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2.xml" ContentType="application/vnd.openxmlformats-officedocument.spreadsheetml.comments+xml"/>
  <Override PartName="/xl/drawings/drawing10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3.xml" ContentType="application/vnd.openxmlformats-officedocument.spreadsheetml.comment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imcoinvest.sharepoint.com/sites/RISKRM/Shared Documents/BarraOne/Liquidity Test/Daily Reports/RM Pool LCR/20241118/"/>
    </mc:Choice>
  </mc:AlternateContent>
  <xr:revisionPtr revIDLastSave="446" documentId="8_{7B7BC3B7-953D-4B2C-BAF6-796D9BEA1868}" xr6:coauthVersionLast="47" xr6:coauthVersionMax="47" xr10:uidLastSave="{59739115-A27D-41DE-9F7D-4515D5222F20}"/>
  <bookViews>
    <workbookView xWindow="11385" yWindow="855" windowWidth="16455" windowHeight="13770" tabRatio="779" activeTab="9" xr2:uid="{44D12303-37D1-44F4-84B0-860A8CA8E594}"/>
  </bookViews>
  <sheets>
    <sheet name="Instructions" sheetId="3" r:id="rId1"/>
    <sheet name="OPB_adjusted" sheetId="29" state="hidden" r:id="rId2"/>
    <sheet name="GPE" sheetId="17" r:id="rId3"/>
    <sheet name="CPE" sheetId="19" r:id="rId4"/>
    <sheet name="EMPE" sheetId="20" r:id="rId5"/>
    <sheet name="WSIB LRI" sheetId="21" state="hidden" r:id="rId6"/>
    <sheet name="WSIB Pension" sheetId="22" state="hidden" r:id="rId7"/>
    <sheet name="PJPP" sheetId="27" state="hidden" r:id="rId8"/>
    <sheet name="Collateral" sheetId="31" r:id="rId9"/>
    <sheet name="LCR Scenarios Table" sheetId="15" r:id="rId10"/>
    <sheet name="Collateral_OLD" sheetId="33" state="hidden" r:id="rId11"/>
    <sheet name="Mapping" sheetId="8" r:id="rId12"/>
    <sheet name="IMCO Global Equity Pool" sheetId="38" r:id="rId13"/>
    <sheet name="IMCO Canadian Equity Pool" sheetId="37" r:id="rId14"/>
    <sheet name="IMCO EM Equity Pool" sheetId="39" r:id="rId15"/>
  </sheets>
  <externalReferences>
    <externalReference r:id="rId16"/>
  </externalReferences>
  <definedNames>
    <definedName name="__FDS_HYPERLINK_TOGGLE_STATE__" hidden="1">"ON"</definedName>
    <definedName name="_xlnm._FilterDatabase" localSheetId="8" hidden="1">Collateral!$A$5:$Z$274</definedName>
    <definedName name="_xlnm._FilterDatabase" localSheetId="10" hidden="1">Collateral_OLD!$A$3:$R$201</definedName>
    <definedName name="_xlnm._FilterDatabase" localSheetId="13" hidden="1">'IMCO Canadian Equity Pool'!$A$20:$AI$589</definedName>
    <definedName name="_xlnm._FilterDatabase" localSheetId="14" hidden="1">'IMCO EM Equity Pool'!$A$20:$AI$1598</definedName>
    <definedName name="_xlnm._FilterDatabase" localSheetId="12" hidden="1">'IMCO Global Equity Pool'!$E$20:$AI$4715</definedName>
    <definedName name="_Order1" hidden="1">255</definedName>
    <definedName name="_Order2" hidden="1">255</definedName>
    <definedName name="Date" localSheetId="8">Instructions!$C$15</definedName>
    <definedName name="Date" localSheetId="10">#REF!</definedName>
    <definedName name="Date">Instructions!$C$15</definedName>
    <definedName name="Date_Override">Instructions!$F$15</definedName>
    <definedName name="ImportTime">Instructions!$C$32</definedName>
    <definedName name="IQ_1_4_FAMILY_RES_DOM_FFIEC" hidden="1">"c15269"</definedName>
    <definedName name="IQ_ACCEPTANCES_OTHER_FOREIGN_BANKS_LL_REC_FFIEC" hidden="1">"c15293"</definedName>
    <definedName name="IQ_ACCEPTANCES_OTHER_US_BANKS_LL_REC_FFIEC" hidden="1">"c15292"</definedName>
    <definedName name="IQ_ADDIN" hidden="1">"AUTO"</definedName>
    <definedName name="IQ_ADDITIONS_NON_ACCRUAL_ASSET_DURING_QTR_FFIEC" hidden="1">"c15349"</definedName>
    <definedName name="IQ_AG_PROD_FARM_LOANS_DOM_QUARTERLY_AVG_FFIEC" hidden="1">"c15477"</definedName>
    <definedName name="IQ_ALL_OTHER_DEPOSITS_FOREIGN_DEP_FFIEC" hidden="1">"c15347"</definedName>
    <definedName name="IQ_ALL_OTHER_INVEST_UNCONSOL_SUBS_FFIEC" hidden="1">"c15275"</definedName>
    <definedName name="IQ_AVAIL_FOR_SALE_FAIR_VALUE_TOT_FFIEC" hidden="1">"c15399"</definedName>
    <definedName name="IQ_AVAIL_FOR_SALE_LEVEL_1_FFIEC" hidden="1">"c15421"</definedName>
    <definedName name="IQ_AVAIL_FOR_SALE_LEVEL_2_FFIEC" hidden="1">"c15434"</definedName>
    <definedName name="IQ_AVAIL_FOR_SALE_LEVEL_3_FFIEC" hidden="1">"c15447"</definedName>
    <definedName name="IQ_AVERAGE_DEPOSITS" hidden="1">"c15256"</definedName>
    <definedName name="IQ_AVERAGE_INTEREST_BEARING_DEPOSITS" hidden="1">"c15254"</definedName>
    <definedName name="IQ_AVERAGE_LOANS_HFI" hidden="1">"c15251"</definedName>
    <definedName name="IQ_AVERAGE_LOANS_HFS" hidden="1">"c15252"</definedName>
    <definedName name="IQ_AVERAGE_NON_INTEREST_BEARING_DEPOSITS" hidden="1">"c15255"</definedName>
    <definedName name="IQ_BALANCE_GOODS_APR_FC_UNUSED_UNUSED_UNUSED" hidden="1">"c8353"</definedName>
    <definedName name="IQ_BALANCE_GOODS_APR_UNUSED_UNUSED_UNUSED" hidden="1">"c7473"</definedName>
    <definedName name="IQ_BALANCE_GOODS_FC_UNUSED_UNUSED_UNUSED" hidden="1">"c7693"</definedName>
    <definedName name="IQ_BALANCE_GOODS_POP_FC_UNUSED_UNUSED_UNUSED" hidden="1">"c7913"</definedName>
    <definedName name="IQ_BALANCE_GOODS_POP_UNUSED_UNUSED_UNUSED" hidden="1">"c7033"</definedName>
    <definedName name="IQ_BALANCE_GOODS_UNUSED_UNUSED_UNUSED" hidden="1">"c6813"</definedName>
    <definedName name="IQ_BALANCE_GOODS_YOY_FC_UNUSED_UNUSED_UNUSED" hidden="1">"c8133"</definedName>
    <definedName name="IQ_BALANCE_GOODS_YOY_UNUSED_UNUSED_UNUSED" hidden="1">"c7253"</definedName>
    <definedName name="IQ_BALANCE_SERV_APR_FC_UNUSED_UNUSED_UNUSED" hidden="1">"c8355"</definedName>
    <definedName name="IQ_BALANCE_SERV_APR_UNUSED_UNUSED_UNUSED" hidden="1">"c7475"</definedName>
    <definedName name="IQ_BALANCE_SERV_FC_UNUSED_UNUSED_UNUSED" hidden="1">"c7695"</definedName>
    <definedName name="IQ_BALANCE_SERV_POP_FC_UNUSED_UNUSED_UNUSED" hidden="1">"c7915"</definedName>
    <definedName name="IQ_BALANCE_SERV_POP_UNUSED_UNUSED_UNUSED" hidden="1">"c7035"</definedName>
    <definedName name="IQ_BALANCE_SERV_UNUSED_UNUSED_UNUSED" hidden="1">"c6815"</definedName>
    <definedName name="IQ_BALANCE_SERV_YOY_FC_UNUSED_UNUSED_UNUSED" hidden="1">"c8135"</definedName>
    <definedName name="IQ_BALANCE_SERV_YOY_UNUSED_UNUSED_UNUSED" hidden="1">"c7255"</definedName>
    <definedName name="IQ_BALANCE_TRADE_APR_FC_UNUSED_UNUSED_UNUSED" hidden="1">"c8357"</definedName>
    <definedName name="IQ_BALANCE_TRADE_APR_UNUSED_UNUSED_UNUSED" hidden="1">"c7477"</definedName>
    <definedName name="IQ_BALANCE_TRADE_FC_UNUSED_UNUSED_UNUSED" hidden="1">"c7697"</definedName>
    <definedName name="IQ_BALANCE_TRADE_POP_FC_UNUSED_UNUSED_UNUSED" hidden="1">"c7917"</definedName>
    <definedName name="IQ_BALANCE_TRADE_POP_UNUSED_UNUSED_UNUSED" hidden="1">"c7037"</definedName>
    <definedName name="IQ_BALANCE_TRADE_UNUSED_UNUSED_UNUSED" hidden="1">"c6817"</definedName>
    <definedName name="IQ_BALANCE_TRADE_YOY_FC_UNUSED_UNUSED_UNUSED" hidden="1">"c8137"</definedName>
    <definedName name="IQ_BALANCE_TRADE_YOY_UNUSED_UNUSED_UNUSED" hidden="1">"c7257"</definedName>
    <definedName name="IQ_BANKS_FOREIGN_COUNTRIES_NON_TRANS_ACCTS_FFIEC" hidden="1">"c15326"</definedName>
    <definedName name="IQ_BANKS_FOREIGN_COUNTRIES_TRANS_ACCTS_FFIEC" hidden="1">"c15318"</definedName>
    <definedName name="IQ_BOARD_MEMBER_ASSISTANT_EMAIL" hidden="1">"c15179"</definedName>
    <definedName name="IQ_BOARD_MEMBER_ASSISTANT_FAX" hidden="1">"c15181"</definedName>
    <definedName name="IQ_BOARD_MEMBER_ASSISTANT_NAME" hidden="1">"c15178"</definedName>
    <definedName name="IQ_BOARD_MEMBER_ASSISTANT_PHONE" hidden="1">"c15180"</definedName>
    <definedName name="IQ_BOARD_MEMBER_DIRECT_FAX" hidden="1">"c15176"</definedName>
    <definedName name="IQ_BOARD_MEMBER_DIRECT_PHONE" hidden="1">"c15175"</definedName>
    <definedName name="IQ_BOARD_MEMBER_EMAIL" hidden="1">"c15177"</definedName>
    <definedName name="IQ_BOARD_MEMBER_MAIN_FAX" hidden="1">"c15174"</definedName>
    <definedName name="IQ_BOARD_MEMBER_MAIN_PHONE" hidden="1">"c15173"</definedName>
    <definedName name="IQ_BOARD_MEMBER_OFFICE_ADDRESS" hidden="1">"c15172"</definedName>
    <definedName name="IQ_BROKER_DEPOSIT_LESS_THAN_100000_1_YR_LESS_FFIEC" hidden="1">"c15307"</definedName>
    <definedName name="IQ_BROKER_DEPOSIT_LESS_THAN_100000_1_YR_MORE_FFIEC" hidden="1">"c15308"</definedName>
    <definedName name="IQ_BROKER_DEPOSIT_LESS_THAN_100000_FFIEC" hidden="1">"c15306"</definedName>
    <definedName name="IQ_BROKER_DEPOSIT_MORE_THAN_100000_1_YR_LESS_FFIEC" hidden="1">"c15310"</definedName>
    <definedName name="IQ_BROKER_DEPOSIT_MORE_THAN_100000_1_YR_MORE_FFIEC" hidden="1">"c15311"</definedName>
    <definedName name="IQ_BROKER_DEPOSIT_MORE_THAN_100000_FFIEC" hidden="1">"c15309"</definedName>
    <definedName name="IQ_BUDGET_BALANCE_APR_FC_UNUSED_UNUSED_UNUSED" hidden="1">"c8359"</definedName>
    <definedName name="IQ_BUDGET_BALANCE_APR_UNUSED_UNUSED_UNUSED" hidden="1">"c7479"</definedName>
    <definedName name="IQ_BUDGET_BALANCE_FC_UNUSED_UNUSED_UNUSED" hidden="1">"c7699"</definedName>
    <definedName name="IQ_BUDGET_BALANCE_POP_FC_UNUSED_UNUSED_UNUSED" hidden="1">"c7919"</definedName>
    <definedName name="IQ_BUDGET_BALANCE_POP_UNUSED_UNUSED_UNUSED" hidden="1">"c7039"</definedName>
    <definedName name="IQ_BUDGET_BALANCE_UNUSED_UNUSED_UNUSED" hidden="1">"c6819"</definedName>
    <definedName name="IQ_BUDGET_BALANCE_YOY_FC_UNUSED_UNUSED_UNUSED" hidden="1">"c8139"</definedName>
    <definedName name="IQ_BUDGET_BALANCE_YOY_UNUSED_UNUSED_UNUSED" hidden="1">"c7259"</definedName>
    <definedName name="IQ_BUDGET_RECEIPTS_APR_FC_UNUSED_UNUSED_UNUSED" hidden="1">"c8361"</definedName>
    <definedName name="IQ_BUDGET_RECEIPTS_APR_UNUSED_UNUSED_UNUSED" hidden="1">"c7481"</definedName>
    <definedName name="IQ_BUDGET_RECEIPTS_FC_UNUSED_UNUSED_UNUSED" hidden="1">"c7701"</definedName>
    <definedName name="IQ_BUDGET_RECEIPTS_POP_FC_UNUSED_UNUSED_UNUSED" hidden="1">"c7921"</definedName>
    <definedName name="IQ_BUDGET_RECEIPTS_POP_UNUSED_UNUSED_UNUSED" hidden="1">"c7041"</definedName>
    <definedName name="IQ_BUDGET_RECEIPTS_UNUSED_UNUSED_UNUSED" hidden="1">"c6821"</definedName>
    <definedName name="IQ_BUDGET_RECEIPTS_YOY_FC_UNUSED_UNUSED_UNUSED" hidden="1">"c8141"</definedName>
    <definedName name="IQ_BUDGET_RECEIPTS_YOY_UNUSED_UNUSED_UNUSED" hidden="1">"c7261"</definedName>
    <definedName name="IQ_CAPITAL_ALLOCATION_ADJUSTMENT_FOREIGN_FFIEC" hidden="1">"c15389"</definedName>
    <definedName name="IQ_CASH_BANKS_FOREIGN_COUNTRIES_DOM_FFIEC" hidden="1">"c15289"</definedName>
    <definedName name="IQ_CASH_COLLECTION_UNPOSTED_DEBITS_CURRENCY_FFIEC" hidden="1">"c15279"</definedName>
    <definedName name="IQ_CASH_COLLECTION_UNPOSTED_DEBITS_DOM_FFIEC" hidden="1">"c15286"</definedName>
    <definedName name="IQ_CASH_DEPOSITORY_INSTIT_US_DOM_FFIEC" hidden="1">"c15288"</definedName>
    <definedName name="IQ_CASH_DUE_OTHER_FED_RESERVE_BANKS_DOM_FFIEC" hidden="1">"c15290"</definedName>
    <definedName name="IQ_CASH_DUE_OTHER_FED_RESERVE_BANKS_FFIEC" hidden="1">"c15284"</definedName>
    <definedName name="IQ_CASH_DUE_US_BRANCH_FOREIGN_BANK_FFIEC" hidden="1">"c15280"</definedName>
    <definedName name="IQ_CASH_FOREIGN_BRANCH_OTHER_US_BANKS_FFIEC" hidden="1">"c15282"</definedName>
    <definedName name="IQ_CASH_OTHER_BANKS_FOREIGN_COUNTRIES_FFIEC" hidden="1">"c15283"</definedName>
    <definedName name="IQ_CASH_OTHER_US_COMM_BANK_DEP_INSTIT_FFIEC" hidden="1">"c15281"</definedName>
    <definedName name="IQ_CASH_STRUCTURED_PRODUCTS_AVAIL_SALE_FFIEC" hidden="1">"c15263"</definedName>
    <definedName name="IQ_CASH_STRUCTURED_PRODUCTS_FFIEC" hidden="1">"c15260"</definedName>
    <definedName name="IQ_CDS_COUPON" hidden="1">"c15234"</definedName>
    <definedName name="IQ_CDS_NEXT_SERIES_ID" hidden="1">"c15231"</definedName>
    <definedName name="IQ_CDS_PREV_SERIES_ID" hidden="1">"c15232"</definedName>
    <definedName name="IQ_CDS_PRICE_TYPE" hidden="1">"c15233"</definedName>
    <definedName name="IQ_CEO_ID" hidden="1">"c15210"</definedName>
    <definedName name="IQ_CEO_NAME" hidden="1">"c15209"</definedName>
    <definedName name="IQ_CERTIFIED_OFFICIAL_CHECKS_TRANS_ACCTS_FFIEC" hidden="1">"c15320"</definedName>
    <definedName name="IQ_CFO_ID" hidden="1">"c15212"</definedName>
    <definedName name="IQ_CFO_NAME" hidden="1">"c15211"</definedName>
    <definedName name="IQ_CH">110000</definedName>
    <definedName name="IQ_CHAIRMAN_ID" hidden="1">"c15218"</definedName>
    <definedName name="IQ_CHAIRMAN_NAME" hidden="1">"c15217"</definedName>
    <definedName name="IQ_CHANGE_DEF_TAX_TOTAL" hidden="1">"c15557"</definedName>
    <definedName name="IQ_CHANGE_INVENT_REAL_APR_FC_UNUSED_UNUSED_UNUSED" hidden="1">"c8500"</definedName>
    <definedName name="IQ_CHANGE_INVENT_REAL_APR_UNUSED_UNUSED_UNUSED" hidden="1">"c7620"</definedName>
    <definedName name="IQ_CHANGE_INVENT_REAL_FC_UNUSED_UNUSED_UNUSED" hidden="1">"c7840"</definedName>
    <definedName name="IQ_CHANGE_INVENT_REAL_POP_FC_UNUSED_UNUSED_UNUSED" hidden="1">"c8060"</definedName>
    <definedName name="IQ_CHANGE_INVENT_REAL_POP_UNUSED_UNUSED_UNUSED" hidden="1">"c7180"</definedName>
    <definedName name="IQ_CHANGE_INVENT_REAL_UNUSED_UNUSED_UNUSED" hidden="1">"c6960"</definedName>
    <definedName name="IQ_CHANGE_INVENT_REAL_YOY_FC_UNUSED_UNUSED_UNUSED" hidden="1">"c8280"</definedName>
    <definedName name="IQ_CHANGE_INVENT_REAL_YOY_UNUSED_UNUSED_UNUSED" hidden="1">"c7400"</definedName>
    <definedName name="IQ_CLOSED_END_SEC_1_4_RESIDENT_CHARGE_OFFS_FFIEC" hidden="1">"c15397"</definedName>
    <definedName name="IQ_CLOSED_END_SEC_1_4_RESIDENT_DUE_30_89_FFIEC" hidden="1">"c15413"</definedName>
    <definedName name="IQ_CLOSED_END_SEC_1_4_RESIDENT_DUE_90_FFIEC" hidden="1">"c15417"</definedName>
    <definedName name="IQ_CLOSED_END_SEC_1_4_RESIDENT_NON_ACCRUAL_FFIEC" hidden="1">"c15460"</definedName>
    <definedName name="IQ_CLOSED_END_SEC_1_4_RESIDENT_RECOV_FFIEC" hidden="1">"c15398"</definedName>
    <definedName name="IQ_COMM_BANKS_OTHER_DEP_INST_US_TRANS_ACCTS_FFIEC" hidden="1">"c15317"</definedName>
    <definedName name="IQ_COMM_BANKS_OTHER_INST_US_NON_TRANS_ACCTS_FFIEC" hidden="1">"c15325"</definedName>
    <definedName name="IQ_COMMERCIAL_INDUSTRIAL_DOM_QUARTERLY_AVG_FFIEC" hidden="1">"c15478"</definedName>
    <definedName name="IQ_COMMERCIAL_INDUSTRIAL_NON_US_DUE_30_89_FFIEC" hidden="1">"c15415"</definedName>
    <definedName name="IQ_COMMERCIAL_INDUSTRIAL_NON_US_DUE_90_FFIEC" hidden="1">"c15419"</definedName>
    <definedName name="IQ_COMMERCIAL_INDUSTRIAL_NON_US_NON_ACCRUAL_FFIEC" hidden="1">"c15464"</definedName>
    <definedName name="IQ_COMMERCIAL_INDUSTRIAL_US_DUE_30_89_FFIEC" hidden="1">"c15414"</definedName>
    <definedName name="IQ_COMMERCIAL_INDUSTRIAL_US_DUE_90_FFIEC" hidden="1">"c15418"</definedName>
    <definedName name="IQ_COMMERCIAL_INDUSTRIAL_US_NON_ACCRUAL_FFIEC" hidden="1">"c15463"</definedName>
    <definedName name="IQ_COMPANY_TICKER_NO_EXCH" hidden="1">"c15490"</definedName>
    <definedName name="IQ_CONSOLIDATED_NI_FOREIGN_FFIEC" hidden="1">"c15396"</definedName>
    <definedName name="IQ_CONSTRUCTION_LAND_DEV_DOM_FFIEC" hidden="1">"c15267"</definedName>
    <definedName name="IQ_CONTRACTS_OTHER_COMMODITIES_EQUITIES._FDIC" hidden="1">"c6522"</definedName>
    <definedName name="IQ_CONV_RATE" hidden="1">"c2192"</definedName>
    <definedName name="IQ_COO_ID" hidden="1">"c15222"</definedName>
    <definedName name="IQ_COO_NAME" hidden="1">"c15221"</definedName>
    <definedName name="IQ_CORE_TIER_ONE_CAPITAL" hidden="1">"c15244"</definedName>
    <definedName name="IQ_CORE_TIER_ONE_CAPITAL_RATIO" hidden="1">"c15240"</definedName>
    <definedName name="IQ_CORP_GOODS_PRICE_INDEX_APR_FC_UNUSED_UNUSED_UNUSED" hidden="1">"c8381"</definedName>
    <definedName name="IQ_CORP_GOODS_PRICE_INDEX_APR_UNUSED_UNUSED_UNUSED" hidden="1">"c7501"</definedName>
    <definedName name="IQ_CORP_GOODS_PRICE_INDEX_FC_UNUSED_UNUSED_UNUSED" hidden="1">"c7721"</definedName>
    <definedName name="IQ_CORP_GOODS_PRICE_INDEX_POP_FC_UNUSED_UNUSED_UNUSED" hidden="1">"c7941"</definedName>
    <definedName name="IQ_CORP_GOODS_PRICE_INDEX_POP_UNUSED_UNUSED_UNUSED" hidden="1">"c7061"</definedName>
    <definedName name="IQ_CORP_GOODS_PRICE_INDEX_UNUSED_UNUSED_UNUSED" hidden="1">"c6841"</definedName>
    <definedName name="IQ_CORP_GOODS_PRICE_INDEX_YOY_FC_UNUSED_UNUSED_UNUSED" hidden="1">"c8161"</definedName>
    <definedName name="IQ_CORP_GOODS_PRICE_INDEX_YOY_UNUSED_UNUSED_UNUSED" hidden="1">"c7281"</definedName>
    <definedName name="IQ_COVERAGE_RATIO" hidden="1">"c15243"</definedName>
    <definedName name="IQ_CQ">5000</definedName>
    <definedName name="IQ_CREDIT_CARD_LOANS_DOM_QUARTERLY_AVG_FFIEC" hidden="1">"c15480"</definedName>
    <definedName name="IQ_CURR_ACCT_BALANCE_APR_FC_UNUSED_UNUSED_UNUSED" hidden="1">"c8387"</definedName>
    <definedName name="IQ_CURR_ACCT_BALANCE_APR_UNUSED_UNUSED_UNUSED" hidden="1">"c7507"</definedName>
    <definedName name="IQ_CURR_ACCT_BALANCE_FC_UNUSED_UNUSED_UNUSED" hidden="1">"c7727"</definedName>
    <definedName name="IQ_CURR_ACCT_BALANCE_POP_FC_UNUSED_UNUSED_UNUSED" hidden="1">"c7947"</definedName>
    <definedName name="IQ_CURR_ACCT_BALANCE_POP_UNUSED_UNUSED_UNUSED" hidden="1">"c7067"</definedName>
    <definedName name="IQ_CURR_ACCT_BALANCE_UNUSED_UNUSED_UNUSED" hidden="1">"c6847"</definedName>
    <definedName name="IQ_CURR_ACCT_BALANCE_YOY_FC_UNUSED_UNUSED_UNUSED" hidden="1">"c8167"</definedName>
    <definedName name="IQ_CURR_ACCT_BALANCE_YOY_UNUSED_UNUSED_UNUSED" hidden="1">"c7287"</definedName>
    <definedName name="IQ_CURRENCY_COIN_DOM_FFIEC" hidden="1">"c15287"</definedName>
    <definedName name="IQ_CY">10000</definedName>
    <definedName name="IQ_DAILY">500000</definedName>
    <definedName name="IQ_DEPOSITS_FOREIGN_BANKS_FOREIGN_AGENCIES_FFIEC" hidden="1">"c15344"</definedName>
    <definedName name="IQ_DERIVATIVE_ASSETS_FAIR_VALUE_TOT_FFIEC" hidden="1">"c15403"</definedName>
    <definedName name="IQ_DERIVATIVE_ASSETS_LEVEL_1_FFIEC" hidden="1">"c15425"</definedName>
    <definedName name="IQ_DERIVATIVE_ASSETS_LEVEL_2_FFIEC" hidden="1">"c15438"</definedName>
    <definedName name="IQ_DERIVATIVE_ASSETS_LEVEL_3_FFIEC" hidden="1">"c15451"</definedName>
    <definedName name="IQ_DERIVATIVE_LIABILITIES_FAIR_VALUE_TOT_FFIEC" hidden="1">"c15407"</definedName>
    <definedName name="IQ_DERIVATIVE_LIABILITIES_LEVEL_1_FFIEC" hidden="1">"c15429"</definedName>
    <definedName name="IQ_DERIVATIVE_LIABILITIES_LEVEL_2_FFIEC" hidden="1">"c15442"</definedName>
    <definedName name="IQ_DERIVATIVE_LIABILITIES_LEVEL_3_FFIEC" hidden="1">"c15455"</definedName>
    <definedName name="IQ_DIRECT_INDIRECT_RE_VENTURES_FFIEC" hidden="1">"c15266"</definedName>
    <definedName name="IQ_DIRECT_INDIRECT_RE_VENTURES_UNCONSOL_FFIEC" hidden="1">"c15274"</definedName>
    <definedName name="IQ_DNTM" hidden="1">700000</definedName>
    <definedName name="IQ_ECO_METRIC_6825_UNUSED_UNUSED_UNUSED" hidden="1">"c6825"</definedName>
    <definedName name="IQ_ECO_METRIC_6839_UNUSED_UNUSED_UNUSED" hidden="1">"c6839"</definedName>
    <definedName name="IQ_ECO_METRIC_6896_UNUSED_UNUSED_UNUSED" hidden="1">"c6896"</definedName>
    <definedName name="IQ_ECO_METRIC_6897_UNUSED_UNUSED_UNUSED" hidden="1">"c6897"</definedName>
    <definedName name="IQ_ECO_METRIC_6988_UNUSED_UNUSED_UNUSED" hidden="1">"c6988"</definedName>
    <definedName name="IQ_ECO_METRIC_7045_UNUSED_UNUSED_UNUSED" hidden="1">"c7045"</definedName>
    <definedName name="IQ_ECO_METRIC_7059_UNUSED_UNUSED_UNUSED" hidden="1">"c7059"</definedName>
    <definedName name="IQ_ECO_METRIC_7116_UNUSED_UNUSED_UNUSED" hidden="1">"c7116"</definedName>
    <definedName name="IQ_ECO_METRIC_7117_UNUSED_UNUSED_UNUSED" hidden="1">"c7117"</definedName>
    <definedName name="IQ_ECO_METRIC_7208_UNUSED_UNUSED_UNUSED" hidden="1">"c7208"</definedName>
    <definedName name="IQ_ECO_METRIC_7265_UNUSED_UNUSED_UNUSED" hidden="1">"c7265"</definedName>
    <definedName name="IQ_ECO_METRIC_7279_UNUSED_UNUSED_UNUSED" hidden="1">"c7279"</definedName>
    <definedName name="IQ_ECO_METRIC_7336_UNUSED_UNUSED_UNUSED" hidden="1">"c7336"</definedName>
    <definedName name="IQ_ECO_METRIC_7337_UNUSED_UNUSED_UNUSED" hidden="1">"c7337"</definedName>
    <definedName name="IQ_ECO_METRIC_7428_UNUSED_UNUSED_UNUSED" hidden="1">"c7428"</definedName>
    <definedName name="IQ_ECO_METRIC_7556_UNUSED_UNUSED_UNUSED" hidden="1">"c7556"</definedName>
    <definedName name="IQ_ECO_METRIC_7557_UNUSED_UNUSED_UNUSED" hidden="1">"c7557"</definedName>
    <definedName name="IQ_ECO_METRIC_7648_UNUSED_UNUSED_UNUSED" hidden="1">"c7648"</definedName>
    <definedName name="IQ_ECO_METRIC_7705_UNUSED_UNUSED_UNUSED" hidden="1">"c7705"</definedName>
    <definedName name="IQ_ECO_METRIC_7719_UNUSED_UNUSED_UNUSED" hidden="1">"c7719"</definedName>
    <definedName name="IQ_ECO_METRIC_7776_UNUSED_UNUSED_UNUSED" hidden="1">"c7776"</definedName>
    <definedName name="IQ_ECO_METRIC_7777_UNUSED_UNUSED_UNUSED" hidden="1">"c7777"</definedName>
    <definedName name="IQ_ECO_METRIC_7868_UNUSED_UNUSED_UNUSED" hidden="1">"c7868"</definedName>
    <definedName name="IQ_ECO_METRIC_7925_UNUSED_UNUSED_UNUSED" hidden="1">"c7925"</definedName>
    <definedName name="IQ_ECO_METRIC_7939_UNUSED_UNUSED_UNUSED" hidden="1">"c7939"</definedName>
    <definedName name="IQ_ECO_METRIC_7996_UNUSED_UNUSED_UNUSED" hidden="1">"c7996"</definedName>
    <definedName name="IQ_ECO_METRIC_7997_UNUSED_UNUSED_UNUSED" hidden="1">"c7997"</definedName>
    <definedName name="IQ_ECO_METRIC_8088_UNUSED_UNUSED_UNUSED" hidden="1">"c8088"</definedName>
    <definedName name="IQ_ECO_METRIC_8145_UNUSED_UNUSED_UNUSED" hidden="1">"c8145"</definedName>
    <definedName name="IQ_ECO_METRIC_8159_UNUSED_UNUSED_UNUSED" hidden="1">"c8159"</definedName>
    <definedName name="IQ_ECO_METRIC_8216_UNUSED_UNUSED_UNUSED" hidden="1">"c8216"</definedName>
    <definedName name="IQ_ECO_METRIC_8217_UNUSED_UNUSED_UNUSED" hidden="1">"c8217"</definedName>
    <definedName name="IQ_ECO_METRIC_8308_UNUSED_UNUSED_UNUSED" hidden="1">"c8308"</definedName>
    <definedName name="IQ_ECO_METRIC_8436_UNUSED_UNUSED_UNUSED" hidden="1">"c8436"</definedName>
    <definedName name="IQ_ECO_METRIC_8437_UNUSED_UNUSED_UNUSED" hidden="1">"c8437"</definedName>
    <definedName name="IQ_ECO_METRIC_8528_UNUSED_UNUSED_UNUSED" hidden="1">"c8528"</definedName>
    <definedName name="IQ_ELIMINATIONS_CONSOL_OFFICES_FOREIGN_FFIEC" hidden="1">"c15395"</definedName>
    <definedName name="IQ_EQUITY_LIST" hidden="1">"c15158"</definedName>
    <definedName name="IQ_EQUITY_SECURITIES_QUARTERLY_AVG_FFIEC" hidden="1">"c15474"</definedName>
    <definedName name="IQ_EQUITY_TIER_ONE_CAPITAL" hidden="1">"c15246"</definedName>
    <definedName name="IQ_EQUITY_TIER_ONE_CAPITAL_RATIO" hidden="1">"c15242"</definedName>
    <definedName name="IQ_EXPORTS_APR_FC_UNUSED_UNUSED_UNUSED" hidden="1">"c8401"</definedName>
    <definedName name="IQ_EXPORTS_APR_UNUSED_UNUSED_UNUSED" hidden="1">"c7521"</definedName>
    <definedName name="IQ_EXPORTS_FC_UNUSED_UNUSED_UNUSED" hidden="1">"c7741"</definedName>
    <definedName name="IQ_EXPORTS_GOODS_REAL_SAAR_APR_FC_UNUSED_UNUSED_UNUSED" hidden="1">"c8512"</definedName>
    <definedName name="IQ_EXPORTS_GOODS_REAL_SAAR_APR_UNUSED_UNUSED_UNUSED" hidden="1">"c7632"</definedName>
    <definedName name="IQ_EXPORTS_GOODS_REAL_SAAR_FC_UNUSED_UNUSED_UNUSED" hidden="1">"c7852"</definedName>
    <definedName name="IQ_EXPORTS_GOODS_REAL_SAAR_POP_FC_UNUSED_UNUSED_UNUSED" hidden="1">"c8072"</definedName>
    <definedName name="IQ_EXPORTS_GOODS_REAL_SAAR_POP_UNUSED_UNUSED_UNUSED" hidden="1">"c7192"</definedName>
    <definedName name="IQ_EXPORTS_GOODS_REAL_SAAR_UNUSED_UNUSED_UNUSED" hidden="1">"c6972"</definedName>
    <definedName name="IQ_EXPORTS_GOODS_REAL_SAAR_YOY_FC_UNUSED_UNUSED_UNUSED" hidden="1">"c8292"</definedName>
    <definedName name="IQ_EXPORTS_GOODS_REAL_SAAR_YOY_UNUSED_UNUSED_UNUSED" hidden="1">"c7412"</definedName>
    <definedName name="IQ_EXPORTS_POP_FC_UNUSED_UNUSED_UNUSED" hidden="1">"c7961"</definedName>
    <definedName name="IQ_EXPORTS_POP_UNUSED_UNUSED_UNUSED" hidden="1">"c7081"</definedName>
    <definedName name="IQ_EXPORTS_SERVICES_REAL_SAAR_APR_FC_UNUSED_UNUSED_UNUSED" hidden="1">"c8516"</definedName>
    <definedName name="IQ_EXPORTS_SERVICES_REAL_SAAR_APR_UNUSED_UNUSED_UNUSED" hidden="1">"c7636"</definedName>
    <definedName name="IQ_EXPORTS_SERVICES_REAL_SAAR_FC_UNUSED_UNUSED_UNUSED" hidden="1">"c7856"</definedName>
    <definedName name="IQ_EXPORTS_SERVICES_REAL_SAAR_POP_FC_UNUSED_UNUSED_UNUSED" hidden="1">"c8076"</definedName>
    <definedName name="IQ_EXPORTS_SERVICES_REAL_SAAR_POP_UNUSED_UNUSED_UNUSED" hidden="1">"c7196"</definedName>
    <definedName name="IQ_EXPORTS_SERVICES_REAL_SAAR_UNUSED_UNUSED_UNUSED" hidden="1">"c6976"</definedName>
    <definedName name="IQ_EXPORTS_SERVICES_REAL_SAAR_YOY_FC_UNUSED_UNUSED_UNUSED" hidden="1">"c8296"</definedName>
    <definedName name="IQ_EXPORTS_SERVICES_REAL_SAAR_YOY_UNUSED_UNUSED_UNUSED" hidden="1">"c7416"</definedName>
    <definedName name="IQ_EXPORTS_UNUSED_UNUSED_UNUSED" hidden="1">"c6861"</definedName>
    <definedName name="IQ_EXPORTS_YOY_FC_UNUSED_UNUSED_UNUSED" hidden="1">"c8181"</definedName>
    <definedName name="IQ_EXPORTS_YOY_UNUSED_UNUSED_UNUSED" hidden="1">"c7301"</definedName>
    <definedName name="IQ_EXTRA_ITEMS_OTHER_ADJUSTMENTS_FOREIGN_FFIEC" hidden="1">"c15392"</definedName>
    <definedName name="IQ_FARMLAND_DOM_FFIEC" hidden="1">"c15268"</definedName>
    <definedName name="IQ_FED_FUND_PURCHASED_SEC_SOLD_REPURCHASE_FFIEC" hidden="1">"c15489"</definedName>
    <definedName name="IQ_FED_FUND_SOLD_SEC_PURCHASED_RESELL_FFIEC" hidden="1">"c15488"</definedName>
    <definedName name="IQ_FED_FUNDS_PURCH_SEC_SOLD_FAIR_VALUE_TOT_FFIEC" hidden="1">"c15406"</definedName>
    <definedName name="IQ_FED_FUNDS_PURCH_SEC_SOLD_LEVEL_1_FFIEC" hidden="1">"c15428"</definedName>
    <definedName name="IQ_FED_FUNDS_PURCH_SEC_SOLD_LEVEL_2_FFIEC" hidden="1">"c15441"</definedName>
    <definedName name="IQ_FED_FUNDS_PURCH_SEC_SOLD_LEVEL_3_FFIEC" hidden="1">"c15454"</definedName>
    <definedName name="IQ_FED_FUNDS_SOLD_SEC_PURCH_FAIR_VALUE_TOT_FFIEC" hidden="1">"c15402"</definedName>
    <definedName name="IQ_FED_FUNDS_SOLD_SEC_PURCH_LEVEL_1_FFIEC" hidden="1">"c15424"</definedName>
    <definedName name="IQ_FED_FUNDS_SOLD_SEC_PURCH_LEVEL_2_FFIEC" hidden="1">"c15437"</definedName>
    <definedName name="IQ_FED_FUNDS_SOLD_SEC_PURCH_LEVEL_3_FFIEC" hidden="1">"c15450"</definedName>
    <definedName name="IQ_FEES_OTHER_INCOME" hidden="1">"c15257"</definedName>
    <definedName name="IQ_FH">100000</definedName>
    <definedName name="IQ_FIN_DIV_CURRENT_PORT_DEBT_TOTAL" hidden="1">"c5524"</definedName>
    <definedName name="IQ_FIN_DIV_CURRENT_PORT_LEASES_TOTAL" hidden="1">"c5523"</definedName>
    <definedName name="IQ_FIN_DIV_DEBT_LT_TOTAL" hidden="1">"c5526"</definedName>
    <definedName name="IQ_FIN_DIV_LEASES_LT_TOTAL" hidden="1">"c5525"</definedName>
    <definedName name="IQ_FIN_DIV_NOTES_PAY_TOTAL" hidden="1">"c5522"</definedName>
    <definedName name="IQ_FIXED_INVEST_APR_FC_UNUSED_UNUSED_UNUSED" hidden="1">"c8410"</definedName>
    <definedName name="IQ_FIXED_INVEST_APR_UNUSED_UNUSED_UNUSED" hidden="1">"c7530"</definedName>
    <definedName name="IQ_FIXED_INVEST_FC_UNUSED_UNUSED_UNUSED" hidden="1">"c7750"</definedName>
    <definedName name="IQ_FIXED_INVEST_POP_FC_UNUSED_UNUSED_UNUSED" hidden="1">"c7970"</definedName>
    <definedName name="IQ_FIXED_INVEST_POP_UNUSED_UNUSED_UNUSED" hidden="1">"c7090"</definedName>
    <definedName name="IQ_FIXED_INVEST_REAL_APR_FC_UNUSED_UNUSED_UNUSED" hidden="1">"c8518"</definedName>
    <definedName name="IQ_FIXED_INVEST_REAL_APR_UNUSED_UNUSED_UNUSED" hidden="1">"c7638"</definedName>
    <definedName name="IQ_FIXED_INVEST_REAL_FC_UNUSED_UNUSED_UNUSED" hidden="1">"c7858"</definedName>
    <definedName name="IQ_FIXED_INVEST_REAL_POP_FC_UNUSED_UNUSED_UNUSED" hidden="1">"c8078"</definedName>
    <definedName name="IQ_FIXED_INVEST_REAL_POP_UNUSED_UNUSED_UNUSED" hidden="1">"c7198"</definedName>
    <definedName name="IQ_FIXED_INVEST_REAL_UNUSED_UNUSED_UNUSED" hidden="1">"c6978"</definedName>
    <definedName name="IQ_FIXED_INVEST_REAL_YOY_FC_UNUSED_UNUSED_UNUSED" hidden="1">"c8298"</definedName>
    <definedName name="IQ_FIXED_INVEST_REAL_YOY_UNUSED_UNUSED_UNUSED" hidden="1">"c7418"</definedName>
    <definedName name="IQ_FIXED_INVEST_UNUSED_UNUSED_UNUSED" hidden="1">"c6870"</definedName>
    <definedName name="IQ_FIXED_INVEST_YOY_FC_UNUSED_UNUSED_UNUSED" hidden="1">"c8190"</definedName>
    <definedName name="IQ_FIXED_INVEST_YOY_UNUSED_UNUSED_UNUSED" hidden="1">"c7310"</definedName>
    <definedName name="IQ_FORECLOSED_PROP_GNMA_LOANS_FFIEC" hidden="1">"c15272"</definedName>
    <definedName name="IQ_FOREIGN_BRANCHES_U.S._BANKS_LOANS_FDIC" hidden="1">"c6438"</definedName>
    <definedName name="IQ_FOREIGN_GOVT_OFFICIAL_INST_FOREIGN_DEP_FFIEC" hidden="1">"c15345"</definedName>
    <definedName name="IQ_FOREIGN_GOVT_OFFICIAL_INST_NON_TRANS_ACCTS_FFIEC" hidden="1">"c15327"</definedName>
    <definedName name="IQ_FOREIGN_GOVT_OFFICIAL_INST_TRANS_ACCTS_FFIEC" hidden="1">"c15319"</definedName>
    <definedName name="IQ_FQ">500</definedName>
    <definedName name="IQ_FULLY_INSURED_BROKERED_DEPOSITS_FFIEC" hidden="1">"c15305"</definedName>
    <definedName name="IQ_FUND_NAV" hidden="1">"c15225"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GAAP_EST_CIQ" hidden="1">"c13924"</definedName>
    <definedName name="IQ_GAIN_LOSS_HTM_AFS_SECURITIES_FOREIGN_FFIEC" hidden="1">"c15384"</definedName>
    <definedName name="IQ_GENERAL_ALLOWANCE" hidden="1">"c15248"</definedName>
    <definedName name="IQ_HOUSING_COMPLETIONS_SINGLE_FAM_APR_FC_UNUSED_UNUSED_UNUSED" hidden="1">"c8422"</definedName>
    <definedName name="IQ_HOUSING_COMPLETIONS_SINGLE_FAM_APR_UNUSED_UNUSED_UNUSED" hidden="1">"c7542"</definedName>
    <definedName name="IQ_HOUSING_COMPLETIONS_SINGLE_FAM_FC_UNUSED_UNUSED_UNUSED" hidden="1">"c7762"</definedName>
    <definedName name="IQ_HOUSING_COMPLETIONS_SINGLE_FAM_POP_FC_UNUSED_UNUSED_UNUSED" hidden="1">"c7982"</definedName>
    <definedName name="IQ_HOUSING_COMPLETIONS_SINGLE_FAM_POP_UNUSED_UNUSED_UNUSED" hidden="1">"c7102"</definedName>
    <definedName name="IQ_HOUSING_COMPLETIONS_SINGLE_FAM_UNUSED_UNUSED_UNUSED" hidden="1">"c6882"</definedName>
    <definedName name="IQ_HOUSING_COMPLETIONS_SINGLE_FAM_YOY_FC_UNUSED_UNUSED_UNUSED" hidden="1">"c8202"</definedName>
    <definedName name="IQ_HOUSING_COMPLETIONS_SINGLE_FAM_YOY_UNUSED_UNUSED_UNUSED" hidden="1">"c7322"</definedName>
    <definedName name="IQ_HYBRID_CAPITAL" hidden="1">"c15245"</definedName>
    <definedName name="IQ_HYBRID_STRUCTURED_PRODUCTS_AVAIL_SALE_FFIEC" hidden="1">"c15265"</definedName>
    <definedName name="IQ_HYBRID_STRUCTURED_PRODUCTS_FFIEC" hidden="1">"c15262"</definedName>
    <definedName name="IQ_IB_ADVISORY_UNDERWRITING_FEES_FOREIGN_FFIEC" hidden="1">"c15378"</definedName>
    <definedName name="IQ_IBF_COMM_INDUST_LOANS_FFIEC" hidden="1">"c15298"</definedName>
    <definedName name="IQ_IBF_DEPOSIT_LIABILITIES_DUE_TO_BANKS_FFIEC" hidden="1">"c15300"</definedName>
    <definedName name="IQ_IMPAIRED_LOANS" hidden="1">"c15250"</definedName>
    <definedName name="IQ_IMPORTS_GOODS_REAL_SAAR_APR_FC_UNUSED_UNUSED_UNUSED" hidden="1">"c8523"</definedName>
    <definedName name="IQ_IMPORTS_GOODS_REAL_SAAR_APR_UNUSED_UNUSED_UNUSED" hidden="1">"c7643"</definedName>
    <definedName name="IQ_IMPORTS_GOODS_REAL_SAAR_FC_UNUSED_UNUSED_UNUSED" hidden="1">"c7863"</definedName>
    <definedName name="IQ_IMPORTS_GOODS_REAL_SAAR_POP_FC_UNUSED_UNUSED_UNUSED" hidden="1">"c8083"</definedName>
    <definedName name="IQ_IMPORTS_GOODS_REAL_SAAR_POP_UNUSED_UNUSED_UNUSED" hidden="1">"c7203"</definedName>
    <definedName name="IQ_IMPORTS_GOODS_REAL_SAAR_UNUSED_UNUSED_UNUSED" hidden="1">"c6983"</definedName>
    <definedName name="IQ_IMPORTS_GOODS_REAL_SAAR_YOY_FC_UNUSED_UNUSED_UNUSED" hidden="1">"c8303"</definedName>
    <definedName name="IQ_IMPORTS_GOODS_REAL_SAAR_YOY_UNUSED_UNUSED_UNUSED" hidden="1">"c7423"</definedName>
    <definedName name="IQ_IMPORTS_GOODS_SERVICES_APR_FC_UNUSED_UNUSED_UNUSED" hidden="1">"c8429"</definedName>
    <definedName name="IQ_IMPORTS_GOODS_SERVICES_APR_UNUSED_UNUSED_UNUSED" hidden="1">"c7549"</definedName>
    <definedName name="IQ_IMPORTS_GOODS_SERVICES_FC_UNUSED_UNUSED_UNUSED" hidden="1">"c7769"</definedName>
    <definedName name="IQ_IMPORTS_GOODS_SERVICES_POP_FC_UNUSED_UNUSED_UNUSED" hidden="1">"c7989"</definedName>
    <definedName name="IQ_IMPORTS_GOODS_SERVICES_POP_UNUSED_UNUSED_UNUSED" hidden="1">"c7109"</definedName>
    <definedName name="IQ_IMPORTS_GOODS_SERVICES_REAL_SAAR_APR_FC_UNUSED_UNUSED_UNUSED" hidden="1">"c8524"</definedName>
    <definedName name="IQ_IMPORTS_GOODS_SERVICES_REAL_SAAR_APR_UNUSED_UNUSED_UNUSED" hidden="1">"c7644"</definedName>
    <definedName name="IQ_IMPORTS_GOODS_SERVICES_REAL_SAAR_FC_UNUSED_UNUSED_UNUSED" hidden="1">"c7864"</definedName>
    <definedName name="IQ_IMPORTS_GOODS_SERVICES_REAL_SAAR_POP_FC_UNUSED_UNUSED_UNUSED" hidden="1">"c8084"</definedName>
    <definedName name="IQ_IMPORTS_GOODS_SERVICES_REAL_SAAR_POP_UNUSED_UNUSED_UNUSED" hidden="1">"c7204"</definedName>
    <definedName name="IQ_IMPORTS_GOODS_SERVICES_REAL_SAAR_UNUSED_UNUSED_UNUSED" hidden="1">"c6984"</definedName>
    <definedName name="IQ_IMPORTS_GOODS_SERVICES_REAL_SAAR_YOY_FC_UNUSED_UNUSED_UNUSED" hidden="1">"c8304"</definedName>
    <definedName name="IQ_IMPORTS_GOODS_SERVICES_REAL_SAAR_YOY_UNUSED_UNUSED_UNUSED" hidden="1">"c7424"</definedName>
    <definedName name="IQ_IMPORTS_GOODS_SERVICES_UNUSED_UNUSED_UNUSED" hidden="1">"c6889"</definedName>
    <definedName name="IQ_IMPORTS_GOODS_SERVICES_YOY_FC_UNUSED_UNUSED_UNUSED" hidden="1">"c8209"</definedName>
    <definedName name="IQ_IMPORTS_GOODS_SERVICES_YOY_UNUSED_UNUSED_UNUSED" hidden="1">"c7329"</definedName>
    <definedName name="IQ_INCOME_TAX_FOREIGN_FFIEC" hidden="1">"c15391"</definedName>
    <definedName name="IQ_INDEX_CURRENCY" hidden="1">"c15224"</definedName>
    <definedName name="IQ_INDEX_TYPE" hidden="1">"c15223"</definedName>
    <definedName name="IQ_INDIVIDUAL" hidden="1">"c15182"</definedName>
    <definedName name="IQ_INDIVIDUAL_ACTIVE_BOARD_MEMBERSHIPS" hidden="1">"c15201"</definedName>
    <definedName name="IQ_INDIVIDUAL_ACTIVE_PRO_AFFILIATIONS" hidden="1">"c15199"</definedName>
    <definedName name="IQ_INDIVIDUAL_AGE" hidden="1">"c15191"</definedName>
    <definedName name="IQ_INDIVIDUAL_ASSISTANT_EMAIL" hidden="1">"c15206"</definedName>
    <definedName name="IQ_INDIVIDUAL_ASSISTANT_FAX" hidden="1">"c15208"</definedName>
    <definedName name="IQ_INDIVIDUAL_ASSISTANT_NAME" hidden="1">"c15205"</definedName>
    <definedName name="IQ_INDIVIDUAL_ASSISTANT_PHONE" hidden="1">"c15207"</definedName>
    <definedName name="IQ_INDIVIDUAL_BACKGROUND" hidden="1">"c15184"</definedName>
    <definedName name="IQ_INDIVIDUAL_DIRECT_FAX" hidden="1">"c15189"</definedName>
    <definedName name="IQ_INDIVIDUAL_DIRECT_PHONE" hidden="1">"c15188"</definedName>
    <definedName name="IQ_INDIVIDUAL_EDUCATION" hidden="1">"c15203"</definedName>
    <definedName name="IQ_INDIVIDUAL_EMAIL" hidden="1">"c15193"</definedName>
    <definedName name="IQ_INDIVIDUAL_FAMILY_LOAN_DOM_QUARTERLY_AVG_FFIEC" hidden="1">"c15479"</definedName>
    <definedName name="IQ_INDIVIDUAL_HOME_ADDRESS" hidden="1">"c15194"</definedName>
    <definedName name="IQ_INDIVIDUAL_HOME_FAX" hidden="1">"c15196"</definedName>
    <definedName name="IQ_INDIVIDUAL_HOME_PHONE" hidden="1">"c15195"</definedName>
    <definedName name="IQ_INDIVIDUAL_MAIN_FAX" hidden="1">"c15187"</definedName>
    <definedName name="IQ_INDIVIDUAL_MAIN_PHONE" hidden="1">"c15186"</definedName>
    <definedName name="IQ_INDIVIDUAL_MOBILE" hidden="1">"c15198"</definedName>
    <definedName name="IQ_INDIVIDUAL_NICKNAME" hidden="1">"c15192"</definedName>
    <definedName name="IQ_INDIVIDUAL_NOTES" hidden="1">"c15204"</definedName>
    <definedName name="IQ_INDIVIDUAL_OFFICE_ADDRESS" hidden="1">"c15185"</definedName>
    <definedName name="IQ_INDIVIDUAL_OTHER_PHONE" hidden="1">"c15197"</definedName>
    <definedName name="IQ_INDIVIDUAL_PARTNER_CORP_NON_TRANS_ACCTS_FFIEC" hidden="1">"c15322"</definedName>
    <definedName name="IQ_INDIVIDUAL_PARTNER_CORP_TRANS_ACCTS_FFIEC" hidden="1">"c15314"</definedName>
    <definedName name="IQ_INDIVIDUAL_PARTNER_CORPS_FOREIGN_DEP_FFIEC" hidden="1">"c15342"</definedName>
    <definedName name="IQ_INDIVIDUAL_PRIOR_BOARD_MEMBERSHIPS" hidden="1">"c15202"</definedName>
    <definedName name="IQ_INDIVIDUAL_PRIOR_PRO_AFFILIATIONS" hidden="1">"c15200"</definedName>
    <definedName name="IQ_INDIVIDUAL_SPECIALTY" hidden="1">"c15190"</definedName>
    <definedName name="IQ_INDIVIDUAL_TITLE" hidden="1">"c15183"</definedName>
    <definedName name="IQ_INT_FEE_INC_ACCEPTANCE_OTHER_BANKS_DOM_FFIEC" hidden="1">"c15357"</definedName>
    <definedName name="IQ_INT_FEE_INC_AGRICULTURE_LOANS_FARMERS_DOM_FFIEC" hidden="1">"c15355"</definedName>
    <definedName name="IQ_INT_FEE_INC_COMM_IND_LOANS_DOM_FFIEC" hidden="1">"c15356"</definedName>
    <definedName name="IQ_INT_FEE_INC_CREDIT_CARDS_DOM_FFIEC" hidden="1">"c15358"</definedName>
    <definedName name="IQ_INT_FEE_INC_DEPOSITORY_LOANS_DOM_FFIEC" hidden="1">"c15354"</definedName>
    <definedName name="IQ_INT_FEE_INC_FOREIGN_GOVT_LOANS_DOM_FFIEC" hidden="1">"c15360"</definedName>
    <definedName name="IQ_INT_FEE_INC_INDIVIDUAL_LOANS_DOM_FFIEC" hidden="1">"c15359"</definedName>
    <definedName name="IQ_INT_FEE_INC_RE_LOANS_DOM_FFIEC" hidden="1">"c15353"</definedName>
    <definedName name="IQ_INT_FEE_INC_TAX_EXEMPT_OBLIGATIONS_DOM_FFIEC" hidden="1">"c15362"</definedName>
    <definedName name="IQ_INT_FEE_INC_TAXABLE_OBLIGATIONS_DOM_FFIEC" hidden="1">"c15361"</definedName>
    <definedName name="IQ_INT_SAVINGS_DEPOSITS_MMDA_DOM_FFIEC" hidden="1">"c15364"</definedName>
    <definedName name="IQ_INT_TRANSACTION_ACCOUNTS_DOM_FFIEC" hidden="1">"c15363"</definedName>
    <definedName name="IQ_INTEREST_ACCRUED_ON_DEPOSITS_DOM_FFIEC" hidden="1">"c15277"</definedName>
    <definedName name="IQ_INTEREST_BEARING_BALANCES_QUARTERLY_AVG_FFIEC" hidden="1">"c15467"</definedName>
    <definedName name="IQ_INTEREST_BEARING_CASH_FFIEC" hidden="1">"c15259"</definedName>
    <definedName name="IQ_INTEREST_BEARING_TRANS_DOM_QUARTERLY_AVG_FFIEC" hidden="1">"c15484"</definedName>
    <definedName name="IQ_INTERNAL_ALLOCATIONS_INC_EXP_FOREIGN_FFIEC" hidden="1">"c15394"</definedName>
    <definedName name="IQ_INV_REL_ID" hidden="1">"c15220"</definedName>
    <definedName name="IQ_INV_REL_NAME" hidden="1">"c15219"</definedName>
    <definedName name="IQ_ISM_SERVICES_APR_FC_UNUSED_UNUSED_UNUSED" hidden="1">"c8443"</definedName>
    <definedName name="IQ_ISM_SERVICES_APR_UNUSED_UNUSED_UNUSED" hidden="1">"c7563"</definedName>
    <definedName name="IQ_ISM_SERVICES_FC_UNUSED_UNUSED_UNUSED" hidden="1">"c7783"</definedName>
    <definedName name="IQ_ISM_SERVICES_POP_FC_UNUSED_UNUSED_UNUSED" hidden="1">"c8003"</definedName>
    <definedName name="IQ_ISM_SERVICES_POP_UNUSED_UNUSED_UNUSED" hidden="1">"c7123"</definedName>
    <definedName name="IQ_ISM_SERVICES_UNUSED_UNUSED_UNUSED" hidden="1">"c6903"</definedName>
    <definedName name="IQ_ISM_SERVICES_YOY_FC_UNUSED_UNUSED_UNUSED" hidden="1">"c8223"</definedName>
    <definedName name="IQ_ISM_SERVICES_YOY_UNUSED_UNUSED_UNUSED" hidden="1">"c7343"</definedName>
    <definedName name="IQ_LATESTK" hidden="1">1000</definedName>
    <definedName name="IQ_LATESTQ" hidden="1">500</definedName>
    <definedName name="IQ_LEASE_FINANCING_RECEIVABLES_QUARTERLY_AVG_FFIEC" hidden="1">"c15483"</definedName>
    <definedName name="IQ_LOAN_LOSS_PROVISION_FOREIGN_FFIEC" hidden="1">"c15382"</definedName>
    <definedName name="IQ_LOANS_LEASES_HFI_FAIR_VALUE_TOT_FFIEC" hidden="1">"c15401"</definedName>
    <definedName name="IQ_LOANS_LEASES_HFI_LEVEL_1_FFIEC" hidden="1">"c15423"</definedName>
    <definedName name="IQ_LOANS_LEASES_HFI_LEVEL_2_FFIEC" hidden="1">"c15436"</definedName>
    <definedName name="IQ_LOANS_LEASES_HFI_LEVEL_3_FFIEC" hidden="1">"c15449"</definedName>
    <definedName name="IQ_LOANS_LEASES_HFS_FAIR_VALUE_TOT_FFIEC" hidden="1">"c15400"</definedName>
    <definedName name="IQ_LOANS_LEASES_HFS_LEVEL_1_FFIEC" hidden="1">"c15422"</definedName>
    <definedName name="IQ_LOANS_LEASES_HFS_LEVEL_2_FFIEC" hidden="1">"c15435"</definedName>
    <definedName name="IQ_LOANS_LEASES_HFS_LEVEL_3_FFIEC" hidden="1">"c15448"</definedName>
    <definedName name="IQ_LTM">2000</definedName>
    <definedName name="IQ_LTMMONTH" hidden="1">120000</definedName>
    <definedName name="IQ_MBS_QUARTERLY_AVG_FFIEC" hidden="1">"c15471"</definedName>
    <definedName name="IQ_MEDIAN_NEW_HOME_SALES_APR_FC_UNUSED_UNUSED_UNUSED" hidden="1">"c8460"</definedName>
    <definedName name="IQ_MEDIAN_NEW_HOME_SALES_APR_UNUSED_UNUSED_UNUSED" hidden="1">"c7580"</definedName>
    <definedName name="IQ_MEDIAN_NEW_HOME_SALES_FC_UNUSED_UNUSED_UNUSED" hidden="1">"c7800"</definedName>
    <definedName name="IQ_MEDIAN_NEW_HOME_SALES_POP_FC_UNUSED_UNUSED_UNUSED" hidden="1">"c8020"</definedName>
    <definedName name="IQ_MEDIAN_NEW_HOME_SALES_POP_UNUSED_UNUSED_UNUSED" hidden="1">"c7140"</definedName>
    <definedName name="IQ_MEDIAN_NEW_HOME_SALES_UNUSED_UNUSED_UNUSED" hidden="1">"c6920"</definedName>
    <definedName name="IQ_MEDIAN_NEW_HOME_SALES_YOY_FC_UNUSED_UNUSED_UNUSED" hidden="1">"c8240"</definedName>
    <definedName name="IQ_MEDIAN_NEW_HOME_SALES_YOY_UNUSED_UNUSED_UNUSED" hidden="1">"c7360"</definedName>
    <definedName name="IQ_MMDA_NON_TRANS_ACCTS_FFIEC" hidden="1">"c15330"</definedName>
    <definedName name="IQ_MONTH">15000</definedName>
    <definedName name="IQ_MORTGAGE_DEBT_UNDER_CAPITAL_LEASES_FFIEC" hidden="1">"c15276"</definedName>
    <definedName name="IQ_MTD" hidden="1">800000</definedName>
    <definedName name="IQ_MULTIFAMILY_RES_DOM_FFIEC" hidden="1">"c15270"</definedName>
    <definedName name="IQ_MUNI_ADVALOREM_TAX" hidden="1">"c15144"</definedName>
    <definedName name="IQ_MUNI_AMT_TAX" hidden="1">"c15146"</definedName>
    <definedName name="IQ_MUNI_BANK_QUALIFIED" hidden="1">"c15148"</definedName>
    <definedName name="IQ_MUNI_DEP_TRUST_ELIGIBLE" hidden="1">"c15149"</definedName>
    <definedName name="IQ_MUNI_ECONOMIC_DEFEASANCE" hidden="1">"c15151"</definedName>
    <definedName name="IQ_MUNI_ESCROW" hidden="1">"c15228"</definedName>
    <definedName name="IQ_MUNI_FED_TAX" hidden="1">"c15147"</definedName>
    <definedName name="IQ_MUNI_LEGAL_DEFEASANCE" hidden="1">"c15150"</definedName>
    <definedName name="IQ_MUNI_OFFERING_TYPE" hidden="1">"c15143"</definedName>
    <definedName name="IQ_MUNI_OPTIONAL_REDEMPTION_DEFEASANCE" hidden="1">"c15152"</definedName>
    <definedName name="IQ_MUNI_PRE_REFUNDED_DATE" hidden="1">"c15154"</definedName>
    <definedName name="IQ_MUNI_PRE_REFUNDED_DATED_DATE" hidden="1">"c15156"</definedName>
    <definedName name="IQ_MUNI_PRE_REFUNDED_PRICE" hidden="1">"c15155"</definedName>
    <definedName name="IQ_MUNI_PRE_REFUNDED_TYPE" hidden="1">"c15153"</definedName>
    <definedName name="IQ_MUNI_PURPOSE" hidden="1">"c15226"</definedName>
    <definedName name="IQ_MUNI_STATE_TAX" hidden="1">"c15145"</definedName>
    <definedName name="IQ_MUNI_TERRITORY" hidden="1">"c15142"</definedName>
    <definedName name="IQ_MUNI_TYPE" hidden="1">"c15227"</definedName>
    <definedName name="IQ_NAMES_REVISION_DATE_" hidden="1">"05/02/2023 13:52:54"</definedName>
    <definedName name="IQ_NET_BOOKING_LOCATION_ADJUSTMENT_FOREIGN_FFIEC" hidden="1">"c15385"</definedName>
    <definedName name="IQ_NET_GAIN_LOSS_OREO_EXP_FFIEC" hidden="1">"c15370"</definedName>
    <definedName name="IQ_NET_GAIN_LOSS_OREO_INC_FFIEC" hidden="1">"c15367"</definedName>
    <definedName name="IQ_NET_GAIN_LOSS_SALES_LOANS_EXP_FFIEC" hidden="1">"c15371"</definedName>
    <definedName name="IQ_NET_GAIN_LOSS_SALES_LOANS_INC_FFIEC" hidden="1">"c15368"</definedName>
    <definedName name="IQ_NET_GAIN_SALE_PREMISES_FIXED_ASSETS_EXP_FFIEC" hidden="1">"c15372"</definedName>
    <definedName name="IQ_NET_GAIN_SALE_PREMISES_FIXED_ASSETS_INC_FFIEC" hidden="1">"c15369"</definedName>
    <definedName name="IQ_NET_INTEREST_INC_INTERNATIONAL_OPS_FFIEC" hidden="1">"c15375"</definedName>
    <definedName name="IQ_NET_NONINTEREST_INC_EXP_INTERNATIONAL_OPS_FFIEC" hidden="1">"c15387"</definedName>
    <definedName name="IQ_NET_SECURITIZATION_INC_FOREIGN_FFIEC" hidden="1">"c15379"</definedName>
    <definedName name="IQ_NI_BANK_AND_NONCONTROLLING_INTEREST_FFIEC" hidden="1">"c15365"</definedName>
    <definedName name="IQ_NI_BEFORE_INTERNAL_ALLOCATIONS_FOREIGN_FFIEC" hidden="1">"c15393"</definedName>
    <definedName name="IQ_NI_NON_CONTROLLING_INTERESTS_FFIEC" hidden="1">"c15366"</definedName>
    <definedName name="IQ_NON_ACCRUAL_ASSET_SOLD_DURING_QTR_FFIEC" hidden="1">"c15350"</definedName>
    <definedName name="IQ_NONFARM_NONRES_DOM_FFIEC" hidden="1">"c15271"</definedName>
    <definedName name="IQ_NONINTEREST_INC_FOREIGN_FFIEC" hidden="1">"c15376"</definedName>
    <definedName name="IQ_NONRES_FIXED_INVEST_PRIV_APR_FC_UNUSED_UNUSED_UNUSED" hidden="1">"c8468"</definedName>
    <definedName name="IQ_NONRES_FIXED_INVEST_PRIV_APR_UNUSED_UNUSED_UNUSED" hidden="1">"c7588"</definedName>
    <definedName name="IQ_NONRES_FIXED_INVEST_PRIV_FC_UNUSED_UNUSED_UNUSED" hidden="1">"c7808"</definedName>
    <definedName name="IQ_NONRES_FIXED_INVEST_PRIV_POP_FC_UNUSED_UNUSED_UNUSED" hidden="1">"c8028"</definedName>
    <definedName name="IQ_NONRES_FIXED_INVEST_PRIV_POP_UNUSED_UNUSED_UNUSED" hidden="1">"c7148"</definedName>
    <definedName name="IQ_NONRES_FIXED_INVEST_PRIV_UNUSED_UNUSED_UNUSED" hidden="1">"c6928"</definedName>
    <definedName name="IQ_NONRES_FIXED_INVEST_PRIV_YOY_FC_UNUSED_UNUSED_UNUSED" hidden="1">"c8248"</definedName>
    <definedName name="IQ_NONRES_FIXED_INVEST_PRIV_YOY_UNUSED_UNUSED_UNUSED" hidden="1">"c7368"</definedName>
    <definedName name="IQ_NTM">6000</definedName>
    <definedName name="IQ_OBLIGATION_STATES_POLI_SUBD_US_LL_REC_DOM_FFIEC" hidden="1">"c15295"</definedName>
    <definedName name="IQ_OBLIGATION_STATES_POLI_SUBD_US_LL_REC_FFIEC" hidden="1">"c15294"</definedName>
    <definedName name="IQ_OG_TOTAL_OIL_PRODUCTON" hidden="1">"c2059"</definedName>
    <definedName name="IQ_OPENED55" hidden="1">1</definedName>
    <definedName name="IQ_OREO_FOREIGN_FFIEC" hidden="1">"c15273"</definedName>
    <definedName name="IQ_OTHER_BORROWED_MONEY_FAIR_VALUE_TOT_FFIEC" hidden="1">"c15409"</definedName>
    <definedName name="IQ_OTHER_BORROWED_MONEY_LEVEL_1_FFIEC" hidden="1">"c15431"</definedName>
    <definedName name="IQ_OTHER_BORROWED_MONEY_LEVEL_2_FFIEC" hidden="1">"c15444"</definedName>
    <definedName name="IQ_OTHER_BORROWED_MONEY_LEVEL_3_FFIEC" hidden="1">"c15457"</definedName>
    <definedName name="IQ_OTHER_DEBT_SECURITIES_QUARTERLY_AVG_FFIEC" hidden="1">"c15473"</definedName>
    <definedName name="IQ_OTHER_IBF_DEPOSIT_LIABILITIES_FFIEC" hidden="1">"c15301"</definedName>
    <definedName name="IQ_OTHER_INDIVIDUAL_FAMILY_DOM_QUARTERLY_AVG_FFIEC" hidden="1">"c15481"</definedName>
    <definedName name="IQ_OTHER_NONINTEREST_INC_FOREIGN_FFIEC" hidden="1">"c15380"</definedName>
    <definedName name="IQ_OTHER_SAVINGS_DEPOSITS_NON_TRANS_ACCTS_FFIEC" hidden="1">"c15331"</definedName>
    <definedName name="IQ_OTHER_SECURITIES_QUARTERLY_AVG_FFIEC" hidden="1">"c15472"</definedName>
    <definedName name="IQ_OTHER_TRADING_ASSETS_FAIR_VALUE_TOT_FFIEC" hidden="1">"c15404"</definedName>
    <definedName name="IQ_OTHER_TRADING_ASSETS_LEVEL_1_FFIEC" hidden="1">"c15426"</definedName>
    <definedName name="IQ_OTHER_TRADING_ASSETS_LEVEL_2_FFIEC" hidden="1">"c15439"</definedName>
    <definedName name="IQ_OTHER_TRADING_ASSETS_LEVEL_3_FFIEC" hidden="1">"c15452"</definedName>
    <definedName name="IQ_OTHER_TRADING_LIABILITIES_FAIR_VALUE_TOT_FFIEC" hidden="1">"c15408"</definedName>
    <definedName name="IQ_OTHER_TRADING_LIABILITIES_LEVEL_1_FFIEC" hidden="1">"c15430"</definedName>
    <definedName name="IQ_OTHER_TRADING_LIABILITIES_LEVEL_2_FFIEC" hidden="1">"c15443"</definedName>
    <definedName name="IQ_OTHER_TRADING_LIABILITIES_LEVEL_3_FFIEC" hidden="1">"c15456"</definedName>
    <definedName name="IQ_PBV_FWD" hidden="1">"c15235"</definedName>
    <definedName name="IQ_PREFERRED_DEPOSITS_FFIEC" hidden="1">"c15312"</definedName>
    <definedName name="IQ_PRESIDENT_ID" hidden="1">"c15216"</definedName>
    <definedName name="IQ_PRESIDENT_NAME" hidden="1">"c15215"</definedName>
    <definedName name="IQ_PRETAX_INC_AFTER_CAP_ALLOCATION_FOREIGN_FFIEC" hidden="1">"c15390"</definedName>
    <definedName name="IQ_PRETAX_INC_BEFORE_CAP_ALLOCATION_FOREIGN_FFIEC" hidden="1">"c15388"</definedName>
    <definedName name="IQ_PRIVATE_CONST_TOTAL_APR_FC_UNUSED_UNUSED_UNUSED" hidden="1">"c8559"</definedName>
    <definedName name="IQ_PRIVATE_CONST_TOTAL_APR_UNUSED_UNUSED_UNUSED" hidden="1">"c7679"</definedName>
    <definedName name="IQ_PRIVATE_CONST_TOTAL_FC_UNUSED_UNUSED_UNUSED" hidden="1">"c7899"</definedName>
    <definedName name="IQ_PRIVATE_CONST_TOTAL_POP_FC_UNUSED_UNUSED_UNUSED" hidden="1">"c8119"</definedName>
    <definedName name="IQ_PRIVATE_CONST_TOTAL_POP_UNUSED_UNUSED_UNUSED" hidden="1">"c7239"</definedName>
    <definedName name="IQ_PRIVATE_CONST_TOTAL_UNUSED_UNUSED_UNUSED" hidden="1">"c7019"</definedName>
    <definedName name="IQ_PRIVATE_CONST_TOTAL_YOY_FC_UNUSED_UNUSED_UNUSED" hidden="1">"c8339"</definedName>
    <definedName name="IQ_PRIVATE_CONST_TOTAL_YOY_UNUSED_UNUSED_UNUSED" hidden="1">"c7459"</definedName>
    <definedName name="IQ_PRIVATE_RES_CONST_REAL_APR_FC_UNUSED_UNUSED_UNUSED" hidden="1">"c8535"</definedName>
    <definedName name="IQ_PRIVATE_RES_CONST_REAL_APR_UNUSED_UNUSED_UNUSED" hidden="1">"c7655"</definedName>
    <definedName name="IQ_PRIVATE_RES_CONST_REAL_FC_UNUSED_UNUSED_UNUSED" hidden="1">"c7875"</definedName>
    <definedName name="IQ_PRIVATE_RES_CONST_REAL_POP_FC_UNUSED_UNUSED_UNUSED" hidden="1">"c8095"</definedName>
    <definedName name="IQ_PRIVATE_RES_CONST_REAL_POP_UNUSED_UNUSED_UNUSED" hidden="1">"c7215"</definedName>
    <definedName name="IQ_PRIVATE_RES_CONST_REAL_UNUSED_UNUSED_UNUSED" hidden="1">"c6995"</definedName>
    <definedName name="IQ_PRIVATE_RES_CONST_REAL_YOY_FC_UNUSED_UNUSED_UNUSED" hidden="1">"c8315"</definedName>
    <definedName name="IQ_PRIVATE_RES_CONST_REAL_YOY_UNUSED_UNUSED_UNUSED" hidden="1">"c7435"</definedName>
    <definedName name="IQ_PROFESSIONAL_ASSISTANT_EMAIL" hidden="1">"c15169"</definedName>
    <definedName name="IQ_PROFESSIONAL_ASSISTANT_FAX" hidden="1">"c15171"</definedName>
    <definedName name="IQ_PROFESSIONAL_ASSISTANT_NAME" hidden="1">"c15168"</definedName>
    <definedName name="IQ_PROFESSIONAL_ASSISTANT_PHONE" hidden="1">"c15170"</definedName>
    <definedName name="IQ_PROFESSIONAL_BACKGROUND" hidden="1">"c15161"</definedName>
    <definedName name="IQ_PROFESSIONAL_DIRECT_FAX" hidden="1">"c15166"</definedName>
    <definedName name="IQ_PROFESSIONAL_DIRECT_PHONE" hidden="1">"c15165"</definedName>
    <definedName name="IQ_PROFESSIONAL_EMAIL" hidden="1">"c15167"</definedName>
    <definedName name="IQ_PROFESSIONAL_MAIN_FAX" hidden="1">"c15164"</definedName>
    <definedName name="IQ_PROFESSIONAL_MAIN_PHONE" hidden="1">"c15163"</definedName>
    <definedName name="IQ_PROFESSIONAL_OFFICE_ADDRESS" hidden="1">"c15162"</definedName>
    <definedName name="IQ_PURCHASES_EQUIP_NONRES_SAAR_APR_FC_UNUSED_UNUSED_UNUSED" hidden="1">"c8491"</definedName>
    <definedName name="IQ_PURCHASES_EQUIP_NONRES_SAAR_APR_UNUSED_UNUSED_UNUSED" hidden="1">"c7611"</definedName>
    <definedName name="IQ_PURCHASES_EQUIP_NONRES_SAAR_FC_UNUSED_UNUSED_UNUSED" hidden="1">"c7831"</definedName>
    <definedName name="IQ_PURCHASES_EQUIP_NONRES_SAAR_POP_FC_UNUSED_UNUSED_UNUSED" hidden="1">"c8051"</definedName>
    <definedName name="IQ_PURCHASES_EQUIP_NONRES_SAAR_POP_UNUSED_UNUSED_UNUSED" hidden="1">"c7171"</definedName>
    <definedName name="IQ_PURCHASES_EQUIP_NONRES_SAAR_UNUSED_UNUSED_UNUSED" hidden="1">"c6951"</definedName>
    <definedName name="IQ_PURCHASES_EQUIP_NONRES_SAAR_YOY_FC_UNUSED_UNUSED_UNUSED" hidden="1">"c8271"</definedName>
    <definedName name="IQ_PURCHASES_EQUIP_NONRES_SAAR_YOY_UNUSED_UNUSED_UNUSED" hidden="1">"c7391"</definedName>
    <definedName name="IQ_QTD" hidden="1">750000</definedName>
    <definedName name="IQ_RE_LOANS_DOM_QUARTERLY_AVG_FFIEC" hidden="1">"c15476"</definedName>
    <definedName name="IQ_RES_CONST_REAL_APR_FC_UNUSED_UNUSED_UNUSED" hidden="1">"c8536"</definedName>
    <definedName name="IQ_RES_CONST_REAL_APR_UNUSED_UNUSED_UNUSED" hidden="1">"c7656"</definedName>
    <definedName name="IQ_RES_CONST_REAL_FC_UNUSED_UNUSED_UNUSED" hidden="1">"c7876"</definedName>
    <definedName name="IQ_RES_CONST_REAL_POP_FC_UNUSED_UNUSED_UNUSED" hidden="1">"c8096"</definedName>
    <definedName name="IQ_RES_CONST_REAL_POP_UNUSED_UNUSED_UNUSED" hidden="1">"c7216"</definedName>
    <definedName name="IQ_RES_CONST_REAL_SAAR_APR_FC_UNUSED_UNUSED_UNUSED" hidden="1">"c8537"</definedName>
    <definedName name="IQ_RES_CONST_REAL_SAAR_APR_UNUSED_UNUSED_UNUSED" hidden="1">"c7657"</definedName>
    <definedName name="IQ_RES_CONST_REAL_SAAR_FC_UNUSED_UNUSED_UNUSED" hidden="1">"c7877"</definedName>
    <definedName name="IQ_RES_CONST_REAL_SAAR_POP_FC_UNUSED_UNUSED_UNUSED" hidden="1">"c8097"</definedName>
    <definedName name="IQ_RES_CONST_REAL_SAAR_POP_UNUSED_UNUSED_UNUSED" hidden="1">"c7217"</definedName>
    <definedName name="IQ_RES_CONST_REAL_SAAR_UNUSED_UNUSED_UNUSED" hidden="1">"c6997"</definedName>
    <definedName name="IQ_RES_CONST_REAL_SAAR_YOY_FC_UNUSED_UNUSED_UNUSED" hidden="1">"c8317"</definedName>
    <definedName name="IQ_RES_CONST_REAL_SAAR_YOY_UNUSED_UNUSED_UNUSED" hidden="1">"c7437"</definedName>
    <definedName name="IQ_RES_CONST_REAL_UNUSED_UNUSED_UNUSED" hidden="1">"c6996"</definedName>
    <definedName name="IQ_RES_CONST_REAL_YOY_FC_UNUSED_UNUSED_UNUSED" hidden="1">"c8316"</definedName>
    <definedName name="IQ_RES_CONST_REAL_YOY_UNUSED_UNUSED_UNUSED" hidden="1">"c7436"</definedName>
    <definedName name="IQ_RES_CONST_SAAR_APR_FC_UNUSED_UNUSED_UNUSED" hidden="1">"c8540"</definedName>
    <definedName name="IQ_RES_CONST_SAAR_APR_UNUSED_UNUSED_UNUSED" hidden="1">"c7660"</definedName>
    <definedName name="IQ_RES_CONST_SAAR_FC_UNUSED_UNUSED_UNUSED" hidden="1">"c7880"</definedName>
    <definedName name="IQ_RES_CONST_SAAR_POP_FC_UNUSED_UNUSED_UNUSED" hidden="1">"c8100"</definedName>
    <definedName name="IQ_RES_CONST_SAAR_POP_UNUSED_UNUSED_UNUSED" hidden="1">"c7220"</definedName>
    <definedName name="IQ_RES_CONST_SAAR_UNUSED_UNUSED_UNUSED" hidden="1">"c7000"</definedName>
    <definedName name="IQ_RES_CONST_SAAR_YOY_FC_UNUSED_UNUSED_UNUSED" hidden="1">"c8320"</definedName>
    <definedName name="IQ_RES_CONST_SAAR_YOY_UNUSED_UNUSED_UNUSED" hidden="1">"c7440"</definedName>
    <definedName name="IQ_REV_BEFORE_LOAN_LOSS_FOREIGN_FFIEC" hidden="1">"c15381"</definedName>
    <definedName name="IQ_REVOLVING_SECURED_1_4_NON_ACCRUAL_FFIEC" hidden="1">"c13314"</definedName>
    <definedName name="IQ_SALE_CONVERSION_ACQUISITION_NET_COMMON_FFIEC" hidden="1">"c15351"</definedName>
    <definedName name="IQ_SAVINGS_DEPOSITS_NON_TRANS_ACCTS_FFIEC" hidden="1">"c15329"</definedName>
    <definedName name="IQ_SAVINGS_DEPOSITS_QUARTERLY_AVG_FFIEC" hidden="1">"c15485"</definedName>
    <definedName name="IQ_SEC_OTHER_NONFARM_NONRES_NON_ACCRUAL_FFIEC" hidden="1">"c15462"</definedName>
    <definedName name="IQ_SEC_OWNER_NONFARM_NONRES_NON_ACCRUAL_FFIEC" hidden="1">"c15461"</definedName>
    <definedName name="IQ_SECURITIES_STATE_POLI_SUBD_QUARTERLY_AVG_FFIEC" hidden="1">"c15470"</definedName>
    <definedName name="IQ_SECURITY_ACTIVE_STATUS" hidden="1">"c15160"</definedName>
    <definedName name="IQ_SECURITY_NAME" hidden="1">"c15159"</definedName>
    <definedName name="IQ_SHAREOUTSTANDING" hidden="1">"c1347"</definedName>
    <definedName name="IQ_SPECIFIC_ALLOWANCE" hidden="1">"c15247"</definedName>
    <definedName name="IQ_STANDBY_LOC_FHLB_BANK_BEHALF_OFF_BS_FFIEC" hidden="1">"c15412"</definedName>
    <definedName name="IQ_STATES_POLI_SUBD_US_NON_TRANS_ACCTS_FFIEC" hidden="1">"c15324"</definedName>
    <definedName name="IQ_STATES_POLI_SUBD_US_TRANS_ACCTS_FFIEC" hidden="1">"c15316"</definedName>
    <definedName name="IQ_SUB_NOTES_DEBENTURES_FAIR_VALUE_TOT_FFIEC" hidden="1">"c15410"</definedName>
    <definedName name="IQ_SUB_NOTES_DEBENTURES_LEVEL_1_FFIEC" hidden="1">"c15432"</definedName>
    <definedName name="IQ_SUB_NOTES_DEBENTURES_LEVEL_2_FFIEC" hidden="1">"c15445"</definedName>
    <definedName name="IQ_SUB_NOTES_DEBENTURES_LEVEL_3_FFIEC" hidden="1">"c15458"</definedName>
    <definedName name="IQ_SYNTHETIC_STRUCTURED_PRODUCTS_AVAIL_SALE_FFIEC" hidden="1">"c15264"</definedName>
    <definedName name="IQ_SYNTHETIC_STRUCTURED_PRODUCTS_FFIEC" hidden="1">"c15261"</definedName>
    <definedName name="IQ_TIER_TWO_CAPITAL_RATIO" hidden="1">"c15241"</definedName>
    <definedName name="IQ_TIME_DEPOSIT_LESS_100000_QUARTERLY_AVG_FFIEC" hidden="1">"c15487"</definedName>
    <definedName name="IQ_TIME_DEPOSIT_MORE_100000_QUARTERLY_AVG_FFIEC" hidden="1">"c15486"</definedName>
    <definedName name="IQ_TODAY" hidden="1">0</definedName>
    <definedName name="IQ_TOTAL_ASSETS_FAIR_VALUE_TOT_FFIEC" hidden="1">"c15405"</definedName>
    <definedName name="IQ_TOTAL_ASSETS_LEVEL_1_FFIEC" hidden="1">"c15427"</definedName>
    <definedName name="IQ_TOTAL_ASSETS_LEVEL_2_FFIEC" hidden="1">"c15440"</definedName>
    <definedName name="IQ_TOTAL_ASSETS_LEVEL_3_FFIEC" hidden="1">"c15453"</definedName>
    <definedName name="IQ_TOTAL_BROKERED_DEPOSIT_FFIEC" hidden="1">"c15304"</definedName>
    <definedName name="IQ_TOTAL_CASH_DUE_DEPOSITORY_INSTIT_DOM_FFIEC" hidden="1">"c15291"</definedName>
    <definedName name="IQ_TOTAL_CASH_DUE_DEPOSITORY_INSTIT_FFIEC" hidden="1">"c15285"</definedName>
    <definedName name="IQ_TOTAL_DEPOSITS_DOM_FFIEC" hidden="1">"c15313"</definedName>
    <definedName name="IQ_TOTAL_DEPOSITS_SUPPLE" hidden="1">"c15253"</definedName>
    <definedName name="IQ_TOTAL_EQUITY_INCL_MINORITY_INTEREST_FFIEC" hidden="1">"c15278"</definedName>
    <definedName name="IQ_TOTAL_FOREIGN_DEPOSITS_FFIEC" hidden="1">"c15348"</definedName>
    <definedName name="IQ_TOTAL_FOREIGN_LOANS_QUARTERLY_AVG_FFIEC" hidden="1">"c15482"</definedName>
    <definedName name="IQ_TOTAL_IBF_ASSETS_CONSOL_BANK_FFIEC" hidden="1">"c15299"</definedName>
    <definedName name="IQ_TOTAL_IBF_LIABILITIES_FFIEC" hidden="1">"c15302"</definedName>
    <definedName name="IQ_TOTAL_IBF_LL_REC_FFIEC" hidden="1">"c15297"</definedName>
    <definedName name="IQ_TOTAL_INTEREST_EXP_FOREIGN_FFIEC" hidden="1">"c15374"</definedName>
    <definedName name="IQ_TOTAL_INTEREST_INC_FOREIGN_FFIEC" hidden="1">"c15373"</definedName>
    <definedName name="IQ_TOTAL_IRA_KEOGH_PLAN_ACCOUNTS_FFIEC" hidden="1">"c15303"</definedName>
    <definedName name="IQ_TOTAL_LIABILITIES_FAIR_VALUE_TOT_FFIEC" hidden="1">"c15411"</definedName>
    <definedName name="IQ_TOTAL_LIABILITIES_LEVEL_1_FFIEC" hidden="1">"c15433"</definedName>
    <definedName name="IQ_TOTAL_LIABILITIES_LEVEL_2_FFIEC" hidden="1">"c15446"</definedName>
    <definedName name="IQ_TOTAL_LIABILITIES_LEVEL_3_FFIEC" hidden="1">"c15459"</definedName>
    <definedName name="IQ_TOTAL_LOANS_DOM_QUARTERLY_AVG_FFIEC" hidden="1">"c15475"</definedName>
    <definedName name="IQ_TOTAL_LOANS_LEASES_AND_OTHER_DUE_30_89_FFIEC" hidden="1">"c15416"</definedName>
    <definedName name="IQ_TOTAL_LOANS_LEASES_AND_OTHER_DUE_90_FFIEC" hidden="1">"c15420"</definedName>
    <definedName name="IQ_TOTAL_LOANS_LEASES_AND_OTHER_NON_ACCRUAL_FFIEC" hidden="1">"c15466"</definedName>
    <definedName name="IQ_TOTAL_NON_TRANS_ACCTS_FFIEC" hidden="1">"c15328"</definedName>
    <definedName name="IQ_TOTAL_NONINTEREST_EXPENSE_FOREIGN_FFIEC" hidden="1">"c15386"</definedName>
    <definedName name="IQ_TOTAL_PENSION_OBLIGATION" hidden="1">"c1292"</definedName>
    <definedName name="IQ_TOTAL_REVENUE_FOREIGN_FFIEC" hidden="1">"c15383"</definedName>
    <definedName name="IQ_TOTAL_TIME_LESS_100000_1_TO_3_YEARS_FFIEC" hidden="1">"c15335"</definedName>
    <definedName name="IQ_TOTAL_TIME_LESS_100000_3_MONTHS_LESS_FFIEC" hidden="1">"c15333"</definedName>
    <definedName name="IQ_TOTAL_TIME_LESS_100000_3_TO_12_MONTHS_FFIEC" hidden="1">"c15334"</definedName>
    <definedName name="IQ_TOTAL_TIME_LESS_100000_FFIEC" hidden="1">"c15332"</definedName>
    <definedName name="IQ_TOTAL_TIME_LESS_100000_OVER_3_YEARS_FFIEC" hidden="1">"c15336"</definedName>
    <definedName name="IQ_TOTAL_TIME_MORE_100000_1_TO_3_YEARS_FFIEC" hidden="1">"c15340"</definedName>
    <definedName name="IQ_TOTAL_TIME_MORE_100000_3_MONTHS_LESS_FFIEC" hidden="1">"c15338"</definedName>
    <definedName name="IQ_TOTAL_TIME_MORE_100000_3_TO_12_MONTHS_FFIEC" hidden="1">"c15339"</definedName>
    <definedName name="IQ_TOTAL_TIME_MORE_100000_FFIEC" hidden="1">"c15337"</definedName>
    <definedName name="IQ_TOTAL_TIME_MORE_100000_OVER_3_YEARS_FFIEC" hidden="1">"c15341"</definedName>
    <definedName name="IQ_TOTAL_TRADING_LIAB_FOREIGN_FFIEC" hidden="1">"c15296"</definedName>
    <definedName name="IQ_TOTAL_TRANS_ACCTS_FFIEC" hidden="1">"c15321"</definedName>
    <definedName name="IQ_TRADING_REV_FOREIGN_FFIEC" hidden="1">"c15377"</definedName>
    <definedName name="IQ_TRANSACTION_LIST" hidden="1">"c15126"</definedName>
    <definedName name="IQ_TRANSACTION_LIST_BANKRUPTCY" hidden="1">"c15131"</definedName>
    <definedName name="IQ_TRANSACTION_LIST_BUYBACK" hidden="1">"c15129"</definedName>
    <definedName name="IQ_TRANSACTION_LIST_INCL_SUBS" hidden="1">"c15132"</definedName>
    <definedName name="IQ_TRANSACTION_LIST_INCL_SUBS_BANKRUPTCY" hidden="1">"c15137"</definedName>
    <definedName name="IQ_TRANSACTION_LIST_INCL_SUBS_BUYBACK" hidden="1">"c15135"</definedName>
    <definedName name="IQ_TRANSACTION_LIST_INCL_SUBS_MA" hidden="1">"c15133"</definedName>
    <definedName name="IQ_TRANSACTION_LIST_INCL_SUBS_PO" hidden="1">"c15136"</definedName>
    <definedName name="IQ_TRANSACTION_LIST_INCL_SUBS_PP" hidden="1">"c15134"</definedName>
    <definedName name="IQ_TRANSACTION_LIST_MA" hidden="1">"c15127"</definedName>
    <definedName name="IQ_TRANSACTION_LIST_PO" hidden="1">"c15130"</definedName>
    <definedName name="IQ_TRANSACTION_LIST_PP" hidden="1">"c15128"</definedName>
    <definedName name="IQ_TREASURER_ID" hidden="1">"c15214"</definedName>
    <definedName name="IQ_TREASURER_NAME" hidden="1">"c15213"</definedName>
    <definedName name="IQ_TREASURY_STOCK_TRANSACTIONS_FFIEC" hidden="1">"c15352"</definedName>
    <definedName name="IQ_US_BANKS_OTHER_INST_FOREIGN_DEP_FFIEC" hidden="1">"c15343"</definedName>
    <definedName name="IQ_US_GOVT_NON_TRANS_ACCTS_FFIEC" hidden="1">"c15323"</definedName>
    <definedName name="IQ_US_GOVT_STATE_POLI_SUBD_IN_US_FOREIGN_DEP_FFIEC" hidden="1">"c15346"</definedName>
    <definedName name="IQ_US_GOVT_TRANS_ACCTS_FFIEC" hidden="1">"c15315"</definedName>
    <definedName name="IQ_UST_SEC_GOVT_AGENCY_CORP_QUARTERLY_AVG_FFIEC" hidden="1">"c15469"</definedName>
    <definedName name="IQ_UST_SECURITIES_GOVT_AGENCY_QUARTERLY_AVG_FFIEC" hidden="1">"c15468"</definedName>
    <definedName name="IQ_VEHICLE_LOANS" hidden="1">"c15249"</definedName>
    <definedName name="IQ_WEEK">50000</definedName>
    <definedName name="IQ_YTD">3000</definedName>
    <definedName name="IQ_YTDMONTH" hidden="1">130000</definedName>
    <definedName name="LCR_Type">'LCR Scenarios Table'!$R$2</definedName>
    <definedName name="ListOffset" hidden="1">1</definedName>
    <definedName name="Load_Date">'LCR Scenarios Table'!$R$3</definedName>
    <definedName name="MovedFiles">Instructions!$C$30</definedName>
    <definedName name="n">[1]Instructions!$C$34</definedName>
    <definedName name="NewDate">Instructions!$C$15</definedName>
    <definedName name="OutputFiles">Instructions!$C$28</definedName>
    <definedName name="_xlnm.Print_Area" localSheetId="3">CPE!$D$2:$H$24</definedName>
    <definedName name="_xlnm.Print_Area" localSheetId="4">EMPE!$D$2:$H$26</definedName>
    <definedName name="_xlnm.Print_Area" localSheetId="2">GPE!$D$2:$H$23</definedName>
    <definedName name="_xlnm.Print_Area" localSheetId="1">OPB_adjusted!$C$2:$I$246</definedName>
    <definedName name="_xlnm.Print_Area" localSheetId="7">PJPP!$D$2:$H$29</definedName>
    <definedName name="_xlnm.Print_Area" localSheetId="5">'WSIB LRI'!$D$2:$H$33</definedName>
    <definedName name="_xlnm.Print_Area" localSheetId="6">'WSIB Pension'!$D$2:$H$34</definedName>
    <definedName name="ReportDateText">#REF!</definedName>
    <definedName name="SourceFiles">Instructions!$C$17</definedName>
    <definedName name="SQL_Dates">'LCR Scenarios Table'!$U$6</definedName>
    <definedName name="Stress_Collateral">#REF!</definedName>
    <definedName name="StressResults">#REF!</definedName>
    <definedName name="VAR">#REF!</definedName>
    <definedName name="VAR_Pos">#REF!</definedName>
    <definedName name="WSIB_Weights">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597" i="39" l="1"/>
  <c r="B1597" i="39"/>
  <c r="A1598" i="39"/>
  <c r="B1598" i="39"/>
  <c r="A1599" i="39"/>
  <c r="B1599" i="39"/>
  <c r="A1600" i="39"/>
  <c r="B1600" i="39"/>
  <c r="A576" i="37"/>
  <c r="B576" i="37"/>
  <c r="A577" i="37"/>
  <c r="B577" i="37"/>
  <c r="A578" i="37"/>
  <c r="B578" i="37"/>
  <c r="A579" i="37"/>
  <c r="B579" i="37"/>
  <c r="A580" i="37"/>
  <c r="B580" i="37"/>
  <c r="A581" i="37"/>
  <c r="B581" i="37"/>
  <c r="A582" i="37"/>
  <c r="B582" i="37"/>
  <c r="A583" i="37"/>
  <c r="B583" i="37"/>
  <c r="A4692" i="38"/>
  <c r="B4692" i="38"/>
  <c r="A4693" i="38"/>
  <c r="B4693" i="38"/>
  <c r="A4694" i="38"/>
  <c r="B4694" i="38"/>
  <c r="A4695" i="38"/>
  <c r="B4695" i="38"/>
  <c r="A4696" i="38"/>
  <c r="B4696" i="38"/>
  <c r="A4697" i="38"/>
  <c r="B4697" i="38"/>
  <c r="A4698" i="38"/>
  <c r="B4698" i="38"/>
  <c r="A4699" i="38"/>
  <c r="B4699" i="38"/>
  <c r="A4700" i="38"/>
  <c r="B4700" i="38"/>
  <c r="A4701" i="38"/>
  <c r="B4701" i="38"/>
  <c r="A4702" i="38"/>
  <c r="B4702" i="38"/>
  <c r="A4703" i="38"/>
  <c r="B4703" i="38"/>
  <c r="A4704" i="38"/>
  <c r="B4704" i="38"/>
  <c r="A4705" i="38"/>
  <c r="B4705" i="38"/>
  <c r="A4706" i="38"/>
  <c r="B4706" i="38"/>
  <c r="A4707" i="38"/>
  <c r="B4707" i="38"/>
  <c r="A4708" i="38"/>
  <c r="B4708" i="38"/>
  <c r="A4709" i="38"/>
  <c r="B4709" i="38"/>
  <c r="A4710" i="38"/>
  <c r="B4710" i="38"/>
  <c r="A4711" i="38"/>
  <c r="B4711" i="38"/>
  <c r="A4712" i="38"/>
  <c r="B4712" i="38"/>
  <c r="A4713" i="38"/>
  <c r="B4713" i="38"/>
  <c r="A4714" i="38"/>
  <c r="B4714" i="38"/>
  <c r="A4715" i="38"/>
  <c r="B4715" i="38"/>
  <c r="A4689" i="38"/>
  <c r="B4689" i="38"/>
  <c r="A4690" i="38"/>
  <c r="B4690" i="38"/>
  <c r="A4691" i="38"/>
  <c r="B4691" i="38"/>
  <c r="A62" i="31"/>
  <c r="B62" i="31" s="1"/>
  <c r="E62" i="31"/>
  <c r="A63" i="31"/>
  <c r="K63" i="31" s="1"/>
  <c r="E63" i="31"/>
  <c r="A64" i="31"/>
  <c r="K64" i="31" s="1"/>
  <c r="E64" i="31"/>
  <c r="A65" i="31"/>
  <c r="L65" i="31" s="1"/>
  <c r="E65" i="31"/>
  <c r="K65" i="31"/>
  <c r="A66" i="31"/>
  <c r="C66" i="31" s="1"/>
  <c r="E66" i="31"/>
  <c r="A67" i="31"/>
  <c r="B67" i="31" s="1"/>
  <c r="E67" i="31"/>
  <c r="K67" i="31"/>
  <c r="A68" i="31"/>
  <c r="C68" i="31" s="1"/>
  <c r="E68" i="31"/>
  <c r="A69" i="31"/>
  <c r="M69" i="31" s="1"/>
  <c r="E69" i="31"/>
  <c r="A70" i="31"/>
  <c r="L70" i="31" s="1"/>
  <c r="C70" i="31"/>
  <c r="F70" i="31" s="1"/>
  <c r="E70" i="31"/>
  <c r="A71" i="31"/>
  <c r="M71" i="31" s="1"/>
  <c r="E71" i="31"/>
  <c r="A72" i="31"/>
  <c r="B72" i="31" s="1"/>
  <c r="E72" i="31"/>
  <c r="M72" i="31"/>
  <c r="A73" i="31"/>
  <c r="B73" i="31" s="1"/>
  <c r="E73" i="31"/>
  <c r="A74" i="31"/>
  <c r="L74" i="31" s="1"/>
  <c r="E74" i="31"/>
  <c r="A75" i="31"/>
  <c r="L75" i="31" s="1"/>
  <c r="B75" i="31"/>
  <c r="C75" i="31"/>
  <c r="F75" i="31" s="1"/>
  <c r="H75" i="31" s="1"/>
  <c r="E75" i="31"/>
  <c r="M75" i="31"/>
  <c r="A76" i="31"/>
  <c r="C76" i="31" s="1"/>
  <c r="E76" i="31"/>
  <c r="N76" i="31"/>
  <c r="A77" i="31"/>
  <c r="B77" i="31" s="1"/>
  <c r="E77" i="31"/>
  <c r="A78" i="31"/>
  <c r="B78" i="31" s="1"/>
  <c r="E78" i="31"/>
  <c r="A79" i="31"/>
  <c r="K79" i="31" s="1"/>
  <c r="B79" i="31"/>
  <c r="E79" i="31"/>
  <c r="A80" i="31"/>
  <c r="K80" i="31" s="1"/>
  <c r="E80" i="31"/>
  <c r="M80" i="31"/>
  <c r="A81" i="31"/>
  <c r="L81" i="31" s="1"/>
  <c r="E81" i="31"/>
  <c r="A82" i="31"/>
  <c r="N82" i="31" s="1"/>
  <c r="B82" i="31"/>
  <c r="E82" i="31"/>
  <c r="A83" i="31"/>
  <c r="B83" i="31" s="1"/>
  <c r="E83" i="31"/>
  <c r="A84" i="31"/>
  <c r="C84" i="31" s="1"/>
  <c r="E84" i="31"/>
  <c r="A85" i="31"/>
  <c r="M85" i="31" s="1"/>
  <c r="E85" i="31"/>
  <c r="A86" i="31"/>
  <c r="L86" i="31" s="1"/>
  <c r="E86" i="31"/>
  <c r="A87" i="31"/>
  <c r="M87" i="31" s="1"/>
  <c r="E87" i="31"/>
  <c r="A88" i="31"/>
  <c r="B88" i="31" s="1"/>
  <c r="C88" i="31"/>
  <c r="F88" i="31" s="1"/>
  <c r="D88" i="31"/>
  <c r="E88" i="31"/>
  <c r="K88" i="31"/>
  <c r="L88" i="31"/>
  <c r="N88" i="31"/>
  <c r="A89" i="31"/>
  <c r="B89" i="31" s="1"/>
  <c r="E89" i="31"/>
  <c r="A90" i="31"/>
  <c r="L90" i="31" s="1"/>
  <c r="E90" i="31"/>
  <c r="A91" i="31"/>
  <c r="L91" i="31" s="1"/>
  <c r="C91" i="31"/>
  <c r="F91" i="31" s="1"/>
  <c r="E91" i="31"/>
  <c r="N91" i="31"/>
  <c r="A92" i="31"/>
  <c r="B92" i="31" s="1"/>
  <c r="C92" i="31"/>
  <c r="G92" i="31" s="1"/>
  <c r="E92" i="31"/>
  <c r="A93" i="31"/>
  <c r="D93" i="31" s="1"/>
  <c r="E93" i="31"/>
  <c r="N93" i="31"/>
  <c r="A94" i="31"/>
  <c r="B94" i="31" s="1"/>
  <c r="E94" i="31"/>
  <c r="A95" i="31"/>
  <c r="K95" i="31" s="1"/>
  <c r="E95" i="31"/>
  <c r="A96" i="31"/>
  <c r="K96" i="31" s="1"/>
  <c r="E96" i="31"/>
  <c r="A97" i="31"/>
  <c r="N97" i="31" s="1"/>
  <c r="E97" i="31"/>
  <c r="A98" i="31"/>
  <c r="N98" i="31" s="1"/>
  <c r="E98" i="31"/>
  <c r="A99" i="31"/>
  <c r="C99" i="31" s="1"/>
  <c r="E99" i="31"/>
  <c r="A100" i="31"/>
  <c r="C100" i="31" s="1"/>
  <c r="E100" i="31"/>
  <c r="A101" i="31"/>
  <c r="M101" i="31" s="1"/>
  <c r="B101" i="31"/>
  <c r="E101" i="31"/>
  <c r="K101" i="31"/>
  <c r="A102" i="31"/>
  <c r="M102" i="31" s="1"/>
  <c r="C102" i="31"/>
  <c r="G102" i="31" s="1"/>
  <c r="D102" i="31"/>
  <c r="E102" i="31"/>
  <c r="K102" i="31"/>
  <c r="N102" i="31"/>
  <c r="A103" i="31"/>
  <c r="M103" i="31" s="1"/>
  <c r="E103" i="31"/>
  <c r="A104" i="31"/>
  <c r="B104" i="31" s="1"/>
  <c r="E104" i="31"/>
  <c r="A105" i="31"/>
  <c r="B105" i="31" s="1"/>
  <c r="E105" i="31"/>
  <c r="A106" i="31"/>
  <c r="L106" i="31" s="1"/>
  <c r="E106" i="31"/>
  <c r="A107" i="31"/>
  <c r="B107" i="31" s="1"/>
  <c r="E107" i="31"/>
  <c r="N107" i="31"/>
  <c r="A108" i="31"/>
  <c r="B108" i="31" s="1"/>
  <c r="E108" i="31"/>
  <c r="A109" i="31"/>
  <c r="D109" i="31" s="1"/>
  <c r="E109" i="31"/>
  <c r="K109" i="31"/>
  <c r="A110" i="31"/>
  <c r="D110" i="31" s="1"/>
  <c r="E110" i="31"/>
  <c r="M110" i="31"/>
  <c r="A111" i="31"/>
  <c r="K111" i="31" s="1"/>
  <c r="B111" i="31"/>
  <c r="E111" i="31"/>
  <c r="M111" i="31"/>
  <c r="A112" i="31"/>
  <c r="K112" i="31" s="1"/>
  <c r="E112" i="31"/>
  <c r="M112" i="31"/>
  <c r="A113" i="31"/>
  <c r="C113" i="31" s="1"/>
  <c r="E113" i="31"/>
  <c r="L113" i="31"/>
  <c r="M113" i="31"/>
  <c r="A114" i="31"/>
  <c r="N114" i="31" s="1"/>
  <c r="B114" i="31"/>
  <c r="E114" i="31"/>
  <c r="A115" i="31"/>
  <c r="B115" i="31" s="1"/>
  <c r="E115" i="31"/>
  <c r="A116" i="31"/>
  <c r="C116" i="31" s="1"/>
  <c r="E116" i="31"/>
  <c r="A117" i="31"/>
  <c r="M117" i="31" s="1"/>
  <c r="E117" i="31"/>
  <c r="A118" i="31"/>
  <c r="M118" i="31" s="1"/>
  <c r="C118" i="31"/>
  <c r="G118" i="31" s="1"/>
  <c r="E118" i="31"/>
  <c r="A119" i="31"/>
  <c r="M119" i="31" s="1"/>
  <c r="E119" i="31"/>
  <c r="L119" i="31"/>
  <c r="A120" i="31"/>
  <c r="B120" i="31" s="1"/>
  <c r="D120" i="31"/>
  <c r="E120" i="31"/>
  <c r="N120" i="31"/>
  <c r="A121" i="31"/>
  <c r="B121" i="31" s="1"/>
  <c r="E121" i="31"/>
  <c r="A122" i="31"/>
  <c r="L122" i="31" s="1"/>
  <c r="D122" i="31"/>
  <c r="E122" i="31"/>
  <c r="K122" i="31"/>
  <c r="A123" i="31"/>
  <c r="B123" i="31" s="1"/>
  <c r="D123" i="31"/>
  <c r="E123" i="31"/>
  <c r="M123" i="31"/>
  <c r="N123" i="31"/>
  <c r="A124" i="31"/>
  <c r="B124" i="31" s="1"/>
  <c r="C124" i="31"/>
  <c r="F124" i="31" s="1"/>
  <c r="E124" i="31"/>
  <c r="K124" i="31"/>
  <c r="M124" i="31"/>
  <c r="N124" i="31"/>
  <c r="A125" i="31"/>
  <c r="C125" i="31" s="1"/>
  <c r="E125" i="31"/>
  <c r="A126" i="31"/>
  <c r="K126" i="31" s="1"/>
  <c r="B126" i="31"/>
  <c r="E126" i="31"/>
  <c r="A127" i="31"/>
  <c r="K127" i="31" s="1"/>
  <c r="B127" i="31"/>
  <c r="D127" i="31"/>
  <c r="E127" i="31"/>
  <c r="A128" i="31"/>
  <c r="N128" i="31" s="1"/>
  <c r="C128" i="31"/>
  <c r="G128" i="31" s="1"/>
  <c r="E128" i="31"/>
  <c r="L128" i="31"/>
  <c r="A129" i="31"/>
  <c r="C129" i="31" s="1"/>
  <c r="E129" i="31"/>
  <c r="K129" i="31"/>
  <c r="M129" i="31"/>
  <c r="N129" i="31"/>
  <c r="A1596" i="39"/>
  <c r="B1596" i="39"/>
  <c r="A56" i="31"/>
  <c r="B56" i="31" s="1"/>
  <c r="E56" i="31"/>
  <c r="A57" i="31"/>
  <c r="E57" i="31"/>
  <c r="A58" i="31"/>
  <c r="E58" i="31"/>
  <c r="A59" i="31"/>
  <c r="E59" i="31"/>
  <c r="A60" i="31"/>
  <c r="B60" i="31" s="1"/>
  <c r="E60" i="31"/>
  <c r="A61" i="31"/>
  <c r="E61" i="31"/>
  <c r="L123" i="31" l="1"/>
  <c r="D111" i="31"/>
  <c r="C109" i="31"/>
  <c r="M107" i="31"/>
  <c r="N78" i="31"/>
  <c r="L117" i="31"/>
  <c r="M127" i="31"/>
  <c r="K123" i="31"/>
  <c r="L120" i="31"/>
  <c r="K117" i="31"/>
  <c r="N113" i="31"/>
  <c r="C111" i="31"/>
  <c r="F111" i="31" s="1"/>
  <c r="B109" i="31"/>
  <c r="L107" i="31"/>
  <c r="N104" i="31"/>
  <c r="L101" i="31"/>
  <c r="M91" i="31"/>
  <c r="M64" i="31"/>
  <c r="K107" i="31"/>
  <c r="L104" i="31"/>
  <c r="G91" i="31"/>
  <c r="D83" i="31"/>
  <c r="D117" i="31"/>
  <c r="N108" i="31"/>
  <c r="L129" i="31"/>
  <c r="C127" i="31"/>
  <c r="F127" i="31" s="1"/>
  <c r="L124" i="31"/>
  <c r="B117" i="31"/>
  <c r="K113" i="31"/>
  <c r="N110" i="31"/>
  <c r="M108" i="31"/>
  <c r="D104" i="31"/>
  <c r="D101" i="31"/>
  <c r="C94" i="31"/>
  <c r="G94" i="31" s="1"/>
  <c r="D91" i="31"/>
  <c r="B68" i="31"/>
  <c r="L108" i="31"/>
  <c r="I124" i="31"/>
  <c r="C123" i="31"/>
  <c r="D113" i="31"/>
  <c r="L110" i="31"/>
  <c r="K108" i="31"/>
  <c r="D107" i="31"/>
  <c r="L103" i="31"/>
  <c r="N72" i="31"/>
  <c r="M67" i="31"/>
  <c r="D129" i="31"/>
  <c r="N126" i="31"/>
  <c r="G124" i="31"/>
  <c r="B116" i="31"/>
  <c r="B113" i="31"/>
  <c r="C107" i="31"/>
  <c r="K90" i="31"/>
  <c r="D76" i="31"/>
  <c r="B129" i="31"/>
  <c r="M126" i="31"/>
  <c r="N118" i="31"/>
  <c r="D86" i="31"/>
  <c r="B76" i="31"/>
  <c r="L72" i="31"/>
  <c r="L126" i="31"/>
  <c r="M115" i="31"/>
  <c r="M92" i="31"/>
  <c r="D90" i="31"/>
  <c r="L118" i="31"/>
  <c r="C110" i="31"/>
  <c r="M128" i="31"/>
  <c r="D124" i="31"/>
  <c r="K118" i="31"/>
  <c r="B110" i="31"/>
  <c r="K106" i="31"/>
  <c r="L102" i="31"/>
  <c r="L92" i="31"/>
  <c r="C90" i="31"/>
  <c r="F90" i="31" s="1"/>
  <c r="L85" i="31"/>
  <c r="N75" i="31"/>
  <c r="C72" i="31"/>
  <c r="F72" i="31" s="1"/>
  <c r="I72" i="31" s="1"/>
  <c r="M66" i="31"/>
  <c r="D108" i="31"/>
  <c r="K85" i="31"/>
  <c r="H124" i="31"/>
  <c r="F92" i="31"/>
  <c r="H92" i="31" s="1"/>
  <c r="K128" i="31"/>
  <c r="D126" i="31"/>
  <c r="C122" i="31"/>
  <c r="F122" i="31" s="1"/>
  <c r="M114" i="31"/>
  <c r="C112" i="31"/>
  <c r="N109" i="31"/>
  <c r="C108" i="31"/>
  <c r="D106" i="31"/>
  <c r="K75" i="31"/>
  <c r="B66" i="31"/>
  <c r="F128" i="31"/>
  <c r="C126" i="31"/>
  <c r="D118" i="31"/>
  <c r="L114" i="31"/>
  <c r="M109" i="31"/>
  <c r="C106" i="31"/>
  <c r="F106" i="31" s="1"/>
  <c r="D92" i="31"/>
  <c r="D85" i="31"/>
  <c r="D79" i="31"/>
  <c r="G75" i="31"/>
  <c r="F76" i="31"/>
  <c r="I76" i="31" s="1"/>
  <c r="G76" i="31"/>
  <c r="M98" i="31"/>
  <c r="C93" i="31"/>
  <c r="F93" i="31" s="1"/>
  <c r="H93" i="31" s="1"/>
  <c r="L98" i="31"/>
  <c r="D95" i="31"/>
  <c r="B93" i="31"/>
  <c r="K91" i="31"/>
  <c r="M88" i="31"/>
  <c r="C86" i="31"/>
  <c r="G86" i="31" s="1"/>
  <c r="M82" i="31"/>
  <c r="C79" i="31"/>
  <c r="F79" i="31" s="1"/>
  <c r="M76" i="31"/>
  <c r="K72" i="31"/>
  <c r="N69" i="31"/>
  <c r="D67" i="31"/>
  <c r="L82" i="31"/>
  <c r="L76" i="31"/>
  <c r="L69" i="31"/>
  <c r="D64" i="31"/>
  <c r="B98" i="31"/>
  <c r="B95" i="31"/>
  <c r="N92" i="31"/>
  <c r="K76" i="31"/>
  <c r="D75" i="31"/>
  <c r="D72" i="31"/>
  <c r="K69" i="31"/>
  <c r="N66" i="31"/>
  <c r="C64" i="31"/>
  <c r="I75" i="31"/>
  <c r="N94" i="31"/>
  <c r="L66" i="31"/>
  <c r="L97" i="31"/>
  <c r="H91" i="31"/>
  <c r="K81" i="31"/>
  <c r="L71" i="31"/>
  <c r="D69" i="31"/>
  <c r="K66" i="31"/>
  <c r="D63" i="31"/>
  <c r="M97" i="31"/>
  <c r="K97" i="31"/>
  <c r="F94" i="31"/>
  <c r="I92" i="31"/>
  <c r="B91" i="31"/>
  <c r="B85" i="31"/>
  <c r="N77" i="31"/>
  <c r="K74" i="31"/>
  <c r="K71" i="31"/>
  <c r="C69" i="31"/>
  <c r="C63" i="31"/>
  <c r="F63" i="31" s="1"/>
  <c r="C95" i="31"/>
  <c r="F95" i="31" s="1"/>
  <c r="L94" i="31"/>
  <c r="K92" i="31"/>
  <c r="B100" i="31"/>
  <c r="L87" i="31"/>
  <c r="D81" i="31"/>
  <c r="M77" i="31"/>
  <c r="B69" i="31"/>
  <c r="D66" i="31"/>
  <c r="B63" i="31"/>
  <c r="D97" i="31"/>
  <c r="K87" i="31"/>
  <c r="L77" i="31"/>
  <c r="D74" i="31"/>
  <c r="M99" i="31"/>
  <c r="B84" i="31"/>
  <c r="K77" i="31"/>
  <c r="C74" i="31"/>
  <c r="F74" i="31" s="1"/>
  <c r="N70" i="31"/>
  <c r="K70" i="31"/>
  <c r="M93" i="31"/>
  <c r="N86" i="31"/>
  <c r="M83" i="31"/>
  <c r="D77" i="31"/>
  <c r="G70" i="31"/>
  <c r="D99" i="31"/>
  <c r="L93" i="31"/>
  <c r="K86" i="31"/>
  <c r="K83" i="31"/>
  <c r="C80" i="31"/>
  <c r="C77" i="31"/>
  <c r="F77" i="31" s="1"/>
  <c r="N67" i="31"/>
  <c r="D65" i="31"/>
  <c r="K99" i="31"/>
  <c r="M96" i="31"/>
  <c r="B99" i="31"/>
  <c r="C96" i="31"/>
  <c r="K93" i="31"/>
  <c r="D70" i="31"/>
  <c r="F68" i="31"/>
  <c r="H68" i="31" s="1"/>
  <c r="G68" i="31"/>
  <c r="I68" i="31"/>
  <c r="I70" i="31"/>
  <c r="H70" i="31"/>
  <c r="F99" i="31"/>
  <c r="H99" i="31" s="1"/>
  <c r="G99" i="31"/>
  <c r="I99" i="31"/>
  <c r="F116" i="31"/>
  <c r="I116" i="31" s="1"/>
  <c r="G116" i="31"/>
  <c r="F129" i="31"/>
  <c r="I129" i="31"/>
  <c r="G129" i="31"/>
  <c r="H129" i="31"/>
  <c r="F100" i="31"/>
  <c r="H100" i="31" s="1"/>
  <c r="G100" i="31"/>
  <c r="F66" i="31"/>
  <c r="H66" i="31" s="1"/>
  <c r="G66" i="31"/>
  <c r="I66" i="31"/>
  <c r="F125" i="31"/>
  <c r="I125" i="31" s="1"/>
  <c r="G125" i="31"/>
  <c r="F113" i="31"/>
  <c r="I113" i="31" s="1"/>
  <c r="G113" i="31"/>
  <c r="F84" i="31"/>
  <c r="H84" i="31" s="1"/>
  <c r="G84" i="31"/>
  <c r="I84" i="31"/>
  <c r="D128" i="31"/>
  <c r="L125" i="31"/>
  <c r="B122" i="31"/>
  <c r="M120" i="31"/>
  <c r="F118" i="31"/>
  <c r="H118" i="31" s="1"/>
  <c r="C117" i="31"/>
  <c r="N115" i="31"/>
  <c r="K114" i="31"/>
  <c r="D112" i="31"/>
  <c r="L109" i="31"/>
  <c r="B106" i="31"/>
  <c r="M104" i="31"/>
  <c r="F102" i="31"/>
  <c r="H102" i="31" s="1"/>
  <c r="C101" i="31"/>
  <c r="N99" i="31"/>
  <c r="K98" i="31"/>
  <c r="D96" i="31"/>
  <c r="B90" i="31"/>
  <c r="F86" i="31"/>
  <c r="H86" i="31" s="1"/>
  <c r="C85" i="31"/>
  <c r="N83" i="31"/>
  <c r="K82" i="31"/>
  <c r="D80" i="31"/>
  <c r="B74" i="31"/>
  <c r="M125" i="31"/>
  <c r="K120" i="31"/>
  <c r="L115" i="31"/>
  <c r="B112" i="31"/>
  <c r="N105" i="31"/>
  <c r="K104" i="31"/>
  <c r="L99" i="31"/>
  <c r="B96" i="31"/>
  <c r="M94" i="31"/>
  <c r="I93" i="31"/>
  <c r="N89" i="31"/>
  <c r="L83" i="31"/>
  <c r="B80" i="31"/>
  <c r="M78" i="31"/>
  <c r="N73" i="31"/>
  <c r="L67" i="31"/>
  <c r="B64" i="31"/>
  <c r="M89" i="31"/>
  <c r="I88" i="31"/>
  <c r="N84" i="31"/>
  <c r="L78" i="31"/>
  <c r="H77" i="31"/>
  <c r="M73" i="31"/>
  <c r="N68" i="31"/>
  <c r="M105" i="31"/>
  <c r="N100" i="31"/>
  <c r="N127" i="31"/>
  <c r="L121" i="31"/>
  <c r="B118" i="31"/>
  <c r="M116" i="31"/>
  <c r="N111" i="31"/>
  <c r="K110" i="31"/>
  <c r="G109" i="31"/>
  <c r="L105" i="31"/>
  <c r="B102" i="31"/>
  <c r="M100" i="31"/>
  <c r="C97" i="31"/>
  <c r="N95" i="31"/>
  <c r="K94" i="31"/>
  <c r="G93" i="31"/>
  <c r="L89" i="31"/>
  <c r="H88" i="31"/>
  <c r="B86" i="31"/>
  <c r="M84" i="31"/>
  <c r="C81" i="31"/>
  <c r="N79" i="31"/>
  <c r="K78" i="31"/>
  <c r="L73" i="31"/>
  <c r="H72" i="31"/>
  <c r="B70" i="31"/>
  <c r="M68" i="31"/>
  <c r="C65" i="31"/>
  <c r="N63" i="31"/>
  <c r="M121" i="31"/>
  <c r="N116" i="31"/>
  <c r="L116" i="31"/>
  <c r="F109" i="31"/>
  <c r="H109" i="31" s="1"/>
  <c r="N106" i="31"/>
  <c r="K105" i="31"/>
  <c r="D103" i="31"/>
  <c r="L100" i="31"/>
  <c r="B97" i="31"/>
  <c r="M95" i="31"/>
  <c r="I94" i="31"/>
  <c r="N90" i="31"/>
  <c r="K89" i="31"/>
  <c r="G88" i="31"/>
  <c r="D87" i="31"/>
  <c r="L84" i="31"/>
  <c r="B81" i="31"/>
  <c r="M79" i="31"/>
  <c r="N74" i="31"/>
  <c r="K73" i="31"/>
  <c r="G72" i="31"/>
  <c r="D71" i="31"/>
  <c r="L68" i="31"/>
  <c r="B65" i="31"/>
  <c r="M63" i="31"/>
  <c r="K125" i="31"/>
  <c r="N121" i="31"/>
  <c r="N122" i="31"/>
  <c r="D119" i="31"/>
  <c r="L127" i="31"/>
  <c r="M122" i="31"/>
  <c r="C119" i="31"/>
  <c r="N117" i="31"/>
  <c r="K116" i="31"/>
  <c r="D114" i="31"/>
  <c r="L111" i="31"/>
  <c r="M106" i="31"/>
  <c r="C103" i="31"/>
  <c r="N101" i="31"/>
  <c r="K100" i="31"/>
  <c r="D98" i="31"/>
  <c r="L95" i="31"/>
  <c r="H94" i="31"/>
  <c r="M90" i="31"/>
  <c r="C87" i="31"/>
  <c r="N85" i="31"/>
  <c r="K84" i="31"/>
  <c r="D82" i="31"/>
  <c r="L79" i="31"/>
  <c r="M74" i="31"/>
  <c r="C71" i="31"/>
  <c r="K68" i="31"/>
  <c r="L63" i="31"/>
  <c r="K119" i="31"/>
  <c r="K103" i="31"/>
  <c r="B128" i="31"/>
  <c r="K115" i="31"/>
  <c r="K121" i="31"/>
  <c r="D125" i="31"/>
  <c r="B119" i="31"/>
  <c r="C114" i="31"/>
  <c r="N112" i="31"/>
  <c r="B103" i="31"/>
  <c r="C98" i="31"/>
  <c r="N96" i="31"/>
  <c r="B87" i="31"/>
  <c r="C82" i="31"/>
  <c r="N80" i="31"/>
  <c r="B71" i="31"/>
  <c r="N64" i="31"/>
  <c r="I127" i="31"/>
  <c r="I95" i="31"/>
  <c r="I63" i="31"/>
  <c r="H127" i="31"/>
  <c r="B125" i="31"/>
  <c r="I122" i="31"/>
  <c r="C120" i="31"/>
  <c r="D115" i="31"/>
  <c r="L112" i="31"/>
  <c r="I106" i="31"/>
  <c r="C104" i="31"/>
  <c r="L96" i="31"/>
  <c r="I90" i="31"/>
  <c r="L80" i="31"/>
  <c r="I74" i="31"/>
  <c r="L64" i="31"/>
  <c r="H63" i="31"/>
  <c r="H122" i="31"/>
  <c r="C115" i="31"/>
  <c r="G111" i="31"/>
  <c r="H106" i="31"/>
  <c r="G95" i="31"/>
  <c r="D94" i="31"/>
  <c r="H90" i="31"/>
  <c r="M86" i="31"/>
  <c r="C83" i="31"/>
  <c r="N81" i="31"/>
  <c r="D78" i="31"/>
  <c r="H74" i="31"/>
  <c r="M70" i="31"/>
  <c r="C67" i="31"/>
  <c r="N65" i="31"/>
  <c r="G63" i="31"/>
  <c r="D62" i="31"/>
  <c r="N125" i="31"/>
  <c r="G122" i="31"/>
  <c r="D121" i="31"/>
  <c r="G106" i="31"/>
  <c r="D105" i="31"/>
  <c r="G90" i="31"/>
  <c r="D89" i="31"/>
  <c r="M81" i="31"/>
  <c r="C78" i="31"/>
  <c r="G74" i="31"/>
  <c r="D73" i="31"/>
  <c r="M65" i="31"/>
  <c r="C62" i="31"/>
  <c r="C105" i="31"/>
  <c r="N103" i="31"/>
  <c r="D100" i="31"/>
  <c r="I91" i="31"/>
  <c r="C89" i="31"/>
  <c r="N87" i="31"/>
  <c r="D84" i="31"/>
  <c r="C73" i="31"/>
  <c r="N71" i="31"/>
  <c r="D68" i="31"/>
  <c r="G127" i="31"/>
  <c r="I128" i="31"/>
  <c r="H128" i="31"/>
  <c r="C121" i="31"/>
  <c r="N119" i="31"/>
  <c r="D116" i="31"/>
  <c r="B61" i="31"/>
  <c r="D58" i="31"/>
  <c r="C58" i="31"/>
  <c r="D61" i="31"/>
  <c r="D57" i="31"/>
  <c r="C57" i="31"/>
  <c r="B57" i="31"/>
  <c r="C59" i="31"/>
  <c r="B59" i="31"/>
  <c r="C61" i="31"/>
  <c r="B58" i="31"/>
  <c r="D59" i="31"/>
  <c r="D60" i="31"/>
  <c r="C60" i="31"/>
  <c r="D56" i="31"/>
  <c r="C56" i="31"/>
  <c r="A4678" i="38"/>
  <c r="B4678" i="38"/>
  <c r="A4679" i="38"/>
  <c r="B4679" i="38"/>
  <c r="A4680" i="38"/>
  <c r="B4680" i="38"/>
  <c r="A4681" i="38"/>
  <c r="B4681" i="38"/>
  <c r="A4682" i="38"/>
  <c r="B4682" i="38"/>
  <c r="A4683" i="38"/>
  <c r="B4683" i="38"/>
  <c r="A4684" i="38"/>
  <c r="B4684" i="38"/>
  <c r="A4685" i="38"/>
  <c r="B4685" i="38"/>
  <c r="A4686" i="38"/>
  <c r="B4686" i="38"/>
  <c r="A4687" i="38"/>
  <c r="B4687" i="38"/>
  <c r="A4688" i="38"/>
  <c r="B4688" i="38"/>
  <c r="A7" i="31"/>
  <c r="B7" i="31" s="1"/>
  <c r="E7" i="31"/>
  <c r="A8" i="31"/>
  <c r="D8" i="31" s="1"/>
  <c r="E8" i="31"/>
  <c r="A9" i="31"/>
  <c r="E9" i="31"/>
  <c r="A10" i="31"/>
  <c r="E10" i="31"/>
  <c r="A11" i="31"/>
  <c r="D11" i="31" s="1"/>
  <c r="E11" i="31"/>
  <c r="A12" i="31"/>
  <c r="B12" i="31" s="1"/>
  <c r="E12" i="31"/>
  <c r="A13" i="31"/>
  <c r="C13" i="31" s="1"/>
  <c r="E13" i="31"/>
  <c r="A14" i="31"/>
  <c r="E14" i="31"/>
  <c r="A15" i="31"/>
  <c r="E15" i="31"/>
  <c r="A16" i="31"/>
  <c r="C16" i="31" s="1"/>
  <c r="F16" i="31" s="1"/>
  <c r="E16" i="31"/>
  <c r="A17" i="31"/>
  <c r="B17" i="31" s="1"/>
  <c r="E17" i="31"/>
  <c r="A18" i="31"/>
  <c r="D18" i="31" s="1"/>
  <c r="E18" i="31"/>
  <c r="A19" i="31"/>
  <c r="E19" i="31"/>
  <c r="A20" i="31"/>
  <c r="C20" i="31" s="1"/>
  <c r="E20" i="31"/>
  <c r="A21" i="31"/>
  <c r="C21" i="31" s="1"/>
  <c r="F21" i="31" s="1"/>
  <c r="E21" i="31"/>
  <c r="A22" i="31"/>
  <c r="B22" i="31" s="1"/>
  <c r="E22" i="31"/>
  <c r="A23" i="31"/>
  <c r="B23" i="31" s="1"/>
  <c r="E23" i="31"/>
  <c r="A24" i="31"/>
  <c r="D24" i="31" s="1"/>
  <c r="E24" i="31"/>
  <c r="A25" i="31"/>
  <c r="C25" i="31" s="1"/>
  <c r="E25" i="31"/>
  <c r="A26" i="31"/>
  <c r="B26" i="31" s="1"/>
  <c r="E26" i="31"/>
  <c r="A27" i="31"/>
  <c r="C27" i="31" s="1"/>
  <c r="F27" i="31" s="1"/>
  <c r="E27" i="31"/>
  <c r="A28" i="31"/>
  <c r="B28" i="31" s="1"/>
  <c r="E28" i="31"/>
  <c r="A29" i="31"/>
  <c r="C29" i="31" s="1"/>
  <c r="E29" i="31"/>
  <c r="A30" i="31"/>
  <c r="B30" i="31" s="1"/>
  <c r="E30" i="31"/>
  <c r="A31" i="31"/>
  <c r="E31" i="31"/>
  <c r="A32" i="31"/>
  <c r="B32" i="31" s="1"/>
  <c r="E32" i="31"/>
  <c r="A33" i="31"/>
  <c r="D33" i="31" s="1"/>
  <c r="E33" i="31"/>
  <c r="A34" i="31"/>
  <c r="B34" i="31" s="1"/>
  <c r="E34" i="31"/>
  <c r="A35" i="31"/>
  <c r="E35" i="31"/>
  <c r="A36" i="31"/>
  <c r="B36" i="31" s="1"/>
  <c r="E36" i="31"/>
  <c r="A37" i="31"/>
  <c r="C37" i="31" s="1"/>
  <c r="F37" i="31" s="1"/>
  <c r="B37" i="31"/>
  <c r="E37" i="31"/>
  <c r="A38" i="31"/>
  <c r="C38" i="31" s="1"/>
  <c r="E38" i="31"/>
  <c r="A39" i="31"/>
  <c r="B39" i="31" s="1"/>
  <c r="E39" i="31"/>
  <c r="A40" i="31"/>
  <c r="B40" i="31" s="1"/>
  <c r="E40" i="31"/>
  <c r="A41" i="31"/>
  <c r="B41" i="31" s="1"/>
  <c r="E41" i="31"/>
  <c r="A42" i="31"/>
  <c r="E42" i="31"/>
  <c r="A43" i="31"/>
  <c r="C43" i="31" s="1"/>
  <c r="F43" i="31" s="1"/>
  <c r="E43" i="31"/>
  <c r="A44" i="31"/>
  <c r="C44" i="31" s="1"/>
  <c r="E44" i="31"/>
  <c r="A45" i="31"/>
  <c r="C45" i="31" s="1"/>
  <c r="E45" i="31"/>
  <c r="A46" i="31"/>
  <c r="B46" i="31" s="1"/>
  <c r="E46" i="31"/>
  <c r="A47" i="31"/>
  <c r="D47" i="31" s="1"/>
  <c r="E47" i="31"/>
  <c r="A48" i="31"/>
  <c r="C48" i="31" s="1"/>
  <c r="F48" i="31" s="1"/>
  <c r="E48" i="31"/>
  <c r="A49" i="31"/>
  <c r="D49" i="31" s="1"/>
  <c r="E49" i="31"/>
  <c r="A50" i="31"/>
  <c r="B50" i="31" s="1"/>
  <c r="E50" i="31"/>
  <c r="A51" i="31"/>
  <c r="E51" i="31"/>
  <c r="A52" i="31"/>
  <c r="E52" i="31"/>
  <c r="A53" i="31"/>
  <c r="B53" i="31" s="1"/>
  <c r="E53" i="31"/>
  <c r="A54" i="31"/>
  <c r="C54" i="31" s="1"/>
  <c r="E54" i="31"/>
  <c r="A55" i="31"/>
  <c r="B55" i="31" s="1"/>
  <c r="E55" i="31"/>
  <c r="B4630" i="38"/>
  <c r="B4631" i="38"/>
  <c r="B4632" i="38"/>
  <c r="B4633" i="38"/>
  <c r="B4634" i="38"/>
  <c r="B4635" i="38"/>
  <c r="B4636" i="38"/>
  <c r="B4637" i="38"/>
  <c r="B4638" i="38"/>
  <c r="B4639" i="38"/>
  <c r="B4640" i="38"/>
  <c r="B4641" i="38"/>
  <c r="B4642" i="38"/>
  <c r="B4643" i="38"/>
  <c r="B4644" i="38"/>
  <c r="B4645" i="38"/>
  <c r="B4646" i="38"/>
  <c r="B4647" i="38"/>
  <c r="B4648" i="38"/>
  <c r="B4649" i="38"/>
  <c r="B4650" i="38"/>
  <c r="B4651" i="38"/>
  <c r="B4652" i="38"/>
  <c r="B4653" i="38"/>
  <c r="B4654" i="38"/>
  <c r="B4655" i="38"/>
  <c r="B4656" i="38"/>
  <c r="B4657" i="38"/>
  <c r="B4658" i="38"/>
  <c r="B4659" i="38"/>
  <c r="B4660" i="38"/>
  <c r="B4661" i="38"/>
  <c r="B4662" i="38"/>
  <c r="B4663" i="38"/>
  <c r="B4664" i="38"/>
  <c r="B4665" i="38"/>
  <c r="B4666" i="38"/>
  <c r="B4667" i="38"/>
  <c r="B4668" i="38"/>
  <c r="B4669" i="38"/>
  <c r="B4670" i="38"/>
  <c r="B4671" i="38"/>
  <c r="B4672" i="38"/>
  <c r="B4673" i="38"/>
  <c r="B4674" i="38"/>
  <c r="B4675" i="38"/>
  <c r="B4676" i="38"/>
  <c r="B4677" i="38"/>
  <c r="A4630" i="38"/>
  <c r="A4631" i="38"/>
  <c r="A4632" i="38"/>
  <c r="A4633" i="38"/>
  <c r="A4634" i="38"/>
  <c r="A4635" i="38"/>
  <c r="A4636" i="38"/>
  <c r="A4637" i="38"/>
  <c r="A4638" i="38"/>
  <c r="A4639" i="38"/>
  <c r="A4640" i="38"/>
  <c r="A4641" i="38"/>
  <c r="A4642" i="38"/>
  <c r="A4643" i="38"/>
  <c r="A4644" i="38"/>
  <c r="A4645" i="38"/>
  <c r="A4646" i="38"/>
  <c r="A4647" i="38"/>
  <c r="A4648" i="38"/>
  <c r="A4649" i="38"/>
  <c r="A4650" i="38"/>
  <c r="A4651" i="38"/>
  <c r="A4652" i="38"/>
  <c r="A4653" i="38"/>
  <c r="A4654" i="38"/>
  <c r="A4655" i="38"/>
  <c r="A4656" i="38"/>
  <c r="A4657" i="38"/>
  <c r="A4658" i="38"/>
  <c r="A4659" i="38"/>
  <c r="A4660" i="38"/>
  <c r="A4661" i="38"/>
  <c r="A4662" i="38"/>
  <c r="A4663" i="38"/>
  <c r="A4664" i="38"/>
  <c r="A4665" i="38"/>
  <c r="A4666" i="38"/>
  <c r="A4667" i="38"/>
  <c r="A4668" i="38"/>
  <c r="A4669" i="38"/>
  <c r="A4670" i="38"/>
  <c r="A4671" i="38"/>
  <c r="A4672" i="38"/>
  <c r="A4673" i="38"/>
  <c r="A4674" i="38"/>
  <c r="A4675" i="38"/>
  <c r="A4676" i="38"/>
  <c r="A4677" i="38"/>
  <c r="L58" i="15"/>
  <c r="M58" i="15"/>
  <c r="M71" i="15"/>
  <c r="L71" i="15"/>
  <c r="K45" i="15"/>
  <c r="G25" i="31"/>
  <c r="M45" i="15"/>
  <c r="L6" i="15"/>
  <c r="K6" i="15"/>
  <c r="K58" i="15"/>
  <c r="M6" i="15"/>
  <c r="L45" i="15"/>
  <c r="K71" i="15"/>
  <c r="G21" i="31"/>
  <c r="G126" i="31" l="1"/>
  <c r="F126" i="31"/>
  <c r="H126" i="31"/>
  <c r="I111" i="31"/>
  <c r="I126" i="31"/>
  <c r="H113" i="31"/>
  <c r="H76" i="31"/>
  <c r="F108" i="31"/>
  <c r="H108" i="31" s="1"/>
  <c r="G108" i="31"/>
  <c r="I108" i="31"/>
  <c r="G112" i="31"/>
  <c r="F112" i="31"/>
  <c r="H123" i="31"/>
  <c r="G123" i="31"/>
  <c r="F123" i="31"/>
  <c r="I123" i="31" s="1"/>
  <c r="H95" i="31"/>
  <c r="D32" i="31"/>
  <c r="I77" i="31"/>
  <c r="I102" i="31"/>
  <c r="H107" i="31"/>
  <c r="F107" i="31"/>
  <c r="I107" i="31" s="1"/>
  <c r="G107" i="31"/>
  <c r="H111" i="31"/>
  <c r="G110" i="31"/>
  <c r="F110" i="31"/>
  <c r="I100" i="31"/>
  <c r="G96" i="31"/>
  <c r="F96" i="31"/>
  <c r="I96" i="31" s="1"/>
  <c r="D44" i="31"/>
  <c r="H79" i="31"/>
  <c r="I79" i="31"/>
  <c r="G79" i="31"/>
  <c r="G77" i="31"/>
  <c r="G64" i="31"/>
  <c r="F64" i="31"/>
  <c r="I64" i="31" s="1"/>
  <c r="G69" i="31"/>
  <c r="F69" i="31"/>
  <c r="G80" i="31"/>
  <c r="F80" i="31"/>
  <c r="I80" i="31" s="1"/>
  <c r="F73" i="31"/>
  <c r="I73" i="31" s="1"/>
  <c r="G73" i="31"/>
  <c r="H73" i="31"/>
  <c r="F78" i="31"/>
  <c r="H78" i="31" s="1"/>
  <c r="G78" i="31"/>
  <c r="F85" i="31"/>
  <c r="H85" i="31" s="1"/>
  <c r="G85" i="31"/>
  <c r="H116" i="31"/>
  <c r="I86" i="31"/>
  <c r="F97" i="31"/>
  <c r="I97" i="31" s="1"/>
  <c r="G97" i="31"/>
  <c r="F87" i="31"/>
  <c r="H87" i="31" s="1"/>
  <c r="G87" i="31"/>
  <c r="H125" i="31"/>
  <c r="F114" i="31"/>
  <c r="I114" i="31" s="1"/>
  <c r="G114" i="31"/>
  <c r="F65" i="31"/>
  <c r="I65" i="31" s="1"/>
  <c r="G65" i="31"/>
  <c r="F83" i="31"/>
  <c r="G83" i="31"/>
  <c r="H83" i="31"/>
  <c r="I83" i="31"/>
  <c r="F103" i="31"/>
  <c r="I103" i="31" s="1"/>
  <c r="G103" i="31"/>
  <c r="I109" i="31"/>
  <c r="F101" i="31"/>
  <c r="I101" i="31" s="1"/>
  <c r="G101" i="31"/>
  <c r="H101" i="31"/>
  <c r="I118" i="31"/>
  <c r="F117" i="31"/>
  <c r="H117" i="31" s="1"/>
  <c r="G117" i="31"/>
  <c r="F104" i="31"/>
  <c r="G104" i="31"/>
  <c r="H104" i="31"/>
  <c r="I104" i="31"/>
  <c r="F89" i="31"/>
  <c r="I89" i="31" s="1"/>
  <c r="G89" i="31"/>
  <c r="F82" i="31"/>
  <c r="G82" i="31"/>
  <c r="H82" i="31"/>
  <c r="I82" i="31"/>
  <c r="F121" i="31"/>
  <c r="H121" i="31" s="1"/>
  <c r="G121" i="31"/>
  <c r="F81" i="31"/>
  <c r="I81" i="31" s="1"/>
  <c r="G81" i="31"/>
  <c r="F62" i="31"/>
  <c r="K62" i="31" s="1"/>
  <c r="F98" i="31"/>
  <c r="H98" i="31" s="1"/>
  <c r="G98" i="31"/>
  <c r="F67" i="31"/>
  <c r="H67" i="31" s="1"/>
  <c r="G67" i="31"/>
  <c r="G105" i="31"/>
  <c r="F105" i="31"/>
  <c r="I105" i="31" s="1"/>
  <c r="F71" i="31"/>
  <c r="I71" i="31" s="1"/>
  <c r="G71" i="31"/>
  <c r="H71" i="31"/>
  <c r="G120" i="31"/>
  <c r="F120" i="31"/>
  <c r="I120" i="31" s="1"/>
  <c r="F115" i="31"/>
  <c r="H115" i="31" s="1"/>
  <c r="G115" i="31"/>
  <c r="F119" i="31"/>
  <c r="H119" i="31" s="1"/>
  <c r="G119" i="31"/>
  <c r="B21" i="31"/>
  <c r="B44" i="31"/>
  <c r="B25" i="31"/>
  <c r="B24" i="31"/>
  <c r="F61" i="31"/>
  <c r="K61" i="31" s="1"/>
  <c r="F58" i="31"/>
  <c r="K58" i="31" s="1"/>
  <c r="F59" i="31"/>
  <c r="K59" i="31" s="1"/>
  <c r="F56" i="31"/>
  <c r="K56" i="31" s="1"/>
  <c r="F60" i="31"/>
  <c r="K60" i="31" s="1"/>
  <c r="F57" i="31"/>
  <c r="K57" i="31" s="1"/>
  <c r="D34" i="31"/>
  <c r="C34" i="31"/>
  <c r="D39" i="31"/>
  <c r="B38" i="31"/>
  <c r="B18" i="31"/>
  <c r="B48" i="31"/>
  <c r="C49" i="31"/>
  <c r="D48" i="31"/>
  <c r="K48" i="31" s="1"/>
  <c r="D54" i="31"/>
  <c r="B54" i="31"/>
  <c r="D20" i="31"/>
  <c r="B20" i="31"/>
  <c r="C36" i="31"/>
  <c r="F36" i="31" s="1"/>
  <c r="C41" i="31"/>
  <c r="F41" i="31" s="1"/>
  <c r="D12" i="31"/>
  <c r="C18" i="31"/>
  <c r="D50" i="31"/>
  <c r="C50" i="31"/>
  <c r="F50" i="31" s="1"/>
  <c r="C28" i="31"/>
  <c r="C55" i="31"/>
  <c r="F55" i="31" s="1"/>
  <c r="F44" i="31"/>
  <c r="D52" i="31"/>
  <c r="C52" i="31"/>
  <c r="F52" i="31" s="1"/>
  <c r="B52" i="31"/>
  <c r="C17" i="31"/>
  <c r="D40" i="31"/>
  <c r="C33" i="31"/>
  <c r="D36" i="31"/>
  <c r="B33" i="31"/>
  <c r="D28" i="31"/>
  <c r="D16" i="31"/>
  <c r="K16" i="31" s="1"/>
  <c r="C53" i="31"/>
  <c r="B49" i="31"/>
  <c r="D43" i="31"/>
  <c r="K43" i="31" s="1"/>
  <c r="C39" i="31"/>
  <c r="C32" i="31"/>
  <c r="D23" i="31"/>
  <c r="D27" i="31"/>
  <c r="K27" i="31" s="1"/>
  <c r="C23" i="31"/>
  <c r="D55" i="31"/>
  <c r="B42" i="31"/>
  <c r="D38" i="31"/>
  <c r="F29" i="31"/>
  <c r="F38" i="31"/>
  <c r="F54" i="31"/>
  <c r="F13" i="31"/>
  <c r="F45" i="31"/>
  <c r="D45" i="31"/>
  <c r="D51" i="31"/>
  <c r="B45" i="31"/>
  <c r="C40" i="31"/>
  <c r="D35" i="31"/>
  <c r="B29" i="31"/>
  <c r="F25" i="31"/>
  <c r="C24" i="31"/>
  <c r="D19" i="31"/>
  <c r="B13" i="31"/>
  <c r="C8" i="31"/>
  <c r="B8" i="31"/>
  <c r="C51" i="31"/>
  <c r="D46" i="31"/>
  <c r="C35" i="31"/>
  <c r="D30" i="31"/>
  <c r="F20" i="31"/>
  <c r="K20" i="31" s="1"/>
  <c r="C19" i="31"/>
  <c r="D14" i="31"/>
  <c r="B51" i="31"/>
  <c r="C46" i="31"/>
  <c r="D41" i="31"/>
  <c r="B35" i="31"/>
  <c r="C30" i="31"/>
  <c r="D25" i="31"/>
  <c r="B19" i="31"/>
  <c r="C14" i="31"/>
  <c r="D9" i="31"/>
  <c r="B14" i="31"/>
  <c r="C9" i="31"/>
  <c r="B9" i="31"/>
  <c r="D31" i="31"/>
  <c r="D15" i="31"/>
  <c r="C47" i="31"/>
  <c r="D42" i="31"/>
  <c r="C31" i="31"/>
  <c r="D26" i="31"/>
  <c r="C15" i="31"/>
  <c r="D10" i="31"/>
  <c r="D53" i="31"/>
  <c r="B47" i="31"/>
  <c r="C42" i="31"/>
  <c r="D37" i="31"/>
  <c r="B31" i="31"/>
  <c r="C26" i="31"/>
  <c r="D21" i="31"/>
  <c r="B15" i="31"/>
  <c r="C10" i="31"/>
  <c r="B10" i="31"/>
  <c r="B16" i="31"/>
  <c r="C11" i="31"/>
  <c r="D22" i="31"/>
  <c r="B43" i="31"/>
  <c r="B27" i="31"/>
  <c r="C22" i="31"/>
  <c r="D17" i="31"/>
  <c r="B11" i="31"/>
  <c r="C12" i="31"/>
  <c r="D7" i="31"/>
  <c r="C7" i="31"/>
  <c r="D13" i="31"/>
  <c r="D29" i="31"/>
  <c r="A6" i="31"/>
  <c r="H60" i="31"/>
  <c r="G59" i="31"/>
  <c r="I60" i="31"/>
  <c r="G62" i="31"/>
  <c r="I59" i="31"/>
  <c r="H62" i="31"/>
  <c r="G61" i="31"/>
  <c r="H61" i="31"/>
  <c r="G60" i="31"/>
  <c r="G58" i="31"/>
  <c r="H58" i="31"/>
  <c r="G34" i="31"/>
  <c r="I38" i="31"/>
  <c r="G37" i="31"/>
  <c r="H48" i="31"/>
  <c r="H27" i="31"/>
  <c r="H44" i="31"/>
  <c r="I57" i="31"/>
  <c r="I27" i="31"/>
  <c r="I21" i="31"/>
  <c r="H38" i="31"/>
  <c r="G57" i="31"/>
  <c r="G38" i="31"/>
  <c r="G48" i="31"/>
  <c r="G56" i="31"/>
  <c r="I55" i="31"/>
  <c r="G27" i="31"/>
  <c r="H36" i="31"/>
  <c r="I13" i="31"/>
  <c r="I54" i="31"/>
  <c r="G36" i="31"/>
  <c r="H29" i="31"/>
  <c r="G32" i="31"/>
  <c r="G29" i="31"/>
  <c r="G55" i="31"/>
  <c r="G39" i="31"/>
  <c r="H13" i="31"/>
  <c r="I43" i="31"/>
  <c r="G17" i="31"/>
  <c r="G18" i="31"/>
  <c r="H25" i="31"/>
  <c r="I48" i="31"/>
  <c r="I20" i="31"/>
  <c r="I36" i="31"/>
  <c r="H43" i="31"/>
  <c r="G45" i="31"/>
  <c r="H55" i="31"/>
  <c r="I44" i="31"/>
  <c r="G44" i="31"/>
  <c r="I25" i="31"/>
  <c r="H37" i="31"/>
  <c r="H41" i="31"/>
  <c r="G43" i="31"/>
  <c r="I37" i="31"/>
  <c r="G54" i="31"/>
  <c r="G20" i="31"/>
  <c r="G33" i="31"/>
  <c r="I41" i="31"/>
  <c r="H21" i="31"/>
  <c r="I45" i="31"/>
  <c r="I16" i="31"/>
  <c r="G16" i="31"/>
  <c r="H16" i="31"/>
  <c r="G49" i="31"/>
  <c r="I29" i="31"/>
  <c r="H20" i="31"/>
  <c r="G13" i="31"/>
  <c r="G41" i="31"/>
  <c r="G28" i="31"/>
  <c r="H52" i="31"/>
  <c r="G23" i="31"/>
  <c r="K50" i="31" l="1"/>
  <c r="H114" i="31"/>
  <c r="H112" i="31"/>
  <c r="I112" i="31"/>
  <c r="H105" i="31"/>
  <c r="H103" i="31"/>
  <c r="H96" i="31"/>
  <c r="I110" i="31"/>
  <c r="H110" i="31"/>
  <c r="I119" i="31"/>
  <c r="I98" i="31"/>
  <c r="I85" i="31"/>
  <c r="H59" i="31"/>
  <c r="K44" i="31"/>
  <c r="H65" i="31"/>
  <c r="I69" i="31"/>
  <c r="H69" i="31"/>
  <c r="I78" i="31"/>
  <c r="H80" i="31"/>
  <c r="H89" i="31"/>
  <c r="H64" i="31"/>
  <c r="M62" i="31"/>
  <c r="L62" i="31"/>
  <c r="H120" i="31"/>
  <c r="I87" i="31"/>
  <c r="H81" i="31"/>
  <c r="I115" i="31"/>
  <c r="I67" i="31"/>
  <c r="I121" i="31"/>
  <c r="I117" i="31"/>
  <c r="H97" i="31"/>
  <c r="M48" i="31"/>
  <c r="K45" i="31"/>
  <c r="L37" i="31"/>
  <c r="M60" i="31"/>
  <c r="N59" i="31"/>
  <c r="L59" i="31"/>
  <c r="N57" i="31"/>
  <c r="L58" i="31"/>
  <c r="N60" i="31"/>
  <c r="M61" i="31"/>
  <c r="L60" i="31"/>
  <c r="L57" i="31"/>
  <c r="L61" i="31"/>
  <c r="M58" i="31"/>
  <c r="L56" i="31"/>
  <c r="M59" i="31"/>
  <c r="L49" i="31"/>
  <c r="L34" i="31"/>
  <c r="K36" i="31"/>
  <c r="F49" i="31"/>
  <c r="F34" i="31"/>
  <c r="L28" i="31"/>
  <c r="L18" i="31"/>
  <c r="L23" i="31"/>
  <c r="F28" i="31"/>
  <c r="K28" i="31" s="1"/>
  <c r="F18" i="31"/>
  <c r="K41" i="31"/>
  <c r="K38" i="31"/>
  <c r="L32" i="31"/>
  <c r="L39" i="31"/>
  <c r="L54" i="31"/>
  <c r="L44" i="31"/>
  <c r="N54" i="31"/>
  <c r="L48" i="31"/>
  <c r="M44" i="31"/>
  <c r="N45" i="31"/>
  <c r="N44" i="31"/>
  <c r="N48" i="31"/>
  <c r="L33" i="31"/>
  <c r="L45" i="31"/>
  <c r="N55" i="31"/>
  <c r="M43" i="31"/>
  <c r="K52" i="31"/>
  <c r="F32" i="31"/>
  <c r="L55" i="31"/>
  <c r="K55" i="31"/>
  <c r="F39" i="31"/>
  <c r="M55" i="31"/>
  <c r="F17" i="31"/>
  <c r="K17" i="31" s="1"/>
  <c r="L43" i="31"/>
  <c r="N43" i="31"/>
  <c r="F53" i="31"/>
  <c r="K54" i="31"/>
  <c r="F33" i="31"/>
  <c r="F23" i="31"/>
  <c r="K23" i="31" s="1"/>
  <c r="M52" i="31"/>
  <c r="M36" i="31"/>
  <c r="M29" i="31"/>
  <c r="M27" i="31"/>
  <c r="L27" i="31"/>
  <c r="N27" i="31"/>
  <c r="M16" i="31"/>
  <c r="L36" i="31"/>
  <c r="N38" i="31"/>
  <c r="M38" i="31"/>
  <c r="L38" i="31"/>
  <c r="M20" i="31"/>
  <c r="N36" i="31"/>
  <c r="L16" i="31"/>
  <c r="N16" i="31"/>
  <c r="L20" i="31"/>
  <c r="N20" i="31"/>
  <c r="N13" i="31"/>
  <c r="M21" i="31"/>
  <c r="F19" i="31"/>
  <c r="K19" i="31" s="1"/>
  <c r="M13" i="31"/>
  <c r="F9" i="31"/>
  <c r="F30" i="31"/>
  <c r="F24" i="31"/>
  <c r="K24" i="31" s="1"/>
  <c r="N21" i="31"/>
  <c r="F31" i="31"/>
  <c r="K31" i="31" s="1"/>
  <c r="N37" i="31"/>
  <c r="F26" i="31"/>
  <c r="F7" i="31"/>
  <c r="K7" i="31" s="1"/>
  <c r="L17" i="31"/>
  <c r="K37" i="31"/>
  <c r="F35" i="31"/>
  <c r="K35" i="31" s="1"/>
  <c r="F8" i="31"/>
  <c r="K8" i="31" s="1"/>
  <c r="K29" i="31"/>
  <c r="L29" i="31"/>
  <c r="N29" i="31"/>
  <c r="F47" i="31"/>
  <c r="K13" i="31"/>
  <c r="F42" i="31"/>
  <c r="K42" i="31" s="1"/>
  <c r="F40" i="31"/>
  <c r="K40" i="31" s="1"/>
  <c r="L25" i="31"/>
  <c r="N25" i="31"/>
  <c r="K25" i="31"/>
  <c r="F22" i="31"/>
  <c r="K22" i="31" s="1"/>
  <c r="F11" i="31"/>
  <c r="K11" i="31" s="1"/>
  <c r="L41" i="31"/>
  <c r="N41" i="31"/>
  <c r="F12" i="31"/>
  <c r="K12" i="31" s="1"/>
  <c r="F14" i="31"/>
  <c r="K14" i="31" s="1"/>
  <c r="F46" i="31"/>
  <c r="K46" i="31" s="1"/>
  <c r="M37" i="31"/>
  <c r="F15" i="31"/>
  <c r="M41" i="31"/>
  <c r="M25" i="31"/>
  <c r="L13" i="31"/>
  <c r="F51" i="31"/>
  <c r="K51" i="31" s="1"/>
  <c r="K21" i="31"/>
  <c r="L21" i="31"/>
  <c r="F10" i="31"/>
  <c r="K10" i="31" s="1"/>
  <c r="B3988" i="38"/>
  <c r="B3989" i="38"/>
  <c r="B3990" i="38"/>
  <c r="B4629" i="38"/>
  <c r="B4628" i="38"/>
  <c r="B4627" i="38"/>
  <c r="B4626" i="38"/>
  <c r="B4625" i="38"/>
  <c r="B4624" i="38"/>
  <c r="B4623" i="38"/>
  <c r="B4622" i="38"/>
  <c r="B4621" i="38"/>
  <c r="B4620" i="38"/>
  <c r="B4619" i="38"/>
  <c r="B4618" i="38"/>
  <c r="B4617" i="38"/>
  <c r="B4616" i="38"/>
  <c r="B4615" i="38"/>
  <c r="B4614" i="38"/>
  <c r="B4613" i="38"/>
  <c r="B4612" i="38"/>
  <c r="B4611" i="38"/>
  <c r="B4610" i="38"/>
  <c r="B4609" i="38"/>
  <c r="B4608" i="38"/>
  <c r="B4607" i="38"/>
  <c r="B4606" i="38"/>
  <c r="B4605" i="38"/>
  <c r="B4604" i="38"/>
  <c r="B4603" i="38"/>
  <c r="B4602" i="38"/>
  <c r="B4601" i="38"/>
  <c r="B4600" i="38"/>
  <c r="B4599" i="38"/>
  <c r="B4598" i="38"/>
  <c r="B4597" i="38"/>
  <c r="B4596" i="38"/>
  <c r="B4595" i="38"/>
  <c r="B4594" i="38"/>
  <c r="B4593" i="38"/>
  <c r="B4592" i="38"/>
  <c r="B4591" i="38"/>
  <c r="B4590" i="38"/>
  <c r="B4589" i="38"/>
  <c r="B4588" i="38"/>
  <c r="B4587" i="38"/>
  <c r="B4586" i="38"/>
  <c r="B4585" i="38"/>
  <c r="B4584" i="38"/>
  <c r="B4583" i="38"/>
  <c r="B4582" i="38"/>
  <c r="B4581" i="38"/>
  <c r="B4580" i="38"/>
  <c r="B4579" i="38"/>
  <c r="B4578" i="38"/>
  <c r="B4577" i="38"/>
  <c r="B4576" i="38"/>
  <c r="B4575" i="38"/>
  <c r="B4574" i="38"/>
  <c r="B4573" i="38"/>
  <c r="B4572" i="38"/>
  <c r="B4571" i="38"/>
  <c r="B4570" i="38"/>
  <c r="B4569" i="38"/>
  <c r="B4568" i="38"/>
  <c r="B4567" i="38"/>
  <c r="B4566" i="38"/>
  <c r="B4565" i="38"/>
  <c r="B4564" i="38"/>
  <c r="B4563" i="38"/>
  <c r="B4562" i="38"/>
  <c r="B4561" i="38"/>
  <c r="B4560" i="38"/>
  <c r="B4559" i="38"/>
  <c r="B4558" i="38"/>
  <c r="B4557" i="38"/>
  <c r="B4556" i="38"/>
  <c r="B4555" i="38"/>
  <c r="B4554" i="38"/>
  <c r="B4553" i="38"/>
  <c r="B4552" i="38"/>
  <c r="B4551" i="38"/>
  <c r="B4550" i="38"/>
  <c r="B4549" i="38"/>
  <c r="B4548" i="38"/>
  <c r="B4547" i="38"/>
  <c r="B4546" i="38"/>
  <c r="B4545" i="38"/>
  <c r="B4544" i="38"/>
  <c r="B4543" i="38"/>
  <c r="B4542" i="38"/>
  <c r="B4541" i="38"/>
  <c r="B4540" i="38"/>
  <c r="B4539" i="38"/>
  <c r="B4538" i="38"/>
  <c r="B4537" i="38"/>
  <c r="B4536" i="38"/>
  <c r="B4535" i="38"/>
  <c r="B4534" i="38"/>
  <c r="B4533" i="38"/>
  <c r="B4532" i="38"/>
  <c r="B4531" i="38"/>
  <c r="B4530" i="38"/>
  <c r="B4529" i="38"/>
  <c r="B4528" i="38"/>
  <c r="B4527" i="38"/>
  <c r="B4526" i="38"/>
  <c r="B4525" i="38"/>
  <c r="B4524" i="38"/>
  <c r="B4523" i="38"/>
  <c r="B4522" i="38"/>
  <c r="B4521" i="38"/>
  <c r="B4520" i="38"/>
  <c r="B4519" i="38"/>
  <c r="B4518" i="38"/>
  <c r="B4517" i="38"/>
  <c r="B4516" i="38"/>
  <c r="B4515" i="38"/>
  <c r="B4514" i="38"/>
  <c r="B4513" i="38"/>
  <c r="B4512" i="38"/>
  <c r="B4511" i="38"/>
  <c r="B4510" i="38"/>
  <c r="B4509" i="38"/>
  <c r="B4508" i="38"/>
  <c r="B4507" i="38"/>
  <c r="B4506" i="38"/>
  <c r="B4505" i="38"/>
  <c r="B4504" i="38"/>
  <c r="B4503" i="38"/>
  <c r="B4502" i="38"/>
  <c r="B4501" i="38"/>
  <c r="B4500" i="38"/>
  <c r="B4499" i="38"/>
  <c r="B4498" i="38"/>
  <c r="B4497" i="38"/>
  <c r="B4496" i="38"/>
  <c r="B4495" i="38"/>
  <c r="B4494" i="38"/>
  <c r="B4493" i="38"/>
  <c r="B4492" i="38"/>
  <c r="B4491" i="38"/>
  <c r="B4490" i="38"/>
  <c r="B4489" i="38"/>
  <c r="B4488" i="38"/>
  <c r="B4487" i="38"/>
  <c r="B4486" i="38"/>
  <c r="B4485" i="38"/>
  <c r="B4484" i="38"/>
  <c r="B4483" i="38"/>
  <c r="B4482" i="38"/>
  <c r="B4481" i="38"/>
  <c r="B4480" i="38"/>
  <c r="B4479" i="38"/>
  <c r="B4478" i="38"/>
  <c r="B4477" i="38"/>
  <c r="B4476" i="38"/>
  <c r="B4475" i="38"/>
  <c r="B4474" i="38"/>
  <c r="B4473" i="38"/>
  <c r="B4472" i="38"/>
  <c r="B4471" i="38"/>
  <c r="B4470" i="38"/>
  <c r="B4469" i="38"/>
  <c r="B4468" i="38"/>
  <c r="B4467" i="38"/>
  <c r="B4466" i="38"/>
  <c r="B4465" i="38"/>
  <c r="B4464" i="38"/>
  <c r="B4463" i="38"/>
  <c r="B4462" i="38"/>
  <c r="B4461" i="38"/>
  <c r="B4460" i="38"/>
  <c r="B4459" i="38"/>
  <c r="B4458" i="38"/>
  <c r="B4457" i="38"/>
  <c r="B4456" i="38"/>
  <c r="B4455" i="38"/>
  <c r="B4454" i="38"/>
  <c r="B4453" i="38"/>
  <c r="B4452" i="38"/>
  <c r="B4451" i="38"/>
  <c r="B4450" i="38"/>
  <c r="B4449" i="38"/>
  <c r="B4448" i="38"/>
  <c r="B4447" i="38"/>
  <c r="B4446" i="38"/>
  <c r="B4445" i="38"/>
  <c r="B4444" i="38"/>
  <c r="B4443" i="38"/>
  <c r="B4442" i="38"/>
  <c r="B4441" i="38"/>
  <c r="B4440" i="38"/>
  <c r="B4439" i="38"/>
  <c r="B4438" i="38"/>
  <c r="B4437" i="38"/>
  <c r="B4436" i="38"/>
  <c r="B4435" i="38"/>
  <c r="B4434" i="38"/>
  <c r="B4433" i="38"/>
  <c r="B4432" i="38"/>
  <c r="B4431" i="38"/>
  <c r="B4430" i="38"/>
  <c r="B4429" i="38"/>
  <c r="B4428" i="38"/>
  <c r="B4427" i="38"/>
  <c r="B4426" i="38"/>
  <c r="B4425" i="38"/>
  <c r="B4424" i="38"/>
  <c r="B4423" i="38"/>
  <c r="B4422" i="38"/>
  <c r="B4421" i="38"/>
  <c r="B4420" i="38"/>
  <c r="B4419" i="38"/>
  <c r="B4418" i="38"/>
  <c r="B4417" i="38"/>
  <c r="B4416" i="38"/>
  <c r="B4415" i="38"/>
  <c r="B4414" i="38"/>
  <c r="B4413" i="38"/>
  <c r="B4412" i="38"/>
  <c r="B4411" i="38"/>
  <c r="B4410" i="38"/>
  <c r="B4409" i="38"/>
  <c r="B4408" i="38"/>
  <c r="B4407" i="38"/>
  <c r="B4406" i="38"/>
  <c r="B4405" i="38"/>
  <c r="B4404" i="38"/>
  <c r="B4403" i="38"/>
  <c r="B4402" i="38"/>
  <c r="B4401" i="38"/>
  <c r="B4400" i="38"/>
  <c r="B4399" i="38"/>
  <c r="B4398" i="38"/>
  <c r="B4397" i="38"/>
  <c r="B4396" i="38"/>
  <c r="B4395" i="38"/>
  <c r="B4394" i="38"/>
  <c r="B4393" i="38"/>
  <c r="B4392" i="38"/>
  <c r="B4391" i="38"/>
  <c r="B4390" i="38"/>
  <c r="B4389" i="38"/>
  <c r="B4388" i="38"/>
  <c r="B4387" i="38"/>
  <c r="B4386" i="38"/>
  <c r="B4385" i="38"/>
  <c r="B4384" i="38"/>
  <c r="B4383" i="38"/>
  <c r="B4382" i="38"/>
  <c r="B4381" i="38"/>
  <c r="B4380" i="38"/>
  <c r="B4379" i="38"/>
  <c r="B4378" i="38"/>
  <c r="B4377" i="38"/>
  <c r="B4376" i="38"/>
  <c r="B4375" i="38"/>
  <c r="B4374" i="38"/>
  <c r="B4373" i="38"/>
  <c r="B4372" i="38"/>
  <c r="B4371" i="38"/>
  <c r="B4370" i="38"/>
  <c r="B4369" i="38"/>
  <c r="B4368" i="38"/>
  <c r="B4367" i="38"/>
  <c r="B4366" i="38"/>
  <c r="B4365" i="38"/>
  <c r="B4364" i="38"/>
  <c r="B4363" i="38"/>
  <c r="B4362" i="38"/>
  <c r="B4361" i="38"/>
  <c r="B4360" i="38"/>
  <c r="B4359" i="38"/>
  <c r="B4358" i="38"/>
  <c r="B4357" i="38"/>
  <c r="B4356" i="38"/>
  <c r="B4355" i="38"/>
  <c r="B4354" i="38"/>
  <c r="B4353" i="38"/>
  <c r="B4352" i="38"/>
  <c r="B4351" i="38"/>
  <c r="B4350" i="38"/>
  <c r="B4349" i="38"/>
  <c r="B4348" i="38"/>
  <c r="B4347" i="38"/>
  <c r="B4346" i="38"/>
  <c r="B4345" i="38"/>
  <c r="B4344" i="38"/>
  <c r="B4343" i="38"/>
  <c r="B4342" i="38"/>
  <c r="B4341" i="38"/>
  <c r="B4340" i="38"/>
  <c r="B4339" i="38"/>
  <c r="B4338" i="38"/>
  <c r="B4337" i="38"/>
  <c r="B4336" i="38"/>
  <c r="B4335" i="38"/>
  <c r="B4334" i="38"/>
  <c r="B4333" i="38"/>
  <c r="B4332" i="38"/>
  <c r="B4331" i="38"/>
  <c r="B4330" i="38"/>
  <c r="B4329" i="38"/>
  <c r="B4328" i="38"/>
  <c r="B4327" i="38"/>
  <c r="B4326" i="38"/>
  <c r="B4325" i="38"/>
  <c r="B4324" i="38"/>
  <c r="B4323" i="38"/>
  <c r="B4322" i="38"/>
  <c r="B4321" i="38"/>
  <c r="B4320" i="38"/>
  <c r="B4319" i="38"/>
  <c r="B4318" i="38"/>
  <c r="B4317" i="38"/>
  <c r="B4316" i="38"/>
  <c r="B4315" i="38"/>
  <c r="B4314" i="38"/>
  <c r="B4313" i="38"/>
  <c r="B4312" i="38"/>
  <c r="B4311" i="38"/>
  <c r="B4310" i="38"/>
  <c r="B4309" i="38"/>
  <c r="B4308" i="38"/>
  <c r="B4307" i="38"/>
  <c r="B4306" i="38"/>
  <c r="B4305" i="38"/>
  <c r="B4304" i="38"/>
  <c r="B4303" i="38"/>
  <c r="B4302" i="38"/>
  <c r="B4301" i="38"/>
  <c r="B4300" i="38"/>
  <c r="B4299" i="38"/>
  <c r="B4298" i="38"/>
  <c r="B4297" i="38"/>
  <c r="B4296" i="38"/>
  <c r="B4295" i="38"/>
  <c r="B4294" i="38"/>
  <c r="B4293" i="38"/>
  <c r="B4292" i="38"/>
  <c r="B4291" i="38"/>
  <c r="B4290" i="38"/>
  <c r="B4289" i="38"/>
  <c r="B4288" i="38"/>
  <c r="B4287" i="38"/>
  <c r="B4286" i="38"/>
  <c r="B4285" i="38"/>
  <c r="B4284" i="38"/>
  <c r="B4283" i="38"/>
  <c r="B4282" i="38"/>
  <c r="B4281" i="38"/>
  <c r="B4280" i="38"/>
  <c r="B4279" i="38"/>
  <c r="B4278" i="38"/>
  <c r="B4277" i="38"/>
  <c r="B4276" i="38"/>
  <c r="B4275" i="38"/>
  <c r="B4274" i="38"/>
  <c r="B4273" i="38"/>
  <c r="B4272" i="38"/>
  <c r="B4271" i="38"/>
  <c r="B4270" i="38"/>
  <c r="B4269" i="38"/>
  <c r="B4268" i="38"/>
  <c r="B4267" i="38"/>
  <c r="B4266" i="38"/>
  <c r="B4265" i="38"/>
  <c r="B4264" i="38"/>
  <c r="B4263" i="38"/>
  <c r="B4262" i="38"/>
  <c r="B4261" i="38"/>
  <c r="B4260" i="38"/>
  <c r="B4259" i="38"/>
  <c r="B4258" i="38"/>
  <c r="B4257" i="38"/>
  <c r="B4256" i="38"/>
  <c r="B4255" i="38"/>
  <c r="B4254" i="38"/>
  <c r="B4253" i="38"/>
  <c r="B4252" i="38"/>
  <c r="B4251" i="38"/>
  <c r="B4250" i="38"/>
  <c r="B4249" i="38"/>
  <c r="B4248" i="38"/>
  <c r="B4247" i="38"/>
  <c r="B4246" i="38"/>
  <c r="B4245" i="38"/>
  <c r="B4244" i="38"/>
  <c r="B4243" i="38"/>
  <c r="B4242" i="38"/>
  <c r="B4241" i="38"/>
  <c r="B4240" i="38"/>
  <c r="B4239" i="38"/>
  <c r="B4238" i="38"/>
  <c r="B4237" i="38"/>
  <c r="B4236" i="38"/>
  <c r="B4235" i="38"/>
  <c r="B4234" i="38"/>
  <c r="B4233" i="38"/>
  <c r="B4232" i="38"/>
  <c r="B4231" i="38"/>
  <c r="B4230" i="38"/>
  <c r="B4229" i="38"/>
  <c r="B4228" i="38"/>
  <c r="B4227" i="38"/>
  <c r="B4226" i="38"/>
  <c r="B4225" i="38"/>
  <c r="B4224" i="38"/>
  <c r="B4223" i="38"/>
  <c r="B4222" i="38"/>
  <c r="B4221" i="38"/>
  <c r="B4220" i="38"/>
  <c r="B4219" i="38"/>
  <c r="B4218" i="38"/>
  <c r="B4217" i="38"/>
  <c r="B4216" i="38"/>
  <c r="B4215" i="38"/>
  <c r="B4214" i="38"/>
  <c r="B4213" i="38"/>
  <c r="B4212" i="38"/>
  <c r="B4211" i="38"/>
  <c r="B4210" i="38"/>
  <c r="B4209" i="38"/>
  <c r="B4208" i="38"/>
  <c r="B4207" i="38"/>
  <c r="B4206" i="38"/>
  <c r="B4205" i="38"/>
  <c r="B4204" i="38"/>
  <c r="B4203" i="38"/>
  <c r="B4202" i="38"/>
  <c r="B4201" i="38"/>
  <c r="B4200" i="38"/>
  <c r="B4199" i="38"/>
  <c r="B4198" i="38"/>
  <c r="B4197" i="38"/>
  <c r="B4196" i="38"/>
  <c r="B4195" i="38"/>
  <c r="B4194" i="38"/>
  <c r="B4193" i="38"/>
  <c r="B4192" i="38"/>
  <c r="B4191" i="38"/>
  <c r="B4190" i="38"/>
  <c r="B4189" i="38"/>
  <c r="B4188" i="38"/>
  <c r="B4187" i="38"/>
  <c r="B4186" i="38"/>
  <c r="B4185" i="38"/>
  <c r="B4184" i="38"/>
  <c r="B4183" i="38"/>
  <c r="B4182" i="38"/>
  <c r="B4181" i="38"/>
  <c r="B4180" i="38"/>
  <c r="B4179" i="38"/>
  <c r="B4178" i="38"/>
  <c r="B4177" i="38"/>
  <c r="B4176" i="38"/>
  <c r="B4175" i="38"/>
  <c r="B4174" i="38"/>
  <c r="B4173" i="38"/>
  <c r="B4172" i="38"/>
  <c r="B4171" i="38"/>
  <c r="B4170" i="38"/>
  <c r="B4169" i="38"/>
  <c r="B4168" i="38"/>
  <c r="B4167" i="38"/>
  <c r="B4166" i="38"/>
  <c r="B4165" i="38"/>
  <c r="B4164" i="38"/>
  <c r="B4163" i="38"/>
  <c r="B4162" i="38"/>
  <c r="B4161" i="38"/>
  <c r="B4160" i="38"/>
  <c r="B4159" i="38"/>
  <c r="B4158" i="38"/>
  <c r="B4157" i="38"/>
  <c r="B4156" i="38"/>
  <c r="B4155" i="38"/>
  <c r="B4154" i="38"/>
  <c r="B4153" i="38"/>
  <c r="B4152" i="38"/>
  <c r="B4151" i="38"/>
  <c r="B4150" i="38"/>
  <c r="B4149" i="38"/>
  <c r="B4148" i="38"/>
  <c r="B4147" i="38"/>
  <c r="B4146" i="38"/>
  <c r="B4145" i="38"/>
  <c r="B4144" i="38"/>
  <c r="B4143" i="38"/>
  <c r="B4142" i="38"/>
  <c r="B4141" i="38"/>
  <c r="B4140" i="38"/>
  <c r="B4139" i="38"/>
  <c r="B4138" i="38"/>
  <c r="B4137" i="38"/>
  <c r="B4136" i="38"/>
  <c r="B4135" i="38"/>
  <c r="B4134" i="38"/>
  <c r="B4133" i="38"/>
  <c r="B4132" i="38"/>
  <c r="B4131" i="38"/>
  <c r="B4130" i="38"/>
  <c r="B4129" i="38"/>
  <c r="B4128" i="38"/>
  <c r="B4127" i="38"/>
  <c r="B4126" i="38"/>
  <c r="B4125" i="38"/>
  <c r="B4124" i="38"/>
  <c r="B4123" i="38"/>
  <c r="B4122" i="38"/>
  <c r="B4121" i="38"/>
  <c r="B4120" i="38"/>
  <c r="B4119" i="38"/>
  <c r="B4118" i="38"/>
  <c r="B4117" i="38"/>
  <c r="B4116" i="38"/>
  <c r="B4115" i="38"/>
  <c r="B4114" i="38"/>
  <c r="B4113" i="38"/>
  <c r="B4112" i="38"/>
  <c r="B4111" i="38"/>
  <c r="B4110" i="38"/>
  <c r="B4109" i="38"/>
  <c r="B4108" i="38"/>
  <c r="B4107" i="38"/>
  <c r="B4106" i="38"/>
  <c r="B4105" i="38"/>
  <c r="B4104" i="38"/>
  <c r="B4103" i="38"/>
  <c r="B4102" i="38"/>
  <c r="B4101" i="38"/>
  <c r="B4100" i="38"/>
  <c r="B4099" i="38"/>
  <c r="B4098" i="38"/>
  <c r="B4097" i="38"/>
  <c r="B4096" i="38"/>
  <c r="B4095" i="38"/>
  <c r="B4094" i="38"/>
  <c r="B4093" i="38"/>
  <c r="B4092" i="38"/>
  <c r="B4091" i="38"/>
  <c r="B4090" i="38"/>
  <c r="B4089" i="38"/>
  <c r="B4088" i="38"/>
  <c r="B4087" i="38"/>
  <c r="B4086" i="38"/>
  <c r="B4085" i="38"/>
  <c r="B4084" i="38"/>
  <c r="B4083" i="38"/>
  <c r="B4082" i="38"/>
  <c r="B4081" i="38"/>
  <c r="B4080" i="38"/>
  <c r="B4079" i="38"/>
  <c r="B4078" i="38"/>
  <c r="B4077" i="38"/>
  <c r="B4076" i="38"/>
  <c r="B4075" i="38"/>
  <c r="B4074" i="38"/>
  <c r="B4073" i="38"/>
  <c r="B4072" i="38"/>
  <c r="B4071" i="38"/>
  <c r="B4070" i="38"/>
  <c r="B4069" i="38"/>
  <c r="B4068" i="38"/>
  <c r="B4067" i="38"/>
  <c r="B4066" i="38"/>
  <c r="B4065" i="38"/>
  <c r="B4064" i="38"/>
  <c r="B4063" i="38"/>
  <c r="B4062" i="38"/>
  <c r="B4061" i="38"/>
  <c r="B4060" i="38"/>
  <c r="B4059" i="38"/>
  <c r="B4058" i="38"/>
  <c r="B4057" i="38"/>
  <c r="B4056" i="38"/>
  <c r="B4055" i="38"/>
  <c r="B4054" i="38"/>
  <c r="B4053" i="38"/>
  <c r="B4052" i="38"/>
  <c r="B4051" i="38"/>
  <c r="B4050" i="38"/>
  <c r="B4049" i="38"/>
  <c r="B4048" i="38"/>
  <c r="B4047" i="38"/>
  <c r="B4046" i="38"/>
  <c r="B4045" i="38"/>
  <c r="B4044" i="38"/>
  <c r="B4043" i="38"/>
  <c r="B4042" i="38"/>
  <c r="B4041" i="38"/>
  <c r="B4040" i="38"/>
  <c r="B4039" i="38"/>
  <c r="B4038" i="38"/>
  <c r="B4037" i="38"/>
  <c r="B4036" i="38"/>
  <c r="B4035" i="38"/>
  <c r="B4034" i="38"/>
  <c r="B4033" i="38"/>
  <c r="B4032" i="38"/>
  <c r="B4031" i="38"/>
  <c r="B4030" i="38"/>
  <c r="B4029" i="38"/>
  <c r="B4028" i="38"/>
  <c r="B4027" i="38"/>
  <c r="B4026" i="38"/>
  <c r="B4025" i="38"/>
  <c r="B4024" i="38"/>
  <c r="B4023" i="38"/>
  <c r="B4022" i="38"/>
  <c r="B4021" i="38"/>
  <c r="B4020" i="38"/>
  <c r="B4019" i="38"/>
  <c r="B4018" i="38"/>
  <c r="B4017" i="38"/>
  <c r="B4016" i="38"/>
  <c r="B4015" i="38"/>
  <c r="B4014" i="38"/>
  <c r="B4013" i="38"/>
  <c r="B4012" i="38"/>
  <c r="B4011" i="38"/>
  <c r="B4010" i="38"/>
  <c r="B4009" i="38"/>
  <c r="B4008" i="38"/>
  <c r="B4007" i="38"/>
  <c r="B4006" i="38"/>
  <c r="B4005" i="38"/>
  <c r="B4004" i="38"/>
  <c r="B4003" i="38"/>
  <c r="B4002" i="38"/>
  <c r="B4001" i="38"/>
  <c r="B4000" i="38"/>
  <c r="B3999" i="38"/>
  <c r="B3998" i="38"/>
  <c r="B3997" i="38"/>
  <c r="B3996" i="38"/>
  <c r="B3995" i="38"/>
  <c r="B3994" i="38"/>
  <c r="B3993" i="38"/>
  <c r="B3992" i="38"/>
  <c r="B3991" i="38"/>
  <c r="B3987" i="38"/>
  <c r="B3986" i="38"/>
  <c r="B3985" i="38"/>
  <c r="B3984" i="38"/>
  <c r="B3983" i="38"/>
  <c r="B3982" i="38"/>
  <c r="B3981" i="38"/>
  <c r="B3980" i="38"/>
  <c r="B3979" i="38"/>
  <c r="B3978" i="38"/>
  <c r="B3977" i="38"/>
  <c r="B3976" i="38"/>
  <c r="B3975" i="38"/>
  <c r="B3974" i="38"/>
  <c r="B3973" i="38"/>
  <c r="B3972" i="38"/>
  <c r="B3971" i="38"/>
  <c r="B3970" i="38"/>
  <c r="B3969" i="38"/>
  <c r="B3968" i="38"/>
  <c r="B3967" i="38"/>
  <c r="B3966" i="38"/>
  <c r="B3965" i="38"/>
  <c r="B3964" i="38"/>
  <c r="B3963" i="38"/>
  <c r="B3962" i="38"/>
  <c r="B3961" i="38"/>
  <c r="B3960" i="38"/>
  <c r="B3959" i="38"/>
  <c r="B3958" i="38"/>
  <c r="B3957" i="38"/>
  <c r="B3956" i="38"/>
  <c r="B3955" i="38"/>
  <c r="B3954" i="38"/>
  <c r="B3953" i="38"/>
  <c r="B3952" i="38"/>
  <c r="B3951" i="38"/>
  <c r="B3950" i="38"/>
  <c r="B3949" i="38"/>
  <c r="B3948" i="38"/>
  <c r="B3947" i="38"/>
  <c r="B3946" i="38"/>
  <c r="B3945" i="38"/>
  <c r="B3944" i="38"/>
  <c r="B3943" i="38"/>
  <c r="B3942" i="38"/>
  <c r="B3941" i="38"/>
  <c r="B3940" i="38"/>
  <c r="B3939" i="38"/>
  <c r="B3938" i="38"/>
  <c r="B3937" i="38"/>
  <c r="B3936" i="38"/>
  <c r="B3935" i="38"/>
  <c r="B3934" i="38"/>
  <c r="B3933" i="38"/>
  <c r="B3932" i="38"/>
  <c r="B3931" i="38"/>
  <c r="B3930" i="38"/>
  <c r="B3929" i="38"/>
  <c r="B3928" i="38"/>
  <c r="B3927" i="38"/>
  <c r="B3926" i="38"/>
  <c r="B3925" i="38"/>
  <c r="B3924" i="38"/>
  <c r="B3923" i="38"/>
  <c r="B3922" i="38"/>
  <c r="B3921" i="38"/>
  <c r="B3920" i="38"/>
  <c r="B3919" i="38"/>
  <c r="B3918" i="38"/>
  <c r="B3917" i="38"/>
  <c r="B3916" i="38"/>
  <c r="B3915" i="38"/>
  <c r="B3914" i="38"/>
  <c r="B3913" i="38"/>
  <c r="B3912" i="38"/>
  <c r="B3911" i="38"/>
  <c r="B3910" i="38"/>
  <c r="B3909" i="38"/>
  <c r="B3908" i="38"/>
  <c r="B3907" i="38"/>
  <c r="B3906" i="38"/>
  <c r="B3905" i="38"/>
  <c r="B3904" i="38"/>
  <c r="Z2" i="31"/>
  <c r="B1595" i="39"/>
  <c r="B1594" i="39"/>
  <c r="B1593" i="39"/>
  <c r="B1592" i="39"/>
  <c r="B1591" i="39"/>
  <c r="B1590" i="39"/>
  <c r="B1589" i="39"/>
  <c r="B1588" i="39"/>
  <c r="B1587" i="39"/>
  <c r="B1586" i="39"/>
  <c r="B1585" i="39"/>
  <c r="B1584" i="39"/>
  <c r="B1583" i="39"/>
  <c r="B1582" i="39"/>
  <c r="B1581" i="39"/>
  <c r="B1580" i="39"/>
  <c r="B1579" i="39"/>
  <c r="B1578" i="39"/>
  <c r="B1577" i="39"/>
  <c r="B1576" i="39"/>
  <c r="B1575" i="39"/>
  <c r="B1574" i="39"/>
  <c r="B1573" i="39"/>
  <c r="B1572" i="39"/>
  <c r="B1571" i="39"/>
  <c r="B1570" i="39"/>
  <c r="B1569" i="39"/>
  <c r="B1568" i="39"/>
  <c r="B1567" i="39"/>
  <c r="B1566" i="39"/>
  <c r="B1565" i="39"/>
  <c r="B1564" i="39"/>
  <c r="B1563" i="39"/>
  <c r="B1562" i="39"/>
  <c r="B1561" i="39"/>
  <c r="B1560" i="39"/>
  <c r="B1559" i="39"/>
  <c r="B1558" i="39"/>
  <c r="B1557" i="39"/>
  <c r="B1556" i="39"/>
  <c r="B1555" i="39"/>
  <c r="B1554" i="39"/>
  <c r="B1553" i="39"/>
  <c r="B1552" i="39"/>
  <c r="B1551" i="39"/>
  <c r="B1550" i="39"/>
  <c r="B1549" i="39"/>
  <c r="B1548" i="39"/>
  <c r="B1547" i="39"/>
  <c r="B1546" i="39"/>
  <c r="B1545" i="39"/>
  <c r="B1544" i="39"/>
  <c r="B1543" i="39"/>
  <c r="B1542" i="39"/>
  <c r="B1541" i="39"/>
  <c r="B1540" i="39"/>
  <c r="B1539" i="39"/>
  <c r="B1538" i="39"/>
  <c r="B1537" i="39"/>
  <c r="B1536" i="39"/>
  <c r="B1535" i="39"/>
  <c r="B1534" i="39"/>
  <c r="B1533" i="39"/>
  <c r="B1532" i="39"/>
  <c r="B1531" i="39"/>
  <c r="B1530" i="39"/>
  <c r="B1529" i="39"/>
  <c r="B1528" i="39"/>
  <c r="B1527" i="39"/>
  <c r="B1526" i="39"/>
  <c r="B1525" i="39"/>
  <c r="B1524" i="39"/>
  <c r="B1523" i="39"/>
  <c r="B1522" i="39"/>
  <c r="B1521" i="39"/>
  <c r="B1520" i="39"/>
  <c r="B1519" i="39"/>
  <c r="B1518" i="39"/>
  <c r="B1517" i="39"/>
  <c r="B1516" i="39"/>
  <c r="B1515" i="39"/>
  <c r="B1514" i="39"/>
  <c r="B1513" i="39"/>
  <c r="B1512" i="39"/>
  <c r="B1511" i="39"/>
  <c r="B1510" i="39"/>
  <c r="B1509" i="39"/>
  <c r="B1508" i="39"/>
  <c r="B1507" i="39"/>
  <c r="B1506" i="39"/>
  <c r="B1505" i="39"/>
  <c r="B1504" i="39"/>
  <c r="B1503" i="39"/>
  <c r="B1502" i="39"/>
  <c r="B1501" i="39"/>
  <c r="B1500" i="39"/>
  <c r="B1499" i="39"/>
  <c r="B1498" i="39"/>
  <c r="B1497" i="39"/>
  <c r="B1496" i="39"/>
  <c r="B1495" i="39"/>
  <c r="B1494" i="39"/>
  <c r="B1493" i="39"/>
  <c r="B1492" i="39"/>
  <c r="B1491" i="39"/>
  <c r="B1490" i="39"/>
  <c r="B1489" i="39"/>
  <c r="B1488" i="39"/>
  <c r="B1487" i="39"/>
  <c r="B1486" i="39"/>
  <c r="B1485" i="39"/>
  <c r="B1484" i="39"/>
  <c r="B1483" i="39"/>
  <c r="B1482" i="39"/>
  <c r="B1481" i="39"/>
  <c r="B1480" i="39"/>
  <c r="B1479" i="39"/>
  <c r="B1478" i="39"/>
  <c r="B1477" i="39"/>
  <c r="B1476" i="39"/>
  <c r="B1475" i="39"/>
  <c r="B1474" i="39"/>
  <c r="B1473" i="39"/>
  <c r="B1472" i="39"/>
  <c r="B1471" i="39"/>
  <c r="B1470" i="39"/>
  <c r="B1469" i="39"/>
  <c r="B1468" i="39"/>
  <c r="B1467" i="39"/>
  <c r="B1466" i="39"/>
  <c r="B1465" i="39"/>
  <c r="B1464" i="39"/>
  <c r="B1463" i="39"/>
  <c r="B1462" i="39"/>
  <c r="B1461" i="39"/>
  <c r="B1460" i="39"/>
  <c r="B1459" i="39"/>
  <c r="B1458" i="39"/>
  <c r="B1457" i="39"/>
  <c r="B1456" i="39"/>
  <c r="B1455" i="39"/>
  <c r="B1454" i="39"/>
  <c r="B1453" i="39"/>
  <c r="B1452" i="39"/>
  <c r="B1451" i="39"/>
  <c r="B1450" i="39"/>
  <c r="B1449" i="39"/>
  <c r="B1448" i="39"/>
  <c r="B1447" i="39"/>
  <c r="B1446" i="39"/>
  <c r="B1445" i="39"/>
  <c r="B1444" i="39"/>
  <c r="B1443" i="39"/>
  <c r="B1442" i="39"/>
  <c r="B1441" i="39"/>
  <c r="B1440" i="39"/>
  <c r="B1439" i="39"/>
  <c r="B1438" i="39"/>
  <c r="B1437" i="39"/>
  <c r="B1436" i="39"/>
  <c r="B1435" i="39"/>
  <c r="B1434" i="39"/>
  <c r="B1433" i="39"/>
  <c r="B1432" i="39"/>
  <c r="B1431" i="39"/>
  <c r="B1430" i="39"/>
  <c r="B1429" i="39"/>
  <c r="B1428" i="39"/>
  <c r="B1427" i="39"/>
  <c r="B1426" i="39"/>
  <c r="B1425" i="39"/>
  <c r="B1424" i="39"/>
  <c r="B1423" i="39"/>
  <c r="B1422" i="39"/>
  <c r="B1421" i="39"/>
  <c r="B1420" i="39"/>
  <c r="B1419" i="39"/>
  <c r="B1418" i="39"/>
  <c r="B1417" i="39"/>
  <c r="B1416" i="39"/>
  <c r="B1415" i="39"/>
  <c r="B1414" i="39"/>
  <c r="B1413" i="39"/>
  <c r="B1412" i="39"/>
  <c r="B1411" i="39"/>
  <c r="B1410" i="39"/>
  <c r="B1409" i="39"/>
  <c r="B1408" i="39"/>
  <c r="B1407" i="39"/>
  <c r="B1406" i="39"/>
  <c r="B1405" i="39"/>
  <c r="B1404" i="39"/>
  <c r="B1403" i="39"/>
  <c r="B1402" i="39"/>
  <c r="B1401" i="39"/>
  <c r="B1400" i="39"/>
  <c r="B1399" i="39"/>
  <c r="B1398" i="39"/>
  <c r="B1397" i="39"/>
  <c r="B1396" i="39"/>
  <c r="B1395" i="39"/>
  <c r="B1394" i="39"/>
  <c r="B1393" i="39"/>
  <c r="B1392" i="39"/>
  <c r="B1391" i="39"/>
  <c r="B1390" i="39"/>
  <c r="B1389" i="39"/>
  <c r="B1388" i="39"/>
  <c r="B1387" i="39"/>
  <c r="B1386" i="39"/>
  <c r="B1385" i="39"/>
  <c r="B1384" i="39"/>
  <c r="B1383" i="39"/>
  <c r="B1382" i="39"/>
  <c r="B1381" i="39"/>
  <c r="B1380" i="39"/>
  <c r="B1379" i="39"/>
  <c r="B1378" i="39"/>
  <c r="B1377" i="39"/>
  <c r="B1376" i="39"/>
  <c r="B1375" i="39"/>
  <c r="B1374" i="39"/>
  <c r="B1373" i="39"/>
  <c r="B1372" i="39"/>
  <c r="B1371" i="39"/>
  <c r="B1370" i="39"/>
  <c r="B1369" i="39"/>
  <c r="B1368" i="39"/>
  <c r="B1367" i="39"/>
  <c r="B1366" i="39"/>
  <c r="B1365" i="39"/>
  <c r="B1364" i="39"/>
  <c r="B1363" i="39"/>
  <c r="B1362" i="39"/>
  <c r="B1361" i="39"/>
  <c r="B1360" i="39"/>
  <c r="B1359" i="39"/>
  <c r="B1358" i="39"/>
  <c r="B1357" i="39"/>
  <c r="B1356" i="39"/>
  <c r="B1355" i="39"/>
  <c r="B1354" i="39"/>
  <c r="B1353" i="39"/>
  <c r="B1352" i="39"/>
  <c r="B1351" i="39"/>
  <c r="B1350" i="39"/>
  <c r="B1349" i="39"/>
  <c r="B1348" i="39"/>
  <c r="B1347" i="39"/>
  <c r="B1346" i="39"/>
  <c r="B1345" i="39"/>
  <c r="B1344" i="39"/>
  <c r="B1343" i="39"/>
  <c r="B1342" i="39"/>
  <c r="B1341" i="39"/>
  <c r="B1340" i="39"/>
  <c r="B1339" i="39"/>
  <c r="B1338" i="39"/>
  <c r="B1337" i="39"/>
  <c r="B1336" i="39"/>
  <c r="B1335" i="39"/>
  <c r="B1334" i="39"/>
  <c r="B1333" i="39"/>
  <c r="B1332" i="39"/>
  <c r="B1331" i="39"/>
  <c r="B1330" i="39"/>
  <c r="B1329" i="39"/>
  <c r="B1328" i="39"/>
  <c r="B1327" i="39"/>
  <c r="B1326" i="39"/>
  <c r="B1325" i="39"/>
  <c r="B1324" i="39"/>
  <c r="B1323" i="39"/>
  <c r="B1322" i="39"/>
  <c r="B1321" i="39"/>
  <c r="B1320" i="39"/>
  <c r="B1319" i="39"/>
  <c r="B1318" i="39"/>
  <c r="B1317" i="39"/>
  <c r="B1316" i="39"/>
  <c r="B1315" i="39"/>
  <c r="B1314" i="39"/>
  <c r="B1313" i="39"/>
  <c r="B1312" i="39"/>
  <c r="B1311" i="39"/>
  <c r="B1310" i="39"/>
  <c r="B1309" i="39"/>
  <c r="B1308" i="39"/>
  <c r="B1307" i="39"/>
  <c r="B1306" i="39"/>
  <c r="B1305" i="39"/>
  <c r="B1304" i="39"/>
  <c r="B1303" i="39"/>
  <c r="B1302" i="39"/>
  <c r="B1301" i="39"/>
  <c r="B1300" i="39"/>
  <c r="B1299" i="39"/>
  <c r="B1298" i="39"/>
  <c r="B1297" i="39"/>
  <c r="B1296" i="39"/>
  <c r="B1295" i="39"/>
  <c r="B1294" i="39"/>
  <c r="B1293" i="39"/>
  <c r="B1292" i="39"/>
  <c r="B1291" i="39"/>
  <c r="B1290" i="39"/>
  <c r="B1289" i="39"/>
  <c r="B1288" i="39"/>
  <c r="B1287" i="39"/>
  <c r="B1286" i="39"/>
  <c r="B1285" i="39"/>
  <c r="B1284" i="39"/>
  <c r="B1283" i="39"/>
  <c r="B1282" i="39"/>
  <c r="B1281" i="39"/>
  <c r="B1280" i="39"/>
  <c r="B1279" i="39"/>
  <c r="B1278" i="39"/>
  <c r="B1277" i="39"/>
  <c r="B1276" i="39"/>
  <c r="B1275" i="39"/>
  <c r="B1274" i="39"/>
  <c r="B1273" i="39"/>
  <c r="B1272" i="39"/>
  <c r="B1271" i="39"/>
  <c r="B1270" i="39"/>
  <c r="B1269" i="39"/>
  <c r="B1268" i="39"/>
  <c r="B1267" i="39"/>
  <c r="B1266" i="39"/>
  <c r="B1265" i="39"/>
  <c r="B1264" i="39"/>
  <c r="B1263" i="39"/>
  <c r="B1262" i="39"/>
  <c r="B1261" i="39"/>
  <c r="B1260" i="39"/>
  <c r="B1259" i="39"/>
  <c r="B1258" i="39"/>
  <c r="B1257" i="39"/>
  <c r="B1256" i="39"/>
  <c r="B1255" i="39"/>
  <c r="B1254" i="39"/>
  <c r="B1253" i="39"/>
  <c r="B1252" i="39"/>
  <c r="B1251" i="39"/>
  <c r="B1250" i="39"/>
  <c r="B1249" i="39"/>
  <c r="B1248" i="39"/>
  <c r="B1247" i="39"/>
  <c r="B1246" i="39"/>
  <c r="B1245" i="39"/>
  <c r="B1244" i="39"/>
  <c r="B1243" i="39"/>
  <c r="B1242" i="39"/>
  <c r="B1241" i="39"/>
  <c r="B1240" i="39"/>
  <c r="B1239" i="39"/>
  <c r="B1238" i="39"/>
  <c r="B1237" i="39"/>
  <c r="B1236" i="39"/>
  <c r="B1235" i="39"/>
  <c r="B1234" i="39"/>
  <c r="B1233" i="39"/>
  <c r="B1232" i="39"/>
  <c r="B1231" i="39"/>
  <c r="B1230" i="39"/>
  <c r="B1229" i="39"/>
  <c r="B1228" i="39"/>
  <c r="B1227" i="39"/>
  <c r="B1226" i="39"/>
  <c r="B1225" i="39"/>
  <c r="B1224" i="39"/>
  <c r="B1223" i="39"/>
  <c r="B1222" i="39"/>
  <c r="B1221" i="39"/>
  <c r="B1220" i="39"/>
  <c r="B1219" i="39"/>
  <c r="B1218" i="39"/>
  <c r="B1217" i="39"/>
  <c r="B1216" i="39"/>
  <c r="B1215" i="39"/>
  <c r="B1214" i="39"/>
  <c r="B1213" i="39"/>
  <c r="B1212" i="39"/>
  <c r="B1211" i="39"/>
  <c r="B1210" i="39"/>
  <c r="B1209" i="39"/>
  <c r="B1208" i="39"/>
  <c r="B1207" i="39"/>
  <c r="B1206" i="39"/>
  <c r="B1205" i="39"/>
  <c r="B1204" i="39"/>
  <c r="B1203" i="39"/>
  <c r="B1202" i="39"/>
  <c r="B1201" i="39"/>
  <c r="B1200" i="39"/>
  <c r="B1199" i="39"/>
  <c r="B1198" i="39"/>
  <c r="B1197" i="39"/>
  <c r="B1196" i="39"/>
  <c r="B1195" i="39"/>
  <c r="B1194" i="39"/>
  <c r="B1193" i="39"/>
  <c r="B1192" i="39"/>
  <c r="B1191" i="39"/>
  <c r="B1190" i="39"/>
  <c r="B1189" i="39"/>
  <c r="B1188" i="39"/>
  <c r="B1187" i="39"/>
  <c r="B1186" i="39"/>
  <c r="B1185" i="39"/>
  <c r="B1184" i="39"/>
  <c r="B1183" i="39"/>
  <c r="B1182" i="39"/>
  <c r="B1181" i="39"/>
  <c r="B1180" i="39"/>
  <c r="B1179" i="39"/>
  <c r="B1178" i="39"/>
  <c r="B1177" i="39"/>
  <c r="B1176" i="39"/>
  <c r="B1175" i="39"/>
  <c r="B1174" i="39"/>
  <c r="B1173" i="39"/>
  <c r="B1172" i="39"/>
  <c r="B1171" i="39"/>
  <c r="B1170" i="39"/>
  <c r="B1169" i="39"/>
  <c r="B1168" i="39"/>
  <c r="B1167" i="39"/>
  <c r="B1166" i="39"/>
  <c r="B1165" i="39"/>
  <c r="B1164" i="39"/>
  <c r="B1163" i="39"/>
  <c r="B1162" i="39"/>
  <c r="B1161" i="39"/>
  <c r="B1160" i="39"/>
  <c r="B1159" i="39"/>
  <c r="B1158" i="39"/>
  <c r="B1157" i="39"/>
  <c r="B1156" i="39"/>
  <c r="B1155" i="39"/>
  <c r="B1154" i="39"/>
  <c r="B1153" i="39"/>
  <c r="B1152" i="39"/>
  <c r="B1151" i="39"/>
  <c r="B1150" i="39"/>
  <c r="B1149" i="39"/>
  <c r="B1148" i="39"/>
  <c r="B1147" i="39"/>
  <c r="B1146" i="39"/>
  <c r="B1145" i="39"/>
  <c r="B1144" i="39"/>
  <c r="B1143" i="39"/>
  <c r="B1142" i="39"/>
  <c r="B1141" i="39"/>
  <c r="B1140" i="39"/>
  <c r="B1139" i="39"/>
  <c r="B1138" i="39"/>
  <c r="B1137" i="39"/>
  <c r="B1136" i="39"/>
  <c r="B1135" i="39"/>
  <c r="B1134" i="39"/>
  <c r="B1133" i="39"/>
  <c r="B1132" i="39"/>
  <c r="B1131" i="39"/>
  <c r="B1130" i="39"/>
  <c r="B1129" i="39"/>
  <c r="B1128" i="39"/>
  <c r="B1127" i="39"/>
  <c r="B1126" i="39"/>
  <c r="B1125" i="39"/>
  <c r="B1124" i="39"/>
  <c r="B1123" i="39"/>
  <c r="B1122" i="39"/>
  <c r="B1121" i="39"/>
  <c r="B1120" i="39"/>
  <c r="B1119" i="39"/>
  <c r="B1118" i="39"/>
  <c r="B1117" i="39"/>
  <c r="B1116" i="39"/>
  <c r="B1115" i="39"/>
  <c r="B1114" i="39"/>
  <c r="B1113" i="39"/>
  <c r="B1112" i="39"/>
  <c r="B1111" i="39"/>
  <c r="B1110" i="39"/>
  <c r="B1109" i="39"/>
  <c r="B1108" i="39"/>
  <c r="B1107" i="39"/>
  <c r="B1106" i="39"/>
  <c r="B1105" i="39"/>
  <c r="B1104" i="39"/>
  <c r="B1103" i="39"/>
  <c r="B1102" i="39"/>
  <c r="B1101" i="39"/>
  <c r="B1100" i="39"/>
  <c r="B1099" i="39"/>
  <c r="B1098" i="39"/>
  <c r="B1097" i="39"/>
  <c r="B1096" i="39"/>
  <c r="B1095" i="39"/>
  <c r="B1094" i="39"/>
  <c r="B1093" i="39"/>
  <c r="B1092" i="39"/>
  <c r="B1091" i="39"/>
  <c r="B1090" i="39"/>
  <c r="B1089" i="39"/>
  <c r="B1088" i="39"/>
  <c r="B1087" i="39"/>
  <c r="B1086" i="39"/>
  <c r="B1085" i="39"/>
  <c r="B1084" i="39"/>
  <c r="B1083" i="39"/>
  <c r="B1082" i="39"/>
  <c r="B1081" i="39"/>
  <c r="B1080" i="39"/>
  <c r="B1079" i="39"/>
  <c r="B1078" i="39"/>
  <c r="B1077" i="39"/>
  <c r="B1076" i="39"/>
  <c r="B1075" i="39"/>
  <c r="B1074" i="39"/>
  <c r="B1073" i="39"/>
  <c r="B1072" i="39"/>
  <c r="B1071" i="39"/>
  <c r="B1070" i="39"/>
  <c r="B1069" i="39"/>
  <c r="B1068" i="39"/>
  <c r="B1067" i="39"/>
  <c r="B1066" i="39"/>
  <c r="B1065" i="39"/>
  <c r="B1064" i="39"/>
  <c r="B1063" i="39"/>
  <c r="B1062" i="39"/>
  <c r="B1061" i="39"/>
  <c r="B1060" i="39"/>
  <c r="B1059" i="39"/>
  <c r="B1058" i="39"/>
  <c r="B1057" i="39"/>
  <c r="B1056" i="39"/>
  <c r="B1055" i="39"/>
  <c r="B1054" i="39"/>
  <c r="B1053" i="39"/>
  <c r="B1052" i="39"/>
  <c r="B1051" i="39"/>
  <c r="B1050" i="39"/>
  <c r="B1049" i="39"/>
  <c r="B1048" i="39"/>
  <c r="B1047" i="39"/>
  <c r="B1046" i="39"/>
  <c r="B1045" i="39"/>
  <c r="B1044" i="39"/>
  <c r="B1043" i="39"/>
  <c r="B1042" i="39"/>
  <c r="B1041" i="39"/>
  <c r="B1040" i="39"/>
  <c r="B1039" i="39"/>
  <c r="B1038" i="39"/>
  <c r="B1037" i="39"/>
  <c r="B1036" i="39"/>
  <c r="B1035" i="39"/>
  <c r="B1034" i="39"/>
  <c r="B1033" i="39"/>
  <c r="B1032" i="39"/>
  <c r="B1031" i="39"/>
  <c r="B1030" i="39"/>
  <c r="B1029" i="39"/>
  <c r="B1028" i="39"/>
  <c r="B1027" i="39"/>
  <c r="B1026" i="39"/>
  <c r="B1025" i="39"/>
  <c r="B1024" i="39"/>
  <c r="B1023" i="39"/>
  <c r="B1022" i="39"/>
  <c r="B1021" i="39"/>
  <c r="B1020" i="39"/>
  <c r="B1019" i="39"/>
  <c r="B1018" i="39"/>
  <c r="B1017" i="39"/>
  <c r="B1016" i="39"/>
  <c r="B1015" i="39"/>
  <c r="B1014" i="39"/>
  <c r="B1013" i="39"/>
  <c r="B1012" i="39"/>
  <c r="B1011" i="39"/>
  <c r="B1010" i="39"/>
  <c r="B1009" i="39"/>
  <c r="B1008" i="39"/>
  <c r="B1007" i="39"/>
  <c r="B1006" i="39"/>
  <c r="B1005" i="39"/>
  <c r="B1004" i="39"/>
  <c r="B1003" i="39"/>
  <c r="B1002" i="39"/>
  <c r="B1001" i="39"/>
  <c r="B1000" i="39"/>
  <c r="B999" i="39"/>
  <c r="B998" i="39"/>
  <c r="B997" i="39"/>
  <c r="B996" i="39"/>
  <c r="B995" i="39"/>
  <c r="B994" i="39"/>
  <c r="B993" i="39"/>
  <c r="B992" i="39"/>
  <c r="B991" i="39"/>
  <c r="B990" i="39"/>
  <c r="B989" i="39"/>
  <c r="B988" i="39"/>
  <c r="B987" i="39"/>
  <c r="B986" i="39"/>
  <c r="B985" i="39"/>
  <c r="B984" i="39"/>
  <c r="B983" i="39"/>
  <c r="B982" i="39"/>
  <c r="B981" i="39"/>
  <c r="B980" i="39"/>
  <c r="B979" i="39"/>
  <c r="B978" i="39"/>
  <c r="B977" i="39"/>
  <c r="B976" i="39"/>
  <c r="B975" i="39"/>
  <c r="B974" i="39"/>
  <c r="B973" i="39"/>
  <c r="B972" i="39"/>
  <c r="B971" i="39"/>
  <c r="B970" i="39"/>
  <c r="B969" i="39"/>
  <c r="B968" i="39"/>
  <c r="B967" i="39"/>
  <c r="B966" i="39"/>
  <c r="B965" i="39"/>
  <c r="B964" i="39"/>
  <c r="B963" i="39"/>
  <c r="B962" i="39"/>
  <c r="B961" i="39"/>
  <c r="B960" i="39"/>
  <c r="B959" i="39"/>
  <c r="B958" i="39"/>
  <c r="B957" i="39"/>
  <c r="B956" i="39"/>
  <c r="B955" i="39"/>
  <c r="B954" i="39"/>
  <c r="B953" i="39"/>
  <c r="B952" i="39"/>
  <c r="B951" i="39"/>
  <c r="B950" i="39"/>
  <c r="B949" i="39"/>
  <c r="B948" i="39"/>
  <c r="B947" i="39"/>
  <c r="B946" i="39"/>
  <c r="B945" i="39"/>
  <c r="B944" i="39"/>
  <c r="B943" i="39"/>
  <c r="B942" i="39"/>
  <c r="B941" i="39"/>
  <c r="B940" i="39"/>
  <c r="B939" i="39"/>
  <c r="B938" i="39"/>
  <c r="B937" i="39"/>
  <c r="B936" i="39"/>
  <c r="B935" i="39"/>
  <c r="B934" i="39"/>
  <c r="B933" i="39"/>
  <c r="B932" i="39"/>
  <c r="B931" i="39"/>
  <c r="B930" i="39"/>
  <c r="B929" i="39"/>
  <c r="B928" i="39"/>
  <c r="B927" i="39"/>
  <c r="B926" i="39"/>
  <c r="B925" i="39"/>
  <c r="B924" i="39"/>
  <c r="B923" i="39"/>
  <c r="B922" i="39"/>
  <c r="B921" i="39"/>
  <c r="B920" i="39"/>
  <c r="B919" i="39"/>
  <c r="B918" i="39"/>
  <c r="B917" i="39"/>
  <c r="B916" i="39"/>
  <c r="B915" i="39"/>
  <c r="B914" i="39"/>
  <c r="B913" i="39"/>
  <c r="B912" i="39"/>
  <c r="B911" i="39"/>
  <c r="B910" i="39"/>
  <c r="B909" i="39"/>
  <c r="B908" i="39"/>
  <c r="B907" i="39"/>
  <c r="B906" i="39"/>
  <c r="B905" i="39"/>
  <c r="B904" i="39"/>
  <c r="B903" i="39"/>
  <c r="B902" i="39"/>
  <c r="B901" i="39"/>
  <c r="B900" i="39"/>
  <c r="B899" i="39"/>
  <c r="B898" i="39"/>
  <c r="B897" i="39"/>
  <c r="B896" i="39"/>
  <c r="B895" i="39"/>
  <c r="B894" i="39"/>
  <c r="B893" i="39"/>
  <c r="B892" i="39"/>
  <c r="B891" i="39"/>
  <c r="B890" i="39"/>
  <c r="B889" i="39"/>
  <c r="B888" i="39"/>
  <c r="B887" i="39"/>
  <c r="B886" i="39"/>
  <c r="B885" i="39"/>
  <c r="B884" i="39"/>
  <c r="B883" i="39"/>
  <c r="B882" i="39"/>
  <c r="B881" i="39"/>
  <c r="B880" i="39"/>
  <c r="B879" i="39"/>
  <c r="B878" i="39"/>
  <c r="B877" i="39"/>
  <c r="B876" i="39"/>
  <c r="B875" i="39"/>
  <c r="B874" i="39"/>
  <c r="B873" i="39"/>
  <c r="B872" i="39"/>
  <c r="B871" i="39"/>
  <c r="B870" i="39"/>
  <c r="B869" i="39"/>
  <c r="B868" i="39"/>
  <c r="B867" i="39"/>
  <c r="B866" i="39"/>
  <c r="B865" i="39"/>
  <c r="B864" i="39"/>
  <c r="B863" i="39"/>
  <c r="B862" i="39"/>
  <c r="B861" i="39"/>
  <c r="B860" i="39"/>
  <c r="B859" i="39"/>
  <c r="B858" i="39"/>
  <c r="B857" i="39"/>
  <c r="B856" i="39"/>
  <c r="B855" i="39"/>
  <c r="B854" i="39"/>
  <c r="B853" i="39"/>
  <c r="B852" i="39"/>
  <c r="B851" i="39"/>
  <c r="B850" i="39"/>
  <c r="B849" i="39"/>
  <c r="B848" i="39"/>
  <c r="B847" i="39"/>
  <c r="B846" i="39"/>
  <c r="B845" i="39"/>
  <c r="B844" i="39"/>
  <c r="B843" i="39"/>
  <c r="B842" i="39"/>
  <c r="B841" i="39"/>
  <c r="B840" i="39"/>
  <c r="B839" i="39"/>
  <c r="B838" i="39"/>
  <c r="B837" i="39"/>
  <c r="B836" i="39"/>
  <c r="B835" i="39"/>
  <c r="B834" i="39"/>
  <c r="B833" i="39"/>
  <c r="B832" i="39"/>
  <c r="B831" i="39"/>
  <c r="B830" i="39"/>
  <c r="B829" i="39"/>
  <c r="B828" i="39"/>
  <c r="B827" i="39"/>
  <c r="B826" i="39"/>
  <c r="B825" i="39"/>
  <c r="B824" i="39"/>
  <c r="B823" i="39"/>
  <c r="B822" i="39"/>
  <c r="B821" i="39"/>
  <c r="B820" i="39"/>
  <c r="B819" i="39"/>
  <c r="B818" i="39"/>
  <c r="B817" i="39"/>
  <c r="B816" i="39"/>
  <c r="B815" i="39"/>
  <c r="B814" i="39"/>
  <c r="B813" i="39"/>
  <c r="B812" i="39"/>
  <c r="B811" i="39"/>
  <c r="B810" i="39"/>
  <c r="B809" i="39"/>
  <c r="B808" i="39"/>
  <c r="B807" i="39"/>
  <c r="B806" i="39"/>
  <c r="B805" i="39"/>
  <c r="B804" i="39"/>
  <c r="B803" i="39"/>
  <c r="B802" i="39"/>
  <c r="B801" i="39"/>
  <c r="B800" i="39"/>
  <c r="B799" i="39"/>
  <c r="B798" i="39"/>
  <c r="B797" i="39"/>
  <c r="B796" i="39"/>
  <c r="B795" i="39"/>
  <c r="B794" i="39"/>
  <c r="B793" i="39"/>
  <c r="B792" i="39"/>
  <c r="B791" i="39"/>
  <c r="B790" i="39"/>
  <c r="B789" i="39"/>
  <c r="B788" i="39"/>
  <c r="B787" i="39"/>
  <c r="B786" i="39"/>
  <c r="B785" i="39"/>
  <c r="B784" i="39"/>
  <c r="B783" i="39"/>
  <c r="B782" i="39"/>
  <c r="B781" i="39"/>
  <c r="B780" i="39"/>
  <c r="B779" i="39"/>
  <c r="B778" i="39"/>
  <c r="B777" i="39"/>
  <c r="B776" i="39"/>
  <c r="B775" i="39"/>
  <c r="B774" i="39"/>
  <c r="B773" i="39"/>
  <c r="B772" i="39"/>
  <c r="B771" i="39"/>
  <c r="B770" i="39"/>
  <c r="B769" i="39"/>
  <c r="B768" i="39"/>
  <c r="B767" i="39"/>
  <c r="B766" i="39"/>
  <c r="B765" i="39"/>
  <c r="B764" i="39"/>
  <c r="B763" i="39"/>
  <c r="B762" i="39"/>
  <c r="B761" i="39"/>
  <c r="B760" i="39"/>
  <c r="B759" i="39"/>
  <c r="B758" i="39"/>
  <c r="B757" i="39"/>
  <c r="B756" i="39"/>
  <c r="B755" i="39"/>
  <c r="B754" i="39"/>
  <c r="B753" i="39"/>
  <c r="B752" i="39"/>
  <c r="B751" i="39"/>
  <c r="B750" i="39"/>
  <c r="B749" i="39"/>
  <c r="B748" i="39"/>
  <c r="B747" i="39"/>
  <c r="B746" i="39"/>
  <c r="B745" i="39"/>
  <c r="B744" i="39"/>
  <c r="B743" i="39"/>
  <c r="B742" i="39"/>
  <c r="B741" i="39"/>
  <c r="B740" i="39"/>
  <c r="B739" i="39"/>
  <c r="B738" i="39"/>
  <c r="B737" i="39"/>
  <c r="B736" i="39"/>
  <c r="B735" i="39"/>
  <c r="B734" i="39"/>
  <c r="B733" i="39"/>
  <c r="B732" i="39"/>
  <c r="B731" i="39"/>
  <c r="B730" i="39"/>
  <c r="B729" i="39"/>
  <c r="B728" i="39"/>
  <c r="B727" i="39"/>
  <c r="B726" i="39"/>
  <c r="B725" i="39"/>
  <c r="B724" i="39"/>
  <c r="B723" i="39"/>
  <c r="B722" i="39"/>
  <c r="B721" i="39"/>
  <c r="B720" i="39"/>
  <c r="B719" i="39"/>
  <c r="B718" i="39"/>
  <c r="B717" i="39"/>
  <c r="B716" i="39"/>
  <c r="B715" i="39"/>
  <c r="B714" i="39"/>
  <c r="B713" i="39"/>
  <c r="B712" i="39"/>
  <c r="B711" i="39"/>
  <c r="B710" i="39"/>
  <c r="B709" i="39"/>
  <c r="B708" i="39"/>
  <c r="B707" i="39"/>
  <c r="B706" i="39"/>
  <c r="B705" i="39"/>
  <c r="B704" i="39"/>
  <c r="B703" i="39"/>
  <c r="B702" i="39"/>
  <c r="B701" i="39"/>
  <c r="B700" i="39"/>
  <c r="B699" i="39"/>
  <c r="B698" i="39"/>
  <c r="B697" i="39"/>
  <c r="B696" i="39"/>
  <c r="B695" i="39"/>
  <c r="B694" i="39"/>
  <c r="B693" i="39"/>
  <c r="B692" i="39"/>
  <c r="B691" i="39"/>
  <c r="B690" i="39"/>
  <c r="B689" i="39"/>
  <c r="B688" i="39"/>
  <c r="B687" i="39"/>
  <c r="B686" i="39"/>
  <c r="B685" i="39"/>
  <c r="B684" i="39"/>
  <c r="B683" i="39"/>
  <c r="B682" i="39"/>
  <c r="B681" i="39"/>
  <c r="B680" i="39"/>
  <c r="B679" i="39"/>
  <c r="B678" i="39"/>
  <c r="B677" i="39"/>
  <c r="B676" i="39"/>
  <c r="B675" i="39"/>
  <c r="B674" i="39"/>
  <c r="B673" i="39"/>
  <c r="B672" i="39"/>
  <c r="B671" i="39"/>
  <c r="B670" i="39"/>
  <c r="B669" i="39"/>
  <c r="B668" i="39"/>
  <c r="B667" i="39"/>
  <c r="B666" i="39"/>
  <c r="B665" i="39"/>
  <c r="B664" i="39"/>
  <c r="B663" i="39"/>
  <c r="B662" i="39"/>
  <c r="B661" i="39"/>
  <c r="B660" i="39"/>
  <c r="B659" i="39"/>
  <c r="B658" i="39"/>
  <c r="B657" i="39"/>
  <c r="B656" i="39"/>
  <c r="B655" i="39"/>
  <c r="B654" i="39"/>
  <c r="B653" i="39"/>
  <c r="B652" i="39"/>
  <c r="B651" i="39"/>
  <c r="B650" i="39"/>
  <c r="B649" i="39"/>
  <c r="B648" i="39"/>
  <c r="B647" i="39"/>
  <c r="B646" i="39"/>
  <c r="B645" i="39"/>
  <c r="B644" i="39"/>
  <c r="B643" i="39"/>
  <c r="B642" i="39"/>
  <c r="B641" i="39"/>
  <c r="B640" i="39"/>
  <c r="B639" i="39"/>
  <c r="B638" i="39"/>
  <c r="B637" i="39"/>
  <c r="B636" i="39"/>
  <c r="B635" i="39"/>
  <c r="B634" i="39"/>
  <c r="B633" i="39"/>
  <c r="B632" i="39"/>
  <c r="B631" i="39"/>
  <c r="B630" i="39"/>
  <c r="B629" i="39"/>
  <c r="B628" i="39"/>
  <c r="B627" i="39"/>
  <c r="B626" i="39"/>
  <c r="B625" i="39"/>
  <c r="B624" i="39"/>
  <c r="B623" i="39"/>
  <c r="B622" i="39"/>
  <c r="B621" i="39"/>
  <c r="B620" i="39"/>
  <c r="B619" i="39"/>
  <c r="B618" i="39"/>
  <c r="B617" i="39"/>
  <c r="B616" i="39"/>
  <c r="B615" i="39"/>
  <c r="B614" i="39"/>
  <c r="B613" i="39"/>
  <c r="B612" i="39"/>
  <c r="B611" i="39"/>
  <c r="B610" i="39"/>
  <c r="B609" i="39"/>
  <c r="B608" i="39"/>
  <c r="B607" i="39"/>
  <c r="B606" i="39"/>
  <c r="B605" i="39"/>
  <c r="B604" i="39"/>
  <c r="B603" i="39"/>
  <c r="B602" i="39"/>
  <c r="B601" i="39"/>
  <c r="B600" i="39"/>
  <c r="B599" i="39"/>
  <c r="B598" i="39"/>
  <c r="B597" i="39"/>
  <c r="B596" i="39"/>
  <c r="B595" i="39"/>
  <c r="B594" i="39"/>
  <c r="B593" i="39"/>
  <c r="B592" i="39"/>
  <c r="B591" i="39"/>
  <c r="B590" i="39"/>
  <c r="B589" i="39"/>
  <c r="B588" i="39"/>
  <c r="B587" i="39"/>
  <c r="B586" i="39"/>
  <c r="B585" i="39"/>
  <c r="B584" i="39"/>
  <c r="B583" i="39"/>
  <c r="B582" i="39"/>
  <c r="B581" i="39"/>
  <c r="B580" i="39"/>
  <c r="B579" i="39"/>
  <c r="B578" i="39"/>
  <c r="B577" i="39"/>
  <c r="B576" i="39"/>
  <c r="B575" i="39"/>
  <c r="B574" i="39"/>
  <c r="B573" i="39"/>
  <c r="B572" i="39"/>
  <c r="B571" i="39"/>
  <c r="B570" i="39"/>
  <c r="B569" i="39"/>
  <c r="B568" i="39"/>
  <c r="B567" i="39"/>
  <c r="B566" i="39"/>
  <c r="B565" i="39"/>
  <c r="B564" i="39"/>
  <c r="B563" i="39"/>
  <c r="B562" i="39"/>
  <c r="B561" i="39"/>
  <c r="B560" i="39"/>
  <c r="B559" i="39"/>
  <c r="B558" i="39"/>
  <c r="B557" i="39"/>
  <c r="B556" i="39"/>
  <c r="B555" i="39"/>
  <c r="B554" i="39"/>
  <c r="B553" i="39"/>
  <c r="B552" i="39"/>
  <c r="B551" i="39"/>
  <c r="B550" i="39"/>
  <c r="B549" i="39"/>
  <c r="B548" i="39"/>
  <c r="B547" i="39"/>
  <c r="B546" i="39"/>
  <c r="B545" i="39"/>
  <c r="B544" i="39"/>
  <c r="B543" i="39"/>
  <c r="B542" i="39"/>
  <c r="B541" i="39"/>
  <c r="B540" i="39"/>
  <c r="B539" i="39"/>
  <c r="B538" i="39"/>
  <c r="B537" i="39"/>
  <c r="B536" i="39"/>
  <c r="B535" i="39"/>
  <c r="B534" i="39"/>
  <c r="B533" i="39"/>
  <c r="B532" i="39"/>
  <c r="B531" i="39"/>
  <c r="B530" i="39"/>
  <c r="B529" i="39"/>
  <c r="B528" i="39"/>
  <c r="B527" i="39"/>
  <c r="B526" i="39"/>
  <c r="B525" i="39"/>
  <c r="B524" i="39"/>
  <c r="B523" i="39"/>
  <c r="B522" i="39"/>
  <c r="B521" i="39"/>
  <c r="B520" i="39"/>
  <c r="B519" i="39"/>
  <c r="B518" i="39"/>
  <c r="B517" i="39"/>
  <c r="B516" i="39"/>
  <c r="B515" i="39"/>
  <c r="B514" i="39"/>
  <c r="B513" i="39"/>
  <c r="B512" i="39"/>
  <c r="B511" i="39"/>
  <c r="B510" i="39"/>
  <c r="B509" i="39"/>
  <c r="B508" i="39"/>
  <c r="B507" i="39"/>
  <c r="B506" i="39"/>
  <c r="B505" i="39"/>
  <c r="B504" i="39"/>
  <c r="B503" i="39"/>
  <c r="B502" i="39"/>
  <c r="B501" i="39"/>
  <c r="B500" i="39"/>
  <c r="B499" i="39"/>
  <c r="B498" i="39"/>
  <c r="B497" i="39"/>
  <c r="B496" i="39"/>
  <c r="B495" i="39"/>
  <c r="B494" i="39"/>
  <c r="B493" i="39"/>
  <c r="B492" i="39"/>
  <c r="B491" i="39"/>
  <c r="B490" i="39"/>
  <c r="B489" i="39"/>
  <c r="B488" i="39"/>
  <c r="B487" i="39"/>
  <c r="B486" i="39"/>
  <c r="B485" i="39"/>
  <c r="B484" i="39"/>
  <c r="B483" i="39"/>
  <c r="B482" i="39"/>
  <c r="B481" i="39"/>
  <c r="B480" i="39"/>
  <c r="B479" i="39"/>
  <c r="B478" i="39"/>
  <c r="B477" i="39"/>
  <c r="B476" i="39"/>
  <c r="B475" i="39"/>
  <c r="B474" i="39"/>
  <c r="B473" i="39"/>
  <c r="B472" i="39"/>
  <c r="B471" i="39"/>
  <c r="B470" i="39"/>
  <c r="B469" i="39"/>
  <c r="B468" i="39"/>
  <c r="B467" i="39"/>
  <c r="B466" i="39"/>
  <c r="B465" i="39"/>
  <c r="B464" i="39"/>
  <c r="B463" i="39"/>
  <c r="B462" i="39"/>
  <c r="B461" i="39"/>
  <c r="B460" i="39"/>
  <c r="B459" i="39"/>
  <c r="B458" i="39"/>
  <c r="B457" i="39"/>
  <c r="B456" i="39"/>
  <c r="B455" i="39"/>
  <c r="B454" i="39"/>
  <c r="B453" i="39"/>
  <c r="B452" i="39"/>
  <c r="B451" i="39"/>
  <c r="B450" i="39"/>
  <c r="B449" i="39"/>
  <c r="B448" i="39"/>
  <c r="B447" i="39"/>
  <c r="B446" i="39"/>
  <c r="B445" i="39"/>
  <c r="B444" i="39"/>
  <c r="B443" i="39"/>
  <c r="B442" i="39"/>
  <c r="B441" i="39"/>
  <c r="B440" i="39"/>
  <c r="B439" i="39"/>
  <c r="B438" i="39"/>
  <c r="B437" i="39"/>
  <c r="B436" i="39"/>
  <c r="B435" i="39"/>
  <c r="B434" i="39"/>
  <c r="B433" i="39"/>
  <c r="B432" i="39"/>
  <c r="B431" i="39"/>
  <c r="B430" i="39"/>
  <c r="B429" i="39"/>
  <c r="B428" i="39"/>
  <c r="B427" i="39"/>
  <c r="B426" i="39"/>
  <c r="B425" i="39"/>
  <c r="B424" i="39"/>
  <c r="B423" i="39"/>
  <c r="B422" i="39"/>
  <c r="B421" i="39"/>
  <c r="B420" i="39"/>
  <c r="B419" i="39"/>
  <c r="B418" i="39"/>
  <c r="B417" i="39"/>
  <c r="B416" i="39"/>
  <c r="B415" i="39"/>
  <c r="B414" i="39"/>
  <c r="B413" i="39"/>
  <c r="B412" i="39"/>
  <c r="B411" i="39"/>
  <c r="B410" i="39"/>
  <c r="B409" i="39"/>
  <c r="B408" i="39"/>
  <c r="B407" i="39"/>
  <c r="B406" i="39"/>
  <c r="B405" i="39"/>
  <c r="B404" i="39"/>
  <c r="B403" i="39"/>
  <c r="B402" i="39"/>
  <c r="B401" i="39"/>
  <c r="B400" i="39"/>
  <c r="B399" i="39"/>
  <c r="B398" i="39"/>
  <c r="B397" i="39"/>
  <c r="B396" i="39"/>
  <c r="B395" i="39"/>
  <c r="B394" i="39"/>
  <c r="B393" i="39"/>
  <c r="B392" i="39"/>
  <c r="B391" i="39"/>
  <c r="B390" i="39"/>
  <c r="B389" i="39"/>
  <c r="B388" i="39"/>
  <c r="B387" i="39"/>
  <c r="B386" i="39"/>
  <c r="B385" i="39"/>
  <c r="B384" i="39"/>
  <c r="B383" i="39"/>
  <c r="B382" i="39"/>
  <c r="B381" i="39"/>
  <c r="B380" i="39"/>
  <c r="B379" i="39"/>
  <c r="B378" i="39"/>
  <c r="B377" i="39"/>
  <c r="B376" i="39"/>
  <c r="B375" i="39"/>
  <c r="B374" i="39"/>
  <c r="B373" i="39"/>
  <c r="B372" i="39"/>
  <c r="B371" i="39"/>
  <c r="B370" i="39"/>
  <c r="B369" i="39"/>
  <c r="B368" i="39"/>
  <c r="B367" i="39"/>
  <c r="B366" i="39"/>
  <c r="B365" i="39"/>
  <c r="B364" i="39"/>
  <c r="B363" i="39"/>
  <c r="B362" i="39"/>
  <c r="B361" i="39"/>
  <c r="B360" i="39"/>
  <c r="B359" i="39"/>
  <c r="B358" i="39"/>
  <c r="B357" i="39"/>
  <c r="B356" i="39"/>
  <c r="B355" i="39"/>
  <c r="B354" i="39"/>
  <c r="B353" i="39"/>
  <c r="B352" i="39"/>
  <c r="B351" i="39"/>
  <c r="B350" i="39"/>
  <c r="B349" i="39"/>
  <c r="B348" i="39"/>
  <c r="B347" i="39"/>
  <c r="B346" i="39"/>
  <c r="B345" i="39"/>
  <c r="B344" i="39"/>
  <c r="B343" i="39"/>
  <c r="B342" i="39"/>
  <c r="B341" i="39"/>
  <c r="B340" i="39"/>
  <c r="B339" i="39"/>
  <c r="B338" i="39"/>
  <c r="B337" i="39"/>
  <c r="B336" i="39"/>
  <c r="B335" i="39"/>
  <c r="B334" i="39"/>
  <c r="B333" i="39"/>
  <c r="B332" i="39"/>
  <c r="B331" i="39"/>
  <c r="B330" i="39"/>
  <c r="B329" i="39"/>
  <c r="B328" i="39"/>
  <c r="B327" i="39"/>
  <c r="B326" i="39"/>
  <c r="B325" i="39"/>
  <c r="B324" i="39"/>
  <c r="B323" i="39"/>
  <c r="B322" i="39"/>
  <c r="B321" i="39"/>
  <c r="B320" i="39"/>
  <c r="B319" i="39"/>
  <c r="B318" i="39"/>
  <c r="B317" i="39"/>
  <c r="B316" i="39"/>
  <c r="B315" i="39"/>
  <c r="B314" i="39"/>
  <c r="B313" i="39"/>
  <c r="B312" i="39"/>
  <c r="B311" i="39"/>
  <c r="B310" i="39"/>
  <c r="B309" i="39"/>
  <c r="B308" i="39"/>
  <c r="B307" i="39"/>
  <c r="B306" i="39"/>
  <c r="B305" i="39"/>
  <c r="B304" i="39"/>
  <c r="B303" i="39"/>
  <c r="B302" i="39"/>
  <c r="B301" i="39"/>
  <c r="B300" i="39"/>
  <c r="B299" i="39"/>
  <c r="B298" i="39"/>
  <c r="B297" i="39"/>
  <c r="B296" i="39"/>
  <c r="B295" i="39"/>
  <c r="B294" i="39"/>
  <c r="B293" i="39"/>
  <c r="B292" i="39"/>
  <c r="B291" i="39"/>
  <c r="B290" i="39"/>
  <c r="B289" i="39"/>
  <c r="B288" i="39"/>
  <c r="B287" i="39"/>
  <c r="B286" i="39"/>
  <c r="B285" i="39"/>
  <c r="B284" i="39"/>
  <c r="B283" i="39"/>
  <c r="B282" i="39"/>
  <c r="B281" i="39"/>
  <c r="B280" i="39"/>
  <c r="B279" i="39"/>
  <c r="B278" i="39"/>
  <c r="B277" i="39"/>
  <c r="B276" i="39"/>
  <c r="B275" i="39"/>
  <c r="B274" i="39"/>
  <c r="B273" i="39"/>
  <c r="B272" i="39"/>
  <c r="B271" i="39"/>
  <c r="B270" i="39"/>
  <c r="B269" i="39"/>
  <c r="B268" i="39"/>
  <c r="B267" i="39"/>
  <c r="B266" i="39"/>
  <c r="B265" i="39"/>
  <c r="B264" i="39"/>
  <c r="B263" i="39"/>
  <c r="B262" i="39"/>
  <c r="B261" i="39"/>
  <c r="B260" i="39"/>
  <c r="B259" i="39"/>
  <c r="B258" i="39"/>
  <c r="B257" i="39"/>
  <c r="B256" i="39"/>
  <c r="B255" i="39"/>
  <c r="B254" i="39"/>
  <c r="B253" i="39"/>
  <c r="B252" i="39"/>
  <c r="B251" i="39"/>
  <c r="B250" i="39"/>
  <c r="B249" i="39"/>
  <c r="B248" i="39"/>
  <c r="B247" i="39"/>
  <c r="B246" i="39"/>
  <c r="B245" i="39"/>
  <c r="B244" i="39"/>
  <c r="B243" i="39"/>
  <c r="B242" i="39"/>
  <c r="B241" i="39"/>
  <c r="B240" i="39"/>
  <c r="B239" i="39"/>
  <c r="B238" i="39"/>
  <c r="B237" i="39"/>
  <c r="B236" i="39"/>
  <c r="B235" i="39"/>
  <c r="B234" i="39"/>
  <c r="B233" i="39"/>
  <c r="B232" i="39"/>
  <c r="B231" i="39"/>
  <c r="B230" i="39"/>
  <c r="B229" i="39"/>
  <c r="B228" i="39"/>
  <c r="B227" i="39"/>
  <c r="B226" i="39"/>
  <c r="B225" i="39"/>
  <c r="B224" i="39"/>
  <c r="B223" i="39"/>
  <c r="B222" i="39"/>
  <c r="B221" i="39"/>
  <c r="B220" i="39"/>
  <c r="B219" i="39"/>
  <c r="B218" i="39"/>
  <c r="B217" i="39"/>
  <c r="B216" i="39"/>
  <c r="B215" i="39"/>
  <c r="B214" i="39"/>
  <c r="B213" i="39"/>
  <c r="B212" i="39"/>
  <c r="B211" i="39"/>
  <c r="B210" i="39"/>
  <c r="B209" i="39"/>
  <c r="B208" i="39"/>
  <c r="B207" i="39"/>
  <c r="B206" i="39"/>
  <c r="B205" i="39"/>
  <c r="B204" i="39"/>
  <c r="B203" i="39"/>
  <c r="B202" i="39"/>
  <c r="B201" i="39"/>
  <c r="B200" i="39"/>
  <c r="B199" i="39"/>
  <c r="B198" i="39"/>
  <c r="B197" i="39"/>
  <c r="B196" i="39"/>
  <c r="B195" i="39"/>
  <c r="B194" i="39"/>
  <c r="B193" i="39"/>
  <c r="B192" i="39"/>
  <c r="B191" i="39"/>
  <c r="B190" i="39"/>
  <c r="B189" i="39"/>
  <c r="B188" i="39"/>
  <c r="B187" i="39"/>
  <c r="B186" i="39"/>
  <c r="B185" i="39"/>
  <c r="B184" i="39"/>
  <c r="B183" i="39"/>
  <c r="B182" i="39"/>
  <c r="B181" i="39"/>
  <c r="B180" i="39"/>
  <c r="B179" i="39"/>
  <c r="B178" i="39"/>
  <c r="B177" i="39"/>
  <c r="B176" i="39"/>
  <c r="B175" i="39"/>
  <c r="B174" i="39"/>
  <c r="B173" i="39"/>
  <c r="B172" i="39"/>
  <c r="B171" i="39"/>
  <c r="B170" i="39"/>
  <c r="B169" i="39"/>
  <c r="B168" i="39"/>
  <c r="B167" i="39"/>
  <c r="B166" i="39"/>
  <c r="B165" i="39"/>
  <c r="B164" i="39"/>
  <c r="B163" i="39"/>
  <c r="B162" i="39"/>
  <c r="B161" i="39"/>
  <c r="B160" i="39"/>
  <c r="B159" i="39"/>
  <c r="B158" i="39"/>
  <c r="B157" i="39"/>
  <c r="B156" i="39"/>
  <c r="B155" i="39"/>
  <c r="B154" i="39"/>
  <c r="B153" i="39"/>
  <c r="B152" i="39"/>
  <c r="B151" i="39"/>
  <c r="B150" i="39"/>
  <c r="B149" i="39"/>
  <c r="B148" i="39"/>
  <c r="B147" i="39"/>
  <c r="B146" i="39"/>
  <c r="B145" i="39"/>
  <c r="B144" i="39"/>
  <c r="B143" i="39"/>
  <c r="B142" i="39"/>
  <c r="B141" i="39"/>
  <c r="B140" i="39"/>
  <c r="B139" i="39"/>
  <c r="B138" i="39"/>
  <c r="B137" i="39"/>
  <c r="B136" i="39"/>
  <c r="B135" i="39"/>
  <c r="B134" i="39"/>
  <c r="B133" i="39"/>
  <c r="B132" i="39"/>
  <c r="B131" i="39"/>
  <c r="B130" i="39"/>
  <c r="B129" i="39"/>
  <c r="B128" i="39"/>
  <c r="B127" i="39"/>
  <c r="B126" i="39"/>
  <c r="B125" i="39"/>
  <c r="B124" i="39"/>
  <c r="B123" i="39"/>
  <c r="B122" i="39"/>
  <c r="B121" i="39"/>
  <c r="B120" i="39"/>
  <c r="B119" i="39"/>
  <c r="B118" i="39"/>
  <c r="B117" i="39"/>
  <c r="B116" i="39"/>
  <c r="B115" i="39"/>
  <c r="B114" i="39"/>
  <c r="B113" i="39"/>
  <c r="B112" i="39"/>
  <c r="B111" i="39"/>
  <c r="B110" i="39"/>
  <c r="B109" i="39"/>
  <c r="B108" i="39"/>
  <c r="B107" i="39"/>
  <c r="B106" i="39"/>
  <c r="B105" i="39"/>
  <c r="B104" i="39"/>
  <c r="B103" i="39"/>
  <c r="B102" i="39"/>
  <c r="B101" i="39"/>
  <c r="B100" i="39"/>
  <c r="B99" i="39"/>
  <c r="B98" i="39"/>
  <c r="B97" i="39"/>
  <c r="B96" i="39"/>
  <c r="B95" i="39"/>
  <c r="B94" i="39"/>
  <c r="B93" i="39"/>
  <c r="B92" i="39"/>
  <c r="B91" i="39"/>
  <c r="B90" i="39"/>
  <c r="B89" i="39"/>
  <c r="B88" i="39"/>
  <c r="B87" i="39"/>
  <c r="B86" i="39"/>
  <c r="B85" i="39"/>
  <c r="B84" i="39"/>
  <c r="B83" i="39"/>
  <c r="B82" i="39"/>
  <c r="B81" i="39"/>
  <c r="B80" i="39"/>
  <c r="B79" i="39"/>
  <c r="B78" i="39"/>
  <c r="B77" i="39"/>
  <c r="B76" i="39"/>
  <c r="B75" i="39"/>
  <c r="B74" i="39"/>
  <c r="B73" i="39"/>
  <c r="B72" i="39"/>
  <c r="B71" i="39"/>
  <c r="B70" i="39"/>
  <c r="B69" i="39"/>
  <c r="B68" i="39"/>
  <c r="B67" i="39"/>
  <c r="B66" i="39"/>
  <c r="B65" i="39"/>
  <c r="B64" i="39"/>
  <c r="B63" i="39"/>
  <c r="B62" i="39"/>
  <c r="B61" i="39"/>
  <c r="B60" i="39"/>
  <c r="B59" i="39"/>
  <c r="B58" i="39"/>
  <c r="B57" i="39"/>
  <c r="B56" i="39"/>
  <c r="B55" i="39"/>
  <c r="B54" i="39"/>
  <c r="B53" i="39"/>
  <c r="B52" i="39"/>
  <c r="B51" i="39"/>
  <c r="B50" i="39"/>
  <c r="B49" i="39"/>
  <c r="B48" i="39"/>
  <c r="B47" i="39"/>
  <c r="B46" i="39"/>
  <c r="B45" i="39"/>
  <c r="B44" i="39"/>
  <c r="B43" i="39"/>
  <c r="B42" i="39"/>
  <c r="B41" i="39"/>
  <c r="B40" i="39"/>
  <c r="B39" i="39"/>
  <c r="B38" i="39"/>
  <c r="B37" i="39"/>
  <c r="B36" i="39"/>
  <c r="B35" i="39"/>
  <c r="B34" i="39"/>
  <c r="B33" i="39"/>
  <c r="B32" i="39"/>
  <c r="B31" i="39"/>
  <c r="B30" i="39"/>
  <c r="B29" i="39"/>
  <c r="B28" i="39"/>
  <c r="B27" i="39"/>
  <c r="B26" i="39"/>
  <c r="B25" i="39"/>
  <c r="B24" i="39"/>
  <c r="B23" i="39"/>
  <c r="B22" i="39"/>
  <c r="B21" i="39"/>
  <c r="B575" i="37"/>
  <c r="B574" i="37"/>
  <c r="B573" i="37"/>
  <c r="B572" i="37"/>
  <c r="B571" i="37"/>
  <c r="B570" i="37"/>
  <c r="B569" i="37"/>
  <c r="B568" i="37"/>
  <c r="B567" i="37"/>
  <c r="B566" i="37"/>
  <c r="B565" i="37"/>
  <c r="B564" i="37"/>
  <c r="B563" i="37"/>
  <c r="B562" i="37"/>
  <c r="B561" i="37"/>
  <c r="B560" i="37"/>
  <c r="B559" i="37"/>
  <c r="B558" i="37"/>
  <c r="B557" i="37"/>
  <c r="B556" i="37"/>
  <c r="B555" i="37"/>
  <c r="B554" i="37"/>
  <c r="B553" i="37"/>
  <c r="B552" i="37"/>
  <c r="B551" i="37"/>
  <c r="B550" i="37"/>
  <c r="B549" i="37"/>
  <c r="B548" i="37"/>
  <c r="B547" i="37"/>
  <c r="B546" i="37"/>
  <c r="B545" i="37"/>
  <c r="B544" i="37"/>
  <c r="B543" i="37"/>
  <c r="B542" i="37"/>
  <c r="B541" i="37"/>
  <c r="B540" i="37"/>
  <c r="B539" i="37"/>
  <c r="B538" i="37"/>
  <c r="B537" i="37"/>
  <c r="B536" i="37"/>
  <c r="B535" i="37"/>
  <c r="B534" i="37"/>
  <c r="B533" i="37"/>
  <c r="B532" i="37"/>
  <c r="B531" i="37"/>
  <c r="B530" i="37"/>
  <c r="B529" i="37"/>
  <c r="B528" i="37"/>
  <c r="B527" i="37"/>
  <c r="B526" i="37"/>
  <c r="B525" i="37"/>
  <c r="B524" i="37"/>
  <c r="B523" i="37"/>
  <c r="B522" i="37"/>
  <c r="B521" i="37"/>
  <c r="B520" i="37"/>
  <c r="B519" i="37"/>
  <c r="B518" i="37"/>
  <c r="B517" i="37"/>
  <c r="B516" i="37"/>
  <c r="B515" i="37"/>
  <c r="B514" i="37"/>
  <c r="B513" i="37"/>
  <c r="B512" i="37"/>
  <c r="B511" i="37"/>
  <c r="B510" i="37"/>
  <c r="B509" i="37"/>
  <c r="B508" i="37"/>
  <c r="B507" i="37"/>
  <c r="B506" i="37"/>
  <c r="B505" i="37"/>
  <c r="B504" i="37"/>
  <c r="B503" i="37"/>
  <c r="B502" i="37"/>
  <c r="B501" i="37"/>
  <c r="B500" i="37"/>
  <c r="B499" i="37"/>
  <c r="B498" i="37"/>
  <c r="B497" i="37"/>
  <c r="B496" i="37"/>
  <c r="B495" i="37"/>
  <c r="B494" i="37"/>
  <c r="B493" i="37"/>
  <c r="B492" i="37"/>
  <c r="B491" i="37"/>
  <c r="B490" i="37"/>
  <c r="B489" i="37"/>
  <c r="B488" i="37"/>
  <c r="B487" i="37"/>
  <c r="B486" i="37"/>
  <c r="B485" i="37"/>
  <c r="B484" i="37"/>
  <c r="B483" i="37"/>
  <c r="B482" i="37"/>
  <c r="B481" i="37"/>
  <c r="B480" i="37"/>
  <c r="B479" i="37"/>
  <c r="B478" i="37"/>
  <c r="B477" i="37"/>
  <c r="B476" i="37"/>
  <c r="B475" i="37"/>
  <c r="B474" i="37"/>
  <c r="B473" i="37"/>
  <c r="B472" i="37"/>
  <c r="B471" i="37"/>
  <c r="B470" i="37"/>
  <c r="B469" i="37"/>
  <c r="B468" i="37"/>
  <c r="B467" i="37"/>
  <c r="B466" i="37"/>
  <c r="B465" i="37"/>
  <c r="B464" i="37"/>
  <c r="B463" i="37"/>
  <c r="B462" i="37"/>
  <c r="B461" i="37"/>
  <c r="B460" i="37"/>
  <c r="B459" i="37"/>
  <c r="B458" i="37"/>
  <c r="B457" i="37"/>
  <c r="B456" i="37"/>
  <c r="B455" i="37"/>
  <c r="B454" i="37"/>
  <c r="B453" i="37"/>
  <c r="B452" i="37"/>
  <c r="B451" i="37"/>
  <c r="B450" i="37"/>
  <c r="B449" i="37"/>
  <c r="B448" i="37"/>
  <c r="B447" i="37"/>
  <c r="B446" i="37"/>
  <c r="B445" i="37"/>
  <c r="B444" i="37"/>
  <c r="B443" i="37"/>
  <c r="B442" i="37"/>
  <c r="B441" i="37"/>
  <c r="B440" i="37"/>
  <c r="B439" i="37"/>
  <c r="B438" i="37"/>
  <c r="B437" i="37"/>
  <c r="B436" i="37"/>
  <c r="B435" i="37"/>
  <c r="B434" i="37"/>
  <c r="B433" i="37"/>
  <c r="B432" i="37"/>
  <c r="B431" i="37"/>
  <c r="B430" i="37"/>
  <c r="B429" i="37"/>
  <c r="B428" i="37"/>
  <c r="B427" i="37"/>
  <c r="B426" i="37"/>
  <c r="B425" i="37"/>
  <c r="B424" i="37"/>
  <c r="B423" i="37"/>
  <c r="B422" i="37"/>
  <c r="B421" i="37"/>
  <c r="B420" i="37"/>
  <c r="B419" i="37"/>
  <c r="B418" i="37"/>
  <c r="B417" i="37"/>
  <c r="B416" i="37"/>
  <c r="B415" i="37"/>
  <c r="B414" i="37"/>
  <c r="B413" i="37"/>
  <c r="B412" i="37"/>
  <c r="B411" i="37"/>
  <c r="B410" i="37"/>
  <c r="B409" i="37"/>
  <c r="B408" i="37"/>
  <c r="B407" i="37"/>
  <c r="B406" i="37"/>
  <c r="B405" i="37"/>
  <c r="B404" i="37"/>
  <c r="B403" i="37"/>
  <c r="B402" i="37"/>
  <c r="B401" i="37"/>
  <c r="B400" i="37"/>
  <c r="B399" i="37"/>
  <c r="B398" i="37"/>
  <c r="B397" i="37"/>
  <c r="B396" i="37"/>
  <c r="B395" i="37"/>
  <c r="B394" i="37"/>
  <c r="B393" i="37"/>
  <c r="B392" i="37"/>
  <c r="B391" i="37"/>
  <c r="B390" i="37"/>
  <c r="B389" i="37"/>
  <c r="B388" i="37"/>
  <c r="B387" i="37"/>
  <c r="B386" i="37"/>
  <c r="B385" i="37"/>
  <c r="B384" i="37"/>
  <c r="B383" i="37"/>
  <c r="B382" i="37"/>
  <c r="B381" i="37"/>
  <c r="B380" i="37"/>
  <c r="B379" i="37"/>
  <c r="B378" i="37"/>
  <c r="B377" i="37"/>
  <c r="B376" i="37"/>
  <c r="B375" i="37"/>
  <c r="B374" i="37"/>
  <c r="B373" i="37"/>
  <c r="B372" i="37"/>
  <c r="B371" i="37"/>
  <c r="B370" i="37"/>
  <c r="B369" i="37"/>
  <c r="B368" i="37"/>
  <c r="B367" i="37"/>
  <c r="B366" i="37"/>
  <c r="B365" i="37"/>
  <c r="B364" i="37"/>
  <c r="B363" i="37"/>
  <c r="B362" i="37"/>
  <c r="B361" i="37"/>
  <c r="B360" i="37"/>
  <c r="B359" i="37"/>
  <c r="B358" i="37"/>
  <c r="B357" i="37"/>
  <c r="B356" i="37"/>
  <c r="B355" i="37"/>
  <c r="B354" i="37"/>
  <c r="B353" i="37"/>
  <c r="B352" i="37"/>
  <c r="B351" i="37"/>
  <c r="B350" i="37"/>
  <c r="B349" i="37"/>
  <c r="B348" i="37"/>
  <c r="B347" i="37"/>
  <c r="B346" i="37"/>
  <c r="B345" i="37"/>
  <c r="B344" i="37"/>
  <c r="B343" i="37"/>
  <c r="B342" i="37"/>
  <c r="B341" i="37"/>
  <c r="B340" i="37"/>
  <c r="B339" i="37"/>
  <c r="B338" i="37"/>
  <c r="B337" i="37"/>
  <c r="B336" i="37"/>
  <c r="B335" i="37"/>
  <c r="B334" i="37"/>
  <c r="B333" i="37"/>
  <c r="B332" i="37"/>
  <c r="B331" i="37"/>
  <c r="B330" i="37"/>
  <c r="B329" i="37"/>
  <c r="B328" i="37"/>
  <c r="B327" i="37"/>
  <c r="B326" i="37"/>
  <c r="B325" i="37"/>
  <c r="B324" i="37"/>
  <c r="B323" i="37"/>
  <c r="B322" i="37"/>
  <c r="B321" i="37"/>
  <c r="B320" i="37"/>
  <c r="B319" i="37"/>
  <c r="B318" i="37"/>
  <c r="B317" i="37"/>
  <c r="B316" i="37"/>
  <c r="B315" i="37"/>
  <c r="B314" i="37"/>
  <c r="B313" i="37"/>
  <c r="B312" i="37"/>
  <c r="B311" i="37"/>
  <c r="B310" i="37"/>
  <c r="B309" i="37"/>
  <c r="B308" i="37"/>
  <c r="B307" i="37"/>
  <c r="B306" i="37"/>
  <c r="B305" i="37"/>
  <c r="B304" i="37"/>
  <c r="B303" i="37"/>
  <c r="B302" i="37"/>
  <c r="B301" i="37"/>
  <c r="B300" i="37"/>
  <c r="B299" i="37"/>
  <c r="B298" i="37"/>
  <c r="B297" i="37"/>
  <c r="B296" i="37"/>
  <c r="B295" i="37"/>
  <c r="B294" i="37"/>
  <c r="B293" i="37"/>
  <c r="B292" i="37"/>
  <c r="B291" i="37"/>
  <c r="B290" i="37"/>
  <c r="B289" i="37"/>
  <c r="B288" i="37"/>
  <c r="B287" i="37"/>
  <c r="B286" i="37"/>
  <c r="B285" i="37"/>
  <c r="B284" i="37"/>
  <c r="B283" i="37"/>
  <c r="B282" i="37"/>
  <c r="B281" i="37"/>
  <c r="B280" i="37"/>
  <c r="B279" i="37"/>
  <c r="B278" i="37"/>
  <c r="B277" i="37"/>
  <c r="B276" i="37"/>
  <c r="B275" i="37"/>
  <c r="B274" i="37"/>
  <c r="B273" i="37"/>
  <c r="B272" i="37"/>
  <c r="B271" i="37"/>
  <c r="B270" i="37"/>
  <c r="B269" i="37"/>
  <c r="B268" i="37"/>
  <c r="B267" i="37"/>
  <c r="B266" i="37"/>
  <c r="B265" i="37"/>
  <c r="B264" i="37"/>
  <c r="B263" i="37"/>
  <c r="B262" i="37"/>
  <c r="B261" i="37"/>
  <c r="B260" i="37"/>
  <c r="B259" i="37"/>
  <c r="B258" i="37"/>
  <c r="B257" i="37"/>
  <c r="B256" i="37"/>
  <c r="B255" i="37"/>
  <c r="B254" i="37"/>
  <c r="B253" i="37"/>
  <c r="B252" i="37"/>
  <c r="B251" i="37"/>
  <c r="B250" i="37"/>
  <c r="B249" i="37"/>
  <c r="B248" i="37"/>
  <c r="B247" i="37"/>
  <c r="B246" i="37"/>
  <c r="B245" i="37"/>
  <c r="B244" i="37"/>
  <c r="B243" i="37"/>
  <c r="B242" i="37"/>
  <c r="B241" i="37"/>
  <c r="B240" i="37"/>
  <c r="B239" i="37"/>
  <c r="B238" i="37"/>
  <c r="B237" i="37"/>
  <c r="B236" i="37"/>
  <c r="B235" i="37"/>
  <c r="B234" i="37"/>
  <c r="B233" i="37"/>
  <c r="B232" i="37"/>
  <c r="B231" i="37"/>
  <c r="B230" i="37"/>
  <c r="B229" i="37"/>
  <c r="B228" i="37"/>
  <c r="B227" i="37"/>
  <c r="B226" i="37"/>
  <c r="B225" i="37"/>
  <c r="B224" i="37"/>
  <c r="B223" i="37"/>
  <c r="B222" i="37"/>
  <c r="B221" i="37"/>
  <c r="B220" i="37"/>
  <c r="B219" i="37"/>
  <c r="B218" i="37"/>
  <c r="B217" i="37"/>
  <c r="B216" i="37"/>
  <c r="B215" i="37"/>
  <c r="B214" i="37"/>
  <c r="B213" i="37"/>
  <c r="B212" i="37"/>
  <c r="B211" i="37"/>
  <c r="B210" i="37"/>
  <c r="B209" i="37"/>
  <c r="B208" i="37"/>
  <c r="B207" i="37"/>
  <c r="B206" i="37"/>
  <c r="B205" i="37"/>
  <c r="B204" i="37"/>
  <c r="B203" i="37"/>
  <c r="B202" i="37"/>
  <c r="B201" i="37"/>
  <c r="B200" i="37"/>
  <c r="B199" i="37"/>
  <c r="B198" i="37"/>
  <c r="B197" i="37"/>
  <c r="B196" i="37"/>
  <c r="B195" i="37"/>
  <c r="B194" i="37"/>
  <c r="B193" i="37"/>
  <c r="B192" i="37"/>
  <c r="B191" i="37"/>
  <c r="B190" i="37"/>
  <c r="B189" i="37"/>
  <c r="B188" i="37"/>
  <c r="B187" i="37"/>
  <c r="B186" i="37"/>
  <c r="B185" i="37"/>
  <c r="B184" i="37"/>
  <c r="B183" i="37"/>
  <c r="B182" i="37"/>
  <c r="B181" i="37"/>
  <c r="B180" i="37"/>
  <c r="B179" i="37"/>
  <c r="B178" i="37"/>
  <c r="B177" i="37"/>
  <c r="B176" i="37"/>
  <c r="B175" i="37"/>
  <c r="B174" i="37"/>
  <c r="B173" i="37"/>
  <c r="B172" i="37"/>
  <c r="B171" i="37"/>
  <c r="B170" i="37"/>
  <c r="B169" i="37"/>
  <c r="B168" i="37"/>
  <c r="B167" i="37"/>
  <c r="B166" i="37"/>
  <c r="B165" i="37"/>
  <c r="B164" i="37"/>
  <c r="B163" i="37"/>
  <c r="B162" i="37"/>
  <c r="B161" i="37"/>
  <c r="B160" i="37"/>
  <c r="B159" i="37"/>
  <c r="B158" i="37"/>
  <c r="B157" i="37"/>
  <c r="B156" i="37"/>
  <c r="B155" i="37"/>
  <c r="B154" i="37"/>
  <c r="B153" i="37"/>
  <c r="B152" i="37"/>
  <c r="B151" i="37"/>
  <c r="B150" i="37"/>
  <c r="B149" i="37"/>
  <c r="B148" i="37"/>
  <c r="B147" i="37"/>
  <c r="B146" i="37"/>
  <c r="B145" i="37"/>
  <c r="B144" i="37"/>
  <c r="B143" i="37"/>
  <c r="B142" i="37"/>
  <c r="B141" i="37"/>
  <c r="B140" i="37"/>
  <c r="B139" i="37"/>
  <c r="B138" i="37"/>
  <c r="B137" i="37"/>
  <c r="B136" i="37"/>
  <c r="B135" i="37"/>
  <c r="B134" i="37"/>
  <c r="B133" i="37"/>
  <c r="B132" i="37"/>
  <c r="B131" i="37"/>
  <c r="B130" i="37"/>
  <c r="B129" i="37"/>
  <c r="B128" i="37"/>
  <c r="B127" i="37"/>
  <c r="B126" i="37"/>
  <c r="B125" i="37"/>
  <c r="B124" i="37"/>
  <c r="B123" i="37"/>
  <c r="B122" i="37"/>
  <c r="B121" i="37"/>
  <c r="B120" i="37"/>
  <c r="B119" i="37"/>
  <c r="B118" i="37"/>
  <c r="B117" i="37"/>
  <c r="B116" i="37"/>
  <c r="B115" i="37"/>
  <c r="B114" i="37"/>
  <c r="B113" i="37"/>
  <c r="B112" i="37"/>
  <c r="B111" i="37"/>
  <c r="B110" i="37"/>
  <c r="B109" i="37"/>
  <c r="B108" i="37"/>
  <c r="B107" i="37"/>
  <c r="B106" i="37"/>
  <c r="B105" i="37"/>
  <c r="B104" i="37"/>
  <c r="B103" i="37"/>
  <c r="B102" i="37"/>
  <c r="B101" i="37"/>
  <c r="B100" i="37"/>
  <c r="B99" i="37"/>
  <c r="B98" i="37"/>
  <c r="B97" i="37"/>
  <c r="B96" i="37"/>
  <c r="B95" i="37"/>
  <c r="B94" i="37"/>
  <c r="B93" i="37"/>
  <c r="B92" i="37"/>
  <c r="B91" i="37"/>
  <c r="B90" i="37"/>
  <c r="B89" i="37"/>
  <c r="B88" i="37"/>
  <c r="B87" i="37"/>
  <c r="B86" i="37"/>
  <c r="B85" i="37"/>
  <c r="B84" i="37"/>
  <c r="B83" i="37"/>
  <c r="B82" i="37"/>
  <c r="B81" i="37"/>
  <c r="B80" i="37"/>
  <c r="B79" i="37"/>
  <c r="B78" i="37"/>
  <c r="B77" i="37"/>
  <c r="B76" i="37"/>
  <c r="B75" i="37"/>
  <c r="B74" i="37"/>
  <c r="B73" i="37"/>
  <c r="B72" i="37"/>
  <c r="B71" i="37"/>
  <c r="B70" i="37"/>
  <c r="B69" i="37"/>
  <c r="B68" i="37"/>
  <c r="B67" i="37"/>
  <c r="B66" i="37"/>
  <c r="B65" i="37"/>
  <c r="B64" i="37"/>
  <c r="B63" i="37"/>
  <c r="B62" i="37"/>
  <c r="B61" i="37"/>
  <c r="B60" i="37"/>
  <c r="B59" i="37"/>
  <c r="B58" i="37"/>
  <c r="B57" i="37"/>
  <c r="B56" i="37"/>
  <c r="B55" i="37"/>
  <c r="B54" i="37"/>
  <c r="B53" i="37"/>
  <c r="B52" i="37"/>
  <c r="B51" i="37"/>
  <c r="B50" i="37"/>
  <c r="B49" i="37"/>
  <c r="B48" i="37"/>
  <c r="B47" i="37"/>
  <c r="B46" i="37"/>
  <c r="B45" i="37"/>
  <c r="B44" i="37"/>
  <c r="B43" i="37"/>
  <c r="B42" i="37"/>
  <c r="B41" i="37"/>
  <c r="B40" i="37"/>
  <c r="B39" i="37"/>
  <c r="B38" i="37"/>
  <c r="B37" i="37"/>
  <c r="B36" i="37"/>
  <c r="B35" i="37"/>
  <c r="B34" i="37"/>
  <c r="B33" i="37"/>
  <c r="B32" i="37"/>
  <c r="B31" i="37"/>
  <c r="B30" i="37"/>
  <c r="B29" i="37"/>
  <c r="B28" i="37"/>
  <c r="B27" i="37"/>
  <c r="B26" i="37"/>
  <c r="B25" i="37"/>
  <c r="B24" i="37"/>
  <c r="B23" i="37"/>
  <c r="B22" i="37"/>
  <c r="B21" i="37"/>
  <c r="B3884" i="38"/>
  <c r="B3883" i="38"/>
  <c r="B3882" i="38"/>
  <c r="B3881" i="38"/>
  <c r="B3880" i="38"/>
  <c r="B3879" i="38"/>
  <c r="B3878" i="38"/>
  <c r="B3877" i="38"/>
  <c r="B3876" i="38"/>
  <c r="B3875" i="38"/>
  <c r="B3874" i="38"/>
  <c r="B3873" i="38"/>
  <c r="B3872" i="38"/>
  <c r="B3871" i="38"/>
  <c r="B3870" i="38"/>
  <c r="B3869" i="38"/>
  <c r="B3868" i="38"/>
  <c r="B3867" i="38"/>
  <c r="B3866" i="38"/>
  <c r="B3865" i="38"/>
  <c r="B3864" i="38"/>
  <c r="B3863" i="38"/>
  <c r="B3862" i="38"/>
  <c r="B3861" i="38"/>
  <c r="B3860" i="38"/>
  <c r="B3859" i="38"/>
  <c r="B3858" i="38"/>
  <c r="B3857" i="38"/>
  <c r="B3856" i="38"/>
  <c r="B3855" i="38"/>
  <c r="B3854" i="38"/>
  <c r="B3853" i="38"/>
  <c r="B3852" i="38"/>
  <c r="B3851" i="38"/>
  <c r="B3850" i="38"/>
  <c r="B3849" i="38"/>
  <c r="B3848" i="38"/>
  <c r="B3847" i="38"/>
  <c r="B3846" i="38"/>
  <c r="B3845" i="38"/>
  <c r="B3844" i="38"/>
  <c r="B3843" i="38"/>
  <c r="B3842" i="38"/>
  <c r="B3841" i="38"/>
  <c r="B3840" i="38"/>
  <c r="B3839" i="38"/>
  <c r="B3838" i="38"/>
  <c r="B3837" i="38"/>
  <c r="B3836" i="38"/>
  <c r="B3835" i="38"/>
  <c r="B3834" i="38"/>
  <c r="B3833" i="38"/>
  <c r="B3832" i="38"/>
  <c r="B3831" i="38"/>
  <c r="B3830" i="38"/>
  <c r="B3829" i="38"/>
  <c r="B3828" i="38"/>
  <c r="B3827" i="38"/>
  <c r="B3826" i="38"/>
  <c r="B3825" i="38"/>
  <c r="B3824" i="38"/>
  <c r="B3823" i="38"/>
  <c r="B3822" i="38"/>
  <c r="B3821" i="38"/>
  <c r="B3820" i="38"/>
  <c r="B3819" i="38"/>
  <c r="B3818" i="38"/>
  <c r="B3817" i="38"/>
  <c r="B3816" i="38"/>
  <c r="B3815" i="38"/>
  <c r="B3814" i="38"/>
  <c r="B3813" i="38"/>
  <c r="B3812" i="38"/>
  <c r="B3811" i="38"/>
  <c r="B3810" i="38"/>
  <c r="B3809" i="38"/>
  <c r="B3808" i="38"/>
  <c r="B3807" i="38"/>
  <c r="B3806" i="38"/>
  <c r="B3805" i="38"/>
  <c r="B3804" i="38"/>
  <c r="B3803" i="38"/>
  <c r="B3802" i="38"/>
  <c r="B3801" i="38"/>
  <c r="B3800" i="38"/>
  <c r="B3799" i="38"/>
  <c r="B3798" i="38"/>
  <c r="B3797" i="38"/>
  <c r="B3796" i="38"/>
  <c r="B3795" i="38"/>
  <c r="B3794" i="38"/>
  <c r="B3793" i="38"/>
  <c r="B3792" i="38"/>
  <c r="B3791" i="38"/>
  <c r="B3790" i="38"/>
  <c r="B3789" i="38"/>
  <c r="B3788" i="38"/>
  <c r="B3787" i="38"/>
  <c r="B3786" i="38"/>
  <c r="B3785" i="38"/>
  <c r="B3784" i="38"/>
  <c r="B3783" i="38"/>
  <c r="B3782" i="38"/>
  <c r="B3781" i="38"/>
  <c r="B3780" i="38"/>
  <c r="B3779" i="38"/>
  <c r="B3778" i="38"/>
  <c r="B3777" i="38"/>
  <c r="B3776" i="38"/>
  <c r="B3775" i="38"/>
  <c r="B3774" i="38"/>
  <c r="B3773" i="38"/>
  <c r="B3772" i="38"/>
  <c r="B3771" i="38"/>
  <c r="B3770" i="38"/>
  <c r="B3769" i="38"/>
  <c r="B3768" i="38"/>
  <c r="B3767" i="38"/>
  <c r="B3766" i="38"/>
  <c r="B3765" i="38"/>
  <c r="B3764" i="38"/>
  <c r="B3763" i="38"/>
  <c r="B3762" i="38"/>
  <c r="B3761" i="38"/>
  <c r="B3760" i="38"/>
  <c r="B3759" i="38"/>
  <c r="B3758" i="38"/>
  <c r="B3757" i="38"/>
  <c r="B3756" i="38"/>
  <c r="B3755" i="38"/>
  <c r="B3754" i="38"/>
  <c r="B3753" i="38"/>
  <c r="B3752" i="38"/>
  <c r="B3751" i="38"/>
  <c r="B3750" i="38"/>
  <c r="B3749" i="38"/>
  <c r="B3748" i="38"/>
  <c r="B3747" i="38"/>
  <c r="B3746" i="38"/>
  <c r="B3745" i="38"/>
  <c r="B3744" i="38"/>
  <c r="B3743" i="38"/>
  <c r="B3742" i="38"/>
  <c r="B3741" i="38"/>
  <c r="B3740" i="38"/>
  <c r="B3739" i="38"/>
  <c r="B3738" i="38"/>
  <c r="B3737" i="38"/>
  <c r="B3736" i="38"/>
  <c r="B3735" i="38"/>
  <c r="B3734" i="38"/>
  <c r="B3733" i="38"/>
  <c r="B3732" i="38"/>
  <c r="B3731" i="38"/>
  <c r="B3730" i="38"/>
  <c r="B3729" i="38"/>
  <c r="B3728" i="38"/>
  <c r="B3727" i="38"/>
  <c r="B3726" i="38"/>
  <c r="B3725" i="38"/>
  <c r="B3724" i="38"/>
  <c r="B3723" i="38"/>
  <c r="B3722" i="38"/>
  <c r="B3721" i="38"/>
  <c r="B3720" i="38"/>
  <c r="B3719" i="38"/>
  <c r="B3718" i="38"/>
  <c r="B3717" i="38"/>
  <c r="B3716" i="38"/>
  <c r="B3715" i="38"/>
  <c r="B3714" i="38"/>
  <c r="B3713" i="38"/>
  <c r="B3712" i="38"/>
  <c r="B3711" i="38"/>
  <c r="B3710" i="38"/>
  <c r="B3709" i="38"/>
  <c r="B3708" i="38"/>
  <c r="B3707" i="38"/>
  <c r="B3706" i="38"/>
  <c r="B3705" i="38"/>
  <c r="B3704" i="38"/>
  <c r="B3703" i="38"/>
  <c r="B3702" i="38"/>
  <c r="B3701" i="38"/>
  <c r="B3700" i="38"/>
  <c r="B3699" i="38"/>
  <c r="B3698" i="38"/>
  <c r="B3697" i="38"/>
  <c r="B3696" i="38"/>
  <c r="B3695" i="38"/>
  <c r="B3694" i="38"/>
  <c r="B3693" i="38"/>
  <c r="B3692" i="38"/>
  <c r="B3691" i="38"/>
  <c r="B3690" i="38"/>
  <c r="B3689" i="38"/>
  <c r="B3688" i="38"/>
  <c r="B3687" i="38"/>
  <c r="B3686" i="38"/>
  <c r="B3685" i="38"/>
  <c r="B3684" i="38"/>
  <c r="B3683" i="38"/>
  <c r="B3682" i="38"/>
  <c r="B3681" i="38"/>
  <c r="B3680" i="38"/>
  <c r="B3679" i="38"/>
  <c r="B3678" i="38"/>
  <c r="B3677" i="38"/>
  <c r="B3676" i="38"/>
  <c r="B3675" i="38"/>
  <c r="B3674" i="38"/>
  <c r="B3673" i="38"/>
  <c r="B3672" i="38"/>
  <c r="B3671" i="38"/>
  <c r="B3670" i="38"/>
  <c r="B3669" i="38"/>
  <c r="B3668" i="38"/>
  <c r="B3667" i="38"/>
  <c r="B3666" i="38"/>
  <c r="B3665" i="38"/>
  <c r="B3664" i="38"/>
  <c r="B3663" i="38"/>
  <c r="B3662" i="38"/>
  <c r="B3661" i="38"/>
  <c r="B3660" i="38"/>
  <c r="B3659" i="38"/>
  <c r="B3658" i="38"/>
  <c r="B3657" i="38"/>
  <c r="B3656" i="38"/>
  <c r="B3655" i="38"/>
  <c r="B3654" i="38"/>
  <c r="B3653" i="38"/>
  <c r="B3652" i="38"/>
  <c r="B3651" i="38"/>
  <c r="B3650" i="38"/>
  <c r="B3649" i="38"/>
  <c r="B3648" i="38"/>
  <c r="B3647" i="38"/>
  <c r="B3646" i="38"/>
  <c r="B3645" i="38"/>
  <c r="B3644" i="38"/>
  <c r="B3643" i="38"/>
  <c r="B3642" i="38"/>
  <c r="B3641" i="38"/>
  <c r="B3640" i="38"/>
  <c r="B3639" i="38"/>
  <c r="B3638" i="38"/>
  <c r="B3637" i="38"/>
  <c r="B3636" i="38"/>
  <c r="B3635" i="38"/>
  <c r="B3634" i="38"/>
  <c r="B3633" i="38"/>
  <c r="B3632" i="38"/>
  <c r="B3631" i="38"/>
  <c r="B3630" i="38"/>
  <c r="B3629" i="38"/>
  <c r="B3628" i="38"/>
  <c r="B3627" i="38"/>
  <c r="B3626" i="38"/>
  <c r="B3625" i="38"/>
  <c r="B3624" i="38"/>
  <c r="B3623" i="38"/>
  <c r="B3622" i="38"/>
  <c r="B3621" i="38"/>
  <c r="B3620" i="38"/>
  <c r="B3619" i="38"/>
  <c r="B3618" i="38"/>
  <c r="B3617" i="38"/>
  <c r="B3616" i="38"/>
  <c r="B3615" i="38"/>
  <c r="B3614" i="38"/>
  <c r="B3613" i="38"/>
  <c r="B3612" i="38"/>
  <c r="B3611" i="38"/>
  <c r="B3610" i="38"/>
  <c r="B3609" i="38"/>
  <c r="B3608" i="38"/>
  <c r="B3607" i="38"/>
  <c r="B3606" i="38"/>
  <c r="B3605" i="38"/>
  <c r="B3604" i="38"/>
  <c r="B3603" i="38"/>
  <c r="B3602" i="38"/>
  <c r="B3601" i="38"/>
  <c r="B3600" i="38"/>
  <c r="B3599" i="38"/>
  <c r="B3598" i="38"/>
  <c r="B3597" i="38"/>
  <c r="B3596" i="38"/>
  <c r="B3595" i="38"/>
  <c r="B3594" i="38"/>
  <c r="B3593" i="38"/>
  <c r="B3592" i="38"/>
  <c r="B3591" i="38"/>
  <c r="B3590" i="38"/>
  <c r="B3589" i="38"/>
  <c r="B3588" i="38"/>
  <c r="B3587" i="38"/>
  <c r="B3586" i="38"/>
  <c r="B3585" i="38"/>
  <c r="B3584" i="38"/>
  <c r="B3583" i="38"/>
  <c r="B3582" i="38"/>
  <c r="B3581" i="38"/>
  <c r="B3580" i="38"/>
  <c r="B3579" i="38"/>
  <c r="B3578" i="38"/>
  <c r="B3577" i="38"/>
  <c r="B3576" i="38"/>
  <c r="B3575" i="38"/>
  <c r="B3574" i="38"/>
  <c r="B3573" i="38"/>
  <c r="B3572" i="38"/>
  <c r="B3571" i="38"/>
  <c r="B3570" i="38"/>
  <c r="B3569" i="38"/>
  <c r="B3568" i="38"/>
  <c r="B3567" i="38"/>
  <c r="B3566" i="38"/>
  <c r="B3565" i="38"/>
  <c r="B3564" i="38"/>
  <c r="B3563" i="38"/>
  <c r="B3562" i="38"/>
  <c r="B3561" i="38"/>
  <c r="B3560" i="38"/>
  <c r="B3559" i="38"/>
  <c r="B3558" i="38"/>
  <c r="B3557" i="38"/>
  <c r="B3556" i="38"/>
  <c r="B3555" i="38"/>
  <c r="B3554" i="38"/>
  <c r="B3553" i="38"/>
  <c r="B3552" i="38"/>
  <c r="B3551" i="38"/>
  <c r="B3550" i="38"/>
  <c r="B3549" i="38"/>
  <c r="B3548" i="38"/>
  <c r="B3547" i="38"/>
  <c r="B3546" i="38"/>
  <c r="B3545" i="38"/>
  <c r="B3544" i="38"/>
  <c r="B3543" i="38"/>
  <c r="B3542" i="38"/>
  <c r="B3541" i="38"/>
  <c r="B3540" i="38"/>
  <c r="B3539" i="38"/>
  <c r="B3538" i="38"/>
  <c r="B3537" i="38"/>
  <c r="B3536" i="38"/>
  <c r="B3535" i="38"/>
  <c r="B3534" i="38"/>
  <c r="B3533" i="38"/>
  <c r="B3532" i="38"/>
  <c r="B3531" i="38"/>
  <c r="B3530" i="38"/>
  <c r="B3529" i="38"/>
  <c r="B3528" i="38"/>
  <c r="B3527" i="38"/>
  <c r="B3526" i="38"/>
  <c r="B3525" i="38"/>
  <c r="B3524" i="38"/>
  <c r="B3523" i="38"/>
  <c r="B3522" i="38"/>
  <c r="B3521" i="38"/>
  <c r="B3520" i="38"/>
  <c r="B3519" i="38"/>
  <c r="B3518" i="38"/>
  <c r="B3517" i="38"/>
  <c r="B3516" i="38"/>
  <c r="B3515" i="38"/>
  <c r="B3514" i="38"/>
  <c r="B3513" i="38"/>
  <c r="B3512" i="38"/>
  <c r="B3511" i="38"/>
  <c r="B3510" i="38"/>
  <c r="B3509" i="38"/>
  <c r="B3508" i="38"/>
  <c r="B3507" i="38"/>
  <c r="B3506" i="38"/>
  <c r="B3505" i="38"/>
  <c r="B3504" i="38"/>
  <c r="B3503" i="38"/>
  <c r="B3502" i="38"/>
  <c r="B3501" i="38"/>
  <c r="B3500" i="38"/>
  <c r="B3499" i="38"/>
  <c r="B3498" i="38"/>
  <c r="B3497" i="38"/>
  <c r="B3496" i="38"/>
  <c r="B3495" i="38"/>
  <c r="B3494" i="38"/>
  <c r="B3493" i="38"/>
  <c r="B3492" i="38"/>
  <c r="B3491" i="38"/>
  <c r="B3490" i="38"/>
  <c r="B3489" i="38"/>
  <c r="B3488" i="38"/>
  <c r="B3487" i="38"/>
  <c r="B3486" i="38"/>
  <c r="B3485" i="38"/>
  <c r="B3484" i="38"/>
  <c r="B3483" i="38"/>
  <c r="B3482" i="38"/>
  <c r="B3481" i="38"/>
  <c r="B3480" i="38"/>
  <c r="B3479" i="38"/>
  <c r="B3478" i="38"/>
  <c r="B3477" i="38"/>
  <c r="B3476" i="38"/>
  <c r="B3475" i="38"/>
  <c r="B3474" i="38"/>
  <c r="B3473" i="38"/>
  <c r="B3472" i="38"/>
  <c r="B3471" i="38"/>
  <c r="B3470" i="38"/>
  <c r="B3469" i="38"/>
  <c r="B3468" i="38"/>
  <c r="B3467" i="38"/>
  <c r="B3466" i="38"/>
  <c r="B3465" i="38"/>
  <c r="B3464" i="38"/>
  <c r="B3463" i="38"/>
  <c r="B3462" i="38"/>
  <c r="B3461" i="38"/>
  <c r="B3460" i="38"/>
  <c r="B3459" i="38"/>
  <c r="B3458" i="38"/>
  <c r="B3457" i="38"/>
  <c r="B3456" i="38"/>
  <c r="B3455" i="38"/>
  <c r="B3454" i="38"/>
  <c r="B3453" i="38"/>
  <c r="B3452" i="38"/>
  <c r="B3451" i="38"/>
  <c r="B3450" i="38"/>
  <c r="B3449" i="38"/>
  <c r="B3448" i="38"/>
  <c r="B3447" i="38"/>
  <c r="B3446" i="38"/>
  <c r="B3445" i="38"/>
  <c r="B3444" i="38"/>
  <c r="B3443" i="38"/>
  <c r="B3442" i="38"/>
  <c r="B3441" i="38"/>
  <c r="B3440" i="38"/>
  <c r="B3439" i="38"/>
  <c r="B3438" i="38"/>
  <c r="B3437" i="38"/>
  <c r="B3436" i="38"/>
  <c r="B3435" i="38"/>
  <c r="B3434" i="38"/>
  <c r="B3433" i="38"/>
  <c r="B3432" i="38"/>
  <c r="B3431" i="38"/>
  <c r="B3430" i="38"/>
  <c r="B3429" i="38"/>
  <c r="B3428" i="38"/>
  <c r="B3427" i="38"/>
  <c r="B3426" i="38"/>
  <c r="B3425" i="38"/>
  <c r="B3424" i="38"/>
  <c r="B3423" i="38"/>
  <c r="B3422" i="38"/>
  <c r="B3421" i="38"/>
  <c r="B3420" i="38"/>
  <c r="B3419" i="38"/>
  <c r="B3418" i="38"/>
  <c r="B3417" i="38"/>
  <c r="B3416" i="38"/>
  <c r="B3415" i="38"/>
  <c r="B3414" i="38"/>
  <c r="B3413" i="38"/>
  <c r="B3412" i="38"/>
  <c r="B3411" i="38"/>
  <c r="B3410" i="38"/>
  <c r="B3409" i="38"/>
  <c r="B3408" i="38"/>
  <c r="B3407" i="38"/>
  <c r="B3406" i="38"/>
  <c r="B3405" i="38"/>
  <c r="B3404" i="38"/>
  <c r="B3403" i="38"/>
  <c r="B3402" i="38"/>
  <c r="B3401" i="38"/>
  <c r="B3400" i="38"/>
  <c r="B3399" i="38"/>
  <c r="B3398" i="38"/>
  <c r="B3397" i="38"/>
  <c r="B3396" i="38"/>
  <c r="B3395" i="38"/>
  <c r="B3394" i="38"/>
  <c r="B3393" i="38"/>
  <c r="B3392" i="38"/>
  <c r="B3391" i="38"/>
  <c r="B3390" i="38"/>
  <c r="B3389" i="38"/>
  <c r="B3388" i="38"/>
  <c r="B3387" i="38"/>
  <c r="B3386" i="38"/>
  <c r="B3385" i="38"/>
  <c r="B3384" i="38"/>
  <c r="B3383" i="38"/>
  <c r="B3382" i="38"/>
  <c r="B3381" i="38"/>
  <c r="B3380" i="38"/>
  <c r="B3379" i="38"/>
  <c r="B3378" i="38"/>
  <c r="B3377" i="38"/>
  <c r="B3376" i="38"/>
  <c r="B3375" i="38"/>
  <c r="B3374" i="38"/>
  <c r="B3373" i="38"/>
  <c r="B3372" i="38"/>
  <c r="B3371" i="38"/>
  <c r="B3370" i="38"/>
  <c r="B3369" i="38"/>
  <c r="B3368" i="38"/>
  <c r="B3367" i="38"/>
  <c r="B3366" i="38"/>
  <c r="B3365" i="38"/>
  <c r="B3364" i="38"/>
  <c r="B3363" i="38"/>
  <c r="B3362" i="38"/>
  <c r="B3361" i="38"/>
  <c r="B3360" i="38"/>
  <c r="B3359" i="38"/>
  <c r="B3358" i="38"/>
  <c r="B3357" i="38"/>
  <c r="B3356" i="38"/>
  <c r="B3355" i="38"/>
  <c r="B3354" i="38"/>
  <c r="B3353" i="38"/>
  <c r="B3352" i="38"/>
  <c r="B3351" i="38"/>
  <c r="B3350" i="38"/>
  <c r="B3349" i="38"/>
  <c r="B3348" i="38"/>
  <c r="B3347" i="38"/>
  <c r="B3346" i="38"/>
  <c r="B3345" i="38"/>
  <c r="B3344" i="38"/>
  <c r="B3343" i="38"/>
  <c r="B3342" i="38"/>
  <c r="B3341" i="38"/>
  <c r="B3340" i="38"/>
  <c r="B3339" i="38"/>
  <c r="B3338" i="38"/>
  <c r="B3337" i="38"/>
  <c r="B3336" i="38"/>
  <c r="B3335" i="38"/>
  <c r="B3334" i="38"/>
  <c r="B3333" i="38"/>
  <c r="B3332" i="38"/>
  <c r="B3331" i="38"/>
  <c r="B3330" i="38"/>
  <c r="B3329" i="38"/>
  <c r="B3328" i="38"/>
  <c r="B3327" i="38"/>
  <c r="B3326" i="38"/>
  <c r="B3325" i="38"/>
  <c r="B3324" i="38"/>
  <c r="B3323" i="38"/>
  <c r="B3322" i="38"/>
  <c r="B3321" i="38"/>
  <c r="B3320" i="38"/>
  <c r="B3319" i="38"/>
  <c r="B3318" i="38"/>
  <c r="B3317" i="38"/>
  <c r="B3316" i="38"/>
  <c r="B3315" i="38"/>
  <c r="B3314" i="38"/>
  <c r="B3313" i="38"/>
  <c r="B3312" i="38"/>
  <c r="B3311" i="38"/>
  <c r="B3310" i="38"/>
  <c r="B3309" i="38"/>
  <c r="B3308" i="38"/>
  <c r="B3307" i="38"/>
  <c r="B3306" i="38"/>
  <c r="B3305" i="38"/>
  <c r="B3304" i="38"/>
  <c r="B3303" i="38"/>
  <c r="B3302" i="38"/>
  <c r="B3301" i="38"/>
  <c r="B3300" i="38"/>
  <c r="B3299" i="38"/>
  <c r="B3298" i="38"/>
  <c r="B3297" i="38"/>
  <c r="B3296" i="38"/>
  <c r="B3295" i="38"/>
  <c r="B3294" i="38"/>
  <c r="B3293" i="38"/>
  <c r="B3292" i="38"/>
  <c r="B3291" i="38"/>
  <c r="B3290" i="38"/>
  <c r="B3289" i="38"/>
  <c r="B3288" i="38"/>
  <c r="B3287" i="38"/>
  <c r="B3286" i="38"/>
  <c r="B3285" i="38"/>
  <c r="B3284" i="38"/>
  <c r="B3283" i="38"/>
  <c r="B3282" i="38"/>
  <c r="B3281" i="38"/>
  <c r="B3280" i="38"/>
  <c r="B3279" i="38"/>
  <c r="B3278" i="38"/>
  <c r="B3277" i="38"/>
  <c r="B3276" i="38"/>
  <c r="B3275" i="38"/>
  <c r="B3274" i="38"/>
  <c r="B3273" i="38"/>
  <c r="B3272" i="38"/>
  <c r="B3271" i="38"/>
  <c r="B3270" i="38"/>
  <c r="B3269" i="38"/>
  <c r="B3268" i="38"/>
  <c r="B3267" i="38"/>
  <c r="B3266" i="38"/>
  <c r="B3265" i="38"/>
  <c r="B3264" i="38"/>
  <c r="B3263" i="38"/>
  <c r="B3262" i="38"/>
  <c r="B3261" i="38"/>
  <c r="B3260" i="38"/>
  <c r="B3259" i="38"/>
  <c r="B3258" i="38"/>
  <c r="B3257" i="38"/>
  <c r="B3256" i="38"/>
  <c r="B3255" i="38"/>
  <c r="B3254" i="38"/>
  <c r="B3253" i="38"/>
  <c r="B3252" i="38"/>
  <c r="B3251" i="38"/>
  <c r="B3250" i="38"/>
  <c r="B3249" i="38"/>
  <c r="B3248" i="38"/>
  <c r="B3247" i="38"/>
  <c r="B3246" i="38"/>
  <c r="B3245" i="38"/>
  <c r="B3244" i="38"/>
  <c r="B3243" i="38"/>
  <c r="B3242" i="38"/>
  <c r="B3241" i="38"/>
  <c r="B3240" i="38"/>
  <c r="B3239" i="38"/>
  <c r="B3238" i="38"/>
  <c r="B3237" i="38"/>
  <c r="B3236" i="38"/>
  <c r="B3235" i="38"/>
  <c r="B3234" i="38"/>
  <c r="B3233" i="38"/>
  <c r="B3232" i="38"/>
  <c r="B3231" i="38"/>
  <c r="B3230" i="38"/>
  <c r="B3229" i="38"/>
  <c r="B3228" i="38"/>
  <c r="B3227" i="38"/>
  <c r="B3226" i="38"/>
  <c r="B3225" i="38"/>
  <c r="B3224" i="38"/>
  <c r="B3223" i="38"/>
  <c r="B3222" i="38"/>
  <c r="B3221" i="38"/>
  <c r="B3220" i="38"/>
  <c r="B3219" i="38"/>
  <c r="B3218" i="38"/>
  <c r="B3217" i="38"/>
  <c r="B3216" i="38"/>
  <c r="B3215" i="38"/>
  <c r="B3214" i="38"/>
  <c r="B3213" i="38"/>
  <c r="B3212" i="38"/>
  <c r="B3211" i="38"/>
  <c r="B3210" i="38"/>
  <c r="B3209" i="38"/>
  <c r="B3208" i="38"/>
  <c r="B3207" i="38"/>
  <c r="B3206" i="38"/>
  <c r="B3205" i="38"/>
  <c r="B3204" i="38"/>
  <c r="B3203" i="38"/>
  <c r="B3202" i="38"/>
  <c r="B3201" i="38"/>
  <c r="B3200" i="38"/>
  <c r="B3199" i="38"/>
  <c r="B3198" i="38"/>
  <c r="B3197" i="38"/>
  <c r="B3196" i="38"/>
  <c r="B3195" i="38"/>
  <c r="B3194" i="38"/>
  <c r="B3193" i="38"/>
  <c r="B3192" i="38"/>
  <c r="B3191" i="38"/>
  <c r="B3190" i="38"/>
  <c r="B3189" i="38"/>
  <c r="B3188" i="38"/>
  <c r="B3187" i="38"/>
  <c r="B3186" i="38"/>
  <c r="B3185" i="38"/>
  <c r="B3184" i="38"/>
  <c r="B3183" i="38"/>
  <c r="B3182" i="38"/>
  <c r="B3181" i="38"/>
  <c r="B3180" i="38"/>
  <c r="B3179" i="38"/>
  <c r="B3178" i="38"/>
  <c r="B3177" i="38"/>
  <c r="B3176" i="38"/>
  <c r="B3175" i="38"/>
  <c r="B3174" i="38"/>
  <c r="B3173" i="38"/>
  <c r="B3172" i="38"/>
  <c r="B3171" i="38"/>
  <c r="B3170" i="38"/>
  <c r="B3169" i="38"/>
  <c r="B3168" i="38"/>
  <c r="B3167" i="38"/>
  <c r="B3166" i="38"/>
  <c r="B3165" i="38"/>
  <c r="B3164" i="38"/>
  <c r="B3163" i="38"/>
  <c r="B3162" i="38"/>
  <c r="B3161" i="38"/>
  <c r="B3160" i="38"/>
  <c r="B3159" i="38"/>
  <c r="B3158" i="38"/>
  <c r="B3157" i="38"/>
  <c r="B3156" i="38"/>
  <c r="B3155" i="38"/>
  <c r="B3154" i="38"/>
  <c r="B3153" i="38"/>
  <c r="B3152" i="38"/>
  <c r="B3151" i="38"/>
  <c r="B3150" i="38"/>
  <c r="B3149" i="38"/>
  <c r="B3148" i="38"/>
  <c r="B3147" i="38"/>
  <c r="B3146" i="38"/>
  <c r="B3145" i="38"/>
  <c r="B3144" i="38"/>
  <c r="B3143" i="38"/>
  <c r="B3142" i="38"/>
  <c r="B3141" i="38"/>
  <c r="B3140" i="38"/>
  <c r="B3139" i="38"/>
  <c r="B3138" i="38"/>
  <c r="B3137" i="38"/>
  <c r="B3136" i="38"/>
  <c r="B3135" i="38"/>
  <c r="B3134" i="38"/>
  <c r="B3133" i="38"/>
  <c r="B3132" i="38"/>
  <c r="B3131" i="38"/>
  <c r="B3130" i="38"/>
  <c r="B3129" i="38"/>
  <c r="B3128" i="38"/>
  <c r="B3127" i="38"/>
  <c r="B3126" i="38"/>
  <c r="B3125" i="38"/>
  <c r="B3124" i="38"/>
  <c r="B3123" i="38"/>
  <c r="B3122" i="38"/>
  <c r="B3121" i="38"/>
  <c r="B3120" i="38"/>
  <c r="B3119" i="38"/>
  <c r="B3118" i="38"/>
  <c r="B3117" i="38"/>
  <c r="B3116" i="38"/>
  <c r="B3115" i="38"/>
  <c r="B3114" i="38"/>
  <c r="B3113" i="38"/>
  <c r="B3112" i="38"/>
  <c r="B3111" i="38"/>
  <c r="B3110" i="38"/>
  <c r="B3109" i="38"/>
  <c r="B3108" i="38"/>
  <c r="B3107" i="38"/>
  <c r="B3106" i="38"/>
  <c r="B3105" i="38"/>
  <c r="B3104" i="38"/>
  <c r="B3103" i="38"/>
  <c r="B3102" i="38"/>
  <c r="B3101" i="38"/>
  <c r="B3100" i="38"/>
  <c r="B3099" i="38"/>
  <c r="B3098" i="38"/>
  <c r="B3097" i="38"/>
  <c r="B3096" i="38"/>
  <c r="B3095" i="38"/>
  <c r="B3094" i="38"/>
  <c r="B3093" i="38"/>
  <c r="B3092" i="38"/>
  <c r="B3091" i="38"/>
  <c r="B3090" i="38"/>
  <c r="B3089" i="38"/>
  <c r="B3088" i="38"/>
  <c r="B3087" i="38"/>
  <c r="B3086" i="38"/>
  <c r="B3085" i="38"/>
  <c r="B3084" i="38"/>
  <c r="B3083" i="38"/>
  <c r="B3082" i="38"/>
  <c r="B3081" i="38"/>
  <c r="B3080" i="38"/>
  <c r="B3079" i="38"/>
  <c r="B3078" i="38"/>
  <c r="B3077" i="38"/>
  <c r="B3076" i="38"/>
  <c r="B3075" i="38"/>
  <c r="B3074" i="38"/>
  <c r="B3073" i="38"/>
  <c r="B3072" i="38"/>
  <c r="B3071" i="38"/>
  <c r="B3070" i="38"/>
  <c r="B3069" i="38"/>
  <c r="B3068" i="38"/>
  <c r="B3067" i="38"/>
  <c r="B3066" i="38"/>
  <c r="B3065" i="38"/>
  <c r="B3064" i="38"/>
  <c r="B3063" i="38"/>
  <c r="B3062" i="38"/>
  <c r="B3061" i="38"/>
  <c r="B3060" i="38"/>
  <c r="B3059" i="38"/>
  <c r="B3058" i="38"/>
  <c r="B3057" i="38"/>
  <c r="B3056" i="38"/>
  <c r="B3055" i="38"/>
  <c r="B3054" i="38"/>
  <c r="B3053" i="38"/>
  <c r="B3052" i="38"/>
  <c r="B3051" i="38"/>
  <c r="B3050" i="38"/>
  <c r="B3049" i="38"/>
  <c r="B3048" i="38"/>
  <c r="B3047" i="38"/>
  <c r="B3046" i="38"/>
  <c r="B3045" i="38"/>
  <c r="B3044" i="38"/>
  <c r="B3043" i="38"/>
  <c r="B3042" i="38"/>
  <c r="B3041" i="38"/>
  <c r="B3040" i="38"/>
  <c r="B3039" i="38"/>
  <c r="B3038" i="38"/>
  <c r="B3037" i="38"/>
  <c r="B3036" i="38"/>
  <c r="B3035" i="38"/>
  <c r="B3034" i="38"/>
  <c r="B3033" i="38"/>
  <c r="B3032" i="38"/>
  <c r="B3031" i="38"/>
  <c r="B3030" i="38"/>
  <c r="B3029" i="38"/>
  <c r="B3028" i="38"/>
  <c r="B3027" i="38"/>
  <c r="B3026" i="38"/>
  <c r="B3025" i="38"/>
  <c r="B3024" i="38"/>
  <c r="B3023" i="38"/>
  <c r="B3022" i="38"/>
  <c r="B3021" i="38"/>
  <c r="B3020" i="38"/>
  <c r="B3019" i="38"/>
  <c r="B3018" i="38"/>
  <c r="B3017" i="38"/>
  <c r="B3016" i="38"/>
  <c r="B3015" i="38"/>
  <c r="B3014" i="38"/>
  <c r="B3013" i="38"/>
  <c r="B3012" i="38"/>
  <c r="B3011" i="38"/>
  <c r="B3010" i="38"/>
  <c r="B3009" i="38"/>
  <c r="B3008" i="38"/>
  <c r="B3007" i="38"/>
  <c r="B3006" i="38"/>
  <c r="B3005" i="38"/>
  <c r="B3004" i="38"/>
  <c r="B3003" i="38"/>
  <c r="B3002" i="38"/>
  <c r="B3001" i="38"/>
  <c r="B3000" i="38"/>
  <c r="B2999" i="38"/>
  <c r="B2998" i="38"/>
  <c r="B2997" i="38"/>
  <c r="B2996" i="38"/>
  <c r="B2995" i="38"/>
  <c r="B2994" i="38"/>
  <c r="B2993" i="38"/>
  <c r="B2992" i="38"/>
  <c r="B2991" i="38"/>
  <c r="B2990" i="38"/>
  <c r="B2989" i="38"/>
  <c r="B2988" i="38"/>
  <c r="B2987" i="38"/>
  <c r="B2986" i="38"/>
  <c r="B2985" i="38"/>
  <c r="B2984" i="38"/>
  <c r="B2983" i="38"/>
  <c r="B2982" i="38"/>
  <c r="B2981" i="38"/>
  <c r="B2980" i="38"/>
  <c r="B2979" i="38"/>
  <c r="B2978" i="38"/>
  <c r="B2977" i="38"/>
  <c r="B2976" i="38"/>
  <c r="B2975" i="38"/>
  <c r="B2974" i="38"/>
  <c r="B2973" i="38"/>
  <c r="B2972" i="38"/>
  <c r="B2971" i="38"/>
  <c r="B2970" i="38"/>
  <c r="B2969" i="38"/>
  <c r="B2968" i="38"/>
  <c r="B2967" i="38"/>
  <c r="B2966" i="38"/>
  <c r="B2965" i="38"/>
  <c r="B2964" i="38"/>
  <c r="B2963" i="38"/>
  <c r="B2962" i="38"/>
  <c r="B2961" i="38"/>
  <c r="B2960" i="38"/>
  <c r="B2959" i="38"/>
  <c r="B2958" i="38"/>
  <c r="B2957" i="38"/>
  <c r="B2956" i="38"/>
  <c r="B2955" i="38"/>
  <c r="B2954" i="38"/>
  <c r="B2953" i="38"/>
  <c r="B2952" i="38"/>
  <c r="B2951" i="38"/>
  <c r="B2950" i="38"/>
  <c r="B2949" i="38"/>
  <c r="B2948" i="38"/>
  <c r="B2947" i="38"/>
  <c r="B2946" i="38"/>
  <c r="B2945" i="38"/>
  <c r="B2944" i="38"/>
  <c r="B2943" i="38"/>
  <c r="B2942" i="38"/>
  <c r="B2941" i="38"/>
  <c r="B2940" i="38"/>
  <c r="B2939" i="38"/>
  <c r="B2938" i="38"/>
  <c r="B2937" i="38"/>
  <c r="B2936" i="38"/>
  <c r="B2935" i="38"/>
  <c r="B2934" i="38"/>
  <c r="B2933" i="38"/>
  <c r="B2932" i="38"/>
  <c r="B2931" i="38"/>
  <c r="B2930" i="38"/>
  <c r="B2929" i="38"/>
  <c r="B2928" i="38"/>
  <c r="B2927" i="38"/>
  <c r="B2926" i="38"/>
  <c r="B2925" i="38"/>
  <c r="B2924" i="38"/>
  <c r="B2923" i="38"/>
  <c r="B2922" i="38"/>
  <c r="B2921" i="38"/>
  <c r="B2920" i="38"/>
  <c r="B2919" i="38"/>
  <c r="B2918" i="38"/>
  <c r="B2917" i="38"/>
  <c r="B2916" i="38"/>
  <c r="B2915" i="38"/>
  <c r="B2914" i="38"/>
  <c r="B2913" i="38"/>
  <c r="B2912" i="38"/>
  <c r="B2911" i="38"/>
  <c r="B2910" i="38"/>
  <c r="B2909" i="38"/>
  <c r="B2908" i="38"/>
  <c r="B2907" i="38"/>
  <c r="B2906" i="38"/>
  <c r="B2905" i="38"/>
  <c r="B2904" i="38"/>
  <c r="B2903" i="38"/>
  <c r="B2902" i="38"/>
  <c r="B2901" i="38"/>
  <c r="B2900" i="38"/>
  <c r="B2899" i="38"/>
  <c r="B2898" i="38"/>
  <c r="B2897" i="38"/>
  <c r="B2896" i="38"/>
  <c r="B2895" i="38"/>
  <c r="B2894" i="38"/>
  <c r="B2893" i="38"/>
  <c r="B2892" i="38"/>
  <c r="B2891" i="38"/>
  <c r="B2890" i="38"/>
  <c r="B2889" i="38"/>
  <c r="B2888" i="38"/>
  <c r="B2887" i="38"/>
  <c r="B2886" i="38"/>
  <c r="B2885" i="38"/>
  <c r="B2884" i="38"/>
  <c r="B2883" i="38"/>
  <c r="B2882" i="38"/>
  <c r="B2881" i="38"/>
  <c r="B2880" i="38"/>
  <c r="B2879" i="38"/>
  <c r="B2878" i="38"/>
  <c r="B2877" i="38"/>
  <c r="B2876" i="38"/>
  <c r="B2875" i="38"/>
  <c r="B2874" i="38"/>
  <c r="B2873" i="38"/>
  <c r="B2872" i="38"/>
  <c r="B2871" i="38"/>
  <c r="B2870" i="38"/>
  <c r="B2869" i="38"/>
  <c r="B2868" i="38"/>
  <c r="B2867" i="38"/>
  <c r="B2866" i="38"/>
  <c r="B2865" i="38"/>
  <c r="B2864" i="38"/>
  <c r="B2863" i="38"/>
  <c r="B2862" i="38"/>
  <c r="B2861" i="38"/>
  <c r="B2860" i="38"/>
  <c r="B2859" i="38"/>
  <c r="B2858" i="38"/>
  <c r="B2857" i="38"/>
  <c r="B2856" i="38"/>
  <c r="B2855" i="38"/>
  <c r="B2854" i="38"/>
  <c r="B2853" i="38"/>
  <c r="B2852" i="38"/>
  <c r="B2851" i="38"/>
  <c r="B2850" i="38"/>
  <c r="B2849" i="38"/>
  <c r="B2848" i="38"/>
  <c r="B2847" i="38"/>
  <c r="B2846" i="38"/>
  <c r="B2845" i="38"/>
  <c r="B2844" i="38"/>
  <c r="B2843" i="38"/>
  <c r="B2842" i="38"/>
  <c r="B2841" i="38"/>
  <c r="B2840" i="38"/>
  <c r="B2839" i="38"/>
  <c r="B2838" i="38"/>
  <c r="B2837" i="38"/>
  <c r="B2836" i="38"/>
  <c r="B2835" i="38"/>
  <c r="B2834" i="38"/>
  <c r="B2833" i="38"/>
  <c r="B2832" i="38"/>
  <c r="B2831" i="38"/>
  <c r="B2830" i="38"/>
  <c r="B2829" i="38"/>
  <c r="B2828" i="38"/>
  <c r="B2827" i="38"/>
  <c r="B2826" i="38"/>
  <c r="B2825" i="38"/>
  <c r="B2824" i="38"/>
  <c r="B2823" i="38"/>
  <c r="B2822" i="38"/>
  <c r="B2821" i="38"/>
  <c r="B2820" i="38"/>
  <c r="B2819" i="38"/>
  <c r="B2818" i="38"/>
  <c r="B2817" i="38"/>
  <c r="B2816" i="38"/>
  <c r="B2815" i="38"/>
  <c r="B2814" i="38"/>
  <c r="B2813" i="38"/>
  <c r="B2812" i="38"/>
  <c r="B2811" i="38"/>
  <c r="B2810" i="38"/>
  <c r="B2809" i="38"/>
  <c r="B2808" i="38"/>
  <c r="B2807" i="38"/>
  <c r="B2806" i="38"/>
  <c r="B2805" i="38"/>
  <c r="B2804" i="38"/>
  <c r="B2803" i="38"/>
  <c r="B2802" i="38"/>
  <c r="B2801" i="38"/>
  <c r="B2800" i="38"/>
  <c r="B2799" i="38"/>
  <c r="B2798" i="38"/>
  <c r="B2797" i="38"/>
  <c r="B2796" i="38"/>
  <c r="B2795" i="38"/>
  <c r="B2794" i="38"/>
  <c r="B2793" i="38"/>
  <c r="B2792" i="38"/>
  <c r="B2791" i="38"/>
  <c r="B2790" i="38"/>
  <c r="B2789" i="38"/>
  <c r="B2788" i="38"/>
  <c r="B2787" i="38"/>
  <c r="B2786" i="38"/>
  <c r="B2785" i="38"/>
  <c r="B2784" i="38"/>
  <c r="B2783" i="38"/>
  <c r="B2782" i="38"/>
  <c r="B2781" i="38"/>
  <c r="B2780" i="38"/>
  <c r="B2779" i="38"/>
  <c r="B2778" i="38"/>
  <c r="B2777" i="38"/>
  <c r="B2776" i="38"/>
  <c r="B2775" i="38"/>
  <c r="B2774" i="38"/>
  <c r="B2773" i="38"/>
  <c r="B2772" i="38"/>
  <c r="B2771" i="38"/>
  <c r="B2770" i="38"/>
  <c r="B2769" i="38"/>
  <c r="B2768" i="38"/>
  <c r="B2767" i="38"/>
  <c r="B2766" i="38"/>
  <c r="B2765" i="38"/>
  <c r="B2764" i="38"/>
  <c r="B2763" i="38"/>
  <c r="B2762" i="38"/>
  <c r="B2761" i="38"/>
  <c r="B2760" i="38"/>
  <c r="B2759" i="38"/>
  <c r="B2758" i="38"/>
  <c r="B2757" i="38"/>
  <c r="B2756" i="38"/>
  <c r="B2755" i="38"/>
  <c r="B2754" i="38"/>
  <c r="B2753" i="38"/>
  <c r="B2752" i="38"/>
  <c r="B2751" i="38"/>
  <c r="B2750" i="38"/>
  <c r="B2749" i="38"/>
  <c r="B2748" i="38"/>
  <c r="B2747" i="38"/>
  <c r="B2746" i="38"/>
  <c r="B2745" i="38"/>
  <c r="B2744" i="38"/>
  <c r="B2743" i="38"/>
  <c r="B2742" i="38"/>
  <c r="B2741" i="38"/>
  <c r="B2740" i="38"/>
  <c r="B2739" i="38"/>
  <c r="B2738" i="38"/>
  <c r="B2737" i="38"/>
  <c r="B2736" i="38"/>
  <c r="B2735" i="38"/>
  <c r="B2734" i="38"/>
  <c r="B2733" i="38"/>
  <c r="B2732" i="38"/>
  <c r="B2731" i="38"/>
  <c r="B2730" i="38"/>
  <c r="B2729" i="38"/>
  <c r="B2728" i="38"/>
  <c r="B2727" i="38"/>
  <c r="B2726" i="38"/>
  <c r="B2725" i="38"/>
  <c r="B2724" i="38"/>
  <c r="B2723" i="38"/>
  <c r="B2722" i="38"/>
  <c r="B2721" i="38"/>
  <c r="B2720" i="38"/>
  <c r="B2719" i="38"/>
  <c r="B2718" i="38"/>
  <c r="B2717" i="38"/>
  <c r="B2716" i="38"/>
  <c r="B2715" i="38"/>
  <c r="B2714" i="38"/>
  <c r="B2713" i="38"/>
  <c r="B2712" i="38"/>
  <c r="B2711" i="38"/>
  <c r="B2710" i="38"/>
  <c r="B2709" i="38"/>
  <c r="B2708" i="38"/>
  <c r="B2707" i="38"/>
  <c r="B2706" i="38"/>
  <c r="B2705" i="38"/>
  <c r="B2704" i="38"/>
  <c r="B2703" i="38"/>
  <c r="B2702" i="38"/>
  <c r="B2701" i="38"/>
  <c r="B2700" i="38"/>
  <c r="B2699" i="38"/>
  <c r="B2698" i="38"/>
  <c r="B2697" i="38"/>
  <c r="B2696" i="38"/>
  <c r="B2695" i="38"/>
  <c r="B2694" i="38"/>
  <c r="B2693" i="38"/>
  <c r="B2692" i="38"/>
  <c r="B2691" i="38"/>
  <c r="B2690" i="38"/>
  <c r="B2689" i="38"/>
  <c r="B2688" i="38"/>
  <c r="B2687" i="38"/>
  <c r="B2686" i="38"/>
  <c r="B2685" i="38"/>
  <c r="B2684" i="38"/>
  <c r="B2683" i="38"/>
  <c r="B2682" i="38"/>
  <c r="B2681" i="38"/>
  <c r="B2680" i="38"/>
  <c r="B2679" i="38"/>
  <c r="B2678" i="38"/>
  <c r="B2677" i="38"/>
  <c r="B2676" i="38"/>
  <c r="B2675" i="38"/>
  <c r="B2674" i="38"/>
  <c r="B2673" i="38"/>
  <c r="B2672" i="38"/>
  <c r="B2671" i="38"/>
  <c r="B2670" i="38"/>
  <c r="B2669" i="38"/>
  <c r="B2668" i="38"/>
  <c r="B2667" i="38"/>
  <c r="B2666" i="38"/>
  <c r="B2665" i="38"/>
  <c r="B2664" i="38"/>
  <c r="B2663" i="38"/>
  <c r="B2662" i="38"/>
  <c r="B2661" i="38"/>
  <c r="B2660" i="38"/>
  <c r="B2659" i="38"/>
  <c r="B2658" i="38"/>
  <c r="B2657" i="38"/>
  <c r="B2656" i="38"/>
  <c r="B2655" i="38"/>
  <c r="B2654" i="38"/>
  <c r="B2653" i="38"/>
  <c r="B2652" i="38"/>
  <c r="B2651" i="38"/>
  <c r="B2650" i="38"/>
  <c r="B2649" i="38"/>
  <c r="B2648" i="38"/>
  <c r="B2647" i="38"/>
  <c r="B2646" i="38"/>
  <c r="B2645" i="38"/>
  <c r="B2644" i="38"/>
  <c r="B2643" i="38"/>
  <c r="B2642" i="38"/>
  <c r="B2641" i="38"/>
  <c r="B2640" i="38"/>
  <c r="B2639" i="38"/>
  <c r="B2638" i="38"/>
  <c r="B2637" i="38"/>
  <c r="B2636" i="38"/>
  <c r="B2635" i="38"/>
  <c r="B2634" i="38"/>
  <c r="B2633" i="38"/>
  <c r="B2632" i="38"/>
  <c r="B2631" i="38"/>
  <c r="B2630" i="38"/>
  <c r="B2629" i="38"/>
  <c r="B2628" i="38"/>
  <c r="B2627" i="38"/>
  <c r="B2626" i="38"/>
  <c r="B2625" i="38"/>
  <c r="B2624" i="38"/>
  <c r="B2623" i="38"/>
  <c r="B2622" i="38"/>
  <c r="B2621" i="38"/>
  <c r="B2620" i="38"/>
  <c r="B2619" i="38"/>
  <c r="B2618" i="38"/>
  <c r="B2617" i="38"/>
  <c r="B2616" i="38"/>
  <c r="B2615" i="38"/>
  <c r="B2614" i="38"/>
  <c r="B2613" i="38"/>
  <c r="B2612" i="38"/>
  <c r="B2611" i="38"/>
  <c r="B2610" i="38"/>
  <c r="B2609" i="38"/>
  <c r="B2608" i="38"/>
  <c r="B2607" i="38"/>
  <c r="B2606" i="38"/>
  <c r="B2605" i="38"/>
  <c r="B2604" i="38"/>
  <c r="B2603" i="38"/>
  <c r="B2602" i="38"/>
  <c r="B2601" i="38"/>
  <c r="B2600" i="38"/>
  <c r="B2599" i="38"/>
  <c r="B2598" i="38"/>
  <c r="B2597" i="38"/>
  <c r="B2596" i="38"/>
  <c r="B2595" i="38"/>
  <c r="B2594" i="38"/>
  <c r="B2593" i="38"/>
  <c r="B2592" i="38"/>
  <c r="B2591" i="38"/>
  <c r="B2590" i="38"/>
  <c r="B2589" i="38"/>
  <c r="B2588" i="38"/>
  <c r="B2587" i="38"/>
  <c r="B2586" i="38"/>
  <c r="B2585" i="38"/>
  <c r="B2584" i="38"/>
  <c r="B2583" i="38"/>
  <c r="B2582" i="38"/>
  <c r="B2581" i="38"/>
  <c r="B2580" i="38"/>
  <c r="B2579" i="38"/>
  <c r="B2578" i="38"/>
  <c r="B2577" i="38"/>
  <c r="B2576" i="38"/>
  <c r="B2575" i="38"/>
  <c r="B2574" i="38"/>
  <c r="B2573" i="38"/>
  <c r="B2572" i="38"/>
  <c r="B2571" i="38"/>
  <c r="B2570" i="38"/>
  <c r="B2569" i="38"/>
  <c r="B2568" i="38"/>
  <c r="B2567" i="38"/>
  <c r="B2566" i="38"/>
  <c r="B2565" i="38"/>
  <c r="B2564" i="38"/>
  <c r="B2563" i="38"/>
  <c r="B2562" i="38"/>
  <c r="B2561" i="38"/>
  <c r="B2560" i="38"/>
  <c r="B2559" i="38"/>
  <c r="B2558" i="38"/>
  <c r="B2557" i="38"/>
  <c r="B2556" i="38"/>
  <c r="B2555" i="38"/>
  <c r="B2554" i="38"/>
  <c r="B2553" i="38"/>
  <c r="B2552" i="38"/>
  <c r="B2551" i="38"/>
  <c r="B2550" i="38"/>
  <c r="B2549" i="38"/>
  <c r="B2548" i="38"/>
  <c r="B2547" i="38"/>
  <c r="B2546" i="38"/>
  <c r="B2545" i="38"/>
  <c r="B2544" i="38"/>
  <c r="B2543" i="38"/>
  <c r="B2542" i="38"/>
  <c r="B2541" i="38"/>
  <c r="B2540" i="38"/>
  <c r="B2539" i="38"/>
  <c r="B2538" i="38"/>
  <c r="B2537" i="38"/>
  <c r="B2536" i="38"/>
  <c r="B2535" i="38"/>
  <c r="B2534" i="38"/>
  <c r="B2533" i="38"/>
  <c r="B2532" i="38"/>
  <c r="B2531" i="38"/>
  <c r="B2530" i="38"/>
  <c r="B2529" i="38"/>
  <c r="B2528" i="38"/>
  <c r="B2527" i="38"/>
  <c r="B2526" i="38"/>
  <c r="B2525" i="38"/>
  <c r="B2524" i="38"/>
  <c r="B2523" i="38"/>
  <c r="B2522" i="38"/>
  <c r="B2521" i="38"/>
  <c r="B2520" i="38"/>
  <c r="B2519" i="38"/>
  <c r="B2518" i="38"/>
  <c r="B2517" i="38"/>
  <c r="B2516" i="38"/>
  <c r="B2515" i="38"/>
  <c r="B2514" i="38"/>
  <c r="B2513" i="38"/>
  <c r="B2512" i="38"/>
  <c r="B2511" i="38"/>
  <c r="B2510" i="38"/>
  <c r="B2509" i="38"/>
  <c r="B2508" i="38"/>
  <c r="B2507" i="38"/>
  <c r="B2506" i="38"/>
  <c r="B2505" i="38"/>
  <c r="B2504" i="38"/>
  <c r="B2503" i="38"/>
  <c r="B2502" i="38"/>
  <c r="B2501" i="38"/>
  <c r="B2500" i="38"/>
  <c r="B2499" i="38"/>
  <c r="B2498" i="38"/>
  <c r="B2497" i="38"/>
  <c r="B2496" i="38"/>
  <c r="B2495" i="38"/>
  <c r="B2494" i="38"/>
  <c r="B2493" i="38"/>
  <c r="B2492" i="38"/>
  <c r="B2491" i="38"/>
  <c r="B2490" i="38"/>
  <c r="B2489" i="38"/>
  <c r="B2488" i="38"/>
  <c r="B2487" i="38"/>
  <c r="B2486" i="38"/>
  <c r="B2485" i="38"/>
  <c r="B2484" i="38"/>
  <c r="B2483" i="38"/>
  <c r="B2482" i="38"/>
  <c r="B2481" i="38"/>
  <c r="B2480" i="38"/>
  <c r="B2479" i="38"/>
  <c r="B2478" i="38"/>
  <c r="B2477" i="38"/>
  <c r="B2476" i="38"/>
  <c r="B2475" i="38"/>
  <c r="B2474" i="38"/>
  <c r="B2473" i="38"/>
  <c r="B2472" i="38"/>
  <c r="B2471" i="38"/>
  <c r="B2470" i="38"/>
  <c r="B2469" i="38"/>
  <c r="B2468" i="38"/>
  <c r="B2467" i="38"/>
  <c r="B2466" i="38"/>
  <c r="B2465" i="38"/>
  <c r="B2464" i="38"/>
  <c r="B2463" i="38"/>
  <c r="B2462" i="38"/>
  <c r="B2461" i="38"/>
  <c r="B2460" i="38"/>
  <c r="B2459" i="38"/>
  <c r="B2458" i="38"/>
  <c r="B2457" i="38"/>
  <c r="B2456" i="38"/>
  <c r="B2455" i="38"/>
  <c r="B2454" i="38"/>
  <c r="B2453" i="38"/>
  <c r="B2452" i="38"/>
  <c r="B2451" i="38"/>
  <c r="B2450" i="38"/>
  <c r="B2449" i="38"/>
  <c r="B2448" i="38"/>
  <c r="B2447" i="38"/>
  <c r="B2446" i="38"/>
  <c r="B2445" i="38"/>
  <c r="B2444" i="38"/>
  <c r="B2443" i="38"/>
  <c r="B2442" i="38"/>
  <c r="B2441" i="38"/>
  <c r="B2440" i="38"/>
  <c r="B2439" i="38"/>
  <c r="B2438" i="38"/>
  <c r="B2437" i="38"/>
  <c r="B2436" i="38"/>
  <c r="B2435" i="38"/>
  <c r="B2434" i="38"/>
  <c r="B2433" i="38"/>
  <c r="B2432" i="38"/>
  <c r="B2431" i="38"/>
  <c r="B2430" i="38"/>
  <c r="B2429" i="38"/>
  <c r="B2428" i="38"/>
  <c r="B2427" i="38"/>
  <c r="B2426" i="38"/>
  <c r="B2425" i="38"/>
  <c r="B2424" i="38"/>
  <c r="B2423" i="38"/>
  <c r="B2422" i="38"/>
  <c r="B2421" i="38"/>
  <c r="B2420" i="38"/>
  <c r="B2419" i="38"/>
  <c r="B2418" i="38"/>
  <c r="B2417" i="38"/>
  <c r="B2416" i="38"/>
  <c r="B2415" i="38"/>
  <c r="B2414" i="38"/>
  <c r="B2413" i="38"/>
  <c r="B2412" i="38"/>
  <c r="B2411" i="38"/>
  <c r="B2410" i="38"/>
  <c r="B2409" i="38"/>
  <c r="B2408" i="38"/>
  <c r="B2407" i="38"/>
  <c r="B2406" i="38"/>
  <c r="B2405" i="38"/>
  <c r="B2404" i="38"/>
  <c r="B2403" i="38"/>
  <c r="B2402" i="38"/>
  <c r="B2401" i="38"/>
  <c r="B2400" i="38"/>
  <c r="B2399" i="38"/>
  <c r="B2398" i="38"/>
  <c r="B2397" i="38"/>
  <c r="B2396" i="38"/>
  <c r="B2395" i="38"/>
  <c r="B2394" i="38"/>
  <c r="B2393" i="38"/>
  <c r="B2392" i="38"/>
  <c r="B2391" i="38"/>
  <c r="B2390" i="38"/>
  <c r="B2389" i="38"/>
  <c r="B2388" i="38"/>
  <c r="B2387" i="38"/>
  <c r="B2386" i="38"/>
  <c r="B2385" i="38"/>
  <c r="B2384" i="38"/>
  <c r="B2383" i="38"/>
  <c r="B2382" i="38"/>
  <c r="B2381" i="38"/>
  <c r="B2380" i="38"/>
  <c r="B2379" i="38"/>
  <c r="B2378" i="38"/>
  <c r="B2377" i="38"/>
  <c r="B2376" i="38"/>
  <c r="B2375" i="38"/>
  <c r="B2374" i="38"/>
  <c r="B2373" i="38"/>
  <c r="B2372" i="38"/>
  <c r="B2371" i="38"/>
  <c r="B2370" i="38"/>
  <c r="B2369" i="38"/>
  <c r="B2368" i="38"/>
  <c r="B2367" i="38"/>
  <c r="B2366" i="38"/>
  <c r="B2365" i="38"/>
  <c r="B2364" i="38"/>
  <c r="B2363" i="38"/>
  <c r="B2362" i="38"/>
  <c r="B2361" i="38"/>
  <c r="B2360" i="38"/>
  <c r="B2359" i="38"/>
  <c r="B2358" i="38"/>
  <c r="B2357" i="38"/>
  <c r="B2356" i="38"/>
  <c r="B2355" i="38"/>
  <c r="B2354" i="38"/>
  <c r="B2353" i="38"/>
  <c r="B2352" i="38"/>
  <c r="B2351" i="38"/>
  <c r="B2350" i="38"/>
  <c r="B2349" i="38"/>
  <c r="B2348" i="38"/>
  <c r="B2347" i="38"/>
  <c r="B2346" i="38"/>
  <c r="B2345" i="38"/>
  <c r="B2344" i="38"/>
  <c r="B2343" i="38"/>
  <c r="B2342" i="38"/>
  <c r="B2341" i="38"/>
  <c r="B2340" i="38"/>
  <c r="B2339" i="38"/>
  <c r="B2338" i="38"/>
  <c r="B2337" i="38"/>
  <c r="B2336" i="38"/>
  <c r="B2335" i="38"/>
  <c r="B2334" i="38"/>
  <c r="B2333" i="38"/>
  <c r="B2332" i="38"/>
  <c r="B2331" i="38"/>
  <c r="B2330" i="38"/>
  <c r="B2329" i="38"/>
  <c r="B2328" i="38"/>
  <c r="B2327" i="38"/>
  <c r="B2326" i="38"/>
  <c r="B2325" i="38"/>
  <c r="B2324" i="38"/>
  <c r="B2323" i="38"/>
  <c r="B2322" i="38"/>
  <c r="B2321" i="38"/>
  <c r="B2320" i="38"/>
  <c r="B2319" i="38"/>
  <c r="B2318" i="38"/>
  <c r="B2317" i="38"/>
  <c r="B2316" i="38"/>
  <c r="B2315" i="38"/>
  <c r="B2314" i="38"/>
  <c r="B2313" i="38"/>
  <c r="B2312" i="38"/>
  <c r="B2311" i="38"/>
  <c r="B2310" i="38"/>
  <c r="B2309" i="38"/>
  <c r="B2308" i="38"/>
  <c r="B2307" i="38"/>
  <c r="B2306" i="38"/>
  <c r="B2305" i="38"/>
  <c r="B2304" i="38"/>
  <c r="B2303" i="38"/>
  <c r="B2302" i="38"/>
  <c r="B2301" i="38"/>
  <c r="B2300" i="38"/>
  <c r="B2299" i="38"/>
  <c r="B2298" i="38"/>
  <c r="B2297" i="38"/>
  <c r="B2296" i="38"/>
  <c r="B2295" i="38"/>
  <c r="B2294" i="38"/>
  <c r="B2293" i="38"/>
  <c r="B2292" i="38"/>
  <c r="B2291" i="38"/>
  <c r="B2290" i="38"/>
  <c r="B2289" i="38"/>
  <c r="B2288" i="38"/>
  <c r="B2287" i="38"/>
  <c r="B2286" i="38"/>
  <c r="B2285" i="38"/>
  <c r="B2284" i="38"/>
  <c r="B2283" i="38"/>
  <c r="B2282" i="38"/>
  <c r="B2281" i="38"/>
  <c r="B2280" i="38"/>
  <c r="B2279" i="38"/>
  <c r="B2278" i="38"/>
  <c r="B2277" i="38"/>
  <c r="B2276" i="38"/>
  <c r="B2275" i="38"/>
  <c r="B2274" i="38"/>
  <c r="B2273" i="38"/>
  <c r="B2272" i="38"/>
  <c r="B2271" i="38"/>
  <c r="B2270" i="38"/>
  <c r="B2269" i="38"/>
  <c r="B2268" i="38"/>
  <c r="B2267" i="38"/>
  <c r="B2266" i="38"/>
  <c r="B2265" i="38"/>
  <c r="B2264" i="38"/>
  <c r="B2263" i="38"/>
  <c r="B2262" i="38"/>
  <c r="B2261" i="38"/>
  <c r="B2260" i="38"/>
  <c r="B2259" i="38"/>
  <c r="B2258" i="38"/>
  <c r="B2257" i="38"/>
  <c r="B2256" i="38"/>
  <c r="B2255" i="38"/>
  <c r="B2254" i="38"/>
  <c r="B2253" i="38"/>
  <c r="B2252" i="38"/>
  <c r="B2251" i="38"/>
  <c r="B2250" i="38"/>
  <c r="B2249" i="38"/>
  <c r="B2248" i="38"/>
  <c r="B2247" i="38"/>
  <c r="B2246" i="38"/>
  <c r="B2245" i="38"/>
  <c r="B2244" i="38"/>
  <c r="B2243" i="38"/>
  <c r="B2242" i="38"/>
  <c r="B2241" i="38"/>
  <c r="B2240" i="38"/>
  <c r="B2239" i="38"/>
  <c r="B2238" i="38"/>
  <c r="B2237" i="38"/>
  <c r="B2236" i="38"/>
  <c r="B2235" i="38"/>
  <c r="B2234" i="38"/>
  <c r="B2233" i="38"/>
  <c r="B2232" i="38"/>
  <c r="B2231" i="38"/>
  <c r="B2230" i="38"/>
  <c r="B2229" i="38"/>
  <c r="B2228" i="38"/>
  <c r="B2227" i="38"/>
  <c r="B2226" i="38"/>
  <c r="B2225" i="38"/>
  <c r="B2224" i="38"/>
  <c r="B2223" i="38"/>
  <c r="B2222" i="38"/>
  <c r="B2221" i="38"/>
  <c r="B2220" i="38"/>
  <c r="B2219" i="38"/>
  <c r="B2218" i="38"/>
  <c r="B2217" i="38"/>
  <c r="B2216" i="38"/>
  <c r="B2215" i="38"/>
  <c r="B2214" i="38"/>
  <c r="B2213" i="38"/>
  <c r="B2212" i="38"/>
  <c r="B2211" i="38"/>
  <c r="B2210" i="38"/>
  <c r="B2209" i="38"/>
  <c r="B2208" i="38"/>
  <c r="B2207" i="38"/>
  <c r="B2206" i="38"/>
  <c r="B2205" i="38"/>
  <c r="B2204" i="38"/>
  <c r="B2203" i="38"/>
  <c r="B2202" i="38"/>
  <c r="B2201" i="38"/>
  <c r="B2200" i="38"/>
  <c r="B2199" i="38"/>
  <c r="B2198" i="38"/>
  <c r="B2197" i="38"/>
  <c r="B2196" i="38"/>
  <c r="B2195" i="38"/>
  <c r="B2194" i="38"/>
  <c r="B2193" i="38"/>
  <c r="B2192" i="38"/>
  <c r="B2191" i="38"/>
  <c r="B2190" i="38"/>
  <c r="B2189" i="38"/>
  <c r="B2188" i="38"/>
  <c r="B2187" i="38"/>
  <c r="B2186" i="38"/>
  <c r="B2185" i="38"/>
  <c r="B2184" i="38"/>
  <c r="B2183" i="38"/>
  <c r="B2182" i="38"/>
  <c r="B2181" i="38"/>
  <c r="B2180" i="38"/>
  <c r="B2179" i="38"/>
  <c r="B2178" i="38"/>
  <c r="B2177" i="38"/>
  <c r="B2176" i="38"/>
  <c r="B2175" i="38"/>
  <c r="B2174" i="38"/>
  <c r="B2173" i="38"/>
  <c r="B2172" i="38"/>
  <c r="B2171" i="38"/>
  <c r="B2170" i="38"/>
  <c r="B2169" i="38"/>
  <c r="B2168" i="38"/>
  <c r="B2167" i="38"/>
  <c r="B2166" i="38"/>
  <c r="B2165" i="38"/>
  <c r="B2164" i="38"/>
  <c r="B2163" i="38"/>
  <c r="B2162" i="38"/>
  <c r="B2161" i="38"/>
  <c r="B2160" i="38"/>
  <c r="B2159" i="38"/>
  <c r="B2158" i="38"/>
  <c r="B2157" i="38"/>
  <c r="B2156" i="38"/>
  <c r="B2155" i="38"/>
  <c r="B2154" i="38"/>
  <c r="B2153" i="38"/>
  <c r="B2152" i="38"/>
  <c r="B2151" i="38"/>
  <c r="B2150" i="38"/>
  <c r="B2149" i="38"/>
  <c r="B2148" i="38"/>
  <c r="B2147" i="38"/>
  <c r="B2146" i="38"/>
  <c r="B2145" i="38"/>
  <c r="B2144" i="38"/>
  <c r="B2143" i="38"/>
  <c r="B2142" i="38"/>
  <c r="B2141" i="38"/>
  <c r="B2140" i="38"/>
  <c r="B2139" i="38"/>
  <c r="B2138" i="38"/>
  <c r="B2137" i="38"/>
  <c r="B2136" i="38"/>
  <c r="B2135" i="38"/>
  <c r="B2134" i="38"/>
  <c r="B2133" i="38"/>
  <c r="B2132" i="38"/>
  <c r="B2131" i="38"/>
  <c r="B2130" i="38"/>
  <c r="B2129" i="38"/>
  <c r="B2128" i="38"/>
  <c r="B2127" i="38"/>
  <c r="B2126" i="38"/>
  <c r="B2125" i="38"/>
  <c r="B2124" i="38"/>
  <c r="B2123" i="38"/>
  <c r="B2122" i="38"/>
  <c r="B2121" i="38"/>
  <c r="B2120" i="38"/>
  <c r="B2119" i="38"/>
  <c r="B2118" i="38"/>
  <c r="B2117" i="38"/>
  <c r="B2116" i="38"/>
  <c r="B2115" i="38"/>
  <c r="B2114" i="38"/>
  <c r="B2113" i="38"/>
  <c r="B2112" i="38"/>
  <c r="B2111" i="38"/>
  <c r="B2110" i="38"/>
  <c r="B2109" i="38"/>
  <c r="B2108" i="38"/>
  <c r="B2107" i="38"/>
  <c r="B2106" i="38"/>
  <c r="B2105" i="38"/>
  <c r="B2104" i="38"/>
  <c r="B2103" i="38"/>
  <c r="B2102" i="38"/>
  <c r="B2101" i="38"/>
  <c r="B2100" i="38"/>
  <c r="B2099" i="38"/>
  <c r="B2098" i="38"/>
  <c r="B2097" i="38"/>
  <c r="B2096" i="38"/>
  <c r="B2095" i="38"/>
  <c r="B2094" i="38"/>
  <c r="B2093" i="38"/>
  <c r="B2092" i="38"/>
  <c r="B2091" i="38"/>
  <c r="B2090" i="38"/>
  <c r="B2089" i="38"/>
  <c r="B2088" i="38"/>
  <c r="B2087" i="38"/>
  <c r="B2086" i="38"/>
  <c r="B2085" i="38"/>
  <c r="B2084" i="38"/>
  <c r="B2083" i="38"/>
  <c r="B2082" i="38"/>
  <c r="B2081" i="38"/>
  <c r="B2080" i="38"/>
  <c r="B2079" i="38"/>
  <c r="B2078" i="38"/>
  <c r="B2077" i="38"/>
  <c r="B2076" i="38"/>
  <c r="B2075" i="38"/>
  <c r="B2074" i="38"/>
  <c r="B2073" i="38"/>
  <c r="B2072" i="38"/>
  <c r="B2071" i="38"/>
  <c r="B2070" i="38"/>
  <c r="B2069" i="38"/>
  <c r="B2068" i="38"/>
  <c r="B2067" i="38"/>
  <c r="B2066" i="38"/>
  <c r="B2065" i="38"/>
  <c r="B2064" i="38"/>
  <c r="B2063" i="38"/>
  <c r="B2062" i="38"/>
  <c r="B2061" i="38"/>
  <c r="B2060" i="38"/>
  <c r="B2059" i="38"/>
  <c r="B2058" i="38"/>
  <c r="B2057" i="38"/>
  <c r="B2056" i="38"/>
  <c r="B2055" i="38"/>
  <c r="B2054" i="38"/>
  <c r="B2053" i="38"/>
  <c r="B2052" i="38"/>
  <c r="B2051" i="38"/>
  <c r="B2050" i="38"/>
  <c r="B2049" i="38"/>
  <c r="B2048" i="38"/>
  <c r="B2047" i="38"/>
  <c r="B2046" i="38"/>
  <c r="B2045" i="38"/>
  <c r="B2044" i="38"/>
  <c r="B2043" i="38"/>
  <c r="B2042" i="38"/>
  <c r="B2041" i="38"/>
  <c r="B2040" i="38"/>
  <c r="B2039" i="38"/>
  <c r="B2038" i="38"/>
  <c r="B2037" i="38"/>
  <c r="B2036" i="38"/>
  <c r="B2035" i="38"/>
  <c r="B2034" i="38"/>
  <c r="B2033" i="38"/>
  <c r="B2032" i="38"/>
  <c r="B2031" i="38"/>
  <c r="B2030" i="38"/>
  <c r="B2029" i="38"/>
  <c r="B2028" i="38"/>
  <c r="B2027" i="38"/>
  <c r="B2026" i="38"/>
  <c r="B2025" i="38"/>
  <c r="B2024" i="38"/>
  <c r="B2023" i="38"/>
  <c r="B2022" i="38"/>
  <c r="B2021" i="38"/>
  <c r="B2020" i="38"/>
  <c r="B2019" i="38"/>
  <c r="B2018" i="38"/>
  <c r="B2017" i="38"/>
  <c r="B2016" i="38"/>
  <c r="B2015" i="38"/>
  <c r="B2014" i="38"/>
  <c r="B2013" i="38"/>
  <c r="B2012" i="38"/>
  <c r="B2011" i="38"/>
  <c r="B2010" i="38"/>
  <c r="B2009" i="38"/>
  <c r="B2008" i="38"/>
  <c r="B2007" i="38"/>
  <c r="B2006" i="38"/>
  <c r="B2005" i="38"/>
  <c r="B2004" i="38"/>
  <c r="B2003" i="38"/>
  <c r="B2002" i="38"/>
  <c r="B2001" i="38"/>
  <c r="B2000" i="38"/>
  <c r="B1999" i="38"/>
  <c r="B1998" i="38"/>
  <c r="B1997" i="38"/>
  <c r="B1996" i="38"/>
  <c r="B1995" i="38"/>
  <c r="B1994" i="38"/>
  <c r="B1993" i="38"/>
  <c r="B1992" i="38"/>
  <c r="B1991" i="38"/>
  <c r="B1990" i="38"/>
  <c r="B1989" i="38"/>
  <c r="B1988" i="38"/>
  <c r="B1987" i="38"/>
  <c r="B1986" i="38"/>
  <c r="B1985" i="38"/>
  <c r="B1984" i="38"/>
  <c r="B1983" i="38"/>
  <c r="B1982" i="38"/>
  <c r="B1981" i="38"/>
  <c r="B1980" i="38"/>
  <c r="B1979" i="38"/>
  <c r="B1978" i="38"/>
  <c r="B1977" i="38"/>
  <c r="B1976" i="38"/>
  <c r="B1975" i="38"/>
  <c r="B1974" i="38"/>
  <c r="B1973" i="38"/>
  <c r="B1972" i="38"/>
  <c r="B1971" i="38"/>
  <c r="B1970" i="38"/>
  <c r="B1969" i="38"/>
  <c r="B1968" i="38"/>
  <c r="B1967" i="38"/>
  <c r="B1966" i="38"/>
  <c r="B1965" i="38"/>
  <c r="B1964" i="38"/>
  <c r="B1963" i="38"/>
  <c r="B1962" i="38"/>
  <c r="B1961" i="38"/>
  <c r="B1960" i="38"/>
  <c r="B1959" i="38"/>
  <c r="B1958" i="38"/>
  <c r="B1957" i="38"/>
  <c r="B1956" i="38"/>
  <c r="B1955" i="38"/>
  <c r="B1954" i="38"/>
  <c r="B1953" i="38"/>
  <c r="B1952" i="38"/>
  <c r="B1951" i="38"/>
  <c r="B1950" i="38"/>
  <c r="B1949" i="38"/>
  <c r="B1948" i="38"/>
  <c r="B1947" i="38"/>
  <c r="B1946" i="38"/>
  <c r="B1945" i="38"/>
  <c r="B1944" i="38"/>
  <c r="B1943" i="38"/>
  <c r="B1942" i="38"/>
  <c r="B1941" i="38"/>
  <c r="B1940" i="38"/>
  <c r="B1939" i="38"/>
  <c r="B1938" i="38"/>
  <c r="B1937" i="38"/>
  <c r="B1936" i="38"/>
  <c r="B1935" i="38"/>
  <c r="B1934" i="38"/>
  <c r="B1933" i="38"/>
  <c r="B1932" i="38"/>
  <c r="B1931" i="38"/>
  <c r="B1930" i="38"/>
  <c r="B1929" i="38"/>
  <c r="B1928" i="38"/>
  <c r="B1927" i="38"/>
  <c r="B1926" i="38"/>
  <c r="B1925" i="38"/>
  <c r="B1924" i="38"/>
  <c r="B1923" i="38"/>
  <c r="B1922" i="38"/>
  <c r="B1921" i="38"/>
  <c r="B1920" i="38"/>
  <c r="B1919" i="38"/>
  <c r="B1918" i="38"/>
  <c r="B1917" i="38"/>
  <c r="B1916" i="38"/>
  <c r="B1915" i="38"/>
  <c r="B1914" i="38"/>
  <c r="B1913" i="38"/>
  <c r="B1912" i="38"/>
  <c r="B1911" i="38"/>
  <c r="B1910" i="38"/>
  <c r="B1909" i="38"/>
  <c r="B1908" i="38"/>
  <c r="B1907" i="38"/>
  <c r="B1906" i="38"/>
  <c r="B1905" i="38"/>
  <c r="B1904" i="38"/>
  <c r="B1903" i="38"/>
  <c r="B1902" i="38"/>
  <c r="B1901" i="38"/>
  <c r="B1900" i="38"/>
  <c r="B1899" i="38"/>
  <c r="B1898" i="38"/>
  <c r="B1897" i="38"/>
  <c r="B1896" i="38"/>
  <c r="B1895" i="38"/>
  <c r="B1894" i="38"/>
  <c r="B1893" i="38"/>
  <c r="B1892" i="38"/>
  <c r="B1891" i="38"/>
  <c r="B1890" i="38"/>
  <c r="B1889" i="38"/>
  <c r="B1888" i="38"/>
  <c r="B1887" i="38"/>
  <c r="B1886" i="38"/>
  <c r="B1885" i="38"/>
  <c r="B1884" i="38"/>
  <c r="B1883" i="38"/>
  <c r="B1882" i="38"/>
  <c r="B1881" i="38"/>
  <c r="B1880" i="38"/>
  <c r="B1879" i="38"/>
  <c r="B1878" i="38"/>
  <c r="B1877" i="38"/>
  <c r="B1876" i="38"/>
  <c r="B1875" i="38"/>
  <c r="B1874" i="38"/>
  <c r="B1873" i="38"/>
  <c r="B1872" i="38"/>
  <c r="B1871" i="38"/>
  <c r="B1870" i="38"/>
  <c r="B1869" i="38"/>
  <c r="B1868" i="38"/>
  <c r="B1867" i="38"/>
  <c r="B1866" i="38"/>
  <c r="B1865" i="38"/>
  <c r="B1864" i="38"/>
  <c r="B1863" i="38"/>
  <c r="B1862" i="38"/>
  <c r="B1861" i="38"/>
  <c r="B1860" i="38"/>
  <c r="B1859" i="38"/>
  <c r="B1858" i="38"/>
  <c r="B1857" i="38"/>
  <c r="B1856" i="38"/>
  <c r="B1855" i="38"/>
  <c r="B1854" i="38"/>
  <c r="B1853" i="38"/>
  <c r="B1852" i="38"/>
  <c r="B1851" i="38"/>
  <c r="B1850" i="38"/>
  <c r="B1849" i="38"/>
  <c r="B1848" i="38"/>
  <c r="B1847" i="38"/>
  <c r="B1846" i="38"/>
  <c r="B1845" i="38"/>
  <c r="B1844" i="38"/>
  <c r="B1843" i="38"/>
  <c r="B1842" i="38"/>
  <c r="B1841" i="38"/>
  <c r="B1840" i="38"/>
  <c r="B1839" i="38"/>
  <c r="B1838" i="38"/>
  <c r="B1837" i="38"/>
  <c r="B1836" i="38"/>
  <c r="B1835" i="38"/>
  <c r="B1834" i="38"/>
  <c r="B1833" i="38"/>
  <c r="B1832" i="38"/>
  <c r="B1831" i="38"/>
  <c r="B1830" i="38"/>
  <c r="B1829" i="38"/>
  <c r="B1828" i="38"/>
  <c r="B1827" i="38"/>
  <c r="B1826" i="38"/>
  <c r="B1825" i="38"/>
  <c r="B1824" i="38"/>
  <c r="B1823" i="38"/>
  <c r="B1822" i="38"/>
  <c r="B1821" i="38"/>
  <c r="B1820" i="38"/>
  <c r="B1819" i="38"/>
  <c r="B1818" i="38"/>
  <c r="B1817" i="38"/>
  <c r="B1816" i="38"/>
  <c r="B1815" i="38"/>
  <c r="B1814" i="38"/>
  <c r="B1813" i="38"/>
  <c r="B1812" i="38"/>
  <c r="B1811" i="38"/>
  <c r="B1810" i="38"/>
  <c r="B1809" i="38"/>
  <c r="B1808" i="38"/>
  <c r="B1807" i="38"/>
  <c r="B1806" i="38"/>
  <c r="B1805" i="38"/>
  <c r="B1804" i="38"/>
  <c r="B1803" i="38"/>
  <c r="B1802" i="38"/>
  <c r="B1801" i="38"/>
  <c r="B1800" i="38"/>
  <c r="B1799" i="38"/>
  <c r="B1798" i="38"/>
  <c r="B1797" i="38"/>
  <c r="B1796" i="38"/>
  <c r="B1795" i="38"/>
  <c r="B1794" i="38"/>
  <c r="B1793" i="38"/>
  <c r="B1792" i="38"/>
  <c r="B1791" i="38"/>
  <c r="B1790" i="38"/>
  <c r="B1789" i="38"/>
  <c r="B1788" i="38"/>
  <c r="B1787" i="38"/>
  <c r="B1786" i="38"/>
  <c r="B1785" i="38"/>
  <c r="B1784" i="38"/>
  <c r="B1783" i="38"/>
  <c r="B1782" i="38"/>
  <c r="B1781" i="38"/>
  <c r="B1780" i="38"/>
  <c r="B1779" i="38"/>
  <c r="B1778" i="38"/>
  <c r="B1777" i="38"/>
  <c r="B1776" i="38"/>
  <c r="B1775" i="38"/>
  <c r="B1774" i="38"/>
  <c r="B1773" i="38"/>
  <c r="B1772" i="38"/>
  <c r="B1771" i="38"/>
  <c r="B1770" i="38"/>
  <c r="B1769" i="38"/>
  <c r="B1768" i="38"/>
  <c r="B1767" i="38"/>
  <c r="B1766" i="38"/>
  <c r="B1765" i="38"/>
  <c r="B1764" i="38"/>
  <c r="B1763" i="38"/>
  <c r="B1762" i="38"/>
  <c r="B1761" i="38"/>
  <c r="B1760" i="38"/>
  <c r="B1759" i="38"/>
  <c r="B1758" i="38"/>
  <c r="B1757" i="38"/>
  <c r="B1756" i="38"/>
  <c r="B1755" i="38"/>
  <c r="B1754" i="38"/>
  <c r="B1753" i="38"/>
  <c r="B1752" i="38"/>
  <c r="B1751" i="38"/>
  <c r="B1750" i="38"/>
  <c r="B1749" i="38"/>
  <c r="B1748" i="38"/>
  <c r="B1747" i="38"/>
  <c r="B1746" i="38"/>
  <c r="B1745" i="38"/>
  <c r="B1744" i="38"/>
  <c r="B1743" i="38"/>
  <c r="B1742" i="38"/>
  <c r="B1741" i="38"/>
  <c r="B1740" i="38"/>
  <c r="B1739" i="38"/>
  <c r="B1738" i="38"/>
  <c r="B1737" i="38"/>
  <c r="B1736" i="38"/>
  <c r="B1735" i="38"/>
  <c r="B1734" i="38"/>
  <c r="B1733" i="38"/>
  <c r="B1732" i="38"/>
  <c r="B1731" i="38"/>
  <c r="B1730" i="38"/>
  <c r="B1729" i="38"/>
  <c r="B1728" i="38"/>
  <c r="B1727" i="38"/>
  <c r="B1726" i="38"/>
  <c r="B1725" i="38"/>
  <c r="B1724" i="38"/>
  <c r="B1723" i="38"/>
  <c r="B1722" i="38"/>
  <c r="B1721" i="38"/>
  <c r="B1720" i="38"/>
  <c r="B1719" i="38"/>
  <c r="B1718" i="38"/>
  <c r="B1717" i="38"/>
  <c r="B1716" i="38"/>
  <c r="B1715" i="38"/>
  <c r="B1714" i="38"/>
  <c r="B1713" i="38"/>
  <c r="B1712" i="38"/>
  <c r="B1711" i="38"/>
  <c r="B1710" i="38"/>
  <c r="B1709" i="38"/>
  <c r="B1708" i="38"/>
  <c r="B1707" i="38"/>
  <c r="B1706" i="38"/>
  <c r="B1705" i="38"/>
  <c r="B1704" i="38"/>
  <c r="B1703" i="38"/>
  <c r="B1702" i="38"/>
  <c r="B1701" i="38"/>
  <c r="B1700" i="38"/>
  <c r="B1699" i="38"/>
  <c r="B1698" i="38"/>
  <c r="B1697" i="38"/>
  <c r="B1696" i="38"/>
  <c r="B1695" i="38"/>
  <c r="B1694" i="38"/>
  <c r="B1693" i="38"/>
  <c r="B1692" i="38"/>
  <c r="B1691" i="38"/>
  <c r="B1690" i="38"/>
  <c r="B1689" i="38"/>
  <c r="B1688" i="38"/>
  <c r="B1687" i="38"/>
  <c r="B1686" i="38"/>
  <c r="B1685" i="38"/>
  <c r="B1684" i="38"/>
  <c r="B1683" i="38"/>
  <c r="B1682" i="38"/>
  <c r="B1681" i="38"/>
  <c r="B1680" i="38"/>
  <c r="B1679" i="38"/>
  <c r="B1678" i="38"/>
  <c r="B1677" i="38"/>
  <c r="B1676" i="38"/>
  <c r="B1675" i="38"/>
  <c r="B1674" i="38"/>
  <c r="B1673" i="38"/>
  <c r="B1672" i="38"/>
  <c r="B1671" i="38"/>
  <c r="B1670" i="38"/>
  <c r="B1669" i="38"/>
  <c r="B1668" i="38"/>
  <c r="B1667" i="38"/>
  <c r="B1666" i="38"/>
  <c r="B1665" i="38"/>
  <c r="B1664" i="38"/>
  <c r="B1663" i="38"/>
  <c r="B1662" i="38"/>
  <c r="B1661" i="38"/>
  <c r="B1660" i="38"/>
  <c r="B1659" i="38"/>
  <c r="B1658" i="38"/>
  <c r="B1657" i="38"/>
  <c r="B1656" i="38"/>
  <c r="B1655" i="38"/>
  <c r="B1654" i="38"/>
  <c r="B1653" i="38"/>
  <c r="B1652" i="38"/>
  <c r="B1651" i="38"/>
  <c r="B1650" i="38"/>
  <c r="B1649" i="38"/>
  <c r="B1648" i="38"/>
  <c r="B1647" i="38"/>
  <c r="B1646" i="38"/>
  <c r="B1645" i="38"/>
  <c r="B1644" i="38"/>
  <c r="B1643" i="38"/>
  <c r="B1642" i="38"/>
  <c r="B1641" i="38"/>
  <c r="B1640" i="38"/>
  <c r="B1639" i="38"/>
  <c r="B1638" i="38"/>
  <c r="B1637" i="38"/>
  <c r="B1636" i="38"/>
  <c r="B1635" i="38"/>
  <c r="B1634" i="38"/>
  <c r="B1633" i="38"/>
  <c r="B1632" i="38"/>
  <c r="B1631" i="38"/>
  <c r="B1630" i="38"/>
  <c r="B1629" i="38"/>
  <c r="B1628" i="38"/>
  <c r="B1627" i="38"/>
  <c r="B1626" i="38"/>
  <c r="B1625" i="38"/>
  <c r="B1624" i="38"/>
  <c r="B1623" i="38"/>
  <c r="B1622" i="38"/>
  <c r="B1621" i="38"/>
  <c r="B1620" i="38"/>
  <c r="B1619" i="38"/>
  <c r="B1618" i="38"/>
  <c r="B1617" i="38"/>
  <c r="B1616" i="38"/>
  <c r="B1615" i="38"/>
  <c r="B1614" i="38"/>
  <c r="B1613" i="38"/>
  <c r="B1612" i="38"/>
  <c r="B1611" i="38"/>
  <c r="B1610" i="38"/>
  <c r="B1609" i="38"/>
  <c r="B1608" i="38"/>
  <c r="B1607" i="38"/>
  <c r="B1606" i="38"/>
  <c r="B1605" i="38"/>
  <c r="B1604" i="38"/>
  <c r="B1603" i="38"/>
  <c r="B1602" i="38"/>
  <c r="B1601" i="38"/>
  <c r="B1600" i="38"/>
  <c r="B1599" i="38"/>
  <c r="B1598" i="38"/>
  <c r="B1597" i="38"/>
  <c r="B1596" i="38"/>
  <c r="B1595" i="38"/>
  <c r="B1594" i="38"/>
  <c r="B1593" i="38"/>
  <c r="B1592" i="38"/>
  <c r="B1591" i="38"/>
  <c r="B1590" i="38"/>
  <c r="B1589" i="38"/>
  <c r="B1588" i="38"/>
  <c r="B1587" i="38"/>
  <c r="B1586" i="38"/>
  <c r="B1585" i="38"/>
  <c r="B1584" i="38"/>
  <c r="B1583" i="38"/>
  <c r="B1582" i="38"/>
  <c r="B1581" i="38"/>
  <c r="B1580" i="38"/>
  <c r="B1579" i="38"/>
  <c r="B1578" i="38"/>
  <c r="B1577" i="38"/>
  <c r="B1576" i="38"/>
  <c r="B1575" i="38"/>
  <c r="B1574" i="38"/>
  <c r="B1573" i="38"/>
  <c r="B1572" i="38"/>
  <c r="B1571" i="38"/>
  <c r="B1570" i="38"/>
  <c r="B1569" i="38"/>
  <c r="B1568" i="38"/>
  <c r="B1567" i="38"/>
  <c r="B1566" i="38"/>
  <c r="B1565" i="38"/>
  <c r="B1564" i="38"/>
  <c r="B1563" i="38"/>
  <c r="B1562" i="38"/>
  <c r="B1561" i="38"/>
  <c r="B1560" i="38"/>
  <c r="B1559" i="38"/>
  <c r="B1558" i="38"/>
  <c r="B1557" i="38"/>
  <c r="B1556" i="38"/>
  <c r="B1555" i="38"/>
  <c r="B1554" i="38"/>
  <c r="B1553" i="38"/>
  <c r="B1552" i="38"/>
  <c r="B1551" i="38"/>
  <c r="B1550" i="38"/>
  <c r="B1549" i="38"/>
  <c r="B1548" i="38"/>
  <c r="B1547" i="38"/>
  <c r="B1546" i="38"/>
  <c r="B1545" i="38"/>
  <c r="B1544" i="38"/>
  <c r="B1543" i="38"/>
  <c r="B1542" i="38"/>
  <c r="B1541" i="38"/>
  <c r="B1540" i="38"/>
  <c r="B1539" i="38"/>
  <c r="B1538" i="38"/>
  <c r="B1537" i="38"/>
  <c r="B1536" i="38"/>
  <c r="B1535" i="38"/>
  <c r="B1534" i="38"/>
  <c r="B1533" i="38"/>
  <c r="B1532" i="38"/>
  <c r="B1531" i="38"/>
  <c r="B1530" i="38"/>
  <c r="B1529" i="38"/>
  <c r="B1528" i="38"/>
  <c r="B1527" i="38"/>
  <c r="B1526" i="38"/>
  <c r="B1525" i="38"/>
  <c r="B1524" i="38"/>
  <c r="B1523" i="38"/>
  <c r="B1522" i="38"/>
  <c r="B1521" i="38"/>
  <c r="B1520" i="38"/>
  <c r="B1519" i="38"/>
  <c r="B1518" i="38"/>
  <c r="B1517" i="38"/>
  <c r="B1516" i="38"/>
  <c r="B1515" i="38"/>
  <c r="B1514" i="38"/>
  <c r="B1513" i="38"/>
  <c r="B1512" i="38"/>
  <c r="B1511" i="38"/>
  <c r="B1510" i="38"/>
  <c r="B1509" i="38"/>
  <c r="B1508" i="38"/>
  <c r="B1507" i="38"/>
  <c r="B1506" i="38"/>
  <c r="B1505" i="38"/>
  <c r="B1504" i="38"/>
  <c r="B1503" i="38"/>
  <c r="B1502" i="38"/>
  <c r="B1501" i="38"/>
  <c r="B1500" i="38"/>
  <c r="B1499" i="38"/>
  <c r="B1498" i="38"/>
  <c r="B1497" i="38"/>
  <c r="B1496" i="38"/>
  <c r="B1495" i="38"/>
  <c r="B1494" i="38"/>
  <c r="B1493" i="38"/>
  <c r="B1492" i="38"/>
  <c r="B1491" i="38"/>
  <c r="B1490" i="38"/>
  <c r="B1489" i="38"/>
  <c r="B1488" i="38"/>
  <c r="B1487" i="38"/>
  <c r="B1486" i="38"/>
  <c r="B1485" i="38"/>
  <c r="B1484" i="38"/>
  <c r="B1483" i="38"/>
  <c r="B1482" i="38"/>
  <c r="B1481" i="38"/>
  <c r="B1480" i="38"/>
  <c r="B1479" i="38"/>
  <c r="B1478" i="38"/>
  <c r="B1477" i="38"/>
  <c r="B1476" i="38"/>
  <c r="B1475" i="38"/>
  <c r="B1474" i="38"/>
  <c r="B1473" i="38"/>
  <c r="B1472" i="38"/>
  <c r="B1471" i="38"/>
  <c r="B1470" i="38"/>
  <c r="B1469" i="38"/>
  <c r="B1468" i="38"/>
  <c r="B1467" i="38"/>
  <c r="B1466" i="38"/>
  <c r="B1465" i="38"/>
  <c r="B1464" i="38"/>
  <c r="B1463" i="38"/>
  <c r="B1462" i="38"/>
  <c r="B1461" i="38"/>
  <c r="B1460" i="38"/>
  <c r="B1459" i="38"/>
  <c r="B1458" i="38"/>
  <c r="B1457" i="38"/>
  <c r="B1456" i="38"/>
  <c r="B1455" i="38"/>
  <c r="B1454" i="38"/>
  <c r="B1453" i="38"/>
  <c r="B1452" i="38"/>
  <c r="B1451" i="38"/>
  <c r="B1450" i="38"/>
  <c r="B1449" i="38"/>
  <c r="B1448" i="38"/>
  <c r="B1447" i="38"/>
  <c r="B1446" i="38"/>
  <c r="B1445" i="38"/>
  <c r="B1444" i="38"/>
  <c r="B1443" i="38"/>
  <c r="B1442" i="38"/>
  <c r="B1441" i="38"/>
  <c r="B1440" i="38"/>
  <c r="B1439" i="38"/>
  <c r="B1438" i="38"/>
  <c r="B1437" i="38"/>
  <c r="B1436" i="38"/>
  <c r="B1435" i="38"/>
  <c r="B1434" i="38"/>
  <c r="B1433" i="38"/>
  <c r="B1432" i="38"/>
  <c r="B1431" i="38"/>
  <c r="B1430" i="38"/>
  <c r="B1429" i="38"/>
  <c r="B1428" i="38"/>
  <c r="B1427" i="38"/>
  <c r="B1426" i="38"/>
  <c r="B1425" i="38"/>
  <c r="B1424" i="38"/>
  <c r="B1423" i="38"/>
  <c r="B1422" i="38"/>
  <c r="B1421" i="38"/>
  <c r="B1420" i="38"/>
  <c r="B1419" i="38"/>
  <c r="B1418" i="38"/>
  <c r="B1417" i="38"/>
  <c r="B1416" i="38"/>
  <c r="B1415" i="38"/>
  <c r="B1414" i="38"/>
  <c r="B1413" i="38"/>
  <c r="B1412" i="38"/>
  <c r="B1411" i="38"/>
  <c r="B1410" i="38"/>
  <c r="B1409" i="38"/>
  <c r="B1408" i="38"/>
  <c r="B1407" i="38"/>
  <c r="B1406" i="38"/>
  <c r="B1405" i="38"/>
  <c r="B1404" i="38"/>
  <c r="B1403" i="38"/>
  <c r="B1402" i="38"/>
  <c r="B1401" i="38"/>
  <c r="B1400" i="38"/>
  <c r="B1399" i="38"/>
  <c r="B1398" i="38"/>
  <c r="B1397" i="38"/>
  <c r="B1396" i="38"/>
  <c r="B1395" i="38"/>
  <c r="B1394" i="38"/>
  <c r="B1393" i="38"/>
  <c r="B1392" i="38"/>
  <c r="B1391" i="38"/>
  <c r="B1390" i="38"/>
  <c r="B1389" i="38"/>
  <c r="B1388" i="38"/>
  <c r="B1387" i="38"/>
  <c r="B1386" i="38"/>
  <c r="B1385" i="38"/>
  <c r="B1384" i="38"/>
  <c r="B1383" i="38"/>
  <c r="B1382" i="38"/>
  <c r="B1381" i="38"/>
  <c r="B1380" i="38"/>
  <c r="B1379" i="38"/>
  <c r="B1378" i="38"/>
  <c r="B1377" i="38"/>
  <c r="B1376" i="38"/>
  <c r="B1375" i="38"/>
  <c r="B1374" i="38"/>
  <c r="B1373" i="38"/>
  <c r="B1372" i="38"/>
  <c r="B1371" i="38"/>
  <c r="B1370" i="38"/>
  <c r="B1369" i="38"/>
  <c r="B1368" i="38"/>
  <c r="B1367" i="38"/>
  <c r="B1366" i="38"/>
  <c r="B1365" i="38"/>
  <c r="B1364" i="38"/>
  <c r="B1363" i="38"/>
  <c r="B1362" i="38"/>
  <c r="B1361" i="38"/>
  <c r="B1360" i="38"/>
  <c r="B1359" i="38"/>
  <c r="B1358" i="38"/>
  <c r="B1357" i="38"/>
  <c r="B1356" i="38"/>
  <c r="B1355" i="38"/>
  <c r="B1354" i="38"/>
  <c r="B1353" i="38"/>
  <c r="B1352" i="38"/>
  <c r="B1351" i="38"/>
  <c r="B1350" i="38"/>
  <c r="B1349" i="38"/>
  <c r="B1348" i="38"/>
  <c r="B1347" i="38"/>
  <c r="B1346" i="38"/>
  <c r="B1345" i="38"/>
  <c r="B1344" i="38"/>
  <c r="B1343" i="38"/>
  <c r="B1342" i="38"/>
  <c r="B1341" i="38"/>
  <c r="B1340" i="38"/>
  <c r="B1339" i="38"/>
  <c r="B1338" i="38"/>
  <c r="B1337" i="38"/>
  <c r="B1336" i="38"/>
  <c r="B1335" i="38"/>
  <c r="B1334" i="38"/>
  <c r="B1333" i="38"/>
  <c r="B1332" i="38"/>
  <c r="B1331" i="38"/>
  <c r="B1330" i="38"/>
  <c r="B1329" i="38"/>
  <c r="B1328" i="38"/>
  <c r="B1327" i="38"/>
  <c r="B1326" i="38"/>
  <c r="B1325" i="38"/>
  <c r="B1324" i="38"/>
  <c r="B1323" i="38"/>
  <c r="B1322" i="38"/>
  <c r="B1321" i="38"/>
  <c r="B1320" i="38"/>
  <c r="B1319" i="38"/>
  <c r="B1318" i="38"/>
  <c r="B1317" i="38"/>
  <c r="B1316" i="38"/>
  <c r="B1315" i="38"/>
  <c r="B1314" i="38"/>
  <c r="B1313" i="38"/>
  <c r="B1312" i="38"/>
  <c r="B1311" i="38"/>
  <c r="B1310" i="38"/>
  <c r="B1309" i="38"/>
  <c r="B1308" i="38"/>
  <c r="B1307" i="38"/>
  <c r="B1306" i="38"/>
  <c r="B1305" i="38"/>
  <c r="B1304" i="38"/>
  <c r="B1303" i="38"/>
  <c r="B1302" i="38"/>
  <c r="B1301" i="38"/>
  <c r="B1300" i="38"/>
  <c r="B1299" i="38"/>
  <c r="B1298" i="38"/>
  <c r="B1297" i="38"/>
  <c r="B1296" i="38"/>
  <c r="B1295" i="38"/>
  <c r="B1294" i="38"/>
  <c r="B1293" i="38"/>
  <c r="B1292" i="38"/>
  <c r="B1291" i="38"/>
  <c r="B1290" i="38"/>
  <c r="B1289" i="38"/>
  <c r="B1288" i="38"/>
  <c r="B1287" i="38"/>
  <c r="B1286" i="38"/>
  <c r="B1285" i="38"/>
  <c r="B1284" i="38"/>
  <c r="B1283" i="38"/>
  <c r="B1282" i="38"/>
  <c r="B1281" i="38"/>
  <c r="B1280" i="38"/>
  <c r="B1279" i="38"/>
  <c r="B1278" i="38"/>
  <c r="B1277" i="38"/>
  <c r="B1276" i="38"/>
  <c r="B1275" i="38"/>
  <c r="B1274" i="38"/>
  <c r="B1273" i="38"/>
  <c r="B1272" i="38"/>
  <c r="B1271" i="38"/>
  <c r="B1270" i="38"/>
  <c r="B1269" i="38"/>
  <c r="B1268" i="38"/>
  <c r="B1267" i="38"/>
  <c r="B1266" i="38"/>
  <c r="B1265" i="38"/>
  <c r="B1264" i="38"/>
  <c r="B1263" i="38"/>
  <c r="B1262" i="38"/>
  <c r="B1261" i="38"/>
  <c r="B1260" i="38"/>
  <c r="B1259" i="38"/>
  <c r="B1258" i="38"/>
  <c r="B1257" i="38"/>
  <c r="B1256" i="38"/>
  <c r="B1255" i="38"/>
  <c r="B1254" i="38"/>
  <c r="B1253" i="38"/>
  <c r="B1252" i="38"/>
  <c r="B1251" i="38"/>
  <c r="B1250" i="38"/>
  <c r="B1249" i="38"/>
  <c r="B1248" i="38"/>
  <c r="B1247" i="38"/>
  <c r="B1246" i="38"/>
  <c r="B1245" i="38"/>
  <c r="B1244" i="38"/>
  <c r="B1243" i="38"/>
  <c r="B1242" i="38"/>
  <c r="B1241" i="38"/>
  <c r="B1240" i="38"/>
  <c r="B1239" i="38"/>
  <c r="B1238" i="38"/>
  <c r="B1237" i="38"/>
  <c r="B1236" i="38"/>
  <c r="B1235" i="38"/>
  <c r="B1234" i="38"/>
  <c r="B1233" i="38"/>
  <c r="B1232" i="38"/>
  <c r="B1231" i="38"/>
  <c r="B1230" i="38"/>
  <c r="B1229" i="38"/>
  <c r="B1228" i="38"/>
  <c r="B1227" i="38"/>
  <c r="B1226" i="38"/>
  <c r="B1225" i="38"/>
  <c r="B1224" i="38"/>
  <c r="B1223" i="38"/>
  <c r="B1222" i="38"/>
  <c r="B1221" i="38"/>
  <c r="B1220" i="38"/>
  <c r="B1219" i="38"/>
  <c r="B1218" i="38"/>
  <c r="B1217" i="38"/>
  <c r="B1216" i="38"/>
  <c r="B1215" i="38"/>
  <c r="B1214" i="38"/>
  <c r="B1213" i="38"/>
  <c r="B1212" i="38"/>
  <c r="B1211" i="38"/>
  <c r="B1210" i="38"/>
  <c r="B1209" i="38"/>
  <c r="B1208" i="38"/>
  <c r="B1207" i="38"/>
  <c r="B1206" i="38"/>
  <c r="B1205" i="38"/>
  <c r="B1204" i="38"/>
  <c r="B1203" i="38"/>
  <c r="B1202" i="38"/>
  <c r="B1201" i="38"/>
  <c r="B1200" i="38"/>
  <c r="B1199" i="38"/>
  <c r="B1198" i="38"/>
  <c r="B1197" i="38"/>
  <c r="B1196" i="38"/>
  <c r="B1195" i="38"/>
  <c r="B1194" i="38"/>
  <c r="B1193" i="38"/>
  <c r="B1192" i="38"/>
  <c r="B1191" i="38"/>
  <c r="B1190" i="38"/>
  <c r="B1189" i="38"/>
  <c r="B1188" i="38"/>
  <c r="B1187" i="38"/>
  <c r="B1186" i="38"/>
  <c r="B1185" i="38"/>
  <c r="B1184" i="38"/>
  <c r="B1183" i="38"/>
  <c r="B1182" i="38"/>
  <c r="B1181" i="38"/>
  <c r="B1180" i="38"/>
  <c r="B1179" i="38"/>
  <c r="B1178" i="38"/>
  <c r="B1177" i="38"/>
  <c r="B1176" i="38"/>
  <c r="B1175" i="38"/>
  <c r="B1174" i="38"/>
  <c r="B1173" i="38"/>
  <c r="B1172" i="38"/>
  <c r="B1171" i="38"/>
  <c r="B1170" i="38"/>
  <c r="B1169" i="38"/>
  <c r="B1168" i="38"/>
  <c r="B1167" i="38"/>
  <c r="B1166" i="38"/>
  <c r="B1165" i="38"/>
  <c r="B1164" i="38"/>
  <c r="B1163" i="38"/>
  <c r="B1162" i="38"/>
  <c r="B1161" i="38"/>
  <c r="B1160" i="38"/>
  <c r="B1159" i="38"/>
  <c r="B1158" i="38"/>
  <c r="B1157" i="38"/>
  <c r="B1156" i="38"/>
  <c r="B1155" i="38"/>
  <c r="B1154" i="38"/>
  <c r="B1153" i="38"/>
  <c r="B1152" i="38"/>
  <c r="B1151" i="38"/>
  <c r="B1150" i="38"/>
  <c r="B1149" i="38"/>
  <c r="B1148" i="38"/>
  <c r="B1147" i="38"/>
  <c r="B1146" i="38"/>
  <c r="B1145" i="38"/>
  <c r="B1144" i="38"/>
  <c r="B1143" i="38"/>
  <c r="B1142" i="38"/>
  <c r="B1141" i="38"/>
  <c r="B1140" i="38"/>
  <c r="B1139" i="38"/>
  <c r="B1138" i="38"/>
  <c r="B1137" i="38"/>
  <c r="B1136" i="38"/>
  <c r="B1135" i="38"/>
  <c r="B1134" i="38"/>
  <c r="B1133" i="38"/>
  <c r="B1132" i="38"/>
  <c r="B1131" i="38"/>
  <c r="B1130" i="38"/>
  <c r="B1129" i="38"/>
  <c r="B1128" i="38"/>
  <c r="B1127" i="38"/>
  <c r="B1126" i="38"/>
  <c r="B1125" i="38"/>
  <c r="B1124" i="38"/>
  <c r="B1123" i="38"/>
  <c r="B1122" i="38"/>
  <c r="B1121" i="38"/>
  <c r="B1120" i="38"/>
  <c r="B1119" i="38"/>
  <c r="B1118" i="38"/>
  <c r="B1117" i="38"/>
  <c r="B1116" i="38"/>
  <c r="B1115" i="38"/>
  <c r="B1114" i="38"/>
  <c r="B1113" i="38"/>
  <c r="B1112" i="38"/>
  <c r="B1111" i="38"/>
  <c r="B1110" i="38"/>
  <c r="B1109" i="38"/>
  <c r="B1108" i="38"/>
  <c r="B1107" i="38"/>
  <c r="B1106" i="38"/>
  <c r="B1105" i="38"/>
  <c r="B1104" i="38"/>
  <c r="B1103" i="38"/>
  <c r="B1102" i="38"/>
  <c r="B1101" i="38"/>
  <c r="B1100" i="38"/>
  <c r="B1099" i="38"/>
  <c r="B1098" i="38"/>
  <c r="B1097" i="38"/>
  <c r="B1096" i="38"/>
  <c r="B1095" i="38"/>
  <c r="B1094" i="38"/>
  <c r="B1093" i="38"/>
  <c r="B1092" i="38"/>
  <c r="B1091" i="38"/>
  <c r="B1090" i="38"/>
  <c r="B1089" i="38"/>
  <c r="B1088" i="38"/>
  <c r="B1087" i="38"/>
  <c r="B1086" i="38"/>
  <c r="B1085" i="38"/>
  <c r="B1084" i="38"/>
  <c r="B1083" i="38"/>
  <c r="B1082" i="38"/>
  <c r="B1081" i="38"/>
  <c r="B1080" i="38"/>
  <c r="B1079" i="38"/>
  <c r="B1078" i="38"/>
  <c r="B1077" i="38"/>
  <c r="B1076" i="38"/>
  <c r="B1075" i="38"/>
  <c r="B1074" i="38"/>
  <c r="B1073" i="38"/>
  <c r="B1072" i="38"/>
  <c r="B1071" i="38"/>
  <c r="B1070" i="38"/>
  <c r="B1069" i="38"/>
  <c r="B1068" i="38"/>
  <c r="B1067" i="38"/>
  <c r="B1066" i="38"/>
  <c r="B1065" i="38"/>
  <c r="B1064" i="38"/>
  <c r="B1063" i="38"/>
  <c r="B1062" i="38"/>
  <c r="B1061" i="38"/>
  <c r="B1060" i="38"/>
  <c r="B1059" i="38"/>
  <c r="B1058" i="38"/>
  <c r="B1057" i="38"/>
  <c r="B1056" i="38"/>
  <c r="B1055" i="38"/>
  <c r="B1054" i="38"/>
  <c r="B1053" i="38"/>
  <c r="B1052" i="38"/>
  <c r="B1051" i="38"/>
  <c r="B1050" i="38"/>
  <c r="B1049" i="38"/>
  <c r="B1048" i="38"/>
  <c r="B1047" i="38"/>
  <c r="B1046" i="38"/>
  <c r="B1045" i="38"/>
  <c r="B1044" i="38"/>
  <c r="B1043" i="38"/>
  <c r="B1042" i="38"/>
  <c r="B1041" i="38"/>
  <c r="B1040" i="38"/>
  <c r="B1039" i="38"/>
  <c r="B1038" i="38"/>
  <c r="B1037" i="38"/>
  <c r="B1036" i="38"/>
  <c r="B1035" i="38"/>
  <c r="B1034" i="38"/>
  <c r="B1033" i="38"/>
  <c r="B1032" i="38"/>
  <c r="B1031" i="38"/>
  <c r="B1030" i="38"/>
  <c r="B1029" i="38"/>
  <c r="B1028" i="38"/>
  <c r="B1027" i="38"/>
  <c r="B1026" i="38"/>
  <c r="B1025" i="38"/>
  <c r="B1024" i="38"/>
  <c r="B1023" i="38"/>
  <c r="B1022" i="38"/>
  <c r="B1021" i="38"/>
  <c r="B1020" i="38"/>
  <c r="B1019" i="38"/>
  <c r="B1018" i="38"/>
  <c r="B1017" i="38"/>
  <c r="B1016" i="38"/>
  <c r="B1015" i="38"/>
  <c r="B1014" i="38"/>
  <c r="B1013" i="38"/>
  <c r="B1012" i="38"/>
  <c r="B1011" i="38"/>
  <c r="B1010" i="38"/>
  <c r="B1009" i="38"/>
  <c r="B1008" i="38"/>
  <c r="B1007" i="38"/>
  <c r="B1006" i="38"/>
  <c r="B1005" i="38"/>
  <c r="B1004" i="38"/>
  <c r="B1003" i="38"/>
  <c r="B1002" i="38"/>
  <c r="B1001" i="38"/>
  <c r="B1000" i="38"/>
  <c r="B999" i="38"/>
  <c r="B998" i="38"/>
  <c r="B997" i="38"/>
  <c r="B996" i="38"/>
  <c r="B995" i="38"/>
  <c r="B994" i="38"/>
  <c r="B993" i="38"/>
  <c r="B992" i="38"/>
  <c r="B991" i="38"/>
  <c r="B990" i="38"/>
  <c r="B989" i="38"/>
  <c r="B988" i="38"/>
  <c r="B987" i="38"/>
  <c r="B986" i="38"/>
  <c r="B985" i="38"/>
  <c r="B984" i="38"/>
  <c r="B983" i="38"/>
  <c r="B982" i="38"/>
  <c r="B981" i="38"/>
  <c r="B980" i="38"/>
  <c r="B979" i="38"/>
  <c r="B978" i="38"/>
  <c r="B977" i="38"/>
  <c r="B976" i="38"/>
  <c r="B975" i="38"/>
  <c r="B974" i="38"/>
  <c r="B973" i="38"/>
  <c r="B972" i="38"/>
  <c r="B971" i="38"/>
  <c r="B970" i="38"/>
  <c r="B969" i="38"/>
  <c r="B968" i="38"/>
  <c r="B967" i="38"/>
  <c r="B966" i="38"/>
  <c r="B965" i="38"/>
  <c r="B964" i="38"/>
  <c r="B963" i="38"/>
  <c r="B962" i="38"/>
  <c r="B961" i="38"/>
  <c r="B960" i="38"/>
  <c r="B959" i="38"/>
  <c r="B958" i="38"/>
  <c r="B957" i="38"/>
  <c r="B956" i="38"/>
  <c r="B955" i="38"/>
  <c r="B954" i="38"/>
  <c r="B953" i="38"/>
  <c r="B952" i="38"/>
  <c r="B951" i="38"/>
  <c r="B950" i="38"/>
  <c r="B949" i="38"/>
  <c r="B948" i="38"/>
  <c r="B947" i="38"/>
  <c r="B946" i="38"/>
  <c r="B945" i="38"/>
  <c r="B944" i="38"/>
  <c r="B943" i="38"/>
  <c r="B942" i="38"/>
  <c r="B941" i="38"/>
  <c r="B940" i="38"/>
  <c r="B939" i="38"/>
  <c r="B938" i="38"/>
  <c r="B937" i="38"/>
  <c r="B936" i="38"/>
  <c r="B935" i="38"/>
  <c r="B934" i="38"/>
  <c r="B933" i="38"/>
  <c r="B932" i="38"/>
  <c r="B931" i="38"/>
  <c r="B930" i="38"/>
  <c r="B929" i="38"/>
  <c r="B928" i="38"/>
  <c r="B927" i="38"/>
  <c r="B926" i="38"/>
  <c r="B925" i="38"/>
  <c r="B924" i="38"/>
  <c r="B923" i="38"/>
  <c r="B922" i="38"/>
  <c r="B921" i="38"/>
  <c r="B920" i="38"/>
  <c r="B919" i="38"/>
  <c r="B918" i="38"/>
  <c r="B917" i="38"/>
  <c r="B916" i="38"/>
  <c r="B915" i="38"/>
  <c r="B914" i="38"/>
  <c r="B913" i="38"/>
  <c r="B912" i="38"/>
  <c r="B911" i="38"/>
  <c r="B910" i="38"/>
  <c r="B909" i="38"/>
  <c r="B908" i="38"/>
  <c r="B907" i="38"/>
  <c r="B906" i="38"/>
  <c r="B905" i="38"/>
  <c r="B904" i="38"/>
  <c r="B903" i="38"/>
  <c r="B902" i="38"/>
  <c r="B901" i="38"/>
  <c r="B900" i="38"/>
  <c r="B899" i="38"/>
  <c r="B898" i="38"/>
  <c r="B897" i="38"/>
  <c r="B896" i="38"/>
  <c r="B895" i="38"/>
  <c r="B894" i="38"/>
  <c r="B893" i="38"/>
  <c r="B892" i="38"/>
  <c r="B891" i="38"/>
  <c r="B890" i="38"/>
  <c r="B889" i="38"/>
  <c r="B888" i="38"/>
  <c r="B887" i="38"/>
  <c r="B886" i="38"/>
  <c r="B885" i="38"/>
  <c r="B884" i="38"/>
  <c r="B883" i="38"/>
  <c r="B882" i="38"/>
  <c r="B881" i="38"/>
  <c r="B880" i="38"/>
  <c r="B879" i="38"/>
  <c r="B878" i="38"/>
  <c r="B877" i="38"/>
  <c r="B876" i="38"/>
  <c r="B875" i="38"/>
  <c r="B874" i="38"/>
  <c r="B873" i="38"/>
  <c r="B872" i="38"/>
  <c r="B871" i="38"/>
  <c r="B870" i="38"/>
  <c r="B869" i="38"/>
  <c r="B868" i="38"/>
  <c r="B867" i="38"/>
  <c r="B866" i="38"/>
  <c r="B865" i="38"/>
  <c r="B864" i="38"/>
  <c r="B863" i="38"/>
  <c r="B862" i="38"/>
  <c r="B861" i="38"/>
  <c r="B860" i="38"/>
  <c r="B859" i="38"/>
  <c r="B858" i="38"/>
  <c r="B857" i="38"/>
  <c r="B856" i="38"/>
  <c r="B855" i="38"/>
  <c r="B854" i="38"/>
  <c r="B853" i="38"/>
  <c r="B852" i="38"/>
  <c r="B851" i="38"/>
  <c r="B850" i="38"/>
  <c r="B849" i="38"/>
  <c r="B848" i="38"/>
  <c r="B847" i="38"/>
  <c r="B846" i="38"/>
  <c r="B845" i="38"/>
  <c r="B844" i="38"/>
  <c r="B843" i="38"/>
  <c r="B842" i="38"/>
  <c r="B841" i="38"/>
  <c r="B840" i="38"/>
  <c r="B839" i="38"/>
  <c r="B838" i="38"/>
  <c r="B837" i="38"/>
  <c r="B836" i="38"/>
  <c r="B835" i="38"/>
  <c r="B834" i="38"/>
  <c r="B833" i="38"/>
  <c r="B832" i="38"/>
  <c r="B831" i="38"/>
  <c r="B830" i="38"/>
  <c r="B829" i="38"/>
  <c r="B828" i="38"/>
  <c r="B827" i="38"/>
  <c r="B826" i="38"/>
  <c r="B825" i="38"/>
  <c r="B824" i="38"/>
  <c r="B823" i="38"/>
  <c r="B822" i="38"/>
  <c r="B821" i="38"/>
  <c r="B820" i="38"/>
  <c r="B819" i="38"/>
  <c r="B818" i="38"/>
  <c r="B817" i="38"/>
  <c r="B816" i="38"/>
  <c r="B815" i="38"/>
  <c r="B814" i="38"/>
  <c r="B813" i="38"/>
  <c r="B812" i="38"/>
  <c r="B811" i="38"/>
  <c r="B810" i="38"/>
  <c r="B809" i="38"/>
  <c r="B808" i="38"/>
  <c r="B807" i="38"/>
  <c r="B806" i="38"/>
  <c r="B805" i="38"/>
  <c r="B804" i="38"/>
  <c r="B803" i="38"/>
  <c r="B802" i="38"/>
  <c r="B801" i="38"/>
  <c r="B800" i="38"/>
  <c r="B799" i="38"/>
  <c r="B798" i="38"/>
  <c r="B797" i="38"/>
  <c r="B796" i="38"/>
  <c r="B795" i="38"/>
  <c r="B794" i="38"/>
  <c r="B793" i="38"/>
  <c r="B792" i="38"/>
  <c r="B791" i="38"/>
  <c r="B790" i="38"/>
  <c r="B789" i="38"/>
  <c r="B788" i="38"/>
  <c r="B787" i="38"/>
  <c r="B786" i="38"/>
  <c r="B785" i="38"/>
  <c r="B784" i="38"/>
  <c r="B783" i="38"/>
  <c r="B782" i="38"/>
  <c r="B781" i="38"/>
  <c r="B780" i="38"/>
  <c r="B779" i="38"/>
  <c r="B778" i="38"/>
  <c r="B777" i="38"/>
  <c r="B776" i="38"/>
  <c r="B775" i="38"/>
  <c r="B774" i="38"/>
  <c r="B773" i="38"/>
  <c r="B772" i="38"/>
  <c r="B771" i="38"/>
  <c r="B770" i="38"/>
  <c r="B769" i="38"/>
  <c r="B768" i="38"/>
  <c r="B767" i="38"/>
  <c r="B766" i="38"/>
  <c r="B765" i="38"/>
  <c r="B764" i="38"/>
  <c r="B763" i="38"/>
  <c r="B762" i="38"/>
  <c r="B761" i="38"/>
  <c r="B760" i="38"/>
  <c r="B759" i="38"/>
  <c r="B758" i="38"/>
  <c r="B757" i="38"/>
  <c r="B756" i="38"/>
  <c r="B755" i="38"/>
  <c r="B754" i="38"/>
  <c r="B753" i="38"/>
  <c r="B752" i="38"/>
  <c r="B751" i="38"/>
  <c r="B750" i="38"/>
  <c r="B749" i="38"/>
  <c r="B748" i="38"/>
  <c r="B747" i="38"/>
  <c r="B746" i="38"/>
  <c r="B745" i="38"/>
  <c r="B744" i="38"/>
  <c r="B743" i="38"/>
  <c r="B742" i="38"/>
  <c r="B741" i="38"/>
  <c r="B740" i="38"/>
  <c r="B739" i="38"/>
  <c r="B738" i="38"/>
  <c r="B737" i="38"/>
  <c r="B736" i="38"/>
  <c r="B735" i="38"/>
  <c r="B734" i="38"/>
  <c r="B733" i="38"/>
  <c r="B732" i="38"/>
  <c r="B731" i="38"/>
  <c r="B730" i="38"/>
  <c r="B729" i="38"/>
  <c r="B728" i="38"/>
  <c r="B727" i="38"/>
  <c r="B726" i="38"/>
  <c r="B725" i="38"/>
  <c r="B724" i="38"/>
  <c r="B723" i="38"/>
  <c r="B722" i="38"/>
  <c r="B721" i="38"/>
  <c r="B720" i="38"/>
  <c r="B719" i="38"/>
  <c r="B718" i="38"/>
  <c r="B717" i="38"/>
  <c r="B716" i="38"/>
  <c r="B715" i="38"/>
  <c r="B714" i="38"/>
  <c r="B713" i="38"/>
  <c r="B712" i="38"/>
  <c r="B711" i="38"/>
  <c r="B710" i="38"/>
  <c r="B709" i="38"/>
  <c r="B708" i="38"/>
  <c r="B707" i="38"/>
  <c r="B706" i="38"/>
  <c r="B705" i="38"/>
  <c r="B704" i="38"/>
  <c r="B703" i="38"/>
  <c r="B702" i="38"/>
  <c r="B701" i="38"/>
  <c r="B700" i="38"/>
  <c r="B699" i="38"/>
  <c r="B698" i="38"/>
  <c r="B697" i="38"/>
  <c r="B696" i="38"/>
  <c r="B695" i="38"/>
  <c r="B694" i="38"/>
  <c r="B693" i="38"/>
  <c r="B692" i="38"/>
  <c r="B691" i="38"/>
  <c r="B690" i="38"/>
  <c r="B689" i="38"/>
  <c r="B688" i="38"/>
  <c r="B687" i="38"/>
  <c r="B686" i="38"/>
  <c r="B685" i="38"/>
  <c r="B684" i="38"/>
  <c r="B683" i="38"/>
  <c r="B682" i="38"/>
  <c r="B681" i="38"/>
  <c r="B680" i="38"/>
  <c r="B679" i="38"/>
  <c r="B678" i="38"/>
  <c r="B677" i="38"/>
  <c r="B676" i="38"/>
  <c r="B675" i="38"/>
  <c r="B674" i="38"/>
  <c r="B673" i="38"/>
  <c r="B672" i="38"/>
  <c r="B671" i="38"/>
  <c r="B670" i="38"/>
  <c r="B669" i="38"/>
  <c r="B668" i="38"/>
  <c r="B667" i="38"/>
  <c r="B666" i="38"/>
  <c r="B665" i="38"/>
  <c r="B664" i="38"/>
  <c r="B663" i="38"/>
  <c r="B662" i="38"/>
  <c r="B661" i="38"/>
  <c r="B660" i="38"/>
  <c r="B659" i="38"/>
  <c r="B658" i="38"/>
  <c r="B657" i="38"/>
  <c r="B656" i="38"/>
  <c r="B655" i="38"/>
  <c r="B654" i="38"/>
  <c r="B653" i="38"/>
  <c r="B652" i="38"/>
  <c r="B651" i="38"/>
  <c r="B650" i="38"/>
  <c r="B649" i="38"/>
  <c r="B648" i="38"/>
  <c r="B647" i="38"/>
  <c r="B646" i="38"/>
  <c r="B645" i="38"/>
  <c r="B644" i="38"/>
  <c r="B643" i="38"/>
  <c r="B642" i="38"/>
  <c r="B641" i="38"/>
  <c r="B640" i="38"/>
  <c r="B639" i="38"/>
  <c r="B638" i="38"/>
  <c r="B637" i="38"/>
  <c r="B636" i="38"/>
  <c r="B635" i="38"/>
  <c r="B634" i="38"/>
  <c r="B633" i="38"/>
  <c r="B632" i="38"/>
  <c r="B631" i="38"/>
  <c r="B630" i="38"/>
  <c r="B629" i="38"/>
  <c r="B628" i="38"/>
  <c r="B627" i="38"/>
  <c r="B626" i="38"/>
  <c r="B625" i="38"/>
  <c r="B624" i="38"/>
  <c r="B623" i="38"/>
  <c r="B622" i="38"/>
  <c r="B621" i="38"/>
  <c r="B620" i="38"/>
  <c r="B619" i="38"/>
  <c r="B618" i="38"/>
  <c r="B617" i="38"/>
  <c r="B616" i="38"/>
  <c r="B615" i="38"/>
  <c r="B614" i="38"/>
  <c r="B613" i="38"/>
  <c r="B612" i="38"/>
  <c r="B611" i="38"/>
  <c r="B610" i="38"/>
  <c r="B609" i="38"/>
  <c r="B608" i="38"/>
  <c r="B607" i="38"/>
  <c r="B606" i="38"/>
  <c r="B605" i="38"/>
  <c r="B604" i="38"/>
  <c r="B603" i="38"/>
  <c r="B602" i="38"/>
  <c r="B601" i="38"/>
  <c r="B600" i="38"/>
  <c r="B599" i="38"/>
  <c r="B598" i="38"/>
  <c r="B597" i="38"/>
  <c r="B596" i="38"/>
  <c r="B595" i="38"/>
  <c r="B594" i="38"/>
  <c r="B593" i="38"/>
  <c r="B592" i="38"/>
  <c r="B591" i="38"/>
  <c r="B590" i="38"/>
  <c r="B589" i="38"/>
  <c r="B588" i="38"/>
  <c r="B587" i="38"/>
  <c r="B586" i="38"/>
  <c r="B585" i="38"/>
  <c r="B584" i="38"/>
  <c r="B583" i="38"/>
  <c r="B582" i="38"/>
  <c r="B581" i="38"/>
  <c r="B580" i="38"/>
  <c r="B579" i="38"/>
  <c r="B578" i="38"/>
  <c r="B577" i="38"/>
  <c r="B576" i="38"/>
  <c r="B575" i="38"/>
  <c r="B574" i="38"/>
  <c r="B573" i="38"/>
  <c r="B572" i="38"/>
  <c r="B571" i="38"/>
  <c r="B570" i="38"/>
  <c r="B569" i="38"/>
  <c r="B568" i="38"/>
  <c r="B567" i="38"/>
  <c r="B566" i="38"/>
  <c r="B565" i="38"/>
  <c r="B564" i="38"/>
  <c r="B563" i="38"/>
  <c r="B562" i="38"/>
  <c r="B561" i="38"/>
  <c r="B560" i="38"/>
  <c r="B559" i="38"/>
  <c r="B558" i="38"/>
  <c r="B557" i="38"/>
  <c r="B556" i="38"/>
  <c r="B555" i="38"/>
  <c r="B554" i="38"/>
  <c r="B553" i="38"/>
  <c r="B552" i="38"/>
  <c r="B551" i="38"/>
  <c r="B550" i="38"/>
  <c r="B549" i="38"/>
  <c r="B548" i="38"/>
  <c r="B547" i="38"/>
  <c r="B546" i="38"/>
  <c r="B545" i="38"/>
  <c r="B544" i="38"/>
  <c r="B543" i="38"/>
  <c r="B542" i="38"/>
  <c r="B541" i="38"/>
  <c r="B540" i="38"/>
  <c r="B539" i="38"/>
  <c r="B538" i="38"/>
  <c r="B537" i="38"/>
  <c r="B536" i="38"/>
  <c r="B535" i="38"/>
  <c r="B534" i="38"/>
  <c r="B533" i="38"/>
  <c r="B532" i="38"/>
  <c r="B531" i="38"/>
  <c r="B530" i="38"/>
  <c r="B529" i="38"/>
  <c r="B528" i="38"/>
  <c r="B527" i="38"/>
  <c r="B526" i="38"/>
  <c r="B525" i="38"/>
  <c r="B524" i="38"/>
  <c r="B523" i="38"/>
  <c r="B522" i="38"/>
  <c r="B521" i="38"/>
  <c r="B520" i="38"/>
  <c r="B519" i="38"/>
  <c r="B518" i="38"/>
  <c r="B517" i="38"/>
  <c r="B516" i="38"/>
  <c r="B515" i="38"/>
  <c r="B514" i="38"/>
  <c r="B513" i="38"/>
  <c r="B512" i="38"/>
  <c r="B511" i="38"/>
  <c r="B510" i="38"/>
  <c r="B509" i="38"/>
  <c r="B508" i="38"/>
  <c r="B507" i="38"/>
  <c r="B506" i="38"/>
  <c r="B505" i="38"/>
  <c r="B504" i="38"/>
  <c r="B503" i="38"/>
  <c r="B502" i="38"/>
  <c r="B501" i="38"/>
  <c r="B500" i="38"/>
  <c r="B499" i="38"/>
  <c r="B498" i="38"/>
  <c r="B497" i="38"/>
  <c r="B496" i="38"/>
  <c r="B495" i="38"/>
  <c r="B494" i="38"/>
  <c r="B493" i="38"/>
  <c r="B492" i="38"/>
  <c r="B491" i="38"/>
  <c r="B490" i="38"/>
  <c r="B489" i="38"/>
  <c r="B488" i="38"/>
  <c r="B487" i="38"/>
  <c r="B486" i="38"/>
  <c r="B485" i="38"/>
  <c r="B484" i="38"/>
  <c r="B483" i="38"/>
  <c r="B482" i="38"/>
  <c r="B481" i="38"/>
  <c r="B480" i="38"/>
  <c r="B479" i="38"/>
  <c r="B478" i="38"/>
  <c r="B477" i="38"/>
  <c r="B476" i="38"/>
  <c r="B475" i="38"/>
  <c r="B474" i="38"/>
  <c r="B473" i="38"/>
  <c r="B472" i="38"/>
  <c r="B471" i="38"/>
  <c r="B470" i="38"/>
  <c r="B469" i="38"/>
  <c r="B468" i="38"/>
  <c r="B467" i="38"/>
  <c r="B466" i="38"/>
  <c r="B465" i="38"/>
  <c r="B464" i="38"/>
  <c r="B463" i="38"/>
  <c r="B462" i="38"/>
  <c r="B461" i="38"/>
  <c r="B460" i="38"/>
  <c r="B459" i="38"/>
  <c r="B458" i="38"/>
  <c r="B457" i="38"/>
  <c r="B456" i="38"/>
  <c r="B455" i="38"/>
  <c r="B454" i="38"/>
  <c r="B453" i="38"/>
  <c r="B452" i="38"/>
  <c r="B451" i="38"/>
  <c r="B450" i="38"/>
  <c r="B449" i="38"/>
  <c r="B448" i="38"/>
  <c r="B447" i="38"/>
  <c r="B446" i="38"/>
  <c r="B445" i="38"/>
  <c r="B444" i="38"/>
  <c r="B443" i="38"/>
  <c r="B442" i="38"/>
  <c r="B441" i="38"/>
  <c r="B440" i="38"/>
  <c r="B439" i="38"/>
  <c r="B438" i="38"/>
  <c r="B437" i="38"/>
  <c r="B436" i="38"/>
  <c r="B435" i="38"/>
  <c r="B434" i="38"/>
  <c r="B433" i="38"/>
  <c r="B432" i="38"/>
  <c r="B431" i="38"/>
  <c r="B430" i="38"/>
  <c r="B429" i="38"/>
  <c r="B428" i="38"/>
  <c r="B427" i="38"/>
  <c r="B426" i="38"/>
  <c r="B425" i="38"/>
  <c r="B424" i="38"/>
  <c r="B423" i="38"/>
  <c r="B422" i="38"/>
  <c r="B421" i="38"/>
  <c r="B420" i="38"/>
  <c r="B419" i="38"/>
  <c r="B418" i="38"/>
  <c r="B417" i="38"/>
  <c r="B416" i="38"/>
  <c r="B415" i="38"/>
  <c r="B414" i="38"/>
  <c r="B413" i="38"/>
  <c r="B412" i="38"/>
  <c r="B411" i="38"/>
  <c r="B410" i="38"/>
  <c r="B409" i="38"/>
  <c r="B408" i="38"/>
  <c r="B407" i="38"/>
  <c r="B406" i="38"/>
  <c r="B405" i="38"/>
  <c r="B404" i="38"/>
  <c r="B403" i="38"/>
  <c r="B402" i="38"/>
  <c r="B401" i="38"/>
  <c r="B400" i="38"/>
  <c r="B399" i="38"/>
  <c r="B398" i="38"/>
  <c r="B397" i="38"/>
  <c r="B396" i="38"/>
  <c r="B395" i="38"/>
  <c r="B394" i="38"/>
  <c r="B393" i="38"/>
  <c r="B392" i="38"/>
  <c r="B391" i="38"/>
  <c r="B390" i="38"/>
  <c r="B389" i="38"/>
  <c r="B388" i="38"/>
  <c r="B387" i="38"/>
  <c r="B386" i="38"/>
  <c r="B385" i="38"/>
  <c r="B384" i="38"/>
  <c r="B383" i="38"/>
  <c r="B382" i="38"/>
  <c r="B381" i="38"/>
  <c r="B380" i="38"/>
  <c r="B379" i="38"/>
  <c r="B378" i="38"/>
  <c r="B377" i="38"/>
  <c r="B376" i="38"/>
  <c r="B375" i="38"/>
  <c r="B374" i="38"/>
  <c r="B373" i="38"/>
  <c r="B372" i="38"/>
  <c r="B371" i="38"/>
  <c r="B370" i="38"/>
  <c r="B369" i="38"/>
  <c r="B368" i="38"/>
  <c r="B367" i="38"/>
  <c r="B366" i="38"/>
  <c r="B365" i="38"/>
  <c r="B364" i="38"/>
  <c r="B363" i="38"/>
  <c r="B362" i="38"/>
  <c r="B361" i="38"/>
  <c r="B360" i="38"/>
  <c r="B359" i="38"/>
  <c r="B358" i="38"/>
  <c r="B357" i="38"/>
  <c r="B356" i="38"/>
  <c r="B355" i="38"/>
  <c r="B354" i="38"/>
  <c r="B353" i="38"/>
  <c r="B352" i="38"/>
  <c r="B351" i="38"/>
  <c r="B350" i="38"/>
  <c r="B349" i="38"/>
  <c r="B348" i="38"/>
  <c r="B347" i="38"/>
  <c r="B346" i="38"/>
  <c r="B345" i="38"/>
  <c r="B344" i="38"/>
  <c r="B343" i="38"/>
  <c r="B342" i="38"/>
  <c r="B341" i="38"/>
  <c r="B340" i="38"/>
  <c r="B339" i="38"/>
  <c r="B338" i="38"/>
  <c r="B337" i="38"/>
  <c r="B336" i="38"/>
  <c r="B335" i="38"/>
  <c r="B334" i="38"/>
  <c r="B333" i="38"/>
  <c r="B332" i="38"/>
  <c r="B331" i="38"/>
  <c r="B330" i="38"/>
  <c r="B329" i="38"/>
  <c r="B328" i="38"/>
  <c r="B327" i="38"/>
  <c r="B326" i="38"/>
  <c r="B325" i="38"/>
  <c r="B324" i="38"/>
  <c r="B323" i="38"/>
  <c r="B322" i="38"/>
  <c r="B321" i="38"/>
  <c r="B320" i="38"/>
  <c r="B319" i="38"/>
  <c r="B318" i="38"/>
  <c r="B317" i="38"/>
  <c r="B316" i="38"/>
  <c r="B315" i="38"/>
  <c r="B314" i="38"/>
  <c r="B313" i="38"/>
  <c r="B312" i="38"/>
  <c r="B311" i="38"/>
  <c r="B310" i="38"/>
  <c r="B309" i="38"/>
  <c r="B308" i="38"/>
  <c r="B307" i="38"/>
  <c r="B306" i="38"/>
  <c r="B305" i="38"/>
  <c r="B304" i="38"/>
  <c r="B303" i="38"/>
  <c r="B302" i="38"/>
  <c r="B301" i="38"/>
  <c r="B300" i="38"/>
  <c r="B299" i="38"/>
  <c r="B298" i="38"/>
  <c r="B297" i="38"/>
  <c r="B296" i="38"/>
  <c r="B295" i="38"/>
  <c r="B294" i="38"/>
  <c r="B293" i="38"/>
  <c r="B292" i="38"/>
  <c r="B291" i="38"/>
  <c r="B290" i="38"/>
  <c r="B289" i="38"/>
  <c r="B288" i="38"/>
  <c r="B287" i="38"/>
  <c r="B286" i="38"/>
  <c r="B285" i="38"/>
  <c r="B284" i="38"/>
  <c r="B283" i="38"/>
  <c r="B282" i="38"/>
  <c r="B281" i="38"/>
  <c r="B280" i="38"/>
  <c r="B279" i="38"/>
  <c r="B278" i="38"/>
  <c r="B277" i="38"/>
  <c r="B276" i="38"/>
  <c r="B275" i="38"/>
  <c r="B274" i="38"/>
  <c r="B273" i="38"/>
  <c r="B272" i="38"/>
  <c r="B271" i="38"/>
  <c r="B270" i="38"/>
  <c r="B269" i="38"/>
  <c r="B268" i="38"/>
  <c r="B267" i="38"/>
  <c r="B266" i="38"/>
  <c r="B265" i="38"/>
  <c r="B264" i="38"/>
  <c r="B263" i="38"/>
  <c r="B262" i="38"/>
  <c r="B261" i="38"/>
  <c r="B260" i="38"/>
  <c r="B259" i="38"/>
  <c r="B258" i="38"/>
  <c r="B257" i="38"/>
  <c r="B256" i="38"/>
  <c r="B255" i="38"/>
  <c r="B254" i="38"/>
  <c r="B253" i="38"/>
  <c r="B252" i="38"/>
  <c r="B251" i="38"/>
  <c r="B250" i="38"/>
  <c r="B249" i="38"/>
  <c r="B248" i="38"/>
  <c r="B247" i="38"/>
  <c r="B246" i="38"/>
  <c r="B245" i="38"/>
  <c r="B244" i="38"/>
  <c r="B243" i="38"/>
  <c r="B242" i="38"/>
  <c r="B241" i="38"/>
  <c r="B240" i="38"/>
  <c r="B239" i="38"/>
  <c r="B238" i="38"/>
  <c r="B237" i="38"/>
  <c r="B236" i="38"/>
  <c r="B235" i="38"/>
  <c r="B234" i="38"/>
  <c r="B233" i="38"/>
  <c r="B232" i="38"/>
  <c r="B231" i="38"/>
  <c r="B230" i="38"/>
  <c r="B229" i="38"/>
  <c r="B228" i="38"/>
  <c r="B227" i="38"/>
  <c r="B226" i="38"/>
  <c r="B225" i="38"/>
  <c r="B224" i="38"/>
  <c r="B223" i="38"/>
  <c r="B222" i="38"/>
  <c r="B221" i="38"/>
  <c r="B220" i="38"/>
  <c r="B219" i="38"/>
  <c r="B218" i="38"/>
  <c r="B217" i="38"/>
  <c r="B216" i="38"/>
  <c r="B215" i="38"/>
  <c r="B214" i="38"/>
  <c r="B213" i="38"/>
  <c r="B212" i="38"/>
  <c r="B211" i="38"/>
  <c r="B210" i="38"/>
  <c r="B209" i="38"/>
  <c r="B208" i="38"/>
  <c r="B207" i="38"/>
  <c r="B206" i="38"/>
  <c r="B205" i="38"/>
  <c r="B204" i="38"/>
  <c r="B203" i="38"/>
  <c r="B202" i="38"/>
  <c r="B201" i="38"/>
  <c r="B200" i="38"/>
  <c r="B199" i="38"/>
  <c r="B198" i="38"/>
  <c r="B197" i="38"/>
  <c r="B196" i="38"/>
  <c r="B195" i="38"/>
  <c r="B194" i="38"/>
  <c r="B193" i="38"/>
  <c r="B192" i="38"/>
  <c r="B191" i="38"/>
  <c r="B190" i="38"/>
  <c r="B189" i="38"/>
  <c r="B188" i="38"/>
  <c r="B187" i="38"/>
  <c r="B186" i="38"/>
  <c r="B185" i="38"/>
  <c r="B184" i="38"/>
  <c r="B183" i="38"/>
  <c r="B182" i="38"/>
  <c r="B181" i="38"/>
  <c r="B180" i="38"/>
  <c r="B179" i="38"/>
  <c r="B178" i="38"/>
  <c r="B177" i="38"/>
  <c r="B176" i="38"/>
  <c r="B175" i="38"/>
  <c r="B174" i="38"/>
  <c r="B173" i="38"/>
  <c r="B172" i="38"/>
  <c r="B171" i="38"/>
  <c r="B170" i="38"/>
  <c r="B169" i="38"/>
  <c r="B168" i="38"/>
  <c r="B167" i="38"/>
  <c r="B166" i="38"/>
  <c r="B165" i="38"/>
  <c r="B164" i="38"/>
  <c r="B163" i="38"/>
  <c r="B162" i="38"/>
  <c r="B161" i="38"/>
  <c r="B160" i="38"/>
  <c r="B159" i="38"/>
  <c r="B158" i="38"/>
  <c r="B157" i="38"/>
  <c r="B156" i="38"/>
  <c r="B155" i="38"/>
  <c r="B154" i="38"/>
  <c r="B153" i="38"/>
  <c r="B152" i="38"/>
  <c r="B151" i="38"/>
  <c r="B150" i="38"/>
  <c r="B149" i="38"/>
  <c r="B148" i="38"/>
  <c r="B147" i="38"/>
  <c r="B146" i="38"/>
  <c r="B145" i="38"/>
  <c r="B144" i="38"/>
  <c r="B143" i="38"/>
  <c r="B142" i="38"/>
  <c r="B141" i="38"/>
  <c r="B140" i="38"/>
  <c r="B139" i="38"/>
  <c r="B138" i="38"/>
  <c r="B137" i="38"/>
  <c r="B136" i="38"/>
  <c r="B135" i="38"/>
  <c r="B134" i="38"/>
  <c r="B133" i="38"/>
  <c r="B132" i="38"/>
  <c r="B131" i="38"/>
  <c r="B130" i="38"/>
  <c r="B129" i="38"/>
  <c r="B128" i="38"/>
  <c r="B127" i="38"/>
  <c r="B126" i="38"/>
  <c r="B125" i="38"/>
  <c r="B124" i="38"/>
  <c r="B123" i="38"/>
  <c r="B122" i="38"/>
  <c r="B121" i="38"/>
  <c r="B120" i="38"/>
  <c r="B119" i="38"/>
  <c r="B118" i="38"/>
  <c r="B117" i="38"/>
  <c r="B116" i="38"/>
  <c r="B115" i="38"/>
  <c r="B114" i="38"/>
  <c r="B113" i="38"/>
  <c r="B112" i="38"/>
  <c r="B111" i="38"/>
  <c r="B110" i="38"/>
  <c r="B109" i="38"/>
  <c r="B108" i="38"/>
  <c r="B107" i="38"/>
  <c r="B106" i="38"/>
  <c r="B105" i="38"/>
  <c r="B104" i="38"/>
  <c r="B103" i="38"/>
  <c r="B102" i="38"/>
  <c r="B101" i="38"/>
  <c r="B100" i="38"/>
  <c r="B99" i="38"/>
  <c r="B98" i="38"/>
  <c r="B97" i="38"/>
  <c r="B96" i="38"/>
  <c r="B95" i="38"/>
  <c r="B94" i="38"/>
  <c r="B93" i="38"/>
  <c r="B92" i="38"/>
  <c r="B91" i="38"/>
  <c r="B90" i="38"/>
  <c r="B89" i="38"/>
  <c r="B88" i="38"/>
  <c r="B87" i="38"/>
  <c r="B86" i="38"/>
  <c r="B85" i="38"/>
  <c r="B84" i="38"/>
  <c r="B83" i="38"/>
  <c r="B82" i="38"/>
  <c r="B81" i="38"/>
  <c r="B80" i="38"/>
  <c r="B79" i="38"/>
  <c r="B78" i="38"/>
  <c r="B77" i="38"/>
  <c r="B76" i="38"/>
  <c r="B75" i="38"/>
  <c r="B74" i="38"/>
  <c r="B73" i="38"/>
  <c r="B72" i="38"/>
  <c r="B71" i="38"/>
  <c r="B70" i="38"/>
  <c r="B69" i="38"/>
  <c r="B68" i="38"/>
  <c r="B67" i="38"/>
  <c r="B66" i="38"/>
  <c r="B65" i="38"/>
  <c r="B64" i="38"/>
  <c r="B63" i="38"/>
  <c r="B62" i="38"/>
  <c r="B61" i="38"/>
  <c r="B60" i="38"/>
  <c r="B59" i="38"/>
  <c r="B58" i="38"/>
  <c r="B57" i="38"/>
  <c r="B56" i="38"/>
  <c r="B55" i="38"/>
  <c r="B54" i="38"/>
  <c r="B53" i="38"/>
  <c r="B5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3903" i="38"/>
  <c r="B3902" i="38"/>
  <c r="B3901" i="38"/>
  <c r="B3900" i="38"/>
  <c r="B3899" i="38"/>
  <c r="B3898" i="38"/>
  <c r="B3897" i="38"/>
  <c r="B3896" i="38"/>
  <c r="B3895" i="38"/>
  <c r="B3894" i="38"/>
  <c r="B3893" i="38"/>
  <c r="B3892" i="38"/>
  <c r="B3891" i="38"/>
  <c r="B3890" i="38"/>
  <c r="B3889" i="38"/>
  <c r="B3888" i="38"/>
  <c r="B3887" i="38"/>
  <c r="B3886" i="38"/>
  <c r="B3885" i="38"/>
  <c r="I61" i="31"/>
  <c r="I62" i="31"/>
  <c r="I58" i="31"/>
  <c r="H9" i="31"/>
  <c r="H54" i="31"/>
  <c r="G10" i="31"/>
  <c r="H40" i="31"/>
  <c r="G42" i="31"/>
  <c r="G11" i="31"/>
  <c r="H46" i="31"/>
  <c r="H18" i="31"/>
  <c r="G51" i="31"/>
  <c r="I34" i="31"/>
  <c r="G14" i="31"/>
  <c r="H57" i="31"/>
  <c r="I42" i="31"/>
  <c r="G19" i="31"/>
  <c r="G46" i="31"/>
  <c r="H50" i="31"/>
  <c r="G9" i="31"/>
  <c r="I22" i="31"/>
  <c r="G30" i="31"/>
  <c r="I17" i="31"/>
  <c r="H33" i="31"/>
  <c r="I39" i="31"/>
  <c r="G35" i="31"/>
  <c r="G24" i="31"/>
  <c r="I32" i="31"/>
  <c r="I30" i="31"/>
  <c r="H47" i="31"/>
  <c r="I53" i="31"/>
  <c r="H26" i="31"/>
  <c r="H35" i="31"/>
  <c r="I23" i="31"/>
  <c r="H30" i="31"/>
  <c r="H23" i="31"/>
  <c r="H32" i="31"/>
  <c r="H12" i="31"/>
  <c r="H45" i="31"/>
  <c r="G47" i="31"/>
  <c r="H31" i="31"/>
  <c r="H22" i="31"/>
  <c r="I28" i="31"/>
  <c r="I50" i="31"/>
  <c r="I11" i="31"/>
  <c r="H17" i="31"/>
  <c r="I35" i="31"/>
  <c r="G26" i="31"/>
  <c r="H49" i="31"/>
  <c r="G8" i="31"/>
  <c r="I56" i="31"/>
  <c r="I49" i="31"/>
  <c r="H28" i="31"/>
  <c r="G12" i="31"/>
  <c r="H34" i="31"/>
  <c r="G53" i="31"/>
  <c r="I19" i="31"/>
  <c r="H14" i="31"/>
  <c r="G22" i="31"/>
  <c r="G40" i="31"/>
  <c r="G52" i="31"/>
  <c r="H56" i="31"/>
  <c r="G7" i="31"/>
  <c r="I14" i="31"/>
  <c r="G50" i="31"/>
  <c r="H11" i="31"/>
  <c r="G31" i="31"/>
  <c r="I26" i="31"/>
  <c r="G15" i="31"/>
  <c r="I33" i="31"/>
  <c r="H39" i="31"/>
  <c r="I51" i="31"/>
  <c r="I18" i="31"/>
  <c r="H42" i="31"/>
  <c r="I46" i="31"/>
  <c r="I31" i="31"/>
  <c r="H51" i="31"/>
  <c r="I52" i="31"/>
  <c r="H15" i="31"/>
  <c r="H8" i="31"/>
  <c r="H53" i="31"/>
  <c r="N62" i="31" l="1"/>
  <c r="N50" i="31"/>
  <c r="L50" i="31"/>
  <c r="M50" i="31"/>
  <c r="N58" i="31"/>
  <c r="M57" i="31"/>
  <c r="N61" i="31"/>
  <c r="M56" i="31"/>
  <c r="N56" i="31"/>
  <c r="M34" i="31"/>
  <c r="N34" i="31"/>
  <c r="M49" i="31"/>
  <c r="N49" i="31"/>
  <c r="K34" i="31"/>
  <c r="K49" i="31"/>
  <c r="N23" i="31"/>
  <c r="M23" i="31"/>
  <c r="M18" i="31"/>
  <c r="N18" i="31"/>
  <c r="M28" i="31"/>
  <c r="N28" i="31"/>
  <c r="K18" i="31"/>
  <c r="M47" i="31"/>
  <c r="M54" i="31"/>
  <c r="N52" i="31"/>
  <c r="M51" i="31"/>
  <c r="L47" i="31"/>
  <c r="M39" i="31"/>
  <c r="N39" i="31"/>
  <c r="L42" i="31"/>
  <c r="M17" i="31"/>
  <c r="N17" i="31"/>
  <c r="L51" i="31"/>
  <c r="L46" i="31"/>
  <c r="N51" i="31"/>
  <c r="M45" i="31"/>
  <c r="L52" i="31"/>
  <c r="M33" i="31"/>
  <c r="N33" i="31"/>
  <c r="M32" i="31"/>
  <c r="N32" i="31"/>
  <c r="L53" i="31"/>
  <c r="N53" i="31"/>
  <c r="M53" i="31"/>
  <c r="N46" i="31"/>
  <c r="N42" i="31"/>
  <c r="M46" i="31"/>
  <c r="M42" i="31"/>
  <c r="K39" i="31"/>
  <c r="K47" i="31"/>
  <c r="K33" i="31"/>
  <c r="K32" i="31"/>
  <c r="K53" i="31"/>
  <c r="N30" i="31"/>
  <c r="M9" i="31"/>
  <c r="M15" i="31"/>
  <c r="N26" i="31"/>
  <c r="L40" i="31"/>
  <c r="M8" i="31"/>
  <c r="M26" i="31"/>
  <c r="M30" i="31"/>
  <c r="N11" i="31"/>
  <c r="L8" i="31"/>
  <c r="L26" i="31"/>
  <c r="L30" i="31"/>
  <c r="L11" i="31"/>
  <c r="N35" i="31"/>
  <c r="M35" i="31"/>
  <c r="M31" i="31"/>
  <c r="M11" i="31"/>
  <c r="L35" i="31"/>
  <c r="L31" i="31"/>
  <c r="L9" i="31"/>
  <c r="N14" i="31"/>
  <c r="N22" i="31"/>
  <c r="N31" i="31"/>
  <c r="M14" i="31"/>
  <c r="M22" i="31"/>
  <c r="N19" i="31"/>
  <c r="L14" i="31"/>
  <c r="L22" i="31"/>
  <c r="M40" i="31"/>
  <c r="L7" i="31"/>
  <c r="L19" i="31"/>
  <c r="M12" i="31"/>
  <c r="L24" i="31"/>
  <c r="L12" i="31"/>
  <c r="L10" i="31"/>
  <c r="L15" i="31"/>
  <c r="K26" i="31"/>
  <c r="K9" i="31"/>
  <c r="K30" i="31"/>
  <c r="K15" i="31"/>
  <c r="C15" i="3"/>
  <c r="I12" i="31"/>
  <c r="H24" i="31"/>
  <c r="I8" i="31"/>
  <c r="I7" i="31"/>
  <c r="I24" i="31"/>
  <c r="I10" i="31"/>
  <c r="I47" i="31"/>
  <c r="I40" i="31"/>
  <c r="H19" i="31"/>
  <c r="H10" i="31"/>
  <c r="H7" i="31"/>
  <c r="I15" i="31"/>
  <c r="I9" i="31"/>
  <c r="N47" i="31" l="1"/>
  <c r="N12" i="31"/>
  <c r="M7" i="31"/>
  <c r="M19" i="31"/>
  <c r="N9" i="31"/>
  <c r="N15" i="31"/>
  <c r="N7" i="31"/>
  <c r="N24" i="31"/>
  <c r="N40" i="31"/>
  <c r="M24" i="31"/>
  <c r="M10" i="31"/>
  <c r="N10" i="31"/>
  <c r="N8" i="31"/>
  <c r="D52" i="3"/>
  <c r="D51" i="3"/>
  <c r="D50" i="3"/>
  <c r="A4456" i="38"/>
  <c r="A4457" i="38"/>
  <c r="A4458" i="38"/>
  <c r="A4459" i="38"/>
  <c r="A4460" i="38"/>
  <c r="A4461" i="38"/>
  <c r="A4462" i="38"/>
  <c r="A4463" i="38"/>
  <c r="A4464" i="38"/>
  <c r="A4465" i="38"/>
  <c r="A4466" i="38"/>
  <c r="A4467" i="38"/>
  <c r="A4468" i="38"/>
  <c r="A4469" i="38"/>
  <c r="A4470" i="38"/>
  <c r="A4471" i="38"/>
  <c r="A4472" i="38"/>
  <c r="A4473" i="38"/>
  <c r="A4474" i="38"/>
  <c r="A4475" i="38"/>
  <c r="A4476" i="38"/>
  <c r="A4477" i="38"/>
  <c r="A4478" i="38"/>
  <c r="A4479" i="38"/>
  <c r="A4480" i="38"/>
  <c r="A4481" i="38"/>
  <c r="A4482" i="38"/>
  <c r="A4483" i="38"/>
  <c r="A4484" i="38"/>
  <c r="A4485" i="38"/>
  <c r="A4486" i="38"/>
  <c r="A4487" i="38"/>
  <c r="A4488" i="38"/>
  <c r="A4489" i="38"/>
  <c r="A4490" i="38"/>
  <c r="A4491" i="38"/>
  <c r="A4492" i="38"/>
  <c r="A4493" i="38"/>
  <c r="A4494" i="38"/>
  <c r="A4495" i="38"/>
  <c r="A4496" i="38"/>
  <c r="A4497" i="38"/>
  <c r="A4498" i="38"/>
  <c r="A4499" i="38"/>
  <c r="A4500" i="38"/>
  <c r="A4501" i="38"/>
  <c r="A4502" i="38"/>
  <c r="A4503" i="38"/>
  <c r="A4504" i="38"/>
  <c r="A4505" i="38"/>
  <c r="A4506" i="38"/>
  <c r="A4507" i="38"/>
  <c r="A4508" i="38"/>
  <c r="A4509" i="38"/>
  <c r="A4510" i="38"/>
  <c r="A4511" i="38"/>
  <c r="A4512" i="38"/>
  <c r="A4513" i="38"/>
  <c r="A4514" i="38"/>
  <c r="A4515" i="38"/>
  <c r="A4516" i="38"/>
  <c r="A4517" i="38"/>
  <c r="A4518" i="38"/>
  <c r="A4519" i="38"/>
  <c r="A4520" i="38"/>
  <c r="A4521" i="38"/>
  <c r="A4522" i="38"/>
  <c r="A4523" i="38"/>
  <c r="A4524" i="38"/>
  <c r="A4525" i="38"/>
  <c r="A4526" i="38"/>
  <c r="A4527" i="38"/>
  <c r="A4528" i="38"/>
  <c r="A4529" i="38"/>
  <c r="A4530" i="38"/>
  <c r="A4531" i="38"/>
  <c r="A4532" i="38"/>
  <c r="A4533" i="38"/>
  <c r="A4534" i="38"/>
  <c r="A4535" i="38"/>
  <c r="A4536" i="38"/>
  <c r="A4537" i="38"/>
  <c r="A4538" i="38"/>
  <c r="A4539" i="38"/>
  <c r="A4540" i="38"/>
  <c r="A4541" i="38"/>
  <c r="A4542" i="38"/>
  <c r="A4543" i="38"/>
  <c r="A4544" i="38"/>
  <c r="A4545" i="38"/>
  <c r="A4546" i="38"/>
  <c r="A4547" i="38"/>
  <c r="A4548" i="38"/>
  <c r="A4549" i="38"/>
  <c r="A4550" i="38"/>
  <c r="A4551" i="38"/>
  <c r="A4552" i="38"/>
  <c r="A4553" i="38"/>
  <c r="A4554" i="38"/>
  <c r="A4555" i="38"/>
  <c r="A4556" i="38"/>
  <c r="A4557" i="38"/>
  <c r="A4558" i="38"/>
  <c r="A4559" i="38"/>
  <c r="A4560" i="38"/>
  <c r="A4561" i="38"/>
  <c r="A4562" i="38"/>
  <c r="A4563" i="38"/>
  <c r="A4564" i="38"/>
  <c r="A4565" i="38"/>
  <c r="A4566" i="38"/>
  <c r="A4567" i="38"/>
  <c r="A4568" i="38"/>
  <c r="A4569" i="38"/>
  <c r="A4570" i="38"/>
  <c r="A4571" i="38"/>
  <c r="A4572" i="38"/>
  <c r="A4573" i="38"/>
  <c r="A4574" i="38"/>
  <c r="A4575" i="38"/>
  <c r="A4576" i="38"/>
  <c r="A4577" i="38"/>
  <c r="A4578" i="38"/>
  <c r="A4579" i="38"/>
  <c r="A4580" i="38"/>
  <c r="A4581" i="38"/>
  <c r="A4582" i="38"/>
  <c r="A4583" i="38"/>
  <c r="A4584" i="38"/>
  <c r="A4585" i="38"/>
  <c r="A4586" i="38"/>
  <c r="A4587" i="38"/>
  <c r="A4588" i="38"/>
  <c r="A4589" i="38"/>
  <c r="A4590" i="38"/>
  <c r="A4591" i="38"/>
  <c r="A4592" i="38"/>
  <c r="A4593" i="38"/>
  <c r="A4594" i="38"/>
  <c r="A4595" i="38"/>
  <c r="A4596" i="38"/>
  <c r="A4597" i="38"/>
  <c r="A4598" i="38"/>
  <c r="A4599" i="38"/>
  <c r="A4600" i="38"/>
  <c r="A4601" i="38"/>
  <c r="A4602" i="38"/>
  <c r="A4603" i="38"/>
  <c r="A4604" i="38"/>
  <c r="A4605" i="38"/>
  <c r="A4606" i="38"/>
  <c r="A4607" i="38"/>
  <c r="A4608" i="38"/>
  <c r="A4609" i="38"/>
  <c r="A4610" i="38"/>
  <c r="A4611" i="38"/>
  <c r="A4612" i="38"/>
  <c r="A4613" i="38"/>
  <c r="A4614" i="38"/>
  <c r="A4615" i="38"/>
  <c r="A4616" i="38"/>
  <c r="A4617" i="38"/>
  <c r="A4618" i="38"/>
  <c r="A4619" i="38"/>
  <c r="A4620" i="38"/>
  <c r="A4621" i="38"/>
  <c r="A4622" i="38"/>
  <c r="A4623" i="38"/>
  <c r="A4624" i="38"/>
  <c r="A4625" i="38"/>
  <c r="A4626" i="38"/>
  <c r="A4627" i="38"/>
  <c r="A4628" i="38"/>
  <c r="A4629" i="38"/>
  <c r="A4033" i="38"/>
  <c r="A4034" i="38"/>
  <c r="A4035" i="38"/>
  <c r="A4036" i="38"/>
  <c r="A4037" i="38"/>
  <c r="A4038" i="38"/>
  <c r="A4039" i="38"/>
  <c r="A4040" i="38"/>
  <c r="A4041" i="38"/>
  <c r="A4042" i="38"/>
  <c r="A4043" i="38"/>
  <c r="A4044" i="38"/>
  <c r="A4045" i="38"/>
  <c r="A4046" i="38"/>
  <c r="A4047" i="38"/>
  <c r="A4048" i="38"/>
  <c r="A4049" i="38"/>
  <c r="A4050" i="38"/>
  <c r="A4051" i="38"/>
  <c r="A4052" i="38"/>
  <c r="A4053" i="38"/>
  <c r="A4054" i="38"/>
  <c r="A4055" i="38"/>
  <c r="A4056" i="38"/>
  <c r="A4057" i="38"/>
  <c r="A4058" i="38"/>
  <c r="A4059" i="38"/>
  <c r="A4060" i="38"/>
  <c r="A4061" i="38"/>
  <c r="A4062" i="38"/>
  <c r="A4063" i="38"/>
  <c r="A4064" i="38"/>
  <c r="A4065" i="38"/>
  <c r="A4066" i="38"/>
  <c r="A4067" i="38"/>
  <c r="A4068" i="38"/>
  <c r="A4069" i="38"/>
  <c r="A4070" i="38"/>
  <c r="A4071" i="38"/>
  <c r="A4072" i="38"/>
  <c r="A4073" i="38"/>
  <c r="A4074" i="38"/>
  <c r="A4075" i="38"/>
  <c r="A4076" i="38"/>
  <c r="A4077" i="38"/>
  <c r="A4078" i="38"/>
  <c r="A4079" i="38"/>
  <c r="A4080" i="38"/>
  <c r="A4081" i="38"/>
  <c r="A4082" i="38"/>
  <c r="A4083" i="38"/>
  <c r="A4084" i="38"/>
  <c r="A4085" i="38"/>
  <c r="A4086" i="38"/>
  <c r="A4087" i="38"/>
  <c r="A4088" i="38"/>
  <c r="A4089" i="38"/>
  <c r="A4090" i="38"/>
  <c r="A4091" i="38"/>
  <c r="A4092" i="38"/>
  <c r="A4093" i="38"/>
  <c r="A4094" i="38"/>
  <c r="A4095" i="38"/>
  <c r="A4096" i="38"/>
  <c r="A4097" i="38"/>
  <c r="A4098" i="38"/>
  <c r="A4099" i="38"/>
  <c r="A4100" i="38"/>
  <c r="A4101" i="38"/>
  <c r="A4102" i="38"/>
  <c r="A4103" i="38"/>
  <c r="A4104" i="38"/>
  <c r="A4105" i="38"/>
  <c r="A4106" i="38"/>
  <c r="A4107" i="38"/>
  <c r="A4108" i="38"/>
  <c r="A4109" i="38"/>
  <c r="A4110" i="38"/>
  <c r="A4111" i="38"/>
  <c r="A4112" i="38"/>
  <c r="A4113" i="38"/>
  <c r="A4114" i="38"/>
  <c r="A4115" i="38"/>
  <c r="A4116" i="38"/>
  <c r="A4117" i="38"/>
  <c r="A4118" i="38"/>
  <c r="A4119" i="38"/>
  <c r="A4120" i="38"/>
  <c r="A4121" i="38"/>
  <c r="A4122" i="38"/>
  <c r="A4123" i="38"/>
  <c r="A4124" i="38"/>
  <c r="A4125" i="38"/>
  <c r="A4126" i="38"/>
  <c r="A4127" i="38"/>
  <c r="A4128" i="38"/>
  <c r="A4129" i="38"/>
  <c r="A4130" i="38"/>
  <c r="A4131" i="38"/>
  <c r="A4132" i="38"/>
  <c r="A4133" i="38"/>
  <c r="A4134" i="38"/>
  <c r="A4135" i="38"/>
  <c r="A4136" i="38"/>
  <c r="A4137" i="38"/>
  <c r="A4138" i="38"/>
  <c r="A4139" i="38"/>
  <c r="A4140" i="38"/>
  <c r="A4141" i="38"/>
  <c r="A4142" i="38"/>
  <c r="A4143" i="38"/>
  <c r="A4144" i="38"/>
  <c r="A4145" i="38"/>
  <c r="A4146" i="38"/>
  <c r="A4147" i="38"/>
  <c r="A4148" i="38"/>
  <c r="A4149" i="38"/>
  <c r="A4150" i="38"/>
  <c r="A4151" i="38"/>
  <c r="A4152" i="38"/>
  <c r="A4153" i="38"/>
  <c r="A4154" i="38"/>
  <c r="A4155" i="38"/>
  <c r="A4156" i="38"/>
  <c r="A4157" i="38"/>
  <c r="A4158" i="38"/>
  <c r="A4159" i="38"/>
  <c r="A4160" i="38"/>
  <c r="A4161" i="38"/>
  <c r="A4162" i="38"/>
  <c r="A4163" i="38"/>
  <c r="A4164" i="38"/>
  <c r="A4165" i="38"/>
  <c r="A4166" i="38"/>
  <c r="A4167" i="38"/>
  <c r="A4168" i="38"/>
  <c r="A4169" i="38"/>
  <c r="A4170" i="38"/>
  <c r="A4171" i="38"/>
  <c r="A4172" i="38"/>
  <c r="A4173" i="38"/>
  <c r="A4174" i="38"/>
  <c r="A4175" i="38"/>
  <c r="A4176" i="38"/>
  <c r="A4177" i="38"/>
  <c r="A4178" i="38"/>
  <c r="A4179" i="38"/>
  <c r="A4180" i="38"/>
  <c r="A4181" i="38"/>
  <c r="A4182" i="38"/>
  <c r="A4183" i="38"/>
  <c r="A4184" i="38"/>
  <c r="A4185" i="38"/>
  <c r="A4186" i="38"/>
  <c r="A4187" i="38"/>
  <c r="A4188" i="38"/>
  <c r="A4189" i="38"/>
  <c r="A4190" i="38"/>
  <c r="A4191" i="38"/>
  <c r="A4192" i="38"/>
  <c r="A4193" i="38"/>
  <c r="A4194" i="38"/>
  <c r="A4195" i="38"/>
  <c r="A4196" i="38"/>
  <c r="A4197" i="38"/>
  <c r="A4198" i="38"/>
  <c r="A4199" i="38"/>
  <c r="A4200" i="38"/>
  <c r="A4201" i="38"/>
  <c r="A4202" i="38"/>
  <c r="A4203" i="38"/>
  <c r="A4204" i="38"/>
  <c r="A4205" i="38"/>
  <c r="A4206" i="38"/>
  <c r="A4207" i="38"/>
  <c r="A4208" i="38"/>
  <c r="A4209" i="38"/>
  <c r="A4210" i="38"/>
  <c r="A4211" i="38"/>
  <c r="A4212" i="38"/>
  <c r="A4213" i="38"/>
  <c r="A4214" i="38"/>
  <c r="A4215" i="38"/>
  <c r="A4216" i="38"/>
  <c r="A4217" i="38"/>
  <c r="A4218" i="38"/>
  <c r="A4219" i="38"/>
  <c r="A4220" i="38"/>
  <c r="A4221" i="38"/>
  <c r="A4222" i="38"/>
  <c r="A4223" i="38"/>
  <c r="A4224" i="38"/>
  <c r="A4225" i="38"/>
  <c r="A4226" i="38"/>
  <c r="A4227" i="38"/>
  <c r="A4228" i="38"/>
  <c r="A4229" i="38"/>
  <c r="A4230" i="38"/>
  <c r="A4231" i="38"/>
  <c r="A4232" i="38"/>
  <c r="A4233" i="38"/>
  <c r="A4234" i="38"/>
  <c r="A4235" i="38"/>
  <c r="A4236" i="38"/>
  <c r="A4237" i="38"/>
  <c r="A4238" i="38"/>
  <c r="A4239" i="38"/>
  <c r="A4240" i="38"/>
  <c r="A4241" i="38"/>
  <c r="A4242" i="38"/>
  <c r="A4243" i="38"/>
  <c r="A4244" i="38"/>
  <c r="A4245" i="38"/>
  <c r="A4246" i="38"/>
  <c r="A4247" i="38"/>
  <c r="A4248" i="38"/>
  <c r="A4249" i="38"/>
  <c r="A4250" i="38"/>
  <c r="A4251" i="38"/>
  <c r="A4252" i="38"/>
  <c r="A4253" i="38"/>
  <c r="A4254" i="38"/>
  <c r="A4255" i="38"/>
  <c r="A4256" i="38"/>
  <c r="A4257" i="38"/>
  <c r="A4258" i="38"/>
  <c r="A4259" i="38"/>
  <c r="A4260" i="38"/>
  <c r="A4261" i="38"/>
  <c r="A4262" i="38"/>
  <c r="A4263" i="38"/>
  <c r="A4264" i="38"/>
  <c r="A4265" i="38"/>
  <c r="A4266" i="38"/>
  <c r="A4267" i="38"/>
  <c r="A4268" i="38"/>
  <c r="A4269" i="38"/>
  <c r="A4270" i="38"/>
  <c r="A4271" i="38"/>
  <c r="A4272" i="38"/>
  <c r="A4273" i="38"/>
  <c r="A4274" i="38"/>
  <c r="A4275" i="38"/>
  <c r="A4276" i="38"/>
  <c r="A4277" i="38"/>
  <c r="A4278" i="38"/>
  <c r="A4279" i="38"/>
  <c r="A4280" i="38"/>
  <c r="A4281" i="38"/>
  <c r="A4282" i="38"/>
  <c r="A4283" i="38"/>
  <c r="A4284" i="38"/>
  <c r="A4285" i="38"/>
  <c r="A4286" i="38"/>
  <c r="A4287" i="38"/>
  <c r="A4288" i="38"/>
  <c r="A4289" i="38"/>
  <c r="A4290" i="38"/>
  <c r="A4291" i="38"/>
  <c r="A4292" i="38"/>
  <c r="A4293" i="38"/>
  <c r="A4294" i="38"/>
  <c r="A4295" i="38"/>
  <c r="A4296" i="38"/>
  <c r="A4297" i="38"/>
  <c r="A4298" i="38"/>
  <c r="A4299" i="38"/>
  <c r="A4300" i="38"/>
  <c r="A4301" i="38"/>
  <c r="A4302" i="38"/>
  <c r="A4303" i="38"/>
  <c r="A4304" i="38"/>
  <c r="A4305" i="38"/>
  <c r="A4306" i="38"/>
  <c r="A4307" i="38"/>
  <c r="A4308" i="38"/>
  <c r="A4309" i="38"/>
  <c r="A4310" i="38"/>
  <c r="A4311" i="38"/>
  <c r="A4312" i="38"/>
  <c r="A4313" i="38"/>
  <c r="A4314" i="38"/>
  <c r="A4315" i="38"/>
  <c r="A4316" i="38"/>
  <c r="A4317" i="38"/>
  <c r="A4318" i="38"/>
  <c r="A4319" i="38"/>
  <c r="A4320" i="38"/>
  <c r="A4321" i="38"/>
  <c r="A4322" i="38"/>
  <c r="A4323" i="38"/>
  <c r="A4324" i="38"/>
  <c r="A4325" i="38"/>
  <c r="A4326" i="38"/>
  <c r="A4327" i="38"/>
  <c r="A4328" i="38"/>
  <c r="A4329" i="38"/>
  <c r="A4330" i="38"/>
  <c r="A4331" i="38"/>
  <c r="A4332" i="38"/>
  <c r="A4333" i="38"/>
  <c r="A4334" i="38"/>
  <c r="A4335" i="38"/>
  <c r="A4336" i="38"/>
  <c r="A4337" i="38"/>
  <c r="A4338" i="38"/>
  <c r="A4339" i="38"/>
  <c r="A4340" i="38"/>
  <c r="A4341" i="38"/>
  <c r="A4342" i="38"/>
  <c r="A4343" i="38"/>
  <c r="A4344" i="38"/>
  <c r="A4345" i="38"/>
  <c r="A4346" i="38"/>
  <c r="A4347" i="38"/>
  <c r="A4348" i="38"/>
  <c r="A4349" i="38"/>
  <c r="A4350" i="38"/>
  <c r="A4351" i="38"/>
  <c r="A4352" i="38"/>
  <c r="A4353" i="38"/>
  <c r="A4354" i="38"/>
  <c r="A4355" i="38"/>
  <c r="A4356" i="38"/>
  <c r="A4357" i="38"/>
  <c r="A4358" i="38"/>
  <c r="A4359" i="38"/>
  <c r="A4360" i="38"/>
  <c r="A4361" i="38"/>
  <c r="A4362" i="38"/>
  <c r="A4363" i="38"/>
  <c r="A4364" i="38"/>
  <c r="A4365" i="38"/>
  <c r="A4366" i="38"/>
  <c r="A4367" i="38"/>
  <c r="A4368" i="38"/>
  <c r="A4369" i="38"/>
  <c r="A4370" i="38"/>
  <c r="A4371" i="38"/>
  <c r="A4372" i="38"/>
  <c r="A4373" i="38"/>
  <c r="A4374" i="38"/>
  <c r="A4375" i="38"/>
  <c r="A4376" i="38"/>
  <c r="A4377" i="38"/>
  <c r="A4378" i="38"/>
  <c r="A4379" i="38"/>
  <c r="A4380" i="38"/>
  <c r="A4381" i="38"/>
  <c r="A4382" i="38"/>
  <c r="A4383" i="38"/>
  <c r="A4384" i="38"/>
  <c r="A4385" i="38"/>
  <c r="A4386" i="38"/>
  <c r="A4387" i="38"/>
  <c r="A4388" i="38"/>
  <c r="A4389" i="38"/>
  <c r="A4390" i="38"/>
  <c r="A4391" i="38"/>
  <c r="A4392" i="38"/>
  <c r="A4393" i="38"/>
  <c r="A4394" i="38"/>
  <c r="A4395" i="38"/>
  <c r="A4396" i="38"/>
  <c r="A4397" i="38"/>
  <c r="A4398" i="38"/>
  <c r="A4399" i="38"/>
  <c r="A4400" i="38"/>
  <c r="A4401" i="38"/>
  <c r="A4402" i="38"/>
  <c r="A4403" i="38"/>
  <c r="A4404" i="38"/>
  <c r="A4405" i="38"/>
  <c r="A4406" i="38"/>
  <c r="A4407" i="38"/>
  <c r="A4408" i="38"/>
  <c r="A4409" i="38"/>
  <c r="A4410" i="38"/>
  <c r="A4411" i="38"/>
  <c r="A4412" i="38"/>
  <c r="A4413" i="38"/>
  <c r="A4414" i="38"/>
  <c r="A4415" i="38"/>
  <c r="A4416" i="38"/>
  <c r="A4417" i="38"/>
  <c r="A4418" i="38"/>
  <c r="A4419" i="38"/>
  <c r="A4420" i="38"/>
  <c r="A4421" i="38"/>
  <c r="A4422" i="38"/>
  <c r="A4423" i="38"/>
  <c r="A4424" i="38"/>
  <c r="A4425" i="38"/>
  <c r="A4426" i="38"/>
  <c r="A4427" i="38"/>
  <c r="A4428" i="38"/>
  <c r="A4429" i="38"/>
  <c r="A4430" i="38"/>
  <c r="A4431" i="38"/>
  <c r="A4432" i="38"/>
  <c r="A4433" i="38"/>
  <c r="A4434" i="38"/>
  <c r="A4435" i="38"/>
  <c r="A4436" i="38"/>
  <c r="A4437" i="38"/>
  <c r="A4438" i="38"/>
  <c r="A4439" i="38"/>
  <c r="A4440" i="38"/>
  <c r="A4441" i="38"/>
  <c r="A4442" i="38"/>
  <c r="A4443" i="38"/>
  <c r="A4444" i="38"/>
  <c r="A4445" i="38"/>
  <c r="A4446" i="38"/>
  <c r="A4447" i="38"/>
  <c r="A4448" i="38"/>
  <c r="A4449" i="38"/>
  <c r="A4450" i="38"/>
  <c r="A4451" i="38"/>
  <c r="A4452" i="38"/>
  <c r="A4453" i="38"/>
  <c r="A4454" i="38"/>
  <c r="A4455" i="38"/>
  <c r="A2549" i="38" l="1"/>
  <c r="A2550" i="38"/>
  <c r="A2551" i="38"/>
  <c r="A2552" i="38"/>
  <c r="A2553" i="38"/>
  <c r="A2554" i="38"/>
  <c r="A2555" i="38"/>
  <c r="A2556" i="38"/>
  <c r="A2557" i="38"/>
  <c r="A2558" i="38"/>
  <c r="A2559" i="38"/>
  <c r="A2560" i="38"/>
  <c r="A2561" i="38"/>
  <c r="A2562" i="38"/>
  <c r="A2563" i="38"/>
  <c r="A2564" i="38"/>
  <c r="A2565" i="38"/>
  <c r="A2566" i="38"/>
  <c r="A2567" i="38"/>
  <c r="A2568" i="38"/>
  <c r="A2569" i="38"/>
  <c r="A2570" i="38"/>
  <c r="A2571" i="38"/>
  <c r="A2572" i="38"/>
  <c r="A2573" i="38"/>
  <c r="A2574" i="38"/>
  <c r="A2575" i="38"/>
  <c r="A2576" i="38"/>
  <c r="A2577" i="38"/>
  <c r="A2578" i="38"/>
  <c r="A2579" i="38"/>
  <c r="A2580" i="38"/>
  <c r="A2581" i="38"/>
  <c r="A2582" i="38"/>
  <c r="A2583" i="38"/>
  <c r="A2584" i="38"/>
  <c r="A2585" i="38"/>
  <c r="A2586" i="38"/>
  <c r="A2587" i="38"/>
  <c r="A2588" i="38"/>
  <c r="A2589" i="38"/>
  <c r="A2590" i="38"/>
  <c r="A2591" i="38"/>
  <c r="A2592" i="38"/>
  <c r="A2593" i="38"/>
  <c r="A2594" i="38"/>
  <c r="A2595" i="38"/>
  <c r="A2596" i="38"/>
  <c r="A2597" i="38"/>
  <c r="A2598" i="38"/>
  <c r="A2599" i="38"/>
  <c r="A2600" i="38"/>
  <c r="A2601" i="38"/>
  <c r="A2602" i="38"/>
  <c r="A2603" i="38"/>
  <c r="A2604" i="38"/>
  <c r="A2605" i="38"/>
  <c r="A2606" i="38"/>
  <c r="A2607" i="38"/>
  <c r="A2608" i="38"/>
  <c r="A2609" i="38"/>
  <c r="A2610" i="38"/>
  <c r="A2611" i="38"/>
  <c r="A2612" i="38"/>
  <c r="A2613" i="38"/>
  <c r="A2614" i="38"/>
  <c r="A2615" i="38"/>
  <c r="A2616" i="38"/>
  <c r="A2617" i="38"/>
  <c r="A2618" i="38"/>
  <c r="A2619" i="38"/>
  <c r="A2620" i="38"/>
  <c r="A2621" i="38"/>
  <c r="A2622" i="38"/>
  <c r="A2623" i="38"/>
  <c r="A2624" i="38"/>
  <c r="A2625" i="38"/>
  <c r="A2626" i="38"/>
  <c r="A2627" i="38"/>
  <c r="A2628" i="38"/>
  <c r="A2629" i="38"/>
  <c r="A2630" i="38"/>
  <c r="A2631" i="38"/>
  <c r="A2632" i="38"/>
  <c r="A2633" i="38"/>
  <c r="A2634" i="38"/>
  <c r="A2635" i="38"/>
  <c r="A2636" i="38"/>
  <c r="A2637" i="38"/>
  <c r="A2638" i="38"/>
  <c r="A2639" i="38"/>
  <c r="A2640" i="38"/>
  <c r="A2641" i="38"/>
  <c r="A2642" i="38"/>
  <c r="A2643" i="38"/>
  <c r="A2644" i="38"/>
  <c r="A2645" i="38"/>
  <c r="A2646" i="38"/>
  <c r="A2647" i="38"/>
  <c r="A2648" i="38"/>
  <c r="A2649" i="38"/>
  <c r="A2650" i="38"/>
  <c r="A2651" i="38"/>
  <c r="A2652" i="38"/>
  <c r="A2653" i="38"/>
  <c r="A2654" i="38"/>
  <c r="A2655" i="38"/>
  <c r="A2656" i="38"/>
  <c r="A2657" i="38"/>
  <c r="A2658" i="38"/>
  <c r="A2659" i="38"/>
  <c r="A2660" i="38"/>
  <c r="A2661" i="38"/>
  <c r="A2662" i="38"/>
  <c r="A2663" i="38"/>
  <c r="A2664" i="38"/>
  <c r="A2665" i="38"/>
  <c r="A2666" i="38"/>
  <c r="A2667" i="38"/>
  <c r="A2668" i="38"/>
  <c r="A2669" i="38"/>
  <c r="A2670" i="38"/>
  <c r="A2671" i="38"/>
  <c r="A2672" i="38"/>
  <c r="A2673" i="38"/>
  <c r="A2674" i="38"/>
  <c r="A2675" i="38"/>
  <c r="A2676" i="38"/>
  <c r="A2677" i="38"/>
  <c r="A2678" i="38"/>
  <c r="A2679" i="38"/>
  <c r="A2680" i="38"/>
  <c r="A2681" i="38"/>
  <c r="A2682" i="38"/>
  <c r="A2683" i="38"/>
  <c r="A2684" i="38"/>
  <c r="A2685" i="38"/>
  <c r="A2686" i="38"/>
  <c r="A2687" i="38"/>
  <c r="A2688" i="38"/>
  <c r="A2689" i="38"/>
  <c r="A2690" i="38"/>
  <c r="A2691" i="38"/>
  <c r="A2692" i="38"/>
  <c r="A2693" i="38"/>
  <c r="A2694" i="38"/>
  <c r="A2695" i="38"/>
  <c r="A2696" i="38"/>
  <c r="A2697" i="38"/>
  <c r="A2698" i="38"/>
  <c r="A2699" i="38"/>
  <c r="A2700" i="38"/>
  <c r="A2701" i="38"/>
  <c r="A2702" i="38"/>
  <c r="A2703" i="38"/>
  <c r="A2704" i="38"/>
  <c r="A2705" i="38"/>
  <c r="A2706" i="38"/>
  <c r="A2707" i="38"/>
  <c r="A2708" i="38"/>
  <c r="A2709" i="38"/>
  <c r="A2710" i="38"/>
  <c r="A2711" i="38"/>
  <c r="A2712" i="38"/>
  <c r="A2713" i="38"/>
  <c r="A2714" i="38"/>
  <c r="A2715" i="38"/>
  <c r="A2716" i="38"/>
  <c r="A2717" i="38"/>
  <c r="A2718" i="38"/>
  <c r="A2719" i="38"/>
  <c r="A2720" i="38"/>
  <c r="A2721" i="38"/>
  <c r="A2722" i="38"/>
  <c r="A2723" i="38"/>
  <c r="A2724" i="38"/>
  <c r="A2725" i="38"/>
  <c r="A2726" i="38"/>
  <c r="A2727" i="38"/>
  <c r="A2728" i="38"/>
  <c r="A2729" i="38"/>
  <c r="A2730" i="38"/>
  <c r="A2731" i="38"/>
  <c r="A2732" i="38"/>
  <c r="A2733" i="38"/>
  <c r="A2734" i="38"/>
  <c r="A2735" i="38"/>
  <c r="A2736" i="38"/>
  <c r="A2737" i="38"/>
  <c r="A2738" i="38"/>
  <c r="A2739" i="38"/>
  <c r="A2740" i="38"/>
  <c r="A2741" i="38"/>
  <c r="A2742" i="38"/>
  <c r="A2743" i="38"/>
  <c r="A2744" i="38"/>
  <c r="A2745" i="38"/>
  <c r="A2746" i="38"/>
  <c r="A2747" i="38"/>
  <c r="A2748" i="38"/>
  <c r="A2749" i="38"/>
  <c r="A2750" i="38"/>
  <c r="A2751" i="38"/>
  <c r="A2752" i="38"/>
  <c r="A2753" i="38"/>
  <c r="A2754" i="38"/>
  <c r="A2755" i="38"/>
  <c r="A2756" i="38"/>
  <c r="A2757" i="38"/>
  <c r="A2758" i="38"/>
  <c r="A2759" i="38"/>
  <c r="A2760" i="38"/>
  <c r="A2761" i="38"/>
  <c r="A2762" i="38"/>
  <c r="A2763" i="38"/>
  <c r="A2764" i="38"/>
  <c r="A2765" i="38"/>
  <c r="A2766" i="38"/>
  <c r="A2767" i="38"/>
  <c r="A2768" i="38"/>
  <c r="A2769" i="38"/>
  <c r="A2770" i="38"/>
  <c r="A2771" i="38"/>
  <c r="A2772" i="38"/>
  <c r="A2773" i="38"/>
  <c r="A2774" i="38"/>
  <c r="A2775" i="38"/>
  <c r="A2776" i="38"/>
  <c r="A2777" i="38"/>
  <c r="A2778" i="38"/>
  <c r="A2779" i="38"/>
  <c r="A2780" i="38"/>
  <c r="A2781" i="38"/>
  <c r="A2782" i="38"/>
  <c r="A2783" i="38"/>
  <c r="A2784" i="38"/>
  <c r="A2785" i="38"/>
  <c r="A2786" i="38"/>
  <c r="A2787" i="38"/>
  <c r="A2788" i="38"/>
  <c r="A2789" i="38"/>
  <c r="A2790" i="38"/>
  <c r="A2791" i="38"/>
  <c r="A2792" i="38"/>
  <c r="A2793" i="38"/>
  <c r="A2794" i="38"/>
  <c r="A2795" i="38"/>
  <c r="A2796" i="38"/>
  <c r="A2797" i="38"/>
  <c r="A2798" i="38"/>
  <c r="A2799" i="38"/>
  <c r="A2800" i="38"/>
  <c r="A2801" i="38"/>
  <c r="A2802" i="38"/>
  <c r="A2803" i="38"/>
  <c r="A2804" i="38"/>
  <c r="A2805" i="38"/>
  <c r="A2806" i="38"/>
  <c r="A2807" i="38"/>
  <c r="A2808" i="38"/>
  <c r="A2809" i="38"/>
  <c r="A2810" i="38"/>
  <c r="A2811" i="38"/>
  <c r="A2812" i="38"/>
  <c r="A2813" i="38"/>
  <c r="A2814" i="38"/>
  <c r="A2815" i="38"/>
  <c r="A2816" i="38"/>
  <c r="A2817" i="38"/>
  <c r="A2818" i="38"/>
  <c r="A2819" i="38"/>
  <c r="A2820" i="38"/>
  <c r="A2821" i="38"/>
  <c r="A2822" i="38"/>
  <c r="A2823" i="38"/>
  <c r="A2824" i="38"/>
  <c r="A2825" i="38"/>
  <c r="A2826" i="38"/>
  <c r="A2827" i="38"/>
  <c r="A2828" i="38"/>
  <c r="A2829" i="38"/>
  <c r="A2830" i="38"/>
  <c r="A2831" i="38"/>
  <c r="A2832" i="38"/>
  <c r="A2833" i="38"/>
  <c r="A2834" i="38"/>
  <c r="A2835" i="38"/>
  <c r="A2836" i="38"/>
  <c r="A2837" i="38"/>
  <c r="A2838" i="38"/>
  <c r="A2839" i="38"/>
  <c r="A2840" i="38"/>
  <c r="A2841" i="38"/>
  <c r="A2842" i="38"/>
  <c r="A2843" i="38"/>
  <c r="A2844" i="38"/>
  <c r="A2845" i="38"/>
  <c r="A2846" i="38"/>
  <c r="A2847" i="38"/>
  <c r="A2848" i="38"/>
  <c r="A2849" i="38"/>
  <c r="A2850" i="38"/>
  <c r="A2851" i="38"/>
  <c r="A2852" i="38"/>
  <c r="A2853" i="38"/>
  <c r="A2854" i="38"/>
  <c r="A2855" i="38"/>
  <c r="A2856" i="38"/>
  <c r="A2857" i="38"/>
  <c r="A2858" i="38"/>
  <c r="A2859" i="38"/>
  <c r="A2860" i="38"/>
  <c r="A2861" i="38"/>
  <c r="A2862" i="38"/>
  <c r="A2863" i="38"/>
  <c r="A2864" i="38"/>
  <c r="A2865" i="38"/>
  <c r="A2866" i="38"/>
  <c r="A2867" i="38"/>
  <c r="A2868" i="38"/>
  <c r="A2869" i="38"/>
  <c r="A2870" i="38"/>
  <c r="A2871" i="38"/>
  <c r="A2872" i="38"/>
  <c r="A2873" i="38"/>
  <c r="A2874" i="38"/>
  <c r="A2875" i="38"/>
  <c r="A2876" i="38"/>
  <c r="A2877" i="38"/>
  <c r="A2878" i="38"/>
  <c r="A2879" i="38"/>
  <c r="A2880" i="38"/>
  <c r="A2881" i="38"/>
  <c r="A2882" i="38"/>
  <c r="A2883" i="38"/>
  <c r="A2884" i="38"/>
  <c r="A2885" i="38"/>
  <c r="A2886" i="38"/>
  <c r="A2887" i="38"/>
  <c r="A2888" i="38"/>
  <c r="A2889" i="38"/>
  <c r="A2890" i="38"/>
  <c r="A2891" i="38"/>
  <c r="A2892" i="38"/>
  <c r="A2893" i="38"/>
  <c r="A2894" i="38"/>
  <c r="A2895" i="38"/>
  <c r="A2896" i="38"/>
  <c r="A2897" i="38"/>
  <c r="A2898" i="38"/>
  <c r="A2899" i="38"/>
  <c r="A2900" i="38"/>
  <c r="A2901" i="38"/>
  <c r="A2902" i="38"/>
  <c r="A2903" i="38"/>
  <c r="A2904" i="38"/>
  <c r="A2905" i="38"/>
  <c r="A2906" i="38"/>
  <c r="A2907" i="38"/>
  <c r="A2908" i="38"/>
  <c r="A2909" i="38"/>
  <c r="A2910" i="38"/>
  <c r="A2911" i="38"/>
  <c r="A2912" i="38"/>
  <c r="A2913" i="38"/>
  <c r="A2914" i="38"/>
  <c r="A2915" i="38"/>
  <c r="A2916" i="38"/>
  <c r="A2917" i="38"/>
  <c r="A2918" i="38"/>
  <c r="A2919" i="38"/>
  <c r="A2920" i="38"/>
  <c r="A2921" i="38"/>
  <c r="A2922" i="38"/>
  <c r="A2923" i="38"/>
  <c r="A2924" i="38"/>
  <c r="A2925" i="38"/>
  <c r="A2926" i="38"/>
  <c r="A2927" i="38"/>
  <c r="A2928" i="38"/>
  <c r="A2929" i="38"/>
  <c r="A2930" i="38"/>
  <c r="A2931" i="38"/>
  <c r="A2932" i="38"/>
  <c r="A2933" i="38"/>
  <c r="A2934" i="38"/>
  <c r="A2935" i="38"/>
  <c r="A2936" i="38"/>
  <c r="A2937" i="38"/>
  <c r="A2938" i="38"/>
  <c r="A2939" i="38"/>
  <c r="A2940" i="38"/>
  <c r="A2941" i="38"/>
  <c r="A2942" i="38"/>
  <c r="A2943" i="38"/>
  <c r="A2944" i="38"/>
  <c r="A2945" i="38"/>
  <c r="A2946" i="38"/>
  <c r="A2947" i="38"/>
  <c r="A2948" i="38"/>
  <c r="A2949" i="38"/>
  <c r="A2950" i="38"/>
  <c r="A2951" i="38"/>
  <c r="A2952" i="38"/>
  <c r="A2953" i="38"/>
  <c r="A2954" i="38"/>
  <c r="A2955" i="38"/>
  <c r="A2956" i="38"/>
  <c r="A2957" i="38"/>
  <c r="A2958" i="38"/>
  <c r="A2959" i="38"/>
  <c r="A2960" i="38"/>
  <c r="A2961" i="38"/>
  <c r="A2962" i="38"/>
  <c r="A2963" i="38"/>
  <c r="A2964" i="38"/>
  <c r="A2965" i="38"/>
  <c r="A2966" i="38"/>
  <c r="A2967" i="38"/>
  <c r="A2968" i="38"/>
  <c r="A2969" i="38"/>
  <c r="A2970" i="38"/>
  <c r="A2971" i="38"/>
  <c r="A2972" i="38"/>
  <c r="A2973" i="38"/>
  <c r="A2974" i="38"/>
  <c r="A2975" i="38"/>
  <c r="A2976" i="38"/>
  <c r="A2977" i="38"/>
  <c r="A2978" i="38"/>
  <c r="A2979" i="38"/>
  <c r="A2980" i="38"/>
  <c r="A2981" i="38"/>
  <c r="A2982" i="38"/>
  <c r="A2983" i="38"/>
  <c r="A2984" i="38"/>
  <c r="A2985" i="38"/>
  <c r="A2986" i="38"/>
  <c r="A2987" i="38"/>
  <c r="A2988" i="38"/>
  <c r="A2989" i="38"/>
  <c r="A2990" i="38"/>
  <c r="A2991" i="38"/>
  <c r="A2992" i="38"/>
  <c r="A2993" i="38"/>
  <c r="A2994" i="38"/>
  <c r="A2995" i="38"/>
  <c r="A2996" i="38"/>
  <c r="A2997" i="38"/>
  <c r="A2998" i="38"/>
  <c r="A2999" i="38"/>
  <c r="A3000" i="38"/>
  <c r="A3001" i="38"/>
  <c r="A3002" i="38"/>
  <c r="A3003" i="38"/>
  <c r="A3004" i="38"/>
  <c r="A3005" i="38"/>
  <c r="A3006" i="38"/>
  <c r="A3007" i="38"/>
  <c r="A3008" i="38"/>
  <c r="A3009" i="38"/>
  <c r="A3010" i="38"/>
  <c r="A3011" i="38"/>
  <c r="A3012" i="38"/>
  <c r="A3013" i="38"/>
  <c r="A3014" i="38"/>
  <c r="A3015" i="38"/>
  <c r="A3016" i="38"/>
  <c r="A3017" i="38"/>
  <c r="A3018" i="38"/>
  <c r="A3019" i="38"/>
  <c r="A3020" i="38"/>
  <c r="A3021" i="38"/>
  <c r="A3022" i="38"/>
  <c r="A3023" i="38"/>
  <c r="A3024" i="38"/>
  <c r="A3025" i="38"/>
  <c r="A3026" i="38"/>
  <c r="A3027" i="38"/>
  <c r="A3028" i="38"/>
  <c r="A3029" i="38"/>
  <c r="A3030" i="38"/>
  <c r="A3031" i="38"/>
  <c r="A3032" i="38"/>
  <c r="A3033" i="38"/>
  <c r="A3034" i="38"/>
  <c r="A3035" i="38"/>
  <c r="A3036" i="38"/>
  <c r="A3037" i="38"/>
  <c r="A3038" i="38"/>
  <c r="A3039" i="38"/>
  <c r="A3040" i="38"/>
  <c r="A3041" i="38"/>
  <c r="A3042" i="38"/>
  <c r="A3043" i="38"/>
  <c r="A3044" i="38"/>
  <c r="A3045" i="38"/>
  <c r="A3046" i="38"/>
  <c r="A3047" i="38"/>
  <c r="A3048" i="38"/>
  <c r="A3049" i="38"/>
  <c r="A3050" i="38"/>
  <c r="A3051" i="38"/>
  <c r="A3052" i="38"/>
  <c r="A3053" i="38"/>
  <c r="A3054" i="38"/>
  <c r="A3055" i="38"/>
  <c r="A3056" i="38"/>
  <c r="A3057" i="38"/>
  <c r="A3058" i="38"/>
  <c r="A3059" i="38"/>
  <c r="A3060" i="38"/>
  <c r="A3061" i="38"/>
  <c r="A3062" i="38"/>
  <c r="A3063" i="38"/>
  <c r="A3064" i="38"/>
  <c r="A3065" i="38"/>
  <c r="A3066" i="38"/>
  <c r="A3067" i="38"/>
  <c r="A3068" i="38"/>
  <c r="A3069" i="38"/>
  <c r="A3070" i="38"/>
  <c r="A3071" i="38"/>
  <c r="A3072" i="38"/>
  <c r="A3073" i="38"/>
  <c r="A3074" i="38"/>
  <c r="A3075" i="38"/>
  <c r="A3076" i="38"/>
  <c r="A3077" i="38"/>
  <c r="A3078" i="38"/>
  <c r="A3079" i="38"/>
  <c r="A3080" i="38"/>
  <c r="A3081" i="38"/>
  <c r="A3082" i="38"/>
  <c r="A3083" i="38"/>
  <c r="A3084" i="38"/>
  <c r="A3085" i="38"/>
  <c r="A3086" i="38"/>
  <c r="A3087" i="38"/>
  <c r="A3088" i="38"/>
  <c r="A3089" i="38"/>
  <c r="A3090" i="38"/>
  <c r="A3091" i="38"/>
  <c r="A3092" i="38"/>
  <c r="A3093" i="38"/>
  <c r="A3094" i="38"/>
  <c r="A3095" i="38"/>
  <c r="A3096" i="38"/>
  <c r="A3097" i="38"/>
  <c r="A3098" i="38"/>
  <c r="A3099" i="38"/>
  <c r="A3100" i="38"/>
  <c r="A3101" i="38"/>
  <c r="A3102" i="38"/>
  <c r="A3103" i="38"/>
  <c r="A3104" i="38"/>
  <c r="A3105" i="38"/>
  <c r="A3106" i="38"/>
  <c r="A3107" i="38"/>
  <c r="A3108" i="38"/>
  <c r="A3109" i="38"/>
  <c r="A3110" i="38"/>
  <c r="A3111" i="38"/>
  <c r="A3112" i="38"/>
  <c r="A3113" i="38"/>
  <c r="A3114" i="38"/>
  <c r="A3115" i="38"/>
  <c r="A3116" i="38"/>
  <c r="A3117" i="38"/>
  <c r="A3118" i="38"/>
  <c r="A3119" i="38"/>
  <c r="A3120" i="38"/>
  <c r="A3121" i="38"/>
  <c r="A3122" i="38"/>
  <c r="A3123" i="38"/>
  <c r="A3124" i="38"/>
  <c r="A3125" i="38"/>
  <c r="A3126" i="38"/>
  <c r="A3127" i="38"/>
  <c r="A3128" i="38"/>
  <c r="A3129" i="38"/>
  <c r="A3130" i="38"/>
  <c r="A3131" i="38"/>
  <c r="A3132" i="38"/>
  <c r="A3133" i="38"/>
  <c r="A3134" i="38"/>
  <c r="A3135" i="38"/>
  <c r="A3136" i="38"/>
  <c r="A3137" i="38"/>
  <c r="A3138" i="38"/>
  <c r="A3139" i="38"/>
  <c r="A3140" i="38"/>
  <c r="A3141" i="38"/>
  <c r="A3142" i="38"/>
  <c r="A3143" i="38"/>
  <c r="A3144" i="38"/>
  <c r="A3145" i="38"/>
  <c r="A3146" i="38"/>
  <c r="A3147" i="38"/>
  <c r="A3148" i="38"/>
  <c r="A3149" i="38"/>
  <c r="A3150" i="38"/>
  <c r="A3151" i="38"/>
  <c r="A3152" i="38"/>
  <c r="A3153" i="38"/>
  <c r="A3154" i="38"/>
  <c r="A3155" i="38"/>
  <c r="A3156" i="38"/>
  <c r="A3157" i="38"/>
  <c r="A3158" i="38"/>
  <c r="A3159" i="38"/>
  <c r="A3160" i="38"/>
  <c r="A3161" i="38"/>
  <c r="A3162" i="38"/>
  <c r="A3163" i="38"/>
  <c r="A3164" i="38"/>
  <c r="A3165" i="38"/>
  <c r="A3166" i="38"/>
  <c r="A3167" i="38"/>
  <c r="A3168" i="38"/>
  <c r="A3169" i="38"/>
  <c r="A3170" i="38"/>
  <c r="A3171" i="38"/>
  <c r="A3172" i="38"/>
  <c r="A3173" i="38"/>
  <c r="A3174" i="38"/>
  <c r="A3175" i="38"/>
  <c r="A3176" i="38"/>
  <c r="A3177" i="38"/>
  <c r="A3178" i="38"/>
  <c r="A3179" i="38"/>
  <c r="A3180" i="38"/>
  <c r="A3181" i="38"/>
  <c r="A3182" i="38"/>
  <c r="A3183" i="38"/>
  <c r="A3184" i="38"/>
  <c r="A3185" i="38"/>
  <c r="A3186" i="38"/>
  <c r="A3187" i="38"/>
  <c r="A3188" i="38"/>
  <c r="A3189" i="38"/>
  <c r="A3190" i="38"/>
  <c r="A3191" i="38"/>
  <c r="A3192" i="38"/>
  <c r="A3193" i="38"/>
  <c r="A3194" i="38"/>
  <c r="A3195" i="38"/>
  <c r="A3196" i="38"/>
  <c r="A3197" i="38"/>
  <c r="A3198" i="38"/>
  <c r="A3199" i="38"/>
  <c r="A3200" i="38"/>
  <c r="A3201" i="38"/>
  <c r="A3202" i="38"/>
  <c r="A3203" i="38"/>
  <c r="A3204" i="38"/>
  <c r="A3205" i="38"/>
  <c r="A3206" i="38"/>
  <c r="A3207" i="38"/>
  <c r="A3208" i="38"/>
  <c r="A3209" i="38"/>
  <c r="A3210" i="38"/>
  <c r="A3211" i="38"/>
  <c r="A3212" i="38"/>
  <c r="A3213" i="38"/>
  <c r="A3214" i="38"/>
  <c r="A3215" i="38"/>
  <c r="A3216" i="38"/>
  <c r="A3217" i="38"/>
  <c r="A3218" i="38"/>
  <c r="A3219" i="38"/>
  <c r="A3220" i="38"/>
  <c r="A3221" i="38"/>
  <c r="A3222" i="38"/>
  <c r="A3223" i="38"/>
  <c r="A3224" i="38"/>
  <c r="A3225" i="38"/>
  <c r="A3226" i="38"/>
  <c r="A3227" i="38"/>
  <c r="A3228" i="38"/>
  <c r="A3229" i="38"/>
  <c r="A3230" i="38"/>
  <c r="A3231" i="38"/>
  <c r="A3232" i="38"/>
  <c r="A3233" i="38"/>
  <c r="A3234" i="38"/>
  <c r="A3235" i="38"/>
  <c r="A3236" i="38"/>
  <c r="A3237" i="38"/>
  <c r="A3238" i="38"/>
  <c r="A3239" i="38"/>
  <c r="A3240" i="38"/>
  <c r="A3241" i="38"/>
  <c r="A3242" i="38"/>
  <c r="A3243" i="38"/>
  <c r="A3244" i="38"/>
  <c r="A3245" i="38"/>
  <c r="A3246" i="38"/>
  <c r="A3247" i="38"/>
  <c r="A3248" i="38"/>
  <c r="A3249" i="38"/>
  <c r="A3250" i="38"/>
  <c r="A3251" i="38"/>
  <c r="A3252" i="38"/>
  <c r="A3253" i="38"/>
  <c r="A3254" i="38"/>
  <c r="A3255" i="38"/>
  <c r="A3256" i="38"/>
  <c r="A3257" i="38"/>
  <c r="A3258" i="38"/>
  <c r="A3259" i="38"/>
  <c r="A3260" i="38"/>
  <c r="A3261" i="38"/>
  <c r="A3262" i="38"/>
  <c r="A3263" i="38"/>
  <c r="A3264" i="38"/>
  <c r="A3265" i="38"/>
  <c r="A3266" i="38"/>
  <c r="A3267" i="38"/>
  <c r="A3268" i="38"/>
  <c r="A3269" i="38"/>
  <c r="A3270" i="38"/>
  <c r="A3271" i="38"/>
  <c r="A3272" i="38"/>
  <c r="A3273" i="38"/>
  <c r="A3274" i="38"/>
  <c r="A3275" i="38"/>
  <c r="A3276" i="38"/>
  <c r="A3277" i="38"/>
  <c r="A3278" i="38"/>
  <c r="A3279" i="38"/>
  <c r="A3280" i="38"/>
  <c r="A3281" i="38"/>
  <c r="A3282" i="38"/>
  <c r="A3283" i="38"/>
  <c r="A3284" i="38"/>
  <c r="A3285" i="38"/>
  <c r="A3286" i="38"/>
  <c r="A3287" i="38"/>
  <c r="A3288" i="38"/>
  <c r="A3289" i="38"/>
  <c r="A3290" i="38"/>
  <c r="A3291" i="38"/>
  <c r="A3292" i="38"/>
  <c r="A3293" i="38"/>
  <c r="A3294" i="38"/>
  <c r="A3295" i="38"/>
  <c r="A3296" i="38"/>
  <c r="A3297" i="38"/>
  <c r="A3298" i="38"/>
  <c r="A3299" i="38"/>
  <c r="A3300" i="38"/>
  <c r="A3301" i="38"/>
  <c r="A3302" i="38"/>
  <c r="A3303" i="38"/>
  <c r="A3304" i="38"/>
  <c r="A3305" i="38"/>
  <c r="A3306" i="38"/>
  <c r="A3307" i="38"/>
  <c r="A3308" i="38"/>
  <c r="A3309" i="38"/>
  <c r="A3310" i="38"/>
  <c r="A3311" i="38"/>
  <c r="A3312" i="38"/>
  <c r="A3313" i="38"/>
  <c r="A3314" i="38"/>
  <c r="A3315" i="38"/>
  <c r="A3316" i="38"/>
  <c r="A3317" i="38"/>
  <c r="A3318" i="38"/>
  <c r="A3319" i="38"/>
  <c r="A3320" i="38"/>
  <c r="A3321" i="38"/>
  <c r="A3322" i="38"/>
  <c r="A3323" i="38"/>
  <c r="A3324" i="38"/>
  <c r="A3325" i="38"/>
  <c r="A3326" i="38"/>
  <c r="A3327" i="38"/>
  <c r="A3328" i="38"/>
  <c r="A3329" i="38"/>
  <c r="A3330" i="38"/>
  <c r="A3331" i="38"/>
  <c r="A3332" i="38"/>
  <c r="A3333" i="38"/>
  <c r="A3334" i="38"/>
  <c r="A3335" i="38"/>
  <c r="A3336" i="38"/>
  <c r="A3337" i="38"/>
  <c r="A3338" i="38"/>
  <c r="A3339" i="38"/>
  <c r="A3340" i="38"/>
  <c r="A3341" i="38"/>
  <c r="A3342" i="38"/>
  <c r="A3343" i="38"/>
  <c r="A3344" i="38"/>
  <c r="A3345" i="38"/>
  <c r="A3346" i="38"/>
  <c r="A3347" i="38"/>
  <c r="A3348" i="38"/>
  <c r="A3349" i="38"/>
  <c r="A3350" i="38"/>
  <c r="A3351" i="38"/>
  <c r="A3352" i="38"/>
  <c r="A3353" i="38"/>
  <c r="A3354" i="38"/>
  <c r="A3355" i="38"/>
  <c r="A3356" i="38"/>
  <c r="A3357" i="38"/>
  <c r="A3358" i="38"/>
  <c r="A3359" i="38"/>
  <c r="A3360" i="38"/>
  <c r="A3361" i="38"/>
  <c r="A3362" i="38"/>
  <c r="A3363" i="38"/>
  <c r="A3364" i="38"/>
  <c r="A3365" i="38"/>
  <c r="A3366" i="38"/>
  <c r="A3367" i="38"/>
  <c r="A3368" i="38"/>
  <c r="A3369" i="38"/>
  <c r="A3370" i="38"/>
  <c r="A3371" i="38"/>
  <c r="A3372" i="38"/>
  <c r="A3373" i="38"/>
  <c r="A3374" i="38"/>
  <c r="A3375" i="38"/>
  <c r="A3376" i="38"/>
  <c r="A3377" i="38"/>
  <c r="A3378" i="38"/>
  <c r="A3379" i="38"/>
  <c r="A3380" i="38"/>
  <c r="A3381" i="38"/>
  <c r="A3382" i="38"/>
  <c r="A3383" i="38"/>
  <c r="A3384" i="38"/>
  <c r="A3385" i="38"/>
  <c r="A3386" i="38"/>
  <c r="A3387" i="38"/>
  <c r="A3388" i="38"/>
  <c r="A3389" i="38"/>
  <c r="A3390" i="38"/>
  <c r="A3391" i="38"/>
  <c r="A3392" i="38"/>
  <c r="A3393" i="38"/>
  <c r="A3394" i="38"/>
  <c r="A3395" i="38"/>
  <c r="A3396" i="38"/>
  <c r="A3397" i="38"/>
  <c r="A3398" i="38"/>
  <c r="A3399" i="38"/>
  <c r="A3400" i="38"/>
  <c r="A3401" i="38"/>
  <c r="A3402" i="38"/>
  <c r="A3403" i="38"/>
  <c r="A3404" i="38"/>
  <c r="A3405" i="38"/>
  <c r="A3406" i="38"/>
  <c r="A3407" i="38"/>
  <c r="A3408" i="38"/>
  <c r="A3409" i="38"/>
  <c r="A3410" i="38"/>
  <c r="A3411" i="38"/>
  <c r="A3412" i="38"/>
  <c r="A3413" i="38"/>
  <c r="A3414" i="38"/>
  <c r="A3415" i="38"/>
  <c r="A3416" i="38"/>
  <c r="A3417" i="38"/>
  <c r="A3418" i="38"/>
  <c r="A3419" i="38"/>
  <c r="A3420" i="38"/>
  <c r="A3421" i="38"/>
  <c r="A3422" i="38"/>
  <c r="A3423" i="38"/>
  <c r="A3424" i="38"/>
  <c r="A3425" i="38"/>
  <c r="A3426" i="38"/>
  <c r="A3427" i="38"/>
  <c r="A3428" i="38"/>
  <c r="A3429" i="38"/>
  <c r="A3430" i="38"/>
  <c r="A3431" i="38"/>
  <c r="A3432" i="38"/>
  <c r="A3433" i="38"/>
  <c r="A3434" i="38"/>
  <c r="A3435" i="38"/>
  <c r="A3436" i="38"/>
  <c r="A3437" i="38"/>
  <c r="A3438" i="38"/>
  <c r="A3439" i="38"/>
  <c r="A3440" i="38"/>
  <c r="A3441" i="38"/>
  <c r="A3442" i="38"/>
  <c r="A3443" i="38"/>
  <c r="A3444" i="38"/>
  <c r="A3445" i="38"/>
  <c r="A3446" i="38"/>
  <c r="A3447" i="38"/>
  <c r="A3448" i="38"/>
  <c r="A3449" i="38"/>
  <c r="A3450" i="38"/>
  <c r="A3451" i="38"/>
  <c r="A3452" i="38"/>
  <c r="A3453" i="38"/>
  <c r="A3454" i="38"/>
  <c r="A3455" i="38"/>
  <c r="A3456" i="38"/>
  <c r="A3457" i="38"/>
  <c r="A3458" i="38"/>
  <c r="A3459" i="38"/>
  <c r="A3460" i="38"/>
  <c r="A3461" i="38"/>
  <c r="A3462" i="38"/>
  <c r="A3463" i="38"/>
  <c r="A3464" i="38"/>
  <c r="A3465" i="38"/>
  <c r="A3466" i="38"/>
  <c r="A3467" i="38"/>
  <c r="A3468" i="38"/>
  <c r="A3469" i="38"/>
  <c r="A3470" i="38"/>
  <c r="A3471" i="38"/>
  <c r="A3472" i="38"/>
  <c r="A3473" i="38"/>
  <c r="A3474" i="38"/>
  <c r="A3475" i="38"/>
  <c r="A3476" i="38"/>
  <c r="A3477" i="38"/>
  <c r="A3478" i="38"/>
  <c r="A3479" i="38"/>
  <c r="A3480" i="38"/>
  <c r="A3481" i="38"/>
  <c r="A3482" i="38"/>
  <c r="A3483" i="38"/>
  <c r="A3484" i="38"/>
  <c r="A3485" i="38"/>
  <c r="A3486" i="38"/>
  <c r="A3487" i="38"/>
  <c r="A3488" i="38"/>
  <c r="A3489" i="38"/>
  <c r="A3490" i="38"/>
  <c r="A3491" i="38"/>
  <c r="A3492" i="38"/>
  <c r="A3493" i="38"/>
  <c r="A3494" i="38"/>
  <c r="A3495" i="38"/>
  <c r="A3496" i="38"/>
  <c r="A3497" i="38"/>
  <c r="A3498" i="38"/>
  <c r="A3499" i="38"/>
  <c r="A3500" i="38"/>
  <c r="A3501" i="38"/>
  <c r="A3502" i="38"/>
  <c r="A3503" i="38"/>
  <c r="A3504" i="38"/>
  <c r="A3505" i="38"/>
  <c r="A3506" i="38"/>
  <c r="A3507" i="38"/>
  <c r="A3508" i="38"/>
  <c r="A3509" i="38"/>
  <c r="A3510" i="38"/>
  <c r="A3511" i="38"/>
  <c r="A3512" i="38"/>
  <c r="A3513" i="38"/>
  <c r="A3514" i="38"/>
  <c r="A3515" i="38"/>
  <c r="A3516" i="38"/>
  <c r="A3517" i="38"/>
  <c r="A3518" i="38"/>
  <c r="A3519" i="38"/>
  <c r="A3520" i="38"/>
  <c r="A3521" i="38"/>
  <c r="A3522" i="38"/>
  <c r="A3523" i="38"/>
  <c r="A3524" i="38"/>
  <c r="A3525" i="38"/>
  <c r="A3526" i="38"/>
  <c r="A3527" i="38"/>
  <c r="A3528" i="38"/>
  <c r="A3529" i="38"/>
  <c r="A3530" i="38"/>
  <c r="A3531" i="38"/>
  <c r="A3532" i="38"/>
  <c r="A3533" i="38"/>
  <c r="A3534" i="38"/>
  <c r="A3535" i="38"/>
  <c r="A3536" i="38"/>
  <c r="A3537" i="38"/>
  <c r="A3538" i="38"/>
  <c r="A3539" i="38"/>
  <c r="A3540" i="38"/>
  <c r="A3541" i="38"/>
  <c r="A3542" i="38"/>
  <c r="A3543" i="38"/>
  <c r="A3544" i="38"/>
  <c r="A3545" i="38"/>
  <c r="A3546" i="38"/>
  <c r="A3547" i="38"/>
  <c r="A3548" i="38"/>
  <c r="A3549" i="38"/>
  <c r="A3550" i="38"/>
  <c r="A3551" i="38"/>
  <c r="A3552" i="38"/>
  <c r="A3553" i="38"/>
  <c r="A3554" i="38"/>
  <c r="A3555" i="38"/>
  <c r="A3556" i="38"/>
  <c r="A3557" i="38"/>
  <c r="A3558" i="38"/>
  <c r="A3559" i="38"/>
  <c r="A3560" i="38"/>
  <c r="A3561" i="38"/>
  <c r="A3562" i="38"/>
  <c r="A3563" i="38"/>
  <c r="A3564" i="38"/>
  <c r="A3565" i="38"/>
  <c r="A3566" i="38"/>
  <c r="A3567" i="38"/>
  <c r="A3568" i="38"/>
  <c r="A3569" i="38"/>
  <c r="A3570" i="38"/>
  <c r="A3571" i="38"/>
  <c r="A3572" i="38"/>
  <c r="A3573" i="38"/>
  <c r="A3574" i="38"/>
  <c r="A3575" i="38"/>
  <c r="A3576" i="38"/>
  <c r="A3577" i="38"/>
  <c r="A3578" i="38"/>
  <c r="A3579" i="38"/>
  <c r="A3580" i="38"/>
  <c r="A3581" i="38"/>
  <c r="A3582" i="38"/>
  <c r="A3583" i="38"/>
  <c r="A3584" i="38"/>
  <c r="A3585" i="38"/>
  <c r="A3586" i="38"/>
  <c r="A3587" i="38"/>
  <c r="A3588" i="38"/>
  <c r="A3589" i="38"/>
  <c r="A3590" i="38"/>
  <c r="A3591" i="38"/>
  <c r="A3592" i="38"/>
  <c r="A3593" i="38"/>
  <c r="A3594" i="38"/>
  <c r="A3595" i="38"/>
  <c r="A3596" i="38"/>
  <c r="A3597" i="38"/>
  <c r="A3598" i="38"/>
  <c r="A3599" i="38"/>
  <c r="A3600" i="38"/>
  <c r="A3601" i="38"/>
  <c r="A3602" i="38"/>
  <c r="A3603" i="38"/>
  <c r="A3604" i="38"/>
  <c r="A3605" i="38"/>
  <c r="A3606" i="38"/>
  <c r="A3607" i="38"/>
  <c r="A3608" i="38"/>
  <c r="A3609" i="38"/>
  <c r="A3610" i="38"/>
  <c r="A3611" i="38"/>
  <c r="A3612" i="38"/>
  <c r="A3613" i="38"/>
  <c r="A3614" i="38"/>
  <c r="A3615" i="38"/>
  <c r="A3616" i="38"/>
  <c r="A3617" i="38"/>
  <c r="A3618" i="38"/>
  <c r="A3619" i="38"/>
  <c r="A3620" i="38"/>
  <c r="A3621" i="38"/>
  <c r="A3622" i="38"/>
  <c r="A3623" i="38"/>
  <c r="A3624" i="38"/>
  <c r="A3625" i="38"/>
  <c r="A3626" i="38"/>
  <c r="A3627" i="38"/>
  <c r="A3628" i="38"/>
  <c r="A3629" i="38"/>
  <c r="A3630" i="38"/>
  <c r="A3631" i="38"/>
  <c r="A3632" i="38"/>
  <c r="A3633" i="38"/>
  <c r="A3634" i="38"/>
  <c r="A3635" i="38"/>
  <c r="A3636" i="38"/>
  <c r="A3637" i="38"/>
  <c r="A3638" i="38"/>
  <c r="A3639" i="38"/>
  <c r="A3640" i="38"/>
  <c r="A3641" i="38"/>
  <c r="A3642" i="38"/>
  <c r="A3643" i="38"/>
  <c r="A3644" i="38"/>
  <c r="A3645" i="38"/>
  <c r="A3646" i="38"/>
  <c r="A3647" i="38"/>
  <c r="A3648" i="38"/>
  <c r="A3649" i="38"/>
  <c r="A3650" i="38"/>
  <c r="A3651" i="38"/>
  <c r="A3652" i="38"/>
  <c r="A3653" i="38"/>
  <c r="A3654" i="38"/>
  <c r="A3655" i="38"/>
  <c r="A3656" i="38"/>
  <c r="A3657" i="38"/>
  <c r="A3658" i="38"/>
  <c r="A3659" i="38"/>
  <c r="A3660" i="38"/>
  <c r="A3661" i="38"/>
  <c r="A3662" i="38"/>
  <c r="A3663" i="38"/>
  <c r="A3664" i="38"/>
  <c r="A3665" i="38"/>
  <c r="A3666" i="38"/>
  <c r="A3667" i="38"/>
  <c r="A3668" i="38"/>
  <c r="A3669" i="38"/>
  <c r="A3670" i="38"/>
  <c r="A3671" i="38"/>
  <c r="A3672" i="38"/>
  <c r="A3673" i="38"/>
  <c r="A3674" i="38"/>
  <c r="A3675" i="38"/>
  <c r="A3676" i="38"/>
  <c r="A3677" i="38"/>
  <c r="A3678" i="38"/>
  <c r="A3679" i="38"/>
  <c r="A3680" i="38"/>
  <c r="A3681" i="38"/>
  <c r="A3682" i="38"/>
  <c r="A3683" i="38"/>
  <c r="A3684" i="38"/>
  <c r="A3685" i="38"/>
  <c r="A3686" i="38"/>
  <c r="A3687" i="38"/>
  <c r="A3688" i="38"/>
  <c r="A3689" i="38"/>
  <c r="A3690" i="38"/>
  <c r="A3691" i="38"/>
  <c r="A3692" i="38"/>
  <c r="A3693" i="38"/>
  <c r="A3694" i="38"/>
  <c r="A3695" i="38"/>
  <c r="A3696" i="38"/>
  <c r="A3697" i="38"/>
  <c r="A3698" i="38"/>
  <c r="A3699" i="38"/>
  <c r="A3700" i="38"/>
  <c r="A3701" i="38"/>
  <c r="A3702" i="38"/>
  <c r="A3703" i="38"/>
  <c r="A3704" i="38"/>
  <c r="A3705" i="38"/>
  <c r="A3706" i="38"/>
  <c r="A3707" i="38"/>
  <c r="A3708" i="38"/>
  <c r="A3709" i="38"/>
  <c r="A3710" i="38"/>
  <c r="A3711" i="38"/>
  <c r="A3712" i="38"/>
  <c r="A3713" i="38"/>
  <c r="A3714" i="38"/>
  <c r="A3715" i="38"/>
  <c r="A3716" i="38"/>
  <c r="A3717" i="38"/>
  <c r="A3718" i="38"/>
  <c r="A3719" i="38"/>
  <c r="A3720" i="38"/>
  <c r="A3721" i="38"/>
  <c r="A3722" i="38"/>
  <c r="A3723" i="38"/>
  <c r="A3724" i="38"/>
  <c r="A3725" i="38"/>
  <c r="A3726" i="38"/>
  <c r="A3727" i="38"/>
  <c r="A3728" i="38"/>
  <c r="A3729" i="38"/>
  <c r="A3730" i="38"/>
  <c r="A3731" i="38"/>
  <c r="A3732" i="38"/>
  <c r="A3733" i="38"/>
  <c r="A3734" i="38"/>
  <c r="A3735" i="38"/>
  <c r="A3736" i="38"/>
  <c r="A3737" i="38"/>
  <c r="A3738" i="38"/>
  <c r="A3739" i="38"/>
  <c r="A3740" i="38"/>
  <c r="A3741" i="38"/>
  <c r="A3742" i="38"/>
  <c r="A3743" i="38"/>
  <c r="A3744" i="38"/>
  <c r="A3745" i="38"/>
  <c r="A3746" i="38"/>
  <c r="A3747" i="38"/>
  <c r="A3748" i="38"/>
  <c r="A3749" i="38"/>
  <c r="A3750" i="38"/>
  <c r="A3751" i="38"/>
  <c r="A3752" i="38"/>
  <c r="A3753" i="38"/>
  <c r="A3754" i="38"/>
  <c r="A3755" i="38"/>
  <c r="A3756" i="38"/>
  <c r="A3757" i="38"/>
  <c r="A3758" i="38"/>
  <c r="A3759" i="38"/>
  <c r="A3760" i="38"/>
  <c r="A3761" i="38"/>
  <c r="A3762" i="38"/>
  <c r="A3763" i="38"/>
  <c r="A3764" i="38"/>
  <c r="A3765" i="38"/>
  <c r="A3766" i="38"/>
  <c r="A3767" i="38"/>
  <c r="A3768" i="38"/>
  <c r="A3769" i="38"/>
  <c r="A3770" i="38"/>
  <c r="A3771" i="38"/>
  <c r="A3772" i="38"/>
  <c r="A3773" i="38"/>
  <c r="A3774" i="38"/>
  <c r="A3775" i="38"/>
  <c r="A3776" i="38"/>
  <c r="A3777" i="38"/>
  <c r="A3778" i="38"/>
  <c r="A3779" i="38"/>
  <c r="A3780" i="38"/>
  <c r="A3781" i="38"/>
  <c r="A3782" i="38"/>
  <c r="A3783" i="38"/>
  <c r="A3784" i="38"/>
  <c r="A3785" i="38"/>
  <c r="A3786" i="38"/>
  <c r="A3787" i="38"/>
  <c r="A3788" i="38"/>
  <c r="A3789" i="38"/>
  <c r="A3790" i="38"/>
  <c r="A3791" i="38"/>
  <c r="A3792" i="38"/>
  <c r="A3793" i="38"/>
  <c r="A3794" i="38"/>
  <c r="A3795" i="38"/>
  <c r="A3796" i="38"/>
  <c r="A3797" i="38"/>
  <c r="A3798" i="38"/>
  <c r="A3799" i="38"/>
  <c r="A3800" i="38"/>
  <c r="A3801" i="38"/>
  <c r="A3802" i="38"/>
  <c r="A3803" i="38"/>
  <c r="A3804" i="38"/>
  <c r="A3805" i="38"/>
  <c r="A3806" i="38"/>
  <c r="A3807" i="38"/>
  <c r="A3808" i="38"/>
  <c r="A3809" i="38"/>
  <c r="A3810" i="38"/>
  <c r="A3811" i="38"/>
  <c r="A3812" i="38"/>
  <c r="A3813" i="38"/>
  <c r="A3814" i="38"/>
  <c r="A3815" i="38"/>
  <c r="A3816" i="38"/>
  <c r="A3817" i="38"/>
  <c r="A3818" i="38"/>
  <c r="A3819" i="38"/>
  <c r="A3820" i="38"/>
  <c r="A3821" i="38"/>
  <c r="A3822" i="38"/>
  <c r="A3823" i="38"/>
  <c r="A3824" i="38"/>
  <c r="A3825" i="38"/>
  <c r="A3826" i="38"/>
  <c r="A3827" i="38"/>
  <c r="A3828" i="38"/>
  <c r="A3829" i="38"/>
  <c r="A3830" i="38"/>
  <c r="A3831" i="38"/>
  <c r="A3832" i="38"/>
  <c r="A3833" i="38"/>
  <c r="A3834" i="38"/>
  <c r="A3835" i="38"/>
  <c r="A3836" i="38"/>
  <c r="A3837" i="38"/>
  <c r="A3838" i="38"/>
  <c r="A3839" i="38"/>
  <c r="A3840" i="38"/>
  <c r="A3841" i="38"/>
  <c r="A3842" i="38"/>
  <c r="A3843" i="38"/>
  <c r="A3844" i="38"/>
  <c r="A3845" i="38"/>
  <c r="A3846" i="38"/>
  <c r="A3847" i="38"/>
  <c r="A3848" i="38"/>
  <c r="A3849" i="38"/>
  <c r="A3850" i="38"/>
  <c r="A3851" i="38"/>
  <c r="A3852" i="38"/>
  <c r="A3853" i="38"/>
  <c r="A3854" i="38"/>
  <c r="A3855" i="38"/>
  <c r="A3856" i="38"/>
  <c r="A3857" i="38"/>
  <c r="A3858" i="38"/>
  <c r="A3859" i="38"/>
  <c r="A3860" i="38"/>
  <c r="A3861" i="38"/>
  <c r="A3862" i="38"/>
  <c r="A3863" i="38"/>
  <c r="A3864" i="38"/>
  <c r="A3865" i="38"/>
  <c r="A3866" i="38"/>
  <c r="A3867" i="38"/>
  <c r="A3868" i="38"/>
  <c r="A3869" i="38"/>
  <c r="A3870" i="38"/>
  <c r="A3871" i="38"/>
  <c r="A3872" i="38"/>
  <c r="A3873" i="38"/>
  <c r="A3874" i="38"/>
  <c r="A3875" i="38"/>
  <c r="A3876" i="38"/>
  <c r="A3877" i="38"/>
  <c r="A3878" i="38"/>
  <c r="A3879" i="38"/>
  <c r="A3880" i="38"/>
  <c r="A3881" i="38"/>
  <c r="A3882" i="38"/>
  <c r="A3883" i="38"/>
  <c r="A3884" i="38"/>
  <c r="A3885" i="38"/>
  <c r="A3886" i="38"/>
  <c r="A3887" i="38"/>
  <c r="A3888" i="38"/>
  <c r="A3889" i="38"/>
  <c r="A3890" i="38"/>
  <c r="A3891" i="38"/>
  <c r="A3892" i="38"/>
  <c r="A3893" i="38"/>
  <c r="A3894" i="38"/>
  <c r="A3895" i="38"/>
  <c r="A3896" i="38"/>
  <c r="A3897" i="38"/>
  <c r="A3898" i="38"/>
  <c r="A3899" i="38"/>
  <c r="A3900" i="38"/>
  <c r="A3901" i="38"/>
  <c r="A3902" i="38"/>
  <c r="A3903" i="38"/>
  <c r="A3904" i="38"/>
  <c r="A3905" i="38"/>
  <c r="A3906" i="38"/>
  <c r="A3907" i="38"/>
  <c r="A3908" i="38"/>
  <c r="A3909" i="38"/>
  <c r="A3910" i="38"/>
  <c r="A3911" i="38"/>
  <c r="A3912" i="38"/>
  <c r="A3913" i="38"/>
  <c r="A3914" i="38"/>
  <c r="A3915" i="38"/>
  <c r="A3916" i="38"/>
  <c r="A3917" i="38"/>
  <c r="A3918" i="38"/>
  <c r="A3919" i="38"/>
  <c r="A3920" i="38"/>
  <c r="A3921" i="38"/>
  <c r="A3922" i="38"/>
  <c r="A3923" i="38"/>
  <c r="A3924" i="38"/>
  <c r="A3925" i="38"/>
  <c r="A3926" i="38"/>
  <c r="A3927" i="38"/>
  <c r="A3928" i="38"/>
  <c r="A3929" i="38"/>
  <c r="A3930" i="38"/>
  <c r="A3931" i="38"/>
  <c r="A3932" i="38"/>
  <c r="A3933" i="38"/>
  <c r="A3934" i="38"/>
  <c r="A3935" i="38"/>
  <c r="A3936" i="38"/>
  <c r="A3937" i="38"/>
  <c r="A3938" i="38"/>
  <c r="A3939" i="38"/>
  <c r="A3940" i="38"/>
  <c r="A3941" i="38"/>
  <c r="A3942" i="38"/>
  <c r="A3943" i="38"/>
  <c r="A3944" i="38"/>
  <c r="A3945" i="38"/>
  <c r="A3946" i="38"/>
  <c r="A3947" i="38"/>
  <c r="A3948" i="38"/>
  <c r="A3949" i="38"/>
  <c r="A3950" i="38"/>
  <c r="A3951" i="38"/>
  <c r="A3952" i="38"/>
  <c r="A3953" i="38"/>
  <c r="A3954" i="38"/>
  <c r="A3955" i="38"/>
  <c r="A3956" i="38"/>
  <c r="A3957" i="38"/>
  <c r="A3958" i="38"/>
  <c r="A3959" i="38"/>
  <c r="A3960" i="38"/>
  <c r="A3961" i="38"/>
  <c r="A3962" i="38"/>
  <c r="A3963" i="38"/>
  <c r="A3964" i="38"/>
  <c r="A3965" i="38"/>
  <c r="A3966" i="38"/>
  <c r="A3967" i="38"/>
  <c r="A3968" i="38"/>
  <c r="A3969" i="38"/>
  <c r="A3970" i="38"/>
  <c r="A3971" i="38"/>
  <c r="A3972" i="38"/>
  <c r="A3973" i="38"/>
  <c r="A3974" i="38"/>
  <c r="A3975" i="38"/>
  <c r="A3976" i="38"/>
  <c r="A3977" i="38"/>
  <c r="A3978" i="38"/>
  <c r="A3979" i="38"/>
  <c r="A3980" i="38"/>
  <c r="A3981" i="38"/>
  <c r="A3982" i="38"/>
  <c r="A3983" i="38"/>
  <c r="A3984" i="38"/>
  <c r="A3985" i="38"/>
  <c r="A3986" i="38"/>
  <c r="A3987" i="38"/>
  <c r="A3988" i="38"/>
  <c r="A3989" i="38"/>
  <c r="A3990" i="38"/>
  <c r="A3991" i="38"/>
  <c r="A3992" i="38"/>
  <c r="A3993" i="38"/>
  <c r="A3994" i="38"/>
  <c r="A3995" i="38"/>
  <c r="A3996" i="38"/>
  <c r="A3997" i="38"/>
  <c r="A3998" i="38"/>
  <c r="A3999" i="38"/>
  <c r="A4000" i="38"/>
  <c r="A4001" i="38"/>
  <c r="A4002" i="38"/>
  <c r="A4003" i="38"/>
  <c r="A4004" i="38"/>
  <c r="A4005" i="38"/>
  <c r="A4006" i="38"/>
  <c r="A4007" i="38"/>
  <c r="A4008" i="38"/>
  <c r="A4009" i="38"/>
  <c r="A4010" i="38"/>
  <c r="A4011" i="38"/>
  <c r="A4012" i="38"/>
  <c r="A4013" i="38"/>
  <c r="A4014" i="38"/>
  <c r="A4015" i="38"/>
  <c r="A4016" i="38"/>
  <c r="A4017" i="38"/>
  <c r="A4018" i="38"/>
  <c r="A4019" i="38"/>
  <c r="A4020" i="38"/>
  <c r="A4021" i="38"/>
  <c r="A4022" i="38"/>
  <c r="A4023" i="38"/>
  <c r="A4024" i="38"/>
  <c r="A4025" i="38"/>
  <c r="A4026" i="38"/>
  <c r="A4027" i="38"/>
  <c r="A4028" i="38"/>
  <c r="A4029" i="38"/>
  <c r="A4030" i="38"/>
  <c r="A4031" i="38"/>
  <c r="A4032" i="38"/>
  <c r="A406" i="37"/>
  <c r="A407" i="37"/>
  <c r="A408" i="37"/>
  <c r="A409" i="37"/>
  <c r="A410" i="37"/>
  <c r="A411" i="37"/>
  <c r="A412" i="37"/>
  <c r="A413" i="37"/>
  <c r="A414" i="37"/>
  <c r="A415" i="37"/>
  <c r="A416" i="37"/>
  <c r="A417" i="37"/>
  <c r="A418" i="37"/>
  <c r="A419" i="37"/>
  <c r="A420" i="37"/>
  <c r="A421" i="37"/>
  <c r="A422" i="37"/>
  <c r="A423" i="37"/>
  <c r="A424" i="37"/>
  <c r="A425" i="37"/>
  <c r="A426" i="37"/>
  <c r="A427" i="37"/>
  <c r="A428" i="37"/>
  <c r="A429" i="37"/>
  <c r="A430" i="37"/>
  <c r="A431" i="37"/>
  <c r="A432" i="37"/>
  <c r="A433" i="37"/>
  <c r="A434" i="37"/>
  <c r="A435" i="37"/>
  <c r="A436" i="37"/>
  <c r="A437" i="37"/>
  <c r="A438" i="37"/>
  <c r="A439" i="37"/>
  <c r="A440" i="37"/>
  <c r="A441" i="37"/>
  <c r="A442" i="37"/>
  <c r="A443" i="37"/>
  <c r="A444" i="37"/>
  <c r="A445" i="37"/>
  <c r="A446" i="37"/>
  <c r="A447" i="37"/>
  <c r="A448" i="37"/>
  <c r="A449" i="37"/>
  <c r="A450" i="37"/>
  <c r="A451" i="37"/>
  <c r="A452" i="37"/>
  <c r="A453" i="37"/>
  <c r="A454" i="37"/>
  <c r="A455" i="37"/>
  <c r="A456" i="37"/>
  <c r="A457" i="37"/>
  <c r="A458" i="37"/>
  <c r="A459" i="37"/>
  <c r="A460" i="37"/>
  <c r="A461" i="37"/>
  <c r="A462" i="37"/>
  <c r="A463" i="37"/>
  <c r="A464" i="37"/>
  <c r="A465" i="37"/>
  <c r="A466" i="37"/>
  <c r="A467" i="37"/>
  <c r="A468" i="37"/>
  <c r="A469" i="37"/>
  <c r="A470" i="37"/>
  <c r="A471" i="37"/>
  <c r="A472" i="37"/>
  <c r="A473" i="37"/>
  <c r="A474" i="37"/>
  <c r="A475" i="37"/>
  <c r="A476" i="37"/>
  <c r="A477" i="37"/>
  <c r="A478" i="37"/>
  <c r="A479" i="37"/>
  <c r="A480" i="37"/>
  <c r="A481" i="37"/>
  <c r="A482" i="37"/>
  <c r="A483" i="37"/>
  <c r="A484" i="37"/>
  <c r="A485" i="37"/>
  <c r="A486" i="37"/>
  <c r="A487" i="37"/>
  <c r="A488" i="37"/>
  <c r="A489" i="37"/>
  <c r="A490" i="37"/>
  <c r="A491" i="37"/>
  <c r="A492" i="37"/>
  <c r="A493" i="37"/>
  <c r="A494" i="37"/>
  <c r="A495" i="37"/>
  <c r="A496" i="37"/>
  <c r="A497" i="37"/>
  <c r="A498" i="37"/>
  <c r="A499" i="37"/>
  <c r="A500" i="37"/>
  <c r="A501" i="37"/>
  <c r="A502" i="37"/>
  <c r="A503" i="37"/>
  <c r="A504" i="37"/>
  <c r="A505" i="37"/>
  <c r="A506" i="37"/>
  <c r="A507" i="37"/>
  <c r="A508" i="37"/>
  <c r="A509" i="37"/>
  <c r="A510" i="37"/>
  <c r="A511" i="37"/>
  <c r="A512" i="37"/>
  <c r="A513" i="37"/>
  <c r="A514" i="37"/>
  <c r="A515" i="37"/>
  <c r="A516" i="37"/>
  <c r="A517" i="37"/>
  <c r="A518" i="37"/>
  <c r="A519" i="37"/>
  <c r="A520" i="37"/>
  <c r="A521" i="37"/>
  <c r="A522" i="37"/>
  <c r="A523" i="37"/>
  <c r="A524" i="37"/>
  <c r="A525" i="37"/>
  <c r="A526" i="37"/>
  <c r="A527" i="37"/>
  <c r="A528" i="37"/>
  <c r="A529" i="37"/>
  <c r="A530" i="37"/>
  <c r="A531" i="37"/>
  <c r="A532" i="37"/>
  <c r="A533" i="37"/>
  <c r="A534" i="37"/>
  <c r="A535" i="37"/>
  <c r="A536" i="37"/>
  <c r="A537" i="37"/>
  <c r="A538" i="37"/>
  <c r="A539" i="37"/>
  <c r="A540" i="37"/>
  <c r="A541" i="37"/>
  <c r="A542" i="37"/>
  <c r="A543" i="37"/>
  <c r="A544" i="37"/>
  <c r="A545" i="37"/>
  <c r="A546" i="37"/>
  <c r="A547" i="37"/>
  <c r="A548" i="37"/>
  <c r="A549" i="37"/>
  <c r="A550" i="37"/>
  <c r="A551" i="37"/>
  <c r="A552" i="37"/>
  <c r="A553" i="37"/>
  <c r="A554" i="37"/>
  <c r="A555" i="37"/>
  <c r="A556" i="37"/>
  <c r="A557" i="37"/>
  <c r="A558" i="37"/>
  <c r="A559" i="37"/>
  <c r="A560" i="37"/>
  <c r="A561" i="37"/>
  <c r="A562" i="37"/>
  <c r="A563" i="37"/>
  <c r="A564" i="37"/>
  <c r="A565" i="37"/>
  <c r="A566" i="37"/>
  <c r="A567" i="37"/>
  <c r="A568" i="37"/>
  <c r="A569" i="37"/>
  <c r="A570" i="37"/>
  <c r="A571" i="37"/>
  <c r="A572" i="37"/>
  <c r="A573" i="37"/>
  <c r="A574" i="37"/>
  <c r="A575" i="37"/>
  <c r="K51" i="15"/>
  <c r="L72" i="15"/>
  <c r="M64" i="15"/>
  <c r="M59" i="15"/>
  <c r="K77" i="15"/>
  <c r="L59" i="15"/>
  <c r="L64" i="15"/>
  <c r="M77" i="15"/>
  <c r="M72" i="15"/>
  <c r="K72" i="15"/>
  <c r="M7" i="15"/>
  <c r="L77" i="15"/>
  <c r="K46" i="15"/>
  <c r="M12" i="15"/>
  <c r="L7" i="15"/>
  <c r="K64" i="15"/>
  <c r="K12" i="15"/>
  <c r="M51" i="15"/>
  <c r="K59" i="15"/>
  <c r="L51" i="15"/>
  <c r="L12" i="15"/>
  <c r="K7" i="15"/>
  <c r="L46" i="15"/>
  <c r="M46" i="15"/>
  <c r="E6" i="31" l="1"/>
  <c r="A23" i="39" l="1"/>
  <c r="A24" i="39"/>
  <c r="A25" i="39"/>
  <c r="A26" i="39"/>
  <c r="A27" i="39"/>
  <c r="A28" i="39"/>
  <c r="A29" i="39"/>
  <c r="A30" i="39"/>
  <c r="A31" i="39"/>
  <c r="A32" i="39"/>
  <c r="A33" i="39"/>
  <c r="A34" i="39"/>
  <c r="A35" i="39"/>
  <c r="A36" i="39"/>
  <c r="A37" i="39"/>
  <c r="A38" i="39"/>
  <c r="A39" i="39"/>
  <c r="A40" i="39"/>
  <c r="A41" i="39"/>
  <c r="A42" i="39"/>
  <c r="A43" i="39"/>
  <c r="A44" i="39"/>
  <c r="A45" i="39"/>
  <c r="A46" i="39"/>
  <c r="A47" i="39"/>
  <c r="A48" i="39"/>
  <c r="A49" i="39"/>
  <c r="A50" i="39"/>
  <c r="A51" i="39"/>
  <c r="A52" i="39"/>
  <c r="A53" i="39"/>
  <c r="A54" i="39"/>
  <c r="A55" i="39"/>
  <c r="A56" i="39"/>
  <c r="A57" i="39"/>
  <c r="A58" i="39"/>
  <c r="A59" i="39"/>
  <c r="A60" i="39"/>
  <c r="A61" i="39"/>
  <c r="A62" i="39"/>
  <c r="A63" i="39"/>
  <c r="A64" i="39"/>
  <c r="A65" i="39"/>
  <c r="A66" i="39"/>
  <c r="A67" i="39"/>
  <c r="A68" i="39"/>
  <c r="A69" i="39"/>
  <c r="A70" i="39"/>
  <c r="A71" i="39"/>
  <c r="A72" i="39"/>
  <c r="A73" i="39"/>
  <c r="A74" i="39"/>
  <c r="A75" i="39"/>
  <c r="A76" i="39"/>
  <c r="A77" i="39"/>
  <c r="A78" i="39"/>
  <c r="A79" i="39"/>
  <c r="A80" i="39"/>
  <c r="A81" i="39"/>
  <c r="A82" i="39"/>
  <c r="A83" i="39"/>
  <c r="A84" i="39"/>
  <c r="A85" i="39"/>
  <c r="A86" i="39"/>
  <c r="A87" i="39"/>
  <c r="A88" i="39"/>
  <c r="A89" i="39"/>
  <c r="A90" i="39"/>
  <c r="A91" i="39"/>
  <c r="A92" i="39"/>
  <c r="A93" i="39"/>
  <c r="A94" i="39"/>
  <c r="A95" i="39"/>
  <c r="A96" i="39"/>
  <c r="A97" i="39"/>
  <c r="A98" i="39"/>
  <c r="A99" i="39"/>
  <c r="A100" i="39"/>
  <c r="A101" i="39"/>
  <c r="A102" i="39"/>
  <c r="A103" i="39"/>
  <c r="A104" i="39"/>
  <c r="A105" i="39"/>
  <c r="A106" i="39"/>
  <c r="A107" i="39"/>
  <c r="A108" i="39"/>
  <c r="A109" i="39"/>
  <c r="A110" i="39"/>
  <c r="A111" i="39"/>
  <c r="A112" i="39"/>
  <c r="A113" i="39"/>
  <c r="A114" i="39"/>
  <c r="A115" i="39"/>
  <c r="A116" i="39"/>
  <c r="A117" i="39"/>
  <c r="A118" i="39"/>
  <c r="A119" i="39"/>
  <c r="A120" i="39"/>
  <c r="A121" i="39"/>
  <c r="A122" i="39"/>
  <c r="A123" i="39"/>
  <c r="A124" i="39"/>
  <c r="A125" i="39"/>
  <c r="A126" i="39"/>
  <c r="A127" i="39"/>
  <c r="A128" i="39"/>
  <c r="A129" i="39"/>
  <c r="A130" i="39"/>
  <c r="A131" i="39"/>
  <c r="A132" i="39"/>
  <c r="A133" i="39"/>
  <c r="A134" i="39"/>
  <c r="A135" i="39"/>
  <c r="A136" i="39"/>
  <c r="A137" i="39"/>
  <c r="A138" i="39"/>
  <c r="A139" i="39"/>
  <c r="A140" i="39"/>
  <c r="A141" i="39"/>
  <c r="A142" i="39"/>
  <c r="A143" i="39"/>
  <c r="A144" i="39"/>
  <c r="A145" i="39"/>
  <c r="A146" i="39"/>
  <c r="A147" i="39"/>
  <c r="A148" i="39"/>
  <c r="A149" i="39"/>
  <c r="A150" i="39"/>
  <c r="A151" i="39"/>
  <c r="A152" i="39"/>
  <c r="A153" i="39"/>
  <c r="A154" i="39"/>
  <c r="A155" i="39"/>
  <c r="A156" i="39"/>
  <c r="A157" i="39"/>
  <c r="A158" i="39"/>
  <c r="A159" i="39"/>
  <c r="A160" i="39"/>
  <c r="A161" i="39"/>
  <c r="A162" i="39"/>
  <c r="A163" i="39"/>
  <c r="A164" i="39"/>
  <c r="A165" i="39"/>
  <c r="A166" i="39"/>
  <c r="A167" i="39"/>
  <c r="A168" i="39"/>
  <c r="A169" i="39"/>
  <c r="A170" i="39"/>
  <c r="A171" i="39"/>
  <c r="A172" i="39"/>
  <c r="A173" i="39"/>
  <c r="A174" i="39"/>
  <c r="A175" i="39"/>
  <c r="A176" i="39"/>
  <c r="A177" i="39"/>
  <c r="A178" i="39"/>
  <c r="A179" i="39"/>
  <c r="A180" i="39"/>
  <c r="A181" i="39"/>
  <c r="A182" i="39"/>
  <c r="A183" i="39"/>
  <c r="A184" i="39"/>
  <c r="A185" i="39"/>
  <c r="A186" i="39"/>
  <c r="A187" i="39"/>
  <c r="A188" i="39"/>
  <c r="A189" i="39"/>
  <c r="A190" i="39"/>
  <c r="A191" i="39"/>
  <c r="A192" i="39"/>
  <c r="A193" i="39"/>
  <c r="A194" i="39"/>
  <c r="A195" i="39"/>
  <c r="A196" i="39"/>
  <c r="A197" i="39"/>
  <c r="A198" i="39"/>
  <c r="A199" i="39"/>
  <c r="A200" i="39"/>
  <c r="A201" i="39"/>
  <c r="A202" i="39"/>
  <c r="A203" i="39"/>
  <c r="A204" i="39"/>
  <c r="A205" i="39"/>
  <c r="A206" i="39"/>
  <c r="A207" i="39"/>
  <c r="A208" i="39"/>
  <c r="A209" i="39"/>
  <c r="A210" i="39"/>
  <c r="A211" i="39"/>
  <c r="A212" i="39"/>
  <c r="A213" i="39"/>
  <c r="A214" i="39"/>
  <c r="A215" i="39"/>
  <c r="A216" i="39"/>
  <c r="A217" i="39"/>
  <c r="A218" i="39"/>
  <c r="A219" i="39"/>
  <c r="A220" i="39"/>
  <c r="A221" i="39"/>
  <c r="A222" i="39"/>
  <c r="A223" i="39"/>
  <c r="A224" i="39"/>
  <c r="A225" i="39"/>
  <c r="A226" i="39"/>
  <c r="A227" i="39"/>
  <c r="A228" i="39"/>
  <c r="A229" i="39"/>
  <c r="A230" i="39"/>
  <c r="A231" i="39"/>
  <c r="A232" i="39"/>
  <c r="A233" i="39"/>
  <c r="A234" i="39"/>
  <c r="A235" i="39"/>
  <c r="A236" i="39"/>
  <c r="A237" i="39"/>
  <c r="A238" i="39"/>
  <c r="A239" i="39"/>
  <c r="A240" i="39"/>
  <c r="A241" i="39"/>
  <c r="A242" i="39"/>
  <c r="A243" i="39"/>
  <c r="A244" i="39"/>
  <c r="A245" i="39"/>
  <c r="A246" i="39"/>
  <c r="A247" i="39"/>
  <c r="A248" i="39"/>
  <c r="A249" i="39"/>
  <c r="A250" i="39"/>
  <c r="A251" i="39"/>
  <c r="A252" i="39"/>
  <c r="A253" i="39"/>
  <c r="A254" i="39"/>
  <c r="A255" i="39"/>
  <c r="A256" i="39"/>
  <c r="A257" i="39"/>
  <c r="A258" i="39"/>
  <c r="A259" i="39"/>
  <c r="A260" i="39"/>
  <c r="A261" i="39"/>
  <c r="A262" i="39"/>
  <c r="A263" i="39"/>
  <c r="A264" i="39"/>
  <c r="A265" i="39"/>
  <c r="A266" i="39"/>
  <c r="A267" i="39"/>
  <c r="A268" i="39"/>
  <c r="A269" i="39"/>
  <c r="A270" i="39"/>
  <c r="A271" i="39"/>
  <c r="A272" i="39"/>
  <c r="A273" i="39"/>
  <c r="A274" i="39"/>
  <c r="A275" i="39"/>
  <c r="A276" i="39"/>
  <c r="A277" i="39"/>
  <c r="A278" i="39"/>
  <c r="A279" i="39"/>
  <c r="A280" i="39"/>
  <c r="A281" i="39"/>
  <c r="A282" i="39"/>
  <c r="A283" i="39"/>
  <c r="A284" i="39"/>
  <c r="A285" i="39"/>
  <c r="A286" i="39"/>
  <c r="A287" i="39"/>
  <c r="A288" i="39"/>
  <c r="A289" i="39"/>
  <c r="A290" i="39"/>
  <c r="A291" i="39"/>
  <c r="A292" i="39"/>
  <c r="A293" i="39"/>
  <c r="A294" i="39"/>
  <c r="A295" i="39"/>
  <c r="A296" i="39"/>
  <c r="A297" i="39"/>
  <c r="A298" i="39"/>
  <c r="A299" i="39"/>
  <c r="A300" i="39"/>
  <c r="A301" i="39"/>
  <c r="A302" i="39"/>
  <c r="A303" i="39"/>
  <c r="A304" i="39"/>
  <c r="A305" i="39"/>
  <c r="A306" i="39"/>
  <c r="A307" i="39"/>
  <c r="A308" i="39"/>
  <c r="A309" i="39"/>
  <c r="A310" i="39"/>
  <c r="A311" i="39"/>
  <c r="A312" i="39"/>
  <c r="A313" i="39"/>
  <c r="A314" i="39"/>
  <c r="A315" i="39"/>
  <c r="A316" i="39"/>
  <c r="A317" i="39"/>
  <c r="A318" i="39"/>
  <c r="A319" i="39"/>
  <c r="A320" i="39"/>
  <c r="A321" i="39"/>
  <c r="A322" i="39"/>
  <c r="A323" i="39"/>
  <c r="A324" i="39"/>
  <c r="A325" i="39"/>
  <c r="A326" i="39"/>
  <c r="A327" i="39"/>
  <c r="A328" i="39"/>
  <c r="A329" i="39"/>
  <c r="A330" i="39"/>
  <c r="A331" i="39"/>
  <c r="A332" i="39"/>
  <c r="A333" i="39"/>
  <c r="A334" i="39"/>
  <c r="A335" i="39"/>
  <c r="A336" i="39"/>
  <c r="A337" i="39"/>
  <c r="A338" i="39"/>
  <c r="A339" i="39"/>
  <c r="A340" i="39"/>
  <c r="A341" i="39"/>
  <c r="A342" i="39"/>
  <c r="A343" i="39"/>
  <c r="A344" i="39"/>
  <c r="A345" i="39"/>
  <c r="A346" i="39"/>
  <c r="A347" i="39"/>
  <c r="A348" i="39"/>
  <c r="A349" i="39"/>
  <c r="A350" i="39"/>
  <c r="A351" i="39"/>
  <c r="A352" i="39"/>
  <c r="A353" i="39"/>
  <c r="A354" i="39"/>
  <c r="A355" i="39"/>
  <c r="A356" i="39"/>
  <c r="A357" i="39"/>
  <c r="A358" i="39"/>
  <c r="A359" i="39"/>
  <c r="A360" i="39"/>
  <c r="A361" i="39"/>
  <c r="A362" i="39"/>
  <c r="A363" i="39"/>
  <c r="A364" i="39"/>
  <c r="A365" i="39"/>
  <c r="A366" i="39"/>
  <c r="A367" i="39"/>
  <c r="A368" i="39"/>
  <c r="A369" i="39"/>
  <c r="A370" i="39"/>
  <c r="A371" i="39"/>
  <c r="A372" i="39"/>
  <c r="A373" i="39"/>
  <c r="A374" i="39"/>
  <c r="A375" i="39"/>
  <c r="A376" i="39"/>
  <c r="A377" i="39"/>
  <c r="A378" i="39"/>
  <c r="A379" i="39"/>
  <c r="A380" i="39"/>
  <c r="A381" i="39"/>
  <c r="A382" i="39"/>
  <c r="A383" i="39"/>
  <c r="A384" i="39"/>
  <c r="A385" i="39"/>
  <c r="A386" i="39"/>
  <c r="A387" i="39"/>
  <c r="A388" i="39"/>
  <c r="A389" i="39"/>
  <c r="A390" i="39"/>
  <c r="A391" i="39"/>
  <c r="A392" i="39"/>
  <c r="A393" i="39"/>
  <c r="A394" i="39"/>
  <c r="A395" i="39"/>
  <c r="A396" i="39"/>
  <c r="A397" i="39"/>
  <c r="A398" i="39"/>
  <c r="A399" i="39"/>
  <c r="A400" i="39"/>
  <c r="A401" i="39"/>
  <c r="A402" i="39"/>
  <c r="A403" i="39"/>
  <c r="A404" i="39"/>
  <c r="A405" i="39"/>
  <c r="A406" i="39"/>
  <c r="A407" i="39"/>
  <c r="A408" i="39"/>
  <c r="A409" i="39"/>
  <c r="A410" i="39"/>
  <c r="A411" i="39"/>
  <c r="A412" i="39"/>
  <c r="A413" i="39"/>
  <c r="A414" i="39"/>
  <c r="A415" i="39"/>
  <c r="A416" i="39"/>
  <c r="A417" i="39"/>
  <c r="A418" i="39"/>
  <c r="A419" i="39"/>
  <c r="A420" i="39"/>
  <c r="A421" i="39"/>
  <c r="A422" i="39"/>
  <c r="A423" i="39"/>
  <c r="A424" i="39"/>
  <c r="A425" i="39"/>
  <c r="A426" i="39"/>
  <c r="A427" i="39"/>
  <c r="A428" i="39"/>
  <c r="A429" i="39"/>
  <c r="A430" i="39"/>
  <c r="A431" i="39"/>
  <c r="A432" i="39"/>
  <c r="A433" i="39"/>
  <c r="A434" i="39"/>
  <c r="A435" i="39"/>
  <c r="A436" i="39"/>
  <c r="A437" i="39"/>
  <c r="A438" i="39"/>
  <c r="A439" i="39"/>
  <c r="A440" i="39"/>
  <c r="A441" i="39"/>
  <c r="A442" i="39"/>
  <c r="A443" i="39"/>
  <c r="A444" i="39"/>
  <c r="A445" i="39"/>
  <c r="A446" i="39"/>
  <c r="A447" i="39"/>
  <c r="A448" i="39"/>
  <c r="A449" i="39"/>
  <c r="A450" i="39"/>
  <c r="A451" i="39"/>
  <c r="A452" i="39"/>
  <c r="A453" i="39"/>
  <c r="A454" i="39"/>
  <c r="A455" i="39"/>
  <c r="A456" i="39"/>
  <c r="A457" i="39"/>
  <c r="A458" i="39"/>
  <c r="A459" i="39"/>
  <c r="A460" i="39"/>
  <c r="A461" i="39"/>
  <c r="A462" i="39"/>
  <c r="A463" i="39"/>
  <c r="A464" i="39"/>
  <c r="A465" i="39"/>
  <c r="A466" i="39"/>
  <c r="A467" i="39"/>
  <c r="A468" i="39"/>
  <c r="A469" i="39"/>
  <c r="A470" i="39"/>
  <c r="A471" i="39"/>
  <c r="A472" i="39"/>
  <c r="A473" i="39"/>
  <c r="A474" i="39"/>
  <c r="A475" i="39"/>
  <c r="A476" i="39"/>
  <c r="A477" i="39"/>
  <c r="A478" i="39"/>
  <c r="A479" i="39"/>
  <c r="A480" i="39"/>
  <c r="A481" i="39"/>
  <c r="A482" i="39"/>
  <c r="A483" i="39"/>
  <c r="A484" i="39"/>
  <c r="A485" i="39"/>
  <c r="A486" i="39"/>
  <c r="A487" i="39"/>
  <c r="A488" i="39"/>
  <c r="A489" i="39"/>
  <c r="A490" i="39"/>
  <c r="A491" i="39"/>
  <c r="A492" i="39"/>
  <c r="A493" i="39"/>
  <c r="A494" i="39"/>
  <c r="A495" i="39"/>
  <c r="A496" i="39"/>
  <c r="A497" i="39"/>
  <c r="A498" i="39"/>
  <c r="A499" i="39"/>
  <c r="A500" i="39"/>
  <c r="A501" i="39"/>
  <c r="A502" i="39"/>
  <c r="A503" i="39"/>
  <c r="A504" i="39"/>
  <c r="A505" i="39"/>
  <c r="A506" i="39"/>
  <c r="A507" i="39"/>
  <c r="A508" i="39"/>
  <c r="A509" i="39"/>
  <c r="A510" i="39"/>
  <c r="A511" i="39"/>
  <c r="A512" i="39"/>
  <c r="A513" i="39"/>
  <c r="A514" i="39"/>
  <c r="A515" i="39"/>
  <c r="A516" i="39"/>
  <c r="A517" i="39"/>
  <c r="A518" i="39"/>
  <c r="A519" i="39"/>
  <c r="A520" i="39"/>
  <c r="A521" i="39"/>
  <c r="A522" i="39"/>
  <c r="A523" i="39"/>
  <c r="A524" i="39"/>
  <c r="A525" i="39"/>
  <c r="A526" i="39"/>
  <c r="A527" i="39"/>
  <c r="A528" i="39"/>
  <c r="A529" i="39"/>
  <c r="A530" i="39"/>
  <c r="A531" i="39"/>
  <c r="A532" i="39"/>
  <c r="A533" i="39"/>
  <c r="A534" i="39"/>
  <c r="A535" i="39"/>
  <c r="A536" i="39"/>
  <c r="A537" i="39"/>
  <c r="A538" i="39"/>
  <c r="A539" i="39"/>
  <c r="A540" i="39"/>
  <c r="A541" i="39"/>
  <c r="A542" i="39"/>
  <c r="A543" i="39"/>
  <c r="A544" i="39"/>
  <c r="A545" i="39"/>
  <c r="A546" i="39"/>
  <c r="A547" i="39"/>
  <c r="A548" i="39"/>
  <c r="A549" i="39"/>
  <c r="A550" i="39"/>
  <c r="A551" i="39"/>
  <c r="A552" i="39"/>
  <c r="A553" i="39"/>
  <c r="A554" i="39"/>
  <c r="A555" i="39"/>
  <c r="A556" i="39"/>
  <c r="A557" i="39"/>
  <c r="A558" i="39"/>
  <c r="A559" i="39"/>
  <c r="A560" i="39"/>
  <c r="A561" i="39"/>
  <c r="A562" i="39"/>
  <c r="A563" i="39"/>
  <c r="A564" i="39"/>
  <c r="A565" i="39"/>
  <c r="A566" i="39"/>
  <c r="A567" i="39"/>
  <c r="A568" i="39"/>
  <c r="A569" i="39"/>
  <c r="A570" i="39"/>
  <c r="A571" i="39"/>
  <c r="A572" i="39"/>
  <c r="A573" i="39"/>
  <c r="A574" i="39"/>
  <c r="A575" i="39"/>
  <c r="A576" i="39"/>
  <c r="A577" i="39"/>
  <c r="A578" i="39"/>
  <c r="A579" i="39"/>
  <c r="A580" i="39"/>
  <c r="A581" i="39"/>
  <c r="A582" i="39"/>
  <c r="A583" i="39"/>
  <c r="A584" i="39"/>
  <c r="A585" i="39"/>
  <c r="A586" i="39"/>
  <c r="A587" i="39"/>
  <c r="A588" i="39"/>
  <c r="A589" i="39"/>
  <c r="A590" i="39"/>
  <c r="A591" i="39"/>
  <c r="A592" i="39"/>
  <c r="A593" i="39"/>
  <c r="A594" i="39"/>
  <c r="A595" i="39"/>
  <c r="A596" i="39"/>
  <c r="A597" i="39"/>
  <c r="A598" i="39"/>
  <c r="A599" i="39"/>
  <c r="A600" i="39"/>
  <c r="A601" i="39"/>
  <c r="A602" i="39"/>
  <c r="A603" i="39"/>
  <c r="A604" i="39"/>
  <c r="A605" i="39"/>
  <c r="A606" i="39"/>
  <c r="A607" i="39"/>
  <c r="A608" i="39"/>
  <c r="A609" i="39"/>
  <c r="A610" i="39"/>
  <c r="A611" i="39"/>
  <c r="A612" i="39"/>
  <c r="A613" i="39"/>
  <c r="A614" i="39"/>
  <c r="A615" i="39"/>
  <c r="A616" i="39"/>
  <c r="A617" i="39"/>
  <c r="A618" i="39"/>
  <c r="A619" i="39"/>
  <c r="A620" i="39"/>
  <c r="A621" i="39"/>
  <c r="A622" i="39"/>
  <c r="A623" i="39"/>
  <c r="A624" i="39"/>
  <c r="A625" i="39"/>
  <c r="A626" i="39"/>
  <c r="A627" i="39"/>
  <c r="A628" i="39"/>
  <c r="A629" i="39"/>
  <c r="A630" i="39"/>
  <c r="A631" i="39"/>
  <c r="A632" i="39"/>
  <c r="A633" i="39"/>
  <c r="A634" i="39"/>
  <c r="A635" i="39"/>
  <c r="A636" i="39"/>
  <c r="A637" i="39"/>
  <c r="A638" i="39"/>
  <c r="A639" i="39"/>
  <c r="A640" i="39"/>
  <c r="A641" i="39"/>
  <c r="A642" i="39"/>
  <c r="A643" i="39"/>
  <c r="A644" i="39"/>
  <c r="A645" i="39"/>
  <c r="A646" i="39"/>
  <c r="A647" i="39"/>
  <c r="A648" i="39"/>
  <c r="A649" i="39"/>
  <c r="A650" i="39"/>
  <c r="A651" i="39"/>
  <c r="A652" i="39"/>
  <c r="A653" i="39"/>
  <c r="A654" i="39"/>
  <c r="A655" i="39"/>
  <c r="A656" i="39"/>
  <c r="A657" i="39"/>
  <c r="A658" i="39"/>
  <c r="A659" i="39"/>
  <c r="A660" i="39"/>
  <c r="A661" i="39"/>
  <c r="A662" i="39"/>
  <c r="A663" i="39"/>
  <c r="A664" i="39"/>
  <c r="A665" i="39"/>
  <c r="A666" i="39"/>
  <c r="A667" i="39"/>
  <c r="A668" i="39"/>
  <c r="A669" i="39"/>
  <c r="A670" i="39"/>
  <c r="A671" i="39"/>
  <c r="A672" i="39"/>
  <c r="A673" i="39"/>
  <c r="A674" i="39"/>
  <c r="A675" i="39"/>
  <c r="A676" i="39"/>
  <c r="A677" i="39"/>
  <c r="A678" i="39"/>
  <c r="A679" i="39"/>
  <c r="A680" i="39"/>
  <c r="A681" i="39"/>
  <c r="A682" i="39"/>
  <c r="A683" i="39"/>
  <c r="A684" i="39"/>
  <c r="A685" i="39"/>
  <c r="A686" i="39"/>
  <c r="A687" i="39"/>
  <c r="A688" i="39"/>
  <c r="A689" i="39"/>
  <c r="A690" i="39"/>
  <c r="A691" i="39"/>
  <c r="A692" i="39"/>
  <c r="A693" i="39"/>
  <c r="A694" i="39"/>
  <c r="A695" i="39"/>
  <c r="A696" i="39"/>
  <c r="A697" i="39"/>
  <c r="A698" i="39"/>
  <c r="A699" i="39"/>
  <c r="A700" i="39"/>
  <c r="A701" i="39"/>
  <c r="A702" i="39"/>
  <c r="A703" i="39"/>
  <c r="A704" i="39"/>
  <c r="A705" i="39"/>
  <c r="A706" i="39"/>
  <c r="A707" i="39"/>
  <c r="A708" i="39"/>
  <c r="A709" i="39"/>
  <c r="A710" i="39"/>
  <c r="A711" i="39"/>
  <c r="A712" i="39"/>
  <c r="A713" i="39"/>
  <c r="A714" i="39"/>
  <c r="A715" i="39"/>
  <c r="A716" i="39"/>
  <c r="A717" i="39"/>
  <c r="A718" i="39"/>
  <c r="A719" i="39"/>
  <c r="A720" i="39"/>
  <c r="A721" i="39"/>
  <c r="A722" i="39"/>
  <c r="A723" i="39"/>
  <c r="A724" i="39"/>
  <c r="A725" i="39"/>
  <c r="A726" i="39"/>
  <c r="A727" i="39"/>
  <c r="A728" i="39"/>
  <c r="A729" i="39"/>
  <c r="A730" i="39"/>
  <c r="A731" i="39"/>
  <c r="A732" i="39"/>
  <c r="A733" i="39"/>
  <c r="A734" i="39"/>
  <c r="A735" i="39"/>
  <c r="A736" i="39"/>
  <c r="A737" i="39"/>
  <c r="A738" i="39"/>
  <c r="A739" i="39"/>
  <c r="A740" i="39"/>
  <c r="A741" i="39"/>
  <c r="A742" i="39"/>
  <c r="A743" i="39"/>
  <c r="A744" i="39"/>
  <c r="A745" i="39"/>
  <c r="A746" i="39"/>
  <c r="A747" i="39"/>
  <c r="A748" i="39"/>
  <c r="A749" i="39"/>
  <c r="A750" i="39"/>
  <c r="A751" i="39"/>
  <c r="A752" i="39"/>
  <c r="A753" i="39"/>
  <c r="A754" i="39"/>
  <c r="A755" i="39"/>
  <c r="A756" i="39"/>
  <c r="A757" i="39"/>
  <c r="A758" i="39"/>
  <c r="A759" i="39"/>
  <c r="A760" i="39"/>
  <c r="A761" i="39"/>
  <c r="A762" i="39"/>
  <c r="A763" i="39"/>
  <c r="A764" i="39"/>
  <c r="A765" i="39"/>
  <c r="A766" i="39"/>
  <c r="A767" i="39"/>
  <c r="A768" i="39"/>
  <c r="A769" i="39"/>
  <c r="A770" i="39"/>
  <c r="A771" i="39"/>
  <c r="A772" i="39"/>
  <c r="A773" i="39"/>
  <c r="A774" i="39"/>
  <c r="A775" i="39"/>
  <c r="A776" i="39"/>
  <c r="A777" i="39"/>
  <c r="A778" i="39"/>
  <c r="A779" i="39"/>
  <c r="A780" i="39"/>
  <c r="A781" i="39"/>
  <c r="A782" i="39"/>
  <c r="A783" i="39"/>
  <c r="A784" i="39"/>
  <c r="A785" i="39"/>
  <c r="A786" i="39"/>
  <c r="A787" i="39"/>
  <c r="A788" i="39"/>
  <c r="A789" i="39"/>
  <c r="A790" i="39"/>
  <c r="A791" i="39"/>
  <c r="A792" i="39"/>
  <c r="A793" i="39"/>
  <c r="A794" i="39"/>
  <c r="A795" i="39"/>
  <c r="A796" i="39"/>
  <c r="A797" i="39"/>
  <c r="A798" i="39"/>
  <c r="A799" i="39"/>
  <c r="A800" i="39"/>
  <c r="A801" i="39"/>
  <c r="A802" i="39"/>
  <c r="A803" i="39"/>
  <c r="A804" i="39"/>
  <c r="A805" i="39"/>
  <c r="A806" i="39"/>
  <c r="A807" i="39"/>
  <c r="A808" i="39"/>
  <c r="A809" i="39"/>
  <c r="A810" i="39"/>
  <c r="A811" i="39"/>
  <c r="A812" i="39"/>
  <c r="A813" i="39"/>
  <c r="A814" i="39"/>
  <c r="A815" i="39"/>
  <c r="A816" i="39"/>
  <c r="A817" i="39"/>
  <c r="A818" i="39"/>
  <c r="A819" i="39"/>
  <c r="A820" i="39"/>
  <c r="A821" i="39"/>
  <c r="A822" i="39"/>
  <c r="A823" i="39"/>
  <c r="A824" i="39"/>
  <c r="A825" i="39"/>
  <c r="A826" i="39"/>
  <c r="A827" i="39"/>
  <c r="A828" i="39"/>
  <c r="A829" i="39"/>
  <c r="A830" i="39"/>
  <c r="A831" i="39"/>
  <c r="A832" i="39"/>
  <c r="A833" i="39"/>
  <c r="A834" i="39"/>
  <c r="A835" i="39"/>
  <c r="A836" i="39"/>
  <c r="A837" i="39"/>
  <c r="A838" i="39"/>
  <c r="A839" i="39"/>
  <c r="A840" i="39"/>
  <c r="A841" i="39"/>
  <c r="A842" i="39"/>
  <c r="A843" i="39"/>
  <c r="A844" i="39"/>
  <c r="A845" i="39"/>
  <c r="A846" i="39"/>
  <c r="A847" i="39"/>
  <c r="A848" i="39"/>
  <c r="A849" i="39"/>
  <c r="A850" i="39"/>
  <c r="A851" i="39"/>
  <c r="A852" i="39"/>
  <c r="A853" i="39"/>
  <c r="A854" i="39"/>
  <c r="A855" i="39"/>
  <c r="A856" i="39"/>
  <c r="A857" i="39"/>
  <c r="A858" i="39"/>
  <c r="A859" i="39"/>
  <c r="A860" i="39"/>
  <c r="A861" i="39"/>
  <c r="A862" i="39"/>
  <c r="A863" i="39"/>
  <c r="A864" i="39"/>
  <c r="A865" i="39"/>
  <c r="A866" i="39"/>
  <c r="A867" i="39"/>
  <c r="A868" i="39"/>
  <c r="A869" i="39"/>
  <c r="A870" i="39"/>
  <c r="A871" i="39"/>
  <c r="A872" i="39"/>
  <c r="A873" i="39"/>
  <c r="A874" i="39"/>
  <c r="A875" i="39"/>
  <c r="A876" i="39"/>
  <c r="A877" i="39"/>
  <c r="A878" i="39"/>
  <c r="A879" i="39"/>
  <c r="A880" i="39"/>
  <c r="A881" i="39"/>
  <c r="A882" i="39"/>
  <c r="A883" i="39"/>
  <c r="A884" i="39"/>
  <c r="A885" i="39"/>
  <c r="A886" i="39"/>
  <c r="A887" i="39"/>
  <c r="A888" i="39"/>
  <c r="A889" i="39"/>
  <c r="A890" i="39"/>
  <c r="A891" i="39"/>
  <c r="A892" i="39"/>
  <c r="A893" i="39"/>
  <c r="A894" i="39"/>
  <c r="A895" i="39"/>
  <c r="A896" i="39"/>
  <c r="A897" i="39"/>
  <c r="A898" i="39"/>
  <c r="A899" i="39"/>
  <c r="A900" i="39"/>
  <c r="A901" i="39"/>
  <c r="A902" i="39"/>
  <c r="A903" i="39"/>
  <c r="A904" i="39"/>
  <c r="A905" i="39"/>
  <c r="A906" i="39"/>
  <c r="A907" i="39"/>
  <c r="A908" i="39"/>
  <c r="A909" i="39"/>
  <c r="A910" i="39"/>
  <c r="A911" i="39"/>
  <c r="A912" i="39"/>
  <c r="A913" i="39"/>
  <c r="A914" i="39"/>
  <c r="A915" i="39"/>
  <c r="A916" i="39"/>
  <c r="A917" i="39"/>
  <c r="A918" i="39"/>
  <c r="A919" i="39"/>
  <c r="A920" i="39"/>
  <c r="A921" i="39"/>
  <c r="A922" i="39"/>
  <c r="A923" i="39"/>
  <c r="A924" i="39"/>
  <c r="A925" i="39"/>
  <c r="A926" i="39"/>
  <c r="A927" i="39"/>
  <c r="A928" i="39"/>
  <c r="A929" i="39"/>
  <c r="A930" i="39"/>
  <c r="A931" i="39"/>
  <c r="A932" i="39"/>
  <c r="A933" i="39"/>
  <c r="A934" i="39"/>
  <c r="A935" i="39"/>
  <c r="A936" i="39"/>
  <c r="A937" i="39"/>
  <c r="A938" i="39"/>
  <c r="A939" i="39"/>
  <c r="A940" i="39"/>
  <c r="A941" i="39"/>
  <c r="A942" i="39"/>
  <c r="A943" i="39"/>
  <c r="A944" i="39"/>
  <c r="A945" i="39"/>
  <c r="A946" i="39"/>
  <c r="A947" i="39"/>
  <c r="A948" i="39"/>
  <c r="A949" i="39"/>
  <c r="A950" i="39"/>
  <c r="A951" i="39"/>
  <c r="A952" i="39"/>
  <c r="A953" i="39"/>
  <c r="A954" i="39"/>
  <c r="A955" i="39"/>
  <c r="A956" i="39"/>
  <c r="A957" i="39"/>
  <c r="A958" i="39"/>
  <c r="A959" i="39"/>
  <c r="A960" i="39"/>
  <c r="A961" i="39"/>
  <c r="A962" i="39"/>
  <c r="A963" i="39"/>
  <c r="A964" i="39"/>
  <c r="A965" i="39"/>
  <c r="A966" i="39"/>
  <c r="A967" i="39"/>
  <c r="A968" i="39"/>
  <c r="A969" i="39"/>
  <c r="A970" i="39"/>
  <c r="A971" i="39"/>
  <c r="A972" i="39"/>
  <c r="A973" i="39"/>
  <c r="A974" i="39"/>
  <c r="A975" i="39"/>
  <c r="A976" i="39"/>
  <c r="A977" i="39"/>
  <c r="A978" i="39"/>
  <c r="A979" i="39"/>
  <c r="A980" i="39"/>
  <c r="A981" i="39"/>
  <c r="A982" i="39"/>
  <c r="A983" i="39"/>
  <c r="A984" i="39"/>
  <c r="A985" i="39"/>
  <c r="A986" i="39"/>
  <c r="A987" i="39"/>
  <c r="A988" i="39"/>
  <c r="A989" i="39"/>
  <c r="A990" i="39"/>
  <c r="A991" i="39"/>
  <c r="A992" i="39"/>
  <c r="A993" i="39"/>
  <c r="A994" i="39"/>
  <c r="A995" i="39"/>
  <c r="A996" i="39"/>
  <c r="A997" i="39"/>
  <c r="A998" i="39"/>
  <c r="A999" i="39"/>
  <c r="A1000" i="39"/>
  <c r="A1001" i="39"/>
  <c r="A1002" i="39"/>
  <c r="A1003" i="39"/>
  <c r="A1004" i="39"/>
  <c r="A1005" i="39"/>
  <c r="A1006" i="39"/>
  <c r="A1007" i="39"/>
  <c r="A1008" i="39"/>
  <c r="A1009" i="39"/>
  <c r="A1010" i="39"/>
  <c r="A1011" i="39"/>
  <c r="A1012" i="39"/>
  <c r="A1013" i="39"/>
  <c r="A1014" i="39"/>
  <c r="A1015" i="39"/>
  <c r="A1016" i="39"/>
  <c r="A1017" i="39"/>
  <c r="A1018" i="39"/>
  <c r="A1019" i="39"/>
  <c r="A1020" i="39"/>
  <c r="A1021" i="39"/>
  <c r="A1022" i="39"/>
  <c r="A1023" i="39"/>
  <c r="A1024" i="39"/>
  <c r="A1025" i="39"/>
  <c r="A1026" i="39"/>
  <c r="A1027" i="39"/>
  <c r="A1028" i="39"/>
  <c r="A1029" i="39"/>
  <c r="A1030" i="39"/>
  <c r="A1031" i="39"/>
  <c r="A1032" i="39"/>
  <c r="A1033" i="39"/>
  <c r="A1034" i="39"/>
  <c r="A1035" i="39"/>
  <c r="A1036" i="39"/>
  <c r="A1037" i="39"/>
  <c r="A1038" i="39"/>
  <c r="A1039" i="39"/>
  <c r="A1040" i="39"/>
  <c r="A1041" i="39"/>
  <c r="A1042" i="39"/>
  <c r="A1043" i="39"/>
  <c r="A1044" i="39"/>
  <c r="A1045" i="39"/>
  <c r="A1046" i="39"/>
  <c r="A1047" i="39"/>
  <c r="A1048" i="39"/>
  <c r="A1049" i="39"/>
  <c r="A1050" i="39"/>
  <c r="A1051" i="39"/>
  <c r="A1052" i="39"/>
  <c r="A1053" i="39"/>
  <c r="A1054" i="39"/>
  <c r="A1055" i="39"/>
  <c r="A1056" i="39"/>
  <c r="A1057" i="39"/>
  <c r="A1058" i="39"/>
  <c r="A1059" i="39"/>
  <c r="A1060" i="39"/>
  <c r="A1061" i="39"/>
  <c r="A1062" i="39"/>
  <c r="A1063" i="39"/>
  <c r="A1064" i="39"/>
  <c r="A1065" i="39"/>
  <c r="A1066" i="39"/>
  <c r="A1067" i="39"/>
  <c r="A1068" i="39"/>
  <c r="A1069" i="39"/>
  <c r="A1070" i="39"/>
  <c r="A1071" i="39"/>
  <c r="A1072" i="39"/>
  <c r="A1073" i="39"/>
  <c r="A1074" i="39"/>
  <c r="A1075" i="39"/>
  <c r="A1076" i="39"/>
  <c r="A1077" i="39"/>
  <c r="A1078" i="39"/>
  <c r="A1079" i="39"/>
  <c r="A1080" i="39"/>
  <c r="A1081" i="39"/>
  <c r="A1082" i="39"/>
  <c r="A1083" i="39"/>
  <c r="A1084" i="39"/>
  <c r="A1085" i="39"/>
  <c r="A1086" i="39"/>
  <c r="A1087" i="39"/>
  <c r="A1088" i="39"/>
  <c r="A1089" i="39"/>
  <c r="A1090" i="39"/>
  <c r="A1091" i="39"/>
  <c r="A1092" i="39"/>
  <c r="A1093" i="39"/>
  <c r="A1094" i="39"/>
  <c r="A1095" i="39"/>
  <c r="A1096" i="39"/>
  <c r="A1097" i="39"/>
  <c r="A1098" i="39"/>
  <c r="A1099" i="39"/>
  <c r="A1100" i="39"/>
  <c r="A1101" i="39"/>
  <c r="A1102" i="39"/>
  <c r="A1103" i="39"/>
  <c r="A1104" i="39"/>
  <c r="A1105" i="39"/>
  <c r="A1106" i="39"/>
  <c r="A1107" i="39"/>
  <c r="A1108" i="39"/>
  <c r="A1109" i="39"/>
  <c r="A1110" i="39"/>
  <c r="A1111" i="39"/>
  <c r="A1112" i="39"/>
  <c r="A1113" i="39"/>
  <c r="A1114" i="39"/>
  <c r="A1115" i="39"/>
  <c r="A1116" i="39"/>
  <c r="A1117" i="39"/>
  <c r="A1118" i="39"/>
  <c r="A1119" i="39"/>
  <c r="A1120" i="39"/>
  <c r="A1121" i="39"/>
  <c r="A1122" i="39"/>
  <c r="A1123" i="39"/>
  <c r="A1124" i="39"/>
  <c r="A1125" i="39"/>
  <c r="A1126" i="39"/>
  <c r="A1127" i="39"/>
  <c r="A1128" i="39"/>
  <c r="A1129" i="39"/>
  <c r="A1130" i="39"/>
  <c r="A1131" i="39"/>
  <c r="A1132" i="39"/>
  <c r="A1133" i="39"/>
  <c r="A1134" i="39"/>
  <c r="A1135" i="39"/>
  <c r="A1136" i="39"/>
  <c r="A1137" i="39"/>
  <c r="A1138" i="39"/>
  <c r="A1139" i="39"/>
  <c r="A1140" i="39"/>
  <c r="A1141" i="39"/>
  <c r="A1142" i="39"/>
  <c r="A1143" i="39"/>
  <c r="A1144" i="39"/>
  <c r="A1145" i="39"/>
  <c r="A1146" i="39"/>
  <c r="A1147" i="39"/>
  <c r="A1148" i="39"/>
  <c r="A1149" i="39"/>
  <c r="A1150" i="39"/>
  <c r="A1151" i="39"/>
  <c r="A1152" i="39"/>
  <c r="A1153" i="39"/>
  <c r="A1154" i="39"/>
  <c r="A1155" i="39"/>
  <c r="A1156" i="39"/>
  <c r="A1157" i="39"/>
  <c r="A1158" i="39"/>
  <c r="A1159" i="39"/>
  <c r="A1160" i="39"/>
  <c r="A1161" i="39"/>
  <c r="A1162" i="39"/>
  <c r="A1163" i="39"/>
  <c r="A1164" i="39"/>
  <c r="A1165" i="39"/>
  <c r="A1166" i="39"/>
  <c r="A1167" i="39"/>
  <c r="A1168" i="39"/>
  <c r="A1169" i="39"/>
  <c r="A1170" i="39"/>
  <c r="A1171" i="39"/>
  <c r="A1172" i="39"/>
  <c r="A1173" i="39"/>
  <c r="A1174" i="39"/>
  <c r="A1175" i="39"/>
  <c r="A1176" i="39"/>
  <c r="A1177" i="39"/>
  <c r="A1178" i="39"/>
  <c r="A1179" i="39"/>
  <c r="A1180" i="39"/>
  <c r="A1181" i="39"/>
  <c r="A1182" i="39"/>
  <c r="A1183" i="39"/>
  <c r="A1184" i="39"/>
  <c r="A1185" i="39"/>
  <c r="A1186" i="39"/>
  <c r="A1187" i="39"/>
  <c r="A1188" i="39"/>
  <c r="A1189" i="39"/>
  <c r="A1190" i="39"/>
  <c r="A1191" i="39"/>
  <c r="A1192" i="39"/>
  <c r="A1193" i="39"/>
  <c r="A1194" i="39"/>
  <c r="A1195" i="39"/>
  <c r="A1196" i="39"/>
  <c r="A1197" i="39"/>
  <c r="A1198" i="39"/>
  <c r="A1199" i="39"/>
  <c r="A1200" i="39"/>
  <c r="A1201" i="39"/>
  <c r="A1202" i="39"/>
  <c r="A1203" i="39"/>
  <c r="A1204" i="39"/>
  <c r="A1205" i="39"/>
  <c r="A1206" i="39"/>
  <c r="A1207" i="39"/>
  <c r="A1208" i="39"/>
  <c r="A1209" i="39"/>
  <c r="A1210" i="39"/>
  <c r="A1211" i="39"/>
  <c r="A1212" i="39"/>
  <c r="A1213" i="39"/>
  <c r="A1214" i="39"/>
  <c r="A1215" i="39"/>
  <c r="A1216" i="39"/>
  <c r="A1217" i="39"/>
  <c r="A1218" i="39"/>
  <c r="A1219" i="39"/>
  <c r="A1220" i="39"/>
  <c r="A1221" i="39"/>
  <c r="A1222" i="39"/>
  <c r="A1223" i="39"/>
  <c r="A1224" i="39"/>
  <c r="A1225" i="39"/>
  <c r="A1226" i="39"/>
  <c r="A1227" i="39"/>
  <c r="A1228" i="39"/>
  <c r="A1229" i="39"/>
  <c r="A1230" i="39"/>
  <c r="A1231" i="39"/>
  <c r="A1232" i="39"/>
  <c r="A1233" i="39"/>
  <c r="A1234" i="39"/>
  <c r="A1235" i="39"/>
  <c r="A1236" i="39"/>
  <c r="A1237" i="39"/>
  <c r="A1238" i="39"/>
  <c r="A1239" i="39"/>
  <c r="A1240" i="39"/>
  <c r="A1241" i="39"/>
  <c r="A1242" i="39"/>
  <c r="A1243" i="39"/>
  <c r="A1244" i="39"/>
  <c r="A1245" i="39"/>
  <c r="A1246" i="39"/>
  <c r="A1247" i="39"/>
  <c r="A1248" i="39"/>
  <c r="A1249" i="39"/>
  <c r="A1250" i="39"/>
  <c r="A1251" i="39"/>
  <c r="A1252" i="39"/>
  <c r="A1253" i="39"/>
  <c r="A1254" i="39"/>
  <c r="A1255" i="39"/>
  <c r="A1256" i="39"/>
  <c r="A1257" i="39"/>
  <c r="A1258" i="39"/>
  <c r="A1259" i="39"/>
  <c r="A1260" i="39"/>
  <c r="A1261" i="39"/>
  <c r="A1262" i="39"/>
  <c r="A1263" i="39"/>
  <c r="A1264" i="39"/>
  <c r="A1265" i="39"/>
  <c r="A1266" i="39"/>
  <c r="A1267" i="39"/>
  <c r="A1268" i="39"/>
  <c r="A1269" i="39"/>
  <c r="A1270" i="39"/>
  <c r="A1271" i="39"/>
  <c r="A1272" i="39"/>
  <c r="A1273" i="39"/>
  <c r="A1274" i="39"/>
  <c r="A1275" i="39"/>
  <c r="A1276" i="39"/>
  <c r="A1277" i="39"/>
  <c r="A1278" i="39"/>
  <c r="A1279" i="39"/>
  <c r="A1280" i="39"/>
  <c r="A1281" i="39"/>
  <c r="A1282" i="39"/>
  <c r="A1283" i="39"/>
  <c r="A1284" i="39"/>
  <c r="A1285" i="39"/>
  <c r="A1286" i="39"/>
  <c r="A1287" i="39"/>
  <c r="A1288" i="39"/>
  <c r="A1289" i="39"/>
  <c r="A1290" i="39"/>
  <c r="A1291" i="39"/>
  <c r="A1292" i="39"/>
  <c r="A1293" i="39"/>
  <c r="A1294" i="39"/>
  <c r="A1295" i="39"/>
  <c r="A1296" i="39"/>
  <c r="A1297" i="39"/>
  <c r="A1298" i="39"/>
  <c r="A1299" i="39"/>
  <c r="A1300" i="39"/>
  <c r="A1301" i="39"/>
  <c r="A1302" i="39"/>
  <c r="A1303" i="39"/>
  <c r="A1304" i="39"/>
  <c r="A1305" i="39"/>
  <c r="A1306" i="39"/>
  <c r="A1307" i="39"/>
  <c r="A1308" i="39"/>
  <c r="A1309" i="39"/>
  <c r="A1310" i="39"/>
  <c r="A1311" i="39"/>
  <c r="A1312" i="39"/>
  <c r="A1313" i="39"/>
  <c r="A1314" i="39"/>
  <c r="A1315" i="39"/>
  <c r="A1316" i="39"/>
  <c r="A1317" i="39"/>
  <c r="A1318" i="39"/>
  <c r="A1319" i="39"/>
  <c r="A1320" i="39"/>
  <c r="A1321" i="39"/>
  <c r="A1322" i="39"/>
  <c r="A1323" i="39"/>
  <c r="A1324" i="39"/>
  <c r="A1325" i="39"/>
  <c r="A1326" i="39"/>
  <c r="A1327" i="39"/>
  <c r="A1328" i="39"/>
  <c r="A1329" i="39"/>
  <c r="A1330" i="39"/>
  <c r="A1331" i="39"/>
  <c r="A1332" i="39"/>
  <c r="A1333" i="39"/>
  <c r="A1334" i="39"/>
  <c r="A1335" i="39"/>
  <c r="A1336" i="39"/>
  <c r="A1337" i="39"/>
  <c r="A1338" i="39"/>
  <c r="A1339" i="39"/>
  <c r="A1340" i="39"/>
  <c r="A1341" i="39"/>
  <c r="A1342" i="39"/>
  <c r="A1343" i="39"/>
  <c r="A1344" i="39"/>
  <c r="A1345" i="39"/>
  <c r="A1346" i="39"/>
  <c r="A1347" i="39"/>
  <c r="A1348" i="39"/>
  <c r="A1349" i="39"/>
  <c r="A1350" i="39"/>
  <c r="A1351" i="39"/>
  <c r="A1352" i="39"/>
  <c r="A1353" i="39"/>
  <c r="A1354" i="39"/>
  <c r="A1355" i="39"/>
  <c r="A1356" i="39"/>
  <c r="A1357" i="39"/>
  <c r="A1358" i="39"/>
  <c r="A1359" i="39"/>
  <c r="A1360" i="39"/>
  <c r="A1361" i="39"/>
  <c r="A1362" i="39"/>
  <c r="A1363" i="39"/>
  <c r="A1364" i="39"/>
  <c r="A1365" i="39"/>
  <c r="A1366" i="39"/>
  <c r="A1367" i="39"/>
  <c r="A1368" i="39"/>
  <c r="A1369" i="39"/>
  <c r="A1370" i="39"/>
  <c r="A1371" i="39"/>
  <c r="A1372" i="39"/>
  <c r="A1373" i="39"/>
  <c r="A1374" i="39"/>
  <c r="A1375" i="39"/>
  <c r="A1376" i="39"/>
  <c r="A1377" i="39"/>
  <c r="A1378" i="39"/>
  <c r="A1379" i="39"/>
  <c r="A1380" i="39"/>
  <c r="A1381" i="39"/>
  <c r="A1382" i="39"/>
  <c r="A1383" i="39"/>
  <c r="A1384" i="39"/>
  <c r="A1385" i="39"/>
  <c r="A1386" i="39"/>
  <c r="A1387" i="39"/>
  <c r="A1388" i="39"/>
  <c r="A1389" i="39"/>
  <c r="A1390" i="39"/>
  <c r="A1391" i="39"/>
  <c r="A1392" i="39"/>
  <c r="A1393" i="39"/>
  <c r="A1394" i="39"/>
  <c r="A1395" i="39"/>
  <c r="A1396" i="39"/>
  <c r="A1397" i="39"/>
  <c r="A1398" i="39"/>
  <c r="A1399" i="39"/>
  <c r="A1400" i="39"/>
  <c r="A1401" i="39"/>
  <c r="A1402" i="39"/>
  <c r="A1403" i="39"/>
  <c r="A1404" i="39"/>
  <c r="A1405" i="39"/>
  <c r="A1406" i="39"/>
  <c r="A1407" i="39"/>
  <c r="A1408" i="39"/>
  <c r="A1409" i="39"/>
  <c r="A1410" i="39"/>
  <c r="A1411" i="39"/>
  <c r="A1412" i="39"/>
  <c r="A1413" i="39"/>
  <c r="A1414" i="39"/>
  <c r="A1415" i="39"/>
  <c r="A1416" i="39"/>
  <c r="A1417" i="39"/>
  <c r="A1418" i="39"/>
  <c r="A1419" i="39"/>
  <c r="A1420" i="39"/>
  <c r="A1421" i="39"/>
  <c r="A1422" i="39"/>
  <c r="A1423" i="39"/>
  <c r="A1424" i="39"/>
  <c r="A1425" i="39"/>
  <c r="A1426" i="39"/>
  <c r="A1427" i="39"/>
  <c r="A1428" i="39"/>
  <c r="A1429" i="39"/>
  <c r="A1430" i="39"/>
  <c r="A1431" i="39"/>
  <c r="A1432" i="39"/>
  <c r="A1433" i="39"/>
  <c r="A1434" i="39"/>
  <c r="A1435" i="39"/>
  <c r="A1436" i="39"/>
  <c r="A1437" i="39"/>
  <c r="A1438" i="39"/>
  <c r="A1439" i="39"/>
  <c r="A1440" i="39"/>
  <c r="A1441" i="39"/>
  <c r="A1442" i="39"/>
  <c r="A1443" i="39"/>
  <c r="A1444" i="39"/>
  <c r="A1445" i="39"/>
  <c r="A1446" i="39"/>
  <c r="A1447" i="39"/>
  <c r="A1448" i="39"/>
  <c r="A1449" i="39"/>
  <c r="A1450" i="39"/>
  <c r="A1451" i="39"/>
  <c r="A1452" i="39"/>
  <c r="A1453" i="39"/>
  <c r="A1454" i="39"/>
  <c r="A1455" i="39"/>
  <c r="A1456" i="39"/>
  <c r="A1457" i="39"/>
  <c r="A1458" i="39"/>
  <c r="A1459" i="39"/>
  <c r="A1460" i="39"/>
  <c r="A1461" i="39"/>
  <c r="A1462" i="39"/>
  <c r="A1463" i="39"/>
  <c r="A1464" i="39"/>
  <c r="A1465" i="39"/>
  <c r="A1466" i="39"/>
  <c r="A1467" i="39"/>
  <c r="A1468" i="39"/>
  <c r="A1469" i="39"/>
  <c r="A1470" i="39"/>
  <c r="A1471" i="39"/>
  <c r="A1472" i="39"/>
  <c r="A1473" i="39"/>
  <c r="A1474" i="39"/>
  <c r="A1475" i="39"/>
  <c r="A1476" i="39"/>
  <c r="A1477" i="39"/>
  <c r="A1478" i="39"/>
  <c r="A1479" i="39"/>
  <c r="A1480" i="39"/>
  <c r="A1481" i="39"/>
  <c r="A1482" i="39"/>
  <c r="A1483" i="39"/>
  <c r="A1484" i="39"/>
  <c r="A1485" i="39"/>
  <c r="A1486" i="39"/>
  <c r="A1487" i="39"/>
  <c r="A1488" i="39"/>
  <c r="A1489" i="39"/>
  <c r="A1490" i="39"/>
  <c r="A1491" i="39"/>
  <c r="A1492" i="39"/>
  <c r="A1493" i="39"/>
  <c r="A1494" i="39"/>
  <c r="A1495" i="39"/>
  <c r="A1496" i="39"/>
  <c r="A1497" i="39"/>
  <c r="A1498" i="39"/>
  <c r="A1499" i="39"/>
  <c r="A1500" i="39"/>
  <c r="A1501" i="39"/>
  <c r="A1502" i="39"/>
  <c r="A1503" i="39"/>
  <c r="A1504" i="39"/>
  <c r="A1505" i="39"/>
  <c r="A1506" i="39"/>
  <c r="A1507" i="39"/>
  <c r="A1508" i="39"/>
  <c r="A1509" i="39"/>
  <c r="A1510" i="39"/>
  <c r="A1511" i="39"/>
  <c r="A1512" i="39"/>
  <c r="A1513" i="39"/>
  <c r="A1514" i="39"/>
  <c r="A1515" i="39"/>
  <c r="A1516" i="39"/>
  <c r="A1517" i="39"/>
  <c r="A1518" i="39"/>
  <c r="A1519" i="39"/>
  <c r="A1520" i="39"/>
  <c r="A1521" i="39"/>
  <c r="A1522" i="39"/>
  <c r="A1523" i="39"/>
  <c r="A1524" i="39"/>
  <c r="A1525" i="39"/>
  <c r="A1526" i="39"/>
  <c r="A1527" i="39"/>
  <c r="A1528" i="39"/>
  <c r="A1529" i="39"/>
  <c r="A1530" i="39"/>
  <c r="A1531" i="39"/>
  <c r="A1532" i="39"/>
  <c r="A1533" i="39"/>
  <c r="A1534" i="39"/>
  <c r="A1535" i="39"/>
  <c r="A1536" i="39"/>
  <c r="A1537" i="39"/>
  <c r="A1538" i="39"/>
  <c r="A1539" i="39"/>
  <c r="A1540" i="39"/>
  <c r="A1541" i="39"/>
  <c r="A1542" i="39"/>
  <c r="A1543" i="39"/>
  <c r="A1544" i="39"/>
  <c r="A1545" i="39"/>
  <c r="A1546" i="39"/>
  <c r="A1547" i="39"/>
  <c r="A1548" i="39"/>
  <c r="A1549" i="39"/>
  <c r="A1550" i="39"/>
  <c r="A1551" i="39"/>
  <c r="A1552" i="39"/>
  <c r="A1553" i="39"/>
  <c r="A1554" i="39"/>
  <c r="A1555" i="39"/>
  <c r="A1556" i="39"/>
  <c r="A1557" i="39"/>
  <c r="A1558" i="39"/>
  <c r="A1559" i="39"/>
  <c r="A1560" i="39"/>
  <c r="A1561" i="39"/>
  <c r="A1562" i="39"/>
  <c r="A1563" i="39"/>
  <c r="A1564" i="39"/>
  <c r="A1565" i="39"/>
  <c r="A1566" i="39"/>
  <c r="A1567" i="39"/>
  <c r="A1568" i="39"/>
  <c r="A1569" i="39"/>
  <c r="A1570" i="39"/>
  <c r="A1571" i="39"/>
  <c r="A1572" i="39"/>
  <c r="A1573" i="39"/>
  <c r="A1574" i="39"/>
  <c r="A1575" i="39"/>
  <c r="A1576" i="39"/>
  <c r="A1577" i="39"/>
  <c r="A1578" i="39"/>
  <c r="A1579" i="39"/>
  <c r="A1580" i="39"/>
  <c r="A1581" i="39"/>
  <c r="A1582" i="39"/>
  <c r="A1583" i="39"/>
  <c r="A1584" i="39"/>
  <c r="A1585" i="39"/>
  <c r="A1586" i="39"/>
  <c r="A1587" i="39"/>
  <c r="A1588" i="39"/>
  <c r="A1589" i="39"/>
  <c r="A1590" i="39"/>
  <c r="A1591" i="39"/>
  <c r="A1592" i="39"/>
  <c r="A1593" i="39"/>
  <c r="A1594" i="39"/>
  <c r="A1595" i="39"/>
  <c r="A22" i="39"/>
  <c r="A21" i="39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547" i="38"/>
  <c r="A548" i="38"/>
  <c r="A549" i="38"/>
  <c r="A550" i="38"/>
  <c r="A551" i="38"/>
  <c r="A552" i="38"/>
  <c r="A553" i="38"/>
  <c r="A554" i="38"/>
  <c r="A555" i="38"/>
  <c r="A556" i="38"/>
  <c r="A557" i="38"/>
  <c r="A558" i="38"/>
  <c r="A559" i="38"/>
  <c r="A560" i="38"/>
  <c r="A561" i="38"/>
  <c r="A562" i="38"/>
  <c r="A563" i="38"/>
  <c r="A564" i="38"/>
  <c r="A565" i="38"/>
  <c r="A566" i="38"/>
  <c r="A567" i="38"/>
  <c r="A568" i="38"/>
  <c r="A569" i="38"/>
  <c r="A570" i="38"/>
  <c r="A571" i="38"/>
  <c r="A572" i="38"/>
  <c r="A573" i="38"/>
  <c r="A574" i="38"/>
  <c r="A575" i="38"/>
  <c r="A576" i="38"/>
  <c r="A577" i="38"/>
  <c r="A578" i="38"/>
  <c r="A579" i="38"/>
  <c r="A580" i="38"/>
  <c r="A581" i="38"/>
  <c r="A582" i="38"/>
  <c r="A583" i="38"/>
  <c r="A584" i="38"/>
  <c r="A585" i="38"/>
  <c r="A586" i="38"/>
  <c r="A587" i="38"/>
  <c r="A588" i="38"/>
  <c r="A589" i="38"/>
  <c r="A590" i="38"/>
  <c r="A591" i="38"/>
  <c r="A592" i="38"/>
  <c r="A593" i="38"/>
  <c r="A594" i="38"/>
  <c r="A595" i="38"/>
  <c r="A596" i="38"/>
  <c r="A597" i="38"/>
  <c r="A598" i="38"/>
  <c r="A599" i="38"/>
  <c r="A600" i="38"/>
  <c r="A601" i="38"/>
  <c r="A602" i="38"/>
  <c r="A603" i="38"/>
  <c r="A604" i="38"/>
  <c r="A605" i="38"/>
  <c r="A606" i="38"/>
  <c r="A607" i="38"/>
  <c r="A608" i="38"/>
  <c r="A609" i="38"/>
  <c r="A610" i="38"/>
  <c r="A611" i="38"/>
  <c r="A612" i="38"/>
  <c r="A613" i="38"/>
  <c r="A614" i="38"/>
  <c r="A615" i="38"/>
  <c r="A616" i="38"/>
  <c r="A617" i="38"/>
  <c r="A618" i="38"/>
  <c r="A619" i="38"/>
  <c r="A620" i="38"/>
  <c r="A621" i="38"/>
  <c r="A622" i="38"/>
  <c r="A623" i="38"/>
  <c r="A624" i="38"/>
  <c r="A625" i="38"/>
  <c r="A626" i="38"/>
  <c r="A627" i="38"/>
  <c r="A628" i="38"/>
  <c r="A629" i="38"/>
  <c r="A630" i="38"/>
  <c r="A631" i="38"/>
  <c r="A632" i="38"/>
  <c r="A633" i="38"/>
  <c r="A634" i="38"/>
  <c r="A635" i="38"/>
  <c r="A636" i="38"/>
  <c r="A637" i="38"/>
  <c r="A638" i="38"/>
  <c r="A639" i="38"/>
  <c r="A640" i="38"/>
  <c r="A641" i="38"/>
  <c r="A642" i="38"/>
  <c r="A643" i="38"/>
  <c r="A644" i="38"/>
  <c r="A645" i="38"/>
  <c r="A646" i="38"/>
  <c r="A647" i="38"/>
  <c r="A648" i="38"/>
  <c r="A649" i="38"/>
  <c r="A650" i="38"/>
  <c r="A651" i="38"/>
  <c r="A652" i="38"/>
  <c r="A653" i="38"/>
  <c r="A654" i="38"/>
  <c r="A655" i="38"/>
  <c r="A656" i="38"/>
  <c r="A657" i="38"/>
  <c r="A658" i="38"/>
  <c r="A659" i="38"/>
  <c r="A660" i="38"/>
  <c r="A661" i="38"/>
  <c r="A662" i="38"/>
  <c r="A663" i="38"/>
  <c r="A664" i="38"/>
  <c r="A665" i="38"/>
  <c r="A666" i="38"/>
  <c r="A667" i="38"/>
  <c r="A668" i="38"/>
  <c r="A669" i="38"/>
  <c r="A670" i="38"/>
  <c r="A671" i="38"/>
  <c r="A672" i="38"/>
  <c r="A673" i="38"/>
  <c r="A674" i="38"/>
  <c r="A675" i="38"/>
  <c r="A676" i="38"/>
  <c r="A677" i="38"/>
  <c r="A678" i="38"/>
  <c r="A679" i="38"/>
  <c r="A680" i="38"/>
  <c r="A681" i="38"/>
  <c r="A682" i="38"/>
  <c r="A683" i="38"/>
  <c r="A684" i="38"/>
  <c r="A685" i="38"/>
  <c r="A686" i="38"/>
  <c r="A687" i="38"/>
  <c r="A688" i="38"/>
  <c r="A689" i="38"/>
  <c r="A690" i="38"/>
  <c r="A691" i="38"/>
  <c r="A692" i="38"/>
  <c r="A693" i="38"/>
  <c r="A694" i="38"/>
  <c r="A695" i="38"/>
  <c r="A696" i="38"/>
  <c r="A697" i="38"/>
  <c r="A698" i="38"/>
  <c r="A699" i="38"/>
  <c r="A700" i="38"/>
  <c r="A701" i="38"/>
  <c r="A702" i="38"/>
  <c r="A703" i="38"/>
  <c r="A704" i="38"/>
  <c r="A705" i="38"/>
  <c r="A706" i="38"/>
  <c r="A707" i="38"/>
  <c r="A708" i="38"/>
  <c r="A709" i="38"/>
  <c r="A710" i="38"/>
  <c r="A711" i="38"/>
  <c r="A712" i="38"/>
  <c r="A713" i="38"/>
  <c r="A714" i="38"/>
  <c r="A715" i="38"/>
  <c r="A716" i="38"/>
  <c r="A717" i="38"/>
  <c r="A718" i="38"/>
  <c r="A719" i="38"/>
  <c r="A720" i="38"/>
  <c r="A721" i="38"/>
  <c r="A722" i="38"/>
  <c r="A723" i="38"/>
  <c r="A724" i="38"/>
  <c r="A725" i="38"/>
  <c r="A726" i="38"/>
  <c r="A727" i="38"/>
  <c r="A728" i="38"/>
  <c r="A729" i="38"/>
  <c r="A730" i="38"/>
  <c r="A731" i="38"/>
  <c r="A732" i="38"/>
  <c r="A733" i="38"/>
  <c r="A734" i="38"/>
  <c r="A735" i="38"/>
  <c r="A736" i="38"/>
  <c r="A737" i="38"/>
  <c r="A738" i="38"/>
  <c r="A739" i="38"/>
  <c r="A740" i="38"/>
  <c r="A741" i="38"/>
  <c r="A742" i="38"/>
  <c r="A743" i="38"/>
  <c r="A744" i="38"/>
  <c r="A745" i="38"/>
  <c r="A746" i="38"/>
  <c r="A747" i="38"/>
  <c r="A748" i="38"/>
  <c r="A749" i="38"/>
  <c r="A750" i="38"/>
  <c r="A751" i="38"/>
  <c r="A752" i="38"/>
  <c r="A753" i="38"/>
  <c r="A754" i="38"/>
  <c r="A755" i="38"/>
  <c r="A756" i="38"/>
  <c r="A757" i="38"/>
  <c r="A758" i="38"/>
  <c r="A759" i="38"/>
  <c r="A760" i="38"/>
  <c r="A761" i="38"/>
  <c r="A762" i="38"/>
  <c r="A763" i="38"/>
  <c r="A764" i="38"/>
  <c r="A765" i="38"/>
  <c r="A766" i="38"/>
  <c r="A767" i="38"/>
  <c r="A768" i="38"/>
  <c r="A769" i="38"/>
  <c r="A770" i="38"/>
  <c r="A771" i="38"/>
  <c r="A772" i="38"/>
  <c r="A773" i="38"/>
  <c r="A774" i="38"/>
  <c r="A775" i="38"/>
  <c r="A776" i="38"/>
  <c r="A777" i="38"/>
  <c r="A778" i="38"/>
  <c r="A779" i="38"/>
  <c r="A780" i="38"/>
  <c r="A781" i="38"/>
  <c r="A782" i="38"/>
  <c r="A783" i="38"/>
  <c r="A784" i="38"/>
  <c r="A785" i="38"/>
  <c r="A786" i="38"/>
  <c r="A787" i="38"/>
  <c r="A788" i="38"/>
  <c r="A789" i="38"/>
  <c r="A790" i="38"/>
  <c r="A791" i="38"/>
  <c r="A792" i="38"/>
  <c r="A793" i="38"/>
  <c r="A794" i="38"/>
  <c r="A795" i="38"/>
  <c r="A796" i="38"/>
  <c r="A797" i="38"/>
  <c r="A798" i="38"/>
  <c r="A799" i="38"/>
  <c r="A800" i="38"/>
  <c r="A801" i="38"/>
  <c r="A802" i="38"/>
  <c r="A803" i="38"/>
  <c r="A804" i="38"/>
  <c r="A805" i="38"/>
  <c r="A806" i="38"/>
  <c r="A807" i="38"/>
  <c r="A808" i="38"/>
  <c r="A809" i="38"/>
  <c r="A810" i="38"/>
  <c r="A811" i="38"/>
  <c r="A812" i="38"/>
  <c r="A813" i="38"/>
  <c r="A814" i="38"/>
  <c r="A815" i="38"/>
  <c r="A816" i="38"/>
  <c r="A817" i="38"/>
  <c r="A818" i="38"/>
  <c r="A819" i="38"/>
  <c r="A820" i="38"/>
  <c r="A821" i="38"/>
  <c r="A822" i="38"/>
  <c r="A823" i="38"/>
  <c r="A824" i="38"/>
  <c r="A825" i="38"/>
  <c r="A826" i="38"/>
  <c r="A827" i="38"/>
  <c r="A828" i="38"/>
  <c r="A829" i="38"/>
  <c r="A830" i="38"/>
  <c r="A831" i="38"/>
  <c r="A832" i="38"/>
  <c r="A833" i="38"/>
  <c r="A834" i="38"/>
  <c r="A835" i="38"/>
  <c r="A836" i="38"/>
  <c r="A837" i="38"/>
  <c r="A838" i="38"/>
  <c r="A839" i="38"/>
  <c r="A840" i="38"/>
  <c r="A841" i="38"/>
  <c r="A842" i="38"/>
  <c r="A843" i="38"/>
  <c r="A844" i="38"/>
  <c r="A845" i="38"/>
  <c r="A846" i="38"/>
  <c r="A847" i="38"/>
  <c r="A848" i="38"/>
  <c r="A849" i="38"/>
  <c r="A850" i="38"/>
  <c r="A851" i="38"/>
  <c r="A852" i="38"/>
  <c r="A853" i="38"/>
  <c r="A854" i="38"/>
  <c r="A855" i="38"/>
  <c r="A856" i="38"/>
  <c r="A857" i="38"/>
  <c r="A858" i="38"/>
  <c r="A859" i="38"/>
  <c r="A860" i="38"/>
  <c r="A861" i="38"/>
  <c r="A862" i="38"/>
  <c r="A863" i="38"/>
  <c r="A864" i="38"/>
  <c r="A865" i="38"/>
  <c r="A866" i="38"/>
  <c r="A867" i="38"/>
  <c r="A868" i="38"/>
  <c r="A869" i="38"/>
  <c r="A870" i="38"/>
  <c r="A871" i="38"/>
  <c r="A872" i="38"/>
  <c r="A873" i="38"/>
  <c r="A874" i="38"/>
  <c r="A875" i="38"/>
  <c r="A876" i="38"/>
  <c r="A877" i="38"/>
  <c r="A878" i="38"/>
  <c r="A879" i="38"/>
  <c r="A880" i="38"/>
  <c r="A881" i="38"/>
  <c r="A882" i="38"/>
  <c r="A883" i="38"/>
  <c r="A884" i="38"/>
  <c r="A885" i="38"/>
  <c r="A886" i="38"/>
  <c r="A887" i="38"/>
  <c r="A888" i="38"/>
  <c r="A889" i="38"/>
  <c r="A890" i="38"/>
  <c r="A891" i="38"/>
  <c r="A892" i="38"/>
  <c r="A893" i="38"/>
  <c r="A894" i="38"/>
  <c r="A895" i="38"/>
  <c r="A896" i="38"/>
  <c r="A897" i="38"/>
  <c r="A898" i="38"/>
  <c r="A899" i="38"/>
  <c r="A900" i="38"/>
  <c r="A901" i="38"/>
  <c r="A902" i="38"/>
  <c r="A903" i="38"/>
  <c r="A904" i="38"/>
  <c r="A905" i="38"/>
  <c r="A906" i="38"/>
  <c r="A907" i="38"/>
  <c r="A908" i="38"/>
  <c r="A909" i="38"/>
  <c r="A910" i="38"/>
  <c r="A911" i="38"/>
  <c r="A912" i="38"/>
  <c r="A913" i="38"/>
  <c r="A914" i="38"/>
  <c r="A915" i="38"/>
  <c r="A916" i="38"/>
  <c r="A917" i="38"/>
  <c r="A918" i="38"/>
  <c r="A919" i="38"/>
  <c r="A920" i="38"/>
  <c r="A921" i="38"/>
  <c r="A922" i="38"/>
  <c r="A923" i="38"/>
  <c r="A924" i="38"/>
  <c r="A925" i="38"/>
  <c r="A926" i="38"/>
  <c r="A927" i="38"/>
  <c r="A928" i="38"/>
  <c r="A929" i="38"/>
  <c r="A930" i="38"/>
  <c r="A931" i="38"/>
  <c r="A932" i="38"/>
  <c r="A933" i="38"/>
  <c r="A934" i="38"/>
  <c r="A935" i="38"/>
  <c r="A936" i="38"/>
  <c r="A937" i="38"/>
  <c r="A938" i="38"/>
  <c r="A939" i="38"/>
  <c r="A940" i="38"/>
  <c r="A941" i="38"/>
  <c r="A942" i="38"/>
  <c r="A943" i="38"/>
  <c r="A944" i="38"/>
  <c r="A945" i="38"/>
  <c r="A946" i="38"/>
  <c r="A947" i="38"/>
  <c r="A948" i="38"/>
  <c r="A949" i="38"/>
  <c r="A950" i="38"/>
  <c r="A951" i="38"/>
  <c r="A952" i="38"/>
  <c r="A953" i="38"/>
  <c r="A954" i="38"/>
  <c r="A955" i="38"/>
  <c r="A956" i="38"/>
  <c r="A957" i="38"/>
  <c r="A958" i="38"/>
  <c r="A959" i="38"/>
  <c r="A960" i="38"/>
  <c r="A961" i="38"/>
  <c r="A962" i="38"/>
  <c r="A963" i="38"/>
  <c r="A964" i="38"/>
  <c r="A965" i="38"/>
  <c r="A966" i="38"/>
  <c r="A967" i="38"/>
  <c r="A968" i="38"/>
  <c r="A969" i="38"/>
  <c r="A970" i="38"/>
  <c r="A971" i="38"/>
  <c r="A972" i="38"/>
  <c r="A973" i="38"/>
  <c r="A974" i="38"/>
  <c r="A975" i="38"/>
  <c r="A976" i="38"/>
  <c r="A977" i="38"/>
  <c r="A978" i="38"/>
  <c r="A979" i="38"/>
  <c r="A980" i="38"/>
  <c r="A981" i="38"/>
  <c r="A982" i="38"/>
  <c r="A983" i="38"/>
  <c r="A984" i="38"/>
  <c r="A985" i="38"/>
  <c r="A986" i="38"/>
  <c r="A987" i="38"/>
  <c r="A988" i="38"/>
  <c r="A989" i="38"/>
  <c r="A990" i="38"/>
  <c r="A991" i="38"/>
  <c r="A992" i="38"/>
  <c r="A993" i="38"/>
  <c r="A994" i="38"/>
  <c r="A995" i="38"/>
  <c r="A996" i="38"/>
  <c r="A997" i="38"/>
  <c r="A998" i="38"/>
  <c r="A999" i="38"/>
  <c r="A1000" i="38"/>
  <c r="A1001" i="38"/>
  <c r="A1002" i="38"/>
  <c r="A1003" i="38"/>
  <c r="A1004" i="38"/>
  <c r="A1005" i="38"/>
  <c r="A1006" i="38"/>
  <c r="A1007" i="38"/>
  <c r="A1008" i="38"/>
  <c r="A1009" i="38"/>
  <c r="A1010" i="38"/>
  <c r="A1011" i="38"/>
  <c r="A1012" i="38"/>
  <c r="A1013" i="38"/>
  <c r="A1014" i="38"/>
  <c r="A1015" i="38"/>
  <c r="A1016" i="38"/>
  <c r="A1017" i="38"/>
  <c r="A1018" i="38"/>
  <c r="A1019" i="38"/>
  <c r="A1020" i="38"/>
  <c r="A1021" i="38"/>
  <c r="A1022" i="38"/>
  <c r="A1023" i="38"/>
  <c r="A1024" i="38"/>
  <c r="A1025" i="38"/>
  <c r="A1026" i="38"/>
  <c r="A1027" i="38"/>
  <c r="A1028" i="38"/>
  <c r="A1029" i="38"/>
  <c r="A1030" i="38"/>
  <c r="A1031" i="38"/>
  <c r="A1032" i="38"/>
  <c r="A1033" i="38"/>
  <c r="A1034" i="38"/>
  <c r="A1035" i="38"/>
  <c r="A1036" i="38"/>
  <c r="A1037" i="38"/>
  <c r="A1038" i="38"/>
  <c r="A1039" i="38"/>
  <c r="A1040" i="38"/>
  <c r="A1041" i="38"/>
  <c r="A1042" i="38"/>
  <c r="A1043" i="38"/>
  <c r="A1044" i="38"/>
  <c r="A1045" i="38"/>
  <c r="A1046" i="38"/>
  <c r="A1047" i="38"/>
  <c r="A1048" i="38"/>
  <c r="A1049" i="38"/>
  <c r="A1050" i="38"/>
  <c r="A1051" i="38"/>
  <c r="A1052" i="38"/>
  <c r="A1053" i="38"/>
  <c r="A1054" i="38"/>
  <c r="A1055" i="38"/>
  <c r="A1056" i="38"/>
  <c r="A1057" i="38"/>
  <c r="A1058" i="38"/>
  <c r="A1059" i="38"/>
  <c r="A1060" i="38"/>
  <c r="A1061" i="38"/>
  <c r="A1062" i="38"/>
  <c r="A1063" i="38"/>
  <c r="A1064" i="38"/>
  <c r="A1065" i="38"/>
  <c r="A1066" i="38"/>
  <c r="A1067" i="38"/>
  <c r="A1068" i="38"/>
  <c r="A1069" i="38"/>
  <c r="A1070" i="38"/>
  <c r="A1071" i="38"/>
  <c r="A1072" i="38"/>
  <c r="A1073" i="38"/>
  <c r="A1074" i="38"/>
  <c r="A1075" i="38"/>
  <c r="A1076" i="38"/>
  <c r="A1077" i="38"/>
  <c r="A1078" i="38"/>
  <c r="A1079" i="38"/>
  <c r="A1080" i="38"/>
  <c r="A1081" i="38"/>
  <c r="A1082" i="38"/>
  <c r="A1083" i="38"/>
  <c r="A1084" i="38"/>
  <c r="A1085" i="38"/>
  <c r="A1086" i="38"/>
  <c r="A1087" i="38"/>
  <c r="A1088" i="38"/>
  <c r="A1089" i="38"/>
  <c r="A1090" i="38"/>
  <c r="A1091" i="38"/>
  <c r="A1092" i="38"/>
  <c r="A1093" i="38"/>
  <c r="A1094" i="38"/>
  <c r="A1095" i="38"/>
  <c r="A1096" i="38"/>
  <c r="A1097" i="38"/>
  <c r="A1098" i="38"/>
  <c r="A1099" i="38"/>
  <c r="A1100" i="38"/>
  <c r="A1101" i="38"/>
  <c r="A1102" i="38"/>
  <c r="A1103" i="38"/>
  <c r="A1104" i="38"/>
  <c r="A1105" i="38"/>
  <c r="A1106" i="38"/>
  <c r="A1107" i="38"/>
  <c r="A1108" i="38"/>
  <c r="A1109" i="38"/>
  <c r="A1110" i="38"/>
  <c r="A1111" i="38"/>
  <c r="A1112" i="38"/>
  <c r="A1113" i="38"/>
  <c r="A1114" i="38"/>
  <c r="A1115" i="38"/>
  <c r="A1116" i="38"/>
  <c r="A1117" i="38"/>
  <c r="A1118" i="38"/>
  <c r="A1119" i="38"/>
  <c r="A1120" i="38"/>
  <c r="A1121" i="38"/>
  <c r="A1122" i="38"/>
  <c r="A1123" i="38"/>
  <c r="A1124" i="38"/>
  <c r="A1125" i="38"/>
  <c r="A1126" i="38"/>
  <c r="A1127" i="38"/>
  <c r="A1128" i="38"/>
  <c r="A1129" i="38"/>
  <c r="A1130" i="38"/>
  <c r="A1131" i="38"/>
  <c r="A1132" i="38"/>
  <c r="A1133" i="38"/>
  <c r="A1134" i="38"/>
  <c r="A1135" i="38"/>
  <c r="A1136" i="38"/>
  <c r="A1137" i="38"/>
  <c r="A1138" i="38"/>
  <c r="A1139" i="38"/>
  <c r="A1140" i="38"/>
  <c r="A1141" i="38"/>
  <c r="A1142" i="38"/>
  <c r="A1143" i="38"/>
  <c r="A1144" i="38"/>
  <c r="A1145" i="38"/>
  <c r="A1146" i="38"/>
  <c r="A1147" i="38"/>
  <c r="A1148" i="38"/>
  <c r="A1149" i="38"/>
  <c r="A1150" i="38"/>
  <c r="A1151" i="38"/>
  <c r="A1152" i="38"/>
  <c r="A1153" i="38"/>
  <c r="A1154" i="38"/>
  <c r="A1155" i="38"/>
  <c r="A1156" i="38"/>
  <c r="A1157" i="38"/>
  <c r="A1158" i="38"/>
  <c r="A1159" i="38"/>
  <c r="A1160" i="38"/>
  <c r="A1161" i="38"/>
  <c r="A1162" i="38"/>
  <c r="A1163" i="38"/>
  <c r="A1164" i="38"/>
  <c r="A1165" i="38"/>
  <c r="A1166" i="38"/>
  <c r="A1167" i="38"/>
  <c r="A1168" i="38"/>
  <c r="A1169" i="38"/>
  <c r="A1170" i="38"/>
  <c r="A1171" i="38"/>
  <c r="A1172" i="38"/>
  <c r="A1173" i="38"/>
  <c r="A1174" i="38"/>
  <c r="A1175" i="38"/>
  <c r="A1176" i="38"/>
  <c r="A1177" i="38"/>
  <c r="A1178" i="38"/>
  <c r="A1179" i="38"/>
  <c r="A1180" i="38"/>
  <c r="A1181" i="38"/>
  <c r="A1182" i="38"/>
  <c r="A1183" i="38"/>
  <c r="A1184" i="38"/>
  <c r="A1185" i="38"/>
  <c r="A1186" i="38"/>
  <c r="A1187" i="38"/>
  <c r="A1188" i="38"/>
  <c r="A1189" i="38"/>
  <c r="A1190" i="38"/>
  <c r="A1191" i="38"/>
  <c r="A1192" i="38"/>
  <c r="A1193" i="38"/>
  <c r="A1194" i="38"/>
  <c r="A1195" i="38"/>
  <c r="A1196" i="38"/>
  <c r="A1197" i="38"/>
  <c r="A1198" i="38"/>
  <c r="A1199" i="38"/>
  <c r="A1200" i="38"/>
  <c r="A1201" i="38"/>
  <c r="A1202" i="38"/>
  <c r="A1203" i="38"/>
  <c r="A1204" i="38"/>
  <c r="A1205" i="38"/>
  <c r="A1206" i="38"/>
  <c r="A1207" i="38"/>
  <c r="A1208" i="38"/>
  <c r="A1209" i="38"/>
  <c r="A1210" i="38"/>
  <c r="A1211" i="38"/>
  <c r="A1212" i="38"/>
  <c r="A1213" i="38"/>
  <c r="A1214" i="38"/>
  <c r="A1215" i="38"/>
  <c r="A1216" i="38"/>
  <c r="A1217" i="38"/>
  <c r="A1218" i="38"/>
  <c r="A1219" i="38"/>
  <c r="A1220" i="38"/>
  <c r="A1221" i="38"/>
  <c r="A1222" i="38"/>
  <c r="A1223" i="38"/>
  <c r="A1224" i="38"/>
  <c r="A1225" i="38"/>
  <c r="A1226" i="38"/>
  <c r="A1227" i="38"/>
  <c r="A1228" i="38"/>
  <c r="A1229" i="38"/>
  <c r="A1230" i="38"/>
  <c r="A1231" i="38"/>
  <c r="A1232" i="38"/>
  <c r="A1233" i="38"/>
  <c r="A1234" i="38"/>
  <c r="A1235" i="38"/>
  <c r="A1236" i="38"/>
  <c r="A1237" i="38"/>
  <c r="A1238" i="38"/>
  <c r="A1239" i="38"/>
  <c r="A1240" i="38"/>
  <c r="A1241" i="38"/>
  <c r="A1242" i="38"/>
  <c r="A1243" i="38"/>
  <c r="A1244" i="38"/>
  <c r="A1245" i="38"/>
  <c r="A1246" i="38"/>
  <c r="A1247" i="38"/>
  <c r="A1248" i="38"/>
  <c r="A1249" i="38"/>
  <c r="A1250" i="38"/>
  <c r="A1251" i="38"/>
  <c r="A1252" i="38"/>
  <c r="A1253" i="38"/>
  <c r="A1254" i="38"/>
  <c r="A1255" i="38"/>
  <c r="A1256" i="38"/>
  <c r="A1257" i="38"/>
  <c r="A1258" i="38"/>
  <c r="A1259" i="38"/>
  <c r="A1260" i="38"/>
  <c r="A1261" i="38"/>
  <c r="A1262" i="38"/>
  <c r="A1263" i="38"/>
  <c r="A1264" i="38"/>
  <c r="A1265" i="38"/>
  <c r="A1266" i="38"/>
  <c r="A1267" i="38"/>
  <c r="A1268" i="38"/>
  <c r="A1269" i="38"/>
  <c r="A1270" i="38"/>
  <c r="A1271" i="38"/>
  <c r="A1272" i="38"/>
  <c r="A1273" i="38"/>
  <c r="A1274" i="38"/>
  <c r="A1275" i="38"/>
  <c r="A1276" i="38"/>
  <c r="A1277" i="38"/>
  <c r="A1278" i="38"/>
  <c r="A1279" i="38"/>
  <c r="A1280" i="38"/>
  <c r="A1281" i="38"/>
  <c r="A1282" i="38"/>
  <c r="A1283" i="38"/>
  <c r="A1284" i="38"/>
  <c r="A1285" i="38"/>
  <c r="A1286" i="38"/>
  <c r="A1287" i="38"/>
  <c r="A1288" i="38"/>
  <c r="A1289" i="38"/>
  <c r="A1290" i="38"/>
  <c r="A1291" i="38"/>
  <c r="A1292" i="38"/>
  <c r="A1293" i="38"/>
  <c r="A1294" i="38"/>
  <c r="A1295" i="38"/>
  <c r="A1296" i="38"/>
  <c r="A1297" i="38"/>
  <c r="A1298" i="38"/>
  <c r="A1299" i="38"/>
  <c r="A1300" i="38"/>
  <c r="A1301" i="38"/>
  <c r="A1302" i="38"/>
  <c r="A1303" i="38"/>
  <c r="A1304" i="38"/>
  <c r="A1305" i="38"/>
  <c r="A1306" i="38"/>
  <c r="A1307" i="38"/>
  <c r="A1308" i="38"/>
  <c r="A1309" i="38"/>
  <c r="A1310" i="38"/>
  <c r="A1311" i="38"/>
  <c r="A1312" i="38"/>
  <c r="A1313" i="38"/>
  <c r="A1314" i="38"/>
  <c r="A1315" i="38"/>
  <c r="A1316" i="38"/>
  <c r="A1317" i="38"/>
  <c r="A1318" i="38"/>
  <c r="A1319" i="38"/>
  <c r="A1320" i="38"/>
  <c r="A1321" i="38"/>
  <c r="A1322" i="38"/>
  <c r="A1323" i="38"/>
  <c r="A1324" i="38"/>
  <c r="A1325" i="38"/>
  <c r="A1326" i="38"/>
  <c r="A1327" i="38"/>
  <c r="A1328" i="38"/>
  <c r="A1329" i="38"/>
  <c r="A1330" i="38"/>
  <c r="A1331" i="38"/>
  <c r="A1332" i="38"/>
  <c r="A1333" i="38"/>
  <c r="A1334" i="38"/>
  <c r="A1335" i="38"/>
  <c r="A1336" i="38"/>
  <c r="A1337" i="38"/>
  <c r="A1338" i="38"/>
  <c r="A1339" i="38"/>
  <c r="A1340" i="38"/>
  <c r="A1341" i="38"/>
  <c r="A1342" i="38"/>
  <c r="A1343" i="38"/>
  <c r="A1344" i="38"/>
  <c r="A1345" i="38"/>
  <c r="A1346" i="38"/>
  <c r="A1347" i="38"/>
  <c r="A1348" i="38"/>
  <c r="A1349" i="38"/>
  <c r="A1350" i="38"/>
  <c r="A1351" i="38"/>
  <c r="A1352" i="38"/>
  <c r="A1353" i="38"/>
  <c r="A1354" i="38"/>
  <c r="A1355" i="38"/>
  <c r="A1356" i="38"/>
  <c r="A1357" i="38"/>
  <c r="A1358" i="38"/>
  <c r="A1359" i="38"/>
  <c r="A1360" i="38"/>
  <c r="A1361" i="38"/>
  <c r="A1362" i="38"/>
  <c r="A1363" i="38"/>
  <c r="A1364" i="38"/>
  <c r="A1365" i="38"/>
  <c r="A1366" i="38"/>
  <c r="A1367" i="38"/>
  <c r="A1368" i="38"/>
  <c r="A1369" i="38"/>
  <c r="A1370" i="38"/>
  <c r="A1371" i="38"/>
  <c r="A1372" i="38"/>
  <c r="A1373" i="38"/>
  <c r="A1374" i="38"/>
  <c r="A1375" i="38"/>
  <c r="A1376" i="38"/>
  <c r="A1377" i="38"/>
  <c r="A1378" i="38"/>
  <c r="A1379" i="38"/>
  <c r="A1380" i="38"/>
  <c r="A1381" i="38"/>
  <c r="A1382" i="38"/>
  <c r="A1383" i="38"/>
  <c r="A1384" i="38"/>
  <c r="A1385" i="38"/>
  <c r="A1386" i="38"/>
  <c r="A1387" i="38"/>
  <c r="A1388" i="38"/>
  <c r="A1389" i="38"/>
  <c r="A1390" i="38"/>
  <c r="A1391" i="38"/>
  <c r="A1392" i="38"/>
  <c r="A1393" i="38"/>
  <c r="A1394" i="38"/>
  <c r="A1395" i="38"/>
  <c r="A1396" i="38"/>
  <c r="A1397" i="38"/>
  <c r="A1398" i="38"/>
  <c r="A1399" i="38"/>
  <c r="A1400" i="38"/>
  <c r="A1401" i="38"/>
  <c r="A1402" i="38"/>
  <c r="A1403" i="38"/>
  <c r="A1404" i="38"/>
  <c r="A1405" i="38"/>
  <c r="A1406" i="38"/>
  <c r="A1407" i="38"/>
  <c r="A1408" i="38"/>
  <c r="A1409" i="38"/>
  <c r="A1410" i="38"/>
  <c r="A1411" i="38"/>
  <c r="A1412" i="38"/>
  <c r="A1413" i="38"/>
  <c r="A1414" i="38"/>
  <c r="A1415" i="38"/>
  <c r="A1416" i="38"/>
  <c r="A1417" i="38"/>
  <c r="A1418" i="38"/>
  <c r="A1419" i="38"/>
  <c r="A1420" i="38"/>
  <c r="A1421" i="38"/>
  <c r="A1422" i="38"/>
  <c r="A1423" i="38"/>
  <c r="A1424" i="38"/>
  <c r="A1425" i="38"/>
  <c r="A1426" i="38"/>
  <c r="A1427" i="38"/>
  <c r="A1428" i="38"/>
  <c r="A1429" i="38"/>
  <c r="A1430" i="38"/>
  <c r="A1431" i="38"/>
  <c r="A1432" i="38"/>
  <c r="A1433" i="38"/>
  <c r="A1434" i="38"/>
  <c r="A1435" i="38"/>
  <c r="A1436" i="38"/>
  <c r="A1437" i="38"/>
  <c r="A1438" i="38"/>
  <c r="A1439" i="38"/>
  <c r="A1440" i="38"/>
  <c r="A1441" i="38"/>
  <c r="A1442" i="38"/>
  <c r="A1443" i="38"/>
  <c r="A1444" i="38"/>
  <c r="A1445" i="38"/>
  <c r="A1446" i="38"/>
  <c r="A1447" i="38"/>
  <c r="A1448" i="38"/>
  <c r="A1449" i="38"/>
  <c r="A1450" i="38"/>
  <c r="A1451" i="38"/>
  <c r="A1452" i="38"/>
  <c r="A1453" i="38"/>
  <c r="A1454" i="38"/>
  <c r="A1455" i="38"/>
  <c r="A1456" i="38"/>
  <c r="A1457" i="38"/>
  <c r="A1458" i="38"/>
  <c r="A1459" i="38"/>
  <c r="A1460" i="38"/>
  <c r="A1461" i="38"/>
  <c r="A1462" i="38"/>
  <c r="A1463" i="38"/>
  <c r="A1464" i="38"/>
  <c r="A1465" i="38"/>
  <c r="A1466" i="38"/>
  <c r="A1467" i="38"/>
  <c r="A1468" i="38"/>
  <c r="A1469" i="38"/>
  <c r="A1470" i="38"/>
  <c r="A1471" i="38"/>
  <c r="A1472" i="38"/>
  <c r="A1473" i="38"/>
  <c r="A1474" i="38"/>
  <c r="A1475" i="38"/>
  <c r="A1476" i="38"/>
  <c r="A1477" i="38"/>
  <c r="A1478" i="38"/>
  <c r="A1479" i="38"/>
  <c r="A1480" i="38"/>
  <c r="A1481" i="38"/>
  <c r="A1482" i="38"/>
  <c r="A1483" i="38"/>
  <c r="A1484" i="38"/>
  <c r="A1485" i="38"/>
  <c r="A1486" i="38"/>
  <c r="A1487" i="38"/>
  <c r="A1488" i="38"/>
  <c r="A1489" i="38"/>
  <c r="A1490" i="38"/>
  <c r="A1491" i="38"/>
  <c r="A1492" i="38"/>
  <c r="A1493" i="38"/>
  <c r="A1494" i="38"/>
  <c r="A1495" i="38"/>
  <c r="A1496" i="38"/>
  <c r="A1497" i="38"/>
  <c r="A1498" i="38"/>
  <c r="A1499" i="38"/>
  <c r="A1500" i="38"/>
  <c r="A1501" i="38"/>
  <c r="A1502" i="38"/>
  <c r="A1503" i="38"/>
  <c r="A1504" i="38"/>
  <c r="A1505" i="38"/>
  <c r="A1506" i="38"/>
  <c r="A1507" i="38"/>
  <c r="A1508" i="38"/>
  <c r="A1509" i="38"/>
  <c r="A1510" i="38"/>
  <c r="A1511" i="38"/>
  <c r="A1512" i="38"/>
  <c r="A1513" i="38"/>
  <c r="A1514" i="38"/>
  <c r="A1515" i="38"/>
  <c r="A1516" i="38"/>
  <c r="A1517" i="38"/>
  <c r="A1518" i="38"/>
  <c r="A1519" i="38"/>
  <c r="A1520" i="38"/>
  <c r="A1521" i="38"/>
  <c r="A1522" i="38"/>
  <c r="A1523" i="38"/>
  <c r="A1524" i="38"/>
  <c r="A1525" i="38"/>
  <c r="A1526" i="38"/>
  <c r="A1527" i="38"/>
  <c r="A1528" i="38"/>
  <c r="A1529" i="38"/>
  <c r="A1530" i="38"/>
  <c r="A1531" i="38"/>
  <c r="A1532" i="38"/>
  <c r="A1533" i="38"/>
  <c r="A1534" i="38"/>
  <c r="A1535" i="38"/>
  <c r="A1536" i="38"/>
  <c r="A1537" i="38"/>
  <c r="A1538" i="38"/>
  <c r="A1539" i="38"/>
  <c r="A1540" i="38"/>
  <c r="A1541" i="38"/>
  <c r="A1542" i="38"/>
  <c r="A1543" i="38"/>
  <c r="A1544" i="38"/>
  <c r="A1545" i="38"/>
  <c r="A1546" i="38"/>
  <c r="A1547" i="38"/>
  <c r="A1548" i="38"/>
  <c r="A1549" i="38"/>
  <c r="A1550" i="38"/>
  <c r="A1551" i="38"/>
  <c r="A1552" i="38"/>
  <c r="A1553" i="38"/>
  <c r="A1554" i="38"/>
  <c r="A1555" i="38"/>
  <c r="A1556" i="38"/>
  <c r="A1557" i="38"/>
  <c r="A1558" i="38"/>
  <c r="A1559" i="38"/>
  <c r="A1560" i="38"/>
  <c r="A1561" i="38"/>
  <c r="A1562" i="38"/>
  <c r="A1563" i="38"/>
  <c r="A1564" i="38"/>
  <c r="A1565" i="38"/>
  <c r="A1566" i="38"/>
  <c r="A1567" i="38"/>
  <c r="A1568" i="38"/>
  <c r="A1569" i="38"/>
  <c r="A1570" i="38"/>
  <c r="A1571" i="38"/>
  <c r="A1572" i="38"/>
  <c r="A1573" i="38"/>
  <c r="A1574" i="38"/>
  <c r="A1575" i="38"/>
  <c r="A1576" i="38"/>
  <c r="A1577" i="38"/>
  <c r="A1578" i="38"/>
  <c r="A1579" i="38"/>
  <c r="A1580" i="38"/>
  <c r="A1581" i="38"/>
  <c r="A1582" i="38"/>
  <c r="A1583" i="38"/>
  <c r="A1584" i="38"/>
  <c r="A1585" i="38"/>
  <c r="A1586" i="38"/>
  <c r="A1587" i="38"/>
  <c r="A1588" i="38"/>
  <c r="A1589" i="38"/>
  <c r="A1590" i="38"/>
  <c r="A1591" i="38"/>
  <c r="A1592" i="38"/>
  <c r="A1593" i="38"/>
  <c r="A1594" i="38"/>
  <c r="A1595" i="38"/>
  <c r="A1596" i="38"/>
  <c r="A1597" i="38"/>
  <c r="A1598" i="38"/>
  <c r="A1599" i="38"/>
  <c r="A1600" i="38"/>
  <c r="A1601" i="38"/>
  <c r="A1602" i="38"/>
  <c r="A1603" i="38"/>
  <c r="A1604" i="38"/>
  <c r="A1605" i="38"/>
  <c r="A1606" i="38"/>
  <c r="A1607" i="38"/>
  <c r="A1608" i="38"/>
  <c r="A1609" i="38"/>
  <c r="A1610" i="38"/>
  <c r="A1611" i="38"/>
  <c r="A1612" i="38"/>
  <c r="A1613" i="38"/>
  <c r="A1614" i="38"/>
  <c r="A1615" i="38"/>
  <c r="A1616" i="38"/>
  <c r="A1617" i="38"/>
  <c r="A1618" i="38"/>
  <c r="A1619" i="38"/>
  <c r="A1620" i="38"/>
  <c r="A1621" i="38"/>
  <c r="A1622" i="38"/>
  <c r="A1623" i="38"/>
  <c r="A1624" i="38"/>
  <c r="A1625" i="38"/>
  <c r="A1626" i="38"/>
  <c r="A1627" i="38"/>
  <c r="A1628" i="38"/>
  <c r="A1629" i="38"/>
  <c r="A1630" i="38"/>
  <c r="A1631" i="38"/>
  <c r="A1632" i="38"/>
  <c r="A1633" i="38"/>
  <c r="A1634" i="38"/>
  <c r="A1635" i="38"/>
  <c r="A1636" i="38"/>
  <c r="A1637" i="38"/>
  <c r="A1638" i="38"/>
  <c r="A1639" i="38"/>
  <c r="A1640" i="38"/>
  <c r="A1641" i="38"/>
  <c r="A1642" i="38"/>
  <c r="A1643" i="38"/>
  <c r="A1644" i="38"/>
  <c r="A1645" i="38"/>
  <c r="A1646" i="38"/>
  <c r="A1647" i="38"/>
  <c r="A1648" i="38"/>
  <c r="A1649" i="38"/>
  <c r="A1650" i="38"/>
  <c r="A1651" i="38"/>
  <c r="A1652" i="38"/>
  <c r="A1653" i="38"/>
  <c r="A1654" i="38"/>
  <c r="A1655" i="38"/>
  <c r="A1656" i="38"/>
  <c r="A1657" i="38"/>
  <c r="A1658" i="38"/>
  <c r="A1659" i="38"/>
  <c r="A1660" i="38"/>
  <c r="A1661" i="38"/>
  <c r="A1662" i="38"/>
  <c r="A1663" i="38"/>
  <c r="A1664" i="38"/>
  <c r="A1665" i="38"/>
  <c r="A1666" i="38"/>
  <c r="A1667" i="38"/>
  <c r="A1668" i="38"/>
  <c r="A1669" i="38"/>
  <c r="A1670" i="38"/>
  <c r="A1671" i="38"/>
  <c r="A1672" i="38"/>
  <c r="A1673" i="38"/>
  <c r="A1674" i="38"/>
  <c r="A1675" i="38"/>
  <c r="A1676" i="38"/>
  <c r="A1677" i="38"/>
  <c r="A1678" i="38"/>
  <c r="A1679" i="38"/>
  <c r="A1680" i="38"/>
  <c r="A1681" i="38"/>
  <c r="A1682" i="38"/>
  <c r="A1683" i="38"/>
  <c r="A1684" i="38"/>
  <c r="A1685" i="38"/>
  <c r="A1686" i="38"/>
  <c r="A1687" i="38"/>
  <c r="A1688" i="38"/>
  <c r="A1689" i="38"/>
  <c r="A1690" i="38"/>
  <c r="A1691" i="38"/>
  <c r="A1692" i="38"/>
  <c r="A1693" i="38"/>
  <c r="A1694" i="38"/>
  <c r="A1695" i="38"/>
  <c r="A1696" i="38"/>
  <c r="A1697" i="38"/>
  <c r="A1698" i="38"/>
  <c r="A1699" i="38"/>
  <c r="A1700" i="38"/>
  <c r="A1701" i="38"/>
  <c r="A1702" i="38"/>
  <c r="A1703" i="38"/>
  <c r="A1704" i="38"/>
  <c r="A1705" i="38"/>
  <c r="A1706" i="38"/>
  <c r="A1707" i="38"/>
  <c r="A1708" i="38"/>
  <c r="A1709" i="38"/>
  <c r="A1710" i="38"/>
  <c r="A1711" i="38"/>
  <c r="A1712" i="38"/>
  <c r="A1713" i="38"/>
  <c r="A1714" i="38"/>
  <c r="A1715" i="38"/>
  <c r="A1716" i="38"/>
  <c r="A1717" i="38"/>
  <c r="A1718" i="38"/>
  <c r="A1719" i="38"/>
  <c r="A1720" i="38"/>
  <c r="A1721" i="38"/>
  <c r="A1722" i="38"/>
  <c r="A1723" i="38"/>
  <c r="A1724" i="38"/>
  <c r="A1725" i="38"/>
  <c r="A1726" i="38"/>
  <c r="A1727" i="38"/>
  <c r="A1728" i="38"/>
  <c r="A1729" i="38"/>
  <c r="A1730" i="38"/>
  <c r="A1731" i="38"/>
  <c r="A1732" i="38"/>
  <c r="A1733" i="38"/>
  <c r="A1734" i="38"/>
  <c r="A1735" i="38"/>
  <c r="A1736" i="38"/>
  <c r="A1737" i="38"/>
  <c r="A1738" i="38"/>
  <c r="A1739" i="38"/>
  <c r="A1740" i="38"/>
  <c r="A1741" i="38"/>
  <c r="A1742" i="38"/>
  <c r="A1743" i="38"/>
  <c r="A1744" i="38"/>
  <c r="A1745" i="38"/>
  <c r="A1746" i="38"/>
  <c r="A1747" i="38"/>
  <c r="A1748" i="38"/>
  <c r="A1749" i="38"/>
  <c r="A1750" i="38"/>
  <c r="A1751" i="38"/>
  <c r="A1752" i="38"/>
  <c r="A1753" i="38"/>
  <c r="A1754" i="38"/>
  <c r="A1755" i="38"/>
  <c r="A1756" i="38"/>
  <c r="A1757" i="38"/>
  <c r="A1758" i="38"/>
  <c r="A1759" i="38"/>
  <c r="A1760" i="38"/>
  <c r="A1761" i="38"/>
  <c r="A1762" i="38"/>
  <c r="A1763" i="38"/>
  <c r="A1764" i="38"/>
  <c r="A1765" i="38"/>
  <c r="A1766" i="38"/>
  <c r="A1767" i="38"/>
  <c r="A1768" i="38"/>
  <c r="A1769" i="38"/>
  <c r="A1770" i="38"/>
  <c r="A1771" i="38"/>
  <c r="A1772" i="38"/>
  <c r="A1773" i="38"/>
  <c r="A1774" i="38"/>
  <c r="A1775" i="38"/>
  <c r="A1776" i="38"/>
  <c r="A1777" i="38"/>
  <c r="A1778" i="38"/>
  <c r="A1779" i="38"/>
  <c r="A1780" i="38"/>
  <c r="A1781" i="38"/>
  <c r="A1782" i="38"/>
  <c r="A1783" i="38"/>
  <c r="A1784" i="38"/>
  <c r="A1785" i="38"/>
  <c r="A1786" i="38"/>
  <c r="A1787" i="38"/>
  <c r="A1788" i="38"/>
  <c r="A1789" i="38"/>
  <c r="A1790" i="38"/>
  <c r="A1791" i="38"/>
  <c r="A1792" i="38"/>
  <c r="A1793" i="38"/>
  <c r="A1794" i="38"/>
  <c r="A1795" i="38"/>
  <c r="A1796" i="38"/>
  <c r="A1797" i="38"/>
  <c r="A1798" i="38"/>
  <c r="A1799" i="38"/>
  <c r="A1800" i="38"/>
  <c r="A1801" i="38"/>
  <c r="A1802" i="38"/>
  <c r="A1803" i="38"/>
  <c r="A1804" i="38"/>
  <c r="A1805" i="38"/>
  <c r="A1806" i="38"/>
  <c r="A1807" i="38"/>
  <c r="A1808" i="38"/>
  <c r="A1809" i="38"/>
  <c r="A1810" i="38"/>
  <c r="A1811" i="38"/>
  <c r="A1812" i="38"/>
  <c r="A1813" i="38"/>
  <c r="A1814" i="38"/>
  <c r="A1815" i="38"/>
  <c r="A1816" i="38"/>
  <c r="A1817" i="38"/>
  <c r="A1818" i="38"/>
  <c r="A1819" i="38"/>
  <c r="A1820" i="38"/>
  <c r="A1821" i="38"/>
  <c r="A1822" i="38"/>
  <c r="A1823" i="38"/>
  <c r="A1824" i="38"/>
  <c r="A1825" i="38"/>
  <c r="A1826" i="38"/>
  <c r="A1827" i="38"/>
  <c r="A1828" i="38"/>
  <c r="A1829" i="38"/>
  <c r="A1830" i="38"/>
  <c r="A1831" i="38"/>
  <c r="A1832" i="38"/>
  <c r="A1833" i="38"/>
  <c r="A1834" i="38"/>
  <c r="A1835" i="38"/>
  <c r="A1836" i="38"/>
  <c r="A1837" i="38"/>
  <c r="A1838" i="38"/>
  <c r="A1839" i="38"/>
  <c r="A1840" i="38"/>
  <c r="A1841" i="38"/>
  <c r="A1842" i="38"/>
  <c r="A1843" i="38"/>
  <c r="A1844" i="38"/>
  <c r="A1845" i="38"/>
  <c r="A1846" i="38"/>
  <c r="A1847" i="38"/>
  <c r="A1848" i="38"/>
  <c r="A1849" i="38"/>
  <c r="A1850" i="38"/>
  <c r="A1851" i="38"/>
  <c r="A1852" i="38"/>
  <c r="A1853" i="38"/>
  <c r="A1854" i="38"/>
  <c r="A1855" i="38"/>
  <c r="A1856" i="38"/>
  <c r="A1857" i="38"/>
  <c r="A1858" i="38"/>
  <c r="A1859" i="38"/>
  <c r="A1860" i="38"/>
  <c r="A1861" i="38"/>
  <c r="A1862" i="38"/>
  <c r="A1863" i="38"/>
  <c r="A1864" i="38"/>
  <c r="A1865" i="38"/>
  <c r="A1866" i="38"/>
  <c r="A1867" i="38"/>
  <c r="A1868" i="38"/>
  <c r="A1869" i="38"/>
  <c r="A1870" i="38"/>
  <c r="A1871" i="38"/>
  <c r="A1872" i="38"/>
  <c r="A1873" i="38"/>
  <c r="A1874" i="38"/>
  <c r="A1875" i="38"/>
  <c r="A1876" i="38"/>
  <c r="A1877" i="38"/>
  <c r="A1878" i="38"/>
  <c r="A1879" i="38"/>
  <c r="A1880" i="38"/>
  <c r="A1881" i="38"/>
  <c r="A1882" i="38"/>
  <c r="A1883" i="38"/>
  <c r="A1884" i="38"/>
  <c r="A1885" i="38"/>
  <c r="A1886" i="38"/>
  <c r="A1887" i="38"/>
  <c r="A1888" i="38"/>
  <c r="A1889" i="38"/>
  <c r="A1890" i="38"/>
  <c r="A1891" i="38"/>
  <c r="A1892" i="38"/>
  <c r="A1893" i="38"/>
  <c r="A1894" i="38"/>
  <c r="A1895" i="38"/>
  <c r="A1896" i="38"/>
  <c r="A1897" i="38"/>
  <c r="A1898" i="38"/>
  <c r="A1899" i="38"/>
  <c r="A1900" i="38"/>
  <c r="A1901" i="38"/>
  <c r="A1902" i="38"/>
  <c r="A1903" i="38"/>
  <c r="A1904" i="38"/>
  <c r="A1905" i="38"/>
  <c r="A1906" i="38"/>
  <c r="A1907" i="38"/>
  <c r="A1908" i="38"/>
  <c r="A1909" i="38"/>
  <c r="A1910" i="38"/>
  <c r="A1911" i="38"/>
  <c r="A1912" i="38"/>
  <c r="A1913" i="38"/>
  <c r="A1914" i="38"/>
  <c r="A1915" i="38"/>
  <c r="A1916" i="38"/>
  <c r="A1917" i="38"/>
  <c r="A1918" i="38"/>
  <c r="A1919" i="38"/>
  <c r="A1920" i="38"/>
  <c r="A1921" i="38"/>
  <c r="A1922" i="38"/>
  <c r="A1923" i="38"/>
  <c r="A1924" i="38"/>
  <c r="A1925" i="38"/>
  <c r="A1926" i="38"/>
  <c r="A1927" i="38"/>
  <c r="A1928" i="38"/>
  <c r="A1929" i="38"/>
  <c r="A1930" i="38"/>
  <c r="A1931" i="38"/>
  <c r="A1932" i="38"/>
  <c r="A1933" i="38"/>
  <c r="A1934" i="38"/>
  <c r="A1935" i="38"/>
  <c r="A1936" i="38"/>
  <c r="A1937" i="38"/>
  <c r="A1938" i="38"/>
  <c r="A1939" i="38"/>
  <c r="A1940" i="38"/>
  <c r="A1941" i="38"/>
  <c r="A1942" i="38"/>
  <c r="A1943" i="38"/>
  <c r="A1944" i="38"/>
  <c r="A1945" i="38"/>
  <c r="A1946" i="38"/>
  <c r="A1947" i="38"/>
  <c r="A1948" i="38"/>
  <c r="A1949" i="38"/>
  <c r="A1950" i="38"/>
  <c r="A1951" i="38"/>
  <c r="A1952" i="38"/>
  <c r="A1953" i="38"/>
  <c r="A1954" i="38"/>
  <c r="A1955" i="38"/>
  <c r="A1956" i="38"/>
  <c r="A1957" i="38"/>
  <c r="A1958" i="38"/>
  <c r="A1959" i="38"/>
  <c r="A1960" i="38"/>
  <c r="A1961" i="38"/>
  <c r="A1962" i="38"/>
  <c r="A1963" i="38"/>
  <c r="A1964" i="38"/>
  <c r="A1965" i="38"/>
  <c r="A1966" i="38"/>
  <c r="A1967" i="38"/>
  <c r="A1968" i="38"/>
  <c r="A1969" i="38"/>
  <c r="A1970" i="38"/>
  <c r="A1971" i="38"/>
  <c r="A1972" i="38"/>
  <c r="A1973" i="38"/>
  <c r="A1974" i="38"/>
  <c r="A1975" i="38"/>
  <c r="A1976" i="38"/>
  <c r="A1977" i="38"/>
  <c r="A1978" i="38"/>
  <c r="A1979" i="38"/>
  <c r="A1980" i="38"/>
  <c r="A1981" i="38"/>
  <c r="A1982" i="38"/>
  <c r="A1983" i="38"/>
  <c r="A1984" i="38"/>
  <c r="A1985" i="38"/>
  <c r="A1986" i="38"/>
  <c r="A1987" i="38"/>
  <c r="A1988" i="38"/>
  <c r="A1989" i="38"/>
  <c r="A1990" i="38"/>
  <c r="A1991" i="38"/>
  <c r="A1992" i="38"/>
  <c r="A1993" i="38"/>
  <c r="A1994" i="38"/>
  <c r="A1995" i="38"/>
  <c r="A1996" i="38"/>
  <c r="A1997" i="38"/>
  <c r="A1998" i="38"/>
  <c r="A1999" i="38"/>
  <c r="A2000" i="38"/>
  <c r="A2001" i="38"/>
  <c r="A2002" i="38"/>
  <c r="A2003" i="38"/>
  <c r="A2004" i="38"/>
  <c r="A2005" i="38"/>
  <c r="A2006" i="38"/>
  <c r="A2007" i="38"/>
  <c r="A2008" i="38"/>
  <c r="A2009" i="38"/>
  <c r="A2010" i="38"/>
  <c r="A2011" i="38"/>
  <c r="A2012" i="38"/>
  <c r="A2013" i="38"/>
  <c r="A2014" i="38"/>
  <c r="A2015" i="38"/>
  <c r="A2016" i="38"/>
  <c r="A2017" i="38"/>
  <c r="A2018" i="38"/>
  <c r="A2019" i="38"/>
  <c r="A2020" i="38"/>
  <c r="A2021" i="38"/>
  <c r="A2022" i="38"/>
  <c r="A2023" i="38"/>
  <c r="A2024" i="38"/>
  <c r="A2025" i="38"/>
  <c r="A2026" i="38"/>
  <c r="A2027" i="38"/>
  <c r="A2028" i="38"/>
  <c r="A2029" i="38"/>
  <c r="A2030" i="38"/>
  <c r="A2031" i="38"/>
  <c r="A2032" i="38"/>
  <c r="A2033" i="38"/>
  <c r="A2034" i="38"/>
  <c r="A2035" i="38"/>
  <c r="A2036" i="38"/>
  <c r="A2037" i="38"/>
  <c r="A2038" i="38"/>
  <c r="A2039" i="38"/>
  <c r="A2040" i="38"/>
  <c r="A2041" i="38"/>
  <c r="A2042" i="38"/>
  <c r="A2043" i="38"/>
  <c r="A2044" i="38"/>
  <c r="A2045" i="38"/>
  <c r="A2046" i="38"/>
  <c r="A2047" i="38"/>
  <c r="A2048" i="38"/>
  <c r="A2049" i="38"/>
  <c r="A2050" i="38"/>
  <c r="A2051" i="38"/>
  <c r="A2052" i="38"/>
  <c r="A2053" i="38"/>
  <c r="A2054" i="38"/>
  <c r="A2055" i="38"/>
  <c r="A2056" i="38"/>
  <c r="A2057" i="38"/>
  <c r="A2058" i="38"/>
  <c r="A2059" i="38"/>
  <c r="A2060" i="38"/>
  <c r="A2061" i="38"/>
  <c r="A2062" i="38"/>
  <c r="A2063" i="38"/>
  <c r="A2064" i="38"/>
  <c r="A2065" i="38"/>
  <c r="A2066" i="38"/>
  <c r="A2067" i="38"/>
  <c r="A2068" i="38"/>
  <c r="A2069" i="38"/>
  <c r="A2070" i="38"/>
  <c r="A2071" i="38"/>
  <c r="A2072" i="38"/>
  <c r="A2073" i="38"/>
  <c r="A2074" i="38"/>
  <c r="A2075" i="38"/>
  <c r="A2076" i="38"/>
  <c r="A2077" i="38"/>
  <c r="A2078" i="38"/>
  <c r="A2079" i="38"/>
  <c r="A2080" i="38"/>
  <c r="A2081" i="38"/>
  <c r="A2082" i="38"/>
  <c r="A2083" i="38"/>
  <c r="A2084" i="38"/>
  <c r="A2085" i="38"/>
  <c r="A2086" i="38"/>
  <c r="A2087" i="38"/>
  <c r="A2088" i="38"/>
  <c r="A2089" i="38"/>
  <c r="A2090" i="38"/>
  <c r="A2091" i="38"/>
  <c r="A2092" i="38"/>
  <c r="A2093" i="38"/>
  <c r="A2094" i="38"/>
  <c r="A2095" i="38"/>
  <c r="A2096" i="38"/>
  <c r="A2097" i="38"/>
  <c r="A2098" i="38"/>
  <c r="A2099" i="38"/>
  <c r="A2100" i="38"/>
  <c r="A2101" i="38"/>
  <c r="A2102" i="38"/>
  <c r="A2103" i="38"/>
  <c r="A2104" i="38"/>
  <c r="A2105" i="38"/>
  <c r="A2106" i="38"/>
  <c r="A2107" i="38"/>
  <c r="A2108" i="38"/>
  <c r="A2109" i="38"/>
  <c r="A2110" i="38"/>
  <c r="A2111" i="38"/>
  <c r="A2112" i="38"/>
  <c r="A2113" i="38"/>
  <c r="A2114" i="38"/>
  <c r="A2115" i="38"/>
  <c r="A2116" i="38"/>
  <c r="A2117" i="38"/>
  <c r="A2118" i="38"/>
  <c r="A2119" i="38"/>
  <c r="A2120" i="38"/>
  <c r="A2121" i="38"/>
  <c r="A2122" i="38"/>
  <c r="A2123" i="38"/>
  <c r="A2124" i="38"/>
  <c r="A2125" i="38"/>
  <c r="A2126" i="38"/>
  <c r="A2127" i="38"/>
  <c r="A2128" i="38"/>
  <c r="A2129" i="38"/>
  <c r="A2130" i="38"/>
  <c r="A2131" i="38"/>
  <c r="A2132" i="38"/>
  <c r="A2133" i="38"/>
  <c r="A2134" i="38"/>
  <c r="A2135" i="38"/>
  <c r="A2136" i="38"/>
  <c r="A2137" i="38"/>
  <c r="A2138" i="38"/>
  <c r="A2139" i="38"/>
  <c r="A2140" i="38"/>
  <c r="A2141" i="38"/>
  <c r="A2142" i="38"/>
  <c r="A2143" i="38"/>
  <c r="A2144" i="38"/>
  <c r="A2145" i="38"/>
  <c r="A2146" i="38"/>
  <c r="A2147" i="38"/>
  <c r="A2148" i="38"/>
  <c r="A2149" i="38"/>
  <c r="A2150" i="38"/>
  <c r="A2151" i="38"/>
  <c r="A2152" i="38"/>
  <c r="A2153" i="38"/>
  <c r="A2154" i="38"/>
  <c r="A2155" i="38"/>
  <c r="A2156" i="38"/>
  <c r="A2157" i="38"/>
  <c r="A2158" i="38"/>
  <c r="A2159" i="38"/>
  <c r="A2160" i="38"/>
  <c r="A2161" i="38"/>
  <c r="A2162" i="38"/>
  <c r="A2163" i="38"/>
  <c r="A2164" i="38"/>
  <c r="A2165" i="38"/>
  <c r="A2166" i="38"/>
  <c r="A2167" i="38"/>
  <c r="A2168" i="38"/>
  <c r="A2169" i="38"/>
  <c r="A2170" i="38"/>
  <c r="A2171" i="38"/>
  <c r="A2172" i="38"/>
  <c r="A2173" i="38"/>
  <c r="A2174" i="38"/>
  <c r="A2175" i="38"/>
  <c r="A2176" i="38"/>
  <c r="A2177" i="38"/>
  <c r="A2178" i="38"/>
  <c r="A2179" i="38"/>
  <c r="A2180" i="38"/>
  <c r="A2181" i="38"/>
  <c r="A2182" i="38"/>
  <c r="A2183" i="38"/>
  <c r="A2184" i="38"/>
  <c r="A2185" i="38"/>
  <c r="A2186" i="38"/>
  <c r="A2187" i="38"/>
  <c r="A2188" i="38"/>
  <c r="A2189" i="38"/>
  <c r="A2190" i="38"/>
  <c r="A2191" i="38"/>
  <c r="A2192" i="38"/>
  <c r="A2193" i="38"/>
  <c r="A2194" i="38"/>
  <c r="A2195" i="38"/>
  <c r="A2196" i="38"/>
  <c r="A2197" i="38"/>
  <c r="A2198" i="38"/>
  <c r="A2199" i="38"/>
  <c r="A2200" i="38"/>
  <c r="A2201" i="38"/>
  <c r="A2202" i="38"/>
  <c r="A2203" i="38"/>
  <c r="A2204" i="38"/>
  <c r="A2205" i="38"/>
  <c r="A2206" i="38"/>
  <c r="A2207" i="38"/>
  <c r="A2208" i="38"/>
  <c r="A2209" i="38"/>
  <c r="A2210" i="38"/>
  <c r="A2211" i="38"/>
  <c r="A2212" i="38"/>
  <c r="A2213" i="38"/>
  <c r="A2214" i="38"/>
  <c r="A2215" i="38"/>
  <c r="A2216" i="38"/>
  <c r="A2217" i="38"/>
  <c r="A2218" i="38"/>
  <c r="A2219" i="38"/>
  <c r="A2220" i="38"/>
  <c r="A2221" i="38"/>
  <c r="A2222" i="38"/>
  <c r="A2223" i="38"/>
  <c r="A2224" i="38"/>
  <c r="A2225" i="38"/>
  <c r="A2226" i="38"/>
  <c r="A2227" i="38"/>
  <c r="A2228" i="38"/>
  <c r="A2229" i="38"/>
  <c r="A2230" i="38"/>
  <c r="A2231" i="38"/>
  <c r="A2232" i="38"/>
  <c r="A2233" i="38"/>
  <c r="A2234" i="38"/>
  <c r="A2235" i="38"/>
  <c r="A2236" i="38"/>
  <c r="A2237" i="38"/>
  <c r="A2238" i="38"/>
  <c r="A2239" i="38"/>
  <c r="A2240" i="38"/>
  <c r="A2241" i="38"/>
  <c r="A2242" i="38"/>
  <c r="A2243" i="38"/>
  <c r="A2244" i="38"/>
  <c r="A2245" i="38"/>
  <c r="A2246" i="38"/>
  <c r="A2247" i="38"/>
  <c r="A2248" i="38"/>
  <c r="A2249" i="38"/>
  <c r="A2250" i="38"/>
  <c r="A2251" i="38"/>
  <c r="A2252" i="38"/>
  <c r="A2253" i="38"/>
  <c r="A2254" i="38"/>
  <c r="A2255" i="38"/>
  <c r="A2256" i="38"/>
  <c r="A2257" i="38"/>
  <c r="A2258" i="38"/>
  <c r="A2259" i="38"/>
  <c r="A2260" i="38"/>
  <c r="A2261" i="38"/>
  <c r="A2262" i="38"/>
  <c r="A2263" i="38"/>
  <c r="A2264" i="38"/>
  <c r="A2265" i="38"/>
  <c r="A2266" i="38"/>
  <c r="A2267" i="38"/>
  <c r="A2268" i="38"/>
  <c r="A2269" i="38"/>
  <c r="A2270" i="38"/>
  <c r="A2271" i="38"/>
  <c r="A2272" i="38"/>
  <c r="A2273" i="38"/>
  <c r="A2274" i="38"/>
  <c r="A2275" i="38"/>
  <c r="A2276" i="38"/>
  <c r="A2277" i="38"/>
  <c r="A2278" i="38"/>
  <c r="A2279" i="38"/>
  <c r="A2280" i="38"/>
  <c r="A2281" i="38"/>
  <c r="A2282" i="38"/>
  <c r="A2283" i="38"/>
  <c r="A2284" i="38"/>
  <c r="A2285" i="38"/>
  <c r="A2286" i="38"/>
  <c r="A2287" i="38"/>
  <c r="A2288" i="38"/>
  <c r="A2289" i="38"/>
  <c r="A2290" i="38"/>
  <c r="A2291" i="38"/>
  <c r="A2292" i="38"/>
  <c r="A2293" i="38"/>
  <c r="A2294" i="38"/>
  <c r="A2295" i="38"/>
  <c r="A2296" i="38"/>
  <c r="A2297" i="38"/>
  <c r="A2298" i="38"/>
  <c r="A2299" i="38"/>
  <c r="A2300" i="38"/>
  <c r="A2301" i="38"/>
  <c r="A2302" i="38"/>
  <c r="A2303" i="38"/>
  <c r="A2304" i="38"/>
  <c r="A2305" i="38"/>
  <c r="A2306" i="38"/>
  <c r="A2307" i="38"/>
  <c r="A2308" i="38"/>
  <c r="A2309" i="38"/>
  <c r="A2310" i="38"/>
  <c r="A2311" i="38"/>
  <c r="A2312" i="38"/>
  <c r="A2313" i="38"/>
  <c r="A2314" i="38"/>
  <c r="A2315" i="38"/>
  <c r="A2316" i="38"/>
  <c r="A2317" i="38"/>
  <c r="A2318" i="38"/>
  <c r="A2319" i="38"/>
  <c r="A2320" i="38"/>
  <c r="A2321" i="38"/>
  <c r="A2322" i="38"/>
  <c r="A2323" i="38"/>
  <c r="A2324" i="38"/>
  <c r="A2325" i="38"/>
  <c r="A2326" i="38"/>
  <c r="A2327" i="38"/>
  <c r="A2328" i="38"/>
  <c r="A2329" i="38"/>
  <c r="A2330" i="38"/>
  <c r="A2331" i="38"/>
  <c r="A2332" i="38"/>
  <c r="A2333" i="38"/>
  <c r="A2334" i="38"/>
  <c r="A2335" i="38"/>
  <c r="A2336" i="38"/>
  <c r="A2337" i="38"/>
  <c r="A2338" i="38"/>
  <c r="A2339" i="38"/>
  <c r="A2340" i="38"/>
  <c r="A2341" i="38"/>
  <c r="A2342" i="38"/>
  <c r="A2343" i="38"/>
  <c r="A2344" i="38"/>
  <c r="A2345" i="38"/>
  <c r="A2346" i="38"/>
  <c r="A2347" i="38"/>
  <c r="A2348" i="38"/>
  <c r="A2349" i="38"/>
  <c r="A2350" i="38"/>
  <c r="A2351" i="38"/>
  <c r="A2352" i="38"/>
  <c r="A2353" i="38"/>
  <c r="A2354" i="38"/>
  <c r="A2355" i="38"/>
  <c r="A2356" i="38"/>
  <c r="A2357" i="38"/>
  <c r="A2358" i="38"/>
  <c r="A2359" i="38"/>
  <c r="A2360" i="38"/>
  <c r="A2361" i="38"/>
  <c r="A2362" i="38"/>
  <c r="A2363" i="38"/>
  <c r="A2364" i="38"/>
  <c r="A2365" i="38"/>
  <c r="A2366" i="38"/>
  <c r="A2367" i="38"/>
  <c r="A2368" i="38"/>
  <c r="A2369" i="38"/>
  <c r="A2370" i="38"/>
  <c r="A2371" i="38"/>
  <c r="A2372" i="38"/>
  <c r="A2373" i="38"/>
  <c r="A2374" i="38"/>
  <c r="A2375" i="38"/>
  <c r="A2376" i="38"/>
  <c r="A2377" i="38"/>
  <c r="A2378" i="38"/>
  <c r="A2379" i="38"/>
  <c r="A2380" i="38"/>
  <c r="A2381" i="38"/>
  <c r="A2382" i="38"/>
  <c r="A2383" i="38"/>
  <c r="A2384" i="38"/>
  <c r="A2385" i="38"/>
  <c r="A2386" i="38"/>
  <c r="A2387" i="38"/>
  <c r="A2388" i="38"/>
  <c r="A2389" i="38"/>
  <c r="A2390" i="38"/>
  <c r="A2391" i="38"/>
  <c r="A2392" i="38"/>
  <c r="A2393" i="38"/>
  <c r="A2394" i="38"/>
  <c r="A2395" i="38"/>
  <c r="A2396" i="38"/>
  <c r="A2397" i="38"/>
  <c r="A2398" i="38"/>
  <c r="A2399" i="38"/>
  <c r="A2400" i="38"/>
  <c r="A2401" i="38"/>
  <c r="A2402" i="38"/>
  <c r="A2403" i="38"/>
  <c r="A2404" i="38"/>
  <c r="A2405" i="38"/>
  <c r="A2406" i="38"/>
  <c r="A2407" i="38"/>
  <c r="A2408" i="38"/>
  <c r="A2409" i="38"/>
  <c r="A2410" i="38"/>
  <c r="A2411" i="38"/>
  <c r="A2412" i="38"/>
  <c r="A2413" i="38"/>
  <c r="A2414" i="38"/>
  <c r="A2415" i="38"/>
  <c r="A2416" i="38"/>
  <c r="A2417" i="38"/>
  <c r="A2418" i="38"/>
  <c r="A2419" i="38"/>
  <c r="A2420" i="38"/>
  <c r="A2421" i="38"/>
  <c r="A2422" i="38"/>
  <c r="A2423" i="38"/>
  <c r="A2424" i="38"/>
  <c r="A2425" i="38"/>
  <c r="A2426" i="38"/>
  <c r="A2427" i="38"/>
  <c r="A2428" i="38"/>
  <c r="A2429" i="38"/>
  <c r="A2430" i="38"/>
  <c r="A2431" i="38"/>
  <c r="A2432" i="38"/>
  <c r="A2433" i="38"/>
  <c r="A2434" i="38"/>
  <c r="A2435" i="38"/>
  <c r="A2436" i="38"/>
  <c r="A2437" i="38"/>
  <c r="A2438" i="38"/>
  <c r="A2439" i="38"/>
  <c r="A2440" i="38"/>
  <c r="A2441" i="38"/>
  <c r="A2442" i="38"/>
  <c r="A2443" i="38"/>
  <c r="A2444" i="38"/>
  <c r="A2445" i="38"/>
  <c r="A2446" i="38"/>
  <c r="A2447" i="38"/>
  <c r="A2448" i="38"/>
  <c r="A2449" i="38"/>
  <c r="A2450" i="38"/>
  <c r="A2451" i="38"/>
  <c r="A2452" i="38"/>
  <c r="A2453" i="38"/>
  <c r="A2454" i="38"/>
  <c r="A2455" i="38"/>
  <c r="A2456" i="38"/>
  <c r="A2457" i="38"/>
  <c r="A2458" i="38"/>
  <c r="A2459" i="38"/>
  <c r="A2460" i="38"/>
  <c r="A2461" i="38"/>
  <c r="A2462" i="38"/>
  <c r="A2463" i="38"/>
  <c r="A2464" i="38"/>
  <c r="A2465" i="38"/>
  <c r="A2466" i="38"/>
  <c r="A2467" i="38"/>
  <c r="A2468" i="38"/>
  <c r="A2469" i="38"/>
  <c r="A2470" i="38"/>
  <c r="A2471" i="38"/>
  <c r="A2472" i="38"/>
  <c r="A2473" i="38"/>
  <c r="A2474" i="38"/>
  <c r="A2475" i="38"/>
  <c r="A2476" i="38"/>
  <c r="A2477" i="38"/>
  <c r="A2478" i="38"/>
  <c r="A2479" i="38"/>
  <c r="A2480" i="38"/>
  <c r="A2481" i="38"/>
  <c r="A2482" i="38"/>
  <c r="A2483" i="38"/>
  <c r="A2484" i="38"/>
  <c r="A2485" i="38"/>
  <c r="A2486" i="38"/>
  <c r="A2487" i="38"/>
  <c r="A2488" i="38"/>
  <c r="A2489" i="38"/>
  <c r="A2490" i="38"/>
  <c r="A2491" i="38"/>
  <c r="A2492" i="38"/>
  <c r="A2493" i="38"/>
  <c r="A2494" i="38"/>
  <c r="A2495" i="38"/>
  <c r="A2496" i="38"/>
  <c r="A2497" i="38"/>
  <c r="A2498" i="38"/>
  <c r="A2499" i="38"/>
  <c r="A2500" i="38"/>
  <c r="A2501" i="38"/>
  <c r="A2502" i="38"/>
  <c r="A2503" i="38"/>
  <c r="A2504" i="38"/>
  <c r="A2505" i="38"/>
  <c r="A2506" i="38"/>
  <c r="A2507" i="38"/>
  <c r="A2508" i="38"/>
  <c r="A2509" i="38"/>
  <c r="A2510" i="38"/>
  <c r="A2511" i="38"/>
  <c r="A2512" i="38"/>
  <c r="A2513" i="38"/>
  <c r="A2514" i="38"/>
  <c r="A2515" i="38"/>
  <c r="A2516" i="38"/>
  <c r="A2517" i="38"/>
  <c r="A2518" i="38"/>
  <c r="A2519" i="38"/>
  <c r="A2520" i="38"/>
  <c r="A2521" i="38"/>
  <c r="A2522" i="38"/>
  <c r="A2523" i="38"/>
  <c r="A2524" i="38"/>
  <c r="A2525" i="38"/>
  <c r="A2526" i="38"/>
  <c r="A2527" i="38"/>
  <c r="A2528" i="38"/>
  <c r="A2529" i="38"/>
  <c r="A2530" i="38"/>
  <c r="A2531" i="38"/>
  <c r="A2532" i="38"/>
  <c r="A2533" i="38"/>
  <c r="A2534" i="38"/>
  <c r="A2535" i="38"/>
  <c r="A2536" i="38"/>
  <c r="A2537" i="38"/>
  <c r="A2538" i="38"/>
  <c r="A2539" i="38"/>
  <c r="A2540" i="38"/>
  <c r="A2541" i="38"/>
  <c r="A2542" i="38"/>
  <c r="A2543" i="38"/>
  <c r="A2544" i="38"/>
  <c r="A2545" i="38"/>
  <c r="A2546" i="38"/>
  <c r="A2547" i="38"/>
  <c r="A2548" i="38"/>
  <c r="A405" i="38"/>
  <c r="A404" i="38"/>
  <c r="A403" i="38"/>
  <c r="A402" i="38"/>
  <c r="A401" i="38"/>
  <c r="A400" i="38"/>
  <c r="A399" i="38"/>
  <c r="A398" i="38"/>
  <c r="A397" i="38"/>
  <c r="A396" i="38"/>
  <c r="A395" i="38"/>
  <c r="A394" i="38"/>
  <c r="A393" i="38"/>
  <c r="A392" i="38"/>
  <c r="A391" i="38"/>
  <c r="A390" i="38"/>
  <c r="A389" i="38"/>
  <c r="A388" i="38"/>
  <c r="A387" i="38"/>
  <c r="A386" i="38"/>
  <c r="A385" i="38"/>
  <c r="A384" i="38"/>
  <c r="A383" i="38"/>
  <c r="A382" i="38"/>
  <c r="A381" i="38"/>
  <c r="A380" i="38"/>
  <c r="A379" i="38"/>
  <c r="A378" i="38"/>
  <c r="A377" i="38"/>
  <c r="A376" i="38"/>
  <c r="A375" i="38"/>
  <c r="A374" i="38"/>
  <c r="A373" i="38"/>
  <c r="A372" i="38"/>
  <c r="A371" i="38"/>
  <c r="A370" i="38"/>
  <c r="A369" i="38"/>
  <c r="A368" i="38"/>
  <c r="A367" i="38"/>
  <c r="A366" i="38"/>
  <c r="A365" i="38"/>
  <c r="A364" i="38"/>
  <c r="A363" i="38"/>
  <c r="A362" i="38"/>
  <c r="A361" i="38"/>
  <c r="A360" i="38"/>
  <c r="A359" i="38"/>
  <c r="A358" i="38"/>
  <c r="A357" i="38"/>
  <c r="A356" i="38"/>
  <c r="A355" i="38"/>
  <c r="A354" i="38"/>
  <c r="A353" i="38"/>
  <c r="A352" i="38"/>
  <c r="A351" i="38"/>
  <c r="A350" i="38"/>
  <c r="A349" i="38"/>
  <c r="A348" i="38"/>
  <c r="A347" i="38"/>
  <c r="A346" i="38"/>
  <c r="A345" i="38"/>
  <c r="A344" i="38"/>
  <c r="A343" i="38"/>
  <c r="A342" i="38"/>
  <c r="A341" i="38"/>
  <c r="A340" i="38"/>
  <c r="A339" i="38"/>
  <c r="A338" i="38"/>
  <c r="A337" i="38"/>
  <c r="A336" i="38"/>
  <c r="A335" i="38"/>
  <c r="A334" i="38"/>
  <c r="A333" i="38"/>
  <c r="A332" i="38"/>
  <c r="A331" i="38"/>
  <c r="A330" i="38"/>
  <c r="A329" i="38"/>
  <c r="A328" i="38"/>
  <c r="A327" i="38"/>
  <c r="A326" i="38"/>
  <c r="A325" i="38"/>
  <c r="A324" i="38"/>
  <c r="A323" i="38"/>
  <c r="A322" i="38"/>
  <c r="A321" i="38"/>
  <c r="A320" i="38"/>
  <c r="A319" i="38"/>
  <c r="A318" i="38"/>
  <c r="A317" i="38"/>
  <c r="A316" i="38"/>
  <c r="A315" i="38"/>
  <c r="A314" i="38"/>
  <c r="A313" i="38"/>
  <c r="A312" i="38"/>
  <c r="A311" i="38"/>
  <c r="A310" i="38"/>
  <c r="A309" i="38"/>
  <c r="A308" i="38"/>
  <c r="A307" i="38"/>
  <c r="A306" i="38"/>
  <c r="A305" i="38"/>
  <c r="A304" i="38"/>
  <c r="A303" i="38"/>
  <c r="A302" i="38"/>
  <c r="A301" i="38"/>
  <c r="A300" i="38"/>
  <c r="A299" i="38"/>
  <c r="A298" i="38"/>
  <c r="A297" i="38"/>
  <c r="A296" i="38"/>
  <c r="A295" i="38"/>
  <c r="A294" i="38"/>
  <c r="A293" i="38"/>
  <c r="A292" i="38"/>
  <c r="A291" i="38"/>
  <c r="A290" i="38"/>
  <c r="A289" i="38"/>
  <c r="A288" i="38"/>
  <c r="A287" i="38"/>
  <c r="A286" i="38"/>
  <c r="A285" i="38"/>
  <c r="A284" i="38"/>
  <c r="A283" i="38"/>
  <c r="A282" i="38"/>
  <c r="A281" i="38"/>
  <c r="A280" i="38"/>
  <c r="A279" i="38"/>
  <c r="A278" i="38"/>
  <c r="A277" i="38"/>
  <c r="A276" i="38"/>
  <c r="A275" i="38"/>
  <c r="A274" i="38"/>
  <c r="A273" i="38"/>
  <c r="A272" i="38"/>
  <c r="A271" i="38"/>
  <c r="A270" i="38"/>
  <c r="A269" i="38"/>
  <c r="A268" i="38"/>
  <c r="A267" i="38"/>
  <c r="A266" i="38"/>
  <c r="A265" i="38"/>
  <c r="A264" i="38"/>
  <c r="A263" i="38"/>
  <c r="A262" i="38"/>
  <c r="A261" i="38"/>
  <c r="A260" i="38"/>
  <c r="A259" i="38"/>
  <c r="A258" i="38"/>
  <c r="A257" i="38"/>
  <c r="A256" i="38"/>
  <c r="A255" i="38"/>
  <c r="A254" i="38"/>
  <c r="A253" i="38"/>
  <c r="A252" i="38"/>
  <c r="A251" i="38"/>
  <c r="A250" i="38"/>
  <c r="A249" i="38"/>
  <c r="A248" i="38"/>
  <c r="A247" i="38"/>
  <c r="A246" i="38"/>
  <c r="A245" i="38"/>
  <c r="A244" i="38"/>
  <c r="A243" i="38"/>
  <c r="A242" i="38"/>
  <c r="A241" i="38"/>
  <c r="A240" i="38"/>
  <c r="A239" i="38"/>
  <c r="A238" i="38"/>
  <c r="A237" i="38"/>
  <c r="A236" i="38"/>
  <c r="A235" i="38"/>
  <c r="A234" i="38"/>
  <c r="A233" i="38"/>
  <c r="A232" i="38"/>
  <c r="A231" i="38"/>
  <c r="A230" i="38"/>
  <c r="A229" i="38"/>
  <c r="A228" i="38"/>
  <c r="A227" i="38"/>
  <c r="A226" i="38"/>
  <c r="A225" i="38"/>
  <c r="A224" i="38"/>
  <c r="A223" i="38"/>
  <c r="A222" i="38"/>
  <c r="A221" i="38"/>
  <c r="A220" i="38"/>
  <c r="A219" i="38"/>
  <c r="A218" i="38"/>
  <c r="A217" i="38"/>
  <c r="A216" i="38"/>
  <c r="A215" i="38"/>
  <c r="A214" i="38"/>
  <c r="A213" i="38"/>
  <c r="A212" i="38"/>
  <c r="A211" i="38"/>
  <c r="A210" i="38"/>
  <c r="A209" i="38"/>
  <c r="A208" i="38"/>
  <c r="A207" i="38"/>
  <c r="A206" i="38"/>
  <c r="A205" i="38"/>
  <c r="A204" i="38"/>
  <c r="A203" i="38"/>
  <c r="A202" i="38"/>
  <c r="A201" i="38"/>
  <c r="A200" i="38"/>
  <c r="A199" i="38"/>
  <c r="A198" i="38"/>
  <c r="A197" i="38"/>
  <c r="A196" i="38"/>
  <c r="A195" i="38"/>
  <c r="A194" i="38"/>
  <c r="A193" i="38"/>
  <c r="A192" i="38"/>
  <c r="A191" i="38"/>
  <c r="A190" i="38"/>
  <c r="A189" i="38"/>
  <c r="A188" i="38"/>
  <c r="A187" i="38"/>
  <c r="A186" i="38"/>
  <c r="A185" i="38"/>
  <c r="A184" i="38"/>
  <c r="A183" i="38"/>
  <c r="A182" i="38"/>
  <c r="A181" i="38"/>
  <c r="A180" i="38"/>
  <c r="A179" i="38"/>
  <c r="A178" i="38"/>
  <c r="A177" i="38"/>
  <c r="A176" i="38"/>
  <c r="A175" i="38"/>
  <c r="A174" i="38"/>
  <c r="A173" i="38"/>
  <c r="A172" i="38"/>
  <c r="A171" i="38"/>
  <c r="A170" i="38"/>
  <c r="A169" i="38"/>
  <c r="A168" i="38"/>
  <c r="A167" i="38"/>
  <c r="A166" i="38"/>
  <c r="A165" i="38"/>
  <c r="A164" i="38"/>
  <c r="A163" i="38"/>
  <c r="A162" i="38"/>
  <c r="A161" i="38"/>
  <c r="A160" i="38"/>
  <c r="A159" i="38"/>
  <c r="A158" i="38"/>
  <c r="A157" i="38"/>
  <c r="A156" i="38"/>
  <c r="A155" i="38"/>
  <c r="A154" i="38"/>
  <c r="A153" i="38"/>
  <c r="A152" i="38"/>
  <c r="A151" i="38"/>
  <c r="A150" i="38"/>
  <c r="A149" i="38"/>
  <c r="A148" i="38"/>
  <c r="A147" i="38"/>
  <c r="A146" i="38"/>
  <c r="A145" i="38"/>
  <c r="A144" i="38"/>
  <c r="A143" i="38"/>
  <c r="A142" i="38"/>
  <c r="A141" i="38"/>
  <c r="A140" i="38"/>
  <c r="A139" i="38"/>
  <c r="A138" i="38"/>
  <c r="A137" i="38"/>
  <c r="A136" i="38"/>
  <c r="A135" i="38"/>
  <c r="A134" i="38"/>
  <c r="A133" i="38"/>
  <c r="A132" i="38"/>
  <c r="A131" i="38"/>
  <c r="A130" i="38"/>
  <c r="A129" i="38"/>
  <c r="A128" i="38"/>
  <c r="A127" i="38"/>
  <c r="A126" i="38"/>
  <c r="A125" i="38"/>
  <c r="A124" i="38"/>
  <c r="A123" i="38"/>
  <c r="A122" i="38"/>
  <c r="A121" i="38"/>
  <c r="A120" i="38"/>
  <c r="A119" i="38"/>
  <c r="A118" i="38"/>
  <c r="A117" i="38"/>
  <c r="A116" i="38"/>
  <c r="A115" i="38"/>
  <c r="A114" i="38"/>
  <c r="A113" i="38"/>
  <c r="A112" i="38"/>
  <c r="A111" i="38"/>
  <c r="A110" i="38"/>
  <c r="A109" i="38"/>
  <c r="A108" i="38"/>
  <c r="A107" i="38"/>
  <c r="A106" i="38"/>
  <c r="A105" i="38"/>
  <c r="A104" i="38"/>
  <c r="A103" i="38"/>
  <c r="A102" i="38"/>
  <c r="A101" i="38"/>
  <c r="A100" i="38"/>
  <c r="A99" i="38"/>
  <c r="A98" i="38"/>
  <c r="A97" i="38"/>
  <c r="A96" i="38"/>
  <c r="A95" i="38"/>
  <c r="A94" i="38"/>
  <c r="A93" i="38"/>
  <c r="A92" i="38"/>
  <c r="A91" i="38"/>
  <c r="A90" i="38"/>
  <c r="A89" i="38"/>
  <c r="A88" i="38"/>
  <c r="A87" i="38"/>
  <c r="A86" i="38"/>
  <c r="A85" i="38"/>
  <c r="A84" i="38"/>
  <c r="A83" i="38"/>
  <c r="A82" i="38"/>
  <c r="A81" i="38"/>
  <c r="A80" i="38"/>
  <c r="A79" i="38"/>
  <c r="A78" i="38"/>
  <c r="A77" i="38"/>
  <c r="A76" i="38"/>
  <c r="A75" i="38"/>
  <c r="A74" i="38"/>
  <c r="A73" i="38"/>
  <c r="A72" i="38"/>
  <c r="A71" i="38"/>
  <c r="A70" i="38"/>
  <c r="A69" i="38"/>
  <c r="A68" i="38"/>
  <c r="A67" i="38"/>
  <c r="A66" i="38"/>
  <c r="A65" i="38"/>
  <c r="A64" i="38"/>
  <c r="A63" i="38"/>
  <c r="A62" i="38"/>
  <c r="A61" i="38"/>
  <c r="A60" i="38"/>
  <c r="A59" i="38"/>
  <c r="A58" i="38"/>
  <c r="A57" i="38"/>
  <c r="A56" i="38"/>
  <c r="A55" i="38"/>
  <c r="A54" i="38"/>
  <c r="A53" i="38"/>
  <c r="A52" i="38"/>
  <c r="A51" i="38"/>
  <c r="A50" i="38"/>
  <c r="A49" i="38"/>
  <c r="A48" i="38"/>
  <c r="A47" i="38"/>
  <c r="A46" i="38"/>
  <c r="A45" i="38"/>
  <c r="A44" i="38"/>
  <c r="A43" i="38"/>
  <c r="A42" i="38"/>
  <c r="A41" i="38"/>
  <c r="A40" i="38"/>
  <c r="A39" i="38"/>
  <c r="A38" i="38"/>
  <c r="A37" i="38"/>
  <c r="A36" i="38"/>
  <c r="A35" i="38"/>
  <c r="A34" i="38"/>
  <c r="A33" i="38"/>
  <c r="A32" i="38"/>
  <c r="A31" i="38"/>
  <c r="A30" i="38"/>
  <c r="A29" i="38"/>
  <c r="A28" i="38"/>
  <c r="A27" i="38"/>
  <c r="A26" i="38"/>
  <c r="A25" i="38"/>
  <c r="A24" i="38"/>
  <c r="A23" i="38"/>
  <c r="A22" i="38"/>
  <c r="A21" i="38"/>
  <c r="A22" i="37"/>
  <c r="A21" i="37"/>
  <c r="A24" i="37"/>
  <c r="A25" i="37"/>
  <c r="A26" i="37"/>
  <c r="A27" i="37"/>
  <c r="A28" i="37"/>
  <c r="A29" i="37"/>
  <c r="A30" i="37"/>
  <c r="A31" i="37"/>
  <c r="A32" i="37"/>
  <c r="A33" i="37"/>
  <c r="A34" i="37"/>
  <c r="A35" i="37"/>
  <c r="A36" i="37"/>
  <c r="A37" i="37"/>
  <c r="A38" i="37"/>
  <c r="A39" i="37"/>
  <c r="A40" i="37"/>
  <c r="A41" i="37"/>
  <c r="A42" i="37"/>
  <c r="A43" i="37"/>
  <c r="A44" i="37"/>
  <c r="A45" i="37"/>
  <c r="A46" i="37"/>
  <c r="A47" i="37"/>
  <c r="A48" i="37"/>
  <c r="A49" i="37"/>
  <c r="A50" i="37"/>
  <c r="A51" i="37"/>
  <c r="A52" i="37"/>
  <c r="A53" i="37"/>
  <c r="A54" i="37"/>
  <c r="A55" i="37"/>
  <c r="A56" i="37"/>
  <c r="A57" i="37"/>
  <c r="A58" i="37"/>
  <c r="A59" i="37"/>
  <c r="A60" i="37"/>
  <c r="A61" i="37"/>
  <c r="A62" i="37"/>
  <c r="A63" i="37"/>
  <c r="A64" i="37"/>
  <c r="A65" i="37"/>
  <c r="A66" i="37"/>
  <c r="A67" i="37"/>
  <c r="A68" i="37"/>
  <c r="A69" i="37"/>
  <c r="A70" i="37"/>
  <c r="A71" i="37"/>
  <c r="A72" i="37"/>
  <c r="A73" i="37"/>
  <c r="A74" i="37"/>
  <c r="A75" i="37"/>
  <c r="A76" i="37"/>
  <c r="A77" i="37"/>
  <c r="A78" i="37"/>
  <c r="A79" i="37"/>
  <c r="A80" i="37"/>
  <c r="A81" i="37"/>
  <c r="A82" i="37"/>
  <c r="A83" i="37"/>
  <c r="A84" i="37"/>
  <c r="A85" i="37"/>
  <c r="A86" i="37"/>
  <c r="A87" i="37"/>
  <c r="A88" i="37"/>
  <c r="A89" i="37"/>
  <c r="A90" i="37"/>
  <c r="A91" i="37"/>
  <c r="A92" i="37"/>
  <c r="A93" i="37"/>
  <c r="A94" i="37"/>
  <c r="A95" i="37"/>
  <c r="A96" i="37"/>
  <c r="A97" i="37"/>
  <c r="A98" i="37"/>
  <c r="A99" i="37"/>
  <c r="A100" i="37"/>
  <c r="A101" i="37"/>
  <c r="A102" i="37"/>
  <c r="A103" i="37"/>
  <c r="A104" i="37"/>
  <c r="A105" i="37"/>
  <c r="A106" i="37"/>
  <c r="A107" i="37"/>
  <c r="A108" i="37"/>
  <c r="A109" i="37"/>
  <c r="A110" i="37"/>
  <c r="A111" i="37"/>
  <c r="A112" i="37"/>
  <c r="A113" i="37"/>
  <c r="A114" i="37"/>
  <c r="A115" i="37"/>
  <c r="A116" i="37"/>
  <c r="A117" i="37"/>
  <c r="A118" i="37"/>
  <c r="A119" i="37"/>
  <c r="A120" i="37"/>
  <c r="A121" i="37"/>
  <c r="A122" i="37"/>
  <c r="A123" i="37"/>
  <c r="A124" i="37"/>
  <c r="A125" i="37"/>
  <c r="A126" i="37"/>
  <c r="A127" i="37"/>
  <c r="A128" i="37"/>
  <c r="A129" i="37"/>
  <c r="A130" i="37"/>
  <c r="A131" i="37"/>
  <c r="A132" i="37"/>
  <c r="A133" i="37"/>
  <c r="A134" i="37"/>
  <c r="A135" i="37"/>
  <c r="A136" i="37"/>
  <c r="A137" i="37"/>
  <c r="A138" i="37"/>
  <c r="A139" i="37"/>
  <c r="A140" i="37"/>
  <c r="A141" i="37"/>
  <c r="A142" i="37"/>
  <c r="A143" i="37"/>
  <c r="A144" i="37"/>
  <c r="A145" i="37"/>
  <c r="A146" i="37"/>
  <c r="A147" i="37"/>
  <c r="A148" i="37"/>
  <c r="A149" i="37"/>
  <c r="A150" i="37"/>
  <c r="A151" i="37"/>
  <c r="A152" i="37"/>
  <c r="A153" i="37"/>
  <c r="A154" i="37"/>
  <c r="A155" i="37"/>
  <c r="A156" i="37"/>
  <c r="A157" i="37"/>
  <c r="A158" i="37"/>
  <c r="A159" i="37"/>
  <c r="A160" i="37"/>
  <c r="A161" i="37"/>
  <c r="A162" i="37"/>
  <c r="A163" i="37"/>
  <c r="A164" i="37"/>
  <c r="A165" i="37"/>
  <c r="A166" i="37"/>
  <c r="A167" i="37"/>
  <c r="A168" i="37"/>
  <c r="A169" i="37"/>
  <c r="A170" i="37"/>
  <c r="A171" i="37"/>
  <c r="A172" i="37"/>
  <c r="A173" i="37"/>
  <c r="A174" i="37"/>
  <c r="A175" i="37"/>
  <c r="A176" i="37"/>
  <c r="A177" i="37"/>
  <c r="A178" i="37"/>
  <c r="A179" i="37"/>
  <c r="A180" i="37"/>
  <c r="A181" i="37"/>
  <c r="A182" i="37"/>
  <c r="A183" i="37"/>
  <c r="A184" i="37"/>
  <c r="A185" i="37"/>
  <c r="A186" i="37"/>
  <c r="A187" i="37"/>
  <c r="A188" i="37"/>
  <c r="A189" i="37"/>
  <c r="A190" i="37"/>
  <c r="A191" i="37"/>
  <c r="A192" i="37"/>
  <c r="A193" i="37"/>
  <c r="A194" i="37"/>
  <c r="A195" i="37"/>
  <c r="A196" i="37"/>
  <c r="A197" i="37"/>
  <c r="A198" i="37"/>
  <c r="A199" i="37"/>
  <c r="A200" i="37"/>
  <c r="A201" i="37"/>
  <c r="A202" i="37"/>
  <c r="A203" i="37"/>
  <c r="A204" i="37"/>
  <c r="A205" i="37"/>
  <c r="A206" i="37"/>
  <c r="A207" i="37"/>
  <c r="A208" i="37"/>
  <c r="A209" i="37"/>
  <c r="A210" i="37"/>
  <c r="A211" i="37"/>
  <c r="A212" i="37"/>
  <c r="A213" i="37"/>
  <c r="A214" i="37"/>
  <c r="A215" i="37"/>
  <c r="A216" i="37"/>
  <c r="A217" i="37"/>
  <c r="A218" i="37"/>
  <c r="A219" i="37"/>
  <c r="A220" i="37"/>
  <c r="A221" i="37"/>
  <c r="A222" i="37"/>
  <c r="A223" i="37"/>
  <c r="A224" i="37"/>
  <c r="A225" i="37"/>
  <c r="A226" i="37"/>
  <c r="A227" i="37"/>
  <c r="A228" i="37"/>
  <c r="A229" i="37"/>
  <c r="A230" i="37"/>
  <c r="A231" i="37"/>
  <c r="A232" i="37"/>
  <c r="A233" i="37"/>
  <c r="A234" i="37"/>
  <c r="A235" i="37"/>
  <c r="A236" i="37"/>
  <c r="A237" i="37"/>
  <c r="A238" i="37"/>
  <c r="A239" i="37"/>
  <c r="A240" i="37"/>
  <c r="A241" i="37"/>
  <c r="A242" i="37"/>
  <c r="A243" i="37"/>
  <c r="A244" i="37"/>
  <c r="A245" i="37"/>
  <c r="A246" i="37"/>
  <c r="A247" i="37"/>
  <c r="A248" i="37"/>
  <c r="A249" i="37"/>
  <c r="A250" i="37"/>
  <c r="A251" i="37"/>
  <c r="A252" i="37"/>
  <c r="A253" i="37"/>
  <c r="A254" i="37"/>
  <c r="A255" i="37"/>
  <c r="A256" i="37"/>
  <c r="A257" i="37"/>
  <c r="A258" i="37"/>
  <c r="A259" i="37"/>
  <c r="A260" i="37"/>
  <c r="A261" i="37"/>
  <c r="A262" i="37"/>
  <c r="A263" i="37"/>
  <c r="A264" i="37"/>
  <c r="A265" i="37"/>
  <c r="A266" i="37"/>
  <c r="A267" i="37"/>
  <c r="A268" i="37"/>
  <c r="A269" i="37"/>
  <c r="A270" i="37"/>
  <c r="A271" i="37"/>
  <c r="A272" i="37"/>
  <c r="A273" i="37"/>
  <c r="A274" i="37"/>
  <c r="A275" i="37"/>
  <c r="A276" i="37"/>
  <c r="A277" i="37"/>
  <c r="A278" i="37"/>
  <c r="A279" i="37"/>
  <c r="A280" i="37"/>
  <c r="A281" i="37"/>
  <c r="A282" i="37"/>
  <c r="A283" i="37"/>
  <c r="A284" i="37"/>
  <c r="A285" i="37"/>
  <c r="A286" i="37"/>
  <c r="A287" i="37"/>
  <c r="A288" i="37"/>
  <c r="A289" i="37"/>
  <c r="A290" i="37"/>
  <c r="A291" i="37"/>
  <c r="A292" i="37"/>
  <c r="A293" i="37"/>
  <c r="A294" i="37"/>
  <c r="A295" i="37"/>
  <c r="A296" i="37"/>
  <c r="A297" i="37"/>
  <c r="A298" i="37"/>
  <c r="A299" i="37"/>
  <c r="A300" i="37"/>
  <c r="A301" i="37"/>
  <c r="A302" i="37"/>
  <c r="A303" i="37"/>
  <c r="A304" i="37"/>
  <c r="A305" i="37"/>
  <c r="A306" i="37"/>
  <c r="A307" i="37"/>
  <c r="A308" i="37"/>
  <c r="A309" i="37"/>
  <c r="A310" i="37"/>
  <c r="A311" i="37"/>
  <c r="A312" i="37"/>
  <c r="A313" i="37"/>
  <c r="A314" i="37"/>
  <c r="A315" i="37"/>
  <c r="A316" i="37"/>
  <c r="A317" i="37"/>
  <c r="A318" i="37"/>
  <c r="A319" i="37"/>
  <c r="A320" i="37"/>
  <c r="A321" i="37"/>
  <c r="A322" i="37"/>
  <c r="A323" i="37"/>
  <c r="A324" i="37"/>
  <c r="A325" i="37"/>
  <c r="A326" i="37"/>
  <c r="A327" i="37"/>
  <c r="A328" i="37"/>
  <c r="A329" i="37"/>
  <c r="A330" i="37"/>
  <c r="A331" i="37"/>
  <c r="A332" i="37"/>
  <c r="A333" i="37"/>
  <c r="A334" i="37"/>
  <c r="A335" i="37"/>
  <c r="A336" i="37"/>
  <c r="A337" i="37"/>
  <c r="A338" i="37"/>
  <c r="A339" i="37"/>
  <c r="A340" i="37"/>
  <c r="A341" i="37"/>
  <c r="A342" i="37"/>
  <c r="A343" i="37"/>
  <c r="A344" i="37"/>
  <c r="A345" i="37"/>
  <c r="A346" i="37"/>
  <c r="A347" i="37"/>
  <c r="A348" i="37"/>
  <c r="A349" i="37"/>
  <c r="A350" i="37"/>
  <c r="A351" i="37"/>
  <c r="A352" i="37"/>
  <c r="A353" i="37"/>
  <c r="A354" i="37"/>
  <c r="A355" i="37"/>
  <c r="A356" i="37"/>
  <c r="A357" i="37"/>
  <c r="A358" i="37"/>
  <c r="A359" i="37"/>
  <c r="A360" i="37"/>
  <c r="A361" i="37"/>
  <c r="A362" i="37"/>
  <c r="A363" i="37"/>
  <c r="A364" i="37"/>
  <c r="A365" i="37"/>
  <c r="A366" i="37"/>
  <c r="A367" i="37"/>
  <c r="A368" i="37"/>
  <c r="A369" i="37"/>
  <c r="A370" i="37"/>
  <c r="A371" i="37"/>
  <c r="A372" i="37"/>
  <c r="A373" i="37"/>
  <c r="A374" i="37"/>
  <c r="A375" i="37"/>
  <c r="A376" i="37"/>
  <c r="A377" i="37"/>
  <c r="A378" i="37"/>
  <c r="A379" i="37"/>
  <c r="A380" i="37"/>
  <c r="A381" i="37"/>
  <c r="A382" i="37"/>
  <c r="A383" i="37"/>
  <c r="A384" i="37"/>
  <c r="A385" i="37"/>
  <c r="A386" i="37"/>
  <c r="A387" i="37"/>
  <c r="A388" i="37"/>
  <c r="A389" i="37"/>
  <c r="A390" i="37"/>
  <c r="A391" i="37"/>
  <c r="A392" i="37"/>
  <c r="A393" i="37"/>
  <c r="A394" i="37"/>
  <c r="A395" i="37"/>
  <c r="A396" i="37"/>
  <c r="A397" i="37"/>
  <c r="A398" i="37"/>
  <c r="A399" i="37"/>
  <c r="A400" i="37"/>
  <c r="A401" i="37"/>
  <c r="A402" i="37"/>
  <c r="A403" i="37"/>
  <c r="A404" i="37"/>
  <c r="A405" i="37"/>
  <c r="A23" i="37"/>
  <c r="M49" i="15"/>
  <c r="L74" i="15"/>
  <c r="L48" i="15"/>
  <c r="K49" i="15"/>
  <c r="L10" i="15"/>
  <c r="L9" i="15"/>
  <c r="L61" i="15"/>
  <c r="K10" i="15"/>
  <c r="M48" i="15"/>
  <c r="M62" i="15"/>
  <c r="K48" i="15"/>
  <c r="M75" i="15"/>
  <c r="M9" i="15"/>
  <c r="K75" i="15"/>
  <c r="K9" i="15"/>
  <c r="K62" i="15"/>
  <c r="M61" i="15"/>
  <c r="K61" i="15"/>
  <c r="M10" i="15"/>
  <c r="L62" i="15"/>
  <c r="M74" i="15"/>
  <c r="L75" i="15"/>
  <c r="K74" i="15"/>
  <c r="L49" i="15"/>
  <c r="I10" i="8" l="1"/>
  <c r="I11" i="8"/>
  <c r="F2" i="33" l="1"/>
  <c r="G2" i="33"/>
  <c r="H2" i="33"/>
  <c r="A4" i="33" a="1"/>
  <c r="A4" i="33" s="1"/>
  <c r="B4" i="33" s="1"/>
  <c r="A7" i="33" a="1"/>
  <c r="A7" i="33" s="1"/>
  <c r="A8" i="33" a="1"/>
  <c r="A8" i="33" s="1"/>
  <c r="A9" i="33" a="1"/>
  <c r="A9" i="33" s="1"/>
  <c r="A12" i="33" a="1"/>
  <c r="A12" i="33" s="1"/>
  <c r="J12" i="33" s="1"/>
  <c r="A13" i="33" a="1"/>
  <c r="A13" i="33" s="1"/>
  <c r="A14" i="33" a="1"/>
  <c r="A14" i="33" s="1"/>
  <c r="A17" i="33" a="1"/>
  <c r="A17" i="33" s="1"/>
  <c r="A18" i="33" a="1"/>
  <c r="A18" i="33" s="1"/>
  <c r="M18" i="33" s="1"/>
  <c r="A19" i="33" a="1"/>
  <c r="A19" i="33" s="1"/>
  <c r="R20" i="33"/>
  <c r="R21" i="33" s="1"/>
  <c r="A22" i="33" a="1"/>
  <c r="A22" i="33" s="1"/>
  <c r="R23" i="33"/>
  <c r="A23" i="33" a="1"/>
  <c r="A23" i="33" s="1"/>
  <c r="R24" i="33"/>
  <c r="A24" i="33" a="1"/>
  <c r="A24" i="33" s="1"/>
  <c r="B24" i="33" s="1"/>
  <c r="R25" i="33"/>
  <c r="R26" i="33"/>
  <c r="A27" i="33" a="1"/>
  <c r="A27" i="33" s="1"/>
  <c r="B27" i="33" s="1"/>
  <c r="R28" i="33"/>
  <c r="A28" i="33" s="1" a="1"/>
  <c r="A28" i="33" s="1"/>
  <c r="C28" i="33" s="1"/>
  <c r="R29" i="33"/>
  <c r="R30" i="33"/>
  <c r="A32" i="33" a="1"/>
  <c r="A32" i="33" s="1"/>
  <c r="M32" i="33" s="1"/>
  <c r="R33" i="33"/>
  <c r="R38" i="33" s="1"/>
  <c r="A34" i="33" a="1"/>
  <c r="A34" i="33" s="1"/>
  <c r="R35" i="33"/>
  <c r="R36" i="33"/>
  <c r="A37" i="33" a="1"/>
  <c r="A37" i="33" s="1"/>
  <c r="R39" i="33"/>
  <c r="A39" i="33" a="1"/>
  <c r="A39" i="33" s="1"/>
  <c r="D39" i="33" s="1"/>
  <c r="R40" i="33"/>
  <c r="A42" i="33" a="1"/>
  <c r="A42" i="33" s="1"/>
  <c r="A44" i="33" a="1"/>
  <c r="A44" i="33" s="1"/>
  <c r="R45" i="33"/>
  <c r="R46" i="33" s="1"/>
  <c r="A47" i="33" a="1"/>
  <c r="A47" i="33" s="1"/>
  <c r="A49" i="33" a="1"/>
  <c r="A49" i="33" s="1"/>
  <c r="D49" i="33" s="1"/>
  <c r="R51" i="33"/>
  <c r="A52" i="33" a="1"/>
  <c r="A52" i="33" s="1"/>
  <c r="D52" i="33" s="1"/>
  <c r="A54" i="33" a="1"/>
  <c r="A54" i="33" s="1"/>
  <c r="R55" i="33"/>
  <c r="R56" i="33"/>
  <c r="A57" i="33" a="1"/>
  <c r="A57" i="33" s="1"/>
  <c r="A59" i="33" a="1"/>
  <c r="A59" i="33" s="1"/>
  <c r="R60" i="33"/>
  <c r="R61" i="33" s="1"/>
  <c r="A62" i="33" a="1"/>
  <c r="A62" i="33" s="1"/>
  <c r="D62" i="33" s="1"/>
  <c r="A64" i="33" a="1"/>
  <c r="A64" i="33" s="1"/>
  <c r="R66" i="33"/>
  <c r="R67" i="33"/>
  <c r="A67" i="33" a="1"/>
  <c r="A67" i="33" s="1"/>
  <c r="A68" i="33" a="1"/>
  <c r="A68" i="33" s="1"/>
  <c r="R69" i="33"/>
  <c r="R71" i="33"/>
  <c r="A71" i="33" s="1" a="1"/>
  <c r="A71" i="33" s="1"/>
  <c r="A72" i="33" a="1"/>
  <c r="A72" i="33" s="1"/>
  <c r="D72" i="33" s="1"/>
  <c r="R73" i="33"/>
  <c r="R74" i="33" s="1"/>
  <c r="A75" i="33" a="1"/>
  <c r="A75" i="33" s="1"/>
  <c r="R76" i="33"/>
  <c r="R103" i="33" s="1"/>
  <c r="R77" i="33"/>
  <c r="A77" i="33" s="1" a="1"/>
  <c r="A77" i="33" s="1"/>
  <c r="R79" i="33"/>
  <c r="A81" i="33" a="1"/>
  <c r="A81" i="33" s="1"/>
  <c r="R83" i="33"/>
  <c r="A86" i="33" a="1"/>
  <c r="A86" i="33" s="1"/>
  <c r="R88" i="33"/>
  <c r="A88" i="33" s="1" a="1"/>
  <c r="A88" i="33" s="1"/>
  <c r="R89" i="33"/>
  <c r="R90" i="33"/>
  <c r="A91" i="33" a="1"/>
  <c r="A91" i="33" s="1"/>
  <c r="A93" i="33" a="1"/>
  <c r="A93" i="33" s="1"/>
  <c r="R95" i="33"/>
  <c r="A96" i="33" a="1"/>
  <c r="A96" i="33" s="1"/>
  <c r="A97" i="33" a="1"/>
  <c r="A97" i="33" s="1"/>
  <c r="R99" i="33"/>
  <c r="R101" i="33" s="1"/>
  <c r="A99" i="33" a="1"/>
  <c r="A99" i="33" s="1"/>
  <c r="A100" i="33" s="1" a="1"/>
  <c r="A100" i="33" s="1"/>
  <c r="R100" i="33"/>
  <c r="A102" i="33" a="1"/>
  <c r="A102" i="33" s="1"/>
  <c r="B102" i="33" s="1"/>
  <c r="R104" i="33"/>
  <c r="R106" i="33" s="1"/>
  <c r="A104" i="33" a="1"/>
  <c r="A104" i="33" s="1"/>
  <c r="R105" i="33"/>
  <c r="A107" i="33" a="1"/>
  <c r="A107" i="33" s="1"/>
  <c r="R109" i="33"/>
  <c r="A109" i="33" a="1"/>
  <c r="A109" i="33" s="1"/>
  <c r="C109" i="33" s="1"/>
  <c r="R110" i="33"/>
  <c r="R111" i="33"/>
  <c r="A112" i="33" a="1"/>
  <c r="A112" i="33" s="1"/>
  <c r="B112" i="33" s="1"/>
  <c r="R114" i="33"/>
  <c r="A117" i="33" a="1"/>
  <c r="A117" i="33" s="1"/>
  <c r="R119" i="33"/>
  <c r="A119" i="33" s="1" a="1"/>
  <c r="A119" i="33" s="1"/>
  <c r="B119" i="33" s="1"/>
  <c r="R121" i="33"/>
  <c r="A122" i="33" a="1"/>
  <c r="A122" i="33" s="1"/>
  <c r="A124" i="33" a="1"/>
  <c r="A124" i="33" s="1"/>
  <c r="R126" i="33"/>
  <c r="A127" i="33" a="1"/>
  <c r="A127" i="33" s="1"/>
  <c r="A129" i="33" a="1"/>
  <c r="A129" i="33" s="1"/>
  <c r="R131" i="33"/>
  <c r="A132" i="33" a="1"/>
  <c r="A132" i="33" s="1"/>
  <c r="R134" i="33"/>
  <c r="R136" i="33" s="1"/>
  <c r="A134" i="33" a="1"/>
  <c r="A134" i="33" s="1"/>
  <c r="R135" i="33"/>
  <c r="A137" i="33" a="1"/>
  <c r="A137" i="33" s="1"/>
  <c r="R139" i="33"/>
  <c r="A139" i="33" a="1"/>
  <c r="A139" i="33" s="1"/>
  <c r="D139" i="33" s="1"/>
  <c r="R140" i="33"/>
  <c r="R141" i="33"/>
  <c r="A142" i="33" a="1"/>
  <c r="A142" i="33" s="1"/>
  <c r="B142" i="33" s="1"/>
  <c r="A144" i="33" a="1"/>
  <c r="A144" i="33" s="1"/>
  <c r="A145" i="33" s="1" a="1"/>
  <c r="A145" i="33" s="1"/>
  <c r="R145" i="33"/>
  <c r="R146" i="33"/>
  <c r="A147" i="33" a="1"/>
  <c r="A147" i="33" s="1"/>
  <c r="R149" i="33"/>
  <c r="A149" i="33" s="1" a="1"/>
  <c r="A149" i="33" s="1"/>
  <c r="B149" i="33" s="1"/>
  <c r="R150" i="33"/>
  <c r="R151" i="33"/>
  <c r="A152" i="33" a="1"/>
  <c r="A152" i="33" s="1"/>
  <c r="R154" i="33"/>
  <c r="R156" i="33" s="1"/>
  <c r="A154" i="33" a="1"/>
  <c r="A154" i="33" s="1"/>
  <c r="A155" i="33" s="1" a="1"/>
  <c r="A155" i="33" s="1"/>
  <c r="R155" i="33"/>
  <c r="A157" i="33" a="1"/>
  <c r="A157" i="33" s="1"/>
  <c r="A159" i="33" a="1"/>
  <c r="A159" i="33" s="1"/>
  <c r="B159" i="33" s="1"/>
  <c r="R160" i="33"/>
  <c r="R161" i="33" s="1"/>
  <c r="A162" i="33" a="1"/>
  <c r="A162" i="33" s="1"/>
  <c r="J162" i="33" s="1"/>
  <c r="R164" i="33"/>
  <c r="A164" i="33" s="1" a="1"/>
  <c r="A164" i="33" s="1"/>
  <c r="D164" i="33" s="1"/>
  <c r="M164" i="33" s="1"/>
  <c r="R165" i="33"/>
  <c r="A167" i="33" a="1"/>
  <c r="A167" i="33" s="1"/>
  <c r="J167" i="33" s="1"/>
  <c r="A169" i="33" a="1"/>
  <c r="A169" i="33" s="1"/>
  <c r="R171" i="33"/>
  <c r="A172" i="33" a="1"/>
  <c r="A172" i="33" s="1"/>
  <c r="R174" i="33"/>
  <c r="A174" i="33" s="1" a="1"/>
  <c r="A174" i="33" s="1"/>
  <c r="C174" i="33" s="1"/>
  <c r="R175" i="33"/>
  <c r="R176" i="33"/>
  <c r="A177" i="33" a="1"/>
  <c r="A177" i="33" s="1"/>
  <c r="J177" i="33" s="1"/>
  <c r="A179" i="33" a="1"/>
  <c r="A179" i="33" s="1"/>
  <c r="R181" i="33"/>
  <c r="A182" i="33" a="1"/>
  <c r="A182" i="33" s="1"/>
  <c r="R184" i="33"/>
  <c r="A184" i="33" s="1" a="1"/>
  <c r="A184" i="33" s="1"/>
  <c r="R185" i="33"/>
  <c r="R186" i="33"/>
  <c r="A187" i="33" a="1"/>
  <c r="A187" i="33" s="1"/>
  <c r="J187" i="33" s="1"/>
  <c r="A189" i="33" a="1"/>
  <c r="A189" i="33" s="1"/>
  <c r="R191" i="33"/>
  <c r="A192" i="33" a="1"/>
  <c r="A192" i="33" s="1"/>
  <c r="A194" i="33" a="1"/>
  <c r="A194" i="33" s="1"/>
  <c r="D194" i="33" s="1"/>
  <c r="M194" i="33" s="1"/>
  <c r="R195" i="33"/>
  <c r="R196" i="33" s="1"/>
  <c r="A197" i="33" a="1"/>
  <c r="A197" i="33" s="1"/>
  <c r="R199" i="33"/>
  <c r="R201" i="33" s="1"/>
  <c r="A201" i="33" s="1" a="1"/>
  <c r="A201" i="33" s="1"/>
  <c r="C201" i="33" s="1"/>
  <c r="R200" i="33"/>
  <c r="A200" i="33" s="1" a="1"/>
  <c r="A200" i="33" s="1"/>
  <c r="A202" i="33" a="1"/>
  <c r="A202" i="33" s="1"/>
  <c r="A203" i="33" a="1"/>
  <c r="A203" i="33" s="1"/>
  <c r="A204" i="33" a="1"/>
  <c r="A204" i="33" s="1"/>
  <c r="D204" i="33" s="1"/>
  <c r="R206" i="33"/>
  <c r="A207" i="33" a="1"/>
  <c r="A207" i="33" s="1"/>
  <c r="A208" i="33" a="1"/>
  <c r="A208" i="33" s="1"/>
  <c r="A209" i="33" a="1"/>
  <c r="A209" i="33" s="1"/>
  <c r="A210" i="33" a="1"/>
  <c r="A210" i="33" s="1"/>
  <c r="D210" i="33" s="1"/>
  <c r="A211" i="33" a="1"/>
  <c r="A211" i="33" s="1"/>
  <c r="J211" i="33" s="1"/>
  <c r="A212" i="33" a="1"/>
  <c r="A212" i="33" s="1"/>
  <c r="J212" i="33" s="1"/>
  <c r="A213" i="33" a="1"/>
  <c r="A213" i="33" s="1"/>
  <c r="A214" i="33" a="1"/>
  <c r="A214" i="33" s="1"/>
  <c r="A215" i="33" a="1"/>
  <c r="A215" i="33" s="1"/>
  <c r="A216" i="33" a="1"/>
  <c r="A216" i="33" s="1"/>
  <c r="A217" i="33" a="1"/>
  <c r="A217" i="33" s="1"/>
  <c r="B217" i="33" s="1"/>
  <c r="A218" i="33" a="1"/>
  <c r="A218" i="33" s="1"/>
  <c r="A219" i="33" a="1"/>
  <c r="A219" i="33" s="1"/>
  <c r="A220" i="33" a="1"/>
  <c r="A220" i="33" s="1"/>
  <c r="J220" i="33" s="1"/>
  <c r="A221" i="33" a="1"/>
  <c r="A221" i="33" s="1"/>
  <c r="A222" i="33" a="1"/>
  <c r="A222" i="33" s="1"/>
  <c r="B222" i="33" s="1"/>
  <c r="A223" i="33" a="1"/>
  <c r="A223" i="33" s="1"/>
  <c r="A224" i="33" a="1"/>
  <c r="A224" i="33" s="1"/>
  <c r="A225" i="33" a="1"/>
  <c r="A225" i="33" s="1"/>
  <c r="A226" i="33" a="1"/>
  <c r="A226" i="33" s="1"/>
  <c r="D226" i="33" s="1"/>
  <c r="A227" i="33" a="1"/>
  <c r="A227" i="33" s="1"/>
  <c r="A228" i="33" a="1"/>
  <c r="A228" i="33" s="1"/>
  <c r="J228" i="33" s="1"/>
  <c r="A229" i="33" a="1"/>
  <c r="A229" i="33" s="1"/>
  <c r="A230" i="33" a="1"/>
  <c r="A230" i="33" s="1"/>
  <c r="A231" i="33" a="1"/>
  <c r="A231" i="33" s="1"/>
  <c r="A232" i="33" a="1"/>
  <c r="A232" i="33" s="1"/>
  <c r="A233" i="33" a="1"/>
  <c r="A233" i="33" s="1"/>
  <c r="A234" i="33" a="1"/>
  <c r="A234" i="33" s="1"/>
  <c r="D234" i="33" s="1"/>
  <c r="A235" i="33" a="1"/>
  <c r="A235" i="33" s="1"/>
  <c r="J235" i="33" s="1"/>
  <c r="A236" i="33" a="1"/>
  <c r="A236" i="33" s="1"/>
  <c r="J236" i="33" s="1"/>
  <c r="A237" i="33" a="1"/>
  <c r="A237" i="33" s="1"/>
  <c r="A238" i="33" a="1"/>
  <c r="A238" i="33" s="1"/>
  <c r="A239" i="33" a="1"/>
  <c r="A239" i="33" s="1"/>
  <c r="A240" i="33" a="1"/>
  <c r="A240" i="33" s="1"/>
  <c r="A241" i="33" a="1"/>
  <c r="A241" i="33" s="1"/>
  <c r="A242" i="33" a="1"/>
  <c r="A242" i="33" s="1"/>
  <c r="D242" i="33" s="1"/>
  <c r="A243" i="33" a="1"/>
  <c r="A243" i="33" s="1"/>
  <c r="A244" i="33" a="1"/>
  <c r="A244" i="33" s="1"/>
  <c r="J244" i="33" s="1"/>
  <c r="A245" i="33" a="1"/>
  <c r="A245" i="33" s="1"/>
  <c r="A246" i="33" a="1"/>
  <c r="A246" i="33" s="1"/>
  <c r="A247" i="33" a="1"/>
  <c r="A247" i="33" s="1"/>
  <c r="A248" i="33" a="1"/>
  <c r="A248" i="33" s="1"/>
  <c r="A249" i="33" a="1"/>
  <c r="A249" i="33" s="1"/>
  <c r="B249" i="33" s="1"/>
  <c r="A250" i="33" a="1"/>
  <c r="A250" i="33" s="1"/>
  <c r="A251" i="33" a="1"/>
  <c r="A251" i="33" s="1"/>
  <c r="A252" i="33" a="1"/>
  <c r="A252" i="33" s="1"/>
  <c r="J252" i="33" s="1"/>
  <c r="A253" i="33" a="1"/>
  <c r="A253" i="33" s="1"/>
  <c r="A254" i="33" a="1"/>
  <c r="A254" i="33" s="1"/>
  <c r="B254" i="33" s="1"/>
  <c r="A255" i="33" a="1"/>
  <c r="A255" i="33" s="1"/>
  <c r="A256" i="33" a="1"/>
  <c r="A256" i="33" s="1"/>
  <c r="A257" i="33" a="1"/>
  <c r="A257" i="33" s="1"/>
  <c r="A258" i="33" a="1"/>
  <c r="A258" i="33" s="1"/>
  <c r="D258" i="33" s="1"/>
  <c r="A259" i="33" a="1"/>
  <c r="A259" i="33" s="1"/>
  <c r="A260" i="33" a="1"/>
  <c r="A260" i="33" s="1"/>
  <c r="J260" i="33" s="1"/>
  <c r="A261" i="33" a="1"/>
  <c r="A261" i="33" s="1"/>
  <c r="A262" i="33" a="1"/>
  <c r="A262" i="33" s="1"/>
  <c r="A263" i="33" a="1"/>
  <c r="A263" i="33" s="1"/>
  <c r="B263" i="33" s="1"/>
  <c r="A264" i="33" a="1"/>
  <c r="A264" i="33" s="1"/>
  <c r="A265" i="33" a="1"/>
  <c r="A265" i="33" s="1"/>
  <c r="B265" i="33" s="1"/>
  <c r="A266" i="33" a="1"/>
  <c r="A266" i="33" s="1"/>
  <c r="D266" i="33" s="1"/>
  <c r="A267" i="33" a="1"/>
  <c r="A267" i="33" s="1"/>
  <c r="J267" i="33" s="1"/>
  <c r="A268" i="33" a="1"/>
  <c r="A268" i="33" s="1"/>
  <c r="J268" i="33" s="1"/>
  <c r="A269" i="33" a="1"/>
  <c r="A269" i="33" s="1"/>
  <c r="A270" i="33" a="1"/>
  <c r="A270" i="33" s="1"/>
  <c r="A271" i="33" a="1"/>
  <c r="A271" i="33" s="1"/>
  <c r="A272" i="33" a="1"/>
  <c r="A272" i="33" s="1"/>
  <c r="A273" i="33" a="1"/>
  <c r="A273" i="33" s="1"/>
  <c r="A274" i="33" a="1"/>
  <c r="A274" i="33" s="1"/>
  <c r="D274" i="33" s="1"/>
  <c r="A275" i="33" a="1"/>
  <c r="A275" i="33" s="1"/>
  <c r="A276" i="33" a="1"/>
  <c r="A276" i="33" s="1"/>
  <c r="J276" i="33" s="1"/>
  <c r="A277" i="33" a="1"/>
  <c r="A277" i="33" s="1"/>
  <c r="A278" i="33" a="1"/>
  <c r="A278" i="33" s="1"/>
  <c r="A279" i="33" a="1"/>
  <c r="A279" i="33" s="1"/>
  <c r="A280" i="33" a="1"/>
  <c r="A280" i="33" s="1"/>
  <c r="A281" i="33" a="1"/>
  <c r="A281" i="33" s="1"/>
  <c r="B281" i="33" s="1"/>
  <c r="A282" i="33" a="1"/>
  <c r="A282" i="33" s="1"/>
  <c r="A283" i="33" a="1"/>
  <c r="A283" i="33" s="1"/>
  <c r="A284" i="33" a="1"/>
  <c r="A284" i="33" s="1"/>
  <c r="J284" i="33" s="1"/>
  <c r="A285" i="33" a="1"/>
  <c r="A285" i="33" s="1"/>
  <c r="A286" i="33" a="1"/>
  <c r="A286" i="33" s="1"/>
  <c r="B286" i="33" s="1"/>
  <c r="A287" i="33" a="1"/>
  <c r="A287" i="33" s="1"/>
  <c r="B287" i="33" s="1"/>
  <c r="A288" i="33" a="1"/>
  <c r="A288" i="33" s="1"/>
  <c r="A289" i="33" a="1"/>
  <c r="A289" i="33" s="1"/>
  <c r="A290" i="33" a="1"/>
  <c r="A290" i="33" s="1"/>
  <c r="D290" i="33" s="1"/>
  <c r="A291" i="33" a="1"/>
  <c r="A291" i="33" s="1"/>
  <c r="A292" i="33" a="1"/>
  <c r="A292" i="33" s="1"/>
  <c r="A293" i="33" a="1"/>
  <c r="A293" i="33" s="1"/>
  <c r="A294" i="33" a="1"/>
  <c r="A294" i="33" s="1"/>
  <c r="A295" i="33" a="1"/>
  <c r="A295" i="33" s="1"/>
  <c r="A296" i="33" a="1"/>
  <c r="A296" i="33" s="1"/>
  <c r="A297" i="33" a="1"/>
  <c r="A297" i="33" s="1"/>
  <c r="A298" i="33" a="1"/>
  <c r="A298" i="33" s="1"/>
  <c r="D298" i="33" s="1"/>
  <c r="A299" i="33" a="1"/>
  <c r="A299" i="33" s="1"/>
  <c r="J299" i="33" s="1"/>
  <c r="A300" i="33" a="1"/>
  <c r="A300" i="33" s="1"/>
  <c r="J300" i="33" s="1"/>
  <c r="J3" i="15"/>
  <c r="R3" i="15"/>
  <c r="J5" i="15"/>
  <c r="K8" i="15"/>
  <c r="L8" i="15"/>
  <c r="M8" i="15"/>
  <c r="A7" i="15"/>
  <c r="A8" i="15" s="1"/>
  <c r="A9" i="15" s="1"/>
  <c r="A10" i="15" s="1"/>
  <c r="A11" i="15" s="1"/>
  <c r="A12" i="15" s="1"/>
  <c r="B7" i="15"/>
  <c r="B8" i="15" s="1"/>
  <c r="B9" i="15" s="1"/>
  <c r="B10" i="15" s="1"/>
  <c r="B11" i="15" s="1"/>
  <c r="B12" i="15" s="1"/>
  <c r="B13" i="15" s="1"/>
  <c r="B14" i="15" s="1"/>
  <c r="A46" i="15"/>
  <c r="A47" i="15" s="1"/>
  <c r="A48" i="15" s="1"/>
  <c r="A49" i="15" s="1"/>
  <c r="A50" i="15" s="1"/>
  <c r="A72" i="15"/>
  <c r="A73" i="15" s="1"/>
  <c r="A74" i="15" s="1"/>
  <c r="A75" i="15" s="1"/>
  <c r="A76" i="15" s="1"/>
  <c r="J42" i="15"/>
  <c r="J44" i="15"/>
  <c r="B46" i="15"/>
  <c r="B47" i="15" s="1"/>
  <c r="B48" i="15" s="1"/>
  <c r="B49" i="15" s="1"/>
  <c r="B50" i="15" s="1"/>
  <c r="B51" i="15" s="1"/>
  <c r="B52" i="15" s="1"/>
  <c r="B53" i="15" s="1"/>
  <c r="J55" i="15"/>
  <c r="J57" i="15"/>
  <c r="A59" i="15"/>
  <c r="A60" i="15" s="1"/>
  <c r="A61" i="15" s="1"/>
  <c r="A62" i="15" s="1"/>
  <c r="A63" i="15" s="1"/>
  <c r="B59" i="15"/>
  <c r="B60" i="15" s="1"/>
  <c r="B61" i="15" s="1"/>
  <c r="B62" i="15" s="1"/>
  <c r="B63" i="15" s="1"/>
  <c r="B64" i="15" s="1"/>
  <c r="B65" i="15" s="1"/>
  <c r="B66" i="15" s="1"/>
  <c r="J68" i="15"/>
  <c r="J70" i="15"/>
  <c r="B72" i="15"/>
  <c r="B73" i="15" s="1"/>
  <c r="B74" i="15" s="1"/>
  <c r="B75" i="15" s="1"/>
  <c r="B76" i="15" s="1"/>
  <c r="B77" i="15" s="1"/>
  <c r="B78" i="15" s="1"/>
  <c r="B79" i="15" s="1"/>
  <c r="D3" i="27"/>
  <c r="D5" i="27"/>
  <c r="D3" i="22"/>
  <c r="D5" i="22"/>
  <c r="D3" i="21"/>
  <c r="D5" i="21"/>
  <c r="D3" i="20"/>
  <c r="D5" i="20"/>
  <c r="D3" i="19"/>
  <c r="D5" i="19"/>
  <c r="D3" i="17"/>
  <c r="D5" i="17"/>
  <c r="D3" i="29"/>
  <c r="D5" i="29"/>
  <c r="E6" i="29"/>
  <c r="E12" i="29" s="1"/>
  <c r="F6" i="29"/>
  <c r="F12" i="29" s="1"/>
  <c r="G6" i="29"/>
  <c r="G12" i="29" s="1"/>
  <c r="H6" i="29"/>
  <c r="H12" i="29" s="1"/>
  <c r="E7" i="29"/>
  <c r="F7" i="29"/>
  <c r="G7" i="29"/>
  <c r="H7" i="29"/>
  <c r="E8" i="29"/>
  <c r="F8" i="29"/>
  <c r="G8" i="29"/>
  <c r="H8" i="29"/>
  <c r="E9" i="29"/>
  <c r="F9" i="29"/>
  <c r="G9" i="29"/>
  <c r="H9" i="29"/>
  <c r="E10" i="29"/>
  <c r="F10" i="29"/>
  <c r="G10" i="29"/>
  <c r="H10" i="29"/>
  <c r="E11" i="29"/>
  <c r="F11" i="29"/>
  <c r="G11" i="29"/>
  <c r="H11" i="29"/>
  <c r="E13" i="29"/>
  <c r="E20" i="29" s="1"/>
  <c r="F13" i="29"/>
  <c r="F20" i="29" s="1"/>
  <c r="G13" i="29"/>
  <c r="G20" i="29" s="1"/>
  <c r="H13" i="29"/>
  <c r="H20" i="29" s="1"/>
  <c r="E14" i="29"/>
  <c r="F14" i="29"/>
  <c r="G14" i="29"/>
  <c r="H14" i="29"/>
  <c r="E15" i="29"/>
  <c r="F15" i="29"/>
  <c r="G15" i="29"/>
  <c r="H15" i="29"/>
  <c r="E16" i="29"/>
  <c r="F16" i="29"/>
  <c r="G16" i="29"/>
  <c r="H16" i="29"/>
  <c r="E17" i="29"/>
  <c r="F17" i="29"/>
  <c r="G17" i="29"/>
  <c r="H17" i="29"/>
  <c r="E18" i="29"/>
  <c r="F18" i="29"/>
  <c r="G18" i="29"/>
  <c r="H18" i="29"/>
  <c r="E19" i="29"/>
  <c r="F19" i="29"/>
  <c r="G19" i="29"/>
  <c r="H19" i="29"/>
  <c r="C21" i="29"/>
  <c r="D22" i="29"/>
  <c r="E23" i="29"/>
  <c r="E29" i="29" s="1"/>
  <c r="F23" i="29"/>
  <c r="F29" i="29" s="1"/>
  <c r="G23" i="29"/>
  <c r="G29" i="29" s="1"/>
  <c r="H23" i="29"/>
  <c r="H29" i="29" s="1"/>
  <c r="E24" i="29"/>
  <c r="F24" i="29"/>
  <c r="G24" i="29"/>
  <c r="H24" i="29"/>
  <c r="E25" i="29"/>
  <c r="F25" i="29"/>
  <c r="G25" i="29"/>
  <c r="H25" i="29"/>
  <c r="E26" i="29"/>
  <c r="F26" i="29"/>
  <c r="G26" i="29"/>
  <c r="H26" i="29"/>
  <c r="E27" i="29"/>
  <c r="F27" i="29"/>
  <c r="G27" i="29"/>
  <c r="H27" i="29"/>
  <c r="E28" i="29"/>
  <c r="F28" i="29"/>
  <c r="G28" i="29"/>
  <c r="H28" i="29"/>
  <c r="E30" i="29"/>
  <c r="E37" i="29" s="1"/>
  <c r="F30" i="29"/>
  <c r="F37" i="29" s="1"/>
  <c r="G30" i="29"/>
  <c r="G37" i="29" s="1"/>
  <c r="H30" i="29"/>
  <c r="H37" i="29" s="1"/>
  <c r="E31" i="29"/>
  <c r="F31" i="29"/>
  <c r="G31" i="29"/>
  <c r="H31" i="29"/>
  <c r="E32" i="29"/>
  <c r="F32" i="29"/>
  <c r="G32" i="29"/>
  <c r="H32" i="29"/>
  <c r="E33" i="29"/>
  <c r="F33" i="29"/>
  <c r="G33" i="29"/>
  <c r="H33" i="29"/>
  <c r="E34" i="29"/>
  <c r="F34" i="29"/>
  <c r="G34" i="29"/>
  <c r="H34" i="29"/>
  <c r="E35" i="29"/>
  <c r="F35" i="29"/>
  <c r="G35" i="29"/>
  <c r="H35" i="29"/>
  <c r="E36" i="29"/>
  <c r="F36" i="29"/>
  <c r="G36" i="29"/>
  <c r="H36" i="29"/>
  <c r="C38" i="29"/>
  <c r="D39" i="29"/>
  <c r="E40" i="29"/>
  <c r="E46" i="29" s="1"/>
  <c r="F40" i="29"/>
  <c r="F46" i="29" s="1"/>
  <c r="G40" i="29"/>
  <c r="G46" i="29" s="1"/>
  <c r="H40" i="29"/>
  <c r="H46" i="29" s="1"/>
  <c r="E41" i="29"/>
  <c r="F41" i="29"/>
  <c r="G41" i="29"/>
  <c r="H41" i="29"/>
  <c r="E42" i="29"/>
  <c r="F42" i="29"/>
  <c r="G42" i="29"/>
  <c r="H42" i="29"/>
  <c r="E43" i="29"/>
  <c r="F43" i="29"/>
  <c r="G43" i="29"/>
  <c r="H43" i="29"/>
  <c r="E44" i="29"/>
  <c r="F44" i="29"/>
  <c r="G44" i="29"/>
  <c r="H44" i="29"/>
  <c r="E45" i="29"/>
  <c r="F45" i="29"/>
  <c r="G45" i="29"/>
  <c r="H45" i="29"/>
  <c r="I47" i="29"/>
  <c r="E47" i="29"/>
  <c r="E54" i="29" s="1"/>
  <c r="F47" i="29"/>
  <c r="F54" i="29" s="1"/>
  <c r="G47" i="29"/>
  <c r="G54" i="29" s="1"/>
  <c r="H47" i="29"/>
  <c r="H54" i="29" s="1"/>
  <c r="E48" i="29"/>
  <c r="F48" i="29"/>
  <c r="G48" i="29"/>
  <c r="H48" i="29"/>
  <c r="E49" i="29"/>
  <c r="F49" i="29"/>
  <c r="G49" i="29"/>
  <c r="H49" i="29"/>
  <c r="E50" i="29"/>
  <c r="F50" i="29"/>
  <c r="G50" i="29"/>
  <c r="H50" i="29"/>
  <c r="E51" i="29"/>
  <c r="F51" i="29"/>
  <c r="G51" i="29"/>
  <c r="H51" i="29"/>
  <c r="E52" i="29"/>
  <c r="F52" i="29"/>
  <c r="G52" i="29"/>
  <c r="H52" i="29"/>
  <c r="E53" i="29"/>
  <c r="F53" i="29"/>
  <c r="G53" i="29"/>
  <c r="H53" i="29"/>
  <c r="C55" i="29"/>
  <c r="D56" i="29"/>
  <c r="E57" i="29"/>
  <c r="E63" i="29" s="1"/>
  <c r="F57" i="29"/>
  <c r="F63" i="29" s="1"/>
  <c r="G57" i="29"/>
  <c r="G63" i="29" s="1"/>
  <c r="H57" i="29"/>
  <c r="H63" i="29" s="1"/>
  <c r="E58" i="29"/>
  <c r="F58" i="29"/>
  <c r="G58" i="29"/>
  <c r="H58" i="29"/>
  <c r="E59" i="29"/>
  <c r="F59" i="29"/>
  <c r="G59" i="29"/>
  <c r="H59" i="29"/>
  <c r="E60" i="29"/>
  <c r="F60" i="29"/>
  <c r="G60" i="29"/>
  <c r="H60" i="29"/>
  <c r="E61" i="29"/>
  <c r="F61" i="29"/>
  <c r="G61" i="29"/>
  <c r="H61" i="29"/>
  <c r="E62" i="29"/>
  <c r="F62" i="29"/>
  <c r="G62" i="29"/>
  <c r="H62" i="29"/>
  <c r="E64" i="29"/>
  <c r="E71" i="29" s="1"/>
  <c r="F64" i="29"/>
  <c r="F71" i="29" s="1"/>
  <c r="G64" i="29"/>
  <c r="G71" i="29" s="1"/>
  <c r="H64" i="29"/>
  <c r="H71" i="29" s="1"/>
  <c r="I64" i="29"/>
  <c r="E65" i="29"/>
  <c r="F65" i="29"/>
  <c r="G65" i="29"/>
  <c r="H65" i="29"/>
  <c r="E66" i="29"/>
  <c r="F66" i="29"/>
  <c r="G66" i="29"/>
  <c r="H66" i="29"/>
  <c r="E67" i="29"/>
  <c r="F67" i="29"/>
  <c r="G67" i="29"/>
  <c r="H67" i="29"/>
  <c r="E68" i="29"/>
  <c r="F68" i="29"/>
  <c r="G68" i="29"/>
  <c r="H68" i="29"/>
  <c r="E69" i="29"/>
  <c r="F69" i="29"/>
  <c r="G69" i="29"/>
  <c r="H69" i="29"/>
  <c r="E70" i="29"/>
  <c r="F70" i="29"/>
  <c r="G70" i="29"/>
  <c r="H70" i="29"/>
  <c r="C72" i="29"/>
  <c r="D73" i="29"/>
  <c r="E74" i="29"/>
  <c r="E80" i="29" s="1"/>
  <c r="F74" i="29"/>
  <c r="F80" i="29" s="1"/>
  <c r="G74" i="29"/>
  <c r="G80" i="29" s="1"/>
  <c r="H74" i="29"/>
  <c r="H80" i="29" s="1"/>
  <c r="E75" i="29"/>
  <c r="F75" i="29"/>
  <c r="G75" i="29"/>
  <c r="H75" i="29"/>
  <c r="E76" i="29"/>
  <c r="F76" i="29"/>
  <c r="G76" i="29"/>
  <c r="H76" i="29"/>
  <c r="E77" i="29"/>
  <c r="F77" i="29"/>
  <c r="G77" i="29"/>
  <c r="H77" i="29"/>
  <c r="E78" i="29"/>
  <c r="F78" i="29"/>
  <c r="G78" i="29"/>
  <c r="H78" i="29"/>
  <c r="E79" i="29"/>
  <c r="F79" i="29"/>
  <c r="G79" i="29"/>
  <c r="H79" i="29"/>
  <c r="E81" i="29"/>
  <c r="E88" i="29" s="1"/>
  <c r="F81" i="29"/>
  <c r="F88" i="29" s="1"/>
  <c r="G81" i="29"/>
  <c r="G88" i="29" s="1"/>
  <c r="H81" i="29"/>
  <c r="H88" i="29" s="1"/>
  <c r="E82" i="29"/>
  <c r="F82" i="29"/>
  <c r="G82" i="29"/>
  <c r="H82" i="29"/>
  <c r="E83" i="29"/>
  <c r="F83" i="29"/>
  <c r="G83" i="29"/>
  <c r="H83" i="29"/>
  <c r="E84" i="29"/>
  <c r="F84" i="29"/>
  <c r="G84" i="29"/>
  <c r="H84" i="29"/>
  <c r="E85" i="29"/>
  <c r="F85" i="29"/>
  <c r="G85" i="29"/>
  <c r="H85" i="29"/>
  <c r="E86" i="29"/>
  <c r="F86" i="29"/>
  <c r="G86" i="29"/>
  <c r="H86" i="29"/>
  <c r="E87" i="29"/>
  <c r="F87" i="29"/>
  <c r="G87" i="29"/>
  <c r="H87" i="29"/>
  <c r="C89" i="29"/>
  <c r="D90" i="29"/>
  <c r="E91" i="29"/>
  <c r="E97" i="29" s="1"/>
  <c r="F91" i="29"/>
  <c r="F97" i="29" s="1"/>
  <c r="G91" i="29"/>
  <c r="G97" i="29" s="1"/>
  <c r="H91" i="29"/>
  <c r="H97" i="29" s="1"/>
  <c r="E92" i="29"/>
  <c r="F92" i="29"/>
  <c r="G92" i="29"/>
  <c r="H92" i="29"/>
  <c r="E93" i="29"/>
  <c r="F93" i="29"/>
  <c r="G93" i="29"/>
  <c r="H93" i="29"/>
  <c r="E94" i="29"/>
  <c r="F94" i="29"/>
  <c r="G94" i="29"/>
  <c r="H94" i="29"/>
  <c r="E95" i="29"/>
  <c r="F95" i="29"/>
  <c r="G95" i="29"/>
  <c r="H95" i="29"/>
  <c r="E96" i="29"/>
  <c r="F96" i="29"/>
  <c r="G96" i="29"/>
  <c r="H96" i="29"/>
  <c r="E98" i="29"/>
  <c r="E105" i="29" s="1"/>
  <c r="F98" i="29"/>
  <c r="F105" i="29" s="1"/>
  <c r="G98" i="29"/>
  <c r="G105" i="29" s="1"/>
  <c r="H98" i="29"/>
  <c r="H105" i="29" s="1"/>
  <c r="I98" i="29"/>
  <c r="E99" i="29"/>
  <c r="F99" i="29"/>
  <c r="G99" i="29"/>
  <c r="H99" i="29"/>
  <c r="E100" i="29"/>
  <c r="F100" i="29"/>
  <c r="G100" i="29"/>
  <c r="H100" i="29"/>
  <c r="E101" i="29"/>
  <c r="F101" i="29"/>
  <c r="G101" i="29"/>
  <c r="H101" i="29"/>
  <c r="E102" i="29"/>
  <c r="F102" i="29"/>
  <c r="G102" i="29"/>
  <c r="H102" i="29"/>
  <c r="E103" i="29"/>
  <c r="F103" i="29"/>
  <c r="G103" i="29"/>
  <c r="H103" i="29"/>
  <c r="E104" i="29"/>
  <c r="F104" i="29"/>
  <c r="G104" i="29"/>
  <c r="H104" i="29"/>
  <c r="C106" i="29"/>
  <c r="D107" i="29"/>
  <c r="E108" i="29"/>
  <c r="E114" i="29" s="1"/>
  <c r="F108" i="29"/>
  <c r="F114" i="29" s="1"/>
  <c r="G108" i="29"/>
  <c r="G114" i="29" s="1"/>
  <c r="H108" i="29"/>
  <c r="H114" i="29" s="1"/>
  <c r="E109" i="29"/>
  <c r="F109" i="29"/>
  <c r="G109" i="29"/>
  <c r="H109" i="29"/>
  <c r="E110" i="29"/>
  <c r="F110" i="29"/>
  <c r="G110" i="29"/>
  <c r="H110" i="29"/>
  <c r="E111" i="29"/>
  <c r="F111" i="29"/>
  <c r="G111" i="29"/>
  <c r="H111" i="29"/>
  <c r="E112" i="29"/>
  <c r="F112" i="29"/>
  <c r="G112" i="29"/>
  <c r="H112" i="29"/>
  <c r="E113" i="29"/>
  <c r="F113" i="29"/>
  <c r="G113" i="29"/>
  <c r="H113" i="29"/>
  <c r="E115" i="29"/>
  <c r="E122" i="29" s="1"/>
  <c r="F115" i="29"/>
  <c r="F122" i="29" s="1"/>
  <c r="G115" i="29"/>
  <c r="G122" i="29" s="1"/>
  <c r="H115" i="29"/>
  <c r="H122" i="29" s="1"/>
  <c r="E116" i="29"/>
  <c r="F116" i="29"/>
  <c r="G116" i="29"/>
  <c r="H116" i="29"/>
  <c r="E117" i="29"/>
  <c r="F117" i="29"/>
  <c r="G117" i="29"/>
  <c r="H117" i="29"/>
  <c r="E118" i="29"/>
  <c r="F118" i="29"/>
  <c r="G118" i="29"/>
  <c r="H118" i="29"/>
  <c r="E119" i="29"/>
  <c r="F119" i="29"/>
  <c r="G119" i="29"/>
  <c r="H119" i="29"/>
  <c r="E120" i="29"/>
  <c r="F120" i="29"/>
  <c r="G120" i="29"/>
  <c r="H120" i="29"/>
  <c r="E121" i="29"/>
  <c r="F121" i="29"/>
  <c r="G121" i="29"/>
  <c r="H121" i="29"/>
  <c r="C123" i="29"/>
  <c r="D124" i="29"/>
  <c r="E125" i="29"/>
  <c r="E131" i="29" s="1"/>
  <c r="F125" i="29"/>
  <c r="F131" i="29" s="1"/>
  <c r="G125" i="29"/>
  <c r="G131" i="29" s="1"/>
  <c r="H125" i="29"/>
  <c r="H131" i="29" s="1"/>
  <c r="E126" i="29"/>
  <c r="F126" i="29"/>
  <c r="G126" i="29"/>
  <c r="H126" i="29"/>
  <c r="E127" i="29"/>
  <c r="F127" i="29"/>
  <c r="G127" i="29"/>
  <c r="H127" i="29"/>
  <c r="E128" i="29"/>
  <c r="F128" i="29"/>
  <c r="G128" i="29"/>
  <c r="H128" i="29"/>
  <c r="E129" i="29"/>
  <c r="F129" i="29"/>
  <c r="G129" i="29"/>
  <c r="H129" i="29"/>
  <c r="E130" i="29"/>
  <c r="F130" i="29"/>
  <c r="G130" i="29"/>
  <c r="H130" i="29"/>
  <c r="E132" i="29"/>
  <c r="E139" i="29" s="1"/>
  <c r="F132" i="29"/>
  <c r="F139" i="29" s="1"/>
  <c r="G132" i="29"/>
  <c r="G139" i="29" s="1"/>
  <c r="H132" i="29"/>
  <c r="H139" i="29" s="1"/>
  <c r="E133" i="29"/>
  <c r="F133" i="29"/>
  <c r="G133" i="29"/>
  <c r="H133" i="29"/>
  <c r="E134" i="29"/>
  <c r="F134" i="29"/>
  <c r="G134" i="29"/>
  <c r="H134" i="29"/>
  <c r="E135" i="29"/>
  <c r="F135" i="29"/>
  <c r="G135" i="29"/>
  <c r="H135" i="29"/>
  <c r="E136" i="29"/>
  <c r="F136" i="29"/>
  <c r="G136" i="29"/>
  <c r="H136" i="29"/>
  <c r="E137" i="29"/>
  <c r="F137" i="29"/>
  <c r="G137" i="29"/>
  <c r="H137" i="29"/>
  <c r="E138" i="29"/>
  <c r="F138" i="29"/>
  <c r="G138" i="29"/>
  <c r="H138" i="29"/>
  <c r="C140" i="29"/>
  <c r="D141" i="29"/>
  <c r="E142" i="29"/>
  <c r="E148" i="29" s="1"/>
  <c r="F142" i="29"/>
  <c r="F148" i="29" s="1"/>
  <c r="G142" i="29"/>
  <c r="G148" i="29" s="1"/>
  <c r="H142" i="29"/>
  <c r="H148" i="29" s="1"/>
  <c r="E143" i="29"/>
  <c r="F143" i="29"/>
  <c r="G143" i="29"/>
  <c r="H143" i="29"/>
  <c r="E144" i="29"/>
  <c r="F144" i="29"/>
  <c r="G144" i="29"/>
  <c r="H144" i="29"/>
  <c r="E145" i="29"/>
  <c r="F145" i="29"/>
  <c r="G145" i="29"/>
  <c r="H145" i="29"/>
  <c r="E146" i="29"/>
  <c r="F146" i="29"/>
  <c r="G146" i="29"/>
  <c r="H146" i="29"/>
  <c r="E147" i="29"/>
  <c r="F147" i="29"/>
  <c r="G147" i="29"/>
  <c r="H147" i="29"/>
  <c r="E149" i="29"/>
  <c r="E156" i="29" s="1"/>
  <c r="F149" i="29"/>
  <c r="F156" i="29" s="1"/>
  <c r="G149" i="29"/>
  <c r="G156" i="29" s="1"/>
  <c r="H149" i="29"/>
  <c r="H156" i="29" s="1"/>
  <c r="E150" i="29"/>
  <c r="F150" i="29"/>
  <c r="G150" i="29"/>
  <c r="H150" i="29"/>
  <c r="E151" i="29"/>
  <c r="F151" i="29"/>
  <c r="G151" i="29"/>
  <c r="H151" i="29"/>
  <c r="E152" i="29"/>
  <c r="F152" i="29"/>
  <c r="G152" i="29"/>
  <c r="H152" i="29"/>
  <c r="E153" i="29"/>
  <c r="F153" i="29"/>
  <c r="G153" i="29"/>
  <c r="H153" i="29"/>
  <c r="E154" i="29"/>
  <c r="F154" i="29"/>
  <c r="G154" i="29"/>
  <c r="H154" i="29"/>
  <c r="E155" i="29"/>
  <c r="F155" i="29"/>
  <c r="G155" i="29"/>
  <c r="H155" i="29"/>
  <c r="C157" i="29"/>
  <c r="D158" i="29"/>
  <c r="E159" i="29"/>
  <c r="E165" i="29" s="1"/>
  <c r="F159" i="29"/>
  <c r="F165" i="29" s="1"/>
  <c r="G159" i="29"/>
  <c r="G165" i="29" s="1"/>
  <c r="H159" i="29"/>
  <c r="H165" i="29" s="1"/>
  <c r="E160" i="29"/>
  <c r="F160" i="29"/>
  <c r="G160" i="29"/>
  <c r="H160" i="29"/>
  <c r="E161" i="29"/>
  <c r="F161" i="29"/>
  <c r="G161" i="29"/>
  <c r="H161" i="29"/>
  <c r="E162" i="29"/>
  <c r="F162" i="29"/>
  <c r="G162" i="29"/>
  <c r="H162" i="29"/>
  <c r="E163" i="29"/>
  <c r="F163" i="29"/>
  <c r="G163" i="29"/>
  <c r="H163" i="29"/>
  <c r="E164" i="29"/>
  <c r="F164" i="29"/>
  <c r="G164" i="29"/>
  <c r="H164" i="29"/>
  <c r="E166" i="29"/>
  <c r="E173" i="29" s="1"/>
  <c r="F166" i="29"/>
  <c r="F173" i="29" s="1"/>
  <c r="G166" i="29"/>
  <c r="G173" i="29" s="1"/>
  <c r="H166" i="29"/>
  <c r="H173" i="29" s="1"/>
  <c r="I166" i="29"/>
  <c r="E167" i="29"/>
  <c r="F167" i="29"/>
  <c r="G167" i="29"/>
  <c r="H167" i="29"/>
  <c r="E168" i="29"/>
  <c r="F168" i="29"/>
  <c r="G168" i="29"/>
  <c r="H168" i="29"/>
  <c r="E169" i="29"/>
  <c r="F169" i="29"/>
  <c r="G169" i="29"/>
  <c r="H169" i="29"/>
  <c r="E170" i="29"/>
  <c r="F170" i="29"/>
  <c r="G170" i="29"/>
  <c r="H170" i="29"/>
  <c r="E171" i="29"/>
  <c r="F171" i="29"/>
  <c r="G171" i="29"/>
  <c r="H171" i="29"/>
  <c r="E172" i="29"/>
  <c r="F172" i="29"/>
  <c r="G172" i="29"/>
  <c r="H172" i="29"/>
  <c r="C174" i="29"/>
  <c r="D175" i="29"/>
  <c r="E176" i="29"/>
  <c r="E182" i="29" s="1"/>
  <c r="F176" i="29"/>
  <c r="F182" i="29" s="1"/>
  <c r="G176" i="29"/>
  <c r="G182" i="29" s="1"/>
  <c r="H176" i="29"/>
  <c r="H182" i="29" s="1"/>
  <c r="E177" i="29"/>
  <c r="F177" i="29"/>
  <c r="G177" i="29"/>
  <c r="H177" i="29"/>
  <c r="E178" i="29"/>
  <c r="F178" i="29"/>
  <c r="G178" i="29"/>
  <c r="H178" i="29"/>
  <c r="E179" i="29"/>
  <c r="F179" i="29"/>
  <c r="G179" i="29"/>
  <c r="H179" i="29"/>
  <c r="E180" i="29"/>
  <c r="F180" i="29"/>
  <c r="G180" i="29"/>
  <c r="H180" i="29"/>
  <c r="E181" i="29"/>
  <c r="F181" i="29"/>
  <c r="G181" i="29"/>
  <c r="H181" i="29"/>
  <c r="E183" i="29"/>
  <c r="E190" i="29" s="1"/>
  <c r="F183" i="29"/>
  <c r="F190" i="29" s="1"/>
  <c r="G183" i="29"/>
  <c r="G190" i="29" s="1"/>
  <c r="H183" i="29"/>
  <c r="H190" i="29" s="1"/>
  <c r="I183" i="29"/>
  <c r="E184" i="29"/>
  <c r="F184" i="29"/>
  <c r="G184" i="29"/>
  <c r="H184" i="29"/>
  <c r="E185" i="29"/>
  <c r="F185" i="29"/>
  <c r="G185" i="29"/>
  <c r="H185" i="29"/>
  <c r="E186" i="29"/>
  <c r="F186" i="29"/>
  <c r="G186" i="29"/>
  <c r="H186" i="29"/>
  <c r="E187" i="29"/>
  <c r="F187" i="29"/>
  <c r="G187" i="29"/>
  <c r="H187" i="29"/>
  <c r="E188" i="29"/>
  <c r="F188" i="29"/>
  <c r="G188" i="29"/>
  <c r="H188" i="29"/>
  <c r="E189" i="29"/>
  <c r="F189" i="29"/>
  <c r="G189" i="29"/>
  <c r="H189" i="29"/>
  <c r="C191" i="29"/>
  <c r="D192" i="29"/>
  <c r="E193" i="29"/>
  <c r="E199" i="29" s="1"/>
  <c r="F193" i="29"/>
  <c r="F199" i="29" s="1"/>
  <c r="G193" i="29"/>
  <c r="G199" i="29" s="1"/>
  <c r="H193" i="29"/>
  <c r="H199" i="29" s="1"/>
  <c r="E194" i="29"/>
  <c r="F194" i="29"/>
  <c r="G194" i="29"/>
  <c r="H194" i="29"/>
  <c r="E195" i="29"/>
  <c r="F195" i="29"/>
  <c r="G195" i="29"/>
  <c r="H195" i="29"/>
  <c r="E196" i="29"/>
  <c r="F196" i="29"/>
  <c r="G196" i="29"/>
  <c r="H196" i="29"/>
  <c r="E197" i="29"/>
  <c r="F197" i="29"/>
  <c r="G197" i="29"/>
  <c r="H197" i="29"/>
  <c r="E198" i="29"/>
  <c r="F198" i="29"/>
  <c r="G198" i="29"/>
  <c r="H198" i="29"/>
  <c r="E200" i="29"/>
  <c r="E207" i="29" s="1"/>
  <c r="F200" i="29"/>
  <c r="F207" i="29" s="1"/>
  <c r="G200" i="29"/>
  <c r="G207" i="29" s="1"/>
  <c r="H200" i="29"/>
  <c r="H207" i="29" s="1"/>
  <c r="I200" i="29"/>
  <c r="E201" i="29"/>
  <c r="F201" i="29"/>
  <c r="G201" i="29"/>
  <c r="H201" i="29"/>
  <c r="E202" i="29"/>
  <c r="F202" i="29"/>
  <c r="G202" i="29"/>
  <c r="H202" i="29"/>
  <c r="E203" i="29"/>
  <c r="F203" i="29"/>
  <c r="G203" i="29"/>
  <c r="H203" i="29"/>
  <c r="E204" i="29"/>
  <c r="F204" i="29"/>
  <c r="G204" i="29"/>
  <c r="H204" i="29"/>
  <c r="E205" i="29"/>
  <c r="F205" i="29"/>
  <c r="G205" i="29"/>
  <c r="H205" i="29"/>
  <c r="E206" i="29"/>
  <c r="F206" i="29"/>
  <c r="G206" i="29"/>
  <c r="H206" i="29"/>
  <c r="C208" i="29"/>
  <c r="D210" i="29"/>
  <c r="E211" i="29"/>
  <c r="E217" i="29" s="1"/>
  <c r="F211" i="29"/>
  <c r="F217" i="29" s="1"/>
  <c r="G211" i="29"/>
  <c r="G217" i="29" s="1"/>
  <c r="H211" i="29"/>
  <c r="H217" i="29" s="1"/>
  <c r="E212" i="29"/>
  <c r="F212" i="29"/>
  <c r="G212" i="29"/>
  <c r="H212" i="29"/>
  <c r="E213" i="29"/>
  <c r="F213" i="29"/>
  <c r="G213" i="29"/>
  <c r="H213" i="29"/>
  <c r="E214" i="29"/>
  <c r="F214" i="29"/>
  <c r="G214" i="29"/>
  <c r="H214" i="29"/>
  <c r="E215" i="29"/>
  <c r="F215" i="29"/>
  <c r="G215" i="29"/>
  <c r="H215" i="29"/>
  <c r="E216" i="29"/>
  <c r="F216" i="29"/>
  <c r="G216" i="29"/>
  <c r="H216" i="29"/>
  <c r="E218" i="29"/>
  <c r="E225" i="29" s="1"/>
  <c r="F218" i="29"/>
  <c r="F225" i="29" s="1"/>
  <c r="G218" i="29"/>
  <c r="G225" i="29" s="1"/>
  <c r="H218" i="29"/>
  <c r="H225" i="29" s="1"/>
  <c r="I218" i="29"/>
  <c r="E219" i="29"/>
  <c r="F219" i="29"/>
  <c r="G219" i="29"/>
  <c r="H219" i="29"/>
  <c r="E220" i="29"/>
  <c r="F220" i="29"/>
  <c r="G220" i="29"/>
  <c r="H220" i="29"/>
  <c r="E221" i="29"/>
  <c r="F221" i="29"/>
  <c r="G221" i="29"/>
  <c r="H221" i="29"/>
  <c r="E222" i="29"/>
  <c r="F222" i="29"/>
  <c r="G222" i="29"/>
  <c r="H222" i="29"/>
  <c r="E223" i="29"/>
  <c r="F223" i="29"/>
  <c r="G223" i="29"/>
  <c r="H223" i="29"/>
  <c r="E224" i="29"/>
  <c r="F224" i="29"/>
  <c r="G224" i="29"/>
  <c r="H224" i="29"/>
  <c r="C226" i="29"/>
  <c r="D227" i="29"/>
  <c r="E228" i="29"/>
  <c r="E234" i="29" s="1"/>
  <c r="F228" i="29"/>
  <c r="F234" i="29" s="1"/>
  <c r="G228" i="29"/>
  <c r="G234" i="29" s="1"/>
  <c r="H228" i="29"/>
  <c r="H234" i="29" s="1"/>
  <c r="E229" i="29"/>
  <c r="F229" i="29"/>
  <c r="G229" i="29"/>
  <c r="H229" i="29"/>
  <c r="E230" i="29"/>
  <c r="F230" i="29"/>
  <c r="G230" i="29"/>
  <c r="H230" i="29"/>
  <c r="E231" i="29"/>
  <c r="F231" i="29"/>
  <c r="G231" i="29"/>
  <c r="H231" i="29"/>
  <c r="E232" i="29"/>
  <c r="F232" i="29"/>
  <c r="G232" i="29"/>
  <c r="H232" i="29"/>
  <c r="E233" i="29"/>
  <c r="F233" i="29"/>
  <c r="G233" i="29"/>
  <c r="H233" i="29"/>
  <c r="E235" i="29"/>
  <c r="E242" i="29" s="1"/>
  <c r="F235" i="29"/>
  <c r="F242" i="29" s="1"/>
  <c r="G235" i="29"/>
  <c r="G242" i="29" s="1"/>
  <c r="H235" i="29"/>
  <c r="H242" i="29" s="1"/>
  <c r="I235" i="29"/>
  <c r="E236" i="29"/>
  <c r="F236" i="29"/>
  <c r="G236" i="29"/>
  <c r="H236" i="29"/>
  <c r="E237" i="29"/>
  <c r="F237" i="29"/>
  <c r="G237" i="29"/>
  <c r="H237" i="29"/>
  <c r="E238" i="29"/>
  <c r="F238" i="29"/>
  <c r="G238" i="29"/>
  <c r="H238" i="29"/>
  <c r="E239" i="29"/>
  <c r="F239" i="29"/>
  <c r="G239" i="29"/>
  <c r="H239" i="29"/>
  <c r="E240" i="29"/>
  <c r="F240" i="29"/>
  <c r="G240" i="29"/>
  <c r="H240" i="29"/>
  <c r="E241" i="29"/>
  <c r="F241" i="29"/>
  <c r="G241" i="29"/>
  <c r="H241" i="29"/>
  <c r="C243" i="29"/>
  <c r="D49" i="3"/>
  <c r="B54" i="3"/>
  <c r="C6" i="31" l="1"/>
  <c r="K228" i="33"/>
  <c r="B215" i="33"/>
  <c r="C215" i="33"/>
  <c r="E215" i="33" s="1"/>
  <c r="M187" i="33"/>
  <c r="L187" i="33"/>
  <c r="D187" i="33"/>
  <c r="M228" i="33"/>
  <c r="M12" i="33"/>
  <c r="B247" i="33"/>
  <c r="C247" i="33"/>
  <c r="E247" i="33" s="1"/>
  <c r="B279" i="33"/>
  <c r="J279" i="33"/>
  <c r="C289" i="33"/>
  <c r="B289" i="33"/>
  <c r="B229" i="33"/>
  <c r="C229" i="33"/>
  <c r="H229" i="33" s="1"/>
  <c r="B42" i="33"/>
  <c r="C42" i="33"/>
  <c r="E42" i="33" s="1"/>
  <c r="M167" i="33"/>
  <c r="C139" i="33"/>
  <c r="L12" i="33"/>
  <c r="B139" i="33"/>
  <c r="K12" i="33"/>
  <c r="C12" i="33"/>
  <c r="D18" i="33"/>
  <c r="D263" i="33"/>
  <c r="B75" i="33"/>
  <c r="C75" i="33"/>
  <c r="G75" i="33" s="1"/>
  <c r="J230" i="33"/>
  <c r="B230" i="33"/>
  <c r="K230" i="33"/>
  <c r="B261" i="33"/>
  <c r="C261" i="33"/>
  <c r="G261" i="33" s="1"/>
  <c r="B93" i="33"/>
  <c r="C93" i="33"/>
  <c r="C273" i="33"/>
  <c r="F273" i="33" s="1"/>
  <c r="L273" i="33"/>
  <c r="J257" i="33"/>
  <c r="K257" i="33"/>
  <c r="L257" i="33"/>
  <c r="B117" i="33"/>
  <c r="L117" i="33"/>
  <c r="B7" i="33"/>
  <c r="C7" i="33"/>
  <c r="E7" i="33" s="1"/>
  <c r="D7" i="33"/>
  <c r="B86" i="33"/>
  <c r="J86" i="33"/>
  <c r="L86" i="33"/>
  <c r="B255" i="33"/>
  <c r="C255" i="33"/>
  <c r="E255" i="33" s="1"/>
  <c r="B233" i="33"/>
  <c r="K233" i="33"/>
  <c r="J225" i="33"/>
  <c r="B225" i="33"/>
  <c r="B132" i="33"/>
  <c r="C132" i="33"/>
  <c r="E132" i="33" s="1"/>
  <c r="D132" i="33"/>
  <c r="B157" i="33"/>
  <c r="C157" i="33"/>
  <c r="E157" i="33" s="1"/>
  <c r="B223" i="33"/>
  <c r="C223" i="33"/>
  <c r="E223" i="33" s="1"/>
  <c r="B13" i="33"/>
  <c r="L13" i="33"/>
  <c r="M266" i="33"/>
  <c r="L167" i="33"/>
  <c r="K236" i="33"/>
  <c r="D167" i="33"/>
  <c r="D99" i="33"/>
  <c r="J99" i="33" s="1"/>
  <c r="A50" i="33" a="1"/>
  <c r="A50" i="33" s="1"/>
  <c r="D50" i="33" s="1"/>
  <c r="M287" i="33"/>
  <c r="L287" i="33"/>
  <c r="M279" i="33"/>
  <c r="B260" i="33"/>
  <c r="M244" i="33"/>
  <c r="J229" i="33"/>
  <c r="D24" i="33"/>
  <c r="K24" i="33" s="1"/>
  <c r="J287" i="33"/>
  <c r="L279" i="33"/>
  <c r="L244" i="33"/>
  <c r="M234" i="33"/>
  <c r="C164" i="33"/>
  <c r="D154" i="33"/>
  <c r="J154" i="33" s="1"/>
  <c r="C263" i="33"/>
  <c r="E263" i="33" s="1"/>
  <c r="M102" i="33"/>
  <c r="L102" i="33"/>
  <c r="K300" i="33"/>
  <c r="K268" i="33"/>
  <c r="L228" i="33"/>
  <c r="J102" i="33"/>
  <c r="D12" i="33"/>
  <c r="B237" i="33"/>
  <c r="J237" i="33"/>
  <c r="L237" i="33"/>
  <c r="C237" i="33"/>
  <c r="B197" i="33"/>
  <c r="L197" i="33"/>
  <c r="M197" i="33"/>
  <c r="J197" i="33"/>
  <c r="C197" i="33"/>
  <c r="E197" i="33" s="1"/>
  <c r="D197" i="33"/>
  <c r="L184" i="33"/>
  <c r="C184" i="33"/>
  <c r="E184" i="33" s="1"/>
  <c r="D184" i="33"/>
  <c r="M184" i="33"/>
  <c r="J122" i="33"/>
  <c r="B122" i="33"/>
  <c r="C122" i="33"/>
  <c r="E122" i="33" s="1"/>
  <c r="K122" i="33"/>
  <c r="B9" i="33"/>
  <c r="C9" i="33"/>
  <c r="J203" i="33"/>
  <c r="B203" i="33"/>
  <c r="C203" i="33"/>
  <c r="E203" i="33" s="1"/>
  <c r="K203" i="33"/>
  <c r="L203" i="33"/>
  <c r="C54" i="33"/>
  <c r="B54" i="33"/>
  <c r="B297" i="33"/>
  <c r="K297" i="33"/>
  <c r="B147" i="33"/>
  <c r="J147" i="33"/>
  <c r="L147" i="33"/>
  <c r="C147" i="33"/>
  <c r="B295" i="33"/>
  <c r="M295" i="33"/>
  <c r="C295" i="33"/>
  <c r="E295" i="33" s="1"/>
  <c r="D295" i="33"/>
  <c r="J295" i="33"/>
  <c r="L295" i="33"/>
  <c r="B17" i="33"/>
  <c r="J17" i="33"/>
  <c r="J262" i="33"/>
  <c r="B262" i="33"/>
  <c r="K262" i="33"/>
  <c r="B221" i="33"/>
  <c r="L221" i="33"/>
  <c r="C221" i="33"/>
  <c r="J221" i="33"/>
  <c r="J91" i="33"/>
  <c r="B91" i="33"/>
  <c r="K91" i="33"/>
  <c r="B245" i="33"/>
  <c r="C245" i="33"/>
  <c r="J245" i="33"/>
  <c r="L245" i="33"/>
  <c r="B239" i="33"/>
  <c r="M239" i="33"/>
  <c r="C239" i="33"/>
  <c r="E239" i="33" s="1"/>
  <c r="D239" i="33"/>
  <c r="J239" i="33"/>
  <c r="L239" i="33"/>
  <c r="C209" i="33"/>
  <c r="F209" i="33" s="1"/>
  <c r="L209" i="33"/>
  <c r="B231" i="33"/>
  <c r="C231" i="33"/>
  <c r="E231" i="33" s="1"/>
  <c r="D231" i="33"/>
  <c r="J231" i="33"/>
  <c r="L231" i="33"/>
  <c r="M231" i="33"/>
  <c r="J200" i="33"/>
  <c r="B200" i="33"/>
  <c r="C200" i="33"/>
  <c r="E200" i="33" s="1"/>
  <c r="K200" i="33"/>
  <c r="L200" i="33"/>
  <c r="B293" i="33"/>
  <c r="J293" i="33"/>
  <c r="L293" i="33"/>
  <c r="C293" i="33"/>
  <c r="B253" i="33"/>
  <c r="C253" i="33"/>
  <c r="J253" i="33"/>
  <c r="L253" i="33"/>
  <c r="B207" i="33"/>
  <c r="L207" i="33"/>
  <c r="M207" i="33"/>
  <c r="D207" i="33"/>
  <c r="J207" i="33"/>
  <c r="C207" i="33"/>
  <c r="E207" i="33" s="1"/>
  <c r="J292" i="33"/>
  <c r="B292" i="33"/>
  <c r="C292" i="33"/>
  <c r="D292" i="33"/>
  <c r="K292" i="33"/>
  <c r="L292" i="33"/>
  <c r="M292" i="33"/>
  <c r="B96" i="33"/>
  <c r="L96" i="33"/>
  <c r="C96" i="33"/>
  <c r="J96" i="33"/>
  <c r="B59" i="33"/>
  <c r="C59" i="33"/>
  <c r="B34" i="33"/>
  <c r="C34" i="33"/>
  <c r="B271" i="33"/>
  <c r="C271" i="33"/>
  <c r="E271" i="33" s="1"/>
  <c r="D271" i="33"/>
  <c r="J271" i="33"/>
  <c r="L271" i="33"/>
  <c r="M271" i="33"/>
  <c r="B285" i="33"/>
  <c r="J285" i="33"/>
  <c r="L285" i="33"/>
  <c r="C285" i="33"/>
  <c r="B269" i="33"/>
  <c r="L269" i="33"/>
  <c r="C269" i="33"/>
  <c r="J269" i="33"/>
  <c r="C241" i="33"/>
  <c r="F241" i="33" s="1"/>
  <c r="L241" i="33"/>
  <c r="B129" i="33"/>
  <c r="C129" i="33"/>
  <c r="D129" i="33"/>
  <c r="J129" i="33" s="1"/>
  <c r="A130" i="33" a="1"/>
  <c r="A130" i="33" s="1"/>
  <c r="A131" i="33" s="1" a="1"/>
  <c r="A131" i="33" s="1"/>
  <c r="B131" i="33" s="1"/>
  <c r="B81" i="33"/>
  <c r="J81" i="33"/>
  <c r="K81" i="33"/>
  <c r="L81" i="33"/>
  <c r="B68" i="33"/>
  <c r="C68" i="33"/>
  <c r="D68" i="33"/>
  <c r="J68" i="33" s="1"/>
  <c r="B277" i="33"/>
  <c r="J277" i="33"/>
  <c r="L277" i="33"/>
  <c r="C277" i="33"/>
  <c r="B213" i="33"/>
  <c r="L213" i="33"/>
  <c r="C213" i="33"/>
  <c r="J213" i="33"/>
  <c r="D287" i="33"/>
  <c r="D279" i="33"/>
  <c r="C257" i="33"/>
  <c r="E257" i="33" s="1"/>
  <c r="C244" i="33"/>
  <c r="E244" i="33" s="1"/>
  <c r="C228" i="33"/>
  <c r="G228" i="33" s="1"/>
  <c r="M215" i="33"/>
  <c r="M210" i="33"/>
  <c r="C187" i="33"/>
  <c r="E187" i="33" s="1"/>
  <c r="C167" i="33"/>
  <c r="H167" i="33" s="1"/>
  <c r="A156" i="33" a="1"/>
  <c r="A156" i="33" s="1"/>
  <c r="D156" i="33" s="1"/>
  <c r="K156" i="33" s="1"/>
  <c r="J117" i="33"/>
  <c r="D102" i="33"/>
  <c r="A69" i="33" a="1"/>
  <c r="A69" i="33" s="1"/>
  <c r="D69" i="33" s="1"/>
  <c r="L27" i="33"/>
  <c r="J13" i="33"/>
  <c r="L289" i="33"/>
  <c r="C287" i="33"/>
  <c r="E287" i="33" s="1"/>
  <c r="C279" i="33"/>
  <c r="E279" i="33" s="1"/>
  <c r="K265" i="33"/>
  <c r="M260" i="33"/>
  <c r="B257" i="33"/>
  <c r="L229" i="33"/>
  <c r="B228" i="33"/>
  <c r="M223" i="33"/>
  <c r="L215" i="33"/>
  <c r="B187" i="33"/>
  <c r="L177" i="33"/>
  <c r="B167" i="33"/>
  <c r="M157" i="33"/>
  <c r="C102" i="33"/>
  <c r="E102" i="33" s="1"/>
  <c r="C86" i="33"/>
  <c r="M75" i="33"/>
  <c r="M42" i="33"/>
  <c r="K27" i="33"/>
  <c r="K289" i="33"/>
  <c r="M276" i="33"/>
  <c r="L260" i="33"/>
  <c r="L223" i="33"/>
  <c r="J215" i="33"/>
  <c r="L157" i="33"/>
  <c r="L75" i="33"/>
  <c r="M52" i="33"/>
  <c r="L42" i="33"/>
  <c r="A35" i="33" a="1"/>
  <c r="A35" i="33" s="1"/>
  <c r="D35" i="33" s="1"/>
  <c r="J27" i="33"/>
  <c r="D4" i="33"/>
  <c r="K4" i="33" s="1"/>
  <c r="M298" i="33"/>
  <c r="J289" i="33"/>
  <c r="L276" i="33"/>
  <c r="K260" i="33"/>
  <c r="M242" i="33"/>
  <c r="J223" i="33"/>
  <c r="A165" i="33" a="1"/>
  <c r="A165" i="33" s="1"/>
  <c r="B165" i="33" s="1"/>
  <c r="J157" i="33"/>
  <c r="J75" i="33"/>
  <c r="J42" i="33"/>
  <c r="C27" i="33"/>
  <c r="E27" i="33" s="1"/>
  <c r="C4" i="33"/>
  <c r="E4" i="33" s="1"/>
  <c r="F4" i="33" s="1"/>
  <c r="C276" i="33"/>
  <c r="F276" i="33" s="1"/>
  <c r="C260" i="33"/>
  <c r="F260" i="33" s="1"/>
  <c r="M247" i="33"/>
  <c r="D223" i="33"/>
  <c r="D215" i="33"/>
  <c r="A185" i="33" a="1"/>
  <c r="A185" i="33" s="1"/>
  <c r="A186" i="33" s="1" a="1"/>
  <c r="A186" i="33" s="1"/>
  <c r="D157" i="33"/>
  <c r="C117" i="33"/>
  <c r="D75" i="33"/>
  <c r="D42" i="33"/>
  <c r="C13" i="33"/>
  <c r="M39" i="33"/>
  <c r="M263" i="33"/>
  <c r="L261" i="33"/>
  <c r="M255" i="33"/>
  <c r="L247" i="33"/>
  <c r="A55" i="33" a="1"/>
  <c r="A55" i="33" s="1"/>
  <c r="A56" i="33" s="1" a="1"/>
  <c r="A56" i="33" s="1"/>
  <c r="L263" i="33"/>
  <c r="J261" i="33"/>
  <c r="L255" i="33"/>
  <c r="J247" i="33"/>
  <c r="L225" i="33"/>
  <c r="M212" i="33"/>
  <c r="M132" i="33"/>
  <c r="M7" i="33"/>
  <c r="M274" i="33"/>
  <c r="J263" i="33"/>
  <c r="J255" i="33"/>
  <c r="K225" i="33"/>
  <c r="L212" i="33"/>
  <c r="L132" i="33"/>
  <c r="C119" i="33"/>
  <c r="E119" i="33" s="1"/>
  <c r="F119" i="33" s="1"/>
  <c r="D32" i="33"/>
  <c r="L7" i="33"/>
  <c r="D255" i="33"/>
  <c r="D247" i="33"/>
  <c r="C225" i="33"/>
  <c r="E225" i="33" s="1"/>
  <c r="C212" i="33"/>
  <c r="G212" i="33" s="1"/>
  <c r="J132" i="33"/>
  <c r="K112" i="33"/>
  <c r="A101" i="33" a="1"/>
  <c r="A101" i="33" s="1"/>
  <c r="B101" i="33" s="1"/>
  <c r="A94" i="33" a="1"/>
  <c r="A94" i="33" s="1"/>
  <c r="B94" i="33" s="1"/>
  <c r="M49" i="33"/>
  <c r="A40" i="33" a="1"/>
  <c r="A40" i="33" s="1"/>
  <c r="B40" i="33" s="1"/>
  <c r="J7" i="33"/>
  <c r="E174" i="29"/>
  <c r="F157" i="29"/>
  <c r="G226" i="29"/>
  <c r="G21" i="29"/>
  <c r="H226" i="29"/>
  <c r="F243" i="29"/>
  <c r="E208" i="29"/>
  <c r="E123" i="29"/>
  <c r="H140" i="29"/>
  <c r="E157" i="29"/>
  <c r="H55" i="29"/>
  <c r="E106" i="29"/>
  <c r="G208" i="29"/>
  <c r="G174" i="29"/>
  <c r="F89" i="29"/>
  <c r="F208" i="29"/>
  <c r="F123" i="29"/>
  <c r="F106" i="29"/>
  <c r="E89" i="29"/>
  <c r="H72" i="29"/>
  <c r="B6" i="31"/>
  <c r="H174" i="29"/>
  <c r="G157" i="29"/>
  <c r="E38" i="29"/>
  <c r="F21" i="29"/>
  <c r="G89" i="29"/>
  <c r="E243" i="29"/>
  <c r="F55" i="29"/>
  <c r="E21" i="29"/>
  <c r="E191" i="29"/>
  <c r="G140" i="29"/>
  <c r="H89" i="29"/>
  <c r="E55" i="29"/>
  <c r="D6" i="31"/>
  <c r="E226" i="29"/>
  <c r="G106" i="29"/>
  <c r="H38" i="29"/>
  <c r="H243" i="29"/>
  <c r="H191" i="29"/>
  <c r="G191" i="29"/>
  <c r="H123" i="29"/>
  <c r="E72" i="29"/>
  <c r="G55" i="29"/>
  <c r="G243" i="29"/>
  <c r="F226" i="29"/>
  <c r="H157" i="29"/>
  <c r="F140" i="29"/>
  <c r="H106" i="29"/>
  <c r="G72" i="29"/>
  <c r="G38" i="29"/>
  <c r="H208" i="29"/>
  <c r="E140" i="29"/>
  <c r="F72" i="29"/>
  <c r="F191" i="29"/>
  <c r="G123" i="29"/>
  <c r="F38" i="29"/>
  <c r="H21" i="29"/>
  <c r="F174" i="29"/>
  <c r="F28" i="33"/>
  <c r="G28" i="33"/>
  <c r="H28" i="33"/>
  <c r="E28" i="33"/>
  <c r="B189" i="33"/>
  <c r="C189" i="33"/>
  <c r="D189" i="33"/>
  <c r="L189" i="33" s="1"/>
  <c r="A190" i="33" a="1"/>
  <c r="A190" i="33" s="1"/>
  <c r="B179" i="33"/>
  <c r="C179" i="33"/>
  <c r="D179" i="33"/>
  <c r="L179" i="33" s="1"/>
  <c r="A180" i="33" a="1"/>
  <c r="A180" i="33" s="1"/>
  <c r="B169" i="33"/>
  <c r="C169" i="33"/>
  <c r="D169" i="33"/>
  <c r="L169" i="33" s="1"/>
  <c r="A170" i="33" a="1"/>
  <c r="A170" i="33" s="1"/>
  <c r="B134" i="33"/>
  <c r="C134" i="33"/>
  <c r="D134" i="33"/>
  <c r="J134" i="33" s="1"/>
  <c r="A103" i="33" a="1"/>
  <c r="A103" i="33" s="1"/>
  <c r="R108" i="33"/>
  <c r="B19" i="33"/>
  <c r="C19" i="33"/>
  <c r="D19" i="33"/>
  <c r="M19" i="33" s="1"/>
  <c r="C270" i="33"/>
  <c r="L270" i="33"/>
  <c r="D270" i="33"/>
  <c r="M270" i="33"/>
  <c r="J270" i="33"/>
  <c r="K270" i="33"/>
  <c r="B270" i="33"/>
  <c r="C97" i="33"/>
  <c r="L97" i="33"/>
  <c r="D97" i="33"/>
  <c r="M97" i="33"/>
  <c r="B97" i="33"/>
  <c r="J97" i="33"/>
  <c r="K97" i="33"/>
  <c r="C294" i="33"/>
  <c r="L294" i="33"/>
  <c r="D294" i="33"/>
  <c r="M294" i="33"/>
  <c r="B294" i="33"/>
  <c r="J294" i="33"/>
  <c r="K294" i="33"/>
  <c r="B275" i="33"/>
  <c r="K275" i="33"/>
  <c r="C275" i="33"/>
  <c r="L275" i="33"/>
  <c r="D275" i="33"/>
  <c r="M275" i="33"/>
  <c r="J275" i="33"/>
  <c r="C67" i="33"/>
  <c r="L67" i="33"/>
  <c r="D67" i="33"/>
  <c r="M67" i="33"/>
  <c r="B67" i="33"/>
  <c r="J67" i="33"/>
  <c r="K67" i="33"/>
  <c r="C76" i="15"/>
  <c r="A77" i="15"/>
  <c r="A78" i="15" s="1"/>
  <c r="A79" i="15" s="1"/>
  <c r="B251" i="33"/>
  <c r="K251" i="33"/>
  <c r="C251" i="33"/>
  <c r="L251" i="33"/>
  <c r="D251" i="33"/>
  <c r="M251" i="33"/>
  <c r="J251" i="33"/>
  <c r="D145" i="33"/>
  <c r="A146" i="33" a="1"/>
  <c r="A146" i="33" s="1"/>
  <c r="B145" i="33"/>
  <c r="A64" i="15"/>
  <c r="A65" i="15" s="1"/>
  <c r="A66" i="15" s="1"/>
  <c r="C63" i="15"/>
  <c r="A13" i="15"/>
  <c r="A14" i="15" s="1"/>
  <c r="H9" i="22"/>
  <c r="F11" i="21"/>
  <c r="M139" i="33"/>
  <c r="K139" i="33"/>
  <c r="C37" i="33"/>
  <c r="L37" i="33"/>
  <c r="D37" i="33"/>
  <c r="M37" i="33"/>
  <c r="J37" i="33"/>
  <c r="K37" i="33"/>
  <c r="B37" i="33"/>
  <c r="C23" i="33"/>
  <c r="L23" i="33"/>
  <c r="D23" i="33"/>
  <c r="M23" i="33"/>
  <c r="J23" i="33"/>
  <c r="K23" i="33"/>
  <c r="B23" i="33"/>
  <c r="B219" i="33"/>
  <c r="K219" i="33"/>
  <c r="C219" i="33"/>
  <c r="L219" i="33"/>
  <c r="D219" i="33"/>
  <c r="M219" i="33"/>
  <c r="J219" i="33"/>
  <c r="D88" i="33"/>
  <c r="M88" i="33" s="1"/>
  <c r="B88" i="33"/>
  <c r="C88" i="33"/>
  <c r="C238" i="33"/>
  <c r="L238" i="33"/>
  <c r="D238" i="33"/>
  <c r="M238" i="33"/>
  <c r="J238" i="33"/>
  <c r="K238" i="33"/>
  <c r="B238" i="33"/>
  <c r="C152" i="33"/>
  <c r="L152" i="33"/>
  <c r="D152" i="33"/>
  <c r="M152" i="33"/>
  <c r="B152" i="33"/>
  <c r="J152" i="33"/>
  <c r="K152" i="33"/>
  <c r="B47" i="33"/>
  <c r="K47" i="33"/>
  <c r="C47" i="33"/>
  <c r="L47" i="33"/>
  <c r="D47" i="33"/>
  <c r="M47" i="33"/>
  <c r="J47" i="33"/>
  <c r="B283" i="33"/>
  <c r="K283" i="33"/>
  <c r="C283" i="33"/>
  <c r="L283" i="33"/>
  <c r="D283" i="33"/>
  <c r="M283" i="33"/>
  <c r="J283" i="33"/>
  <c r="B77" i="33"/>
  <c r="C77" i="33"/>
  <c r="D77" i="33"/>
  <c r="J77" i="33" s="1"/>
  <c r="A78" i="33" a="1"/>
  <c r="A78" i="33" s="1"/>
  <c r="A51" i="15"/>
  <c r="A52" i="15" s="1"/>
  <c r="A53" i="15" s="1"/>
  <c r="C50" i="15"/>
  <c r="B243" i="33"/>
  <c r="K243" i="33"/>
  <c r="C243" i="33"/>
  <c r="L243" i="33"/>
  <c r="D243" i="33"/>
  <c r="M243" i="33"/>
  <c r="J243" i="33"/>
  <c r="B192" i="33"/>
  <c r="K192" i="33"/>
  <c r="C192" i="33"/>
  <c r="L192" i="33"/>
  <c r="D192" i="33"/>
  <c r="M192" i="33"/>
  <c r="J192" i="33"/>
  <c r="B182" i="33"/>
  <c r="K182" i="33"/>
  <c r="C182" i="33"/>
  <c r="L182" i="33"/>
  <c r="D182" i="33"/>
  <c r="M182" i="33"/>
  <c r="J182" i="33"/>
  <c r="B172" i="33"/>
  <c r="K172" i="33"/>
  <c r="C172" i="33"/>
  <c r="L172" i="33"/>
  <c r="D172" i="33"/>
  <c r="M172" i="33"/>
  <c r="J172" i="33"/>
  <c r="C14" i="33"/>
  <c r="D14" i="33"/>
  <c r="J14" i="33" s="1"/>
  <c r="A15" i="33" a="1"/>
  <c r="A15" i="33" s="1"/>
  <c r="B14" i="33"/>
  <c r="C300" i="33"/>
  <c r="C297" i="33"/>
  <c r="B291" i="33"/>
  <c r="K291" i="33"/>
  <c r="C291" i="33"/>
  <c r="L291" i="33"/>
  <c r="D291" i="33"/>
  <c r="M291" i="33"/>
  <c r="M284" i="33"/>
  <c r="J282" i="33"/>
  <c r="B282" i="33"/>
  <c r="K282" i="33"/>
  <c r="C282" i="33"/>
  <c r="L282" i="33"/>
  <c r="C278" i="33"/>
  <c r="L278" i="33"/>
  <c r="D278" i="33"/>
  <c r="M278" i="33"/>
  <c r="D273" i="33"/>
  <c r="M273" i="33"/>
  <c r="C268" i="33"/>
  <c r="C265" i="33"/>
  <c r="B259" i="33"/>
  <c r="K259" i="33"/>
  <c r="C259" i="33"/>
  <c r="L259" i="33"/>
  <c r="D259" i="33"/>
  <c r="M259" i="33"/>
  <c r="M252" i="33"/>
  <c r="J250" i="33"/>
  <c r="B250" i="33"/>
  <c r="K250" i="33"/>
  <c r="C250" i="33"/>
  <c r="L250" i="33"/>
  <c r="C246" i="33"/>
  <c r="L246" i="33"/>
  <c r="D246" i="33"/>
  <c r="M246" i="33"/>
  <c r="D241" i="33"/>
  <c r="M241" i="33"/>
  <c r="C236" i="33"/>
  <c r="C233" i="33"/>
  <c r="B227" i="33"/>
  <c r="K227" i="33"/>
  <c r="C227" i="33"/>
  <c r="L227" i="33"/>
  <c r="D227" i="33"/>
  <c r="M227" i="33"/>
  <c r="M220" i="33"/>
  <c r="J218" i="33"/>
  <c r="B218" i="33"/>
  <c r="K218" i="33"/>
  <c r="C218" i="33"/>
  <c r="L218" i="33"/>
  <c r="C214" i="33"/>
  <c r="L214" i="33"/>
  <c r="D214" i="33"/>
  <c r="M214" i="33"/>
  <c r="D209" i="33"/>
  <c r="M209" i="33"/>
  <c r="D177" i="33"/>
  <c r="A150" i="33" a="1"/>
  <c r="A150" i="33" s="1"/>
  <c r="A151" i="33" s="1" a="1"/>
  <c r="A151" i="33" s="1"/>
  <c r="C142" i="33"/>
  <c r="A110" i="33" a="1"/>
  <c r="A110" i="33" s="1"/>
  <c r="D71" i="33"/>
  <c r="M71" i="33"/>
  <c r="D64" i="33"/>
  <c r="M64" i="33" s="1"/>
  <c r="A65" i="33" a="1"/>
  <c r="A65" i="33" s="1"/>
  <c r="A66" i="33" s="1" a="1"/>
  <c r="A66" i="33" s="1"/>
  <c r="C57" i="33"/>
  <c r="L57" i="33"/>
  <c r="D57" i="33"/>
  <c r="M57" i="33"/>
  <c r="C44" i="33"/>
  <c r="D44" i="33"/>
  <c r="L44" i="33" s="1"/>
  <c r="A45" i="33" a="1"/>
  <c r="A45" i="33" s="1"/>
  <c r="A46" i="33" s="1" a="1"/>
  <c r="A46" i="33" s="1"/>
  <c r="R92" i="33"/>
  <c r="A92" i="33" s="1" a="1"/>
  <c r="A92" i="33" s="1"/>
  <c r="A38" i="33" a="1"/>
  <c r="A38" i="33" s="1"/>
  <c r="E12" i="33"/>
  <c r="F12" i="33"/>
  <c r="G12" i="33"/>
  <c r="H12" i="33"/>
  <c r="E11" i="19"/>
  <c r="E7" i="19"/>
  <c r="F10" i="21"/>
  <c r="F8" i="21"/>
  <c r="H6" i="22"/>
  <c r="F19" i="27"/>
  <c r="H6" i="19"/>
  <c r="G13" i="20"/>
  <c r="E8" i="21"/>
  <c r="E6" i="21"/>
  <c r="E19" i="27"/>
  <c r="E17" i="27"/>
  <c r="F13" i="20"/>
  <c r="H9" i="21"/>
  <c r="H7" i="21"/>
  <c r="H18" i="27"/>
  <c r="H16" i="27"/>
  <c r="B300" i="33"/>
  <c r="J288" i="33"/>
  <c r="B288" i="33"/>
  <c r="K288" i="33"/>
  <c r="C288" i="33"/>
  <c r="L288" i="33"/>
  <c r="D288" i="33"/>
  <c r="M288" i="33"/>
  <c r="L284" i="33"/>
  <c r="L281" i="33"/>
  <c r="B268" i="33"/>
  <c r="D260" i="33"/>
  <c r="J256" i="33"/>
  <c r="B256" i="33"/>
  <c r="K256" i="33"/>
  <c r="C256" i="33"/>
  <c r="L256" i="33"/>
  <c r="D256" i="33"/>
  <c r="M256" i="33"/>
  <c r="L252" i="33"/>
  <c r="L249" i="33"/>
  <c r="B236" i="33"/>
  <c r="D228" i="33"/>
  <c r="J224" i="33"/>
  <c r="B224" i="33"/>
  <c r="K224" i="33"/>
  <c r="C224" i="33"/>
  <c r="L224" i="33"/>
  <c r="D224" i="33"/>
  <c r="M224" i="33"/>
  <c r="L220" i="33"/>
  <c r="L217" i="33"/>
  <c r="F215" i="33"/>
  <c r="G215" i="33"/>
  <c r="H215" i="33"/>
  <c r="J202" i="33"/>
  <c r="B202" i="33"/>
  <c r="K202" i="33"/>
  <c r="C202" i="33"/>
  <c r="L202" i="33"/>
  <c r="D202" i="33"/>
  <c r="M202" i="33"/>
  <c r="A195" i="33" a="1"/>
  <c r="A195" i="33" s="1"/>
  <c r="K187" i="33"/>
  <c r="C177" i="33"/>
  <c r="D174" i="33"/>
  <c r="M174" i="33" s="1"/>
  <c r="J164" i="33"/>
  <c r="B164" i="33"/>
  <c r="K164" i="33"/>
  <c r="B154" i="33"/>
  <c r="C154" i="33"/>
  <c r="C155" i="33" s="1"/>
  <c r="J127" i="33"/>
  <c r="B127" i="33"/>
  <c r="K127" i="33"/>
  <c r="C127" i="33"/>
  <c r="L127" i="33"/>
  <c r="D127" i="33"/>
  <c r="M127" i="33"/>
  <c r="B124" i="33"/>
  <c r="C124" i="33"/>
  <c r="D124" i="33"/>
  <c r="L124" i="33" s="1"/>
  <c r="A125" i="33" a="1"/>
  <c r="A125" i="33" s="1"/>
  <c r="A126" i="33" s="1" a="1"/>
  <c r="A126" i="33" s="1"/>
  <c r="L112" i="33"/>
  <c r="B99" i="33"/>
  <c r="C99" i="33"/>
  <c r="C100" i="33" s="1"/>
  <c r="D54" i="33"/>
  <c r="M54" i="33" s="1"/>
  <c r="D28" i="33"/>
  <c r="D27" i="33"/>
  <c r="M27" i="33"/>
  <c r="C24" i="33"/>
  <c r="C17" i="33"/>
  <c r="B12" i="33"/>
  <c r="D9" i="33"/>
  <c r="M9" i="33" s="1"/>
  <c r="A10" i="33" a="1"/>
  <c r="A10" i="33" s="1"/>
  <c r="G13" i="21"/>
  <c r="G11" i="21"/>
  <c r="E8" i="22"/>
  <c r="E6" i="22"/>
  <c r="D297" i="33"/>
  <c r="M297" i="33"/>
  <c r="E292" i="33"/>
  <c r="F292" i="33"/>
  <c r="G292" i="33"/>
  <c r="H292" i="33"/>
  <c r="M290" i="33"/>
  <c r="E289" i="33"/>
  <c r="F289" i="33"/>
  <c r="G289" i="33"/>
  <c r="H289" i="33"/>
  <c r="K286" i="33"/>
  <c r="K284" i="33"/>
  <c r="K281" i="33"/>
  <c r="J274" i="33"/>
  <c r="B274" i="33"/>
  <c r="K274" i="33"/>
  <c r="C274" i="33"/>
  <c r="L274" i="33"/>
  <c r="D265" i="33"/>
  <c r="M265" i="33"/>
  <c r="M258" i="33"/>
  <c r="K254" i="33"/>
  <c r="K252" i="33"/>
  <c r="K249" i="33"/>
  <c r="J242" i="33"/>
  <c r="B242" i="33"/>
  <c r="K242" i="33"/>
  <c r="C242" i="33"/>
  <c r="L242" i="33"/>
  <c r="D233" i="33"/>
  <c r="M233" i="33"/>
  <c r="E228" i="33"/>
  <c r="F228" i="33"/>
  <c r="H228" i="33"/>
  <c r="M226" i="33"/>
  <c r="K222" i="33"/>
  <c r="K220" i="33"/>
  <c r="K217" i="33"/>
  <c r="J210" i="33"/>
  <c r="B210" i="33"/>
  <c r="K210" i="33"/>
  <c r="C210" i="33"/>
  <c r="L210" i="33"/>
  <c r="M204" i="33"/>
  <c r="F203" i="33"/>
  <c r="H203" i="33"/>
  <c r="B177" i="33"/>
  <c r="D142" i="33"/>
  <c r="M142" i="33"/>
  <c r="D131" i="33"/>
  <c r="L131" i="33" s="1"/>
  <c r="A76" i="33" a="1"/>
  <c r="A76" i="33" s="1"/>
  <c r="R82" i="33"/>
  <c r="J72" i="33"/>
  <c r="B72" i="33"/>
  <c r="K72" i="33"/>
  <c r="C72" i="33"/>
  <c r="L72" i="33"/>
  <c r="D34" i="33"/>
  <c r="J286" i="33"/>
  <c r="D284" i="33"/>
  <c r="J281" i="33"/>
  <c r="J280" i="33"/>
  <c r="B280" i="33"/>
  <c r="K280" i="33"/>
  <c r="C280" i="33"/>
  <c r="L280" i="33"/>
  <c r="D280" i="33"/>
  <c r="M280" i="33"/>
  <c r="H271" i="33"/>
  <c r="J254" i="33"/>
  <c r="D252" i="33"/>
  <c r="J249" i="33"/>
  <c r="J248" i="33"/>
  <c r="B248" i="33"/>
  <c r="K248" i="33"/>
  <c r="C248" i="33"/>
  <c r="L248" i="33"/>
  <c r="D248" i="33"/>
  <c r="M248" i="33"/>
  <c r="J222" i="33"/>
  <c r="D220" i="33"/>
  <c r="J217" i="33"/>
  <c r="J216" i="33"/>
  <c r="B216" i="33"/>
  <c r="K216" i="33"/>
  <c r="C216" i="33"/>
  <c r="L216" i="33"/>
  <c r="D216" i="33"/>
  <c r="M216" i="33"/>
  <c r="B201" i="33"/>
  <c r="E201" i="33" s="1"/>
  <c r="B174" i="33"/>
  <c r="E174" i="33" s="1"/>
  <c r="B162" i="33"/>
  <c r="K162" i="33"/>
  <c r="C162" i="33"/>
  <c r="L162" i="33"/>
  <c r="D162" i="33"/>
  <c r="M162" i="33"/>
  <c r="B155" i="33"/>
  <c r="D155" i="33"/>
  <c r="A135" i="33" a="1"/>
  <c r="A135" i="33" s="1"/>
  <c r="A136" i="33" s="1" a="1"/>
  <c r="A136" i="33" s="1"/>
  <c r="F132" i="33"/>
  <c r="G132" i="33"/>
  <c r="H132" i="33"/>
  <c r="A114" i="33" a="1"/>
  <c r="A114" i="33" s="1"/>
  <c r="R116" i="33"/>
  <c r="J112" i="33"/>
  <c r="J107" i="33"/>
  <c r="B107" i="33"/>
  <c r="K107" i="33"/>
  <c r="C107" i="33"/>
  <c r="L107" i="33"/>
  <c r="D107" i="33"/>
  <c r="M107" i="33"/>
  <c r="B104" i="33"/>
  <c r="C104" i="33"/>
  <c r="D104" i="33"/>
  <c r="J104" i="33" s="1"/>
  <c r="B100" i="33"/>
  <c r="D100" i="33"/>
  <c r="L71" i="33"/>
  <c r="B69" i="33"/>
  <c r="C69" i="33"/>
  <c r="J62" i="33"/>
  <c r="B62" i="33"/>
  <c r="K62" i="33"/>
  <c r="C62" i="33"/>
  <c r="L62" i="33"/>
  <c r="F42" i="33"/>
  <c r="G42" i="33"/>
  <c r="H42" i="33"/>
  <c r="J28" i="33"/>
  <c r="B28" i="33"/>
  <c r="K28" i="33"/>
  <c r="A25" i="33" a="1"/>
  <c r="A25" i="33" s="1"/>
  <c r="D17" i="33"/>
  <c r="M17" i="33"/>
  <c r="C11" i="15"/>
  <c r="E7" i="17"/>
  <c r="H13" i="19"/>
  <c r="E19" i="21"/>
  <c r="E17" i="21"/>
  <c r="G17" i="22"/>
  <c r="G15" i="22"/>
  <c r="E14" i="27"/>
  <c r="E10" i="27"/>
  <c r="M300" i="33"/>
  <c r="J298" i="33"/>
  <c r="B298" i="33"/>
  <c r="K298" i="33"/>
  <c r="C298" i="33"/>
  <c r="L298" i="33"/>
  <c r="D289" i="33"/>
  <c r="M289" i="33"/>
  <c r="C284" i="33"/>
  <c r="M282" i="33"/>
  <c r="C281" i="33"/>
  <c r="K278" i="33"/>
  <c r="K276" i="33"/>
  <c r="K273" i="33"/>
  <c r="M268" i="33"/>
  <c r="J266" i="33"/>
  <c r="B266" i="33"/>
  <c r="K266" i="33"/>
  <c r="C266" i="33"/>
  <c r="L266" i="33"/>
  <c r="C262" i="33"/>
  <c r="L262" i="33"/>
  <c r="D262" i="33"/>
  <c r="M262" i="33"/>
  <c r="D257" i="33"/>
  <c r="M257" i="33"/>
  <c r="C252" i="33"/>
  <c r="M250" i="33"/>
  <c r="C249" i="33"/>
  <c r="K246" i="33"/>
  <c r="K244" i="33"/>
  <c r="K241" i="33"/>
  <c r="M236" i="33"/>
  <c r="J234" i="33"/>
  <c r="B234" i="33"/>
  <c r="K234" i="33"/>
  <c r="C234" i="33"/>
  <c r="L234" i="33"/>
  <c r="C230" i="33"/>
  <c r="L230" i="33"/>
  <c r="D230" i="33"/>
  <c r="M230" i="33"/>
  <c r="D225" i="33"/>
  <c r="M225" i="33"/>
  <c r="C220" i="33"/>
  <c r="M218" i="33"/>
  <c r="C217" i="33"/>
  <c r="K214" i="33"/>
  <c r="K212" i="33"/>
  <c r="B211" i="33"/>
  <c r="K211" i="33"/>
  <c r="C211" i="33"/>
  <c r="L211" i="33"/>
  <c r="D211" i="33"/>
  <c r="M211" i="33"/>
  <c r="K209" i="33"/>
  <c r="D203" i="33"/>
  <c r="M203" i="33"/>
  <c r="D200" i="33"/>
  <c r="M200" i="33"/>
  <c r="G184" i="33"/>
  <c r="C159" i="33"/>
  <c r="D159" i="33"/>
  <c r="K159" i="33" s="1"/>
  <c r="A160" i="33" a="1"/>
  <c r="A160" i="33" s="1"/>
  <c r="A161" i="33" s="1" a="1"/>
  <c r="A161" i="33" s="1"/>
  <c r="C149" i="33"/>
  <c r="A140" i="33" a="1"/>
  <c r="A140" i="33" s="1"/>
  <c r="J139" i="33"/>
  <c r="D122" i="33"/>
  <c r="M122" i="33"/>
  <c r="D119" i="33"/>
  <c r="K119" i="33" s="1"/>
  <c r="A120" i="33" a="1"/>
  <c r="A120" i="33" s="1"/>
  <c r="A121" i="33" s="1" a="1"/>
  <c r="A121" i="33" s="1"/>
  <c r="C112" i="33"/>
  <c r="C91" i="33"/>
  <c r="L91" i="33"/>
  <c r="D91" i="33"/>
  <c r="M91" i="33"/>
  <c r="A83" i="33" a="1"/>
  <c r="A83" i="33" s="1"/>
  <c r="R85" i="33"/>
  <c r="A73" i="33" a="1"/>
  <c r="A73" i="33" s="1"/>
  <c r="K71" i="33"/>
  <c r="K57" i="33"/>
  <c r="J52" i="33"/>
  <c r="B52" i="33"/>
  <c r="K52" i="33"/>
  <c r="C52" i="33"/>
  <c r="L52" i="33"/>
  <c r="F7" i="33"/>
  <c r="G7" i="33"/>
  <c r="H7" i="33"/>
  <c r="L300" i="33"/>
  <c r="L297" i="33"/>
  <c r="F295" i="33"/>
  <c r="G295" i="33"/>
  <c r="H295" i="33"/>
  <c r="J291" i="33"/>
  <c r="B284" i="33"/>
  <c r="J278" i="33"/>
  <c r="D276" i="33"/>
  <c r="J273" i="33"/>
  <c r="J272" i="33"/>
  <c r="B272" i="33"/>
  <c r="K272" i="33"/>
  <c r="C272" i="33"/>
  <c r="L272" i="33"/>
  <c r="D272" i="33"/>
  <c r="M272" i="33"/>
  <c r="L268" i="33"/>
  <c r="L265" i="33"/>
  <c r="F263" i="33"/>
  <c r="G263" i="33"/>
  <c r="H263" i="33"/>
  <c r="J259" i="33"/>
  <c r="B252" i="33"/>
  <c r="J246" i="33"/>
  <c r="D244" i="33"/>
  <c r="J241" i="33"/>
  <c r="J240" i="33"/>
  <c r="B240" i="33"/>
  <c r="K240" i="33"/>
  <c r="C240" i="33"/>
  <c r="L240" i="33"/>
  <c r="D240" i="33"/>
  <c r="M240" i="33"/>
  <c r="L236" i="33"/>
  <c r="L233" i="33"/>
  <c r="G231" i="33"/>
  <c r="J227" i="33"/>
  <c r="B220" i="33"/>
  <c r="J214" i="33"/>
  <c r="D212" i="33"/>
  <c r="J209" i="33"/>
  <c r="J208" i="33"/>
  <c r="B208" i="33"/>
  <c r="K208" i="33"/>
  <c r="C208" i="33"/>
  <c r="L208" i="33"/>
  <c r="D208" i="33"/>
  <c r="M208" i="33"/>
  <c r="D201" i="33"/>
  <c r="F197" i="33"/>
  <c r="G197" i="33"/>
  <c r="H197" i="33"/>
  <c r="J184" i="33"/>
  <c r="B184" i="33"/>
  <c r="K184" i="33"/>
  <c r="M177" i="33"/>
  <c r="A175" i="33" a="1"/>
  <c r="A175" i="33" s="1"/>
  <c r="K167" i="33"/>
  <c r="L164" i="33"/>
  <c r="M154" i="33"/>
  <c r="L142" i="33"/>
  <c r="D109" i="33"/>
  <c r="M109" i="33" s="1"/>
  <c r="C81" i="33"/>
  <c r="R80" i="33"/>
  <c r="J71" i="33"/>
  <c r="J57" i="33"/>
  <c r="J49" i="33"/>
  <c r="B49" i="33"/>
  <c r="K49" i="33"/>
  <c r="C49" i="33"/>
  <c r="L49" i="33"/>
  <c r="R43" i="33"/>
  <c r="J39" i="33"/>
  <c r="B39" i="33"/>
  <c r="K39" i="33"/>
  <c r="C39" i="33"/>
  <c r="L39" i="33"/>
  <c r="J32" i="33"/>
  <c r="B32" i="33"/>
  <c r="K32" i="33"/>
  <c r="C32" i="33"/>
  <c r="L32" i="33"/>
  <c r="A29" i="33" a="1"/>
  <c r="A29" i="33" s="1"/>
  <c r="R31" i="33"/>
  <c r="J18" i="33"/>
  <c r="B18" i="33"/>
  <c r="K18" i="33"/>
  <c r="C18" i="33"/>
  <c r="L18" i="33"/>
  <c r="G12" i="17"/>
  <c r="E10" i="20"/>
  <c r="E8" i="20"/>
  <c r="G6" i="21"/>
  <c r="E19" i="22"/>
  <c r="G19" i="27"/>
  <c r="G17" i="27"/>
  <c r="B299" i="33"/>
  <c r="K299" i="33"/>
  <c r="C299" i="33"/>
  <c r="L299" i="33"/>
  <c r="D299" i="33"/>
  <c r="M299" i="33"/>
  <c r="J290" i="33"/>
  <c r="B290" i="33"/>
  <c r="K290" i="33"/>
  <c r="C290" i="33"/>
  <c r="L290" i="33"/>
  <c r="C286" i="33"/>
  <c r="L286" i="33"/>
  <c r="D286" i="33"/>
  <c r="M286" i="33"/>
  <c r="D281" i="33"/>
  <c r="M281" i="33"/>
  <c r="E273" i="33"/>
  <c r="B267" i="33"/>
  <c r="K267" i="33"/>
  <c r="C267" i="33"/>
  <c r="L267" i="33"/>
  <c r="D267" i="33"/>
  <c r="M267" i="33"/>
  <c r="J258" i="33"/>
  <c r="B258" i="33"/>
  <c r="K258" i="33"/>
  <c r="C258" i="33"/>
  <c r="L258" i="33"/>
  <c r="C254" i="33"/>
  <c r="L254" i="33"/>
  <c r="D254" i="33"/>
  <c r="M254" i="33"/>
  <c r="D249" i="33"/>
  <c r="M249" i="33"/>
  <c r="E241" i="33"/>
  <c r="B235" i="33"/>
  <c r="K235" i="33"/>
  <c r="C235" i="33"/>
  <c r="L235" i="33"/>
  <c r="D235" i="33"/>
  <c r="M235" i="33"/>
  <c r="J226" i="33"/>
  <c r="B226" i="33"/>
  <c r="K226" i="33"/>
  <c r="C226" i="33"/>
  <c r="L226" i="33"/>
  <c r="C222" i="33"/>
  <c r="L222" i="33"/>
  <c r="D222" i="33"/>
  <c r="M222" i="33"/>
  <c r="D217" i="33"/>
  <c r="M217" i="33"/>
  <c r="E212" i="33"/>
  <c r="F212" i="33"/>
  <c r="H212" i="33"/>
  <c r="J204" i="33"/>
  <c r="B204" i="33"/>
  <c r="K204" i="33"/>
  <c r="C204" i="33"/>
  <c r="L204" i="33"/>
  <c r="D149" i="33"/>
  <c r="K149" i="33" s="1"/>
  <c r="K142" i="33"/>
  <c r="D112" i="33"/>
  <c r="M112" i="33"/>
  <c r="M72" i="33"/>
  <c r="C71" i="33"/>
  <c r="C64" i="33"/>
  <c r="A60" i="33" a="1"/>
  <c r="A60" i="33" s="1"/>
  <c r="A61" i="33" s="1" a="1"/>
  <c r="A61" i="33" s="1"/>
  <c r="R41" i="33"/>
  <c r="M28" i="33"/>
  <c r="L17" i="33"/>
  <c r="J8" i="33"/>
  <c r="B8" i="33"/>
  <c r="K8" i="33"/>
  <c r="C8" i="33"/>
  <c r="L8" i="33"/>
  <c r="D8" i="33"/>
  <c r="M8" i="33"/>
  <c r="A5" i="33" a="1"/>
  <c r="A5" i="33" s="1"/>
  <c r="D300" i="33"/>
  <c r="J297" i="33"/>
  <c r="J296" i="33"/>
  <c r="B296" i="33"/>
  <c r="K296" i="33"/>
  <c r="C296" i="33"/>
  <c r="L296" i="33"/>
  <c r="D296" i="33"/>
  <c r="M296" i="33"/>
  <c r="F287" i="33"/>
  <c r="H287" i="33"/>
  <c r="D282" i="33"/>
  <c r="B278" i="33"/>
  <c r="B276" i="33"/>
  <c r="B273" i="33"/>
  <c r="D268" i="33"/>
  <c r="J265" i="33"/>
  <c r="J264" i="33"/>
  <c r="B264" i="33"/>
  <c r="K264" i="33"/>
  <c r="C264" i="33"/>
  <c r="L264" i="33"/>
  <c r="D264" i="33"/>
  <c r="M264" i="33"/>
  <c r="F255" i="33"/>
  <c r="G255" i="33"/>
  <c r="H255" i="33"/>
  <c r="D250" i="33"/>
  <c r="B246" i="33"/>
  <c r="B244" i="33"/>
  <c r="B241" i="33"/>
  <c r="D236" i="33"/>
  <c r="J233" i="33"/>
  <c r="J232" i="33"/>
  <c r="B232" i="33"/>
  <c r="K232" i="33"/>
  <c r="C232" i="33"/>
  <c r="L232" i="33"/>
  <c r="D232" i="33"/>
  <c r="M232" i="33"/>
  <c r="F223" i="33"/>
  <c r="D218" i="33"/>
  <c r="B214" i="33"/>
  <c r="B212" i="33"/>
  <c r="B209" i="33"/>
  <c r="J194" i="33"/>
  <c r="B194" i="33"/>
  <c r="K194" i="33"/>
  <c r="C194" i="33"/>
  <c r="L194" i="33"/>
  <c r="K177" i="33"/>
  <c r="E167" i="33"/>
  <c r="R166" i="33"/>
  <c r="B144" i="33"/>
  <c r="C144" i="33"/>
  <c r="D144" i="33"/>
  <c r="J144" i="33" s="1"/>
  <c r="J142" i="33"/>
  <c r="L139" i="33"/>
  <c r="J137" i="33"/>
  <c r="B137" i="33"/>
  <c r="K137" i="33"/>
  <c r="C137" i="33"/>
  <c r="L137" i="33"/>
  <c r="D137" i="33"/>
  <c r="M137" i="33"/>
  <c r="L122" i="33"/>
  <c r="B109" i="33"/>
  <c r="E109" i="33" s="1"/>
  <c r="A105" i="33" a="1"/>
  <c r="A105" i="33" s="1"/>
  <c r="A106" i="33" s="1" a="1"/>
  <c r="A106" i="33" s="1"/>
  <c r="F102" i="33"/>
  <c r="G102" i="33"/>
  <c r="H102" i="33"/>
  <c r="A89" i="33" a="1"/>
  <c r="A89" i="33" s="1"/>
  <c r="A90" i="33" s="1" a="1"/>
  <c r="A90" i="33" s="1"/>
  <c r="D81" i="33"/>
  <c r="M81" i="33"/>
  <c r="B71" i="33"/>
  <c r="R70" i="33"/>
  <c r="A70" i="33" s="1" a="1"/>
  <c r="A70" i="33" s="1"/>
  <c r="B64" i="33"/>
  <c r="M62" i="33"/>
  <c r="B57" i="33"/>
  <c r="B44" i="33"/>
  <c r="A33" i="33" a="1"/>
  <c r="A33" i="33" s="1"/>
  <c r="L28" i="33"/>
  <c r="J22" i="33"/>
  <c r="B22" i="33"/>
  <c r="K22" i="33"/>
  <c r="C22" i="33"/>
  <c r="L22" i="33"/>
  <c r="D22" i="33"/>
  <c r="M22" i="33"/>
  <c r="K17" i="33"/>
  <c r="K295" i="33"/>
  <c r="M293" i="33"/>
  <c r="D293" i="33"/>
  <c r="K287" i="33"/>
  <c r="M285" i="33"/>
  <c r="D285" i="33"/>
  <c r="K279" i="33"/>
  <c r="M277" i="33"/>
  <c r="D277" i="33"/>
  <c r="K271" i="33"/>
  <c r="M269" i="33"/>
  <c r="D269" i="33"/>
  <c r="K263" i="33"/>
  <c r="M261" i="33"/>
  <c r="D261" i="33"/>
  <c r="K255" i="33"/>
  <c r="M253" i="33"/>
  <c r="D253" i="33"/>
  <c r="K247" i="33"/>
  <c r="M245" i="33"/>
  <c r="D245" i="33"/>
  <c r="K239" i="33"/>
  <c r="M237" i="33"/>
  <c r="D237" i="33"/>
  <c r="K231" i="33"/>
  <c r="M229" i="33"/>
  <c r="D229" i="33"/>
  <c r="K223" i="33"/>
  <c r="M221" i="33"/>
  <c r="D221" i="33"/>
  <c r="K215" i="33"/>
  <c r="M213" i="33"/>
  <c r="D213" i="33"/>
  <c r="K207" i="33"/>
  <c r="K197" i="33"/>
  <c r="K157" i="33"/>
  <c r="M147" i="33"/>
  <c r="D147" i="33"/>
  <c r="K132" i="33"/>
  <c r="M117" i="33"/>
  <c r="D117" i="33"/>
  <c r="K102" i="33"/>
  <c r="M96" i="33"/>
  <c r="D96" i="33"/>
  <c r="D93" i="33"/>
  <c r="M86" i="33"/>
  <c r="D86" i="33"/>
  <c r="K75" i="33"/>
  <c r="K68" i="33"/>
  <c r="D59" i="33"/>
  <c r="K59" i="33" s="1"/>
  <c r="K42" i="33"/>
  <c r="A20" i="33" a="1"/>
  <c r="A20" i="33" s="1"/>
  <c r="M13" i="33"/>
  <c r="D13" i="33"/>
  <c r="K7" i="33"/>
  <c r="K293" i="33"/>
  <c r="K285" i="33"/>
  <c r="K277" i="33"/>
  <c r="K269" i="33"/>
  <c r="K261" i="33"/>
  <c r="K253" i="33"/>
  <c r="K245" i="33"/>
  <c r="K237" i="33"/>
  <c r="K229" i="33"/>
  <c r="K221" i="33"/>
  <c r="K213" i="33"/>
  <c r="K147" i="33"/>
  <c r="K117" i="33"/>
  <c r="K96" i="33"/>
  <c r="K86" i="33"/>
  <c r="K13" i="33"/>
  <c r="G6" i="31"/>
  <c r="L6" i="31" l="1"/>
  <c r="F6" i="31"/>
  <c r="F6" i="19"/>
  <c r="E34" i="33"/>
  <c r="G34" i="33" s="1"/>
  <c r="M129" i="33"/>
  <c r="E139" i="33"/>
  <c r="F139" i="33" s="1"/>
  <c r="K129" i="33"/>
  <c r="E209" i="33"/>
  <c r="G187" i="33"/>
  <c r="E59" i="33"/>
  <c r="F59" i="33" s="1"/>
  <c r="H209" i="33"/>
  <c r="F187" i="33"/>
  <c r="E93" i="33"/>
  <c r="F93" i="33" s="1"/>
  <c r="F229" i="33"/>
  <c r="G229" i="33"/>
  <c r="L185" i="33"/>
  <c r="F207" i="33"/>
  <c r="H231" i="33"/>
  <c r="H93" i="33"/>
  <c r="H157" i="33"/>
  <c r="G157" i="33"/>
  <c r="B35" i="33"/>
  <c r="G167" i="33"/>
  <c r="F167" i="33"/>
  <c r="D94" i="33"/>
  <c r="F75" i="33"/>
  <c r="E129" i="33"/>
  <c r="H129" i="33" s="1"/>
  <c r="C185" i="33"/>
  <c r="H187" i="33"/>
  <c r="E9" i="33"/>
  <c r="F9" i="33" s="1"/>
  <c r="H244" i="33"/>
  <c r="C94" i="33"/>
  <c r="E94" i="33" s="1"/>
  <c r="J94" i="33" s="1"/>
  <c r="G244" i="33"/>
  <c r="H247" i="33"/>
  <c r="L174" i="33"/>
  <c r="F244" i="33"/>
  <c r="G247" i="33"/>
  <c r="E75" i="33"/>
  <c r="F247" i="33"/>
  <c r="H75" i="33"/>
  <c r="M185" i="33"/>
  <c r="C35" i="33"/>
  <c r="D185" i="33"/>
  <c r="G207" i="33"/>
  <c r="F157" i="33"/>
  <c r="K185" i="33"/>
  <c r="A166" i="33" a="1"/>
  <c r="A166" i="33" s="1"/>
  <c r="B185" i="33"/>
  <c r="A36" i="33" a="1"/>
  <c r="A36" i="33" s="1"/>
  <c r="B36" i="33" s="1"/>
  <c r="D165" i="33"/>
  <c r="J185" i="33"/>
  <c r="H276" i="33"/>
  <c r="K174" i="33"/>
  <c r="A95" i="33" a="1"/>
  <c r="A95" i="33" s="1"/>
  <c r="B95" i="33" s="1"/>
  <c r="E164" i="33"/>
  <c r="F164" i="33" s="1"/>
  <c r="D101" i="33"/>
  <c r="M101" i="33" s="1"/>
  <c r="F231" i="33"/>
  <c r="G203" i="33"/>
  <c r="C101" i="33"/>
  <c r="E101" i="33" s="1"/>
  <c r="F101" i="33" s="1"/>
  <c r="J64" i="33"/>
  <c r="G239" i="33"/>
  <c r="L68" i="33"/>
  <c r="F239" i="33"/>
  <c r="C165" i="33"/>
  <c r="D40" i="33"/>
  <c r="M99" i="33"/>
  <c r="L99" i="33"/>
  <c r="H260" i="33"/>
  <c r="K99" i="33"/>
  <c r="G276" i="33"/>
  <c r="G260" i="33"/>
  <c r="B50" i="33"/>
  <c r="E276" i="33"/>
  <c r="H223" i="33"/>
  <c r="A41" i="33" a="1"/>
  <c r="A41" i="33" s="1"/>
  <c r="B41" i="33" s="1"/>
  <c r="H273" i="33"/>
  <c r="G273" i="33"/>
  <c r="C40" i="33"/>
  <c r="A51" i="33" a="1"/>
  <c r="A51" i="33" s="1"/>
  <c r="D51" i="33" s="1"/>
  <c r="K51" i="33" s="1"/>
  <c r="G122" i="33"/>
  <c r="E260" i="33"/>
  <c r="G223" i="33"/>
  <c r="L88" i="33"/>
  <c r="L119" i="33"/>
  <c r="F122" i="33"/>
  <c r="L64" i="33"/>
  <c r="F279" i="33"/>
  <c r="M104" i="33"/>
  <c r="K169" i="33"/>
  <c r="L24" i="33"/>
  <c r="B55" i="33"/>
  <c r="J24" i="33"/>
  <c r="J4" i="33"/>
  <c r="K104" i="33"/>
  <c r="D55" i="33"/>
  <c r="H27" i="33"/>
  <c r="G27" i="33"/>
  <c r="L4" i="33"/>
  <c r="F27" i="33"/>
  <c r="M24" i="33"/>
  <c r="G279" i="33"/>
  <c r="F184" i="33"/>
  <c r="H279" i="33"/>
  <c r="K88" i="33"/>
  <c r="J44" i="33"/>
  <c r="L154" i="33"/>
  <c r="K14" i="33"/>
  <c r="J88" i="33"/>
  <c r="M134" i="33"/>
  <c r="E229" i="33"/>
  <c r="D130" i="33"/>
  <c r="F261" i="33"/>
  <c r="K154" i="33"/>
  <c r="C130" i="33"/>
  <c r="C131" i="33" s="1"/>
  <c r="B130" i="33"/>
  <c r="B156" i="33"/>
  <c r="H225" i="33"/>
  <c r="G209" i="33"/>
  <c r="K44" i="33"/>
  <c r="J174" i="33"/>
  <c r="G225" i="33"/>
  <c r="F225" i="33"/>
  <c r="F34" i="33"/>
  <c r="M144" i="33"/>
  <c r="H184" i="33"/>
  <c r="C55" i="33"/>
  <c r="G287" i="33"/>
  <c r="M149" i="33"/>
  <c r="H239" i="33"/>
  <c r="H122" i="33"/>
  <c r="K124" i="33"/>
  <c r="H261" i="33"/>
  <c r="E261" i="33"/>
  <c r="M68" i="33"/>
  <c r="E68" i="33"/>
  <c r="F68" i="33" s="1"/>
  <c r="E54" i="33"/>
  <c r="H54" i="33" s="1"/>
  <c r="G201" i="33"/>
  <c r="L201" i="33" s="1"/>
  <c r="F201" i="33"/>
  <c r="K201" i="33" s="1"/>
  <c r="D186" i="33"/>
  <c r="M186" i="33"/>
  <c r="J186" i="33"/>
  <c r="C186" i="33"/>
  <c r="B186" i="33"/>
  <c r="K186" i="33"/>
  <c r="L186" i="33"/>
  <c r="H96" i="33"/>
  <c r="E96" i="33"/>
  <c r="F96" i="33"/>
  <c r="G96" i="33"/>
  <c r="G271" i="33"/>
  <c r="M14" i="33"/>
  <c r="L19" i="33"/>
  <c r="L134" i="33"/>
  <c r="K179" i="33"/>
  <c r="H269" i="33"/>
  <c r="E269" i="33"/>
  <c r="F269" i="33"/>
  <c r="G269" i="33"/>
  <c r="J149" i="33"/>
  <c r="F271" i="33"/>
  <c r="J124" i="33"/>
  <c r="H117" i="33"/>
  <c r="E117" i="33"/>
  <c r="F117" i="33"/>
  <c r="G117" i="33"/>
  <c r="M4" i="33"/>
  <c r="H213" i="33"/>
  <c r="E213" i="33"/>
  <c r="F213" i="33"/>
  <c r="G213" i="33"/>
  <c r="H147" i="33"/>
  <c r="G147" i="33"/>
  <c r="F147" i="33"/>
  <c r="E147" i="33"/>
  <c r="H237" i="33"/>
  <c r="G237" i="33"/>
  <c r="F237" i="33"/>
  <c r="E237" i="33"/>
  <c r="L14" i="33"/>
  <c r="J156" i="33"/>
  <c r="K19" i="33"/>
  <c r="K134" i="33"/>
  <c r="H285" i="33"/>
  <c r="G285" i="33"/>
  <c r="E285" i="33"/>
  <c r="F285" i="33"/>
  <c r="M44" i="33"/>
  <c r="M77" i="33"/>
  <c r="M156" i="33"/>
  <c r="H277" i="33"/>
  <c r="G277" i="33"/>
  <c r="E277" i="33"/>
  <c r="F277" i="33"/>
  <c r="H13" i="33"/>
  <c r="E13" i="33"/>
  <c r="F13" i="33"/>
  <c r="G13" i="33"/>
  <c r="H245" i="33"/>
  <c r="E245" i="33"/>
  <c r="F245" i="33"/>
  <c r="G245" i="33"/>
  <c r="L109" i="33"/>
  <c r="K189" i="33"/>
  <c r="H86" i="33"/>
  <c r="G86" i="33"/>
  <c r="E86" i="33"/>
  <c r="F86" i="33"/>
  <c r="L129" i="33"/>
  <c r="L104" i="33"/>
  <c r="H200" i="33"/>
  <c r="H257" i="33"/>
  <c r="L156" i="33"/>
  <c r="H241" i="33"/>
  <c r="K109" i="33"/>
  <c r="G200" i="33"/>
  <c r="G257" i="33"/>
  <c r="M124" i="33"/>
  <c r="H253" i="33"/>
  <c r="E253" i="33"/>
  <c r="F253" i="33"/>
  <c r="G253" i="33"/>
  <c r="F200" i="33"/>
  <c r="F257" i="33"/>
  <c r="H221" i="33"/>
  <c r="E221" i="33"/>
  <c r="F221" i="33"/>
  <c r="G221" i="33"/>
  <c r="K131" i="33"/>
  <c r="G241" i="33"/>
  <c r="K64" i="33"/>
  <c r="H207" i="33"/>
  <c r="H293" i="33"/>
  <c r="F293" i="33"/>
  <c r="E293" i="33"/>
  <c r="G293" i="33"/>
  <c r="F174" i="33"/>
  <c r="G174" i="33"/>
  <c r="H174" i="33"/>
  <c r="B106" i="33"/>
  <c r="D106" i="33"/>
  <c r="J106" i="33" s="1"/>
  <c r="B136" i="33"/>
  <c r="D136" i="33"/>
  <c r="L136" i="33" s="1"/>
  <c r="B90" i="33"/>
  <c r="D90" i="33"/>
  <c r="M90" i="33" s="1"/>
  <c r="E40" i="33"/>
  <c r="E155" i="33"/>
  <c r="J155" i="33" s="1"/>
  <c r="C156" i="33"/>
  <c r="F109" i="33"/>
  <c r="G109" i="33"/>
  <c r="H109" i="33"/>
  <c r="B10" i="33"/>
  <c r="C10" i="33"/>
  <c r="A11" i="33" a="1"/>
  <c r="A11" i="33" s="1"/>
  <c r="D10" i="33"/>
  <c r="B195" i="33"/>
  <c r="C195" i="33"/>
  <c r="D195" i="33"/>
  <c r="E224" i="33"/>
  <c r="G224" i="33"/>
  <c r="H224" i="33"/>
  <c r="F224" i="33"/>
  <c r="B45" i="33"/>
  <c r="C45" i="33"/>
  <c r="D45" i="33"/>
  <c r="E57" i="33"/>
  <c r="F57" i="33"/>
  <c r="G57" i="33"/>
  <c r="H57" i="33"/>
  <c r="B15" i="33"/>
  <c r="C15" i="33"/>
  <c r="D15" i="33"/>
  <c r="A16" i="33" a="1"/>
  <c r="A16" i="33" s="1"/>
  <c r="E243" i="33"/>
  <c r="F243" i="33"/>
  <c r="G243" i="33"/>
  <c r="H243" i="33"/>
  <c r="A79" i="33" a="1"/>
  <c r="A79" i="33" s="1"/>
  <c r="A80" i="33" s="1" a="1"/>
  <c r="A80" i="33" s="1"/>
  <c r="C78" i="33"/>
  <c r="D78" i="33"/>
  <c r="K78" i="33" s="1"/>
  <c r="B78" i="33"/>
  <c r="H6" i="21"/>
  <c r="H19" i="27"/>
  <c r="E67" i="33"/>
  <c r="F67" i="33"/>
  <c r="G67" i="33"/>
  <c r="H67" i="33"/>
  <c r="E97" i="33"/>
  <c r="F97" i="33"/>
  <c r="G97" i="33"/>
  <c r="H97" i="33"/>
  <c r="E19" i="33"/>
  <c r="F19" i="33" s="1"/>
  <c r="E169" i="33"/>
  <c r="F169" i="33" s="1"/>
  <c r="E179" i="33"/>
  <c r="G179" i="33" s="1"/>
  <c r="E189" i="33"/>
  <c r="F189" i="33" s="1"/>
  <c r="B25" i="33"/>
  <c r="C25" i="33"/>
  <c r="D25" i="33"/>
  <c r="B46" i="33"/>
  <c r="D46" i="33"/>
  <c r="K46" i="33" s="1"/>
  <c r="G274" i="33"/>
  <c r="H274" i="33"/>
  <c r="F274" i="33"/>
  <c r="E274" i="33"/>
  <c r="E214" i="33"/>
  <c r="F214" i="33"/>
  <c r="G214" i="33"/>
  <c r="H214" i="33"/>
  <c r="E278" i="33"/>
  <c r="F278" i="33"/>
  <c r="G278" i="33"/>
  <c r="H278" i="33"/>
  <c r="E192" i="33"/>
  <c r="F192" i="33"/>
  <c r="H192" i="33"/>
  <c r="G192" i="33"/>
  <c r="E47" i="33"/>
  <c r="F47" i="33"/>
  <c r="G47" i="33"/>
  <c r="H47" i="33"/>
  <c r="E6" i="27"/>
  <c r="F9" i="21"/>
  <c r="H7" i="22"/>
  <c r="H12" i="17"/>
  <c r="F19" i="22"/>
  <c r="H17" i="27"/>
  <c r="B121" i="33"/>
  <c r="D121" i="33"/>
  <c r="M121" i="33" s="1"/>
  <c r="B73" i="33"/>
  <c r="C73" i="33"/>
  <c r="D73" i="33"/>
  <c r="A74" i="33" a="1"/>
  <c r="A74" i="33" s="1"/>
  <c r="B140" i="33"/>
  <c r="C140" i="33"/>
  <c r="D140" i="33"/>
  <c r="E8" i="33"/>
  <c r="F8" i="33"/>
  <c r="G8" i="33"/>
  <c r="H8" i="33"/>
  <c r="E222" i="33"/>
  <c r="F222" i="33"/>
  <c r="G222" i="33"/>
  <c r="H222" i="33"/>
  <c r="E272" i="33"/>
  <c r="F272" i="33"/>
  <c r="G272" i="33"/>
  <c r="H272" i="33"/>
  <c r="G52" i="33"/>
  <c r="H52" i="33"/>
  <c r="E52" i="33"/>
  <c r="F52" i="33"/>
  <c r="E112" i="33"/>
  <c r="F112" i="33"/>
  <c r="G112" i="33"/>
  <c r="H112" i="33"/>
  <c r="E149" i="33"/>
  <c r="F149" i="33" s="1"/>
  <c r="E220" i="33"/>
  <c r="F220" i="33"/>
  <c r="G220" i="33"/>
  <c r="H220" i="33"/>
  <c r="G234" i="33"/>
  <c r="H234" i="33"/>
  <c r="E234" i="33"/>
  <c r="F234" i="33"/>
  <c r="E249" i="33"/>
  <c r="F249" i="33"/>
  <c r="G249" i="33"/>
  <c r="H249" i="33"/>
  <c r="E262" i="33"/>
  <c r="F262" i="33"/>
  <c r="G262" i="33"/>
  <c r="H262" i="33"/>
  <c r="G298" i="33"/>
  <c r="H298" i="33"/>
  <c r="E298" i="33"/>
  <c r="F298" i="33"/>
  <c r="E235" i="33"/>
  <c r="F235" i="33"/>
  <c r="G235" i="33"/>
  <c r="H235" i="33"/>
  <c r="E254" i="33"/>
  <c r="F254" i="33"/>
  <c r="G254" i="33"/>
  <c r="H254" i="33"/>
  <c r="E7" i="22"/>
  <c r="G8" i="21"/>
  <c r="G18" i="33"/>
  <c r="H18" i="33"/>
  <c r="E18" i="33"/>
  <c r="F18" i="33"/>
  <c r="G32" i="33"/>
  <c r="H32" i="33"/>
  <c r="E32" i="33"/>
  <c r="F32" i="33"/>
  <c r="B56" i="33"/>
  <c r="C56" i="33"/>
  <c r="D56" i="33"/>
  <c r="M56" i="33" s="1"/>
  <c r="B83" i="33"/>
  <c r="C83" i="33"/>
  <c r="D83" i="33"/>
  <c r="M83" i="33" s="1"/>
  <c r="A84" i="33" a="1"/>
  <c r="A84" i="33" s="1"/>
  <c r="A85" i="33" s="1" a="1"/>
  <c r="A85" i="33" s="1"/>
  <c r="B120" i="33"/>
  <c r="C120" i="33"/>
  <c r="D120" i="33"/>
  <c r="B160" i="33"/>
  <c r="C160" i="33"/>
  <c r="C161" i="33" s="1"/>
  <c r="D160" i="33"/>
  <c r="E211" i="33"/>
  <c r="F211" i="33"/>
  <c r="G211" i="33"/>
  <c r="H211" i="33"/>
  <c r="E16" i="27"/>
  <c r="G19" i="22"/>
  <c r="G6" i="20"/>
  <c r="E9" i="17"/>
  <c r="E165" i="33"/>
  <c r="H165" i="33" s="1"/>
  <c r="M165" i="33" s="1"/>
  <c r="E72" i="33"/>
  <c r="H72" i="33" s="1"/>
  <c r="G139" i="33"/>
  <c r="G6" i="27"/>
  <c r="E10" i="22"/>
  <c r="G15" i="21"/>
  <c r="J9" i="33"/>
  <c r="K9" i="33"/>
  <c r="L9" i="33"/>
  <c r="J54" i="33"/>
  <c r="K54" i="33"/>
  <c r="L54" i="33"/>
  <c r="F6" i="22"/>
  <c r="H11" i="21"/>
  <c r="G6" i="19"/>
  <c r="G6" i="22"/>
  <c r="E10" i="21"/>
  <c r="F7" i="27"/>
  <c r="H8" i="22"/>
  <c r="F14" i="21"/>
  <c r="E13" i="19"/>
  <c r="J38" i="33"/>
  <c r="M38" i="33"/>
  <c r="B38" i="33"/>
  <c r="C38" i="33"/>
  <c r="D38" i="33"/>
  <c r="K38" i="33"/>
  <c r="L38" i="33"/>
  <c r="B65" i="33"/>
  <c r="C65" i="33"/>
  <c r="C66" i="33" s="1"/>
  <c r="D65" i="33"/>
  <c r="E130" i="33"/>
  <c r="F130" i="33" s="1"/>
  <c r="E265" i="33"/>
  <c r="F265" i="33"/>
  <c r="G265" i="33"/>
  <c r="H265" i="33"/>
  <c r="E182" i="33"/>
  <c r="F182" i="33"/>
  <c r="G182" i="33"/>
  <c r="H182" i="33"/>
  <c r="E88" i="33"/>
  <c r="F88" i="33" s="1"/>
  <c r="E219" i="33"/>
  <c r="F219" i="33"/>
  <c r="G219" i="33"/>
  <c r="H219" i="33"/>
  <c r="F7" i="21"/>
  <c r="F18" i="27"/>
  <c r="F6" i="20"/>
  <c r="F17" i="22"/>
  <c r="H15" i="27"/>
  <c r="B146" i="33"/>
  <c r="D146" i="33"/>
  <c r="J146" i="33" s="1"/>
  <c r="R113" i="33"/>
  <c r="A108" i="33" a="1"/>
  <c r="A108" i="33" s="1"/>
  <c r="A141" i="33" a="1"/>
  <c r="A141" i="33" s="1"/>
  <c r="D105" i="33"/>
  <c r="B105" i="33"/>
  <c r="C105" i="33"/>
  <c r="C106" i="33" s="1"/>
  <c r="E22" i="33"/>
  <c r="F22" i="33"/>
  <c r="G22" i="33"/>
  <c r="H22" i="33"/>
  <c r="E137" i="33"/>
  <c r="F137" i="33"/>
  <c r="G137" i="33"/>
  <c r="H137" i="33"/>
  <c r="L144" i="33"/>
  <c r="B161" i="33"/>
  <c r="D161" i="33"/>
  <c r="K161" i="33" s="1"/>
  <c r="E194" i="33"/>
  <c r="F194" i="33" s="1"/>
  <c r="B60" i="33"/>
  <c r="C60" i="33"/>
  <c r="C61" i="33" s="1"/>
  <c r="D60" i="33"/>
  <c r="G226" i="33"/>
  <c r="H226" i="33"/>
  <c r="E226" i="33"/>
  <c r="F226" i="33"/>
  <c r="E267" i="33"/>
  <c r="F267" i="33"/>
  <c r="G267" i="33"/>
  <c r="H267" i="33"/>
  <c r="E286" i="33"/>
  <c r="F286" i="33"/>
  <c r="G286" i="33"/>
  <c r="H286" i="33"/>
  <c r="E9" i="22"/>
  <c r="G10" i="21"/>
  <c r="A43" i="33" a="1"/>
  <c r="A43" i="33" s="1"/>
  <c r="R48" i="33"/>
  <c r="B175" i="33"/>
  <c r="C175" i="33"/>
  <c r="D175" i="33"/>
  <c r="A176" i="33" a="1"/>
  <c r="A176" i="33" s="1"/>
  <c r="K6" i="31"/>
  <c r="M119" i="33"/>
  <c r="M159" i="33"/>
  <c r="E252" i="33"/>
  <c r="F252" i="33"/>
  <c r="G252" i="33"/>
  <c r="H252" i="33"/>
  <c r="G266" i="33"/>
  <c r="H266" i="33"/>
  <c r="E266" i="33"/>
  <c r="F266" i="33"/>
  <c r="E281" i="33"/>
  <c r="F281" i="33"/>
  <c r="G281" i="33"/>
  <c r="H281" i="33"/>
  <c r="E18" i="27"/>
  <c r="E7" i="21"/>
  <c r="E248" i="33"/>
  <c r="F248" i="33"/>
  <c r="G248" i="33"/>
  <c r="H248" i="33"/>
  <c r="G210" i="33"/>
  <c r="H210" i="33"/>
  <c r="F210" i="33"/>
  <c r="E210" i="33"/>
  <c r="G8" i="27"/>
  <c r="E14" i="22"/>
  <c r="G17" i="21"/>
  <c r="D125" i="33"/>
  <c r="B125" i="33"/>
  <c r="C125" i="33"/>
  <c r="C126" i="33" s="1"/>
  <c r="F8" i="22"/>
  <c r="H13" i="21"/>
  <c r="E7" i="27"/>
  <c r="G8" i="22"/>
  <c r="E14" i="21"/>
  <c r="F9" i="27"/>
  <c r="H10" i="22"/>
  <c r="F16" i="21"/>
  <c r="J92" i="33"/>
  <c r="B92" i="33"/>
  <c r="C92" i="33"/>
  <c r="D92" i="33"/>
  <c r="K92" i="33"/>
  <c r="L92" i="33"/>
  <c r="M92" i="33"/>
  <c r="G218" i="33"/>
  <c r="H218" i="33"/>
  <c r="E218" i="33"/>
  <c r="F218" i="33"/>
  <c r="E227" i="33"/>
  <c r="F227" i="33"/>
  <c r="G227" i="33"/>
  <c r="H227" i="33"/>
  <c r="E268" i="33"/>
  <c r="F268" i="33"/>
  <c r="G268" i="33"/>
  <c r="H268" i="33"/>
  <c r="G282" i="33"/>
  <c r="H282" i="33"/>
  <c r="E282" i="33"/>
  <c r="F282" i="33"/>
  <c r="E291" i="33"/>
  <c r="F291" i="33"/>
  <c r="G291" i="33"/>
  <c r="H291" i="33"/>
  <c r="E172" i="33"/>
  <c r="F172" i="33"/>
  <c r="G172" i="33"/>
  <c r="H172" i="33"/>
  <c r="L77" i="33"/>
  <c r="E283" i="33"/>
  <c r="F283" i="33"/>
  <c r="G283" i="33"/>
  <c r="H283" i="33"/>
  <c r="E152" i="33"/>
  <c r="F152" i="33"/>
  <c r="G152" i="33"/>
  <c r="H152" i="33"/>
  <c r="E186" i="33"/>
  <c r="F186" i="33"/>
  <c r="H186" i="33"/>
  <c r="G186" i="33"/>
  <c r="E37" i="33"/>
  <c r="F37" i="33"/>
  <c r="G37" i="33"/>
  <c r="H37" i="33"/>
  <c r="H6" i="20"/>
  <c r="H19" i="22"/>
  <c r="F16" i="27"/>
  <c r="H18" i="21"/>
  <c r="F15" i="22"/>
  <c r="H13" i="27"/>
  <c r="J103" i="33"/>
  <c r="B103" i="33"/>
  <c r="K103" i="33"/>
  <c r="C103" i="33"/>
  <c r="L103" i="33"/>
  <c r="D103" i="33"/>
  <c r="M103" i="33"/>
  <c r="J169" i="33"/>
  <c r="J179" i="33"/>
  <c r="J189" i="33"/>
  <c r="G9" i="27"/>
  <c r="G7" i="22"/>
  <c r="E9" i="21"/>
  <c r="B114" i="33"/>
  <c r="C114" i="33"/>
  <c r="D114" i="33"/>
  <c r="M114" i="33" s="1"/>
  <c r="A115" i="33" a="1"/>
  <c r="A115" i="33" s="1"/>
  <c r="A116" i="33" s="1" a="1"/>
  <c r="A116" i="33" s="1"/>
  <c r="E162" i="33"/>
  <c r="F162" i="33"/>
  <c r="G162" i="33"/>
  <c r="H162" i="33"/>
  <c r="G10" i="27"/>
  <c r="E16" i="22"/>
  <c r="G19" i="21"/>
  <c r="E17" i="33"/>
  <c r="F17" i="33"/>
  <c r="G17" i="33"/>
  <c r="H17" i="33"/>
  <c r="L149" i="33"/>
  <c r="E202" i="33"/>
  <c r="G202" i="33"/>
  <c r="H202" i="33"/>
  <c r="F202" i="33"/>
  <c r="E288" i="33"/>
  <c r="G288" i="33"/>
  <c r="H288" i="33"/>
  <c r="F288" i="33"/>
  <c r="H6" i="27"/>
  <c r="F10" i="22"/>
  <c r="H15" i="21"/>
  <c r="E9" i="27"/>
  <c r="G10" i="22"/>
  <c r="E16" i="21"/>
  <c r="F11" i="27"/>
  <c r="H14" i="22"/>
  <c r="F18" i="21"/>
  <c r="E44" i="33"/>
  <c r="H44" i="33" s="1"/>
  <c r="E14" i="33"/>
  <c r="G14" i="33" s="1"/>
  <c r="E77" i="33"/>
  <c r="F77" i="33" s="1"/>
  <c r="J119" i="33"/>
  <c r="E23" i="33"/>
  <c r="F23" i="33"/>
  <c r="G23" i="33"/>
  <c r="H23" i="33"/>
  <c r="B66" i="33"/>
  <c r="D66" i="33"/>
  <c r="K66" i="33" s="1"/>
  <c r="F19" i="21"/>
  <c r="H17" i="22"/>
  <c r="F14" i="27"/>
  <c r="G13" i="19"/>
  <c r="H16" i="21"/>
  <c r="F13" i="22"/>
  <c r="H11" i="27"/>
  <c r="J19" i="33"/>
  <c r="A171" i="33" a="1"/>
  <c r="A171" i="33" s="1"/>
  <c r="D170" i="33"/>
  <c r="B170" i="33"/>
  <c r="C170" i="33"/>
  <c r="A181" i="33" a="1"/>
  <c r="A181" i="33" s="1"/>
  <c r="B180" i="33"/>
  <c r="C180" i="33"/>
  <c r="D180" i="33"/>
  <c r="A191" i="33" a="1"/>
  <c r="A191" i="33" s="1"/>
  <c r="B190" i="33"/>
  <c r="C190" i="33"/>
  <c r="D190" i="33"/>
  <c r="E64" i="33"/>
  <c r="F64" i="33" s="1"/>
  <c r="H201" i="33"/>
  <c r="M201" i="33" s="1"/>
  <c r="G258" i="33"/>
  <c r="H258" i="33"/>
  <c r="E258" i="33"/>
  <c r="F258" i="33"/>
  <c r="E299" i="33"/>
  <c r="F299" i="33"/>
  <c r="G299" i="33"/>
  <c r="H299" i="33"/>
  <c r="E11" i="22"/>
  <c r="G14" i="21"/>
  <c r="J33" i="33"/>
  <c r="B33" i="33"/>
  <c r="K33" i="33"/>
  <c r="C33" i="33"/>
  <c r="L33" i="33"/>
  <c r="D33" i="33"/>
  <c r="M33" i="33"/>
  <c r="D61" i="33"/>
  <c r="K61" i="33" s="1"/>
  <c r="B61" i="33"/>
  <c r="K144" i="33"/>
  <c r="B5" i="33"/>
  <c r="C5" i="33"/>
  <c r="D5" i="33"/>
  <c r="A6" i="33" a="1"/>
  <c r="A6" i="33" s="1"/>
  <c r="G290" i="33"/>
  <c r="H290" i="33"/>
  <c r="E290" i="33"/>
  <c r="F290" i="33"/>
  <c r="G11" i="27"/>
  <c r="E13" i="22"/>
  <c r="G16" i="21"/>
  <c r="F13" i="19"/>
  <c r="H4" i="33"/>
  <c r="L159" i="33"/>
  <c r="E284" i="33"/>
  <c r="F284" i="33"/>
  <c r="G284" i="33"/>
  <c r="H284" i="33"/>
  <c r="G9" i="22"/>
  <c r="E11" i="21"/>
  <c r="E107" i="33"/>
  <c r="F107" i="33"/>
  <c r="G107" i="33"/>
  <c r="H107" i="33"/>
  <c r="H119" i="33"/>
  <c r="M131" i="33"/>
  <c r="G14" i="27"/>
  <c r="E18" i="22"/>
  <c r="E7" i="20"/>
  <c r="E24" i="33"/>
  <c r="G24" i="33" s="1"/>
  <c r="H8" i="27"/>
  <c r="F14" i="22"/>
  <c r="H17" i="21"/>
  <c r="E11" i="27"/>
  <c r="G14" i="22"/>
  <c r="E18" i="21"/>
  <c r="E6" i="17"/>
  <c r="E8" i="17" s="1"/>
  <c r="F13" i="27"/>
  <c r="H16" i="22"/>
  <c r="F12" i="17"/>
  <c r="H68" i="33"/>
  <c r="J109" i="33"/>
  <c r="E246" i="33"/>
  <c r="F246" i="33"/>
  <c r="G246" i="33"/>
  <c r="H246" i="33"/>
  <c r="K77" i="33"/>
  <c r="E10" i="19"/>
  <c r="F17" i="21"/>
  <c r="H15" i="22"/>
  <c r="F10" i="27"/>
  <c r="H14" i="21"/>
  <c r="F11" i="22"/>
  <c r="H9" i="27"/>
  <c r="E251" i="33"/>
  <c r="F251" i="33"/>
  <c r="G251" i="33"/>
  <c r="H251" i="33"/>
  <c r="M169" i="33"/>
  <c r="M179" i="33"/>
  <c r="M189" i="33"/>
  <c r="J59" i="33"/>
  <c r="L59" i="33"/>
  <c r="B70" i="33"/>
  <c r="C70" i="33"/>
  <c r="D70" i="33"/>
  <c r="M70" i="33" s="1"/>
  <c r="G204" i="33"/>
  <c r="H204" i="33"/>
  <c r="E204" i="33"/>
  <c r="F204" i="33"/>
  <c r="B29" i="33"/>
  <c r="C29" i="33"/>
  <c r="D29" i="33"/>
  <c r="L29" i="33" s="1"/>
  <c r="A30" i="33" a="1"/>
  <c r="A30" i="33" s="1"/>
  <c r="A31" i="33" s="1" a="1"/>
  <c r="A31" i="33" s="1"/>
  <c r="E81" i="33"/>
  <c r="F81" i="33"/>
  <c r="G81" i="33"/>
  <c r="H81" i="33"/>
  <c r="E240" i="33"/>
  <c r="F240" i="33"/>
  <c r="G240" i="33"/>
  <c r="H240" i="33"/>
  <c r="G62" i="33"/>
  <c r="H62" i="33"/>
  <c r="E62" i="33"/>
  <c r="F62" i="33"/>
  <c r="E69" i="33"/>
  <c r="F69" i="33" s="1"/>
  <c r="K69" i="33" s="1"/>
  <c r="E100" i="33"/>
  <c r="J100" i="33" s="1"/>
  <c r="D135" i="33"/>
  <c r="B135" i="33"/>
  <c r="C135" i="33"/>
  <c r="E280" i="33"/>
  <c r="F280" i="33"/>
  <c r="G280" i="33"/>
  <c r="H280" i="33"/>
  <c r="J34" i="33"/>
  <c r="K34" i="33"/>
  <c r="L34" i="33"/>
  <c r="E131" i="33"/>
  <c r="F131" i="33" s="1"/>
  <c r="M59" i="33"/>
  <c r="E232" i="33"/>
  <c r="F232" i="33"/>
  <c r="G232" i="33"/>
  <c r="H232" i="33"/>
  <c r="E264" i="33"/>
  <c r="F264" i="33"/>
  <c r="G264" i="33"/>
  <c r="H264" i="33"/>
  <c r="E296" i="33"/>
  <c r="F296" i="33"/>
  <c r="G296" i="33"/>
  <c r="H296" i="33"/>
  <c r="B89" i="33"/>
  <c r="C89" i="33"/>
  <c r="C90" i="33" s="1"/>
  <c r="D89" i="33"/>
  <c r="E144" i="33"/>
  <c r="H144" i="33" s="1"/>
  <c r="B166" i="33"/>
  <c r="D166" i="33"/>
  <c r="K166" i="33" s="1"/>
  <c r="D20" i="33"/>
  <c r="B20" i="33"/>
  <c r="C20" i="33"/>
  <c r="J93" i="33"/>
  <c r="L93" i="33"/>
  <c r="B126" i="33"/>
  <c r="D126" i="33"/>
  <c r="J126" i="33" s="1"/>
  <c r="H185" i="33"/>
  <c r="E185" i="33"/>
  <c r="F185" i="33"/>
  <c r="G185" i="33"/>
  <c r="E71" i="33"/>
  <c r="F71" i="33"/>
  <c r="G71" i="33"/>
  <c r="H71" i="33"/>
  <c r="G16" i="27"/>
  <c r="G7" i="21"/>
  <c r="E11" i="20"/>
  <c r="E99" i="33"/>
  <c r="G99" i="33" s="1"/>
  <c r="E127" i="33"/>
  <c r="G127" i="33"/>
  <c r="H127" i="33"/>
  <c r="F127" i="33"/>
  <c r="E154" i="33"/>
  <c r="G154" i="33" s="1"/>
  <c r="E177" i="33"/>
  <c r="F177" i="33"/>
  <c r="G177" i="33"/>
  <c r="H177" i="33"/>
  <c r="E256" i="33"/>
  <c r="G256" i="33"/>
  <c r="H256" i="33"/>
  <c r="F256" i="33"/>
  <c r="H10" i="27"/>
  <c r="F16" i="22"/>
  <c r="H19" i="21"/>
  <c r="E13" i="27"/>
  <c r="G16" i="22"/>
  <c r="E10" i="17"/>
  <c r="F15" i="27"/>
  <c r="H18" i="22"/>
  <c r="G68" i="33"/>
  <c r="B110" i="33"/>
  <c r="C110" i="33"/>
  <c r="A111" i="33" a="1"/>
  <c r="A111" i="33" s="1"/>
  <c r="D110" i="33"/>
  <c r="E142" i="33"/>
  <c r="F142" i="33"/>
  <c r="G142" i="33"/>
  <c r="H142" i="33"/>
  <c r="E233" i="33"/>
  <c r="F233" i="33"/>
  <c r="G233" i="33"/>
  <c r="H233" i="33"/>
  <c r="E297" i="33"/>
  <c r="F297" i="33"/>
  <c r="G297" i="33"/>
  <c r="H297" i="33"/>
  <c r="E238" i="33"/>
  <c r="F238" i="33"/>
  <c r="G238" i="33"/>
  <c r="H238" i="33"/>
  <c r="A26" i="33" a="1"/>
  <c r="A26" i="33" s="1"/>
  <c r="J159" i="33"/>
  <c r="E8" i="19"/>
  <c r="F15" i="21"/>
  <c r="H13" i="22"/>
  <c r="F8" i="27"/>
  <c r="H10" i="21"/>
  <c r="F9" i="22"/>
  <c r="H7" i="27"/>
  <c r="C145" i="33"/>
  <c r="C146" i="33" s="1"/>
  <c r="E275" i="33"/>
  <c r="F275" i="33"/>
  <c r="G275" i="33"/>
  <c r="H275" i="33"/>
  <c r="G13" i="27"/>
  <c r="E15" i="22"/>
  <c r="G18" i="21"/>
  <c r="E49" i="33"/>
  <c r="G49" i="33" s="1"/>
  <c r="G4" i="33"/>
  <c r="E91" i="33"/>
  <c r="F91" i="33"/>
  <c r="G91" i="33"/>
  <c r="H91" i="33"/>
  <c r="E159" i="33"/>
  <c r="H159" i="33" s="1"/>
  <c r="G11" i="22"/>
  <c r="E13" i="21"/>
  <c r="E216" i="33"/>
  <c r="F216" i="33"/>
  <c r="G216" i="33"/>
  <c r="H216" i="33"/>
  <c r="A82" i="33" a="1"/>
  <c r="A82" i="33" s="1"/>
  <c r="R87" i="33"/>
  <c r="G119" i="33"/>
  <c r="G242" i="33"/>
  <c r="H242" i="33"/>
  <c r="F242" i="33"/>
  <c r="E242" i="33"/>
  <c r="K93" i="33"/>
  <c r="M93" i="33"/>
  <c r="J131" i="33"/>
  <c r="G15" i="27"/>
  <c r="E17" i="22"/>
  <c r="E6" i="20"/>
  <c r="E39" i="33"/>
  <c r="H39" i="33" s="1"/>
  <c r="E208" i="33"/>
  <c r="F208" i="33"/>
  <c r="G208" i="33"/>
  <c r="H208" i="33"/>
  <c r="E217" i="33"/>
  <c r="F217" i="33"/>
  <c r="G217" i="33"/>
  <c r="H217" i="33"/>
  <c r="E230" i="33"/>
  <c r="F230" i="33"/>
  <c r="G230" i="33"/>
  <c r="H230" i="33"/>
  <c r="E8" i="27"/>
  <c r="G13" i="22"/>
  <c r="E15" i="21"/>
  <c r="A21" i="33" a="1"/>
  <c r="A21" i="33" s="1"/>
  <c r="E104" i="33"/>
  <c r="F104" i="33" s="1"/>
  <c r="J201" i="33"/>
  <c r="M34" i="33"/>
  <c r="J76" i="33"/>
  <c r="B76" i="33"/>
  <c r="K76" i="33"/>
  <c r="C76" i="33"/>
  <c r="L76" i="33"/>
  <c r="D76" i="33"/>
  <c r="M76" i="33"/>
  <c r="B151" i="33"/>
  <c r="D151" i="33"/>
  <c r="K151" i="33" s="1"/>
  <c r="G18" i="27"/>
  <c r="G9" i="21"/>
  <c r="E13" i="20"/>
  <c r="E124" i="33"/>
  <c r="G124" i="33" s="1"/>
  <c r="H14" i="27"/>
  <c r="F18" i="22"/>
  <c r="E15" i="27"/>
  <c r="G18" i="22"/>
  <c r="E12" i="17"/>
  <c r="F17" i="27"/>
  <c r="F6" i="21"/>
  <c r="H13" i="20"/>
  <c r="B150" i="33"/>
  <c r="C150" i="33"/>
  <c r="D150" i="33"/>
  <c r="E236" i="33"/>
  <c r="F236" i="33"/>
  <c r="G236" i="33"/>
  <c r="H236" i="33"/>
  <c r="G250" i="33"/>
  <c r="H250" i="33"/>
  <c r="E250" i="33"/>
  <c r="F250" i="33"/>
  <c r="E259" i="33"/>
  <c r="F259" i="33"/>
  <c r="G259" i="33"/>
  <c r="H259" i="33"/>
  <c r="E300" i="33"/>
  <c r="F300" i="33"/>
  <c r="G300" i="33"/>
  <c r="H300" i="33"/>
  <c r="E6" i="19"/>
  <c r="F13" i="21"/>
  <c r="H11" i="22"/>
  <c r="F6" i="27"/>
  <c r="H8" i="21"/>
  <c r="F7" i="22"/>
  <c r="G7" i="27"/>
  <c r="A196" i="33" a="1"/>
  <c r="A196" i="33" s="1"/>
  <c r="C50" i="33"/>
  <c r="C51" i="33" s="1"/>
  <c r="E294" i="33"/>
  <c r="F294" i="33"/>
  <c r="G294" i="33"/>
  <c r="H294" i="33"/>
  <c r="E270" i="33"/>
  <c r="F270" i="33"/>
  <c r="G270" i="33"/>
  <c r="H270" i="33"/>
  <c r="E134" i="33"/>
  <c r="F134" i="33" s="1"/>
  <c r="I6" i="31"/>
  <c r="H6" i="31"/>
  <c r="M6" i="31" l="1"/>
  <c r="N6" i="31"/>
  <c r="G93" i="33"/>
  <c r="H34" i="33"/>
  <c r="H139" i="33"/>
  <c r="G59" i="33"/>
  <c r="H59" i="33"/>
  <c r="E35" i="33"/>
  <c r="J35" i="33" s="1"/>
  <c r="D95" i="33" l="1"/>
  <c r="K95" i="33" s="1"/>
  <c r="C166" i="33"/>
  <c r="C95" i="33"/>
  <c r="E95" i="33" s="1"/>
  <c r="G95" i="33" s="1"/>
  <c r="K130" i="33"/>
  <c r="J40" i="33"/>
  <c r="G164" i="33"/>
  <c r="J101" i="33"/>
  <c r="C41" i="33"/>
  <c r="H164" i="33"/>
  <c r="K101" i="33"/>
  <c r="L101" i="33"/>
  <c r="F129" i="33"/>
  <c r="D36" i="33"/>
  <c r="M36" i="33" s="1"/>
  <c r="C36" i="33"/>
  <c r="H9" i="33"/>
  <c r="D41" i="33"/>
  <c r="L41" i="33" s="1"/>
  <c r="G129" i="33"/>
  <c r="G9" i="33"/>
  <c r="B51" i="33"/>
  <c r="E51" i="33" s="1"/>
  <c r="G51" i="33" s="1"/>
  <c r="E55" i="33"/>
  <c r="H55" i="33" s="1"/>
  <c r="M55" i="33" s="1"/>
  <c r="M151" i="33"/>
  <c r="F39" i="33"/>
  <c r="J166" i="33"/>
  <c r="M66" i="33"/>
  <c r="L56" i="33"/>
  <c r="M126" i="33"/>
  <c r="M106" i="33"/>
  <c r="F54" i="33"/>
  <c r="F14" i="33"/>
  <c r="F24" i="33"/>
  <c r="J165" i="33"/>
  <c r="F165" i="33"/>
  <c r="K165" i="33" s="1"/>
  <c r="K126" i="33"/>
  <c r="G144" i="33"/>
  <c r="M29" i="33"/>
  <c r="J161" i="33"/>
  <c r="G54" i="33"/>
  <c r="L166" i="33"/>
  <c r="K83" i="33"/>
  <c r="G72" i="33"/>
  <c r="M161" i="33"/>
  <c r="J61" i="33"/>
  <c r="L106" i="33"/>
  <c r="H88" i="33"/>
  <c r="G165" i="33"/>
  <c r="L165" i="33" s="1"/>
  <c r="G39" i="33"/>
  <c r="J29" i="33"/>
  <c r="H14" i="33"/>
  <c r="F44" i="33"/>
  <c r="J46" i="33"/>
  <c r="H19" i="33"/>
  <c r="K29" i="33"/>
  <c r="G19" i="33"/>
  <c r="J51" i="33"/>
  <c r="L161" i="33"/>
  <c r="M51" i="33"/>
  <c r="H155" i="33"/>
  <c r="M155" i="33" s="1"/>
  <c r="K136" i="33"/>
  <c r="E9" i="20"/>
  <c r="E12" i="21"/>
  <c r="G104" i="33"/>
  <c r="G12" i="21"/>
  <c r="G77" i="33"/>
  <c r="G44" i="33"/>
  <c r="F179" i="33"/>
  <c r="H64" i="33"/>
  <c r="F72" i="33"/>
  <c r="F35" i="33"/>
  <c r="K35" i="33" s="1"/>
  <c r="F124" i="33"/>
  <c r="F99" i="33"/>
  <c r="H131" i="33"/>
  <c r="H100" i="33"/>
  <c r="M100" i="33" s="1"/>
  <c r="F155" i="33"/>
  <c r="K155" i="33" s="1"/>
  <c r="G101" i="33"/>
  <c r="H194" i="33"/>
  <c r="E9" i="19"/>
  <c r="H124" i="33"/>
  <c r="H179" i="33"/>
  <c r="G131" i="33"/>
  <c r="G100" i="33"/>
  <c r="L100" i="33" s="1"/>
  <c r="H104" i="33"/>
  <c r="G159" i="33"/>
  <c r="F154" i="33"/>
  <c r="F100" i="33"/>
  <c r="K100" i="33" s="1"/>
  <c r="H77" i="33"/>
  <c r="E12" i="22"/>
  <c r="F12" i="27"/>
  <c r="F12" i="21"/>
  <c r="E20" i="22"/>
  <c r="G20" i="21"/>
  <c r="H12" i="22"/>
  <c r="E106" i="33"/>
  <c r="F106" i="33" s="1"/>
  <c r="E66" i="33"/>
  <c r="F66" i="33" s="1"/>
  <c r="E90" i="33"/>
  <c r="G90" i="33" s="1"/>
  <c r="E78" i="33"/>
  <c r="F78" i="33" s="1"/>
  <c r="G155" i="33"/>
  <c r="L155" i="33" s="1"/>
  <c r="L90" i="33"/>
  <c r="H101" i="33"/>
  <c r="J136" i="33"/>
  <c r="K106" i="33"/>
  <c r="B176" i="33"/>
  <c r="C176" i="33"/>
  <c r="D176" i="33"/>
  <c r="L176" i="33" s="1"/>
  <c r="A48" i="33" a="1"/>
  <c r="A48" i="33" s="1"/>
  <c r="R53" i="33"/>
  <c r="H130" i="33"/>
  <c r="M130" i="33" s="1"/>
  <c r="G12" i="22"/>
  <c r="H149" i="33"/>
  <c r="B85" i="33"/>
  <c r="D85" i="33"/>
  <c r="J85" i="33" s="1"/>
  <c r="J151" i="33"/>
  <c r="F159" i="33"/>
  <c r="F49" i="33"/>
  <c r="E20" i="27"/>
  <c r="L126" i="33"/>
  <c r="E20" i="33"/>
  <c r="J20" i="33" s="1"/>
  <c r="M166" i="33"/>
  <c r="F144" i="33"/>
  <c r="H69" i="33"/>
  <c r="M69" i="33" s="1"/>
  <c r="L70" i="33"/>
  <c r="J130" i="33"/>
  <c r="H24" i="33"/>
  <c r="E61" i="33"/>
  <c r="F61" i="33" s="1"/>
  <c r="G64" i="33"/>
  <c r="E170" i="33"/>
  <c r="J170" i="33" s="1"/>
  <c r="J66" i="33"/>
  <c r="L114" i="33"/>
  <c r="H103" i="33"/>
  <c r="F103" i="33"/>
  <c r="G103" i="33"/>
  <c r="E103" i="33"/>
  <c r="H20" i="21"/>
  <c r="J43" i="33"/>
  <c r="B43" i="33"/>
  <c r="K43" i="33"/>
  <c r="C43" i="33"/>
  <c r="L43" i="33"/>
  <c r="D43" i="33"/>
  <c r="M43" i="33"/>
  <c r="G194" i="33"/>
  <c r="K146" i="33"/>
  <c r="G130" i="33"/>
  <c r="L130" i="33" s="1"/>
  <c r="L83" i="33"/>
  <c r="E56" i="33"/>
  <c r="G56" i="33" s="1"/>
  <c r="G149" i="33"/>
  <c r="E140" i="33"/>
  <c r="J140" i="33" s="1"/>
  <c r="E73" i="33"/>
  <c r="G73" i="33" s="1"/>
  <c r="L73" i="33" s="1"/>
  <c r="L121" i="33"/>
  <c r="H12" i="21"/>
  <c r="J78" i="33"/>
  <c r="E45" i="33"/>
  <c r="J45" i="33" s="1"/>
  <c r="E36" i="33"/>
  <c r="H36" i="33" s="1"/>
  <c r="E70" i="33"/>
  <c r="G70" i="33" s="1"/>
  <c r="M61" i="33"/>
  <c r="H12" i="27"/>
  <c r="E114" i="33"/>
  <c r="F114" i="33" s="1"/>
  <c r="E120" i="33"/>
  <c r="G120" i="33" s="1"/>
  <c r="L120" i="33" s="1"/>
  <c r="E83" i="33"/>
  <c r="H83" i="33" s="1"/>
  <c r="K56" i="33"/>
  <c r="C121" i="33"/>
  <c r="M46" i="33"/>
  <c r="B79" i="33"/>
  <c r="C79" i="33"/>
  <c r="C80" i="33" s="1"/>
  <c r="D79" i="33"/>
  <c r="H40" i="33"/>
  <c r="M40" i="33" s="1"/>
  <c r="K90" i="33"/>
  <c r="M136" i="33"/>
  <c r="B21" i="33"/>
  <c r="C21" i="33"/>
  <c r="D21" i="33"/>
  <c r="M21" i="33" s="1"/>
  <c r="G20" i="27"/>
  <c r="B26" i="33"/>
  <c r="C26" i="33"/>
  <c r="D26" i="33"/>
  <c r="K26" i="33" s="1"/>
  <c r="E5" i="33"/>
  <c r="J5" i="33" s="1"/>
  <c r="B191" i="33"/>
  <c r="C191" i="33"/>
  <c r="D191" i="33"/>
  <c r="L191" i="33" s="1"/>
  <c r="B181" i="33"/>
  <c r="C181" i="33"/>
  <c r="D181" i="33"/>
  <c r="K181" i="33" s="1"/>
  <c r="B171" i="33"/>
  <c r="C171" i="33"/>
  <c r="D171" i="33"/>
  <c r="J171" i="33" s="1"/>
  <c r="F20" i="21"/>
  <c r="R98" i="33"/>
  <c r="A98" i="33" s="1" a="1"/>
  <c r="A98" i="33" s="1"/>
  <c r="A87" i="33" a="1"/>
  <c r="A87" i="33" s="1"/>
  <c r="E150" i="33"/>
  <c r="J150" i="33" s="1"/>
  <c r="G20" i="22"/>
  <c r="B80" i="33"/>
  <c r="D80" i="33"/>
  <c r="J80" i="33" s="1"/>
  <c r="B111" i="33"/>
  <c r="C111" i="33"/>
  <c r="D111" i="33"/>
  <c r="K111" i="33" s="1"/>
  <c r="E180" i="33"/>
  <c r="F180" i="33" s="1"/>
  <c r="K180" i="33" s="1"/>
  <c r="F12" i="22"/>
  <c r="K121" i="33"/>
  <c r="E15" i="33"/>
  <c r="J15" i="33" s="1"/>
  <c r="G40" i="33"/>
  <c r="L40" i="33" s="1"/>
  <c r="E50" i="33"/>
  <c r="J50" i="33" s="1"/>
  <c r="C196" i="33"/>
  <c r="D196" i="33"/>
  <c r="K196" i="33" s="1"/>
  <c r="B196" i="33"/>
  <c r="J82" i="33"/>
  <c r="B82" i="33"/>
  <c r="K82" i="33"/>
  <c r="L82" i="33"/>
  <c r="M82" i="33"/>
  <c r="C82" i="33"/>
  <c r="D82" i="33"/>
  <c r="H49" i="33"/>
  <c r="K114" i="33"/>
  <c r="B141" i="33"/>
  <c r="C141" i="33"/>
  <c r="D141" i="33"/>
  <c r="K141" i="33" s="1"/>
  <c r="E146" i="33"/>
  <c r="G146" i="33" s="1"/>
  <c r="C6" i="33"/>
  <c r="D6" i="33"/>
  <c r="M6" i="33" s="1"/>
  <c r="B6" i="33"/>
  <c r="F20" i="22"/>
  <c r="E175" i="33"/>
  <c r="J175" i="33" s="1"/>
  <c r="C108" i="33"/>
  <c r="L108" i="33"/>
  <c r="D108" i="33"/>
  <c r="M108" i="33"/>
  <c r="B108" i="33"/>
  <c r="J108" i="33"/>
  <c r="K108" i="33"/>
  <c r="E160" i="33"/>
  <c r="J160" i="33" s="1"/>
  <c r="J56" i="33"/>
  <c r="L46" i="33"/>
  <c r="E25" i="33"/>
  <c r="J25" i="33" s="1"/>
  <c r="M78" i="33"/>
  <c r="B11" i="33"/>
  <c r="C11" i="33"/>
  <c r="D11" i="33"/>
  <c r="M11" i="33" s="1"/>
  <c r="F40" i="33"/>
  <c r="K40" i="33" s="1"/>
  <c r="J90" i="33"/>
  <c r="E135" i="33"/>
  <c r="J135" i="33" s="1"/>
  <c r="D116" i="33"/>
  <c r="J116" i="33" s="1"/>
  <c r="B116" i="33"/>
  <c r="E166" i="33"/>
  <c r="G166" i="33" s="1"/>
  <c r="E105" i="33"/>
  <c r="J105" i="33" s="1"/>
  <c r="H134" i="33"/>
  <c r="J69" i="33"/>
  <c r="E60" i="33"/>
  <c r="J60" i="33" s="1"/>
  <c r="E161" i="33"/>
  <c r="G161" i="33" s="1"/>
  <c r="R123" i="33"/>
  <c r="A113" i="33" a="1"/>
  <c r="A113" i="33" s="1"/>
  <c r="R118" i="33"/>
  <c r="A118" i="33" s="1" a="1"/>
  <c r="A118" i="33" s="1"/>
  <c r="M146" i="33"/>
  <c r="G88" i="33"/>
  <c r="L51" i="33"/>
  <c r="J83" i="33"/>
  <c r="C74" i="33"/>
  <c r="D74" i="33"/>
  <c r="K74" i="33" s="1"/>
  <c r="B74" i="33"/>
  <c r="J121" i="33"/>
  <c r="C46" i="33"/>
  <c r="G189" i="33"/>
  <c r="H169" i="33"/>
  <c r="L78" i="33"/>
  <c r="C136" i="33"/>
  <c r="J95" i="33"/>
  <c r="H154" i="33"/>
  <c r="H99" i="33"/>
  <c r="E190" i="33"/>
  <c r="J190" i="33" s="1"/>
  <c r="L66" i="33"/>
  <c r="H94" i="33"/>
  <c r="M94" i="33" s="1"/>
  <c r="J114" i="33"/>
  <c r="E92" i="33"/>
  <c r="F92" i="33"/>
  <c r="G92" i="33"/>
  <c r="H92" i="33"/>
  <c r="G134" i="33"/>
  <c r="C151" i="33"/>
  <c r="E20" i="21"/>
  <c r="E145" i="33"/>
  <c r="J145" i="33" s="1"/>
  <c r="E110" i="33"/>
  <c r="J110" i="33" s="1"/>
  <c r="E89" i="33"/>
  <c r="J89" i="33" s="1"/>
  <c r="L95" i="33"/>
  <c r="G69" i="33"/>
  <c r="L69" i="33" s="1"/>
  <c r="J70" i="33"/>
  <c r="H35" i="33"/>
  <c r="M35" i="33" s="1"/>
  <c r="L61" i="33"/>
  <c r="G94" i="33"/>
  <c r="L94" i="33" s="1"/>
  <c r="C115" i="33"/>
  <c r="D115" i="33"/>
  <c r="B115" i="33"/>
  <c r="E125" i="33"/>
  <c r="J125" i="33" s="1"/>
  <c r="L146" i="33"/>
  <c r="E38" i="33"/>
  <c r="F38" i="33"/>
  <c r="G38" i="33"/>
  <c r="H38" i="33"/>
  <c r="G12" i="27"/>
  <c r="C84" i="33"/>
  <c r="C85" i="33" s="1"/>
  <c r="D84" i="33"/>
  <c r="B84" i="33"/>
  <c r="E12" i="27"/>
  <c r="H189" i="33"/>
  <c r="G169" i="33"/>
  <c r="E195" i="33"/>
  <c r="J195" i="33" s="1"/>
  <c r="E10" i="33"/>
  <c r="J10" i="33" s="1"/>
  <c r="E156" i="33"/>
  <c r="F156" i="33" s="1"/>
  <c r="D31" i="33"/>
  <c r="K31" i="33" s="1"/>
  <c r="B31" i="33"/>
  <c r="E126" i="33"/>
  <c r="F126" i="33" s="1"/>
  <c r="M95" i="33"/>
  <c r="B30" i="33"/>
  <c r="C30" i="33"/>
  <c r="C31" i="33" s="1"/>
  <c r="D30" i="33"/>
  <c r="K70" i="33"/>
  <c r="H20" i="22"/>
  <c r="L151" i="33"/>
  <c r="H76" i="33"/>
  <c r="G76" i="33"/>
  <c r="E76" i="33"/>
  <c r="F76" i="33"/>
  <c r="E29" i="33"/>
  <c r="G29" i="33" s="1"/>
  <c r="F20" i="27"/>
  <c r="G35" i="33"/>
  <c r="L35" i="33" s="1"/>
  <c r="E33" i="33"/>
  <c r="F33" i="33"/>
  <c r="G33" i="33"/>
  <c r="H33" i="33"/>
  <c r="F94" i="33"/>
  <c r="K94" i="33" s="1"/>
  <c r="H20" i="27"/>
  <c r="E65" i="33"/>
  <c r="J65" i="33" s="1"/>
  <c r="E41" i="33"/>
  <c r="F41" i="33" s="1"/>
  <c r="B16" i="33"/>
  <c r="C16" i="33"/>
  <c r="D16" i="33"/>
  <c r="K16" i="33" s="1"/>
  <c r="M50" i="15" l="1"/>
  <c r="M76" i="15"/>
  <c r="M63" i="15"/>
  <c r="M11" i="15"/>
  <c r="J41" i="33"/>
  <c r="G55" i="33"/>
  <c r="L55" i="33" s="1"/>
  <c r="J36" i="33"/>
  <c r="L36" i="33"/>
  <c r="K36" i="33"/>
  <c r="K50" i="15"/>
  <c r="L63" i="15"/>
  <c r="G12" i="19" s="1"/>
  <c r="L76" i="15"/>
  <c r="H12" i="19" s="1"/>
  <c r="L50" i="15"/>
  <c r="K76" i="15"/>
  <c r="K63" i="15"/>
  <c r="K41" i="33"/>
  <c r="M41" i="33"/>
  <c r="F55" i="33"/>
  <c r="K55" i="33" s="1"/>
  <c r="H105" i="33"/>
  <c r="M105" i="33" s="1"/>
  <c r="L11" i="15"/>
  <c r="L13" i="15" s="1"/>
  <c r="L14" i="15" s="1"/>
  <c r="K11" i="15"/>
  <c r="J55" i="33"/>
  <c r="J176" i="33"/>
  <c r="L85" i="33"/>
  <c r="G145" i="33"/>
  <c r="L145" i="33" s="1"/>
  <c r="K171" i="33"/>
  <c r="M181" i="33"/>
  <c r="K116" i="33"/>
  <c r="F51" i="33"/>
  <c r="F195" i="33"/>
  <c r="K195" i="33" s="1"/>
  <c r="M171" i="33"/>
  <c r="J191" i="33"/>
  <c r="K176" i="33"/>
  <c r="F140" i="33"/>
  <c r="K140" i="33" s="1"/>
  <c r="M80" i="33"/>
  <c r="F70" i="33"/>
  <c r="F65" i="33"/>
  <c r="K65" i="33" s="1"/>
  <c r="F29" i="33"/>
  <c r="J181" i="33"/>
  <c r="L6" i="33"/>
  <c r="J26" i="33"/>
  <c r="F105" i="33"/>
  <c r="K105" i="33" s="1"/>
  <c r="F73" i="33"/>
  <c r="K73" i="33" s="1"/>
  <c r="L21" i="33"/>
  <c r="J74" i="33"/>
  <c r="M141" i="33"/>
  <c r="F83" i="33"/>
  <c r="H60" i="33"/>
  <c r="M60" i="33" s="1"/>
  <c r="G175" i="33"/>
  <c r="L175" i="33" s="1"/>
  <c r="J21" i="33"/>
  <c r="F120" i="33"/>
  <c r="K120" i="33" s="1"/>
  <c r="F56" i="33"/>
  <c r="G126" i="33"/>
  <c r="M31" i="33"/>
  <c r="F60" i="33"/>
  <c r="K60" i="33" s="1"/>
  <c r="M116" i="33"/>
  <c r="H20" i="33"/>
  <c r="M20" i="33" s="1"/>
  <c r="G45" i="33"/>
  <c r="L45" i="33" s="1"/>
  <c r="L11" i="33"/>
  <c r="J6" i="33"/>
  <c r="J196" i="33"/>
  <c r="H120" i="33"/>
  <c r="M120" i="33" s="1"/>
  <c r="H140" i="33"/>
  <c r="M140" i="33" s="1"/>
  <c r="J16" i="33"/>
  <c r="G41" i="33"/>
  <c r="H156" i="33"/>
  <c r="H125" i="33"/>
  <c r="M125" i="33" s="1"/>
  <c r="J120" i="33"/>
  <c r="K11" i="33"/>
  <c r="K6" i="33"/>
  <c r="G140" i="33"/>
  <c r="L140" i="33" s="1"/>
  <c r="G156" i="33"/>
  <c r="F125" i="33"/>
  <c r="K125" i="33" s="1"/>
  <c r="J141" i="33"/>
  <c r="M196" i="33"/>
  <c r="L181" i="33"/>
  <c r="G170" i="33"/>
  <c r="L170" i="33" s="1"/>
  <c r="F95" i="33"/>
  <c r="F25" i="33"/>
  <c r="K25" i="33" s="1"/>
  <c r="M111" i="33"/>
  <c r="H89" i="33"/>
  <c r="M89" i="33" s="1"/>
  <c r="H90" i="33"/>
  <c r="F10" i="33"/>
  <c r="K10" i="33" s="1"/>
  <c r="G10" i="33"/>
  <c r="L10" i="33" s="1"/>
  <c r="G89" i="33"/>
  <c r="L89" i="33" s="1"/>
  <c r="H25" i="33"/>
  <c r="M25" i="33" s="1"/>
  <c r="L111" i="33"/>
  <c r="G61" i="33"/>
  <c r="M85" i="33"/>
  <c r="G25" i="33"/>
  <c r="L25" i="33" s="1"/>
  <c r="M16" i="33"/>
  <c r="H195" i="33"/>
  <c r="M195" i="33" s="1"/>
  <c r="F110" i="33"/>
  <c r="K110" i="33" s="1"/>
  <c r="M74" i="33"/>
  <c r="F166" i="33"/>
  <c r="J11" i="33"/>
  <c r="F175" i="33"/>
  <c r="K175" i="33" s="1"/>
  <c r="F146" i="33"/>
  <c r="L171" i="33"/>
  <c r="K191" i="33"/>
  <c r="K21" i="33"/>
  <c r="K85" i="33"/>
  <c r="G65" i="33"/>
  <c r="L65" i="33" s="1"/>
  <c r="J111" i="33"/>
  <c r="H21" i="22"/>
  <c r="H21" i="27"/>
  <c r="E21" i="22"/>
  <c r="G21" i="21"/>
  <c r="F21" i="21"/>
  <c r="E21" i="21"/>
  <c r="G21" i="22"/>
  <c r="H110" i="33"/>
  <c r="M110" i="33" s="1"/>
  <c r="H56" i="33"/>
  <c r="G110" i="33"/>
  <c r="L110" i="33" s="1"/>
  <c r="J73" i="33"/>
  <c r="H175" i="33"/>
  <c r="M175" i="33" s="1"/>
  <c r="F36" i="33"/>
  <c r="H65" i="33"/>
  <c r="M65" i="33" s="1"/>
  <c r="H126" i="33"/>
  <c r="H145" i="33"/>
  <c r="M145" i="33" s="1"/>
  <c r="H166" i="33"/>
  <c r="F21" i="27"/>
  <c r="H135" i="33"/>
  <c r="M135" i="33" s="1"/>
  <c r="G135" i="33"/>
  <c r="L135" i="33" s="1"/>
  <c r="H160" i="33"/>
  <c r="M160" i="33" s="1"/>
  <c r="H146" i="33"/>
  <c r="H50" i="33"/>
  <c r="M50" i="33" s="1"/>
  <c r="H73" i="33"/>
  <c r="M73" i="33" s="1"/>
  <c r="H95" i="33"/>
  <c r="G15" i="33"/>
  <c r="L15" i="33" s="1"/>
  <c r="H41" i="33"/>
  <c r="H10" i="33"/>
  <c r="M10" i="33" s="1"/>
  <c r="F161" i="33"/>
  <c r="F135" i="33"/>
  <c r="K135" i="33" s="1"/>
  <c r="F160" i="33"/>
  <c r="K160" i="33" s="1"/>
  <c r="F50" i="33"/>
  <c r="K50" i="33" s="1"/>
  <c r="H45" i="33"/>
  <c r="M45" i="33" s="1"/>
  <c r="F90" i="33"/>
  <c r="E80" i="33"/>
  <c r="F80" i="33" s="1"/>
  <c r="E31" i="33"/>
  <c r="F31" i="33" s="1"/>
  <c r="E85" i="33"/>
  <c r="G85" i="33" s="1"/>
  <c r="J31" i="33"/>
  <c r="H150" i="33"/>
  <c r="M150" i="33" s="1"/>
  <c r="E181" i="33"/>
  <c r="G181" i="33" s="1"/>
  <c r="G21" i="27"/>
  <c r="H114" i="33"/>
  <c r="G195" i="33"/>
  <c r="L195" i="33" s="1"/>
  <c r="G125" i="33"/>
  <c r="L125" i="33" s="1"/>
  <c r="F89" i="33"/>
  <c r="K89" i="33" s="1"/>
  <c r="F145" i="33"/>
  <c r="K145" i="33" s="1"/>
  <c r="E46" i="33"/>
  <c r="G46" i="33" s="1"/>
  <c r="L74" i="33"/>
  <c r="H161" i="33"/>
  <c r="L116" i="33"/>
  <c r="L196" i="33"/>
  <c r="H15" i="33"/>
  <c r="M15" i="33" s="1"/>
  <c r="L80" i="33"/>
  <c r="G150" i="33"/>
  <c r="L150" i="33" s="1"/>
  <c r="E171" i="33"/>
  <c r="F171" i="33" s="1"/>
  <c r="M26" i="33"/>
  <c r="G83" i="33"/>
  <c r="G36" i="33"/>
  <c r="F45" i="33"/>
  <c r="K45" i="33" s="1"/>
  <c r="H21" i="21"/>
  <c r="M176" i="33"/>
  <c r="H106" i="33"/>
  <c r="E30" i="33"/>
  <c r="J30" i="33" s="1"/>
  <c r="L16" i="33"/>
  <c r="H190" i="33"/>
  <c r="M190" i="33" s="1"/>
  <c r="E74" i="33"/>
  <c r="F74" i="33" s="1"/>
  <c r="E196" i="33"/>
  <c r="G196" i="33" s="1"/>
  <c r="F150" i="33"/>
  <c r="K150" i="33" s="1"/>
  <c r="J180" i="33"/>
  <c r="G106" i="33"/>
  <c r="E16" i="33"/>
  <c r="F16" i="33" s="1"/>
  <c r="L31" i="33"/>
  <c r="E136" i="33"/>
  <c r="F136" i="33" s="1"/>
  <c r="E6" i="33"/>
  <c r="F6" i="33" s="1"/>
  <c r="F15" i="33"/>
  <c r="K15" i="33" s="1"/>
  <c r="E111" i="33"/>
  <c r="H111" i="33" s="1"/>
  <c r="K80" i="33"/>
  <c r="B87" i="33"/>
  <c r="K87" i="33"/>
  <c r="C87" i="33"/>
  <c r="L87" i="33"/>
  <c r="D87" i="33"/>
  <c r="M87" i="33"/>
  <c r="J87" i="33"/>
  <c r="G5" i="33"/>
  <c r="L5" i="33" s="1"/>
  <c r="L26" i="33"/>
  <c r="H43" i="33"/>
  <c r="E43" i="33"/>
  <c r="F43" i="33"/>
  <c r="G43" i="33"/>
  <c r="E21" i="27"/>
  <c r="H51" i="33"/>
  <c r="E84" i="33"/>
  <c r="J84" i="33" s="1"/>
  <c r="H29" i="33"/>
  <c r="G190" i="33"/>
  <c r="L190" i="33" s="1"/>
  <c r="F190" i="33"/>
  <c r="K190" i="33" s="1"/>
  <c r="B118" i="33"/>
  <c r="K118" i="33"/>
  <c r="C118" i="33"/>
  <c r="L118" i="33"/>
  <c r="D118" i="33"/>
  <c r="M118" i="33"/>
  <c r="J118" i="33"/>
  <c r="G60" i="33"/>
  <c r="L60" i="33" s="1"/>
  <c r="G105" i="33"/>
  <c r="L105" i="33" s="1"/>
  <c r="G160" i="33"/>
  <c r="L160" i="33" s="1"/>
  <c r="F21" i="22"/>
  <c r="L141" i="33"/>
  <c r="G50" i="33"/>
  <c r="L50" i="33" s="1"/>
  <c r="H180" i="33"/>
  <c r="M180" i="33" s="1"/>
  <c r="J98" i="33"/>
  <c r="C98" i="33"/>
  <c r="D98" i="33"/>
  <c r="K98" i="33"/>
  <c r="L98" i="33"/>
  <c r="M98" i="33"/>
  <c r="B98" i="33"/>
  <c r="M191" i="33"/>
  <c r="F5" i="33"/>
  <c r="K5" i="33" s="1"/>
  <c r="E26" i="33"/>
  <c r="F26" i="33" s="1"/>
  <c r="E21" i="33"/>
  <c r="H21" i="33" s="1"/>
  <c r="H170" i="33"/>
  <c r="M170" i="33" s="1"/>
  <c r="H61" i="33"/>
  <c r="E176" i="33"/>
  <c r="F176" i="33" s="1"/>
  <c r="E115" i="33"/>
  <c r="J115" i="33" s="1"/>
  <c r="E151" i="33"/>
  <c r="H151" i="33" s="1"/>
  <c r="J113" i="33"/>
  <c r="B113" i="33"/>
  <c r="K113" i="33"/>
  <c r="D113" i="33"/>
  <c r="L113" i="33"/>
  <c r="M113" i="33"/>
  <c r="C113" i="33"/>
  <c r="E108" i="33"/>
  <c r="F108" i="33"/>
  <c r="G108" i="33"/>
  <c r="H108" i="33"/>
  <c r="E141" i="33"/>
  <c r="F141" i="33" s="1"/>
  <c r="G180" i="33"/>
  <c r="L180" i="33" s="1"/>
  <c r="E121" i="33"/>
  <c r="G121" i="33" s="1"/>
  <c r="G114" i="33"/>
  <c r="H70" i="33"/>
  <c r="H78" i="33"/>
  <c r="H66" i="33"/>
  <c r="A123" i="33" a="1"/>
  <c r="A123" i="33" s="1"/>
  <c r="R128" i="33"/>
  <c r="C116" i="33"/>
  <c r="E11" i="33"/>
  <c r="G11" i="33" s="1"/>
  <c r="F82" i="33"/>
  <c r="G82" i="33"/>
  <c r="H82" i="33"/>
  <c r="E82" i="33"/>
  <c r="H5" i="33"/>
  <c r="M5" i="33" s="1"/>
  <c r="F170" i="33"/>
  <c r="K170" i="33" s="1"/>
  <c r="G20" i="33"/>
  <c r="L20" i="33" s="1"/>
  <c r="R58" i="33"/>
  <c r="A53" i="33" a="1"/>
  <c r="A53" i="33" s="1"/>
  <c r="G78" i="33"/>
  <c r="G66" i="33"/>
  <c r="E191" i="33"/>
  <c r="F191" i="33" s="1"/>
  <c r="E79" i="33"/>
  <c r="J79" i="33" s="1"/>
  <c r="F20" i="33"/>
  <c r="K20" i="33" s="1"/>
  <c r="D48" i="33"/>
  <c r="M48" i="33"/>
  <c r="K48" i="33"/>
  <c r="L48" i="33"/>
  <c r="B48" i="33"/>
  <c r="C48" i="33"/>
  <c r="J48" i="33"/>
  <c r="M13" i="15" l="1"/>
  <c r="M14" i="15" s="1"/>
  <c r="E12" i="20"/>
  <c r="E14" i="20" s="1"/>
  <c r="E15" i="20" s="1"/>
  <c r="G12" i="20"/>
  <c r="H12" i="20"/>
  <c r="F12" i="20"/>
  <c r="F11" i="17"/>
  <c r="G11" i="17"/>
  <c r="K13" i="15"/>
  <c r="K14" i="15" s="1"/>
  <c r="H11" i="17"/>
  <c r="F12" i="19"/>
  <c r="G115" i="33"/>
  <c r="L115" i="33" s="1"/>
  <c r="E12" i="19"/>
  <c r="E14" i="19" s="1"/>
  <c r="E15" i="19" s="1"/>
  <c r="E11" i="17"/>
  <c r="E13" i="17" s="1"/>
  <c r="E14" i="17" s="1"/>
  <c r="H115" i="33"/>
  <c r="M115" i="33" s="1"/>
  <c r="F85" i="33"/>
  <c r="F111" i="33"/>
  <c r="F196" i="33"/>
  <c r="F21" i="33"/>
  <c r="G141" i="33"/>
  <c r="F151" i="33"/>
  <c r="F115" i="33"/>
  <c r="K115" i="33" s="1"/>
  <c r="G111" i="33"/>
  <c r="H196" i="33"/>
  <c r="F11" i="33"/>
  <c r="H141" i="33"/>
  <c r="G21" i="33"/>
  <c r="H84" i="33"/>
  <c r="M84" i="33" s="1"/>
  <c r="G84" i="33"/>
  <c r="L84" i="33" s="1"/>
  <c r="F121" i="33"/>
  <c r="H121" i="33"/>
  <c r="F84" i="33"/>
  <c r="K84" i="33" s="1"/>
  <c r="H6" i="33"/>
  <c r="H46" i="33"/>
  <c r="F181" i="33"/>
  <c r="H191" i="33"/>
  <c r="G191" i="33"/>
  <c r="H176" i="33"/>
  <c r="G6" i="33"/>
  <c r="H11" i="33"/>
  <c r="G176" i="33"/>
  <c r="H136" i="33"/>
  <c r="H171" i="33"/>
  <c r="E116" i="33"/>
  <c r="F116" i="33" s="1"/>
  <c r="G151" i="33"/>
  <c r="G136" i="33"/>
  <c r="G171" i="33"/>
  <c r="H181" i="33"/>
  <c r="H26" i="33"/>
  <c r="E118" i="33"/>
  <c r="F118" i="33"/>
  <c r="H118" i="33"/>
  <c r="G118" i="33"/>
  <c r="E87" i="33"/>
  <c r="F87" i="33"/>
  <c r="G87" i="33"/>
  <c r="H87" i="33"/>
  <c r="H30" i="33"/>
  <c r="M30" i="33" s="1"/>
  <c r="H31" i="33"/>
  <c r="H80" i="33"/>
  <c r="F113" i="33"/>
  <c r="G113" i="33"/>
  <c r="H113" i="33"/>
  <c r="E113" i="33"/>
  <c r="A128" i="33" a="1"/>
  <c r="A128" i="33" s="1"/>
  <c r="R133" i="33"/>
  <c r="H79" i="33"/>
  <c r="M79" i="33" s="1"/>
  <c r="J123" i="33"/>
  <c r="B123" i="33"/>
  <c r="K123" i="33"/>
  <c r="C123" i="33"/>
  <c r="D123" i="33"/>
  <c r="L123" i="33"/>
  <c r="M123" i="33"/>
  <c r="G26" i="33"/>
  <c r="G30" i="33"/>
  <c r="L30" i="33" s="1"/>
  <c r="F46" i="33"/>
  <c r="G31" i="33"/>
  <c r="G80" i="33"/>
  <c r="E48" i="33"/>
  <c r="F48" i="33"/>
  <c r="G48" i="33"/>
  <c r="H48" i="33"/>
  <c r="F79" i="33"/>
  <c r="K79" i="33" s="1"/>
  <c r="G79" i="33"/>
  <c r="L79" i="33" s="1"/>
  <c r="J53" i="33"/>
  <c r="B53" i="33"/>
  <c r="K53" i="33"/>
  <c r="C53" i="33"/>
  <c r="L53" i="33"/>
  <c r="D53" i="33"/>
  <c r="M53" i="33"/>
  <c r="H16" i="33"/>
  <c r="H74" i="33"/>
  <c r="F30" i="33"/>
  <c r="K30" i="33" s="1"/>
  <c r="A58" i="33" a="1"/>
  <c r="A58" i="33" s="1"/>
  <c r="R63" i="33"/>
  <c r="A63" i="33" s="1" a="1"/>
  <c r="A63" i="33" s="1"/>
  <c r="G74" i="33"/>
  <c r="H85" i="33"/>
  <c r="E98" i="33"/>
  <c r="F98" i="33"/>
  <c r="G98" i="33"/>
  <c r="H98" i="33"/>
  <c r="G16" i="33"/>
  <c r="H116" i="33" l="1"/>
  <c r="J63" i="33"/>
  <c r="B63" i="33"/>
  <c r="K63" i="33"/>
  <c r="C63" i="33"/>
  <c r="L63" i="33"/>
  <c r="D63" i="33"/>
  <c r="M63" i="33"/>
  <c r="A133" i="33" a="1"/>
  <c r="A133" i="33" s="1"/>
  <c r="R138" i="33"/>
  <c r="G116" i="33"/>
  <c r="J58" i="33"/>
  <c r="L58" i="33"/>
  <c r="M58" i="33"/>
  <c r="B58" i="33"/>
  <c r="C58" i="33"/>
  <c r="D58" i="33"/>
  <c r="K58" i="33"/>
  <c r="E53" i="33"/>
  <c r="F53" i="33"/>
  <c r="G53" i="33"/>
  <c r="H53" i="33"/>
  <c r="C128" i="33"/>
  <c r="L128" i="33"/>
  <c r="D128" i="33"/>
  <c r="M128" i="33"/>
  <c r="B128" i="33"/>
  <c r="J128" i="33"/>
  <c r="K128" i="33"/>
  <c r="F123" i="33"/>
  <c r="G123" i="33"/>
  <c r="H123" i="33"/>
  <c r="E123" i="33"/>
  <c r="E63" i="33" l="1"/>
  <c r="F63" i="33"/>
  <c r="G63" i="33"/>
  <c r="H63" i="33"/>
  <c r="E58" i="33"/>
  <c r="F58" i="33"/>
  <c r="G58" i="33"/>
  <c r="H58" i="33"/>
  <c r="E128" i="33"/>
  <c r="F128" i="33"/>
  <c r="G128" i="33"/>
  <c r="H128" i="33"/>
  <c r="R143" i="33"/>
  <c r="A143" i="33" s="1" a="1"/>
  <c r="A143" i="33" s="1"/>
  <c r="R148" i="33"/>
  <c r="A138" i="33" a="1"/>
  <c r="A138" i="33" s="1"/>
  <c r="J133" i="33"/>
  <c r="B133" i="33"/>
  <c r="K133" i="33"/>
  <c r="C133" i="33"/>
  <c r="L133" i="33"/>
  <c r="D133" i="33"/>
  <c r="M133" i="33"/>
  <c r="C138" i="33" l="1"/>
  <c r="L138" i="33"/>
  <c r="D138" i="33"/>
  <c r="M138" i="33"/>
  <c r="J138" i="33"/>
  <c r="K138" i="33"/>
  <c r="B138" i="33"/>
  <c r="R153" i="33"/>
  <c r="A148" i="33" a="1"/>
  <c r="A148" i="33" s="1"/>
  <c r="J143" i="33"/>
  <c r="B143" i="33"/>
  <c r="K143" i="33"/>
  <c r="C143" i="33"/>
  <c r="D143" i="33"/>
  <c r="L143" i="33"/>
  <c r="M143" i="33"/>
  <c r="H133" i="33"/>
  <c r="E133" i="33"/>
  <c r="F133" i="33"/>
  <c r="G133" i="33"/>
  <c r="A153" i="33" l="1" a="1"/>
  <c r="A153" i="33" s="1"/>
  <c r="R158" i="33"/>
  <c r="F143" i="33"/>
  <c r="G143" i="33"/>
  <c r="H143" i="33"/>
  <c r="E143" i="33"/>
  <c r="B148" i="33"/>
  <c r="K148" i="33"/>
  <c r="C148" i="33"/>
  <c r="L148" i="33"/>
  <c r="D148" i="33"/>
  <c r="M148" i="33"/>
  <c r="J148" i="33"/>
  <c r="E138" i="33"/>
  <c r="F138" i="33"/>
  <c r="G138" i="33"/>
  <c r="H138" i="33"/>
  <c r="E148" i="33" l="1"/>
  <c r="F148" i="33"/>
  <c r="G148" i="33"/>
  <c r="H148" i="33"/>
  <c r="A158" i="33" a="1"/>
  <c r="A158" i="33" s="1"/>
  <c r="R163" i="33"/>
  <c r="J153" i="33"/>
  <c r="C153" i="33"/>
  <c r="D153" i="33"/>
  <c r="K153" i="33"/>
  <c r="L153" i="33"/>
  <c r="M153" i="33"/>
  <c r="B153" i="33"/>
  <c r="J158" i="33" l="1"/>
  <c r="B158" i="33"/>
  <c r="K158" i="33"/>
  <c r="C158" i="33"/>
  <c r="L158" i="33"/>
  <c r="D158" i="33"/>
  <c r="M158" i="33"/>
  <c r="R168" i="33"/>
  <c r="A168" i="33" s="1" a="1"/>
  <c r="A168" i="33" s="1"/>
  <c r="R173" i="33"/>
  <c r="A163" i="33" a="1"/>
  <c r="A163" i="33" s="1"/>
  <c r="E153" i="33"/>
  <c r="F153" i="33"/>
  <c r="G153" i="33"/>
  <c r="H153" i="33"/>
  <c r="J168" i="33" l="1"/>
  <c r="B168" i="33"/>
  <c r="K168" i="33"/>
  <c r="C168" i="33"/>
  <c r="L168" i="33"/>
  <c r="M168" i="33"/>
  <c r="D168" i="33"/>
  <c r="H158" i="33"/>
  <c r="F158" i="33"/>
  <c r="G158" i="33"/>
  <c r="E158" i="33"/>
  <c r="D163" i="33"/>
  <c r="M163" i="33"/>
  <c r="B163" i="33"/>
  <c r="C163" i="33"/>
  <c r="J163" i="33"/>
  <c r="K163" i="33"/>
  <c r="L163" i="33"/>
  <c r="R178" i="33"/>
  <c r="R183" i="33"/>
  <c r="A173" i="33" a="1"/>
  <c r="A173" i="33" s="1"/>
  <c r="G168" i="33" l="1"/>
  <c r="H168" i="33"/>
  <c r="E168" i="33"/>
  <c r="F168" i="33"/>
  <c r="E163" i="33"/>
  <c r="F163" i="33"/>
  <c r="G163" i="33"/>
  <c r="H163" i="33"/>
  <c r="R193" i="33"/>
  <c r="A183" i="33" a="1"/>
  <c r="A183" i="33" s="1"/>
  <c r="R188" i="33"/>
  <c r="A188" i="33" s="1" a="1"/>
  <c r="A188" i="33" s="1"/>
  <c r="A178" i="33" a="1"/>
  <c r="A178" i="33" s="1"/>
  <c r="D173" i="33"/>
  <c r="M173" i="33"/>
  <c r="C173" i="33"/>
  <c r="J173" i="33"/>
  <c r="K173" i="33"/>
  <c r="L173" i="33"/>
  <c r="B173" i="33"/>
  <c r="E173" i="33" l="1"/>
  <c r="F173" i="33"/>
  <c r="G173" i="33"/>
  <c r="H173" i="33"/>
  <c r="J188" i="33"/>
  <c r="B188" i="33"/>
  <c r="K188" i="33"/>
  <c r="C188" i="33"/>
  <c r="L188" i="33"/>
  <c r="D188" i="33"/>
  <c r="M188" i="33"/>
  <c r="D183" i="33"/>
  <c r="M183" i="33"/>
  <c r="K183" i="33"/>
  <c r="L183" i="33"/>
  <c r="B183" i="33"/>
  <c r="C183" i="33"/>
  <c r="J183" i="33"/>
  <c r="J178" i="33"/>
  <c r="B178" i="33"/>
  <c r="K178" i="33"/>
  <c r="C178" i="33"/>
  <c r="L178" i="33"/>
  <c r="D178" i="33"/>
  <c r="M178" i="33"/>
  <c r="A193" i="33" a="1"/>
  <c r="A193" i="33" s="1"/>
  <c r="R198" i="33"/>
  <c r="A198" i="33" s="1" a="1"/>
  <c r="A198" i="33" s="1"/>
  <c r="R205" i="33"/>
  <c r="A205" i="33" s="1" a="1"/>
  <c r="A205" i="33" s="1"/>
  <c r="J205" i="33" l="1"/>
  <c r="B205" i="33"/>
  <c r="K205" i="33"/>
  <c r="C205" i="33"/>
  <c r="L205" i="33"/>
  <c r="D205" i="33"/>
  <c r="M205" i="33"/>
  <c r="A206" i="33" a="1"/>
  <c r="A206" i="33" s="1"/>
  <c r="J198" i="33"/>
  <c r="B198" i="33"/>
  <c r="K198" i="33"/>
  <c r="C198" i="33"/>
  <c r="L198" i="33"/>
  <c r="D198" i="33"/>
  <c r="M198" i="33"/>
  <c r="A199" i="33" a="1"/>
  <c r="A199" i="33" s="1"/>
  <c r="D193" i="33"/>
  <c r="M193" i="33"/>
  <c r="B193" i="33"/>
  <c r="C193" i="33"/>
  <c r="J193" i="33"/>
  <c r="K193" i="33"/>
  <c r="L193" i="33"/>
  <c r="G188" i="33"/>
  <c r="H188" i="33"/>
  <c r="E188" i="33"/>
  <c r="F188" i="33"/>
  <c r="G178" i="33"/>
  <c r="H178" i="33"/>
  <c r="E178" i="33"/>
  <c r="F178" i="33"/>
  <c r="E183" i="33"/>
  <c r="F183" i="33"/>
  <c r="G183" i="33"/>
  <c r="H183" i="33"/>
  <c r="B199" i="33" l="1"/>
  <c r="K199" i="33"/>
  <c r="C199" i="33"/>
  <c r="L199" i="33"/>
  <c r="D199" i="33"/>
  <c r="M199" i="33"/>
  <c r="J199" i="33"/>
  <c r="H198" i="33"/>
  <c r="E198" i="33"/>
  <c r="F198" i="33"/>
  <c r="G198" i="33"/>
  <c r="E205" i="33"/>
  <c r="F205" i="33"/>
  <c r="G205" i="33"/>
  <c r="H205" i="33"/>
  <c r="E193" i="33"/>
  <c r="F193" i="33"/>
  <c r="G193" i="33"/>
  <c r="H193" i="33"/>
  <c r="C206" i="33"/>
  <c r="L206" i="33"/>
  <c r="D206" i="33"/>
  <c r="M206" i="33"/>
  <c r="J206" i="33"/>
  <c r="K206" i="33"/>
  <c r="B206" i="33"/>
  <c r="E199" i="33" l="1"/>
  <c r="F199" i="33"/>
  <c r="H199" i="33"/>
  <c r="G199" i="33"/>
  <c r="E206" i="33"/>
  <c r="F206" i="33"/>
  <c r="G206" i="33"/>
  <c r="H206" i="33"/>
  <c r="F11" i="19" l="1"/>
  <c r="G11" i="19"/>
  <c r="H11" i="19"/>
  <c r="F11" i="20"/>
  <c r="H11" i="20"/>
  <c r="G11" i="20"/>
  <c r="H10" i="17"/>
  <c r="F10" i="17"/>
  <c r="G10" i="17"/>
  <c r="F9" i="17" l="1"/>
  <c r="F13" i="17" s="1"/>
  <c r="K52" i="15"/>
  <c r="G9" i="17"/>
  <c r="G13" i="17" s="1"/>
  <c r="K65" i="15"/>
  <c r="H9" i="17"/>
  <c r="H13" i="17" s="1"/>
  <c r="K78" i="15"/>
  <c r="G10" i="20"/>
  <c r="G14" i="20" s="1"/>
  <c r="M65" i="15"/>
  <c r="F10" i="19"/>
  <c r="F14" i="19" s="1"/>
  <c r="L52" i="15"/>
  <c r="H10" i="19"/>
  <c r="H14" i="19" s="1"/>
  <c r="L78" i="15"/>
  <c r="F10" i="20"/>
  <c r="F14" i="20" s="1"/>
  <c r="M52" i="15"/>
  <c r="H10" i="20"/>
  <c r="H14" i="20" s="1"/>
  <c r="M78" i="15"/>
  <c r="G10" i="19"/>
  <c r="G14" i="19" s="1"/>
  <c r="L65" i="15"/>
  <c r="H7" i="20"/>
  <c r="G7" i="17"/>
  <c r="F7" i="20"/>
  <c r="H7" i="17"/>
  <c r="F6" i="17"/>
  <c r="G8" i="19"/>
  <c r="H8" i="19"/>
  <c r="G8" i="20"/>
  <c r="F8" i="19"/>
  <c r="L60" i="15" l="1"/>
  <c r="L66" i="15" s="1"/>
  <c r="G7" i="19"/>
  <c r="G9" i="19" s="1"/>
  <c r="G15" i="19" s="1"/>
  <c r="M47" i="15"/>
  <c r="M53" i="15" s="1"/>
  <c r="F8" i="20"/>
  <c r="F9" i="20" s="1"/>
  <c r="F15" i="20" s="1"/>
  <c r="K73" i="15"/>
  <c r="K79" i="15" s="1"/>
  <c r="H6" i="17"/>
  <c r="H8" i="17" s="1"/>
  <c r="H14" i="17" s="1"/>
  <c r="K60" i="15"/>
  <c r="K66" i="15" s="1"/>
  <c r="G6" i="17"/>
  <c r="G8" i="17" s="1"/>
  <c r="G14" i="17" s="1"/>
  <c r="K47" i="15"/>
  <c r="K53" i="15" s="1"/>
  <c r="F7" i="17"/>
  <c r="F8" i="17" s="1"/>
  <c r="F14" i="17" s="1"/>
  <c r="L73" i="15"/>
  <c r="L79" i="15" s="1"/>
  <c r="H7" i="19"/>
  <c r="H9" i="19" s="1"/>
  <c r="H15" i="19" s="1"/>
  <c r="M60" i="15"/>
  <c r="M66" i="15" s="1"/>
  <c r="G7" i="20"/>
  <c r="G9" i="20" s="1"/>
  <c r="G15" i="20" s="1"/>
  <c r="F7" i="19"/>
  <c r="F9" i="19" s="1"/>
  <c r="F15" i="19" s="1"/>
  <c r="L47" i="15"/>
  <c r="L53" i="15" s="1"/>
  <c r="M73" i="15"/>
  <c r="M79" i="15" s="1"/>
  <c r="H8" i="20"/>
  <c r="H9" i="20" s="1"/>
  <c r="H15" i="20" s="1"/>
  <c r="M54" i="15" l="1"/>
  <c r="M67" i="15"/>
  <c r="M80" i="15"/>
  <c r="M15" i="15"/>
  <c r="L54" i="15"/>
  <c r="L15" i="15"/>
  <c r="L80" i="15"/>
  <c r="K54" i="15"/>
  <c r="K80" i="15"/>
  <c r="K15" i="15"/>
  <c r="K67" i="15"/>
  <c r="L67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Yang, Cindy</author>
  </authors>
  <commentList>
    <comment ref="D3" authorId="0" shapeId="0" xr:uid="{618C96EE-54CA-4235-A5F2-4418D7B6EC6C}">
      <text>
        <r>
          <rPr>
            <b/>
            <sz val="9"/>
            <color indexed="81"/>
            <rFont val="Tahoma"/>
            <family val="2"/>
          </rPr>
          <t>Yang, Cindy:</t>
        </r>
        <r>
          <rPr>
            <sz val="9"/>
            <color indexed="81"/>
            <rFont val="Tahoma"/>
            <family val="2"/>
          </rPr>
          <t xml:space="preserve">
We noticed that the Global Financial Crisis and 2000 Technology Crash scenarios didn't include the China A market PnL loss during these historical stressed periods, therefore we excluded them from the EMPE Pool LCR report.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Liu, Jackson</author>
  </authors>
  <commentList>
    <comment ref="F1" authorId="0" shapeId="0" xr:uid="{BA05B503-3645-4E7D-A40F-F74401F30823}">
      <text>
        <r>
          <rPr>
            <b/>
            <sz val="9"/>
            <color indexed="81"/>
            <rFont val="Tahoma"/>
            <family val="2"/>
          </rPr>
          <t>Liu, Jackson:</t>
        </r>
        <r>
          <rPr>
            <sz val="9"/>
            <color indexed="81"/>
            <rFont val="Tahoma"/>
            <family val="2"/>
          </rPr>
          <t xml:space="preserve">
Current Price</t>
        </r>
      </text>
    </comment>
    <comment ref="K2" authorId="0" shapeId="0" xr:uid="{3940EA35-07B7-42BB-ADB9-2AC51F1E86BB}">
      <text>
        <r>
          <rPr>
            <b/>
            <sz val="9"/>
            <color indexed="81"/>
            <rFont val="Tahoma"/>
            <family val="2"/>
          </rPr>
          <t>Liu, Jackson:</t>
        </r>
        <r>
          <rPr>
            <sz val="9"/>
            <color indexed="81"/>
            <rFont val="Tahoma"/>
            <family val="2"/>
          </rPr>
          <t xml:space="preserve">
Current MV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Liu, Jackson</author>
  </authors>
  <commentList>
    <comment ref="E1" authorId="0" shapeId="0" xr:uid="{FFB1D66D-D548-42FF-B265-5908C15384AE}">
      <text>
        <r>
          <rPr>
            <b/>
            <sz val="9"/>
            <color indexed="81"/>
            <rFont val="Tahoma"/>
            <family val="2"/>
          </rPr>
          <t>Liu, Jackson:</t>
        </r>
        <r>
          <rPr>
            <sz val="9"/>
            <color indexed="81"/>
            <rFont val="Tahoma"/>
            <family val="2"/>
          </rPr>
          <t xml:space="preserve">
Current Price</t>
        </r>
      </text>
    </comment>
    <comment ref="J2" authorId="0" shapeId="0" xr:uid="{75ADC216-6AC2-426B-ACDE-AFE5979183D2}">
      <text>
        <r>
          <rPr>
            <b/>
            <sz val="9"/>
            <color indexed="81"/>
            <rFont val="Tahoma"/>
            <family val="2"/>
          </rPr>
          <t>Liu, Jackson:</t>
        </r>
        <r>
          <rPr>
            <sz val="9"/>
            <color indexed="81"/>
            <rFont val="Tahoma"/>
            <family val="2"/>
          </rPr>
          <t xml:space="preserve">
Current MV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F4BC969-571A-48B2-9882-CE8B924DCF1A}" keepAlive="1" name="Query - DateQuery" description="Connection to the 'DateQuery' query in the workbook." type="5" refreshedVersion="6" background="1" saveData="1">
    <dbPr connection="Provider=Microsoft.Mashup.OleDb.1;Data Source=$Workbook$;Location=DateQuery;Extended Properties=&quot;&quot;" command="SELECT * FROM [DateQuery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<sst xmlns="http://schemas.openxmlformats.org/spreadsheetml/2006/main" count="159857" uniqueCount="12979">
  <si>
    <t>Inst. Type</t>
  </si>
  <si>
    <t>Price</t>
  </si>
  <si>
    <t>N/A</t>
  </si>
  <si>
    <t>Global Credit</t>
  </si>
  <si>
    <t>CAD</t>
  </si>
  <si>
    <t>Global Public Equity</t>
  </si>
  <si>
    <t>Cash</t>
  </si>
  <si>
    <t>Client</t>
  </si>
  <si>
    <t>OPB</t>
  </si>
  <si>
    <t>FX Forward</t>
  </si>
  <si>
    <t>Composite</t>
  </si>
  <si>
    <t>WSIB LRI</t>
  </si>
  <si>
    <t>WSIB Pension</t>
  </si>
  <si>
    <t>Total Cash Required</t>
  </si>
  <si>
    <t>Total Liquid Assets On Hand</t>
  </si>
  <si>
    <t>Liquidity Ratio</t>
  </si>
  <si>
    <t>Report Values</t>
  </si>
  <si>
    <t>Canadian Public Equity</t>
  </si>
  <si>
    <t>Emerging Markets Public Equity</t>
  </si>
  <si>
    <t>Underlier Asset ID</t>
  </si>
  <si>
    <t>Underlier Asset Name</t>
  </si>
  <si>
    <t/>
  </si>
  <si>
    <t>Bond Future</t>
  </si>
  <si>
    <t>20VVPF</t>
  </si>
  <si>
    <t>CANADA (GOVERNMENT) 2.25% 20290601</t>
  </si>
  <si>
    <t>205QTL</t>
  </si>
  <si>
    <t>UNITED STATES TREASURY 2.375% 20270515</t>
  </si>
  <si>
    <t>CDS Basket</t>
  </si>
  <si>
    <t>060E7Z</t>
  </si>
  <si>
    <t>ADVANCED MICRO DEVICES INC 7.5% 20220815</t>
  </si>
  <si>
    <t>Equity Index Future</t>
  </si>
  <si>
    <t>SAPTSX60D</t>
  </si>
  <si>
    <t>S&amp;P/TSX 60 Index</t>
  </si>
  <si>
    <t>Canadian Bond</t>
  </si>
  <si>
    <t>Corporate Zero</t>
  </si>
  <si>
    <t>Equity Security</t>
  </si>
  <si>
    <t>American Depositary Receipt (Equity)</t>
  </si>
  <si>
    <t>MSEMMF_AD</t>
  </si>
  <si>
    <t>Global Depositary Receipt (Equity)</t>
  </si>
  <si>
    <t>Link Proxy</t>
  </si>
  <si>
    <t>Treasury Bond</t>
  </si>
  <si>
    <t>CUSIP</t>
  </si>
  <si>
    <t>SAP500D</t>
  </si>
  <si>
    <t>Gov Long Term Fixed Income</t>
  </si>
  <si>
    <t>CANADA (GOVERNMENT) 1.25% 20300601</t>
  </si>
  <si>
    <t>CANADA (GOVERNMENT) 2% 20511201</t>
  </si>
  <si>
    <t>General Bond</t>
  </si>
  <si>
    <t>Gov Mid Term Fixed Income</t>
  </si>
  <si>
    <t>Rebalancing</t>
  </si>
  <si>
    <t>Annual</t>
  </si>
  <si>
    <t>Total</t>
  </si>
  <si>
    <t>IPS Strategy</t>
  </si>
  <si>
    <t>05TWPD</t>
  </si>
  <si>
    <t>AMERICAN ELECTRIC POWER CO INC 2.95% 20221215</t>
  </si>
  <si>
    <t>AAA Derivatives</t>
  </si>
  <si>
    <t>GFC</t>
  </si>
  <si>
    <t>Tech</t>
  </si>
  <si>
    <t>MV (C$)</t>
  </si>
  <si>
    <t>Account</t>
  </si>
  <si>
    <t>Security Description</t>
  </si>
  <si>
    <t>Cusip</t>
  </si>
  <si>
    <t>Broker</t>
  </si>
  <si>
    <t>135087H72</t>
  </si>
  <si>
    <t>Net Collateral Pledged/Received</t>
  </si>
  <si>
    <t>Monthly</t>
  </si>
  <si>
    <t>Scenario</t>
  </si>
  <si>
    <r>
      <t>Client Netflows</t>
    </r>
    <r>
      <rPr>
        <vertAlign val="superscript"/>
        <sz val="11"/>
        <color theme="1"/>
        <rFont val="Calibri"/>
        <family val="2"/>
        <scheme val="minor"/>
      </rPr>
      <t>1</t>
    </r>
  </si>
  <si>
    <r>
      <t>Private Market Netflows</t>
    </r>
    <r>
      <rPr>
        <vertAlign val="superscript"/>
        <sz val="11"/>
        <color theme="1"/>
        <rFont val="Calibri"/>
        <family val="2"/>
        <scheme val="minor"/>
      </rPr>
      <t>1</t>
    </r>
  </si>
  <si>
    <r>
      <t>Coupon Interest</t>
    </r>
    <r>
      <rPr>
        <vertAlign val="superscript"/>
        <sz val="11"/>
        <color theme="1"/>
        <rFont val="Calibri"/>
        <family val="2"/>
        <scheme val="minor"/>
      </rPr>
      <t>1</t>
    </r>
  </si>
  <si>
    <r>
      <t>AAA Derivatives P&amp;L</t>
    </r>
    <r>
      <rPr>
        <vertAlign val="superscript"/>
        <sz val="11"/>
        <color theme="1"/>
        <rFont val="Calibri"/>
        <family val="2"/>
        <scheme val="minor"/>
      </rPr>
      <t>2</t>
    </r>
  </si>
  <si>
    <t>Identifier</t>
  </si>
  <si>
    <t>Period</t>
  </si>
  <si>
    <t>95%VAR</t>
  </si>
  <si>
    <t>TMX Sector</t>
  </si>
  <si>
    <t>Scenarios</t>
  </si>
  <si>
    <t>Col</t>
  </si>
  <si>
    <t>Checks:</t>
  </si>
  <si>
    <t>Updated Report Date:</t>
  </si>
  <si>
    <t>Last Imported on:</t>
  </si>
  <si>
    <t>Report Inputs:</t>
  </si>
  <si>
    <t>Output Directory:</t>
  </si>
  <si>
    <t>Source Files:</t>
  </si>
  <si>
    <t xml:space="preserve">Override Date: </t>
  </si>
  <si>
    <t>Report Date:</t>
  </si>
  <si>
    <t>6. Check all the validation checks for no issues/errors.</t>
  </si>
  <si>
    <t>4. Alternatively, click "Python+Import" to trigger both steps 2+3 in one click.</t>
  </si>
  <si>
    <t>3. Click "Import" button below to unzip results and import refreshed data to workbook.</t>
  </si>
  <si>
    <t>2. Click "Python Export BDT" to trigger BarraOne export job and save output results as .zip file in "Daily Reports\YYYYMMDD\" folder.</t>
  </si>
  <si>
    <t>Instructions:</t>
  </si>
  <si>
    <r>
      <t>FX Hedging P&amp;L</t>
    </r>
    <r>
      <rPr>
        <vertAlign val="superscript"/>
        <sz val="11"/>
        <color theme="1"/>
        <rFont val="Calibri"/>
        <family val="2"/>
        <scheme val="minor"/>
      </rPr>
      <t>2</t>
    </r>
  </si>
  <si>
    <r>
      <t>Physical Rebalancing</t>
    </r>
    <r>
      <rPr>
        <vertAlign val="superscript"/>
        <sz val="11"/>
        <color theme="1"/>
        <rFont val="Calibri"/>
        <family val="2"/>
        <scheme val="minor"/>
      </rPr>
      <t>3</t>
    </r>
  </si>
  <si>
    <r>
      <t>Money Market Strategy</t>
    </r>
    <r>
      <rPr>
        <vertAlign val="superscript"/>
        <sz val="11"/>
        <color theme="1"/>
        <rFont val="Calibri"/>
        <family val="2"/>
        <scheme val="minor"/>
      </rPr>
      <t>4</t>
    </r>
  </si>
  <si>
    <r>
      <t>Inflation Linked Government Bonds</t>
    </r>
    <r>
      <rPr>
        <vertAlign val="superscript"/>
        <sz val="11"/>
        <color theme="1"/>
        <rFont val="Calibri"/>
        <family val="2"/>
        <scheme val="minor"/>
      </rPr>
      <t>4</t>
    </r>
  </si>
  <si>
    <r>
      <t>Federal Government Bonds</t>
    </r>
    <r>
      <rPr>
        <vertAlign val="superscript"/>
        <sz val="11"/>
        <color theme="1"/>
        <rFont val="Calibri"/>
        <family val="2"/>
        <scheme val="minor"/>
      </rPr>
      <t>4</t>
    </r>
  </si>
  <si>
    <r>
      <t>Provincial Government Bonds</t>
    </r>
    <r>
      <rPr>
        <vertAlign val="superscript"/>
        <sz val="11"/>
        <color theme="1"/>
        <rFont val="Calibri"/>
        <family val="2"/>
        <scheme val="minor"/>
      </rPr>
      <t>4</t>
    </r>
  </si>
  <si>
    <r>
      <t>Dividends and Interest</t>
    </r>
    <r>
      <rPr>
        <vertAlign val="superscript"/>
        <sz val="11"/>
        <color theme="1"/>
        <rFont val="Calibri"/>
        <family val="2"/>
        <scheme val="minor"/>
      </rPr>
      <t>5</t>
    </r>
  </si>
  <si>
    <r>
      <t>FX Hedging Settlement Cash</t>
    </r>
    <r>
      <rPr>
        <vertAlign val="superscript"/>
        <sz val="11"/>
        <color theme="1"/>
        <rFont val="Calibri"/>
        <family val="2"/>
        <scheme val="minor"/>
      </rPr>
      <t>6</t>
    </r>
  </si>
  <si>
    <r>
      <t>Global Financial Crisis</t>
    </r>
    <r>
      <rPr>
        <b/>
        <vertAlign val="superscript"/>
        <sz val="11"/>
        <color theme="1"/>
        <rFont val="Calibri"/>
        <family val="2"/>
        <scheme val="minor"/>
      </rPr>
      <t>8</t>
    </r>
  </si>
  <si>
    <r>
      <t>95% VaR
(1 year)</t>
    </r>
    <r>
      <rPr>
        <b/>
        <vertAlign val="superscript"/>
        <sz val="11"/>
        <color theme="1"/>
        <rFont val="Calibri"/>
        <family val="2"/>
        <scheme val="minor"/>
      </rPr>
      <t>7</t>
    </r>
  </si>
  <si>
    <r>
      <t>2000 Tech
Crash</t>
    </r>
    <r>
      <rPr>
        <b/>
        <vertAlign val="superscript"/>
        <sz val="11"/>
        <color theme="1"/>
        <rFont val="Calibri"/>
        <family val="2"/>
        <scheme val="minor"/>
      </rPr>
      <t>8</t>
    </r>
  </si>
  <si>
    <t>OPB Collateral Update Date</t>
  </si>
  <si>
    <t>ONTARIO, PROVINCE OF 1.9% 20511202</t>
  </si>
  <si>
    <t>68333ZAL1</t>
  </si>
  <si>
    <t>20BW9T</t>
  </si>
  <si>
    <t>UNITED STATES TREASURY 2.25% 20270815</t>
  </si>
  <si>
    <t>241EIY</t>
  </si>
  <si>
    <t>UNITED STATES TREASURY 0.625% 20300515</t>
  </si>
  <si>
    <t>07KKBT</t>
  </si>
  <si>
    <t>UNITED STATES TREASURY 3% 20470215</t>
  </si>
  <si>
    <t>MSEAFE_AD</t>
  </si>
  <si>
    <t>MSCI EAFE - Daily</t>
  </si>
  <si>
    <t>IMCO Canadian Equity Pool</t>
  </si>
  <si>
    <t>20GXFS</t>
  </si>
  <si>
    <t>UNITED STATES TREASURY 2.25% 20271115</t>
  </si>
  <si>
    <t>2488O1</t>
  </si>
  <si>
    <t>UNITED STATES TREASURY 0.625% 20300815</t>
  </si>
  <si>
    <t>Bond Forward</t>
  </si>
  <si>
    <t>03321L</t>
  </si>
  <si>
    <t>UNITED STATES TREASURY 5% 20370515</t>
  </si>
  <si>
    <t>02ZSWE</t>
  </si>
  <si>
    <t>UNITED STATES TREASURY 4.75% 20370215</t>
  </si>
  <si>
    <t>24EYD4</t>
  </si>
  <si>
    <t>UNITED STATES TREASURY 0.875% 20301115</t>
  </si>
  <si>
    <t>20LXHD</t>
  </si>
  <si>
    <t>UNITED STATES TREASURY 2.75% 20280215</t>
  </si>
  <si>
    <t>ES21M</t>
  </si>
  <si>
    <t>EMINI S&amp;P 500 JUN21</t>
  </si>
  <si>
    <t>SPSLIXED</t>
  </si>
  <si>
    <t>S&amp;P Energy Select Sector</t>
  </si>
  <si>
    <t>SPSLIXMD</t>
  </si>
  <si>
    <t>S&amp;P Financial Select Sector</t>
  </si>
  <si>
    <t>SPSLIXID</t>
  </si>
  <si>
    <t>S&amp;P Industrial Select Sector</t>
  </si>
  <si>
    <t>SPLIXBD</t>
  </si>
  <si>
    <t>S&amp;P Materials Select Sector</t>
  </si>
  <si>
    <t>24CPY7</t>
  </si>
  <si>
    <t>CANADA (GOVERNMENT) 0.25% 20260301</t>
  </si>
  <si>
    <t>GPE</t>
  </si>
  <si>
    <t>CPE</t>
  </si>
  <si>
    <t>LCR Type:</t>
  </si>
  <si>
    <t>Effective Date:</t>
  </si>
  <si>
    <t>Dates Loaded in SQL Staging</t>
  </si>
  <si>
    <t>21E2GQ</t>
  </si>
  <si>
    <t>AMR CORP 5% 20220601</t>
  </si>
  <si>
    <t>SELECT * FROM [Risk].[Stage].[LCR_Excel_Source]</t>
  </si>
  <si>
    <r>
      <t>95% VaR
(1 year)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</si>
  <si>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r>
      <t>Global Financial Crisis</t>
    </r>
    <r>
      <rPr>
        <b/>
        <vertAlign val="superscript"/>
        <sz val="11"/>
        <color theme="1"/>
        <rFont val="Calibri"/>
        <family val="2"/>
        <scheme val="minor"/>
      </rPr>
      <t>3</t>
    </r>
  </si>
  <si>
    <r>
      <t>2000 Tech
Crash</t>
    </r>
    <r>
      <rPr>
        <b/>
        <vertAlign val="superscript"/>
        <sz val="11"/>
        <color theme="1"/>
        <rFont val="Calibri"/>
        <family val="2"/>
        <scheme val="minor"/>
      </rPr>
      <t>3</t>
    </r>
  </si>
  <si>
    <t>Future Upgrade: use pa..AAA_IPS_Strat_Tagging</t>
  </si>
  <si>
    <t>PJPP</t>
  </si>
  <si>
    <t>Equity Index Future Option</t>
  </si>
  <si>
    <t>DO NOT CLICK AT :00, :15, :30, and :45</t>
  </si>
  <si>
    <t>21I7L3</t>
  </si>
  <si>
    <t>1. Update "Override" cell below if not running report for previous business day.</t>
  </si>
  <si>
    <t>5. Once a month, manually update the actual historical cashflows based on Dorothy's email and update date in footnote.</t>
  </si>
  <si>
    <t>7. Update O_Collateral tab using daily "Collateral Position" email.</t>
  </si>
  <si>
    <t>8. After review, load the finalized daily LCR results to SQL from the 'LCR Scenarios Table" tab.</t>
  </si>
  <si>
    <t>24QU80</t>
  </si>
  <si>
    <t>CANADA (GOVERNMENT) 1% 20260901</t>
  </si>
  <si>
    <t>Covid</t>
  </si>
  <si>
    <r>
      <t>2020 Covid-19</t>
    </r>
    <r>
      <rPr>
        <b/>
        <vertAlign val="superscript"/>
        <sz val="11"/>
        <color theme="1"/>
        <rFont val="Calibri"/>
        <family val="2"/>
        <scheme val="minor"/>
      </rPr>
      <t>8</t>
    </r>
  </si>
  <si>
    <t>Environment</t>
  </si>
  <si>
    <t>PROD</t>
  </si>
  <si>
    <t>Debt Payments</t>
  </si>
  <si>
    <t>OPB Debenture Repayments</t>
  </si>
  <si>
    <t>Skipping to next maturity…</t>
  </si>
  <si>
    <t>Effective_Date</t>
  </si>
  <si>
    <t>036KEZ</t>
  </si>
  <si>
    <t>UNITED STATES TREASURY 4.375% 20380215</t>
  </si>
  <si>
    <t>254VHF</t>
  </si>
  <si>
    <t>CANADA (GOVERNMENT) 1.25% 20270301</t>
  </si>
  <si>
    <t>EMPE</t>
  </si>
  <si>
    <t>IMCO Global Equity Pool</t>
  </si>
  <si>
    <t>IMP012A</t>
  </si>
  <si>
    <t>IMP012H</t>
  </si>
  <si>
    <t>IMP012I</t>
  </si>
  <si>
    <t>IMP012K</t>
  </si>
  <si>
    <t>IMP012M</t>
  </si>
  <si>
    <t>IMP032A</t>
  </si>
  <si>
    <t>IMP032D</t>
  </si>
  <si>
    <t>IMP032I</t>
  </si>
  <si>
    <t>IMP022A</t>
  </si>
  <si>
    <t>IMP022D</t>
  </si>
  <si>
    <t>IMP022M</t>
  </si>
  <si>
    <t>IMP022S</t>
  </si>
  <si>
    <t>IMP022X</t>
  </si>
  <si>
    <t>Exchange Traded Fund</t>
  </si>
  <si>
    <t>*MM term to maturity &lt; 1 yr</t>
  </si>
  <si>
    <t>Cusip/ID</t>
  </si>
  <si>
    <t>Collateral?</t>
  </si>
  <si>
    <t>*Level</t>
  </si>
  <si>
    <t>Internally Managed Portfolios</t>
  </si>
  <si>
    <t>1350Z7AR5</t>
  </si>
  <si>
    <t>Corporate Bond</t>
  </si>
  <si>
    <t>Strategy Name</t>
  </si>
  <si>
    <t>Money Market Securities</t>
  </si>
  <si>
    <t>*Link proxy - ie. TRY Dividends Receivable</t>
  </si>
  <si>
    <t>*MM security with term to maturity &lt; 1 yr</t>
  </si>
  <si>
    <t>Currency Exposure Unit</t>
  </si>
  <si>
    <t>Agency Bond</t>
  </si>
  <si>
    <t>Canada IP Bond</t>
  </si>
  <si>
    <t>US IP Bond</t>
  </si>
  <si>
    <t>IMCO PB EQ CMPLTN ACCT MGD BY IMCO</t>
  </si>
  <si>
    <t>IMCO PB EQ CASH ACCT MGD BY IMCO</t>
  </si>
  <si>
    <t>IMCO PB EQ FUNDAMENTAL ACCT MGD BY IMCO</t>
  </si>
  <si>
    <t>IMCO EM Index Completion</t>
  </si>
  <si>
    <t>IMCO GE Index Completion</t>
  </si>
  <si>
    <t>IMCO Fundamental Global Equity</t>
  </si>
  <si>
    <t>IMCO GE CASH ACCT MGD By IMCO</t>
  </si>
  <si>
    <t>Portfolio Description 
(from Port tree by IMCO strategy - IMCO Pool descriptions</t>
  </si>
  <si>
    <t>*Pool Collateral (only capturing net collateral from internally managed)</t>
  </si>
  <si>
    <t>IMCO Pools Collateral</t>
  </si>
  <si>
    <t>IMCO CPE Account- 188938</t>
  </si>
  <si>
    <t>CANADA GOVT TREAS BILLS 0.0 14OCT21</t>
  </si>
  <si>
    <t>1350Z78J6</t>
  </si>
  <si>
    <t>Available in CPE Completion account</t>
  </si>
  <si>
    <t>BMO (Futures) - Cdn Equity CMP</t>
  </si>
  <si>
    <t>CANADA GOVT TREAS BILLS 0.0 23DEC21</t>
  </si>
  <si>
    <t>1350Z7AF1</t>
  </si>
  <si>
    <t>CANADA GOVT TREAS BILLS 0.0 12MAY22</t>
  </si>
  <si>
    <t>IMCO GPE LP - 154971</t>
  </si>
  <si>
    <t>Available in GPE Completion account</t>
  </si>
  <si>
    <t>Morgan Stanley (Futures - GPE)</t>
  </si>
  <si>
    <t>Pool</t>
  </si>
  <si>
    <t>IMCO Canadian Equity Pool\CPE Index</t>
  </si>
  <si>
    <t>IMCO CAD Beta Liquidity</t>
  </si>
  <si>
    <t>IMCO Canadian Equity Pool\CPE Fundamental</t>
  </si>
  <si>
    <t>IMCO CA PB EQ SUBCO LP</t>
  </si>
  <si>
    <t>IMCO Global Equity Pool\GPE Index</t>
  </si>
  <si>
    <t>IMCO Global Beta Liquidity</t>
  </si>
  <si>
    <t>IMCO Global Equity Pool\GPE Fundamental</t>
  </si>
  <si>
    <t>GPE invest in Subco</t>
  </si>
  <si>
    <t>IMCO Emerging Markets Equity Pool\EMPE Index</t>
  </si>
  <si>
    <t>IMCO EM Cash Account</t>
  </si>
  <si>
    <t>IMCO EM Beta Liquidity</t>
  </si>
  <si>
    <t>95%VAR-1YR</t>
  </si>
  <si>
    <r>
      <t>Derivatives P&amp;L</t>
    </r>
    <r>
      <rPr>
        <vertAlign val="superscript"/>
        <sz val="11"/>
        <color theme="1"/>
        <rFont val="Calibri"/>
        <family val="2"/>
        <scheme val="minor"/>
      </rPr>
      <t>1</t>
    </r>
  </si>
  <si>
    <r>
      <t>Money Market Instruments - Internal</t>
    </r>
    <r>
      <rPr>
        <vertAlign val="superscript"/>
        <sz val="11"/>
        <color theme="1"/>
        <rFont val="Calibri"/>
        <family val="2"/>
        <scheme val="minor"/>
      </rPr>
      <t>2</t>
    </r>
  </si>
  <si>
    <t>UNITED STATES TREAS BIL 0.0 26MAY22</t>
  </si>
  <si>
    <t>912796Q36</t>
  </si>
  <si>
    <t>UNITED STATES TREAS BIL 0.0 16JUN22</t>
  </si>
  <si>
    <t>912796J42</t>
  </si>
  <si>
    <t>UNITED STATES TREAS BIL 0.0 28JUN22</t>
  </si>
  <si>
    <t>912796W39</t>
  </si>
  <si>
    <t>IMCO EM LP - 155109</t>
  </si>
  <si>
    <t>Morgan Stanley (Futures - EM)</t>
  </si>
  <si>
    <t xml:space="preserve">Total Liquid Assets On Hand </t>
  </si>
  <si>
    <r>
      <t>Money Market Instruments - External</t>
    </r>
    <r>
      <rPr>
        <vertAlign val="superscript"/>
        <sz val="11"/>
        <color theme="1"/>
        <rFont val="Calibri"/>
        <family val="2"/>
        <scheme val="minor"/>
      </rPr>
      <t>3</t>
    </r>
  </si>
  <si>
    <r>
      <t>Net Collateral Pledged/Received</t>
    </r>
    <r>
      <rPr>
        <vertAlign val="superscript"/>
        <sz val="11"/>
        <color theme="1"/>
        <rFont val="Calibri"/>
        <family val="2"/>
        <scheme val="minor"/>
      </rPr>
      <t>4</t>
    </r>
  </si>
  <si>
    <r>
      <t>95% VaR
(1 year)</t>
    </r>
    <r>
      <rPr>
        <b/>
        <vertAlign val="superscript"/>
        <sz val="11"/>
        <color theme="1"/>
        <rFont val="Calibri"/>
        <family val="2"/>
        <scheme val="minor"/>
      </rPr>
      <t>6</t>
    </r>
  </si>
  <si>
    <r>
      <t>Global Financial Crisis</t>
    </r>
    <r>
      <rPr>
        <b/>
        <vertAlign val="superscript"/>
        <sz val="11"/>
        <color theme="1"/>
        <rFont val="Calibri"/>
        <family val="2"/>
        <scheme val="minor"/>
      </rPr>
      <t>7</t>
    </r>
  </si>
  <si>
    <r>
      <t>2000 Tech
Crash</t>
    </r>
    <r>
      <rPr>
        <b/>
        <vertAlign val="superscript"/>
        <sz val="11"/>
        <color theme="1"/>
        <rFont val="Calibri"/>
        <family val="2"/>
        <scheme val="minor"/>
      </rPr>
      <t>7</t>
    </r>
  </si>
  <si>
    <r>
      <t>2020 Covid-19</t>
    </r>
    <r>
      <rPr>
        <b/>
        <vertAlign val="superscript"/>
        <sz val="11"/>
        <color theme="1"/>
        <rFont val="Calibri"/>
        <family val="2"/>
        <scheme val="minor"/>
      </rPr>
      <t>7</t>
    </r>
  </si>
  <si>
    <t>IMP012B</t>
  </si>
  <si>
    <t>AG GROWTH INTERNATIONAL INC</t>
  </si>
  <si>
    <t>ALAMOS GOLD INC</t>
  </si>
  <si>
    <t>ALIMENTATION COUCHE-TARD INC</t>
  </si>
  <si>
    <t>ALTIUS RENEWABLE ROYALTIES CORP</t>
  </si>
  <si>
    <t>ARITZIA INC</t>
  </si>
  <si>
    <t>BANK OF MONTREAL</t>
  </si>
  <si>
    <t>BANK OF NOVA SCOTIA</t>
  </si>
  <si>
    <t>BROOKFIELD BUSINESS CORP</t>
  </si>
  <si>
    <t>BROOKFIELD BUSINESS PARTNERS LP</t>
  </si>
  <si>
    <t>BRP INC</t>
  </si>
  <si>
    <t>CAE INC</t>
  </si>
  <si>
    <t>CANADIAN NATIONAL RAILWAY CO</t>
  </si>
  <si>
    <t>CANADIAN WESTERN BANK</t>
  </si>
  <si>
    <t>CCL INDUSTRIES INC</t>
  </si>
  <si>
    <t>CGI INC</t>
  </si>
  <si>
    <t>DEFINITY FINANCIAL CORP</t>
  </si>
  <si>
    <t>DENISON MINES CORP</t>
  </si>
  <si>
    <t>ENGHOUSE SYSTEMS LTD</t>
  </si>
  <si>
    <t>EQB INC</t>
  </si>
  <si>
    <t>EVERTZ TECHNOLOGIES LTD</t>
  </si>
  <si>
    <t>FINNING INTERNATIONAL INC</t>
  </si>
  <si>
    <t>FRANCO-NEVADA CORP</t>
  </si>
  <si>
    <t>GDI INTEGRATED FACILITY SERVICES INC</t>
  </si>
  <si>
    <t>GEORGE WESTON LTD</t>
  </si>
  <si>
    <t>GREAT-WEST LIFECO INC</t>
  </si>
  <si>
    <t>HIGH LINER FOODS INC</t>
  </si>
  <si>
    <t>LEON'S FURNITURE LTD</t>
  </si>
  <si>
    <t>LINAMAR CORP</t>
  </si>
  <si>
    <t>LUNDIN MINING CORP</t>
  </si>
  <si>
    <t>MAGNA INTERNATIONAL INC</t>
  </si>
  <si>
    <t>MAJOR DRILLING GROUP INTERNATIONAL INC</t>
  </si>
  <si>
    <t>MANULIFE FINANCIAL CORP</t>
  </si>
  <si>
    <t>MAPLE LEAF FOODS INC</t>
  </si>
  <si>
    <t>NFI GROUP INC</t>
  </si>
  <si>
    <t>NUTRIEN LTD</t>
  </si>
  <si>
    <t>OPEN TEXT CORP</t>
  </si>
  <si>
    <t>QUEBECOR INC</t>
  </si>
  <si>
    <t>REAL MATTERS INC</t>
  </si>
  <si>
    <t>RESTAURANT BRANDS INTERNATIONAL INC</t>
  </si>
  <si>
    <t>ROGERS COMMUNICATIONS INC</t>
  </si>
  <si>
    <t>ROYAL BANK OF CANADA</t>
  </si>
  <si>
    <t>RUSSEL METALS INC</t>
  </si>
  <si>
    <t>SAPUTO INC</t>
  </si>
  <si>
    <t>SUN LIFE FINANCIAL INC</t>
  </si>
  <si>
    <t>SUNCOR ENERGY INC</t>
  </si>
  <si>
    <t>SUPERIOR PLUS CORP</t>
  </si>
  <si>
    <t>TC ENERGY CORP</t>
  </si>
  <si>
    <t>TELUS CORP</t>
  </si>
  <si>
    <t>TOROMONT INDUSTRIES LTD</t>
  </si>
  <si>
    <t>USD</t>
  </si>
  <si>
    <t>WINPAK LTD</t>
  </si>
  <si>
    <t>IMP012C</t>
  </si>
  <si>
    <t>CELESTICA INC</t>
  </si>
  <si>
    <t>GILDAN ACTIVEWEAR INC</t>
  </si>
  <si>
    <t>INTACT FINANCIAL CORP</t>
  </si>
  <si>
    <t>SPIN MASTER CORP</t>
  </si>
  <si>
    <t>WHEATON PRECIOUS METALS CORP</t>
  </si>
  <si>
    <t>IMP012D</t>
  </si>
  <si>
    <t>ALTAGAS LTD</t>
  </si>
  <si>
    <t>ENBRIDGE INC</t>
  </si>
  <si>
    <t>FIRST QUANTUM MINERALS LTD</t>
  </si>
  <si>
    <t>FREEHOLD ROYALTIES LTD</t>
  </si>
  <si>
    <t>MEG ENERGY CORP</t>
  </si>
  <si>
    <t>OCEANAGOLD CORP</t>
  </si>
  <si>
    <t>TOURMALINE OIL CORP</t>
  </si>
  <si>
    <t>TRISURA GROUP LTD</t>
  </si>
  <si>
    <t>WASTE CONNECTIONS INC</t>
  </si>
  <si>
    <t>WSP GLOBAL INC</t>
  </si>
  <si>
    <t>IMP012E</t>
  </si>
  <si>
    <t>AGNICO EAGLE MINES LTD</t>
  </si>
  <si>
    <t>ARC RESOURCES LTD</t>
  </si>
  <si>
    <t>B2GOLD CORP</t>
  </si>
  <si>
    <t>BARRICK GOLD CORP</t>
  </si>
  <si>
    <t>BCE INC</t>
  </si>
  <si>
    <t>BROOKFIELD INFRASTRUCTURE PARTNERS LP</t>
  </si>
  <si>
    <t>CANADIAN IMPERIAL BANK OF COMMERCE</t>
  </si>
  <si>
    <t>CANADIAN NATURAL RESOURCES LTD</t>
  </si>
  <si>
    <t>CENOVUS ENERGY INC</t>
  </si>
  <si>
    <t>DOLLARAMA INC</t>
  </si>
  <si>
    <t>DUNDEE PRECIOUS METALS INC</t>
  </si>
  <si>
    <t>FAIRFAX FINANCIAL HOLDINGS LTD</t>
  </si>
  <si>
    <t>IGM FINANCIAL INC</t>
  </si>
  <si>
    <t>LABRADOR IRON ORE ROYALTY CORP</t>
  </si>
  <si>
    <t>NATIONAL BANK OF CANADA</t>
  </si>
  <si>
    <t>NORTHLAND POWER INC</t>
  </si>
  <si>
    <t>PEMBINA PIPELINE CORP</t>
  </si>
  <si>
    <t>SHOPIFY INC</t>
  </si>
  <si>
    <t>TECK RESOURCES LTD</t>
  </si>
  <si>
    <t>TFI INTERNATIONAL INC</t>
  </si>
  <si>
    <t>IMP012J</t>
  </si>
  <si>
    <t>IMP032B</t>
  </si>
  <si>
    <t>ACER INC</t>
  </si>
  <si>
    <t>ADVANCED INFO SERVICE PCL</t>
  </si>
  <si>
    <t>AGRICULTURAL BANK OF CHINA LTD</t>
  </si>
  <si>
    <t>AL RAJHI BANK</t>
  </si>
  <si>
    <t>ALFA SAB DE CV</t>
  </si>
  <si>
    <t>ALIBABA GROUP HOLDING LTD</t>
  </si>
  <si>
    <t>ALINMA BANK</t>
  </si>
  <si>
    <t>AMBEV SA</t>
  </si>
  <si>
    <t>APOLLO HOSPITALS ENTERPRISE LTD</t>
  </si>
  <si>
    <t>ARCA CONTINENTAL SAB DE CV</t>
  </si>
  <si>
    <t>ASE TECHNOLOGY HOLDING CO LTD</t>
  </si>
  <si>
    <t>ASUSTEK COMPUTER INC</t>
  </si>
  <si>
    <t>AUTOHOME INC</t>
  </si>
  <si>
    <t>AXIATA GROUP BHD</t>
  </si>
  <si>
    <t>AXIS BANK LTD</t>
  </si>
  <si>
    <t>BAIDU INC</t>
  </si>
  <si>
    <t>BANCO DO BRASIL SA</t>
  </si>
  <si>
    <t>BANCOLOMBIA SA</t>
  </si>
  <si>
    <t>BANGKOK DUSIT MEDICAL SERVICES PCL</t>
  </si>
  <si>
    <t>BANK ALBILAD</t>
  </si>
  <si>
    <t>BANK CENTRAL ASIA TBK PT</t>
  </si>
  <si>
    <t>BANK OF CHENGDU CO LTD</t>
  </si>
  <si>
    <t>BANK OF CHINA LTD</t>
  </si>
  <si>
    <t>BANK POLSKA KASA OPIEKI SA</t>
  </si>
  <si>
    <t>BB SEGURIDADE PARTICIPACOES SA</t>
  </si>
  <si>
    <t>BHARTI AIRTEL LTD</t>
  </si>
  <si>
    <t>BIM BIRLESIK MAGAZALAR AS</t>
  </si>
  <si>
    <t>BRL</t>
  </si>
  <si>
    <t>BUMRUNGRAD HOSPITAL PCL</t>
  </si>
  <si>
    <t>BYD CO LTD</t>
  </si>
  <si>
    <t>CAPITEC BANK HOLDINGS LTD</t>
  </si>
  <si>
    <t>CATHAY FINANCIAL HOLDING CO LTD</t>
  </si>
  <si>
    <t>CEZ AS</t>
  </si>
  <si>
    <t>CGN POWER CO LTD</t>
  </si>
  <si>
    <t>CHAILEASE HOLDING CO LTD</t>
  </si>
  <si>
    <t>CHINA CONSTRUCTION BANK CORP</t>
  </si>
  <si>
    <t>CHINA FEIHE LTD</t>
  </si>
  <si>
    <t>CHINA MERCHANTS BANK CO LTD</t>
  </si>
  <si>
    <t>CHINA RESOURCES LAND LTD</t>
  </si>
  <si>
    <t>CNY</t>
  </si>
  <si>
    <t>CNH</t>
  </si>
  <si>
    <t>CHUNGHWA TELECOM CO LTD</t>
  </si>
  <si>
    <t>CJ CHEILJEDANG CORP</t>
  </si>
  <si>
    <t>CLICKS GROUP LTD</t>
  </si>
  <si>
    <t>COP</t>
  </si>
  <si>
    <t>CONTEMPORARY AMPEREX TECHNOLOGY CO LTD</t>
  </si>
  <si>
    <t>COSCO SHIPPING HOLDINGS CO LTD</t>
  </si>
  <si>
    <t>COWAY CO LTD</t>
  </si>
  <si>
    <t>CSPC PHARMACEUTICAL GROUP LTD</t>
  </si>
  <si>
    <t>CZK</t>
  </si>
  <si>
    <t>DB INSURANCE CO LTD</t>
  </si>
  <si>
    <t>DONG-E-E-JIAO CO LTD</t>
  </si>
  <si>
    <t>DOOSAN BOBCAT INC</t>
  </si>
  <si>
    <t>E.SUN FINANCIAL HOLDING CO LTD</t>
  </si>
  <si>
    <t>EMAAR PROPERTIES PJSC</t>
  </si>
  <si>
    <t>ENN ENERGY HOLDINGS LTD</t>
  </si>
  <si>
    <t>EQUATORIAL ENERGIA SA</t>
  </si>
  <si>
    <t>EUR</t>
  </si>
  <si>
    <t>EVERGREEN MARINE CORP TAIWAN LTD</t>
  </si>
  <si>
    <t>FAR EASTONE TELECOMMUNICATIONS CO LTD</t>
  </si>
  <si>
    <t>FIRST FINANCIAL HOLDING CO LTD</t>
  </si>
  <si>
    <t>FIRSTRAND LTD</t>
  </si>
  <si>
    <t>FUBON FINANCIAL HOLDING CO LTD</t>
  </si>
  <si>
    <t>GERDAU SA</t>
  </si>
  <si>
    <t>GRASIM INDUSTRIES LTD</t>
  </si>
  <si>
    <t>GRUPO FINANCIERO BANORTE SAB DE CV</t>
  </si>
  <si>
    <t>GS HOLDINGS CORP</t>
  </si>
  <si>
    <t>HAIER SMART HOME CO LTD</t>
  </si>
  <si>
    <t>HANA FINANCIAL GROUP INC</t>
  </si>
  <si>
    <t>HANKOOK TIRE &amp; TECHNOLOGY CO LTD</t>
  </si>
  <si>
    <t>HERO MOTOCORP LTD</t>
  </si>
  <si>
    <t>HINDALCO INDUSTRIES LTD</t>
  </si>
  <si>
    <t>HINDUSTAN PETROLEUM CORP LTD</t>
  </si>
  <si>
    <t>HINDUSTAN UNILEVER LTD</t>
  </si>
  <si>
    <t>HOME PRODUCT CENTER PCL</t>
  </si>
  <si>
    <t>HON HAI PRECISION INDUSTRY CO LTD</t>
  </si>
  <si>
    <t>HKD</t>
  </si>
  <si>
    <t>HUA NAN FINANCIAL HOLDINGS CO LTD</t>
  </si>
  <si>
    <t>HUAYU AUTOMOTIVE SYSTEMS CO LTD</t>
  </si>
  <si>
    <t>HUF</t>
  </si>
  <si>
    <t>HYUNDAI MOTOR CO</t>
  </si>
  <si>
    <t>HYUNDAI STEEL CO</t>
  </si>
  <si>
    <t>ICICI BANK LTD</t>
  </si>
  <si>
    <t>IHH HEALTHCARE BHD</t>
  </si>
  <si>
    <t>IMPALA PLATINUM HOLDINGS LTD</t>
  </si>
  <si>
    <t>INR</t>
  </si>
  <si>
    <t>INDOFOOD SUKSES MAKMUR TBK PT</t>
  </si>
  <si>
    <t>IDR</t>
  </si>
  <si>
    <t>INDUSTRIAL BANK OF KOREA</t>
  </si>
  <si>
    <t>INFOSYS LTD</t>
  </si>
  <si>
    <t>INTOUCH HOLDINGS PCL</t>
  </si>
  <si>
    <t>ITAU UNIBANCO HOLDING SA</t>
  </si>
  <si>
    <t>JD.COM INC</t>
  </si>
  <si>
    <t>JUMBO SA</t>
  </si>
  <si>
    <t>KAKAO CORP</t>
  </si>
  <si>
    <t>KALBE FARMA TBK PT</t>
  </si>
  <si>
    <t>KB FINANCIAL GROUP INC</t>
  </si>
  <si>
    <t>KIA CORP</t>
  </si>
  <si>
    <t>KLABIN SA</t>
  </si>
  <si>
    <t>KOMERCNI BANKA AS</t>
  </si>
  <si>
    <t>KOREA INVESTMENT HOLDINGS CO LTD</t>
  </si>
  <si>
    <t>KRW</t>
  </si>
  <si>
    <t>KUALA LUMPUR KEPONG BHD</t>
  </si>
  <si>
    <t>KUMBA IRON ORE LTD</t>
  </si>
  <si>
    <t>KUNLUN ENERGY CO LTD</t>
  </si>
  <si>
    <t>KUWAIT FINANCE HOUSE KSCP</t>
  </si>
  <si>
    <t>KWD</t>
  </si>
  <si>
    <t>KWEICHOW MOUTAI CO LTD</t>
  </si>
  <si>
    <t>LG CHEM LTD</t>
  </si>
  <si>
    <t>LG CORP</t>
  </si>
  <si>
    <t>LG ELECTRONICS INC</t>
  </si>
  <si>
    <t>LOJAS RENNER SA</t>
  </si>
  <si>
    <t>MARICO LTD</t>
  </si>
  <si>
    <t>MARUTI SUZUKI INDIA LTD</t>
  </si>
  <si>
    <t>MEDIATEK INC</t>
  </si>
  <si>
    <t>MEITUAN</t>
  </si>
  <si>
    <t>MXN</t>
  </si>
  <si>
    <t>MICRO-STAR INTERNATIONAL CO LTD</t>
  </si>
  <si>
    <t>MIRAE ASSET SECURITIES CO LTD</t>
  </si>
  <si>
    <t>MPHASIS LTD</t>
  </si>
  <si>
    <t>MTN GROUP LTD</t>
  </si>
  <si>
    <t>NARI TECHNOLOGY CO LTD</t>
  </si>
  <si>
    <t>NATIONAL BANK OF KUWAIT SAKP</t>
  </si>
  <si>
    <t>NEDBANK GROUP LTD</t>
  </si>
  <si>
    <t>NETEASE INC</t>
  </si>
  <si>
    <t>TWD</t>
  </si>
  <si>
    <t>NONGFU SPRING CO LTD</t>
  </si>
  <si>
    <t>NOVATEK MICROELECTRONICS CORP</t>
  </si>
  <si>
    <t>PAGE INDUSTRIES LTD</t>
  </si>
  <si>
    <t>PETRONAS CHEMICALS GROUP BHD</t>
  </si>
  <si>
    <t>PETRONAS GAS BHD</t>
  </si>
  <si>
    <t>PLDT INC</t>
  </si>
  <si>
    <t>PLN</t>
  </si>
  <si>
    <t>POSCO HOLDINGS INC</t>
  </si>
  <si>
    <t>POU CHEN CORP</t>
  </si>
  <si>
    <t>QAR</t>
  </si>
  <si>
    <t>QUANTA COMPUTER INC</t>
  </si>
  <si>
    <t>REINET INVESTMENTS SCA</t>
  </si>
  <si>
    <t>RELIANCE INDUSTRIES LTD</t>
  </si>
  <si>
    <t>S-OIL CORP</t>
  </si>
  <si>
    <t>SAMSUNG ELECTRO-MECHANICS CO LTD</t>
  </si>
  <si>
    <t>SAMSUNG ELECTRONICS CO LTD</t>
  </si>
  <si>
    <t>SAMSUNG SDI CO LTD</t>
  </si>
  <si>
    <t>SAMVARDHANA MOTHERSON INTERNATIONAL LTD</t>
  </si>
  <si>
    <t>SAR</t>
  </si>
  <si>
    <t>SAUDI TELECOM CO</t>
  </si>
  <si>
    <t>SHOPRITE HOLDINGS LTD</t>
  </si>
  <si>
    <t>SIBANYE STILLWATER LTD</t>
  </si>
  <si>
    <t>SILERGY CORP</t>
  </si>
  <si>
    <t>SIME DARBY BHD</t>
  </si>
  <si>
    <t>SINOPAC FINANCIAL HOLDINGS CO LTD</t>
  </si>
  <si>
    <t>SK BIOSCIENCE CO LTD</t>
  </si>
  <si>
    <t>SK HYNIX INC</t>
  </si>
  <si>
    <t>ZAR</t>
  </si>
  <si>
    <t>STANDARD BANK GROUP LTD</t>
  </si>
  <si>
    <t>SUN PHARMACEUTICAL INDUSTRIES LTD</t>
  </si>
  <si>
    <t>TATA STEEL LTD</t>
  </si>
  <si>
    <t>TELEKOM MALAYSIA BHD</t>
  </si>
  <si>
    <t>TENCENT HOLDINGS LTD</t>
  </si>
  <si>
    <t>TOTVS SA</t>
  </si>
  <si>
    <t>TRY</t>
  </si>
  <si>
    <t>TURKCELL ILETISIM HIZMETLERI AS</t>
  </si>
  <si>
    <t>TURKIYE PETROL RAFINERILERI AS</t>
  </si>
  <si>
    <t>UNIMICRON TECHNOLOGY CORP</t>
  </si>
  <si>
    <t>AED</t>
  </si>
  <si>
    <t>UNITED MICROELECTRONICS CORP</t>
  </si>
  <si>
    <t>VEDANTA LTD</t>
  </si>
  <si>
    <t>VIBRA ENERGIA SA</t>
  </si>
  <si>
    <t>VIPSHOP HOLDINGS LTD</t>
  </si>
  <si>
    <t>VODACOM GROUP LTD</t>
  </si>
  <si>
    <t>WAL-MART DE MEXICO SAB DE CV</t>
  </si>
  <si>
    <t>WIPRO LTD</t>
  </si>
  <si>
    <t>WOORI FINANCIAL GROUP INC</t>
  </si>
  <si>
    <t>WUS PRINTED CIRCUIT KUNSHAN CO LTD</t>
  </si>
  <si>
    <t>YANG MING MARINE TRANSPORT CORP</t>
  </si>
  <si>
    <t>YUNNAN ALUMINIUM CO LTD</t>
  </si>
  <si>
    <t>IMP032C</t>
  </si>
  <si>
    <t>PEN</t>
  </si>
  <si>
    <t>IMP032G</t>
  </si>
  <si>
    <t>CLP</t>
  </si>
  <si>
    <t>IMP032H</t>
  </si>
  <si>
    <t>ABSA GROUP LTD</t>
  </si>
  <si>
    <t>ABU DHABI COMMERCIAL BANK PJSC</t>
  </si>
  <si>
    <t>ABU DHABI ISLAMIC BANK PJSC</t>
  </si>
  <si>
    <t>ACCTON TECHNOLOGY CORP</t>
  </si>
  <si>
    <t>ACWA POWER CO</t>
  </si>
  <si>
    <t>ADANI ENTERPRISES LTD</t>
  </si>
  <si>
    <t>ADVANTECH CO LTD</t>
  </si>
  <si>
    <t>AIRPORTS OF THAILAND PCL</t>
  </si>
  <si>
    <t>AKBANK TAS</t>
  </si>
  <si>
    <t>ALPHA SERVICES AND HOLDINGS SA</t>
  </si>
  <si>
    <t>AMBUJA CEMENTS LTD</t>
  </si>
  <si>
    <t>AMMB HOLDINGS BHD</t>
  </si>
  <si>
    <t>AMOREPACIFIC CORP</t>
  </si>
  <si>
    <t>ANGLO AMERICAN PLATINUM LTD</t>
  </si>
  <si>
    <t>ARAB NATIONAL BANK</t>
  </si>
  <si>
    <t>ASIA CEMENT CORP</t>
  </si>
  <si>
    <t>ASIAN PAINTS LTD</t>
  </si>
  <si>
    <t>ASPEN PHARMACARE HOLDINGS LTD</t>
  </si>
  <si>
    <t>ATACADAO SA</t>
  </si>
  <si>
    <t>AU SMALL FINANCE BANK LTD</t>
  </si>
  <si>
    <t>AUO CORP</t>
  </si>
  <si>
    <t>AVENUE SUPERMARTS LTD</t>
  </si>
  <si>
    <t>AYALA CORP</t>
  </si>
  <si>
    <t>AYALA LAND INC</t>
  </si>
  <si>
    <t>BAJAJ FINANCE LTD</t>
  </si>
  <si>
    <t>BAJAJ FINSERV LTD</t>
  </si>
  <si>
    <t>BANCO BRADESCO SA</t>
  </si>
  <si>
    <t>BANCO BTG PACTUAL SA</t>
  </si>
  <si>
    <t>BANCO DE CHILE</t>
  </si>
  <si>
    <t>BANK AL-JAZIRA</t>
  </si>
  <si>
    <t>BANK OF THE PHILIPPINE ISLANDS</t>
  </si>
  <si>
    <t>BARITO PACIFIC TBK PT</t>
  </si>
  <si>
    <t>BDO UNIBANK INC</t>
  </si>
  <si>
    <t>BHARAT ELECTRONICS LTD</t>
  </si>
  <si>
    <t>BHARAT FORGE LTD</t>
  </si>
  <si>
    <t>GBP</t>
  </si>
  <si>
    <t>CATCHER TECHNOLOGY CO LTD</t>
  </si>
  <si>
    <t>CCR SA</t>
  </si>
  <si>
    <t>CD PROJEKT SA</t>
  </si>
  <si>
    <t>CELLTRION INC</t>
  </si>
  <si>
    <t>CELLTRION PHARM INC</t>
  </si>
  <si>
    <t>CEMEX SAB DE CV</t>
  </si>
  <si>
    <t>CENTRAL PATTANA PCL</t>
  </si>
  <si>
    <t>CHANG HWA COMMERCIAL BANK LTD</t>
  </si>
  <si>
    <t>CHAROEN POKPHAND FOODS PCL</t>
  </si>
  <si>
    <t>CHAROEN POKPHAND INDONESIA TBK PT</t>
  </si>
  <si>
    <t>CHINA AIRLINES LTD</t>
  </si>
  <si>
    <t>CHINA STEEL CORP</t>
  </si>
  <si>
    <t>CIMB GROUP HOLDINGS BHD</t>
  </si>
  <si>
    <t>COMPAL ELECTRONICS INC</t>
  </si>
  <si>
    <t>COSAN SA</t>
  </si>
  <si>
    <t>CP ALL PCL</t>
  </si>
  <si>
    <t>CPFL ENERGIA SA</t>
  </si>
  <si>
    <t>CREDICORP LTD</t>
  </si>
  <si>
    <t>DABUR INDIA LTD</t>
  </si>
  <si>
    <t>DELTA ELECTRONICS INC</t>
  </si>
  <si>
    <t>DELTA ELECTRONICS THAILAND PCL</t>
  </si>
  <si>
    <t>DINO POLSKA SA</t>
  </si>
  <si>
    <t>DISCOVERY LTD</t>
  </si>
  <si>
    <t>DIVI'S LABORATORIES LTD</t>
  </si>
  <si>
    <t>DOOSAN ENERBILITY CO LTD</t>
  </si>
  <si>
    <t>DR REDDY'S LABORATORIES LTD</t>
  </si>
  <si>
    <t>E INK HOLDINGS INC</t>
  </si>
  <si>
    <t>ECLAT TEXTILE CO LTD</t>
  </si>
  <si>
    <t>EGP</t>
  </si>
  <si>
    <t>EICHER MOTORS LTD</t>
  </si>
  <si>
    <t>EMEMORY TECHNOLOGY INC</t>
  </si>
  <si>
    <t>EMIRATES NBD BANK PJSC</t>
  </si>
  <si>
    <t>EMPRESAS COPEC SA</t>
  </si>
  <si>
    <t>ENEL AMERICAS SA</t>
  </si>
  <si>
    <t>ENEL CHILE SA</t>
  </si>
  <si>
    <t>ENGIE BRASIL ENERGIA SA</t>
  </si>
  <si>
    <t>EREGLI DEMIR VE CELIK FABRIKALARI TAS</t>
  </si>
  <si>
    <t>ETIHAD ETISALAT CO</t>
  </si>
  <si>
    <t>EVA AIRWAYS CORP</t>
  </si>
  <si>
    <t>FALABELLA SA</t>
  </si>
  <si>
    <t>FAR EASTERN NEW CENTURY CORP</t>
  </si>
  <si>
    <t>FOMENTO ECONOMICO MEXICANO SAB DE CV</t>
  </si>
  <si>
    <t>FORD OTOMOTIV SANAYI AS</t>
  </si>
  <si>
    <t>FORMOSA CHEMICALS &amp; FIBRE CORP</t>
  </si>
  <si>
    <t>FORMOSA PLASTICS CORP</t>
  </si>
  <si>
    <t>GENTING BHD</t>
  </si>
  <si>
    <t>GENTING MALAYSIA BHD</t>
  </si>
  <si>
    <t>GOLD FIELDS LTD</t>
  </si>
  <si>
    <t>GRUMA SAB DE CV</t>
  </si>
  <si>
    <t>GRUPO BIMBO SAB DE CV</t>
  </si>
  <si>
    <t>GRUPO CARSO SAB DE CV</t>
  </si>
  <si>
    <t>GRUPO FINANCIERO INBURSA SAB DE CV</t>
  </si>
  <si>
    <t>GRUPO MEXICO SAB DE CV</t>
  </si>
  <si>
    <t>GULF BANK KSCP</t>
  </si>
  <si>
    <t>HACI OMER SABANCI HOLDING AS</t>
  </si>
  <si>
    <t>HANMI PHARM CO LTD</t>
  </si>
  <si>
    <t>HD HYUNDAI CO LTD</t>
  </si>
  <si>
    <t>HMM CO LTD</t>
  </si>
  <si>
    <t>HONG LEONG BANK BHD</t>
  </si>
  <si>
    <t>HOTAI MOTOR CO LTD</t>
  </si>
  <si>
    <t>HYBE CO LTD</t>
  </si>
  <si>
    <t>HYPERA SA</t>
  </si>
  <si>
    <t>HYUNDAI MOBIS CO LTD</t>
  </si>
  <si>
    <t>ICICI LOMBARD GENERAL INSURANCE CO LTD</t>
  </si>
  <si>
    <t>INARI AMERTRON BHD</t>
  </si>
  <si>
    <t>INDAH KIAT PULP &amp; PAPER TBK PT</t>
  </si>
  <si>
    <t>INDOFOOD CBP SUKSES MAKMUR TBK PT</t>
  </si>
  <si>
    <t>INDUSTRIAS PENOLES SAB DE CV</t>
  </si>
  <si>
    <t>INNOLUX CORP</t>
  </si>
  <si>
    <t>INVENTEC CORP</t>
  </si>
  <si>
    <t>JARIR MARKETING CO</t>
  </si>
  <si>
    <t>JG SUMMIT HOLDINGS INC</t>
  </si>
  <si>
    <t>JOLLIBEE FOODS CORP</t>
  </si>
  <si>
    <t>JSW STEEL LTD</t>
  </si>
  <si>
    <t>KAKAOBANK CORP</t>
  </si>
  <si>
    <t>KGHM POLSKA MIEDZ SA</t>
  </si>
  <si>
    <t>KIMBERLY-CLARK DE MEXICO SAB DE CV</t>
  </si>
  <si>
    <t>KOC HOLDING AS</t>
  </si>
  <si>
    <t>KOREA ELECTRIC POWER CORP</t>
  </si>
  <si>
    <t>KOREAN AIR LINES CO LTD</t>
  </si>
  <si>
    <t>KOTAK MAHINDRA BANK LTD</t>
  </si>
  <si>
    <t>KRAFTON INC</t>
  </si>
  <si>
    <t>KRUNG THAI BANK PCL</t>
  </si>
  <si>
    <t>KRUNGTHAI CARD PCL</t>
  </si>
  <si>
    <t>L&amp;F CO LTD</t>
  </si>
  <si>
    <t>LARGAN PRECISION CO LTD</t>
  </si>
  <si>
    <t>LARSEN &amp; TOUBRO LTD</t>
  </si>
  <si>
    <t>LG DISPLAY CO LTD</t>
  </si>
  <si>
    <t>LG ENERGY SOLUTION LTD</t>
  </si>
  <si>
    <t>LG UPLUS CORP</t>
  </si>
  <si>
    <t>LITE-ON TECHNOLOGY CORP</t>
  </si>
  <si>
    <t>LOCALIZA RENT A CAR SA</t>
  </si>
  <si>
    <t>LPP SA</t>
  </si>
  <si>
    <t>LUPIN LTD</t>
  </si>
  <si>
    <t>MALAYAN BANKING BHD</t>
  </si>
  <si>
    <t>MYR</t>
  </si>
  <si>
    <t>MANILA ELECTRIC CO</t>
  </si>
  <si>
    <t>MAXIS BHD</t>
  </si>
  <si>
    <t>MBANK SA</t>
  </si>
  <si>
    <t>MINOR INTERNATIONAL PCL</t>
  </si>
  <si>
    <t>MISC BHD</t>
  </si>
  <si>
    <t>MOL HUNGARIAN OIL &amp; GAS PLC</t>
  </si>
  <si>
    <t>MONETA MONEY BANK AS</t>
  </si>
  <si>
    <t>NAN YA PLASTICS CORP</t>
  </si>
  <si>
    <t>NANYA TECHNOLOGY CORP</t>
  </si>
  <si>
    <t>NATIONAL BANK OF GREECE SA</t>
  </si>
  <si>
    <t>NCSOFT CORP</t>
  </si>
  <si>
    <t>NETMARBLE CORP</t>
  </si>
  <si>
    <t>NH INVESTMENT &amp; SECURITIES CO LTD</t>
  </si>
  <si>
    <t>NIEN MADE ENTERPRISE CO LTD</t>
  </si>
  <si>
    <t>NORTHAM PLATINUM HOLDINGS LTD</t>
  </si>
  <si>
    <t>NTPC LTD</t>
  </si>
  <si>
    <t>OLD MUTUAL LTD</t>
  </si>
  <si>
    <t>PEGATRON CORP</t>
  </si>
  <si>
    <t>PEPKOR HOLDINGS LTD</t>
  </si>
  <si>
    <t>PETRONAS DAGANGAN BHD</t>
  </si>
  <si>
    <t>PGE POLSKA GRUPA ENERGETYCZNA SA</t>
  </si>
  <si>
    <t>PHP</t>
  </si>
  <si>
    <t>PIDILITE INDUSTRIES LTD</t>
  </si>
  <si>
    <t>POWSZECHNY ZAKLAD UBEZPIECZEN SA</t>
  </si>
  <si>
    <t>PRESS METAL ALUMINIUM HOLDINGS BHD</t>
  </si>
  <si>
    <t>PTT GLOBAL CHEMICAL PCL</t>
  </si>
  <si>
    <t>PTT PCL</t>
  </si>
  <si>
    <t>PUBLIC BANK BHD</t>
  </si>
  <si>
    <t>QATAR GAS TRANSPORT CO LTD</t>
  </si>
  <si>
    <t>QL RESOURCES BHD</t>
  </si>
  <si>
    <t>RAIA DROGASIL SA</t>
  </si>
  <si>
    <t>REALTEK SEMICONDUCTOR CORP</t>
  </si>
  <si>
    <t>REMGRO LTD</t>
  </si>
  <si>
    <t>RHB BANK BHD</t>
  </si>
  <si>
    <t>RIYAD BANK</t>
  </si>
  <si>
    <t>RUMO SA</t>
  </si>
  <si>
    <t>SAMSUNG BIOLOGICS CO LTD</t>
  </si>
  <si>
    <t>SAMSUNG FIRE &amp; MARINE INSURANCE CO LTD</t>
  </si>
  <si>
    <t>SAMSUNG HEAVY INDUSTRIES CO LTD</t>
  </si>
  <si>
    <t>SAMSUNG LIFE INSURANCE CO LTD</t>
  </si>
  <si>
    <t>SAMSUNG SDS CO LTD</t>
  </si>
  <si>
    <t>SANLAM LTD</t>
  </si>
  <si>
    <t>SANTANDER BANK POLSKA SA</t>
  </si>
  <si>
    <t>SAUDI ARABIAN MINING CO</t>
  </si>
  <si>
    <t>SAUDI INDUSTRIAL INVESTMENT GROUP</t>
  </si>
  <si>
    <t>SAUDI TADAWUL GROUP HOLDING CO</t>
  </si>
  <si>
    <t>SCB X PCL</t>
  </si>
  <si>
    <t>SCG PACKAGING PCL</t>
  </si>
  <si>
    <t>SHIN KONG FINANCIAL HOLDING CO LTD</t>
  </si>
  <si>
    <t>SHINHAN FINANCIAL GROUP CO LTD</t>
  </si>
  <si>
    <t>SHREE CEMENT LTD</t>
  </si>
  <si>
    <t>SIEMENS LTD</t>
  </si>
  <si>
    <t>SK BIOPHARMACEUTICALS CO LTD</t>
  </si>
  <si>
    <t>SK INC</t>
  </si>
  <si>
    <t>SK INNOVATION CO LTD</t>
  </si>
  <si>
    <t>SK SQUARE CO LTD</t>
  </si>
  <si>
    <t>SM INVESTMENTS CORP</t>
  </si>
  <si>
    <t>SM PRIME HOLDINGS INC</t>
  </si>
  <si>
    <t>SOCIEDAD QUIMICA Y MINERA DE CHILE SA</t>
  </si>
  <si>
    <t>SOUTHERN COPPER CORP</t>
  </si>
  <si>
    <t>SRF LTD</t>
  </si>
  <si>
    <t>STATE BANK OF INDIA</t>
  </si>
  <si>
    <t>SUMBER ALFARIA TRIJAYA TBK PT</t>
  </si>
  <si>
    <t>SUZANO SA</t>
  </si>
  <si>
    <t>SYNNEX TECHNOLOGY INTERNATIONAL CORP</t>
  </si>
  <si>
    <t>TAISHIN FINANCIAL HOLDING CO LTD</t>
  </si>
  <si>
    <t>TAIWAN HIGH SPEED RAIL CORP</t>
  </si>
  <si>
    <t>TAIWAN MOBILE CO LTD</t>
  </si>
  <si>
    <t>TATA CONSUMER PRODUCTS LTD</t>
  </si>
  <si>
    <t>TATA MOTORS LTD</t>
  </si>
  <si>
    <t>TECH MAHINDRA LTD</t>
  </si>
  <si>
    <t>TENAGA NASIONAL BHD</t>
  </si>
  <si>
    <t>THB</t>
  </si>
  <si>
    <t>THAI OIL PCL</t>
  </si>
  <si>
    <t>TRENT LTD</t>
  </si>
  <si>
    <t>TURK HAVA YOLLARI AO</t>
  </si>
  <si>
    <t>TURKIYE IS BANKASI AS</t>
  </si>
  <si>
    <t>TURKIYE SISE VE CAM FABRIKALARI AS</t>
  </si>
  <si>
    <t>ULTRAPAR PARTICIPACOES SA</t>
  </si>
  <si>
    <t>ULTRATECH CEMENT LTD</t>
  </si>
  <si>
    <t>UNI-PRESIDENT ENTERPRISES CORP</t>
  </si>
  <si>
    <t>UNILEVER INDONESIA TBK PT</t>
  </si>
  <si>
    <t>UNIVERSAL ROBINA CORP</t>
  </si>
  <si>
    <t>VALE SA</t>
  </si>
  <si>
    <t>VOLTRONIC POWER TECHNOLOGY CORP</t>
  </si>
  <si>
    <t>WALSIN LIHWA CORP</t>
  </si>
  <si>
    <t>WAN HAI LINES LTD</t>
  </si>
  <si>
    <t>WEG SA</t>
  </si>
  <si>
    <t>WINBOND ELECTRONICS CORP</t>
  </si>
  <si>
    <t>WPG HOLDINGS LTD</t>
  </si>
  <si>
    <t>YAGEO CORP</t>
  </si>
  <si>
    <t>YUANTA FINANCIAL HOLDING CO LTD</t>
  </si>
  <si>
    <t>YUHAN CORP</t>
  </si>
  <si>
    <t>ZHEN DING TECHNOLOGY HOLDING LTD</t>
  </si>
  <si>
    <t>ZOMATO LTD</t>
  </si>
  <si>
    <t>IMP032J</t>
  </si>
  <si>
    <t>CHINA PACIFIC INSURANCE GROUP CO LTD</t>
  </si>
  <si>
    <t>CNE100003662</t>
  </si>
  <si>
    <t>GUANGDONG HAID GROUP CO LTD</t>
  </si>
  <si>
    <t>HUADONG MEDICINE CO LTD</t>
  </si>
  <si>
    <t>SHENZHEN INOVANCE TECHNOLOGY CO LTD</t>
  </si>
  <si>
    <t>SUNGROW POWER SUPPLY CO LTD</t>
  </si>
  <si>
    <t>WANHUA CHEMICAL GROUP CO LTD</t>
  </si>
  <si>
    <t>ZIJIN MINING GROUP CO LTD</t>
  </si>
  <si>
    <t>IMP032K</t>
  </si>
  <si>
    <t>AAVAS FINANCIERS LTD</t>
  </si>
  <si>
    <t>AKR CORPORINDO TBK PT</t>
  </si>
  <si>
    <t>ALCHIP TECHNOLOGIES LTD</t>
  </si>
  <si>
    <t>ALICORP SAA</t>
  </si>
  <si>
    <t>APL APOLLO TUBES LTD</t>
  </si>
  <si>
    <t>CHROMA ATE INC</t>
  </si>
  <si>
    <t>COFORGE LTD</t>
  </si>
  <si>
    <t>CTOS DIGITAL BHD</t>
  </si>
  <si>
    <t>FU SHOU YUAN INTERNATIONAL GROUP LTD</t>
  </si>
  <si>
    <t>GLOBAL UNICHIP CORP</t>
  </si>
  <si>
    <t>NATIONAL CENTRAL COOLING CO PJSC</t>
  </si>
  <si>
    <t>PARK SYSTEMS CORP</t>
  </si>
  <si>
    <t>PARQUE ARAUCO SA</t>
  </si>
  <si>
    <t>SHENZHEN TOPBAND CO LTD</t>
  </si>
  <si>
    <t>SINBON ELECTRONICS CO LTD</t>
  </si>
  <si>
    <t>SUNEVISION HOLDINGS LTD</t>
  </si>
  <si>
    <t>SEK</t>
  </si>
  <si>
    <t>SYNGENE INTERNATIONAL LTD</t>
  </si>
  <si>
    <t>VARUN BEVERAGES LTD</t>
  </si>
  <si>
    <t>IMP032L</t>
  </si>
  <si>
    <t>MIDEA GROUP CO LTD</t>
  </si>
  <si>
    <t>XINYI SOLAR HOLDINGS LTD</t>
  </si>
  <si>
    <t>IMP032M</t>
  </si>
  <si>
    <t>KASIKORNBANK PCL</t>
  </si>
  <si>
    <t>MACRONIX INTERNATIONAL CO LTD</t>
  </si>
  <si>
    <t>IMP032N</t>
  </si>
  <si>
    <t>IMP032O</t>
  </si>
  <si>
    <t>ABBOTT LABORATORIES</t>
  </si>
  <si>
    <t>ADIDAS AG</t>
  </si>
  <si>
    <t>AIA GROUP LTD</t>
  </si>
  <si>
    <t>ALSEA SAB DE CV</t>
  </si>
  <si>
    <t>ANTA SPORTS PRODUCTS LTD</t>
  </si>
  <si>
    <t>CHINA MENGNIU DAIRY CO LTD</t>
  </si>
  <si>
    <t>HDFC BANK LTD</t>
  </si>
  <si>
    <t>JPY</t>
  </si>
  <si>
    <t>L'OREAL SA</t>
  </si>
  <si>
    <t>MITRA ADIPERKASA TBK PT</t>
  </si>
  <si>
    <t>TRIP.COM GROUP LTD</t>
  </si>
  <si>
    <t>UNICHARM CORP</t>
  </si>
  <si>
    <t>VITASOY INTERNATIONAL HOLDINGS LTD</t>
  </si>
  <si>
    <t>IMP032P</t>
  </si>
  <si>
    <t>UNITED INTERNATIONAL TRANSPORTATION CO</t>
  </si>
  <si>
    <t>SGD</t>
  </si>
  <si>
    <t>Currency</t>
  </si>
  <si>
    <t>Consumer Discretionary</t>
  </si>
  <si>
    <t>Health Care</t>
  </si>
  <si>
    <t>Financials</t>
  </si>
  <si>
    <t>Communication Services</t>
  </si>
  <si>
    <t>Energy</t>
  </si>
  <si>
    <t>71654V408</t>
  </si>
  <si>
    <t>Materials</t>
  </si>
  <si>
    <t>Industrials</t>
  </si>
  <si>
    <t>002824100</t>
  </si>
  <si>
    <t>Information Technology</t>
  </si>
  <si>
    <t>Consumer Staples</t>
  </si>
  <si>
    <t>Utilities</t>
  </si>
  <si>
    <t>Real Estate</t>
  </si>
  <si>
    <t>29250N105</t>
  </si>
  <si>
    <t>58733R102</t>
  </si>
  <si>
    <t>722304102</t>
  </si>
  <si>
    <t>81141R100</t>
  </si>
  <si>
    <t>82509L107</t>
  </si>
  <si>
    <t>94106B101</t>
  </si>
  <si>
    <t>912796X38</t>
  </si>
  <si>
    <t>001181106</t>
  </si>
  <si>
    <t>008474108</t>
  </si>
  <si>
    <t>011532108</t>
  </si>
  <si>
    <t>021361100</t>
  </si>
  <si>
    <t>02156G102</t>
  </si>
  <si>
    <t>00208D408</t>
  </si>
  <si>
    <t>04045U102</t>
  </si>
  <si>
    <t>046789400</t>
  </si>
  <si>
    <t>11777Q209</t>
  </si>
  <si>
    <t>056533102</t>
  </si>
  <si>
    <t>063671101</t>
  </si>
  <si>
    <t>064149107</t>
  </si>
  <si>
    <t>067901108</t>
  </si>
  <si>
    <t>05534B760</t>
  </si>
  <si>
    <t>11259V106</t>
  </si>
  <si>
    <t>05577W200</t>
  </si>
  <si>
    <t>124765108</t>
  </si>
  <si>
    <t>136069101</t>
  </si>
  <si>
    <t>136375102</t>
  </si>
  <si>
    <t>136385101</t>
  </si>
  <si>
    <t>136681202</t>
  </si>
  <si>
    <t>13677F101</t>
  </si>
  <si>
    <t>124900309</t>
  </si>
  <si>
    <t>15135U109</t>
  </si>
  <si>
    <t>12532H104</t>
  </si>
  <si>
    <t>16141A103</t>
  </si>
  <si>
    <t>194693107</t>
  </si>
  <si>
    <t>21037X100</t>
  </si>
  <si>
    <t>24477T100</t>
  </si>
  <si>
    <t>248356107</t>
  </si>
  <si>
    <t>249906108</t>
  </si>
  <si>
    <t>25675T107</t>
  </si>
  <si>
    <t>265269209</t>
  </si>
  <si>
    <t>286181201</t>
  </si>
  <si>
    <t>292949104</t>
  </si>
  <si>
    <t>26886R104</t>
  </si>
  <si>
    <t>30041N107</t>
  </si>
  <si>
    <t>303901102</t>
  </si>
  <si>
    <t>318071404</t>
  </si>
  <si>
    <t>335934105</t>
  </si>
  <si>
    <t>349553107</t>
  </si>
  <si>
    <t>351858105</t>
  </si>
  <si>
    <t>356500108</t>
  </si>
  <si>
    <t>361569205</t>
  </si>
  <si>
    <t>961148509</t>
  </si>
  <si>
    <t>375916103</t>
  </si>
  <si>
    <t>39138C106</t>
  </si>
  <si>
    <t>429695109</t>
  </si>
  <si>
    <t>448811208</t>
  </si>
  <si>
    <t>45075E104</t>
  </si>
  <si>
    <t>449586106</t>
  </si>
  <si>
    <t>45823T106</t>
  </si>
  <si>
    <t>48243M107</t>
  </si>
  <si>
    <t>505440107</t>
  </si>
  <si>
    <t>526682109</t>
  </si>
  <si>
    <t>53278L107</t>
  </si>
  <si>
    <t>539481101</t>
  </si>
  <si>
    <t>550372106</t>
  </si>
  <si>
    <t>559222401</t>
  </si>
  <si>
    <t>560909103</t>
  </si>
  <si>
    <t>56501R106</t>
  </si>
  <si>
    <t>564905107</t>
  </si>
  <si>
    <t>552704108</t>
  </si>
  <si>
    <t>59162N109</t>
  </si>
  <si>
    <t>633067103</t>
  </si>
  <si>
    <t>62910L102</t>
  </si>
  <si>
    <t>666511100</t>
  </si>
  <si>
    <t>67077M108</t>
  </si>
  <si>
    <t>67079A102</t>
  </si>
  <si>
    <t>675222103</t>
  </si>
  <si>
    <t>683715106</t>
  </si>
  <si>
    <t>706327103</t>
  </si>
  <si>
    <t>739239101</t>
  </si>
  <si>
    <t>748193208</t>
  </si>
  <si>
    <t>75601Y100</t>
  </si>
  <si>
    <t>76131D103</t>
  </si>
  <si>
    <t>775109200</t>
  </si>
  <si>
    <t>780087102</t>
  </si>
  <si>
    <t>781903604</t>
  </si>
  <si>
    <t>802912105</t>
  </si>
  <si>
    <t>848510103</t>
  </si>
  <si>
    <t>866796105</t>
  </si>
  <si>
    <t>867224107</t>
  </si>
  <si>
    <t>86828P103</t>
  </si>
  <si>
    <t>87807B107</t>
  </si>
  <si>
    <t>878742204</t>
  </si>
  <si>
    <t>87971M103</t>
  </si>
  <si>
    <t>87241L109</t>
  </si>
  <si>
    <t>891102105</t>
  </si>
  <si>
    <t>891160509</t>
  </si>
  <si>
    <t>89156V106</t>
  </si>
  <si>
    <t>89679A209</t>
  </si>
  <si>
    <t>962879102</t>
  </si>
  <si>
    <t>97535P104</t>
  </si>
  <si>
    <t>92938W202</t>
  </si>
  <si>
    <t>05278C107</t>
  </si>
  <si>
    <t>056752108</t>
  </si>
  <si>
    <t>204448104</t>
  </si>
  <si>
    <t>44332N106</t>
  </si>
  <si>
    <t>45104G104</t>
  </si>
  <si>
    <t>71654V101</t>
  </si>
  <si>
    <t>89677Q107</t>
  </si>
  <si>
    <t>88557W101</t>
  </si>
  <si>
    <t>803866102</t>
  </si>
  <si>
    <t>84265V105</t>
  </si>
  <si>
    <t>92763W103</t>
  </si>
  <si>
    <t>TMX GROUP LTD</t>
  </si>
  <si>
    <t>MULLEN GROUP LTD</t>
  </si>
  <si>
    <t>EMAAR DEVELOPMENT PJSC</t>
  </si>
  <si>
    <t>1350Z7A79</t>
  </si>
  <si>
    <t>912796XW4</t>
  </si>
  <si>
    <t>912796YC7</t>
  </si>
  <si>
    <t>1350Z7AZ7</t>
  </si>
  <si>
    <t>1350Z7AQ7</t>
  </si>
  <si>
    <t>625284104</t>
  </si>
  <si>
    <t>87262K105</t>
  </si>
  <si>
    <t>CANADA GOVT TREAS BILLS 0.0 24NOV22</t>
  </si>
  <si>
    <t>BMO (Futures - CPE)</t>
  </si>
  <si>
    <t>CANADA GOVT TREAS BILLS 0.0 01SEP22</t>
  </si>
  <si>
    <t>UNITED STATES TREAS BIL 0.0 26JUL22</t>
  </si>
  <si>
    <t>UNITED STATES TREAS BIL 0.0 20SEP22</t>
  </si>
  <si>
    <t>Available in EM Completion account</t>
  </si>
  <si>
    <t>UNITED STATES TREAS BIL 0.0 23AUG22</t>
  </si>
  <si>
    <t>912796XN4</t>
  </si>
  <si>
    <t>STELLA-JONES INC</t>
  </si>
  <si>
    <t>BANK OF HANGZHOU CO LTD</t>
  </si>
  <si>
    <t>CMOC GROUP LTD</t>
  </si>
  <si>
    <t>SICHUAN KELUN PHARMACEUTICAL CO LTD</t>
  </si>
  <si>
    <t>TAL EDUCATION GROUP</t>
  </si>
  <si>
    <t>TENCENT MUSIC ENTERTAINMENT GROUP</t>
  </si>
  <si>
    <t>85853F105</t>
  </si>
  <si>
    <t>874080104</t>
  </si>
  <si>
    <t>88034P109</t>
  </si>
  <si>
    <r>
      <t>FX Derivatives P&amp;L</t>
    </r>
    <r>
      <rPr>
        <vertAlign val="superscript"/>
        <sz val="11"/>
        <color theme="1"/>
        <rFont val="Calibri"/>
        <family val="2"/>
        <scheme val="minor"/>
      </rPr>
      <t>1</t>
    </r>
  </si>
  <si>
    <t>01626P148</t>
  </si>
  <si>
    <t>GOVERNMENT OF CANADA 0.000% T-BILL 13-OCT-2022</t>
  </si>
  <si>
    <t>Available in OPB Account</t>
  </si>
  <si>
    <t>On Loan</t>
  </si>
  <si>
    <t xml:space="preserve">BMO (Futures - CPE) </t>
  </si>
  <si>
    <r>
      <t>FX Derivatives Settlement Cash</t>
    </r>
    <r>
      <rPr>
        <vertAlign val="superscript"/>
        <sz val="11"/>
        <color theme="1"/>
        <rFont val="Calibri"/>
        <family val="2"/>
        <scheme val="minor"/>
      </rPr>
      <t>5</t>
    </r>
  </si>
  <si>
    <t xml:space="preserve">IMCO GPE Account -154971 </t>
  </si>
  <si>
    <t>GOVERNMENT OF CANADA 0.00% T-BILL 24-NOV-2022</t>
  </si>
  <si>
    <t>IMCO Pool LCR</t>
  </si>
  <si>
    <t>UNITED STATES TREAS BIL 0.0 04OCT22</t>
  </si>
  <si>
    <t>IMCO EMPE Account- 155109</t>
  </si>
  <si>
    <t>Morgan Stanley (Futures - EMPE)</t>
  </si>
  <si>
    <t>CAPITALAND INDIA TRUST</t>
  </si>
  <si>
    <t>MERCADOLIBRE INC</t>
  </si>
  <si>
    <t>912796N96</t>
  </si>
  <si>
    <t>NEPI ROCKCASTLE NV</t>
  </si>
  <si>
    <t>IMCO EM Account -155109</t>
  </si>
  <si>
    <t>UNITED STATES TREAS BIL 0.0 08NOV22</t>
  </si>
  <si>
    <t>912796YP8</t>
  </si>
  <si>
    <t>912796P94</t>
  </si>
  <si>
    <t>IMCO GPE Account -154971</t>
  </si>
  <si>
    <t>1350Z7BB9</t>
  </si>
  <si>
    <t>912796YY9</t>
  </si>
  <si>
    <t>IMCO EM Account - 155109</t>
  </si>
  <si>
    <t>UNITED STATES TREAS BIL 0.0 03NOV22</t>
  </si>
  <si>
    <t>UNITED STATES TREAS BIL 0.0 01DEC22</t>
  </si>
  <si>
    <t>AMERICA MOVIL SAB DE CV</t>
  </si>
  <si>
    <t>1350Z7AY0</t>
  </si>
  <si>
    <t>UNITED STATES TREAS BIL 0.0 13DEC22</t>
  </si>
  <si>
    <t>PRIMARIS REAL ESTATE INVESTMENT TRUST</t>
  </si>
  <si>
    <t>912796YW3</t>
  </si>
  <si>
    <t>74167K109</t>
  </si>
  <si>
    <t>912796XT1</t>
  </si>
  <si>
    <t>UNITED STATES TREAS BIL 0.0 04MAY23</t>
  </si>
  <si>
    <t>912796XZ7</t>
  </si>
  <si>
    <t>UNITED STATES TREAS BIL 0.0 02FEB23</t>
  </si>
  <si>
    <t>CANADA GOVT TREAS BILLS 0.0 02FEB23</t>
  </si>
  <si>
    <t>UNITED STATES TREAS BIL 0.0 09FEB23</t>
  </si>
  <si>
    <t>ANGELALIGN TECHNOLOGY INC</t>
  </si>
  <si>
    <t>CANADA GOVT TREAS BILLS 0.0 19JAN23</t>
  </si>
  <si>
    <t>465562106</t>
  </si>
  <si>
    <t>LTIMINDTREE LTD</t>
  </si>
  <si>
    <t>GLOBANT SA</t>
  </si>
  <si>
    <t>ATS CORP</t>
  </si>
  <si>
    <t>CI FINANCIAL CORP</t>
  </si>
  <si>
    <t>1350Z7A46</t>
  </si>
  <si>
    <t>00217Y104</t>
  </si>
  <si>
    <t>125491100</t>
  </si>
  <si>
    <t>UNITED STATES TREAS BIL 0.0 07MAR23</t>
  </si>
  <si>
    <t xml:space="preserve">912796Y86 </t>
  </si>
  <si>
    <t>CANADA GOVT TREAS BILLS 0.0 02MAR23</t>
  </si>
  <si>
    <t xml:space="preserve">1350Z7A20 </t>
  </si>
  <si>
    <t>ABB INDIA LTD</t>
  </si>
  <si>
    <t>MULTIPLY GROUP PJSC</t>
  </si>
  <si>
    <t>PHARMAESSENTIA CORP</t>
  </si>
  <si>
    <t>SASA POLYESTER SANAYI AS</t>
  </si>
  <si>
    <t>TAIWAN BUSINESS BANK</t>
  </si>
  <si>
    <t>YAPI VE KREDI BANKASI AS</t>
  </si>
  <si>
    <t>NICE INFORMATION SERVICE CO LTD</t>
  </si>
  <si>
    <t>912796YB9</t>
  </si>
  <si>
    <t>BROOKFIELD ASSET MANAGEMENT LTD</t>
  </si>
  <si>
    <t>BROOKFIELD CORP</t>
  </si>
  <si>
    <t>WULIANGYE YIBIN CO LTD</t>
  </si>
  <si>
    <t>912796YK9</t>
  </si>
  <si>
    <t>113004105</t>
  </si>
  <si>
    <t>11271J107</t>
  </si>
  <si>
    <t xml:space="preserve">U S TREASURY BILL 0.000% 03/02/2023 DD 09/01/22	</t>
  </si>
  <si>
    <t>Collateral Accounts</t>
  </si>
  <si>
    <t>DO NOT DELETE</t>
  </si>
  <si>
    <t>Owner</t>
  </si>
  <si>
    <t>SOLUM CO LTD</t>
  </si>
  <si>
    <t>UNITED STATES TREAS BIL 0.0 09MAR23</t>
  </si>
  <si>
    <t>SHRIRAM FINANCE LTD</t>
  </si>
  <si>
    <t>PAREX RESOURCES INC</t>
  </si>
  <si>
    <t>69946Q104</t>
  </si>
  <si>
    <t>912796YU7</t>
  </si>
  <si>
    <t>CANADA GOVT TREAS BILLS 0.0 30MAR23</t>
  </si>
  <si>
    <t>1350Z7BK9</t>
  </si>
  <si>
    <t>UNITED STATES TREAS BIL 0.0 13APR23</t>
  </si>
  <si>
    <t>912796CW7</t>
  </si>
  <si>
    <t>UNITED STATES TREAS BIL 0.0 02MAY23</t>
  </si>
  <si>
    <t>MERITZ FINANCIAL GROUP INC</t>
  </si>
  <si>
    <t>CHARTWELL RETIREMENT RESIDENCES</t>
  </si>
  <si>
    <t xml:space="preserve">Broker Owned Collateral </t>
  </si>
  <si>
    <t>PROVINCE OF ALBERTA CANADA 2.050% 06/01/2030 DD 06/01/19</t>
  </si>
  <si>
    <t>013051EG8</t>
  </si>
  <si>
    <t>RBC (OTC Derivatives)</t>
  </si>
  <si>
    <t>CANADA GOVT TREAS BILLS 0.0 11MAY23</t>
  </si>
  <si>
    <t>RBC OTC Derivatives</t>
  </si>
  <si>
    <t>912796ZE2</t>
  </si>
  <si>
    <t>CANADIAN UTILITIES LTD</t>
  </si>
  <si>
    <t>PRAIRIESKY ROYALTY LTD</t>
  </si>
  <si>
    <t>136717832</t>
  </si>
  <si>
    <t>739721108</t>
  </si>
  <si>
    <t>PDD HOLDINGS INC</t>
  </si>
  <si>
    <t>IMCO Global Beta Liquidity Account -944114</t>
  </si>
  <si>
    <t>UNITED STATES TREAS BIL 0.0 11MAY23</t>
  </si>
  <si>
    <t>GAMUDA BHD</t>
  </si>
  <si>
    <t>OUTSURANCE GROUP LTD</t>
  </si>
  <si>
    <t>PEGASUS HAVA TASIMACILIGI AS</t>
  </si>
  <si>
    <t>`</t>
  </si>
  <si>
    <t>IMCO Collateral Balance</t>
  </si>
  <si>
    <t>Value Date</t>
  </si>
  <si>
    <t>IMCO Collateral Holdings</t>
  </si>
  <si>
    <t>Agreement</t>
  </si>
  <si>
    <t>IMCO Entity</t>
  </si>
  <si>
    <t>Counterparty</t>
  </si>
  <si>
    <t>Notional</t>
  </si>
  <si>
    <t>Description</t>
  </si>
  <si>
    <t>Native CCY</t>
  </si>
  <si>
    <t>FX Rate</t>
  </si>
  <si>
    <t>Haircut</t>
  </si>
  <si>
    <t>Collateral MV (CAD)</t>
  </si>
  <si>
    <t>ONTARIO PENSION BOARD</t>
  </si>
  <si>
    <t>IMCO CANADIAN PUBLIC EQUITY</t>
  </si>
  <si>
    <t>IMCO EMERGING MARKETS PUBLIC EQUITY</t>
  </si>
  <si>
    <t>IMCO GLOBAL PUBLIC EQUITY BETA LIQUIDITY</t>
  </si>
  <si>
    <t>IMCO GLOBAL PUBLIC EQUITY</t>
  </si>
  <si>
    <t>WSIB INSURANCE</t>
  </si>
  <si>
    <t>WSIB PENSION</t>
  </si>
  <si>
    <t>FX</t>
  </si>
  <si>
    <t>WSIB Insurance</t>
  </si>
  <si>
    <t>CELCOMDIGI BHD</t>
  </si>
  <si>
    <t xml:space="preserve">OPB CREDIT CMP IMCO </t>
  </si>
  <si>
    <t>STANTEC INC</t>
  </si>
  <si>
    <t>85472N109</t>
  </si>
  <si>
    <t>YUTONG BUS CO LTD</t>
  </si>
  <si>
    <t>CNE000000PY4</t>
  </si>
  <si>
    <t>91APP INC</t>
  </si>
  <si>
    <t>LUNDIN GOLD INC</t>
  </si>
  <si>
    <t>SECURE ENERGY SERVICES INC</t>
  </si>
  <si>
    <t>134921105</t>
  </si>
  <si>
    <t>46016U108</t>
  </si>
  <si>
    <t>550371108</t>
  </si>
  <si>
    <t>81373C102</t>
  </si>
  <si>
    <t xml:space="preserve">  </t>
  </si>
  <si>
    <t>POSCO FUTURE M CO LTD</t>
  </si>
  <si>
    <t>CAPITAL POWER CORP</t>
  </si>
  <si>
    <t>14042M102</t>
  </si>
  <si>
    <t>Yankee Bond</t>
  </si>
  <si>
    <t>13646K108</t>
  </si>
  <si>
    <t>EMPYREAN TECHNOLOGY CO LTD</t>
  </si>
  <si>
    <t>HD HYUNDAI HEAVY INDUSTRIES CO LTD</t>
  </si>
  <si>
    <t>2</t>
  </si>
  <si>
    <t>QIFU TECHNOLOGY INC</t>
  </si>
  <si>
    <t>KINROSS GOLD CORP</t>
  </si>
  <si>
    <t>496902404</t>
  </si>
  <si>
    <t>PVR INOX LTD</t>
  </si>
  <si>
    <t>GOLD CIRCUIT ELECTRONICS LTD</t>
  </si>
  <si>
    <t>FIRSTSERVICE CORP</t>
  </si>
  <si>
    <t>33767E202</t>
  </si>
  <si>
    <t>BANK OF COMMUNICATIONS CO LTD</t>
  </si>
  <si>
    <t>FOXCONN INDUSTRIAL INTERNET CO LTD</t>
  </si>
  <si>
    <t>HAIDILAO INTERNATIONAL HOLDING LTD</t>
  </si>
  <si>
    <t>JIANGSU EXPRESSWAY CO LTD</t>
  </si>
  <si>
    <t>OFFSHORE OIL ENGINEERING CO LTD</t>
  </si>
  <si>
    <t>WESTERN MINING CO LTD</t>
  </si>
  <si>
    <t>74935Q107</t>
  </si>
  <si>
    <t>RB GLOBAL INC</t>
  </si>
  <si>
    <t>MOLD-TEK PACKAGING LTD</t>
  </si>
  <si>
    <t>HANWHA AEROSPACE CO LTD</t>
  </si>
  <si>
    <t>KT CORP</t>
  </si>
  <si>
    <t>MAX HEALTHCARE INSTITUTE LTD</t>
  </si>
  <si>
    <t>SONA BLW PRECISION FORGINGS LTD</t>
  </si>
  <si>
    <t>TOFAS TURK OTOMOBIL FABRIKASI AS</t>
  </si>
  <si>
    <t>PASON SYSTEMS INC</t>
  </si>
  <si>
    <t>702925108</t>
  </si>
  <si>
    <t>CAMECO CORP</t>
  </si>
  <si>
    <t>13321L108</t>
  </si>
  <si>
    <t>SANY HEAVY INDUSTRY CO LTD</t>
  </si>
  <si>
    <t>CP AXTRA PCL</t>
  </si>
  <si>
    <t>KINAXIS INC</t>
  </si>
  <si>
    <t>THOMSON REUTERS CORP</t>
  </si>
  <si>
    <t>49448Q109</t>
  </si>
  <si>
    <t>884903808</t>
  </si>
  <si>
    <t>ZILLTEK TECHNOLOGY CORP</t>
  </si>
  <si>
    <t>PARKLAND CORP</t>
  </si>
  <si>
    <t>70137W108</t>
  </si>
  <si>
    <t>ORLEN SA</t>
  </si>
  <si>
    <t>SISB PCL</t>
  </si>
  <si>
    <t>CSA_OPB_RBC</t>
  </si>
  <si>
    <t>MORGAN STANLEY &amp; CO. LLC</t>
  </si>
  <si>
    <t>FUT_GPE_MSF</t>
  </si>
  <si>
    <t>WSQE</t>
  </si>
  <si>
    <t>GMN_OPB_BMO</t>
  </si>
  <si>
    <t>GMN_OPB_CIB</t>
  </si>
  <si>
    <t>GMN_OPB_RBC</t>
  </si>
  <si>
    <t>TORONTO DOMINION SECURITIES</t>
  </si>
  <si>
    <t>CNE100000V46</t>
  </si>
  <si>
    <t>IQIYI INC</t>
  </si>
  <si>
    <t>H WORLD GROUP LTD</t>
  </si>
  <si>
    <t>46267X108</t>
  </si>
  <si>
    <t>BOYD GROUP SERVICES INC</t>
  </si>
  <si>
    <t>103310108</t>
  </si>
  <si>
    <t>TELEFONICA BRASIL SA</t>
  </si>
  <si>
    <t>PING AN INSURANCE GROUP CO OF CHINA LTD</t>
  </si>
  <si>
    <t>JIO FINANCIAL SERVICES LTD</t>
  </si>
  <si>
    <t>MATERIALS ANALYSIS TECHNOLOGY INC</t>
  </si>
  <si>
    <t>IMPERIAL OIL LTD</t>
  </si>
  <si>
    <t>BUDIMEX SA</t>
  </si>
  <si>
    <t>ECOPRO CO LTD</t>
  </si>
  <si>
    <t>GIGABYTE TECHNOLOGY CO LTD</t>
  </si>
  <si>
    <t>HANMI SEMICONDUCTOR CO LTD</t>
  </si>
  <si>
    <t>HANWHA OCEAN CO LTD</t>
  </si>
  <si>
    <t>HDFC ASSET MANAGEMENT CO LTD</t>
  </si>
  <si>
    <t>IDFC FIRST BANK LTD</t>
  </si>
  <si>
    <t>PIRAEUS FINANCIAL HOLDINGS SA</t>
  </si>
  <si>
    <t>REC LTD</t>
  </si>
  <si>
    <t>453038408</t>
  </si>
  <si>
    <t>CSA_OPB_CIB</t>
  </si>
  <si>
    <t>TRIPLE FLAG PRECIOUS METALS CORP</t>
  </si>
  <si>
    <t>89679M104</t>
  </si>
  <si>
    <t>KE HOLDINGS INC</t>
  </si>
  <si>
    <t>PEYTO EXPLORATION &amp; DEVELOPMENT CORP</t>
  </si>
  <si>
    <t>717046106</t>
  </si>
  <si>
    <t>CSA_OPB_BMO</t>
  </si>
  <si>
    <t>GMN_OPB_TDB</t>
  </si>
  <si>
    <t>ASTRAL LTD</t>
  </si>
  <si>
    <t>CUMMINS INDIA LTD</t>
  </si>
  <si>
    <t>SUPREME INDUSTRIES LTD</t>
  </si>
  <si>
    <t>LANDMARK CARS LTD</t>
  </si>
  <si>
    <t>NUVEI CORP</t>
  </si>
  <si>
    <t>TRANSCONTINENTAL INC</t>
  </si>
  <si>
    <t>893578104</t>
  </si>
  <si>
    <t>SAMHI HOTELS LTD</t>
  </si>
  <si>
    <t>KR7373220003</t>
  </si>
  <si>
    <t>344419106</t>
  </si>
  <si>
    <t>NUVISTA ENERGY LTD</t>
  </si>
  <si>
    <t>67072Q104</t>
  </si>
  <si>
    <t>ANGLOGOLD ASHANTI PLC</t>
  </si>
  <si>
    <t>BANK OF BEIJING CO LTD</t>
  </si>
  <si>
    <t>BAOSHAN IRON &amp; STEEL CO LTD</t>
  </si>
  <si>
    <t>SINOTRUK HONG KONG LTD</t>
  </si>
  <si>
    <t>WANT WANT CHINA HOLDINGS LTD</t>
  </si>
  <si>
    <t>482497104</t>
  </si>
  <si>
    <t>WILSON SONS SA</t>
  </si>
  <si>
    <t>CHOICE PROPERTIES REAL ESTATE INVESTMENT TRUST</t>
  </si>
  <si>
    <t>ONEX CORP</t>
  </si>
  <si>
    <t>17039A106</t>
  </si>
  <si>
    <t>291843407</t>
  </si>
  <si>
    <t>68272K103</t>
  </si>
  <si>
    <t>GMN_OPB_BNS</t>
  </si>
  <si>
    <t>LUXSHARE PRECISION INDUSTRY CO LTD</t>
  </si>
  <si>
    <t>TD Securities (USA) LLC</t>
  </si>
  <si>
    <t>EASTROC BEVERAGE GROUP CO LTD</t>
  </si>
  <si>
    <t>PARAMOUNT RESOURCES LTD</t>
  </si>
  <si>
    <t>RICHELIEU HARDWARE LTD</t>
  </si>
  <si>
    <t>699320206</t>
  </si>
  <si>
    <t>76329W103</t>
  </si>
  <si>
    <t>BOARDWALK REAL ESTATE INVESTMENT TRUST</t>
  </si>
  <si>
    <t>INDUSIND BANK LTD</t>
  </si>
  <si>
    <t>MACROTECH DEVELOPERS LTD</t>
  </si>
  <si>
    <t>POLYCAB INDIA LTD</t>
  </si>
  <si>
    <t>POSCO DX CO LTD</t>
  </si>
  <si>
    <t>SK TELECOM CO LTD</t>
  </si>
  <si>
    <t>SUZLON ENERGY LTD</t>
  </si>
  <si>
    <t>TATA COMMUNICATIONS LTD</t>
  </si>
  <si>
    <t>CNE0000016J9</t>
  </si>
  <si>
    <t>096631106</t>
  </si>
  <si>
    <t>LATAM AIRLINES GROUP SA</t>
  </si>
  <si>
    <t>PROLOGIS PROPERTY MEXICO SA DE CV</t>
  </si>
  <si>
    <t>Report Name</t>
  </si>
  <si>
    <t>View Name</t>
  </si>
  <si>
    <t>View 1</t>
  </si>
  <si>
    <t>Portfolio Name</t>
  </si>
  <si>
    <t>IMCC0001</t>
  </si>
  <si>
    <t>As-Of Date</t>
  </si>
  <si>
    <t>Pricing Date</t>
  </si>
  <si>
    <t>Analysis Date</t>
  </si>
  <si>
    <t>Terms &amp; Conditions Date</t>
  </si>
  <si>
    <t>Constituents' as-of Date</t>
  </si>
  <si>
    <t>Submitted</t>
  </si>
  <si>
    <t>RowGroup</t>
  </si>
  <si>
    <t>positionType by position</t>
  </si>
  <si>
    <t>2008_GFC_Composite [imcoinvest.risk50@risk.imcoinvest.com]</t>
  </si>
  <si>
    <t>2000_Tech Bubble_Composite [imcoinvest.risk50@risk.imcoinvest.com]</t>
  </si>
  <si>
    <t>2020_Covid_Composite [imcoinvest.risk50@risk.imcoinvest.com]</t>
  </si>
  <si>
    <t>Level</t>
  </si>
  <si>
    <t>Name</t>
  </si>
  <si>
    <t>PV</t>
  </si>
  <si>
    <t>positionType</t>
  </si>
  <si>
    <t>currency</t>
  </si>
  <si>
    <t>Incremental Std Dev Bootstrap</t>
  </si>
  <si>
    <t>clientPortfolioID</t>
  </si>
  <si>
    <t>POSITION_ID</t>
  </si>
  <si>
    <t>IMCO_PortfolioID</t>
  </si>
  <si>
    <t>IMCO_Portfolio</t>
  </si>
  <si>
    <t>Dynamo_Fund_ID</t>
  </si>
  <si>
    <t>Dynamo_Fund_Name</t>
  </si>
  <si>
    <t>Portfolio_ID</t>
  </si>
  <si>
    <t>Accounting_Fund_ID</t>
  </si>
  <si>
    <t>AccountDescription</t>
  </si>
  <si>
    <t>PRIMARY_ASSET_ID</t>
  </si>
  <si>
    <t>Accounting_Asset_ID</t>
  </si>
  <si>
    <t>Asset_Name</t>
  </si>
  <si>
    <t>Position_Underlying_ID</t>
  </si>
  <si>
    <t>isin</t>
  </si>
  <si>
    <t>gicsSector</t>
  </si>
  <si>
    <t>*Unspecified</t>
  </si>
  <si>
    <t>IMCO CA PB EQ MGD BY GUARDIAN</t>
  </si>
  <si>
    <t>IMCO CA PB EQ MGD BY PICTON MHNY</t>
  </si>
  <si>
    <t>IMCO CA PB EQ MGD BY NB</t>
  </si>
  <si>
    <t>IMCO CA PB EQ MDG BY NORTHERN TRUST</t>
  </si>
  <si>
    <t>CPE invest in IMCO CPE SUBCO LP</t>
  </si>
  <si>
    <t>IMCO CA PB EQ MGD BY BEUTEL GOODMAN</t>
  </si>
  <si>
    <t>Equity</t>
  </si>
  <si>
    <t>CA0011811068</t>
  </si>
  <si>
    <t>CA0084741085</t>
  </si>
  <si>
    <t>CA0115321089</t>
  </si>
  <si>
    <t>CA01626P1484</t>
  </si>
  <si>
    <t>CA0213611001</t>
  </si>
  <si>
    <t>CA02156G1028</t>
  </si>
  <si>
    <t>CA00208D4084</t>
  </si>
  <si>
    <t>CA04045U1021</t>
  </si>
  <si>
    <t>ATCO LTD/CANADA</t>
  </si>
  <si>
    <t>CA0467894006</t>
  </si>
  <si>
    <t>CA00217Y1043</t>
  </si>
  <si>
    <t>CA11777Q2099</t>
  </si>
  <si>
    <t>BADGER INFRASTRUCTURE SOLUTIONS LTD</t>
  </si>
  <si>
    <t>CA0565331026</t>
  </si>
  <si>
    <t>CA0636711016</t>
  </si>
  <si>
    <t>BANK OF NOVA SCOTIA/THE</t>
  </si>
  <si>
    <t>CA0641491075</t>
  </si>
  <si>
    <t>CA0679011084</t>
  </si>
  <si>
    <t>CA05534B7604</t>
  </si>
  <si>
    <t>CA1033101082</t>
  </si>
  <si>
    <t>CA1130041058</t>
  </si>
  <si>
    <t>CA11259V1067</t>
  </si>
  <si>
    <t>BMG162341090</t>
  </si>
  <si>
    <t>CA11271J1075</t>
  </si>
  <si>
    <t>BMG162521014</t>
  </si>
  <si>
    <t>CA05577W2004</t>
  </si>
  <si>
    <t>CA1247651088</t>
  </si>
  <si>
    <t>CA13321L1085</t>
  </si>
  <si>
    <t>CANADIAN APARTMENT PROPERTIES REIT</t>
  </si>
  <si>
    <t>CA1349211054</t>
  </si>
  <si>
    <t>CA1360691010</t>
  </si>
  <si>
    <t>CA1363751027</t>
  </si>
  <si>
    <t>CA1363851017</t>
  </si>
  <si>
    <t>CANADIAN PACIFIC KANSAS CITY LTD</t>
  </si>
  <si>
    <t>CA13646K1084</t>
  </si>
  <si>
    <t>CANADIAN TIRE CORP LTD</t>
  </si>
  <si>
    <t>CA1366812024</t>
  </si>
  <si>
    <t>CA1367178326</t>
  </si>
  <si>
    <t>CA13677F1018</t>
  </si>
  <si>
    <t>CA14042M1023</t>
  </si>
  <si>
    <t>CA1249003098</t>
  </si>
  <si>
    <t>CA15135U1093</t>
  </si>
  <si>
    <t>CA12532H1047</t>
  </si>
  <si>
    <t>CA16141A1030</t>
  </si>
  <si>
    <t>CA1254911003</t>
  </si>
  <si>
    <t>COLLIERS INTERNATIONAL GROUP INC</t>
  </si>
  <si>
    <t>CA1946931070</t>
  </si>
  <si>
    <t>CONSTELLATION SOFTWARE INC/CANADA</t>
  </si>
  <si>
    <t>CA21037X1006</t>
  </si>
  <si>
    <t>CT REAL ESTATE INVESTMENT TRUST</t>
  </si>
  <si>
    <t>CA1264621006</t>
  </si>
  <si>
    <t>CA24477T1003</t>
  </si>
  <si>
    <t>CA2483561072</t>
  </si>
  <si>
    <t>DESCARTES SYSTEMS GROUP INC/THE</t>
  </si>
  <si>
    <t>CA2499061083</t>
  </si>
  <si>
    <t>CA25675T1075</t>
  </si>
  <si>
    <t>CA2652692096</t>
  </si>
  <si>
    <t>ELEMENT FLEET MANAGEMENT CORP</t>
  </si>
  <si>
    <t>CA2861812014</t>
  </si>
  <si>
    <t>CA29250N1050</t>
  </si>
  <si>
    <t>CA2929491041</t>
  </si>
  <si>
    <t>CA26886R1047</t>
  </si>
  <si>
    <t>CA30041N1078</t>
  </si>
  <si>
    <t>CA3039011026</t>
  </si>
  <si>
    <t>CA3180714048</t>
  </si>
  <si>
    <t>CA3359341052</t>
  </si>
  <si>
    <t>CA33767E2024</t>
  </si>
  <si>
    <t>FORTIS INC/CANADA</t>
  </si>
  <si>
    <t>CA3495531079</t>
  </si>
  <si>
    <t>CA3518581051</t>
  </si>
  <si>
    <t>CA3565001086</t>
  </si>
  <si>
    <t>CA3615692058</t>
  </si>
  <si>
    <t>CA9611485090</t>
  </si>
  <si>
    <t>GIBSON ENERGY INC</t>
  </si>
  <si>
    <t>CA3748252069</t>
  </si>
  <si>
    <t>CA3759161035</t>
  </si>
  <si>
    <t>GRANITE REAL ESTATE INVESTMENT TRUST</t>
  </si>
  <si>
    <t>CA39138C1068</t>
  </si>
  <si>
    <t>CA4296951094</t>
  </si>
  <si>
    <t>HYDRO ONE LTD</t>
  </si>
  <si>
    <t>CA4488112083</t>
  </si>
  <si>
    <t>IA FINANCIAL CORP INC</t>
  </si>
  <si>
    <t>CA45075E1043</t>
  </si>
  <si>
    <t>CA4495861060</t>
  </si>
  <si>
    <t>CA4530384086</t>
  </si>
  <si>
    <t>CA45823T1066</t>
  </si>
  <si>
    <t>INTERNATIONAL PETROLEUM CORP</t>
  </si>
  <si>
    <t>CA46016U1084</t>
  </si>
  <si>
    <t>K-BRO LINEN INC</t>
  </si>
  <si>
    <t>CA48243M1077</t>
  </si>
  <si>
    <t>CA49448Q1090</t>
  </si>
  <si>
    <t>CA4969024047</t>
  </si>
  <si>
    <t>CA5054401073</t>
  </si>
  <si>
    <t>LAURENTIAN BANK OF CANADA</t>
  </si>
  <si>
    <t>CA51925D1069</t>
  </si>
  <si>
    <t>CA5266821092</t>
  </si>
  <si>
    <t>CA53278L1076</t>
  </si>
  <si>
    <t>LOBLAW COS LTD</t>
  </si>
  <si>
    <t>CA5394811015</t>
  </si>
  <si>
    <t>CA5503711080</t>
  </si>
  <si>
    <t>CA5503721063</t>
  </si>
  <si>
    <t>CA5592224011</t>
  </si>
  <si>
    <t>CA5609091031</t>
  </si>
  <si>
    <t>CA56501R1064</t>
  </si>
  <si>
    <t>CA5649051078</t>
  </si>
  <si>
    <t>CA5527041084</t>
  </si>
  <si>
    <t>METRO INC/CN</t>
  </si>
  <si>
    <t>CA59162N1096</t>
  </si>
  <si>
    <t>CA6252841045</t>
  </si>
  <si>
    <t>CA6330671034</t>
  </si>
  <si>
    <t>CA62910L1022</t>
  </si>
  <si>
    <t>CA6665111002</t>
  </si>
  <si>
    <t>CA67077M1086</t>
  </si>
  <si>
    <t>CA67079A1021</t>
  </si>
  <si>
    <t>CA6752221037</t>
  </si>
  <si>
    <t>CA6837151068</t>
  </si>
  <si>
    <t>CA6993202069</t>
  </si>
  <si>
    <t>CA69946Q1046</t>
  </si>
  <si>
    <t>CA70137W1086</t>
  </si>
  <si>
    <t>CA7029251088</t>
  </si>
  <si>
    <t>CA7063271034</t>
  </si>
  <si>
    <t>CA7170461064</t>
  </si>
  <si>
    <t>POWER CORP OF CANADA</t>
  </si>
  <si>
    <t>CA7392391016</t>
  </si>
  <si>
    <t>CA7397211086</t>
  </si>
  <si>
    <t>CA74167K1093</t>
  </si>
  <si>
    <t>CA7481932084</t>
  </si>
  <si>
    <t>CA74935Q1072</t>
  </si>
  <si>
    <t>CA75601Y1007</t>
  </si>
  <si>
    <t>CA76131D1033</t>
  </si>
  <si>
    <t>RIOCAN REAL ESTATE INVESTMENT TRUST</t>
  </si>
  <si>
    <t>CA7669101031</t>
  </si>
  <si>
    <t>CA7751092007</t>
  </si>
  <si>
    <t>CA7800871021</t>
  </si>
  <si>
    <t>CA7819036046</t>
  </si>
  <si>
    <t>CA8029121057</t>
  </si>
  <si>
    <t>CA81373C1023</t>
  </si>
  <si>
    <t>CA82509L1076</t>
  </si>
  <si>
    <t>CA8485101031</t>
  </si>
  <si>
    <t>CA85472N1096</t>
  </si>
  <si>
    <t>CA85853F1053</t>
  </si>
  <si>
    <t>CA8667961053</t>
  </si>
  <si>
    <t>CA8672241079</t>
  </si>
  <si>
    <t>CA86828P1036</t>
  </si>
  <si>
    <t>CA87807B1076</t>
  </si>
  <si>
    <t>CA8787422044</t>
  </si>
  <si>
    <t>CA87971M1032</t>
  </si>
  <si>
    <t>CA87241L1094</t>
  </si>
  <si>
    <t>CA8849038085</t>
  </si>
  <si>
    <t>CA87262K1057</t>
  </si>
  <si>
    <t>CA8911021050</t>
  </si>
  <si>
    <t>TORONTO-DOMINION BANK/THE</t>
  </si>
  <si>
    <t>CA8911605092</t>
  </si>
  <si>
    <t>CA89156V1067</t>
  </si>
  <si>
    <t>CA8935781044</t>
  </si>
  <si>
    <t>CA89679M1041</t>
  </si>
  <si>
    <t>CA89679A2092</t>
  </si>
  <si>
    <t>CA94106B1013</t>
  </si>
  <si>
    <t>CA9628791027</t>
  </si>
  <si>
    <t>WHITECAP RESOURCES INC</t>
  </si>
  <si>
    <t>CA96467A2002</t>
  </si>
  <si>
    <t>CA97535P1045</t>
  </si>
  <si>
    <t>CA92938W2022</t>
  </si>
  <si>
    <t>Equity Index Futures</t>
  </si>
  <si>
    <t>Foreign Exchange Forward</t>
  </si>
  <si>
    <t>Generic Bond</t>
  </si>
  <si>
    <t>CANADIAN TREASURY BILL</t>
  </si>
  <si>
    <t>US0028241000</t>
  </si>
  <si>
    <t>INE423A01024</t>
  </si>
  <si>
    <t>KYG017191142</t>
  </si>
  <si>
    <t>INE040A01034</t>
  </si>
  <si>
    <t>US45104G1040</t>
  </si>
  <si>
    <t>FR0000120321</t>
  </si>
  <si>
    <t>KYG596691041</t>
  </si>
  <si>
    <t>US58733R1023</t>
  </si>
  <si>
    <t>US7223041028</t>
  </si>
  <si>
    <t>PETROLEO BRASILEIRO SA</t>
  </si>
  <si>
    <t>US71654V4086</t>
  </si>
  <si>
    <t>SEA LTD</t>
  </si>
  <si>
    <t>US81141R1005</t>
  </si>
  <si>
    <t>KYG875721634</t>
  </si>
  <si>
    <t>UNITED STATES TREASURY BILL</t>
  </si>
  <si>
    <t>IMCC0015</t>
  </si>
  <si>
    <t>IMCO EM Northern Trust</t>
  </si>
  <si>
    <t>IMCO Northern Trust EM Custom Index</t>
  </si>
  <si>
    <t>IMCO Robeco EM Equity Emerging Stars</t>
  </si>
  <si>
    <t>IMCO Schroders EM Equity Alpha</t>
  </si>
  <si>
    <t>IMCO EM Russell Transition</t>
  </si>
  <si>
    <t>IMCO Mondrian EM Small Cap</t>
  </si>
  <si>
    <t>IMCO Mondrian Concentrated EM Equity</t>
  </si>
  <si>
    <t>IMCO Baillie Gifford Concentrated EM Equity</t>
  </si>
  <si>
    <t>IMCO Trinetra EM Growth</t>
  </si>
  <si>
    <t>IMCO EM Transition</t>
  </si>
  <si>
    <t>IMCO Cephei All China Equity</t>
  </si>
  <si>
    <t>KYG6525T1022</t>
  </si>
  <si>
    <t>INE216P01012</t>
  </si>
  <si>
    <t>INE117A01022</t>
  </si>
  <si>
    <t>ZAE000255915</t>
  </si>
  <si>
    <t>AEA000201011</t>
  </si>
  <si>
    <t>AEA000801018</t>
  </si>
  <si>
    <t>ABU DHABI NATIONAL OIL CO FOR DISTRIBUTION PJSC</t>
  </si>
  <si>
    <t>AEA006101017</t>
  </si>
  <si>
    <t>TW0002345006</t>
  </si>
  <si>
    <t>TW0002353000</t>
  </si>
  <si>
    <t>SA15CGS10H12</t>
  </si>
  <si>
    <t>ADANI GREEN ENERGY LTD</t>
  </si>
  <si>
    <t>INE364U01010</t>
  </si>
  <si>
    <t>ADANI PORTS &amp; SPECIAL ECONOMIC ZONE LTD</t>
  </si>
  <si>
    <t>INE742F01042</t>
  </si>
  <si>
    <t>ADANI POWER LTD</t>
  </si>
  <si>
    <t>INE814H01011</t>
  </si>
  <si>
    <t>DE000A1EWWW0</t>
  </si>
  <si>
    <t>TH0268010R11</t>
  </si>
  <si>
    <t>ADVANCED PETROCHEMICAL CO</t>
  </si>
  <si>
    <t>SA000A0LE310</t>
  </si>
  <si>
    <t>TW0002395001</t>
  </si>
  <si>
    <t>CNE100000Q43</t>
  </si>
  <si>
    <t>CNE100000RJ0</t>
  </si>
  <si>
    <t>HK0000069689</t>
  </si>
  <si>
    <t>TH0765010R16</t>
  </si>
  <si>
    <t>AIRTAC INTERNATIONAL GROUP</t>
  </si>
  <si>
    <t>KYG014081064</t>
  </si>
  <si>
    <t>AJANTA PHARMA LTD</t>
  </si>
  <si>
    <t>INE031B01049</t>
  </si>
  <si>
    <t>TRAAKBNK91N6</t>
  </si>
  <si>
    <t>ID1000106701</t>
  </si>
  <si>
    <t>SA0007879113</t>
  </si>
  <si>
    <t>KYG022421088</t>
  </si>
  <si>
    <t>ALDAR PROPERTIES PJSC</t>
  </si>
  <si>
    <t>AEA002001013</t>
  </si>
  <si>
    <t>MXP000511016</t>
  </si>
  <si>
    <t>PEP214001005</t>
  </si>
  <si>
    <t>SA122050HV19</t>
  </si>
  <si>
    <t>ALLEGRO.EU SA</t>
  </si>
  <si>
    <t>LU2237380790</t>
  </si>
  <si>
    <t>ALMARAI CO JSC</t>
  </si>
  <si>
    <t>SA000A0ETHT1</t>
  </si>
  <si>
    <t>GRS015003007</t>
  </si>
  <si>
    <t>MXP001391012</t>
  </si>
  <si>
    <t>ALUMINUM CORP OF CHINA LTD</t>
  </si>
  <si>
    <t>CNE1000001T8</t>
  </si>
  <si>
    <t>CNE1000000T0</t>
  </si>
  <si>
    <t>BRABEVACNOR1</t>
  </si>
  <si>
    <t>INE079A01024</t>
  </si>
  <si>
    <t>MX01AM050019</t>
  </si>
  <si>
    <t>AEE01135A222</t>
  </si>
  <si>
    <t>MYL1015OO006</t>
  </si>
  <si>
    <t>KR7090430000</t>
  </si>
  <si>
    <t>KYG0405D1051</t>
  </si>
  <si>
    <t>ZAE000013181</t>
  </si>
  <si>
    <t>GB00BRXH2664</t>
  </si>
  <si>
    <t>KYG040111059</t>
  </si>
  <si>
    <t>INE702C01027</t>
  </si>
  <si>
    <t>INE437A01024</t>
  </si>
  <si>
    <t>SA0007879105</t>
  </si>
  <si>
    <t>ARABIAN INTERNET &amp; COMMUNICATIONS SERVICES CO</t>
  </si>
  <si>
    <t>SA15CIBJGH12</t>
  </si>
  <si>
    <t>MX01AC100006</t>
  </si>
  <si>
    <t>TW0003711008</t>
  </si>
  <si>
    <t>ASELSAN ELEKTRONIK SANAYI VE TICARET AS</t>
  </si>
  <si>
    <t>TRAASELS91H2</t>
  </si>
  <si>
    <t>ASHOK LEYLAND LTD</t>
  </si>
  <si>
    <t>INE208A01029</t>
  </si>
  <si>
    <t>TW0001102002</t>
  </si>
  <si>
    <t>INE021A01026</t>
  </si>
  <si>
    <t>ZAE000066692</t>
  </si>
  <si>
    <t>ASTER DM HEALTHCARE LTD</t>
  </si>
  <si>
    <t>INE914M01019</t>
  </si>
  <si>
    <t>INE006I01046</t>
  </si>
  <si>
    <t>TW0002357001</t>
  </si>
  <si>
    <t>BRCRFBACNOR2</t>
  </si>
  <si>
    <t>INE949L01017</t>
  </si>
  <si>
    <t>TW0002409000</t>
  </si>
  <si>
    <t>AUROBINDO PHARMA LTD</t>
  </si>
  <si>
    <t>INE406A01037</t>
  </si>
  <si>
    <t>US05278C1071</t>
  </si>
  <si>
    <t>INE192R01011</t>
  </si>
  <si>
    <t>MYL6888OO001</t>
  </si>
  <si>
    <t>INE238A01034</t>
  </si>
  <si>
    <t>PHY0486V1154</t>
  </si>
  <si>
    <t>PHY0488F1004</t>
  </si>
  <si>
    <t>B3 SA - BRASIL BOLSA BALCAO</t>
  </si>
  <si>
    <t>BRB3SAACNOR6</t>
  </si>
  <si>
    <t>KYG070341048</t>
  </si>
  <si>
    <t>US0567521085</t>
  </si>
  <si>
    <t>BAJAJ AUTO LTD</t>
  </si>
  <si>
    <t>INE917I01010</t>
  </si>
  <si>
    <t>INE296A01024</t>
  </si>
  <si>
    <t>INE918I01026</t>
  </si>
  <si>
    <t>BAJAJ HOLDINGS &amp; INVESTMENT LTD</t>
  </si>
  <si>
    <t>INE118A01012</t>
  </si>
  <si>
    <t>BALKRISHNA INDUSTRIES LTD</t>
  </si>
  <si>
    <t>INE787D01026</t>
  </si>
  <si>
    <t>BRBBDCACNPR8</t>
  </si>
  <si>
    <t>BRBBDCACNOR1</t>
  </si>
  <si>
    <t>BRBPACUNT006</t>
  </si>
  <si>
    <t>CLP0939W1081</t>
  </si>
  <si>
    <t>BANCO DE CREDITO E INVERSIONES SA</t>
  </si>
  <si>
    <t>CLP321331116</t>
  </si>
  <si>
    <t>BANCO DEL BAJIO SA</t>
  </si>
  <si>
    <t>MX41BB000000</t>
  </si>
  <si>
    <t>BRBBASACNOR3</t>
  </si>
  <si>
    <t>BANCO SANTANDER CHILE</t>
  </si>
  <si>
    <t>CLP1506A1070</t>
  </si>
  <si>
    <t>COB07PA00078</t>
  </si>
  <si>
    <t>COB07PA00086</t>
  </si>
  <si>
    <t>TH0264010R10</t>
  </si>
  <si>
    <t>BANGKOK EXPRESSWAY &amp; METRO PCL</t>
  </si>
  <si>
    <t>TH6999010R15</t>
  </si>
  <si>
    <t>SA0007879055</t>
  </si>
  <si>
    <t>SA000A0D9HK3</t>
  </si>
  <si>
    <t>ID1000109507</t>
  </si>
  <si>
    <t>BANK MANDIRI PERSERO TBK PT</t>
  </si>
  <si>
    <t>ID1000095003</t>
  </si>
  <si>
    <t>BANK NEGARA INDONESIA PERSERO TBK PT</t>
  </si>
  <si>
    <t>ID1000096605</t>
  </si>
  <si>
    <t>BANK OF BARODA</t>
  </si>
  <si>
    <t>INE028A01039</t>
  </si>
  <si>
    <t>CNE100002SN6</t>
  </si>
  <si>
    <t>CNE1000001Z5</t>
  </si>
  <si>
    <t>CNE1000000S2</t>
  </si>
  <si>
    <t>CNE100002GQ4</t>
  </si>
  <si>
    <t>PHY0967S1694</t>
  </si>
  <si>
    <t>PLPEKAO00016</t>
  </si>
  <si>
    <t>BANK RAKYAT INDONESIA PERSERO TBK PT</t>
  </si>
  <si>
    <t>ID1000118201</t>
  </si>
  <si>
    <t>SA0007879782</t>
  </si>
  <si>
    <t>ID1000085707</t>
  </si>
  <si>
    <t>BARWA REAL ESTATE CO</t>
  </si>
  <si>
    <t>QA000A0KD6J5</t>
  </si>
  <si>
    <t>BRBBSEACNOR5</t>
  </si>
  <si>
    <t>PHY077751022</t>
  </si>
  <si>
    <t>BGF RETAIL CO LTD</t>
  </si>
  <si>
    <t>KR7282330000</t>
  </si>
  <si>
    <t>INE263A01024</t>
  </si>
  <si>
    <t>INE465A01025</t>
  </si>
  <si>
    <t>BHARAT PETROLEUM CORP LTD</t>
  </si>
  <si>
    <t>INE029A01011</t>
  </si>
  <si>
    <t>INE397D01024</t>
  </si>
  <si>
    <t>BID CORP LTD</t>
  </si>
  <si>
    <t>ZAE000216537</t>
  </si>
  <si>
    <t>ZAE000117321</t>
  </si>
  <si>
    <t>TREBIMM00018</t>
  </si>
  <si>
    <t>BOUBYAN BANK KSCP</t>
  </si>
  <si>
    <t>BRITANNIA INDUSTRIES LTD</t>
  </si>
  <si>
    <t>INE216A01030</t>
  </si>
  <si>
    <t>PLBUDMX00013</t>
  </si>
  <si>
    <t>TH0168010R13</t>
  </si>
  <si>
    <t>BUPA ARABIA FOR COOPERATIVE INSURANCE CO</t>
  </si>
  <si>
    <t>SA1210540914</t>
  </si>
  <si>
    <t>CNE100000296</t>
  </si>
  <si>
    <t>SG1V35936920</t>
  </si>
  <si>
    <t>ZAE000035861</t>
  </si>
  <si>
    <t>TW0002474004</t>
  </si>
  <si>
    <t>TW0002882008</t>
  </si>
  <si>
    <t>CCL PRODUCTS INDIA LTD</t>
  </si>
  <si>
    <t>INE421D01022</t>
  </si>
  <si>
    <t>BRCCROACNOR2</t>
  </si>
  <si>
    <t>PLOPTTC00011</t>
  </si>
  <si>
    <t>MYL6947OO005</t>
  </si>
  <si>
    <t>KR7068270008</t>
  </si>
  <si>
    <t>KR7068760008</t>
  </si>
  <si>
    <t>MXP225611567</t>
  </si>
  <si>
    <t>CENCOSUD SA</t>
  </si>
  <si>
    <t>CL0000000100</t>
  </si>
  <si>
    <t>CENTRAIS ELETRICAS BRASILEIRAS SA</t>
  </si>
  <si>
    <t>BRELETACNOR6</t>
  </si>
  <si>
    <t>BRELETACNPB7</t>
  </si>
  <si>
    <t>TH0481010R10</t>
  </si>
  <si>
    <t>CENTRAL RETAIL CORP PCL</t>
  </si>
  <si>
    <t>TH9597010R14</t>
  </si>
  <si>
    <t>CENTURY PACIFIC FOOD INC</t>
  </si>
  <si>
    <t>PHY1249R1024</t>
  </si>
  <si>
    <t>CZ0005112300</t>
  </si>
  <si>
    <t>CG POWER &amp; INDUSTRIAL SOLUTIONS LTD</t>
  </si>
  <si>
    <t>INE067A01029</t>
  </si>
  <si>
    <t>CNE100001T80</t>
  </si>
  <si>
    <t>KYG202881093</t>
  </si>
  <si>
    <t>TW0002801008</t>
  </si>
  <si>
    <t>CHANGZHOU XINGYU AUTOMOTIVE LIGHTING SYSTEMS CO LTD</t>
  </si>
  <si>
    <t>TH0101010R14</t>
  </si>
  <si>
    <t>ID1000117708</t>
  </si>
  <si>
    <t>CHENG SHIN RUBBER INDUSTRY CO LTD</t>
  </si>
  <si>
    <t>TW0002105004</t>
  </si>
  <si>
    <t>TW0002610003</t>
  </si>
  <si>
    <t>CNE1000002H1</t>
  </si>
  <si>
    <t>TW0002883006</t>
  </si>
  <si>
    <t>KYG2121Q1055</t>
  </si>
  <si>
    <t>KYG210961051</t>
  </si>
  <si>
    <t>CNE1000002M1</t>
  </si>
  <si>
    <t>CHINA NATIONAL NUCLEAR POWER CO LTD</t>
  </si>
  <si>
    <t>CNE1000009Q7</t>
  </si>
  <si>
    <t>KYG2108Y1052</t>
  </si>
  <si>
    <t>TW0002002003</t>
  </si>
  <si>
    <t>CHOLAMANDALAM INVESTMENT AND FINANCE CO LTD</t>
  </si>
  <si>
    <t>INE121A01024</t>
  </si>
  <si>
    <t>TW0002360005</t>
  </si>
  <si>
    <t>TW0002412004</t>
  </si>
  <si>
    <t>CIA DE MINAS BUENAVENTURA SAA</t>
  </si>
  <si>
    <t>US2044481040</t>
  </si>
  <si>
    <t>CIA DE SANEAMENTO BASICO DO ESTADO DE SAO PAULO SABESP</t>
  </si>
  <si>
    <t>BRSBSPACNOR5</t>
  </si>
  <si>
    <t>CIA ENERGETICA DE MINAS GERAIS</t>
  </si>
  <si>
    <t>BRCMIGACNPR3</t>
  </si>
  <si>
    <t>CIA SIDERURGICA NACIONAL SA</t>
  </si>
  <si>
    <t>BRCSNAACNOR6</t>
  </si>
  <si>
    <t>MYL1023OO000</t>
  </si>
  <si>
    <t>CIPLA LTD/INDIA</t>
  </si>
  <si>
    <t>INE059A01026</t>
  </si>
  <si>
    <t>CISARUA MOUNTAIN DAIRY PT TBK</t>
  </si>
  <si>
    <t>ID1000164700</t>
  </si>
  <si>
    <t>KR7097950000</t>
  </si>
  <si>
    <t>ZAE000134854</t>
  </si>
  <si>
    <t>CNE100000114</t>
  </si>
  <si>
    <t>CO FOR COOPERATIVE INSURANCE/THE</t>
  </si>
  <si>
    <t>SA000A0DPSH3</t>
  </si>
  <si>
    <t>COCA-COLA FEMSA SAB DE CV</t>
  </si>
  <si>
    <t>MX01KO000002</t>
  </si>
  <si>
    <t>INE591G01017</t>
  </si>
  <si>
    <t>COLGATE-PALMOLIVE INDIA LTD</t>
  </si>
  <si>
    <t>INE259A01022</t>
  </si>
  <si>
    <t>COMMERCIAL BANK PSQC/THE</t>
  </si>
  <si>
    <t>QA0007227752</t>
  </si>
  <si>
    <t>EGS60121C018</t>
  </si>
  <si>
    <t>TW0002324001</t>
  </si>
  <si>
    <t>CONTAINER CORP OF INDIA LTD</t>
  </si>
  <si>
    <t>INE111A01025</t>
  </si>
  <si>
    <t>CORP INMOBILIARIA VESTA SAB DE CV</t>
  </si>
  <si>
    <t>MX01VE0M0003</t>
  </si>
  <si>
    <t>BRCSANACNOR6</t>
  </si>
  <si>
    <t>CNE1000002J7</t>
  </si>
  <si>
    <t>COSMOAM&amp;T CO LTD</t>
  </si>
  <si>
    <t>KR7005070008</t>
  </si>
  <si>
    <t>KR7021240007</t>
  </si>
  <si>
    <t>TH0737010R15</t>
  </si>
  <si>
    <t>BRCPFEACNOR0</t>
  </si>
  <si>
    <t>BMG2519Y1084</t>
  </si>
  <si>
    <t>HK1093012172</t>
  </si>
  <si>
    <t>CTBC FINANCIAL HOLDING CO LTD</t>
  </si>
  <si>
    <t>TW0002891009</t>
  </si>
  <si>
    <t>MYL5301OO006</t>
  </si>
  <si>
    <t>INE298A01020</t>
  </si>
  <si>
    <t>INE016A01026</t>
  </si>
  <si>
    <t>DALLAH HEALTHCARE CO</t>
  </si>
  <si>
    <t>SA135G51UI10</t>
  </si>
  <si>
    <t>DAR AL ARKAN REAL ESTATE DEVELOPMENT CO</t>
  </si>
  <si>
    <t>SA11U0S23612</t>
  </si>
  <si>
    <t>KR7005830005</t>
  </si>
  <si>
    <t>TW0002308004</t>
  </si>
  <si>
    <t>TH0528010R18</t>
  </si>
  <si>
    <t>PLDINPL00011</t>
  </si>
  <si>
    <t>ZAE000022331</t>
  </si>
  <si>
    <t>INE361B01024</t>
  </si>
  <si>
    <t>DLF LTD</t>
  </si>
  <si>
    <t>INE271C01023</t>
  </si>
  <si>
    <t>CNE0000006Y9</t>
  </si>
  <si>
    <t>KR7241560002</t>
  </si>
  <si>
    <t>KR7034020008</t>
  </si>
  <si>
    <t>DR SULAIMAN AL HABIB MEDICAL SERVICES GROUP CO</t>
  </si>
  <si>
    <t>SA1510P1UMH1</t>
  </si>
  <si>
    <t>DUBAI ISLAMIC BANK PJSC</t>
  </si>
  <si>
    <t>AED000201015</t>
  </si>
  <si>
    <t>DUKHAN BANK</t>
  </si>
  <si>
    <t>QA000B982PM1</t>
  </si>
  <si>
    <t>TW0008069006</t>
  </si>
  <si>
    <t>TW0002884004</t>
  </si>
  <si>
    <t>TW0001476000</t>
  </si>
  <si>
    <t>ECOPRO BM CO LTD</t>
  </si>
  <si>
    <t>KR7247540008</t>
  </si>
  <si>
    <t>KR7086520004</t>
  </si>
  <si>
    <t>INE066A01021</t>
  </si>
  <si>
    <t>ELM CO</t>
  </si>
  <si>
    <t>SA15GG53GHH3</t>
  </si>
  <si>
    <t>AEE001901017</t>
  </si>
  <si>
    <t>AEE000301011</t>
  </si>
  <si>
    <t>TW0003529004</t>
  </si>
  <si>
    <t>AEE000801010</t>
  </si>
  <si>
    <t>EMIRATES TELECOMMUNICATIONS GROUP CO PJSC</t>
  </si>
  <si>
    <t>AEE000401019</t>
  </si>
  <si>
    <t>EMPRESAS CMPC SA</t>
  </si>
  <si>
    <t>CL0000001314</t>
  </si>
  <si>
    <t>CLP7847L1080</t>
  </si>
  <si>
    <t>CLP371861061</t>
  </si>
  <si>
    <t>CL0002266774</t>
  </si>
  <si>
    <t>ENERGISA S/A</t>
  </si>
  <si>
    <t>BRENGICDAM16</t>
  </si>
  <si>
    <t>BREGIEACNOR9</t>
  </si>
  <si>
    <t>KYG3066L1014</t>
  </si>
  <si>
    <t>BREQTLACNOR0</t>
  </si>
  <si>
    <t>TRAEREGL91G3</t>
  </si>
  <si>
    <t>SA000A0DM9P2</t>
  </si>
  <si>
    <t>EUROBANK ERGASIAS SERVICES AND HOLDINGS SA</t>
  </si>
  <si>
    <t>GRS323003012</t>
  </si>
  <si>
    <t>TW0002618006</t>
  </si>
  <si>
    <t>TW0002603008</t>
  </si>
  <si>
    <t>CLP3880F1085</t>
  </si>
  <si>
    <t>TW0001402006</t>
  </si>
  <si>
    <t>TW0004904008</t>
  </si>
  <si>
    <t>FENG TAY ENTERPRISE CO LTD</t>
  </si>
  <si>
    <t>TW0009910000</t>
  </si>
  <si>
    <t>FIBRA UNO ADMINISTRACION SA DE CV</t>
  </si>
  <si>
    <t>MXCFFU000001</t>
  </si>
  <si>
    <t>FIRST ABU DHABI BANK PJSC</t>
  </si>
  <si>
    <t>AEN000101016</t>
  </si>
  <si>
    <t>TW0002892007</t>
  </si>
  <si>
    <t>ZAE000066304</t>
  </si>
  <si>
    <t>MXP320321310</t>
  </si>
  <si>
    <t>TRAOTOSN91H6</t>
  </si>
  <si>
    <t>TW0001326007</t>
  </si>
  <si>
    <t>TW0001301000</t>
  </si>
  <si>
    <t>CNE1000031P3</t>
  </si>
  <si>
    <t>KYG371091086</t>
  </si>
  <si>
    <t>TW0002881000</t>
  </si>
  <si>
    <t>GAIL INDIA LTD</t>
  </si>
  <si>
    <t>INE129A01019</t>
  </si>
  <si>
    <t>MYL5398OO002</t>
  </si>
  <si>
    <t>GENTERA SAB DE CV</t>
  </si>
  <si>
    <t>MX01GE0E0004</t>
  </si>
  <si>
    <t>MYL3182OO002</t>
  </si>
  <si>
    <t>MYL4715OO008</t>
  </si>
  <si>
    <t>BRGGBRACNPR8</t>
  </si>
  <si>
    <t>TW0002376001</t>
  </si>
  <si>
    <t>TW0003443008</t>
  </si>
  <si>
    <t>GLOBALWAFERS CO LTD</t>
  </si>
  <si>
    <t>TW0006488000</t>
  </si>
  <si>
    <t>LU0974299876</t>
  </si>
  <si>
    <t>GODREJ CONSUMER PRODUCTS LTD</t>
  </si>
  <si>
    <t>INE102D01028</t>
  </si>
  <si>
    <t>GODREJ PROPERTIES LTD</t>
  </si>
  <si>
    <t>INE484J01027</t>
  </si>
  <si>
    <t>TW0002368008</t>
  </si>
  <si>
    <t>ZAE000018123</t>
  </si>
  <si>
    <t>GOTO GOJEK TOKOPEDIA TBK PT</t>
  </si>
  <si>
    <t>ID1000166903</t>
  </si>
  <si>
    <t>GRANULES INDIA LTD</t>
  </si>
  <si>
    <t>INE101D01020</t>
  </si>
  <si>
    <t>INE047A01021</t>
  </si>
  <si>
    <t>MXP4948K1056</t>
  </si>
  <si>
    <t>GRUPO AEROPORTUARIO DEL PACIFICO SAB DE CV</t>
  </si>
  <si>
    <t>MX01GA000004</t>
  </si>
  <si>
    <t>GRUPO AEROPORTUARIO DEL SURESTE SAB DE CV</t>
  </si>
  <si>
    <t>MXP001661018</t>
  </si>
  <si>
    <t>MXP495211262</t>
  </si>
  <si>
    <t>MXP461181085</t>
  </si>
  <si>
    <t>MXP370711014</t>
  </si>
  <si>
    <t>MXP370641013</t>
  </si>
  <si>
    <t>MXP370841019</t>
  </si>
  <si>
    <t>KR7078930005</t>
  </si>
  <si>
    <t>GULF ENERGY DEVELOPMENT PCL</t>
  </si>
  <si>
    <t>TH8319010R14</t>
  </si>
  <si>
    <t>US44332N1063</t>
  </si>
  <si>
    <t>TRASAHOL91Q5</t>
  </si>
  <si>
    <t>KYG4290A1013</t>
  </si>
  <si>
    <t>CNE1000048K8</t>
  </si>
  <si>
    <t>KR7086790003</t>
  </si>
  <si>
    <t>KR7161390000</t>
  </si>
  <si>
    <t>KR7128940004</t>
  </si>
  <si>
    <t>KR7042700005</t>
  </si>
  <si>
    <t>KR7012450003</t>
  </si>
  <si>
    <t>KR7042660001</t>
  </si>
  <si>
    <t>HAPVIDA PARTICIPACOES E INVESTIMENTOS S/A</t>
  </si>
  <si>
    <t>BRHAPVACNOR4</t>
  </si>
  <si>
    <t>HARMONY GOLD MINING CO LTD</t>
  </si>
  <si>
    <t>ZAE000015228</t>
  </si>
  <si>
    <t>HAVELLS INDIA LTD</t>
  </si>
  <si>
    <t>INE176B01034</t>
  </si>
  <si>
    <t>HCL TECHNOLOGIES LTD</t>
  </si>
  <si>
    <t>INE860A01027</t>
  </si>
  <si>
    <t>KR7267250009</t>
  </si>
  <si>
    <t>KR7329180004</t>
  </si>
  <si>
    <t>HD KOREA SHIPBUILDING &amp; OFFSHORE ENGINEERING CO LTD</t>
  </si>
  <si>
    <t>KR7009540006</t>
  </si>
  <si>
    <t>INE127D01025</t>
  </si>
  <si>
    <t>HDFC LIFE INSURANCE CO LTD</t>
  </si>
  <si>
    <t>INE795G01014</t>
  </si>
  <si>
    <t>HELLENIC TELECOMMUNICATIONS ORGANIZATION SA</t>
  </si>
  <si>
    <t>GRS260333000</t>
  </si>
  <si>
    <t>CNE000001097</t>
  </si>
  <si>
    <t>INE158A01026</t>
  </si>
  <si>
    <t>INE038A01020</t>
  </si>
  <si>
    <t>HINDUSTAN AERONAUTICS LTD</t>
  </si>
  <si>
    <t>INE066F01020</t>
  </si>
  <si>
    <t>INE094A01015</t>
  </si>
  <si>
    <t>INE030A01027</t>
  </si>
  <si>
    <t>HLB INC</t>
  </si>
  <si>
    <t>KR7028300002</t>
  </si>
  <si>
    <t>KR7011200003</t>
  </si>
  <si>
    <t>TH0661010R17</t>
  </si>
  <si>
    <t>TW0002317005</t>
  </si>
  <si>
    <t>MYL5819OO007</t>
  </si>
  <si>
    <t>TW0002207008</t>
  </si>
  <si>
    <t>TW0002880002</t>
  </si>
  <si>
    <t>CNE000000M15</t>
  </si>
  <si>
    <t>HUMANSOFT HOLDING CO KSC</t>
  </si>
  <si>
    <t>KR7352820005</t>
  </si>
  <si>
    <t>BRHYPEACNOR0</t>
  </si>
  <si>
    <t>HYUNDAI ENGINEERING &amp; CONSTRUCTION CO LTD</t>
  </si>
  <si>
    <t>KR7000720003</t>
  </si>
  <si>
    <t>HYUNDAI GLOVIS CO LTD</t>
  </si>
  <si>
    <t>KR7086280005</t>
  </si>
  <si>
    <t>KR7012330007</t>
  </si>
  <si>
    <t>KR7005382007</t>
  </si>
  <si>
    <t>KR7005381009</t>
  </si>
  <si>
    <t>KR7005380001</t>
  </si>
  <si>
    <t>KR7004020004</t>
  </si>
  <si>
    <t>INE090A01021</t>
  </si>
  <si>
    <t>INE765G01017</t>
  </si>
  <si>
    <t>ICICI PRUDENTIAL LIFE INSURANCE CO LTD</t>
  </si>
  <si>
    <t>INE726G01019</t>
  </si>
  <si>
    <t>INE092T01019</t>
  </si>
  <si>
    <t>MYL5225OO007</t>
  </si>
  <si>
    <t>ZAE000083648</t>
  </si>
  <si>
    <t>MYQ0166OO007</t>
  </si>
  <si>
    <t>ID1000062201</t>
  </si>
  <si>
    <t>INE053A01029</t>
  </si>
  <si>
    <t>INDIAN OIL CORP LTD</t>
  </si>
  <si>
    <t>INE242A01010</t>
  </si>
  <si>
    <t>INDIAN RAILWAY CATERING &amp; TOURISM CORP LTD</t>
  </si>
  <si>
    <t>INE335Y01020</t>
  </si>
  <si>
    <t>ID1000116700</t>
  </si>
  <si>
    <t>ID1000057003</t>
  </si>
  <si>
    <t>INDUSTRIAL &amp; COMMERCIAL BANK OF CHINA LTD</t>
  </si>
  <si>
    <t>CNE1000003G1</t>
  </si>
  <si>
    <t>KR7024110009</t>
  </si>
  <si>
    <t>MXP554091415</t>
  </si>
  <si>
    <t>INDUSTRIES QATAR QSC</t>
  </si>
  <si>
    <t>QA000A0KD6K3</t>
  </si>
  <si>
    <t>INFO EDGE INDIA LTD</t>
  </si>
  <si>
    <t>INE663F01024</t>
  </si>
  <si>
    <t>INE009A01021</t>
  </si>
  <si>
    <t>INNER MONGOLIA YILI INDUSTRIAL GROUP CO LTD</t>
  </si>
  <si>
    <t>INNODISK CORP</t>
  </si>
  <si>
    <t>TW0005289003</t>
  </si>
  <si>
    <t>TW0003481008</t>
  </si>
  <si>
    <t>INTERCONEXION ELECTRICA SA ESP</t>
  </si>
  <si>
    <t>COE15PA00026</t>
  </si>
  <si>
    <t>INTERGLOBE AVIATION LTD</t>
  </si>
  <si>
    <t>INE646L01027</t>
  </si>
  <si>
    <t>INTERNATIONAL CONTAINER TERMINAL SERVICES INC</t>
  </si>
  <si>
    <t>PHY411571011</t>
  </si>
  <si>
    <t>TH0201010R12</t>
  </si>
  <si>
    <t>TW0002356003</t>
  </si>
  <si>
    <t>IOI CORP BHD</t>
  </si>
  <si>
    <t>MYL1961OO001</t>
  </si>
  <si>
    <t>US46267X1081</t>
  </si>
  <si>
    <t>BRITUBACNPR1</t>
  </si>
  <si>
    <t>US4655621062</t>
  </si>
  <si>
    <t>ITAUSA SA</t>
  </si>
  <si>
    <t>BRITSAACNPR7</t>
  </si>
  <si>
    <t>SA000A0BLA62</t>
  </si>
  <si>
    <t>JBS S/A</t>
  </si>
  <si>
    <t>BRJBSSACNOR8</t>
  </si>
  <si>
    <t>JCHX MINING MANAGEMENT CO LTD</t>
  </si>
  <si>
    <t>KYG8208B1014</t>
  </si>
  <si>
    <t>PHY444251177</t>
  </si>
  <si>
    <t>CNE1000003J5</t>
  </si>
  <si>
    <t>JIANGSU YUYUE MEDICAL EQUIPMENT &amp; SUPPLY CO LTD</t>
  </si>
  <si>
    <t>CNE1000009X3</t>
  </si>
  <si>
    <t>JINDAL STEEL &amp; POWER LTD</t>
  </si>
  <si>
    <t>INE749A01030</t>
  </si>
  <si>
    <t>INE758E01017</t>
  </si>
  <si>
    <t>PHY4466S1007</t>
  </si>
  <si>
    <t>INE019A01038</t>
  </si>
  <si>
    <t>JUBILANT FOODWORKS LTD</t>
  </si>
  <si>
    <t>INE797F01020</t>
  </si>
  <si>
    <t>GRS282183003</t>
  </si>
  <si>
    <t>KR7035720002</t>
  </si>
  <si>
    <t>KR7323410001</t>
  </si>
  <si>
    <t>ID1000125107</t>
  </si>
  <si>
    <t>TH0016010R14</t>
  </si>
  <si>
    <t>KR7105560007</t>
  </si>
  <si>
    <t>KEI INDUSTRIES LTD</t>
  </si>
  <si>
    <t>INE878B01027</t>
  </si>
  <si>
    <t>PLKGHM000017</t>
  </si>
  <si>
    <t>KR7000270009</t>
  </si>
  <si>
    <t>MXP606941179</t>
  </si>
  <si>
    <t>BRKLBNCDAM18</t>
  </si>
  <si>
    <t>TRAKCHOL91Q8</t>
  </si>
  <si>
    <t>CZ0008019106</t>
  </si>
  <si>
    <t>KOREA AEROSPACE INDUSTRIES LTD</t>
  </si>
  <si>
    <t>KR7047810007</t>
  </si>
  <si>
    <t>KR7015760002</t>
  </si>
  <si>
    <t>KR7071050009</t>
  </si>
  <si>
    <t>KOREA ZINC CO LTD</t>
  </si>
  <si>
    <t>KR7010130003</t>
  </si>
  <si>
    <t>KR7003490000</t>
  </si>
  <si>
    <t>INE237A01028</t>
  </si>
  <si>
    <t>KR7259960003</t>
  </si>
  <si>
    <t>TH0150010R11</t>
  </si>
  <si>
    <t>TH0689010R18</t>
  </si>
  <si>
    <t>KR7030200000</t>
  </si>
  <si>
    <t>MYL2445OO004</t>
  </si>
  <si>
    <t>ZAE000085346</t>
  </si>
  <si>
    <t>KUMHO PETROCHEMICAL CO LTD</t>
  </si>
  <si>
    <t>KR7011780004</t>
  </si>
  <si>
    <t>BMG5320C1082</t>
  </si>
  <si>
    <t>CNE0000018R8</t>
  </si>
  <si>
    <t>KR7066970005</t>
  </si>
  <si>
    <t>INE559R01029</t>
  </si>
  <si>
    <t>TW0003008009</t>
  </si>
  <si>
    <t>INE018A01030</t>
  </si>
  <si>
    <t>KR7051910008</t>
  </si>
  <si>
    <t>KR7051911006</t>
  </si>
  <si>
    <t>KR7003550001</t>
  </si>
  <si>
    <t>KR7034220004</t>
  </si>
  <si>
    <t>KR7066570003</t>
  </si>
  <si>
    <t>LG H&amp;H CO LTD</t>
  </si>
  <si>
    <t>KR7051900009</t>
  </si>
  <si>
    <t>LG INNOTEK CO LTD</t>
  </si>
  <si>
    <t>KR7011070000</t>
  </si>
  <si>
    <t>KR7032640005</t>
  </si>
  <si>
    <t>LINGYI ITECH GUANGDONG CO</t>
  </si>
  <si>
    <t>CNE1000015L5</t>
  </si>
  <si>
    <t>TW0002301009</t>
  </si>
  <si>
    <t>BRRENTACNOR4</t>
  </si>
  <si>
    <t>BRLRENACNOR1</t>
  </si>
  <si>
    <t>LOTTE CHEMICAL CORP</t>
  </si>
  <si>
    <t>KR7011170008</t>
  </si>
  <si>
    <t>PLLPP0000011</t>
  </si>
  <si>
    <t>INE214T01019</t>
  </si>
  <si>
    <t>INE326A01037</t>
  </si>
  <si>
    <t>MABANEE CO KPSC</t>
  </si>
  <si>
    <t>TW0002337003</t>
  </si>
  <si>
    <t>MAHINDRA &amp; MAHINDRA LTD</t>
  </si>
  <si>
    <t>INE101A01026</t>
  </si>
  <si>
    <t>MYL1155OO000</t>
  </si>
  <si>
    <t>MALAYSIA AIRPORTS HOLDINGS BHD</t>
  </si>
  <si>
    <t>MYL5014OO005</t>
  </si>
  <si>
    <t>PHY5764J1483</t>
  </si>
  <si>
    <t>INE196A01026</t>
  </si>
  <si>
    <t>INE585B01010</t>
  </si>
  <si>
    <t>MASRAF AL RAYAN QSC</t>
  </si>
  <si>
    <t>QA000A0M8VM3</t>
  </si>
  <si>
    <t>TW0003587002</t>
  </si>
  <si>
    <t>INE027H01010</t>
  </si>
  <si>
    <t>MYL6012OO008</t>
  </si>
  <si>
    <t>PLBRE0000012</t>
  </si>
  <si>
    <t>TW0002454006</t>
  </si>
  <si>
    <t>MEGA FINANCIAL HOLDING CO LTD</t>
  </si>
  <si>
    <t>TW0002886009</t>
  </si>
  <si>
    <t>MERDEKA COPPER GOLD TBK PT</t>
  </si>
  <si>
    <t>ID1000134406</t>
  </si>
  <si>
    <t>KR7138040001</t>
  </si>
  <si>
    <t>MESAIEED PETROCHEMICAL HOLDING CO</t>
  </si>
  <si>
    <t>QA000VSUG130</t>
  </si>
  <si>
    <t>METROPOLITAN BANK &amp; TRUST CO</t>
  </si>
  <si>
    <t>PHY6028G1361</t>
  </si>
  <si>
    <t>TW0002377009</t>
  </si>
  <si>
    <t>CNE100001QQ5</t>
  </si>
  <si>
    <t>TH0128010R17</t>
  </si>
  <si>
    <t>KR7006800007</t>
  </si>
  <si>
    <t>MYL3816OO005</t>
  </si>
  <si>
    <t>ID1000099807</t>
  </si>
  <si>
    <t>MOBILE TELECOMMUNICATIONS CO KSCP</t>
  </si>
  <si>
    <t>MOBILE TELECOMMUNICATIONS CO SAUDI ARABIA</t>
  </si>
  <si>
    <t>SA121053DR18</t>
  </si>
  <si>
    <t>HU0000153937</t>
  </si>
  <si>
    <t>INE893J01029</t>
  </si>
  <si>
    <t>CZ0008040318</t>
  </si>
  <si>
    <t>MOUWASAT MEDICAL SERVICES CO</t>
  </si>
  <si>
    <t>SA12C051UH11</t>
  </si>
  <si>
    <t>INE356A01018</t>
  </si>
  <si>
    <t>MR DIY GROUP M BHD</t>
  </si>
  <si>
    <t>MYL5296OO008</t>
  </si>
  <si>
    <t>MRF LTD</t>
  </si>
  <si>
    <t>INE883A01011</t>
  </si>
  <si>
    <t>ZAE000042164</t>
  </si>
  <si>
    <t>AEM001001019</t>
  </si>
  <si>
    <t>MUTHOOT FINANCE LTD</t>
  </si>
  <si>
    <t>INE414G01012</t>
  </si>
  <si>
    <t>MUYUAN FOODSTUFF CO LTD</t>
  </si>
  <si>
    <t>GRS393503008</t>
  </si>
  <si>
    <t>NAHDI MEDICAL CO</t>
  </si>
  <si>
    <t>SA15HG521213</t>
  </si>
  <si>
    <t>TW0001303006</t>
  </si>
  <si>
    <t>TW0002408002</t>
  </si>
  <si>
    <t>CNE000001G38</t>
  </si>
  <si>
    <t>NASPERS LTD</t>
  </si>
  <si>
    <t>ZAE000325783</t>
  </si>
  <si>
    <t>GRS003003035</t>
  </si>
  <si>
    <t>AEN000501017</t>
  </si>
  <si>
    <t>NATURA &amp; CO HOLDING SA</t>
  </si>
  <si>
    <t>BRNTCOACNOR5</t>
  </si>
  <si>
    <t>NAVER CORP</t>
  </si>
  <si>
    <t>KR7035420009</t>
  </si>
  <si>
    <t>KR7036570000</t>
  </si>
  <si>
    <t>ZAE000004875</t>
  </si>
  <si>
    <t>NL0015000RT3</t>
  </si>
  <si>
    <t>NESTLE MALAYSIA BHD</t>
  </si>
  <si>
    <t>MYL4707OO005</t>
  </si>
  <si>
    <t>KYG6427A1022</t>
  </si>
  <si>
    <t>KR7251270005</t>
  </si>
  <si>
    <t>NEW ORIENTAL EDUCATION &amp; TECHNOLOGY GROUP INC</t>
  </si>
  <si>
    <t>KYG6470A1168</t>
  </si>
  <si>
    <t>KR7005940002</t>
  </si>
  <si>
    <t>KR7030190003</t>
  </si>
  <si>
    <t>TW0008464009</t>
  </si>
  <si>
    <t>CNE100004272</t>
  </si>
  <si>
    <t>ZAE000298253</t>
  </si>
  <si>
    <t>TW0003034005</t>
  </si>
  <si>
    <t>INE733E01010</t>
  </si>
  <si>
    <t>CNE0000019T2</t>
  </si>
  <si>
    <t>OIL &amp; NATURAL GAS CORP LTD</t>
  </si>
  <si>
    <t>INE213A01029</t>
  </si>
  <si>
    <t>ZAE000255360</t>
  </si>
  <si>
    <t>OOREDOO QPSC</t>
  </si>
  <si>
    <t>QA0007227737</t>
  </si>
  <si>
    <t>OPAP SA</t>
  </si>
  <si>
    <t>GRS419003009</t>
  </si>
  <si>
    <t>OPERADORA DE SITES MEXICANOS SAB DE CV</t>
  </si>
  <si>
    <t>MX01SI0C0002</t>
  </si>
  <si>
    <t>ORBIA ADVANCE CORP SAB DE CV</t>
  </si>
  <si>
    <t>MX01OR010004</t>
  </si>
  <si>
    <t>ORION CORP/REPUBLIC OF KOREA</t>
  </si>
  <si>
    <t>KR7271560005</t>
  </si>
  <si>
    <t>PLPKN0000018</t>
  </si>
  <si>
    <t>OTP BANK NYRT</t>
  </si>
  <si>
    <t>HU0000061726</t>
  </si>
  <si>
    <t>ZAE000314084</t>
  </si>
  <si>
    <t>INE761H01022</t>
  </si>
  <si>
    <t>KR7140860008</t>
  </si>
  <si>
    <t>CLP763281068</t>
  </si>
  <si>
    <t>PATRIA INVESTMENTS LTD</t>
  </si>
  <si>
    <t>KYG694511059</t>
  </si>
  <si>
    <t>TREPEGS00016</t>
  </si>
  <si>
    <t>TW0004938006</t>
  </si>
  <si>
    <t>ZAE000259479</t>
  </si>
  <si>
    <t>BRPETRACNPR6</t>
  </si>
  <si>
    <t>BRPETRACNOR9</t>
  </si>
  <si>
    <t>US71654V1017</t>
  </si>
  <si>
    <t>MYL5183OO008</t>
  </si>
  <si>
    <t>MYL5681OO001</t>
  </si>
  <si>
    <t>MYL6033OO004</t>
  </si>
  <si>
    <t>PETRONET LNG LTD</t>
  </si>
  <si>
    <t>INE347G01014</t>
  </si>
  <si>
    <t>PLPGER000010</t>
  </si>
  <si>
    <t>TW0006446008</t>
  </si>
  <si>
    <t>PHOENIX MILLS LTD/THE</t>
  </si>
  <si>
    <t>INE211B01039</t>
  </si>
  <si>
    <t>PI INDUSTRIES LTD</t>
  </si>
  <si>
    <t>INE603J01030</t>
  </si>
  <si>
    <t>PICC PROPERTY &amp; CASUALTY CO LTD</t>
  </si>
  <si>
    <t>CNE100000593</t>
  </si>
  <si>
    <t>INE318A01026</t>
  </si>
  <si>
    <t>CNE1000003X6</t>
  </si>
  <si>
    <t>GRS014003032</t>
  </si>
  <si>
    <t>PHY7072Q1032</t>
  </si>
  <si>
    <t>KR7003670007</t>
  </si>
  <si>
    <t>KR7005490008</t>
  </si>
  <si>
    <t>POSCO INTERNATIONAL CORP</t>
  </si>
  <si>
    <t>KR7047050000</t>
  </si>
  <si>
    <t>POSTAL SAVINGS BANK OF CHINA CO LTD</t>
  </si>
  <si>
    <t>CNE1000029W3</t>
  </si>
  <si>
    <t>TW0009904003</t>
  </si>
  <si>
    <t>POWER &amp; WATER UTILITY CO FOR JUBAIL &amp; YANBU</t>
  </si>
  <si>
    <t>SA15L0N10HH3</t>
  </si>
  <si>
    <t>POWER FINANCE CORP LTD</t>
  </si>
  <si>
    <t>INE134E01011</t>
  </si>
  <si>
    <t>POWER GRID CORP OF INDIA LTD</t>
  </si>
  <si>
    <t>INE752E01010</t>
  </si>
  <si>
    <t>POWSZECHNA KASA OSZCZEDNOSCI BANK POLSKI SA</t>
  </si>
  <si>
    <t>PLPKO0000016</t>
  </si>
  <si>
    <t>PLPZU0000011</t>
  </si>
  <si>
    <t>PPB GROUP BHD</t>
  </si>
  <si>
    <t>MYL4065OO008</t>
  </si>
  <si>
    <t>PRESIDENT CHAIN STORE CORP</t>
  </si>
  <si>
    <t>TW0002912003</t>
  </si>
  <si>
    <t>MYL8869OO009</t>
  </si>
  <si>
    <t>PRIO SA/BRAZIL</t>
  </si>
  <si>
    <t>BRPRIOACNOR1</t>
  </si>
  <si>
    <t>PROMOTORA Y OPERADORA DE INFRAESTRUCTURA SAB DE CV</t>
  </si>
  <si>
    <t>MX01PI000005</t>
  </si>
  <si>
    <t>PTT EXPLORATION &amp; PRODUCTION PCL</t>
  </si>
  <si>
    <t>TH0355010R16</t>
  </si>
  <si>
    <t>TH1074010R12</t>
  </si>
  <si>
    <t>PTT OIL &amp; RETAIL BUSINESS PCL</t>
  </si>
  <si>
    <t>THA099010R13</t>
  </si>
  <si>
    <t>TH0646010R18</t>
  </si>
  <si>
    <t>MYL1295OO004</t>
  </si>
  <si>
    <t>PUBLIC POWER CORP SA</t>
  </si>
  <si>
    <t>GRS434003000</t>
  </si>
  <si>
    <t>INE191H01014</t>
  </si>
  <si>
    <t>QATAR ELECTRICITY &amp; WATER CO QSC</t>
  </si>
  <si>
    <t>QA0006929812</t>
  </si>
  <si>
    <t>QATAR FUEL QSC</t>
  </si>
  <si>
    <t>QA0001200771</t>
  </si>
  <si>
    <t>QA000A0KD6L1</t>
  </si>
  <si>
    <t>QATAR INTERNATIONAL ISLAMIC BANK QSC</t>
  </si>
  <si>
    <t>QA0006929879</t>
  </si>
  <si>
    <t>QA0006929853</t>
  </si>
  <si>
    <t>QATAR NATIONAL BANK QPSC</t>
  </si>
  <si>
    <t>QA0006929895</t>
  </si>
  <si>
    <t>US88557W1018</t>
  </si>
  <si>
    <t>MYL7084OO006</t>
  </si>
  <si>
    <t>QLM LIFE &amp; MEDICAL INSURANCE CO WLL</t>
  </si>
  <si>
    <t>QA000QLM0003</t>
  </si>
  <si>
    <t>TW0002382009</t>
  </si>
  <si>
    <t>BRRADLACNOR0</t>
  </si>
  <si>
    <t>TW0002379005</t>
  </si>
  <si>
    <t>INE020B01018</t>
  </si>
  <si>
    <t>REDE D'OR SAO LUIZ SA</t>
  </si>
  <si>
    <t>BRRDORACNOR8</t>
  </si>
  <si>
    <t>LU0383812293</t>
  </si>
  <si>
    <t>INE002A01018</t>
  </si>
  <si>
    <t>ZAE000026480</t>
  </si>
  <si>
    <t>MYL1066OO009</t>
  </si>
  <si>
    <t>RICHTER GEDEON NYRT</t>
  </si>
  <si>
    <t>HU0000123096</t>
  </si>
  <si>
    <t>SA0007879048</t>
  </si>
  <si>
    <t>RUENTEX DEVELOPMENT CO LTD</t>
  </si>
  <si>
    <t>TW0009945006</t>
  </si>
  <si>
    <t>BRRAILACNOR9</t>
  </si>
  <si>
    <t>KR7010950004</t>
  </si>
  <si>
    <t>SABIC AGRI-NUTRIENTS CO</t>
  </si>
  <si>
    <t>SA0007879139</t>
  </si>
  <si>
    <t>SAHARA INTERNATIONAL PETROCHEMICAL CO</t>
  </si>
  <si>
    <t>SA000A0KFKK0</t>
  </si>
  <si>
    <t>KR7207940008</t>
  </si>
  <si>
    <t>SAMSUNG C&amp;T CORP</t>
  </si>
  <si>
    <t>KR7028260008</t>
  </si>
  <si>
    <t>KR7009150004</t>
  </si>
  <si>
    <t>KR7005931001</t>
  </si>
  <si>
    <t>KR7005930003</t>
  </si>
  <si>
    <t>KR7028050003</t>
  </si>
  <si>
    <t>KR7000810002</t>
  </si>
  <si>
    <t>KR7010140002</t>
  </si>
  <si>
    <t>KR7032830002</t>
  </si>
  <si>
    <t>KR7006400006</t>
  </si>
  <si>
    <t>KR7018260000</t>
  </si>
  <si>
    <t>INE775A01035</t>
  </si>
  <si>
    <t>ZAE000070660</t>
  </si>
  <si>
    <t>PLBZ00000044</t>
  </si>
  <si>
    <t>CNE000001F70</t>
  </si>
  <si>
    <t>TRASASAW91E4</t>
  </si>
  <si>
    <t>SASOL LTD</t>
  </si>
  <si>
    <t>ZAE000006896</t>
  </si>
  <si>
    <t>SA123GA0ITH7</t>
  </si>
  <si>
    <t>SAUDI ARABIAN OIL CO</t>
  </si>
  <si>
    <t>SA14TG012N13</t>
  </si>
  <si>
    <t>SAUDI ARAMCO BASE OIL CO</t>
  </si>
  <si>
    <t>SA15M1HH2NH5</t>
  </si>
  <si>
    <t>SAUDI AWWAL BANK</t>
  </si>
  <si>
    <t>SA0007879089</t>
  </si>
  <si>
    <t>SAUDI BASIC INDUSTRIES CORP</t>
  </si>
  <si>
    <t>SA0007879121</t>
  </si>
  <si>
    <t>SAUDI ELECTRICITY CO</t>
  </si>
  <si>
    <t>SA0007879550</t>
  </si>
  <si>
    <t>SA000A0B89Q3</t>
  </si>
  <si>
    <t>SAUDI INVESTMENT BANK/THE</t>
  </si>
  <si>
    <t>SA0007879063</t>
  </si>
  <si>
    <t>SAUDI KAYAN PETROCHEMICAL CO</t>
  </si>
  <si>
    <t>SA000A0MQCJ2</t>
  </si>
  <si>
    <t>SAUDI NATIONAL BANK/THE</t>
  </si>
  <si>
    <t>SA13L050IE10</t>
  </si>
  <si>
    <t>SAUDI RESEARCH &amp; MEDIA GROUP</t>
  </si>
  <si>
    <t>SA000A0JK5M3</t>
  </si>
  <si>
    <t>SA15DHKGHBH4</t>
  </si>
  <si>
    <t>SA0007879543</t>
  </si>
  <si>
    <t>SAVOLA GROUP/THE</t>
  </si>
  <si>
    <t>SA0007879162</t>
  </si>
  <si>
    <t>SBI CARDS &amp; PAYMENT SERVICES LTD</t>
  </si>
  <si>
    <t>INE018E01016</t>
  </si>
  <si>
    <t>SBI LIFE INSURANCE CO LTD</t>
  </si>
  <si>
    <t>INE123W01016</t>
  </si>
  <si>
    <t>THA790010R17</t>
  </si>
  <si>
    <t>TH0098010R12</t>
  </si>
  <si>
    <t>SENDAS DISTRIBUIDORA S/A</t>
  </si>
  <si>
    <t>BRASAIACNOR0</t>
  </si>
  <si>
    <t>SHANDONG NANSHAN ALUMINUM CO LTD</t>
  </si>
  <si>
    <t>CNE000001139</t>
  </si>
  <si>
    <t>SHANGHAI COMMERCIAL &amp; SAVINGS BANK LTD/THE</t>
  </si>
  <si>
    <t>TW0005876007</t>
  </si>
  <si>
    <t>SHANGHAI INTERNATIONAL PORT GROUP CO LTD</t>
  </si>
  <si>
    <t>CNE0000013N8</t>
  </si>
  <si>
    <t>SHANXI XINGHUACUN FEN WINE FACTORY CO LTD</t>
  </si>
  <si>
    <t>SHENZHEN MINDRAY BIO-MEDICAL ELECTRONICS CO LTD</t>
  </si>
  <si>
    <t>CNE100003G67</t>
  </si>
  <si>
    <t>CNE1000005H4</t>
  </si>
  <si>
    <t>TW0002888005</t>
  </si>
  <si>
    <t>KR7055550008</t>
  </si>
  <si>
    <t>ZAE000012084</t>
  </si>
  <si>
    <t>INE070A01015</t>
  </si>
  <si>
    <t>INE721A01013</t>
  </si>
  <si>
    <t>SIAM CEMENT PCL/THE</t>
  </si>
  <si>
    <t>TH0003010R12</t>
  </si>
  <si>
    <t>ZAE000259701</t>
  </si>
  <si>
    <t>CNE100000PW7</t>
  </si>
  <si>
    <t>INE003A01024</t>
  </si>
  <si>
    <t>KYG8190F1028</t>
  </si>
  <si>
    <t>MYL4197OO009</t>
  </si>
  <si>
    <t>MYL5285OO001</t>
  </si>
  <si>
    <t>TW0003023008</t>
  </si>
  <si>
    <t>TW0002890001</t>
  </si>
  <si>
    <t>TH8859010010</t>
  </si>
  <si>
    <t>KR7326030004</t>
  </si>
  <si>
    <t>KR7302440003</t>
  </si>
  <si>
    <t>KR7000660001</t>
  </si>
  <si>
    <t>KR7034730002</t>
  </si>
  <si>
    <t>KR7096770003</t>
  </si>
  <si>
    <t>KR7402340004</t>
  </si>
  <si>
    <t>SKC CO LTD</t>
  </si>
  <si>
    <t>KR7011790003</t>
  </si>
  <si>
    <t>PHY806761029</t>
  </si>
  <si>
    <t>PHY8076N1120</t>
  </si>
  <si>
    <t>CLP8716X1082</t>
  </si>
  <si>
    <t>KR7248070005</t>
  </si>
  <si>
    <t>INE073K01018</t>
  </si>
  <si>
    <t>US84265V1052</t>
  </si>
  <si>
    <t>INE647A01010</t>
  </si>
  <si>
    <t>ZAE000109815</t>
  </si>
  <si>
    <t>INE062A01020</t>
  </si>
  <si>
    <t>ID1000128705</t>
  </si>
  <si>
    <t>INE044A01036</t>
  </si>
  <si>
    <t>KYG857001054</t>
  </si>
  <si>
    <t>INE195A01028</t>
  </si>
  <si>
    <t>BRSUZBACNOR0</t>
  </si>
  <si>
    <t>INE398R01022</t>
  </si>
  <si>
    <t>TW0002347002</t>
  </si>
  <si>
    <t>TW0002887007</t>
  </si>
  <si>
    <t>TW0002834009</t>
  </si>
  <si>
    <t>TW0001101004</t>
  </si>
  <si>
    <t>TAIWAN COOPERATIVE FINANCIAL HOLDING CO LTD</t>
  </si>
  <si>
    <t>TW0005880009</t>
  </si>
  <si>
    <t>TW0002633005</t>
  </si>
  <si>
    <t>TW0003045001</t>
  </si>
  <si>
    <t>TAIWAN SEMICONDUCTOR MANUFACTURING CO LTD</t>
  </si>
  <si>
    <t>TW0002330008</t>
  </si>
  <si>
    <t>US8740801043</t>
  </si>
  <si>
    <t>TATA CONSULTANCY SERVICES LTD</t>
  </si>
  <si>
    <t>INE467B01029</t>
  </si>
  <si>
    <t>INE192A01025</t>
  </si>
  <si>
    <t>TATA ELXSI LTD</t>
  </si>
  <si>
    <t>INE670A01012</t>
  </si>
  <si>
    <t>INE155A01022</t>
  </si>
  <si>
    <t>INE081A01020</t>
  </si>
  <si>
    <t>INE669C01036</t>
  </si>
  <si>
    <t>BRVIVTACNOR0</t>
  </si>
  <si>
    <t>MYL4863OO006</t>
  </si>
  <si>
    <t>TELKOM INDONESIA PERSERO TBK PT</t>
  </si>
  <si>
    <t>ID1000129000</t>
  </si>
  <si>
    <t>MYL5347OO009</t>
  </si>
  <si>
    <t>US88034P1093</t>
  </si>
  <si>
    <t>TH0796010R11</t>
  </si>
  <si>
    <t>TIM SA/BRAZIL</t>
  </si>
  <si>
    <t>BRTIMSACNOR5</t>
  </si>
  <si>
    <t>TITAN CO LTD</t>
  </si>
  <si>
    <t>INE280A01028</t>
  </si>
  <si>
    <t>TMBTHANACHART BANK PCL</t>
  </si>
  <si>
    <t>TH0068010R15</t>
  </si>
  <si>
    <t>TRATOASO91H3</t>
  </si>
  <si>
    <t>TOKAI CARBON KOREA CO LTD</t>
  </si>
  <si>
    <t>KR7064760002</t>
  </si>
  <si>
    <t>TOPSPORTS INTERNATIONAL HOLDINGS LTD</t>
  </si>
  <si>
    <t>KYG8924B1041</t>
  </si>
  <si>
    <t>TORRENT PHARMACEUTICALS LTD</t>
  </si>
  <si>
    <t>INE685A01028</t>
  </si>
  <si>
    <t>BRTOTSACNOR8</t>
  </si>
  <si>
    <t>INE849A01020</t>
  </si>
  <si>
    <t>US89677Q1076</t>
  </si>
  <si>
    <t>TRUE CORP PCL</t>
  </si>
  <si>
    <t>THB231010R11</t>
  </si>
  <si>
    <t>TUBE INVESTMENTS OF INDIA LTD</t>
  </si>
  <si>
    <t>INE974X01010</t>
  </si>
  <si>
    <t>TRATHYAO91M5</t>
  </si>
  <si>
    <t>TRATCELL91M1</t>
  </si>
  <si>
    <t>TRAISCTR91N2</t>
  </si>
  <si>
    <t>TRATUPRS91E8</t>
  </si>
  <si>
    <t>TRASISEW91Q3</t>
  </si>
  <si>
    <t>TVS MOTOR CO LTD</t>
  </si>
  <si>
    <t>INE494B01023</t>
  </si>
  <si>
    <t>BRUGPAACNOR8</t>
  </si>
  <si>
    <t>INE481G01011</t>
  </si>
  <si>
    <t>TW0001216000</t>
  </si>
  <si>
    <t>JP3951600000</t>
  </si>
  <si>
    <t>ID1000095706</t>
  </si>
  <si>
    <t>TW0003037008</t>
  </si>
  <si>
    <t>UNITED ELECTRONICS CO</t>
  </si>
  <si>
    <t>SA12U0RHUHH8</t>
  </si>
  <si>
    <t>SA000A0MWH44</t>
  </si>
  <si>
    <t>TW0002303005</t>
  </si>
  <si>
    <t>UNITED SPIRITS LTD</t>
  </si>
  <si>
    <t>INE854D01024</t>
  </si>
  <si>
    <t>PHY9297P1004</t>
  </si>
  <si>
    <t>UPL LTD</t>
  </si>
  <si>
    <t>INE628A01036</t>
  </si>
  <si>
    <t>BRVALEACNOR0</t>
  </si>
  <si>
    <t>VAMOS LOCACAO DE CAMINHOES MAQUINAS E EQUIPAMENTOS SA</t>
  </si>
  <si>
    <t>BRVAMOACNOR7</t>
  </si>
  <si>
    <t>VANGUARD INTERNATIONAL SEMICONDUCTOR CORP</t>
  </si>
  <si>
    <t>TW0005347009</t>
  </si>
  <si>
    <t>INE205A01025</t>
  </si>
  <si>
    <t>VEF AB</t>
  </si>
  <si>
    <t>SE0016128151</t>
  </si>
  <si>
    <t>BRVBBRACNOR1</t>
  </si>
  <si>
    <t>US92763W1036</t>
  </si>
  <si>
    <t>HK0345001611</t>
  </si>
  <si>
    <t>ZAE000132577</t>
  </si>
  <si>
    <t>TW0006409006</t>
  </si>
  <si>
    <t>MX01WA000038</t>
  </si>
  <si>
    <t>TW0001605004</t>
  </si>
  <si>
    <t>TW0002615002</t>
  </si>
  <si>
    <t>BRWEGEACNOR0</t>
  </si>
  <si>
    <t>CNE100000619</t>
  </si>
  <si>
    <t>WILLFAR INFORMATION TECHNOLOGY CO LTD</t>
  </si>
  <si>
    <t>CNE100003RR7</t>
  </si>
  <si>
    <t>BRPORTACNOR8</t>
  </si>
  <si>
    <t>TW0002344009</t>
  </si>
  <si>
    <t>INE075A01022</t>
  </si>
  <si>
    <t>WISTRON CORP</t>
  </si>
  <si>
    <t>TW0003231007</t>
  </si>
  <si>
    <t>WIWYNN CORP</t>
  </si>
  <si>
    <t>TW0006669005</t>
  </si>
  <si>
    <t>WOOLWORTHS HOLDINGS LTD/SOUTH AFRICA</t>
  </si>
  <si>
    <t>ZAE000063863</t>
  </si>
  <si>
    <t>KR7316140003</t>
  </si>
  <si>
    <t>TW0003702007</t>
  </si>
  <si>
    <t>CNE000000VQ8</t>
  </si>
  <si>
    <t>CNE100000SP5</t>
  </si>
  <si>
    <t>XIAOMI CORP</t>
  </si>
  <si>
    <t>KYG9830T1067</t>
  </si>
  <si>
    <t>KYG9829N1025</t>
  </si>
  <si>
    <t>TW0002327004</t>
  </si>
  <si>
    <t>YANBU NATIONAL PETROCHEMICAL CO</t>
  </si>
  <si>
    <t>SA000A0HNF36</t>
  </si>
  <si>
    <t>TW0002609005</t>
  </si>
  <si>
    <t>TRAYKBNK91N6</t>
  </si>
  <si>
    <t>YES BANK LTD</t>
  </si>
  <si>
    <t>INE528G01035</t>
  </si>
  <si>
    <t>YTO EXPRESS GROUP CO LTD</t>
  </si>
  <si>
    <t>CNE0000012J8</t>
  </si>
  <si>
    <t>TW0002885001</t>
  </si>
  <si>
    <t>KR7000100008</t>
  </si>
  <si>
    <t>CNE000000VG9</t>
  </si>
  <si>
    <t>KYG989221000</t>
  </si>
  <si>
    <t>ZHENGZHOU YUTONG BUS CO LTD</t>
  </si>
  <si>
    <t>ZHONGJI INNOLIGHT CO LTD</t>
  </si>
  <si>
    <t>CNE100000B24</t>
  </si>
  <si>
    <t>TW0006679004</t>
  </si>
  <si>
    <t>INE758T01015</t>
  </si>
  <si>
    <t>maturityDate</t>
  </si>
  <si>
    <t>Internal</t>
  </si>
  <si>
    <t>cusip</t>
  </si>
  <si>
    <t>126462100</t>
  </si>
  <si>
    <t>374825206</t>
  </si>
  <si>
    <t>51925D106</t>
  </si>
  <si>
    <t>766910103</t>
  </si>
  <si>
    <t>96467A200</t>
  </si>
  <si>
    <t>IMCO EM Equity Pool</t>
  </si>
  <si>
    <t>IMCO GLOBAL CREDIT</t>
  </si>
  <si>
    <t>amount</t>
  </si>
  <si>
    <t>0.01</t>
  </si>
  <si>
    <t>7913.35</t>
  </si>
  <si>
    <t>0.16</t>
  </si>
  <si>
    <t>295570</t>
  </si>
  <si>
    <t>22900</t>
  </si>
  <si>
    <t>4475</t>
  </si>
  <si>
    <t>34000</t>
  </si>
  <si>
    <t>48300</t>
  </si>
  <si>
    <t>50000</t>
  </si>
  <si>
    <t>80000</t>
  </si>
  <si>
    <t>22000</t>
  </si>
  <si>
    <t>2000</t>
  </si>
  <si>
    <t>98.66</t>
  </si>
  <si>
    <t>0.64</t>
  </si>
  <si>
    <t>123215.67</t>
  </si>
  <si>
    <t>6.2</t>
  </si>
  <si>
    <t>-5.09</t>
  </si>
  <si>
    <t>239810.36</t>
  </si>
  <si>
    <t>167052.4</t>
  </si>
  <si>
    <t>854752.2</t>
  </si>
  <si>
    <t>79163.19</t>
  </si>
  <si>
    <t>187.45</t>
  </si>
  <si>
    <t>518533941</t>
  </si>
  <si>
    <t>0.29</t>
  </si>
  <si>
    <t>34969.2</t>
  </si>
  <si>
    <t>12207</t>
  </si>
  <si>
    <t>205000</t>
  </si>
  <si>
    <t>10000</t>
  </si>
  <si>
    <t>19300</t>
  </si>
  <si>
    <t>49000</t>
  </si>
  <si>
    <t>40320</t>
  </si>
  <si>
    <t>57000</t>
  </si>
  <si>
    <t>15000</t>
  </si>
  <si>
    <t>29000</t>
  </si>
  <si>
    <t>25000</t>
  </si>
  <si>
    <t>5297</t>
  </si>
  <si>
    <t>7000</t>
  </si>
  <si>
    <t>46842</t>
  </si>
  <si>
    <t>17000</t>
  </si>
  <si>
    <t>8500</t>
  </si>
  <si>
    <t>642300</t>
  </si>
  <si>
    <t>4000</t>
  </si>
  <si>
    <t>1300</t>
  </si>
  <si>
    <t>IMCO GC Pool</t>
  </si>
  <si>
    <t>$AF:$AF</t>
  </si>
  <si>
    <t>$AG:$AG</t>
  </si>
  <si>
    <t>$AH:$AH</t>
  </si>
  <si>
    <t>$G:$G</t>
  </si>
  <si>
    <t>IMP012O</t>
  </si>
  <si>
    <t>IMCO CPE LIQUIDITY ACCT</t>
  </si>
  <si>
    <t>IMCO CDN PUBLIC EQ SUBCO</t>
  </si>
  <si>
    <t>999</t>
  </si>
  <si>
    <t>ADVANTAGE ENERGY LTD</t>
  </si>
  <si>
    <t>CA00791P1071</t>
  </si>
  <si>
    <t>00791P107</t>
  </si>
  <si>
    <t>AIR CANADA</t>
  </si>
  <si>
    <t>CA0089118776</t>
  </si>
  <si>
    <t>008911877</t>
  </si>
  <si>
    <t>ALGOMA STEEL GROUP INC</t>
  </si>
  <si>
    <t>CA0156581070</t>
  </si>
  <si>
    <t>015658107</t>
  </si>
  <si>
    <t>ALGONQUIN POWER &amp; UTILITIES CORP</t>
  </si>
  <si>
    <t>CA0158571053</t>
  </si>
  <si>
    <t>015857105</t>
  </si>
  <si>
    <t>ALLIED PROPERTIES REAL ESTATE INVESTMENT TRUST</t>
  </si>
  <si>
    <t>CA0194561027</t>
  </si>
  <si>
    <t>019456102</t>
  </si>
  <si>
    <t>ALTUS GROUP LTD/CANADA</t>
  </si>
  <si>
    <t>CA02215R1073</t>
  </si>
  <si>
    <t>02215R107</t>
  </si>
  <si>
    <t>ATHABASCA OIL CORP</t>
  </si>
  <si>
    <t>CA04682R1073</t>
  </si>
  <si>
    <t>04682R107</t>
  </si>
  <si>
    <t>BAUSCH HEALTH COS INC</t>
  </si>
  <si>
    <t>CA0717341071</t>
  </si>
  <si>
    <t>071734107</t>
  </si>
  <si>
    <t>BAYTEX ENERGY CORP</t>
  </si>
  <si>
    <t>CA07317Q1054</t>
  </si>
  <si>
    <t>07317Q105</t>
  </si>
  <si>
    <t>BIRCHCLIFF ENERGY LTD</t>
  </si>
  <si>
    <t>CA0906971035</t>
  </si>
  <si>
    <t>090697103</t>
  </si>
  <si>
    <t>BLACKBERRY LTD</t>
  </si>
  <si>
    <t>CA09228F1036</t>
  </si>
  <si>
    <t>09228F103</t>
  </si>
  <si>
    <t>CA0966311064</t>
  </si>
  <si>
    <t>BOMBARDIER INC</t>
  </si>
  <si>
    <t>CA0977518616</t>
  </si>
  <si>
    <t>097751861</t>
  </si>
  <si>
    <t>BORALEX INC</t>
  </si>
  <si>
    <t>CA09950M3003</t>
  </si>
  <si>
    <t>09950M300</t>
  </si>
  <si>
    <t>BROOKFIELD RENEWABLE PARTNERS LP</t>
  </si>
  <si>
    <t>BMG162581083</t>
  </si>
  <si>
    <t>CAPSTONE COPPER CORP</t>
  </si>
  <si>
    <t>CA14071L1085</t>
  </si>
  <si>
    <t>14071L108</t>
  </si>
  <si>
    <t>CARGOJET INC</t>
  </si>
  <si>
    <t>CA14179V5036</t>
  </si>
  <si>
    <t>14179V503</t>
  </si>
  <si>
    <t>CENTERRA GOLD INC</t>
  </si>
  <si>
    <t>CA1520061021</t>
  </si>
  <si>
    <t>152006102</t>
  </si>
  <si>
    <t>CA17039A1066</t>
  </si>
  <si>
    <t>COGECO COMMUNICATIONS INC</t>
  </si>
  <si>
    <t>CA19239C1068</t>
  </si>
  <si>
    <t>19239C106</t>
  </si>
  <si>
    <t>CROMBIE REAL ESTATE INVESTMENT TRUST</t>
  </si>
  <si>
    <t>CA2271071094</t>
  </si>
  <si>
    <t>227107109</t>
  </si>
  <si>
    <t>DREAM INDUSTRIAL REAL ESTATE INVESTMENT TRUST</t>
  </si>
  <si>
    <t>CA26153W1095</t>
  </si>
  <si>
    <t>26153W109</t>
  </si>
  <si>
    <t>ELDORADO GOLD CORP</t>
  </si>
  <si>
    <t>CA2849025093</t>
  </si>
  <si>
    <t>284902509</t>
  </si>
  <si>
    <t>EMERA INC</t>
  </si>
  <si>
    <t>CA2908761018</t>
  </si>
  <si>
    <t>290876101</t>
  </si>
  <si>
    <t>EMPIRE CO LTD</t>
  </si>
  <si>
    <t>CA2918434077</t>
  </si>
  <si>
    <t>ENERGY FUELS INC/CANADA</t>
  </si>
  <si>
    <t>CA2926717083</t>
  </si>
  <si>
    <t>292671708</t>
  </si>
  <si>
    <t>EQUINOX GOLD CORP</t>
  </si>
  <si>
    <t>CA29446Y5020</t>
  </si>
  <si>
    <t>29446Y502</t>
  </si>
  <si>
    <t>ERO COPPER CORP</t>
  </si>
  <si>
    <t>CA2960061091</t>
  </si>
  <si>
    <t>296006109</t>
  </si>
  <si>
    <t>EXCHANGE INCOME CORP</t>
  </si>
  <si>
    <t>CA3012831077</t>
  </si>
  <si>
    <t>301283107</t>
  </si>
  <si>
    <t>FILO CORP</t>
  </si>
  <si>
    <t>CA31729R1055</t>
  </si>
  <si>
    <t>31729R105</t>
  </si>
  <si>
    <t>FIRST CAPITAL REAL ESTATE INVESTMENT TRUST</t>
  </si>
  <si>
    <t>CA31890B1031</t>
  </si>
  <si>
    <t>31890B103</t>
  </si>
  <si>
    <t>FIRST MAJESTIC SILVER CORP</t>
  </si>
  <si>
    <t>CA32076V1031</t>
  </si>
  <si>
    <t>32076V103</t>
  </si>
  <si>
    <t>GFL ENVIRONMENTAL INC</t>
  </si>
  <si>
    <t>CA36168Q1046</t>
  </si>
  <si>
    <t>36168Q104</t>
  </si>
  <si>
    <t>GOEASY LTD</t>
  </si>
  <si>
    <t>CA3803551074</t>
  </si>
  <si>
    <t>380355107</t>
  </si>
  <si>
    <t>H&amp;R REAL ESTATE INVESTMENT TRUST</t>
  </si>
  <si>
    <t>CA4039254079</t>
  </si>
  <si>
    <t>403925407</t>
  </si>
  <si>
    <t>HEADWATER EXPLORATION INC</t>
  </si>
  <si>
    <t>CA4220961078</t>
  </si>
  <si>
    <t>422096107</t>
  </si>
  <si>
    <t>HUDBAY MINERALS INC</t>
  </si>
  <si>
    <t>CA4436281022</t>
  </si>
  <si>
    <t>443628102</t>
  </si>
  <si>
    <t>IAMGOLD CORP</t>
  </si>
  <si>
    <t>CA4509131088</t>
  </si>
  <si>
    <t>450913108</t>
  </si>
  <si>
    <t>INNERGEX RENEWABLE ENERGY INC</t>
  </si>
  <si>
    <t>CA45790B1040</t>
  </si>
  <si>
    <t>45790B104</t>
  </si>
  <si>
    <t>INTERFOR CORP</t>
  </si>
  <si>
    <t>CA45868C1095</t>
  </si>
  <si>
    <t>45868C109</t>
  </si>
  <si>
    <t>INTERRENT REAL ESTATE INVESTMENT TRUST</t>
  </si>
  <si>
    <t>CA46071W2058</t>
  </si>
  <si>
    <t>46071W205</t>
  </si>
  <si>
    <t>IVANHOE MINES LTD</t>
  </si>
  <si>
    <t>CA46579R1047</t>
  </si>
  <si>
    <t>46579R104</t>
  </si>
  <si>
    <t>JAMIESON WELLNESS INC</t>
  </si>
  <si>
    <t>CA4707481046</t>
  </si>
  <si>
    <t>470748104</t>
  </si>
  <si>
    <t>K92 MINING INC</t>
  </si>
  <si>
    <t>CA4991131083</t>
  </si>
  <si>
    <t>499113108</t>
  </si>
  <si>
    <t>KEYERA CORP</t>
  </si>
  <si>
    <t>CA4932711001</t>
  </si>
  <si>
    <t>493271100</t>
  </si>
  <si>
    <t>KILLAM APARTMENT REAL ESTATE INVESTMENT TRUST</t>
  </si>
  <si>
    <t>CA49410M1023</t>
  </si>
  <si>
    <t>49410M102</t>
  </si>
  <si>
    <t>LIGHTSPEED COMMERCE INC</t>
  </si>
  <si>
    <t>CA53229C1077</t>
  </si>
  <si>
    <t>53229C107</t>
  </si>
  <si>
    <t>MAG SILVER CORP</t>
  </si>
  <si>
    <t>CA55903Q1046</t>
  </si>
  <si>
    <t>55903Q104</t>
  </si>
  <si>
    <t>METHANEX CORP</t>
  </si>
  <si>
    <t>CA59151K1084</t>
  </si>
  <si>
    <t>59151K108</t>
  </si>
  <si>
    <t>MTY FOOD GROUP INC</t>
  </si>
  <si>
    <t>CA55378N1078</t>
  </si>
  <si>
    <t>55378N107</t>
  </si>
  <si>
    <t>NEXGEN ENERGY LTD</t>
  </si>
  <si>
    <t>CA65340P1062</t>
  </si>
  <si>
    <t>65340P106</t>
  </si>
  <si>
    <t>NORTH WEST CO INC/THE</t>
  </si>
  <si>
    <t>CA6632782083</t>
  </si>
  <si>
    <t>663278208</t>
  </si>
  <si>
    <t>19674</t>
  </si>
  <si>
    <t>NORTHWEST HEALTHCARE PROPERTIES REAL ESTATE INVESTMENT TRUST</t>
  </si>
  <si>
    <t>CA6674951059</t>
  </si>
  <si>
    <t>667495105</t>
  </si>
  <si>
    <t>NOVAGOLD RESOURCES INC</t>
  </si>
  <si>
    <t>CA66987E2069</t>
  </si>
  <si>
    <t>66987E206</t>
  </si>
  <si>
    <t>CA67072Q1046</t>
  </si>
  <si>
    <t>CA68272K1030</t>
  </si>
  <si>
    <t>ORLA MINING LTD</t>
  </si>
  <si>
    <t>CA68634K1066</t>
  </si>
  <si>
    <t>68634K106</t>
  </si>
  <si>
    <t>OSISKO GOLD ROYALTIES LTD</t>
  </si>
  <si>
    <t>CA68827L1013</t>
  </si>
  <si>
    <t>68827L101</t>
  </si>
  <si>
    <t>PAN AMERICAN SILVER CORP</t>
  </si>
  <si>
    <t>CA6979001089</t>
  </si>
  <si>
    <t>697900108</t>
  </si>
  <si>
    <t>PET VALU HOLDINGS LTD</t>
  </si>
  <si>
    <t>CA71584R1055</t>
  </si>
  <si>
    <t>71584R105</t>
  </si>
  <si>
    <t>PRECISION DRILLING CORP</t>
  </si>
  <si>
    <t>CA74022D4075</t>
  </si>
  <si>
    <t>74022D407</t>
  </si>
  <si>
    <t>PREMIUM BRANDS HOLDINGS CORP</t>
  </si>
  <si>
    <t>CA74061A1084</t>
  </si>
  <si>
    <t>74061A108</t>
  </si>
  <si>
    <t>CA76329W1032</t>
  </si>
  <si>
    <t>SANDSTORM GOLD LTD</t>
  </si>
  <si>
    <t>CA80013R2063</t>
  </si>
  <si>
    <t>80013R206</t>
  </si>
  <si>
    <t>SEABRIDGE GOLD INC</t>
  </si>
  <si>
    <t>CA8119161054</t>
  </si>
  <si>
    <t>811916105</t>
  </si>
  <si>
    <t>85000</t>
  </si>
  <si>
    <t>SIENNA SENIOR LIVING INC</t>
  </si>
  <si>
    <t>CA82621K1021</t>
  </si>
  <si>
    <t>82621K102</t>
  </si>
  <si>
    <t>SILVERCREST METALS INC</t>
  </si>
  <si>
    <t>CA8283631015</t>
  </si>
  <si>
    <t>828363101</t>
  </si>
  <si>
    <t>SMARTCENTRES REAL ESTATE INVESTMENT TRUST</t>
  </si>
  <si>
    <t>CA83179X1087</t>
  </si>
  <si>
    <t>83179X108</t>
  </si>
  <si>
    <t>SPROTT INC</t>
  </si>
  <si>
    <t>CA8520662088</t>
  </si>
  <si>
    <t>852066208</t>
  </si>
  <si>
    <t>SSR MINING INC</t>
  </si>
  <si>
    <t>CA7847301032</t>
  </si>
  <si>
    <t>784730103</t>
  </si>
  <si>
    <t>STORAGEVAULT CANADA INC</t>
  </si>
  <si>
    <t>CA86212H1055</t>
  </si>
  <si>
    <t>86212H105</t>
  </si>
  <si>
    <t>TAMARACK VALLEY ENERGY LTD</t>
  </si>
  <si>
    <t>CA87505Y4094</t>
  </si>
  <si>
    <t>87505Y409</t>
  </si>
  <si>
    <t>TILRAY BRANDS INC</t>
  </si>
  <si>
    <t>US88688T1007</t>
  </si>
  <si>
    <t>88688T100</t>
  </si>
  <si>
    <t>TOPAZ ENERGY CORP</t>
  </si>
  <si>
    <t>CA89055A2039</t>
  </si>
  <si>
    <t>89055A203</t>
  </si>
  <si>
    <t>TOREX GOLD RESOURCES INC</t>
  </si>
  <si>
    <t>CA8910546032</t>
  </si>
  <si>
    <t>891054603</t>
  </si>
  <si>
    <t>TRANSALTA CORP</t>
  </si>
  <si>
    <t>CA89346D1078</t>
  </si>
  <si>
    <t>89346D107</t>
  </si>
  <si>
    <t>VERMILION ENERGY INC</t>
  </si>
  <si>
    <t>CA9237251058</t>
  </si>
  <si>
    <t>923725105</t>
  </si>
  <si>
    <t>WESDOME GOLD MINES LTD</t>
  </si>
  <si>
    <t>CA95083R1001</t>
  </si>
  <si>
    <t>95083R100</t>
  </si>
  <si>
    <t>WEST FRASER TIMBER CO LTD</t>
  </si>
  <si>
    <t>CA9528451052</t>
  </si>
  <si>
    <t>952845105</t>
  </si>
  <si>
    <t>6986</t>
  </si>
  <si>
    <t>47000</t>
  </si>
  <si>
    <t>2900</t>
  </si>
  <si>
    <t>3000</t>
  </si>
  <si>
    <t>9000</t>
  </si>
  <si>
    <t>53000</t>
  </si>
  <si>
    <t>65000</t>
  </si>
  <si>
    <t>16330</t>
  </si>
  <si>
    <t>8600</t>
  </si>
  <si>
    <t>37000</t>
  </si>
  <si>
    <t>9400</t>
  </si>
  <si>
    <t>MEGA LIFESCIENCES PCL</t>
  </si>
  <si>
    <t>ACTION CONSTRUCTION EQUIPMENT LTD</t>
  </si>
  <si>
    <t>INE731H01025</t>
  </si>
  <si>
    <t>76000</t>
  </si>
  <si>
    <t>AMMAN MINERAL INTERNASIONAL PT</t>
  </si>
  <si>
    <t>ID1000191109</t>
  </si>
  <si>
    <t>20111</t>
  </si>
  <si>
    <t>CNE100000734</t>
  </si>
  <si>
    <t>102430</t>
  </si>
  <si>
    <t>CNE0000015R4</t>
  </si>
  <si>
    <t>BEIJING NEW BUILDING MATERIALS PLC</t>
  </si>
  <si>
    <t>CNE000000QS4</t>
  </si>
  <si>
    <t>CNE100000742</t>
  </si>
  <si>
    <t>BRCPLEACNPB9</t>
  </si>
  <si>
    <t>COMMERCIAL INTERNATIONAL BANK - EGYPT (CIB)</t>
  </si>
  <si>
    <t>CNE100000601</t>
  </si>
  <si>
    <t>355894</t>
  </si>
  <si>
    <t>FIVE-STAR BUSINESS FINANCE LTD</t>
  </si>
  <si>
    <t>INE128S01021</t>
  </si>
  <si>
    <t>US3444191064</t>
  </si>
  <si>
    <t>GRUPO AEROPORTUARIO DEL CENTRO NORTE SAB DE CV</t>
  </si>
  <si>
    <t>MX01OM000018</t>
  </si>
  <si>
    <t>90400</t>
  </si>
  <si>
    <t>HUBEI JUMPCAN PHARMACEUTICAL CO LTD</t>
  </si>
  <si>
    <t>CNE0000018X6</t>
  </si>
  <si>
    <t>INE095A01012</t>
  </si>
  <si>
    <t>1425400</t>
  </si>
  <si>
    <t>US4824971042</t>
  </si>
  <si>
    <t>KUM YANG CO LTD</t>
  </si>
  <si>
    <t>KR7001570001</t>
  </si>
  <si>
    <t>CL0000000423</t>
  </si>
  <si>
    <t>7004</t>
  </si>
  <si>
    <t>INE670K01029</t>
  </si>
  <si>
    <t>225000</t>
  </si>
  <si>
    <t>690000</t>
  </si>
  <si>
    <t>68380</t>
  </si>
  <si>
    <t>PERSISTENT SYSTEMS LTD</t>
  </si>
  <si>
    <t>INE455K01017</t>
  </si>
  <si>
    <t>KR7022100002</t>
  </si>
  <si>
    <t>MXCFFI170008</t>
  </si>
  <si>
    <t>INE08U801020</t>
  </si>
  <si>
    <t>913</t>
  </si>
  <si>
    <t>18357</t>
  </si>
  <si>
    <t>HK3808041546</t>
  </si>
  <si>
    <t>KR7017670001</t>
  </si>
  <si>
    <t>INE040H01021</t>
  </si>
  <si>
    <t>INE151A01013</t>
  </si>
  <si>
    <t>KYG9066F1019</t>
  </si>
  <si>
    <t>KYG9431R1039</t>
  </si>
  <si>
    <t>44000</t>
  </si>
  <si>
    <t>VaR Bootstrap 95</t>
  </si>
  <si>
    <t>NINGBO ORIENT WIRES &amp; CABLES CO LTD</t>
  </si>
  <si>
    <t>3623</t>
  </si>
  <si>
    <t>NU HOLDINGS LTD/CAYMAN ISLANDS</t>
  </si>
  <si>
    <t>KYG6683N1034</t>
  </si>
  <si>
    <r>
      <t>Global Financial Crisis</t>
    </r>
    <r>
      <rPr>
        <b/>
        <vertAlign val="superscript"/>
        <sz val="11"/>
        <rFont val="Calibri"/>
        <family val="2"/>
        <scheme val="minor"/>
      </rPr>
      <t>7</t>
    </r>
  </si>
  <si>
    <r>
      <t>2000 Tech
Crash</t>
    </r>
    <r>
      <rPr>
        <b/>
        <vertAlign val="superscript"/>
        <sz val="11"/>
        <rFont val="Calibri"/>
        <family val="2"/>
        <scheme val="minor"/>
      </rPr>
      <t>7</t>
    </r>
  </si>
  <si>
    <t>58260</t>
  </si>
  <si>
    <t>56920</t>
  </si>
  <si>
    <t>89230</t>
  </si>
  <si>
    <t>195295</t>
  </si>
  <si>
    <t>73710</t>
  </si>
  <si>
    <t>93560</t>
  </si>
  <si>
    <t>3045</t>
  </si>
  <si>
    <t>FARADAY TECHNOLOGY CORP</t>
  </si>
  <si>
    <t>TW0003035002</t>
  </si>
  <si>
    <t>$AD:$AD</t>
  </si>
  <si>
    <t>Std Dev Bootstrap</t>
  </si>
  <si>
    <t>Delta PV (GC Equity Shock - GFC)</t>
  </si>
  <si>
    <t>82000</t>
  </si>
  <si>
    <t>NEW GOLD INC</t>
  </si>
  <si>
    <t>14000</t>
  </si>
  <si>
    <t>48500</t>
  </si>
  <si>
    <t>24300</t>
  </si>
  <si>
    <t>20000</t>
  </si>
  <si>
    <t>26569</t>
  </si>
  <si>
    <t>77058</t>
  </si>
  <si>
    <t>48301</t>
  </si>
  <si>
    <t>11234</t>
  </si>
  <si>
    <t>4348</t>
  </si>
  <si>
    <t>28589</t>
  </si>
  <si>
    <t>27772</t>
  </si>
  <si>
    <t>37002</t>
  </si>
  <si>
    <t>146892</t>
  </si>
  <si>
    <t>2322</t>
  </si>
  <si>
    <t>47561</t>
  </si>
  <si>
    <t>9295</t>
  </si>
  <si>
    <t>30957</t>
  </si>
  <si>
    <t>8569</t>
  </si>
  <si>
    <t>KELT EXPLORATION LTD</t>
  </si>
  <si>
    <t>CA4882951060</t>
  </si>
  <si>
    <t>488295106</t>
  </si>
  <si>
    <t>10120</t>
  </si>
  <si>
    <t>75500</t>
  </si>
  <si>
    <t>202978</t>
  </si>
  <si>
    <t>74537</t>
  </si>
  <si>
    <t>CA6445351068</t>
  </si>
  <si>
    <t>644535106</t>
  </si>
  <si>
    <t>40700</t>
  </si>
  <si>
    <t>46859</t>
  </si>
  <si>
    <t>12960</t>
  </si>
  <si>
    <t>59908</t>
  </si>
  <si>
    <t>15741</t>
  </si>
  <si>
    <t>4125</t>
  </si>
  <si>
    <t>IMP032S</t>
  </si>
  <si>
    <t>IMCO EMPE LIQUIDITY ACCT</t>
  </si>
  <si>
    <t>48000</t>
  </si>
  <si>
    <t>260400</t>
  </si>
  <si>
    <t>9500</t>
  </si>
  <si>
    <t>133000</t>
  </si>
  <si>
    <t>42400</t>
  </si>
  <si>
    <t>324</t>
  </si>
  <si>
    <t>89800</t>
  </si>
  <si>
    <t>42600</t>
  </si>
  <si>
    <t>61000</t>
  </si>
  <si>
    <t>38000</t>
  </si>
  <si>
    <t>38200</t>
  </si>
  <si>
    <t>MaturityDate</t>
  </si>
  <si>
    <t>68333ZAV9</t>
  </si>
  <si>
    <t>ONTARIO PROV MED TERM 3.75 02DEC53</t>
  </si>
  <si>
    <t>IMCO EMPE Liquidity</t>
  </si>
  <si>
    <t>EQ Pool LCR</t>
  </si>
  <si>
    <t>IMCC0010</t>
  </si>
  <si>
    <t>AUD</t>
  </si>
  <si>
    <t>IMP02AA</t>
  </si>
  <si>
    <t>IMCO GPE LIQUIDITY ACCT</t>
  </si>
  <si>
    <t>IMP022B</t>
  </si>
  <si>
    <t>IMCO Global Public Equity LP</t>
  </si>
  <si>
    <t>IMP022R</t>
  </si>
  <si>
    <t>IMP022T</t>
  </si>
  <si>
    <t>Russell-Internal World DMF</t>
  </si>
  <si>
    <t>IMP022Y</t>
  </si>
  <si>
    <t>IMCO GPE Completion FX</t>
  </si>
  <si>
    <t>864506.02</t>
  </si>
  <si>
    <t>IMP022C</t>
  </si>
  <si>
    <t>IMP022E</t>
  </si>
  <si>
    <t>IMP022F</t>
  </si>
  <si>
    <t>IMP022G</t>
  </si>
  <si>
    <t>IMP022H</t>
  </si>
  <si>
    <t>IMP022I</t>
  </si>
  <si>
    <t>IMP022J</t>
  </si>
  <si>
    <t>IMP022K</t>
  </si>
  <si>
    <t>IMP022N</t>
  </si>
  <si>
    <t>IMP022P</t>
  </si>
  <si>
    <t>IMP022Q</t>
  </si>
  <si>
    <t>IMP022V</t>
  </si>
  <si>
    <t>IMCO ARGA Global Concentrated EQ</t>
  </si>
  <si>
    <t>GPE invest in IMCO GPE Subco LP</t>
  </si>
  <si>
    <t>CHF</t>
  </si>
  <si>
    <t>2023.63</t>
  </si>
  <si>
    <t>12157.74</t>
  </si>
  <si>
    <t>61916.01</t>
  </si>
  <si>
    <t>14529.82</t>
  </si>
  <si>
    <t>13354.55</t>
  </si>
  <si>
    <t>1796</t>
  </si>
  <si>
    <t>616593.64</t>
  </si>
  <si>
    <t>17163.68</t>
  </si>
  <si>
    <t>19426.81</t>
  </si>
  <si>
    <t>4399.13</t>
  </si>
  <si>
    <t>1480.35</t>
  </si>
  <si>
    <t>92116.34</t>
  </si>
  <si>
    <t>4816.5</t>
  </si>
  <si>
    <t>952</t>
  </si>
  <si>
    <t>2550.12</t>
  </si>
  <si>
    <t>19308.59</t>
  </si>
  <si>
    <t>5733.75</t>
  </si>
  <si>
    <t>1035.48</t>
  </si>
  <si>
    <t>807.76</t>
  </si>
  <si>
    <t>950.3</t>
  </si>
  <si>
    <t>2756.7</t>
  </si>
  <si>
    <t>1207.44</t>
  </si>
  <si>
    <t>7779.55</t>
  </si>
  <si>
    <t>403.2</t>
  </si>
  <si>
    <t>1453.5</t>
  </si>
  <si>
    <t>21427.75</t>
  </si>
  <si>
    <t>1257.76</t>
  </si>
  <si>
    <t>3335.04</t>
  </si>
  <si>
    <t>1116.36</t>
  </si>
  <si>
    <t>990</t>
  </si>
  <si>
    <t>1178.03</t>
  </si>
  <si>
    <t>11549.85</t>
  </si>
  <si>
    <t>1472.82</t>
  </si>
  <si>
    <t>6240.92</t>
  </si>
  <si>
    <t>4056.88</t>
  </si>
  <si>
    <t>2340.25</t>
  </si>
  <si>
    <t>1810.24</t>
  </si>
  <si>
    <t>501.91</t>
  </si>
  <si>
    <t>834.6799999999999</t>
  </si>
  <si>
    <t>15452.28</t>
  </si>
  <si>
    <t>13525.38</t>
  </si>
  <si>
    <t>1274.94</t>
  </si>
  <si>
    <t>12283.98</t>
  </si>
  <si>
    <t>6891.51</t>
  </si>
  <si>
    <t>7970.2</t>
  </si>
  <si>
    <t>15477.6</t>
  </si>
  <si>
    <t>4274.7</t>
  </si>
  <si>
    <t>38491.42</t>
  </si>
  <si>
    <t>2463.13</t>
  </si>
  <si>
    <t>31318.8</t>
  </si>
  <si>
    <t>36977.23</t>
  </si>
  <si>
    <t>805.2</t>
  </si>
  <si>
    <t>36823.51</t>
  </si>
  <si>
    <t>3217.28</t>
  </si>
  <si>
    <t>9080.969999999999</t>
  </si>
  <si>
    <t>911.6</t>
  </si>
  <si>
    <t>9126.74</t>
  </si>
  <si>
    <t>12545.5</t>
  </si>
  <si>
    <t>1338.4</t>
  </si>
  <si>
    <t>4252</t>
  </si>
  <si>
    <t>IMP022U</t>
  </si>
  <si>
    <t>Russell Global Fundamental Strategy</t>
  </si>
  <si>
    <t>124101.66</t>
  </si>
  <si>
    <t>512877.6</t>
  </si>
  <si>
    <t>DKK</t>
  </si>
  <si>
    <t>23662.05</t>
  </si>
  <si>
    <t>485955.58</t>
  </si>
  <si>
    <t>188537.5</t>
  </si>
  <si>
    <t>13229.76</t>
  </si>
  <si>
    <t>452756.1</t>
  </si>
  <si>
    <t>57548.7</t>
  </si>
  <si>
    <t>573535.0699999999</t>
  </si>
  <si>
    <t>2971020.02</t>
  </si>
  <si>
    <t>1152623.35</t>
  </si>
  <si>
    <t>376470.8</t>
  </si>
  <si>
    <t>7075.65</t>
  </si>
  <si>
    <t>4119.12</t>
  </si>
  <si>
    <t>29175</t>
  </si>
  <si>
    <t>8503.110000000001</t>
  </si>
  <si>
    <t>9801.33</t>
  </si>
  <si>
    <t>66390.53999999999</t>
  </si>
  <si>
    <t>17925</t>
  </si>
  <si>
    <t>7716.34</t>
  </si>
  <si>
    <t>84318.31</t>
  </si>
  <si>
    <t>31216.86</t>
  </si>
  <si>
    <t>358875</t>
  </si>
  <si>
    <t>4073.4</t>
  </si>
  <si>
    <t>214326.53</t>
  </si>
  <si>
    <t>189504</t>
  </si>
  <si>
    <t>43329.89</t>
  </si>
  <si>
    <t>27606</t>
  </si>
  <si>
    <t>173850</t>
  </si>
  <si>
    <t>82173.11</t>
  </si>
  <si>
    <t>7143.84</t>
  </si>
  <si>
    <t>94125</t>
  </si>
  <si>
    <t>16667.26</t>
  </si>
  <si>
    <t>3395</t>
  </si>
  <si>
    <t>7489.31</t>
  </si>
  <si>
    <t>3448.65</t>
  </si>
  <si>
    <t>39270.93</t>
  </si>
  <si>
    <t>5699.53</t>
  </si>
  <si>
    <t>1065.9</t>
  </si>
  <si>
    <t>19038.28</t>
  </si>
  <si>
    <t>1123.32</t>
  </si>
  <si>
    <t>13877.01</t>
  </si>
  <si>
    <t>2803.68</t>
  </si>
  <si>
    <t>344.22</t>
  </si>
  <si>
    <t>2138.6</t>
  </si>
  <si>
    <t>36274.05</t>
  </si>
  <si>
    <t>10286.22</t>
  </si>
  <si>
    <t>13091.34</t>
  </si>
  <si>
    <t>7227.24</t>
  </si>
  <si>
    <t>901.9400000000001</t>
  </si>
  <si>
    <t>1848.64</t>
  </si>
  <si>
    <t>773.36</t>
  </si>
  <si>
    <t>44175.8</t>
  </si>
  <si>
    <t>9272.889999999999</t>
  </si>
  <si>
    <t>840.1</t>
  </si>
  <si>
    <t>4173.41</t>
  </si>
  <si>
    <t>1771.38</t>
  </si>
  <si>
    <t>5299.67</t>
  </si>
  <si>
    <t>5150.25</t>
  </si>
  <si>
    <t>7086.23</t>
  </si>
  <si>
    <t>14755.64</t>
  </si>
  <si>
    <t>1621.13</t>
  </si>
  <si>
    <t>970.51</t>
  </si>
  <si>
    <t>38027.77</t>
  </si>
  <si>
    <t>1653.71</t>
  </si>
  <si>
    <t>5054.38</t>
  </si>
  <si>
    <t>10882.14</t>
  </si>
  <si>
    <t>27103.43</t>
  </si>
  <si>
    <t>25936.69</t>
  </si>
  <si>
    <t>68799.12</t>
  </si>
  <si>
    <t>7157.96</t>
  </si>
  <si>
    <t>66506.49000000001</t>
  </si>
  <si>
    <t>25184.98</t>
  </si>
  <si>
    <t>5475.27</t>
  </si>
  <si>
    <t>6562.7</t>
  </si>
  <si>
    <t>29928.93</t>
  </si>
  <si>
    <t>1046.04</t>
  </si>
  <si>
    <t>3871.38</t>
  </si>
  <si>
    <t>98929.23</t>
  </si>
  <si>
    <t>49986.11</t>
  </si>
  <si>
    <t>32341.76</t>
  </si>
  <si>
    <t>38701.5</t>
  </si>
  <si>
    <t>45148.14</t>
  </si>
  <si>
    <t>268290.94</t>
  </si>
  <si>
    <t>294061.93</t>
  </si>
  <si>
    <t>301345.15</t>
  </si>
  <si>
    <t>6.17</t>
  </si>
  <si>
    <t>103233.72</t>
  </si>
  <si>
    <t>44423.67</t>
  </si>
  <si>
    <t>169628.12</t>
  </si>
  <si>
    <t>100313.46</t>
  </si>
  <si>
    <t>1111.13</t>
  </si>
  <si>
    <t>2749.74</t>
  </si>
  <si>
    <t>1013.38</t>
  </si>
  <si>
    <t>291.15</t>
  </si>
  <si>
    <t>13315.25</t>
  </si>
  <si>
    <t>1917.45</t>
  </si>
  <si>
    <t>898.02</t>
  </si>
  <si>
    <t>1547.35</t>
  </si>
  <si>
    <t>1334.64</t>
  </si>
  <si>
    <t>1713.9</t>
  </si>
  <si>
    <t>401.1</t>
  </si>
  <si>
    <t>10196.77</t>
  </si>
  <si>
    <t>217.45</t>
  </si>
  <si>
    <t>1721.32</t>
  </si>
  <si>
    <t>7960.64</t>
  </si>
  <si>
    <t>1966.54</t>
  </si>
  <si>
    <t>1395.6</t>
  </si>
  <si>
    <t>1422.95</t>
  </si>
  <si>
    <t>241.43</t>
  </si>
  <si>
    <t>4561.91</t>
  </si>
  <si>
    <t>15719.58</t>
  </si>
  <si>
    <t>244.72</t>
  </si>
  <si>
    <t>2940.51</t>
  </si>
  <si>
    <t>1717.2</t>
  </si>
  <si>
    <t>947.36</t>
  </si>
  <si>
    <t>803.11</t>
  </si>
  <si>
    <t>5117.1</t>
  </si>
  <si>
    <t>1053.5</t>
  </si>
  <si>
    <t>21202.48</t>
  </si>
  <si>
    <t>336.99</t>
  </si>
  <si>
    <t>3978.46</t>
  </si>
  <si>
    <t>310.85</t>
  </si>
  <si>
    <t>856.77</t>
  </si>
  <si>
    <t>2298.12</t>
  </si>
  <si>
    <t>1187.51</t>
  </si>
  <si>
    <t>257.99</t>
  </si>
  <si>
    <t>12638.44</t>
  </si>
  <si>
    <t>7296.39</t>
  </si>
  <si>
    <t>398.98</t>
  </si>
  <si>
    <t>1384.48</t>
  </si>
  <si>
    <t>465.3</t>
  </si>
  <si>
    <t>805.22</t>
  </si>
  <si>
    <t>5621.98</t>
  </si>
  <si>
    <t>3714.5</t>
  </si>
  <si>
    <t>9704.530000000001</t>
  </si>
  <si>
    <t>1211.84</t>
  </si>
  <si>
    <t>1433.46</t>
  </si>
  <si>
    <t>2678.47</t>
  </si>
  <si>
    <t>1523.69</t>
  </si>
  <si>
    <t>1129.17</t>
  </si>
  <si>
    <t>277.4</t>
  </si>
  <si>
    <t>2567.34</t>
  </si>
  <si>
    <t>512.26</t>
  </si>
  <si>
    <t>7891.66</t>
  </si>
  <si>
    <t>32136.92</t>
  </si>
  <si>
    <t>1034.8</t>
  </si>
  <si>
    <t>2656.29</t>
  </si>
  <si>
    <t>527.6</t>
  </si>
  <si>
    <t>723.9</t>
  </si>
  <si>
    <t>2362.36</t>
  </si>
  <si>
    <t>9092.91</t>
  </si>
  <si>
    <t>6994.3</t>
  </si>
  <si>
    <t>749.11</t>
  </si>
  <si>
    <t>22407.25</t>
  </si>
  <si>
    <t>833.28</t>
  </si>
  <si>
    <t>612.96</t>
  </si>
  <si>
    <t>246.72</t>
  </si>
  <si>
    <t>3484.2</t>
  </si>
  <si>
    <t>3404.15</t>
  </si>
  <si>
    <t>803.1</t>
  </si>
  <si>
    <t>2163.81</t>
  </si>
  <si>
    <t>2217.33</t>
  </si>
  <si>
    <t>210.15</t>
  </si>
  <si>
    <t>5231.1</t>
  </si>
  <si>
    <t>292.62</t>
  </si>
  <si>
    <t>3349.51</t>
  </si>
  <si>
    <t>830.64</t>
  </si>
  <si>
    <t>9283.040000000001</t>
  </si>
  <si>
    <t>4218.27</t>
  </si>
  <si>
    <t>1373.96</t>
  </si>
  <si>
    <t>1749.2</t>
  </si>
  <si>
    <t>1749.48</t>
  </si>
  <si>
    <t>1934.36</t>
  </si>
  <si>
    <t>28124</t>
  </si>
  <si>
    <t>661.0599999999999</t>
  </si>
  <si>
    <t>1257.78</t>
  </si>
  <si>
    <t>661.73</t>
  </si>
  <si>
    <t>473.59</t>
  </si>
  <si>
    <t>1526.28</t>
  </si>
  <si>
    <t>1299.06</t>
  </si>
  <si>
    <t>882.11</t>
  </si>
  <si>
    <t>2928.06</t>
  </si>
  <si>
    <t>350.1</t>
  </si>
  <si>
    <t>405.41</t>
  </si>
  <si>
    <t>993.9400000000001</t>
  </si>
  <si>
    <t>349.78</t>
  </si>
  <si>
    <t>524.47</t>
  </si>
  <si>
    <t>2605.8</t>
  </si>
  <si>
    <t>10063.75</t>
  </si>
  <si>
    <t>3406.62</t>
  </si>
  <si>
    <t>9898.530000000001</t>
  </si>
  <si>
    <t>215.45</t>
  </si>
  <si>
    <t>1513.26</t>
  </si>
  <si>
    <t>1355.6</t>
  </si>
  <si>
    <t>4833.18</t>
  </si>
  <si>
    <t>20399.65</t>
  </si>
  <si>
    <t>435.8</t>
  </si>
  <si>
    <t>838.34</t>
  </si>
  <si>
    <t>205.6</t>
  </si>
  <si>
    <t>2565</t>
  </si>
  <si>
    <t>6836.76</t>
  </si>
  <si>
    <t>546.95</t>
  </si>
  <si>
    <t>1260.24</t>
  </si>
  <si>
    <t>275.56</t>
  </si>
  <si>
    <t>3162.05</t>
  </si>
  <si>
    <t>1232.2</t>
  </si>
  <si>
    <t>2959.51</t>
  </si>
  <si>
    <t>309.35</t>
  </si>
  <si>
    <t>1603.6</t>
  </si>
  <si>
    <t>3890.21</t>
  </si>
  <si>
    <t>333.06</t>
  </si>
  <si>
    <t>987.41</t>
  </si>
  <si>
    <t>6647.26</t>
  </si>
  <si>
    <t>2867.5</t>
  </si>
  <si>
    <t>5690.92</t>
  </si>
  <si>
    <t>993.21</t>
  </si>
  <si>
    <t>10982.2</t>
  </si>
  <si>
    <t>2511.5</t>
  </si>
  <si>
    <t>5941.31</t>
  </si>
  <si>
    <t>10885.16</t>
  </si>
  <si>
    <t>1115.21</t>
  </si>
  <si>
    <t>1325.78</t>
  </si>
  <si>
    <t>22614.17</t>
  </si>
  <si>
    <t>1016.97</t>
  </si>
  <si>
    <t>1715.41</t>
  </si>
  <si>
    <t>2052.68</t>
  </si>
  <si>
    <t>8240</t>
  </si>
  <si>
    <t>268.57</t>
  </si>
  <si>
    <t>1863.36</t>
  </si>
  <si>
    <t>822.6799999999999</t>
  </si>
  <si>
    <t>2288.25</t>
  </si>
  <si>
    <t>72447.08</t>
  </si>
  <si>
    <t>264.87</t>
  </si>
  <si>
    <t>7541.3</t>
  </si>
  <si>
    <t>3260.05</t>
  </si>
  <si>
    <t>13443.88</t>
  </si>
  <si>
    <t>35952.35</t>
  </si>
  <si>
    <t>2051.62</t>
  </si>
  <si>
    <t>784.26</t>
  </si>
  <si>
    <t>7575.36</t>
  </si>
  <si>
    <t>10236.81</t>
  </si>
  <si>
    <t>12955.11</t>
  </si>
  <si>
    <t>15748.84</t>
  </si>
  <si>
    <t>645.97</t>
  </si>
  <si>
    <t>19760.32</t>
  </si>
  <si>
    <t>825.54</t>
  </si>
  <si>
    <t>55772.31</t>
  </si>
  <si>
    <t>8679.75</t>
  </si>
  <si>
    <t>4925.88</t>
  </si>
  <si>
    <t>784.05</t>
  </si>
  <si>
    <t>5552.34</t>
  </si>
  <si>
    <t>3676.04</t>
  </si>
  <si>
    <t>14048.52</t>
  </si>
  <si>
    <t>27916.43</t>
  </si>
  <si>
    <t>14745.65</t>
  </si>
  <si>
    <t>6031.22</t>
  </si>
  <si>
    <t>13617.93</t>
  </si>
  <si>
    <t>1580.79</t>
  </si>
  <si>
    <t>761.0599999999999</t>
  </si>
  <si>
    <t>244.26</t>
  </si>
  <si>
    <t>365.14</t>
  </si>
  <si>
    <t>2919.53</t>
  </si>
  <si>
    <t>8634.16</t>
  </si>
  <si>
    <t>20747.58</t>
  </si>
  <si>
    <t>3418.58</t>
  </si>
  <si>
    <t>4479.96</t>
  </si>
  <si>
    <t>1869.61</t>
  </si>
  <si>
    <t>12798.9</t>
  </si>
  <si>
    <t>5041.11</t>
  </si>
  <si>
    <t>481.69</t>
  </si>
  <si>
    <t>5516.21</t>
  </si>
  <si>
    <t>14725.23</t>
  </si>
  <si>
    <t>19711.25</t>
  </si>
  <si>
    <t>8521.110000000001</t>
  </si>
  <si>
    <t>8220.6</t>
  </si>
  <si>
    <t>1070.85</t>
  </si>
  <si>
    <t>11818.55</t>
  </si>
  <si>
    <t>2662.66</t>
  </si>
  <si>
    <t>346.43</t>
  </si>
  <si>
    <t>1078.3</t>
  </si>
  <si>
    <t>5058.51</t>
  </si>
  <si>
    <t>3288.88</t>
  </si>
  <si>
    <t>20025.23</t>
  </si>
  <si>
    <t>424.84</t>
  </si>
  <si>
    <t>6396.4</t>
  </si>
  <si>
    <t>3086.58</t>
  </si>
  <si>
    <t>642.92</t>
  </si>
  <si>
    <t>1853.83</t>
  </si>
  <si>
    <t>1077.65</t>
  </si>
  <si>
    <t>10325.34</t>
  </si>
  <si>
    <t>46432.21</t>
  </si>
  <si>
    <t>13087.62</t>
  </si>
  <si>
    <t>307530.88</t>
  </si>
  <si>
    <t>113242.14</t>
  </si>
  <si>
    <t>225093.2</t>
  </si>
  <si>
    <t>88457.11</t>
  </si>
  <si>
    <t>2690.48</t>
  </si>
  <si>
    <t>3311.91</t>
  </si>
  <si>
    <t>5.31</t>
  </si>
  <si>
    <t>0.21</t>
  </si>
  <si>
    <t>0.28</t>
  </si>
  <si>
    <t>ILS</t>
  </si>
  <si>
    <t>1381212</t>
  </si>
  <si>
    <t>NOK</t>
  </si>
  <si>
    <t>254302.99</t>
  </si>
  <si>
    <t>47647.2</t>
  </si>
  <si>
    <t>67268.34</t>
  </si>
  <si>
    <t>4490.34</t>
  </si>
  <si>
    <t>24578.9</t>
  </si>
  <si>
    <t>7014.5</t>
  </si>
  <si>
    <t>28696</t>
  </si>
  <si>
    <t>34455.6</t>
  </si>
  <si>
    <t>2210.4</t>
  </si>
  <si>
    <t>35428</t>
  </si>
  <si>
    <t>18749.75</t>
  </si>
  <si>
    <t>18964</t>
  </si>
  <si>
    <t>7871.71</t>
  </si>
  <si>
    <t>2418</t>
  </si>
  <si>
    <t>4278.5</t>
  </si>
  <si>
    <t>16250.33</t>
  </si>
  <si>
    <t>NZD</t>
  </si>
  <si>
    <t>70161.13</t>
  </si>
  <si>
    <t>59119.25</t>
  </si>
  <si>
    <t>43542.14</t>
  </si>
  <si>
    <t>51224.46</t>
  </si>
  <si>
    <t>107448.31</t>
  </si>
  <si>
    <t>263606.26</t>
  </si>
  <si>
    <t>42852.03</t>
  </si>
  <si>
    <t>67827.21000000001</t>
  </si>
  <si>
    <t>92284.39</t>
  </si>
  <si>
    <t>68897.07000000001</t>
  </si>
  <si>
    <t>207437.26</t>
  </si>
  <si>
    <t>57937.84</t>
  </si>
  <si>
    <t>278080.36</t>
  </si>
  <si>
    <t>942769.8</t>
  </si>
  <si>
    <t>6453.15</t>
  </si>
  <si>
    <t>5986.46</t>
  </si>
  <si>
    <t>12372.06</t>
  </si>
  <si>
    <t>5959.33</t>
  </si>
  <si>
    <t>22619.21</t>
  </si>
  <si>
    <t>11426.1</t>
  </si>
  <si>
    <t>7010.38</t>
  </si>
  <si>
    <t>11822.26</t>
  </si>
  <si>
    <t>8653.719999999999</t>
  </si>
  <si>
    <t>652.72</t>
  </si>
  <si>
    <t>4305</t>
  </si>
  <si>
    <t>42287.71</t>
  </si>
  <si>
    <t>14163.49</t>
  </si>
  <si>
    <t>6536.83</t>
  </si>
  <si>
    <t>15885.94</t>
  </si>
  <si>
    <t>7806.47</t>
  </si>
  <si>
    <t>5860.95</t>
  </si>
  <si>
    <t>25900.56</t>
  </si>
  <si>
    <t>48901.1</t>
  </si>
  <si>
    <t>25723.24</t>
  </si>
  <si>
    <t>21740.77</t>
  </si>
  <si>
    <t>16715.59</t>
  </si>
  <si>
    <t>22958.41</t>
  </si>
  <si>
    <t>141121.56</t>
  </si>
  <si>
    <t>9001.76</t>
  </si>
  <si>
    <t>16134.11</t>
  </si>
  <si>
    <t>42714.28</t>
  </si>
  <si>
    <t>6199.32</t>
  </si>
  <si>
    <t>8176.47</t>
  </si>
  <si>
    <t>12447.48</t>
  </si>
  <si>
    <t>45484.74</t>
  </si>
  <si>
    <t>69674.95</t>
  </si>
  <si>
    <t>42219</t>
  </si>
  <si>
    <t>31554.25</t>
  </si>
  <si>
    <t>7617.51</t>
  </si>
  <si>
    <t>45219.72</t>
  </si>
  <si>
    <t>72149.47</t>
  </si>
  <si>
    <t>13817.31</t>
  </si>
  <si>
    <t>6729.09</t>
  </si>
  <si>
    <t>18358.96</t>
  </si>
  <si>
    <t>45373.35</t>
  </si>
  <si>
    <t>5598.01</t>
  </si>
  <si>
    <t>115546.74</t>
  </si>
  <si>
    <t>55227.4</t>
  </si>
  <si>
    <t>75500.74000000001</t>
  </si>
  <si>
    <t>63122.36</t>
  </si>
  <si>
    <t>112999.27</t>
  </si>
  <si>
    <t>76942.73</t>
  </si>
  <si>
    <t>113050.4</t>
  </si>
  <si>
    <t>60943.95</t>
  </si>
  <si>
    <t>83322.23</t>
  </si>
  <si>
    <t>14444.02</t>
  </si>
  <si>
    <t>259814.6</t>
  </si>
  <si>
    <t>19853.4</t>
  </si>
  <si>
    <t>18112.11</t>
  </si>
  <si>
    <t>7686.98</t>
  </si>
  <si>
    <t>8741.790000000001</t>
  </si>
  <si>
    <t>139079.62</t>
  </si>
  <si>
    <t>21408.17</t>
  </si>
  <si>
    <t>42017.93</t>
  </si>
  <si>
    <t>37516.19</t>
  </si>
  <si>
    <t>2008.9</t>
  </si>
  <si>
    <t>26639.36</t>
  </si>
  <si>
    <t>32393.16</t>
  </si>
  <si>
    <t>6479.88</t>
  </si>
  <si>
    <t>536.23</t>
  </si>
  <si>
    <t>15675.59</t>
  </si>
  <si>
    <t>2088.63</t>
  </si>
  <si>
    <t>1614.2</t>
  </si>
  <si>
    <t>2271.16</t>
  </si>
  <si>
    <t>3810.1</t>
  </si>
  <si>
    <t>25487.14</t>
  </si>
  <si>
    <t>2452.17</t>
  </si>
  <si>
    <t>274.56</t>
  </si>
  <si>
    <t>3627.06</t>
  </si>
  <si>
    <t>5554.4</t>
  </si>
  <si>
    <t>9965.389999999999</t>
  </si>
  <si>
    <t>524.4400000000001</t>
  </si>
  <si>
    <t>15095.38</t>
  </si>
  <si>
    <t>789.26</t>
  </si>
  <si>
    <t>3I GROUP PLC</t>
  </si>
  <si>
    <t>GB00B1YW4409</t>
  </si>
  <si>
    <t>3M CO</t>
  </si>
  <si>
    <t>US88579Y1010</t>
  </si>
  <si>
    <t>88579Y101</t>
  </si>
  <si>
    <t>A O SMITH CORP</t>
  </si>
  <si>
    <t>US8318652091</t>
  </si>
  <si>
    <t>831865209</t>
  </si>
  <si>
    <t>ABB LTD</t>
  </si>
  <si>
    <t>CH0012221716</t>
  </si>
  <si>
    <t>ABBVIE INC</t>
  </si>
  <si>
    <t>US00287Y1091</t>
  </si>
  <si>
    <t>00287Y109</t>
  </si>
  <si>
    <t>ABN AMRO BANK NV</t>
  </si>
  <si>
    <t>NL0011540547</t>
  </si>
  <si>
    <t>ACCENTURE PLC</t>
  </si>
  <si>
    <t>IE00B4BNMY34</t>
  </si>
  <si>
    <t>ACCIONA SA</t>
  </si>
  <si>
    <t>ES0125220311</t>
  </si>
  <si>
    <t>ACCOR SA</t>
  </si>
  <si>
    <t>FR0000120404</t>
  </si>
  <si>
    <t>715789</t>
  </si>
  <si>
    <t>ACS ACTIVIDADES DE CONSTRUCCION Y SERVICIOS SA</t>
  </si>
  <si>
    <t>ES0167050915</t>
  </si>
  <si>
    <t>ADECCO GROUP AG</t>
  </si>
  <si>
    <t>CH0012138605</t>
  </si>
  <si>
    <t>ADMIRAL GROUP PLC</t>
  </si>
  <si>
    <t>GB00B02J6398</t>
  </si>
  <si>
    <t>ADOBE INC</t>
  </si>
  <si>
    <t>US00724F1012</t>
  </si>
  <si>
    <t>00724F101</t>
  </si>
  <si>
    <t>ADVANCED MICRO DEVICES INC</t>
  </si>
  <si>
    <t>US0079031078</t>
  </si>
  <si>
    <t>007903107</t>
  </si>
  <si>
    <t>ADVANTEST CORP</t>
  </si>
  <si>
    <t>JP3122400009</t>
  </si>
  <si>
    <t>17900</t>
  </si>
  <si>
    <t>ADYEN NV</t>
  </si>
  <si>
    <t>NL0012969182</t>
  </si>
  <si>
    <t>AECOM</t>
  </si>
  <si>
    <t>US00766T1007</t>
  </si>
  <si>
    <t>00766T100</t>
  </si>
  <si>
    <t>AEGON LTD</t>
  </si>
  <si>
    <t>BMG0112X1056</t>
  </si>
  <si>
    <t>AENA SME SA</t>
  </si>
  <si>
    <t>ES0105046009</t>
  </si>
  <si>
    <t>AEON CO LTD</t>
  </si>
  <si>
    <t>JP3388200002</t>
  </si>
  <si>
    <t>45000</t>
  </si>
  <si>
    <t>AERCAP HOLDINGS NV</t>
  </si>
  <si>
    <t>NL0000687663</t>
  </si>
  <si>
    <t>AEROPORTS DE PARIS SA</t>
  </si>
  <si>
    <t>FR0010340141</t>
  </si>
  <si>
    <t>AES CORP/THE</t>
  </si>
  <si>
    <t>US00130H1059</t>
  </si>
  <si>
    <t>00130H105</t>
  </si>
  <si>
    <t>AFLAC INC</t>
  </si>
  <si>
    <t>US0010551028</t>
  </si>
  <si>
    <t>001055102</t>
  </si>
  <si>
    <t>AGC INC</t>
  </si>
  <si>
    <t>JP3112000009</t>
  </si>
  <si>
    <t>4500</t>
  </si>
  <si>
    <t>AGEAS SA/NV</t>
  </si>
  <si>
    <t>BE0974264930</t>
  </si>
  <si>
    <t>AGILENT TECHNOLOGIES INC</t>
  </si>
  <si>
    <t>US00846U1016</t>
  </si>
  <si>
    <t>00846U101</t>
  </si>
  <si>
    <t>AIB GROUP PLC</t>
  </si>
  <si>
    <t>IE00BF0L3536</t>
  </si>
  <si>
    <t>AIR LIQUIDE SA</t>
  </si>
  <si>
    <t>FR0000120073</t>
  </si>
  <si>
    <t>AIR PRODUCTS AND CHEMICALS INC</t>
  </si>
  <si>
    <t>US0091581068</t>
  </si>
  <si>
    <t>009158106</t>
  </si>
  <si>
    <t>AIRBNB INC</t>
  </si>
  <si>
    <t>US0090661010</t>
  </si>
  <si>
    <t>009066101</t>
  </si>
  <si>
    <t>AIRBUS SE</t>
  </si>
  <si>
    <t>NL0000235190</t>
  </si>
  <si>
    <t>AISIN CORP</t>
  </si>
  <si>
    <t>JP3102000001</t>
  </si>
  <si>
    <t>3400</t>
  </si>
  <si>
    <t>AJINOMOTO CO INC</t>
  </si>
  <si>
    <t>JP3119600009</t>
  </si>
  <si>
    <t>10300</t>
  </si>
  <si>
    <t>AKAMAI TECHNOLOGIES INC</t>
  </si>
  <si>
    <t>US00971T1016</t>
  </si>
  <si>
    <t>00971T101</t>
  </si>
  <si>
    <t>AKER BP ASA</t>
  </si>
  <si>
    <t>NO0010345853</t>
  </si>
  <si>
    <t>AKZO NOBEL NV</t>
  </si>
  <si>
    <t>NL0013267909</t>
  </si>
  <si>
    <t>ALBEMARLE CORP</t>
  </si>
  <si>
    <t>US0126531013</t>
  </si>
  <si>
    <t>012653101</t>
  </si>
  <si>
    <t>ALBERTSONS COS INC</t>
  </si>
  <si>
    <t>US0130911037</t>
  </si>
  <si>
    <t>013091103</t>
  </si>
  <si>
    <t>CH0432492467</t>
  </si>
  <si>
    <t>ALEXANDRIA REAL ESTATE EQUITIES INC</t>
  </si>
  <si>
    <t>US0152711091</t>
  </si>
  <si>
    <t>015271109</t>
  </si>
  <si>
    <t>ALFA LAVAL AB</t>
  </si>
  <si>
    <t>SE0000695876</t>
  </si>
  <si>
    <t>ALIGN TECHNOLOGY INC</t>
  </si>
  <si>
    <t>US0162551016</t>
  </si>
  <si>
    <t>016255101</t>
  </si>
  <si>
    <t>ALLEGION PLC</t>
  </si>
  <si>
    <t>IE00BFRT3W74</t>
  </si>
  <si>
    <t>ALLIANT ENERGY CORP</t>
  </si>
  <si>
    <t>US0188021085</t>
  </si>
  <si>
    <t>018802108</t>
  </si>
  <si>
    <t>ALLIANZ SE</t>
  </si>
  <si>
    <t>DE0008404005</t>
  </si>
  <si>
    <t>ALLSTATE CORP/THE</t>
  </si>
  <si>
    <t>US0200021014</t>
  </si>
  <si>
    <t>020002101</t>
  </si>
  <si>
    <t>ALLY FINANCIAL INC</t>
  </si>
  <si>
    <t>US02005N1000</t>
  </si>
  <si>
    <t>02005N100</t>
  </si>
  <si>
    <t>ALNYLAM PHARMACEUTICALS INC</t>
  </si>
  <si>
    <t>US02043Q1076</t>
  </si>
  <si>
    <t>02043Q107</t>
  </si>
  <si>
    <t>ALPHABET INC</t>
  </si>
  <si>
    <t>US02079K3059</t>
  </si>
  <si>
    <t>02079K305</t>
  </si>
  <si>
    <t>US02079K1079</t>
  </si>
  <si>
    <t>02079K107</t>
  </si>
  <si>
    <t>ALSTOM SA</t>
  </si>
  <si>
    <t>FR0010220475</t>
  </si>
  <si>
    <t>ALTRIA GROUP INC</t>
  </si>
  <si>
    <t>US02209S1033</t>
  </si>
  <si>
    <t>02209S103</t>
  </si>
  <si>
    <t>AMADEUS IT GROUP SA</t>
  </si>
  <si>
    <t>ES0109067019</t>
  </si>
  <si>
    <t>AMAZON.COM INC</t>
  </si>
  <si>
    <t>US0231351067</t>
  </si>
  <si>
    <t>023135106</t>
  </si>
  <si>
    <t>AMCOR PLC</t>
  </si>
  <si>
    <t>JE00BJ1F3079</t>
  </si>
  <si>
    <t>AMEREN CORP</t>
  </si>
  <si>
    <t>US0236081024</t>
  </si>
  <si>
    <t>023608102</t>
  </si>
  <si>
    <t>AMERICAN ELECTRIC POWER CO INC</t>
  </si>
  <si>
    <t>US0255371017</t>
  </si>
  <si>
    <t>025537101</t>
  </si>
  <si>
    <t>AMERICAN EXPRESS CO</t>
  </si>
  <si>
    <t>US0258161092</t>
  </si>
  <si>
    <t>025816109</t>
  </si>
  <si>
    <t>AMERICAN FINANCIAL GROUP INC/OH</t>
  </si>
  <si>
    <t>US0259321042</t>
  </si>
  <si>
    <t>025932104</t>
  </si>
  <si>
    <t>1636</t>
  </si>
  <si>
    <t>AMERICAN HOMES 4 RENT</t>
  </si>
  <si>
    <t>US02665T3068</t>
  </si>
  <si>
    <t>02665T306</t>
  </si>
  <si>
    <t>AMERICAN INTERNATIONAL GROUP INC</t>
  </si>
  <si>
    <t>US0268747849</t>
  </si>
  <si>
    <t>026874784</t>
  </si>
  <si>
    <t>AMERICAN TOWER CORP</t>
  </si>
  <si>
    <t>US03027X1000</t>
  </si>
  <si>
    <t>03027X100</t>
  </si>
  <si>
    <t>AMERICAN WATER WORKS CO INC</t>
  </si>
  <si>
    <t>US0304201033</t>
  </si>
  <si>
    <t>030420103</t>
  </si>
  <si>
    <t>AMERIPRISE FINANCIAL INC</t>
  </si>
  <si>
    <t>US03076C1062</t>
  </si>
  <si>
    <t>03076C106</t>
  </si>
  <si>
    <t>AMETEK INC</t>
  </si>
  <si>
    <t>US0311001004</t>
  </si>
  <si>
    <t>031100100</t>
  </si>
  <si>
    <t>AMGEN INC</t>
  </si>
  <si>
    <t>US0311621009</t>
  </si>
  <si>
    <t>031162100</t>
  </si>
  <si>
    <t>AMPHENOL CORP</t>
  </si>
  <si>
    <t>US0320951017</t>
  </si>
  <si>
    <t>032095101</t>
  </si>
  <si>
    <t>AMPLIFON SPA</t>
  </si>
  <si>
    <t>IT0004056880</t>
  </si>
  <si>
    <t>AMPOL LTD</t>
  </si>
  <si>
    <t>AU0000088338</t>
  </si>
  <si>
    <t>AMUNDI SA</t>
  </si>
  <si>
    <t>FR0004125920</t>
  </si>
  <si>
    <t>ANA HOLDINGS INC</t>
  </si>
  <si>
    <t>JP3429800000</t>
  </si>
  <si>
    <t>3700</t>
  </si>
  <si>
    <t>42300</t>
  </si>
  <si>
    <t>ANALOG DEVICES INC</t>
  </si>
  <si>
    <t>US0326541051</t>
  </si>
  <si>
    <t>032654105</t>
  </si>
  <si>
    <t>300000</t>
  </si>
  <si>
    <t>ANGLO AMERICAN PLC</t>
  </si>
  <si>
    <t>GB00B1XZS820</t>
  </si>
  <si>
    <t>29660</t>
  </si>
  <si>
    <t>ANHEUSER-BUSCH INBEV SA/NV</t>
  </si>
  <si>
    <t>BE0974293251</t>
  </si>
  <si>
    <t>ANNALY CAPITAL MANAGEMENT INC</t>
  </si>
  <si>
    <t>US0357108390</t>
  </si>
  <si>
    <t>035710839</t>
  </si>
  <si>
    <t>ANSYS INC</t>
  </si>
  <si>
    <t>US03662Q1058</t>
  </si>
  <si>
    <t>03662Q105</t>
  </si>
  <si>
    <t>ANTOFAGASTA PLC</t>
  </si>
  <si>
    <t>GB0000456144</t>
  </si>
  <si>
    <t>ANZ GROUP HOLDINGS LTD</t>
  </si>
  <si>
    <t>AU000000ANZ3</t>
  </si>
  <si>
    <t>AON PLC</t>
  </si>
  <si>
    <t>IE00BLP1HW54</t>
  </si>
  <si>
    <t>AP MOLLER - MAERSK A/S</t>
  </si>
  <si>
    <t>DK0010244425</t>
  </si>
  <si>
    <t>DK0010244508</t>
  </si>
  <si>
    <t>APA CORP</t>
  </si>
  <si>
    <t>US03743Q1085</t>
  </si>
  <si>
    <t>03743Q108</t>
  </si>
  <si>
    <t>APA GROUP</t>
  </si>
  <si>
    <t>AU000000APA1</t>
  </si>
  <si>
    <t>APOLLO GLOBAL MANAGEMENT INC</t>
  </si>
  <si>
    <t>US03769M1062</t>
  </si>
  <si>
    <t>03769M106</t>
  </si>
  <si>
    <t>APPLE INC</t>
  </si>
  <si>
    <t>US0378331005</t>
  </si>
  <si>
    <t>037833100</t>
  </si>
  <si>
    <t>APPLIED MATERIALS INC</t>
  </si>
  <si>
    <t>US0382221051</t>
  </si>
  <si>
    <t>038222105</t>
  </si>
  <si>
    <t>APTIV PLC</t>
  </si>
  <si>
    <t>JE00B783TY65</t>
  </si>
  <si>
    <t>ARCELORMITTAL SA</t>
  </si>
  <si>
    <t>LU1598757687</t>
  </si>
  <si>
    <t>ARCH CAPITAL GROUP LTD</t>
  </si>
  <si>
    <t>BMG0450A1053</t>
  </si>
  <si>
    <t>ARCHER-DANIELS-MIDLAND CO</t>
  </si>
  <si>
    <t>US0394831020</t>
  </si>
  <si>
    <t>039483102</t>
  </si>
  <si>
    <t>ARES MANAGEMENT CORP</t>
  </si>
  <si>
    <t>US03990B1017</t>
  </si>
  <si>
    <t>03990B101</t>
  </si>
  <si>
    <t>1472</t>
  </si>
  <si>
    <t>ARGENX SE</t>
  </si>
  <si>
    <t>NL0010832176</t>
  </si>
  <si>
    <t>ARISTA NETWORKS INC</t>
  </si>
  <si>
    <t>US0404131064</t>
  </si>
  <si>
    <t>040413106</t>
  </si>
  <si>
    <t>ARISTOCRAT LEISURE LTD</t>
  </si>
  <si>
    <t>AU000000ALL7</t>
  </si>
  <si>
    <t>ARKEMA SA</t>
  </si>
  <si>
    <t>FR0010313833</t>
  </si>
  <si>
    <t>ARTHUR J GALLAGHER &amp; CO</t>
  </si>
  <si>
    <t>US3635761097</t>
  </si>
  <si>
    <t>363576109</t>
  </si>
  <si>
    <t>ASAHI GROUP HOLDINGS LTD</t>
  </si>
  <si>
    <t>JP3116000005</t>
  </si>
  <si>
    <t>5100</t>
  </si>
  <si>
    <t>ASAHI KASEI CORP</t>
  </si>
  <si>
    <t>JP3111200006</t>
  </si>
  <si>
    <t>29300</t>
  </si>
  <si>
    <t>ASHTEAD GROUP PLC</t>
  </si>
  <si>
    <t>GB0000536739</t>
  </si>
  <si>
    <t>ASM INTERNATIONAL NV</t>
  </si>
  <si>
    <t>NL0000334118</t>
  </si>
  <si>
    <t>ASML HOLDING NV</t>
  </si>
  <si>
    <t>NL0010273215</t>
  </si>
  <si>
    <t>ASPEN TECHNOLOGY INC</t>
  </si>
  <si>
    <t>US29109X1063</t>
  </si>
  <si>
    <t>29109X106</t>
  </si>
  <si>
    <t>ASR NEDERLAND NV</t>
  </si>
  <si>
    <t>NL0011872643</t>
  </si>
  <si>
    <t>ASSA ABLOY AB</t>
  </si>
  <si>
    <t>SE0007100581</t>
  </si>
  <si>
    <t>IT0000062072</t>
  </si>
  <si>
    <t>ASSOCIATED BRITISH FOODS PLC</t>
  </si>
  <si>
    <t>GB0006731235</t>
  </si>
  <si>
    <t>ASSURANT INC</t>
  </si>
  <si>
    <t>US04621X1081</t>
  </si>
  <si>
    <t>04621X108</t>
  </si>
  <si>
    <t>ASTELLAS PHARMA INC</t>
  </si>
  <si>
    <t>JP3942400007</t>
  </si>
  <si>
    <t>ASTRAZENECA PLC</t>
  </si>
  <si>
    <t>GB0009895292</t>
  </si>
  <si>
    <t>ASX LTD</t>
  </si>
  <si>
    <t>AU000000ASX7</t>
  </si>
  <si>
    <t>AT&amp;T INC</t>
  </si>
  <si>
    <t>US00206R1023</t>
  </si>
  <si>
    <t>00206R102</t>
  </si>
  <si>
    <t>ATLAS COPCO AB</t>
  </si>
  <si>
    <t>SE0017486889</t>
  </si>
  <si>
    <t>SE0017486897</t>
  </si>
  <si>
    <t>ATLASSIAN CORP</t>
  </si>
  <si>
    <t>US0494681010</t>
  </si>
  <si>
    <t>049468101</t>
  </si>
  <si>
    <t>ATMOS ENERGY CORP</t>
  </si>
  <si>
    <t>US0495601058</t>
  </si>
  <si>
    <t>049560105</t>
  </si>
  <si>
    <t>AUCKLAND INTERNATIONAL AIRPORT LTD</t>
  </si>
  <si>
    <t>NZAIAE0002S6</t>
  </si>
  <si>
    <t>AUTO TRADER GROUP PLC</t>
  </si>
  <si>
    <t>GB00BVYVFW23</t>
  </si>
  <si>
    <t>AUTODESK INC</t>
  </si>
  <si>
    <t>US0527691069</t>
  </si>
  <si>
    <t>052769106</t>
  </si>
  <si>
    <t>AUTOMATIC DATA PROCESSING INC</t>
  </si>
  <si>
    <t>US0530151036</t>
  </si>
  <si>
    <t>053015103</t>
  </si>
  <si>
    <t>AUTOZONE INC</t>
  </si>
  <si>
    <t>US0533321024</t>
  </si>
  <si>
    <t>053332102</t>
  </si>
  <si>
    <t>AVALONBAY COMMUNITIES INC</t>
  </si>
  <si>
    <t>US0534841012</t>
  </si>
  <si>
    <t>053484101</t>
  </si>
  <si>
    <t>5416</t>
  </si>
  <si>
    <t>AVANTOR INC</t>
  </si>
  <si>
    <t>US05352A1007</t>
  </si>
  <si>
    <t>05352A100</t>
  </si>
  <si>
    <t>AVERY DENNISON CORP</t>
  </si>
  <si>
    <t>US0536111091</t>
  </si>
  <si>
    <t>053611109</t>
  </si>
  <si>
    <t>AVIVA PLC</t>
  </si>
  <si>
    <t>GB00BPQY8M80</t>
  </si>
  <si>
    <t>AVOLTA AG</t>
  </si>
  <si>
    <t>CH0023405456</t>
  </si>
  <si>
    <t>AXA SA</t>
  </si>
  <si>
    <t>FR0000120628</t>
  </si>
  <si>
    <t>AXON ENTERPRISE INC</t>
  </si>
  <si>
    <t>US05464C1018</t>
  </si>
  <si>
    <t>05464C101</t>
  </si>
  <si>
    <t>6112</t>
  </si>
  <si>
    <t>2700</t>
  </si>
  <si>
    <t>AZRIELI GROUP LTD</t>
  </si>
  <si>
    <t>IL0011194789</t>
  </si>
  <si>
    <t>BACHEM HOLDING AG</t>
  </si>
  <si>
    <t>CH1176493729</t>
  </si>
  <si>
    <t>BAE SYSTEMS PLC</t>
  </si>
  <si>
    <t>GB0002634946</t>
  </si>
  <si>
    <t>57510</t>
  </si>
  <si>
    <t>BAKER HUGHES CO</t>
  </si>
  <si>
    <t>US05722G1004</t>
  </si>
  <si>
    <t>05722G100</t>
  </si>
  <si>
    <t>BALL CORP</t>
  </si>
  <si>
    <t>US0584981064</t>
  </si>
  <si>
    <t>058498106</t>
  </si>
  <si>
    <t>BALOISE HOLDING AG</t>
  </si>
  <si>
    <t>CH0012410517</t>
  </si>
  <si>
    <t>BANCO BILBAO VIZCAYA ARGENTARIA SA</t>
  </si>
  <si>
    <t>ES0113211835</t>
  </si>
  <si>
    <t>BANCO BPM SPA</t>
  </si>
  <si>
    <t>IT0005218380</t>
  </si>
  <si>
    <t>BANCO SANTANDER SA</t>
  </si>
  <si>
    <t>ES0113900J37</t>
  </si>
  <si>
    <t>BANDAI NAMCO HOLDINGS INC</t>
  </si>
  <si>
    <t>JP3778630008</t>
  </si>
  <si>
    <t>BANK HAPOALIM BM</t>
  </si>
  <si>
    <t>IL0006625771</t>
  </si>
  <si>
    <t>49540</t>
  </si>
  <si>
    <t>BANK LEUMI LE-ISRAEL BM</t>
  </si>
  <si>
    <t>IL0006046119</t>
  </si>
  <si>
    <t>BANK OF AMERICA CORP</t>
  </si>
  <si>
    <t>US0605051046</t>
  </si>
  <si>
    <t>060505104</t>
  </si>
  <si>
    <t>BANK OF IRELAND GROUP PLC</t>
  </si>
  <si>
    <t>IE00BD1RP616</t>
  </si>
  <si>
    <t>BANK OF NEW YORK MELLON CORP/THE</t>
  </si>
  <si>
    <t>US0640581007</t>
  </si>
  <si>
    <t>064058100</t>
  </si>
  <si>
    <t>BANQUE CANTONALE VAUDOISE</t>
  </si>
  <si>
    <t>CH0531751755</t>
  </si>
  <si>
    <t>703</t>
  </si>
  <si>
    <t>BARCLAYS PLC</t>
  </si>
  <si>
    <t>GB0031348658</t>
  </si>
  <si>
    <t>GB0000811801</t>
  </si>
  <si>
    <t>BARRY CALLEBAUT AG</t>
  </si>
  <si>
    <t>CH0009002962</t>
  </si>
  <si>
    <t>BASF SE</t>
  </si>
  <si>
    <t>DE000BASF111</t>
  </si>
  <si>
    <t>BATH &amp; BODY WORKS INC</t>
  </si>
  <si>
    <t>US0708301041</t>
  </si>
  <si>
    <t>070830104</t>
  </si>
  <si>
    <t>BAXTER INTERNATIONAL INC</t>
  </si>
  <si>
    <t>US0718131099</t>
  </si>
  <si>
    <t>071813109</t>
  </si>
  <si>
    <t>3100</t>
  </si>
  <si>
    <t>BAYER AG</t>
  </si>
  <si>
    <t>DE000BAY0017</t>
  </si>
  <si>
    <t>BAYERISCHE MOTOREN WERKE AG</t>
  </si>
  <si>
    <t>DE0005190003</t>
  </si>
  <si>
    <t>DE0005190037</t>
  </si>
  <si>
    <t>8004</t>
  </si>
  <si>
    <t>BE SEMICONDUCTOR INDUSTRIES NV</t>
  </si>
  <si>
    <t>NL0012866412</t>
  </si>
  <si>
    <t>BECHTLE AG</t>
  </si>
  <si>
    <t>DE0005158703</t>
  </si>
  <si>
    <t>6642</t>
  </si>
  <si>
    <t>BECTON DICKINSON &amp; CO</t>
  </si>
  <si>
    <t>US0758871091</t>
  </si>
  <si>
    <t>075887109</t>
  </si>
  <si>
    <t>BEIERSDORF AG</t>
  </si>
  <si>
    <t>DE0005200000</t>
  </si>
  <si>
    <t>BEIGENE LTD</t>
  </si>
  <si>
    <t>US07725L1026</t>
  </si>
  <si>
    <t>07725L102</t>
  </si>
  <si>
    <t>BEIJER REF AB</t>
  </si>
  <si>
    <t>SE0015949748</t>
  </si>
  <si>
    <t>BENTLEY SYSTEMS INC</t>
  </si>
  <si>
    <t>US08265T2087</t>
  </si>
  <si>
    <t>08265T208</t>
  </si>
  <si>
    <t>BERKELEY GROUP HOLDINGS PLC</t>
  </si>
  <si>
    <t>BERKSHIRE HATHAWAY INC</t>
  </si>
  <si>
    <t>US0846707026</t>
  </si>
  <si>
    <t>084670702</t>
  </si>
  <si>
    <t>BEST BUY CO INC</t>
  </si>
  <si>
    <t>US0865161014</t>
  </si>
  <si>
    <t>086516101</t>
  </si>
  <si>
    <t>BHP GROUP LTD</t>
  </si>
  <si>
    <t>AU000000BHP4</t>
  </si>
  <si>
    <t>BIO-RAD LABORATORIES INC</t>
  </si>
  <si>
    <t>US0905722072</t>
  </si>
  <si>
    <t>090572207</t>
  </si>
  <si>
    <t>BIO-TECHNE CORP</t>
  </si>
  <si>
    <t>US09073M1045</t>
  </si>
  <si>
    <t>09073M104</t>
  </si>
  <si>
    <t>BIOGEN INC</t>
  </si>
  <si>
    <t>US09062X1037</t>
  </si>
  <si>
    <t>09062X103</t>
  </si>
  <si>
    <t>BIOMARIN PHARMACEUTICAL INC</t>
  </si>
  <si>
    <t>US09061G1013</t>
  </si>
  <si>
    <t>09061G101</t>
  </si>
  <si>
    <t>4400</t>
  </si>
  <si>
    <t>BIOMERIEUX</t>
  </si>
  <si>
    <t>FR0013280286</t>
  </si>
  <si>
    <t>BIONTECH SE</t>
  </si>
  <si>
    <t>US09075V1026</t>
  </si>
  <si>
    <t>09075V102</t>
  </si>
  <si>
    <t>BKW AG</t>
  </si>
  <si>
    <t>CH0130293662</t>
  </si>
  <si>
    <t>BLACKROCK INC</t>
  </si>
  <si>
    <t>BLACKSTONE INC</t>
  </si>
  <si>
    <t>US09260D1072</t>
  </si>
  <si>
    <t>09260D107</t>
  </si>
  <si>
    <t>BLOCK INC</t>
  </si>
  <si>
    <t>US8522341036</t>
  </si>
  <si>
    <t>852234103</t>
  </si>
  <si>
    <t>BLUESCOPE STEEL LTD</t>
  </si>
  <si>
    <t>AU000000BSL0</t>
  </si>
  <si>
    <t>BNP PARIBAS SA</t>
  </si>
  <si>
    <t>FR0000131104</t>
  </si>
  <si>
    <t>BOC HONG KONG HOLDINGS LTD</t>
  </si>
  <si>
    <t>HK2388011192</t>
  </si>
  <si>
    <t>BOEING CO/THE</t>
  </si>
  <si>
    <t>US0970231058</t>
  </si>
  <si>
    <t>097023105</t>
  </si>
  <si>
    <t>574</t>
  </si>
  <si>
    <t>BOLIDEN AB</t>
  </si>
  <si>
    <t>SE0020050417</t>
  </si>
  <si>
    <t>987517</t>
  </si>
  <si>
    <t>BOLLORE SE</t>
  </si>
  <si>
    <t>FR0000039299</t>
  </si>
  <si>
    <t>BOOKING HOLDINGS INC</t>
  </si>
  <si>
    <t>US09857L1089</t>
  </si>
  <si>
    <t>09857L108</t>
  </si>
  <si>
    <t>BOOZ ALLEN HAMILTON HOLDING CORP</t>
  </si>
  <si>
    <t>US0995021062</t>
  </si>
  <si>
    <t>099502106</t>
  </si>
  <si>
    <t>US1011211018</t>
  </si>
  <si>
    <t>101121101</t>
  </si>
  <si>
    <t>BOSTON SCIENTIFIC CORP</t>
  </si>
  <si>
    <t>US1011371077</t>
  </si>
  <si>
    <t>101137107</t>
  </si>
  <si>
    <t>BOUYGUES SA</t>
  </si>
  <si>
    <t>FR0000120503</t>
  </si>
  <si>
    <t>BP PLC</t>
  </si>
  <si>
    <t>GB0007980591</t>
  </si>
  <si>
    <t>BRAMBLES LTD</t>
  </si>
  <si>
    <t>AU000000BXB1</t>
  </si>
  <si>
    <t>BRENNTAG SE</t>
  </si>
  <si>
    <t>DE000A1DAHH0</t>
  </si>
  <si>
    <t>BRIDGESTONE CORP</t>
  </si>
  <si>
    <t>JP3830800003</t>
  </si>
  <si>
    <t>BRISTOL-MYERS SQUIBB CO</t>
  </si>
  <si>
    <t>US1101221083</t>
  </si>
  <si>
    <t>110122108</t>
  </si>
  <si>
    <t>BRITISH AMERICAN TOBACCO PLC</t>
  </si>
  <si>
    <t>GB0002875804</t>
  </si>
  <si>
    <t>BROADCOM INC</t>
  </si>
  <si>
    <t>US11135F1012</t>
  </si>
  <si>
    <t>11135F101</t>
  </si>
  <si>
    <t>BROADRIDGE FINANCIAL SOLUTIONS INC</t>
  </si>
  <si>
    <t>US11133T1034</t>
  </si>
  <si>
    <t>11133T103</t>
  </si>
  <si>
    <t>BROTHER INDUSTRIES LTD</t>
  </si>
  <si>
    <t>JP3830000000</t>
  </si>
  <si>
    <t>114813108</t>
  </si>
  <si>
    <t>5400</t>
  </si>
  <si>
    <t>BROWN &amp; BROWN INC</t>
  </si>
  <si>
    <t>US1152361010</t>
  </si>
  <si>
    <t>115236101</t>
  </si>
  <si>
    <t>BROWN-FORMAN CORP</t>
  </si>
  <si>
    <t>US1156372096</t>
  </si>
  <si>
    <t>115637209</t>
  </si>
  <si>
    <t>BT GROUP PLC</t>
  </si>
  <si>
    <t>GB0030913577</t>
  </si>
  <si>
    <t>BUILDERS FIRSTSOURCE INC</t>
  </si>
  <si>
    <t>US12008R1077</t>
  </si>
  <si>
    <t>12008R107</t>
  </si>
  <si>
    <t>BUNGE GLOBAL SA</t>
  </si>
  <si>
    <t>CH1300646267</t>
  </si>
  <si>
    <t>BUNZL PLC</t>
  </si>
  <si>
    <t>GB00B0744B38</t>
  </si>
  <si>
    <t>BUREAU VERITAS SA</t>
  </si>
  <si>
    <t>FR0006174348</t>
  </si>
  <si>
    <t>BURLINGTON STORES INC</t>
  </si>
  <si>
    <t>US1220171060</t>
  </si>
  <si>
    <t>122017106</t>
  </si>
  <si>
    <t>CADENCE DESIGN SYSTEMS INC</t>
  </si>
  <si>
    <t>US1273871087</t>
  </si>
  <si>
    <t>127387108</t>
  </si>
  <si>
    <t>CAIXABANK SA</t>
  </si>
  <si>
    <t>ES0140609019</t>
  </si>
  <si>
    <t>CAMDEN PROPERTY TRUST</t>
  </si>
  <si>
    <t>US1331311027</t>
  </si>
  <si>
    <t>133131102</t>
  </si>
  <si>
    <t>CAMPBELL SOUP CO</t>
  </si>
  <si>
    <t>US1344291091</t>
  </si>
  <si>
    <t>134429109</t>
  </si>
  <si>
    <t>CANON INC</t>
  </si>
  <si>
    <t>JP3242800005</t>
  </si>
  <si>
    <t>23300</t>
  </si>
  <si>
    <t>CAPCOM CO LTD</t>
  </si>
  <si>
    <t>JP3218900003</t>
  </si>
  <si>
    <t>20200</t>
  </si>
  <si>
    <t>CAPGEMINI SE</t>
  </si>
  <si>
    <t>FR0000125338</t>
  </si>
  <si>
    <t>CAPITAL ONE FINANCIAL CORP</t>
  </si>
  <si>
    <t>US14040H1059</t>
  </si>
  <si>
    <t>14040H105</t>
  </si>
  <si>
    <t>821</t>
  </si>
  <si>
    <t>CAPITALAND ASCENDAS REIT</t>
  </si>
  <si>
    <t>SG1M77906915</t>
  </si>
  <si>
    <t>CAPITALAND INTEGRATED COMMERCIAL TRUST</t>
  </si>
  <si>
    <t>SG1M51904654</t>
  </si>
  <si>
    <t>CAPITALAND INVESTMENT LTD/SINGAPORE</t>
  </si>
  <si>
    <t>SGXE62145532</t>
  </si>
  <si>
    <t>CAR GROUP LTD</t>
  </si>
  <si>
    <t>AU000000CAR3</t>
  </si>
  <si>
    <t>CARDINAL HEALTH INC</t>
  </si>
  <si>
    <t>US14149Y1082</t>
  </si>
  <si>
    <t>14149Y108</t>
  </si>
  <si>
    <t>27092</t>
  </si>
  <si>
    <t>CARL ZEISS MEDITEC AG</t>
  </si>
  <si>
    <t>DE0005313704</t>
  </si>
  <si>
    <t>CARLISLE COS INC</t>
  </si>
  <si>
    <t>US1423391002</t>
  </si>
  <si>
    <t>142339100</t>
  </si>
  <si>
    <t>CARLSBERG AS</t>
  </si>
  <si>
    <t>DK0010181759</t>
  </si>
  <si>
    <t>CARLYLE GROUP INC/THE</t>
  </si>
  <si>
    <t>US14316J1088</t>
  </si>
  <si>
    <t>14316J108</t>
  </si>
  <si>
    <t>CARMAX INC</t>
  </si>
  <si>
    <t>US1431301027</t>
  </si>
  <si>
    <t>143130102</t>
  </si>
  <si>
    <t>CARNIVAL CORP</t>
  </si>
  <si>
    <t>PA1436583006</t>
  </si>
  <si>
    <t>143658300</t>
  </si>
  <si>
    <t>CARREFOUR SA</t>
  </si>
  <si>
    <t>FR0000120172</t>
  </si>
  <si>
    <t>CARRIER GLOBAL CORP</t>
  </si>
  <si>
    <t>US14448C1045</t>
  </si>
  <si>
    <t>14448C104</t>
  </si>
  <si>
    <t>CATALENT INC</t>
  </si>
  <si>
    <t>US1488061029</t>
  </si>
  <si>
    <t>148806102</t>
  </si>
  <si>
    <t>CATERPILLAR INC</t>
  </si>
  <si>
    <t>US1491231015</t>
  </si>
  <si>
    <t>149123101</t>
  </si>
  <si>
    <t>6952</t>
  </si>
  <si>
    <t>CBOE GLOBAL MARKETS INC</t>
  </si>
  <si>
    <t>US12503M1080</t>
  </si>
  <si>
    <t>12503M108</t>
  </si>
  <si>
    <t>CBRE GROUP INC</t>
  </si>
  <si>
    <t>US12504L1098</t>
  </si>
  <si>
    <t>12504L109</t>
  </si>
  <si>
    <t>CDW CORP/DE</t>
  </si>
  <si>
    <t>US12514G1085</t>
  </si>
  <si>
    <t>12514G108</t>
  </si>
  <si>
    <t>CELANESE CORP</t>
  </si>
  <si>
    <t>US1508701034</t>
  </si>
  <si>
    <t>150870103</t>
  </si>
  <si>
    <t>CELLNEX TELECOM SA</t>
  </si>
  <si>
    <t>ES0105066007</t>
  </si>
  <si>
    <t>CELSIUS HOLDINGS INC</t>
  </si>
  <si>
    <t>US15118V2079</t>
  </si>
  <si>
    <t>15118V207</t>
  </si>
  <si>
    <t>CENCORA INC</t>
  </si>
  <si>
    <t>US03073E1055</t>
  </si>
  <si>
    <t>03073E105</t>
  </si>
  <si>
    <t>4021</t>
  </si>
  <si>
    <t>CENTENE CORP</t>
  </si>
  <si>
    <t>US15135B1017</t>
  </si>
  <si>
    <t>15135B101</t>
  </si>
  <si>
    <t>CENTERPOINT ENERGY INC</t>
  </si>
  <si>
    <t>US15189T1079</t>
  </si>
  <si>
    <t>15189T107</t>
  </si>
  <si>
    <t>CENTRAL JAPAN RAILWAY CO</t>
  </si>
  <si>
    <t>JP3566800003</t>
  </si>
  <si>
    <t>CENTRICA PLC</t>
  </si>
  <si>
    <t>GB00B033F229</t>
  </si>
  <si>
    <t>US15677J1088</t>
  </si>
  <si>
    <t>15677J108</t>
  </si>
  <si>
    <t>CF INDUSTRIES HOLDINGS INC</t>
  </si>
  <si>
    <t>US1252691001</t>
  </si>
  <si>
    <t>125269100</t>
  </si>
  <si>
    <t>CH ROBINSON WORLDWIDE INC</t>
  </si>
  <si>
    <t>US12541W2098</t>
  </si>
  <si>
    <t>12541W209</t>
  </si>
  <si>
    <t>14021</t>
  </si>
  <si>
    <t>CHARLES RIVER LABORATORIES INTERNATIONAL INC</t>
  </si>
  <si>
    <t>US1598641074</t>
  </si>
  <si>
    <t>159864107</t>
  </si>
  <si>
    <t>CHARLES SCHWAB CORP/THE</t>
  </si>
  <si>
    <t>US8085131055</t>
  </si>
  <si>
    <t>808513105</t>
  </si>
  <si>
    <t>CHARTER COMMUNICATIONS INC</t>
  </si>
  <si>
    <t>US16119P1084</t>
  </si>
  <si>
    <t>16119P108</t>
  </si>
  <si>
    <t>CHECK POINT SOFTWARE TECHNOLOGIES LTD</t>
  </si>
  <si>
    <t>IL0010824113</t>
  </si>
  <si>
    <t>CHENIERE ENERGY INC</t>
  </si>
  <si>
    <t>US16411R2085</t>
  </si>
  <si>
    <t>16411R208</t>
  </si>
  <si>
    <t>US1651677353</t>
  </si>
  <si>
    <t>165167735</t>
  </si>
  <si>
    <t>CHEVRON CORP</t>
  </si>
  <si>
    <t>US1667641005</t>
  </si>
  <si>
    <t>166764100</t>
  </si>
  <si>
    <t>CHIBA BANK LTD/THE</t>
  </si>
  <si>
    <t>JP3511800009</t>
  </si>
  <si>
    <t>CHIPOTLE MEXICAN GRILL INC</t>
  </si>
  <si>
    <t>US1696561059</t>
  </si>
  <si>
    <t>169656105</t>
  </si>
  <si>
    <t>CHOCOLADEFABRIKEN LINDT &amp; SPRUENGLI AG</t>
  </si>
  <si>
    <t>CH0010570759</t>
  </si>
  <si>
    <t>CH0010570767</t>
  </si>
  <si>
    <t>CHUBB LTD</t>
  </si>
  <si>
    <t>CH0044328745</t>
  </si>
  <si>
    <t>CHUBU ELECTRIC POWER CO INC</t>
  </si>
  <si>
    <t>JP3526600006</t>
  </si>
  <si>
    <t>CHUGAI PHARMACEUTICAL CO LTD</t>
  </si>
  <si>
    <t>JP3519400000</t>
  </si>
  <si>
    <t>15700</t>
  </si>
  <si>
    <t>CHURCH &amp; DWIGHT CO INC</t>
  </si>
  <si>
    <t>US1713401024</t>
  </si>
  <si>
    <t>171340102</t>
  </si>
  <si>
    <t>CIE DE SAINT-GOBAIN SA</t>
  </si>
  <si>
    <t>FR0000125007</t>
  </si>
  <si>
    <t>CIE FINANCIERE RICHEMONT SA</t>
  </si>
  <si>
    <t>CH0210483332</t>
  </si>
  <si>
    <t>CIE GENERALE DES ETABLISSEMENTS MICHELIN SCA</t>
  </si>
  <si>
    <t>FR001400AJ45</t>
  </si>
  <si>
    <t>CIGNA GROUP/THE</t>
  </si>
  <si>
    <t>US1255231003</t>
  </si>
  <si>
    <t>125523100</t>
  </si>
  <si>
    <t>CINCINNATI FINANCIAL CORP</t>
  </si>
  <si>
    <t>US1720621010</t>
  </si>
  <si>
    <t>172062101</t>
  </si>
  <si>
    <t>41972</t>
  </si>
  <si>
    <t>CINTAS CORP</t>
  </si>
  <si>
    <t>US1729081059</t>
  </si>
  <si>
    <t>172908105</t>
  </si>
  <si>
    <t>1829</t>
  </si>
  <si>
    <t>CISCO SYSTEMS INC</t>
  </si>
  <si>
    <t>US17275R1023</t>
  </si>
  <si>
    <t>17275R102</t>
  </si>
  <si>
    <t>CITIGROUP INC</t>
  </si>
  <si>
    <t>US1729674242</t>
  </si>
  <si>
    <t>172967424</t>
  </si>
  <si>
    <t>CITIZENS FINANCIAL GROUP INC</t>
  </si>
  <si>
    <t>US1746101054</t>
  </si>
  <si>
    <t>174610105</t>
  </si>
  <si>
    <t>11700</t>
  </si>
  <si>
    <t>CK ASSET HOLDINGS LTD</t>
  </si>
  <si>
    <t>KYG2177B1014</t>
  </si>
  <si>
    <t>233000</t>
  </si>
  <si>
    <t>CK HUTCHISON HOLDINGS LTD</t>
  </si>
  <si>
    <t>KYG217651051</t>
  </si>
  <si>
    <t>CK INFRASTRUCTURE HOLDINGS LTD</t>
  </si>
  <si>
    <t>BMG2178K1009</t>
  </si>
  <si>
    <t>CLARIANT AG</t>
  </si>
  <si>
    <t>CH0012142631</t>
  </si>
  <si>
    <t>CLOROX CO/THE</t>
  </si>
  <si>
    <t>US1890541097</t>
  </si>
  <si>
    <t>189054109</t>
  </si>
  <si>
    <t>CLOUDFLARE INC</t>
  </si>
  <si>
    <t>US18915M1071</t>
  </si>
  <si>
    <t>18915M107</t>
  </si>
  <si>
    <t>CLP HOLDINGS LTD</t>
  </si>
  <si>
    <t>HK0002007356</t>
  </si>
  <si>
    <t>CME GROUP INC</t>
  </si>
  <si>
    <t>US12572Q1058</t>
  </si>
  <si>
    <t>12572Q105</t>
  </si>
  <si>
    <t>441</t>
  </si>
  <si>
    <t>CMS ENERGY CORP</t>
  </si>
  <si>
    <t>US1258961002</t>
  </si>
  <si>
    <t>125896100</t>
  </si>
  <si>
    <t>CNH INDUSTRIAL NV</t>
  </si>
  <si>
    <t>NL0010545661</t>
  </si>
  <si>
    <t>COCA-COLA CO/THE</t>
  </si>
  <si>
    <t>US1912161007</t>
  </si>
  <si>
    <t>191216100</t>
  </si>
  <si>
    <t>COCA-COLA EUROPACIFIC PARTNERS PLC</t>
  </si>
  <si>
    <t>GB00BDCPN049</t>
  </si>
  <si>
    <t>COCA-COLA HBC AG</t>
  </si>
  <si>
    <t>CH0198251305</t>
  </si>
  <si>
    <t>60044</t>
  </si>
  <si>
    <t>COCHLEAR LTD</t>
  </si>
  <si>
    <t>AU000000COH5</t>
  </si>
  <si>
    <t>COGNIZANT TECHNOLOGY SOLUTIONS CORP</t>
  </si>
  <si>
    <t>US1924461023</t>
  </si>
  <si>
    <t>192446102</t>
  </si>
  <si>
    <t>COINBASE GLOBAL INC</t>
  </si>
  <si>
    <t>US19260Q1076</t>
  </si>
  <si>
    <t>19260Q107</t>
  </si>
  <si>
    <t>COLES GROUP LTD</t>
  </si>
  <si>
    <t>AU0000030678</t>
  </si>
  <si>
    <t>161218</t>
  </si>
  <si>
    <t>COLGATE-PALMOLIVE CO</t>
  </si>
  <si>
    <t>US1941621039</t>
  </si>
  <si>
    <t>194162103</t>
  </si>
  <si>
    <t>COLOPLAST A/S</t>
  </si>
  <si>
    <t>DK0060448595</t>
  </si>
  <si>
    <t>39000</t>
  </si>
  <si>
    <t>COMCAST CORP</t>
  </si>
  <si>
    <t>US20030N1019</t>
  </si>
  <si>
    <t>20030N101</t>
  </si>
  <si>
    <t>COMMERZBANK AG</t>
  </si>
  <si>
    <t>DE000CBK1001</t>
  </si>
  <si>
    <t>COMMONWEALTH BANK OF AUSTRALIA</t>
  </si>
  <si>
    <t>AU000000CBA7</t>
  </si>
  <si>
    <t>COMPASS GROUP PLC</t>
  </si>
  <si>
    <t>GB00BD6K4575</t>
  </si>
  <si>
    <t>COMPUTERSHARE LTD</t>
  </si>
  <si>
    <t>AU000000CPU5</t>
  </si>
  <si>
    <t>CONAGRA BRANDS INC</t>
  </si>
  <si>
    <t>US2058871029</t>
  </si>
  <si>
    <t>205887102</t>
  </si>
  <si>
    <t>CONCORDIA FINANCIAL GROUP LTD</t>
  </si>
  <si>
    <t>JP3305990008</t>
  </si>
  <si>
    <t>CONOCOPHILLIPS</t>
  </si>
  <si>
    <t>US20825C1045</t>
  </si>
  <si>
    <t>20825C104</t>
  </si>
  <si>
    <t>CONSOLIDATED EDISON INC</t>
  </si>
  <si>
    <t>US2091151041</t>
  </si>
  <si>
    <t>209115104</t>
  </si>
  <si>
    <t>10897</t>
  </si>
  <si>
    <t>CONSTELLATION BRANDS INC</t>
  </si>
  <si>
    <t>US21036P1084</t>
  </si>
  <si>
    <t>21036P108</t>
  </si>
  <si>
    <t>CONSTELLATION ENERGY CORP</t>
  </si>
  <si>
    <t>US21037T1097</t>
  </si>
  <si>
    <t>21037T109</t>
  </si>
  <si>
    <t>CONTINENTAL AG</t>
  </si>
  <si>
    <t>DE0005439004</t>
  </si>
  <si>
    <t>COPART INC</t>
  </si>
  <si>
    <t>US2172041061</t>
  </si>
  <si>
    <t>217204106</t>
  </si>
  <si>
    <t>CORNING INC</t>
  </si>
  <si>
    <t>US2193501051</t>
  </si>
  <si>
    <t>219350105</t>
  </si>
  <si>
    <t>CORTEVA INC</t>
  </si>
  <si>
    <t>US22052L1044</t>
  </si>
  <si>
    <t>22052L104</t>
  </si>
  <si>
    <t>COSTAR GROUP INC</t>
  </si>
  <si>
    <t>US22160N1090</t>
  </si>
  <si>
    <t>22160N109</t>
  </si>
  <si>
    <t>COSTCO WHOLESALE CORP</t>
  </si>
  <si>
    <t>US22160K1051</t>
  </si>
  <si>
    <t>22160K105</t>
  </si>
  <si>
    <t>COTERRA ENERGY INC</t>
  </si>
  <si>
    <t>US1270971039</t>
  </si>
  <si>
    <t>127097103</t>
  </si>
  <si>
    <t>COUPANG INC</t>
  </si>
  <si>
    <t>US22266T1097</t>
  </si>
  <si>
    <t>22266T109</t>
  </si>
  <si>
    <t>COVESTRO AG</t>
  </si>
  <si>
    <t>DE0006062144</t>
  </si>
  <si>
    <t>COVIVIO SA/FRANCE</t>
  </si>
  <si>
    <t>FR0000064578</t>
  </si>
  <si>
    <t>CREDIT AGRICOLE SA</t>
  </si>
  <si>
    <t>FR0000045072</t>
  </si>
  <si>
    <t>CRH PLC</t>
  </si>
  <si>
    <t>IE0001827041</t>
  </si>
  <si>
    <t>16514</t>
  </si>
  <si>
    <t>CRODA INTERNATIONAL PLC</t>
  </si>
  <si>
    <t>GB00BJFFLV09</t>
  </si>
  <si>
    <t>CROWDSTRIKE HOLDINGS INC</t>
  </si>
  <si>
    <t>US22788C1053</t>
  </si>
  <si>
    <t>22788C105</t>
  </si>
  <si>
    <t>CROWN CASTLE INC</t>
  </si>
  <si>
    <t>US22822V1017</t>
  </si>
  <si>
    <t>22822V101</t>
  </si>
  <si>
    <t>CROWN HOLDINGS INC</t>
  </si>
  <si>
    <t>US2283681060</t>
  </si>
  <si>
    <t>228368106</t>
  </si>
  <si>
    <t>CSL LTD</t>
  </si>
  <si>
    <t>AU000000CSL8</t>
  </si>
  <si>
    <t>CSX CORP</t>
  </si>
  <si>
    <t>US1264081035</t>
  </si>
  <si>
    <t>126408103</t>
  </si>
  <si>
    <t>CUMMINS INC</t>
  </si>
  <si>
    <t>US2310211063</t>
  </si>
  <si>
    <t>231021106</t>
  </si>
  <si>
    <t>CVS HEALTH CORP</t>
  </si>
  <si>
    <t>US1266501006</t>
  </si>
  <si>
    <t>126650100</t>
  </si>
  <si>
    <t>CYBERARK SOFTWARE LTD</t>
  </si>
  <si>
    <t>IL0011334468</t>
  </si>
  <si>
    <t>D'IETEREN GROUP</t>
  </si>
  <si>
    <t>BE0974259880</t>
  </si>
  <si>
    <t>DAI NIPPON PRINTING CO LTD</t>
  </si>
  <si>
    <t>JP3493800001</t>
  </si>
  <si>
    <t>4800</t>
  </si>
  <si>
    <t>DAI-ICHI LIFE HOLDINGS INC</t>
  </si>
  <si>
    <t>JP3476480003</t>
  </si>
  <si>
    <t>21900</t>
  </si>
  <si>
    <t>DAIFUKU CO LTD</t>
  </si>
  <si>
    <t>JP3497400006</t>
  </si>
  <si>
    <t>7100</t>
  </si>
  <si>
    <t>DAIICHI SANKYO CO LTD</t>
  </si>
  <si>
    <t>JP3475350009</t>
  </si>
  <si>
    <t>DAIKIN INDUSTRIES LTD</t>
  </si>
  <si>
    <t>JP3481800005</t>
  </si>
  <si>
    <t>DAIMLER TRUCK HOLDING AG</t>
  </si>
  <si>
    <t>DE000DTR0CK8</t>
  </si>
  <si>
    <t>DAITO TRUST CONSTRUCTION CO LTD</t>
  </si>
  <si>
    <t>JP3486800000</t>
  </si>
  <si>
    <t>1400</t>
  </si>
  <si>
    <t>7200</t>
  </si>
  <si>
    <t>DAIWA HOUSE INDUSTRY CO LTD</t>
  </si>
  <si>
    <t>JP3505000004</t>
  </si>
  <si>
    <t>DAIWA SECURITIES GROUP INC</t>
  </si>
  <si>
    <t>JP3502200003</t>
  </si>
  <si>
    <t>DANAHER CORP</t>
  </si>
  <si>
    <t>US2358511028</t>
  </si>
  <si>
    <t>235851102</t>
  </si>
  <si>
    <t>DANONE SA</t>
  </si>
  <si>
    <t>FR0000120644</t>
  </si>
  <si>
    <t>DANSKE BANK A/S</t>
  </si>
  <si>
    <t>DK0010274414</t>
  </si>
  <si>
    <t>DARDEN RESTAURANTS INC</t>
  </si>
  <si>
    <t>US2371941053</t>
  </si>
  <si>
    <t>237194105</t>
  </si>
  <si>
    <t>DASSAULT AVIATION SA</t>
  </si>
  <si>
    <t>FR0014004L86</t>
  </si>
  <si>
    <t>DASSAULT SYSTEMES SE</t>
  </si>
  <si>
    <t>FR0014003TT8</t>
  </si>
  <si>
    <t>DATADOG INC</t>
  </si>
  <si>
    <t>US23804L1035</t>
  </si>
  <si>
    <t>23804L103</t>
  </si>
  <si>
    <t>DAVIDE CAMPARI-MILANO NV</t>
  </si>
  <si>
    <t>NL0015435975</t>
  </si>
  <si>
    <t>DAVITA INC</t>
  </si>
  <si>
    <t>US23918K1088</t>
  </si>
  <si>
    <t>23918K108</t>
  </si>
  <si>
    <t>DBS GROUP HOLDINGS LTD</t>
  </si>
  <si>
    <t>SG1L01001701</t>
  </si>
  <si>
    <t>DCC PLC</t>
  </si>
  <si>
    <t>IE0002424939</t>
  </si>
  <si>
    <t>DECKERS OUTDOOR CORP</t>
  </si>
  <si>
    <t>US2435371073</t>
  </si>
  <si>
    <t>243537107</t>
  </si>
  <si>
    <t>DEERE &amp; CO</t>
  </si>
  <si>
    <t>US2441991054</t>
  </si>
  <si>
    <t>244199105</t>
  </si>
  <si>
    <t>DELIVERY HERO SE</t>
  </si>
  <si>
    <t>DE000A2E4K43</t>
  </si>
  <si>
    <t>DELL TECHNOLOGIES INC</t>
  </si>
  <si>
    <t>US24703L2025</t>
  </si>
  <si>
    <t>24703L202</t>
  </si>
  <si>
    <t>DELTA AIR LINES INC</t>
  </si>
  <si>
    <t>US2473617023</t>
  </si>
  <si>
    <t>247361702</t>
  </si>
  <si>
    <t>DEMANT A/S</t>
  </si>
  <si>
    <t>DK0060738599</t>
  </si>
  <si>
    <t>DENSO CORP</t>
  </si>
  <si>
    <t>JP3551500006</t>
  </si>
  <si>
    <t>DENTSU GROUP INC</t>
  </si>
  <si>
    <t>JP3551520004</t>
  </si>
  <si>
    <t>4700</t>
  </si>
  <si>
    <t>DEUTSCHE BANK AG</t>
  </si>
  <si>
    <t>DE0005140008</t>
  </si>
  <si>
    <t>DEUTSCHE BOERSE AG</t>
  </si>
  <si>
    <t>DE0005810055</t>
  </si>
  <si>
    <t>DEUTSCHE LUFTHANSA AG</t>
  </si>
  <si>
    <t>DE0008232125</t>
  </si>
  <si>
    <t>DE0005552004</t>
  </si>
  <si>
    <t>DEUTSCHE TELEKOM AG</t>
  </si>
  <si>
    <t>DE0005557508</t>
  </si>
  <si>
    <t>DEVON ENERGY CORP</t>
  </si>
  <si>
    <t>US25179M1036</t>
  </si>
  <si>
    <t>25179M103</t>
  </si>
  <si>
    <t>DEXCOM INC</t>
  </si>
  <si>
    <t>US2521311074</t>
  </si>
  <si>
    <t>252131107</t>
  </si>
  <si>
    <t>15551</t>
  </si>
  <si>
    <t>DEXUS</t>
  </si>
  <si>
    <t>AU000000DXS1</t>
  </si>
  <si>
    <t>DIAGEO PLC</t>
  </si>
  <si>
    <t>GB0002374006</t>
  </si>
  <si>
    <t>DIAMONDBACK ENERGY INC</t>
  </si>
  <si>
    <t>US25278X1090</t>
  </si>
  <si>
    <t>25278X109</t>
  </si>
  <si>
    <t>DIASORIN SPA</t>
  </si>
  <si>
    <t>IT0003492391</t>
  </si>
  <si>
    <t>DICK'S SPORTING GOODS INC</t>
  </si>
  <si>
    <t>US2533931026</t>
  </si>
  <si>
    <t>253393102</t>
  </si>
  <si>
    <t>DIGITAL REALTY TRUST INC</t>
  </si>
  <si>
    <t>US2538681030</t>
  </si>
  <si>
    <t>253868103</t>
  </si>
  <si>
    <t>DISCO CORP</t>
  </si>
  <si>
    <t>JP3548600000</t>
  </si>
  <si>
    <t>DISCOVER FINANCIAL SERVICES</t>
  </si>
  <si>
    <t>US2547091080</t>
  </si>
  <si>
    <t>254709108</t>
  </si>
  <si>
    <t>DNB BANK ASA</t>
  </si>
  <si>
    <t>NO0010161896</t>
  </si>
  <si>
    <t>DOCUSIGN INC</t>
  </si>
  <si>
    <t>US2561631068</t>
  </si>
  <si>
    <t>256163106</t>
  </si>
  <si>
    <t>DOLLAR GENERAL CORP</t>
  </si>
  <si>
    <t>US2566771059</t>
  </si>
  <si>
    <t>256677105</t>
  </si>
  <si>
    <t>DOLLAR TREE INC</t>
  </si>
  <si>
    <t>US2567461080</t>
  </si>
  <si>
    <t>256746108</t>
  </si>
  <si>
    <t>DOMINION ENERGY INC</t>
  </si>
  <si>
    <t>US25746U1097</t>
  </si>
  <si>
    <t>25746U109</t>
  </si>
  <si>
    <t>DOMINO'S PIZZA INC</t>
  </si>
  <si>
    <t>US25754A2015</t>
  </si>
  <si>
    <t>25754A201</t>
  </si>
  <si>
    <t>DOORDASH INC</t>
  </si>
  <si>
    <t>US25809K1051</t>
  </si>
  <si>
    <t>25809K105</t>
  </si>
  <si>
    <t>DOVER CORP</t>
  </si>
  <si>
    <t>US2600031080</t>
  </si>
  <si>
    <t>260003108</t>
  </si>
  <si>
    <t>DOW INC</t>
  </si>
  <si>
    <t>US2605571031</t>
  </si>
  <si>
    <t>260557103</t>
  </si>
  <si>
    <t>DR HORTON INC</t>
  </si>
  <si>
    <t>US23331A1097</t>
  </si>
  <si>
    <t>23331A109</t>
  </si>
  <si>
    <t>DR ING HC F PORSCHE AG</t>
  </si>
  <si>
    <t>DE000PAG9113</t>
  </si>
  <si>
    <t>DRAFTKINGS INC</t>
  </si>
  <si>
    <t>US26142V1052</t>
  </si>
  <si>
    <t>26142V105</t>
  </si>
  <si>
    <t>DSM-FIRMENICH AG</t>
  </si>
  <si>
    <t>CH1216478797</t>
  </si>
  <si>
    <t>DSV A/S</t>
  </si>
  <si>
    <t>DK0060079531</t>
  </si>
  <si>
    <t>DTE ENERGY CO</t>
  </si>
  <si>
    <t>US2333311072</t>
  </si>
  <si>
    <t>233331107</t>
  </si>
  <si>
    <t>DUKE ENERGY CORP</t>
  </si>
  <si>
    <t>US26441C2044</t>
  </si>
  <si>
    <t>26441C204</t>
  </si>
  <si>
    <t>DUPONT DE NEMOURS INC</t>
  </si>
  <si>
    <t>US26614N1028</t>
  </si>
  <si>
    <t>26614N102</t>
  </si>
  <si>
    <t>DYNATRACE INC</t>
  </si>
  <si>
    <t>US2681501092</t>
  </si>
  <si>
    <t>268150109</t>
  </si>
  <si>
    <t>E.ON SE</t>
  </si>
  <si>
    <t>DE000ENAG999</t>
  </si>
  <si>
    <t>EAST JAPAN RAILWAY CO</t>
  </si>
  <si>
    <t>JP3783600004</t>
  </si>
  <si>
    <t>EASTMAN CHEMICAL CO</t>
  </si>
  <si>
    <t>US2774321002</t>
  </si>
  <si>
    <t>277432100</t>
  </si>
  <si>
    <t>EATON CORP PLC</t>
  </si>
  <si>
    <t>IE00B8KQN827</t>
  </si>
  <si>
    <t>EBAY INC</t>
  </si>
  <si>
    <t>US2786421030</t>
  </si>
  <si>
    <t>278642103</t>
  </si>
  <si>
    <t>ECOLAB INC</t>
  </si>
  <si>
    <t>US2788651006</t>
  </si>
  <si>
    <t>278865100</t>
  </si>
  <si>
    <t>499</t>
  </si>
  <si>
    <t>EDENRED SE</t>
  </si>
  <si>
    <t>FR0010908533</t>
  </si>
  <si>
    <t>EDISON INTERNATIONAL</t>
  </si>
  <si>
    <t>US2810201077</t>
  </si>
  <si>
    <t>281020107</t>
  </si>
  <si>
    <t>PTEDP0AM0009</t>
  </si>
  <si>
    <t>EDP RENOVAVEIS SA</t>
  </si>
  <si>
    <t>ES0127797019</t>
  </si>
  <si>
    <t>EDWARDS LIFESCIENCES CORP</t>
  </si>
  <si>
    <t>US28176E1082</t>
  </si>
  <si>
    <t>28176E108</t>
  </si>
  <si>
    <t>EIFFAGE SA</t>
  </si>
  <si>
    <t>FR0000130452</t>
  </si>
  <si>
    <t>EISAI CO LTD</t>
  </si>
  <si>
    <t>JP3160400002</t>
  </si>
  <si>
    <t>5900</t>
  </si>
  <si>
    <t>ELBIT SYSTEMS LTD</t>
  </si>
  <si>
    <t>IL0010811243</t>
  </si>
  <si>
    <t>ELECTRONIC ARTS INC</t>
  </si>
  <si>
    <t>US2855121099</t>
  </si>
  <si>
    <t>285512109</t>
  </si>
  <si>
    <t>ELEVANCE HEALTH INC</t>
  </si>
  <si>
    <t>US0367521038</t>
  </si>
  <si>
    <t>036752103</t>
  </si>
  <si>
    <t>ELI LILLY &amp; CO</t>
  </si>
  <si>
    <t>US5324571083</t>
  </si>
  <si>
    <t>532457108</t>
  </si>
  <si>
    <t>ELIA GROUP SA/NV</t>
  </si>
  <si>
    <t>BE0003822393</t>
  </si>
  <si>
    <t>ELISA OYJ</t>
  </si>
  <si>
    <t>FI0009007884</t>
  </si>
  <si>
    <t>EMERSON ELECTRIC CO</t>
  </si>
  <si>
    <t>US2910111044</t>
  </si>
  <si>
    <t>291011104</t>
  </si>
  <si>
    <t>EMS-CHEMIE HOLDING AG</t>
  </si>
  <si>
    <t>CH0016440353</t>
  </si>
  <si>
    <t>ENDEAVOUR GROUP LTD/AUSTRALIA</t>
  </si>
  <si>
    <t>AU0000154833</t>
  </si>
  <si>
    <t>ENDEAVOUR MINING PLC</t>
  </si>
  <si>
    <t>GB00BL6K5J42</t>
  </si>
  <si>
    <t>ENDESA SA</t>
  </si>
  <si>
    <t>ES0130670112</t>
  </si>
  <si>
    <t>ENEL SPA</t>
  </si>
  <si>
    <t>IT0003128367</t>
  </si>
  <si>
    <t>ENEOS HOLDINGS INC</t>
  </si>
  <si>
    <t>JP3386450005</t>
  </si>
  <si>
    <t>ENGIE SA</t>
  </si>
  <si>
    <t>FR0010208488</t>
  </si>
  <si>
    <t>ENI SPA</t>
  </si>
  <si>
    <t>IT0003132476</t>
  </si>
  <si>
    <t>ENPHASE ENERGY INC</t>
  </si>
  <si>
    <t>US29355A1079</t>
  </si>
  <si>
    <t>29355A107</t>
  </si>
  <si>
    <t>ENTAIN PLC</t>
  </si>
  <si>
    <t>IM00B5VQMV65</t>
  </si>
  <si>
    <t>ENTEGRIS INC</t>
  </si>
  <si>
    <t>US29362U1043</t>
  </si>
  <si>
    <t>29362U104</t>
  </si>
  <si>
    <t>ENTERGY CORP</t>
  </si>
  <si>
    <t>US29364G1031</t>
  </si>
  <si>
    <t>29364G103</t>
  </si>
  <si>
    <t>EOG RESOURCES INC</t>
  </si>
  <si>
    <t>US26875P1012</t>
  </si>
  <si>
    <t>26875P101</t>
  </si>
  <si>
    <t>EPAM SYSTEMS INC</t>
  </si>
  <si>
    <t>US29414B1044</t>
  </si>
  <si>
    <t>29414B104</t>
  </si>
  <si>
    <t>EPIROC AB</t>
  </si>
  <si>
    <t>SE0015658109</t>
  </si>
  <si>
    <t>SE0015658117</t>
  </si>
  <si>
    <t>EQT AB</t>
  </si>
  <si>
    <t>SE0012853455</t>
  </si>
  <si>
    <t>EQT CORP</t>
  </si>
  <si>
    <t>US26884L1098</t>
  </si>
  <si>
    <t>26884L109</t>
  </si>
  <si>
    <t>EQUIFAX INC</t>
  </si>
  <si>
    <t>US2944291051</t>
  </si>
  <si>
    <t>294429105</t>
  </si>
  <si>
    <t>145000</t>
  </si>
  <si>
    <t>EQUINIX INC</t>
  </si>
  <si>
    <t>US29444U7000</t>
  </si>
  <si>
    <t>29444U700</t>
  </si>
  <si>
    <t>EQUINOR ASA</t>
  </si>
  <si>
    <t>NO0010096985</t>
  </si>
  <si>
    <t>EQUITABLE HOLDINGS INC</t>
  </si>
  <si>
    <t>US29452E1010</t>
  </si>
  <si>
    <t>29452E101</t>
  </si>
  <si>
    <t>EQUITY LIFESTYLE PROPERTIES INC</t>
  </si>
  <si>
    <t>US29472R1086</t>
  </si>
  <si>
    <t>29472R108</t>
  </si>
  <si>
    <t>EQUITY RESIDENTIAL</t>
  </si>
  <si>
    <t>US29476L1070</t>
  </si>
  <si>
    <t>29476L107</t>
  </si>
  <si>
    <t>ERIE INDEMNITY CO</t>
  </si>
  <si>
    <t>US29530P1021</t>
  </si>
  <si>
    <t>29530P102</t>
  </si>
  <si>
    <t>ERSTE GROUP BANK AG</t>
  </si>
  <si>
    <t>AT0000652011</t>
  </si>
  <si>
    <t>ESSENTIAL UTILITIES INC</t>
  </si>
  <si>
    <t>US29670G1022</t>
  </si>
  <si>
    <t>29670G102</t>
  </si>
  <si>
    <t>5821</t>
  </si>
  <si>
    <t>ESSEX PROPERTY TRUST INC</t>
  </si>
  <si>
    <t>US2971781057</t>
  </si>
  <si>
    <t>297178105</t>
  </si>
  <si>
    <t>ESSILORLUXOTTICA SA</t>
  </si>
  <si>
    <t>FR0000121667</t>
  </si>
  <si>
    <t>ESSITY AB</t>
  </si>
  <si>
    <t>SE0009922164</t>
  </si>
  <si>
    <t>ESTEE LAUDER COS INC/THE</t>
  </si>
  <si>
    <t>US5184391044</t>
  </si>
  <si>
    <t>518439104</t>
  </si>
  <si>
    <t>EURAZEO SE</t>
  </si>
  <si>
    <t>FR0000121121</t>
  </si>
  <si>
    <t>EUROFINS SCIENTIFIC SE</t>
  </si>
  <si>
    <t>FR0014000MR3</t>
  </si>
  <si>
    <t>EURONEXT NV</t>
  </si>
  <si>
    <t>NL0006294274</t>
  </si>
  <si>
    <t>EVEREST GROUP LTD</t>
  </si>
  <si>
    <t>BMG3223R1088</t>
  </si>
  <si>
    <t>EVERGY INC</t>
  </si>
  <si>
    <t>US30034W1062</t>
  </si>
  <si>
    <t>30034W106</t>
  </si>
  <si>
    <t>EVERSOURCE ENERGY</t>
  </si>
  <si>
    <t>US30040W1080</t>
  </si>
  <si>
    <t>30040W108</t>
  </si>
  <si>
    <t>EVOLUTION AB</t>
  </si>
  <si>
    <t>SE0012673267</t>
  </si>
  <si>
    <t>EVONIK INDUSTRIES AG</t>
  </si>
  <si>
    <t>DE000EVNK013</t>
  </si>
  <si>
    <t>EXACT SCIENCES CORP</t>
  </si>
  <si>
    <t>US30063P1057</t>
  </si>
  <si>
    <t>30063P105</t>
  </si>
  <si>
    <t>EXELON CORP</t>
  </si>
  <si>
    <t>US30161N1019</t>
  </si>
  <si>
    <t>30161N101</t>
  </si>
  <si>
    <t>EXOR NV</t>
  </si>
  <si>
    <t>NL0012059018</t>
  </si>
  <si>
    <t>EXPEDIA GROUP INC</t>
  </si>
  <si>
    <t>US30212P3038</t>
  </si>
  <si>
    <t>30212P303</t>
  </si>
  <si>
    <t>EXPEDITORS INTERNATIONAL OF WASHINGTON INC</t>
  </si>
  <si>
    <t>US3021301094</t>
  </si>
  <si>
    <t>302130109</t>
  </si>
  <si>
    <t>EXPERIAN PLC</t>
  </si>
  <si>
    <t>GB00B19NLV48</t>
  </si>
  <si>
    <t>7535</t>
  </si>
  <si>
    <t>EXTRA SPACE STORAGE INC</t>
  </si>
  <si>
    <t>US30225T1025</t>
  </si>
  <si>
    <t>30225T102</t>
  </si>
  <si>
    <t>EXXON MOBIL CORP</t>
  </si>
  <si>
    <t>US30231G1022</t>
  </si>
  <si>
    <t>30231G102</t>
  </si>
  <si>
    <t>F5 INC</t>
  </si>
  <si>
    <t>US3156161024</t>
  </si>
  <si>
    <t>315616102</t>
  </si>
  <si>
    <t>FACTSET RESEARCH SYSTEMS INC</t>
  </si>
  <si>
    <t>US3030751057</t>
  </si>
  <si>
    <t>303075105</t>
  </si>
  <si>
    <t>FAIR ISAAC CORP</t>
  </si>
  <si>
    <t>US3032501047</t>
  </si>
  <si>
    <t>303250104</t>
  </si>
  <si>
    <t>FANUC CORP</t>
  </si>
  <si>
    <t>JP3802400006</t>
  </si>
  <si>
    <t>FAST RETAILING CO LTD</t>
  </si>
  <si>
    <t>JP3802300008</t>
  </si>
  <si>
    <t>4100</t>
  </si>
  <si>
    <t>18200</t>
  </si>
  <si>
    <t>FASTENAL CO</t>
  </si>
  <si>
    <t>US3119001044</t>
  </si>
  <si>
    <t>311900104</t>
  </si>
  <si>
    <t>FASTIGHETS AB BALDER</t>
  </si>
  <si>
    <t>SE0017832488</t>
  </si>
  <si>
    <t>FEDEX CORP</t>
  </si>
  <si>
    <t>US31428X1063</t>
  </si>
  <si>
    <t>31428X106</t>
  </si>
  <si>
    <t>FERRARI NV</t>
  </si>
  <si>
    <t>NL0011585146</t>
  </si>
  <si>
    <t>FERROVIAL SE</t>
  </si>
  <si>
    <t>NL0015001FS8</t>
  </si>
  <si>
    <t>FIDELITY NATIONAL FINANCIAL INC</t>
  </si>
  <si>
    <t>US31620R3030</t>
  </si>
  <si>
    <t>31620R303</t>
  </si>
  <si>
    <t>FIDELITY NATIONAL INFORMATION SERVICES INC</t>
  </si>
  <si>
    <t>US31620M1062</t>
  </si>
  <si>
    <t>31620M106</t>
  </si>
  <si>
    <t>FIFTH THIRD BANCORP</t>
  </si>
  <si>
    <t>US3167731005</t>
  </si>
  <si>
    <t>316773100</t>
  </si>
  <si>
    <t>FINECOBANK BANCA FINECO SPA</t>
  </si>
  <si>
    <t>IT0000072170</t>
  </si>
  <si>
    <t>FIRST CITIZENS BANCSHARES INC/NC</t>
  </si>
  <si>
    <t>US31946M1036</t>
  </si>
  <si>
    <t>31946M103</t>
  </si>
  <si>
    <t>FIRST SOLAR INC</t>
  </si>
  <si>
    <t>US3364331070</t>
  </si>
  <si>
    <t>336433107</t>
  </si>
  <si>
    <t>FIRSTENERGY CORP</t>
  </si>
  <si>
    <t>US3379321074</t>
  </si>
  <si>
    <t>337932107</t>
  </si>
  <si>
    <t>FISERV INC</t>
  </si>
  <si>
    <t>US3377381088</t>
  </si>
  <si>
    <t>337738108</t>
  </si>
  <si>
    <t>FISHER &amp; PAYKEL HEALTHCARE CORP LTD</t>
  </si>
  <si>
    <t>NZFAPE0001S2</t>
  </si>
  <si>
    <t>FORD MOTOR CO</t>
  </si>
  <si>
    <t>US3453708600</t>
  </si>
  <si>
    <t>345370860</t>
  </si>
  <si>
    <t>FORTESCUE LTD</t>
  </si>
  <si>
    <t>AU000000FMG4</t>
  </si>
  <si>
    <t>FORTINET INC</t>
  </si>
  <si>
    <t>US34959E1091</t>
  </si>
  <si>
    <t>34959E109</t>
  </si>
  <si>
    <t>FORTIVE CORP</t>
  </si>
  <si>
    <t>US34959J1088</t>
  </si>
  <si>
    <t>34959J108</t>
  </si>
  <si>
    <t>FORTUM OYJ</t>
  </si>
  <si>
    <t>FI0009007132</t>
  </si>
  <si>
    <t>FORTUNE BRANDS INNOVATIONS INC</t>
  </si>
  <si>
    <t>US34964C1062</t>
  </si>
  <si>
    <t>34964C106</t>
  </si>
  <si>
    <t>FOX CORP</t>
  </si>
  <si>
    <t>US35137L1052</t>
  </si>
  <si>
    <t>35137L105</t>
  </si>
  <si>
    <t>US35137L2043</t>
  </si>
  <si>
    <t>35137L204</t>
  </si>
  <si>
    <t>FRANKLIN RESOURCES INC</t>
  </si>
  <si>
    <t>US3546131018</t>
  </si>
  <si>
    <t>354613101</t>
  </si>
  <si>
    <t>FREEPORT-MCMORAN INC</t>
  </si>
  <si>
    <t>US35671D8570</t>
  </si>
  <si>
    <t>35671D857</t>
  </si>
  <si>
    <t>FRESENIUS MEDICAL CARE AG</t>
  </si>
  <si>
    <t>DE0005785802</t>
  </si>
  <si>
    <t>FRESENIUS SE &amp; CO KGAA</t>
  </si>
  <si>
    <t>DE0005785604</t>
  </si>
  <si>
    <t>FUJI ELECTRIC CO LTD</t>
  </si>
  <si>
    <t>JP3820000002</t>
  </si>
  <si>
    <t>FUJIFILM HOLDINGS CORP</t>
  </si>
  <si>
    <t>JP3814000000</t>
  </si>
  <si>
    <t>FUJITSU LTD</t>
  </si>
  <si>
    <t>JP3818000006</t>
  </si>
  <si>
    <t>FUTU HOLDINGS LTD</t>
  </si>
  <si>
    <t>US36118L1061</t>
  </si>
  <si>
    <t>36118L106</t>
  </si>
  <si>
    <t>GALAXY ENTERTAINMENT GROUP LTD</t>
  </si>
  <si>
    <t>HK0027032686</t>
  </si>
  <si>
    <t>GALP ENERGIA SGPS SA</t>
  </si>
  <si>
    <t>PTGAL0AM0009</t>
  </si>
  <si>
    <t>GAMING AND LEISURE PROPERTIES INC</t>
  </si>
  <si>
    <t>US36467J1088</t>
  </si>
  <si>
    <t>36467J108</t>
  </si>
  <si>
    <t>GARMIN LTD</t>
  </si>
  <si>
    <t>CH0114405324</t>
  </si>
  <si>
    <t>GARTNER INC</t>
  </si>
  <si>
    <t>US3666511072</t>
  </si>
  <si>
    <t>366651107</t>
  </si>
  <si>
    <t>GE HEALTHCARE TECHNOLOGIES INC</t>
  </si>
  <si>
    <t>US36266G1076</t>
  </si>
  <si>
    <t>36266G107</t>
  </si>
  <si>
    <t>GEA GROUP AG</t>
  </si>
  <si>
    <t>DE0006602006</t>
  </si>
  <si>
    <t>GEBERIT AG</t>
  </si>
  <si>
    <t>CH0030170408</t>
  </si>
  <si>
    <t>GECINA SA</t>
  </si>
  <si>
    <t>FR0010040865</t>
  </si>
  <si>
    <t>GEN DIGITAL INC</t>
  </si>
  <si>
    <t>US6687711084</t>
  </si>
  <si>
    <t>668771108</t>
  </si>
  <si>
    <t>GENERAL DYNAMICS CORP</t>
  </si>
  <si>
    <t>US3695501086</t>
  </si>
  <si>
    <t>369550108</t>
  </si>
  <si>
    <t>GENERAL ELECTRIC CO</t>
  </si>
  <si>
    <t>US3696043013</t>
  </si>
  <si>
    <t>369604301</t>
  </si>
  <si>
    <t>GENERAL MILLS INC</t>
  </si>
  <si>
    <t>US3703341046</t>
  </si>
  <si>
    <t>370334104</t>
  </si>
  <si>
    <t>GENERAL MOTORS CO</t>
  </si>
  <si>
    <t>US37045V1008</t>
  </si>
  <si>
    <t>37045V100</t>
  </si>
  <si>
    <t>GENMAB A/S</t>
  </si>
  <si>
    <t>DK0010272202</t>
  </si>
  <si>
    <t>GENTING SINGAPORE LTD</t>
  </si>
  <si>
    <t>SGXE21576413</t>
  </si>
  <si>
    <t>GENUINE PARTS CO</t>
  </si>
  <si>
    <t>US3724601055</t>
  </si>
  <si>
    <t>372460105</t>
  </si>
  <si>
    <t>GETINGE AB</t>
  </si>
  <si>
    <t>SE0000202624</t>
  </si>
  <si>
    <t>GETLINK SE</t>
  </si>
  <si>
    <t>FR0010533075</t>
  </si>
  <si>
    <t>GILEAD SCIENCES INC</t>
  </si>
  <si>
    <t>US3755581036</t>
  </si>
  <si>
    <t>375558103</t>
  </si>
  <si>
    <t>GIVAUDAN SA</t>
  </si>
  <si>
    <t>CH0010645932</t>
  </si>
  <si>
    <t>GJENSIDIGE FORSIKRING ASA</t>
  </si>
  <si>
    <t>NO0010582521</t>
  </si>
  <si>
    <t>GLENCORE PLC</t>
  </si>
  <si>
    <t>JE00B4T3BW64</t>
  </si>
  <si>
    <t>GLOBAL PAYMENTS INC</t>
  </si>
  <si>
    <t>US37940X1028</t>
  </si>
  <si>
    <t>37940X102</t>
  </si>
  <si>
    <t>GLOBAL-E ONLINE LTD</t>
  </si>
  <si>
    <t>IL0011741688</t>
  </si>
  <si>
    <t>GODADDY INC</t>
  </si>
  <si>
    <t>US3802371076</t>
  </si>
  <si>
    <t>380237107</t>
  </si>
  <si>
    <t>GOLDMAN SACHS GROUP INC/THE</t>
  </si>
  <si>
    <t>US38141G1040</t>
  </si>
  <si>
    <t>38141G104</t>
  </si>
  <si>
    <t>GOODMAN GROUP</t>
  </si>
  <si>
    <t>AU000000GMG2</t>
  </si>
  <si>
    <t>GPT GROUP/THE</t>
  </si>
  <si>
    <t>AU000000GPT8</t>
  </si>
  <si>
    <t>237310</t>
  </si>
  <si>
    <t>GRAB HOLDINGS LTD</t>
  </si>
  <si>
    <t>KYG4124C1096</t>
  </si>
  <si>
    <t>GRACO INC</t>
  </si>
  <si>
    <t>US3841091040</t>
  </si>
  <si>
    <t>384109104</t>
  </si>
  <si>
    <t>GRIFOLS SA</t>
  </si>
  <si>
    <t>ES0171996087</t>
  </si>
  <si>
    <t>GROUPE BRUXELLES LAMBERT NV</t>
  </si>
  <si>
    <t>BE0003797140</t>
  </si>
  <si>
    <t>GSK PLC</t>
  </si>
  <si>
    <t>GB00BN7SWP63</t>
  </si>
  <si>
    <t>1492178</t>
  </si>
  <si>
    <t>H &amp; M HENNES &amp; MAURITZ AB</t>
  </si>
  <si>
    <t>SE0000106270</t>
  </si>
  <si>
    <t>HALEON PLC</t>
  </si>
  <si>
    <t>GB00BMX86B70</t>
  </si>
  <si>
    <t>HALLIBURTON CO</t>
  </si>
  <si>
    <t>US4062161017</t>
  </si>
  <si>
    <t>406216101</t>
  </si>
  <si>
    <t>HALMA PLC</t>
  </si>
  <si>
    <t>GB0004052071</t>
  </si>
  <si>
    <t>HAMAMATSU PHOTONICS KK</t>
  </si>
  <si>
    <t>JP3771800004</t>
  </si>
  <si>
    <t>HANG SENG BANK LTD</t>
  </si>
  <si>
    <t>HK0011000095</t>
  </si>
  <si>
    <t>HANKYU HANSHIN HOLDINGS INC</t>
  </si>
  <si>
    <t>JP3774200004</t>
  </si>
  <si>
    <t>HANNOVER RUECK SE</t>
  </si>
  <si>
    <t>DE0008402215</t>
  </si>
  <si>
    <t>HARGREAVES LANSDOWN PLC</t>
  </si>
  <si>
    <t>GB00B1VZ0M25</t>
  </si>
  <si>
    <t>HARTFORD FINANCIAL SERVICES GROUP INC/THE</t>
  </si>
  <si>
    <t>US4165151048</t>
  </si>
  <si>
    <t>416515104</t>
  </si>
  <si>
    <t>HCA HEALTHCARE INC</t>
  </si>
  <si>
    <t>US40412C1018</t>
  </si>
  <si>
    <t>40412C101</t>
  </si>
  <si>
    <t>HEALTHPEAK PROPERTIES INC</t>
  </si>
  <si>
    <t>US42250P1030</t>
  </si>
  <si>
    <t>42250P103</t>
  </si>
  <si>
    <t>HEICO CORP</t>
  </si>
  <si>
    <t>US4228062083</t>
  </si>
  <si>
    <t>422806208</t>
  </si>
  <si>
    <t>US4228061093</t>
  </si>
  <si>
    <t>422806109</t>
  </si>
  <si>
    <t>HEIDELBERG MATERIALS AG</t>
  </si>
  <si>
    <t>DE0006047004</t>
  </si>
  <si>
    <t>HEINEKEN HOLDING NV</t>
  </si>
  <si>
    <t>NL0000008977</t>
  </si>
  <si>
    <t>HEINEKEN NV</t>
  </si>
  <si>
    <t>NL0000009165</t>
  </si>
  <si>
    <t>HELMERICH &amp; PAYNE INC</t>
  </si>
  <si>
    <t>US4234521015</t>
  </si>
  <si>
    <t>423452101</t>
  </si>
  <si>
    <t>HELVETIA HOLDING AG</t>
  </si>
  <si>
    <t>CH0466642201</t>
  </si>
  <si>
    <t>HENDERSON LAND DEVELOPMENT CO LTD</t>
  </si>
  <si>
    <t>HK0012000102</t>
  </si>
  <si>
    <t>HENKEL AG &amp; CO KGAA</t>
  </si>
  <si>
    <t>DE0006048432</t>
  </si>
  <si>
    <t>DE0006048408</t>
  </si>
  <si>
    <t>HENRY SCHEIN INC</t>
  </si>
  <si>
    <t>US8064071025</t>
  </si>
  <si>
    <t>806407102</t>
  </si>
  <si>
    <t>HERMES INTERNATIONAL SCA</t>
  </si>
  <si>
    <t>FR0000052292</t>
  </si>
  <si>
    <t>HERSHEY CO/THE</t>
  </si>
  <si>
    <t>US4278661081</t>
  </si>
  <si>
    <t>427866108</t>
  </si>
  <si>
    <t>HESS CORP</t>
  </si>
  <si>
    <t>US42809H1077</t>
  </si>
  <si>
    <t>42809H107</t>
  </si>
  <si>
    <t>HEWLETT PACKARD ENTERPRISE CO</t>
  </si>
  <si>
    <t>US42824C1099</t>
  </si>
  <si>
    <t>42824C109</t>
  </si>
  <si>
    <t>HEXAGON AB</t>
  </si>
  <si>
    <t>SE0015961909</t>
  </si>
  <si>
    <t>HF SINCLAIR CORP</t>
  </si>
  <si>
    <t>US4039491000</t>
  </si>
  <si>
    <t>403949100</t>
  </si>
  <si>
    <t>HIKARI TSUSHIN INC</t>
  </si>
  <si>
    <t>JP3783420007</t>
  </si>
  <si>
    <t>HIKMA PHARMACEUTICALS PLC</t>
  </si>
  <si>
    <t>GB00B0LCW083</t>
  </si>
  <si>
    <t>HILTON WORLDWIDE HOLDINGS INC</t>
  </si>
  <si>
    <t>US43300A2033</t>
  </si>
  <si>
    <t>43300A203</t>
  </si>
  <si>
    <t>700</t>
  </si>
  <si>
    <t>HITACHI CONSTRUCTION MACHINERY CO LTD</t>
  </si>
  <si>
    <t>JP3787000003</t>
  </si>
  <si>
    <t>HITACHI LTD</t>
  </si>
  <si>
    <t>JP3788600009</t>
  </si>
  <si>
    <t>4900</t>
  </si>
  <si>
    <t>HKT TRUST &amp; HKT LTD</t>
  </si>
  <si>
    <t>HK0000093390</t>
  </si>
  <si>
    <t>HOLCIM AG</t>
  </si>
  <si>
    <t>CH0012214059</t>
  </si>
  <si>
    <t>HOLMEN AB</t>
  </si>
  <si>
    <t>SE0011090018</t>
  </si>
  <si>
    <t>HOLOGIC INC</t>
  </si>
  <si>
    <t>US4364401012</t>
  </si>
  <si>
    <t>436440101</t>
  </si>
  <si>
    <t>5700</t>
  </si>
  <si>
    <t>HOME DEPOT INC/THE</t>
  </si>
  <si>
    <t>US4370761029</t>
  </si>
  <si>
    <t>437076102</t>
  </si>
  <si>
    <t>HONDA MOTOR CO LTD</t>
  </si>
  <si>
    <t>JP3854600008</t>
  </si>
  <si>
    <t>HONEYWELL INTERNATIONAL INC</t>
  </si>
  <si>
    <t>US4385161066</t>
  </si>
  <si>
    <t>438516106</t>
  </si>
  <si>
    <t>HONG KONG &amp; CHINA GAS CO LTD</t>
  </si>
  <si>
    <t>HK0003000038</t>
  </si>
  <si>
    <t>HONG KONG EXCHANGES &amp; CLEARING LTD</t>
  </si>
  <si>
    <t>HK0388045442</t>
  </si>
  <si>
    <t>HONGKONG LAND HOLDINGS LTD</t>
  </si>
  <si>
    <t>BMG4587L1090</t>
  </si>
  <si>
    <t>HORMEL FOODS CORP</t>
  </si>
  <si>
    <t>US4404521001</t>
  </si>
  <si>
    <t>440452100</t>
  </si>
  <si>
    <t>HOSHIZAKI CORP</t>
  </si>
  <si>
    <t>JP3845770001</t>
  </si>
  <si>
    <t>HOST HOTELS &amp; RESORTS INC</t>
  </si>
  <si>
    <t>US44107P1049</t>
  </si>
  <si>
    <t>44107P104</t>
  </si>
  <si>
    <t>16652</t>
  </si>
  <si>
    <t>HOWMET AEROSPACE INC</t>
  </si>
  <si>
    <t>US4432011082</t>
  </si>
  <si>
    <t>443201108</t>
  </si>
  <si>
    <t>HOYA CORP</t>
  </si>
  <si>
    <t>JP3837800006</t>
  </si>
  <si>
    <t>HP INC</t>
  </si>
  <si>
    <t>US40434L1052</t>
  </si>
  <si>
    <t>40434L105</t>
  </si>
  <si>
    <t>HSBC HOLDINGS PLC</t>
  </si>
  <si>
    <t>GB0005405286</t>
  </si>
  <si>
    <t>HUBBELL INC</t>
  </si>
  <si>
    <t>US4435106079</t>
  </si>
  <si>
    <t>443510607</t>
  </si>
  <si>
    <t>HUBSPOT INC</t>
  </si>
  <si>
    <t>US4435731009</t>
  </si>
  <si>
    <t>443573100</t>
  </si>
  <si>
    <t>HULIC CO LTD</t>
  </si>
  <si>
    <t>JP3360800001</t>
  </si>
  <si>
    <t>HUMANA INC</t>
  </si>
  <si>
    <t>US4448591028</t>
  </si>
  <si>
    <t>444859102</t>
  </si>
  <si>
    <t>HUNTINGTON BANCSHARES INC/OH</t>
  </si>
  <si>
    <t>US4461501045</t>
  </si>
  <si>
    <t>446150104</t>
  </si>
  <si>
    <t>HUNTINGTON INGALLS INDUSTRIES INC</t>
  </si>
  <si>
    <t>US4464131063</t>
  </si>
  <si>
    <t>446413106</t>
  </si>
  <si>
    <t>2600</t>
  </si>
  <si>
    <t>HUSQVARNA AB</t>
  </si>
  <si>
    <t>SE0001662230</t>
  </si>
  <si>
    <t>HYATT HOTELS CORP</t>
  </si>
  <si>
    <t>US4485791028</t>
  </si>
  <si>
    <t>448579102</t>
  </si>
  <si>
    <t>IBERDROLA SA</t>
  </si>
  <si>
    <t>ES0144580Y14</t>
  </si>
  <si>
    <t>IBIDEN CO LTD</t>
  </si>
  <si>
    <t>JP3148800000</t>
  </si>
  <si>
    <t>ICL GROUP LTD</t>
  </si>
  <si>
    <t>IL0002810146</t>
  </si>
  <si>
    <t>IDEMITSU KOSAN CO LTD</t>
  </si>
  <si>
    <t>JP3142500002</t>
  </si>
  <si>
    <t>IDEX CORP</t>
  </si>
  <si>
    <t>US45167R1041</t>
  </si>
  <si>
    <t>45167R104</t>
  </si>
  <si>
    <t>IDEXX LABORATORIES INC</t>
  </si>
  <si>
    <t>US45168D1046</t>
  </si>
  <si>
    <t>45168D104</t>
  </si>
  <si>
    <t>15908</t>
  </si>
  <si>
    <t>3600</t>
  </si>
  <si>
    <t>ILLINOIS TOOL WORKS INC</t>
  </si>
  <si>
    <t>US4523081093</t>
  </si>
  <si>
    <t>452308109</t>
  </si>
  <si>
    <t>ILLUMINA INC</t>
  </si>
  <si>
    <t>US4523271090</t>
  </si>
  <si>
    <t>452327109</t>
  </si>
  <si>
    <t>IMCD NV</t>
  </si>
  <si>
    <t>NL0010801007</t>
  </si>
  <si>
    <t>IMPERIAL BRANDS PLC</t>
  </si>
  <si>
    <t>GB0004544929</t>
  </si>
  <si>
    <t>INCYTE CORP</t>
  </si>
  <si>
    <t>US45337C1027</t>
  </si>
  <si>
    <t>45337C102</t>
  </si>
  <si>
    <t>INDUSTRIA DE DISENO TEXTIL SA</t>
  </si>
  <si>
    <t>ES0148396007</t>
  </si>
  <si>
    <t>INDUSTRIVARDEN AB</t>
  </si>
  <si>
    <t>SE0000190126</t>
  </si>
  <si>
    <t>SE0000107203</t>
  </si>
  <si>
    <t>INDUTRADE AB</t>
  </si>
  <si>
    <t>SE0001515552</t>
  </si>
  <si>
    <t>INFINEON TECHNOLOGIES AG</t>
  </si>
  <si>
    <t>DE0006231004</t>
  </si>
  <si>
    <t>INFORMA PLC</t>
  </si>
  <si>
    <t>GB00BMJ6DW54</t>
  </si>
  <si>
    <t>INFRASTRUTTURE WIRELESS ITALIANE SPA</t>
  </si>
  <si>
    <t>IT0005090300</t>
  </si>
  <si>
    <t>ING GROEP NV</t>
  </si>
  <si>
    <t>NL0011821202</t>
  </si>
  <si>
    <t>INGERSOLL RAND INC</t>
  </si>
  <si>
    <t>US45687V1061</t>
  </si>
  <si>
    <t>45687V106</t>
  </si>
  <si>
    <t>INPEX CORP</t>
  </si>
  <si>
    <t>JP3294460005</t>
  </si>
  <si>
    <t>22700</t>
  </si>
  <si>
    <t>INSULET CORP</t>
  </si>
  <si>
    <t>US45784P1012</t>
  </si>
  <si>
    <t>45784P101</t>
  </si>
  <si>
    <t>INSURANCE AUSTRALIA GROUP LTD</t>
  </si>
  <si>
    <t>AU000000IAG3</t>
  </si>
  <si>
    <t>INTEL CORP</t>
  </si>
  <si>
    <t>US4581401001</t>
  </si>
  <si>
    <t>458140100</t>
  </si>
  <si>
    <t>INTERCONTINENTAL EXCHANGE INC</t>
  </si>
  <si>
    <t>US45866F1049</t>
  </si>
  <si>
    <t>45866F104</t>
  </si>
  <si>
    <t>INTERCONTINENTAL HOTELS GROUP PLC</t>
  </si>
  <si>
    <t>GB00BHJYC057</t>
  </si>
  <si>
    <t>INTERNATIONAL BUSINESS MACHINES CORP</t>
  </si>
  <si>
    <t>US4592001014</t>
  </si>
  <si>
    <t>459200101</t>
  </si>
  <si>
    <t>INTERNATIONAL FLAVORS &amp; FRAGRANCES INC</t>
  </si>
  <si>
    <t>US4595061015</t>
  </si>
  <si>
    <t>459506101</t>
  </si>
  <si>
    <t>INTERNATIONAL PAPER CO</t>
  </si>
  <si>
    <t>US4601461035</t>
  </si>
  <si>
    <t>460146103</t>
  </si>
  <si>
    <t>INTERPUBLIC GROUP OF COS INC/THE</t>
  </si>
  <si>
    <t>US4606901001</t>
  </si>
  <si>
    <t>460690100</t>
  </si>
  <si>
    <t>INTERTEK GROUP PLC</t>
  </si>
  <si>
    <t>GB0031638363</t>
  </si>
  <si>
    <t>INTESA SANPAOLO SPA</t>
  </si>
  <si>
    <t>IT0000072618</t>
  </si>
  <si>
    <t>INTUIT INC</t>
  </si>
  <si>
    <t>US4612021034</t>
  </si>
  <si>
    <t>461202103</t>
  </si>
  <si>
    <t>INTUITIVE SURGICAL INC</t>
  </si>
  <si>
    <t>US46120E6023</t>
  </si>
  <si>
    <t>46120E602</t>
  </si>
  <si>
    <t>INVESTMENT AB LATOUR</t>
  </si>
  <si>
    <t>SE0010100958</t>
  </si>
  <si>
    <t>INVESTOR AB</t>
  </si>
  <si>
    <t>SE0015811963</t>
  </si>
  <si>
    <t>INVITATION HOMES INC</t>
  </si>
  <si>
    <t>US46187W1071</t>
  </si>
  <si>
    <t>46187W107</t>
  </si>
  <si>
    <t>IPSEN SA</t>
  </si>
  <si>
    <t>FR0010259150</t>
  </si>
  <si>
    <t>IQVIA HOLDINGS INC</t>
  </si>
  <si>
    <t>US46266C1053</t>
  </si>
  <si>
    <t>46266C105</t>
  </si>
  <si>
    <t>IRON MOUNTAIN INC</t>
  </si>
  <si>
    <t>US46284V1017</t>
  </si>
  <si>
    <t>46284V101</t>
  </si>
  <si>
    <t>ISRAEL DISCOUNT BANK LTD</t>
  </si>
  <si>
    <t>IL0006912120</t>
  </si>
  <si>
    <t>465074201</t>
  </si>
  <si>
    <t>ISUZU MOTORS LTD</t>
  </si>
  <si>
    <t>JP3137200006</t>
  </si>
  <si>
    <t>13600</t>
  </si>
  <si>
    <t>ITOCHU CORP</t>
  </si>
  <si>
    <t>JP3143600009</t>
  </si>
  <si>
    <t>J M SMUCKER CO/THE</t>
  </si>
  <si>
    <t>US8326964058</t>
  </si>
  <si>
    <t>832696405</t>
  </si>
  <si>
    <t>J SAINSBURY PLC</t>
  </si>
  <si>
    <t>GB00B019KW72</t>
  </si>
  <si>
    <t>JABIL INC</t>
  </si>
  <si>
    <t>US4663131039</t>
  </si>
  <si>
    <t>466313103</t>
  </si>
  <si>
    <t>JACK HENRY &amp; ASSOCIATES INC</t>
  </si>
  <si>
    <t>US4262811015</t>
  </si>
  <si>
    <t>426281101</t>
  </si>
  <si>
    <t>JACOBS SOLUTIONS INC</t>
  </si>
  <si>
    <t>US46982L1089</t>
  </si>
  <si>
    <t>46982L108</t>
  </si>
  <si>
    <t>JAMES HARDIE INDUSTRIES PLC</t>
  </si>
  <si>
    <t>AU000000JHX1</t>
  </si>
  <si>
    <t>JAPAN AIRLINES CO LTD</t>
  </si>
  <si>
    <t>JP3705200008</t>
  </si>
  <si>
    <t>JAPAN EXCHANGE GROUP INC</t>
  </si>
  <si>
    <t>JP3183200009</t>
  </si>
  <si>
    <t>JAPAN POST BANK CO LTD</t>
  </si>
  <si>
    <t>JP3946750001</t>
  </si>
  <si>
    <t>JAPAN POST HOLDINGS CO LTD</t>
  </si>
  <si>
    <t>JP3752900005</t>
  </si>
  <si>
    <t>19000</t>
  </si>
  <si>
    <t>JAPAN POST INSURANCE CO LTD</t>
  </si>
  <si>
    <t>JP3233250004</t>
  </si>
  <si>
    <t>JAPAN REAL ESTATE INVESTMENT CORP</t>
  </si>
  <si>
    <t>JP3027680002</t>
  </si>
  <si>
    <t>JAPAN TOBACCO INC</t>
  </si>
  <si>
    <t>JP3726800000</t>
  </si>
  <si>
    <t>JARDINE MATHESON HOLDINGS LTD</t>
  </si>
  <si>
    <t>BMG507361001</t>
  </si>
  <si>
    <t>JB HUNT TRANSPORT SERVICES INC</t>
  </si>
  <si>
    <t>US4456581077</t>
  </si>
  <si>
    <t>445658107</t>
  </si>
  <si>
    <t>JD SPORTS FASHION PLC</t>
  </si>
  <si>
    <t>GB00BM8Q5M07</t>
  </si>
  <si>
    <t>JDE PEET'S NV</t>
  </si>
  <si>
    <t>NL0014332678</t>
  </si>
  <si>
    <t>JERONIMO MARTINS SGPS SA</t>
  </si>
  <si>
    <t>PTJMT0AE0001</t>
  </si>
  <si>
    <t>7044</t>
  </si>
  <si>
    <t>JFE HOLDINGS INC</t>
  </si>
  <si>
    <t>JP3386030005</t>
  </si>
  <si>
    <t>JOBY AVIATION INC</t>
  </si>
  <si>
    <t>KYG651631007</t>
  </si>
  <si>
    <t>JOHNSON &amp; JOHNSON</t>
  </si>
  <si>
    <t>US4781601046</t>
  </si>
  <si>
    <t>478160104</t>
  </si>
  <si>
    <t>JOHNSON CONTROLS INTERNATIONAL PLC</t>
  </si>
  <si>
    <t>IE00BY7QL619</t>
  </si>
  <si>
    <t>JPMORGAN CHASE &amp; CO</t>
  </si>
  <si>
    <t>US46625H1005</t>
  </si>
  <si>
    <t>46625H100</t>
  </si>
  <si>
    <t>JULIUS BAER GROUP LTD</t>
  </si>
  <si>
    <t>CH0102484968</t>
  </si>
  <si>
    <t>4808</t>
  </si>
  <si>
    <t>JUNIPER NETWORKS INC</t>
  </si>
  <si>
    <t>US48203R1041</t>
  </si>
  <si>
    <t>48203R104</t>
  </si>
  <si>
    <t>KAJIMA CORP</t>
  </si>
  <si>
    <t>JP3210200006</t>
  </si>
  <si>
    <t>KANSAI ELECTRIC POWER CO INC/THE</t>
  </si>
  <si>
    <t>JP3228600007</t>
  </si>
  <si>
    <t>23600</t>
  </si>
  <si>
    <t>KAO CORP</t>
  </si>
  <si>
    <t>JP3205800000</t>
  </si>
  <si>
    <t>KAWASAKI KISEN KAISHA LTD</t>
  </si>
  <si>
    <t>JP3223800008</t>
  </si>
  <si>
    <t>KBC GROUP NV</t>
  </si>
  <si>
    <t>BE0003565737</t>
  </si>
  <si>
    <t>KDDI CORP</t>
  </si>
  <si>
    <t>JP3496400007</t>
  </si>
  <si>
    <t>KEISEI ELECTRIC RAILWAY CO LTD</t>
  </si>
  <si>
    <t>JP3278600006</t>
  </si>
  <si>
    <t>KELLANOVA</t>
  </si>
  <si>
    <t>US4878361082</t>
  </si>
  <si>
    <t>487836108</t>
  </si>
  <si>
    <t>KENVUE INC</t>
  </si>
  <si>
    <t>US49177J1025</t>
  </si>
  <si>
    <t>49177J102</t>
  </si>
  <si>
    <t>SG1U68934629</t>
  </si>
  <si>
    <t>KERING SA</t>
  </si>
  <si>
    <t>FR0000121485</t>
  </si>
  <si>
    <t>KERRY GROUP PLC</t>
  </si>
  <si>
    <t>IE0004906560</t>
  </si>
  <si>
    <t>3721</t>
  </si>
  <si>
    <t>KESKO OYJ</t>
  </si>
  <si>
    <t>FI0009000202</t>
  </si>
  <si>
    <t>KEURIG DR PEPPER INC</t>
  </si>
  <si>
    <t>US49271V1008</t>
  </si>
  <si>
    <t>49271V100</t>
  </si>
  <si>
    <t>KEYCORP</t>
  </si>
  <si>
    <t>US4932671088</t>
  </si>
  <si>
    <t>493267108</t>
  </si>
  <si>
    <t>KEYENCE CORP</t>
  </si>
  <si>
    <t>JP3236200006</t>
  </si>
  <si>
    <t>KEYSIGHT TECHNOLOGIES INC</t>
  </si>
  <si>
    <t>US49338L1035</t>
  </si>
  <si>
    <t>49338L103</t>
  </si>
  <si>
    <t>KIKKOMAN CORP</t>
  </si>
  <si>
    <t>JP3240400006</t>
  </si>
  <si>
    <t>KIMBERLY-CLARK CORP</t>
  </si>
  <si>
    <t>US4943681035</t>
  </si>
  <si>
    <t>494368103</t>
  </si>
  <si>
    <t>KIMCO REALTY CORP</t>
  </si>
  <si>
    <t>US49446R1095</t>
  </si>
  <si>
    <t>49446R109</t>
  </si>
  <si>
    <t>KINDER MORGAN INC</t>
  </si>
  <si>
    <t>US49456B1017</t>
  </si>
  <si>
    <t>49456B101</t>
  </si>
  <si>
    <t>KINGFISHER PLC</t>
  </si>
  <si>
    <t>GB0033195214</t>
  </si>
  <si>
    <t>223411</t>
  </si>
  <si>
    <t>KINGSPAN GROUP PLC</t>
  </si>
  <si>
    <t>IE0004927939</t>
  </si>
  <si>
    <t>KIRIN HOLDINGS CO LTD</t>
  </si>
  <si>
    <t>JP3258000003</t>
  </si>
  <si>
    <t>497350108</t>
  </si>
  <si>
    <t>KKR &amp; CO INC</t>
  </si>
  <si>
    <t>US48251W1045</t>
  </si>
  <si>
    <t>48251W104</t>
  </si>
  <si>
    <t>KLA CORP</t>
  </si>
  <si>
    <t>US4824801009</t>
  </si>
  <si>
    <t>482480100</t>
  </si>
  <si>
    <t>KLEPIERRE SA</t>
  </si>
  <si>
    <t>FR0000121964</t>
  </si>
  <si>
    <t>27516</t>
  </si>
  <si>
    <t>KNIGHT-SWIFT TRANSPORTATION HOLDINGS INC</t>
  </si>
  <si>
    <t>US4990491049</t>
  </si>
  <si>
    <t>499049104</t>
  </si>
  <si>
    <t>KNORR-BREMSE AG</t>
  </si>
  <si>
    <t>DE000KBX1006</t>
  </si>
  <si>
    <t>3937</t>
  </si>
  <si>
    <t>KOBE BUSSAN CO LTD</t>
  </si>
  <si>
    <t>JP3291200008</t>
  </si>
  <si>
    <t>KOMATSU LTD</t>
  </si>
  <si>
    <t>JP3304200003</t>
  </si>
  <si>
    <t>KONAMI GROUP CORP</t>
  </si>
  <si>
    <t>JP3300200007</t>
  </si>
  <si>
    <t>KONE OYJ</t>
  </si>
  <si>
    <t>FI0009013403</t>
  </si>
  <si>
    <t>KONGSBERG GRUPPEN ASA</t>
  </si>
  <si>
    <t>NO0003043309</t>
  </si>
  <si>
    <t>KONINKLIJKE AHOLD DELHAIZE NV</t>
  </si>
  <si>
    <t>NL0011794037</t>
  </si>
  <si>
    <t>KONINKLIJKE KPN NV</t>
  </si>
  <si>
    <t>NL0000009082</t>
  </si>
  <si>
    <t>KONINKLIJKE PHILIPS NV</t>
  </si>
  <si>
    <t>NL0000009538</t>
  </si>
  <si>
    <t>KRAFT HEINZ CO/THE</t>
  </si>
  <si>
    <t>US5007541064</t>
  </si>
  <si>
    <t>500754106</t>
  </si>
  <si>
    <t>KROGER CO/THE</t>
  </si>
  <si>
    <t>US5010441013</t>
  </si>
  <si>
    <t>501044101</t>
  </si>
  <si>
    <t>KUBOTA CORP</t>
  </si>
  <si>
    <t>JP3266400005</t>
  </si>
  <si>
    <t>KUEHNE + NAGEL INTERNATIONAL AG</t>
  </si>
  <si>
    <t>CH0025238863</t>
  </si>
  <si>
    <t>KYOCERA CORP</t>
  </si>
  <si>
    <t>JP3249600002</t>
  </si>
  <si>
    <t>30000</t>
  </si>
  <si>
    <t>KYOWA KIRIN CO LTD</t>
  </si>
  <si>
    <t>JP3256000005</t>
  </si>
  <si>
    <t>L E LUNDBERGFORETAGEN AB</t>
  </si>
  <si>
    <t>SE0000108847</t>
  </si>
  <si>
    <t>L3HARRIS TECHNOLOGIES INC</t>
  </si>
  <si>
    <t>US5024311095</t>
  </si>
  <si>
    <t>502431109</t>
  </si>
  <si>
    <t>LA FRANCAISE DES JEUX SAEM</t>
  </si>
  <si>
    <t>FR0013451333</t>
  </si>
  <si>
    <t>LAM RESEARCH CORP</t>
  </si>
  <si>
    <t>LAMB WESTON HOLDINGS INC</t>
  </si>
  <si>
    <t>US5132721045</t>
  </si>
  <si>
    <t>513272104</t>
  </si>
  <si>
    <t>LAND SECURITIES GROUP PLC</t>
  </si>
  <si>
    <t>GB00BYW0PQ60</t>
  </si>
  <si>
    <t>LAS VEGAS SANDS CORP</t>
  </si>
  <si>
    <t>US5178341070</t>
  </si>
  <si>
    <t>517834107</t>
  </si>
  <si>
    <t>LASERTEC CORP</t>
  </si>
  <si>
    <t>JP3979200007</t>
  </si>
  <si>
    <t>LEAR CORP</t>
  </si>
  <si>
    <t>US5218652049</t>
  </si>
  <si>
    <t>521865204</t>
  </si>
  <si>
    <t>LEG IMMOBILIEN SE</t>
  </si>
  <si>
    <t>DE000LEG1110</t>
  </si>
  <si>
    <t>LEGAL &amp; GENERAL GROUP PLC</t>
  </si>
  <si>
    <t>GB0005603997</t>
  </si>
  <si>
    <t>LEGRAND SA</t>
  </si>
  <si>
    <t>FR0010307819</t>
  </si>
  <si>
    <t>LEIDOS HOLDINGS INC</t>
  </si>
  <si>
    <t>US5253271028</t>
  </si>
  <si>
    <t>525327102</t>
  </si>
  <si>
    <t>LENNAR CORP</t>
  </si>
  <si>
    <t>US5260571048</t>
  </si>
  <si>
    <t>526057104</t>
  </si>
  <si>
    <t>LENNOX INTERNATIONAL INC</t>
  </si>
  <si>
    <t>US5261071071</t>
  </si>
  <si>
    <t>526107107</t>
  </si>
  <si>
    <t>LEONARDO SPA</t>
  </si>
  <si>
    <t>IT0003856405</t>
  </si>
  <si>
    <t>LIBERTY MEDIA CORP-LIBERTY FORMULA ONE</t>
  </si>
  <si>
    <t>US5312297550</t>
  </si>
  <si>
    <t>531229755</t>
  </si>
  <si>
    <t>LIFCO AB</t>
  </si>
  <si>
    <t>SE0015949201</t>
  </si>
  <si>
    <t>LINDE PLC</t>
  </si>
  <si>
    <t>IE000S9YS762</t>
  </si>
  <si>
    <t>LINK REIT</t>
  </si>
  <si>
    <t>HK0823032773</t>
  </si>
  <si>
    <t>LIVE NATION ENTERTAINMENT INC</t>
  </si>
  <si>
    <t>US5380341090</t>
  </si>
  <si>
    <t>538034109</t>
  </si>
  <si>
    <t>LKQ CORP</t>
  </si>
  <si>
    <t>US5018892084</t>
  </si>
  <si>
    <t>501889208</t>
  </si>
  <si>
    <t>LLOYDS BANKING GROUP PLC</t>
  </si>
  <si>
    <t>GB0008706128</t>
  </si>
  <si>
    <t>LOCKHEED MARTIN CORP</t>
  </si>
  <si>
    <t>US5398301094</t>
  </si>
  <si>
    <t>539830109</t>
  </si>
  <si>
    <t>LOEWS CORP</t>
  </si>
  <si>
    <t>US5404241086</t>
  </si>
  <si>
    <t>540424108</t>
  </si>
  <si>
    <t>LOGITECH INTERNATIONAL SA</t>
  </si>
  <si>
    <t>CH0025751329</t>
  </si>
  <si>
    <t>LONDON STOCK EXCHANGE GROUP PLC</t>
  </si>
  <si>
    <t>GB00B0SWJX34</t>
  </si>
  <si>
    <t>LONZA GROUP AG</t>
  </si>
  <si>
    <t>CH0013841017</t>
  </si>
  <si>
    <t>LOTTERY CORP LTD/THE</t>
  </si>
  <si>
    <t>AU0000219529</t>
  </si>
  <si>
    <t>LOTUS BAKERIES NV</t>
  </si>
  <si>
    <t>BE0003604155</t>
  </si>
  <si>
    <t>LOWE'S COS INC</t>
  </si>
  <si>
    <t>US5486611073</t>
  </si>
  <si>
    <t>548661107</t>
  </si>
  <si>
    <t>LPL FINANCIAL HOLDINGS INC</t>
  </si>
  <si>
    <t>US50212V1008</t>
  </si>
  <si>
    <t>50212V100</t>
  </si>
  <si>
    <t>LULULEMON ATHLETICA INC</t>
  </si>
  <si>
    <t>US5500211090</t>
  </si>
  <si>
    <t>550021109</t>
  </si>
  <si>
    <t>LVMH MOET HENNESSY LOUIS VUITTON SE</t>
  </si>
  <si>
    <t>FR0000121014</t>
  </si>
  <si>
    <t>LY CORP</t>
  </si>
  <si>
    <t>JP3933800009</t>
  </si>
  <si>
    <t>LYONDELLBASELL INDUSTRIES NV</t>
  </si>
  <si>
    <t>NL0009434992</t>
  </si>
  <si>
    <t>M&amp;G PLC</t>
  </si>
  <si>
    <t>GB00BKFB1C65</t>
  </si>
  <si>
    <t>M&amp;T BANK CORP</t>
  </si>
  <si>
    <t>US55261F1049</t>
  </si>
  <si>
    <t>55261F104</t>
  </si>
  <si>
    <t>M3 INC</t>
  </si>
  <si>
    <t>JP3435750009</t>
  </si>
  <si>
    <t>MACQUARIE GROUP LTD</t>
  </si>
  <si>
    <t>AU000000MQG1</t>
  </si>
  <si>
    <t>MAKITA CORP</t>
  </si>
  <si>
    <t>JP3862400003</t>
  </si>
  <si>
    <t>5200</t>
  </si>
  <si>
    <t>MANHATTAN ASSOCIATES INC</t>
  </si>
  <si>
    <t>US5627501092</t>
  </si>
  <si>
    <t>562750109</t>
  </si>
  <si>
    <t>MARATHON OIL CORP</t>
  </si>
  <si>
    <t>US5658491064</t>
  </si>
  <si>
    <t>565849106</t>
  </si>
  <si>
    <t>MARATHON PETROLEUM CORP</t>
  </si>
  <si>
    <t>US56585A1025</t>
  </si>
  <si>
    <t>56585A102</t>
  </si>
  <si>
    <t>MARKEL GROUP INC</t>
  </si>
  <si>
    <t>US5705351048</t>
  </si>
  <si>
    <t>570535104</t>
  </si>
  <si>
    <t>MARKETAXESS HOLDINGS INC</t>
  </si>
  <si>
    <t>US57060D1081</t>
  </si>
  <si>
    <t>57060D108</t>
  </si>
  <si>
    <t>MARRIOTT INTERNATIONAL INC/MD</t>
  </si>
  <si>
    <t>US5719032022</t>
  </si>
  <si>
    <t>571903202</t>
  </si>
  <si>
    <t>MARSH &amp; MCLENNAN COS INC</t>
  </si>
  <si>
    <t>US5717481023</t>
  </si>
  <si>
    <t>571748102</t>
  </si>
  <si>
    <t>MARTIN MARIETTA MATERIALS INC</t>
  </si>
  <si>
    <t>US5732841060</t>
  </si>
  <si>
    <t>573284106</t>
  </si>
  <si>
    <t>MARUBENI CORP</t>
  </si>
  <si>
    <t>JP3877600001</t>
  </si>
  <si>
    <t>MARVELL TECHNOLOGY INC</t>
  </si>
  <si>
    <t>US5738741041</t>
  </si>
  <si>
    <t>573874104</t>
  </si>
  <si>
    <t>MASCO CORP</t>
  </si>
  <si>
    <t>US5745991068</t>
  </si>
  <si>
    <t>574599106</t>
  </si>
  <si>
    <t>MASTERCARD INC</t>
  </si>
  <si>
    <t>US57636Q1040</t>
  </si>
  <si>
    <t>57636Q104</t>
  </si>
  <si>
    <t>MATCH GROUP INC</t>
  </si>
  <si>
    <t>US57667L1070</t>
  </si>
  <si>
    <t>57667L107</t>
  </si>
  <si>
    <t>MATSUKIYOCOCOKARA &amp; CO</t>
  </si>
  <si>
    <t>JP3869010003</t>
  </si>
  <si>
    <t>8000</t>
  </si>
  <si>
    <t>MAZDA MOTOR CORP</t>
  </si>
  <si>
    <t>JP3868400007</t>
  </si>
  <si>
    <t>MCCORMICK &amp; CO INC/MD</t>
  </si>
  <si>
    <t>US5797802064</t>
  </si>
  <si>
    <t>579780206</t>
  </si>
  <si>
    <t>MCDONALD'S CORP</t>
  </si>
  <si>
    <t>US5801351017</t>
  </si>
  <si>
    <t>580135101</t>
  </si>
  <si>
    <t>MCDONALD'S HOLDINGS CO JAPAN LTD</t>
  </si>
  <si>
    <t>JP3750500005</t>
  </si>
  <si>
    <t>MCKESSON CORP</t>
  </si>
  <si>
    <t>US58155Q1031</t>
  </si>
  <si>
    <t>58155Q103</t>
  </si>
  <si>
    <t>MEDIBANK PVT LTD</t>
  </si>
  <si>
    <t>AU000000MPL3</t>
  </si>
  <si>
    <t>329193</t>
  </si>
  <si>
    <t>MEDIOBANCA BANCA DI CREDITO FINANZIARIO SPA</t>
  </si>
  <si>
    <t>IT0000062957</t>
  </si>
  <si>
    <t>MEDTRONIC PLC</t>
  </si>
  <si>
    <t>IE00BTN1Y115</t>
  </si>
  <si>
    <t>MEIJI HOLDINGS CO LTD</t>
  </si>
  <si>
    <t>JP3918000005</t>
  </si>
  <si>
    <t>MELROSE INDUSTRIES PLC</t>
  </si>
  <si>
    <t>GB00BNGDN821</t>
  </si>
  <si>
    <t>592</t>
  </si>
  <si>
    <t>MERCEDES-BENZ GROUP AG</t>
  </si>
  <si>
    <t>DE0007100000</t>
  </si>
  <si>
    <t>MERCK &amp; CO INC</t>
  </si>
  <si>
    <t>US58933Y1055</t>
  </si>
  <si>
    <t>58933Y105</t>
  </si>
  <si>
    <t>MERCK KGAA</t>
  </si>
  <si>
    <t>DE0006599905</t>
  </si>
  <si>
    <t>MERCURY NZ LTD</t>
  </si>
  <si>
    <t>NZMRPE0001S2</t>
  </si>
  <si>
    <t>MERIDIAN ENERGY LTD</t>
  </si>
  <si>
    <t>NZMELE0002S7</t>
  </si>
  <si>
    <t>META PLATFORMS INC</t>
  </si>
  <si>
    <t>US30303M1027</t>
  </si>
  <si>
    <t>30303M102</t>
  </si>
  <si>
    <t>METLIFE INC</t>
  </si>
  <si>
    <t>US59156R1086</t>
  </si>
  <si>
    <t>59156R108</t>
  </si>
  <si>
    <t>METSO OYJ</t>
  </si>
  <si>
    <t>FI0009014575</t>
  </si>
  <si>
    <t>METTLER-TOLEDO INTERNATIONAL INC</t>
  </si>
  <si>
    <t>US5926881054</t>
  </si>
  <si>
    <t>592688105</t>
  </si>
  <si>
    <t>MGM RESORTS INTERNATIONAL</t>
  </si>
  <si>
    <t>US5529531015</t>
  </si>
  <si>
    <t>552953101</t>
  </si>
  <si>
    <t>MICROCHIP TECHNOLOGY INC</t>
  </si>
  <si>
    <t>US5950171042</t>
  </si>
  <si>
    <t>595017104</t>
  </si>
  <si>
    <t>MICRON TECHNOLOGY INC</t>
  </si>
  <si>
    <t>US5951121038</t>
  </si>
  <si>
    <t>595112103</t>
  </si>
  <si>
    <t>MICROSOFT CORP</t>
  </si>
  <si>
    <t>US5949181045</t>
  </si>
  <si>
    <t>594918104</t>
  </si>
  <si>
    <t>MID-AMERICA APARTMENT COMMUNITIES INC</t>
  </si>
  <si>
    <t>US59522J1034</t>
  </si>
  <si>
    <t>59522J103</t>
  </si>
  <si>
    <t>MINEBEA MITSUMI INC</t>
  </si>
  <si>
    <t>JP3906000009</t>
  </si>
  <si>
    <t>MINERAL RESOURCES LTD</t>
  </si>
  <si>
    <t>AU000000MIN4</t>
  </si>
  <si>
    <t>MIRVAC GROUP</t>
  </si>
  <si>
    <t>AU000000MGR9</t>
  </si>
  <si>
    <t>6600</t>
  </si>
  <si>
    <t>MITSUBISHI CHEMICAL GROUP CORP</t>
  </si>
  <si>
    <t>JP3897700005</t>
  </si>
  <si>
    <t>MITSUBISHI CORP</t>
  </si>
  <si>
    <t>JP3898400001</t>
  </si>
  <si>
    <t>MITSUBISHI ELECTRIC CORP</t>
  </si>
  <si>
    <t>JP3902400005</t>
  </si>
  <si>
    <t>MITSUBISHI ESTATE CO LTD</t>
  </si>
  <si>
    <t>JP3899600005</t>
  </si>
  <si>
    <t>MITSUBISHI HC CAPITAL INC</t>
  </si>
  <si>
    <t>JP3499800005</t>
  </si>
  <si>
    <t>MITSUBISHI HEAVY INDUSTRIES LTD</t>
  </si>
  <si>
    <t>JP3900000005</t>
  </si>
  <si>
    <t>7500</t>
  </si>
  <si>
    <t>MITSUBISHI UFJ FINANCIAL GROUP INC</t>
  </si>
  <si>
    <t>JP3902900004</t>
  </si>
  <si>
    <t>MITSUI &amp; CO LTD</t>
  </si>
  <si>
    <t>JP3893600001</t>
  </si>
  <si>
    <t>30200</t>
  </si>
  <si>
    <t>12500</t>
  </si>
  <si>
    <t>MITSUI CHEMICALS INC</t>
  </si>
  <si>
    <t>JP3888300005</t>
  </si>
  <si>
    <t>MITSUI FUDOSAN CO LTD</t>
  </si>
  <si>
    <t>JP3893200000</t>
  </si>
  <si>
    <t>MITSUI OSK LINES LTD</t>
  </si>
  <si>
    <t>JP3362700001</t>
  </si>
  <si>
    <t>MIZRAHI TEFAHOT BANK LTD</t>
  </si>
  <si>
    <t>IL0006954379</t>
  </si>
  <si>
    <t>MIZUHO FINANCIAL GROUP INC</t>
  </si>
  <si>
    <t>JP3885780001</t>
  </si>
  <si>
    <t>MODERNA INC</t>
  </si>
  <si>
    <t>US60770K1079</t>
  </si>
  <si>
    <t>60770K107</t>
  </si>
  <si>
    <t>MOLINA HEALTHCARE INC</t>
  </si>
  <si>
    <t>US60855R1005</t>
  </si>
  <si>
    <t>60855R100</t>
  </si>
  <si>
    <t>MOLSON COORS BEVERAGE CO</t>
  </si>
  <si>
    <t>US60871R2094</t>
  </si>
  <si>
    <t>60871R209</t>
  </si>
  <si>
    <t>MONCLER SPA</t>
  </si>
  <si>
    <t>IT0004965148</t>
  </si>
  <si>
    <t>MONDAY.COM LTD</t>
  </si>
  <si>
    <t>IL0011762130</t>
  </si>
  <si>
    <t>MONDELEZ INTERNATIONAL INC</t>
  </si>
  <si>
    <t>US6092071058</t>
  </si>
  <si>
    <t>609207105</t>
  </si>
  <si>
    <t>MONGODB INC</t>
  </si>
  <si>
    <t>US60937P1066</t>
  </si>
  <si>
    <t>60937P106</t>
  </si>
  <si>
    <t>MONOLITHIC POWER SYSTEMS INC</t>
  </si>
  <si>
    <t>US6098391054</t>
  </si>
  <si>
    <t>609839105</t>
  </si>
  <si>
    <t>MONOTARO CO LTD</t>
  </si>
  <si>
    <t>JP3922950005</t>
  </si>
  <si>
    <t>MONSTER BEVERAGE CORP</t>
  </si>
  <si>
    <t>US61174X1090</t>
  </si>
  <si>
    <t>61174X109</t>
  </si>
  <si>
    <t>MOODY'S CORP</t>
  </si>
  <si>
    <t>US6153691059</t>
  </si>
  <si>
    <t>615369105</t>
  </si>
  <si>
    <t>MORGAN STANLEY</t>
  </si>
  <si>
    <t>US6174464486</t>
  </si>
  <si>
    <t>617446448</t>
  </si>
  <si>
    <t>MOSAIC CO/THE</t>
  </si>
  <si>
    <t>US61945C1036</t>
  </si>
  <si>
    <t>61945C103</t>
  </si>
  <si>
    <t>MOTOROLA SOLUTIONS INC</t>
  </si>
  <si>
    <t>US6200763075</t>
  </si>
  <si>
    <t>620076307</t>
  </si>
  <si>
    <t>MOWI ASA</t>
  </si>
  <si>
    <t>NO0003054108</t>
  </si>
  <si>
    <t>MS&amp;AD INSURANCE GROUP HOLDINGS INC</t>
  </si>
  <si>
    <t>JP3890310000</t>
  </si>
  <si>
    <t>MSCI INC</t>
  </si>
  <si>
    <t>US55354G1004</t>
  </si>
  <si>
    <t>55354G100</t>
  </si>
  <si>
    <t>MTR CORP LTD</t>
  </si>
  <si>
    <t>HK0066009694</t>
  </si>
  <si>
    <t>MTU AERO ENGINES AG</t>
  </si>
  <si>
    <t>DE000A0D9PT0</t>
  </si>
  <si>
    <t>MUENCHENER RUECKVERSICHERUNGS-GESELLSCHAFT AG IN MUENCHEN</t>
  </si>
  <si>
    <t>DE0008430026</t>
  </si>
  <si>
    <t>5474</t>
  </si>
  <si>
    <t>MURATA MANUFACTURING CO LTD</t>
  </si>
  <si>
    <t>JP3914400001</t>
  </si>
  <si>
    <t>NASDAQ INC</t>
  </si>
  <si>
    <t>US6311031081</t>
  </si>
  <si>
    <t>631103108</t>
  </si>
  <si>
    <t>NATIONAL AUSTRALIA BANK LTD</t>
  </si>
  <si>
    <t>AU000000NAB4</t>
  </si>
  <si>
    <t>NATIONAL GRID PLC</t>
  </si>
  <si>
    <t>GB00BDR05C01</t>
  </si>
  <si>
    <t>NATWEST GROUP PLC</t>
  </si>
  <si>
    <t>GB00BM8PJY71</t>
  </si>
  <si>
    <t>NEC CORP</t>
  </si>
  <si>
    <t>JP3733000008</t>
  </si>
  <si>
    <t>NEMETSCHEK SE</t>
  </si>
  <si>
    <t>DE0006452907</t>
  </si>
  <si>
    <t>NESTE OYJ</t>
  </si>
  <si>
    <t>FI0009013296</t>
  </si>
  <si>
    <t>NESTLE SA</t>
  </si>
  <si>
    <t>CH0038863350</t>
  </si>
  <si>
    <t>NETAPP INC</t>
  </si>
  <si>
    <t>US64110D1046</t>
  </si>
  <si>
    <t>64110D104</t>
  </si>
  <si>
    <t>NETFLIX INC</t>
  </si>
  <si>
    <t>US64110L1061</t>
  </si>
  <si>
    <t>64110L106</t>
  </si>
  <si>
    <t>NEUROCRINE BIOSCIENCES INC</t>
  </si>
  <si>
    <t>US64125C1099</t>
  </si>
  <si>
    <t>64125C109</t>
  </si>
  <si>
    <t>35000</t>
  </si>
  <si>
    <t>NEWMONT CORP</t>
  </si>
  <si>
    <t>US6516391066</t>
  </si>
  <si>
    <t>651639106</t>
  </si>
  <si>
    <t>NEWS CORP</t>
  </si>
  <si>
    <t>US65249B1098</t>
  </si>
  <si>
    <t>65249B109</t>
  </si>
  <si>
    <t>NEXI SPA</t>
  </si>
  <si>
    <t>IT0005366767</t>
  </si>
  <si>
    <t>NEXON CO LTD</t>
  </si>
  <si>
    <t>JP3758190007</t>
  </si>
  <si>
    <t>NEXT PLC</t>
  </si>
  <si>
    <t>GB0032089863</t>
  </si>
  <si>
    <t>NEXTERA ENERGY INC</t>
  </si>
  <si>
    <t>US65339F1012</t>
  </si>
  <si>
    <t>65339F101</t>
  </si>
  <si>
    <t>NIBE INDUSTRIER AB</t>
  </si>
  <si>
    <t>SE0015988019</t>
  </si>
  <si>
    <t>NICE LTD</t>
  </si>
  <si>
    <t>IL0002730112</t>
  </si>
  <si>
    <t>NIDEC CORP</t>
  </si>
  <si>
    <t>JP3734800000</t>
  </si>
  <si>
    <t>NIKE INC</t>
  </si>
  <si>
    <t>US6541061031</t>
  </si>
  <si>
    <t>654106103</t>
  </si>
  <si>
    <t>NINTENDO CO LTD</t>
  </si>
  <si>
    <t>JP3756600007</t>
  </si>
  <si>
    <t>NIPPON BUILDING FUND INC</t>
  </si>
  <si>
    <t>JP3027670003</t>
  </si>
  <si>
    <t>1700</t>
  </si>
  <si>
    <t>8900</t>
  </si>
  <si>
    <t>5000</t>
  </si>
  <si>
    <t>NIPPON PAINT HOLDINGS CO LTD</t>
  </si>
  <si>
    <t>JP3749400002</t>
  </si>
  <si>
    <t>NIPPON PROLOGIS REIT INC</t>
  </si>
  <si>
    <t>JP3047550003</t>
  </si>
  <si>
    <t>NIPPON SANSO HOLDINGS CORP</t>
  </si>
  <si>
    <t>JP3711600001</t>
  </si>
  <si>
    <t>NIPPON STEEL CORP</t>
  </si>
  <si>
    <t>JP3381000003</t>
  </si>
  <si>
    <t>18900</t>
  </si>
  <si>
    <t>NIPPON TELEGRAPH &amp; TELEPHONE CORP</t>
  </si>
  <si>
    <t>JP3735400008</t>
  </si>
  <si>
    <t>NIPPON YUSEN KK</t>
  </si>
  <si>
    <t>JP3753000003</t>
  </si>
  <si>
    <t>NISOURCE INC</t>
  </si>
  <si>
    <t>US65473P1057</t>
  </si>
  <si>
    <t>65473P105</t>
  </si>
  <si>
    <t>NISSAN MOTOR CO LTD</t>
  </si>
  <si>
    <t>JP3672400003</t>
  </si>
  <si>
    <t>NISSIN FOODS HOLDINGS CO LTD</t>
  </si>
  <si>
    <t>JP3675600005</t>
  </si>
  <si>
    <t>NITORI HOLDINGS CO LTD</t>
  </si>
  <si>
    <t>JP3756100008</t>
  </si>
  <si>
    <t>1900</t>
  </si>
  <si>
    <t>NITTO DENKO CORP</t>
  </si>
  <si>
    <t>JP3684000007</t>
  </si>
  <si>
    <t>NN GROUP NV</t>
  </si>
  <si>
    <t>NL0010773842</t>
  </si>
  <si>
    <t>NOKIA OYJ</t>
  </si>
  <si>
    <t>FI0009000681</t>
  </si>
  <si>
    <t>NOMURA HOLDINGS INC</t>
  </si>
  <si>
    <t>JP3762600009</t>
  </si>
  <si>
    <t>NOMURA REAL ESTATE HOLDINGS INC</t>
  </si>
  <si>
    <t>JP3762900003</t>
  </si>
  <si>
    <t>NOMURA RESEARCH INSTITUTE LTD</t>
  </si>
  <si>
    <t>JP3762800005</t>
  </si>
  <si>
    <t>NORDEA BANK ABP</t>
  </si>
  <si>
    <t>FI4000297767</t>
  </si>
  <si>
    <t>NORDSON CORP</t>
  </si>
  <si>
    <t>US6556631025</t>
  </si>
  <si>
    <t>655663102</t>
  </si>
  <si>
    <t>NORFOLK SOUTHERN CORP</t>
  </si>
  <si>
    <t>US6558441084</t>
  </si>
  <si>
    <t>655844108</t>
  </si>
  <si>
    <t>NORSK HYDRO ASA</t>
  </si>
  <si>
    <t>NO0005052605</t>
  </si>
  <si>
    <t>NORTHERN STAR RESOURCES LTD</t>
  </si>
  <si>
    <t>AU000000NST8</t>
  </si>
  <si>
    <t>NORTHERN TRUST CORP</t>
  </si>
  <si>
    <t>US6658591044</t>
  </si>
  <si>
    <t>665859104</t>
  </si>
  <si>
    <t>NORTHROP GRUMMAN CORP</t>
  </si>
  <si>
    <t>US6668071029</t>
  </si>
  <si>
    <t>666807102</t>
  </si>
  <si>
    <t>NOVARTIS AG</t>
  </si>
  <si>
    <t>CH0012005267</t>
  </si>
  <si>
    <t>NOVO NORDISK A/S</t>
  </si>
  <si>
    <t>DK0062498333</t>
  </si>
  <si>
    <t>DK0060336014</t>
  </si>
  <si>
    <t>NRG ENERGY INC</t>
  </si>
  <si>
    <t>US6293775085</t>
  </si>
  <si>
    <t>629377508</t>
  </si>
  <si>
    <t>NTT DATA GROUP CORP</t>
  </si>
  <si>
    <t>JP3165700000</t>
  </si>
  <si>
    <t>NUCOR CORP</t>
  </si>
  <si>
    <t>US6703461052</t>
  </si>
  <si>
    <t>670346105</t>
  </si>
  <si>
    <t>NVIDIA CORP</t>
  </si>
  <si>
    <t>US67066G1040</t>
  </si>
  <si>
    <t>67066G104</t>
  </si>
  <si>
    <t>NVR INC</t>
  </si>
  <si>
    <t>US62944T1051</t>
  </si>
  <si>
    <t>62944T105</t>
  </si>
  <si>
    <t>61</t>
  </si>
  <si>
    <t>NXP SEMICONDUCTORS NV</t>
  </si>
  <si>
    <t>NL0009538784</t>
  </si>
  <si>
    <t>O'REILLY AUTOMOTIVE INC</t>
  </si>
  <si>
    <t>US67103H1077</t>
  </si>
  <si>
    <t>67103H107</t>
  </si>
  <si>
    <t>OBAYASHI CORP</t>
  </si>
  <si>
    <t>JP3190000004</t>
  </si>
  <si>
    <t>OBIC CO LTD</t>
  </si>
  <si>
    <t>JP3173400007</t>
  </si>
  <si>
    <t>1600</t>
  </si>
  <si>
    <t>OCCIDENTAL PETROLEUM CORP</t>
  </si>
  <si>
    <t>US6745991058</t>
  </si>
  <si>
    <t>674599105</t>
  </si>
  <si>
    <t>OKTA, INC.</t>
  </si>
  <si>
    <t>US6792951054</t>
  </si>
  <si>
    <t>679295105</t>
  </si>
  <si>
    <t>OLD DOMINION FREIGHT LINE INC</t>
  </si>
  <si>
    <t>US6795801009</t>
  </si>
  <si>
    <t>679580100</t>
  </si>
  <si>
    <t>OLYMPUS CORP</t>
  </si>
  <si>
    <t>JP3201200007</t>
  </si>
  <si>
    <t>OMNICOM GROUP INC</t>
  </si>
  <si>
    <t>US6819191064</t>
  </si>
  <si>
    <t>681919106</t>
  </si>
  <si>
    <t>OMRON CORP</t>
  </si>
  <si>
    <t>JP3197800000</t>
  </si>
  <si>
    <t>OMV AG</t>
  </si>
  <si>
    <t>AT0000743059</t>
  </si>
  <si>
    <t>ON SEMICONDUCTOR CORP</t>
  </si>
  <si>
    <t>US6821891057</t>
  </si>
  <si>
    <t>682189105</t>
  </si>
  <si>
    <t>ONEOK INC</t>
  </si>
  <si>
    <t>US6826801036</t>
  </si>
  <si>
    <t>682680103</t>
  </si>
  <si>
    <t>ONO PHARMACEUTICAL CO LTD</t>
  </si>
  <si>
    <t>JP3197600004</t>
  </si>
  <si>
    <t>45600</t>
  </si>
  <si>
    <t>34500</t>
  </si>
  <si>
    <t>ORACLE CORP</t>
  </si>
  <si>
    <t>US68389X1054</t>
  </si>
  <si>
    <t>68389X105</t>
  </si>
  <si>
    <t>ORACLE CORP JAPAN</t>
  </si>
  <si>
    <t>JP3689500001</t>
  </si>
  <si>
    <t>ORANGE SA</t>
  </si>
  <si>
    <t>FR0000133308</t>
  </si>
  <si>
    <t>ORICA LTD</t>
  </si>
  <si>
    <t>AU000000ORI1</t>
  </si>
  <si>
    <t>ORIENTAL LAND CO LTD/JAPAN</t>
  </si>
  <si>
    <t>JP3198900007</t>
  </si>
  <si>
    <t>ORIGIN ENERGY LTD</t>
  </si>
  <si>
    <t>AU000000ORG5</t>
  </si>
  <si>
    <t>ORION OYJ</t>
  </si>
  <si>
    <t>FI0009014377</t>
  </si>
  <si>
    <t>ORIX CORP</t>
  </si>
  <si>
    <t>JP3200450009</t>
  </si>
  <si>
    <t>ORKLA ASA</t>
  </si>
  <si>
    <t>NO0003733800</t>
  </si>
  <si>
    <t>ORSTED AS</t>
  </si>
  <si>
    <t>DK0060094928</t>
  </si>
  <si>
    <t>OSAKA GAS CO LTD</t>
  </si>
  <si>
    <t>JP3180400008</t>
  </si>
  <si>
    <t>OTIS WORLDWIDE CORP</t>
  </si>
  <si>
    <t>US68902V1070</t>
  </si>
  <si>
    <t>68902V107</t>
  </si>
  <si>
    <t>OTSUKA CORP</t>
  </si>
  <si>
    <t>JP3188200004</t>
  </si>
  <si>
    <t>7700</t>
  </si>
  <si>
    <t>OTSUKA HOLDINGS CO LTD</t>
  </si>
  <si>
    <t>JP3188220002</t>
  </si>
  <si>
    <t>OVERSEA-CHINESE BANKING CORP LTD</t>
  </si>
  <si>
    <t>SG1S04926220</t>
  </si>
  <si>
    <t>79000</t>
  </si>
  <si>
    <t>OVINTIV INC</t>
  </si>
  <si>
    <t>US69047Q1022</t>
  </si>
  <si>
    <t>69047Q102</t>
  </si>
  <si>
    <t>OWENS CORNING</t>
  </si>
  <si>
    <t>US6907421019</t>
  </si>
  <si>
    <t>690742101</t>
  </si>
  <si>
    <t>PACCAR INC</t>
  </si>
  <si>
    <t>US6937181088</t>
  </si>
  <si>
    <t>693718108</t>
  </si>
  <si>
    <t>PACKAGING CORP OF AMERICA</t>
  </si>
  <si>
    <t>US6951561090</t>
  </si>
  <si>
    <t>695156109</t>
  </si>
  <si>
    <t>PALANTIR TECHNOLOGIES INC</t>
  </si>
  <si>
    <t>US69608A1088</t>
  </si>
  <si>
    <t>69608A108</t>
  </si>
  <si>
    <t>PALO ALTO NETWORKS INC</t>
  </si>
  <si>
    <t>US6974351057</t>
  </si>
  <si>
    <t>697435105</t>
  </si>
  <si>
    <t>PAN PACIFIC INTERNATIONAL HOLDINGS CORP</t>
  </si>
  <si>
    <t>JP3639650005</t>
  </si>
  <si>
    <t>PANASONIC HOLDINGS CORP</t>
  </si>
  <si>
    <t>JP3866800000</t>
  </si>
  <si>
    <t>PANDORA A/S</t>
  </si>
  <si>
    <t>DK0060252690</t>
  </si>
  <si>
    <t>PARAMOUNT GLOBAL</t>
  </si>
  <si>
    <t>US92556H2067</t>
  </si>
  <si>
    <t>92556H206</t>
  </si>
  <si>
    <t>PARKER-HANNIFIN CORP</t>
  </si>
  <si>
    <t>US7010941042</t>
  </si>
  <si>
    <t>701094104</t>
  </si>
  <si>
    <t>234</t>
  </si>
  <si>
    <t>PARTNERS GROUP HOLDING AG</t>
  </si>
  <si>
    <t>CH0024608827</t>
  </si>
  <si>
    <t>850</t>
  </si>
  <si>
    <t>PAYCHEX INC</t>
  </si>
  <si>
    <t>US7043261079</t>
  </si>
  <si>
    <t>704326107</t>
  </si>
  <si>
    <t>PAYCOM SOFTWARE INC</t>
  </si>
  <si>
    <t>US70432V1026</t>
  </si>
  <si>
    <t>70432V102</t>
  </si>
  <si>
    <t>PAYPAL HOLDINGS INC</t>
  </si>
  <si>
    <t>US70450Y1038</t>
  </si>
  <si>
    <t>70450Y103</t>
  </si>
  <si>
    <t>PEARSON PLC</t>
  </si>
  <si>
    <t>GB0006776081</t>
  </si>
  <si>
    <t>PENTAIR PLC</t>
  </si>
  <si>
    <t>IE00BLS09M33</t>
  </si>
  <si>
    <t>PEPSICO INC</t>
  </si>
  <si>
    <t>US7134481081</t>
  </si>
  <si>
    <t>713448108</t>
  </si>
  <si>
    <t>20506</t>
  </si>
  <si>
    <t>PERNOD RICARD SA</t>
  </si>
  <si>
    <t>FR0000120693</t>
  </si>
  <si>
    <t>PERSIMMON PLC</t>
  </si>
  <si>
    <t>GB0006825383</t>
  </si>
  <si>
    <t>PFIZER INC</t>
  </si>
  <si>
    <t>US7170811035</t>
  </si>
  <si>
    <t>717081103</t>
  </si>
  <si>
    <t>PG&amp;E CORP</t>
  </si>
  <si>
    <t>US69331C1080</t>
  </si>
  <si>
    <t>69331C108</t>
  </si>
  <si>
    <t>PHILIP MORRIS INTERNATIONAL INC</t>
  </si>
  <si>
    <t>US7181721090</t>
  </si>
  <si>
    <t>718172109</t>
  </si>
  <si>
    <t>PHILLIPS 66</t>
  </si>
  <si>
    <t>US7185461040</t>
  </si>
  <si>
    <t>718546104</t>
  </si>
  <si>
    <t>PHOENIX GROUP HOLDINGS PLC</t>
  </si>
  <si>
    <t>GB00BGXQNP29</t>
  </si>
  <si>
    <t>PILBARA MINERALS LTD</t>
  </si>
  <si>
    <t>AU000000PLS0</t>
  </si>
  <si>
    <t>PINTEREST INC</t>
  </si>
  <si>
    <t>US72352L1061</t>
  </si>
  <si>
    <t>72352L106</t>
  </si>
  <si>
    <t>PNC FINANCIAL SERVICES GROUP INC/THE</t>
  </si>
  <si>
    <t>US6934751057</t>
  </si>
  <si>
    <t>693475105</t>
  </si>
  <si>
    <t>POOL CORP</t>
  </si>
  <si>
    <t>US73278L1052</t>
  </si>
  <si>
    <t>73278L105</t>
  </si>
  <si>
    <t>PORSCHE AUTOMOBIL HOLDING SE</t>
  </si>
  <si>
    <t>DE000PAH0038</t>
  </si>
  <si>
    <t>POSTE ITALIANE SPA</t>
  </si>
  <si>
    <t>IT0003796171</t>
  </si>
  <si>
    <t>POWER ASSETS HOLDINGS LTD</t>
  </si>
  <si>
    <t>HK0006000050</t>
  </si>
  <si>
    <t>PPG INDUSTRIES INC</t>
  </si>
  <si>
    <t>US6935061076</t>
  </si>
  <si>
    <t>693506107</t>
  </si>
  <si>
    <t>PPL CORP</t>
  </si>
  <si>
    <t>US69351T1060</t>
  </si>
  <si>
    <t>69351T106</t>
  </si>
  <si>
    <t>PRINCIPAL FINANCIAL GROUP INC</t>
  </si>
  <si>
    <t>US74251V1026</t>
  </si>
  <si>
    <t>74251V102</t>
  </si>
  <si>
    <t>PROCTER &amp; GAMBLE CO/THE</t>
  </si>
  <si>
    <t>US7427181091</t>
  </si>
  <si>
    <t>742718109</t>
  </si>
  <si>
    <t>PROGRESSIVE CORP/THE</t>
  </si>
  <si>
    <t>US7433151039</t>
  </si>
  <si>
    <t>743315103</t>
  </si>
  <si>
    <t>2057</t>
  </si>
  <si>
    <t>PROLOGIS INC</t>
  </si>
  <si>
    <t>US74340W1036</t>
  </si>
  <si>
    <t>74340W103</t>
  </si>
  <si>
    <t>PROSUS NV</t>
  </si>
  <si>
    <t>NL0013654783</t>
  </si>
  <si>
    <t>PRUDENTIAL FINANCIAL INC</t>
  </si>
  <si>
    <t>US7443201022</t>
  </si>
  <si>
    <t>744320102</t>
  </si>
  <si>
    <t>PRUDENTIAL PLC</t>
  </si>
  <si>
    <t>GB0007099541</t>
  </si>
  <si>
    <t>PRYSMIAN SPA</t>
  </si>
  <si>
    <t>IT0004176001</t>
  </si>
  <si>
    <t>PTC INC</t>
  </si>
  <si>
    <t>US69370C1009</t>
  </si>
  <si>
    <t>69370C100</t>
  </si>
  <si>
    <t>PUBLIC SERVICE ENTERPRISE GROUP INC</t>
  </si>
  <si>
    <t>US7445731067</t>
  </si>
  <si>
    <t>744573106</t>
  </si>
  <si>
    <t>PUBLIC STORAGE</t>
  </si>
  <si>
    <t>US74460D1090</t>
  </si>
  <si>
    <t>74460D109</t>
  </si>
  <si>
    <t>3999</t>
  </si>
  <si>
    <t>PUBLICIS GROUPE SA</t>
  </si>
  <si>
    <t>FR0000130577</t>
  </si>
  <si>
    <t>12788</t>
  </si>
  <si>
    <t>PULTEGROUP INC</t>
  </si>
  <si>
    <t>US7458671010</t>
  </si>
  <si>
    <t>745867101</t>
  </si>
  <si>
    <t>PUMA SE</t>
  </si>
  <si>
    <t>DE0006969603</t>
  </si>
  <si>
    <t>QANTAS AIRWAYS LTD</t>
  </si>
  <si>
    <t>AU000000QAN2</t>
  </si>
  <si>
    <t>QBE INSURANCE GROUP LTD</t>
  </si>
  <si>
    <t>AU000000QBE9</t>
  </si>
  <si>
    <t>QORVO INC</t>
  </si>
  <si>
    <t>US74736K1016</t>
  </si>
  <si>
    <t>74736K101</t>
  </si>
  <si>
    <t>QUALCOMM INC</t>
  </si>
  <si>
    <t>US7475251036</t>
  </si>
  <si>
    <t>747525103</t>
  </si>
  <si>
    <t>13790</t>
  </si>
  <si>
    <t>QUANTA SERVICES INC</t>
  </si>
  <si>
    <t>US74762E1029</t>
  </si>
  <si>
    <t>74762E102</t>
  </si>
  <si>
    <t>QUEST DIAGNOSTICS INC</t>
  </si>
  <si>
    <t>US74834L1008</t>
  </si>
  <si>
    <t>74834L100</t>
  </si>
  <si>
    <t>RAKUTEN GROUP INC</t>
  </si>
  <si>
    <t>JP3967200001</t>
  </si>
  <si>
    <t>RAMSAY HEALTH CARE LTD</t>
  </si>
  <si>
    <t>AU000000RHC8</t>
  </si>
  <si>
    <t>RANDSTAD NV</t>
  </si>
  <si>
    <t>NL0000379121</t>
  </si>
  <si>
    <t>13066</t>
  </si>
  <si>
    <t>RATIONAL AG</t>
  </si>
  <si>
    <t>DE0007010803</t>
  </si>
  <si>
    <t>RAYMOND JAMES FINANCIAL INC</t>
  </si>
  <si>
    <t>US7547301090</t>
  </si>
  <si>
    <t>754730109</t>
  </si>
  <si>
    <t>REA GROUP LTD</t>
  </si>
  <si>
    <t>AU000000REA9</t>
  </si>
  <si>
    <t>REALTY INCOME CORP</t>
  </si>
  <si>
    <t>US7561091049</t>
  </si>
  <si>
    <t>756109104</t>
  </si>
  <si>
    <t>RECKITT BENCKISER GROUP PLC</t>
  </si>
  <si>
    <t>GB00B24CGK77</t>
  </si>
  <si>
    <t>RECORDATI INDUSTRIA CHIMICA E FARMACEUTICA SPA</t>
  </si>
  <si>
    <t>IT0003828271</t>
  </si>
  <si>
    <t>RECRUIT HOLDINGS CO LTD</t>
  </si>
  <si>
    <t>JP3970300004</t>
  </si>
  <si>
    <t>REDEIA CORP SA</t>
  </si>
  <si>
    <t>ES0173093024</t>
  </si>
  <si>
    <t>REECE LTD</t>
  </si>
  <si>
    <t>AU000000REH4</t>
  </si>
  <si>
    <t>REGENCY CENTERS CORP</t>
  </si>
  <si>
    <t>US7588491032</t>
  </si>
  <si>
    <t>758849103</t>
  </si>
  <si>
    <t>REGENERON PHARMACEUTICALS INC</t>
  </si>
  <si>
    <t>US75886F1075</t>
  </si>
  <si>
    <t>75886F107</t>
  </si>
  <si>
    <t>REGIONS FINANCIAL CORP</t>
  </si>
  <si>
    <t>US7591EP1005</t>
  </si>
  <si>
    <t>7591EP100</t>
  </si>
  <si>
    <t>US7595091023</t>
  </si>
  <si>
    <t>759509102</t>
  </si>
  <si>
    <t>RELX PLC</t>
  </si>
  <si>
    <t>GB00B2B0DG97</t>
  </si>
  <si>
    <t>50789</t>
  </si>
  <si>
    <t>RENAULT SA</t>
  </si>
  <si>
    <t>FR0000131906</t>
  </si>
  <si>
    <t>RENESAS ELECTRONICS CORP</t>
  </si>
  <si>
    <t>JP3164720009</t>
  </si>
  <si>
    <t>RENTOKIL INITIAL PLC</t>
  </si>
  <si>
    <t>GB00B082RF11</t>
  </si>
  <si>
    <t>7400000</t>
  </si>
  <si>
    <t>REPSOL SA</t>
  </si>
  <si>
    <t>ES0173516115</t>
  </si>
  <si>
    <t>REPUBLIC SERVICES INC</t>
  </si>
  <si>
    <t>US7607591002</t>
  </si>
  <si>
    <t>760759100</t>
  </si>
  <si>
    <t>4025</t>
  </si>
  <si>
    <t>RESMED INC</t>
  </si>
  <si>
    <t>US7611521078</t>
  </si>
  <si>
    <t>761152107</t>
  </si>
  <si>
    <t>RESONA HOLDINGS INC</t>
  </si>
  <si>
    <t>JP3500610005</t>
  </si>
  <si>
    <t>REVVITY INC</t>
  </si>
  <si>
    <t>US7140461093</t>
  </si>
  <si>
    <t>714046109</t>
  </si>
  <si>
    <t>RHEINMETALL AG</t>
  </si>
  <si>
    <t>DE0007030009</t>
  </si>
  <si>
    <t>RICOH CO LTD</t>
  </si>
  <si>
    <t>JP3973400009</t>
  </si>
  <si>
    <t>67000</t>
  </si>
  <si>
    <t>RIO TINTO LTD</t>
  </si>
  <si>
    <t>AU000000RIO1</t>
  </si>
  <si>
    <t>RIO TINTO PLC</t>
  </si>
  <si>
    <t>GB0007188757</t>
  </si>
  <si>
    <t>RIVIAN AUTOMOTIVE INC</t>
  </si>
  <si>
    <t>US76954A1034</t>
  </si>
  <si>
    <t>76954A103</t>
  </si>
  <si>
    <t>23921</t>
  </si>
  <si>
    <t>ROBINHOOD MARKETS INC</t>
  </si>
  <si>
    <t>US7707001027</t>
  </si>
  <si>
    <t>770700102</t>
  </si>
  <si>
    <t>ROBLOX CORP</t>
  </si>
  <si>
    <t>US7710491033</t>
  </si>
  <si>
    <t>771049103</t>
  </si>
  <si>
    <t>ROCHE HOLDING AG</t>
  </si>
  <si>
    <t>CH0012032113</t>
  </si>
  <si>
    <t>747</t>
  </si>
  <si>
    <t>CH0012032048</t>
  </si>
  <si>
    <t>ROCKWELL AUTOMATION INC</t>
  </si>
  <si>
    <t>US7739031091</t>
  </si>
  <si>
    <t>773903109</t>
  </si>
  <si>
    <t>ROCKWOOL A/S</t>
  </si>
  <si>
    <t>DK0010219153</t>
  </si>
  <si>
    <t>ROHM CO LTD</t>
  </si>
  <si>
    <t>JP3982800009</t>
  </si>
  <si>
    <t>ROKU INC</t>
  </si>
  <si>
    <t>US77543R1023</t>
  </si>
  <si>
    <t>77543R102</t>
  </si>
  <si>
    <t>ROLLINS INC</t>
  </si>
  <si>
    <t>US7757111049</t>
  </si>
  <si>
    <t>775711104</t>
  </si>
  <si>
    <t>ROLLS-ROYCE HOLDINGS PLC</t>
  </si>
  <si>
    <t>GB00B63H8491</t>
  </si>
  <si>
    <t>ROPER TECHNOLOGIES INC</t>
  </si>
  <si>
    <t>US7766961061</t>
  </si>
  <si>
    <t>776696106</t>
  </si>
  <si>
    <t>ROSS STORES INC</t>
  </si>
  <si>
    <t>US7782961038</t>
  </si>
  <si>
    <t>778296103</t>
  </si>
  <si>
    <t>ROYAL CARIBBEAN CRUISES LTD</t>
  </si>
  <si>
    <t>LR0008862868</t>
  </si>
  <si>
    <t>ROYALTY PHARMA PLC</t>
  </si>
  <si>
    <t>GB00BMVP7Y09</t>
  </si>
  <si>
    <t>RPM INTERNATIONAL INC</t>
  </si>
  <si>
    <t>US7496851038</t>
  </si>
  <si>
    <t>749685103</t>
  </si>
  <si>
    <t>RTX CORP</t>
  </si>
  <si>
    <t>US75513E1010</t>
  </si>
  <si>
    <t>75513E101</t>
  </si>
  <si>
    <t>RWE AG</t>
  </si>
  <si>
    <t>DE0007037129</t>
  </si>
  <si>
    <t>S&amp;P GLOBAL INC</t>
  </si>
  <si>
    <t>US78409V1044</t>
  </si>
  <si>
    <t>78409V104</t>
  </si>
  <si>
    <t>SAAB AB</t>
  </si>
  <si>
    <t>SAFRAN SA</t>
  </si>
  <si>
    <t>FR0000073272</t>
  </si>
  <si>
    <t>SAGAX AB</t>
  </si>
  <si>
    <t>SE0005127818</t>
  </si>
  <si>
    <t>SAGE GROUP PLC/THE</t>
  </si>
  <si>
    <t>GB00B8C3BL03</t>
  </si>
  <si>
    <t>SALESFORCE INC</t>
  </si>
  <si>
    <t>US79466L3024</t>
  </si>
  <si>
    <t>79466L302</t>
  </si>
  <si>
    <t>SALMAR ASA</t>
  </si>
  <si>
    <t>NO0010310956</t>
  </si>
  <si>
    <t>SAMPO OYJ</t>
  </si>
  <si>
    <t>FI4000552500</t>
  </si>
  <si>
    <t>SAMSARA INC</t>
  </si>
  <si>
    <t>US79589L1061</t>
  </si>
  <si>
    <t>79589L106</t>
  </si>
  <si>
    <t>SANDOZ GROUP AG</t>
  </si>
  <si>
    <t>CH1243598427</t>
  </si>
  <si>
    <t>SANDS CHINA LTD</t>
  </si>
  <si>
    <t>KYG7800X1079</t>
  </si>
  <si>
    <t>SANDVIK AB</t>
  </si>
  <si>
    <t>SE0000667891</t>
  </si>
  <si>
    <t>SANOFI SA</t>
  </si>
  <si>
    <t>FR0000120578</t>
  </si>
  <si>
    <t>SANTOS LTD</t>
  </si>
  <si>
    <t>AU000000STO6</t>
  </si>
  <si>
    <t>SAP SE</t>
  </si>
  <si>
    <t>DE0007164600</t>
  </si>
  <si>
    <t>SARTORIUS AG</t>
  </si>
  <si>
    <t>DE0007165631</t>
  </si>
  <si>
    <t>SARTORIUS STEDIM BIOTECH</t>
  </si>
  <si>
    <t>FR0013154002</t>
  </si>
  <si>
    <t>SBA COMMUNICATIONS CORP</t>
  </si>
  <si>
    <t>US78410G1040</t>
  </si>
  <si>
    <t>78410G104</t>
  </si>
  <si>
    <t>SBI HOLDINGS INC</t>
  </si>
  <si>
    <t>JP3436120004</t>
  </si>
  <si>
    <t>5800</t>
  </si>
  <si>
    <t>SCENTRE GROUP</t>
  </si>
  <si>
    <t>AU000000SCG8</t>
  </si>
  <si>
    <t>SCHINDLER HOLDING AG</t>
  </si>
  <si>
    <t>CH0024638196</t>
  </si>
  <si>
    <t>CH0024638212</t>
  </si>
  <si>
    <t>SCHLUMBERGER NV</t>
  </si>
  <si>
    <t>AN8068571086</t>
  </si>
  <si>
    <t>806857108</t>
  </si>
  <si>
    <t>SCHNEIDER ELECTRIC SE</t>
  </si>
  <si>
    <t>FR0000121972</t>
  </si>
  <si>
    <t>SCHRODERS PLC</t>
  </si>
  <si>
    <t>GB00BP9LHF23</t>
  </si>
  <si>
    <t>SCOUT24 SE</t>
  </si>
  <si>
    <t>DE000A12DM80</t>
  </si>
  <si>
    <t>SCSK CORP</t>
  </si>
  <si>
    <t>JP3400400002</t>
  </si>
  <si>
    <t>SEAGATE TECHNOLOGY HOLDINGS PLC</t>
  </si>
  <si>
    <t>IE00BKVD2N49</t>
  </si>
  <si>
    <t>SEB SA</t>
  </si>
  <si>
    <t>FR0000121709</t>
  </si>
  <si>
    <t>SECOM CO LTD</t>
  </si>
  <si>
    <t>JP3421800008</t>
  </si>
  <si>
    <t>SECURITAS AB</t>
  </si>
  <si>
    <t>SE0000163594</t>
  </si>
  <si>
    <t>SEEK LTD</t>
  </si>
  <si>
    <t>AU000000SEK6</t>
  </si>
  <si>
    <t>SEGRO PLC</t>
  </si>
  <si>
    <t>GB00B5ZN1N88</t>
  </si>
  <si>
    <t>SEI INVESTMENTS CO</t>
  </si>
  <si>
    <t>US7841171033</t>
  </si>
  <si>
    <t>784117103</t>
  </si>
  <si>
    <t>13475</t>
  </si>
  <si>
    <t>SEIKO EPSON CORP</t>
  </si>
  <si>
    <t>JP3414750004</t>
  </si>
  <si>
    <t>6700</t>
  </si>
  <si>
    <t>SEKISUI CHEMICAL CO LTD</t>
  </si>
  <si>
    <t>JP3419400001</t>
  </si>
  <si>
    <t>SEKISUI HOUSE LTD</t>
  </si>
  <si>
    <t>JP3420600003</t>
  </si>
  <si>
    <t>SEMBCORP INDUSTRIES LTD</t>
  </si>
  <si>
    <t>SG1R50925390</t>
  </si>
  <si>
    <t>SEMPRA</t>
  </si>
  <si>
    <t>US8168511090</t>
  </si>
  <si>
    <t>816851109</t>
  </si>
  <si>
    <t>SERVICENOW INC</t>
  </si>
  <si>
    <t>US81762P1021</t>
  </si>
  <si>
    <t>81762P102</t>
  </si>
  <si>
    <t>SEVEN &amp; I HOLDINGS CO LTD</t>
  </si>
  <si>
    <t>JP3422950000</t>
  </si>
  <si>
    <t>SEVERN TRENT PLC</t>
  </si>
  <si>
    <t>GB00B1FH8J72</t>
  </si>
  <si>
    <t>SG HOLDINGS CO LTD</t>
  </si>
  <si>
    <t>JP3162770006</t>
  </si>
  <si>
    <t>37300</t>
  </si>
  <si>
    <t>SGS SA</t>
  </si>
  <si>
    <t>CH1256740924</t>
  </si>
  <si>
    <t>SHELL PLC</t>
  </si>
  <si>
    <t>GB00BP6MXD84</t>
  </si>
  <si>
    <t>SHERWIN-WILLIAMS CO/THE</t>
  </si>
  <si>
    <t>US8243481061</t>
  </si>
  <si>
    <t>824348106</t>
  </si>
  <si>
    <t>4273</t>
  </si>
  <si>
    <t>SHIMADZU CORP</t>
  </si>
  <si>
    <t>JP3357200009</t>
  </si>
  <si>
    <t>SHIMANO INC</t>
  </si>
  <si>
    <t>JP3358000002</t>
  </si>
  <si>
    <t>SHIN-ETSU CHEMICAL CO LTD</t>
  </si>
  <si>
    <t>JP3371200001</t>
  </si>
  <si>
    <t>42500</t>
  </si>
  <si>
    <t>SHIONOGI &amp; CO LTD</t>
  </si>
  <si>
    <t>JP3347200002</t>
  </si>
  <si>
    <t>26200</t>
  </si>
  <si>
    <t>SHISEIDO CO LTD</t>
  </si>
  <si>
    <t>JP3351600006</t>
  </si>
  <si>
    <t>SHIZUOKA FINANCIAL GROUP INC</t>
  </si>
  <si>
    <t>JP3351500008</t>
  </si>
  <si>
    <t>SIEMENS AG</t>
  </si>
  <si>
    <t>DE0007236101</t>
  </si>
  <si>
    <t>SIEMENS ENERGY AG</t>
  </si>
  <si>
    <t>DE000ENER6Y0</t>
  </si>
  <si>
    <t>SIEMENS HEALTHINEERS AG</t>
  </si>
  <si>
    <t>DE000SHL1006</t>
  </si>
  <si>
    <t>SIG GROUP AG</t>
  </si>
  <si>
    <t>CH0435377954</t>
  </si>
  <si>
    <t>SIKA AG</t>
  </si>
  <si>
    <t>CH0418792922</t>
  </si>
  <si>
    <t>SIMON PROPERTY GROUP INC</t>
  </si>
  <si>
    <t>US8288061091</t>
  </si>
  <si>
    <t>828806109</t>
  </si>
  <si>
    <t>SINGAPORE AIRLINES LTD</t>
  </si>
  <si>
    <t>SG1V61937297</t>
  </si>
  <si>
    <t>SINGAPORE EXCHANGE LTD</t>
  </si>
  <si>
    <t>SG1J26887955</t>
  </si>
  <si>
    <t>188700</t>
  </si>
  <si>
    <t>SINGAPORE TECHNOLOGIES ENGINEERING LTD</t>
  </si>
  <si>
    <t>SG1F60858221</t>
  </si>
  <si>
    <t>SINGAPORE TELECOMMUNICATIONS LTD</t>
  </si>
  <si>
    <t>SG1T75931496</t>
  </si>
  <si>
    <t>SINO LAND CO LTD</t>
  </si>
  <si>
    <t>HK0083000502</t>
  </si>
  <si>
    <t>SITC INTERNATIONAL HOLDINGS CO LTD</t>
  </si>
  <si>
    <t>KYG8187G1055</t>
  </si>
  <si>
    <t>SKANDINAVISKA ENSKILDA BANKEN AB</t>
  </si>
  <si>
    <t>SE0000148884</t>
  </si>
  <si>
    <t>SKANSKA AB</t>
  </si>
  <si>
    <t>SE0000113250</t>
  </si>
  <si>
    <t>SKF AB</t>
  </si>
  <si>
    <t>SE0000108227</t>
  </si>
  <si>
    <t>SKYWORKS SOLUTIONS INC</t>
  </si>
  <si>
    <t>US83088M1027</t>
  </si>
  <si>
    <t>83088M102</t>
  </si>
  <si>
    <t>SMC CORP</t>
  </si>
  <si>
    <t>JP3162600005</t>
  </si>
  <si>
    <t>SMITH &amp; NEPHEW PLC</t>
  </si>
  <si>
    <t>GB0009223206</t>
  </si>
  <si>
    <t>SMITHS GROUP PLC</t>
  </si>
  <si>
    <t>GB00B1WY2338</t>
  </si>
  <si>
    <t>SNAM SPA</t>
  </si>
  <si>
    <t>IT0003153415</t>
  </si>
  <si>
    <t>SNAP INC</t>
  </si>
  <si>
    <t>US83304A1060</t>
  </si>
  <si>
    <t>83304A106</t>
  </si>
  <si>
    <t>SNAP-ON INC</t>
  </si>
  <si>
    <t>US8330341012</t>
  </si>
  <si>
    <t>833034101</t>
  </si>
  <si>
    <t>SNOWFLAKE INC</t>
  </si>
  <si>
    <t>US8334451098</t>
  </si>
  <si>
    <t>833445109</t>
  </si>
  <si>
    <t>SOCIETE GENERALE SA</t>
  </si>
  <si>
    <t>FR0000130809</t>
  </si>
  <si>
    <t>SODEXO SA</t>
  </si>
  <si>
    <t>FR0000121220</t>
  </si>
  <si>
    <t>SOFINA SA</t>
  </si>
  <si>
    <t>BE0003717312</t>
  </si>
  <si>
    <t>SOFTBANK CORP</t>
  </si>
  <si>
    <t>JP3732000009</t>
  </si>
  <si>
    <t>SOFTBANK GROUP CORP</t>
  </si>
  <si>
    <t>JP3436100006</t>
  </si>
  <si>
    <t>SOMPO HOLDINGS INC</t>
  </si>
  <si>
    <t>JP3165000005</t>
  </si>
  <si>
    <t>6900</t>
  </si>
  <si>
    <t>SONIC HEALTHCARE LTD</t>
  </si>
  <si>
    <t>AU000000SHL7</t>
  </si>
  <si>
    <t>SONOVA HOLDING AG</t>
  </si>
  <si>
    <t>CH0012549785</t>
  </si>
  <si>
    <t>SONY GROUP CORP</t>
  </si>
  <si>
    <t>JP3435000009</t>
  </si>
  <si>
    <t>SOUTH32 LTD</t>
  </si>
  <si>
    <t>AU000000S320</t>
  </si>
  <si>
    <t>SOUTHERN CO/THE</t>
  </si>
  <si>
    <t>US8425871071</t>
  </si>
  <si>
    <t>842587107</t>
  </si>
  <si>
    <t>SOUTHWEST AIRLINES CO</t>
  </si>
  <si>
    <t>US8447411088</t>
  </si>
  <si>
    <t>844741108</t>
  </si>
  <si>
    <t>SPARK NEW ZEALAND LTD</t>
  </si>
  <si>
    <t>NZTELE0001S4</t>
  </si>
  <si>
    <t>GB00BWFGQN14</t>
  </si>
  <si>
    <t>SPOTIFY TECHNOLOGY SA</t>
  </si>
  <si>
    <t>LU1778762911</t>
  </si>
  <si>
    <t>SS&amp;C TECHNOLOGIES HOLDINGS INC</t>
  </si>
  <si>
    <t>US78467J1007</t>
  </si>
  <si>
    <t>78467J100</t>
  </si>
  <si>
    <t>SSE PLC</t>
  </si>
  <si>
    <t>GB0007908733</t>
  </si>
  <si>
    <t>STANDARD CHARTERED PLC</t>
  </si>
  <si>
    <t>GB0004082847</t>
  </si>
  <si>
    <t>STANLEY BLACK &amp; DECKER INC</t>
  </si>
  <si>
    <t>US8545021011</t>
  </si>
  <si>
    <t>854502101</t>
  </si>
  <si>
    <t>STARBUCKS CORP</t>
  </si>
  <si>
    <t>US8552441094</t>
  </si>
  <si>
    <t>855244109</t>
  </si>
  <si>
    <t>STATE STREET CORP</t>
  </si>
  <si>
    <t>US8574771031</t>
  </si>
  <si>
    <t>857477103</t>
  </si>
  <si>
    <t>STEEL DYNAMICS INC</t>
  </si>
  <si>
    <t>US8581191009</t>
  </si>
  <si>
    <t>858119100</t>
  </si>
  <si>
    <t>STELLANTIS NV</t>
  </si>
  <si>
    <t>NL00150001Q9</t>
  </si>
  <si>
    <t>STERIS PLC</t>
  </si>
  <si>
    <t>IE00BFY8C754</t>
  </si>
  <si>
    <t>STMICROELECTRONICS NV</t>
  </si>
  <si>
    <t>NL0000226223</t>
  </si>
  <si>
    <t>STOCKLAND</t>
  </si>
  <si>
    <t>AU000000SGP0</t>
  </si>
  <si>
    <t>283310</t>
  </si>
  <si>
    <t>STORA ENSO OYJ</t>
  </si>
  <si>
    <t>FI0009005961</t>
  </si>
  <si>
    <t>STRAUMANN HOLDING AG</t>
  </si>
  <si>
    <t>CH1175448666</t>
  </si>
  <si>
    <t>STRYKER CORP</t>
  </si>
  <si>
    <t>US8636671013</t>
  </si>
  <si>
    <t>863667101</t>
  </si>
  <si>
    <t>7645</t>
  </si>
  <si>
    <t>SUBARU CORP</t>
  </si>
  <si>
    <t>JP3814800003</t>
  </si>
  <si>
    <t>SUMCO CORP</t>
  </si>
  <si>
    <t>JP3322930003</t>
  </si>
  <si>
    <t>SUMITOMO CORP</t>
  </si>
  <si>
    <t>JP3404600003</t>
  </si>
  <si>
    <t>SUMITOMO ELECTRIC INDUSTRIES LTD</t>
  </si>
  <si>
    <t>JP3407400005</t>
  </si>
  <si>
    <t>16700</t>
  </si>
  <si>
    <t>SUMITOMO METAL MINING CO LTD</t>
  </si>
  <si>
    <t>JP3402600005</t>
  </si>
  <si>
    <t>SUMITOMO MITSUI FINANCIAL GROUP INC</t>
  </si>
  <si>
    <t>JP3890350006</t>
  </si>
  <si>
    <t>38700</t>
  </si>
  <si>
    <t>JP3892100003</t>
  </si>
  <si>
    <t>SUMITOMO REALTY &amp; DEVELOPMENT CO LTD</t>
  </si>
  <si>
    <t>JP3409000001</t>
  </si>
  <si>
    <t>SUN COMMUNITIES INC</t>
  </si>
  <si>
    <t>US8666741041</t>
  </si>
  <si>
    <t>866674104</t>
  </si>
  <si>
    <t>SUN HUNG KAI PROPERTIES LTD</t>
  </si>
  <si>
    <t>HK0016000132</t>
  </si>
  <si>
    <t>SUNCORP GROUP LTD</t>
  </si>
  <si>
    <t>AU000000SUN6</t>
  </si>
  <si>
    <t>SUNTORY BEVERAGE &amp; FOOD LTD</t>
  </si>
  <si>
    <t>JP3336560002</t>
  </si>
  <si>
    <t>SUPER MICRO COMPUTER INC</t>
  </si>
  <si>
    <t>SUZUKI MOTOR CORP</t>
  </si>
  <si>
    <t>JP3397200001</t>
  </si>
  <si>
    <t>SVENSKA CELLULOSA AB SCA</t>
  </si>
  <si>
    <t>SE0000112724</t>
  </si>
  <si>
    <t>SVENSKA HANDELSBANKEN AB</t>
  </si>
  <si>
    <t>SE0007100599</t>
  </si>
  <si>
    <t>SWATCH GROUP AG/THE</t>
  </si>
  <si>
    <t>CH0012255144</t>
  </si>
  <si>
    <t>CH0012255151</t>
  </si>
  <si>
    <t>SWEDBANK AB</t>
  </si>
  <si>
    <t>SE0000242455</t>
  </si>
  <si>
    <t>SWEDISH ORPHAN BIOVITRUM AB</t>
  </si>
  <si>
    <t>SE0000872095</t>
  </si>
  <si>
    <t>SWIRE PACIFIC LTD</t>
  </si>
  <si>
    <t>HK0019000162</t>
  </si>
  <si>
    <t>49500</t>
  </si>
  <si>
    <t>SWISS LIFE HOLDING AG</t>
  </si>
  <si>
    <t>CH0014852781</t>
  </si>
  <si>
    <t>SWISS PRIME SITE AG</t>
  </si>
  <si>
    <t>CH0008038389</t>
  </si>
  <si>
    <t>SWISS RE AG</t>
  </si>
  <si>
    <t>CH0126881561</t>
  </si>
  <si>
    <t>SWISSCOM AG</t>
  </si>
  <si>
    <t>CH0008742519</t>
  </si>
  <si>
    <t>605</t>
  </si>
  <si>
    <t>SYENSQO SA</t>
  </si>
  <si>
    <t>BE0974464977</t>
  </si>
  <si>
    <t>SYMRISE AG</t>
  </si>
  <si>
    <t>DE000SYM9999</t>
  </si>
  <si>
    <t>SYNCHRONY FINANCIAL</t>
  </si>
  <si>
    <t>US87165B1035</t>
  </si>
  <si>
    <t>87165B103</t>
  </si>
  <si>
    <t>SYNOPSYS INC</t>
  </si>
  <si>
    <t>US8716071076</t>
  </si>
  <si>
    <t>871607107</t>
  </si>
  <si>
    <t>5154</t>
  </si>
  <si>
    <t>SYSCO CORP</t>
  </si>
  <si>
    <t>US8718291078</t>
  </si>
  <si>
    <t>871829107</t>
  </si>
  <si>
    <t>SYSMEX CORP</t>
  </si>
  <si>
    <t>JP3351100007</t>
  </si>
  <si>
    <t>T ROWE PRICE GROUP INC</t>
  </si>
  <si>
    <t>US74144T1088</t>
  </si>
  <si>
    <t>74144T108</t>
  </si>
  <si>
    <t>T&amp;D HOLDINGS INC</t>
  </si>
  <si>
    <t>JP3539220008</t>
  </si>
  <si>
    <t>T-MOBILE US INC</t>
  </si>
  <si>
    <t>US8725901040</t>
  </si>
  <si>
    <t>872590104</t>
  </si>
  <si>
    <t>TAISEI CORP</t>
  </si>
  <si>
    <t>JP3443600006</t>
  </si>
  <si>
    <t>TAKE-TWO INTERACTIVE SOFTWARE INC</t>
  </si>
  <si>
    <t>US8740541094</t>
  </si>
  <si>
    <t>874054109</t>
  </si>
  <si>
    <t>TAKEDA PHARMACEUTICAL CO LTD</t>
  </si>
  <si>
    <t>JP3463000004</t>
  </si>
  <si>
    <t>TALANX AG</t>
  </si>
  <si>
    <t>DE000TLX1005</t>
  </si>
  <si>
    <t>TARGA RESOURCES CORP</t>
  </si>
  <si>
    <t>US87612G1013</t>
  </si>
  <si>
    <t>87612G101</t>
  </si>
  <si>
    <t>TARGET CORP</t>
  </si>
  <si>
    <t>US87612E1064</t>
  </si>
  <si>
    <t>87612E106</t>
  </si>
  <si>
    <t>TAYLOR WIMPEY PLC</t>
  </si>
  <si>
    <t>GB0008782301</t>
  </si>
  <si>
    <t>TDK CORP</t>
  </si>
  <si>
    <t>JP3538800008</t>
  </si>
  <si>
    <t>TECHTRONIC INDUSTRIES CO LTD</t>
  </si>
  <si>
    <t>HK0669013440</t>
  </si>
  <si>
    <t>TELE2 AB</t>
  </si>
  <si>
    <t>SE0005190238</t>
  </si>
  <si>
    <t>TELECOM ITALIA SPA/MILANO</t>
  </si>
  <si>
    <t>IT0003497168</t>
  </si>
  <si>
    <t>TELEDYNE TECHNOLOGIES INC</t>
  </si>
  <si>
    <t>US8793601050</t>
  </si>
  <si>
    <t>879360105</t>
  </si>
  <si>
    <t>TELEFLEX INC</t>
  </si>
  <si>
    <t>US8793691069</t>
  </si>
  <si>
    <t>879369106</t>
  </si>
  <si>
    <t>TELEFONAKTIEBOLAGET LM ERICSSON</t>
  </si>
  <si>
    <t>SE0000108656</t>
  </si>
  <si>
    <t>TELEFONICA SA</t>
  </si>
  <si>
    <t>ES0178430E18</t>
  </si>
  <si>
    <t>879382109</t>
  </si>
  <si>
    <t>TELENOR ASA</t>
  </si>
  <si>
    <t>NO0010063308</t>
  </si>
  <si>
    <t>TELEPERFORMANCE SE</t>
  </si>
  <si>
    <t>FR0000051807</t>
  </si>
  <si>
    <t>TELIA CO AB</t>
  </si>
  <si>
    <t>SE0000667925</t>
  </si>
  <si>
    <t>TELSTRA GROUP LTD</t>
  </si>
  <si>
    <t>AU000000TLS2</t>
  </si>
  <si>
    <t>487375</t>
  </si>
  <si>
    <t>TEMENOS AG</t>
  </si>
  <si>
    <t>CH0012453913</t>
  </si>
  <si>
    <t>TENARIS SA</t>
  </si>
  <si>
    <t>LU2598331598</t>
  </si>
  <si>
    <t>TERADYNE INC</t>
  </si>
  <si>
    <t>US8807701029</t>
  </si>
  <si>
    <t>880770102</t>
  </si>
  <si>
    <t>TERNA - RETE ELETTRICA NAZIONALE</t>
  </si>
  <si>
    <t>IT0003242622</t>
  </si>
  <si>
    <t>TERUMO CORP</t>
  </si>
  <si>
    <t>JP3546800008</t>
  </si>
  <si>
    <t>TESCO PLC</t>
  </si>
  <si>
    <t>GB00BLGZ9862</t>
  </si>
  <si>
    <t>TESLA INC</t>
  </si>
  <si>
    <t>US88160R1014</t>
  </si>
  <si>
    <t>88160R101</t>
  </si>
  <si>
    <t>204000</t>
  </si>
  <si>
    <t>TEVA PHARMACEUTICAL INDUSTRIES LTD</t>
  </si>
  <si>
    <t>US8816242098</t>
  </si>
  <si>
    <t>881624209</t>
  </si>
  <si>
    <t>TEXAS INSTRUMENTS INC</t>
  </si>
  <si>
    <t>US8825081040</t>
  </si>
  <si>
    <t>882508104</t>
  </si>
  <si>
    <t>TEXAS PACIFIC LAND CORP</t>
  </si>
  <si>
    <t>US88262P1021</t>
  </si>
  <si>
    <t>88262P102</t>
  </si>
  <si>
    <t>TEXTRON INC</t>
  </si>
  <si>
    <t>US8832031012</t>
  </si>
  <si>
    <t>883203101</t>
  </si>
  <si>
    <t>THALES SA</t>
  </si>
  <si>
    <t>FR0000121329</t>
  </si>
  <si>
    <t>THERMO FISHER SCIENTIFIC INC</t>
  </si>
  <si>
    <t>US8835561023</t>
  </si>
  <si>
    <t>883556102</t>
  </si>
  <si>
    <t>TIS INC</t>
  </si>
  <si>
    <t>JP3104890003</t>
  </si>
  <si>
    <t>TJX COS INC/THE</t>
  </si>
  <si>
    <t>US8725401090</t>
  </si>
  <si>
    <t>872540109</t>
  </si>
  <si>
    <t>TOAST INC</t>
  </si>
  <si>
    <t>US8887871080</t>
  </si>
  <si>
    <t>888787108</t>
  </si>
  <si>
    <t>TOHO CO LTD/TOKYO</t>
  </si>
  <si>
    <t>JP3598600009</t>
  </si>
  <si>
    <t>TOKIO MARINE HOLDINGS INC</t>
  </si>
  <si>
    <t>JP3910660004</t>
  </si>
  <si>
    <t>TOKYO ELECTRIC POWER CO HOLDINGS INC</t>
  </si>
  <si>
    <t>JP3585800000</t>
  </si>
  <si>
    <t>TOKYO ELECTRON LTD</t>
  </si>
  <si>
    <t>JP3571400005</t>
  </si>
  <si>
    <t>TOKYO GAS CO LTD</t>
  </si>
  <si>
    <t>JP3573000001</t>
  </si>
  <si>
    <t>60900</t>
  </si>
  <si>
    <t>84000</t>
  </si>
  <si>
    <t>TOKYU CORP</t>
  </si>
  <si>
    <t>JP3574200006</t>
  </si>
  <si>
    <t>TOPPAN HOLDINGS INC</t>
  </si>
  <si>
    <t>JP3629000005</t>
  </si>
  <si>
    <t>890747108</t>
  </si>
  <si>
    <t>TORAY INDUSTRIES INC</t>
  </si>
  <si>
    <t>JP3621000003</t>
  </si>
  <si>
    <t>TORO CO/THE</t>
  </si>
  <si>
    <t>US8910921084</t>
  </si>
  <si>
    <t>891092108</t>
  </si>
  <si>
    <t>TOTALENERGIES SE</t>
  </si>
  <si>
    <t>FR0000120271</t>
  </si>
  <si>
    <t>TOTO LTD</t>
  </si>
  <si>
    <t>JP3596200000</t>
  </si>
  <si>
    <t>TOYOTA INDUSTRIES CORP</t>
  </si>
  <si>
    <t>JP3634600005</t>
  </si>
  <si>
    <t>TOYOTA MOTOR CORP</t>
  </si>
  <si>
    <t>JP3633400001</t>
  </si>
  <si>
    <t>TOYOTA TSUSHO CORP</t>
  </si>
  <si>
    <t>JP3635000007</t>
  </si>
  <si>
    <t>TRACTOR SUPPLY CO</t>
  </si>
  <si>
    <t>US8923561067</t>
  </si>
  <si>
    <t>892356106</t>
  </si>
  <si>
    <t>TRADE DESK INC/THE</t>
  </si>
  <si>
    <t>US88339J1051</t>
  </si>
  <si>
    <t>88339J105</t>
  </si>
  <si>
    <t>TRADEWEB MARKETS INC</t>
  </si>
  <si>
    <t>US8926721064</t>
  </si>
  <si>
    <t>892672106</t>
  </si>
  <si>
    <t>TRANE TECHNOLOGIES PLC</t>
  </si>
  <si>
    <t>IE00BK9ZQ967</t>
  </si>
  <si>
    <t>14660</t>
  </si>
  <si>
    <t>TRANSDIGM GROUP INC</t>
  </si>
  <si>
    <t>US8936411003</t>
  </si>
  <si>
    <t>893641100</t>
  </si>
  <si>
    <t>TRANSUNION</t>
  </si>
  <si>
    <t>US89400J1079</t>
  </si>
  <si>
    <t>89400J107</t>
  </si>
  <si>
    <t>TRANSURBAN GROUP</t>
  </si>
  <si>
    <t>AU000000TCL6</t>
  </si>
  <si>
    <t>TRAVELERS COS INC/THE</t>
  </si>
  <si>
    <t>US89417E1091</t>
  </si>
  <si>
    <t>89417E109</t>
  </si>
  <si>
    <t>TREASURY WINE ESTATES LTD</t>
  </si>
  <si>
    <t>AU000000TWE9</t>
  </si>
  <si>
    <t>TREND MICRO INC/JAPAN</t>
  </si>
  <si>
    <t>JP3637300009</t>
  </si>
  <si>
    <t>TRIMBLE INC</t>
  </si>
  <si>
    <t>US8962391004</t>
  </si>
  <si>
    <t>896239100</t>
  </si>
  <si>
    <t>TRUIST FINANCIAL CORP</t>
  </si>
  <si>
    <t>US89832Q1094</t>
  </si>
  <si>
    <t>89832Q109</t>
  </si>
  <si>
    <t>159000</t>
  </si>
  <si>
    <t>TRYG A/S</t>
  </si>
  <si>
    <t>DK0060636678</t>
  </si>
  <si>
    <t>TWILIO INC</t>
  </si>
  <si>
    <t>US90138F1021</t>
  </si>
  <si>
    <t>90138F102</t>
  </si>
  <si>
    <t>TYLER TECHNOLOGIES INC</t>
  </si>
  <si>
    <t>US9022521051</t>
  </si>
  <si>
    <t>902252105</t>
  </si>
  <si>
    <t>TYSON FOODS INC</t>
  </si>
  <si>
    <t>US9024941034</t>
  </si>
  <si>
    <t>902494103</t>
  </si>
  <si>
    <t>U-HAUL HOLDING CO</t>
  </si>
  <si>
    <t>US0235865062</t>
  </si>
  <si>
    <t>023586506</t>
  </si>
  <si>
    <t>UBER TECHNOLOGIES INC</t>
  </si>
  <si>
    <t>US90353T1007</t>
  </si>
  <si>
    <t>90353T100</t>
  </si>
  <si>
    <t>UBS GROUP AG</t>
  </si>
  <si>
    <t>CH0244767585</t>
  </si>
  <si>
    <t>UCB SA</t>
  </si>
  <si>
    <t>BE0003739530</t>
  </si>
  <si>
    <t>UDR INC</t>
  </si>
  <si>
    <t>US9026531049</t>
  </si>
  <si>
    <t>902653104</t>
  </si>
  <si>
    <t>ULTA BEAUTY INC</t>
  </si>
  <si>
    <t>US90384S3031</t>
  </si>
  <si>
    <t>90384S303</t>
  </si>
  <si>
    <t>UNIBAIL-RODAMCO-WESTFIELD</t>
  </si>
  <si>
    <t>FR0013326246</t>
  </si>
  <si>
    <t>UNICREDIT SPA</t>
  </si>
  <si>
    <t>IT0005239360</t>
  </si>
  <si>
    <t>UNILEVER PLC</t>
  </si>
  <si>
    <t>GB00B10RZP78</t>
  </si>
  <si>
    <t>UNION PACIFIC CORP</t>
  </si>
  <si>
    <t>US9078181081</t>
  </si>
  <si>
    <t>907818108</t>
  </si>
  <si>
    <t>UNITED OVERSEAS BANK LTD</t>
  </si>
  <si>
    <t>SG1M31001969</t>
  </si>
  <si>
    <t>UNITED PARCEL SERVICE INC</t>
  </si>
  <si>
    <t>US9113121068</t>
  </si>
  <si>
    <t>911312106</t>
  </si>
  <si>
    <t>1583</t>
  </si>
  <si>
    <t>UNITED RENTALS INC</t>
  </si>
  <si>
    <t>US9113631090</t>
  </si>
  <si>
    <t>911363109</t>
  </si>
  <si>
    <t>1548</t>
  </si>
  <si>
    <t>4344</t>
  </si>
  <si>
    <t>UNITED THERAPEUTICS CORP</t>
  </si>
  <si>
    <t>US91307C1027</t>
  </si>
  <si>
    <t>91307C102</t>
  </si>
  <si>
    <t>UNITED UTILITIES GROUP PLC</t>
  </si>
  <si>
    <t>GB00B39J2M42</t>
  </si>
  <si>
    <t>UNITEDHEALTH GROUP INC</t>
  </si>
  <si>
    <t>US91324P1021</t>
  </si>
  <si>
    <t>91324P102</t>
  </si>
  <si>
    <t>UNIVERSAL HEALTH SERVICES INC</t>
  </si>
  <si>
    <t>US9139031002</t>
  </si>
  <si>
    <t>913903100</t>
  </si>
  <si>
    <t>UNIVERSAL MUSIC GROUP NV</t>
  </si>
  <si>
    <t>NL0015000IY2</t>
  </si>
  <si>
    <t>UPM-KYMMENE OYJ</t>
  </si>
  <si>
    <t>FI0009005987</t>
  </si>
  <si>
    <t>US BANCORP</t>
  </si>
  <si>
    <t>US9029733048</t>
  </si>
  <si>
    <t>902973304</t>
  </si>
  <si>
    <t>15800</t>
  </si>
  <si>
    <t>47093</t>
  </si>
  <si>
    <t>VALERO ENERGY CORP</t>
  </si>
  <si>
    <t>US91913Y1001</t>
  </si>
  <si>
    <t>91913Y100</t>
  </si>
  <si>
    <t>VAT GROUP AG</t>
  </si>
  <si>
    <t>CH0311864901</t>
  </si>
  <si>
    <t>VEEVA SYSTEMS INC</t>
  </si>
  <si>
    <t>US9224751084</t>
  </si>
  <si>
    <t>922475108</t>
  </si>
  <si>
    <t>VENTAS INC</t>
  </si>
  <si>
    <t>US92276F1003</t>
  </si>
  <si>
    <t>92276F100</t>
  </si>
  <si>
    <t>VEOLIA ENVIRONNEMENT SA</t>
  </si>
  <si>
    <t>FR0000124141</t>
  </si>
  <si>
    <t>VERALTO CORP</t>
  </si>
  <si>
    <t>US92338C1036</t>
  </si>
  <si>
    <t>92338C103</t>
  </si>
  <si>
    <t>VERBUND AG</t>
  </si>
  <si>
    <t>AT0000746409</t>
  </si>
  <si>
    <t>10818</t>
  </si>
  <si>
    <t>VERISIGN INC</t>
  </si>
  <si>
    <t>US92343E1029</t>
  </si>
  <si>
    <t>92343E102</t>
  </si>
  <si>
    <t>VERISK ANALYTICS INC</t>
  </si>
  <si>
    <t>US92345Y1064</t>
  </si>
  <si>
    <t>92345Y106</t>
  </si>
  <si>
    <t>VERIZON COMMUNICATIONS INC</t>
  </si>
  <si>
    <t>US92343V1044</t>
  </si>
  <si>
    <t>92343V104</t>
  </si>
  <si>
    <t>VERTEX PHARMACEUTICALS INC</t>
  </si>
  <si>
    <t>US92532F1003</t>
  </si>
  <si>
    <t>92532F100</t>
  </si>
  <si>
    <t>VERTIV HOLDINGS CO</t>
  </si>
  <si>
    <t>US92537N1081</t>
  </si>
  <si>
    <t>92537N108</t>
  </si>
  <si>
    <t>VESTAS WIND SYSTEMS A/S</t>
  </si>
  <si>
    <t>DK0061539921</t>
  </si>
  <si>
    <t>VIATRIS INC</t>
  </si>
  <si>
    <t>US92556V1061</t>
  </si>
  <si>
    <t>92556V106</t>
  </si>
  <si>
    <t>VICI PROPERTIES INC</t>
  </si>
  <si>
    <t>US9256521090</t>
  </si>
  <si>
    <t>925652109</t>
  </si>
  <si>
    <t>VICINITY LTD</t>
  </si>
  <si>
    <t>AU000000VCX7</t>
  </si>
  <si>
    <t>VINCI SA</t>
  </si>
  <si>
    <t>FR0000125486</t>
  </si>
  <si>
    <t>VISA INC</t>
  </si>
  <si>
    <t>US92826C8394</t>
  </si>
  <si>
    <t>92826C839</t>
  </si>
  <si>
    <t>VISTRA ENERGY CORP COM</t>
  </si>
  <si>
    <t>US92840M1027</t>
  </si>
  <si>
    <t>92840M102</t>
  </si>
  <si>
    <t>VIVENDI SE</t>
  </si>
  <si>
    <t>FR0000127771</t>
  </si>
  <si>
    <t>VODAFONE GROUP PLC</t>
  </si>
  <si>
    <t>GB00BH4HKS39</t>
  </si>
  <si>
    <t>VOESTALPINE AG</t>
  </si>
  <si>
    <t>AT0000937503</t>
  </si>
  <si>
    <t>VOLKSWAGEN AG</t>
  </si>
  <si>
    <t>DE0007664039</t>
  </si>
  <si>
    <t>VOLVO AB</t>
  </si>
  <si>
    <t>SE0000115446</t>
  </si>
  <si>
    <t>928856301</t>
  </si>
  <si>
    <t>SE0000115420</t>
  </si>
  <si>
    <t>928856202</t>
  </si>
  <si>
    <t>VOLVO CAR AB</t>
  </si>
  <si>
    <t>VONOVIA SE</t>
  </si>
  <si>
    <t>DE000A1ML7J1</t>
  </si>
  <si>
    <t>VULCAN MATERIALS CO</t>
  </si>
  <si>
    <t>US9291601097</t>
  </si>
  <si>
    <t>929160109</t>
  </si>
  <si>
    <t>403</t>
  </si>
  <si>
    <t>W R BERKLEY CORP</t>
  </si>
  <si>
    <t>US0844231029</t>
  </si>
  <si>
    <t>084423102</t>
  </si>
  <si>
    <t>WALGREENS BOOTS ALLIANCE INC</t>
  </si>
  <si>
    <t>US9314271084</t>
  </si>
  <si>
    <t>931427108</t>
  </si>
  <si>
    <t>WALMART INC</t>
  </si>
  <si>
    <t>US9311421039</t>
  </si>
  <si>
    <t>931142103</t>
  </si>
  <si>
    <t>WALT DISNEY CO/THE</t>
  </si>
  <si>
    <t>US2546871060</t>
  </si>
  <si>
    <t>254687106</t>
  </si>
  <si>
    <t>WAREHOUSES DE PAUW CVA</t>
  </si>
  <si>
    <t>BE0974349814</t>
  </si>
  <si>
    <t>WARNER BROS DISCOVERY INC</t>
  </si>
  <si>
    <t>US9344231041</t>
  </si>
  <si>
    <t>934423104</t>
  </si>
  <si>
    <t>WARTSILA OYJ ABP</t>
  </si>
  <si>
    <t>FI0009003727</t>
  </si>
  <si>
    <t>WASHINGTON H SOUL PATTINSON &amp; CO LTD</t>
  </si>
  <si>
    <t>AU000000SOL3</t>
  </si>
  <si>
    <t>WASTE MANAGEMENT INC</t>
  </si>
  <si>
    <t>US94106L1098</t>
  </si>
  <si>
    <t>94106L109</t>
  </si>
  <si>
    <t>WATERS CORP</t>
  </si>
  <si>
    <t>US9418481035</t>
  </si>
  <si>
    <t>941848103</t>
  </si>
  <si>
    <t>WATSCO INC</t>
  </si>
  <si>
    <t>US9426222009</t>
  </si>
  <si>
    <t>942622200</t>
  </si>
  <si>
    <t>WEC ENERGY GROUP INC</t>
  </si>
  <si>
    <t>US92939U1060</t>
  </si>
  <si>
    <t>92939U106</t>
  </si>
  <si>
    <t>WELLS FARGO &amp; CO</t>
  </si>
  <si>
    <t>US9497461015</t>
  </si>
  <si>
    <t>949746101</t>
  </si>
  <si>
    <t>WELLTOWER INC</t>
  </si>
  <si>
    <t>US95040Q1040</t>
  </si>
  <si>
    <t>95040Q104</t>
  </si>
  <si>
    <t>WESFARMERS LTD</t>
  </si>
  <si>
    <t>AU000000WES1</t>
  </si>
  <si>
    <t>WEST JAPAN RAILWAY CO</t>
  </si>
  <si>
    <t>JP3659000008</t>
  </si>
  <si>
    <t>WEST PHARMACEUTICAL SERVICES INC</t>
  </si>
  <si>
    <t>US9553061055</t>
  </si>
  <si>
    <t>955306105</t>
  </si>
  <si>
    <t>WESTERN DIGITAL CORP</t>
  </si>
  <si>
    <t>US9581021055</t>
  </si>
  <si>
    <t>958102105</t>
  </si>
  <si>
    <t>WESTINGHOUSE AIR BRAKE TECHNOLOGIES CORP</t>
  </si>
  <si>
    <t>US9297401088</t>
  </si>
  <si>
    <t>929740108</t>
  </si>
  <si>
    <t>2848</t>
  </si>
  <si>
    <t>WESTLAKE CORP</t>
  </si>
  <si>
    <t>US9604131022</t>
  </si>
  <si>
    <t>960413102</t>
  </si>
  <si>
    <t>WESTPAC BANKING CORP</t>
  </si>
  <si>
    <t>AU000000WBC1</t>
  </si>
  <si>
    <t>WEYERHAEUSER CO</t>
  </si>
  <si>
    <t>US9621661043</t>
  </si>
  <si>
    <t>962166104</t>
  </si>
  <si>
    <t>WH GROUP LTD</t>
  </si>
  <si>
    <t>KYG960071028</t>
  </si>
  <si>
    <t>1003039</t>
  </si>
  <si>
    <t>WHARF HOLDINGS LTD/THE</t>
  </si>
  <si>
    <t>HK0004000045</t>
  </si>
  <si>
    <t>WHARF REAL ESTATE INVESTMENT CO LTD</t>
  </si>
  <si>
    <t>KYG9593A1040</t>
  </si>
  <si>
    <t>WHITBREAD PLC</t>
  </si>
  <si>
    <t>GB00B1KJJ408</t>
  </si>
  <si>
    <t>WILLIAMS COS INC/THE</t>
  </si>
  <si>
    <t>US9694571004</t>
  </si>
  <si>
    <t>969457100</t>
  </si>
  <si>
    <t>WILLIS TOWERS WATSON PLC</t>
  </si>
  <si>
    <t>IE00BDB6Q211</t>
  </si>
  <si>
    <t>WILMAR INTERNATIONAL LTD</t>
  </si>
  <si>
    <t>SG1T56930848</t>
  </si>
  <si>
    <t>WISE PLC</t>
  </si>
  <si>
    <t>GB00BL9YR756</t>
  </si>
  <si>
    <t>WISETECH GLOBAL LTD</t>
  </si>
  <si>
    <t>AU000000WTC3</t>
  </si>
  <si>
    <t>WIX.COM LTD</t>
  </si>
  <si>
    <t>IL0011301780</t>
  </si>
  <si>
    <t>WOLTERS KLUWER NV</t>
  </si>
  <si>
    <t>NL0000395903</t>
  </si>
  <si>
    <t>WOODSIDE ENERGY GROUP LTD</t>
  </si>
  <si>
    <t>AU0000224040</t>
  </si>
  <si>
    <t>WOOLWORTHS GROUP LTD</t>
  </si>
  <si>
    <t>AU000000WOW2</t>
  </si>
  <si>
    <t>WORKDAY INC</t>
  </si>
  <si>
    <t>US98138H1014</t>
  </si>
  <si>
    <t>98138H101</t>
  </si>
  <si>
    <t>791</t>
  </si>
  <si>
    <t>WP CAREY INC</t>
  </si>
  <si>
    <t>US92936U1097</t>
  </si>
  <si>
    <t>92936U109</t>
  </si>
  <si>
    <t>WPP PLC</t>
  </si>
  <si>
    <t>JE00B8KF9B49</t>
  </si>
  <si>
    <t>WW GRAINGER INC</t>
  </si>
  <si>
    <t>US3848021040</t>
  </si>
  <si>
    <t>384802104</t>
  </si>
  <si>
    <t>WYNN RESORTS LTD</t>
  </si>
  <si>
    <t>US9831341071</t>
  </si>
  <si>
    <t>983134107</t>
  </si>
  <si>
    <t>XCEL ENERGY INC</t>
  </si>
  <si>
    <t>US98389B1008</t>
  </si>
  <si>
    <t>98389B100</t>
  </si>
  <si>
    <t>XERO LTD</t>
  </si>
  <si>
    <t>NZXROE0001S2</t>
  </si>
  <si>
    <t>XYLEM INC/NY</t>
  </si>
  <si>
    <t>US98419M1009</t>
  </si>
  <si>
    <t>98419M100</t>
  </si>
  <si>
    <t>10587</t>
  </si>
  <si>
    <t>YAKULT HONSHA CO LTD</t>
  </si>
  <si>
    <t>JP3931600005</t>
  </si>
  <si>
    <t>YAMAHA MOTOR CO LTD</t>
  </si>
  <si>
    <t>JP3942800008</t>
  </si>
  <si>
    <t>YARA INTERNATIONAL ASA</t>
  </si>
  <si>
    <t>NO0010208051</t>
  </si>
  <si>
    <t>YASKAWA ELECTRIC CORP</t>
  </si>
  <si>
    <t>JP3932000007</t>
  </si>
  <si>
    <t>YOKOGAWA ELECTRIC CORP</t>
  </si>
  <si>
    <t>JP3955000009</t>
  </si>
  <si>
    <t>YUM! BRANDS INC</t>
  </si>
  <si>
    <t>US9884981013</t>
  </si>
  <si>
    <t>988498101</t>
  </si>
  <si>
    <t>ZALANDO SE</t>
  </si>
  <si>
    <t>DE000ZAL1111</t>
  </si>
  <si>
    <t>ZEBRA TECHNOLOGIES CORP</t>
  </si>
  <si>
    <t>US9892071054</t>
  </si>
  <si>
    <t>989207105</t>
  </si>
  <si>
    <t>ZENSHO HOLDINGS CO LTD</t>
  </si>
  <si>
    <t>JP3429300001</t>
  </si>
  <si>
    <t>2200</t>
  </si>
  <si>
    <t>ZILLOW GROUP INC</t>
  </si>
  <si>
    <t>US98954M2008</t>
  </si>
  <si>
    <t>98954M200</t>
  </si>
  <si>
    <t>ZIMMER BIOMET HOLDINGS INC</t>
  </si>
  <si>
    <t>US98956P1021</t>
  </si>
  <si>
    <t>98956P102</t>
  </si>
  <si>
    <t>ZOETIS INC</t>
  </si>
  <si>
    <t>US98978V1035</t>
  </si>
  <si>
    <t>98978V103</t>
  </si>
  <si>
    <t>9421</t>
  </si>
  <si>
    <t>ZOOM VIDEO COMMUNICATIONS INC</t>
  </si>
  <si>
    <t>US98980L1017</t>
  </si>
  <si>
    <t>98980L101</t>
  </si>
  <si>
    <t>ZOZO INC</t>
  </si>
  <si>
    <t>JP3399310006</t>
  </si>
  <si>
    <t>ZSCALER INC</t>
  </si>
  <si>
    <t>US98980G1022</t>
  </si>
  <si>
    <t>98980G102</t>
  </si>
  <si>
    <t>ZURICH INSURANCE GROUP AG</t>
  </si>
  <si>
    <t>CH0011075394</t>
  </si>
  <si>
    <t>Fund</t>
  </si>
  <si>
    <t>IMCO GLOBAL PUBLIC EQ SUBCO</t>
  </si>
  <si>
    <t>5220953.874</t>
  </si>
  <si>
    <t>ISHARES CORE S&amp;P 500 ETF</t>
  </si>
  <si>
    <t>US4642872000</t>
  </si>
  <si>
    <t>464287200</t>
  </si>
  <si>
    <t>10000000</t>
  </si>
  <si>
    <t>GPE Date</t>
  </si>
  <si>
    <t>CPE Date</t>
  </si>
  <si>
    <t>EMPE Date</t>
  </si>
  <si>
    <t>FUT_EML_MSF</t>
  </si>
  <si>
    <t>7790.18</t>
  </si>
  <si>
    <t>7486.93</t>
  </si>
  <si>
    <t>273.32</t>
  </si>
  <si>
    <t>4955.28</t>
  </si>
  <si>
    <t>17883.61</t>
  </si>
  <si>
    <t>4261</t>
  </si>
  <si>
    <t>7464</t>
  </si>
  <si>
    <t>154800</t>
  </si>
  <si>
    <t>11400</t>
  </si>
  <si>
    <t>16900</t>
  </si>
  <si>
    <t>KEPPEL LTD</t>
  </si>
  <si>
    <t>842</t>
  </si>
  <si>
    <t>5581</t>
  </si>
  <si>
    <t>32100</t>
  </si>
  <si>
    <t>6389</t>
  </si>
  <si>
    <t>21880</t>
  </si>
  <si>
    <t>KW0EQ0102065</t>
  </si>
  <si>
    <t>CNE1000011H2</t>
  </si>
  <si>
    <t>CNE000001B33</t>
  </si>
  <si>
    <t>CNE1000022N7</t>
  </si>
  <si>
    <t>CNE1000008M8</t>
  </si>
  <si>
    <t>CNE100005576</t>
  </si>
  <si>
    <t>CNE100005GY1</t>
  </si>
  <si>
    <t>CNE100000HP8</t>
  </si>
  <si>
    <t>CNE0000011S1</t>
  </si>
  <si>
    <t>CNE000001P37</t>
  </si>
  <si>
    <t>CNE000000JP5</t>
  </si>
  <si>
    <t>CNE1000022P2</t>
  </si>
  <si>
    <t>CNE100000TP3</t>
  </si>
  <si>
    <t>KW0EQ0601058</t>
  </si>
  <si>
    <t>CNE100001RQ3</t>
  </si>
  <si>
    <t>KW0EQ0100010</t>
  </si>
  <si>
    <t>NESTLE INDIA LTD</t>
  </si>
  <si>
    <t>INE239A01024</t>
  </si>
  <si>
    <t>CNE100001T23</t>
  </si>
  <si>
    <t>CNE000000DH5</t>
  </si>
  <si>
    <t>CNE1000018M7</t>
  </si>
  <si>
    <t>CNE100001CY9</t>
  </si>
  <si>
    <t>781.9</t>
  </si>
  <si>
    <t>31826</t>
  </si>
  <si>
    <t>MATTR CORP</t>
  </si>
  <si>
    <t>CA57722Y1025</t>
  </si>
  <si>
    <t>57722Y102</t>
  </si>
  <si>
    <t>7640</t>
  </si>
  <si>
    <t>25479</t>
  </si>
  <si>
    <t>83869</t>
  </si>
  <si>
    <t>42757</t>
  </si>
  <si>
    <t>5023</t>
  </si>
  <si>
    <t>9291</t>
  </si>
  <si>
    <t>15629</t>
  </si>
  <si>
    <t>22734</t>
  </si>
  <si>
    <t>33500</t>
  </si>
  <si>
    <t>13996</t>
  </si>
  <si>
    <t>116200</t>
  </si>
  <si>
    <t>92093</t>
  </si>
  <si>
    <t>111553</t>
  </si>
  <si>
    <t>56749</t>
  </si>
  <si>
    <t>17738</t>
  </si>
  <si>
    <t>539300</t>
  </si>
  <si>
    <t>876</t>
  </si>
  <si>
    <t>2022</t>
  </si>
  <si>
    <t>12379</t>
  </si>
  <si>
    <t>4746</t>
  </si>
  <si>
    <t>15100</t>
  </si>
  <si>
    <t>36524</t>
  </si>
  <si>
    <t>45091</t>
  </si>
  <si>
    <t>11482</t>
  </si>
  <si>
    <t>11538</t>
  </si>
  <si>
    <t>3521</t>
  </si>
  <si>
    <t>12900</t>
  </si>
  <si>
    <t>8133</t>
  </si>
  <si>
    <t>4885</t>
  </si>
  <si>
    <t>6460</t>
  </si>
  <si>
    <t>192800</t>
  </si>
  <si>
    <t>2073</t>
  </si>
  <si>
    <t>845</t>
  </si>
  <si>
    <t>49360</t>
  </si>
  <si>
    <t>1421292</t>
  </si>
  <si>
    <t>1840642</t>
  </si>
  <si>
    <t>7010</t>
  </si>
  <si>
    <t>328000</t>
  </si>
  <si>
    <t>31186</t>
  </si>
  <si>
    <t>5432</t>
  </si>
  <si>
    <t>17095</t>
  </si>
  <si>
    <t>21500</t>
  </si>
  <si>
    <t>7442</t>
  </si>
  <si>
    <t>10341</t>
  </si>
  <si>
    <t>13494</t>
  </si>
  <si>
    <t>3292</t>
  </si>
  <si>
    <t>2394</t>
  </si>
  <si>
    <t>2572</t>
  </si>
  <si>
    <t>84400</t>
  </si>
  <si>
    <t>36971</t>
  </si>
  <si>
    <t>4927</t>
  </si>
  <si>
    <t>18466</t>
  </si>
  <si>
    <t>55000</t>
  </si>
  <si>
    <t>327000</t>
  </si>
  <si>
    <t>12530</t>
  </si>
  <si>
    <t>7470</t>
  </si>
  <si>
    <t>2085</t>
  </si>
  <si>
    <t>91979</t>
  </si>
  <si>
    <t>124000</t>
  </si>
  <si>
    <t>8702</t>
  </si>
  <si>
    <t>709</t>
  </si>
  <si>
    <t>1479</t>
  </si>
  <si>
    <t>4101</t>
  </si>
  <si>
    <t>12759</t>
  </si>
  <si>
    <t>1451</t>
  </si>
  <si>
    <t>1436</t>
  </si>
  <si>
    <t>3675</t>
  </si>
  <si>
    <t>1471</t>
  </si>
  <si>
    <t>13129</t>
  </si>
  <si>
    <t>2573</t>
  </si>
  <si>
    <t>80918</t>
  </si>
  <si>
    <t>44405</t>
  </si>
  <si>
    <t>1435</t>
  </si>
  <si>
    <t>55383</t>
  </si>
  <si>
    <t>101470</t>
  </si>
  <si>
    <t>28670</t>
  </si>
  <si>
    <t>13151</t>
  </si>
  <si>
    <t>706809</t>
  </si>
  <si>
    <t>6500</t>
  </si>
  <si>
    <t>10628</t>
  </si>
  <si>
    <t>69208</t>
  </si>
  <si>
    <t>93000</t>
  </si>
  <si>
    <t>128257</t>
  </si>
  <si>
    <t>149736</t>
  </si>
  <si>
    <t>1573</t>
  </si>
  <si>
    <t>73061</t>
  </si>
  <si>
    <t>12444</t>
  </si>
  <si>
    <t>26423</t>
  </si>
  <si>
    <t>5410</t>
  </si>
  <si>
    <t>11320</t>
  </si>
  <si>
    <t>38100</t>
  </si>
  <si>
    <t>1842</t>
  </si>
  <si>
    <t>8826</t>
  </si>
  <si>
    <t>2177</t>
  </si>
  <si>
    <t>190</t>
  </si>
  <si>
    <t>1141</t>
  </si>
  <si>
    <t>3345</t>
  </si>
  <si>
    <t>7517</t>
  </si>
  <si>
    <t>28415</t>
  </si>
  <si>
    <t>1628</t>
  </si>
  <si>
    <t>1286</t>
  </si>
  <si>
    <t>28310</t>
  </si>
  <si>
    <t>3276</t>
  </si>
  <si>
    <t>3399</t>
  </si>
  <si>
    <t>7361</t>
  </si>
  <si>
    <t>142600</t>
  </si>
  <si>
    <t>369000</t>
  </si>
  <si>
    <t>8420</t>
  </si>
  <si>
    <t>619</t>
  </si>
  <si>
    <t>1836</t>
  </si>
  <si>
    <t>1150</t>
  </si>
  <si>
    <t>4024</t>
  </si>
  <si>
    <t>7162</t>
  </si>
  <si>
    <t>10129</t>
  </si>
  <si>
    <t>100276</t>
  </si>
  <si>
    <t>26914</t>
  </si>
  <si>
    <t>26791</t>
  </si>
  <si>
    <t>87196</t>
  </si>
  <si>
    <t>7658</t>
  </si>
  <si>
    <t>10265</t>
  </si>
  <si>
    <t>46901</t>
  </si>
  <si>
    <t>2103</t>
  </si>
  <si>
    <t>22800</t>
  </si>
  <si>
    <t>10711</t>
  </si>
  <si>
    <t>3609</t>
  </si>
  <si>
    <t>9084</t>
  </si>
  <si>
    <t>4759</t>
  </si>
  <si>
    <t>751700</t>
  </si>
  <si>
    <t>11392</t>
  </si>
  <si>
    <t>45900</t>
  </si>
  <si>
    <t>22600</t>
  </si>
  <si>
    <t>22848</t>
  </si>
  <si>
    <t>1684</t>
  </si>
  <si>
    <t>2241</t>
  </si>
  <si>
    <t>7263</t>
  </si>
  <si>
    <t>5741</t>
  </si>
  <si>
    <t>20059</t>
  </si>
  <si>
    <t>1405</t>
  </si>
  <si>
    <t>3163</t>
  </si>
  <si>
    <t>3129</t>
  </si>
  <si>
    <t>1371</t>
  </si>
  <si>
    <t>271</t>
  </si>
  <si>
    <t>390</t>
  </si>
  <si>
    <t>7797</t>
  </si>
  <si>
    <t>33</t>
  </si>
  <si>
    <t>157100</t>
  </si>
  <si>
    <t>17269</t>
  </si>
  <si>
    <t>154343</t>
  </si>
  <si>
    <t>23250</t>
  </si>
  <si>
    <t>232996</t>
  </si>
  <si>
    <t>3112</t>
  </si>
  <si>
    <t>28400</t>
  </si>
  <si>
    <t>65914</t>
  </si>
  <si>
    <t>14951</t>
  </si>
  <si>
    <t>4371</t>
  </si>
  <si>
    <t>2874</t>
  </si>
  <si>
    <t>50402</t>
  </si>
  <si>
    <t>113644</t>
  </si>
  <si>
    <t>4032</t>
  </si>
  <si>
    <t>3860</t>
  </si>
  <si>
    <t>96901</t>
  </si>
  <si>
    <t>131268</t>
  </si>
  <si>
    <t>5429</t>
  </si>
  <si>
    <t>27600</t>
  </si>
  <si>
    <t>757</t>
  </si>
  <si>
    <t>18351</t>
  </si>
  <si>
    <t>204</t>
  </si>
  <si>
    <t>46348</t>
  </si>
  <si>
    <t>139500</t>
  </si>
  <si>
    <t>26800</t>
  </si>
  <si>
    <t>23220</t>
  </si>
  <si>
    <t>2494</t>
  </si>
  <si>
    <t>4879</t>
  </si>
  <si>
    <t>910</t>
  </si>
  <si>
    <t>2112</t>
  </si>
  <si>
    <t>44249</t>
  </si>
  <si>
    <t>25610</t>
  </si>
  <si>
    <t>103500</t>
  </si>
  <si>
    <t>61200</t>
  </si>
  <si>
    <t>23132</t>
  </si>
  <si>
    <t>132608</t>
  </si>
  <si>
    <t>38812</t>
  </si>
  <si>
    <t>16965</t>
  </si>
  <si>
    <t>42904</t>
  </si>
  <si>
    <t>35800</t>
  </si>
  <si>
    <t>1711</t>
  </si>
  <si>
    <t>7121</t>
  </si>
  <si>
    <t>11420</t>
  </si>
  <si>
    <t>520</t>
  </si>
  <si>
    <t>1667</t>
  </si>
  <si>
    <t>19421</t>
  </si>
  <si>
    <t>2533</t>
  </si>
  <si>
    <t>1620</t>
  </si>
  <si>
    <t>54453</t>
  </si>
  <si>
    <t>1052</t>
  </si>
  <si>
    <t>17343</t>
  </si>
  <si>
    <t>37735</t>
  </si>
  <si>
    <t>29240</t>
  </si>
  <si>
    <t>26540</t>
  </si>
  <si>
    <t>23050</t>
  </si>
  <si>
    <t>18021</t>
  </si>
  <si>
    <t>1322</t>
  </si>
  <si>
    <t>8458</t>
  </si>
  <si>
    <t>13653</t>
  </si>
  <si>
    <t>15900</t>
  </si>
  <si>
    <t>109546</t>
  </si>
  <si>
    <t>15490</t>
  </si>
  <si>
    <t>8467</t>
  </si>
  <si>
    <t>85360</t>
  </si>
  <si>
    <t>2725</t>
  </si>
  <si>
    <t>63600</t>
  </si>
  <si>
    <t>810</t>
  </si>
  <si>
    <t>457</t>
  </si>
  <si>
    <t>1156</t>
  </si>
  <si>
    <t>305</t>
  </si>
  <si>
    <t>4614</t>
  </si>
  <si>
    <t>52871</t>
  </si>
  <si>
    <t>602800</t>
  </si>
  <si>
    <t>28885</t>
  </si>
  <si>
    <t>1938</t>
  </si>
  <si>
    <t>23800</t>
  </si>
  <si>
    <t>3441</t>
  </si>
  <si>
    <t>1558400</t>
  </si>
  <si>
    <t>10770</t>
  </si>
  <si>
    <t>5334</t>
  </si>
  <si>
    <t>3139</t>
  </si>
  <si>
    <t>15963</t>
  </si>
  <si>
    <t>33031</t>
  </si>
  <si>
    <t>6981</t>
  </si>
  <si>
    <t>3455</t>
  </si>
  <si>
    <t>13829</t>
  </si>
  <si>
    <t>20300</t>
  </si>
  <si>
    <t>48900</t>
  </si>
  <si>
    <t>39402</t>
  </si>
  <si>
    <t>17263</t>
  </si>
  <si>
    <t>8288</t>
  </si>
  <si>
    <t>1699</t>
  </si>
  <si>
    <t>IMAB020</t>
  </si>
  <si>
    <t>20003</t>
  </si>
  <si>
    <t>3000000</t>
  </si>
  <si>
    <t>667630.02</t>
  </si>
  <si>
    <t>11131</t>
  </si>
  <si>
    <t>12660</t>
  </si>
  <si>
    <t>9776.059999999999</t>
  </si>
  <si>
    <t>33000</t>
  </si>
  <si>
    <t>KW0EQ0100085</t>
  </si>
  <si>
    <t>KW0EQ0100028</t>
  </si>
  <si>
    <t>KW0EQ0601694</t>
  </si>
  <si>
    <t>KW0EQ0400725</t>
  </si>
  <si>
    <t>1089000</t>
  </si>
  <si>
    <t>4540</t>
  </si>
  <si>
    <t>CSA_GPE_JPM</t>
  </si>
  <si>
    <t>JPMORGAN CHASE BANK, N.A.</t>
  </si>
  <si>
    <t>17500</t>
  </si>
  <si>
    <t>ZHEJIANG JIULI HI-TECH METALS CO LTD</t>
  </si>
  <si>
    <t>11893</t>
  </si>
  <si>
    <t>50200</t>
  </si>
  <si>
    <t>221</t>
  </si>
  <si>
    <t>174000</t>
  </si>
  <si>
    <t>1817</t>
  </si>
  <si>
    <t>6287.99</t>
  </si>
  <si>
    <t>3062.33</t>
  </si>
  <si>
    <t>1409.82</t>
  </si>
  <si>
    <t>303.8</t>
  </si>
  <si>
    <t>2445.43</t>
  </si>
  <si>
    <t>7800</t>
  </si>
  <si>
    <t>138350</t>
  </si>
  <si>
    <t>208766</t>
  </si>
  <si>
    <t>112737.65</t>
  </si>
  <si>
    <t>116431</t>
  </si>
  <si>
    <t>CITIC SECURITIES CO LTD</t>
  </si>
  <si>
    <t>FLUTTER ENTERTAINMENT PLC</t>
  </si>
  <si>
    <t>IE00BWT6H894</t>
  </si>
  <si>
    <t>MONDI PLC</t>
  </si>
  <si>
    <t>GB00BMWC6P49</t>
  </si>
  <si>
    <t>CNE000001DB6</t>
  </si>
  <si>
    <t>24376</t>
  </si>
  <si>
    <t>56000</t>
  </si>
  <si>
    <t>QIAGEN NV</t>
  </si>
  <si>
    <t>NL0015001WM6</t>
  </si>
  <si>
    <t>SINOMA INTERNATIONAL ENGINEERING CO</t>
  </si>
  <si>
    <t>1549</t>
  </si>
  <si>
    <t>4600</t>
  </si>
  <si>
    <t>400</t>
  </si>
  <si>
    <t>18600</t>
  </si>
  <si>
    <t>3800</t>
  </si>
  <si>
    <t>24100</t>
  </si>
  <si>
    <t>11600</t>
  </si>
  <si>
    <t>2400</t>
  </si>
  <si>
    <t>16200</t>
  </si>
  <si>
    <t>8400</t>
  </si>
  <si>
    <t>3687</t>
  </si>
  <si>
    <t>42700</t>
  </si>
  <si>
    <t>31400</t>
  </si>
  <si>
    <t>4300</t>
  </si>
  <si>
    <t>CNE000001LS3</t>
  </si>
  <si>
    <t>CNE100000HX2</t>
  </si>
  <si>
    <t>GMN_OPB_JPS</t>
  </si>
  <si>
    <t>JP MORGAN CHASE N.A.</t>
  </si>
  <si>
    <t>8162.65</t>
  </si>
  <si>
    <t>4286.08</t>
  </si>
  <si>
    <t>8944.82</t>
  </si>
  <si>
    <t>148938.27</t>
  </si>
  <si>
    <t>2305</t>
  </si>
  <si>
    <t>7529</t>
  </si>
  <si>
    <t>334</t>
  </si>
  <si>
    <t>DAYFORCE INC</t>
  </si>
  <si>
    <t>39181</t>
  </si>
  <si>
    <t>2853</t>
  </si>
  <si>
    <t>25110</t>
  </si>
  <si>
    <t>9747</t>
  </si>
  <si>
    <t>756</t>
  </si>
  <si>
    <t>5600</t>
  </si>
  <si>
    <t>1970</t>
  </si>
  <si>
    <t>2297</t>
  </si>
  <si>
    <t>521</t>
  </si>
  <si>
    <t>11550</t>
  </si>
  <si>
    <t>2285</t>
  </si>
  <si>
    <t>118300</t>
  </si>
  <si>
    <t>932</t>
  </si>
  <si>
    <t>994</t>
  </si>
  <si>
    <t>45000000</t>
  </si>
  <si>
    <t>3051</t>
  </si>
  <si>
    <t>6330</t>
  </si>
  <si>
    <t>7525</t>
  </si>
  <si>
    <t>-6</t>
  </si>
  <si>
    <t>HYGON INFORMATION TECHNOLOGY CO LTD</t>
  </si>
  <si>
    <t>BBB FOODS INC</t>
  </si>
  <si>
    <t>VGG0896C1032</t>
  </si>
  <si>
    <t>C:\O365Sync\IMCO\RISK RM - Documents\BarraOne\Liquidity Test\Daily Reports\RM Pool LCR\20240214\EQ Pool LCR.xlsx</t>
  </si>
  <si>
    <t>FUT_CRP_MSF</t>
  </si>
  <si>
    <t>IMP001E</t>
  </si>
  <si>
    <t>GMN_OPB_BMU</t>
  </si>
  <si>
    <t>91282CGW5</t>
  </si>
  <si>
    <t>US TREASURY INFLATION INDEXED NOTES 1 1/4% 4/15/2028</t>
  </si>
  <si>
    <t>IMAB030</t>
  </si>
  <si>
    <t>GMN_WSP_CIU</t>
  </si>
  <si>
    <t>1212.28</t>
  </si>
  <si>
    <t>12200</t>
  </si>
  <si>
    <t>9533</t>
  </si>
  <si>
    <t>40846</t>
  </si>
  <si>
    <t>61933</t>
  </si>
  <si>
    <t>CSA_GPE_TDB</t>
  </si>
  <si>
    <t>TELUS INTERNATIONAL CDA INC</t>
  </si>
  <si>
    <t>CA87975H1001</t>
  </si>
  <si>
    <t>87975H100</t>
  </si>
  <si>
    <t>553600</t>
  </si>
  <si>
    <t>GMN_WSI_RBC</t>
  </si>
  <si>
    <t>IMP082N</t>
  </si>
  <si>
    <t>COOPER COS INC/THE</t>
  </si>
  <si>
    <t>US2166485019</t>
  </si>
  <si>
    <t>216648501</t>
  </si>
  <si>
    <t>LOTES CO LTD</t>
  </si>
  <si>
    <t>TW0003533006</t>
  </si>
  <si>
    <t>912810RF7</t>
  </si>
  <si>
    <t>UST INFX BONDS 1 3/8% 2/15/2044</t>
  </si>
  <si>
    <t>IMP092N</t>
  </si>
  <si>
    <t>GMN_WSI_CIU</t>
  </si>
  <si>
    <t>18169.81</t>
  </si>
  <si>
    <t>300504.45</t>
  </si>
  <si>
    <t>701482.72</t>
  </si>
  <si>
    <t>14200</t>
  </si>
  <si>
    <t>245000</t>
  </si>
  <si>
    <t>170100</t>
  </si>
  <si>
    <t>682</t>
  </si>
  <si>
    <t>481.4</t>
  </si>
  <si>
    <t>1937.18</t>
  </si>
  <si>
    <t>2481.3</t>
  </si>
  <si>
    <t>110586.91</t>
  </si>
  <si>
    <t>3801.66</t>
  </si>
  <si>
    <t>19834.9</t>
  </si>
  <si>
    <t>173678.06</t>
  </si>
  <si>
    <t>15939.78</t>
  </si>
  <si>
    <t>3486</t>
  </si>
  <si>
    <t>138</t>
  </si>
  <si>
    <t>SYMBOTIC INC</t>
  </si>
  <si>
    <t>US87151X1019</t>
  </si>
  <si>
    <t>87151X101</t>
  </si>
  <si>
    <t>2056</t>
  </si>
  <si>
    <t>CHINA CSSC HOLDINGS LTD</t>
  </si>
  <si>
    <t>2933</t>
  </si>
  <si>
    <t>501</t>
  </si>
  <si>
    <t>CNE000000W05</t>
  </si>
  <si>
    <t>CNE100005PT2</t>
  </si>
  <si>
    <t>GMN_WSI_BMO</t>
  </si>
  <si>
    <t>GMN_WSI_BMU</t>
  </si>
  <si>
    <t>2613.17</t>
  </si>
  <si>
    <t>84929.42</t>
  </si>
  <si>
    <t>3676.61</t>
  </si>
  <si>
    <t>6692.79</t>
  </si>
  <si>
    <t>14637.33</t>
  </si>
  <si>
    <t>352505.65</t>
  </si>
  <si>
    <t>RELIANCE INC</t>
  </si>
  <si>
    <t>7000000</t>
  </si>
  <si>
    <t>37500</t>
  </si>
  <si>
    <t>16500</t>
  </si>
  <si>
    <t>21245.24</t>
  </si>
  <si>
    <t>26705.46</t>
  </si>
  <si>
    <t>11920.76</t>
  </si>
  <si>
    <t>572.4</t>
  </si>
  <si>
    <t>3563.8</t>
  </si>
  <si>
    <t>19963.39</t>
  </si>
  <si>
    <t>27.26</t>
  </si>
  <si>
    <t>3634.63</t>
  </si>
  <si>
    <t>43200</t>
  </si>
  <si>
    <t>172919</t>
  </si>
  <si>
    <t>622.27</t>
  </si>
  <si>
    <t>32069.78</t>
  </si>
  <si>
    <t>1044.48</t>
  </si>
  <si>
    <t>25324</t>
  </si>
  <si>
    <t>4488000</t>
  </si>
  <si>
    <t>47126.52</t>
  </si>
  <si>
    <t>393</t>
  </si>
  <si>
    <t>1356</t>
  </si>
  <si>
    <t>11800</t>
  </si>
  <si>
    <t>10718</t>
  </si>
  <si>
    <t>15703</t>
  </si>
  <si>
    <t>74</t>
  </si>
  <si>
    <t>8700</t>
  </si>
  <si>
    <t>6165</t>
  </si>
  <si>
    <t>48560</t>
  </si>
  <si>
    <t>10800</t>
  </si>
  <si>
    <t>17619</t>
  </si>
  <si>
    <t>1065</t>
  </si>
  <si>
    <t>5347</t>
  </si>
  <si>
    <t>6111</t>
  </si>
  <si>
    <t>18030</t>
  </si>
  <si>
    <t>18100</t>
  </si>
  <si>
    <t>67500</t>
  </si>
  <si>
    <t>728</t>
  </si>
  <si>
    <t>68701</t>
  </si>
  <si>
    <t>35500</t>
  </si>
  <si>
    <t>3980</t>
  </si>
  <si>
    <t>19200</t>
  </si>
  <si>
    <t>1100</t>
  </si>
  <si>
    <t>1787</t>
  </si>
  <si>
    <t>2059</t>
  </si>
  <si>
    <t>3362</t>
  </si>
  <si>
    <t>127</t>
  </si>
  <si>
    <t>30800</t>
  </si>
  <si>
    <t>2442</t>
  </si>
  <si>
    <t>4212</t>
  </si>
  <si>
    <t>11198</t>
  </si>
  <si>
    <t>2960</t>
  </si>
  <si>
    <t>6463</t>
  </si>
  <si>
    <t>3616</t>
  </si>
  <si>
    <t>5393</t>
  </si>
  <si>
    <t>83500</t>
  </si>
  <si>
    <t>21800</t>
  </si>
  <si>
    <t>9100</t>
  </si>
  <si>
    <t>1800</t>
  </si>
  <si>
    <t>1762</t>
  </si>
  <si>
    <t>27100</t>
  </si>
  <si>
    <t>26300</t>
  </si>
  <si>
    <t>3300</t>
  </si>
  <si>
    <t>6541</t>
  </si>
  <si>
    <t>1899</t>
  </si>
  <si>
    <t>2973</t>
  </si>
  <si>
    <t>63000</t>
  </si>
  <si>
    <t>25900</t>
  </si>
  <si>
    <t>2337</t>
  </si>
  <si>
    <t>23100</t>
  </si>
  <si>
    <t>20400</t>
  </si>
  <si>
    <t>973</t>
  </si>
  <si>
    <t>2467</t>
  </si>
  <si>
    <t>18800</t>
  </si>
  <si>
    <t>17100</t>
  </si>
  <si>
    <t>8300</t>
  </si>
  <si>
    <t>43500</t>
  </si>
  <si>
    <t>2662</t>
  </si>
  <si>
    <t>19700</t>
  </si>
  <si>
    <t>6800</t>
  </si>
  <si>
    <t>3697</t>
  </si>
  <si>
    <t>2768</t>
  </si>
  <si>
    <t>1962</t>
  </si>
  <si>
    <t>955</t>
  </si>
  <si>
    <t>26100</t>
  </si>
  <si>
    <t>REXEL SA</t>
  </si>
  <si>
    <t>FR0010451203</t>
  </si>
  <si>
    <t>SCREEN HOLDINGS CO LTD</t>
  </si>
  <si>
    <t>JP3494600004</t>
  </si>
  <si>
    <t>2958</t>
  </si>
  <si>
    <t>2710</t>
  </si>
  <si>
    <t>28200</t>
  </si>
  <si>
    <t>70000</t>
  </si>
  <si>
    <t>10900</t>
  </si>
  <si>
    <t>5453</t>
  </si>
  <si>
    <t>1167</t>
  </si>
  <si>
    <t>8537</t>
  </si>
  <si>
    <t>44100</t>
  </si>
  <si>
    <t>2286</t>
  </si>
  <si>
    <t>64036</t>
  </si>
  <si>
    <t>ADES HOLDING CO</t>
  </si>
  <si>
    <t>SA55SG6H5716</t>
  </si>
  <si>
    <t>14794</t>
  </si>
  <si>
    <t>341934</t>
  </si>
  <si>
    <t>437000</t>
  </si>
  <si>
    <t>200619</t>
  </si>
  <si>
    <t>388633</t>
  </si>
  <si>
    <t>BHARAT HEAVY ELECTRICALS LTD</t>
  </si>
  <si>
    <t>INE257A01026</t>
  </si>
  <si>
    <t>1103000</t>
  </si>
  <si>
    <t>COCA-COLA ICECEK AS</t>
  </si>
  <si>
    <t>TRECOLA00011</t>
  </si>
  <si>
    <t>86300</t>
  </si>
  <si>
    <t>3013220</t>
  </si>
  <si>
    <t>ECOPRO MATERIALS CO LTD</t>
  </si>
  <si>
    <t>KR7450080007</t>
  </si>
  <si>
    <t>486</t>
  </si>
  <si>
    <t>27300</t>
  </si>
  <si>
    <t>GMR AIRPORTS INFRASTRUCTURE LTD</t>
  </si>
  <si>
    <t>INE776C01039</t>
  </si>
  <si>
    <t>78374</t>
  </si>
  <si>
    <t>HANJIN KAL CORP</t>
  </si>
  <si>
    <t>KR7180640005</t>
  </si>
  <si>
    <t>880</t>
  </si>
  <si>
    <t>148223</t>
  </si>
  <si>
    <t>17903794</t>
  </si>
  <si>
    <t>NMDC LTD</t>
  </si>
  <si>
    <t>INE584A01023</t>
  </si>
  <si>
    <t>33666</t>
  </si>
  <si>
    <t>PUNJAB NATIONAL BANK</t>
  </si>
  <si>
    <t>INE160A01022</t>
  </si>
  <si>
    <t>68118</t>
  </si>
  <si>
    <t>195200</t>
  </si>
  <si>
    <t>UNION BANK OF INDIA LTD</t>
  </si>
  <si>
    <t>INE692A01016</t>
  </si>
  <si>
    <t>50054</t>
  </si>
  <si>
    <t>1506740</t>
  </si>
  <si>
    <t>YTL CORP BHD</t>
  </si>
  <si>
    <t>MYL4677OO000</t>
  </si>
  <si>
    <t>YTL POWER INTERNATIONAL BHD</t>
  </si>
  <si>
    <t>MYL6742OO000</t>
  </si>
  <si>
    <t>73300</t>
  </si>
  <si>
    <t>CSA_GPE_RBC</t>
  </si>
  <si>
    <t>185.38</t>
  </si>
  <si>
    <t>11323</t>
  </si>
  <si>
    <t>10061</t>
  </si>
  <si>
    <t>10546</t>
  </si>
  <si>
    <t>1336</t>
  </si>
  <si>
    <t>APPLOVIN CORP</t>
  </si>
  <si>
    <t>US03831W1080</t>
  </si>
  <si>
    <t>03831W108</t>
  </si>
  <si>
    <t>3913</t>
  </si>
  <si>
    <t>2570</t>
  </si>
  <si>
    <t>2272</t>
  </si>
  <si>
    <t>2611</t>
  </si>
  <si>
    <t>3222</t>
  </si>
  <si>
    <t>3472</t>
  </si>
  <si>
    <t>2091</t>
  </si>
  <si>
    <t>4325</t>
  </si>
  <si>
    <t>2028</t>
  </si>
  <si>
    <t>3631</t>
  </si>
  <si>
    <t>6524</t>
  </si>
  <si>
    <t>5292</t>
  </si>
  <si>
    <t>6208</t>
  </si>
  <si>
    <t>COREBRIDGE FINANCIAL INC</t>
  </si>
  <si>
    <t>US21871X1090</t>
  </si>
  <si>
    <t>21871X109</t>
  </si>
  <si>
    <t>2199</t>
  </si>
  <si>
    <t>1002</t>
  </si>
  <si>
    <t>7256</t>
  </si>
  <si>
    <t>5444</t>
  </si>
  <si>
    <t>7070</t>
  </si>
  <si>
    <t>3241</t>
  </si>
  <si>
    <t>714</t>
  </si>
  <si>
    <t>3702</t>
  </si>
  <si>
    <t>9847</t>
  </si>
  <si>
    <t>6376</t>
  </si>
  <si>
    <t>2238</t>
  </si>
  <si>
    <t>2769</t>
  </si>
  <si>
    <t>2568</t>
  </si>
  <si>
    <t>2887</t>
  </si>
  <si>
    <t>2890</t>
  </si>
  <si>
    <t>9152</t>
  </si>
  <si>
    <t>5904</t>
  </si>
  <si>
    <t>6400</t>
  </si>
  <si>
    <t>11070</t>
  </si>
  <si>
    <t>3349</t>
  </si>
  <si>
    <t>5499</t>
  </si>
  <si>
    <t>8738</t>
  </si>
  <si>
    <t>10348</t>
  </si>
  <si>
    <t>1361</t>
  </si>
  <si>
    <t>4739</t>
  </si>
  <si>
    <t>6872</t>
  </si>
  <si>
    <t>8961</t>
  </si>
  <si>
    <t>11405</t>
  </si>
  <si>
    <t>1291</t>
  </si>
  <si>
    <t>6933</t>
  </si>
  <si>
    <t>4057</t>
  </si>
  <si>
    <t>10559</t>
  </si>
  <si>
    <t>5879</t>
  </si>
  <si>
    <t>1997</t>
  </si>
  <si>
    <t>3568</t>
  </si>
  <si>
    <t>35100</t>
  </si>
  <si>
    <t>11387</t>
  </si>
  <si>
    <t>2771</t>
  </si>
  <si>
    <t>2282</t>
  </si>
  <si>
    <t>65806</t>
  </si>
  <si>
    <t>2716</t>
  </si>
  <si>
    <t>1926</t>
  </si>
  <si>
    <t>1727</t>
  </si>
  <si>
    <t>824</t>
  </si>
  <si>
    <t>7275</t>
  </si>
  <si>
    <t>WILLIAMS-SONOMA INC</t>
  </si>
  <si>
    <t>US9699041011</t>
  </si>
  <si>
    <t>969904101</t>
  </si>
  <si>
    <t>15165</t>
  </si>
  <si>
    <t>16507</t>
  </si>
  <si>
    <t>6422</t>
  </si>
  <si>
    <t>2491</t>
  </si>
  <si>
    <t>9793</t>
  </si>
  <si>
    <t>9700</t>
  </si>
  <si>
    <t>1732</t>
  </si>
  <si>
    <t>3852</t>
  </si>
  <si>
    <t>20485</t>
  </si>
  <si>
    <t>9736</t>
  </si>
  <si>
    <t>6747</t>
  </si>
  <si>
    <t>9091</t>
  </si>
  <si>
    <t>1897307</t>
  </si>
  <si>
    <t>78847</t>
  </si>
  <si>
    <t>14697</t>
  </si>
  <si>
    <t>61722</t>
  </si>
  <si>
    <t>CAIXA SEGURIDADE PARTICIPACOES S/A</t>
  </si>
  <si>
    <t>BRCXSEACNOR7</t>
  </si>
  <si>
    <t>223920</t>
  </si>
  <si>
    <t>4735942</t>
  </si>
  <si>
    <t>110254</t>
  </si>
  <si>
    <t>1095594</t>
  </si>
  <si>
    <t>204051</t>
  </si>
  <si>
    <t>169502</t>
  </si>
  <si>
    <t>439871</t>
  </si>
  <si>
    <t>167092</t>
  </si>
  <si>
    <t>664930</t>
  </si>
  <si>
    <t>164341</t>
  </si>
  <si>
    <t>77619</t>
  </si>
  <si>
    <t>6483.32</t>
  </si>
  <si>
    <t>10917</t>
  </si>
  <si>
    <t>GUANGXI LIUGONG MACHINERY CO LTD</t>
  </si>
  <si>
    <t>556185501</t>
  </si>
  <si>
    <t>1678204</t>
  </si>
  <si>
    <t>89400</t>
  </si>
  <si>
    <t>5206</t>
  </si>
  <si>
    <t>129000</t>
  </si>
  <si>
    <t>IMP032R</t>
  </si>
  <si>
    <t>IMCO Marcellus Indian Equity FD</t>
  </si>
  <si>
    <t>CNE000000DB8</t>
  </si>
  <si>
    <t>NARAYANA HRUDAYALAYA LTD</t>
  </si>
  <si>
    <t>INE410P01011</t>
  </si>
  <si>
    <t>2029.89</t>
  </si>
  <si>
    <t>918.87</t>
  </si>
  <si>
    <t>3008</t>
  </si>
  <si>
    <t>2031</t>
  </si>
  <si>
    <t>1093</t>
  </si>
  <si>
    <t>19609</t>
  </si>
  <si>
    <t>42463</t>
  </si>
  <si>
    <t>14385</t>
  </si>
  <si>
    <t>42954</t>
  </si>
  <si>
    <t>258612.016</t>
  </si>
  <si>
    <t>1009.8</t>
  </si>
  <si>
    <t>495.84</t>
  </si>
  <si>
    <t>771.1799999999999</t>
  </si>
  <si>
    <t>1804.3</t>
  </si>
  <si>
    <t>398.31</t>
  </si>
  <si>
    <t>NOVONESIS (NOVOZYMES) B</t>
  </si>
  <si>
    <t>42431</t>
  </si>
  <si>
    <t>4904</t>
  </si>
  <si>
    <t>611383</t>
  </si>
  <si>
    <t>270373</t>
  </si>
  <si>
    <t>5843.18</t>
  </si>
  <si>
    <t>1849.85</t>
  </si>
  <si>
    <t>2017.31</t>
  </si>
  <si>
    <t>446.07</t>
  </si>
  <si>
    <t>19540</t>
  </si>
  <si>
    <t>16759</t>
  </si>
  <si>
    <t>HENAN SHENHUO COAL INDUSTRY &amp; ELECTRICITY POWER CO LTD</t>
  </si>
  <si>
    <t>2035.38</t>
  </si>
  <si>
    <t>2150.75</t>
  </si>
  <si>
    <t>328.05</t>
  </si>
  <si>
    <t>2723.6</t>
  </si>
  <si>
    <t>31319</t>
  </si>
  <si>
    <t>91282CDC2</t>
  </si>
  <si>
    <t>UST INFX NOTES 1/8% 10/15/2026</t>
  </si>
  <si>
    <t>5774</t>
  </si>
  <si>
    <t>IMP022Z</t>
  </si>
  <si>
    <t>IMCO GLOBAL PUBLIC EQUITY LP Transition</t>
  </si>
  <si>
    <t>14540</t>
  </si>
  <si>
    <t>4225</t>
  </si>
  <si>
    <t>30151</t>
  </si>
  <si>
    <t>PB FINTECH LTD</t>
  </si>
  <si>
    <t>INE417T01026</t>
  </si>
  <si>
    <t>GMN_OPB_BAM</t>
  </si>
  <si>
    <t>IMP082K</t>
  </si>
  <si>
    <t>375259.98</t>
  </si>
  <si>
    <t>0.3</t>
  </si>
  <si>
    <t>4</t>
  </si>
  <si>
    <t>184000</t>
  </si>
  <si>
    <t>AVARY HOLDING SHENZHEN CO LTD</t>
  </si>
  <si>
    <t>CNE100003GF5</t>
  </si>
  <si>
    <t>BOSIDENG INTERNATIONAL HOLDINGS LTD</t>
  </si>
  <si>
    <t>KYG126521064</t>
  </si>
  <si>
    <t>CNE100003N43</t>
  </si>
  <si>
    <t>CHONGQING RURAL COMMERCIAL BANK CO LTD</t>
  </si>
  <si>
    <t>CNE100003NZ9</t>
  </si>
  <si>
    <t>5556</t>
  </si>
  <si>
    <t>GEELY AUTOMOBILE HOLDINGS LTD</t>
  </si>
  <si>
    <t>KYG3777B1032</t>
  </si>
  <si>
    <t>GREE ELECTRIC APPLIANCES INC OF ZHUHAI</t>
  </si>
  <si>
    <t>CNE0000001D4</t>
  </si>
  <si>
    <t>46700</t>
  </si>
  <si>
    <t>8430</t>
  </si>
  <si>
    <t>6769</t>
  </si>
  <si>
    <t>WEICHAI POWER CO LTD</t>
  </si>
  <si>
    <t>CNE1000004L9</t>
  </si>
  <si>
    <t>1725</t>
  </si>
  <si>
    <t>645</t>
  </si>
  <si>
    <t>15400</t>
  </si>
  <si>
    <t>600</t>
  </si>
  <si>
    <t>6</t>
  </si>
  <si>
    <t>3640</t>
  </si>
  <si>
    <t>259</t>
  </si>
  <si>
    <t>1886</t>
  </si>
  <si>
    <t>768</t>
  </si>
  <si>
    <t>2269</t>
  </si>
  <si>
    <t>834</t>
  </si>
  <si>
    <t>154</t>
  </si>
  <si>
    <t>237</t>
  </si>
  <si>
    <t>338</t>
  </si>
  <si>
    <t>1221</t>
  </si>
  <si>
    <t>8200</t>
  </si>
  <si>
    <t>875</t>
  </si>
  <si>
    <t>8134</t>
  </si>
  <si>
    <t>762671</t>
  </si>
  <si>
    <t>50</t>
  </si>
  <si>
    <t>43</t>
  </si>
  <si>
    <t>13400</t>
  </si>
  <si>
    <t>358</t>
  </si>
  <si>
    <t>173</t>
  </si>
  <si>
    <t>384</t>
  </si>
  <si>
    <t>1804</t>
  </si>
  <si>
    <t>175</t>
  </si>
  <si>
    <t>899</t>
  </si>
  <si>
    <t>1200</t>
  </si>
  <si>
    <t>3726</t>
  </si>
  <si>
    <t>483</t>
  </si>
  <si>
    <t>414</t>
  </si>
  <si>
    <t>1185</t>
  </si>
  <si>
    <t>926</t>
  </si>
  <si>
    <t>151</t>
  </si>
  <si>
    <t>87</t>
  </si>
  <si>
    <t>14400</t>
  </si>
  <si>
    <t>473</t>
  </si>
  <si>
    <t>5244</t>
  </si>
  <si>
    <t>641</t>
  </si>
  <si>
    <t>318</t>
  </si>
  <si>
    <t>2954</t>
  </si>
  <si>
    <t>CHINA RESOURCES SANJIU MEDICAL &amp; PHARMACEUTICAL CO LTD</t>
  </si>
  <si>
    <t>CNE0000011K8</t>
  </si>
  <si>
    <t>107</t>
  </si>
  <si>
    <t>EquityIndex TRS</t>
  </si>
  <si>
    <t>CSA_GPE_BAM</t>
  </si>
  <si>
    <t xml:space="preserve">BANK OF AMERICA SECURITIES, INC. </t>
  </si>
  <si>
    <t>91282CCB5</t>
  </si>
  <si>
    <t>UNITED STATES TREAS N 1.625 15MAY31</t>
  </si>
  <si>
    <t>912797MD6</t>
  </si>
  <si>
    <t>UNITED STS TREAS BILLS 0.0 026NOV24</t>
  </si>
  <si>
    <t>1350Z7CU6</t>
  </si>
  <si>
    <t>68333ZBA4</t>
  </si>
  <si>
    <t>ONTARIO PROV MED TERM 4.15 02DEC54</t>
  </si>
  <si>
    <t>74814ZFQ1</t>
  </si>
  <si>
    <t xml:space="preserve">PROV OF 4.400 01-DEC-2055 MTN </t>
  </si>
  <si>
    <t>CSA_OPB_JPM</t>
  </si>
  <si>
    <t>912810RA8</t>
  </si>
  <si>
    <t>UST INFX BONDS 5/8% 2/15/2043</t>
  </si>
  <si>
    <t>PROV OF ON - MTN 1.90% 02-DEC-2051 SERIES DMTN246 BONDS</t>
  </si>
  <si>
    <t>912797MN4</t>
  </si>
  <si>
    <t>UNITED STS TREAS BILLS 0.0 10DEC24</t>
  </si>
  <si>
    <t>912797MX2</t>
  </si>
  <si>
    <t>UNITED STS TREAS BILLS 0.0 14JAN25</t>
  </si>
  <si>
    <t>FUT_EMP_MSF</t>
  </si>
  <si>
    <t>912797HP5</t>
  </si>
  <si>
    <t>UNITED STS TREAS BILLS 0.0 29NOV24</t>
  </si>
  <si>
    <t>FUT_GPL_MSF</t>
  </si>
  <si>
    <t>IMCO GPE Liquidity</t>
  </si>
  <si>
    <t>FUT_IPX_MSF</t>
  </si>
  <si>
    <t>WSIB INS OTC PMA FX Hedge</t>
  </si>
  <si>
    <t>91282CDX6</t>
  </si>
  <si>
    <t>US TREASURY INFLATION INDEXED NOTES 1/8% 1/15/2032</t>
  </si>
  <si>
    <t>FUT_LPX_MSF</t>
  </si>
  <si>
    <t>WSIB LRI OTC PMA FX Hedge</t>
  </si>
  <si>
    <t>91282CCM1</t>
  </si>
  <si>
    <t>UST INFX NOTES 1/8% 7/15/2031</t>
  </si>
  <si>
    <t>FUT_OPB_MSF</t>
  </si>
  <si>
    <t>912810RW0</t>
  </si>
  <si>
    <t>UST INFX BONDS 7/8% 2/15/2047</t>
  </si>
  <si>
    <t>FUT_OPX_MSF</t>
  </si>
  <si>
    <t>OPB Fund PMA Pool</t>
  </si>
  <si>
    <t>91282CFR7</t>
  </si>
  <si>
    <t>US TREASURY INFLATION INDEXED NOTES % 10/15/2027</t>
  </si>
  <si>
    <t>91282CGK1</t>
  </si>
  <si>
    <t>UNITED STATES TREA 1.125 15JAN33 IL</t>
  </si>
  <si>
    <t>GMN_OPB_CIU</t>
  </si>
  <si>
    <t>GMN_WSI_BNS</t>
  </si>
  <si>
    <t>GMN_WSI_CIB</t>
  </si>
  <si>
    <t>74814ZDK6</t>
  </si>
  <si>
    <t>QUEBEC PROV MEDIUM TERM 5.0 01DEC38</t>
  </si>
  <si>
    <t>GMN_WSI_JPS</t>
  </si>
  <si>
    <t>GMN_WSI_TDB</t>
  </si>
  <si>
    <t>74814ZFL2</t>
  </si>
  <si>
    <t>PROV OF QC - 2.85% MTN SERIES B129 01-DEC-2053</t>
  </si>
  <si>
    <t>GMN_WSL_CIB</t>
  </si>
  <si>
    <t>IMP092R</t>
  </si>
  <si>
    <t>91282CCA7</t>
  </si>
  <si>
    <t>UST INFX NOTES 1/8% 4/15/2026</t>
  </si>
  <si>
    <t>GMN_WSP_RBU</t>
  </si>
  <si>
    <t>912810ST6</t>
  </si>
  <si>
    <t>UNITED STATES TREAS B 1.375 15NOV40</t>
  </si>
  <si>
    <t>GMN_WSP_TDU</t>
  </si>
  <si>
    <t>91282CLV1</t>
  </si>
  <si>
    <t>UNITED STATES TREA 1.625 15OCT29 IL</t>
  </si>
  <si>
    <t>88955.72</t>
  </si>
  <si>
    <t>88872.60000000001</t>
  </si>
  <si>
    <t>13656.59</t>
  </si>
  <si>
    <t>29875.73</t>
  </si>
  <si>
    <t>17135.9</t>
  </si>
  <si>
    <t>10463.5</t>
  </si>
  <si>
    <t>9356.360000000001</t>
  </si>
  <si>
    <t>30462.3</t>
  </si>
  <si>
    <t>566449.15</t>
  </si>
  <si>
    <t>26624.05</t>
  </si>
  <si>
    <t>6599.62</t>
  </si>
  <si>
    <t>3931.75</t>
  </si>
  <si>
    <t>2139.97</t>
  </si>
  <si>
    <t>1294.67</t>
  </si>
  <si>
    <t>1371.6</t>
  </si>
  <si>
    <t>650.16</t>
  </si>
  <si>
    <t>2448</t>
  </si>
  <si>
    <t>231.88</t>
  </si>
  <si>
    <t>24385.92</t>
  </si>
  <si>
    <t>512.55</t>
  </si>
  <si>
    <t>2464.8</t>
  </si>
  <si>
    <t>2712.61</t>
  </si>
  <si>
    <t>1291.5</t>
  </si>
  <si>
    <t>522.61</t>
  </si>
  <si>
    <t>333.6</t>
  </si>
  <si>
    <t>1247.39</t>
  </si>
  <si>
    <t>812.14</t>
  </si>
  <si>
    <t>360.34</t>
  </si>
  <si>
    <t>1111.68</t>
  </si>
  <si>
    <t>448</t>
  </si>
  <si>
    <t>598.39</t>
  </si>
  <si>
    <t>560</t>
  </si>
  <si>
    <t>455.99</t>
  </si>
  <si>
    <t>506.93</t>
  </si>
  <si>
    <t>25857.01</t>
  </si>
  <si>
    <t>24456.97</t>
  </si>
  <si>
    <t>1729</t>
  </si>
  <si>
    <t>5409.31</t>
  </si>
  <si>
    <t>12282.39</t>
  </si>
  <si>
    <t>980.97</t>
  </si>
  <si>
    <t>470</t>
  </si>
  <si>
    <t>11922.62</t>
  </si>
  <si>
    <t>1839.2</t>
  </si>
  <si>
    <t>561.58</t>
  </si>
  <si>
    <t>414.41</t>
  </si>
  <si>
    <t>58507.15</t>
  </si>
  <si>
    <t>4224.49</t>
  </si>
  <si>
    <t>20996.24</t>
  </si>
  <si>
    <t>127812.29</t>
  </si>
  <si>
    <t>236465.66</t>
  </si>
  <si>
    <t>713805.95</t>
  </si>
  <si>
    <t>766932.52</t>
  </si>
  <si>
    <t>721724.4399999999</t>
  </si>
  <si>
    <t>274675.35</t>
  </si>
  <si>
    <t>-32.87</t>
  </si>
  <si>
    <t>6333.38</t>
  </si>
  <si>
    <t>30706</t>
  </si>
  <si>
    <t>107865.89</t>
  </si>
  <si>
    <t>29672.24</t>
  </si>
  <si>
    <t>1090.38</t>
  </si>
  <si>
    <t>30418.09</t>
  </si>
  <si>
    <t>5897.18</t>
  </si>
  <si>
    <t>7986.37</t>
  </si>
  <si>
    <t>34199.75</t>
  </si>
  <si>
    <t>5034.3</t>
  </si>
  <si>
    <t>4318.81</t>
  </si>
  <si>
    <t>50618.96</t>
  </si>
  <si>
    <t>224890.87</t>
  </si>
  <si>
    <t>10869.99</t>
  </si>
  <si>
    <t>10915.36</t>
  </si>
  <si>
    <t>10628.81</t>
  </si>
  <si>
    <t>1745.1</t>
  </si>
  <si>
    <t>8002.67</t>
  </si>
  <si>
    <t>941928.22</t>
  </si>
  <si>
    <t>3398.99</t>
  </si>
  <si>
    <t>4573.2</t>
  </si>
  <si>
    <t>5767.2</t>
  </si>
  <si>
    <t>2660.27</t>
  </si>
  <si>
    <t>85300.39999999999</t>
  </si>
  <si>
    <t>27144.89</t>
  </si>
  <si>
    <t>3302.63</t>
  </si>
  <si>
    <t>395157.11</t>
  </si>
  <si>
    <t>91128.00999999999</t>
  </si>
  <si>
    <t>425364.89</t>
  </si>
  <si>
    <t>670705.62</t>
  </si>
  <si>
    <t>1149782.39</t>
  </si>
  <si>
    <t>247286.95</t>
  </si>
  <si>
    <t>17515.44</t>
  </si>
  <si>
    <t>22745.7</t>
  </si>
  <si>
    <t>34649.57</t>
  </si>
  <si>
    <t>1116.29</t>
  </si>
  <si>
    <t>102735.87</t>
  </si>
  <si>
    <t>54694.17</t>
  </si>
  <si>
    <t>414643.64</t>
  </si>
  <si>
    <t>190181.76</t>
  </si>
  <si>
    <t>449.95</t>
  </si>
  <si>
    <t>1880.55</t>
  </si>
  <si>
    <t>767.46</t>
  </si>
  <si>
    <t>353.98</t>
  </si>
  <si>
    <t>2639.76</t>
  </si>
  <si>
    <t>1485.95</t>
  </si>
  <si>
    <t>17983.37</t>
  </si>
  <si>
    <t>376.44</t>
  </si>
  <si>
    <t>686.17</t>
  </si>
  <si>
    <t>269.36</t>
  </si>
  <si>
    <t>734.74</t>
  </si>
  <si>
    <t>250.52</t>
  </si>
  <si>
    <t>260.06</t>
  </si>
  <si>
    <t>1068.52</t>
  </si>
  <si>
    <t>382.87</t>
  </si>
  <si>
    <t>6983.74</t>
  </si>
  <si>
    <t>342.17</t>
  </si>
  <si>
    <t>1275.35</t>
  </si>
  <si>
    <t>240.04</t>
  </si>
  <si>
    <t>5001.47</t>
  </si>
  <si>
    <t>1348.92</t>
  </si>
  <si>
    <t>1106.29</t>
  </si>
  <si>
    <t>305.69</t>
  </si>
  <si>
    <t>1702.15</t>
  </si>
  <si>
    <t>5952.83</t>
  </si>
  <si>
    <t>475.93</t>
  </si>
  <si>
    <t>8552</t>
  </si>
  <si>
    <t>583.73</t>
  </si>
  <si>
    <t>6891.97</t>
  </si>
  <si>
    <t>505.02</t>
  </si>
  <si>
    <t>345.73</t>
  </si>
  <si>
    <t>2866.52</t>
  </si>
  <si>
    <t>1620.69</t>
  </si>
  <si>
    <t>2649.16</t>
  </si>
  <si>
    <t>324.72</t>
  </si>
  <si>
    <t>822.96</t>
  </si>
  <si>
    <t>2901.3</t>
  </si>
  <si>
    <t>2028.13</t>
  </si>
  <si>
    <t>516</t>
  </si>
  <si>
    <t>5512.52</t>
  </si>
  <si>
    <t>1607.98</t>
  </si>
  <si>
    <t>319.58</t>
  </si>
  <si>
    <t>977.0700000000001</t>
  </si>
  <si>
    <t>1234.17</t>
  </si>
  <si>
    <t>4018.99</t>
  </si>
  <si>
    <t>601.91</t>
  </si>
  <si>
    <t>793.5</t>
  </si>
  <si>
    <t>2044.93</t>
  </si>
  <si>
    <t>419.74</t>
  </si>
  <si>
    <t>6728.08</t>
  </si>
  <si>
    <t>946.01</t>
  </si>
  <si>
    <t>349.09</t>
  </si>
  <si>
    <t>273.46</t>
  </si>
  <si>
    <t>292.25</t>
  </si>
  <si>
    <t>244.92</t>
  </si>
  <si>
    <t>254.63</t>
  </si>
  <si>
    <t>1045.88</t>
  </si>
  <si>
    <t>1882.53</t>
  </si>
  <si>
    <t>1084.14</t>
  </si>
  <si>
    <t>1198.75</t>
  </si>
  <si>
    <t>548.16</t>
  </si>
  <si>
    <t>540.75</t>
  </si>
  <si>
    <t>1243.8</t>
  </si>
  <si>
    <t>994.95</t>
  </si>
  <si>
    <t>294.99</t>
  </si>
  <si>
    <t>392.92</t>
  </si>
  <si>
    <t>1379.91</t>
  </si>
  <si>
    <t>3297.06</t>
  </si>
  <si>
    <t>574.91</t>
  </si>
  <si>
    <t>1560.42</t>
  </si>
  <si>
    <t>574.83</t>
  </si>
  <si>
    <t>1774.18</t>
  </si>
  <si>
    <t>10295.59</t>
  </si>
  <si>
    <t>3758.86</t>
  </si>
  <si>
    <t>231.1</t>
  </si>
  <si>
    <t>607</t>
  </si>
  <si>
    <t>5109.21</t>
  </si>
  <si>
    <t>416.36</t>
  </si>
  <si>
    <t>904.58</t>
  </si>
  <si>
    <t>491.9</t>
  </si>
  <si>
    <t>3352.26</t>
  </si>
  <si>
    <t>1142.44</t>
  </si>
  <si>
    <t>3026.88</t>
  </si>
  <si>
    <t>1306.87</t>
  </si>
  <si>
    <t>283.99</t>
  </si>
  <si>
    <t>1198.13</t>
  </si>
  <si>
    <t>2991.94</t>
  </si>
  <si>
    <t>1167.25</t>
  </si>
  <si>
    <t>5571.52</t>
  </si>
  <si>
    <t>491.25</t>
  </si>
  <si>
    <t>414.23</t>
  </si>
  <si>
    <t>443.42</t>
  </si>
  <si>
    <t>4626.5</t>
  </si>
  <si>
    <t>1000.31</t>
  </si>
  <si>
    <t>266.45</t>
  </si>
  <si>
    <t>1195.89</t>
  </si>
  <si>
    <t>6607.44</t>
  </si>
  <si>
    <t>439.86</t>
  </si>
  <si>
    <t>618.6900000000001</t>
  </si>
  <si>
    <t>1613.93</t>
  </si>
  <si>
    <t>5656.11</t>
  </si>
  <si>
    <t>2334.4</t>
  </si>
  <si>
    <t>3905.11</t>
  </si>
  <si>
    <t>2347.64</t>
  </si>
  <si>
    <t>687.15</t>
  </si>
  <si>
    <t>560.83</t>
  </si>
  <si>
    <t>1162.74</t>
  </si>
  <si>
    <t>386.73</t>
  </si>
  <si>
    <t>2563.44</t>
  </si>
  <si>
    <t>494.52</t>
  </si>
  <si>
    <t>385.34</t>
  </si>
  <si>
    <t>504.9</t>
  </si>
  <si>
    <t>447.95</t>
  </si>
  <si>
    <t>419.03</t>
  </si>
  <si>
    <t>1765.35</t>
  </si>
  <si>
    <t>2955.69</t>
  </si>
  <si>
    <t>236622.61</t>
  </si>
  <si>
    <t>89670.88</t>
  </si>
  <si>
    <t>2833.13</t>
  </si>
  <si>
    <t>12430.31</t>
  </si>
  <si>
    <t>6816.25</t>
  </si>
  <si>
    <t>24663.87</t>
  </si>
  <si>
    <t>16165.81</t>
  </si>
  <si>
    <t>11220.39</t>
  </si>
  <si>
    <t>69059.28999999999</t>
  </si>
  <si>
    <t>33543.4</t>
  </si>
  <si>
    <t>870.84</t>
  </si>
  <si>
    <t>17178.95</t>
  </si>
  <si>
    <t>14283.09</t>
  </si>
  <si>
    <t>76867.42999999999</t>
  </si>
  <si>
    <t>6736.42</t>
  </si>
  <si>
    <t>24966.56</t>
  </si>
  <si>
    <t>5810.38</t>
  </si>
  <si>
    <t>54025.67</t>
  </si>
  <si>
    <t>326.33</t>
  </si>
  <si>
    <t>-181640.16</t>
  </si>
  <si>
    <t>1922.44</t>
  </si>
  <si>
    <t>39730.83</t>
  </si>
  <si>
    <t>224289.98</t>
  </si>
  <si>
    <t>44637.17</t>
  </si>
  <si>
    <t>686677.27</t>
  </si>
  <si>
    <t>184116.15</t>
  </si>
  <si>
    <t>361462.61</t>
  </si>
  <si>
    <t>393824.47</t>
  </si>
  <si>
    <t>55068.13</t>
  </si>
  <si>
    <t>62353.98</t>
  </si>
  <si>
    <t>100284.26</t>
  </si>
  <si>
    <t>-168173.42</t>
  </si>
  <si>
    <t>81202.95</t>
  </si>
  <si>
    <t>1552.93</t>
  </si>
  <si>
    <t>104727.24</t>
  </si>
  <si>
    <t>91188.09</t>
  </si>
  <si>
    <t>477237.66</t>
  </si>
  <si>
    <t>153828.99</t>
  </si>
  <si>
    <t>973.14</t>
  </si>
  <si>
    <t>328.61</t>
  </si>
  <si>
    <t>5370.63</t>
  </si>
  <si>
    <t>4900.39</t>
  </si>
  <si>
    <t>1610.42</t>
  </si>
  <si>
    <t>662.08</t>
  </si>
  <si>
    <t>2371.79</t>
  </si>
  <si>
    <t>738.73</t>
  </si>
  <si>
    <t>1308.81</t>
  </si>
  <si>
    <t>457.25</t>
  </si>
  <si>
    <t>1712.13</t>
  </si>
  <si>
    <t>7656.91</t>
  </si>
  <si>
    <t>2535.13</t>
  </si>
  <si>
    <t>827.88</t>
  </si>
  <si>
    <t>50681.59</t>
  </si>
  <si>
    <t>3081.5</t>
  </si>
  <si>
    <t>5807.21</t>
  </si>
  <si>
    <t>4944.69</t>
  </si>
  <si>
    <t>12644.16</t>
  </si>
  <si>
    <t>4641.71</t>
  </si>
  <si>
    <t>1260.38</t>
  </si>
  <si>
    <t>505.7</t>
  </si>
  <si>
    <t>22436.89</t>
  </si>
  <si>
    <t>10092.89</t>
  </si>
  <si>
    <t>1741.27</t>
  </si>
  <si>
    <t>7698.16</t>
  </si>
  <si>
    <t>1493.78</t>
  </si>
  <si>
    <t>5985.87</t>
  </si>
  <si>
    <t>9303.93</t>
  </si>
  <si>
    <t>821.85</t>
  </si>
  <si>
    <t>61811.12</t>
  </si>
  <si>
    <t>13114.75</t>
  </si>
  <si>
    <t>5193.62</t>
  </si>
  <si>
    <t>1621.79</t>
  </si>
  <si>
    <t>1514.36</t>
  </si>
  <si>
    <t>851.1799999999999</t>
  </si>
  <si>
    <t>3292.13</t>
  </si>
  <si>
    <t>2746.84</t>
  </si>
  <si>
    <t>29316.41</t>
  </si>
  <si>
    <t>7297.91</t>
  </si>
  <si>
    <t>274.2</t>
  </si>
  <si>
    <t>384.64</t>
  </si>
  <si>
    <t>409.51</t>
  </si>
  <si>
    <t>2804.9</t>
  </si>
  <si>
    <t>33674.12</t>
  </si>
  <si>
    <t>859.75</t>
  </si>
  <si>
    <t>2167.88</t>
  </si>
  <si>
    <t>1586.72</t>
  </si>
  <si>
    <t>4450.32</t>
  </si>
  <si>
    <t>27807.06</t>
  </si>
  <si>
    <t>3397.17</t>
  </si>
  <si>
    <t>4661.21</t>
  </si>
  <si>
    <t>1587.2</t>
  </si>
  <si>
    <t>3151.75</t>
  </si>
  <si>
    <t>911.39</t>
  </si>
  <si>
    <t>1334.36</t>
  </si>
  <si>
    <t>27048.68</t>
  </si>
  <si>
    <t>1196.27</t>
  </si>
  <si>
    <t>764.01</t>
  </si>
  <si>
    <t>1590.3</t>
  </si>
  <si>
    <t>1574.02</t>
  </si>
  <si>
    <t>263.74</t>
  </si>
  <si>
    <t>34097.57</t>
  </si>
  <si>
    <t>346.09</t>
  </si>
  <si>
    <t>384.6</t>
  </si>
  <si>
    <t>9448.049999999999</t>
  </si>
  <si>
    <t>23917.41</t>
  </si>
  <si>
    <t>4339.68</t>
  </si>
  <si>
    <t>1600.06</t>
  </si>
  <si>
    <t>880.21</t>
  </si>
  <si>
    <t>2020.86</t>
  </si>
  <si>
    <t>33358.94</t>
  </si>
  <si>
    <t>22855.04</t>
  </si>
  <si>
    <t>11588.5</t>
  </si>
  <si>
    <t>5662.78</t>
  </si>
  <si>
    <t>11275.69</t>
  </si>
  <si>
    <t>1858.7</t>
  </si>
  <si>
    <t>8675.639999999999</t>
  </si>
  <si>
    <t>8415.469999999999</t>
  </si>
  <si>
    <t>1796.46</t>
  </si>
  <si>
    <t>6528.2</t>
  </si>
  <si>
    <t>5557.06</t>
  </si>
  <si>
    <t>1311.57</t>
  </si>
  <si>
    <t>5089.92</t>
  </si>
  <si>
    <t>58288.76</t>
  </si>
  <si>
    <t>6941.52</t>
  </si>
  <si>
    <t>14244.6</t>
  </si>
  <si>
    <t>11132.12</t>
  </si>
  <si>
    <t>2649.36</t>
  </si>
  <si>
    <t>10553.76</t>
  </si>
  <si>
    <t>7309.27</t>
  </si>
  <si>
    <t>1824.58</t>
  </si>
  <si>
    <t>373421.13</t>
  </si>
  <si>
    <t>2112.66</t>
  </si>
  <si>
    <t>3771.24</t>
  </si>
  <si>
    <t>6723.76</t>
  </si>
  <si>
    <t>296.71</t>
  </si>
  <si>
    <t>2238.98</t>
  </si>
  <si>
    <t>5584.61</t>
  </si>
  <si>
    <t>3048.89</t>
  </si>
  <si>
    <t>2990.9</t>
  </si>
  <si>
    <t>5998.05</t>
  </si>
  <si>
    <t>32868.8</t>
  </si>
  <si>
    <t>3393.1</t>
  </si>
  <si>
    <t>839.17</t>
  </si>
  <si>
    <t>25351.55</t>
  </si>
  <si>
    <t>734.9</t>
  </si>
  <si>
    <t>77562.8</t>
  </si>
  <si>
    <t>84463.11</t>
  </si>
  <si>
    <t>74331.67999999999</t>
  </si>
  <si>
    <t>289.09</t>
  </si>
  <si>
    <t>9606.620000000001</t>
  </si>
  <si>
    <t>3402.94</t>
  </si>
  <si>
    <t>201.34</t>
  </si>
  <si>
    <t>12262.86</t>
  </si>
  <si>
    <t>459</t>
  </si>
  <si>
    <t>30891.54</t>
  </si>
  <si>
    <t>2139.96</t>
  </si>
  <si>
    <t>5769.19</t>
  </si>
  <si>
    <t>16802.82</t>
  </si>
  <si>
    <t>41821.33</t>
  </si>
  <si>
    <t>278.64</t>
  </si>
  <si>
    <t>1363.53</t>
  </si>
  <si>
    <t>25551.77</t>
  </si>
  <si>
    <t>872.39</t>
  </si>
  <si>
    <t>327.73</t>
  </si>
  <si>
    <t>3408.07</t>
  </si>
  <si>
    <t>6870.96</t>
  </si>
  <si>
    <t>10264.09</t>
  </si>
  <si>
    <t>7131.24</t>
  </si>
  <si>
    <t>12421.6</t>
  </si>
  <si>
    <t>288.56</t>
  </si>
  <si>
    <t>15091.28</t>
  </si>
  <si>
    <t>8161.75</t>
  </si>
  <si>
    <t>55040</t>
  </si>
  <si>
    <t>137200</t>
  </si>
  <si>
    <t>18000</t>
  </si>
  <si>
    <t>487200</t>
  </si>
  <si>
    <t>565598.5</t>
  </si>
  <si>
    <t>54602.81</t>
  </si>
  <si>
    <t>541125.85</t>
  </si>
  <si>
    <t>188.89</t>
  </si>
  <si>
    <t>2153.51</t>
  </si>
  <si>
    <t>564.84</t>
  </si>
  <si>
    <t>555.4299999999999</t>
  </si>
  <si>
    <t>2242.81</t>
  </si>
  <si>
    <t>43984.67</t>
  </si>
  <si>
    <t>-1.26</t>
  </si>
  <si>
    <t>6567.01</t>
  </si>
  <si>
    <t>11874.29</t>
  </si>
  <si>
    <t>7183.01</t>
  </si>
  <si>
    <t>957.73</t>
  </si>
  <si>
    <t>297244</t>
  </si>
  <si>
    <t>460686</t>
  </si>
  <si>
    <t>1347338</t>
  </si>
  <si>
    <t>545371</t>
  </si>
  <si>
    <t>197485</t>
  </si>
  <si>
    <t>326037</t>
  </si>
  <si>
    <t>1651358</t>
  </si>
  <si>
    <t>2639123</t>
  </si>
  <si>
    <t>284542</t>
  </si>
  <si>
    <t>1106410</t>
  </si>
  <si>
    <t>402254</t>
  </si>
  <si>
    <t>237118</t>
  </si>
  <si>
    <t>1772034</t>
  </si>
  <si>
    <t>159208</t>
  </si>
  <si>
    <t>148029</t>
  </si>
  <si>
    <t>1672021</t>
  </si>
  <si>
    <t>345261</t>
  </si>
  <si>
    <t>187154</t>
  </si>
  <si>
    <t>106703</t>
  </si>
  <si>
    <t>590254</t>
  </si>
  <si>
    <t>251514</t>
  </si>
  <si>
    <t>1262145</t>
  </si>
  <si>
    <t>379812</t>
  </si>
  <si>
    <t>533515</t>
  </si>
  <si>
    <t>491596</t>
  </si>
  <si>
    <t>482704</t>
  </si>
  <si>
    <t>132109</t>
  </si>
  <si>
    <t>275650</t>
  </si>
  <si>
    <t>263709</t>
  </si>
  <si>
    <t>199857</t>
  </si>
  <si>
    <t>3276463</t>
  </si>
  <si>
    <t>349749</t>
  </si>
  <si>
    <t>1288906</t>
  </si>
  <si>
    <t>541984</t>
  </si>
  <si>
    <t>204514</t>
  </si>
  <si>
    <t>180718</t>
  </si>
  <si>
    <t>482196</t>
  </si>
  <si>
    <t>2578658</t>
  </si>
  <si>
    <t>170725</t>
  </si>
  <si>
    <t>146844</t>
  </si>
  <si>
    <t>598892</t>
  </si>
  <si>
    <t>2147205</t>
  </si>
  <si>
    <t>474236</t>
  </si>
  <si>
    <t>448067</t>
  </si>
  <si>
    <t>151840</t>
  </si>
  <si>
    <t>227633</t>
  </si>
  <si>
    <t>484737</t>
  </si>
  <si>
    <t>651736</t>
  </si>
  <si>
    <t>226109</t>
  </si>
  <si>
    <t>218064</t>
  </si>
  <si>
    <t>315028</t>
  </si>
  <si>
    <t>1301608</t>
  </si>
  <si>
    <t>511497</t>
  </si>
  <si>
    <t>393785</t>
  </si>
  <si>
    <t>320109</t>
  </si>
  <si>
    <t>452726</t>
  </si>
  <si>
    <t>211035</t>
  </si>
  <si>
    <t>355677</t>
  </si>
  <si>
    <t>584326</t>
  </si>
  <si>
    <t>167338</t>
  </si>
  <si>
    <t>927301</t>
  </si>
  <si>
    <t>641404</t>
  </si>
  <si>
    <t>64022</t>
  </si>
  <si>
    <t>1164723</t>
  </si>
  <si>
    <t>91883</t>
  </si>
  <si>
    <t>1004788</t>
  </si>
  <si>
    <t>169539</t>
  </si>
  <si>
    <t>4307248</t>
  </si>
  <si>
    <t>7672461</t>
  </si>
  <si>
    <t>1051788</t>
  </si>
  <si>
    <t>300632</t>
  </si>
  <si>
    <t>1534492</t>
  </si>
  <si>
    <t>880724</t>
  </si>
  <si>
    <t>1984855</t>
  </si>
  <si>
    <t>4619567</t>
  </si>
  <si>
    <t>710338</t>
  </si>
  <si>
    <t>1031463</t>
  </si>
  <si>
    <t>933652</t>
  </si>
  <si>
    <t>800781</t>
  </si>
  <si>
    <t>555110</t>
  </si>
  <si>
    <t>718129</t>
  </si>
  <si>
    <t>3556770</t>
  </si>
  <si>
    <t>321803</t>
  </si>
  <si>
    <t>1866034</t>
  </si>
  <si>
    <t>277428</t>
  </si>
  <si>
    <t>1455905</t>
  </si>
  <si>
    <t>1917268</t>
  </si>
  <si>
    <t>208325</t>
  </si>
  <si>
    <t>199179</t>
  </si>
  <si>
    <t>192658</t>
  </si>
  <si>
    <t>251006</t>
  </si>
  <si>
    <t>190541</t>
  </si>
  <si>
    <t>442056</t>
  </si>
  <si>
    <t>413263</t>
  </si>
  <si>
    <t>81806</t>
  </si>
  <si>
    <t>66054</t>
  </si>
  <si>
    <t>294534</t>
  </si>
  <si>
    <t>377610</t>
  </si>
  <si>
    <t>461787</t>
  </si>
  <si>
    <t>1910748</t>
  </si>
  <si>
    <t>868868</t>
  </si>
  <si>
    <t>1727574</t>
  </si>
  <si>
    <t>763520</t>
  </si>
  <si>
    <t>385401</t>
  </si>
  <si>
    <t>555534</t>
  </si>
  <si>
    <t>274379</t>
  </si>
  <si>
    <t>194775</t>
  </si>
  <si>
    <t>1523907</t>
  </si>
  <si>
    <t>302071</t>
  </si>
  <si>
    <t>70119</t>
  </si>
  <si>
    <t>115849</t>
  </si>
  <si>
    <t>664184</t>
  </si>
  <si>
    <t>3393836</t>
  </si>
  <si>
    <t>336115</t>
  </si>
  <si>
    <t>95440</t>
  </si>
  <si>
    <t>11351177</t>
  </si>
  <si>
    <t>492867</t>
  </si>
  <si>
    <t>569083</t>
  </si>
  <si>
    <t>4218160</t>
  </si>
  <si>
    <t>445443</t>
  </si>
  <si>
    <t>887075</t>
  </si>
  <si>
    <t>3285778</t>
  </si>
  <si>
    <t>184444</t>
  </si>
  <si>
    <t>796039</t>
  </si>
  <si>
    <t>198671</t>
  </si>
  <si>
    <t>231190</t>
  </si>
  <si>
    <t>279461</t>
  </si>
  <si>
    <t>438245</t>
  </si>
  <si>
    <t>288014</t>
  </si>
  <si>
    <t>752849</t>
  </si>
  <si>
    <t>4126996</t>
  </si>
  <si>
    <t>974386</t>
  </si>
  <si>
    <t>1851807</t>
  </si>
  <si>
    <t>184190</t>
  </si>
  <si>
    <t>2690696</t>
  </si>
  <si>
    <t>1084815</t>
  </si>
  <si>
    <t>2969903</t>
  </si>
  <si>
    <t>1707250</t>
  </si>
  <si>
    <t>2122714</t>
  </si>
  <si>
    <t>1329554</t>
  </si>
  <si>
    <t>158530</t>
  </si>
  <si>
    <t>625992</t>
  </si>
  <si>
    <t>623451</t>
  </si>
  <si>
    <t>663338</t>
  </si>
  <si>
    <t>804508</t>
  </si>
  <si>
    <t>10621701</t>
  </si>
  <si>
    <t>423002</t>
  </si>
  <si>
    <t>1134779</t>
  </si>
  <si>
    <t>7958002</t>
  </si>
  <si>
    <t>6421748</t>
  </si>
  <si>
    <t>2374737</t>
  </si>
  <si>
    <t>1749931</t>
  </si>
  <si>
    <t>1099804</t>
  </si>
  <si>
    <t>1307113</t>
  </si>
  <si>
    <t>752876</t>
  </si>
  <si>
    <t>1574125</t>
  </si>
  <si>
    <t>1810142</t>
  </si>
  <si>
    <t>1078040</t>
  </si>
  <si>
    <t>1766529</t>
  </si>
  <si>
    <t>4735585</t>
  </si>
  <si>
    <t>4008360</t>
  </si>
  <si>
    <t>2697217</t>
  </si>
  <si>
    <t>-22</t>
  </si>
  <si>
    <t>3409418</t>
  </si>
  <si>
    <t>758269</t>
  </si>
  <si>
    <t>2849481</t>
  </si>
  <si>
    <t>498117</t>
  </si>
  <si>
    <t>2149305</t>
  </si>
  <si>
    <t>7682623</t>
  </si>
  <si>
    <t>1943859</t>
  </si>
  <si>
    <t>6321778</t>
  </si>
  <si>
    <t>1168653</t>
  </si>
  <si>
    <t>1013044</t>
  </si>
  <si>
    <t>6544880</t>
  </si>
  <si>
    <t>1834531</t>
  </si>
  <si>
    <t>3390787</t>
  </si>
  <si>
    <t>1885935</t>
  </si>
  <si>
    <t>1944368</t>
  </si>
  <si>
    <t>180802</t>
  </si>
  <si>
    <t>11670863</t>
  </si>
  <si>
    <t>348733</t>
  </si>
  <si>
    <t>1433971</t>
  </si>
  <si>
    <t>6523170</t>
  </si>
  <si>
    <t>4984220</t>
  </si>
  <si>
    <t>1554817</t>
  </si>
  <si>
    <t>622011</t>
  </si>
  <si>
    <t>782489</t>
  </si>
  <si>
    <t>3211043</t>
  </si>
  <si>
    <t>5554434</t>
  </si>
  <si>
    <t>1719021</t>
  </si>
  <si>
    <t>503876</t>
  </si>
  <si>
    <t>1442016</t>
  </si>
  <si>
    <t>1175004</t>
  </si>
  <si>
    <t>195622</t>
  </si>
  <si>
    <t>1401537</t>
  </si>
  <si>
    <t>4468150</t>
  </si>
  <si>
    <t>621249</t>
  </si>
  <si>
    <t>1563285</t>
  </si>
  <si>
    <t>304527</t>
  </si>
  <si>
    <t>2787237</t>
  </si>
  <si>
    <t>788417</t>
  </si>
  <si>
    <t>311641</t>
  </si>
  <si>
    <t>816363</t>
  </si>
  <si>
    <t>987766</t>
  </si>
  <si>
    <t>2454764</t>
  </si>
  <si>
    <t>2737866</t>
  </si>
  <si>
    <t>2692136</t>
  </si>
  <si>
    <t>2178098</t>
  </si>
  <si>
    <t>3248517</t>
  </si>
  <si>
    <t>2582469</t>
  </si>
  <si>
    <t>1913690</t>
  </si>
  <si>
    <t>1270190</t>
  </si>
  <si>
    <t>3354034</t>
  </si>
  <si>
    <t>6008401</t>
  </si>
  <si>
    <t>7121839</t>
  </si>
  <si>
    <t>729138</t>
  </si>
  <si>
    <t>2896227</t>
  </si>
  <si>
    <t>6298023</t>
  </si>
  <si>
    <t>8462699</t>
  </si>
  <si>
    <t>1309908</t>
  </si>
  <si>
    <t>7412309</t>
  </si>
  <si>
    <t>2489739</t>
  </si>
  <si>
    <t>4524211</t>
  </si>
  <si>
    <t>1168992</t>
  </si>
  <si>
    <t>1290896</t>
  </si>
  <si>
    <t>2888402</t>
  </si>
  <si>
    <t>4250340</t>
  </si>
  <si>
    <t>633613</t>
  </si>
  <si>
    <t>929164</t>
  </si>
  <si>
    <t>1173734</t>
  </si>
  <si>
    <t>448831</t>
  </si>
  <si>
    <t>8380639</t>
  </si>
  <si>
    <t>4457141</t>
  </si>
  <si>
    <t>4131781</t>
  </si>
  <si>
    <t>28781554</t>
  </si>
  <si>
    <t>1168738</t>
  </si>
  <si>
    <t>1016389</t>
  </si>
  <si>
    <t>231783</t>
  </si>
  <si>
    <t>1393576</t>
  </si>
  <si>
    <t>697296</t>
  </si>
  <si>
    <t>1731808</t>
  </si>
  <si>
    <t>4529428</t>
  </si>
  <si>
    <t>3627905</t>
  </si>
  <si>
    <t>25019336</t>
  </si>
  <si>
    <t>6788.4</t>
  </si>
  <si>
    <t>4613.26</t>
  </si>
  <si>
    <t>20596.79</t>
  </si>
  <si>
    <t>2978.49</t>
  </si>
  <si>
    <t>3401.12</t>
  </si>
  <si>
    <t>415816.12</t>
  </si>
  <si>
    <t>1530.49</t>
  </si>
  <si>
    <t>110774.4</t>
  </si>
  <si>
    <t>17881.5</t>
  </si>
  <si>
    <t>5054.88</t>
  </si>
  <si>
    <t>29196.34</t>
  </si>
  <si>
    <t>1026126.95</t>
  </si>
  <si>
    <t>35590.37</t>
  </si>
  <si>
    <t>23693.72</t>
  </si>
  <si>
    <t>979.26</t>
  </si>
  <si>
    <t>4210.38</t>
  </si>
  <si>
    <t>1033.13</t>
  </si>
  <si>
    <t>74525.42</t>
  </si>
  <si>
    <t>1689.73</t>
  </si>
  <si>
    <t>4885.66</t>
  </si>
  <si>
    <t>21604.55</t>
  </si>
  <si>
    <t>71722.08</t>
  </si>
  <si>
    <t>7146.74</t>
  </si>
  <si>
    <t>89440.74000000001</t>
  </si>
  <si>
    <t>11868.15</t>
  </si>
  <si>
    <t>8256.530000000001</t>
  </si>
  <si>
    <t>22236.29</t>
  </si>
  <si>
    <t>16643.14</t>
  </si>
  <si>
    <t>41985.33</t>
  </si>
  <si>
    <t>18559.22</t>
  </si>
  <si>
    <t>6161.03</t>
  </si>
  <si>
    <t>3840.35</t>
  </si>
  <si>
    <t>8343.969999999999</t>
  </si>
  <si>
    <t>6549.95</t>
  </si>
  <si>
    <t>4623.96</t>
  </si>
  <si>
    <t>1546.66</t>
  </si>
  <si>
    <t>6755.16</t>
  </si>
  <si>
    <t>17433.11</t>
  </si>
  <si>
    <t>37712.09</t>
  </si>
  <si>
    <t>37179</t>
  </si>
  <si>
    <t>159523.56</t>
  </si>
  <si>
    <t>11098.53</t>
  </si>
  <si>
    <t>6220.04</t>
  </si>
  <si>
    <t>8181.17</t>
  </si>
  <si>
    <t>195669.72</t>
  </si>
  <si>
    <t>2265.54</t>
  </si>
  <si>
    <t>50191.83</t>
  </si>
  <si>
    <t>16468.12</t>
  </si>
  <si>
    <t>367381.7</t>
  </si>
  <si>
    <t>296145.53</t>
  </si>
  <si>
    <t>103092.04</t>
  </si>
  <si>
    <t>93221.64</t>
  </si>
  <si>
    <t>12224</t>
  </si>
  <si>
    <t>61921.26</t>
  </si>
  <si>
    <t>172346.06</t>
  </si>
  <si>
    <t>39768.3</t>
  </si>
  <si>
    <t>28062.16</t>
  </si>
  <si>
    <t>3337.85</t>
  </si>
  <si>
    <t>27296.57</t>
  </si>
  <si>
    <t>17470.59</t>
  </si>
  <si>
    <t>1510947.68</t>
  </si>
  <si>
    <t>2610</t>
  </si>
  <si>
    <t>73311.78999999999</t>
  </si>
  <si>
    <t>2484</t>
  </si>
  <si>
    <t>540.5</t>
  </si>
  <si>
    <t>1073.04</t>
  </si>
  <si>
    <t>2569</t>
  </si>
  <si>
    <t>8009.98</t>
  </si>
  <si>
    <t>5469.92</t>
  </si>
  <si>
    <t>1725.48</t>
  </si>
  <si>
    <t>437.92</t>
  </si>
  <si>
    <t>10955.42</t>
  </si>
  <si>
    <t>7294.25</t>
  </si>
  <si>
    <t>23060.55</t>
  </si>
  <si>
    <t>52888.9</t>
  </si>
  <si>
    <t>3066.53</t>
  </si>
  <si>
    <t>32034.05</t>
  </si>
  <si>
    <t>7447.44</t>
  </si>
  <si>
    <t>4103.6</t>
  </si>
  <si>
    <t>2661.66</t>
  </si>
  <si>
    <t>82044.48</t>
  </si>
  <si>
    <t>6557.33</t>
  </si>
  <si>
    <t>3099.5</t>
  </si>
  <si>
    <t>498.8</t>
  </si>
  <si>
    <t>1257</t>
  </si>
  <si>
    <t>48092.8</t>
  </si>
  <si>
    <t>23988.64</t>
  </si>
  <si>
    <t>2111.86</t>
  </si>
  <si>
    <t>18187.11</t>
  </si>
  <si>
    <t>11338.73</t>
  </si>
  <si>
    <t>31285.8</t>
  </si>
  <si>
    <t>5175.99</t>
  </si>
  <si>
    <t>2451</t>
  </si>
  <si>
    <t>16872.06</t>
  </si>
  <si>
    <t>546.01</t>
  </si>
  <si>
    <t>5578.3</t>
  </si>
  <si>
    <t>5711.55</t>
  </si>
  <si>
    <t>10201.95</t>
  </si>
  <si>
    <t>13088.72</t>
  </si>
  <si>
    <t>1660.4</t>
  </si>
  <si>
    <t>2903.79</t>
  </si>
  <si>
    <t>2795.31</t>
  </si>
  <si>
    <t>3742.2</t>
  </si>
  <si>
    <t>13013</t>
  </si>
  <si>
    <t>2727</t>
  </si>
  <si>
    <t>20282.85</t>
  </si>
  <si>
    <t>2202.84</t>
  </si>
  <si>
    <t>36832.32</t>
  </si>
  <si>
    <t>1241.41</t>
  </si>
  <si>
    <t>3038.1</t>
  </si>
  <si>
    <t>3949.3</t>
  </si>
  <si>
    <t>1200.89</t>
  </si>
  <si>
    <t>8961.540000000001</t>
  </si>
  <si>
    <t>10963.4</t>
  </si>
  <si>
    <t>7107.71</t>
  </si>
  <si>
    <t>28852.18</t>
  </si>
  <si>
    <t>26524.4</t>
  </si>
  <si>
    <t>11347.25</t>
  </si>
  <si>
    <t>27022.32</t>
  </si>
  <si>
    <t>439.95</t>
  </si>
  <si>
    <t>250.85</t>
  </si>
  <si>
    <t>151371.72</t>
  </si>
  <si>
    <t>2960.33</t>
  </si>
  <si>
    <t>48888</t>
  </si>
  <si>
    <t>640825.77</t>
  </si>
  <si>
    <t>376090.14</t>
  </si>
  <si>
    <t>54913.07</t>
  </si>
  <si>
    <t>4779.78</t>
  </si>
  <si>
    <t>2740182.78</t>
  </si>
  <si>
    <t>508245.01</t>
  </si>
  <si>
    <t>41212.1</t>
  </si>
  <si>
    <t>14800</t>
  </si>
  <si>
    <t>9580.950000000001</t>
  </si>
  <si>
    <t>12785.15</t>
  </si>
  <si>
    <t>9715.25</t>
  </si>
  <si>
    <t>4626.37</t>
  </si>
  <si>
    <t>6425.41</t>
  </si>
  <si>
    <t>4728.45</t>
  </si>
  <si>
    <t>4355.6</t>
  </si>
  <si>
    <t>3536.85</t>
  </si>
  <si>
    <t>8467.76</t>
  </si>
  <si>
    <t>5016.67</t>
  </si>
  <si>
    <t>31249.83</t>
  </si>
  <si>
    <t>6082.8</t>
  </si>
  <si>
    <t>1713.03</t>
  </si>
  <si>
    <t>42387.1</t>
  </si>
  <si>
    <t>6283.25</t>
  </si>
  <si>
    <t>20957.58</t>
  </si>
  <si>
    <t>15211.38</t>
  </si>
  <si>
    <t>19293.69</t>
  </si>
  <si>
    <t>381.42</t>
  </si>
  <si>
    <t>786.64</t>
  </si>
  <si>
    <t>12074.69</t>
  </si>
  <si>
    <t>13421.72</t>
  </si>
  <si>
    <t>5279.09</t>
  </si>
  <si>
    <t>32153.19</t>
  </si>
  <si>
    <t>17730.75</t>
  </si>
  <si>
    <t>4069.87</t>
  </si>
  <si>
    <t>4048</t>
  </si>
  <si>
    <t>14903.25</t>
  </si>
  <si>
    <t>41851.28</t>
  </si>
  <si>
    <t>683.27</t>
  </si>
  <si>
    <t>47121.56</t>
  </si>
  <si>
    <t>34756.31</t>
  </si>
  <si>
    <t>20715.24</t>
  </si>
  <si>
    <t>1379</t>
  </si>
  <si>
    <t>20234.76</t>
  </si>
  <si>
    <t>1507.1</t>
  </si>
  <si>
    <t>37491.9</t>
  </si>
  <si>
    <t>6298</t>
  </si>
  <si>
    <t>4926.21</t>
  </si>
  <si>
    <t>9275.25</t>
  </si>
  <si>
    <t>3195.22</t>
  </si>
  <si>
    <t>7437.34</t>
  </si>
  <si>
    <t>2780.78</t>
  </si>
  <si>
    <t>4063.68</t>
  </si>
  <si>
    <t>759.6</t>
  </si>
  <si>
    <t>50055.04</t>
  </si>
  <si>
    <t>49203.84</t>
  </si>
  <si>
    <t>29898.82</t>
  </si>
  <si>
    <t>26467.5</t>
  </si>
  <si>
    <t>2159.64</t>
  </si>
  <si>
    <t>1577.81</t>
  </si>
  <si>
    <t>3142.71</t>
  </si>
  <si>
    <t>6652.25</t>
  </si>
  <si>
    <t>2173.36</t>
  </si>
  <si>
    <t>55998.4</t>
  </si>
  <si>
    <t>8492.139999999999</t>
  </si>
  <si>
    <t>6100.7</t>
  </si>
  <si>
    <t>347.76</t>
  </si>
  <si>
    <t>60813.05</t>
  </si>
  <si>
    <t>10804.92</t>
  </si>
  <si>
    <t>19617.52</t>
  </si>
  <si>
    <t>887.46</t>
  </si>
  <si>
    <t>32903</t>
  </si>
  <si>
    <t>19026</t>
  </si>
  <si>
    <t>31492</t>
  </si>
  <si>
    <t>4186</t>
  </si>
  <si>
    <t>220973</t>
  </si>
  <si>
    <t>9601</t>
  </si>
  <si>
    <t>20355</t>
  </si>
  <si>
    <t>53461</t>
  </si>
  <si>
    <t>4942</t>
  </si>
  <si>
    <t>87267</t>
  </si>
  <si>
    <t>57730</t>
  </si>
  <si>
    <t>12507</t>
  </si>
  <si>
    <t>42746</t>
  </si>
  <si>
    <t>48539</t>
  </si>
  <si>
    <t>8391</t>
  </si>
  <si>
    <t>53201</t>
  </si>
  <si>
    <t>15487</t>
  </si>
  <si>
    <t>28639</t>
  </si>
  <si>
    <t>60817</t>
  </si>
  <si>
    <t>8262</t>
  </si>
  <si>
    <t>15407</t>
  </si>
  <si>
    <t>6588</t>
  </si>
  <si>
    <t>21868</t>
  </si>
  <si>
    <t>32566</t>
  </si>
  <si>
    <t>ADDTECH AB</t>
  </si>
  <si>
    <t>SE0014781795</t>
  </si>
  <si>
    <t>8786</t>
  </si>
  <si>
    <t>12137</t>
  </si>
  <si>
    <t>5694</t>
  </si>
  <si>
    <t>5476</t>
  </si>
  <si>
    <t>19641</t>
  </si>
  <si>
    <t>8801</t>
  </si>
  <si>
    <t>19627</t>
  </si>
  <si>
    <t>7663</t>
  </si>
  <si>
    <t>24919</t>
  </si>
  <si>
    <t>65394</t>
  </si>
  <si>
    <t>33924</t>
  </si>
  <si>
    <t>735</t>
  </si>
  <si>
    <t>10626</t>
  </si>
  <si>
    <t>539</t>
  </si>
  <si>
    <t>4665</t>
  </si>
  <si>
    <t>38336</t>
  </si>
  <si>
    <t>20882</t>
  </si>
  <si>
    <t>45642</t>
  </si>
  <si>
    <t>2535</t>
  </si>
  <si>
    <t>22100</t>
  </si>
  <si>
    <t>6585</t>
  </si>
  <si>
    <t>16383</t>
  </si>
  <si>
    <t>1171</t>
  </si>
  <si>
    <t>11952</t>
  </si>
  <si>
    <t>2131</t>
  </si>
  <si>
    <t>5401</t>
  </si>
  <si>
    <t>10081</t>
  </si>
  <si>
    <t>24519</t>
  </si>
  <si>
    <t>376600</t>
  </si>
  <si>
    <t>570800</t>
  </si>
  <si>
    <t>271200</t>
  </si>
  <si>
    <t>61366</t>
  </si>
  <si>
    <t>101535</t>
  </si>
  <si>
    <t>19542</t>
  </si>
  <si>
    <t>6091</t>
  </si>
  <si>
    <t>7625</t>
  </si>
  <si>
    <t>3560</t>
  </si>
  <si>
    <t>15187</t>
  </si>
  <si>
    <t>8341</t>
  </si>
  <si>
    <t>20086</t>
  </si>
  <si>
    <t>13768</t>
  </si>
  <si>
    <t>182752</t>
  </si>
  <si>
    <t>5248</t>
  </si>
  <si>
    <t>10682</t>
  </si>
  <si>
    <t>5768</t>
  </si>
  <si>
    <t>ALASKA AIR GROUP INC</t>
  </si>
  <si>
    <t>US0116591092</t>
  </si>
  <si>
    <t>011659109</t>
  </si>
  <si>
    <t>679126</t>
  </si>
  <si>
    <t>4013</t>
  </si>
  <si>
    <t>6616</t>
  </si>
  <si>
    <t>12990</t>
  </si>
  <si>
    <t>ALCOA CORP</t>
  </si>
  <si>
    <t>US0138721065</t>
  </si>
  <si>
    <t>013872106</t>
  </si>
  <si>
    <t>997152</t>
  </si>
  <si>
    <t>ALCON AG</t>
  </si>
  <si>
    <t>16891</t>
  </si>
  <si>
    <t>10364</t>
  </si>
  <si>
    <t>5441</t>
  </si>
  <si>
    <t>3639</t>
  </si>
  <si>
    <t>9780</t>
  </si>
  <si>
    <t>15093</t>
  </si>
  <si>
    <t>1805</t>
  </si>
  <si>
    <t>6302</t>
  </si>
  <si>
    <t>4582</t>
  </si>
  <si>
    <t>13241</t>
  </si>
  <si>
    <t>9435</t>
  </si>
  <si>
    <t>9101</t>
  </si>
  <si>
    <t>8580</t>
  </si>
  <si>
    <t>9390</t>
  </si>
  <si>
    <t>2524</t>
  </si>
  <si>
    <t>22676</t>
  </si>
  <si>
    <t>4385</t>
  </si>
  <si>
    <t>6022</t>
  </si>
  <si>
    <t>3199</t>
  </si>
  <si>
    <t>118797</t>
  </si>
  <si>
    <t>63456</t>
  </si>
  <si>
    <t>133653</t>
  </si>
  <si>
    <t>65668</t>
  </si>
  <si>
    <t>37609</t>
  </si>
  <si>
    <t>94649</t>
  </si>
  <si>
    <t>103852</t>
  </si>
  <si>
    <t>191300</t>
  </si>
  <si>
    <t>128919</t>
  </si>
  <si>
    <t>15229</t>
  </si>
  <si>
    <t>81124</t>
  </si>
  <si>
    <t>418913</t>
  </si>
  <si>
    <t>168599</t>
  </si>
  <si>
    <t>101112</t>
  </si>
  <si>
    <t>80685</t>
  </si>
  <si>
    <t>110037</t>
  </si>
  <si>
    <t>213751</t>
  </si>
  <si>
    <t>261410</t>
  </si>
  <si>
    <t>AMENTUM HOLDINGS INC</t>
  </si>
  <si>
    <t>US0239391016</t>
  </si>
  <si>
    <t>023939101</t>
  </si>
  <si>
    <t>25686</t>
  </si>
  <si>
    <t>9195</t>
  </si>
  <si>
    <t>18142</t>
  </si>
  <si>
    <t>404398</t>
  </si>
  <si>
    <t>16025</t>
  </si>
  <si>
    <t>19846</t>
  </si>
  <si>
    <t>38455</t>
  </si>
  <si>
    <t>16341</t>
  </si>
  <si>
    <t>7468</t>
  </si>
  <si>
    <t>24772</t>
  </si>
  <si>
    <t>2436</t>
  </si>
  <si>
    <t>22850</t>
  </si>
  <si>
    <t>22815</t>
  </si>
  <si>
    <t>16074</t>
  </si>
  <si>
    <t>8749</t>
  </si>
  <si>
    <t>5312</t>
  </si>
  <si>
    <t>3397</t>
  </si>
  <si>
    <t>9357</t>
  </si>
  <si>
    <t>9859</t>
  </si>
  <si>
    <t>10747</t>
  </si>
  <si>
    <t>13795</t>
  </si>
  <si>
    <t>87067</t>
  </si>
  <si>
    <t>4209</t>
  </si>
  <si>
    <t>8055</t>
  </si>
  <si>
    <t>2075</t>
  </si>
  <si>
    <t>16151</t>
  </si>
  <si>
    <t>17121</t>
  </si>
  <si>
    <t>8378</t>
  </si>
  <si>
    <t>9738</t>
  </si>
  <si>
    <t>33334</t>
  </si>
  <si>
    <t>30376</t>
  </si>
  <si>
    <t>26054</t>
  </si>
  <si>
    <t>17240</t>
  </si>
  <si>
    <t>85915</t>
  </si>
  <si>
    <t>2977</t>
  </si>
  <si>
    <t>13330</t>
  </si>
  <si>
    <t>101719</t>
  </si>
  <si>
    <t>6796</t>
  </si>
  <si>
    <t>1708</t>
  </si>
  <si>
    <t>99</t>
  </si>
  <si>
    <t>12798</t>
  </si>
  <si>
    <t>45389</t>
  </si>
  <si>
    <t>43381</t>
  </si>
  <si>
    <t>13722</t>
  </si>
  <si>
    <t>1410</t>
  </si>
  <si>
    <t>141280</t>
  </si>
  <si>
    <t>798867</t>
  </si>
  <si>
    <t>151345</t>
  </si>
  <si>
    <t>163020</t>
  </si>
  <si>
    <t>402642</t>
  </si>
  <si>
    <t>28532</t>
  </si>
  <si>
    <t>48906</t>
  </si>
  <si>
    <t>32685</t>
  </si>
  <si>
    <t>32383</t>
  </si>
  <si>
    <t>35426</t>
  </si>
  <si>
    <t>53780</t>
  </si>
  <si>
    <t>9382</t>
  </si>
  <si>
    <t>15855</t>
  </si>
  <si>
    <t>12929</t>
  </si>
  <si>
    <t>15723</t>
  </si>
  <si>
    <t>23707</t>
  </si>
  <si>
    <t>17057</t>
  </si>
  <si>
    <t>7721</t>
  </si>
  <si>
    <t>2009</t>
  </si>
  <si>
    <t>597</t>
  </si>
  <si>
    <t>9182</t>
  </si>
  <si>
    <t>5762</t>
  </si>
  <si>
    <t>5089</t>
  </si>
  <si>
    <t>41034</t>
  </si>
  <si>
    <t>49761</t>
  </si>
  <si>
    <t>9975</t>
  </si>
  <si>
    <t>1903</t>
  </si>
  <si>
    <t>7536</t>
  </si>
  <si>
    <t>75000</t>
  </si>
  <si>
    <t>1425</t>
  </si>
  <si>
    <t>48800</t>
  </si>
  <si>
    <t>14783</t>
  </si>
  <si>
    <t>ASICS CORP</t>
  </si>
  <si>
    <t>JP3118000003</t>
  </si>
  <si>
    <t>64800</t>
  </si>
  <si>
    <t>1587</t>
  </si>
  <si>
    <t>13507</t>
  </si>
  <si>
    <t>24052</t>
  </si>
  <si>
    <t>7694</t>
  </si>
  <si>
    <t>998</t>
  </si>
  <si>
    <t>5358</t>
  </si>
  <si>
    <t>33881</t>
  </si>
  <si>
    <t>11346</t>
  </si>
  <si>
    <t>23978</t>
  </si>
  <si>
    <t>9490</t>
  </si>
  <si>
    <t>1774</t>
  </si>
  <si>
    <t>52404</t>
  </si>
  <si>
    <t>US0463531089</t>
  </si>
  <si>
    <t>046353108</t>
  </si>
  <si>
    <t>410265</t>
  </si>
  <si>
    <t>29226</t>
  </si>
  <si>
    <t>27465</t>
  </si>
  <si>
    <t>6554</t>
  </si>
  <si>
    <t>53606</t>
  </si>
  <si>
    <t>250809</t>
  </si>
  <si>
    <t>90797</t>
  </si>
  <si>
    <t>52763</t>
  </si>
  <si>
    <t>12994</t>
  </si>
  <si>
    <t>58122</t>
  </si>
  <si>
    <t>70788</t>
  </si>
  <si>
    <t>3414</t>
  </si>
  <si>
    <t>5164</t>
  </si>
  <si>
    <t>50286</t>
  </si>
  <si>
    <t>30242</t>
  </si>
  <si>
    <t>7424</t>
  </si>
  <si>
    <t>4964</t>
  </si>
  <si>
    <t>14104</t>
  </si>
  <si>
    <t>57919</t>
  </si>
  <si>
    <t>7417</t>
  </si>
  <si>
    <t>634</t>
  </si>
  <si>
    <t>348</t>
  </si>
  <si>
    <t>383</t>
  </si>
  <si>
    <t>5186</t>
  </si>
  <si>
    <t>23385</t>
  </si>
  <si>
    <t>2735</t>
  </si>
  <si>
    <t>3649</t>
  </si>
  <si>
    <t>4319</t>
  </si>
  <si>
    <t>90493</t>
  </si>
  <si>
    <t>3095</t>
  </si>
  <si>
    <t>61427</t>
  </si>
  <si>
    <t>55770</t>
  </si>
  <si>
    <t>34080</t>
  </si>
  <si>
    <t>2482</t>
  </si>
  <si>
    <t>665</t>
  </si>
  <si>
    <t>1434</t>
  </si>
  <si>
    <t>39118</t>
  </si>
  <si>
    <t>34370</t>
  </si>
  <si>
    <t>16948</t>
  </si>
  <si>
    <t>63461</t>
  </si>
  <si>
    <t>194818</t>
  </si>
  <si>
    <t>146183</t>
  </si>
  <si>
    <t>85582</t>
  </si>
  <si>
    <t>2784742</t>
  </si>
  <si>
    <t>43535</t>
  </si>
  <si>
    <t>226931</t>
  </si>
  <si>
    <t>BANCO DE SABADELL SA</t>
  </si>
  <si>
    <t>ES0113860A34</t>
  </si>
  <si>
    <t>183897</t>
  </si>
  <si>
    <t>523757</t>
  </si>
  <si>
    <t>329425</t>
  </si>
  <si>
    <t>20100</t>
  </si>
  <si>
    <t>42958</t>
  </si>
  <si>
    <t>25061</t>
  </si>
  <si>
    <t>21611</t>
  </si>
  <si>
    <t>51285</t>
  </si>
  <si>
    <t>9237</t>
  </si>
  <si>
    <t>161074</t>
  </si>
  <si>
    <t>34386</t>
  </si>
  <si>
    <t>94363</t>
  </si>
  <si>
    <t>55426</t>
  </si>
  <si>
    <t>72280</t>
  </si>
  <si>
    <t>1019</t>
  </si>
  <si>
    <t>7560</t>
  </si>
  <si>
    <t>499026</t>
  </si>
  <si>
    <t>1721846</t>
  </si>
  <si>
    <t>381043</t>
  </si>
  <si>
    <t>901231</t>
  </si>
  <si>
    <t>BARRATT REDROW PLC</t>
  </si>
  <si>
    <t>46593</t>
  </si>
  <si>
    <t>121</t>
  </si>
  <si>
    <t>30170</t>
  </si>
  <si>
    <t>7313</t>
  </si>
  <si>
    <t>6042</t>
  </si>
  <si>
    <t>33209</t>
  </si>
  <si>
    <t>10780</t>
  </si>
  <si>
    <t>1992</t>
  </si>
  <si>
    <t>27938</t>
  </si>
  <si>
    <t>2606</t>
  </si>
  <si>
    <t>9063</t>
  </si>
  <si>
    <t>4464</t>
  </si>
  <si>
    <t>3355</t>
  </si>
  <si>
    <t>36913</t>
  </si>
  <si>
    <t>12197</t>
  </si>
  <si>
    <t>15546</t>
  </si>
  <si>
    <t>5465</t>
  </si>
  <si>
    <t>GB00BP0RGD03</t>
  </si>
  <si>
    <t>3448</t>
  </si>
  <si>
    <t>5109</t>
  </si>
  <si>
    <t>25805</t>
  </si>
  <si>
    <t>25010</t>
  </si>
  <si>
    <t>171434</t>
  </si>
  <si>
    <t>55452</t>
  </si>
  <si>
    <t>108925</t>
  </si>
  <si>
    <t>729</t>
  </si>
  <si>
    <t>74851</t>
  </si>
  <si>
    <t>2943</t>
  </si>
  <si>
    <t>US09290D1019</t>
  </si>
  <si>
    <t>09290D101</t>
  </si>
  <si>
    <t>5090</t>
  </si>
  <si>
    <t>24628</t>
  </si>
  <si>
    <t>685</t>
  </si>
  <si>
    <t>16473</t>
  </si>
  <si>
    <t>19148</t>
  </si>
  <si>
    <t>11395</t>
  </si>
  <si>
    <t>14876</t>
  </si>
  <si>
    <t>52980</t>
  </si>
  <si>
    <t>34402</t>
  </si>
  <si>
    <t>123056</t>
  </si>
  <si>
    <t>125000</t>
  </si>
  <si>
    <t>446500</t>
  </si>
  <si>
    <t>904500</t>
  </si>
  <si>
    <t>945000</t>
  </si>
  <si>
    <t>9246</t>
  </si>
  <si>
    <t>24104</t>
  </si>
  <si>
    <t>2563</t>
  </si>
  <si>
    <t>6177</t>
  </si>
  <si>
    <t>1614</t>
  </si>
  <si>
    <t>1517</t>
  </si>
  <si>
    <t>4440</t>
  </si>
  <si>
    <t>48516</t>
  </si>
  <si>
    <t>6409</t>
  </si>
  <si>
    <t>5039</t>
  </si>
  <si>
    <t>47372</t>
  </si>
  <si>
    <t>558756</t>
  </si>
  <si>
    <t>483589</t>
  </si>
  <si>
    <t>47077</t>
  </si>
  <si>
    <t>169322</t>
  </si>
  <si>
    <t>121909</t>
  </si>
  <si>
    <t>66541</t>
  </si>
  <si>
    <t>76352</t>
  </si>
  <si>
    <t>4393</t>
  </si>
  <si>
    <t>7436</t>
  </si>
  <si>
    <t>68600</t>
  </si>
  <si>
    <t>101364</t>
  </si>
  <si>
    <t>33378</t>
  </si>
  <si>
    <t>67511</t>
  </si>
  <si>
    <t>18717</t>
  </si>
  <si>
    <t>49473</t>
  </si>
  <si>
    <t>93772</t>
  </si>
  <si>
    <t>4029</t>
  </si>
  <si>
    <t>9481</t>
  </si>
  <si>
    <t>12044</t>
  </si>
  <si>
    <t>33100</t>
  </si>
  <si>
    <t>8380</t>
  </si>
  <si>
    <t>6234</t>
  </si>
  <si>
    <t>5439</t>
  </si>
  <si>
    <t>218702</t>
  </si>
  <si>
    <t>4172</t>
  </si>
  <si>
    <t>4448</t>
  </si>
  <si>
    <t>4911</t>
  </si>
  <si>
    <t>16476</t>
  </si>
  <si>
    <t>11435</t>
  </si>
  <si>
    <t>10740</t>
  </si>
  <si>
    <t>890000</t>
  </si>
  <si>
    <t>8882</t>
  </si>
  <si>
    <t>53863</t>
  </si>
  <si>
    <t>2154</t>
  </si>
  <si>
    <t>BXP INC</t>
  </si>
  <si>
    <t>5172</t>
  </si>
  <si>
    <t>9338</t>
  </si>
  <si>
    <t>31629</t>
  </si>
  <si>
    <t>122843</t>
  </si>
  <si>
    <t>117074</t>
  </si>
  <si>
    <t>344153</t>
  </si>
  <si>
    <t>3660</t>
  </si>
  <si>
    <t>6645</t>
  </si>
  <si>
    <t>31600</t>
  </si>
  <si>
    <t>77800</t>
  </si>
  <si>
    <t>5252</t>
  </si>
  <si>
    <t>12608</t>
  </si>
  <si>
    <t>13153</t>
  </si>
  <si>
    <t>126300</t>
  </si>
  <si>
    <t>192300</t>
  </si>
  <si>
    <t>79100</t>
  </si>
  <si>
    <t>12112</t>
  </si>
  <si>
    <t>6308</t>
  </si>
  <si>
    <t>19909</t>
  </si>
  <si>
    <t>8404</t>
  </si>
  <si>
    <t>3201</t>
  </si>
  <si>
    <t>1622</t>
  </si>
  <si>
    <t>4182</t>
  </si>
  <si>
    <t>2786</t>
  </si>
  <si>
    <t>4578</t>
  </si>
  <si>
    <t>3229</t>
  </si>
  <si>
    <t>56354</t>
  </si>
  <si>
    <t>52422</t>
  </si>
  <si>
    <t>18334</t>
  </si>
  <si>
    <t>27914</t>
  </si>
  <si>
    <t>6222</t>
  </si>
  <si>
    <t>16855</t>
  </si>
  <si>
    <t>22163</t>
  </si>
  <si>
    <t>6575</t>
  </si>
  <si>
    <t>19224</t>
  </si>
  <si>
    <t>12797</t>
  </si>
  <si>
    <t>5721</t>
  </si>
  <si>
    <t>25946</t>
  </si>
  <si>
    <t>9259</t>
  </si>
  <si>
    <t>10552</t>
  </si>
  <si>
    <t>20778</t>
  </si>
  <si>
    <t>4631</t>
  </si>
  <si>
    <t>3778</t>
  </si>
  <si>
    <t>17911</t>
  </si>
  <si>
    <t>7140</t>
  </si>
  <si>
    <t>12309</t>
  </si>
  <si>
    <t>6221</t>
  </si>
  <si>
    <t>13584</t>
  </si>
  <si>
    <t>24738</t>
  </si>
  <si>
    <t>22029</t>
  </si>
  <si>
    <t>177263</t>
  </si>
  <si>
    <t>19197034</t>
  </si>
  <si>
    <t>6272</t>
  </si>
  <si>
    <t>18088</t>
  </si>
  <si>
    <t>3991</t>
  </si>
  <si>
    <t>37101</t>
  </si>
  <si>
    <t>3245</t>
  </si>
  <si>
    <t>696</t>
  </si>
  <si>
    <t>3044</t>
  </si>
  <si>
    <t>4641</t>
  </si>
  <si>
    <t>6261</t>
  </si>
  <si>
    <t>7925</t>
  </si>
  <si>
    <t>7337</t>
  </si>
  <si>
    <t>28176</t>
  </si>
  <si>
    <t>25248</t>
  </si>
  <si>
    <t>33289</t>
  </si>
  <si>
    <t>21413</t>
  </si>
  <si>
    <t>CHORD ENERGY CORP</t>
  </si>
  <si>
    <t>US6742152076</t>
  </si>
  <si>
    <t>674215207</t>
  </si>
  <si>
    <t>7687</t>
  </si>
  <si>
    <t>12469</t>
  </si>
  <si>
    <t>1689</t>
  </si>
  <si>
    <t>8456</t>
  </si>
  <si>
    <t>270000</t>
  </si>
  <si>
    <t>15334</t>
  </si>
  <si>
    <t>37787</t>
  </si>
  <si>
    <t>29320</t>
  </si>
  <si>
    <t>18172</t>
  </si>
  <si>
    <t>10977</t>
  </si>
  <si>
    <t>22960</t>
  </si>
  <si>
    <t>82287</t>
  </si>
  <si>
    <t>50721</t>
  </si>
  <si>
    <t>26700</t>
  </si>
  <si>
    <t>9362</t>
  </si>
  <si>
    <t>13683</t>
  </si>
  <si>
    <t>5369</t>
  </si>
  <si>
    <t>12580</t>
  </si>
  <si>
    <t>44092</t>
  </si>
  <si>
    <t>13042</t>
  </si>
  <si>
    <t>207508</t>
  </si>
  <si>
    <t>140488</t>
  </si>
  <si>
    <t>75091</t>
  </si>
  <si>
    <t>47365</t>
  </si>
  <si>
    <t>87300</t>
  </si>
  <si>
    <t>15121</t>
  </si>
  <si>
    <t>89384</t>
  </si>
  <si>
    <t>90500</t>
  </si>
  <si>
    <t>218000</t>
  </si>
  <si>
    <t>7294</t>
  </si>
  <si>
    <t>4264</t>
  </si>
  <si>
    <t>10394</t>
  </si>
  <si>
    <t>180815</t>
  </si>
  <si>
    <t>3563</t>
  </si>
  <si>
    <t>55500</t>
  </si>
  <si>
    <t>12424</t>
  </si>
  <si>
    <t>132483</t>
  </si>
  <si>
    <t>5253</t>
  </si>
  <si>
    <t>10292</t>
  </si>
  <si>
    <t>217032</t>
  </si>
  <si>
    <t>6951</t>
  </si>
  <si>
    <t>7817</t>
  </si>
  <si>
    <t>7381</t>
  </si>
  <si>
    <t>17102</t>
  </si>
  <si>
    <t>54944</t>
  </si>
  <si>
    <t>2214</t>
  </si>
  <si>
    <t>5653</t>
  </si>
  <si>
    <t>7744</t>
  </si>
  <si>
    <t>59058</t>
  </si>
  <si>
    <t>44185</t>
  </si>
  <si>
    <t>6531</t>
  </si>
  <si>
    <t>5457</t>
  </si>
  <si>
    <t>45277</t>
  </si>
  <si>
    <t>87064</t>
  </si>
  <si>
    <t>234916</t>
  </si>
  <si>
    <t>56924</t>
  </si>
  <si>
    <t>68802</t>
  </si>
  <si>
    <t>71809</t>
  </si>
  <si>
    <t>134919</t>
  </si>
  <si>
    <t>105663</t>
  </si>
  <si>
    <t>58010</t>
  </si>
  <si>
    <t>140506</t>
  </si>
  <si>
    <t>34038</t>
  </si>
  <si>
    <t>50840</t>
  </si>
  <si>
    <t>55405</t>
  </si>
  <si>
    <t>56573</t>
  </si>
  <si>
    <t>57488</t>
  </si>
  <si>
    <t>17984</t>
  </si>
  <si>
    <t>46185</t>
  </si>
  <si>
    <t>104719</t>
  </si>
  <si>
    <t>94254</t>
  </si>
  <si>
    <t>16538</t>
  </si>
  <si>
    <t>36529</t>
  </si>
  <si>
    <t>56500</t>
  </si>
  <si>
    <t>40110</t>
  </si>
  <si>
    <t>11908</t>
  </si>
  <si>
    <t>41979</t>
  </si>
  <si>
    <t>26486</t>
  </si>
  <si>
    <t>5655</t>
  </si>
  <si>
    <t>4967</t>
  </si>
  <si>
    <t>10877</t>
  </si>
  <si>
    <t>6698</t>
  </si>
  <si>
    <t>214460</t>
  </si>
  <si>
    <t>3718</t>
  </si>
  <si>
    <t>6844</t>
  </si>
  <si>
    <t>28062</t>
  </si>
  <si>
    <t>CORPAY INC</t>
  </si>
  <si>
    <t>US2199481068</t>
  </si>
  <si>
    <t>219948106</t>
  </si>
  <si>
    <t>14094</t>
  </si>
  <si>
    <t>3768</t>
  </si>
  <si>
    <t>18821</t>
  </si>
  <si>
    <t>8591</t>
  </si>
  <si>
    <t>609906</t>
  </si>
  <si>
    <t>14174</t>
  </si>
  <si>
    <t>23700</t>
  </si>
  <si>
    <t>5689</t>
  </si>
  <si>
    <t>38209</t>
  </si>
  <si>
    <t>34230</t>
  </si>
  <si>
    <t>41595</t>
  </si>
  <si>
    <t>4484</t>
  </si>
  <si>
    <t>7973</t>
  </si>
  <si>
    <t>4868</t>
  </si>
  <si>
    <t>14996</t>
  </si>
  <si>
    <t>4346</t>
  </si>
  <si>
    <t>4179</t>
  </si>
  <si>
    <t>16335</t>
  </si>
  <si>
    <t>13894</t>
  </si>
  <si>
    <t>91220</t>
  </si>
  <si>
    <t>24487</t>
  </si>
  <si>
    <t>CTS EVENTIM AG &amp; CO KGAA</t>
  </si>
  <si>
    <t>DE0005470306</t>
  </si>
  <si>
    <t>2110</t>
  </si>
  <si>
    <t>1086</t>
  </si>
  <si>
    <t>7696</t>
  </si>
  <si>
    <t>4694</t>
  </si>
  <si>
    <t>12268</t>
  </si>
  <si>
    <t>496984</t>
  </si>
  <si>
    <t>1501</t>
  </si>
  <si>
    <t>726</t>
  </si>
  <si>
    <t>13100</t>
  </si>
  <si>
    <t>30600</t>
  </si>
  <si>
    <t>62500</t>
  </si>
  <si>
    <t>104400</t>
  </si>
  <si>
    <t>16691</t>
  </si>
  <si>
    <t>10100</t>
  </si>
  <si>
    <t>45100</t>
  </si>
  <si>
    <t>109400</t>
  </si>
  <si>
    <t>13827</t>
  </si>
  <si>
    <t>21822</t>
  </si>
  <si>
    <t>32362</t>
  </si>
  <si>
    <t>23315</t>
  </si>
  <si>
    <t>10068</t>
  </si>
  <si>
    <t>4099</t>
  </si>
  <si>
    <t>668</t>
  </si>
  <si>
    <t>1928</t>
  </si>
  <si>
    <t>22621</t>
  </si>
  <si>
    <t>230044</t>
  </si>
  <si>
    <t>18792</t>
  </si>
  <si>
    <t>9537</t>
  </si>
  <si>
    <t>65845</t>
  </si>
  <si>
    <t>4671</t>
  </si>
  <si>
    <t>20811</t>
  </si>
  <si>
    <t>112048</t>
  </si>
  <si>
    <t>5431</t>
  </si>
  <si>
    <t>67320</t>
  </si>
  <si>
    <t>10600</t>
  </si>
  <si>
    <t>50630</t>
  </si>
  <si>
    <t>78890</t>
  </si>
  <si>
    <t>3342</t>
  </si>
  <si>
    <t>5256</t>
  </si>
  <si>
    <t>18510</t>
  </si>
  <si>
    <t>11535</t>
  </si>
  <si>
    <t>702</t>
  </si>
  <si>
    <t>13080</t>
  </si>
  <si>
    <t>8978</t>
  </si>
  <si>
    <t>4058</t>
  </si>
  <si>
    <t>6249</t>
  </si>
  <si>
    <t>5421</t>
  </si>
  <si>
    <t>9739</t>
  </si>
  <si>
    <t>4107</t>
  </si>
  <si>
    <t>3364</t>
  </si>
  <si>
    <t>63900</t>
  </si>
  <si>
    <t>64057</t>
  </si>
  <si>
    <t>20372</t>
  </si>
  <si>
    <t>20224</t>
  </si>
  <si>
    <t>117991</t>
  </si>
  <si>
    <t>193995</t>
  </si>
  <si>
    <t>26736</t>
  </si>
  <si>
    <t>16774</t>
  </si>
  <si>
    <t>13694</t>
  </si>
  <si>
    <t>122204</t>
  </si>
  <si>
    <t>15736</t>
  </si>
  <si>
    <t>36358</t>
  </si>
  <si>
    <t>DHL GROUP</t>
  </si>
  <si>
    <t>34480</t>
  </si>
  <si>
    <t>123845</t>
  </si>
  <si>
    <t>10028</t>
  </si>
  <si>
    <t>730997</t>
  </si>
  <si>
    <t>75150</t>
  </si>
  <si>
    <t>45379</t>
  </si>
  <si>
    <t>4297</t>
  </si>
  <si>
    <t>4284</t>
  </si>
  <si>
    <t>2002</t>
  </si>
  <si>
    <t>4747</t>
  </si>
  <si>
    <t>11185</t>
  </si>
  <si>
    <t>14562</t>
  </si>
  <si>
    <t>30271</t>
  </si>
  <si>
    <t>14110</t>
  </si>
  <si>
    <t>106184</t>
  </si>
  <si>
    <t>7052</t>
  </si>
  <si>
    <t>12974</t>
  </si>
  <si>
    <t>7558</t>
  </si>
  <si>
    <t>8742</t>
  </si>
  <si>
    <t>7019</t>
  </si>
  <si>
    <t>12665</t>
  </si>
  <si>
    <t>63329</t>
  </si>
  <si>
    <t>16205</t>
  </si>
  <si>
    <t>1247</t>
  </si>
  <si>
    <t>10829</t>
  </si>
  <si>
    <t>4753</t>
  </si>
  <si>
    <t>10857</t>
  </si>
  <si>
    <t>10889</t>
  </si>
  <si>
    <t>3850</t>
  </si>
  <si>
    <t>7213</t>
  </si>
  <si>
    <t>6287</t>
  </si>
  <si>
    <t>3179</t>
  </si>
  <si>
    <t>6908</t>
  </si>
  <si>
    <t>3088</t>
  </si>
  <si>
    <t>7142</t>
  </si>
  <si>
    <t>26576</t>
  </si>
  <si>
    <t>2375</t>
  </si>
  <si>
    <t>20142</t>
  </si>
  <si>
    <t>14405</t>
  </si>
  <si>
    <t>50475</t>
  </si>
  <si>
    <t>9774</t>
  </si>
  <si>
    <t>75892</t>
  </si>
  <si>
    <t>30700</t>
  </si>
  <si>
    <t>13756</t>
  </si>
  <si>
    <t>17321</t>
  </si>
  <si>
    <t>41183</t>
  </si>
  <si>
    <t>69900</t>
  </si>
  <si>
    <t>8843</t>
  </si>
  <si>
    <t>9499</t>
  </si>
  <si>
    <t>9702</t>
  </si>
  <si>
    <t>8437</t>
  </si>
  <si>
    <t>13281</t>
  </si>
  <si>
    <t>43515</t>
  </si>
  <si>
    <t>77247</t>
  </si>
  <si>
    <t>EDP SA</t>
  </si>
  <si>
    <t>106075</t>
  </si>
  <si>
    <t>20733</t>
  </si>
  <si>
    <t>15436</t>
  </si>
  <si>
    <t>4167</t>
  </si>
  <si>
    <t>13275</t>
  </si>
  <si>
    <t>902</t>
  </si>
  <si>
    <t>8697</t>
  </si>
  <si>
    <t>18921</t>
  </si>
  <si>
    <t>23475</t>
  </si>
  <si>
    <t>59210</t>
  </si>
  <si>
    <t>17495</t>
  </si>
  <si>
    <t>7983</t>
  </si>
  <si>
    <t>17484</t>
  </si>
  <si>
    <t>6139</t>
  </si>
  <si>
    <t>10859</t>
  </si>
  <si>
    <t>ELF BEAUTY INC</t>
  </si>
  <si>
    <t>US26856L1035</t>
  </si>
  <si>
    <t>26856L103</t>
  </si>
  <si>
    <t>27845</t>
  </si>
  <si>
    <t>11178</t>
  </si>
  <si>
    <t>6181</t>
  </si>
  <si>
    <t>17405</t>
  </si>
  <si>
    <t>3667</t>
  </si>
  <si>
    <t>EMCOR GROUP INC</t>
  </si>
  <si>
    <t>US29084Q1004</t>
  </si>
  <si>
    <t>29084Q100</t>
  </si>
  <si>
    <t>5716</t>
  </si>
  <si>
    <t>8185</t>
  </si>
  <si>
    <t>8411</t>
  </si>
  <si>
    <t>19701</t>
  </si>
  <si>
    <t>8675</t>
  </si>
  <si>
    <t>850982</t>
  </si>
  <si>
    <t>51460</t>
  </si>
  <si>
    <t>6207</t>
  </si>
  <si>
    <t>10737</t>
  </si>
  <si>
    <t>7184</t>
  </si>
  <si>
    <t>80639</t>
  </si>
  <si>
    <t>274934</t>
  </si>
  <si>
    <t>495294</t>
  </si>
  <si>
    <t>97400</t>
  </si>
  <si>
    <t>285400</t>
  </si>
  <si>
    <t>61741</t>
  </si>
  <si>
    <t>166458</t>
  </si>
  <si>
    <t>77719</t>
  </si>
  <si>
    <t>4685</t>
  </si>
  <si>
    <t>64106</t>
  </si>
  <si>
    <t>3289</t>
  </si>
  <si>
    <t>21599</t>
  </si>
  <si>
    <t>5188</t>
  </si>
  <si>
    <t>7369</t>
  </si>
  <si>
    <t>6374</t>
  </si>
  <si>
    <t>19822</t>
  </si>
  <si>
    <t>57877</t>
  </si>
  <si>
    <t>41577</t>
  </si>
  <si>
    <t>1988</t>
  </si>
  <si>
    <t>1386</t>
  </si>
  <si>
    <t>22277</t>
  </si>
  <si>
    <t>13183</t>
  </si>
  <si>
    <t>17230</t>
  </si>
  <si>
    <t>12626</t>
  </si>
  <si>
    <t>17787</t>
  </si>
  <si>
    <t>19470</t>
  </si>
  <si>
    <t>13712</t>
  </si>
  <si>
    <t>4241</t>
  </si>
  <si>
    <t>1709</t>
  </si>
  <si>
    <t>28321</t>
  </si>
  <si>
    <t>93886</t>
  </si>
  <si>
    <t>11237</t>
  </si>
  <si>
    <t>75412</t>
  </si>
  <si>
    <t>35409</t>
  </si>
  <si>
    <t>6141</t>
  </si>
  <si>
    <t>11730</t>
  </si>
  <si>
    <t>41164</t>
  </si>
  <si>
    <t>17168</t>
  </si>
  <si>
    <t>95936</t>
  </si>
  <si>
    <t>9619</t>
  </si>
  <si>
    <t>258</t>
  </si>
  <si>
    <t>11383</t>
  </si>
  <si>
    <t>11996</t>
  </si>
  <si>
    <t>9923</t>
  </si>
  <si>
    <t>8921</t>
  </si>
  <si>
    <t>10049</t>
  </si>
  <si>
    <t>107711</t>
  </si>
  <si>
    <t>20596</t>
  </si>
  <si>
    <t>8059</t>
  </si>
  <si>
    <t>9637</t>
  </si>
  <si>
    <t>1007</t>
  </si>
  <si>
    <t>4566</t>
  </si>
  <si>
    <t>20464</t>
  </si>
  <si>
    <t>1528</t>
  </si>
  <si>
    <t>7906</t>
  </si>
  <si>
    <t>27741</t>
  </si>
  <si>
    <t>12163</t>
  </si>
  <si>
    <t>7944</t>
  </si>
  <si>
    <t>6087</t>
  </si>
  <si>
    <t>3325</t>
  </si>
  <si>
    <t>8664</t>
  </si>
  <si>
    <t>72507</t>
  </si>
  <si>
    <t>29478</t>
  </si>
  <si>
    <t>6324</t>
  </si>
  <si>
    <t>3178</t>
  </si>
  <si>
    <t>34444</t>
  </si>
  <si>
    <t>111545</t>
  </si>
  <si>
    <t>7583</t>
  </si>
  <si>
    <t>EXPAND ENERGY CORP</t>
  </si>
  <si>
    <t>7028</t>
  </si>
  <si>
    <t>8146</t>
  </si>
  <si>
    <t>4862</t>
  </si>
  <si>
    <t>17056</t>
  </si>
  <si>
    <t>941</t>
  </si>
  <si>
    <t>12505</t>
  </si>
  <si>
    <t>31063</t>
  </si>
  <si>
    <t>7264</t>
  </si>
  <si>
    <t>79995</t>
  </si>
  <si>
    <t>2050</t>
  </si>
  <si>
    <t>2472</t>
  </si>
  <si>
    <t>16601</t>
  </si>
  <si>
    <t>1314</t>
  </si>
  <si>
    <t>2997</t>
  </si>
  <si>
    <t>32000</t>
  </si>
  <si>
    <t>19400</t>
  </si>
  <si>
    <t>7400</t>
  </si>
  <si>
    <t>19696</t>
  </si>
  <si>
    <t>69288</t>
  </si>
  <si>
    <t>49471</t>
  </si>
  <si>
    <t>47501</t>
  </si>
  <si>
    <t>22404</t>
  </si>
  <si>
    <t>8025</t>
  </si>
  <si>
    <t>28248</t>
  </si>
  <si>
    <t>3516</t>
  </si>
  <si>
    <t>FERGUSON ENTERPRISES INC</t>
  </si>
  <si>
    <t>US31488V1070</t>
  </si>
  <si>
    <t>31488V107</t>
  </si>
  <si>
    <t>24465</t>
  </si>
  <si>
    <t>5567</t>
  </si>
  <si>
    <t>5376</t>
  </si>
  <si>
    <t>17638</t>
  </si>
  <si>
    <t>16524</t>
  </si>
  <si>
    <t>20654</t>
  </si>
  <si>
    <t>116978</t>
  </si>
  <si>
    <t>3533</t>
  </si>
  <si>
    <t>1467</t>
  </si>
  <si>
    <t>18847</t>
  </si>
  <si>
    <t>5911</t>
  </si>
  <si>
    <t>4368</t>
  </si>
  <si>
    <t>6740</t>
  </si>
  <si>
    <t>19799</t>
  </si>
  <si>
    <t>43847</t>
  </si>
  <si>
    <t>6100</t>
  </si>
  <si>
    <t>3020</t>
  </si>
  <si>
    <t>176450</t>
  </si>
  <si>
    <t>57243</t>
  </si>
  <si>
    <t>83058</t>
  </si>
  <si>
    <t>19415</t>
  </si>
  <si>
    <t>53112</t>
  </si>
  <si>
    <t>8896</t>
  </si>
  <si>
    <t>91884</t>
  </si>
  <si>
    <t>4338</t>
  </si>
  <si>
    <t>7950</t>
  </si>
  <si>
    <t>4889</t>
  </si>
  <si>
    <t>34597</t>
  </si>
  <si>
    <t>10004</t>
  </si>
  <si>
    <t>109398</t>
  </si>
  <si>
    <t>40405</t>
  </si>
  <si>
    <t>6943</t>
  </si>
  <si>
    <t>14280</t>
  </si>
  <si>
    <t>3153</t>
  </si>
  <si>
    <t>34916</t>
  </si>
  <si>
    <t>37800</t>
  </si>
  <si>
    <t>200300</t>
  </si>
  <si>
    <t>1923</t>
  </si>
  <si>
    <t>74000</t>
  </si>
  <si>
    <t>6594000</t>
  </si>
  <si>
    <t>GALDERMA GROUP AG</t>
  </si>
  <si>
    <t>CH1335392721</t>
  </si>
  <si>
    <t>2011</t>
  </si>
  <si>
    <t>15710</t>
  </si>
  <si>
    <t>27770</t>
  </si>
  <si>
    <t>2184</t>
  </si>
  <si>
    <t>5269</t>
  </si>
  <si>
    <t>2063</t>
  </si>
  <si>
    <t>2694</t>
  </si>
  <si>
    <t>5964</t>
  </si>
  <si>
    <t>14910</t>
  </si>
  <si>
    <t>2313</t>
  </si>
  <si>
    <t>GE VERNOVA INC</t>
  </si>
  <si>
    <t>US36828A1016</t>
  </si>
  <si>
    <t>36828A101</t>
  </si>
  <si>
    <t>9401</t>
  </si>
  <si>
    <t>6763</t>
  </si>
  <si>
    <t>5243</t>
  </si>
  <si>
    <t>12511</t>
  </si>
  <si>
    <t>1130</t>
  </si>
  <si>
    <t>1555</t>
  </si>
  <si>
    <t>19426</t>
  </si>
  <si>
    <t>46630</t>
  </si>
  <si>
    <t>45794</t>
  </si>
  <si>
    <t>37707</t>
  </si>
  <si>
    <t>42052</t>
  </si>
  <si>
    <t>19229</t>
  </si>
  <si>
    <t>47435</t>
  </si>
  <si>
    <t>97054</t>
  </si>
  <si>
    <t>36448</t>
  </si>
  <si>
    <t>61836</t>
  </si>
  <si>
    <t>GENERALI</t>
  </si>
  <si>
    <t>34478</t>
  </si>
  <si>
    <t>2123</t>
  </si>
  <si>
    <t>9213</t>
  </si>
  <si>
    <t>204400</t>
  </si>
  <si>
    <t>4768</t>
  </si>
  <si>
    <t>7732</t>
  </si>
  <si>
    <t>10226</t>
  </si>
  <si>
    <t>29979</t>
  </si>
  <si>
    <t>48815</t>
  </si>
  <si>
    <t>312</t>
  </si>
  <si>
    <t>877</t>
  </si>
  <si>
    <t>6760</t>
  </si>
  <si>
    <t>29076</t>
  </si>
  <si>
    <t>350560</t>
  </si>
  <si>
    <t>219288</t>
  </si>
  <si>
    <t>8780</t>
  </si>
  <si>
    <t>18347</t>
  </si>
  <si>
    <t>3365</t>
  </si>
  <si>
    <t>4811</t>
  </si>
  <si>
    <t>4349</t>
  </si>
  <si>
    <t>8674</t>
  </si>
  <si>
    <t>57778</t>
  </si>
  <si>
    <t>19046</t>
  </si>
  <si>
    <t>64753</t>
  </si>
  <si>
    <t>71418</t>
  </si>
  <si>
    <t>5835</t>
  </si>
  <si>
    <t>8083</t>
  </si>
  <si>
    <t>2807</t>
  </si>
  <si>
    <t>10278</t>
  </si>
  <si>
    <t>140116</t>
  </si>
  <si>
    <t>395442</t>
  </si>
  <si>
    <t>274673</t>
  </si>
  <si>
    <t>68973</t>
  </si>
  <si>
    <t>70899</t>
  </si>
  <si>
    <t>262396</t>
  </si>
  <si>
    <t>12834</t>
  </si>
  <si>
    <t>1370000</t>
  </si>
  <si>
    <t>25600</t>
  </si>
  <si>
    <t>2038</t>
  </si>
  <si>
    <t>12025</t>
  </si>
  <si>
    <t>53357</t>
  </si>
  <si>
    <t>35981</t>
  </si>
  <si>
    <t>27788</t>
  </si>
  <si>
    <t>36787</t>
  </si>
  <si>
    <t>23613</t>
  </si>
  <si>
    <t>17834</t>
  </si>
  <si>
    <t>13958</t>
  </si>
  <si>
    <t>86099</t>
  </si>
  <si>
    <t>2575</t>
  </si>
  <si>
    <t>430000</t>
  </si>
  <si>
    <t>4615</t>
  </si>
  <si>
    <t>16475</t>
  </si>
  <si>
    <t>4381</t>
  </si>
  <si>
    <t>8609</t>
  </si>
  <si>
    <t>1255</t>
  </si>
  <si>
    <t>1317</t>
  </si>
  <si>
    <t>3513</t>
  </si>
  <si>
    <t>11242</t>
  </si>
  <si>
    <t>21707</t>
  </si>
  <si>
    <t>2520</t>
  </si>
  <si>
    <t>35463</t>
  </si>
  <si>
    <t>1071</t>
  </si>
  <si>
    <t>4054</t>
  </si>
  <si>
    <t>493</t>
  </si>
  <si>
    <t>9524</t>
  </si>
  <si>
    <t>1843</t>
  </si>
  <si>
    <t>158537</t>
  </si>
  <si>
    <t>59870</t>
  </si>
  <si>
    <t>70182</t>
  </si>
  <si>
    <t>45905</t>
  </si>
  <si>
    <t>5587</t>
  </si>
  <si>
    <t>25876</t>
  </si>
  <si>
    <t>5625</t>
  </si>
  <si>
    <t>8644</t>
  </si>
  <si>
    <t>3740</t>
  </si>
  <si>
    <t>156700</t>
  </si>
  <si>
    <t>362600</t>
  </si>
  <si>
    <t>128000</t>
  </si>
  <si>
    <t>2576</t>
  </si>
  <si>
    <t>19012</t>
  </si>
  <si>
    <t>33758</t>
  </si>
  <si>
    <t>16779</t>
  </si>
  <si>
    <t>151700</t>
  </si>
  <si>
    <t>368900</t>
  </si>
  <si>
    <t>173500</t>
  </si>
  <si>
    <t>15863</t>
  </si>
  <si>
    <t>378000</t>
  </si>
  <si>
    <t>HORIZON ROBOTICS INC</t>
  </si>
  <si>
    <t>KYG4602S1057</t>
  </si>
  <si>
    <t>4589400</t>
  </si>
  <si>
    <t>10403</t>
  </si>
  <si>
    <t>6671</t>
  </si>
  <si>
    <t>176534</t>
  </si>
  <si>
    <t>185000</t>
  </si>
  <si>
    <t>9833</t>
  </si>
  <si>
    <t>27167</t>
  </si>
  <si>
    <t>11900</t>
  </si>
  <si>
    <t>11100</t>
  </si>
  <si>
    <t>4728</t>
  </si>
  <si>
    <t>33134</t>
  </si>
  <si>
    <t>53438</t>
  </si>
  <si>
    <t>625974</t>
  </si>
  <si>
    <t>545416</t>
  </si>
  <si>
    <t>287380</t>
  </si>
  <si>
    <t>1884</t>
  </si>
  <si>
    <t>1630</t>
  </si>
  <si>
    <t>1280</t>
  </si>
  <si>
    <t>13000</t>
  </si>
  <si>
    <t>68700</t>
  </si>
  <si>
    <t>4196</t>
  </si>
  <si>
    <t>11212</t>
  </si>
  <si>
    <t>11852</t>
  </si>
  <si>
    <t>1522</t>
  </si>
  <si>
    <t>7930</t>
  </si>
  <si>
    <t>206453</t>
  </si>
  <si>
    <t>236738</t>
  </si>
  <si>
    <t>83368</t>
  </si>
  <si>
    <t>33900</t>
  </si>
  <si>
    <t>26162</t>
  </si>
  <si>
    <t>10008</t>
  </si>
  <si>
    <t>1068</t>
  </si>
  <si>
    <t>10285</t>
  </si>
  <si>
    <t>4419</t>
  </si>
  <si>
    <t>5490</t>
  </si>
  <si>
    <t>113306</t>
  </si>
  <si>
    <t>2881</t>
  </si>
  <si>
    <t>3888</t>
  </si>
  <si>
    <t>27449</t>
  </si>
  <si>
    <t>5646</t>
  </si>
  <si>
    <t>12573</t>
  </si>
  <si>
    <t>36874</t>
  </si>
  <si>
    <t>45290</t>
  </si>
  <si>
    <t>93710</t>
  </si>
  <si>
    <t>154358</t>
  </si>
  <si>
    <t>84256</t>
  </si>
  <si>
    <t>5409</t>
  </si>
  <si>
    <t>4109</t>
  </si>
  <si>
    <t>7972</t>
  </si>
  <si>
    <t>9377</t>
  </si>
  <si>
    <t>44145</t>
  </si>
  <si>
    <t>6352</t>
  </si>
  <si>
    <t>45066</t>
  </si>
  <si>
    <t>141226</t>
  </si>
  <si>
    <t>11360</t>
  </si>
  <si>
    <t>111665</t>
  </si>
  <si>
    <t>13898</t>
  </si>
  <si>
    <t>31900</t>
  </si>
  <si>
    <t>113400</t>
  </si>
  <si>
    <t>40600</t>
  </si>
  <si>
    <t>79842</t>
  </si>
  <si>
    <t>INPOST SA</t>
  </si>
  <si>
    <t>LU2290522684</t>
  </si>
  <si>
    <t>23319</t>
  </si>
  <si>
    <t>56580</t>
  </si>
  <si>
    <t>2371</t>
  </si>
  <si>
    <t>1027</t>
  </si>
  <si>
    <t>80122</t>
  </si>
  <si>
    <t>305449</t>
  </si>
  <si>
    <t>101971</t>
  </si>
  <si>
    <t>3704</t>
  </si>
  <si>
    <t>13484</t>
  </si>
  <si>
    <t>1803</t>
  </si>
  <si>
    <t>16040</t>
  </si>
  <si>
    <t>36415</t>
  </si>
  <si>
    <t>8814</t>
  </si>
  <si>
    <t>73877</t>
  </si>
  <si>
    <t>5456</t>
  </si>
  <si>
    <t>265581</t>
  </si>
  <si>
    <t>13034</t>
  </si>
  <si>
    <t>4134</t>
  </si>
  <si>
    <t>494415</t>
  </si>
  <si>
    <t>1269422</t>
  </si>
  <si>
    <t>1287621</t>
  </si>
  <si>
    <t>161252</t>
  </si>
  <si>
    <t>9614</t>
  </si>
  <si>
    <t>7036</t>
  </si>
  <si>
    <t>1069</t>
  </si>
  <si>
    <t>5730</t>
  </si>
  <si>
    <t>39009</t>
  </si>
  <si>
    <t>10594</t>
  </si>
  <si>
    <t>5005</t>
  </si>
  <si>
    <t>58508</t>
  </si>
  <si>
    <t>209463</t>
  </si>
  <si>
    <t>9917</t>
  </si>
  <si>
    <t>1275</t>
  </si>
  <si>
    <t>4633</t>
  </si>
  <si>
    <t>1834</t>
  </si>
  <si>
    <t>6549</t>
  </si>
  <si>
    <t>10091</t>
  </si>
  <si>
    <t>20715</t>
  </si>
  <si>
    <t>41816</t>
  </si>
  <si>
    <t>158972</t>
  </si>
  <si>
    <t>20500</t>
  </si>
  <si>
    <t>40200</t>
  </si>
  <si>
    <t>78298</t>
  </si>
  <si>
    <t>3693</t>
  </si>
  <si>
    <t>55912</t>
  </si>
  <si>
    <t>2547</t>
  </si>
  <si>
    <t>8917</t>
  </si>
  <si>
    <t>4341</t>
  </si>
  <si>
    <t>7895</t>
  </si>
  <si>
    <t>13931</t>
  </si>
  <si>
    <t>14584</t>
  </si>
  <si>
    <t>23677</t>
  </si>
  <si>
    <t>1589</t>
  </si>
  <si>
    <t>87603</t>
  </si>
  <si>
    <t>4119</t>
  </si>
  <si>
    <t>14946</t>
  </si>
  <si>
    <t>9572</t>
  </si>
  <si>
    <t>19500</t>
  </si>
  <si>
    <t>426175</t>
  </si>
  <si>
    <t>79183</t>
  </si>
  <si>
    <t>34934</t>
  </si>
  <si>
    <t>63841</t>
  </si>
  <si>
    <t>208190</t>
  </si>
  <si>
    <t>31056</t>
  </si>
  <si>
    <t>19112</t>
  </si>
  <si>
    <t>67753</t>
  </si>
  <si>
    <t>6963</t>
  </si>
  <si>
    <t>11210</t>
  </si>
  <si>
    <t>65100</t>
  </si>
  <si>
    <t>17600</t>
  </si>
  <si>
    <t>13300</t>
  </si>
  <si>
    <t>7758</t>
  </si>
  <si>
    <t>51900</t>
  </si>
  <si>
    <t>126900</t>
  </si>
  <si>
    <t>85308</t>
  </si>
  <si>
    <t>29036</t>
  </si>
  <si>
    <t>49200</t>
  </si>
  <si>
    <t>2517</t>
  </si>
  <si>
    <t>2464</t>
  </si>
  <si>
    <t>120131</t>
  </si>
  <si>
    <t>5222</t>
  </si>
  <si>
    <t>9233</t>
  </si>
  <si>
    <t>5976</t>
  </si>
  <si>
    <t>11589</t>
  </si>
  <si>
    <t>18917</t>
  </si>
  <si>
    <t>37152</t>
  </si>
  <si>
    <t>46834</t>
  </si>
  <si>
    <t>62171</t>
  </si>
  <si>
    <t>156541</t>
  </si>
  <si>
    <t>210881</t>
  </si>
  <si>
    <t>5225</t>
  </si>
  <si>
    <t>9876</t>
  </si>
  <si>
    <t>80200</t>
  </si>
  <si>
    <t>21384</t>
  </si>
  <si>
    <t>8612</t>
  </si>
  <si>
    <t>6921</t>
  </si>
  <si>
    <t>3777</t>
  </si>
  <si>
    <t>2226</t>
  </si>
  <si>
    <t>7272</t>
  </si>
  <si>
    <t>42152</t>
  </si>
  <si>
    <t>5560</t>
  </si>
  <si>
    <t>19933</t>
  </si>
  <si>
    <t>2452</t>
  </si>
  <si>
    <t>KOKUSAI ELECTRIC CORP</t>
  </si>
  <si>
    <t>JP3293330001</t>
  </si>
  <si>
    <t>31300</t>
  </si>
  <si>
    <t>25800</t>
  </si>
  <si>
    <t>11490</t>
  </si>
  <si>
    <t>16111</t>
  </si>
  <si>
    <t>4740</t>
  </si>
  <si>
    <t>31668</t>
  </si>
  <si>
    <t>114454</t>
  </si>
  <si>
    <t>133435</t>
  </si>
  <si>
    <t>86997</t>
  </si>
  <si>
    <t>69916</t>
  </si>
  <si>
    <t>27007</t>
  </si>
  <si>
    <t>26681</t>
  </si>
  <si>
    <t>45951</t>
  </si>
  <si>
    <t>83171</t>
  </si>
  <si>
    <t>9797</t>
  </si>
  <si>
    <t>33800</t>
  </si>
  <si>
    <t>1632</t>
  </si>
  <si>
    <t>43400</t>
  </si>
  <si>
    <t>51500</t>
  </si>
  <si>
    <t>29892</t>
  </si>
  <si>
    <t>3445</t>
  </si>
  <si>
    <t>26579</t>
  </si>
  <si>
    <t>LABCORP HOLDINGS INC</t>
  </si>
  <si>
    <t>US5049221055</t>
  </si>
  <si>
    <t>504922105</t>
  </si>
  <si>
    <t>2924</t>
  </si>
  <si>
    <t>US5128073062</t>
  </si>
  <si>
    <t>512807306</t>
  </si>
  <si>
    <t>53920</t>
  </si>
  <si>
    <t>48051</t>
  </si>
  <si>
    <t>19880</t>
  </si>
  <si>
    <t>53524</t>
  </si>
  <si>
    <t>4993</t>
  </si>
  <si>
    <t>138451</t>
  </si>
  <si>
    <t>12845</t>
  </si>
  <si>
    <t>823714</t>
  </si>
  <si>
    <t>11000</t>
  </si>
  <si>
    <t>211574</t>
  </si>
  <si>
    <t>2518</t>
  </si>
  <si>
    <t>9266</t>
  </si>
  <si>
    <t>201363</t>
  </si>
  <si>
    <t>8865</t>
  </si>
  <si>
    <t>4424</t>
  </si>
  <si>
    <t>10314</t>
  </si>
  <si>
    <t>5289</t>
  </si>
  <si>
    <t>8353</t>
  </si>
  <si>
    <t>21738</t>
  </si>
  <si>
    <t>3871</t>
  </si>
  <si>
    <t>2430</t>
  </si>
  <si>
    <t>2615</t>
  </si>
  <si>
    <t>13681</t>
  </si>
  <si>
    <t>7137</t>
  </si>
  <si>
    <t>7880</t>
  </si>
  <si>
    <t>5814</t>
  </si>
  <si>
    <t>15083</t>
  </si>
  <si>
    <t>101200</t>
  </si>
  <si>
    <t>5558</t>
  </si>
  <si>
    <t>10716</t>
  </si>
  <si>
    <t>9207</t>
  </si>
  <si>
    <t>2109336</t>
  </si>
  <si>
    <t>1913651</t>
  </si>
  <si>
    <t>6444</t>
  </si>
  <si>
    <t>5266</t>
  </si>
  <si>
    <t>18700</t>
  </si>
  <si>
    <t>5695</t>
  </si>
  <si>
    <t>12972</t>
  </si>
  <si>
    <t>16163</t>
  </si>
  <si>
    <t>2441</t>
  </si>
  <si>
    <t>896</t>
  </si>
  <si>
    <t>75238</t>
  </si>
  <si>
    <t>154027</t>
  </si>
  <si>
    <t>14</t>
  </si>
  <si>
    <t>19648</t>
  </si>
  <si>
    <t>15280</t>
  </si>
  <si>
    <t>2561</t>
  </si>
  <si>
    <t>1509</t>
  </si>
  <si>
    <t>2559</t>
  </si>
  <si>
    <t>9299</t>
  </si>
  <si>
    <t>6152</t>
  </si>
  <si>
    <t>8939</t>
  </si>
  <si>
    <t>8542</t>
  </si>
  <si>
    <t>76441</t>
  </si>
  <si>
    <t>558503</t>
  </si>
  <si>
    <t>5776</t>
  </si>
  <si>
    <t>12751</t>
  </si>
  <si>
    <t>2477</t>
  </si>
  <si>
    <t>14900</t>
  </si>
  <si>
    <t>23500</t>
  </si>
  <si>
    <t>2087</t>
  </si>
  <si>
    <t>7487</t>
  </si>
  <si>
    <t>5728</t>
  </si>
  <si>
    <t>19406</t>
  </si>
  <si>
    <t>68218</t>
  </si>
  <si>
    <t>51062</t>
  </si>
  <si>
    <t>12172</t>
  </si>
  <si>
    <t>16148</t>
  </si>
  <si>
    <t>453</t>
  </si>
  <si>
    <t>1303</t>
  </si>
  <si>
    <t>328</t>
  </si>
  <si>
    <t>83280</t>
  </si>
  <si>
    <t>8382</t>
  </si>
  <si>
    <t>18733</t>
  </si>
  <si>
    <t>9697</t>
  </si>
  <si>
    <t>987</t>
  </si>
  <si>
    <t>48200</t>
  </si>
  <si>
    <t>29818</t>
  </si>
  <si>
    <t>14731</t>
  </si>
  <si>
    <t>7596</t>
  </si>
  <si>
    <t>16305</t>
  </si>
  <si>
    <t>11018</t>
  </si>
  <si>
    <t>27113</t>
  </si>
  <si>
    <t>54233</t>
  </si>
  <si>
    <t>9452</t>
  </si>
  <si>
    <t>29750</t>
  </si>
  <si>
    <t>8676</t>
  </si>
  <si>
    <t>91400</t>
  </si>
  <si>
    <t>8720</t>
  </si>
  <si>
    <t>24803</t>
  </si>
  <si>
    <t>11483</t>
  </si>
  <si>
    <t>4449</t>
  </si>
  <si>
    <t>6820</t>
  </si>
  <si>
    <t>93094</t>
  </si>
  <si>
    <t>16894</t>
  </si>
  <si>
    <t>66598</t>
  </si>
  <si>
    <t>33360</t>
  </si>
  <si>
    <t>7900</t>
  </si>
  <si>
    <t>999240</t>
  </si>
  <si>
    <t>44477</t>
  </si>
  <si>
    <t>1554</t>
  </si>
  <si>
    <t>25314</t>
  </si>
  <si>
    <t>100209</t>
  </si>
  <si>
    <t>163626</t>
  </si>
  <si>
    <t>25207</t>
  </si>
  <si>
    <t>104793</t>
  </si>
  <si>
    <t>45229</t>
  </si>
  <si>
    <t>23562</t>
  </si>
  <si>
    <t>79391</t>
  </si>
  <si>
    <t>43752</t>
  </si>
  <si>
    <t>30223</t>
  </si>
  <si>
    <t>17398</t>
  </si>
  <si>
    <t>47354</t>
  </si>
  <si>
    <t>20805</t>
  </si>
  <si>
    <t>21017</t>
  </si>
  <si>
    <t>8077</t>
  </si>
  <si>
    <t>18450</t>
  </si>
  <si>
    <t>6443</t>
  </si>
  <si>
    <t>12153</t>
  </si>
  <si>
    <t>20555</t>
  </si>
  <si>
    <t>81974</t>
  </si>
  <si>
    <t>185980</t>
  </si>
  <si>
    <t>61772</t>
  </si>
  <si>
    <t>40965</t>
  </si>
  <si>
    <t>74367</t>
  </si>
  <si>
    <t>70509</t>
  </si>
  <si>
    <t>169047</t>
  </si>
  <si>
    <t>MICROSTRATEGY INC</t>
  </si>
  <si>
    <t>US5949724083</t>
  </si>
  <si>
    <t>594972408</t>
  </si>
  <si>
    <t>3876</t>
  </si>
  <si>
    <t>3997</t>
  </si>
  <si>
    <t>12300</t>
  </si>
  <si>
    <t>5979</t>
  </si>
  <si>
    <t>13710</t>
  </si>
  <si>
    <t>133383</t>
  </si>
  <si>
    <t>45800</t>
  </si>
  <si>
    <t>113000</t>
  </si>
  <si>
    <t>48687</t>
  </si>
  <si>
    <t>64300</t>
  </si>
  <si>
    <t>108300</t>
  </si>
  <si>
    <t>37600</t>
  </si>
  <si>
    <t>375300</t>
  </si>
  <si>
    <t>59200</t>
  </si>
  <si>
    <t>198300</t>
  </si>
  <si>
    <t>87000</t>
  </si>
  <si>
    <t>90300</t>
  </si>
  <si>
    <t>5239</t>
  </si>
  <si>
    <t>81500</t>
  </si>
  <si>
    <t>110395</t>
  </si>
  <si>
    <t>14091</t>
  </si>
  <si>
    <t>5962</t>
  </si>
  <si>
    <t>1815</t>
  </si>
  <si>
    <t>24072</t>
  </si>
  <si>
    <t>7431</t>
  </si>
  <si>
    <t>142626</t>
  </si>
  <si>
    <t>4478</t>
  </si>
  <si>
    <t>2483</t>
  </si>
  <si>
    <t>29118</t>
  </si>
  <si>
    <t>14921</t>
  </si>
  <si>
    <t>51870</t>
  </si>
  <si>
    <t>1664</t>
  </si>
  <si>
    <t>1679</t>
  </si>
  <si>
    <t>19570</t>
  </si>
  <si>
    <t>5659</t>
  </si>
  <si>
    <t>5250</t>
  </si>
  <si>
    <t>1330</t>
  </si>
  <si>
    <t>26666</t>
  </si>
  <si>
    <t>11062</t>
  </si>
  <si>
    <t>11951</t>
  </si>
  <si>
    <t>6988</t>
  </si>
  <si>
    <t>9639</t>
  </si>
  <si>
    <t>15733</t>
  </si>
  <si>
    <t>12600</t>
  </si>
  <si>
    <t>52300</t>
  </si>
  <si>
    <t>77400</t>
  </si>
  <si>
    <t>2719</t>
  </si>
  <si>
    <t>6008</t>
  </si>
  <si>
    <t>52500</t>
  </si>
  <si>
    <t>1820</t>
  </si>
  <si>
    <t>4521</t>
  </si>
  <si>
    <t>7411</t>
  </si>
  <si>
    <t>57200</t>
  </si>
  <si>
    <t>21000</t>
  </si>
  <si>
    <t>14935</t>
  </si>
  <si>
    <t>104556</t>
  </si>
  <si>
    <t>35838</t>
  </si>
  <si>
    <t>162652</t>
  </si>
  <si>
    <t>75742</t>
  </si>
  <si>
    <t>224685</t>
  </si>
  <si>
    <t>290906</t>
  </si>
  <si>
    <t>29800</t>
  </si>
  <si>
    <t>1952</t>
  </si>
  <si>
    <t>9212</t>
  </si>
  <si>
    <t>14301</t>
  </si>
  <si>
    <t>88565</t>
  </si>
  <si>
    <t>140578</t>
  </si>
  <si>
    <t>62484</t>
  </si>
  <si>
    <t>7092</t>
  </si>
  <si>
    <t>16871</t>
  </si>
  <si>
    <t>23488</t>
  </si>
  <si>
    <t>15025</t>
  </si>
  <si>
    <t>14858</t>
  </si>
  <si>
    <t>10275</t>
  </si>
  <si>
    <t>23983</t>
  </si>
  <si>
    <t>10316</t>
  </si>
  <si>
    <t>14349</t>
  </si>
  <si>
    <t>3439</t>
  </si>
  <si>
    <t>15856</t>
  </si>
  <si>
    <t>1594</t>
  </si>
  <si>
    <t>12139</t>
  </si>
  <si>
    <t>24603</t>
  </si>
  <si>
    <t>13033</t>
  </si>
  <si>
    <t>19424</t>
  </si>
  <si>
    <t>19974</t>
  </si>
  <si>
    <t>4051</t>
  </si>
  <si>
    <t>11035</t>
  </si>
  <si>
    <t>49936</t>
  </si>
  <si>
    <t>51229</t>
  </si>
  <si>
    <t>95213</t>
  </si>
  <si>
    <t>2145</t>
  </si>
  <si>
    <t>2726</t>
  </si>
  <si>
    <t>1477200</t>
  </si>
  <si>
    <t>160021</t>
  </si>
  <si>
    <t>1606</t>
  </si>
  <si>
    <t>27395</t>
  </si>
  <si>
    <t>76</t>
  </si>
  <si>
    <t>1010100</t>
  </si>
  <si>
    <t>3614300</t>
  </si>
  <si>
    <t>15600</t>
  </si>
  <si>
    <t>38800</t>
  </si>
  <si>
    <t>79300</t>
  </si>
  <si>
    <t>18500</t>
  </si>
  <si>
    <t>23900</t>
  </si>
  <si>
    <t>62800</t>
  </si>
  <si>
    <t>94500</t>
  </si>
  <si>
    <t>32516</t>
  </si>
  <si>
    <t>31092</t>
  </si>
  <si>
    <t>180267</t>
  </si>
  <si>
    <t>645976</t>
  </si>
  <si>
    <t>101600</t>
  </si>
  <si>
    <t>12800</t>
  </si>
  <si>
    <t>28700</t>
  </si>
  <si>
    <t>106650</t>
  </si>
  <si>
    <t>122918</t>
  </si>
  <si>
    <t>62218</t>
  </si>
  <si>
    <t>158099</t>
  </si>
  <si>
    <t>7757</t>
  </si>
  <si>
    <t>4910</t>
  </si>
  <si>
    <t>47538</t>
  </si>
  <si>
    <t>176797</t>
  </si>
  <si>
    <t>38846</t>
  </si>
  <si>
    <t>325021</t>
  </si>
  <si>
    <t>4858</t>
  </si>
  <si>
    <t>2689</t>
  </si>
  <si>
    <t>66624</t>
  </si>
  <si>
    <t>92101</t>
  </si>
  <si>
    <t>57159</t>
  </si>
  <si>
    <t>61303</t>
  </si>
  <si>
    <t>85282</t>
  </si>
  <si>
    <t>108868</t>
  </si>
  <si>
    <t>75660</t>
  </si>
  <si>
    <t>US6701002056</t>
  </si>
  <si>
    <t>670100205</t>
  </si>
  <si>
    <t>391851</t>
  </si>
  <si>
    <t>180197</t>
  </si>
  <si>
    <t>16993</t>
  </si>
  <si>
    <t>87440</t>
  </si>
  <si>
    <t>65201</t>
  </si>
  <si>
    <t>11911</t>
  </si>
  <si>
    <t>324417</t>
  </si>
  <si>
    <t>8764</t>
  </si>
  <si>
    <t>7220</t>
  </si>
  <si>
    <t>10329</t>
  </si>
  <si>
    <t>21300</t>
  </si>
  <si>
    <t>674145</t>
  </si>
  <si>
    <t>8222</t>
  </si>
  <si>
    <t>566919</t>
  </si>
  <si>
    <t>335179</t>
  </si>
  <si>
    <t>725900</t>
  </si>
  <si>
    <t>206781</t>
  </si>
  <si>
    <t>269624</t>
  </si>
  <si>
    <t>674148</t>
  </si>
  <si>
    <t>172</t>
  </si>
  <si>
    <t>8827</t>
  </si>
  <si>
    <t>5517</t>
  </si>
  <si>
    <t>2767</t>
  </si>
  <si>
    <t>6732</t>
  </si>
  <si>
    <t>23670</t>
  </si>
  <si>
    <t>3678</t>
  </si>
  <si>
    <t>39800</t>
  </si>
  <si>
    <t>63400</t>
  </si>
  <si>
    <t>6783</t>
  </si>
  <si>
    <t>10006</t>
  </si>
  <si>
    <t>4978</t>
  </si>
  <si>
    <t>12983</t>
  </si>
  <si>
    <t>23838</t>
  </si>
  <si>
    <t>17029</t>
  </si>
  <si>
    <t>94669</t>
  </si>
  <si>
    <t>33220</t>
  </si>
  <si>
    <t>62943</t>
  </si>
  <si>
    <t>62916</t>
  </si>
  <si>
    <t>16463</t>
  </si>
  <si>
    <t>121979</t>
  </si>
  <si>
    <t>36900</t>
  </si>
  <si>
    <t>58234</t>
  </si>
  <si>
    <t>245042</t>
  </si>
  <si>
    <t>3648</t>
  </si>
  <si>
    <t>16034</t>
  </si>
  <si>
    <t>14300</t>
  </si>
  <si>
    <t>94800</t>
  </si>
  <si>
    <t>105500</t>
  </si>
  <si>
    <t>23696</t>
  </si>
  <si>
    <t>6395</t>
  </si>
  <si>
    <t>6135</t>
  </si>
  <si>
    <t>24800</t>
  </si>
  <si>
    <t>13908</t>
  </si>
  <si>
    <t>65822</t>
  </si>
  <si>
    <t>55100</t>
  </si>
  <si>
    <t>14100</t>
  </si>
  <si>
    <t>114500</t>
  </si>
  <si>
    <t>316700</t>
  </si>
  <si>
    <t>114700</t>
  </si>
  <si>
    <t>123400</t>
  </si>
  <si>
    <t>121100</t>
  </si>
  <si>
    <t>9170</t>
  </si>
  <si>
    <t>10468</t>
  </si>
  <si>
    <t>8153</t>
  </si>
  <si>
    <t>9582</t>
  </si>
  <si>
    <t>18028</t>
  </si>
  <si>
    <t>32584</t>
  </si>
  <si>
    <t>3056</t>
  </si>
  <si>
    <t>42584</t>
  </si>
  <si>
    <t>11133</t>
  </si>
  <si>
    <t>5623</t>
  </si>
  <si>
    <t>78800</t>
  </si>
  <si>
    <t>284300</t>
  </si>
  <si>
    <t>930</t>
  </si>
  <si>
    <t>6232</t>
  </si>
  <si>
    <t>1706</t>
  </si>
  <si>
    <t>PATTERSON-UTI ENERGY INC</t>
  </si>
  <si>
    <t>US7034811015</t>
  </si>
  <si>
    <t>703481101</t>
  </si>
  <si>
    <t>3603231</t>
  </si>
  <si>
    <t>11179</t>
  </si>
  <si>
    <t>30509</t>
  </si>
  <si>
    <t>1748</t>
  </si>
  <si>
    <t>18441</t>
  </si>
  <si>
    <t>146662</t>
  </si>
  <si>
    <t>20339</t>
  </si>
  <si>
    <t>42280</t>
  </si>
  <si>
    <t>5753</t>
  </si>
  <si>
    <t>2968</t>
  </si>
  <si>
    <t>26588</t>
  </si>
  <si>
    <t>6851</t>
  </si>
  <si>
    <t>3884</t>
  </si>
  <si>
    <t>10811</t>
  </si>
  <si>
    <t>1762149</t>
  </si>
  <si>
    <t>117152</t>
  </si>
  <si>
    <t>14601</t>
  </si>
  <si>
    <t>96663</t>
  </si>
  <si>
    <t>251209</t>
  </si>
  <si>
    <t>20649</t>
  </si>
  <si>
    <t>21308</t>
  </si>
  <si>
    <t>2697</t>
  </si>
  <si>
    <t>5176</t>
  </si>
  <si>
    <t>15453</t>
  </si>
  <si>
    <t>8044</t>
  </si>
  <si>
    <t>29757</t>
  </si>
  <si>
    <t>PRO MEDICUS LTD</t>
  </si>
  <si>
    <t>AU000000PME8</t>
  </si>
  <si>
    <t>1941</t>
  </si>
  <si>
    <t>3379</t>
  </si>
  <si>
    <t>4564</t>
  </si>
  <si>
    <t>44190</t>
  </si>
  <si>
    <t>52514</t>
  </si>
  <si>
    <t>40620</t>
  </si>
  <si>
    <t>87725</t>
  </si>
  <si>
    <t>8518</t>
  </si>
  <si>
    <t>23009</t>
  </si>
  <si>
    <t>47919</t>
  </si>
  <si>
    <t>23472</t>
  </si>
  <si>
    <t>12351</t>
  </si>
  <si>
    <t>29901</t>
  </si>
  <si>
    <t>92726</t>
  </si>
  <si>
    <t>3104811</t>
  </si>
  <si>
    <t>9137</t>
  </si>
  <si>
    <t>4095</t>
  </si>
  <si>
    <t>17162</t>
  </si>
  <si>
    <t>3326</t>
  </si>
  <si>
    <t>34463</t>
  </si>
  <si>
    <t>34465</t>
  </si>
  <si>
    <t>10709</t>
  </si>
  <si>
    <t>7737</t>
  </si>
  <si>
    <t>3150</t>
  </si>
  <si>
    <t>7251</t>
  </si>
  <si>
    <t>18846</t>
  </si>
  <si>
    <t>PURE STORAGE INC</t>
  </si>
  <si>
    <t>US74624M1027</t>
  </si>
  <si>
    <t>74624M102</t>
  </si>
  <si>
    <t>18273</t>
  </si>
  <si>
    <t>26990</t>
  </si>
  <si>
    <t>223191</t>
  </si>
  <si>
    <t>67006</t>
  </si>
  <si>
    <t>50786</t>
  </si>
  <si>
    <t>181107</t>
  </si>
  <si>
    <t>3264</t>
  </si>
  <si>
    <t>15022</t>
  </si>
  <si>
    <t>45131</t>
  </si>
  <si>
    <t>18607</t>
  </si>
  <si>
    <t>33637</t>
  </si>
  <si>
    <t>5080</t>
  </si>
  <si>
    <t>3785</t>
  </si>
  <si>
    <t>50800</t>
  </si>
  <si>
    <t>6213</t>
  </si>
  <si>
    <t>3668</t>
  </si>
  <si>
    <t>1546</t>
  </si>
  <si>
    <t>1786</t>
  </si>
  <si>
    <t>874</t>
  </si>
  <si>
    <t>11244</t>
  </si>
  <si>
    <t>23595</t>
  </si>
  <si>
    <t>255500</t>
  </si>
  <si>
    <t>3534</t>
  </si>
  <si>
    <t>8386</t>
  </si>
  <si>
    <t>155600</t>
  </si>
  <si>
    <t>13718</t>
  </si>
  <si>
    <t>7643</t>
  </si>
  <si>
    <t>36228</t>
  </si>
  <si>
    <t>6084</t>
  </si>
  <si>
    <t>1968</t>
  </si>
  <si>
    <t>3072</t>
  </si>
  <si>
    <t>8347</t>
  </si>
  <si>
    <t>63115</t>
  </si>
  <si>
    <t>12826</t>
  </si>
  <si>
    <t>110035</t>
  </si>
  <si>
    <t>6498</t>
  </si>
  <si>
    <t>15403</t>
  </si>
  <si>
    <t>56900</t>
  </si>
  <si>
    <t>98100</t>
  </si>
  <si>
    <t>85338</t>
  </si>
  <si>
    <t>43876</t>
  </si>
  <si>
    <t>41152</t>
  </si>
  <si>
    <t>149258</t>
  </si>
  <si>
    <t>7607</t>
  </si>
  <si>
    <t>5022</t>
  </si>
  <si>
    <t>11118</t>
  </si>
  <si>
    <t>70700</t>
  </si>
  <si>
    <t>4207</t>
  </si>
  <si>
    <t>7650</t>
  </si>
  <si>
    <t>12548</t>
  </si>
  <si>
    <t>46254</t>
  </si>
  <si>
    <t>38107</t>
  </si>
  <si>
    <t>114815</t>
  </si>
  <si>
    <t>27074</t>
  </si>
  <si>
    <t>10825</t>
  </si>
  <si>
    <t>436273</t>
  </si>
  <si>
    <t>50618</t>
  </si>
  <si>
    <t>18225</t>
  </si>
  <si>
    <t>16280</t>
  </si>
  <si>
    <t>166619</t>
  </si>
  <si>
    <t>1082</t>
  </si>
  <si>
    <t>23749</t>
  </si>
  <si>
    <t>6128</t>
  </si>
  <si>
    <t>5950</t>
  </si>
  <si>
    <t>3954</t>
  </si>
  <si>
    <t>317</t>
  </si>
  <si>
    <t>1179</t>
  </si>
  <si>
    <t>4358</t>
  </si>
  <si>
    <t>287493</t>
  </si>
  <si>
    <t>178720</t>
  </si>
  <si>
    <t>80744</t>
  </si>
  <si>
    <t>3654</t>
  </si>
  <si>
    <t>11467</t>
  </si>
  <si>
    <t>56374</t>
  </si>
  <si>
    <t>8418</t>
  </si>
  <si>
    <t>8281</t>
  </si>
  <si>
    <t>13233</t>
  </si>
  <si>
    <t>4390</t>
  </si>
  <si>
    <t>17452</t>
  </si>
  <si>
    <t>9516</t>
  </si>
  <si>
    <t>60373</t>
  </si>
  <si>
    <t>21372</t>
  </si>
  <si>
    <t>11862</t>
  </si>
  <si>
    <t>4074</t>
  </si>
  <si>
    <t>5240</t>
  </si>
  <si>
    <t>SE0021921269</t>
  </si>
  <si>
    <t>10828</t>
  </si>
  <si>
    <t>14240</t>
  </si>
  <si>
    <t>11554</t>
  </si>
  <si>
    <t>3842</t>
  </si>
  <si>
    <t>7428</t>
  </si>
  <si>
    <t>33916</t>
  </si>
  <si>
    <t>190752</t>
  </si>
  <si>
    <t>7741</t>
  </si>
  <si>
    <t>19134</t>
  </si>
  <si>
    <t>19744</t>
  </si>
  <si>
    <t>2231</t>
  </si>
  <si>
    <t>16978</t>
  </si>
  <si>
    <t>18462</t>
  </si>
  <si>
    <t>289494</t>
  </si>
  <si>
    <t>5011</t>
  </si>
  <si>
    <t>13840</t>
  </si>
  <si>
    <t>36042</t>
  </si>
  <si>
    <t>38526</t>
  </si>
  <si>
    <t>8093</t>
  </si>
  <si>
    <t>109786</t>
  </si>
  <si>
    <t>35298</t>
  </si>
  <si>
    <t>30079</t>
  </si>
  <si>
    <t>18041</t>
  </si>
  <si>
    <t>886</t>
  </si>
  <si>
    <t>135000</t>
  </si>
  <si>
    <t>9200</t>
  </si>
  <si>
    <t>175611</t>
  </si>
  <si>
    <t>794</t>
  </si>
  <si>
    <t>1376</t>
  </si>
  <si>
    <t>4122</t>
  </si>
  <si>
    <t>2586</t>
  </si>
  <si>
    <t>41104</t>
  </si>
  <si>
    <t>18483</t>
  </si>
  <si>
    <t>140000</t>
  </si>
  <si>
    <t>8867</t>
  </si>
  <si>
    <t>27247</t>
  </si>
  <si>
    <t>5300</t>
  </si>
  <si>
    <t>39600</t>
  </si>
  <si>
    <t>146527</t>
  </si>
  <si>
    <t>12076</t>
  </si>
  <si>
    <t>14177</t>
  </si>
  <si>
    <t>6868</t>
  </si>
  <si>
    <t>8992</t>
  </si>
  <si>
    <t>71400</t>
  </si>
  <si>
    <t>16625</t>
  </si>
  <si>
    <t>12062</t>
  </si>
  <si>
    <t>43429</t>
  </si>
  <si>
    <t>3816</t>
  </si>
  <si>
    <t>9904</t>
  </si>
  <si>
    <t>25856</t>
  </si>
  <si>
    <t>9800</t>
  </si>
  <si>
    <t>41200</t>
  </si>
  <si>
    <t>67975</t>
  </si>
  <si>
    <t>181300</t>
  </si>
  <si>
    <t>21787</t>
  </si>
  <si>
    <t>5481</t>
  </si>
  <si>
    <t>7083</t>
  </si>
  <si>
    <t>3416</t>
  </si>
  <si>
    <t>5013</t>
  </si>
  <si>
    <t>74800</t>
  </si>
  <si>
    <t>36100</t>
  </si>
  <si>
    <t>9124</t>
  </si>
  <si>
    <t>5202</t>
  </si>
  <si>
    <t>17336</t>
  </si>
  <si>
    <t>213009</t>
  </si>
  <si>
    <t>88921</t>
  </si>
  <si>
    <t>160599</t>
  </si>
  <si>
    <t>299073</t>
  </si>
  <si>
    <t>8273</t>
  </si>
  <si>
    <t>1012</t>
  </si>
  <si>
    <t>16300</t>
  </si>
  <si>
    <t>31700</t>
  </si>
  <si>
    <t>60200</t>
  </si>
  <si>
    <t>150700</t>
  </si>
  <si>
    <t>13500</t>
  </si>
  <si>
    <t>14700</t>
  </si>
  <si>
    <t>187551</t>
  </si>
  <si>
    <t>25691</t>
  </si>
  <si>
    <t>7623</t>
  </si>
  <si>
    <t>18681</t>
  </si>
  <si>
    <t>21616</t>
  </si>
  <si>
    <t>24307</t>
  </si>
  <si>
    <t>10338</t>
  </si>
  <si>
    <t>1288</t>
  </si>
  <si>
    <t>11239</t>
  </si>
  <si>
    <t>28423</t>
  </si>
  <si>
    <t>40225</t>
  </si>
  <si>
    <t>29577</t>
  </si>
  <si>
    <t>50300</t>
  </si>
  <si>
    <t>338900</t>
  </si>
  <si>
    <t>217900</t>
  </si>
  <si>
    <t>52800</t>
  </si>
  <si>
    <t>83100</t>
  </si>
  <si>
    <t>362000</t>
  </si>
  <si>
    <t>251200</t>
  </si>
  <si>
    <t>132000</t>
  </si>
  <si>
    <t>53641</t>
  </si>
  <si>
    <t>88426</t>
  </si>
  <si>
    <t>11501</t>
  </si>
  <si>
    <t>11522</t>
  </si>
  <si>
    <t>33019</t>
  </si>
  <si>
    <t>5514</t>
  </si>
  <si>
    <t>19625</t>
  </si>
  <si>
    <t>18751</t>
  </si>
  <si>
    <t>29556</t>
  </si>
  <si>
    <t>11671</t>
  </si>
  <si>
    <t>SMURFIT WESTROCK PLC</t>
  </si>
  <si>
    <t>IE00028FXN24</t>
  </si>
  <si>
    <t>7718</t>
  </si>
  <si>
    <t>68165</t>
  </si>
  <si>
    <t>26259</t>
  </si>
  <si>
    <t>1768</t>
  </si>
  <si>
    <t>9273</t>
  </si>
  <si>
    <t>10351</t>
  </si>
  <si>
    <t>8106</t>
  </si>
  <si>
    <t>24429</t>
  </si>
  <si>
    <t>87111</t>
  </si>
  <si>
    <t>40569</t>
  </si>
  <si>
    <t>2991</t>
  </si>
  <si>
    <t>965300</t>
  </si>
  <si>
    <t>34800</t>
  </si>
  <si>
    <t>22300</t>
  </si>
  <si>
    <t>SOLVENTUM CORP</t>
  </si>
  <si>
    <t>US83444M1018</t>
  </si>
  <si>
    <t>83444M101</t>
  </si>
  <si>
    <t>5031</t>
  </si>
  <si>
    <t>18063</t>
  </si>
  <si>
    <t>31800</t>
  </si>
  <si>
    <t>80400</t>
  </si>
  <si>
    <t>73200</t>
  </si>
  <si>
    <t>15428</t>
  </si>
  <si>
    <t>1714</t>
  </si>
  <si>
    <t>2506</t>
  </si>
  <si>
    <t>211000</t>
  </si>
  <si>
    <t>116400</t>
  </si>
  <si>
    <t>153104</t>
  </si>
  <si>
    <t>87091</t>
  </si>
  <si>
    <t>444403</t>
  </si>
  <si>
    <t>16756</t>
  </si>
  <si>
    <t>5166</t>
  </si>
  <si>
    <t>61324</t>
  </si>
  <si>
    <t>SPIRAX GROUP PLC</t>
  </si>
  <si>
    <t>2488</t>
  </si>
  <si>
    <t>38138</t>
  </si>
  <si>
    <t>7675</t>
  </si>
  <si>
    <t>18094</t>
  </si>
  <si>
    <t>6970</t>
  </si>
  <si>
    <t>36963</t>
  </si>
  <si>
    <t>74774</t>
  </si>
  <si>
    <t>73320</t>
  </si>
  <si>
    <t>262624</t>
  </si>
  <si>
    <t>5271</t>
  </si>
  <si>
    <t>21504</t>
  </si>
  <si>
    <t>10313</t>
  </si>
  <si>
    <t>2273</t>
  </si>
  <si>
    <t>5149</t>
  </si>
  <si>
    <t>18316</t>
  </si>
  <si>
    <t>2230</t>
  </si>
  <si>
    <t>71535</t>
  </si>
  <si>
    <t>16127</t>
  </si>
  <si>
    <t>22887</t>
  </si>
  <si>
    <t>1110752</t>
  </si>
  <si>
    <t>80694</t>
  </si>
  <si>
    <t>19677</t>
  </si>
  <si>
    <t>3773</t>
  </si>
  <si>
    <t>11791</t>
  </si>
  <si>
    <t>7567</t>
  </si>
  <si>
    <t>7296</t>
  </si>
  <si>
    <t>53700</t>
  </si>
  <si>
    <t>86400</t>
  </si>
  <si>
    <t>24200</t>
  </si>
  <si>
    <t>54000</t>
  </si>
  <si>
    <t>152200</t>
  </si>
  <si>
    <t>127500</t>
  </si>
  <si>
    <t>54400</t>
  </si>
  <si>
    <t>SUMITOMO MITSUI TRUST GROUP INC</t>
  </si>
  <si>
    <t>4282</t>
  </si>
  <si>
    <t>9573</t>
  </si>
  <si>
    <t>43009</t>
  </si>
  <si>
    <t>US86800U3023</t>
  </si>
  <si>
    <t>86800U302</t>
  </si>
  <si>
    <t>9335</t>
  </si>
  <si>
    <t>53100</t>
  </si>
  <si>
    <t>49305</t>
  </si>
  <si>
    <t>57500</t>
  </si>
  <si>
    <t>33876</t>
  </si>
  <si>
    <t>978</t>
  </si>
  <si>
    <t>1778</t>
  </si>
  <si>
    <t>31323</t>
  </si>
  <si>
    <t>972</t>
  </si>
  <si>
    <t>2614</t>
  </si>
  <si>
    <t>2033</t>
  </si>
  <si>
    <t>10196</t>
  </si>
  <si>
    <t>29670</t>
  </si>
  <si>
    <t>1593</t>
  </si>
  <si>
    <t>143082</t>
  </si>
  <si>
    <t>4489</t>
  </si>
  <si>
    <t>13575</t>
  </si>
  <si>
    <t>47522</t>
  </si>
  <si>
    <t>64939</t>
  </si>
  <si>
    <t>25039</t>
  </si>
  <si>
    <t>6978</t>
  </si>
  <si>
    <t>2957</t>
  </si>
  <si>
    <t>17147</t>
  </si>
  <si>
    <t>3897</t>
  </si>
  <si>
    <t>7683</t>
  </si>
  <si>
    <t>2093</t>
  </si>
  <si>
    <t>18244</t>
  </si>
  <si>
    <t>5621</t>
  </si>
  <si>
    <t>28249</t>
  </si>
  <si>
    <t>5759</t>
  </si>
  <si>
    <t>3581</t>
  </si>
  <si>
    <t>53800</t>
  </si>
  <si>
    <t>2182</t>
  </si>
  <si>
    <t>18289</t>
  </si>
  <si>
    <t>7247</t>
  </si>
  <si>
    <t>9461</t>
  </si>
  <si>
    <t>15965</t>
  </si>
  <si>
    <t>56249</t>
  </si>
  <si>
    <t>9327</t>
  </si>
  <si>
    <t>119660</t>
  </si>
  <si>
    <t>235004</t>
  </si>
  <si>
    <t>65700</t>
  </si>
  <si>
    <t>TE CONNECTIVITY PLC</t>
  </si>
  <si>
    <t>IE000IVNQZ81</t>
  </si>
  <si>
    <t>10554</t>
  </si>
  <si>
    <t>21560</t>
  </si>
  <si>
    <t>46500</t>
  </si>
  <si>
    <t>18128</t>
  </si>
  <si>
    <t>133817</t>
  </si>
  <si>
    <t>336821</t>
  </si>
  <si>
    <t>1626</t>
  </si>
  <si>
    <t>93776</t>
  </si>
  <si>
    <t>13485</t>
  </si>
  <si>
    <t>134170</t>
  </si>
  <si>
    <t>20815</t>
  </si>
  <si>
    <t>46819</t>
  </si>
  <si>
    <t>18193</t>
  </si>
  <si>
    <t>1839</t>
  </si>
  <si>
    <t>79751</t>
  </si>
  <si>
    <t>136702</t>
  </si>
  <si>
    <t>81509</t>
  </si>
  <si>
    <t>45400</t>
  </si>
  <si>
    <t>234119</t>
  </si>
  <si>
    <t>589156</t>
  </si>
  <si>
    <t>395947</t>
  </si>
  <si>
    <t>64434</t>
  </si>
  <si>
    <t>37860</t>
  </si>
  <si>
    <t>31360</t>
  </si>
  <si>
    <t>17529</t>
  </si>
  <si>
    <t>6535</t>
  </si>
  <si>
    <t>8821</t>
  </si>
  <si>
    <t>30143</t>
  </si>
  <si>
    <t>3198</t>
  </si>
  <si>
    <t>4070</t>
  </si>
  <si>
    <t>13146</t>
  </si>
  <si>
    <t>7690</t>
  </si>
  <si>
    <t>38614</t>
  </si>
  <si>
    <t>43650</t>
  </si>
  <si>
    <t>63500</t>
  </si>
  <si>
    <t>96100</t>
  </si>
  <si>
    <t>42900</t>
  </si>
  <si>
    <t>51600</t>
  </si>
  <si>
    <t>8100</t>
  </si>
  <si>
    <t>46900</t>
  </si>
  <si>
    <t>3590</t>
  </si>
  <si>
    <t>72944</t>
  </si>
  <si>
    <t>116082</t>
  </si>
  <si>
    <t>358494</t>
  </si>
  <si>
    <t>44950</t>
  </si>
  <si>
    <t>74502</t>
  </si>
  <si>
    <t>347000</t>
  </si>
  <si>
    <t>204900</t>
  </si>
  <si>
    <t>2964</t>
  </si>
  <si>
    <t>15364</t>
  </si>
  <si>
    <t>176189</t>
  </si>
  <si>
    <t>30095</t>
  </si>
  <si>
    <t>6556</t>
  </si>
  <si>
    <t>4012</t>
  </si>
  <si>
    <t>7878</t>
  </si>
  <si>
    <t>15338</t>
  </si>
  <si>
    <t>7767</t>
  </si>
  <si>
    <t>3354</t>
  </si>
  <si>
    <t>1571</t>
  </si>
  <si>
    <t>6654</t>
  </si>
  <si>
    <t>1917</t>
  </si>
  <si>
    <t>558</t>
  </si>
  <si>
    <t>104526</t>
  </si>
  <si>
    <t>27822</t>
  </si>
  <si>
    <t>18433</t>
  </si>
  <si>
    <t>27429</t>
  </si>
  <si>
    <t>TRELLEBORG AB</t>
  </si>
  <si>
    <t>SE0000114837</t>
  </si>
  <si>
    <t>7202</t>
  </si>
  <si>
    <t>25543</t>
  </si>
  <si>
    <t>8440</t>
  </si>
  <si>
    <t>37726</t>
  </si>
  <si>
    <t>11460</t>
  </si>
  <si>
    <t>5622</t>
  </si>
  <si>
    <t>13879</t>
  </si>
  <si>
    <t>1505</t>
  </si>
  <si>
    <t>3327</t>
  </si>
  <si>
    <t>7490</t>
  </si>
  <si>
    <t>56604</t>
  </si>
  <si>
    <t>111179</t>
  </si>
  <si>
    <t>7850</t>
  </si>
  <si>
    <t>133800</t>
  </si>
  <si>
    <t>10797</t>
  </si>
  <si>
    <t>4005</t>
  </si>
  <si>
    <t>49801</t>
  </si>
  <si>
    <t>178212</t>
  </si>
  <si>
    <t>43795</t>
  </si>
  <si>
    <t>26702</t>
  </si>
  <si>
    <t>69949</t>
  </si>
  <si>
    <t>84334</t>
  </si>
  <si>
    <t>28021</t>
  </si>
  <si>
    <t>33911</t>
  </si>
  <si>
    <t>21016</t>
  </si>
  <si>
    <t>1441</t>
  </si>
  <si>
    <t>12868</t>
  </si>
  <si>
    <t>14239</t>
  </si>
  <si>
    <t>14482</t>
  </si>
  <si>
    <t>2248</t>
  </si>
  <si>
    <t>6046</t>
  </si>
  <si>
    <t>2354</t>
  </si>
  <si>
    <t>1424</t>
  </si>
  <si>
    <t>332</t>
  </si>
  <si>
    <t>26111</t>
  </si>
  <si>
    <t>22158</t>
  </si>
  <si>
    <t>75366</t>
  </si>
  <si>
    <t>34549</t>
  </si>
  <si>
    <t>18055</t>
  </si>
  <si>
    <t>4767</t>
  </si>
  <si>
    <t>27826</t>
  </si>
  <si>
    <t>18042</t>
  </si>
  <si>
    <t>258026</t>
  </si>
  <si>
    <t>21833</t>
  </si>
  <si>
    <t>11267</t>
  </si>
  <si>
    <t>15614</t>
  </si>
  <si>
    <t>11705</t>
  </si>
  <si>
    <t>5294</t>
  </si>
  <si>
    <t>541</t>
  </si>
  <si>
    <t>7027</t>
  </si>
  <si>
    <t>117584</t>
  </si>
  <si>
    <t>8502</t>
  </si>
  <si>
    <t>16302</t>
  </si>
  <si>
    <t>2302</t>
  </si>
  <si>
    <t>10755</t>
  </si>
  <si>
    <t>9078</t>
  </si>
  <si>
    <t>4871</t>
  </si>
  <si>
    <t>17251</t>
  </si>
  <si>
    <t>32832</t>
  </si>
  <si>
    <t>9829</t>
  </si>
  <si>
    <t>51347</t>
  </si>
  <si>
    <t>7783</t>
  </si>
  <si>
    <t>71035</t>
  </si>
  <si>
    <t>8874</t>
  </si>
  <si>
    <t>9216</t>
  </si>
  <si>
    <t>12784</t>
  </si>
  <si>
    <t>34136</t>
  </si>
  <si>
    <t>48117</t>
  </si>
  <si>
    <t>28792</t>
  </si>
  <si>
    <t>131961</t>
  </si>
  <si>
    <t>162278</t>
  </si>
  <si>
    <t>130799</t>
  </si>
  <si>
    <t>1012390</t>
  </si>
  <si>
    <t>16910</t>
  </si>
  <si>
    <t>14897</t>
  </si>
  <si>
    <t>48902</t>
  </si>
  <si>
    <t>93073</t>
  </si>
  <si>
    <t>25782</t>
  </si>
  <si>
    <t>58909</t>
  </si>
  <si>
    <t>11948</t>
  </si>
  <si>
    <t>5819</t>
  </si>
  <si>
    <t>24370</t>
  </si>
  <si>
    <t>59615</t>
  </si>
  <si>
    <t>763957</t>
  </si>
  <si>
    <t>2779022</t>
  </si>
  <si>
    <t>2321092</t>
  </si>
  <si>
    <t>3621</t>
  </si>
  <si>
    <t>53695</t>
  </si>
  <si>
    <t>97740</t>
  </si>
  <si>
    <t>42781</t>
  </si>
  <si>
    <t>34201</t>
  </si>
  <si>
    <t>SE0021628898</t>
  </si>
  <si>
    <t>25179</t>
  </si>
  <si>
    <t>25034</t>
  </si>
  <si>
    <t>9585</t>
  </si>
  <si>
    <t>4591</t>
  </si>
  <si>
    <t>10601</t>
  </si>
  <si>
    <t>5155</t>
  </si>
  <si>
    <t>25292</t>
  </si>
  <si>
    <t>62481</t>
  </si>
  <si>
    <t>160987</t>
  </si>
  <si>
    <t>19546</t>
  </si>
  <si>
    <t>82778</t>
  </si>
  <si>
    <t>37959</t>
  </si>
  <si>
    <t>6052</t>
  </si>
  <si>
    <t>84610</t>
  </si>
  <si>
    <t>17002</t>
  </si>
  <si>
    <t>12443</t>
  </si>
  <si>
    <t>60774</t>
  </si>
  <si>
    <t>7931</t>
  </si>
  <si>
    <t>2486</t>
  </si>
  <si>
    <t>2015</t>
  </si>
  <si>
    <t>37301</t>
  </si>
  <si>
    <t>1201</t>
  </si>
  <si>
    <t>10862</t>
  </si>
  <si>
    <t>15207</t>
  </si>
  <si>
    <t>139996</t>
  </si>
  <si>
    <t>20616</t>
  </si>
  <si>
    <t>38360</t>
  </si>
  <si>
    <t>94081</t>
  </si>
  <si>
    <t>99997</t>
  </si>
  <si>
    <t>2480</t>
  </si>
  <si>
    <t>1301</t>
  </si>
  <si>
    <t>11271</t>
  </si>
  <si>
    <t>12326</t>
  </si>
  <si>
    <t>117047</t>
  </si>
  <si>
    <t>12311</t>
  </si>
  <si>
    <t>96343</t>
  </si>
  <si>
    <t>282000</t>
  </si>
  <si>
    <t>392500</t>
  </si>
  <si>
    <t>36000</t>
  </si>
  <si>
    <t>6090</t>
  </si>
  <si>
    <t>15722</t>
  </si>
  <si>
    <t>7750</t>
  </si>
  <si>
    <t>3550</t>
  </si>
  <si>
    <t>12402</t>
  </si>
  <si>
    <t>8704</t>
  </si>
  <si>
    <t>64900</t>
  </si>
  <si>
    <t>216800</t>
  </si>
  <si>
    <t>372700</t>
  </si>
  <si>
    <t>22516</t>
  </si>
  <si>
    <t>76668</t>
  </si>
  <si>
    <t>5636</t>
  </si>
  <si>
    <t>28026</t>
  </si>
  <si>
    <t>1794</t>
  </si>
  <si>
    <t>8401</t>
  </si>
  <si>
    <t>30233</t>
  </si>
  <si>
    <t>3335</t>
  </si>
  <si>
    <t>20687</t>
  </si>
  <si>
    <t>64184</t>
  </si>
  <si>
    <t>58149</t>
  </si>
  <si>
    <t>41294</t>
  </si>
  <si>
    <t>7338</t>
  </si>
  <si>
    <t>46227</t>
  </si>
  <si>
    <t>36459</t>
  </si>
  <si>
    <t>1482</t>
  </si>
  <si>
    <t>5348</t>
  </si>
  <si>
    <t>3065</t>
  </si>
  <si>
    <t>51493</t>
  </si>
  <si>
    <t>7523</t>
  </si>
  <si>
    <t>4903</t>
  </si>
  <si>
    <t>6938</t>
  </si>
  <si>
    <t>5563</t>
  </si>
  <si>
    <t>8337</t>
  </si>
  <si>
    <t>5597</t>
  </si>
  <si>
    <t>19587</t>
  </si>
  <si>
    <t>9714</t>
  </si>
  <si>
    <t>7582</t>
  </si>
  <si>
    <t>ZEALAND PHARMA A/S</t>
  </si>
  <si>
    <t>DK0060257814</t>
  </si>
  <si>
    <t>2160</t>
  </si>
  <si>
    <t>5382</t>
  </si>
  <si>
    <t>7106</t>
  </si>
  <si>
    <t>22489</t>
  </si>
  <si>
    <t>14122</t>
  </si>
  <si>
    <t>8617</t>
  </si>
  <si>
    <t>7158</t>
  </si>
  <si>
    <t>3098</t>
  </si>
  <si>
    <t>1831</t>
  </si>
  <si>
    <t>4948</t>
  </si>
  <si>
    <t>5064</t>
  </si>
  <si>
    <t>8033</t>
  </si>
  <si>
    <t>12703</t>
  </si>
  <si>
    <t>CAC40 10 EURO FUT DEC24</t>
  </si>
  <si>
    <t>-696</t>
  </si>
  <si>
    <t>20241220</t>
  </si>
  <si>
    <t>EURO STOXX 50     DEC24</t>
  </si>
  <si>
    <t>-3122</t>
  </si>
  <si>
    <t>FTSE 100 IDX FUT  DEC24</t>
  </si>
  <si>
    <t>-851</t>
  </si>
  <si>
    <t>HSCEI FUTURES     NOV24</t>
  </si>
  <si>
    <t>-1637</t>
  </si>
  <si>
    <t>20241128</t>
  </si>
  <si>
    <t>MSCI EAFE         DEC24</t>
  </si>
  <si>
    <t>S&amp;P/TSX 60 IX FUT DEC24</t>
  </si>
  <si>
    <t>-639</t>
  </si>
  <si>
    <t>S&amp;P500 EMINI FUT  DEC24</t>
  </si>
  <si>
    <t>2527</t>
  </si>
  <si>
    <t>SPI 200 FUTURES   DEC24</t>
  </si>
  <si>
    <t>20241219</t>
  </si>
  <si>
    <t>TOPIX INDX FUTR   DEC24</t>
  </si>
  <si>
    <t>20241213</t>
  </si>
  <si>
    <t>1747</t>
  </si>
  <si>
    <t>20004135.3</t>
  </si>
  <si>
    <t>TRS RECEIVE SPTR INDEX/PAY SOFRRATE INDEX WITH SPREAD = 78.0 10/14/2025 ()_P</t>
  </si>
  <si>
    <t>20251014</t>
  </si>
  <si>
    <t>AUD/CAD FWD 20241216 ROYCCAT3</t>
  </si>
  <si>
    <t>7999439.57</t>
  </si>
  <si>
    <t>20241216</t>
  </si>
  <si>
    <t>CAD/AUD FWD 20241216 CHASUS33</t>
  </si>
  <si>
    <t>137299486.14</t>
  </si>
  <si>
    <t>CAD/CHF FWD 20241216 CHASUS33</t>
  </si>
  <si>
    <t>3635915.51</t>
  </si>
  <si>
    <t>CAD/CHF FWD 20241216 TDOMCATT</t>
  </si>
  <si>
    <t>56744186.34</t>
  </si>
  <si>
    <t>CAD/EUR FWD 20241216 ROYCCAT3</t>
  </si>
  <si>
    <t>24204754.77</t>
  </si>
  <si>
    <t>CAD/GBP FWD 20241216 BOFMCAT2</t>
  </si>
  <si>
    <t>7230472.09</t>
  </si>
  <si>
    <t>CAD/ILS FWD 20241216 CHASUS33</t>
  </si>
  <si>
    <t>39439875.81</t>
  </si>
  <si>
    <t>15810491429</t>
  </si>
  <si>
    <t>CAD/JPY FWD 20241216 CHASUS33</t>
  </si>
  <si>
    <t>CAD/JPY FWD 20241216 ROYCCAT3</t>
  </si>
  <si>
    <t>CAD/NOK FWD 20241216 TDOMCATT</t>
  </si>
  <si>
    <t>14356794.53</t>
  </si>
  <si>
    <t>9781457.039999999</t>
  </si>
  <si>
    <t>CAD/NZD FWD 20241216 TDOMCATT</t>
  </si>
  <si>
    <t>4506650.99</t>
  </si>
  <si>
    <t>CAD/USD FWD 20241216 TDOMCATT</t>
  </si>
  <si>
    <t>54332759.94</t>
  </si>
  <si>
    <t>DKK/CAD FWD 20241216 ROYCCAT3</t>
  </si>
  <si>
    <t>85464188.56</t>
  </si>
  <si>
    <t>EUR/CAD FWD 20241216 TDOMCATT</t>
  </si>
  <si>
    <t>21322597.77</t>
  </si>
  <si>
    <t>GBP/CAD FWD 20241216 CHASUS33</t>
  </si>
  <si>
    <t>79639959.77</t>
  </si>
  <si>
    <t>HKD/CAD FWD 20241216 CIBCCATT</t>
  </si>
  <si>
    <t>6754021.34</t>
  </si>
  <si>
    <t>HKD/CAD FWD 20241216 ROYCCAT3</t>
  </si>
  <si>
    <t>25988769.44</t>
  </si>
  <si>
    <t>SEK/CAD FWD 20241216 TDOMCATT</t>
  </si>
  <si>
    <t>1467397.71</t>
  </si>
  <si>
    <t>SGD/CAD FWD 20241216 ROYCCAT3</t>
  </si>
  <si>
    <t>7572669.1</t>
  </si>
  <si>
    <t>EAGLE FUND B2 LP</t>
  </si>
  <si>
    <t>1100000</t>
  </si>
  <si>
    <t>391555</t>
  </si>
  <si>
    <t>CA1350Z7CU68</t>
  </si>
  <si>
    <t>20241121</t>
  </si>
  <si>
    <t>352000</t>
  </si>
  <si>
    <t>CA1350Z7CX08</t>
  </si>
  <si>
    <t>1350Z7CX0</t>
  </si>
  <si>
    <t>666000</t>
  </si>
  <si>
    <t>20241218</t>
  </si>
  <si>
    <t>QUS 0 11/27/24</t>
  </si>
  <si>
    <t>CA7481ZJYU33</t>
  </si>
  <si>
    <t>7481ZJYU3</t>
  </si>
  <si>
    <t>20241127</t>
  </si>
  <si>
    <t>US912797MN44</t>
  </si>
  <si>
    <t>20241210</t>
  </si>
  <si>
    <t>US912797MJ32</t>
  </si>
  <si>
    <t>912797MJ3</t>
  </si>
  <si>
    <t>20250206</t>
  </si>
  <si>
    <t>US912797NG83</t>
  </si>
  <si>
    <t>912797NG8</t>
  </si>
  <si>
    <t>20250211</t>
  </si>
  <si>
    <t>US912797MD61</t>
  </si>
  <si>
    <t>47000000</t>
  </si>
  <si>
    <t>20241126</t>
  </si>
  <si>
    <t>US912797MX26</t>
  </si>
  <si>
    <t>64000000</t>
  </si>
  <si>
    <t>20250114</t>
  </si>
  <si>
    <t>US912797LE53</t>
  </si>
  <si>
    <t>912797LE5</t>
  </si>
  <si>
    <t>53000000</t>
  </si>
  <si>
    <t>76000000</t>
  </si>
  <si>
    <t>US912797HP56</t>
  </si>
  <si>
    <t>95000000</t>
  </si>
  <si>
    <t>20241129</t>
  </si>
  <si>
    <t>3976</t>
  </si>
  <si>
    <t>89110.67999999999</t>
  </si>
  <si>
    <t>2573.15</t>
  </si>
  <si>
    <t>116.75</t>
  </si>
  <si>
    <t>50145.6</t>
  </si>
  <si>
    <t>189868.2</t>
  </si>
  <si>
    <t>92070</t>
  </si>
  <si>
    <t>74866.55</t>
  </si>
  <si>
    <t>24281.25</t>
  </si>
  <si>
    <t>162986.18</t>
  </si>
  <si>
    <t>144518.9</t>
  </si>
  <si>
    <t>125359.02</t>
  </si>
  <si>
    <t>181476</t>
  </si>
  <si>
    <t>125247.75</t>
  </si>
  <si>
    <t>50240.75</t>
  </si>
  <si>
    <t>-0.13</t>
  </si>
  <si>
    <t>-1.56</t>
  </si>
  <si>
    <t>117217.26</t>
  </si>
  <si>
    <t>7320</t>
  </si>
  <si>
    <t>15615</t>
  </si>
  <si>
    <t>21874</t>
  </si>
  <si>
    <t>123151</t>
  </si>
  <si>
    <t>64570</t>
  </si>
  <si>
    <t>57252</t>
  </si>
  <si>
    <t>14716</t>
  </si>
  <si>
    <t>173700</t>
  </si>
  <si>
    <t>18336</t>
  </si>
  <si>
    <t>34503</t>
  </si>
  <si>
    <t>53850</t>
  </si>
  <si>
    <t>4222</t>
  </si>
  <si>
    <t>33447</t>
  </si>
  <si>
    <t>34295</t>
  </si>
  <si>
    <t>44013</t>
  </si>
  <si>
    <t>113890</t>
  </si>
  <si>
    <t>5603</t>
  </si>
  <si>
    <t>13060</t>
  </si>
  <si>
    <t>309818</t>
  </si>
  <si>
    <t>9880</t>
  </si>
  <si>
    <t>ANDLAUER HEALTHCARE GROUP INC</t>
  </si>
  <si>
    <t>CA0342231077</t>
  </si>
  <si>
    <t>034223107</t>
  </si>
  <si>
    <t>1420</t>
  </si>
  <si>
    <t>26147</t>
  </si>
  <si>
    <t>28005</t>
  </si>
  <si>
    <t>3210</t>
  </si>
  <si>
    <t>23927</t>
  </si>
  <si>
    <t>ATKINSREALIS GROUP INC</t>
  </si>
  <si>
    <t>CA04764T1049</t>
  </si>
  <si>
    <t>04764T104</t>
  </si>
  <si>
    <t>193702</t>
  </si>
  <si>
    <t>3646</t>
  </si>
  <si>
    <t>AYA GOLD &amp; SILVER INC</t>
  </si>
  <si>
    <t>CA05466C1095</t>
  </si>
  <si>
    <t>05466C109</t>
  </si>
  <si>
    <t>57065</t>
  </si>
  <si>
    <t>1545</t>
  </si>
  <si>
    <t>13425</t>
  </si>
  <si>
    <t>31952</t>
  </si>
  <si>
    <t>93238</t>
  </si>
  <si>
    <t>91215</t>
  </si>
  <si>
    <t>53835</t>
  </si>
  <si>
    <t>127066</t>
  </si>
  <si>
    <t>140577</t>
  </si>
  <si>
    <t>101699</t>
  </si>
  <si>
    <t>76686</t>
  </si>
  <si>
    <t>91324</t>
  </si>
  <si>
    <t>762363</t>
  </si>
  <si>
    <t>13171</t>
  </si>
  <si>
    <t>30311</t>
  </si>
  <si>
    <t>39945</t>
  </si>
  <si>
    <t>49396</t>
  </si>
  <si>
    <t>11710</t>
  </si>
  <si>
    <t>BIRD CONSTRUCTION INC</t>
  </si>
  <si>
    <t>CA09076P1045</t>
  </si>
  <si>
    <t>09076P104</t>
  </si>
  <si>
    <t>25799</t>
  </si>
  <si>
    <t>1819</t>
  </si>
  <si>
    <t>3811</t>
  </si>
  <si>
    <t>3781</t>
  </si>
  <si>
    <t>3629</t>
  </si>
  <si>
    <t>960</t>
  </si>
  <si>
    <t>12640</t>
  </si>
  <si>
    <t>16271</t>
  </si>
  <si>
    <t>10353</t>
  </si>
  <si>
    <t>4595</t>
  </si>
  <si>
    <t>2149</t>
  </si>
  <si>
    <t>9230</t>
  </si>
  <si>
    <t>62975</t>
  </si>
  <si>
    <t>221931</t>
  </si>
  <si>
    <t>97283</t>
  </si>
  <si>
    <t>94935</t>
  </si>
  <si>
    <t>9330</t>
  </si>
  <si>
    <t>1527</t>
  </si>
  <si>
    <t>52130</t>
  </si>
  <si>
    <t>13936</t>
  </si>
  <si>
    <t>187605</t>
  </si>
  <si>
    <t>CALIBRE MINING CORP</t>
  </si>
  <si>
    <t>CA13000C2058</t>
  </si>
  <si>
    <t>13000C205</t>
  </si>
  <si>
    <t>34400</t>
  </si>
  <si>
    <t>19069</t>
  </si>
  <si>
    <t>7346</t>
  </si>
  <si>
    <t>41278</t>
  </si>
  <si>
    <t>116600</t>
  </si>
  <si>
    <t>101077</t>
  </si>
  <si>
    <t>170072</t>
  </si>
  <si>
    <t>24230</t>
  </si>
  <si>
    <t>58184</t>
  </si>
  <si>
    <t>93098</t>
  </si>
  <si>
    <t>195439</t>
  </si>
  <si>
    <t>207000</t>
  </si>
  <si>
    <t>217929</t>
  </si>
  <si>
    <t>50420</t>
  </si>
  <si>
    <t>40849</t>
  </si>
  <si>
    <t>129100</t>
  </si>
  <si>
    <t>67490</t>
  </si>
  <si>
    <t>13875</t>
  </si>
  <si>
    <t>5679</t>
  </si>
  <si>
    <t>8250</t>
  </si>
  <si>
    <t>5732</t>
  </si>
  <si>
    <t>225981</t>
  </si>
  <si>
    <t>111470</t>
  </si>
  <si>
    <t>24242</t>
  </si>
  <si>
    <t>670</t>
  </si>
  <si>
    <t>6505</t>
  </si>
  <si>
    <t>77455</t>
  </si>
  <si>
    <t>CA15101Q2071</t>
  </si>
  <si>
    <t>15101Q207</t>
  </si>
  <si>
    <t>5152</t>
  </si>
  <si>
    <t>46300</t>
  </si>
  <si>
    <t>56896</t>
  </si>
  <si>
    <t>165195</t>
  </si>
  <si>
    <t>172979</t>
  </si>
  <si>
    <t>172410</t>
  </si>
  <si>
    <t>CES ENERGY SOLUTIONS CORP</t>
  </si>
  <si>
    <t>CA15713J1049</t>
  </si>
  <si>
    <t>15713J104</t>
  </si>
  <si>
    <t>21532</t>
  </si>
  <si>
    <t>8908</t>
  </si>
  <si>
    <t>53410</t>
  </si>
  <si>
    <t>11817</t>
  </si>
  <si>
    <t>126048</t>
  </si>
  <si>
    <t>11907</t>
  </si>
  <si>
    <t>44663</t>
  </si>
  <si>
    <t>5320</t>
  </si>
  <si>
    <t>23402</t>
  </si>
  <si>
    <t>1851</t>
  </si>
  <si>
    <t>860</t>
  </si>
  <si>
    <t>9913</t>
  </si>
  <si>
    <t>10118</t>
  </si>
  <si>
    <t>36169</t>
  </si>
  <si>
    <t>118400</t>
  </si>
  <si>
    <t>DENTALCORP HOLDINGS LTD</t>
  </si>
  <si>
    <t>CA24874B1085</t>
  </si>
  <si>
    <t>24874B108</t>
  </si>
  <si>
    <t>69200</t>
  </si>
  <si>
    <t>3782</t>
  </si>
  <si>
    <t>41567</t>
  </si>
  <si>
    <t>12325</t>
  </si>
  <si>
    <t>12086</t>
  </si>
  <si>
    <t>7885</t>
  </si>
  <si>
    <t>8995</t>
  </si>
  <si>
    <t>17698</t>
  </si>
  <si>
    <t>461805</t>
  </si>
  <si>
    <t>12567</t>
  </si>
  <si>
    <t>6253</t>
  </si>
  <si>
    <t>95249</t>
  </si>
  <si>
    <t>184168</t>
  </si>
  <si>
    <t>8463</t>
  </si>
  <si>
    <t>1932</t>
  </si>
  <si>
    <t>22854</t>
  </si>
  <si>
    <t>4810</t>
  </si>
  <si>
    <t>1147</t>
  </si>
  <si>
    <t>17368</t>
  </si>
  <si>
    <t>4115</t>
  </si>
  <si>
    <t>1991</t>
  </si>
  <si>
    <t>937</t>
  </si>
  <si>
    <t>9279</t>
  </si>
  <si>
    <t>2387</t>
  </si>
  <si>
    <t>3430</t>
  </si>
  <si>
    <t>6094</t>
  </si>
  <si>
    <t>9332</t>
  </si>
  <si>
    <t>78933</t>
  </si>
  <si>
    <t>13114</t>
  </si>
  <si>
    <t>29587</t>
  </si>
  <si>
    <t>186756</t>
  </si>
  <si>
    <t>1791</t>
  </si>
  <si>
    <t>19100</t>
  </si>
  <si>
    <t>4387</t>
  </si>
  <si>
    <t>21690</t>
  </si>
  <si>
    <t>16672</t>
  </si>
  <si>
    <t>125090</t>
  </si>
  <si>
    <t>FORTUNA MINING CORP</t>
  </si>
  <si>
    <t>CA3499421020</t>
  </si>
  <si>
    <t>349942102</t>
  </si>
  <si>
    <t>13385</t>
  </si>
  <si>
    <t>8451</t>
  </si>
  <si>
    <t>27350</t>
  </si>
  <si>
    <t>5505</t>
  </si>
  <si>
    <t>5180</t>
  </si>
  <si>
    <t>16880</t>
  </si>
  <si>
    <t>100550</t>
  </si>
  <si>
    <t>7093</t>
  </si>
  <si>
    <t>578</t>
  </si>
  <si>
    <t>CA3874372053</t>
  </si>
  <si>
    <t>387437205</t>
  </si>
  <si>
    <t>11866</t>
  </si>
  <si>
    <t>9956</t>
  </si>
  <si>
    <t>12439</t>
  </si>
  <si>
    <t>9563</t>
  </si>
  <si>
    <t>13460</t>
  </si>
  <si>
    <t>17247</t>
  </si>
  <si>
    <t>94704</t>
  </si>
  <si>
    <t>3438</t>
  </si>
  <si>
    <t>4069</t>
  </si>
  <si>
    <t>19894</t>
  </si>
  <si>
    <t>8180</t>
  </si>
  <si>
    <t>24884</t>
  </si>
  <si>
    <t>3505</t>
  </si>
  <si>
    <t>40517</t>
  </si>
  <si>
    <t>7219</t>
  </si>
  <si>
    <t>15147</t>
  </si>
  <si>
    <t>7820</t>
  </si>
  <si>
    <t>2299</t>
  </si>
  <si>
    <t>6362</t>
  </si>
  <si>
    <t>31251</t>
  </si>
  <si>
    <t>1858</t>
  </si>
  <si>
    <t>6345</t>
  </si>
  <si>
    <t>10334</t>
  </si>
  <si>
    <t>9985</t>
  </si>
  <si>
    <t>56177</t>
  </si>
  <si>
    <t>5205</t>
  </si>
  <si>
    <t>1232</t>
  </si>
  <si>
    <t>18180</t>
  </si>
  <si>
    <t>53786</t>
  </si>
  <si>
    <t>253078</t>
  </si>
  <si>
    <t>2752</t>
  </si>
  <si>
    <t>50746</t>
  </si>
  <si>
    <t>1934</t>
  </si>
  <si>
    <t>6011</t>
  </si>
  <si>
    <t>14745</t>
  </si>
  <si>
    <t>17166</t>
  </si>
  <si>
    <t>4317</t>
  </si>
  <si>
    <t>74042</t>
  </si>
  <si>
    <t>28576</t>
  </si>
  <si>
    <t>53950</t>
  </si>
  <si>
    <t>4102</t>
  </si>
  <si>
    <t>11809</t>
  </si>
  <si>
    <t>114562</t>
  </si>
  <si>
    <t>98141</t>
  </si>
  <si>
    <t>77795</t>
  </si>
  <si>
    <t>192868</t>
  </si>
  <si>
    <t>3242</t>
  </si>
  <si>
    <t>561417</t>
  </si>
  <si>
    <t>43755</t>
  </si>
  <si>
    <t>MDA SPACE LTD</t>
  </si>
  <si>
    <t>CA55293N1096</t>
  </si>
  <si>
    <t>55293N109</t>
  </si>
  <si>
    <t>43110</t>
  </si>
  <si>
    <t>11826</t>
  </si>
  <si>
    <t>155900</t>
  </si>
  <si>
    <t>81474</t>
  </si>
  <si>
    <t>2982</t>
  </si>
  <si>
    <t>8844</t>
  </si>
  <si>
    <t>35595</t>
  </si>
  <si>
    <t>109620</t>
  </si>
  <si>
    <t>895</t>
  </si>
  <si>
    <t>3573</t>
  </si>
  <si>
    <t>14885</t>
  </si>
  <si>
    <t>39855</t>
  </si>
  <si>
    <t>24670</t>
  </si>
  <si>
    <t>74200</t>
  </si>
  <si>
    <t>22480</t>
  </si>
  <si>
    <t>2053</t>
  </si>
  <si>
    <t>26698</t>
  </si>
  <si>
    <t>11249</t>
  </si>
  <si>
    <t>10689</t>
  </si>
  <si>
    <t>21633</t>
  </si>
  <si>
    <t>31663</t>
  </si>
  <si>
    <t>87390</t>
  </si>
  <si>
    <t>2855</t>
  </si>
  <si>
    <t>31073</t>
  </si>
  <si>
    <t>11745</t>
  </si>
  <si>
    <t>383370</t>
  </si>
  <si>
    <t>114716</t>
  </si>
  <si>
    <t>9080</t>
  </si>
  <si>
    <t>8114</t>
  </si>
  <si>
    <t>216700</t>
  </si>
  <si>
    <t>15886</t>
  </si>
  <si>
    <t>4421</t>
  </si>
  <si>
    <t>6045</t>
  </si>
  <si>
    <t>3454</t>
  </si>
  <si>
    <t>29591</t>
  </si>
  <si>
    <t>25351</t>
  </si>
  <si>
    <t>20650</t>
  </si>
  <si>
    <t>8506</t>
  </si>
  <si>
    <t>23820</t>
  </si>
  <si>
    <t>67192</t>
  </si>
  <si>
    <t>10463</t>
  </si>
  <si>
    <t>68212</t>
  </si>
  <si>
    <t>118498</t>
  </si>
  <si>
    <t>93140</t>
  </si>
  <si>
    <t>53160</t>
  </si>
  <si>
    <t>13838</t>
  </si>
  <si>
    <t>74006</t>
  </si>
  <si>
    <t>12697</t>
  </si>
  <si>
    <t>82860</t>
  </si>
  <si>
    <t>13096</t>
  </si>
  <si>
    <t>16566</t>
  </si>
  <si>
    <t>85968</t>
  </si>
  <si>
    <t>171162</t>
  </si>
  <si>
    <t>61954</t>
  </si>
  <si>
    <t>114779</t>
  </si>
  <si>
    <t>88281</t>
  </si>
  <si>
    <t>128250</t>
  </si>
  <si>
    <t>10772</t>
  </si>
  <si>
    <t>3308</t>
  </si>
  <si>
    <t>127020</t>
  </si>
  <si>
    <t>52920</t>
  </si>
  <si>
    <t>62782</t>
  </si>
  <si>
    <t>6513</t>
  </si>
  <si>
    <t>108153</t>
  </si>
  <si>
    <t>5654</t>
  </si>
  <si>
    <t>SOFTCHOICE CORP</t>
  </si>
  <si>
    <t>CA83405M1086</t>
  </si>
  <si>
    <t>83405M108</t>
  </si>
  <si>
    <t>SOUTH BOW CORP</t>
  </si>
  <si>
    <t>CA83671M1059</t>
  </si>
  <si>
    <t>83671M105</t>
  </si>
  <si>
    <t>9103</t>
  </si>
  <si>
    <t>11815</t>
  </si>
  <si>
    <t>1492</t>
  </si>
  <si>
    <t>449889</t>
  </si>
  <si>
    <t>908</t>
  </si>
  <si>
    <t>4947</t>
  </si>
  <si>
    <t>16032</t>
  </si>
  <si>
    <t>2422</t>
  </si>
  <si>
    <t>25297</t>
  </si>
  <si>
    <t>66515</t>
  </si>
  <si>
    <t>78575</t>
  </si>
  <si>
    <t>55570</t>
  </si>
  <si>
    <t>189241</t>
  </si>
  <si>
    <t>134310</t>
  </si>
  <si>
    <t>10660</t>
  </si>
  <si>
    <t>49225</t>
  </si>
  <si>
    <t>21920</t>
  </si>
  <si>
    <t>36409</t>
  </si>
  <si>
    <t>45416</t>
  </si>
  <si>
    <t>87500</t>
  </si>
  <si>
    <t>100700</t>
  </si>
  <si>
    <t>20135</t>
  </si>
  <si>
    <t>108190</t>
  </si>
  <si>
    <t>65237</t>
  </si>
  <si>
    <t>64945</t>
  </si>
  <si>
    <t>34420</t>
  </si>
  <si>
    <t>5891</t>
  </si>
  <si>
    <t>31836</t>
  </si>
  <si>
    <t>36828</t>
  </si>
  <si>
    <t>12152</t>
  </si>
  <si>
    <t>4091</t>
  </si>
  <si>
    <t>37322</t>
  </si>
  <si>
    <t>3741</t>
  </si>
  <si>
    <t>3588</t>
  </si>
  <si>
    <t>42882</t>
  </si>
  <si>
    <t>18659</t>
  </si>
  <si>
    <t>2007</t>
  </si>
  <si>
    <t>76469</t>
  </si>
  <si>
    <t>129653</t>
  </si>
  <si>
    <t>222349</t>
  </si>
  <si>
    <t>15199</t>
  </si>
  <si>
    <t>4428</t>
  </si>
  <si>
    <t>77330</t>
  </si>
  <si>
    <t>11497</t>
  </si>
  <si>
    <t>TRICAN WELL SERVICE LTD</t>
  </si>
  <si>
    <t>CA8959451037</t>
  </si>
  <si>
    <t>895945103</t>
  </si>
  <si>
    <t>88210</t>
  </si>
  <si>
    <t>30790</t>
  </si>
  <si>
    <t>2125</t>
  </si>
  <si>
    <t>VEREN INC</t>
  </si>
  <si>
    <t>CA92340V1076</t>
  </si>
  <si>
    <t>92340V107</t>
  </si>
  <si>
    <t>26961</t>
  </si>
  <si>
    <t>6874</t>
  </si>
  <si>
    <t>11321</t>
  </si>
  <si>
    <t>45780</t>
  </si>
  <si>
    <t>27919</t>
  </si>
  <si>
    <t>6534</t>
  </si>
  <si>
    <t>2592</t>
  </si>
  <si>
    <t>4733</t>
  </si>
  <si>
    <t>19898</t>
  </si>
  <si>
    <t>35692</t>
  </si>
  <si>
    <t>26201</t>
  </si>
  <si>
    <t>1278</t>
  </si>
  <si>
    <t>24602</t>
  </si>
  <si>
    <t>13435</t>
  </si>
  <si>
    <t>5477</t>
  </si>
  <si>
    <t>33176</t>
  </si>
  <si>
    <t>9806</t>
  </si>
  <si>
    <t>CA1350Z7CH57</t>
  </si>
  <si>
    <t>1350Z7CH5</t>
  </si>
  <si>
    <t>20241205</t>
  </si>
  <si>
    <t>CA1350Z7C288</t>
  </si>
  <si>
    <t>1350Z7C28</t>
  </si>
  <si>
    <t>2850000</t>
  </si>
  <si>
    <t>20250115</t>
  </si>
  <si>
    <t>CA1350Z7CM43</t>
  </si>
  <si>
    <t>1350Z7CM4</t>
  </si>
  <si>
    <t>20250130</t>
  </si>
  <si>
    <t>26868.5</t>
  </si>
  <si>
    <t>61017.43</t>
  </si>
  <si>
    <t>211370.06</t>
  </si>
  <si>
    <t>346075.64</t>
  </si>
  <si>
    <t>294904.05</t>
  </si>
  <si>
    <t>37685.4</t>
  </si>
  <si>
    <t>43594.26</t>
  </si>
  <si>
    <t>5141.72</t>
  </si>
  <si>
    <t>107764.79</t>
  </si>
  <si>
    <t>243755.69</t>
  </si>
  <si>
    <t>5880.8</t>
  </si>
  <si>
    <t>138284.6</t>
  </si>
  <si>
    <t>2846.49</t>
  </si>
  <si>
    <t>80729.91</t>
  </si>
  <si>
    <t>6559.68</t>
  </si>
  <si>
    <t>826.61</t>
  </si>
  <si>
    <t>33058.64</t>
  </si>
  <si>
    <t>111123.29</t>
  </si>
  <si>
    <t>7291.53</t>
  </si>
  <si>
    <t>3673.69</t>
  </si>
  <si>
    <t>4744.02</t>
  </si>
  <si>
    <t>64942.83</t>
  </si>
  <si>
    <t>30211.55</t>
  </si>
  <si>
    <t>23325.92</t>
  </si>
  <si>
    <t>34535.55</t>
  </si>
  <si>
    <t>7815.81</t>
  </si>
  <si>
    <t>11512.77</t>
  </si>
  <si>
    <t>7659.75</t>
  </si>
  <si>
    <t>220309.59</t>
  </si>
  <si>
    <t>128618.24</t>
  </si>
  <si>
    <t>99213.24000000001</t>
  </si>
  <si>
    <t>172729.29</t>
  </si>
  <si>
    <t>212815.59</t>
  </si>
  <si>
    <t>7493825.13</t>
  </si>
  <si>
    <t>184885.49</t>
  </si>
  <si>
    <t>488559.4</t>
  </si>
  <si>
    <t>2844716.6</t>
  </si>
  <si>
    <t>29487.97</t>
  </si>
  <si>
    <t>2786.62</t>
  </si>
  <si>
    <t>21749.1</t>
  </si>
  <si>
    <t>4409.07</t>
  </si>
  <si>
    <t>244502.76</t>
  </si>
  <si>
    <t>192392.52</t>
  </si>
  <si>
    <t>528766.25</t>
  </si>
  <si>
    <t>53901.25</t>
  </si>
  <si>
    <t>346864</t>
  </si>
  <si>
    <t>882778.4399999999</t>
  </si>
  <si>
    <t>23531.4</t>
  </si>
  <si>
    <t>482115.2</t>
  </si>
  <si>
    <t>240293.99</t>
  </si>
  <si>
    <t>3508918.74</t>
  </si>
  <si>
    <t>5215183.55</t>
  </si>
  <si>
    <t>1022245.09</t>
  </si>
  <si>
    <t>54207383.07</t>
  </si>
  <si>
    <t>811487.96</t>
  </si>
  <si>
    <t>209644.52</t>
  </si>
  <si>
    <t>964400.97</t>
  </si>
  <si>
    <t>599531.33</t>
  </si>
  <si>
    <t>118538.64</t>
  </si>
  <si>
    <t>828311.61</t>
  </si>
  <si>
    <t>15348.97</t>
  </si>
  <si>
    <t>33791.68</t>
  </si>
  <si>
    <t>122956.42</t>
  </si>
  <si>
    <t>147298.53</t>
  </si>
  <si>
    <t>82209.59</t>
  </si>
  <si>
    <t>49278.24</t>
  </si>
  <si>
    <t>156711.45</t>
  </si>
  <si>
    <t>530619.96</t>
  </si>
  <si>
    <t>1387009.01</t>
  </si>
  <si>
    <t>4162091.47</t>
  </si>
  <si>
    <t>19680</t>
  </si>
  <si>
    <t>1934600</t>
  </si>
  <si>
    <t>68881995</t>
  </si>
  <si>
    <t>6474228</t>
  </si>
  <si>
    <t>7512609</t>
  </si>
  <si>
    <t>262650</t>
  </si>
  <si>
    <t>42418637</t>
  </si>
  <si>
    <t>40440068</t>
  </si>
  <si>
    <t>82963955</t>
  </si>
  <si>
    <t>7679750</t>
  </si>
  <si>
    <t>142924593</t>
  </si>
  <si>
    <t>139092650</t>
  </si>
  <si>
    <t>99.95</t>
  </si>
  <si>
    <t>202.37</t>
  </si>
  <si>
    <t>651591.21</t>
  </si>
  <si>
    <t>116958.06</t>
  </si>
  <si>
    <t>61094.26</t>
  </si>
  <si>
    <t>1359256.91</t>
  </si>
  <si>
    <t>39883.5</t>
  </si>
  <si>
    <t>62.43</t>
  </si>
  <si>
    <t>64844</t>
  </si>
  <si>
    <t>19732</t>
  </si>
  <si>
    <t>2932</t>
  </si>
  <si>
    <t>7955</t>
  </si>
  <si>
    <t>4041</t>
  </si>
  <si>
    <t>-133.16</t>
  </si>
  <si>
    <t>336495.2</t>
  </si>
  <si>
    <t>42121.98</t>
  </si>
  <si>
    <t>-1404.26</t>
  </si>
  <si>
    <t>2483361.62</t>
  </si>
  <si>
    <t>110259.43</t>
  </si>
  <si>
    <t>26208.16</t>
  </si>
  <si>
    <t>61686.88</t>
  </si>
  <si>
    <t>317689.79</t>
  </si>
  <si>
    <t>37524.52</t>
  </si>
  <si>
    <t>132519.34</t>
  </si>
  <si>
    <t>RUB</t>
  </si>
  <si>
    <t>42695510.44</t>
  </si>
  <si>
    <t>36828034.17</t>
  </si>
  <si>
    <t>105322140</t>
  </si>
  <si>
    <t>60685600.97</t>
  </si>
  <si>
    <t>60740.71</t>
  </si>
  <si>
    <t>96886.05</t>
  </si>
  <si>
    <t>47329.41</t>
  </si>
  <si>
    <t>12268.02</t>
  </si>
  <si>
    <t>949.1</t>
  </si>
  <si>
    <t>207979.09</t>
  </si>
  <si>
    <t>22755.16</t>
  </si>
  <si>
    <t>2933.21</t>
  </si>
  <si>
    <t>3151.71</t>
  </si>
  <si>
    <t>9651.950000000001</t>
  </si>
  <si>
    <t>1.86</t>
  </si>
  <si>
    <t>-1138.96</t>
  </si>
  <si>
    <t>-83312.5</t>
  </si>
  <si>
    <t>930789.1899999999</t>
  </si>
  <si>
    <t>283090.83</t>
  </si>
  <si>
    <t>6319652</t>
  </si>
  <si>
    <t>-22689.9</t>
  </si>
  <si>
    <t>5881497</t>
  </si>
  <si>
    <t>8474.879999999999</t>
  </si>
  <si>
    <t>376267.58</t>
  </si>
  <si>
    <t>1773.1</t>
  </si>
  <si>
    <t>28094.79</t>
  </si>
  <si>
    <t>222336.46</t>
  </si>
  <si>
    <t>76092.95</t>
  </si>
  <si>
    <t>386071.07</t>
  </si>
  <si>
    <t>1931589.44</t>
  </si>
  <si>
    <t>363992.3</t>
  </si>
  <si>
    <t>343204.13</t>
  </si>
  <si>
    <t>8604.389999999999</t>
  </si>
  <si>
    <t>87847.2</t>
  </si>
  <si>
    <t>95499.78</t>
  </si>
  <si>
    <t>546000</t>
  </si>
  <si>
    <t>AAC TECHNOLOGIES HOLDINGS INC</t>
  </si>
  <si>
    <t>KYG2953R1149</t>
  </si>
  <si>
    <t>174593</t>
  </si>
  <si>
    <t>149474</t>
  </si>
  <si>
    <t>21464</t>
  </si>
  <si>
    <t>249254</t>
  </si>
  <si>
    <t>116797</t>
  </si>
  <si>
    <t>345000</t>
  </si>
  <si>
    <t>77000</t>
  </si>
  <si>
    <t>203918</t>
  </si>
  <si>
    <t>4263</t>
  </si>
  <si>
    <t>10748</t>
  </si>
  <si>
    <t>ADNOC DRILLING CO PJSC</t>
  </si>
  <si>
    <t>AEA007301012</t>
  </si>
  <si>
    <t>85985</t>
  </si>
  <si>
    <t>4952558</t>
  </si>
  <si>
    <t>4028018</t>
  </si>
  <si>
    <t>837400</t>
  </si>
  <si>
    <t>AGTHIA GROUP PJSC</t>
  </si>
  <si>
    <t>AEA001901015</t>
  </si>
  <si>
    <t>786973</t>
  </si>
  <si>
    <t>AHLUWALIA CONTRACTS INDIA LTD</t>
  </si>
  <si>
    <t>INE758C01029</t>
  </si>
  <si>
    <t>74438</t>
  </si>
  <si>
    <t>43104</t>
  </si>
  <si>
    <t>146467</t>
  </si>
  <si>
    <t>20533300</t>
  </si>
  <si>
    <t>49083</t>
  </si>
  <si>
    <t>56937</t>
  </si>
  <si>
    <t>AL RAJHI CO FOR CO-OPERATIVE INSURANCE</t>
  </si>
  <si>
    <t>SA12A0540J14</t>
  </si>
  <si>
    <t>1108</t>
  </si>
  <si>
    <t>90319</t>
  </si>
  <si>
    <t>803104</t>
  </si>
  <si>
    <t>182300</t>
  </si>
  <si>
    <t>1331600</t>
  </si>
  <si>
    <t>1200100</t>
  </si>
  <si>
    <t>806047</t>
  </si>
  <si>
    <t>35420</t>
  </si>
  <si>
    <t>ALIOR BANK SA</t>
  </si>
  <si>
    <t>PLALIOR00045</t>
  </si>
  <si>
    <t>2581</t>
  </si>
  <si>
    <t>ALKEM LABORATORIES LTD</t>
  </si>
  <si>
    <t>INE540L01014</t>
  </si>
  <si>
    <t>28484</t>
  </si>
  <si>
    <t>17004</t>
  </si>
  <si>
    <t>ALTEOGEN INC</t>
  </si>
  <si>
    <t>KR7196170005</t>
  </si>
  <si>
    <t>1181</t>
  </si>
  <si>
    <t>947550</t>
  </si>
  <si>
    <t>371101</t>
  </si>
  <si>
    <t>802340</t>
  </si>
  <si>
    <t>183500</t>
  </si>
  <si>
    <t>AMERICANA RESTAURANTS INTERNATIONAL PLC - FOREIGN CO</t>
  </si>
  <si>
    <t>87059</t>
  </si>
  <si>
    <t>188600</t>
  </si>
  <si>
    <t>81100</t>
  </si>
  <si>
    <t>ANADOLU EFES BIRACILIK VE MALT SANAYII AS</t>
  </si>
  <si>
    <t>TRAAEFES91A9</t>
  </si>
  <si>
    <t>ANHUI CONCH CEMENT CO LTD</t>
  </si>
  <si>
    <t>CNE1000001W2</t>
  </si>
  <si>
    <t>286317</t>
  </si>
  <si>
    <t>32514</t>
  </si>
  <si>
    <t>433210</t>
  </si>
  <si>
    <t>129150</t>
  </si>
  <si>
    <t>2902</t>
  </si>
  <si>
    <t>78742</t>
  </si>
  <si>
    <t>212388</t>
  </si>
  <si>
    <t>25589</t>
  </si>
  <si>
    <t>ARABIAN PIPES CO</t>
  </si>
  <si>
    <t>SA0007879378</t>
  </si>
  <si>
    <t>29239</t>
  </si>
  <si>
    <t>82168</t>
  </si>
  <si>
    <t>325830</t>
  </si>
  <si>
    <t>536053</t>
  </si>
  <si>
    <t>ASIA VITAL COMPONENTS CO LTD</t>
  </si>
  <si>
    <t>TW0003017000</t>
  </si>
  <si>
    <t>65012</t>
  </si>
  <si>
    <t>454454</t>
  </si>
  <si>
    <t>75684</t>
  </si>
  <si>
    <t>4151</t>
  </si>
  <si>
    <t>105999</t>
  </si>
  <si>
    <t>10851</t>
  </si>
  <si>
    <t>166800</t>
  </si>
  <si>
    <t>62241</t>
  </si>
  <si>
    <t>20301</t>
  </si>
  <si>
    <t>74524</t>
  </si>
  <si>
    <t>129809</t>
  </si>
  <si>
    <t>37879</t>
  </si>
  <si>
    <t>65587</t>
  </si>
  <si>
    <t>539500</t>
  </si>
  <si>
    <t>1540200</t>
  </si>
  <si>
    <t>12042600</t>
  </si>
  <si>
    <t>AZZAS 2154 SA</t>
  </si>
  <si>
    <t>BRAZZAACNOR9</t>
  </si>
  <si>
    <t>162000</t>
  </si>
  <si>
    <t>533431</t>
  </si>
  <si>
    <t>4001107</t>
  </si>
  <si>
    <t>115593</t>
  </si>
  <si>
    <t>90175</t>
  </si>
  <si>
    <t>8332</t>
  </si>
  <si>
    <t>134634</t>
  </si>
  <si>
    <t>12167</t>
  </si>
  <si>
    <t>1996</t>
  </si>
  <si>
    <t>152460</t>
  </si>
  <si>
    <t>31100</t>
  </si>
  <si>
    <t>10541935</t>
  </si>
  <si>
    <t>180067</t>
  </si>
  <si>
    <t>104850</t>
  </si>
  <si>
    <t>14753</t>
  </si>
  <si>
    <t>757500</t>
  </si>
  <si>
    <t>205900</t>
  </si>
  <si>
    <t>14342</t>
  </si>
  <si>
    <t>17490</t>
  </si>
  <si>
    <t>1144957</t>
  </si>
  <si>
    <t>1700400</t>
  </si>
  <si>
    <t>1133500</t>
  </si>
  <si>
    <t>521300</t>
  </si>
  <si>
    <t>244162</t>
  </si>
  <si>
    <t>527000</t>
  </si>
  <si>
    <t>185342</t>
  </si>
  <si>
    <t>1713499</t>
  </si>
  <si>
    <t>483900</t>
  </si>
  <si>
    <t>247900</t>
  </si>
  <si>
    <t>BANK OF NANJING CO LTD</t>
  </si>
  <si>
    <t>CNE100000627</t>
  </si>
  <si>
    <t>286766</t>
  </si>
  <si>
    <t>48144</t>
  </si>
  <si>
    <t>42608</t>
  </si>
  <si>
    <t>2023800</t>
  </si>
  <si>
    <t>25149500</t>
  </si>
  <si>
    <t>35537200</t>
  </si>
  <si>
    <t>11564534</t>
  </si>
  <si>
    <t>242720</t>
  </si>
  <si>
    <t>822947</t>
  </si>
  <si>
    <t>55790</t>
  </si>
  <si>
    <t>72141</t>
  </si>
  <si>
    <t>66882</t>
  </si>
  <si>
    <t>BEIJING ENTERPRISES HOLDINGS LTD</t>
  </si>
  <si>
    <t>HK0392044647</t>
  </si>
  <si>
    <t>122530</t>
  </si>
  <si>
    <t>85700</t>
  </si>
  <si>
    <t>20953</t>
  </si>
  <si>
    <t>104175</t>
  </si>
  <si>
    <t>31739</t>
  </si>
  <si>
    <t>173114</t>
  </si>
  <si>
    <t>47112</t>
  </si>
  <si>
    <t>71439</t>
  </si>
  <si>
    <t>74209</t>
  </si>
  <si>
    <t>248561</t>
  </si>
  <si>
    <t>10484</t>
  </si>
  <si>
    <t>22971</t>
  </si>
  <si>
    <t>BOSCH LTD</t>
  </si>
  <si>
    <t>INE323A01026</t>
  </si>
  <si>
    <t>233</t>
  </si>
  <si>
    <t>1072582</t>
  </si>
  <si>
    <t>35382</t>
  </si>
  <si>
    <t>BRF SA</t>
  </si>
  <si>
    <t>BRBRFSACNOR8</t>
  </si>
  <si>
    <t>BSF</t>
  </si>
  <si>
    <t>335</t>
  </si>
  <si>
    <t>23643</t>
  </si>
  <si>
    <t>314500</t>
  </si>
  <si>
    <t>16000</t>
  </si>
  <si>
    <t>CANARA BANK</t>
  </si>
  <si>
    <t>INE476A01022</t>
  </si>
  <si>
    <t>545218</t>
  </si>
  <si>
    <t>56081</t>
  </si>
  <si>
    <t>1662225</t>
  </si>
  <si>
    <t>142003</t>
  </si>
  <si>
    <t>268380</t>
  </si>
  <si>
    <t>147274</t>
  </si>
  <si>
    <t>288359</t>
  </si>
  <si>
    <t>1945</t>
  </si>
  <si>
    <t>547</t>
  </si>
  <si>
    <t>2143635</t>
  </si>
  <si>
    <t>420300</t>
  </si>
  <si>
    <t>37400</t>
  </si>
  <si>
    <t>468400</t>
  </si>
  <si>
    <t>3066300</t>
  </si>
  <si>
    <t>1513488</t>
  </si>
  <si>
    <t>611400</t>
  </si>
  <si>
    <t>40149</t>
  </si>
  <si>
    <t>CHANDRA ASRI PACIFIC TBK PT</t>
  </si>
  <si>
    <t>ID1000090301</t>
  </si>
  <si>
    <t>216900</t>
  </si>
  <si>
    <t>142180</t>
  </si>
  <si>
    <t>66064</t>
  </si>
  <si>
    <t>106700</t>
  </si>
  <si>
    <t>250600</t>
  </si>
  <si>
    <t>CHIEF TELECOM INC</t>
  </si>
  <si>
    <t>TW0006561004</t>
  </si>
  <si>
    <t>176000</t>
  </si>
  <si>
    <t>68000</t>
  </si>
  <si>
    <t>6220155</t>
  </si>
  <si>
    <t>370300</t>
  </si>
  <si>
    <t>377500</t>
  </si>
  <si>
    <t>884690</t>
  </si>
  <si>
    <t>CHINA HONGQIAO GROUP LTD</t>
  </si>
  <si>
    <t>KYG211501005</t>
  </si>
  <si>
    <t>86583</t>
  </si>
  <si>
    <t>CHINA JUSHI CO LTD</t>
  </si>
  <si>
    <t>CNE000000YM1</t>
  </si>
  <si>
    <t>387300</t>
  </si>
  <si>
    <t>198287</t>
  </si>
  <si>
    <t>1874127</t>
  </si>
  <si>
    <t>CHINA MERCHANTS SECURITIES CO LTD</t>
  </si>
  <si>
    <t>CNE100000HK9</t>
  </si>
  <si>
    <t>38500</t>
  </si>
  <si>
    <t>CHINA NATIONAL MEDICINES CORP LTD</t>
  </si>
  <si>
    <t>CNE000001D56</t>
  </si>
  <si>
    <t>26911</t>
  </si>
  <si>
    <t>1758200</t>
  </si>
  <si>
    <t>1392607</t>
  </si>
  <si>
    <t>1892800</t>
  </si>
  <si>
    <t>1732000</t>
  </si>
  <si>
    <t>CHINA RESOURCES MIXC LIFESTYLE SERVICES LTD</t>
  </si>
  <si>
    <t>KYG2122G1064</t>
  </si>
  <si>
    <t>166356</t>
  </si>
  <si>
    <t>136021</t>
  </si>
  <si>
    <t>CHINA YANGTZE POWER CO LTD</t>
  </si>
  <si>
    <t>CNE000001G87</t>
  </si>
  <si>
    <t>129300</t>
  </si>
  <si>
    <t>181920</t>
  </si>
  <si>
    <t>544513</t>
  </si>
  <si>
    <t>118000</t>
  </si>
  <si>
    <t>4822</t>
  </si>
  <si>
    <t>13700</t>
  </si>
  <si>
    <t>285922.1</t>
  </si>
  <si>
    <t>53922.7</t>
  </si>
  <si>
    <t>CIA PARANAENSE DE ENERGIA - COPEL</t>
  </si>
  <si>
    <t>188350</t>
  </si>
  <si>
    <t>207678</t>
  </si>
  <si>
    <t>93897</t>
  </si>
  <si>
    <t>9745600</t>
  </si>
  <si>
    <t>4327600</t>
  </si>
  <si>
    <t>565900</t>
  </si>
  <si>
    <t>2276</t>
  </si>
  <si>
    <t>309</t>
  </si>
  <si>
    <t>CLASSYS INC</t>
  </si>
  <si>
    <t>KR7214150005</t>
  </si>
  <si>
    <t>CLEAN SCIENCE &amp; TECHNOLOGY LTD</t>
  </si>
  <si>
    <t>INE227W01023</t>
  </si>
  <si>
    <t>68311</t>
  </si>
  <si>
    <t>872311</t>
  </si>
  <si>
    <t>CMS INFO SYSTEMS LTD</t>
  </si>
  <si>
    <t>INE925R01014</t>
  </si>
  <si>
    <t>130483</t>
  </si>
  <si>
    <t>25113</t>
  </si>
  <si>
    <t>19339</t>
  </si>
  <si>
    <t>31541</t>
  </si>
  <si>
    <t>69380</t>
  </si>
  <si>
    <t>646563</t>
  </si>
  <si>
    <t>28800</t>
  </si>
  <si>
    <t>186496</t>
  </si>
  <si>
    <t>363435</t>
  </si>
  <si>
    <t>30300</t>
  </si>
  <si>
    <t>679596</t>
  </si>
  <si>
    <t>201232</t>
  </si>
  <si>
    <t>14396</t>
  </si>
  <si>
    <t>55479</t>
  </si>
  <si>
    <t>951300</t>
  </si>
  <si>
    <t>166500</t>
  </si>
  <si>
    <t>THC450010R16</t>
  </si>
  <si>
    <t>146751</t>
  </si>
  <si>
    <t>60878</t>
  </si>
  <si>
    <t>10264</t>
  </si>
  <si>
    <t>19127</t>
  </si>
  <si>
    <t>CRRC CORP LTD</t>
  </si>
  <si>
    <t>CNE100000CP9</t>
  </si>
  <si>
    <t>2387290</t>
  </si>
  <si>
    <t>CNE100000BG0</t>
  </si>
  <si>
    <t>659000</t>
  </si>
  <si>
    <t>1887055</t>
  </si>
  <si>
    <t>450000</t>
  </si>
  <si>
    <t>6239000</t>
  </si>
  <si>
    <t>5359200</t>
  </si>
  <si>
    <t>32164</t>
  </si>
  <si>
    <t>15515</t>
  </si>
  <si>
    <t>1058</t>
  </si>
  <si>
    <t>10672</t>
  </si>
  <si>
    <t>15494</t>
  </si>
  <si>
    <t>87200</t>
  </si>
  <si>
    <t>39285</t>
  </si>
  <si>
    <t>DIXON TECHNOLOGIES INDIA LTD</t>
  </si>
  <si>
    <t>INE935N01020</t>
  </si>
  <si>
    <t>23215</t>
  </si>
  <si>
    <t>22482</t>
  </si>
  <si>
    <t>DONGGUAN YIHEDA AUTOMATION CO LTD</t>
  </si>
  <si>
    <t>CNE100004N75</t>
  </si>
  <si>
    <t>491120</t>
  </si>
  <si>
    <t>16715</t>
  </si>
  <si>
    <t>1830</t>
  </si>
  <si>
    <t>INE089A01031</t>
  </si>
  <si>
    <t>103730</t>
  </si>
  <si>
    <t>671671</t>
  </si>
  <si>
    <t>419219</t>
  </si>
  <si>
    <t>79820</t>
  </si>
  <si>
    <t>2935</t>
  </si>
  <si>
    <t>42171</t>
  </si>
  <si>
    <t>2961665</t>
  </si>
  <si>
    <t>734914</t>
  </si>
  <si>
    <t>202250</t>
  </si>
  <si>
    <t>EMBRAER SA</t>
  </si>
  <si>
    <t>BREMBRACNOR4</t>
  </si>
  <si>
    <t>336778</t>
  </si>
  <si>
    <t>82300</t>
  </si>
  <si>
    <t>ENCHEM CO LTD</t>
  </si>
  <si>
    <t>KR7348370008</t>
  </si>
  <si>
    <t>4769152</t>
  </si>
  <si>
    <t>683615</t>
  </si>
  <si>
    <t>3938683</t>
  </si>
  <si>
    <t>82925</t>
  </si>
  <si>
    <t>34619</t>
  </si>
  <si>
    <t>37115</t>
  </si>
  <si>
    <t>ESCORTS KUBOTA LTD</t>
  </si>
  <si>
    <t>INE042A01014</t>
  </si>
  <si>
    <t>ETIHAD ATHEEB TELECOMMUNICATION CO</t>
  </si>
  <si>
    <t>SA128G53E019</t>
  </si>
  <si>
    <t>87512</t>
  </si>
  <si>
    <t>72306</t>
  </si>
  <si>
    <t>596262</t>
  </si>
  <si>
    <t>2940799</t>
  </si>
  <si>
    <t>629916</t>
  </si>
  <si>
    <t>235857</t>
  </si>
  <si>
    <t>32200</t>
  </si>
  <si>
    <t>21430</t>
  </si>
  <si>
    <t>102000</t>
  </si>
  <si>
    <t>321218</t>
  </si>
  <si>
    <t>84300</t>
  </si>
  <si>
    <t>398196</t>
  </si>
  <si>
    <t>299040</t>
  </si>
  <si>
    <t>1060507</t>
  </si>
  <si>
    <t>378320</t>
  </si>
  <si>
    <t>100589</t>
  </si>
  <si>
    <t>797829</t>
  </si>
  <si>
    <t>2005</t>
  </si>
  <si>
    <t>97000</t>
  </si>
  <si>
    <t>103000</t>
  </si>
  <si>
    <t>FORTUNE ELECTRIC CO LTD</t>
  </si>
  <si>
    <t>TW0001519007</t>
  </si>
  <si>
    <t>131421</t>
  </si>
  <si>
    <t>252100</t>
  </si>
  <si>
    <t>FRONTKEN CORP BHD</t>
  </si>
  <si>
    <t>MYQ0128OO007</t>
  </si>
  <si>
    <t>1223100</t>
  </si>
  <si>
    <t>852890</t>
  </si>
  <si>
    <t>241080</t>
  </si>
  <si>
    <t>FUYAO GLASS INDUSTRY GROUP CO LTD</t>
  </si>
  <si>
    <t>CNE000000230</t>
  </si>
  <si>
    <t>297496</t>
  </si>
  <si>
    <t>262288</t>
  </si>
  <si>
    <t>53515</t>
  </si>
  <si>
    <t>GANESHA ECOSPHERE LTD</t>
  </si>
  <si>
    <t>INE845D01014</t>
  </si>
  <si>
    <t>46244</t>
  </si>
  <si>
    <t>1083484</t>
  </si>
  <si>
    <t>625300</t>
  </si>
  <si>
    <t>79400</t>
  </si>
  <si>
    <t>345137</t>
  </si>
  <si>
    <t>36790</t>
  </si>
  <si>
    <t>GIANT BIOGENE HOLDING CO LTD</t>
  </si>
  <si>
    <t>KYG3887G1091</t>
  </si>
  <si>
    <t>99105</t>
  </si>
  <si>
    <t>7748</t>
  </si>
  <si>
    <t>28502</t>
  </si>
  <si>
    <t>GODREJ AGROVET LTD</t>
  </si>
  <si>
    <t>INE850D01014</t>
  </si>
  <si>
    <t>157684</t>
  </si>
  <si>
    <t>321000</t>
  </si>
  <si>
    <t>104540</t>
  </si>
  <si>
    <t>28264600</t>
  </si>
  <si>
    <t>272102</t>
  </si>
  <si>
    <t>7011</t>
  </si>
  <si>
    <t>GREAT WALL MOTOR CO LTD</t>
  </si>
  <si>
    <t>CNE100000338</t>
  </si>
  <si>
    <t>537739</t>
  </si>
  <si>
    <t>63100</t>
  </si>
  <si>
    <t>42424</t>
  </si>
  <si>
    <t>5135</t>
  </si>
  <si>
    <t>GRUPO COMERCIAL CHEDRAUI SA DE CV</t>
  </si>
  <si>
    <t>MX01CH170002</t>
  </si>
  <si>
    <t>15606</t>
  </si>
  <si>
    <t>74500</t>
  </si>
  <si>
    <t>1099868</t>
  </si>
  <si>
    <t>1118704</t>
  </si>
  <si>
    <t>49100</t>
  </si>
  <si>
    <t>388459</t>
  </si>
  <si>
    <t>1243990</t>
  </si>
  <si>
    <t>66429</t>
  </si>
  <si>
    <t>528700</t>
  </si>
  <si>
    <t>3011091</t>
  </si>
  <si>
    <t>54930</t>
  </si>
  <si>
    <t>GULF INTERNATIONAL SERVICES QSC</t>
  </si>
  <si>
    <t>QA000A0Q6LH4</t>
  </si>
  <si>
    <t>2264444</t>
  </si>
  <si>
    <t>GULF MARINE SERVICES PLC</t>
  </si>
  <si>
    <t>GB00BJVWTM27</t>
  </si>
  <si>
    <t>7389048</t>
  </si>
  <si>
    <t>30928</t>
  </si>
  <si>
    <t>387705</t>
  </si>
  <si>
    <t>165342</t>
  </si>
  <si>
    <t>CNE000000CG9</t>
  </si>
  <si>
    <t>2468000</t>
  </si>
  <si>
    <t>241303</t>
  </si>
  <si>
    <t>23398</t>
  </si>
  <si>
    <t>2641</t>
  </si>
  <si>
    <t>1310</t>
  </si>
  <si>
    <t>HANSOH PHARMACEUTICAL GROUP CO LTD</t>
  </si>
  <si>
    <t>KYG549581067</t>
  </si>
  <si>
    <t>227141</t>
  </si>
  <si>
    <t>1136493</t>
  </si>
  <si>
    <t>127654</t>
  </si>
  <si>
    <t>74530</t>
  </si>
  <si>
    <t>86409</t>
  </si>
  <si>
    <t>104378</t>
  </si>
  <si>
    <t>242422</t>
  </si>
  <si>
    <t>HD HYUNDAI ELECTRIC CO LTD</t>
  </si>
  <si>
    <t>KR7267260008</t>
  </si>
  <si>
    <t>648</t>
  </si>
  <si>
    <t>675</t>
  </si>
  <si>
    <t>9848</t>
  </si>
  <si>
    <t>22285</t>
  </si>
  <si>
    <t>3168</t>
  </si>
  <si>
    <t>211972</t>
  </si>
  <si>
    <t>149248</t>
  </si>
  <si>
    <t>123464</t>
  </si>
  <si>
    <t>US40415F1012</t>
  </si>
  <si>
    <t>40415F101</t>
  </si>
  <si>
    <t>75480</t>
  </si>
  <si>
    <t>43622</t>
  </si>
  <si>
    <t>HENAN PINGGAO ELECTRIC CO LTD</t>
  </si>
  <si>
    <t>CNE000001774</t>
  </si>
  <si>
    <t>443200</t>
  </si>
  <si>
    <t>88164</t>
  </si>
  <si>
    <t>HENGAN INTERNATIONAL GROUP CO LTD</t>
  </si>
  <si>
    <t>KYG4402L1510</t>
  </si>
  <si>
    <t>203343</t>
  </si>
  <si>
    <t>24464</t>
  </si>
  <si>
    <t>215189</t>
  </si>
  <si>
    <t>42549</t>
  </si>
  <si>
    <t>5685</t>
  </si>
  <si>
    <t>9502</t>
  </si>
  <si>
    <t>24050</t>
  </si>
  <si>
    <t>82900</t>
  </si>
  <si>
    <t>793005</t>
  </si>
  <si>
    <t>1222000</t>
  </si>
  <si>
    <t>150800</t>
  </si>
  <si>
    <t>267275</t>
  </si>
  <si>
    <t>329925</t>
  </si>
  <si>
    <t>123300</t>
  </si>
  <si>
    <t>48700</t>
  </si>
  <si>
    <t>85332</t>
  </si>
  <si>
    <t>91022</t>
  </si>
  <si>
    <t>2654</t>
  </si>
  <si>
    <t>1162</t>
  </si>
  <si>
    <t>8509</t>
  </si>
  <si>
    <t>5396</t>
  </si>
  <si>
    <t>8931</t>
  </si>
  <si>
    <t>389</t>
  </si>
  <si>
    <t>49314</t>
  </si>
  <si>
    <t>2989</t>
  </si>
  <si>
    <t>176188</t>
  </si>
  <si>
    <t>150417</t>
  </si>
  <si>
    <t>271830</t>
  </si>
  <si>
    <t>977329</t>
  </si>
  <si>
    <t>1281234</t>
  </si>
  <si>
    <t>213419</t>
  </si>
  <si>
    <t>91700</t>
  </si>
  <si>
    <t>869110</t>
  </si>
  <si>
    <t>78200</t>
  </si>
  <si>
    <t>INDIAN HOTELS CO LTD/THE</t>
  </si>
  <si>
    <t>28957</t>
  </si>
  <si>
    <t>724941</t>
  </si>
  <si>
    <t>123700</t>
  </si>
  <si>
    <t>1473514</t>
  </si>
  <si>
    <t>227100</t>
  </si>
  <si>
    <t>INDUS TOWERS LTD</t>
  </si>
  <si>
    <t>INE121J01017</t>
  </si>
  <si>
    <t>280941</t>
  </si>
  <si>
    <t>7816</t>
  </si>
  <si>
    <t>2763514</t>
  </si>
  <si>
    <t>6190</t>
  </si>
  <si>
    <t>21412</t>
  </si>
  <si>
    <t>198518</t>
  </si>
  <si>
    <t>96657</t>
  </si>
  <si>
    <t>791926</t>
  </si>
  <si>
    <t>314308</t>
  </si>
  <si>
    <t>217926</t>
  </si>
  <si>
    <t>INSYDE SOFTWARE CORP</t>
  </si>
  <si>
    <t>TW0006231004</t>
  </si>
  <si>
    <t>INTER &amp; CO INC</t>
  </si>
  <si>
    <t>KYG4R20B1074</t>
  </si>
  <si>
    <t>6529</t>
  </si>
  <si>
    <t>120735</t>
  </si>
  <si>
    <t>14591</t>
  </si>
  <si>
    <t>31932</t>
  </si>
  <si>
    <t>233960</t>
  </si>
  <si>
    <t>1277452</t>
  </si>
  <si>
    <t>436232</t>
  </si>
  <si>
    <t>139800</t>
  </si>
  <si>
    <t>1722773</t>
  </si>
  <si>
    <t>159448</t>
  </si>
  <si>
    <t>4384260</t>
  </si>
  <si>
    <t>191617</t>
  </si>
  <si>
    <t>12760</t>
  </si>
  <si>
    <t>180038</t>
  </si>
  <si>
    <t>602008</t>
  </si>
  <si>
    <t>173116</t>
  </si>
  <si>
    <t>US47215P1066</t>
  </si>
  <si>
    <t>47215P106</t>
  </si>
  <si>
    <t>87820</t>
  </si>
  <si>
    <t>541013</t>
  </si>
  <si>
    <t>64700</t>
  </si>
  <si>
    <t>JINDAL STAINLESS LTD</t>
  </si>
  <si>
    <t>INE220G01021</t>
  </si>
  <si>
    <t>9779</t>
  </si>
  <si>
    <t>85737</t>
  </si>
  <si>
    <t>2900371</t>
  </si>
  <si>
    <t>14480</t>
  </si>
  <si>
    <t>JSW ENERGY LTD</t>
  </si>
  <si>
    <t>INE121E01018</t>
  </si>
  <si>
    <t>19123</t>
  </si>
  <si>
    <t>10409</t>
  </si>
  <si>
    <t>26922</t>
  </si>
  <si>
    <t>TH0016010017</t>
  </si>
  <si>
    <t>899200</t>
  </si>
  <si>
    <t>37461</t>
  </si>
  <si>
    <t>89428</t>
  </si>
  <si>
    <t>95733</t>
  </si>
  <si>
    <t>73368</t>
  </si>
  <si>
    <t>KFIN TECHNOLOGIES LTD</t>
  </si>
  <si>
    <t>INE138Y01010</t>
  </si>
  <si>
    <t>103792</t>
  </si>
  <si>
    <t>70211</t>
  </si>
  <si>
    <t>KGI FINANCIAL HOLDING CO LTD</t>
  </si>
  <si>
    <t>471952</t>
  </si>
  <si>
    <t>28901</t>
  </si>
  <si>
    <t>149480</t>
  </si>
  <si>
    <t>22360</t>
  </si>
  <si>
    <t>13047</t>
  </si>
  <si>
    <t>1276</t>
  </si>
  <si>
    <t>6697</t>
  </si>
  <si>
    <t>32801</t>
  </si>
  <si>
    <t>6664</t>
  </si>
  <si>
    <t>91000</t>
  </si>
  <si>
    <t>3578</t>
  </si>
  <si>
    <t>KUAISHOU TECHNOLOGY</t>
  </si>
  <si>
    <t>KYG532631028</t>
  </si>
  <si>
    <t>315281</t>
  </si>
  <si>
    <t>911</t>
  </si>
  <si>
    <t>24363</t>
  </si>
  <si>
    <t>537</t>
  </si>
  <si>
    <t>565684</t>
  </si>
  <si>
    <t>3816000</t>
  </si>
  <si>
    <t>64403</t>
  </si>
  <si>
    <t>303838</t>
  </si>
  <si>
    <t>49461</t>
  </si>
  <si>
    <t>L&amp;T TECHNOLOGY SERVICES LTD</t>
  </si>
  <si>
    <t>INE010V01017</t>
  </si>
  <si>
    <t>31078</t>
  </si>
  <si>
    <t>9471</t>
  </si>
  <si>
    <t>210261</t>
  </si>
  <si>
    <t>22210</t>
  </si>
  <si>
    <t>5274334</t>
  </si>
  <si>
    <t>LAUREATE EDUCATION INC</t>
  </si>
  <si>
    <t>US5186132032</t>
  </si>
  <si>
    <t>518613203</t>
  </si>
  <si>
    <t>75288</t>
  </si>
  <si>
    <t>12876</t>
  </si>
  <si>
    <t>2862</t>
  </si>
  <si>
    <t>9510</t>
  </si>
  <si>
    <t>100027</t>
  </si>
  <si>
    <t>4480</t>
  </si>
  <si>
    <t>447900</t>
  </si>
  <si>
    <t>292150</t>
  </si>
  <si>
    <t>322</t>
  </si>
  <si>
    <t>LS ELECTRIC CO LTD</t>
  </si>
  <si>
    <t>KR7010120004</t>
  </si>
  <si>
    <t>408</t>
  </si>
  <si>
    <t>6709</t>
  </si>
  <si>
    <t>83700</t>
  </si>
  <si>
    <t>856700</t>
  </si>
  <si>
    <t>19678</t>
  </si>
  <si>
    <t>2423000</t>
  </si>
  <si>
    <t>9239</t>
  </si>
  <si>
    <t>18567</t>
  </si>
  <si>
    <t>27969</t>
  </si>
  <si>
    <t>211934</t>
  </si>
  <si>
    <t>MAKEMYTRIP LTD</t>
  </si>
  <si>
    <t>MU0295S00016</t>
  </si>
  <si>
    <t>49476</t>
  </si>
  <si>
    <t>26705</t>
  </si>
  <si>
    <t>63050</t>
  </si>
  <si>
    <t>10760</t>
  </si>
  <si>
    <t>MANKIND PHARMA LTD</t>
  </si>
  <si>
    <t>INE634S01028</t>
  </si>
  <si>
    <t>3152</t>
  </si>
  <si>
    <t>64895</t>
  </si>
  <si>
    <t>336000</t>
  </si>
  <si>
    <t>54100</t>
  </si>
  <si>
    <t>103443</t>
  </si>
  <si>
    <t>344709</t>
  </si>
  <si>
    <t>239652</t>
  </si>
  <si>
    <t>772840</t>
  </si>
  <si>
    <t>614000</t>
  </si>
  <si>
    <t>7384</t>
  </si>
  <si>
    <t>4898</t>
  </si>
  <si>
    <t>5926</t>
  </si>
  <si>
    <t>2860</t>
  </si>
  <si>
    <t>206063</t>
  </si>
  <si>
    <t>METLEN ENERGY &amp; METALS SA</t>
  </si>
  <si>
    <t>3180</t>
  </si>
  <si>
    <t>499320</t>
  </si>
  <si>
    <t>52230</t>
  </si>
  <si>
    <t>383783</t>
  </si>
  <si>
    <t>541294</t>
  </si>
  <si>
    <t>MIDI UTAMA INDONESIA TBK PT</t>
  </si>
  <si>
    <t>ID1000117302</t>
  </si>
  <si>
    <t>49572600</t>
  </si>
  <si>
    <t>82100</t>
  </si>
  <si>
    <t>5133</t>
  </si>
  <si>
    <t>228000</t>
  </si>
  <si>
    <t>34289243</t>
  </si>
  <si>
    <t>14421</t>
  </si>
  <si>
    <t>208353</t>
  </si>
  <si>
    <t>48978</t>
  </si>
  <si>
    <t>749700</t>
  </si>
  <si>
    <t>97500</t>
  </si>
  <si>
    <t>33541</t>
  </si>
  <si>
    <t>535181</t>
  </si>
  <si>
    <t>157000</t>
  </si>
  <si>
    <t>159799</t>
  </si>
  <si>
    <t>114924</t>
  </si>
  <si>
    <t>4322</t>
  </si>
  <si>
    <t>5261</t>
  </si>
  <si>
    <t>171244</t>
  </si>
  <si>
    <t>647612</t>
  </si>
  <si>
    <t>30659</t>
  </si>
  <si>
    <t>237982</t>
  </si>
  <si>
    <t>2311170</t>
  </si>
  <si>
    <t>NATIONAL MEDICAL CARE CO</t>
  </si>
  <si>
    <t>SA139051UIH0</t>
  </si>
  <si>
    <t>45147</t>
  </si>
  <si>
    <t>12928</t>
  </si>
  <si>
    <t>16496</t>
  </si>
  <si>
    <t>9860</t>
  </si>
  <si>
    <t>111670</t>
  </si>
  <si>
    <t>734</t>
  </si>
  <si>
    <t>NEW HOPE LIUHE CO LTD</t>
  </si>
  <si>
    <t>CNE000000VB0</t>
  </si>
  <si>
    <t>291800</t>
  </si>
  <si>
    <t>70301</t>
  </si>
  <si>
    <t>239300</t>
  </si>
  <si>
    <t>NEXUS SELECT TRUST</t>
  </si>
  <si>
    <t>INE0NDH25011</t>
  </si>
  <si>
    <t>447539</t>
  </si>
  <si>
    <t>62492</t>
  </si>
  <si>
    <t>5113</t>
  </si>
  <si>
    <t>NHPC LTD</t>
  </si>
  <si>
    <t>INE848E01016</t>
  </si>
  <si>
    <t>98617</t>
  </si>
  <si>
    <t>140945</t>
  </si>
  <si>
    <t>101000</t>
  </si>
  <si>
    <t>NINGBO SANXING MEDICAL ELECTRIC CO LTD</t>
  </si>
  <si>
    <t>CNE100001567</t>
  </si>
  <si>
    <t>356600</t>
  </si>
  <si>
    <t>NINGBO TUOPU GROUP CO LTD</t>
  </si>
  <si>
    <t>CNE1000023J3</t>
  </si>
  <si>
    <t>151862</t>
  </si>
  <si>
    <t>242055</t>
  </si>
  <si>
    <t>412000</t>
  </si>
  <si>
    <t>91256</t>
  </si>
  <si>
    <t>128469</t>
  </si>
  <si>
    <t>85861</t>
  </si>
  <si>
    <t>890259</t>
  </si>
  <si>
    <t>NUVAMA WEALTH MANAGEMENT LTD</t>
  </si>
  <si>
    <t>INE531F01015</t>
  </si>
  <si>
    <t>30528</t>
  </si>
  <si>
    <t>312734</t>
  </si>
  <si>
    <t>533769</t>
  </si>
  <si>
    <t>OIL INDIA LTD</t>
  </si>
  <si>
    <t>INE274J01014</t>
  </si>
  <si>
    <t>14277</t>
  </si>
  <si>
    <t>228765</t>
  </si>
  <si>
    <t>22538</t>
  </si>
  <si>
    <t>28500</t>
  </si>
  <si>
    <t>OPTIMA BANK SA</t>
  </si>
  <si>
    <t>GRS533003000</t>
  </si>
  <si>
    <t>109060</t>
  </si>
  <si>
    <t>ORACLE FINANCIAL SERVICES SOFTWARE LTD</t>
  </si>
  <si>
    <t>INE881D01027</t>
  </si>
  <si>
    <t>5158</t>
  </si>
  <si>
    <t>633</t>
  </si>
  <si>
    <t>30900</t>
  </si>
  <si>
    <t>4570</t>
  </si>
  <si>
    <t>120668</t>
  </si>
  <si>
    <t>37679</t>
  </si>
  <si>
    <t>115473</t>
  </si>
  <si>
    <t>PAGSEGURO DIGITAL LTD</t>
  </si>
  <si>
    <t>KYG687071012</t>
  </si>
  <si>
    <t>19869</t>
  </si>
  <si>
    <t>704232</t>
  </si>
  <si>
    <t>92968</t>
  </si>
  <si>
    <t>237126</t>
  </si>
  <si>
    <t>25636</t>
  </si>
  <si>
    <t>98239</t>
  </si>
  <si>
    <t>4464.33</t>
  </si>
  <si>
    <t>463346</t>
  </si>
  <si>
    <t>INE262H01021</t>
  </si>
  <si>
    <t>3024</t>
  </si>
  <si>
    <t>101300</t>
  </si>
  <si>
    <t>1061622</t>
  </si>
  <si>
    <t>137800</t>
  </si>
  <si>
    <t>173954</t>
  </si>
  <si>
    <t>750738</t>
  </si>
  <si>
    <t>238984</t>
  </si>
  <si>
    <t>17904</t>
  </si>
  <si>
    <t>20670</t>
  </si>
  <si>
    <t>4192000</t>
  </si>
  <si>
    <t>35979</t>
  </si>
  <si>
    <t>445056</t>
  </si>
  <si>
    <t>989500</t>
  </si>
  <si>
    <t>2014000</t>
  </si>
  <si>
    <t>2255</t>
  </si>
  <si>
    <t>PNB HOUSING FINANCE LTD</t>
  </si>
  <si>
    <t>INE572E01012</t>
  </si>
  <si>
    <t>POP MART INTERNATIONAL GROUP LTD</t>
  </si>
  <si>
    <t>KYG7170M1033</t>
  </si>
  <si>
    <t>124575</t>
  </si>
  <si>
    <t>1725933</t>
  </si>
  <si>
    <t>624389</t>
  </si>
  <si>
    <t>22119</t>
  </si>
  <si>
    <t>2403</t>
  </si>
  <si>
    <t>283068</t>
  </si>
  <si>
    <t>317457</t>
  </si>
  <si>
    <t>141785</t>
  </si>
  <si>
    <t>125387</t>
  </si>
  <si>
    <t>63721</t>
  </si>
  <si>
    <t>472100</t>
  </si>
  <si>
    <t>PRESTIGE ESTATES PROJECTS LTD</t>
  </si>
  <si>
    <t>INE811K01011</t>
  </si>
  <si>
    <t>5006</t>
  </si>
  <si>
    <t>25200</t>
  </si>
  <si>
    <t>901314</t>
  </si>
  <si>
    <t>29445</t>
  </si>
  <si>
    <t>70738</t>
  </si>
  <si>
    <t>341000</t>
  </si>
  <si>
    <t>47700</t>
  </si>
  <si>
    <t>742800</t>
  </si>
  <si>
    <t>311300</t>
  </si>
  <si>
    <t>429800</t>
  </si>
  <si>
    <t>42408</t>
  </si>
  <si>
    <t>516095</t>
  </si>
  <si>
    <t>104652</t>
  </si>
  <si>
    <t>10911</t>
  </si>
  <si>
    <t>23824</t>
  </si>
  <si>
    <t>642412</t>
  </si>
  <si>
    <t>89865</t>
  </si>
  <si>
    <t>QATAR ISLAMIC BANK QPSC</t>
  </si>
  <si>
    <t>50384</t>
  </si>
  <si>
    <t>13917</t>
  </si>
  <si>
    <t>27003</t>
  </si>
  <si>
    <t>600100</t>
  </si>
  <si>
    <t>536950</t>
  </si>
  <si>
    <t>1304807</t>
  </si>
  <si>
    <t>140207</t>
  </si>
  <si>
    <t>78000</t>
  </si>
  <si>
    <t>38472</t>
  </si>
  <si>
    <t>1374214</t>
  </si>
  <si>
    <t>RAIL VIKAS NIGAM LTD</t>
  </si>
  <si>
    <t>INE415G01027</t>
  </si>
  <si>
    <t>14833</t>
  </si>
  <si>
    <t>111251</t>
  </si>
  <si>
    <t>261462</t>
  </si>
  <si>
    <t>22500</t>
  </si>
  <si>
    <t>224316</t>
  </si>
  <si>
    <t>179736</t>
  </si>
  <si>
    <t>820084</t>
  </si>
  <si>
    <t>41492</t>
  </si>
  <si>
    <t>97382</t>
  </si>
  <si>
    <t>142482</t>
  </si>
  <si>
    <t>51790</t>
  </si>
  <si>
    <t>34300</t>
  </si>
  <si>
    <t>52699</t>
  </si>
  <si>
    <t>SAL SAUDI LOGISTICS SERVICES</t>
  </si>
  <si>
    <t>SA15T1L22JH8</t>
  </si>
  <si>
    <t>8906</t>
  </si>
  <si>
    <t>689</t>
  </si>
  <si>
    <t>1248546</t>
  </si>
  <si>
    <t>6457</t>
  </si>
  <si>
    <t>2522</t>
  </si>
  <si>
    <t>SAMSUNG E AND A CO., LTD</t>
  </si>
  <si>
    <t>11621</t>
  </si>
  <si>
    <t>199865</t>
  </si>
  <si>
    <t>24483</t>
  </si>
  <si>
    <t>138239</t>
  </si>
  <si>
    <t>131791</t>
  </si>
  <si>
    <t>470010</t>
  </si>
  <si>
    <t>3642</t>
  </si>
  <si>
    <t>840</t>
  </si>
  <si>
    <t>29676</t>
  </si>
  <si>
    <t>19606</t>
  </si>
  <si>
    <t>28909</t>
  </si>
  <si>
    <t>81394</t>
  </si>
  <si>
    <t>8980</t>
  </si>
  <si>
    <t>318132.8</t>
  </si>
  <si>
    <t>135410</t>
  </si>
  <si>
    <t>129220</t>
  </si>
  <si>
    <t>2032</t>
  </si>
  <si>
    <t>82509</t>
  </si>
  <si>
    <t>35962</t>
  </si>
  <si>
    <t>26124</t>
  </si>
  <si>
    <t>13024</t>
  </si>
  <si>
    <t>13893</t>
  </si>
  <si>
    <t>34165</t>
  </si>
  <si>
    <t>84197</t>
  </si>
  <si>
    <t>159844</t>
  </si>
  <si>
    <t>59882</t>
  </si>
  <si>
    <t>15846</t>
  </si>
  <si>
    <t>SD Guthrie Bhd</t>
  </si>
  <si>
    <t>160188</t>
  </si>
  <si>
    <t>43285</t>
  </si>
  <si>
    <t>1276800</t>
  </si>
  <si>
    <t>SERES GROUP CO LTD</t>
  </si>
  <si>
    <t>CNE1000028B9</t>
  </si>
  <si>
    <t>475900</t>
  </si>
  <si>
    <t>SHANGHAI CHICMAX COSMETIC CO LTD</t>
  </si>
  <si>
    <t>CNE100005MX1</t>
  </si>
  <si>
    <t>322300</t>
  </si>
  <si>
    <t>474222</t>
  </si>
  <si>
    <t>35495</t>
  </si>
  <si>
    <t>SHENZHEN ENVICOOL TECHNOLOGY CO LTD</t>
  </si>
  <si>
    <t>CNE100002CC3</t>
  </si>
  <si>
    <t>524737</t>
  </si>
  <si>
    <t>243300</t>
  </si>
  <si>
    <t>344312</t>
  </si>
  <si>
    <t>25138</t>
  </si>
  <si>
    <t>12474</t>
  </si>
  <si>
    <t>462945</t>
  </si>
  <si>
    <t>46573</t>
  </si>
  <si>
    <t>8994</t>
  </si>
  <si>
    <t>1020700</t>
  </si>
  <si>
    <t>101400</t>
  </si>
  <si>
    <t>136000</t>
  </si>
  <si>
    <t>1817978</t>
  </si>
  <si>
    <t>2135151</t>
  </si>
  <si>
    <t>310618</t>
  </si>
  <si>
    <t>223589</t>
  </si>
  <si>
    <t>2638600</t>
  </si>
  <si>
    <t>21131</t>
  </si>
  <si>
    <t>15752</t>
  </si>
  <si>
    <t>2965</t>
  </si>
  <si>
    <t>77471</t>
  </si>
  <si>
    <t>18160</t>
  </si>
  <si>
    <t>2146</t>
  </si>
  <si>
    <t>561</t>
  </si>
  <si>
    <t>5920</t>
  </si>
  <si>
    <t>285100</t>
  </si>
  <si>
    <t>223464</t>
  </si>
  <si>
    <t>2548</t>
  </si>
  <si>
    <t>59718</t>
  </si>
  <si>
    <t>37845</t>
  </si>
  <si>
    <t>222686</t>
  </si>
  <si>
    <t>STONECO LTD</t>
  </si>
  <si>
    <t>KYG851581069</t>
  </si>
  <si>
    <t>6883</t>
  </si>
  <si>
    <t>STYLAM INDUSTRIES LTD</t>
  </si>
  <si>
    <t>INE239C01020</t>
  </si>
  <si>
    <t>34694</t>
  </si>
  <si>
    <t>88467</t>
  </si>
  <si>
    <t>SUNDARAM FINANCE LTD</t>
  </si>
  <si>
    <t>INE660A01013</t>
  </si>
  <si>
    <t>2162</t>
  </si>
  <si>
    <t>3097000</t>
  </si>
  <si>
    <t>252503</t>
  </si>
  <si>
    <t>SUNWAY BHD</t>
  </si>
  <si>
    <t>MYL5211OO007</t>
  </si>
  <si>
    <t>14967</t>
  </si>
  <si>
    <t>384959</t>
  </si>
  <si>
    <t>288183</t>
  </si>
  <si>
    <t>176788</t>
  </si>
  <si>
    <t>304182</t>
  </si>
  <si>
    <t>350438</t>
  </si>
  <si>
    <t>198623</t>
  </si>
  <si>
    <t>319511</t>
  </si>
  <si>
    <t>1113395</t>
  </si>
  <si>
    <t>717000</t>
  </si>
  <si>
    <t>1570000</t>
  </si>
  <si>
    <t>1338000</t>
  </si>
  <si>
    <t>20792</t>
  </si>
  <si>
    <t>TALAAT MOUSTAFA GROUP</t>
  </si>
  <si>
    <t>EGS691S1C011</t>
  </si>
  <si>
    <t>30054</t>
  </si>
  <si>
    <t>64308</t>
  </si>
  <si>
    <t>26333</t>
  </si>
  <si>
    <t>153488</t>
  </si>
  <si>
    <t>18067</t>
  </si>
  <si>
    <t>214091</t>
  </si>
  <si>
    <t>56244</t>
  </si>
  <si>
    <t>224533</t>
  </si>
  <si>
    <t>TCC GROUP HOLDINGS CO LTD</t>
  </si>
  <si>
    <t>197672</t>
  </si>
  <si>
    <t>15695</t>
  </si>
  <si>
    <t>426900</t>
  </si>
  <si>
    <t>5700025</t>
  </si>
  <si>
    <t>78700</t>
  </si>
  <si>
    <t>327320</t>
  </si>
  <si>
    <t>248800</t>
  </si>
  <si>
    <t>566900</t>
  </si>
  <si>
    <t>519800</t>
  </si>
  <si>
    <t>122607</t>
  </si>
  <si>
    <t>THERMAX LTD</t>
  </si>
  <si>
    <t>INE152A01029</t>
  </si>
  <si>
    <t>1272</t>
  </si>
  <si>
    <t>1769600</t>
  </si>
  <si>
    <t>TINGYI CAYMAN ISLANDS HOLDING CORP</t>
  </si>
  <si>
    <t>KYG8878S1030</t>
  </si>
  <si>
    <t>457326</t>
  </si>
  <si>
    <t>1048000</t>
  </si>
  <si>
    <t>52782</t>
  </si>
  <si>
    <t>720200</t>
  </si>
  <si>
    <t>523445</t>
  </si>
  <si>
    <t>16746</t>
  </si>
  <si>
    <t>3655</t>
  </si>
  <si>
    <t>TORRENT POWER LTD</t>
  </si>
  <si>
    <t>INE813H01021</t>
  </si>
  <si>
    <t>5349</t>
  </si>
  <si>
    <t>29099</t>
  </si>
  <si>
    <t>15457</t>
  </si>
  <si>
    <t>146645</t>
  </si>
  <si>
    <t>331988</t>
  </si>
  <si>
    <t>14490</t>
  </si>
  <si>
    <t>291668</t>
  </si>
  <si>
    <t>166279</t>
  </si>
  <si>
    <t>32004</t>
  </si>
  <si>
    <t>45443</t>
  </si>
  <si>
    <t>103047</t>
  </si>
  <si>
    <t>3238</t>
  </si>
  <si>
    <t>614724</t>
  </si>
  <si>
    <t>144000</t>
  </si>
  <si>
    <t>57900</t>
  </si>
  <si>
    <t>218700</t>
  </si>
  <si>
    <t>386860</t>
  </si>
  <si>
    <t>116253</t>
  </si>
  <si>
    <t>167914</t>
  </si>
  <si>
    <t>25431</t>
  </si>
  <si>
    <t>31240</t>
  </si>
  <si>
    <t>714700</t>
  </si>
  <si>
    <t>228182</t>
  </si>
  <si>
    <t>27288</t>
  </si>
  <si>
    <t>INE200M01039</t>
  </si>
  <si>
    <t>34477</t>
  </si>
  <si>
    <t>288542</t>
  </si>
  <si>
    <t>40447</t>
  </si>
  <si>
    <t>5220747</t>
  </si>
  <si>
    <t>VENUS PIPES &amp; TUBES LTD</t>
  </si>
  <si>
    <t>INE0JA001018</t>
  </si>
  <si>
    <t>75117</t>
  </si>
  <si>
    <t>234924</t>
  </si>
  <si>
    <t>34100</t>
  </si>
  <si>
    <t>87706</t>
  </si>
  <si>
    <t>1660000</t>
  </si>
  <si>
    <t>14763</t>
  </si>
  <si>
    <t>VODAFONE IDEA LTD</t>
  </si>
  <si>
    <t>INE669E01016</t>
  </si>
  <si>
    <t>673195</t>
  </si>
  <si>
    <t>149200</t>
  </si>
  <si>
    <t>70820</t>
  </si>
  <si>
    <t>16450</t>
  </si>
  <si>
    <t>106000</t>
  </si>
  <si>
    <t>458165</t>
  </si>
  <si>
    <t>1095707</t>
  </si>
  <si>
    <t>85208</t>
  </si>
  <si>
    <t>47800</t>
  </si>
  <si>
    <t>450604</t>
  </si>
  <si>
    <t>CNE1000000D4</t>
  </si>
  <si>
    <t>59400</t>
  </si>
  <si>
    <t>141042</t>
  </si>
  <si>
    <t>WILL SEMICONDUCTOR CO LTD SHANGHAI</t>
  </si>
  <si>
    <t>CNE100002XM8</t>
  </si>
  <si>
    <t>331149</t>
  </si>
  <si>
    <t>346096</t>
  </si>
  <si>
    <t>103314</t>
  </si>
  <si>
    <t>273500</t>
  </si>
  <si>
    <t>23530</t>
  </si>
  <si>
    <t>30666</t>
  </si>
  <si>
    <t>69576</t>
  </si>
  <si>
    <t>WUXI NCE POWER CO LTD</t>
  </si>
  <si>
    <t>CNE1000042H7</t>
  </si>
  <si>
    <t>247353</t>
  </si>
  <si>
    <t>401624</t>
  </si>
  <si>
    <t>2902000</t>
  </si>
  <si>
    <t>XP INC</t>
  </si>
  <si>
    <t>KYG982391099</t>
  </si>
  <si>
    <t>10452</t>
  </si>
  <si>
    <t>11557</t>
  </si>
  <si>
    <t>105602</t>
  </si>
  <si>
    <t>YATHARTH HOSPITAL &amp; TRAUMA CARE SERVICES LTD</t>
  </si>
  <si>
    <t>INE0JO301016</t>
  </si>
  <si>
    <t>354052</t>
  </si>
  <si>
    <t>YEALINK NETWORK TECHNOLOGY CORP LTD</t>
  </si>
  <si>
    <t>CNE100002PC5</t>
  </si>
  <si>
    <t>431979</t>
  </si>
  <si>
    <t>886300</t>
  </si>
  <si>
    <t>493300</t>
  </si>
  <si>
    <t>283701</t>
  </si>
  <si>
    <t>105038</t>
  </si>
  <si>
    <t>566699</t>
  </si>
  <si>
    <t>1746000</t>
  </si>
  <si>
    <t>346878</t>
  </si>
  <si>
    <t>248000</t>
  </si>
  <si>
    <t>18977</t>
  </si>
  <si>
    <t>195934</t>
  </si>
  <si>
    <t>ZYDUS LIFESCIENCES LTD</t>
  </si>
  <si>
    <t>INE010B01027</t>
  </si>
  <si>
    <t>7257</t>
  </si>
  <si>
    <t>FTSE CHINA A50    NOV24</t>
  </si>
  <si>
    <t>-9009</t>
  </si>
  <si>
    <t>MSCI EMGMKT       DEC24</t>
  </si>
  <si>
    <t>1895</t>
  </si>
  <si>
    <t>MSCI TAIWAN USD   NOV24</t>
  </si>
  <si>
    <t>314</t>
  </si>
  <si>
    <t>622</t>
  </si>
  <si>
    <t>IFSC NIFTY 50 FUT NOV24</t>
  </si>
  <si>
    <t>US912797JR94</t>
  </si>
  <si>
    <t>912797JR9</t>
  </si>
  <si>
    <t>112000000</t>
  </si>
  <si>
    <t>20250123</t>
  </si>
  <si>
    <t>12450000</t>
  </si>
  <si>
    <t>13000000</t>
  </si>
  <si>
    <t>84426.77</t>
  </si>
  <si>
    <t>3604.08</t>
  </si>
  <si>
    <t>3794.32</t>
  </si>
  <si>
    <t>6428.06</t>
  </si>
  <si>
    <t>1449.17</t>
  </si>
  <si>
    <t>841.8099999999999</t>
  </si>
  <si>
    <t>723.02</t>
  </si>
  <si>
    <t>599.1799999999999</t>
  </si>
  <si>
    <t>974.76</t>
  </si>
  <si>
    <t>1104.6</t>
  </si>
  <si>
    <t>695.63</t>
  </si>
  <si>
    <t>5345.3</t>
  </si>
  <si>
    <t>3157.25</t>
  </si>
  <si>
    <t>28960.78</t>
  </si>
  <si>
    <t>35353.51</t>
  </si>
  <si>
    <t>38368.96</t>
  </si>
  <si>
    <t>12553.41</t>
  </si>
  <si>
    <t>998.6</t>
  </si>
  <si>
    <t>6706.12</t>
  </si>
  <si>
    <t>13973.83</t>
  </si>
  <si>
    <t>15522.35</t>
  </si>
  <si>
    <t>732.91</t>
  </si>
  <si>
    <t>7751.67</t>
  </si>
  <si>
    <t>8548.02</t>
  </si>
  <si>
    <t>292.41</t>
  </si>
  <si>
    <t>20542.72</t>
  </si>
  <si>
    <t>9130.08</t>
  </si>
  <si>
    <t>20272.21</t>
  </si>
  <si>
    <t>1289.13</t>
  </si>
  <si>
    <t>4071.85</t>
  </si>
  <si>
    <t>1994.92</t>
  </si>
  <si>
    <t>5064.71</t>
  </si>
  <si>
    <t>1034851</t>
  </si>
  <si>
    <t>5819384</t>
  </si>
  <si>
    <t>10026.09</t>
  </si>
  <si>
    <t>46418.74</t>
  </si>
  <si>
    <t>25059.3</t>
  </si>
  <si>
    <t>18539.39</t>
  </si>
  <si>
    <t>613715.26</t>
  </si>
  <si>
    <t>259680.24</t>
  </si>
  <si>
    <t>1603.2</t>
  </si>
  <si>
    <t>2544.78</t>
  </si>
  <si>
    <t>3991.31</t>
  </si>
  <si>
    <t>13535.54</t>
  </si>
  <si>
    <t>8842.799999999999</t>
  </si>
  <si>
    <t>520.8</t>
  </si>
  <si>
    <t>1752.01</t>
  </si>
  <si>
    <t>5544.81</t>
  </si>
  <si>
    <t>9883.639999999999</t>
  </si>
  <si>
    <t>2226.32</t>
  </si>
  <si>
    <t>5300.38</t>
  </si>
  <si>
    <t>1692.59</t>
  </si>
  <si>
    <t>1222.4</t>
  </si>
  <si>
    <t>5408.4</t>
  </si>
  <si>
    <t>13812.72</t>
  </si>
  <si>
    <t>20727.14</t>
  </si>
  <si>
    <t>3664.24</t>
  </si>
  <si>
    <t>13806.66</t>
  </si>
  <si>
    <t>44704.72</t>
  </si>
  <si>
    <t>7648.8</t>
  </si>
  <si>
    <t>34842.57</t>
  </si>
  <si>
    <t>9854.98</t>
  </si>
  <si>
    <t>8963.370000000001</t>
  </si>
  <si>
    <t>54583.03</t>
  </si>
  <si>
    <t>2465.2</t>
  </si>
  <si>
    <t>9044.51</t>
  </si>
  <si>
    <t>569.6</t>
  </si>
  <si>
    <t>5952.38</t>
  </si>
  <si>
    <t>9775.200000000001</t>
  </si>
  <si>
    <t>3837.02</t>
  </si>
  <si>
    <t>5482.42</t>
  </si>
  <si>
    <t>25353.79</t>
  </si>
  <si>
    <t>273.21</t>
  </si>
  <si>
    <t>4294.03</t>
  </si>
  <si>
    <t>21983.38</t>
  </si>
  <si>
    <t>5012.26</t>
  </si>
  <si>
    <t>7280.34</t>
  </si>
  <si>
    <t>1296</t>
  </si>
  <si>
    <t>646</t>
  </si>
  <si>
    <t>31570</t>
  </si>
  <si>
    <t>9722</t>
  </si>
  <si>
    <t>66936</t>
  </si>
  <si>
    <t>21893</t>
  </si>
  <si>
    <t>571</t>
  </si>
  <si>
    <t>13520</t>
  </si>
  <si>
    <t>11675</t>
  </si>
  <si>
    <t>84800</t>
  </si>
  <si>
    <t>6846</t>
  </si>
  <si>
    <t>49227</t>
  </si>
  <si>
    <t>12000000</t>
  </si>
  <si>
    <t>657015.78</t>
  </si>
  <si>
    <t>42951.26</t>
  </si>
  <si>
    <t>9710607.65</t>
  </si>
  <si>
    <t>9217.700000000001</t>
  </si>
  <si>
    <t>267472</t>
  </si>
  <si>
    <t>37853</t>
  </si>
  <si>
    <t>226223</t>
  </si>
  <si>
    <t>410203</t>
  </si>
  <si>
    <t>127700</t>
  </si>
  <si>
    <t>51252</t>
  </si>
  <si>
    <t>650.65</t>
  </si>
  <si>
    <t>12068.7</t>
  </si>
  <si>
    <t>111529</t>
  </si>
  <si>
    <t>279300</t>
  </si>
  <si>
    <t>272974</t>
  </si>
  <si>
    <t>163558</t>
  </si>
  <si>
    <t>120947</t>
  </si>
  <si>
    <t>PRIMO BRANDS CORP</t>
  </si>
  <si>
    <t>US7416231022</t>
  </si>
  <si>
    <t>741623102</t>
  </si>
  <si>
    <t>41605</t>
  </si>
  <si>
    <t>175400</t>
  </si>
  <si>
    <t>59951</t>
  </si>
  <si>
    <t>181600</t>
  </si>
  <si>
    <t>2775000</t>
  </si>
  <si>
    <t>68333ZAA5</t>
  </si>
  <si>
    <t>PROV OF ON - MTN 2.90% SERIES DMTN236 BONDS 02-JUN-2049</t>
  </si>
  <si>
    <t>12.09</t>
  </si>
  <si>
    <t>3582</t>
  </si>
  <si>
    <t>2298.44</t>
  </si>
  <si>
    <t>2180.57</t>
  </si>
  <si>
    <t>21017.4</t>
  </si>
  <si>
    <t>59316.3</t>
  </si>
  <si>
    <t>30325.8</t>
  </si>
  <si>
    <t>4540.81</t>
  </si>
  <si>
    <t>41200.95</t>
  </si>
  <si>
    <t>223826.7</t>
  </si>
  <si>
    <t>776.67</t>
  </si>
  <si>
    <t>52577.28</t>
  </si>
  <si>
    <t>4332061</t>
  </si>
  <si>
    <t>6219266</t>
  </si>
  <si>
    <t>10106308</t>
  </si>
  <si>
    <t>6478402</t>
  </si>
  <si>
    <t>588984</t>
  </si>
  <si>
    <t>1824792.53</t>
  </si>
  <si>
    <t>1988.63</t>
  </si>
  <si>
    <t>2222273.49</t>
  </si>
  <si>
    <t>27436.77</t>
  </si>
  <si>
    <t>31840.78</t>
  </si>
  <si>
    <t>244060.5</t>
  </si>
  <si>
    <t>2410.05</t>
  </si>
  <si>
    <t>206210.55</t>
  </si>
  <si>
    <t>36352.8</t>
  </si>
  <si>
    <t>5724</t>
  </si>
  <si>
    <t>27340.2</t>
  </si>
  <si>
    <t>42600.6</t>
  </si>
  <si>
    <t>768.3</t>
  </si>
  <si>
    <t>152778.78</t>
  </si>
  <si>
    <t>1044.75</t>
  </si>
  <si>
    <t>277.96</t>
  </si>
  <si>
    <t>14569.13</t>
  </si>
  <si>
    <t>5367.39</t>
  </si>
  <si>
    <t>3623.06</t>
  </si>
  <si>
    <t>4041.1</t>
  </si>
  <si>
    <t>9069.77</t>
  </si>
  <si>
    <t>5871.6</t>
  </si>
  <si>
    <t>2762.1</t>
  </si>
  <si>
    <t>7891.8</t>
  </si>
  <si>
    <t>132300</t>
  </si>
  <si>
    <t>8335.5</t>
  </si>
  <si>
    <t>14480.25</t>
  </si>
  <si>
    <t>492.6</t>
  </si>
  <si>
    <t>3867.3</t>
  </si>
  <si>
    <t>79195.05</t>
  </si>
  <si>
    <t>16368.75</t>
  </si>
  <si>
    <t>1804.11</t>
  </si>
  <si>
    <t>713.25</t>
  </si>
  <si>
    <t>3855.6</t>
  </si>
  <si>
    <t>59890</t>
  </si>
  <si>
    <t>60798</t>
  </si>
  <si>
    <t>21523</t>
  </si>
  <si>
    <t>15227</t>
  </si>
  <si>
    <t>55608</t>
  </si>
  <si>
    <t>24447</t>
  </si>
  <si>
    <t>18561</t>
  </si>
  <si>
    <t>202134</t>
  </si>
  <si>
    <t>173945</t>
  </si>
  <si>
    <t>59096</t>
  </si>
  <si>
    <t>322289</t>
  </si>
  <si>
    <t>49777</t>
  </si>
  <si>
    <t>11294</t>
  </si>
  <si>
    <t>6666</t>
  </si>
  <si>
    <t>7926</t>
  </si>
  <si>
    <t>18409</t>
  </si>
  <si>
    <t>41346</t>
  </si>
  <si>
    <t>6696</t>
  </si>
  <si>
    <t>501206</t>
  </si>
  <si>
    <t>6351</t>
  </si>
  <si>
    <t>246695</t>
  </si>
  <si>
    <t>10641</t>
  </si>
  <si>
    <t>242152</t>
  </si>
  <si>
    <t>25371</t>
  </si>
  <si>
    <t>17519</t>
  </si>
  <si>
    <t>9909</t>
  </si>
  <si>
    <t>45569</t>
  </si>
  <si>
    <t>7009</t>
  </si>
  <si>
    <t>5374</t>
  </si>
  <si>
    <t>4970</t>
  </si>
  <si>
    <t>25001</t>
  </si>
  <si>
    <t>50568</t>
  </si>
  <si>
    <t>69767</t>
  </si>
  <si>
    <t>152150</t>
  </si>
  <si>
    <t>8009</t>
  </si>
  <si>
    <t>34751</t>
  </si>
  <si>
    <t>51952</t>
  </si>
  <si>
    <t>60197</t>
  </si>
  <si>
    <t>47250</t>
  </si>
  <si>
    <t>2100</t>
  </si>
  <si>
    <t>13229</t>
  </si>
  <si>
    <t>138598</t>
  </si>
  <si>
    <t>65672</t>
  </si>
  <si>
    <t>140796</t>
  </si>
  <si>
    <t>17067</t>
  </si>
  <si>
    <t>26793</t>
  </si>
  <si>
    <t>134719</t>
  </si>
  <si>
    <t>16438</t>
  </si>
  <si>
    <t>29803</t>
  </si>
  <si>
    <t>27962</t>
  </si>
  <si>
    <t>23943</t>
  </si>
  <si>
    <t>15224</t>
  </si>
  <si>
    <t>25559</t>
  </si>
  <si>
    <t>67309</t>
  </si>
  <si>
    <t>43236</t>
  </si>
  <si>
    <t>22906</t>
  </si>
  <si>
    <t>21584</t>
  </si>
  <si>
    <t>8588</t>
  </si>
  <si>
    <t>28841</t>
  </si>
  <si>
    <t>10457</t>
  </si>
  <si>
    <t>24158</t>
  </si>
  <si>
    <t>10159</t>
  </si>
  <si>
    <t>14976</t>
  </si>
  <si>
    <t>31601</t>
  </si>
  <si>
    <t>4318</t>
  </si>
  <si>
    <t>154322</t>
  </si>
  <si>
    <t>6902</t>
  </si>
  <si>
    <t>8899</t>
  </si>
  <si>
    <t>19103</t>
  </si>
  <si>
    <t>23520</t>
  </si>
  <si>
    <t>20099</t>
  </si>
  <si>
    <t>22301</t>
  </si>
  <si>
    <t>49463</t>
  </si>
  <si>
    <t>7990</t>
  </si>
  <si>
    <t>39228</t>
  </si>
  <si>
    <t>30429</t>
  </si>
  <si>
    <t>10138</t>
  </si>
  <si>
    <t>24213</t>
  </si>
  <si>
    <t>44764</t>
  </si>
  <si>
    <t>34103</t>
  </si>
  <si>
    <t>22359</t>
  </si>
  <si>
    <t>24252</t>
  </si>
  <si>
    <t>13313</t>
  </si>
  <si>
    <t>33673</t>
  </si>
  <si>
    <t>49910</t>
  </si>
  <si>
    <t>146499</t>
  </si>
  <si>
    <t>19710</t>
  </si>
  <si>
    <t>11304</t>
  </si>
  <si>
    <t>12954</t>
  </si>
  <si>
    <t>21070</t>
  </si>
  <si>
    <t>82825</t>
  </si>
  <si>
    <t>23149</t>
  </si>
  <si>
    <t>98761</t>
  </si>
  <si>
    <t>9374</t>
  </si>
  <si>
    <t>65927</t>
  </si>
  <si>
    <t>39676</t>
  </si>
  <si>
    <t>32422</t>
  </si>
  <si>
    <t>23162</t>
  </si>
  <si>
    <t>68758</t>
  </si>
  <si>
    <t>4589</t>
  </si>
  <si>
    <t>31295</t>
  </si>
  <si>
    <t>23547</t>
  </si>
  <si>
    <t>3877</t>
  </si>
  <si>
    <t>443</t>
  </si>
  <si>
    <t>16961</t>
  </si>
  <si>
    <t>44096</t>
  </si>
  <si>
    <t>87134</t>
  </si>
  <si>
    <t>75436</t>
  </si>
  <si>
    <t>38159</t>
  </si>
  <si>
    <t>242990</t>
  </si>
  <si>
    <t>11168</t>
  </si>
  <si>
    <t>46150</t>
  </si>
  <si>
    <t>25421</t>
  </si>
  <si>
    <t>41930</t>
  </si>
  <si>
    <t>14835</t>
  </si>
  <si>
    <t>39628</t>
  </si>
  <si>
    <t>70711</t>
  </si>
  <si>
    <t>41638</t>
  </si>
  <si>
    <t>6994</t>
  </si>
  <si>
    <t>846470</t>
  </si>
  <si>
    <t>22834</t>
  </si>
  <si>
    <t>14754</t>
  </si>
  <si>
    <t>56944</t>
  </si>
  <si>
    <t>69651</t>
  </si>
  <si>
    <t>20415</t>
  </si>
  <si>
    <t>4375</t>
  </si>
  <si>
    <t>34211</t>
  </si>
  <si>
    <t>47303</t>
  </si>
  <si>
    <t>194944</t>
  </si>
  <si>
    <t>69856</t>
  </si>
  <si>
    <t>53513</t>
  </si>
  <si>
    <t>13668</t>
  </si>
  <si>
    <t>8020</t>
  </si>
  <si>
    <t>81207</t>
  </si>
  <si>
    <t>20132</t>
  </si>
  <si>
    <t>31839</t>
  </si>
  <si>
    <t>38407</t>
  </si>
  <si>
    <t>6726</t>
  </si>
  <si>
    <t>29940</t>
  </si>
  <si>
    <t>31495</t>
  </si>
  <si>
    <t>25433</t>
  </si>
  <si>
    <t>9963</t>
  </si>
  <si>
    <t>45730</t>
  </si>
  <si>
    <t>10964</t>
  </si>
  <si>
    <t>33351</t>
  </si>
  <si>
    <t>49172</t>
  </si>
  <si>
    <t>17840</t>
  </si>
  <si>
    <t>35756</t>
  </si>
  <si>
    <t>1983000</t>
  </si>
  <si>
    <t>37642</t>
  </si>
  <si>
    <t>38984</t>
  </si>
  <si>
    <t>18120</t>
  </si>
  <si>
    <t>98789</t>
  </si>
  <si>
    <t>38851</t>
  </si>
  <si>
    <t>6632</t>
  </si>
  <si>
    <t>7838</t>
  </si>
  <si>
    <t>46032</t>
  </si>
  <si>
    <t>64669</t>
  </si>
  <si>
    <t>25076</t>
  </si>
  <si>
    <t>31621</t>
  </si>
  <si>
    <t>53651</t>
  </si>
  <si>
    <t>13891</t>
  </si>
  <si>
    <t>144789</t>
  </si>
  <si>
    <t>40946</t>
  </si>
  <si>
    <t>35875</t>
  </si>
  <si>
    <t>54195</t>
  </si>
  <si>
    <t>152224</t>
  </si>
  <si>
    <t>62709</t>
  </si>
  <si>
    <t>80085</t>
  </si>
  <si>
    <t>44726</t>
  </si>
  <si>
    <t>13754</t>
  </si>
  <si>
    <t>119932</t>
  </si>
  <si>
    <t>25056</t>
  </si>
  <si>
    <t>41905</t>
  </si>
  <si>
    <t>19094</t>
  </si>
  <si>
    <t>15679</t>
  </si>
  <si>
    <t>-1890</t>
  </si>
  <si>
    <t>20241118</t>
  </si>
  <si>
    <t>4012000</t>
  </si>
  <si>
    <t>1211.51</t>
  </si>
  <si>
    <t>21576.64</t>
  </si>
  <si>
    <t>44901</t>
  </si>
  <si>
    <t>96231</t>
  </si>
  <si>
    <t>88100</t>
  </si>
  <si>
    <t>9110</t>
  </si>
  <si>
    <t>13659</t>
  </si>
  <si>
    <t>83822</t>
  </si>
  <si>
    <t>11260</t>
  </si>
  <si>
    <t>13503</t>
  </si>
  <si>
    <t>3204</t>
  </si>
  <si>
    <t>13949</t>
  </si>
  <si>
    <t>46535</t>
  </si>
  <si>
    <t>152705</t>
  </si>
  <si>
    <t>43615</t>
  </si>
  <si>
    <t>7474</t>
  </si>
  <si>
    <t>1577</t>
  </si>
  <si>
    <t>65252</t>
  </si>
  <si>
    <t>25511</t>
  </si>
  <si>
    <t>232300</t>
  </si>
  <si>
    <t>607840</t>
  </si>
  <si>
    <t>120758</t>
  </si>
  <si>
    <t>54118</t>
  </si>
  <si>
    <t>3028</t>
  </si>
  <si>
    <t>96920</t>
  </si>
  <si>
    <t>91236</t>
  </si>
  <si>
    <t>3131</t>
  </si>
  <si>
    <t>133188</t>
  </si>
  <si>
    <t>180670</t>
  </si>
  <si>
    <t>2319000</t>
  </si>
  <si>
    <t>975000</t>
  </si>
  <si>
    <t>1023428.03</t>
  </si>
  <si>
    <t>42046069.39</t>
  </si>
  <si>
    <t>51083.97</t>
  </si>
  <si>
    <t>18510188.74</t>
  </si>
  <si>
    <t>1989114.27</t>
  </si>
  <si>
    <t>89912.60000000001</t>
  </si>
  <si>
    <t>1131416.75</t>
  </si>
  <si>
    <t>40392</t>
  </si>
  <si>
    <t>4931.4</t>
  </si>
  <si>
    <t>505321.74</t>
  </si>
  <si>
    <t>33922.17</t>
  </si>
  <si>
    <t>22398.94</t>
  </si>
  <si>
    <t>24260.55</t>
  </si>
  <si>
    <t>23629792.48</t>
  </si>
  <si>
    <t>1215072</t>
  </si>
  <si>
    <t>1916594.76</t>
  </si>
  <si>
    <t>1746483.7</t>
  </si>
  <si>
    <t>148800</t>
  </si>
  <si>
    <t>129710</t>
  </si>
  <si>
    <t>BIDVEST GROUP LTD</t>
  </si>
  <si>
    <t>33354</t>
  </si>
  <si>
    <t>1793184</t>
  </si>
  <si>
    <t>59450</t>
  </si>
  <si>
    <t>3093700</t>
  </si>
  <si>
    <t>130839</t>
  </si>
  <si>
    <t>1695</t>
  </si>
  <si>
    <t>351436</t>
  </si>
  <si>
    <t>2059900</t>
  </si>
  <si>
    <t>-1992</t>
  </si>
  <si>
    <t>2281</t>
  </si>
  <si>
    <t>2360977.34</t>
  </si>
  <si>
    <t>21798.13</t>
  </si>
  <si>
    <t>778648.53</t>
  </si>
  <si>
    <t>26568.7</t>
  </si>
  <si>
    <t>12.73</t>
  </si>
  <si>
    <t>52730.44</t>
  </si>
  <si>
    <t>5791544.09</t>
  </si>
  <si>
    <t>4247.88</t>
  </si>
  <si>
    <t>203297.08</t>
  </si>
  <si>
    <t>126895.26</t>
  </si>
  <si>
    <t>47640</t>
  </si>
  <si>
    <t>-28989448.5</t>
  </si>
  <si>
    <t>440826</t>
  </si>
  <si>
    <t>20059.58</t>
  </si>
  <si>
    <t>28509.58</t>
  </si>
  <si>
    <t>576737.98</t>
  </si>
  <si>
    <t>189383.8</t>
  </si>
  <si>
    <t>7829.36</t>
  </si>
  <si>
    <t>3136</t>
  </si>
  <si>
    <t>3421.55</t>
  </si>
  <si>
    <t>7535.04</t>
  </si>
  <si>
    <t>6443.25</t>
  </si>
  <si>
    <t>13318.2</t>
  </si>
  <si>
    <t>5915.2</t>
  </si>
  <si>
    <t>552.84</t>
  </si>
  <si>
    <t>25265.67</t>
  </si>
  <si>
    <t>20626.77</t>
  </si>
  <si>
    <t>2264.4</t>
  </si>
  <si>
    <t>27771.92</t>
  </si>
  <si>
    <t>4906.2</t>
  </si>
  <si>
    <t>9314.34</t>
  </si>
  <si>
    <t>2134.66</t>
  </si>
  <si>
    <t>314.96</t>
  </si>
  <si>
    <t>1296.6</t>
  </si>
  <si>
    <t>28809.9</t>
  </si>
  <si>
    <t>36198.5</t>
  </si>
  <si>
    <t>23780.24</t>
  </si>
  <si>
    <t>3834.14</t>
  </si>
  <si>
    <t>4350.4</t>
  </si>
  <si>
    <t>5424.12</t>
  </si>
  <si>
    <t>3166.87</t>
  </si>
  <si>
    <t>3988.44</t>
  </si>
  <si>
    <t>2399.39</t>
  </si>
  <si>
    <t>863.75</t>
  </si>
  <si>
    <t>5228.1</t>
  </si>
  <si>
    <t>10392.28</t>
  </si>
  <si>
    <t>2778.93</t>
  </si>
  <si>
    <t>9744</t>
  </si>
  <si>
    <t>14531.4</t>
  </si>
  <si>
    <t>7503.98</t>
  </si>
  <si>
    <t>-16350</t>
  </si>
  <si>
    <t>26614.72</t>
  </si>
  <si>
    <t>17195.88</t>
  </si>
  <si>
    <t>94989.7</t>
  </si>
  <si>
    <t>357874.29</t>
  </si>
  <si>
    <t>60000</t>
  </si>
  <si>
    <t>76612.5</t>
  </si>
  <si>
    <t>135386.61</t>
  </si>
  <si>
    <t>61097.88</t>
  </si>
  <si>
    <t>17925.19</t>
  </si>
  <si>
    <t>5086.38</t>
  </si>
  <si>
    <t>5616.82</t>
  </si>
  <si>
    <t>5995.08</t>
  </si>
  <si>
    <t>6103.96</t>
  </si>
  <si>
    <t>2481.88</t>
  </si>
  <si>
    <t>8035.3</t>
  </si>
  <si>
    <t>18742.08</t>
  </si>
  <si>
    <t>1445.25</t>
  </si>
  <si>
    <t>25670.58</t>
  </si>
  <si>
    <t>9612.799999999999</t>
  </si>
  <si>
    <t>6630</t>
  </si>
  <si>
    <t>523.77</t>
  </si>
  <si>
    <t>22626.5</t>
  </si>
  <si>
    <t>9044</t>
  </si>
  <si>
    <t>38034.99</t>
  </si>
  <si>
    <t>2361.05</t>
  </si>
  <si>
    <t>723.58</t>
  </si>
  <si>
    <t>7471.2</t>
  </si>
  <si>
    <t>2334.7</t>
  </si>
  <si>
    <t>13117.44</t>
  </si>
  <si>
    <t>22044.4</t>
  </si>
  <si>
    <t>21048.39</t>
  </si>
  <si>
    <t>12578.03</t>
  </si>
  <si>
    <t>3135.04</t>
  </si>
  <si>
    <t>4576.06</t>
  </si>
  <si>
    <t>10474.78</t>
  </si>
  <si>
    <t>2940795.99</t>
  </si>
  <si>
    <t>13143</t>
  </si>
  <si>
    <t>25283</t>
  </si>
  <si>
    <t>231759</t>
  </si>
  <si>
    <t>22933</t>
  </si>
  <si>
    <t>30519</t>
  </si>
  <si>
    <t>184935</t>
  </si>
  <si>
    <t>190874</t>
  </si>
  <si>
    <t>21826</t>
  </si>
  <si>
    <t>2217</t>
  </si>
  <si>
    <t>36247</t>
  </si>
  <si>
    <t>22307</t>
  </si>
  <si>
    <t>6879</t>
  </si>
  <si>
    <t>190500</t>
  </si>
  <si>
    <t>2741</t>
  </si>
  <si>
    <t>8261</t>
  </si>
  <si>
    <t>14884</t>
  </si>
  <si>
    <t>48913</t>
  </si>
  <si>
    <t>27700</t>
  </si>
  <si>
    <t>JPY/USD FWD 20241119 CHASUS33</t>
  </si>
  <si>
    <t>263942.67</t>
  </si>
  <si>
    <t>20241119</t>
  </si>
  <si>
    <t>USD/HKD FWD 20241119 BBHCUS33</t>
  </si>
  <si>
    <t>28989448.5</t>
  </si>
  <si>
    <t>US912797MK05</t>
  </si>
  <si>
    <t>912797MK0</t>
  </si>
  <si>
    <t>65000000</t>
  </si>
  <si>
    <t>20250213</t>
  </si>
  <si>
    <t>US912797LR66</t>
  </si>
  <si>
    <t>912797LR6</t>
  </si>
  <si>
    <t>273000</t>
  </si>
  <si>
    <t>20250102</t>
  </si>
  <si>
    <t>369.91</t>
  </si>
  <si>
    <t>395489.91</t>
  </si>
  <si>
    <t>1791.63</t>
  </si>
  <si>
    <t>103800000</t>
  </si>
  <si>
    <t>7488266.49</t>
  </si>
  <si>
    <t>2831155.16</t>
  </si>
  <si>
    <t>2653585.3</t>
  </si>
  <si>
    <t>571000</t>
  </si>
  <si>
    <t>HKD/USD FWD 20241119 BNYMINFX</t>
  </si>
  <si>
    <t>284307.45</t>
  </si>
  <si>
    <t>MXN/USD FWD 20241119 BNYMINFX</t>
  </si>
  <si>
    <t>138313.04</t>
  </si>
  <si>
    <t>USD/ZAR FWD 20241119 CCFRFRPP</t>
  </si>
  <si>
    <t>972507.39</t>
  </si>
  <si>
    <t>ZAR/USD FWD 20241119 BNYMINFX</t>
  </si>
  <si>
    <t>22.49</t>
  </si>
  <si>
    <t>1429.17</t>
  </si>
  <si>
    <t>189450000</t>
  </si>
  <si>
    <t>35000000</t>
  </si>
  <si>
    <t>674676.89</t>
  </si>
  <si>
    <t>87152.84</t>
  </si>
  <si>
    <t>502.32</t>
  </si>
  <si>
    <t>2308.88</t>
  </si>
  <si>
    <t>7599.5</t>
  </si>
  <si>
    <t>39665.54</t>
  </si>
  <si>
    <t>26319.19</t>
  </si>
  <si>
    <t>168513.72</t>
  </si>
  <si>
    <t>5942.04</t>
  </si>
  <si>
    <t>139725.08</t>
  </si>
  <si>
    <t>594.89</t>
  </si>
  <si>
    <t>178694.93</t>
  </si>
  <si>
    <t>8165</t>
  </si>
  <si>
    <t>38665</t>
  </si>
  <si>
    <t>1250.6</t>
  </si>
  <si>
    <t>63300</t>
  </si>
  <si>
    <t>9650</t>
  </si>
  <si>
    <t>21379</t>
  </si>
  <si>
    <t>285894</t>
  </si>
  <si>
    <t>124610</t>
  </si>
  <si>
    <t>7680</t>
  </si>
  <si>
    <t>74814ZFE8</t>
  </si>
  <si>
    <t>PROV OF QC - 3.10% MTNS SERIES B125 01-DEC-2051</t>
  </si>
  <si>
    <t>68333ZAG2</t>
  </si>
  <si>
    <t>PROV OF ON-MTN 2.65% SERIES DMTN242 BONDS 02-DEC-2050</t>
  </si>
  <si>
    <t>38720828433.644</t>
  </si>
  <si>
    <t>5731293753.14001</t>
  </si>
  <si>
    <t>148294.43</t>
  </si>
  <si>
    <t>14250</t>
  </si>
  <si>
    <t>238700</t>
  </si>
  <si>
    <t>12906773.46</t>
  </si>
  <si>
    <t>300</t>
  </si>
  <si>
    <t>10780.2</t>
  </si>
  <si>
    <t>214000</t>
  </si>
  <si>
    <t>450802.73</t>
  </si>
  <si>
    <t>10376200.97</t>
  </si>
  <si>
    <t>1569586.95</t>
  </si>
  <si>
    <t>-281160</t>
  </si>
  <si>
    <t>10093.89</t>
  </si>
  <si>
    <t>30748.53</t>
  </si>
  <si>
    <t>2578689.27</t>
  </si>
  <si>
    <t>1827662.66</t>
  </si>
  <si>
    <t>2837.65</t>
  </si>
  <si>
    <t>5090.81</t>
  </si>
  <si>
    <t>37697.97</t>
  </si>
  <si>
    <t>491.72</t>
  </si>
  <si>
    <t>5258.95</t>
  </si>
  <si>
    <t>36288.27</t>
  </si>
  <si>
    <t>16550.16</t>
  </si>
  <si>
    <t>25939.19</t>
  </si>
  <si>
    <t>3679.04</t>
  </si>
  <si>
    <t>14378.03</t>
  </si>
  <si>
    <t>7000.86</t>
  </si>
  <si>
    <t>3773.61</t>
  </si>
  <si>
    <t>62197.4</t>
  </si>
  <si>
    <t>3383.32</t>
  </si>
  <si>
    <t>1569.1</t>
  </si>
  <si>
    <t>4195.26</t>
  </si>
  <si>
    <t>12886.36</t>
  </si>
  <si>
    <t>34129.33</t>
  </si>
  <si>
    <t>5317.63</t>
  </si>
  <si>
    <t>122131.18</t>
  </si>
  <si>
    <t>218540</t>
  </si>
  <si>
    <t>11896723.39</t>
  </si>
  <si>
    <t>12730316.79</t>
  </si>
  <si>
    <t>-55679.9999999999</t>
  </si>
  <si>
    <t>159693.29</t>
  </si>
  <si>
    <t>30013.31</t>
  </si>
  <si>
    <t>15095.29</t>
  </si>
  <si>
    <t>2446.23</t>
  </si>
  <si>
    <t>-349.54</t>
  </si>
  <si>
    <t>3723.38</t>
  </si>
  <si>
    <t>3729.75</t>
  </si>
  <si>
    <t>199.68</t>
  </si>
  <si>
    <t>161982.73</t>
  </si>
  <si>
    <t>18299.26</t>
  </si>
  <si>
    <t>67171.59</t>
  </si>
  <si>
    <t>18785.64</t>
  </si>
  <si>
    <t>47937.02</t>
  </si>
  <si>
    <t>20285.49</t>
  </si>
  <si>
    <t>1035.71</t>
  </si>
  <si>
    <t>35362.9</t>
  </si>
  <si>
    <t>57968.51</t>
  </si>
  <si>
    <t>49521.3</t>
  </si>
  <si>
    <t>221453.88</t>
  </si>
  <si>
    <t>2322.71</t>
  </si>
  <si>
    <t>2303.23</t>
  </si>
  <si>
    <t>24199.06</t>
  </si>
  <si>
    <t>3664450</t>
  </si>
  <si>
    <t>-302105</t>
  </si>
  <si>
    <t>3066980.5</t>
  </si>
  <si>
    <t>3249.82</t>
  </si>
  <si>
    <t>13596.55</t>
  </si>
  <si>
    <t>43705.6</t>
  </si>
  <si>
    <t>121.9</t>
  </si>
  <si>
    <t>43148.29</t>
  </si>
  <si>
    <t>30605.69</t>
  </si>
  <si>
    <t>22734.86</t>
  </si>
  <si>
    <t>18162.46</t>
  </si>
  <si>
    <t>482514.04</t>
  </si>
  <si>
    <t>81390.06</t>
  </si>
  <si>
    <t>116410.07</t>
  </si>
  <si>
    <t>32254398.68</t>
  </si>
  <si>
    <t>-7202800</t>
  </si>
  <si>
    <t>110130684.85</t>
  </si>
  <si>
    <t>136508.68</t>
  </si>
  <si>
    <t>271.33</t>
  </si>
  <si>
    <t>963.54</t>
  </si>
  <si>
    <t>-12957358.74</t>
  </si>
  <si>
    <t>17598435</t>
  </si>
  <si>
    <t>2637276</t>
  </si>
  <si>
    <t>116377</t>
  </si>
  <si>
    <t>-310000</t>
  </si>
  <si>
    <t>-270785000</t>
  </si>
  <si>
    <t>3001838459</t>
  </si>
  <si>
    <t>2170278011</t>
  </si>
  <si>
    <t>-52297</t>
  </si>
  <si>
    <t>40995455</t>
  </si>
  <si>
    <t>236788.79</t>
  </si>
  <si>
    <t>19121.78</t>
  </si>
  <si>
    <t>315394.15</t>
  </si>
  <si>
    <t>10992.67</t>
  </si>
  <si>
    <t>12628.04</t>
  </si>
  <si>
    <t>244351.39</t>
  </si>
  <si>
    <t>18892.13</t>
  </si>
  <si>
    <t>1599077.63</t>
  </si>
  <si>
    <t>8874.950000000001</t>
  </si>
  <si>
    <t>15969.85</t>
  </si>
  <si>
    <t>49472.59</t>
  </si>
  <si>
    <t>680086.05</t>
  </si>
  <si>
    <t>11798.35</t>
  </si>
  <si>
    <t>281233.42</t>
  </si>
  <si>
    <t>19953.31</t>
  </si>
  <si>
    <t>2197281.24</t>
  </si>
  <si>
    <t>357.44</t>
  </si>
  <si>
    <t>1472230.93</t>
  </si>
  <si>
    <t>511091.51</t>
  </si>
  <si>
    <t>6346.43</t>
  </si>
  <si>
    <t>27102.24</t>
  </si>
  <si>
    <t>40873.88</t>
  </si>
  <si>
    <t>7587.56</t>
  </si>
  <si>
    <t>64645</t>
  </si>
  <si>
    <t>41420.25</t>
  </si>
  <si>
    <t>6892.47</t>
  </si>
  <si>
    <t>98121.11</t>
  </si>
  <si>
    <t>5179.74</t>
  </si>
  <si>
    <t>52635</t>
  </si>
  <si>
    <t>7801.3</t>
  </si>
  <si>
    <t>2803.15</t>
  </si>
  <si>
    <t>531761.96</t>
  </si>
  <si>
    <t>3014.07</t>
  </si>
  <si>
    <t>6323</t>
  </si>
  <si>
    <t>2428.25</t>
  </si>
  <si>
    <t>922082.92</t>
  </si>
  <si>
    <t>16791.15</t>
  </si>
  <si>
    <t>698307.34</t>
  </si>
  <si>
    <t>23209.57</t>
  </si>
  <si>
    <t>11558697.45</t>
  </si>
  <si>
    <t>2969225</t>
  </si>
  <si>
    <t>-10236273.88</t>
  </si>
  <si>
    <t>8475710.42</t>
  </si>
  <si>
    <t>11757951.6</t>
  </si>
  <si>
    <t>319970.16</t>
  </si>
  <si>
    <t>26970.58</t>
  </si>
  <si>
    <t>562044.83</t>
  </si>
  <si>
    <t>983.75</t>
  </si>
  <si>
    <t>104700.67</t>
  </si>
  <si>
    <t>11765.7</t>
  </si>
  <si>
    <t>5828.75</t>
  </si>
  <si>
    <t>78615</t>
  </si>
  <si>
    <t>3074398.91</t>
  </si>
  <si>
    <t>6420.9</t>
  </si>
  <si>
    <t>10111.98</t>
  </si>
  <si>
    <t>118535</t>
  </si>
  <si>
    <t>652.13</t>
  </si>
  <si>
    <t>12064.32</t>
  </si>
  <si>
    <t>24180.75</t>
  </si>
  <si>
    <t>15620.25</t>
  </si>
  <si>
    <t>5724.25</t>
  </si>
  <si>
    <t>45926.88</t>
  </si>
  <si>
    <t>1847810.03</t>
  </si>
  <si>
    <t>23605.66</t>
  </si>
  <si>
    <t>3784.2</t>
  </si>
  <si>
    <t>190667.75</t>
  </si>
  <si>
    <t>214584582</t>
  </si>
  <si>
    <t>1583611</t>
  </si>
  <si>
    <t>484197</t>
  </si>
  <si>
    <t>2095937</t>
  </si>
  <si>
    <t>63345</t>
  </si>
  <si>
    <t>63072</t>
  </si>
  <si>
    <t>59131</t>
  </si>
  <si>
    <t>242653</t>
  </si>
  <si>
    <t>168493</t>
  </si>
  <si>
    <t>SGH LTD</t>
  </si>
  <si>
    <t>AU0000364754</t>
  </si>
  <si>
    <t>110774</t>
  </si>
  <si>
    <t>544916</t>
  </si>
  <si>
    <t>32251321144.33</t>
  </si>
  <si>
    <t>CAD/USD FWD 20241119 TDOMCATT</t>
  </si>
  <si>
    <t>1820734.69</t>
  </si>
  <si>
    <t>3909534.25</t>
  </si>
  <si>
    <t>SEK/CAD FWD 20241216 CHASUS33</t>
  </si>
  <si>
    <t>7608954.62</t>
  </si>
  <si>
    <t>USD/CAD FWD 20241120 BNYMINFX</t>
  </si>
  <si>
    <t>4275.18</t>
  </si>
  <si>
    <t>20241120</t>
  </si>
  <si>
    <t>6823708.874</t>
  </si>
  <si>
    <t>111200</t>
  </si>
  <si>
    <t>496803000</t>
  </si>
  <si>
    <t>9500000</t>
  </si>
  <si>
    <t>11-20-2024 14:25:46</t>
  </si>
  <si>
    <t>55536213.06</t>
  </si>
  <si>
    <t>17727795.06</t>
  </si>
  <si>
    <t>8105.6</t>
  </si>
  <si>
    <t>382.69</t>
  </si>
  <si>
    <t>5010.04</t>
  </si>
  <si>
    <t>7880.48</t>
  </si>
  <si>
    <t>13339.35</t>
  </si>
  <si>
    <t>2231.82</t>
  </si>
  <si>
    <t>88.44</t>
  </si>
  <si>
    <t>8384.6</t>
  </si>
  <si>
    <t>109146.75</t>
  </si>
  <si>
    <t>8703856.43</t>
  </si>
  <si>
    <t>20259.64</t>
  </si>
  <si>
    <t>47929.71</t>
  </si>
  <si>
    <t>12355.38</t>
  </si>
  <si>
    <t>10253.28</t>
  </si>
  <si>
    <t>623571.88</t>
  </si>
  <si>
    <t>38280</t>
  </si>
  <si>
    <t>3867463.41</t>
  </si>
  <si>
    <t>436064.07</t>
  </si>
  <si>
    <t>23927.41</t>
  </si>
  <si>
    <t>107269.67</t>
  </si>
  <si>
    <t>76930.35000000001</t>
  </si>
  <si>
    <t>76450.37</t>
  </si>
  <si>
    <t>24789331</t>
  </si>
  <si>
    <t>14780</t>
  </si>
  <si>
    <t>166135</t>
  </si>
  <si>
    <t>4640</t>
  </si>
  <si>
    <t>129725</t>
  </si>
  <si>
    <t>13019000</t>
  </si>
  <si>
    <t>1050508715.706</t>
  </si>
  <si>
    <t>228151214.459999</t>
  </si>
  <si>
    <t>674656.8</t>
  </si>
  <si>
    <t>3461956.94</t>
  </si>
  <si>
    <t>10186.3</t>
  </si>
  <si>
    <t>3065.72</t>
  </si>
  <si>
    <t>3165.91</t>
  </si>
  <si>
    <t>23141.33</t>
  </si>
  <si>
    <t>35572.48</t>
  </si>
  <si>
    <t>52.75</t>
  </si>
  <si>
    <t>10214655.99</t>
  </si>
  <si>
    <t>100388</t>
  </si>
  <si>
    <t>2244758.75</t>
  </si>
  <si>
    <t>10224131.07</t>
  </si>
  <si>
    <t>52624718.16</t>
  </si>
  <si>
    <t>5134800</t>
  </si>
  <si>
    <t>102774.07</t>
  </si>
  <si>
    <t>25242056.52</t>
  </si>
  <si>
    <t>2406800</t>
  </si>
  <si>
    <t>2213293.66</t>
  </si>
  <si>
    <t>979681.1899999999</t>
  </si>
  <si>
    <t>22726908.9</t>
  </si>
  <si>
    <t>-7234444.35</t>
  </si>
  <si>
    <t>292671320.61</t>
  </si>
  <si>
    <t>15596612</t>
  </si>
  <si>
    <t>60479893</t>
  </si>
  <si>
    <t>-2489550189</t>
  </si>
  <si>
    <t>1235545.01</t>
  </si>
  <si>
    <t>-75.84</t>
  </si>
  <si>
    <t>513933.66</t>
  </si>
  <si>
    <t>62219.43</t>
  </si>
  <si>
    <t>502.56</t>
  </si>
  <si>
    <t>709205.34</t>
  </si>
  <si>
    <t>944290.34</t>
  </si>
  <si>
    <t>1505460</t>
  </si>
  <si>
    <t>84240</t>
  </si>
  <si>
    <t>94011.77</t>
  </si>
  <si>
    <t>-59090</t>
  </si>
  <si>
    <t>-254340</t>
  </si>
  <si>
    <t>-1081080</t>
  </si>
  <si>
    <t>1250700</t>
  </si>
  <si>
    <t>1796012.88</t>
  </si>
  <si>
    <t>2690770.46</t>
  </si>
  <si>
    <t>148888.33</t>
  </si>
  <si>
    <t>2050406.98</t>
  </si>
  <si>
    <t>40260</t>
  </si>
  <si>
    <t>13945.2</t>
  </si>
  <si>
    <t>2458658.09</t>
  </si>
  <si>
    <t>1210610.84</t>
  </si>
  <si>
    <t>1560.78</t>
  </si>
  <si>
    <t>503362.77</t>
  </si>
  <si>
    <t>-1782643.49</t>
  </si>
  <si>
    <t>627283343.946</t>
  </si>
  <si>
    <t>88744</t>
  </si>
  <si>
    <t>488733</t>
  </si>
  <si>
    <t>26096</t>
  </si>
  <si>
    <t>58523</t>
  </si>
  <si>
    <t>175700</t>
  </si>
  <si>
    <t>73230</t>
  </si>
  <si>
    <t>SHYAM METALICS &amp; ENERGY LTD</t>
  </si>
  <si>
    <t>INE810G01011</t>
  </si>
  <si>
    <t>37116</t>
  </si>
  <si>
    <t>196888</t>
  </si>
  <si>
    <t>5625527.3</t>
  </si>
  <si>
    <t>AED/USD FWD 20241119 BNYMINFX</t>
  </si>
  <si>
    <t>278438.66</t>
  </si>
  <si>
    <t>BRL/USD FWD 20241119 BNYMINFX</t>
  </si>
  <si>
    <t>1484.21</t>
  </si>
  <si>
    <t>17268.53</t>
  </si>
  <si>
    <t>CNH/CAD FWD 20241119 CHASGB2L</t>
  </si>
  <si>
    <t>3196565.46</t>
  </si>
  <si>
    <t>CNY/USD FWD 20241119 BNYMINFX</t>
  </si>
  <si>
    <t>309604.26</t>
  </si>
  <si>
    <t>HKD/USD FWD 20241120 BNYMINFX</t>
  </si>
  <si>
    <t>30857.51</t>
  </si>
  <si>
    <t>USD/ZAR FWD 20241120 CCFRFRPP</t>
  </si>
  <si>
    <t>394729.13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</si>
</sst>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3" formatCode="_-* #,##0.00_-;\-* #,##0.00_-;_-* &quot;-&quot;??_-;_-@_-"/>
    <numFmt numFmtId="164" formatCode="_(&quot;$&quot;* #,##0_);_(&quot;$&quot;* \(#,##0\);_(&quot;$&quot;* &quot;-&quot;_);_(@_)"/>
    <numFmt numFmtId="165" formatCode="_(* #,##0_);_(* \(#,##0\);_(* &quot;-&quot;_);_(@_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_-* #,##0_-;\-* #,##0_-;_-* &quot;-&quot;??_-;_-@_-"/>
    <numFmt numFmtId="169" formatCode="_(* #,##0_);_(* \(#,##0\);_(* &quot;-&quot;??_);_(@_)"/>
    <numFmt numFmtId="170" formatCode="[$-409]m/d/yyyy\ h:mm\ AM/PM;@"/>
    <numFmt numFmtId="171" formatCode="0.0%"/>
    <numFmt numFmtId="172" formatCode="[$-409]mmmm\ d\,\ yyyy;@"/>
    <numFmt numFmtId="173" formatCode="#,##0.0000000000000"/>
  </numFmts>
  <fonts count="3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0"/>
      <name val="Arial"/>
      <family val="2"/>
    </font>
    <font>
      <sz val="11"/>
      <name val="Calibri"/>
      <family val="2"/>
      <scheme val="minor"/>
    </font>
    <font>
      <sz val="10"/>
      <color rgb="FF000000"/>
      <name val="Arial"/>
      <family val="2"/>
    </font>
    <font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vertAlign val="superscript"/>
      <sz val="11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b/>
      <u/>
      <sz val="10"/>
      <name val="Arial"/>
      <family val="2"/>
    </font>
    <font>
      <i/>
      <sz val="10"/>
      <name val="Arial"/>
      <family val="2"/>
    </font>
    <font>
      <b/>
      <sz val="14"/>
      <color theme="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 tint="4.9989318521683403E-2"/>
      <name val="Calibri"/>
      <family val="2"/>
      <scheme val="minor"/>
    </font>
    <font>
      <b/>
      <sz val="28"/>
      <color rgb="FF004C97"/>
      <name val="Calibri"/>
      <family val="2"/>
      <scheme val="minor"/>
    </font>
    <font>
      <b/>
      <sz val="11"/>
      <color rgb="FF004C97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name val="Calibri"/>
      <family val="2"/>
    </font>
    <font>
      <sz val="11"/>
      <color indexed="8"/>
      <name val="Calibri"/>
      <family val="2"/>
    </font>
    <font>
      <b/>
      <sz val="11"/>
      <color indexed="23"/>
      <name val="Calibri"/>
      <family val="2"/>
    </font>
    <font>
      <b/>
      <sz val="11"/>
      <color indexed="8"/>
      <name val="Calibri"/>
      <family val="2"/>
      <scheme val="minor"/>
    </font>
    <font>
      <b/>
      <vertAlign val="superscript"/>
      <sz val="11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2F2F2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rgb="FF004C97"/>
        <bgColor indexed="64"/>
      </patternFill>
    </fill>
    <fill>
      <patternFill patternType="solid">
        <fgColor rgb="FF47B02A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23"/>
      </left>
      <right/>
      <top/>
      <bottom style="thin">
        <color auto="1"/>
      </bottom>
      <diagonal/>
    </border>
    <border>
      <left/>
      <right style="thin">
        <color indexed="23"/>
      </right>
      <top/>
      <bottom/>
      <diagonal/>
    </border>
  </borders>
  <cellStyleXfs count="15">
    <xf numFmtId="0" fontId="0" fillId="0" borderId="0"/>
    <xf numFmtId="9" fontId="1" fillId="0" borderId="0" applyFont="0" applyFill="0" applyBorder="0" applyAlignment="0" applyProtection="0"/>
    <xf numFmtId="0" fontId="5" fillId="0" borderId="0">
      <alignment vertical="center"/>
    </xf>
    <xf numFmtId="43" fontId="1" fillId="0" borderId="0" applyFont="0" applyFill="0" applyBorder="0" applyAlignment="0" applyProtection="0"/>
    <xf numFmtId="0" fontId="20" fillId="14" borderId="23" applyNumberFormat="0" applyAlignment="0" applyProtection="0"/>
    <xf numFmtId="167" fontId="1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>
      <alignment vertical="center"/>
    </xf>
    <xf numFmtId="166" fontId="5" fillId="0" borderId="0" applyFont="0" applyFill="0" applyBorder="0" applyAlignment="0" applyProtection="0">
      <alignment vertical="center"/>
    </xf>
    <xf numFmtId="164" fontId="5" fillId="0" borderId="0" applyFont="0" applyFill="0" applyBorder="0" applyAlignment="0" applyProtection="0">
      <alignment vertical="center"/>
    </xf>
    <xf numFmtId="167" fontId="5" fillId="0" borderId="0" applyFont="0" applyFill="0" applyBorder="0" applyAlignment="0" applyProtection="0">
      <alignment vertical="center"/>
    </xf>
    <xf numFmtId="165" fontId="5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/>
    <xf numFmtId="0" fontId="30" fillId="0" borderId="0"/>
    <xf numFmtId="167" fontId="30" fillId="0" borderId="0" applyFont="0" applyFill="0" applyBorder="0" applyAlignment="0" applyProtection="0"/>
  </cellStyleXfs>
  <cellXfs count="185">
    <xf numFmtId="0" fontId="0" fillId="0" borderId="0" xfId="0"/>
    <xf numFmtId="0" fontId="3" fillId="0" borderId="0" xfId="0" applyFont="1"/>
    <xf numFmtId="0" fontId="0" fillId="2" borderId="0" xfId="0" applyFill="1"/>
    <xf numFmtId="14" fontId="0" fillId="0" borderId="0" xfId="0" applyNumberFormat="1"/>
    <xf numFmtId="0" fontId="7" fillId="4" borderId="0" xfId="0" applyFont="1" applyFill="1"/>
    <xf numFmtId="0" fontId="7" fillId="4" borderId="0" xfId="0" applyFont="1" applyFill="1" applyAlignment="1">
      <alignment horizontal="center"/>
    </xf>
    <xf numFmtId="3" fontId="0" fillId="0" borderId="0" xfId="0" applyNumberFormat="1"/>
    <xf numFmtId="0" fontId="3" fillId="6" borderId="2" xfId="0" applyFont="1" applyFill="1" applyBorder="1"/>
    <xf numFmtId="0" fontId="3" fillId="5" borderId="1" xfId="0" applyFont="1" applyFill="1" applyBorder="1"/>
    <xf numFmtId="0" fontId="3" fillId="5" borderId="1" xfId="0" applyFont="1" applyFill="1" applyBorder="1" applyAlignment="1">
      <alignment horizontal="center"/>
    </xf>
    <xf numFmtId="0" fontId="0" fillId="0" borderId="6" xfId="0" applyBorder="1"/>
    <xf numFmtId="0" fontId="3" fillId="7" borderId="7" xfId="0" applyFont="1" applyFill="1" applyBorder="1"/>
    <xf numFmtId="0" fontId="2" fillId="8" borderId="0" xfId="0" applyFont="1" applyFill="1"/>
    <xf numFmtId="0" fontId="4" fillId="8" borderId="0" xfId="0" applyFont="1" applyFill="1"/>
    <xf numFmtId="0" fontId="0" fillId="3" borderId="0" xfId="0" applyFill="1"/>
    <xf numFmtId="0" fontId="7" fillId="0" borderId="0" xfId="0" applyFont="1"/>
    <xf numFmtId="0" fontId="0" fillId="10" borderId="0" xfId="0" applyFill="1"/>
    <xf numFmtId="0" fontId="11" fillId="0" borderId="0" xfId="0" applyFont="1"/>
    <xf numFmtId="0" fontId="6" fillId="4" borderId="0" xfId="0" applyFont="1" applyFill="1"/>
    <xf numFmtId="0" fontId="5" fillId="0" borderId="0" xfId="2">
      <alignment vertical="center"/>
    </xf>
    <xf numFmtId="0" fontId="0" fillId="3" borderId="0" xfId="0" applyFill="1" applyAlignment="1">
      <alignment horizontal="center"/>
    </xf>
    <xf numFmtId="0" fontId="3" fillId="3" borderId="0" xfId="0" applyFont="1" applyFill="1"/>
    <xf numFmtId="0" fontId="3" fillId="3" borderId="0" xfId="0" applyFont="1" applyFill="1" applyAlignment="1">
      <alignment horizontal="center"/>
    </xf>
    <xf numFmtId="3" fontId="7" fillId="4" borderId="0" xfId="0" applyNumberFormat="1" applyFont="1" applyFill="1" applyAlignment="1">
      <alignment horizontal="center"/>
    </xf>
    <xf numFmtId="0" fontId="7" fillId="0" borderId="0" xfId="0" applyFont="1" applyAlignment="1">
      <alignment horizontal="center"/>
    </xf>
    <xf numFmtId="0" fontId="5" fillId="12" borderId="0" xfId="2" applyFill="1">
      <alignment vertical="center"/>
    </xf>
    <xf numFmtId="0" fontId="8" fillId="0" borderId="0" xfId="2" applyFont="1">
      <alignment vertical="center"/>
    </xf>
    <xf numFmtId="0" fontId="17" fillId="0" borderId="0" xfId="2" applyFont="1">
      <alignment vertical="center"/>
    </xf>
    <xf numFmtId="0" fontId="5" fillId="0" borderId="12" xfId="2" applyBorder="1">
      <alignment vertical="center"/>
    </xf>
    <xf numFmtId="0" fontId="5" fillId="0" borderId="13" xfId="2" applyBorder="1">
      <alignment vertical="center"/>
    </xf>
    <xf numFmtId="14" fontId="5" fillId="0" borderId="14" xfId="2" applyNumberFormat="1" applyBorder="1" applyAlignment="1">
      <alignment horizontal="left" vertical="center"/>
    </xf>
    <xf numFmtId="170" fontId="5" fillId="0" borderId="14" xfId="2" applyNumberFormat="1" applyBorder="1" applyAlignment="1">
      <alignment horizontal="left" vertical="center"/>
    </xf>
    <xf numFmtId="0" fontId="5" fillId="0" borderId="14" xfId="2" applyBorder="1">
      <alignment vertical="center"/>
    </xf>
    <xf numFmtId="0" fontId="5" fillId="0" borderId="15" xfId="2" applyBorder="1">
      <alignment vertical="center"/>
    </xf>
    <xf numFmtId="0" fontId="5" fillId="0" borderId="16" xfId="2" applyBorder="1">
      <alignment vertical="center"/>
    </xf>
    <xf numFmtId="0" fontId="5" fillId="0" borderId="17" xfId="2" applyBorder="1">
      <alignment vertical="center"/>
    </xf>
    <xf numFmtId="0" fontId="5" fillId="0" borderId="18" xfId="2" applyBorder="1">
      <alignment vertical="center"/>
    </xf>
    <xf numFmtId="0" fontId="5" fillId="0" borderId="19" xfId="2" applyBorder="1">
      <alignment vertical="center"/>
    </xf>
    <xf numFmtId="14" fontId="5" fillId="12" borderId="0" xfId="2" applyNumberFormat="1" applyFill="1">
      <alignment vertical="center"/>
    </xf>
    <xf numFmtId="0" fontId="5" fillId="0" borderId="20" xfId="2" applyBorder="1">
      <alignment vertical="center"/>
    </xf>
    <xf numFmtId="0" fontId="5" fillId="0" borderId="21" xfId="2" applyBorder="1">
      <alignment vertical="center"/>
    </xf>
    <xf numFmtId="0" fontId="5" fillId="0" borderId="22" xfId="2" applyBorder="1">
      <alignment vertical="center"/>
    </xf>
    <xf numFmtId="14" fontId="5" fillId="13" borderId="0" xfId="2" applyNumberFormat="1" applyFill="1" applyAlignment="1">
      <alignment horizontal="center" vertical="center"/>
    </xf>
    <xf numFmtId="0" fontId="8" fillId="0" borderId="0" xfId="2" applyFont="1" applyAlignment="1">
      <alignment horizontal="right" vertical="center"/>
    </xf>
    <xf numFmtId="0" fontId="18" fillId="0" borderId="0" xfId="2" applyFont="1">
      <alignment vertical="center"/>
    </xf>
    <xf numFmtId="14" fontId="5" fillId="0" borderId="10" xfId="2" applyNumberFormat="1" applyBorder="1" applyAlignment="1">
      <alignment horizontal="center" vertical="center"/>
    </xf>
    <xf numFmtId="3" fontId="0" fillId="0" borderId="6" xfId="0" applyNumberFormat="1" applyBorder="1" applyAlignment="1">
      <alignment horizontal="center"/>
    </xf>
    <xf numFmtId="3" fontId="3" fillId="6" borderId="2" xfId="0" applyNumberFormat="1" applyFont="1" applyFill="1" applyBorder="1" applyAlignment="1">
      <alignment horizontal="center"/>
    </xf>
    <xf numFmtId="4" fontId="3" fillId="7" borderId="7" xfId="0" applyNumberFormat="1" applyFont="1" applyFill="1" applyBorder="1" applyAlignment="1">
      <alignment horizontal="center"/>
    </xf>
    <xf numFmtId="0" fontId="19" fillId="8" borderId="0" xfId="0" applyFont="1" applyFill="1"/>
    <xf numFmtId="0" fontId="3" fillId="5" borderId="1" xfId="0" applyFont="1" applyFill="1" applyBorder="1" applyAlignment="1">
      <alignment horizontal="center" wrapText="1"/>
    </xf>
    <xf numFmtId="0" fontId="4" fillId="8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0" fillId="14" borderId="23" xfId="4" applyAlignment="1">
      <alignment vertical="center"/>
    </xf>
    <xf numFmtId="4" fontId="20" fillId="14" borderId="23" xfId="4" applyNumberFormat="1" applyAlignment="1">
      <alignment horizontal="center" vertical="center"/>
    </xf>
    <xf numFmtId="167" fontId="0" fillId="0" borderId="0" xfId="5" applyFont="1"/>
    <xf numFmtId="0" fontId="21" fillId="10" borderId="0" xfId="0" applyFont="1" applyFill="1" applyAlignment="1">
      <alignment horizontal="center"/>
    </xf>
    <xf numFmtId="0" fontId="22" fillId="0" borderId="0" xfId="0" applyFont="1"/>
    <xf numFmtId="171" fontId="0" fillId="0" borderId="0" xfId="1" applyNumberFormat="1" applyFont="1"/>
    <xf numFmtId="0" fontId="0" fillId="16" borderId="0" xfId="0" applyFill="1"/>
    <xf numFmtId="172" fontId="3" fillId="0" borderId="0" xfId="0" applyNumberFormat="1" applyFont="1" applyAlignment="1">
      <alignment horizontal="left"/>
    </xf>
    <xf numFmtId="0" fontId="23" fillId="0" borderId="0" xfId="0" applyFont="1"/>
    <xf numFmtId="0" fontId="3" fillId="10" borderId="0" xfId="0" applyFont="1" applyFill="1"/>
    <xf numFmtId="0" fontId="21" fillId="0" borderId="0" xfId="0" applyFont="1"/>
    <xf numFmtId="15" fontId="3" fillId="0" borderId="0" xfId="0" applyNumberFormat="1" applyFont="1"/>
    <xf numFmtId="3" fontId="0" fillId="10" borderId="6" xfId="0" applyNumberFormat="1" applyFill="1" applyBorder="1" applyAlignment="1">
      <alignment horizontal="center"/>
    </xf>
    <xf numFmtId="165" fontId="0" fillId="0" borderId="0" xfId="0" applyNumberFormat="1"/>
    <xf numFmtId="0" fontId="3" fillId="10" borderId="6" xfId="0" applyFont="1" applyFill="1" applyBorder="1" applyAlignment="1">
      <alignment horizontal="center" wrapText="1"/>
    </xf>
    <xf numFmtId="0" fontId="0" fillId="15" borderId="0" xfId="0" applyFill="1"/>
    <xf numFmtId="14" fontId="0" fillId="9" borderId="0" xfId="0" applyNumberFormat="1" applyFill="1"/>
    <xf numFmtId="0" fontId="3" fillId="9" borderId="6" xfId="0" applyFont="1" applyFill="1" applyBorder="1"/>
    <xf numFmtId="4" fontId="3" fillId="9" borderId="6" xfId="0" applyNumberFormat="1" applyFont="1" applyFill="1" applyBorder="1" applyAlignment="1">
      <alignment horizontal="center"/>
    </xf>
    <xf numFmtId="0" fontId="0" fillId="9" borderId="0" xfId="0" applyFill="1"/>
    <xf numFmtId="0" fontId="7" fillId="4" borderId="0" xfId="0" applyFont="1" applyFill="1" applyAlignment="1">
      <alignment horizontal="right"/>
    </xf>
    <xf numFmtId="0" fontId="6" fillId="4" borderId="0" xfId="0" applyFont="1" applyFill="1" applyAlignment="1">
      <alignment horizontal="right"/>
    </xf>
    <xf numFmtId="0" fontId="9" fillId="4" borderId="0" xfId="0" applyFont="1" applyFill="1" applyAlignment="1">
      <alignment horizontal="right"/>
    </xf>
    <xf numFmtId="2" fontId="9" fillId="4" borderId="0" xfId="0" applyNumberFormat="1" applyFont="1" applyFill="1"/>
    <xf numFmtId="3" fontId="9" fillId="4" borderId="0" xfId="0" applyNumberFormat="1" applyFont="1" applyFill="1"/>
    <xf numFmtId="0" fontId="0" fillId="13" borderId="0" xfId="0" applyFill="1"/>
    <xf numFmtId="0" fontId="3" fillId="13" borderId="0" xfId="0" applyFont="1" applyFill="1" applyAlignment="1">
      <alignment wrapText="1"/>
    </xf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0" fontId="9" fillId="4" borderId="0" xfId="0" applyFont="1" applyFill="1"/>
    <xf numFmtId="168" fontId="0" fillId="0" borderId="0" xfId="0" applyNumberFormat="1"/>
    <xf numFmtId="16" fontId="6" fillId="3" borderId="3" xfId="0" applyNumberFormat="1" applyFont="1" applyFill="1" applyBorder="1"/>
    <xf numFmtId="16" fontId="6" fillId="3" borderId="24" xfId="0" applyNumberFormat="1" applyFont="1" applyFill="1" applyBorder="1"/>
    <xf numFmtId="4" fontId="0" fillId="0" borderId="25" xfId="0" applyNumberFormat="1" applyBorder="1"/>
    <xf numFmtId="43" fontId="0" fillId="0" borderId="0" xfId="3" applyFont="1" applyFill="1"/>
    <xf numFmtId="0" fontId="12" fillId="11" borderId="0" xfId="0" applyFont="1" applyFill="1"/>
    <xf numFmtId="0" fontId="3" fillId="3" borderId="3" xfId="0" applyFont="1" applyFill="1" applyBorder="1"/>
    <xf numFmtId="0" fontId="0" fillId="3" borderId="9" xfId="0" applyFill="1" applyBorder="1"/>
    <xf numFmtId="0" fontId="0" fillId="3" borderId="11" xfId="0" applyFill="1" applyBorder="1"/>
    <xf numFmtId="0" fontId="0" fillId="3" borderId="8" xfId="0" applyFill="1" applyBorder="1"/>
    <xf numFmtId="0" fontId="0" fillId="3" borderId="5" xfId="0" applyFill="1" applyBorder="1" applyAlignment="1">
      <alignment horizontal="right"/>
    </xf>
    <xf numFmtId="0" fontId="0" fillId="0" borderId="0" xfId="0" applyAlignment="1">
      <alignment horizontal="right"/>
    </xf>
    <xf numFmtId="0" fontId="3" fillId="3" borderId="1" xfId="0" applyFont="1" applyFill="1" applyBorder="1"/>
    <xf numFmtId="0" fontId="0" fillId="3" borderId="6" xfId="0" applyFill="1" applyBorder="1"/>
    <xf numFmtId="0" fontId="0" fillId="3" borderId="7" xfId="0" applyFill="1" applyBorder="1"/>
    <xf numFmtId="0" fontId="9" fillId="3" borderId="6" xfId="0" applyFont="1" applyFill="1" applyBorder="1"/>
    <xf numFmtId="0" fontId="9" fillId="3" borderId="0" xfId="0" applyFont="1" applyFill="1"/>
    <xf numFmtId="0" fontId="9" fillId="3" borderId="9" xfId="0" applyFont="1" applyFill="1" applyBorder="1"/>
    <xf numFmtId="0" fontId="0" fillId="3" borderId="26" xfId="0" applyFill="1" applyBorder="1"/>
    <xf numFmtId="0" fontId="0" fillId="3" borderId="24" xfId="0" applyFill="1" applyBorder="1"/>
    <xf numFmtId="0" fontId="0" fillId="3" borderId="27" xfId="0" applyFill="1" applyBorder="1"/>
    <xf numFmtId="0" fontId="3" fillId="3" borderId="26" xfId="0" applyFont="1" applyFill="1" applyBorder="1"/>
    <xf numFmtId="0" fontId="0" fillId="3" borderId="6" xfId="0" applyFill="1" applyBorder="1" applyAlignment="1">
      <alignment wrapText="1"/>
    </xf>
    <xf numFmtId="0" fontId="0" fillId="18" borderId="0" xfId="0" applyFill="1"/>
    <xf numFmtId="0" fontId="0" fillId="18" borderId="0" xfId="0" applyFill="1" applyAlignment="1">
      <alignment horizontal="right"/>
    </xf>
    <xf numFmtId="0" fontId="0" fillId="17" borderId="26" xfId="0" applyFill="1" applyBorder="1"/>
    <xf numFmtId="11" fontId="0" fillId="0" borderId="0" xfId="0" quotePrefix="1" applyNumberFormat="1"/>
    <xf numFmtId="169" fontId="9" fillId="0" borderId="8" xfId="3" applyNumberFormat="1" applyFont="1" applyFill="1" applyBorder="1"/>
    <xf numFmtId="43" fontId="3" fillId="3" borderId="4" xfId="3" applyFont="1" applyFill="1" applyBorder="1"/>
    <xf numFmtId="173" fontId="23" fillId="0" borderId="0" xfId="0" applyNumberFormat="1" applyFont="1"/>
    <xf numFmtId="169" fontId="9" fillId="18" borderId="24" xfId="3" applyNumberFormat="1" applyFont="1" applyFill="1" applyBorder="1"/>
    <xf numFmtId="0" fontId="0" fillId="18" borderId="28" xfId="0" applyFill="1" applyBorder="1"/>
    <xf numFmtId="0" fontId="0" fillId="18" borderId="24" xfId="0" applyFill="1" applyBorder="1"/>
    <xf numFmtId="0" fontId="0" fillId="18" borderId="29" xfId="0" applyFill="1" applyBorder="1" applyAlignment="1">
      <alignment horizontal="right"/>
    </xf>
    <xf numFmtId="4" fontId="0" fillId="18" borderId="25" xfId="0" applyNumberFormat="1" applyFill="1" applyBorder="1"/>
    <xf numFmtId="168" fontId="0" fillId="18" borderId="0" xfId="0" applyNumberFormat="1" applyFill="1"/>
    <xf numFmtId="169" fontId="9" fillId="18" borderId="8" xfId="3" applyNumberFormat="1" applyFont="1" applyFill="1" applyBorder="1"/>
    <xf numFmtId="168" fontId="0" fillId="0" borderId="30" xfId="3" applyNumberFormat="1" applyFont="1" applyFill="1" applyBorder="1" applyAlignment="1" applyProtection="1">
      <alignment vertical="center"/>
      <protection locked="0"/>
    </xf>
    <xf numFmtId="169" fontId="0" fillId="0" borderId="8" xfId="3" applyNumberFormat="1" applyFont="1" applyFill="1" applyBorder="1"/>
    <xf numFmtId="169" fontId="0" fillId="0" borderId="0" xfId="3" applyNumberFormat="1" applyFont="1" applyFill="1" applyBorder="1"/>
    <xf numFmtId="169" fontId="0" fillId="0" borderId="8" xfId="3" applyNumberFormat="1" applyFont="1" applyBorder="1"/>
    <xf numFmtId="168" fontId="0" fillId="0" borderId="30" xfId="3" applyNumberFormat="1" applyFont="1" applyBorder="1" applyAlignment="1" applyProtection="1">
      <alignment vertical="center"/>
      <protection locked="0"/>
    </xf>
    <xf numFmtId="169" fontId="0" fillId="0" borderId="0" xfId="3" applyNumberFormat="1" applyFont="1"/>
    <xf numFmtId="168" fontId="25" fillId="0" borderId="0" xfId="3" applyNumberFormat="1" applyFont="1"/>
    <xf numFmtId="168" fontId="25" fillId="0" borderId="0" xfId="3" applyNumberFormat="1" applyFont="1" applyFill="1"/>
    <xf numFmtId="169" fontId="0" fillId="0" borderId="0" xfId="3" applyNumberFormat="1" applyFont="1" applyFill="1"/>
    <xf numFmtId="168" fontId="25" fillId="0" borderId="0" xfId="3" applyNumberFormat="1" applyFont="1" applyFill="1" applyBorder="1"/>
    <xf numFmtId="16" fontId="3" fillId="3" borderId="24" xfId="3" applyNumberFormat="1" applyFont="1" applyFill="1" applyBorder="1"/>
    <xf numFmtId="169" fontId="9" fillId="0" borderId="0" xfId="3" applyNumberFormat="1" applyFont="1" applyFill="1"/>
    <xf numFmtId="169" fontId="9" fillId="0" borderId="0" xfId="3" applyNumberFormat="1" applyFont="1" applyFill="1" applyBorder="1"/>
    <xf numFmtId="169" fontId="9" fillId="18" borderId="0" xfId="3" applyNumberFormat="1" applyFont="1" applyFill="1" applyBorder="1"/>
    <xf numFmtId="16" fontId="6" fillId="3" borderId="27" xfId="0" applyNumberFormat="1" applyFont="1" applyFill="1" applyBorder="1"/>
    <xf numFmtId="0" fontId="0" fillId="3" borderId="28" xfId="0" applyFill="1" applyBorder="1"/>
    <xf numFmtId="0" fontId="0" fillId="3" borderId="29" xfId="0" applyFill="1" applyBorder="1" applyAlignment="1">
      <alignment horizontal="right"/>
    </xf>
    <xf numFmtId="0" fontId="3" fillId="3" borderId="7" xfId="0" applyFont="1" applyFill="1" applyBorder="1"/>
    <xf numFmtId="0" fontId="3" fillId="3" borderId="27" xfId="0" applyFont="1" applyFill="1" applyBorder="1"/>
    <xf numFmtId="0" fontId="3" fillId="3" borderId="6" xfId="0" applyFont="1" applyFill="1" applyBorder="1"/>
    <xf numFmtId="43" fontId="3" fillId="3" borderId="31" xfId="3" applyFont="1" applyFill="1" applyBorder="1"/>
    <xf numFmtId="168" fontId="0" fillId="18" borderId="30" xfId="3" applyNumberFormat="1" applyFont="1" applyFill="1" applyBorder="1" applyAlignment="1" applyProtection="1">
      <alignment vertical="center"/>
      <protection locked="0"/>
    </xf>
    <xf numFmtId="169" fontId="0" fillId="18" borderId="8" xfId="3" applyNumberFormat="1" applyFont="1" applyFill="1" applyBorder="1"/>
    <xf numFmtId="4" fontId="0" fillId="10" borderId="25" xfId="0" applyNumberFormat="1" applyFill="1" applyBorder="1"/>
    <xf numFmtId="168" fontId="0" fillId="10" borderId="0" xfId="0" applyNumberFormat="1" applyFill="1"/>
    <xf numFmtId="169" fontId="9" fillId="10" borderId="8" xfId="3" applyNumberFormat="1" applyFont="1" applyFill="1" applyBorder="1"/>
    <xf numFmtId="0" fontId="27" fillId="0" borderId="0" xfId="0" applyFont="1" applyAlignment="1">
      <alignment horizontal="center"/>
    </xf>
    <xf numFmtId="14" fontId="27" fillId="0" borderId="0" xfId="0" applyNumberFormat="1" applyFont="1" applyAlignment="1">
      <alignment horizontal="center"/>
    </xf>
    <xf numFmtId="0" fontId="28" fillId="0" borderId="0" xfId="0" applyFont="1" applyAlignment="1">
      <alignment vertical="center"/>
    </xf>
    <xf numFmtId="0" fontId="28" fillId="19" borderId="32" xfId="0" applyFont="1" applyFill="1" applyBorder="1" applyAlignment="1">
      <alignment vertical="center"/>
    </xf>
    <xf numFmtId="0" fontId="0" fillId="19" borderId="0" xfId="0" applyFill="1"/>
    <xf numFmtId="0" fontId="29" fillId="20" borderId="33" xfId="0" applyFont="1" applyFill="1" applyBorder="1" applyAlignment="1">
      <alignment horizontal="center" vertical="center" wrapText="1"/>
    </xf>
    <xf numFmtId="0" fontId="0" fillId="0" borderId="33" xfId="0" applyBorder="1" applyAlignment="1">
      <alignment horizontal="center"/>
    </xf>
    <xf numFmtId="0" fontId="0" fillId="0" borderId="33" xfId="0" applyBorder="1"/>
    <xf numFmtId="9" fontId="0" fillId="0" borderId="33" xfId="1" applyFont="1" applyBorder="1" applyAlignment="1">
      <alignment horizontal="center"/>
    </xf>
    <xf numFmtId="38" fontId="9" fillId="0" borderId="33" xfId="5" applyNumberFormat="1" applyFont="1" applyFill="1" applyBorder="1" applyAlignment="1">
      <alignment horizontal="center"/>
    </xf>
    <xf numFmtId="38" fontId="9" fillId="0" borderId="33" xfId="5" applyNumberFormat="1" applyFont="1" applyFill="1" applyBorder="1" applyAlignment="1">
      <alignment horizontal="right"/>
    </xf>
    <xf numFmtId="167" fontId="0" fillId="0" borderId="33" xfId="5" applyFont="1" applyBorder="1" applyAlignment="1">
      <alignment horizontal="center"/>
    </xf>
    <xf numFmtId="0" fontId="30" fillId="0" borderId="0" xfId="13"/>
    <xf numFmtId="1" fontId="5" fillId="0" borderId="0" xfId="5" applyNumberFormat="1" applyFont="1" applyAlignment="1">
      <alignment vertical="center"/>
    </xf>
    <xf numFmtId="0" fontId="34" fillId="0" borderId="0" xfId="13" applyFont="1"/>
    <xf numFmtId="167" fontId="0" fillId="0" borderId="0" xfId="0" applyNumberFormat="1"/>
    <xf numFmtId="0" fontId="31" fillId="0" borderId="0" xfId="0" applyFont="1"/>
    <xf numFmtId="0" fontId="32" fillId="0" borderId="0" xfId="0" applyFont="1"/>
    <xf numFmtId="0" fontId="31" fillId="0" borderId="34" xfId="0" applyFont="1" applyBorder="1" applyAlignment="1">
      <alignment horizontal="left"/>
    </xf>
    <xf numFmtId="0" fontId="33" fillId="0" borderId="0" xfId="0" applyFont="1"/>
    <xf numFmtId="0" fontId="33" fillId="0" borderId="35" xfId="0" applyFont="1" applyBorder="1"/>
    <xf numFmtId="1" fontId="0" fillId="0" borderId="1" xfId="0" applyNumberFormat="1" applyBorder="1"/>
    <xf numFmtId="0" fontId="0" fillId="0" borderId="1" xfId="0" applyBorder="1"/>
    <xf numFmtId="4" fontId="0" fillId="0" borderId="1" xfId="0" applyNumberFormat="1" applyBorder="1"/>
    <xf numFmtId="0" fontId="0" fillId="0" borderId="1" xfId="0" applyBorder="1" applyAlignment="1">
      <alignment indent="1"/>
    </xf>
    <xf numFmtId="167" fontId="9" fillId="4" borderId="0" xfId="0" applyNumberFormat="1" applyFont="1" applyFill="1"/>
    <xf numFmtId="4" fontId="0" fillId="0" borderId="6" xfId="0" applyNumberFormat="1" applyBorder="1" applyAlignment="1">
      <alignment horizontal="center"/>
    </xf>
    <xf numFmtId="4" fontId="9" fillId="0" borderId="6" xfId="0" applyNumberFormat="1" applyFont="1" applyBorder="1" applyAlignment="1">
      <alignment horizontal="center"/>
    </xf>
    <xf numFmtId="0" fontId="6" fillId="5" borderId="1" xfId="0" applyFont="1" applyFill="1" applyBorder="1" applyAlignment="1">
      <alignment horizontal="center" wrapText="1"/>
    </xf>
    <xf numFmtId="3" fontId="9" fillId="0" borderId="6" xfId="0" applyNumberFormat="1" applyFont="1" applyBorder="1" applyAlignment="1">
      <alignment horizontal="center"/>
    </xf>
    <xf numFmtId="3" fontId="6" fillId="6" borderId="2" xfId="0" applyNumberFormat="1" applyFont="1" applyFill="1" applyBorder="1" applyAlignment="1">
      <alignment horizontal="center"/>
    </xf>
    <xf numFmtId="4" fontId="6" fillId="7" borderId="7" xfId="0" applyNumberFormat="1" applyFont="1" applyFill="1" applyBorder="1" applyAlignment="1">
      <alignment horizontal="center"/>
    </xf>
    <xf numFmtId="4" fontId="0" fillId="0" borderId="0" xfId="0" applyNumberFormat="1"/>
    <xf numFmtId="0" fontId="30" fillId="10" borderId="0" xfId="13" applyFill="1"/>
    <xf numFmtId="167" fontId="30" fillId="10" borderId="0" xfId="13" applyNumberFormat="1" applyFill="1"/>
    <xf numFmtId="0" fontId="34" fillId="10" borderId="0" xfId="13" applyFont="1" applyFill="1"/>
    <xf numFmtId="4" fontId="0" fillId="10" borderId="6" xfId="0" applyNumberFormat="1" applyFill="1" applyBorder="1" applyAlignment="1">
      <alignment horizontal="center"/>
    </xf>
    <xf numFmtId="1" fontId="0" fillId="0" borderId="0" xfId="0" applyNumberFormat="1"/>
    <xf numFmtId="0" fontId="26" fillId="0" borderId="0" xfId="0" applyFont="1" applyAlignment="1">
      <alignment horizontal="center" vertical="center"/>
    </xf>
  </cellXfs>
  <cellStyles count="15">
    <cellStyle name="Comma" xfId="5" builtinId="3"/>
    <cellStyle name="Comma 2" xfId="3" xr:uid="{E51827CC-FE13-4C69-99C0-BD5ECDE70933}"/>
    <cellStyle name="Comma 3" xfId="10" xr:uid="{D1225EBE-099D-44FA-852C-947F4F4F251B}"/>
    <cellStyle name="Comma 4" xfId="12" xr:uid="{0E991ADB-DCBE-4C18-8C9B-0066580BEF49}"/>
    <cellStyle name="Comma 5" xfId="14" xr:uid="{E986D767-3641-4A2B-968B-96492A605D69}"/>
    <cellStyle name="Comma[0]" xfId="11" xr:uid="{0C4C594F-FCF8-43AF-9379-7B80FBA094FA}"/>
    <cellStyle name="Currency 2" xfId="8" xr:uid="{2EBFE182-4D15-434F-BD0C-2773A2B58282}"/>
    <cellStyle name="Currency[0]" xfId="9" xr:uid="{0CA917F6-3E53-4FE3-B462-F56B896F147F}"/>
    <cellStyle name="Normal" xfId="0" builtinId="0"/>
    <cellStyle name="Normal 2" xfId="2" xr:uid="{EC1A07ED-3FB3-4CF9-9410-9628228F2358}"/>
    <cellStyle name="Normal 2 2" xfId="6" xr:uid="{0ABEE3A3-BB4F-48B5-880C-9BD30C8998E8}"/>
    <cellStyle name="Normal 3" xfId="13" xr:uid="{8845622A-E2E5-4500-979B-659B4F645045}"/>
    <cellStyle name="Output" xfId="4" builtinId="21"/>
    <cellStyle name="Percent" xfId="1" builtinId="5"/>
    <cellStyle name="Percent 2" xfId="7" xr:uid="{7E9CBF4D-FF07-4269-8A72-70506CBF7147}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FF"/>
      <color rgb="FFFFFFCC"/>
      <color rgb="FF9BC2E6"/>
      <color rgb="FFF8CBAD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26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638175</xdr:colOff>
          <xdr:row>10</xdr:row>
          <xdr:rowOff>9525</xdr:rowOff>
        </xdr:from>
        <xdr:to>
          <xdr:col>2</xdr:col>
          <xdr:colOff>266700</xdr:colOff>
          <xdr:row>12</xdr:row>
          <xdr:rowOff>171450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750792</xdr:colOff>
      <xdr:row>1</xdr:row>
      <xdr:rowOff>56030</xdr:rowOff>
    </xdr:from>
    <xdr:to>
      <xdr:col>7</xdr:col>
      <xdr:colOff>1160026</xdr:colOff>
      <xdr:row>1</xdr:row>
      <xdr:rowOff>604670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5741892" y="246530"/>
          <a:ext cx="1590334" cy="54864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22412</xdr:colOff>
      <xdr:row>14</xdr:row>
      <xdr:rowOff>57149</xdr:rowOff>
    </xdr:from>
    <xdr:to>
      <xdr:col>8</xdr:col>
      <xdr:colOff>0</xdr:colOff>
      <xdr:row>22</xdr:row>
      <xdr:rowOff>180975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270062" y="4095749"/>
          <a:ext cx="8302438" cy="260032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Forecasted P&amp;L's</a:t>
          </a:r>
          <a:r>
            <a:rPr lang="en-CA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under each stress scenario. </a:t>
          </a:r>
          <a:r>
            <a:rPr lang="en-CA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Includes all FX forwards and futures with the assumption that the pool ultimately will be responsible for the settlements of all these contracts.</a:t>
          </a:r>
          <a:r>
            <a:rPr lang="en-CA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r>
            <a:rPr lang="en-CA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Covers unencumbered</a:t>
          </a:r>
          <a:r>
            <a:rPr lang="en-CA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cash and fixed income </a:t>
          </a:r>
          <a:r>
            <a:rPr lang="en-CA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money market instruments held within internally</a:t>
          </a:r>
          <a:r>
            <a:rPr lang="en-CA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managed portfolios.</a:t>
          </a:r>
          <a:r>
            <a:rPr lang="en-CA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</a:t>
          </a:r>
          <a:r>
            <a:rPr lang="en-CA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Covers unencumbered</a:t>
          </a:r>
          <a:r>
            <a:rPr lang="en-CA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cash and fixed income </a:t>
          </a:r>
          <a:r>
            <a:rPr lang="en-CA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money market instruments held by external</a:t>
          </a:r>
          <a:r>
            <a:rPr lang="en-CA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managers.</a:t>
          </a:r>
          <a:endParaRPr lang="en-CA">
            <a:effectLst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E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ncumbered fixed income money market securities pledged as collateral for Derivatives trading.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5. </a:t>
          </a:r>
          <a:r>
            <a:rPr lang="en-CA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Cash required to settle unrealized P&amp;L accrued on FX forwards.</a:t>
          </a:r>
          <a:endParaRPr lang="en-CA">
            <a:effectLst/>
          </a:endParaRPr>
        </a:p>
        <a:p>
          <a:r>
            <a:rPr lang="en-CA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6. 95% VaR scenario is a 1-year analysis using standalone 95% parametric VaR to estimate P&amp;L for derivatives and FX hedging.</a:t>
          </a:r>
        </a:p>
        <a:p>
          <a:r>
            <a:rPr lang="en-CA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7. Based on historical stress scenario P&amp;L.</a:t>
          </a:r>
        </a:p>
      </xdr:txBody>
    </xdr:sp>
    <xdr:clientData/>
  </xdr:twoCellAnchor>
  <xdr:twoCellAnchor editAs="oneCell">
    <xdr:from>
      <xdr:col>6</xdr:col>
      <xdr:colOff>750792</xdr:colOff>
      <xdr:row>1</xdr:row>
      <xdr:rowOff>56030</xdr:rowOff>
    </xdr:from>
    <xdr:to>
      <xdr:col>7</xdr:col>
      <xdr:colOff>1160026</xdr:colOff>
      <xdr:row>1</xdr:row>
      <xdr:rowOff>597050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7250204" y="246530"/>
          <a:ext cx="1585851" cy="54864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14008</xdr:colOff>
      <xdr:row>15</xdr:row>
      <xdr:rowOff>57148</xdr:rowOff>
    </xdr:from>
    <xdr:to>
      <xdr:col>8</xdr:col>
      <xdr:colOff>0</xdr:colOff>
      <xdr:row>23</xdr:row>
      <xdr:rowOff>156881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260537" y="4629148"/>
          <a:ext cx="7079316" cy="295723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Forecasted P&amp;L's</a:t>
          </a:r>
          <a:r>
            <a:rPr lang="en-CA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under each stress scenario. </a:t>
          </a:r>
          <a:r>
            <a:rPr lang="en-CA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Includes all FX forwards and futures with the assumption that the pool ultimately will be responsible for the settlements of all these contracts. </a:t>
          </a:r>
          <a:endParaRPr lang="en-CA">
            <a:effectLst/>
          </a:endParaRPr>
        </a:p>
        <a:p>
          <a:r>
            <a:rPr lang="en-CA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Covers unencumbered</a:t>
          </a:r>
          <a:r>
            <a:rPr lang="en-CA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cash and fixed income </a:t>
          </a:r>
          <a:r>
            <a:rPr lang="en-CA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money market instruments held within internally</a:t>
          </a:r>
          <a:r>
            <a:rPr lang="en-CA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managed portfolios.</a:t>
          </a:r>
          <a:r>
            <a:rPr lang="en-CA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CA">
            <a:effectLst/>
          </a:endParaRPr>
        </a:p>
        <a:p>
          <a:pPr rtl="0" eaLnBrk="1" fontAlgn="auto" latinLnBrk="0" hangingPunct="1"/>
          <a:r>
            <a:rPr lang="en-CA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</a:t>
          </a:r>
          <a:r>
            <a:rPr lang="en-CA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Covers unencumbered</a:t>
          </a:r>
          <a:r>
            <a:rPr lang="en-CA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cash and fixed income </a:t>
          </a:r>
          <a:r>
            <a:rPr lang="en-CA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money market instruments held by external</a:t>
          </a:r>
          <a:r>
            <a:rPr lang="en-CA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managers.</a:t>
          </a:r>
          <a:endParaRPr lang="en-CA">
            <a:effectLst/>
          </a:endParaRPr>
        </a:p>
        <a:p>
          <a:pPr rtl="0" eaLnBrk="1" fontAlgn="auto" latinLnBrk="0" hangingPunct="1"/>
          <a:r>
            <a:rPr lang="en-CA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E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ncumbered fixed income money market securities pledged as collateral for Derivatives trading.</a:t>
          </a:r>
          <a:endParaRPr lang="en-CA">
            <a:effectLst/>
          </a:endParaRPr>
        </a:p>
        <a:p>
          <a:pPr rtl="0" eaLnBrk="1" fontAlgn="auto" latinLnBrk="0" hangingPunct="1"/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5. </a:t>
          </a:r>
          <a:r>
            <a:rPr lang="en-CA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Cash required to settle unrealized P&amp;L accrued on FX forwards.</a:t>
          </a:r>
          <a:endParaRPr lang="en-CA">
            <a:effectLst/>
          </a:endParaRPr>
        </a:p>
        <a:p>
          <a:r>
            <a:rPr lang="en-CA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6. 95% VaR scenario is a 1-year analysis using standalone 95% parametric VaR to estimate P&amp;L for derivatives and FX hedging.</a:t>
          </a:r>
        </a:p>
        <a:p>
          <a:r>
            <a:rPr lang="en-CA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7. Based on historical stress scenario P&amp;L.</a:t>
          </a:r>
        </a:p>
        <a:p>
          <a:endParaRPr lang="en-CA">
            <a:effectLst/>
          </a:endParaRPr>
        </a:p>
      </xdr:txBody>
    </xdr:sp>
    <xdr:clientData/>
  </xdr:twoCellAnchor>
  <xdr:twoCellAnchor editAs="oneCell">
    <xdr:from>
      <xdr:col>6</xdr:col>
      <xdr:colOff>750796</xdr:colOff>
      <xdr:row>1</xdr:row>
      <xdr:rowOff>56030</xdr:rowOff>
    </xdr:from>
    <xdr:to>
      <xdr:col>7</xdr:col>
      <xdr:colOff>1163839</xdr:colOff>
      <xdr:row>1</xdr:row>
      <xdr:rowOff>602765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5737414" y="246530"/>
          <a:ext cx="1585851" cy="54864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14008</xdr:colOff>
      <xdr:row>15</xdr:row>
      <xdr:rowOff>57148</xdr:rowOff>
    </xdr:from>
    <xdr:to>
      <xdr:col>8</xdr:col>
      <xdr:colOff>0</xdr:colOff>
      <xdr:row>26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260537" y="4629148"/>
          <a:ext cx="7079316" cy="257623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Forecasted P&amp;L's</a:t>
          </a:r>
          <a:r>
            <a:rPr lang="en-CA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under each stress scenario. </a:t>
          </a:r>
          <a:r>
            <a:rPr lang="en-CA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Includes all FX forwards and futures with the assumption that the pool ultimately will be responsible for the settlements of all these contracts. </a:t>
          </a:r>
          <a:endParaRPr lang="en-CA">
            <a:effectLst/>
          </a:endParaRPr>
        </a:p>
        <a:p>
          <a:r>
            <a:rPr lang="en-CA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Covers unencumbered</a:t>
          </a:r>
          <a:r>
            <a:rPr lang="en-CA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cash and fixed income </a:t>
          </a:r>
          <a:r>
            <a:rPr lang="en-CA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money market instruments held within internally</a:t>
          </a:r>
          <a:r>
            <a:rPr lang="en-CA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managed portfolios.</a:t>
          </a:r>
          <a:r>
            <a:rPr lang="en-CA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CA">
            <a:effectLst/>
          </a:endParaRPr>
        </a:p>
        <a:p>
          <a:pPr rtl="0" eaLnBrk="1" fontAlgn="auto" latinLnBrk="0" hangingPunct="1"/>
          <a:r>
            <a:rPr lang="en-CA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</a:t>
          </a:r>
          <a:r>
            <a:rPr lang="en-CA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Covers unencumbered</a:t>
          </a:r>
          <a:r>
            <a:rPr lang="en-CA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cash and fixed income </a:t>
          </a:r>
          <a:r>
            <a:rPr lang="en-CA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money market instruments held by external</a:t>
          </a:r>
          <a:r>
            <a:rPr lang="en-CA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managers.</a:t>
          </a:r>
          <a:endParaRPr lang="en-CA">
            <a:effectLst/>
          </a:endParaRPr>
        </a:p>
        <a:p>
          <a:pPr rtl="0" eaLnBrk="1" fontAlgn="auto" latinLnBrk="0" hangingPunct="1"/>
          <a:r>
            <a:rPr lang="en-CA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E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ncumbered fixed income money market securities pledged as collateral for Derivatives trading.</a:t>
          </a:r>
          <a:endParaRPr lang="en-CA">
            <a:effectLst/>
          </a:endParaRPr>
        </a:p>
        <a:p>
          <a:pPr rtl="0" eaLnBrk="1" fontAlgn="auto" latinLnBrk="0" hangingPunct="1"/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5. </a:t>
          </a:r>
          <a:r>
            <a:rPr lang="en-CA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Cash required to settle unrealized P&amp;L accrued on FX forwards.</a:t>
          </a:r>
          <a:endParaRPr lang="en-CA">
            <a:effectLst/>
          </a:endParaRPr>
        </a:p>
        <a:p>
          <a:r>
            <a:rPr lang="en-CA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6. 95% VaR scenario is a 1-year analysis using standalone 95% parametric VaR to estimate P&amp;L for derivatives and FX hedging.</a:t>
          </a:r>
        </a:p>
        <a:p>
          <a:r>
            <a:rPr lang="en-CA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7. Based on historical stress scenario P&amp;L.</a:t>
          </a:r>
        </a:p>
        <a:p>
          <a:endParaRPr lang="en-CA">
            <a:effectLst/>
          </a:endParaRPr>
        </a:p>
      </xdr:txBody>
    </xdr:sp>
    <xdr:clientData/>
  </xdr:twoCellAnchor>
  <xdr:twoCellAnchor editAs="oneCell">
    <xdr:from>
      <xdr:col>6</xdr:col>
      <xdr:colOff>750801</xdr:colOff>
      <xdr:row>1</xdr:row>
      <xdr:rowOff>56030</xdr:rowOff>
    </xdr:from>
    <xdr:to>
      <xdr:col>7</xdr:col>
      <xdr:colOff>1163845</xdr:colOff>
      <xdr:row>1</xdr:row>
      <xdr:rowOff>602765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5737419" y="246530"/>
          <a:ext cx="1585851" cy="54864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14008</xdr:colOff>
      <xdr:row>21</xdr:row>
      <xdr:rowOff>57149</xdr:rowOff>
    </xdr:from>
    <xdr:to>
      <xdr:col>8</xdr:col>
      <xdr:colOff>11206</xdr:colOff>
      <xdr:row>33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260537" y="4629149"/>
          <a:ext cx="7090522" cy="257623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Based on worst historical monthly net cashflows from August 2017 - February 2022 for historical shocks and worst historical rolling 12-months net cashflows for 95% VaR (1 year).</a:t>
          </a:r>
          <a:endParaRPr lang="en-CA">
            <a:effectLst/>
          </a:endParaRPr>
        </a:p>
        <a:p>
          <a:r>
            <a:rPr lang="en-CA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Forecasted P&amp;L under each stress scenario.</a:t>
          </a:r>
          <a:endParaRPr lang="en-CA">
            <a:effectLst/>
          </a:endParaRPr>
        </a:p>
        <a:p>
          <a:r>
            <a:rPr lang="en-CA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Physical assets required to rebalance between Fixed Income and Public Equities to current weights.</a:t>
          </a:r>
          <a:endParaRPr lang="en-CA">
            <a:effectLst/>
          </a:endParaRPr>
        </a:p>
        <a:p>
          <a:r>
            <a:rPr lang="en-CA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Covers unencumbered cash and fixed income within Money Market, Inflation Linked Bonds, </a:t>
          </a:r>
          <a:r>
            <a:rPr lang="en-CA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 </a:t>
          </a:r>
          <a:r>
            <a:rPr lang="en-CA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Government Fixed Income </a:t>
          </a:r>
          <a:r>
            <a:rPr lang="en-CA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strategies</a:t>
          </a:r>
          <a:r>
            <a:rPr lang="en-CA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  <a:endParaRPr lang="en-CA">
            <a:effectLst/>
          </a:endParaRPr>
        </a:p>
        <a:p>
          <a:r>
            <a:rPr lang="en-CA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5. Based on current portfolio yields of Money Market, Inflation Linked Bonds, Government Fixed Income and Public Equities strategies.</a:t>
          </a:r>
          <a:endParaRPr lang="en-CA">
            <a:effectLst/>
          </a:endParaRPr>
        </a:p>
        <a:p>
          <a:r>
            <a:rPr lang="en-CA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6. Cash required to settle unrealized P&amp;L accrued on FX forwards.</a:t>
          </a:r>
          <a:endParaRPr lang="en-CA">
            <a:effectLst/>
          </a:endParaRPr>
        </a:p>
        <a:p>
          <a:r>
            <a:rPr lang="en-CA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7. 95% VaR</a:t>
          </a:r>
          <a:r>
            <a:rPr lang="en-CA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scenario is a 1-year analysis using standalone 95% parametric VaR to estimate P&amp;L for AAA derivatives, FX hedging, and Public Equities positions and utilizes 1-year </a:t>
          </a:r>
          <a:r>
            <a:rPr lang="en-CA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Netflows estimates.</a:t>
          </a:r>
          <a:endParaRPr lang="en-CA">
            <a:effectLst/>
          </a:endParaRPr>
        </a:p>
        <a:p>
          <a:r>
            <a:rPr lang="en-CA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8. Netflows and scenario P&amp;L are based on 1-month stress test.</a:t>
          </a:r>
          <a:endParaRPr lang="en-CA">
            <a:effectLst/>
          </a:endParaRPr>
        </a:p>
      </xdr:txBody>
    </xdr:sp>
    <xdr:clientData/>
  </xdr:twoCellAnchor>
  <xdr:twoCellAnchor editAs="oneCell">
    <xdr:from>
      <xdr:col>6</xdr:col>
      <xdr:colOff>750796</xdr:colOff>
      <xdr:row>1</xdr:row>
      <xdr:rowOff>56030</xdr:rowOff>
    </xdr:from>
    <xdr:to>
      <xdr:col>7</xdr:col>
      <xdr:colOff>1160030</xdr:colOff>
      <xdr:row>1</xdr:row>
      <xdr:rowOff>604670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5737414" y="246530"/>
          <a:ext cx="1585851" cy="54864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14008</xdr:colOff>
      <xdr:row>21</xdr:row>
      <xdr:rowOff>57149</xdr:rowOff>
    </xdr:from>
    <xdr:to>
      <xdr:col>8</xdr:col>
      <xdr:colOff>11206</xdr:colOff>
      <xdr:row>33</xdr:row>
      <xdr:rowOff>156882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260537" y="4651561"/>
          <a:ext cx="7090522" cy="219523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Based on worst historical monthly net cashflows from August 2017 - February 2022 for historical shocks and worst historical rolling 12-months net cashflows for 95% VaR (1 year).</a:t>
          </a:r>
          <a:endParaRPr lang="en-CA">
            <a:effectLst/>
          </a:endParaRPr>
        </a:p>
        <a:p>
          <a:r>
            <a:rPr lang="en-CA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Forecasted P&amp;L under each stress scenario.</a:t>
          </a:r>
          <a:endParaRPr lang="en-CA">
            <a:effectLst/>
          </a:endParaRPr>
        </a:p>
        <a:p>
          <a:r>
            <a:rPr lang="en-CA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Physical assets required to rebalance between Fixed Income and Public Equities to current weights.</a:t>
          </a:r>
          <a:endParaRPr lang="en-CA">
            <a:effectLst/>
          </a:endParaRPr>
        </a:p>
        <a:p>
          <a:r>
            <a:rPr lang="en-CA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Covers unencumbered cash and fixed income within Money Market, Inflation Linked Bonds, </a:t>
          </a:r>
          <a:r>
            <a:rPr lang="en-CA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 </a:t>
          </a:r>
          <a:r>
            <a:rPr lang="en-CA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Government Fixed Income </a:t>
          </a:r>
          <a:r>
            <a:rPr lang="en-CA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strategies</a:t>
          </a:r>
          <a:r>
            <a:rPr lang="en-CA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  <a:endParaRPr lang="en-CA">
            <a:effectLst/>
          </a:endParaRPr>
        </a:p>
        <a:p>
          <a:r>
            <a:rPr lang="en-CA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5. Based on current portfolio yields of Money Market, Inflation Linked Bonds, Government Fixed Income and Public Equities strategies.</a:t>
          </a:r>
          <a:endParaRPr lang="en-CA">
            <a:effectLst/>
          </a:endParaRPr>
        </a:p>
        <a:p>
          <a:r>
            <a:rPr lang="en-CA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6. Cash required to settle unrealized P&amp;L accrued on FX forwards.</a:t>
          </a:r>
          <a:endParaRPr lang="en-CA">
            <a:effectLst/>
          </a:endParaRPr>
        </a:p>
        <a:p>
          <a:r>
            <a:rPr lang="en-CA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7. 95% VaR</a:t>
          </a:r>
          <a:r>
            <a:rPr lang="en-CA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scenario is a 1-year analysis using standalone 95% parametric VaR to estimate P&amp;L for AAA derivatives, FX hedging, and Public Equities positions and utilizes 1-year </a:t>
          </a:r>
          <a:r>
            <a:rPr lang="en-CA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Netflows estimates.</a:t>
          </a:r>
          <a:endParaRPr lang="en-CA">
            <a:effectLst/>
          </a:endParaRPr>
        </a:p>
        <a:p>
          <a:r>
            <a:rPr lang="en-CA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8. Netflows and scenario P&amp;L are based on 1-month stress test.</a:t>
          </a:r>
        </a:p>
        <a:p>
          <a:endParaRPr lang="en-CA">
            <a:effectLst/>
          </a:endParaRPr>
        </a:p>
      </xdr:txBody>
    </xdr:sp>
    <xdr:clientData/>
  </xdr:twoCellAnchor>
  <xdr:twoCellAnchor editAs="oneCell">
    <xdr:from>
      <xdr:col>6</xdr:col>
      <xdr:colOff>750797</xdr:colOff>
      <xdr:row>1</xdr:row>
      <xdr:rowOff>56030</xdr:rowOff>
    </xdr:from>
    <xdr:to>
      <xdr:col>7</xdr:col>
      <xdr:colOff>1160031</xdr:colOff>
      <xdr:row>1</xdr:row>
      <xdr:rowOff>604670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5737415" y="246530"/>
          <a:ext cx="1585851" cy="54864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22412</xdr:colOff>
      <xdr:row>21</xdr:row>
      <xdr:rowOff>57149</xdr:rowOff>
    </xdr:from>
    <xdr:to>
      <xdr:col>8</xdr:col>
      <xdr:colOff>0</xdr:colOff>
      <xdr:row>28</xdr:row>
      <xdr:rowOff>168088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268941" y="2858620"/>
          <a:ext cx="7070912" cy="144443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Based on worst historical monthly net cashflows from March 2020 - February 2022 for historical shocks and 12x the worst historical monthly net cashflows for 95% VaR (1 year).</a:t>
          </a:r>
          <a:endParaRPr lang="en-CA">
            <a:effectLst/>
          </a:endParaRPr>
        </a:p>
        <a:p>
          <a:r>
            <a:rPr lang="en-CA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95% VaR</a:t>
          </a:r>
          <a:r>
            <a:rPr lang="en-CA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scenario is a 1-year analysis using standalone 95% parametric VaR to estimate P&amp;L for AAA derivatives, FX hedging, and Public Equities positions (if applicable) and utilizes 1-year </a:t>
          </a:r>
          <a:r>
            <a:rPr lang="en-CA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Netflows estimates.</a:t>
          </a:r>
          <a:endParaRPr lang="en-CA">
            <a:effectLst/>
          </a:endParaRPr>
        </a:p>
        <a:p>
          <a:r>
            <a:rPr lang="en-CA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Netflows and scenario P&amp;L are based on 1-month stress test.</a:t>
          </a:r>
          <a:endParaRPr lang="en-CA">
            <a:effectLst/>
          </a:endParaRPr>
        </a:p>
        <a:p>
          <a:r>
            <a:rPr lang="en-CA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Covers unencumbered cash and short term securities within Money Market strategy.</a:t>
          </a:r>
          <a:endParaRPr lang="en-CA">
            <a:effectLst/>
          </a:endParaRPr>
        </a:p>
        <a:p>
          <a:r>
            <a:rPr lang="en-CA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5. Based on current portfolio yields of Money Market strategy.</a:t>
          </a:r>
          <a:endParaRPr lang="en-CA">
            <a:effectLst/>
          </a:endParaRPr>
        </a:p>
      </xdr:txBody>
    </xdr:sp>
    <xdr:clientData/>
  </xdr:twoCellAnchor>
  <xdr:twoCellAnchor editAs="oneCell">
    <xdr:from>
      <xdr:col>6</xdr:col>
      <xdr:colOff>750792</xdr:colOff>
      <xdr:row>1</xdr:row>
      <xdr:rowOff>56030</xdr:rowOff>
    </xdr:from>
    <xdr:to>
      <xdr:col>7</xdr:col>
      <xdr:colOff>1160026</xdr:colOff>
      <xdr:row>1</xdr:row>
      <xdr:rowOff>604670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5741892" y="246530"/>
          <a:ext cx="1590334" cy="54864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0</xdr:row>
      <xdr:rowOff>0</xdr:rowOff>
    </xdr:from>
    <xdr:to>
      <xdr:col>15</xdr:col>
      <xdr:colOff>96818</xdr:colOff>
      <xdr:row>2</xdr:row>
      <xdr:rowOff>207644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639868" cy="56578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38100</xdr:rowOff>
        </xdr:from>
        <xdr:to>
          <xdr:col>17</xdr:col>
          <xdr:colOff>619125</xdr:colOff>
          <xdr:row>7</xdr:row>
          <xdr:rowOff>38100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9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and Copy New Scenario Results to SQL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28575</xdr:colOff>
          <xdr:row>7</xdr:row>
          <xdr:rowOff>104775</xdr:rowOff>
        </xdr:from>
        <xdr:to>
          <xdr:col>17</xdr:col>
          <xdr:colOff>647700</xdr:colOff>
          <xdr:row>9</xdr:row>
          <xdr:rowOff>28575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9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 Clear SQL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28575</xdr:colOff>
          <xdr:row>11</xdr:row>
          <xdr:rowOff>142875</xdr:rowOff>
        </xdr:from>
        <xdr:to>
          <xdr:col>17</xdr:col>
          <xdr:colOff>676275</xdr:colOff>
          <xdr:row>14</xdr:row>
          <xdr:rowOff>95250</xdr:rowOff>
        </xdr:to>
        <xdr:sp macro="" textlink="">
          <xdr:nvSpPr>
            <xdr:cNvPr id="22536" name="Button 8" hidden="1">
              <a:extLst>
                <a:ext uri="{63B3BB69-23CF-44E3-9099-C40C66FF867C}">
                  <a14:compatExt spid="_x0000_s22536"/>
                </a:ext>
                <a:ext uri="{FF2B5EF4-FFF2-40B4-BE49-F238E27FC236}">
                  <a16:creationId xmlns:a16="http://schemas.microsoft.com/office/drawing/2014/main" id="{00000000-0008-0000-0900-00000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 Copy Scenario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Results to SQL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0</xdr:rowOff>
    </xdr:from>
    <xdr:to>
      <xdr:col>5</xdr:col>
      <xdr:colOff>285490</xdr:colOff>
      <xdr:row>1</xdr:row>
      <xdr:rowOff>123825</xdr:rowOff>
    </xdr:to>
    <xdr:pic>
      <xdr:nvPicPr>
        <xdr:cNvPr id="2" name="Picture 1" descr="Pictu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04690" cy="314325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0</xdr:row>
      <xdr:rowOff>0</xdr:rowOff>
    </xdr:from>
    <xdr:to>
      <xdr:col>5</xdr:col>
      <xdr:colOff>285490</xdr:colOff>
      <xdr:row>1</xdr:row>
      <xdr:rowOff>123825</xdr:rowOff>
    </xdr:to>
    <xdr:pic>
      <xdr:nvPicPr>
        <xdr:cNvPr id="3" name="Picture 2" descr="Picture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04690" cy="314325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0</xdr:row>
      <xdr:rowOff>0</xdr:rowOff>
    </xdr:from>
    <xdr:to>
      <xdr:col>5</xdr:col>
      <xdr:colOff>285490</xdr:colOff>
      <xdr:row>1</xdr:row>
      <xdr:rowOff>123825</xdr:rowOff>
    </xdr:to>
    <xdr:pic>
      <xdr:nvPicPr>
        <xdr:cNvPr id="4" name="Picture 3" descr="Picture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04690" cy="314325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0</xdr:row>
      <xdr:rowOff>0</xdr:rowOff>
    </xdr:from>
    <xdr:to>
      <xdr:col>5</xdr:col>
      <xdr:colOff>285490</xdr:colOff>
      <xdr:row>1</xdr:row>
      <xdr:rowOff>123825</xdr:rowOff>
    </xdr:to>
    <xdr:pic>
      <xdr:nvPicPr>
        <xdr:cNvPr id="5" name="Picture 4" descr="Picture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04690" cy="314325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0</xdr:row>
      <xdr:rowOff>0</xdr:rowOff>
    </xdr:from>
    <xdr:to>
      <xdr:col>5</xdr:col>
      <xdr:colOff>285490</xdr:colOff>
      <xdr:row>1</xdr:row>
      <xdr:rowOff>123825</xdr:rowOff>
    </xdr:to>
    <xdr:pic>
      <xdr:nvPicPr>
        <xdr:cNvPr id="6" name="Picture 5" descr="Picture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04690" cy="314325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0</xdr:row>
      <xdr:rowOff>0</xdr:rowOff>
    </xdr:from>
    <xdr:to>
      <xdr:col>5</xdr:col>
      <xdr:colOff>285490</xdr:colOff>
      <xdr:row>1</xdr:row>
      <xdr:rowOff>123825</xdr:rowOff>
    </xdr:to>
    <xdr:pic>
      <xdr:nvPicPr>
        <xdr:cNvPr id="7" name="Picture 6" descr="Picture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04690" cy="314325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0</xdr:row>
      <xdr:rowOff>0</xdr:rowOff>
    </xdr:from>
    <xdr:to>
      <xdr:col>5</xdr:col>
      <xdr:colOff>285490</xdr:colOff>
      <xdr:row>1</xdr:row>
      <xdr:rowOff>123825</xdr:rowOff>
    </xdr:to>
    <xdr:pic>
      <xdr:nvPicPr>
        <xdr:cNvPr id="8" name="Picture 7" descr="Picture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04690" cy="314325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0</xdr:row>
      <xdr:rowOff>0</xdr:rowOff>
    </xdr:from>
    <xdr:to>
      <xdr:col>5</xdr:col>
      <xdr:colOff>285490</xdr:colOff>
      <xdr:row>1</xdr:row>
      <xdr:rowOff>123825</xdr:rowOff>
    </xdr:to>
    <xdr:pic>
      <xdr:nvPicPr>
        <xdr:cNvPr id="9" name="Picture 8" descr="Picture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04690" cy="314325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0</xdr:row>
      <xdr:rowOff>0</xdr:rowOff>
    </xdr:from>
    <xdr:to>
      <xdr:col>5</xdr:col>
      <xdr:colOff>285490</xdr:colOff>
      <xdr:row>1</xdr:row>
      <xdr:rowOff>123825</xdr:rowOff>
    </xdr:to>
    <xdr:pic>
      <xdr:nvPicPr>
        <xdr:cNvPr id="10" name="Picture 9" descr="Picture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04690" cy="314325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0</xdr:row>
      <xdr:rowOff>0</xdr:rowOff>
    </xdr:from>
    <xdr:to>
      <xdr:col>5</xdr:col>
      <xdr:colOff>285490</xdr:colOff>
      <xdr:row>1</xdr:row>
      <xdr:rowOff>123825</xdr:rowOff>
    </xdr:to>
    <xdr:pic>
      <xdr:nvPicPr>
        <xdr:cNvPr id="11" name="Picture 10" descr="Picture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04690" cy="314325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0</xdr:row>
      <xdr:rowOff>0</xdr:rowOff>
    </xdr:from>
    <xdr:to>
      <xdr:col>5</xdr:col>
      <xdr:colOff>285490</xdr:colOff>
      <xdr:row>1</xdr:row>
      <xdr:rowOff>123825</xdr:rowOff>
    </xdr:to>
    <xdr:pic>
      <xdr:nvPicPr>
        <xdr:cNvPr id="12" name="Picture 11" descr="Picture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04690" cy="314325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0</xdr:row>
      <xdr:rowOff>0</xdr:rowOff>
    </xdr:from>
    <xdr:to>
      <xdr:col>5</xdr:col>
      <xdr:colOff>285490</xdr:colOff>
      <xdr:row>1</xdr:row>
      <xdr:rowOff>123825</xdr:rowOff>
    </xdr:to>
    <xdr:pic>
      <xdr:nvPicPr>
        <xdr:cNvPr id="13" name="Picture 12" descr="Picture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04690" cy="314325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0</xdr:row>
      <xdr:rowOff>0</xdr:rowOff>
    </xdr:from>
    <xdr:to>
      <xdr:col>5</xdr:col>
      <xdr:colOff>285490</xdr:colOff>
      <xdr:row>1</xdr:row>
      <xdr:rowOff>123825</xdr:rowOff>
    </xdr:to>
    <xdr:pic>
      <xdr:nvPicPr>
        <xdr:cNvPr id="14" name="Picture 13" descr="Picture"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04690" cy="314325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0</xdr:row>
      <xdr:rowOff>0</xdr:rowOff>
    </xdr:from>
    <xdr:to>
      <xdr:col>5</xdr:col>
      <xdr:colOff>285490</xdr:colOff>
      <xdr:row>1</xdr:row>
      <xdr:rowOff>123825</xdr:rowOff>
    </xdr:to>
    <xdr:pic>
      <xdr:nvPicPr>
        <xdr:cNvPr id="15" name="Picture 14" descr="Picture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04690" cy="314325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0</xdr:row>
      <xdr:rowOff>0</xdr:rowOff>
    </xdr:from>
    <xdr:to>
      <xdr:col>5</xdr:col>
      <xdr:colOff>285490</xdr:colOff>
      <xdr:row>1</xdr:row>
      <xdr:rowOff>123825</xdr:rowOff>
    </xdr:to>
    <xdr:pic>
      <xdr:nvPicPr>
        <xdr:cNvPr id="16" name="Picture 15" descr="Picture">
          <a:extLst>
            <a:ext uri="{FF2B5EF4-FFF2-40B4-BE49-F238E27FC236}">
              <a16:creationId xmlns:a16="http://schemas.microsoft.com/office/drawing/2014/main" id="{00000000-0008-0000-0C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04690" cy="314325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0</xdr:row>
      <xdr:rowOff>0</xdr:rowOff>
    </xdr:from>
    <xdr:to>
      <xdr:col>5</xdr:col>
      <xdr:colOff>285490</xdr:colOff>
      <xdr:row>1</xdr:row>
      <xdr:rowOff>123825</xdr:rowOff>
    </xdr:to>
    <xdr:pic>
      <xdr:nvPicPr>
        <xdr:cNvPr id="17" name="Picture 16" descr="Picture">
          <a:extLs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04690" cy="314325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0</xdr:row>
      <xdr:rowOff>0</xdr:rowOff>
    </xdr:from>
    <xdr:to>
      <xdr:col>5</xdr:col>
      <xdr:colOff>285490</xdr:colOff>
      <xdr:row>1</xdr:row>
      <xdr:rowOff>123825</xdr:rowOff>
    </xdr:to>
    <xdr:pic>
      <xdr:nvPicPr>
        <xdr:cNvPr id="18" name="Picture 17" descr="Picture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04690" cy="314325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0</xdr:row>
      <xdr:rowOff>0</xdr:rowOff>
    </xdr:from>
    <xdr:to>
      <xdr:col>5</xdr:col>
      <xdr:colOff>285490</xdr:colOff>
      <xdr:row>1</xdr:row>
      <xdr:rowOff>123825</xdr:rowOff>
    </xdr:to>
    <xdr:pic>
      <xdr:nvPicPr>
        <xdr:cNvPr id="19" name="Picture 18" descr="Picture">
          <a:extLst>
            <a:ext uri="{FF2B5EF4-FFF2-40B4-BE49-F238E27FC236}">
              <a16:creationId xmlns:a16="http://schemas.microsoft.com/office/drawing/2014/main" id="{00000000-0008-0000-0C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04690" cy="314325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0</xdr:row>
      <xdr:rowOff>0</xdr:rowOff>
    </xdr:from>
    <xdr:to>
      <xdr:col>5</xdr:col>
      <xdr:colOff>285490</xdr:colOff>
      <xdr:row>1</xdr:row>
      <xdr:rowOff>123825</xdr:rowOff>
    </xdr:to>
    <xdr:pic>
      <xdr:nvPicPr>
        <xdr:cNvPr id="20" name="Picture 19" descr="Picture">
          <a:extLs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04690" cy="314325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0</xdr:row>
      <xdr:rowOff>0</xdr:rowOff>
    </xdr:from>
    <xdr:to>
      <xdr:col>5</xdr:col>
      <xdr:colOff>285490</xdr:colOff>
      <xdr:row>1</xdr:row>
      <xdr:rowOff>123825</xdr:rowOff>
    </xdr:to>
    <xdr:pic>
      <xdr:nvPicPr>
        <xdr:cNvPr id="21" name="Picture 20" descr="Picture">
          <a:extLst>
            <a:ext uri="{FF2B5EF4-FFF2-40B4-BE49-F238E27FC236}">
              <a16:creationId xmlns:a16="http://schemas.microsoft.com/office/drawing/2014/main" id="{00000000-0008-0000-0C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04690" cy="314325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0</xdr:row>
      <xdr:rowOff>0</xdr:rowOff>
    </xdr:from>
    <xdr:to>
      <xdr:col>5</xdr:col>
      <xdr:colOff>285490</xdr:colOff>
      <xdr:row>1</xdr:row>
      <xdr:rowOff>123825</xdr:rowOff>
    </xdr:to>
    <xdr:pic>
      <xdr:nvPicPr>
        <xdr:cNvPr id="22" name="Picture 21" descr="Picture">
          <a:extLs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04690" cy="314325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0</xdr:row>
      <xdr:rowOff>0</xdr:rowOff>
    </xdr:from>
    <xdr:to>
      <xdr:col>5</xdr:col>
      <xdr:colOff>285490</xdr:colOff>
      <xdr:row>1</xdr:row>
      <xdr:rowOff>123825</xdr:rowOff>
    </xdr:to>
    <xdr:pic>
      <xdr:nvPicPr>
        <xdr:cNvPr id="23" name="Picture 22" descr="Picture">
          <a:extLst>
            <a:ext uri="{FF2B5EF4-FFF2-40B4-BE49-F238E27FC236}">
              <a16:creationId xmlns:a16="http://schemas.microsoft.com/office/drawing/2014/main" id="{00000000-0008-0000-0C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04690" cy="314325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0</xdr:row>
      <xdr:rowOff>0</xdr:rowOff>
    </xdr:from>
    <xdr:to>
      <xdr:col>5</xdr:col>
      <xdr:colOff>285490</xdr:colOff>
      <xdr:row>1</xdr:row>
      <xdr:rowOff>123825</xdr:rowOff>
    </xdr:to>
    <xdr:pic>
      <xdr:nvPicPr>
        <xdr:cNvPr id="24" name="Picture 23" descr="Picture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04690" cy="314325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0</xdr:row>
      <xdr:rowOff>0</xdr:rowOff>
    </xdr:from>
    <xdr:to>
      <xdr:col>5</xdr:col>
      <xdr:colOff>285490</xdr:colOff>
      <xdr:row>1</xdr:row>
      <xdr:rowOff>123825</xdr:rowOff>
    </xdr:to>
    <xdr:pic>
      <xdr:nvPicPr>
        <xdr:cNvPr id="25" name="Picture 24" descr="Picture">
          <a:extLst>
            <a:ext uri="{FF2B5EF4-FFF2-40B4-BE49-F238E27FC236}">
              <a16:creationId xmlns:a16="http://schemas.microsoft.com/office/drawing/2014/main" id="{00000000-0008-0000-0C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04690" cy="314325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0</xdr:row>
      <xdr:rowOff>0</xdr:rowOff>
    </xdr:from>
    <xdr:to>
      <xdr:col>5</xdr:col>
      <xdr:colOff>285490</xdr:colOff>
      <xdr:row>1</xdr:row>
      <xdr:rowOff>123825</xdr:rowOff>
    </xdr:to>
    <xdr:pic>
      <xdr:nvPicPr>
        <xdr:cNvPr id="26" name="Picture 25" descr="Picture">
          <a:extLst>
            <a:ext uri="{FF2B5EF4-FFF2-40B4-BE49-F238E27FC236}">
              <a16:creationId xmlns:a16="http://schemas.microsoft.com/office/drawing/2014/main" id="{00000000-0008-0000-0C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08500" cy="306705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0</xdr:row>
      <xdr:rowOff>0</xdr:rowOff>
    </xdr:from>
    <xdr:to>
      <xdr:col>5</xdr:col>
      <xdr:colOff>285490</xdr:colOff>
      <xdr:row>1</xdr:row>
      <xdr:rowOff>123825</xdr:rowOff>
    </xdr:to>
    <xdr:pic>
      <xdr:nvPicPr>
        <xdr:cNvPr id="27" name="Picture 26" descr="Picture">
          <a:extLst>
            <a:ext uri="{FF2B5EF4-FFF2-40B4-BE49-F238E27FC236}">
              <a16:creationId xmlns:a16="http://schemas.microsoft.com/office/drawing/2014/main" id="{00000000-0008-0000-0C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04690" cy="314325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0</xdr:row>
      <xdr:rowOff>0</xdr:rowOff>
    </xdr:from>
    <xdr:to>
      <xdr:col>5</xdr:col>
      <xdr:colOff>285490</xdr:colOff>
      <xdr:row>1</xdr:row>
      <xdr:rowOff>123825</xdr:rowOff>
    </xdr:to>
    <xdr:pic>
      <xdr:nvPicPr>
        <xdr:cNvPr id="28" name="Picture 27" descr="Picture">
          <a:extLst>
            <a:ext uri="{FF2B5EF4-FFF2-40B4-BE49-F238E27FC236}">
              <a16:creationId xmlns:a16="http://schemas.microsoft.com/office/drawing/2014/main" id="{00000000-0008-0000-0C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04690" cy="314325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0</xdr:row>
      <xdr:rowOff>0</xdr:rowOff>
    </xdr:from>
    <xdr:to>
      <xdr:col>5</xdr:col>
      <xdr:colOff>285490</xdr:colOff>
      <xdr:row>1</xdr:row>
      <xdr:rowOff>123825</xdr:rowOff>
    </xdr:to>
    <xdr:pic>
      <xdr:nvPicPr>
        <xdr:cNvPr id="29" name="Picture 28" descr="Picture">
          <a:extLst>
            <a:ext uri="{FF2B5EF4-FFF2-40B4-BE49-F238E27FC236}">
              <a16:creationId xmlns:a16="http://schemas.microsoft.com/office/drawing/2014/main" id="{00000000-0008-0000-0C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04690" cy="306705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0</xdr:row>
      <xdr:rowOff>0</xdr:rowOff>
    </xdr:from>
    <xdr:to>
      <xdr:col>5</xdr:col>
      <xdr:colOff>285490</xdr:colOff>
      <xdr:row>1</xdr:row>
      <xdr:rowOff>123825</xdr:rowOff>
    </xdr:to>
    <xdr:pic>
      <xdr:nvPicPr>
        <xdr:cNvPr id="30" name="Picture 29" descr="Picture">
          <a:extLst>
            <a:ext uri="{FF2B5EF4-FFF2-40B4-BE49-F238E27FC236}">
              <a16:creationId xmlns:a16="http://schemas.microsoft.com/office/drawing/2014/main" id="{00000000-0008-0000-0C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04690" cy="314325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0</xdr:row>
      <xdr:rowOff>0</xdr:rowOff>
    </xdr:from>
    <xdr:to>
      <xdr:col>5</xdr:col>
      <xdr:colOff>285490</xdr:colOff>
      <xdr:row>1</xdr:row>
      <xdr:rowOff>123825</xdr:rowOff>
    </xdr:to>
    <xdr:pic>
      <xdr:nvPicPr>
        <xdr:cNvPr id="31" name="Picture 30" descr="Picture">
          <a:extLst>
            <a:ext uri="{FF2B5EF4-FFF2-40B4-BE49-F238E27FC236}">
              <a16:creationId xmlns:a16="http://schemas.microsoft.com/office/drawing/2014/main" id="{00000000-0008-0000-0C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04690" cy="306705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0</xdr:row>
      <xdr:rowOff>0</xdr:rowOff>
    </xdr:from>
    <xdr:to>
      <xdr:col>5</xdr:col>
      <xdr:colOff>285490</xdr:colOff>
      <xdr:row>1</xdr:row>
      <xdr:rowOff>123825</xdr:rowOff>
    </xdr:to>
    <xdr:pic>
      <xdr:nvPicPr>
        <xdr:cNvPr id="32" name="Picture 31" descr="Picture">
          <a:extLst>
            <a:ext uri="{FF2B5EF4-FFF2-40B4-BE49-F238E27FC236}">
              <a16:creationId xmlns:a16="http://schemas.microsoft.com/office/drawing/2014/main" id="{00000000-0008-0000-0C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08500" cy="306705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0</xdr:row>
      <xdr:rowOff>0</xdr:rowOff>
    </xdr:from>
    <xdr:to>
      <xdr:col>5</xdr:col>
      <xdr:colOff>285490</xdr:colOff>
      <xdr:row>1</xdr:row>
      <xdr:rowOff>123825</xdr:rowOff>
    </xdr:to>
    <xdr:pic>
      <xdr:nvPicPr>
        <xdr:cNvPr id="33" name="Picture 32" descr="Picture">
          <a:extLst>
            <a:ext uri="{FF2B5EF4-FFF2-40B4-BE49-F238E27FC236}">
              <a16:creationId xmlns:a16="http://schemas.microsoft.com/office/drawing/2014/main" id="{00000000-0008-0000-0C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04690" cy="314325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0</xdr:row>
      <xdr:rowOff>0</xdr:rowOff>
    </xdr:from>
    <xdr:to>
      <xdr:col>5</xdr:col>
      <xdr:colOff>285490</xdr:colOff>
      <xdr:row>1</xdr:row>
      <xdr:rowOff>123825</xdr:rowOff>
    </xdr:to>
    <xdr:pic>
      <xdr:nvPicPr>
        <xdr:cNvPr id="34" name="Picture 33" descr="Picture">
          <a:extLst>
            <a:ext uri="{FF2B5EF4-FFF2-40B4-BE49-F238E27FC236}">
              <a16:creationId xmlns:a16="http://schemas.microsoft.com/office/drawing/2014/main" id="{00000000-0008-0000-0C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08500" cy="306705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0</xdr:row>
      <xdr:rowOff>0</xdr:rowOff>
    </xdr:from>
    <xdr:to>
      <xdr:col>5</xdr:col>
      <xdr:colOff>285490</xdr:colOff>
      <xdr:row>1</xdr:row>
      <xdr:rowOff>123825</xdr:rowOff>
    </xdr:to>
    <xdr:pic>
      <xdr:nvPicPr>
        <xdr:cNvPr id="35" name="Picture 34" descr="Picture">
          <a:extLst>
            <a:ext uri="{FF2B5EF4-FFF2-40B4-BE49-F238E27FC236}">
              <a16:creationId xmlns:a16="http://schemas.microsoft.com/office/drawing/2014/main" id="{00000000-0008-0000-0C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04690" cy="306705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0</xdr:row>
      <xdr:rowOff>0</xdr:rowOff>
    </xdr:from>
    <xdr:to>
      <xdr:col>5</xdr:col>
      <xdr:colOff>285490</xdr:colOff>
      <xdr:row>1</xdr:row>
      <xdr:rowOff>123825</xdr:rowOff>
    </xdr:to>
    <xdr:pic>
      <xdr:nvPicPr>
        <xdr:cNvPr id="36" name="Picture 35" descr="Picture">
          <a:extLst>
            <a:ext uri="{FF2B5EF4-FFF2-40B4-BE49-F238E27FC236}">
              <a16:creationId xmlns:a16="http://schemas.microsoft.com/office/drawing/2014/main" id="{00000000-0008-0000-0C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04690" cy="314325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0</xdr:rowOff>
    </xdr:from>
    <xdr:to>
      <xdr:col>5</xdr:col>
      <xdr:colOff>285490</xdr:colOff>
      <xdr:row>1</xdr:row>
      <xdr:rowOff>123825</xdr:rowOff>
    </xdr:to>
    <xdr:pic>
      <xdr:nvPicPr>
        <xdr:cNvPr id="3" name="Picture 2" descr="Picture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04690" cy="314325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0</xdr:row>
      <xdr:rowOff>0</xdr:rowOff>
    </xdr:from>
    <xdr:to>
      <xdr:col>5</xdr:col>
      <xdr:colOff>285490</xdr:colOff>
      <xdr:row>1</xdr:row>
      <xdr:rowOff>123825</xdr:rowOff>
    </xdr:to>
    <xdr:pic>
      <xdr:nvPicPr>
        <xdr:cNvPr id="4" name="Picture 3" descr="Picture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04690" cy="314325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0</xdr:row>
      <xdr:rowOff>0</xdr:rowOff>
    </xdr:from>
    <xdr:to>
      <xdr:col>5</xdr:col>
      <xdr:colOff>285490</xdr:colOff>
      <xdr:row>1</xdr:row>
      <xdr:rowOff>123825</xdr:rowOff>
    </xdr:to>
    <xdr:pic>
      <xdr:nvPicPr>
        <xdr:cNvPr id="5" name="Picture 4" descr="Picture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04690" cy="314325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0</xdr:row>
      <xdr:rowOff>0</xdr:rowOff>
    </xdr:from>
    <xdr:to>
      <xdr:col>5</xdr:col>
      <xdr:colOff>285490</xdr:colOff>
      <xdr:row>1</xdr:row>
      <xdr:rowOff>123825</xdr:rowOff>
    </xdr:to>
    <xdr:pic>
      <xdr:nvPicPr>
        <xdr:cNvPr id="2" name="Picture 1" descr="Pictu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04690" cy="314325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0</xdr:row>
      <xdr:rowOff>0</xdr:rowOff>
    </xdr:from>
    <xdr:to>
      <xdr:col>5</xdr:col>
      <xdr:colOff>285490</xdr:colOff>
      <xdr:row>1</xdr:row>
      <xdr:rowOff>123825</xdr:rowOff>
    </xdr:to>
    <xdr:pic>
      <xdr:nvPicPr>
        <xdr:cNvPr id="6" name="Picture 5" descr="Picture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04690" cy="314325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0</xdr:row>
      <xdr:rowOff>0</xdr:rowOff>
    </xdr:from>
    <xdr:to>
      <xdr:col>5</xdr:col>
      <xdr:colOff>285490</xdr:colOff>
      <xdr:row>1</xdr:row>
      <xdr:rowOff>123825</xdr:rowOff>
    </xdr:to>
    <xdr:pic>
      <xdr:nvPicPr>
        <xdr:cNvPr id="7" name="Picture 6" descr="Picture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04690" cy="314325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0</xdr:row>
      <xdr:rowOff>0</xdr:rowOff>
    </xdr:from>
    <xdr:to>
      <xdr:col>5</xdr:col>
      <xdr:colOff>285490</xdr:colOff>
      <xdr:row>1</xdr:row>
      <xdr:rowOff>123825</xdr:rowOff>
    </xdr:to>
    <xdr:pic>
      <xdr:nvPicPr>
        <xdr:cNvPr id="9" name="Picture 8" descr="Picture"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04690" cy="314325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0</xdr:row>
      <xdr:rowOff>0</xdr:rowOff>
    </xdr:from>
    <xdr:to>
      <xdr:col>5</xdr:col>
      <xdr:colOff>285490</xdr:colOff>
      <xdr:row>1</xdr:row>
      <xdr:rowOff>123825</xdr:rowOff>
    </xdr:to>
    <xdr:pic>
      <xdr:nvPicPr>
        <xdr:cNvPr id="8" name="Picture 7" descr="Picture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04690" cy="314325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0</xdr:row>
      <xdr:rowOff>0</xdr:rowOff>
    </xdr:from>
    <xdr:to>
      <xdr:col>5</xdr:col>
      <xdr:colOff>285490</xdr:colOff>
      <xdr:row>1</xdr:row>
      <xdr:rowOff>123825</xdr:rowOff>
    </xdr:to>
    <xdr:pic>
      <xdr:nvPicPr>
        <xdr:cNvPr id="10" name="Picture 9" descr="Picture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04690" cy="314325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0</xdr:row>
      <xdr:rowOff>0</xdr:rowOff>
    </xdr:from>
    <xdr:to>
      <xdr:col>5</xdr:col>
      <xdr:colOff>285490</xdr:colOff>
      <xdr:row>1</xdr:row>
      <xdr:rowOff>123825</xdr:rowOff>
    </xdr:to>
    <xdr:pic>
      <xdr:nvPicPr>
        <xdr:cNvPr id="11" name="Picture 10" descr="Picture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04690" cy="314325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0</xdr:row>
      <xdr:rowOff>0</xdr:rowOff>
    </xdr:from>
    <xdr:to>
      <xdr:col>5</xdr:col>
      <xdr:colOff>285490</xdr:colOff>
      <xdr:row>1</xdr:row>
      <xdr:rowOff>123825</xdr:rowOff>
    </xdr:to>
    <xdr:pic>
      <xdr:nvPicPr>
        <xdr:cNvPr id="12" name="Picture 11" descr="Picture">
          <a:extLst>
            <a:ext uri="{FF2B5EF4-FFF2-40B4-BE49-F238E27FC236}">
              <a16:creationId xmlns:a16="http://schemas.microsoft.com/office/drawing/2014/main" id="{00000000-0008-0000-0D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04690" cy="314325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0</xdr:row>
      <xdr:rowOff>0</xdr:rowOff>
    </xdr:from>
    <xdr:to>
      <xdr:col>5</xdr:col>
      <xdr:colOff>285490</xdr:colOff>
      <xdr:row>1</xdr:row>
      <xdr:rowOff>123825</xdr:rowOff>
    </xdr:to>
    <xdr:pic>
      <xdr:nvPicPr>
        <xdr:cNvPr id="13" name="Picture 12" descr="Picture"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04690" cy="314325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0</xdr:row>
      <xdr:rowOff>0</xdr:rowOff>
    </xdr:from>
    <xdr:to>
      <xdr:col>5</xdr:col>
      <xdr:colOff>285490</xdr:colOff>
      <xdr:row>1</xdr:row>
      <xdr:rowOff>123825</xdr:rowOff>
    </xdr:to>
    <xdr:pic>
      <xdr:nvPicPr>
        <xdr:cNvPr id="14" name="Picture 13" descr="Picture">
          <a:extLst>
            <a:ext uri="{FF2B5EF4-FFF2-40B4-BE49-F238E27FC236}">
              <a16:creationId xmlns:a16="http://schemas.microsoft.com/office/drawing/2014/main" id="{00000000-0008-0000-0D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04690" cy="314325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0</xdr:row>
      <xdr:rowOff>0</xdr:rowOff>
    </xdr:from>
    <xdr:to>
      <xdr:col>5</xdr:col>
      <xdr:colOff>285490</xdr:colOff>
      <xdr:row>1</xdr:row>
      <xdr:rowOff>123825</xdr:rowOff>
    </xdr:to>
    <xdr:pic>
      <xdr:nvPicPr>
        <xdr:cNvPr id="15" name="Picture 14" descr="Picture">
          <a:extLst>
            <a:ext uri="{FF2B5EF4-FFF2-40B4-BE49-F238E27FC236}">
              <a16:creationId xmlns:a16="http://schemas.microsoft.com/office/drawing/2014/main" id="{00000000-0008-0000-0D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04690" cy="314325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0</xdr:row>
      <xdr:rowOff>0</xdr:rowOff>
    </xdr:from>
    <xdr:to>
      <xdr:col>5</xdr:col>
      <xdr:colOff>285490</xdr:colOff>
      <xdr:row>1</xdr:row>
      <xdr:rowOff>123825</xdr:rowOff>
    </xdr:to>
    <xdr:pic>
      <xdr:nvPicPr>
        <xdr:cNvPr id="16" name="Picture 15" descr="Picture">
          <a:extLst>
            <a:ext uri="{FF2B5EF4-FFF2-40B4-BE49-F238E27FC236}">
              <a16:creationId xmlns:a16="http://schemas.microsoft.com/office/drawing/2014/main" id="{00000000-0008-0000-0D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04690" cy="314325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0</xdr:row>
      <xdr:rowOff>0</xdr:rowOff>
    </xdr:from>
    <xdr:to>
      <xdr:col>5</xdr:col>
      <xdr:colOff>285490</xdr:colOff>
      <xdr:row>1</xdr:row>
      <xdr:rowOff>123825</xdr:rowOff>
    </xdr:to>
    <xdr:pic>
      <xdr:nvPicPr>
        <xdr:cNvPr id="17" name="Picture 16" descr="Picture">
          <a:extLst>
            <a:ext uri="{FF2B5EF4-FFF2-40B4-BE49-F238E27FC236}">
              <a16:creationId xmlns:a16="http://schemas.microsoft.com/office/drawing/2014/main" id="{00000000-0008-0000-0D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04690" cy="314325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0</xdr:row>
      <xdr:rowOff>0</xdr:rowOff>
    </xdr:from>
    <xdr:to>
      <xdr:col>5</xdr:col>
      <xdr:colOff>285490</xdr:colOff>
      <xdr:row>1</xdr:row>
      <xdr:rowOff>123825</xdr:rowOff>
    </xdr:to>
    <xdr:pic>
      <xdr:nvPicPr>
        <xdr:cNvPr id="18" name="Picture 17" descr="Picture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04690" cy="314325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0</xdr:row>
      <xdr:rowOff>0</xdr:rowOff>
    </xdr:from>
    <xdr:to>
      <xdr:col>5</xdr:col>
      <xdr:colOff>285490</xdr:colOff>
      <xdr:row>1</xdr:row>
      <xdr:rowOff>123825</xdr:rowOff>
    </xdr:to>
    <xdr:pic>
      <xdr:nvPicPr>
        <xdr:cNvPr id="19" name="Picture 18" descr="Picture">
          <a:extLst>
            <a:ext uri="{FF2B5EF4-FFF2-40B4-BE49-F238E27FC236}">
              <a16:creationId xmlns:a16="http://schemas.microsoft.com/office/drawing/2014/main" id="{00000000-0008-0000-0D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08500" cy="306705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0</xdr:row>
      <xdr:rowOff>0</xdr:rowOff>
    </xdr:from>
    <xdr:to>
      <xdr:col>5</xdr:col>
      <xdr:colOff>285490</xdr:colOff>
      <xdr:row>1</xdr:row>
      <xdr:rowOff>123825</xdr:rowOff>
    </xdr:to>
    <xdr:pic>
      <xdr:nvPicPr>
        <xdr:cNvPr id="20" name="Picture 19" descr="Picture">
          <a:extLst>
            <a:ext uri="{FF2B5EF4-FFF2-40B4-BE49-F238E27FC236}">
              <a16:creationId xmlns:a16="http://schemas.microsoft.com/office/drawing/2014/main" id="{00000000-0008-0000-0D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04690" cy="314325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0</xdr:row>
      <xdr:rowOff>0</xdr:rowOff>
    </xdr:from>
    <xdr:to>
      <xdr:col>5</xdr:col>
      <xdr:colOff>285490</xdr:colOff>
      <xdr:row>1</xdr:row>
      <xdr:rowOff>123825</xdr:rowOff>
    </xdr:to>
    <xdr:pic>
      <xdr:nvPicPr>
        <xdr:cNvPr id="21" name="Picture 20" descr="Picture">
          <a:extLst>
            <a:ext uri="{FF2B5EF4-FFF2-40B4-BE49-F238E27FC236}">
              <a16:creationId xmlns:a16="http://schemas.microsoft.com/office/drawing/2014/main" id="{00000000-0008-0000-0D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04690" cy="314325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0</xdr:row>
      <xdr:rowOff>0</xdr:rowOff>
    </xdr:from>
    <xdr:to>
      <xdr:col>5</xdr:col>
      <xdr:colOff>285490</xdr:colOff>
      <xdr:row>1</xdr:row>
      <xdr:rowOff>123825</xdr:rowOff>
    </xdr:to>
    <xdr:pic>
      <xdr:nvPicPr>
        <xdr:cNvPr id="22" name="Picture 21" descr="Picture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04690" cy="306705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0</xdr:row>
      <xdr:rowOff>0</xdr:rowOff>
    </xdr:from>
    <xdr:to>
      <xdr:col>5</xdr:col>
      <xdr:colOff>285490</xdr:colOff>
      <xdr:row>1</xdr:row>
      <xdr:rowOff>123825</xdr:rowOff>
    </xdr:to>
    <xdr:pic>
      <xdr:nvPicPr>
        <xdr:cNvPr id="23" name="Picture 22" descr="Picture">
          <a:extLst>
            <a:ext uri="{FF2B5EF4-FFF2-40B4-BE49-F238E27FC236}">
              <a16:creationId xmlns:a16="http://schemas.microsoft.com/office/drawing/2014/main" id="{00000000-0008-0000-0D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04690" cy="314325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0</xdr:row>
      <xdr:rowOff>0</xdr:rowOff>
    </xdr:from>
    <xdr:to>
      <xdr:col>5</xdr:col>
      <xdr:colOff>285490</xdr:colOff>
      <xdr:row>1</xdr:row>
      <xdr:rowOff>123825</xdr:rowOff>
    </xdr:to>
    <xdr:pic>
      <xdr:nvPicPr>
        <xdr:cNvPr id="24" name="Picture 23" descr="Picture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04690" cy="306705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0</xdr:row>
      <xdr:rowOff>0</xdr:rowOff>
    </xdr:from>
    <xdr:to>
      <xdr:col>5</xdr:col>
      <xdr:colOff>285490</xdr:colOff>
      <xdr:row>1</xdr:row>
      <xdr:rowOff>123825</xdr:rowOff>
    </xdr:to>
    <xdr:pic>
      <xdr:nvPicPr>
        <xdr:cNvPr id="25" name="Picture 24" descr="Picture">
          <a:extLst>
            <a:ext uri="{FF2B5EF4-FFF2-40B4-BE49-F238E27FC236}">
              <a16:creationId xmlns:a16="http://schemas.microsoft.com/office/drawing/2014/main" id="{00000000-0008-0000-0D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08500" cy="306705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0</xdr:row>
      <xdr:rowOff>0</xdr:rowOff>
    </xdr:from>
    <xdr:to>
      <xdr:col>5</xdr:col>
      <xdr:colOff>285490</xdr:colOff>
      <xdr:row>1</xdr:row>
      <xdr:rowOff>123825</xdr:rowOff>
    </xdr:to>
    <xdr:pic>
      <xdr:nvPicPr>
        <xdr:cNvPr id="26" name="Picture 25" descr="Picture">
          <a:extLst>
            <a:ext uri="{FF2B5EF4-FFF2-40B4-BE49-F238E27FC236}">
              <a16:creationId xmlns:a16="http://schemas.microsoft.com/office/drawing/2014/main" id="{00000000-0008-0000-0D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04690" cy="314325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0</xdr:row>
      <xdr:rowOff>0</xdr:rowOff>
    </xdr:from>
    <xdr:to>
      <xdr:col>5</xdr:col>
      <xdr:colOff>285490</xdr:colOff>
      <xdr:row>1</xdr:row>
      <xdr:rowOff>123825</xdr:rowOff>
    </xdr:to>
    <xdr:pic>
      <xdr:nvPicPr>
        <xdr:cNvPr id="27" name="Picture 26" descr="Picture">
          <a:extLst>
            <a:ext uri="{FF2B5EF4-FFF2-40B4-BE49-F238E27FC236}">
              <a16:creationId xmlns:a16="http://schemas.microsoft.com/office/drawing/2014/main" id="{00000000-0008-0000-0D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08500" cy="306705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0</xdr:row>
      <xdr:rowOff>0</xdr:rowOff>
    </xdr:from>
    <xdr:to>
      <xdr:col>5</xdr:col>
      <xdr:colOff>285490</xdr:colOff>
      <xdr:row>1</xdr:row>
      <xdr:rowOff>123825</xdr:rowOff>
    </xdr:to>
    <xdr:pic>
      <xdr:nvPicPr>
        <xdr:cNvPr id="28" name="Picture 27" descr="Picture">
          <a:extLst>
            <a:ext uri="{FF2B5EF4-FFF2-40B4-BE49-F238E27FC236}">
              <a16:creationId xmlns:a16="http://schemas.microsoft.com/office/drawing/2014/main" id="{00000000-0008-0000-0D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04690" cy="306705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0</xdr:row>
      <xdr:rowOff>0</xdr:rowOff>
    </xdr:from>
    <xdr:to>
      <xdr:col>5</xdr:col>
      <xdr:colOff>285490</xdr:colOff>
      <xdr:row>1</xdr:row>
      <xdr:rowOff>123825</xdr:rowOff>
    </xdr:to>
    <xdr:pic>
      <xdr:nvPicPr>
        <xdr:cNvPr id="29" name="Picture 28" descr="Picture">
          <a:extLst>
            <a:ext uri="{FF2B5EF4-FFF2-40B4-BE49-F238E27FC236}">
              <a16:creationId xmlns:a16="http://schemas.microsoft.com/office/drawing/2014/main" id="{00000000-0008-0000-0D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04690" cy="314325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0</xdr:rowOff>
    </xdr:from>
    <xdr:to>
      <xdr:col>5</xdr:col>
      <xdr:colOff>285490</xdr:colOff>
      <xdr:row>1</xdr:row>
      <xdr:rowOff>123825</xdr:rowOff>
    </xdr:to>
    <xdr:pic>
      <xdr:nvPicPr>
        <xdr:cNvPr id="2" name="Picture 1" descr="Pictu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04690" cy="314325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0</xdr:row>
      <xdr:rowOff>0</xdr:rowOff>
    </xdr:from>
    <xdr:to>
      <xdr:col>5</xdr:col>
      <xdr:colOff>285490</xdr:colOff>
      <xdr:row>1</xdr:row>
      <xdr:rowOff>123825</xdr:rowOff>
    </xdr:to>
    <xdr:pic>
      <xdr:nvPicPr>
        <xdr:cNvPr id="3" name="Picture 2" descr="Picture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04690" cy="314325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0</xdr:row>
      <xdr:rowOff>0</xdr:rowOff>
    </xdr:from>
    <xdr:to>
      <xdr:col>5</xdr:col>
      <xdr:colOff>285490</xdr:colOff>
      <xdr:row>1</xdr:row>
      <xdr:rowOff>123825</xdr:rowOff>
    </xdr:to>
    <xdr:pic>
      <xdr:nvPicPr>
        <xdr:cNvPr id="4" name="Picture 3" descr="Picture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04690" cy="314325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0</xdr:row>
      <xdr:rowOff>0</xdr:rowOff>
    </xdr:from>
    <xdr:to>
      <xdr:col>5</xdr:col>
      <xdr:colOff>285490</xdr:colOff>
      <xdr:row>1</xdr:row>
      <xdr:rowOff>123825</xdr:rowOff>
    </xdr:to>
    <xdr:pic>
      <xdr:nvPicPr>
        <xdr:cNvPr id="5" name="Picture 4" descr="Picture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04690" cy="314325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0</xdr:row>
      <xdr:rowOff>0</xdr:rowOff>
    </xdr:from>
    <xdr:to>
      <xdr:col>5</xdr:col>
      <xdr:colOff>285490</xdr:colOff>
      <xdr:row>1</xdr:row>
      <xdr:rowOff>123825</xdr:rowOff>
    </xdr:to>
    <xdr:pic>
      <xdr:nvPicPr>
        <xdr:cNvPr id="6" name="Picture 5" descr="Picture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04690" cy="314325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0</xdr:row>
      <xdr:rowOff>0</xdr:rowOff>
    </xdr:from>
    <xdr:to>
      <xdr:col>5</xdr:col>
      <xdr:colOff>285490</xdr:colOff>
      <xdr:row>1</xdr:row>
      <xdr:rowOff>123825</xdr:rowOff>
    </xdr:to>
    <xdr:pic>
      <xdr:nvPicPr>
        <xdr:cNvPr id="7" name="Picture 6" descr="Picture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04690" cy="314325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0</xdr:row>
      <xdr:rowOff>0</xdr:rowOff>
    </xdr:from>
    <xdr:to>
      <xdr:col>5</xdr:col>
      <xdr:colOff>285490</xdr:colOff>
      <xdr:row>1</xdr:row>
      <xdr:rowOff>123825</xdr:rowOff>
    </xdr:to>
    <xdr:pic>
      <xdr:nvPicPr>
        <xdr:cNvPr id="8" name="Picture 7" descr="Picture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04690" cy="314325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0</xdr:row>
      <xdr:rowOff>0</xdr:rowOff>
    </xdr:from>
    <xdr:to>
      <xdr:col>5</xdr:col>
      <xdr:colOff>285490</xdr:colOff>
      <xdr:row>1</xdr:row>
      <xdr:rowOff>123825</xdr:rowOff>
    </xdr:to>
    <xdr:pic>
      <xdr:nvPicPr>
        <xdr:cNvPr id="9" name="Picture 8" descr="Picture">
          <a:extLst>
            <a:ext uri="{FF2B5EF4-FFF2-40B4-BE49-F238E27FC236}">
              <a16:creationId xmlns:a16="http://schemas.microsoft.com/office/drawing/2014/main" id="{00000000-0008-0000-0E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04690" cy="314325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0</xdr:row>
      <xdr:rowOff>0</xdr:rowOff>
    </xdr:from>
    <xdr:to>
      <xdr:col>5</xdr:col>
      <xdr:colOff>285490</xdr:colOff>
      <xdr:row>1</xdr:row>
      <xdr:rowOff>123825</xdr:rowOff>
    </xdr:to>
    <xdr:pic>
      <xdr:nvPicPr>
        <xdr:cNvPr id="10" name="Picture 9" descr="Picture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04690" cy="314325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0</xdr:row>
      <xdr:rowOff>0</xdr:rowOff>
    </xdr:from>
    <xdr:to>
      <xdr:col>5</xdr:col>
      <xdr:colOff>285490</xdr:colOff>
      <xdr:row>1</xdr:row>
      <xdr:rowOff>123825</xdr:rowOff>
    </xdr:to>
    <xdr:pic>
      <xdr:nvPicPr>
        <xdr:cNvPr id="11" name="Picture 10" descr="Picture">
          <a:extLst>
            <a:ext uri="{FF2B5EF4-FFF2-40B4-BE49-F238E27FC236}">
              <a16:creationId xmlns:a16="http://schemas.microsoft.com/office/drawing/2014/main" id="{00000000-0008-0000-0E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04690" cy="314325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0</xdr:row>
      <xdr:rowOff>0</xdr:rowOff>
    </xdr:from>
    <xdr:to>
      <xdr:col>5</xdr:col>
      <xdr:colOff>285490</xdr:colOff>
      <xdr:row>1</xdr:row>
      <xdr:rowOff>123825</xdr:rowOff>
    </xdr:to>
    <xdr:pic>
      <xdr:nvPicPr>
        <xdr:cNvPr id="12" name="Picture 11" descr="Picture"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04690" cy="314325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0</xdr:row>
      <xdr:rowOff>0</xdr:rowOff>
    </xdr:from>
    <xdr:to>
      <xdr:col>5</xdr:col>
      <xdr:colOff>285490</xdr:colOff>
      <xdr:row>1</xdr:row>
      <xdr:rowOff>123825</xdr:rowOff>
    </xdr:to>
    <xdr:pic>
      <xdr:nvPicPr>
        <xdr:cNvPr id="13" name="Picture 12" descr="Picture">
          <a:extLst>
            <a:ext uri="{FF2B5EF4-FFF2-40B4-BE49-F238E27FC236}">
              <a16:creationId xmlns:a16="http://schemas.microsoft.com/office/drawing/2014/main" id="{00000000-0008-0000-0E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04690" cy="314325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0</xdr:row>
      <xdr:rowOff>0</xdr:rowOff>
    </xdr:from>
    <xdr:to>
      <xdr:col>5</xdr:col>
      <xdr:colOff>285490</xdr:colOff>
      <xdr:row>1</xdr:row>
      <xdr:rowOff>123825</xdr:rowOff>
    </xdr:to>
    <xdr:pic>
      <xdr:nvPicPr>
        <xdr:cNvPr id="14" name="Picture 13" descr="Picture">
          <a:extLst>
            <a:ext uri="{FF2B5EF4-FFF2-40B4-BE49-F238E27FC236}">
              <a16:creationId xmlns:a16="http://schemas.microsoft.com/office/drawing/2014/main" id="{00000000-0008-0000-0E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04690" cy="314325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0</xdr:row>
      <xdr:rowOff>0</xdr:rowOff>
    </xdr:from>
    <xdr:to>
      <xdr:col>5</xdr:col>
      <xdr:colOff>285490</xdr:colOff>
      <xdr:row>1</xdr:row>
      <xdr:rowOff>123825</xdr:rowOff>
    </xdr:to>
    <xdr:pic>
      <xdr:nvPicPr>
        <xdr:cNvPr id="15" name="Picture 14" descr="Picture">
          <a:extLst>
            <a:ext uri="{FF2B5EF4-FFF2-40B4-BE49-F238E27FC236}">
              <a16:creationId xmlns:a16="http://schemas.microsoft.com/office/drawing/2014/main" id="{00000000-0008-0000-0E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04690" cy="314325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0</xdr:row>
      <xdr:rowOff>0</xdr:rowOff>
    </xdr:from>
    <xdr:to>
      <xdr:col>5</xdr:col>
      <xdr:colOff>285490</xdr:colOff>
      <xdr:row>1</xdr:row>
      <xdr:rowOff>123825</xdr:rowOff>
    </xdr:to>
    <xdr:pic>
      <xdr:nvPicPr>
        <xdr:cNvPr id="16" name="Picture 15" descr="Picture">
          <a:extLst>
            <a:ext uri="{FF2B5EF4-FFF2-40B4-BE49-F238E27FC236}">
              <a16:creationId xmlns:a16="http://schemas.microsoft.com/office/drawing/2014/main" id="{00000000-0008-0000-0E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04690" cy="314325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0</xdr:row>
      <xdr:rowOff>0</xdr:rowOff>
    </xdr:from>
    <xdr:to>
      <xdr:col>5</xdr:col>
      <xdr:colOff>285490</xdr:colOff>
      <xdr:row>1</xdr:row>
      <xdr:rowOff>123825</xdr:rowOff>
    </xdr:to>
    <xdr:pic>
      <xdr:nvPicPr>
        <xdr:cNvPr id="17" name="Picture 16" descr="Picture">
          <a:extLst>
            <a:ext uri="{FF2B5EF4-FFF2-40B4-BE49-F238E27FC236}">
              <a16:creationId xmlns:a16="http://schemas.microsoft.com/office/drawing/2014/main" id="{00000000-0008-0000-0E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04690" cy="314325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0</xdr:row>
      <xdr:rowOff>0</xdr:rowOff>
    </xdr:from>
    <xdr:to>
      <xdr:col>5</xdr:col>
      <xdr:colOff>285490</xdr:colOff>
      <xdr:row>1</xdr:row>
      <xdr:rowOff>123825</xdr:rowOff>
    </xdr:to>
    <xdr:pic>
      <xdr:nvPicPr>
        <xdr:cNvPr id="18" name="Picture 17" descr="Picture"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04690" cy="314325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0</xdr:row>
      <xdr:rowOff>0</xdr:rowOff>
    </xdr:from>
    <xdr:to>
      <xdr:col>5</xdr:col>
      <xdr:colOff>285490</xdr:colOff>
      <xdr:row>1</xdr:row>
      <xdr:rowOff>123825</xdr:rowOff>
    </xdr:to>
    <xdr:pic>
      <xdr:nvPicPr>
        <xdr:cNvPr id="19" name="Picture 18" descr="Picture">
          <a:extLst>
            <a:ext uri="{FF2B5EF4-FFF2-40B4-BE49-F238E27FC236}">
              <a16:creationId xmlns:a16="http://schemas.microsoft.com/office/drawing/2014/main" id="{00000000-0008-0000-0E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04690" cy="314325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0</xdr:row>
      <xdr:rowOff>0</xdr:rowOff>
    </xdr:from>
    <xdr:to>
      <xdr:col>5</xdr:col>
      <xdr:colOff>285490</xdr:colOff>
      <xdr:row>1</xdr:row>
      <xdr:rowOff>123825</xdr:rowOff>
    </xdr:to>
    <xdr:pic>
      <xdr:nvPicPr>
        <xdr:cNvPr id="20" name="Picture 19" descr="Picture">
          <a:extLst>
            <a:ext uri="{FF2B5EF4-FFF2-40B4-BE49-F238E27FC236}">
              <a16:creationId xmlns:a16="http://schemas.microsoft.com/office/drawing/2014/main" id="{00000000-0008-0000-0E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08500" cy="306705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0</xdr:row>
      <xdr:rowOff>0</xdr:rowOff>
    </xdr:from>
    <xdr:to>
      <xdr:col>5</xdr:col>
      <xdr:colOff>285490</xdr:colOff>
      <xdr:row>1</xdr:row>
      <xdr:rowOff>123825</xdr:rowOff>
    </xdr:to>
    <xdr:pic>
      <xdr:nvPicPr>
        <xdr:cNvPr id="21" name="Picture 20" descr="Picture">
          <a:extLst>
            <a:ext uri="{FF2B5EF4-FFF2-40B4-BE49-F238E27FC236}">
              <a16:creationId xmlns:a16="http://schemas.microsoft.com/office/drawing/2014/main" id="{00000000-0008-0000-0E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04690" cy="314325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0</xdr:row>
      <xdr:rowOff>0</xdr:rowOff>
    </xdr:from>
    <xdr:to>
      <xdr:col>5</xdr:col>
      <xdr:colOff>285490</xdr:colOff>
      <xdr:row>1</xdr:row>
      <xdr:rowOff>123825</xdr:rowOff>
    </xdr:to>
    <xdr:pic>
      <xdr:nvPicPr>
        <xdr:cNvPr id="22" name="Picture 21" descr="Picture">
          <a:extLst>
            <a:ext uri="{FF2B5EF4-FFF2-40B4-BE49-F238E27FC236}">
              <a16:creationId xmlns:a16="http://schemas.microsoft.com/office/drawing/2014/main" id="{00000000-0008-0000-0E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04690" cy="314325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0</xdr:row>
      <xdr:rowOff>0</xdr:rowOff>
    </xdr:from>
    <xdr:to>
      <xdr:col>5</xdr:col>
      <xdr:colOff>285490</xdr:colOff>
      <xdr:row>1</xdr:row>
      <xdr:rowOff>123825</xdr:rowOff>
    </xdr:to>
    <xdr:pic>
      <xdr:nvPicPr>
        <xdr:cNvPr id="23" name="Picture 22" descr="Picture">
          <a:extLst>
            <a:ext uri="{FF2B5EF4-FFF2-40B4-BE49-F238E27FC236}">
              <a16:creationId xmlns:a16="http://schemas.microsoft.com/office/drawing/2014/main" id="{00000000-0008-0000-0E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04690" cy="306705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0</xdr:row>
      <xdr:rowOff>0</xdr:rowOff>
    </xdr:from>
    <xdr:to>
      <xdr:col>5</xdr:col>
      <xdr:colOff>285490</xdr:colOff>
      <xdr:row>1</xdr:row>
      <xdr:rowOff>123825</xdr:rowOff>
    </xdr:to>
    <xdr:pic>
      <xdr:nvPicPr>
        <xdr:cNvPr id="24" name="Picture 23" descr="Picture">
          <a:extLst>
            <a:ext uri="{FF2B5EF4-FFF2-40B4-BE49-F238E27FC236}">
              <a16:creationId xmlns:a16="http://schemas.microsoft.com/office/drawing/2014/main" id="{00000000-0008-0000-0E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04690" cy="314325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0</xdr:row>
      <xdr:rowOff>0</xdr:rowOff>
    </xdr:from>
    <xdr:to>
      <xdr:col>5</xdr:col>
      <xdr:colOff>285490</xdr:colOff>
      <xdr:row>1</xdr:row>
      <xdr:rowOff>123825</xdr:rowOff>
    </xdr:to>
    <xdr:pic>
      <xdr:nvPicPr>
        <xdr:cNvPr id="25" name="Picture 24" descr="Picture">
          <a:extLst>
            <a:ext uri="{FF2B5EF4-FFF2-40B4-BE49-F238E27FC236}">
              <a16:creationId xmlns:a16="http://schemas.microsoft.com/office/drawing/2014/main" id="{00000000-0008-0000-0E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04690" cy="306705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0</xdr:row>
      <xdr:rowOff>0</xdr:rowOff>
    </xdr:from>
    <xdr:to>
      <xdr:col>5</xdr:col>
      <xdr:colOff>285490</xdr:colOff>
      <xdr:row>1</xdr:row>
      <xdr:rowOff>123825</xdr:rowOff>
    </xdr:to>
    <xdr:pic>
      <xdr:nvPicPr>
        <xdr:cNvPr id="26" name="Picture 25" descr="Picture">
          <a:extLst>
            <a:ext uri="{FF2B5EF4-FFF2-40B4-BE49-F238E27FC236}">
              <a16:creationId xmlns:a16="http://schemas.microsoft.com/office/drawing/2014/main" id="{00000000-0008-0000-0E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08500" cy="306705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0</xdr:row>
      <xdr:rowOff>0</xdr:rowOff>
    </xdr:from>
    <xdr:to>
      <xdr:col>5</xdr:col>
      <xdr:colOff>285490</xdr:colOff>
      <xdr:row>1</xdr:row>
      <xdr:rowOff>123825</xdr:rowOff>
    </xdr:to>
    <xdr:pic>
      <xdr:nvPicPr>
        <xdr:cNvPr id="27" name="Picture 26" descr="Picture">
          <a:extLst>
            <a:ext uri="{FF2B5EF4-FFF2-40B4-BE49-F238E27FC236}">
              <a16:creationId xmlns:a16="http://schemas.microsoft.com/office/drawing/2014/main" id="{00000000-0008-0000-0E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04690" cy="314325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0</xdr:row>
      <xdr:rowOff>0</xdr:rowOff>
    </xdr:from>
    <xdr:to>
      <xdr:col>5</xdr:col>
      <xdr:colOff>285490</xdr:colOff>
      <xdr:row>1</xdr:row>
      <xdr:rowOff>123825</xdr:rowOff>
    </xdr:to>
    <xdr:pic>
      <xdr:nvPicPr>
        <xdr:cNvPr id="28" name="Picture 27" descr="Picture">
          <a:extLst>
            <a:ext uri="{FF2B5EF4-FFF2-40B4-BE49-F238E27FC236}">
              <a16:creationId xmlns:a16="http://schemas.microsoft.com/office/drawing/2014/main" id="{00000000-0008-0000-0E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08500" cy="306705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0</xdr:row>
      <xdr:rowOff>0</xdr:rowOff>
    </xdr:from>
    <xdr:to>
      <xdr:col>5</xdr:col>
      <xdr:colOff>285490</xdr:colOff>
      <xdr:row>1</xdr:row>
      <xdr:rowOff>123825</xdr:rowOff>
    </xdr:to>
    <xdr:pic>
      <xdr:nvPicPr>
        <xdr:cNvPr id="29" name="Picture 28" descr="Picture">
          <a:extLst>
            <a:ext uri="{FF2B5EF4-FFF2-40B4-BE49-F238E27FC236}">
              <a16:creationId xmlns:a16="http://schemas.microsoft.com/office/drawing/2014/main" id="{00000000-0008-0000-0E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04690" cy="306705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0</xdr:row>
      <xdr:rowOff>0</xdr:rowOff>
    </xdr:from>
    <xdr:to>
      <xdr:col>5</xdr:col>
      <xdr:colOff>285490</xdr:colOff>
      <xdr:row>1</xdr:row>
      <xdr:rowOff>123825</xdr:rowOff>
    </xdr:to>
    <xdr:pic>
      <xdr:nvPicPr>
        <xdr:cNvPr id="30" name="Picture 29" descr="Picture">
          <a:extLst>
            <a:ext uri="{FF2B5EF4-FFF2-40B4-BE49-F238E27FC236}">
              <a16:creationId xmlns:a16="http://schemas.microsoft.com/office/drawing/2014/main" id="{00000000-0008-0000-0E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04690" cy="31432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ites/RISKRM/Shared%20Documents/BarraOne/Liquidity%20Test/Daily%20Reports/MAC/2023-03/Liquidity%20Report_2023011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structions"/>
      <sheetName val="OPB_adjusted"/>
      <sheetName val="OPB"/>
      <sheetName val="WSIB"/>
      <sheetName val="WSIB Insurance"/>
      <sheetName val="WSIB LRI"/>
      <sheetName val="WSIB Pension"/>
      <sheetName val="PJPP"/>
      <sheetName val="LCR Scenarios Table"/>
      <sheetName val="Collateral"/>
      <sheetName val="WSIB_Weights"/>
      <sheetName val="StressResults"/>
      <sheetName val="Stress_Collateral"/>
      <sheetName val="VAR"/>
      <sheetName val="VAR_Positions"/>
      <sheetName val="VAR_Rebalancing"/>
      <sheetName val="Yields"/>
      <sheetName val="Mapping"/>
      <sheetName val="CF_Projections"/>
      <sheetName val="O_Data"/>
      <sheetName val="O_WorstCFs"/>
      <sheetName val="W_Data"/>
      <sheetName val="W_WorstCFs"/>
      <sheetName val="PJPP_Data"/>
      <sheetName val="PJPP_WorstCFs"/>
    </sheetNames>
    <sheetDataSet>
      <sheetData sheetId="0">
        <row r="34">
          <cell r="C34">
            <v>44937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/>
      <sheetData sheetId="11" refreshError="1"/>
      <sheetData sheetId="12" refreshError="1"/>
      <sheetData sheetId="13"/>
      <sheetData sheetId="14"/>
      <sheetData sheetId="15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 refreshError="1"/>
      <sheetData sheetId="24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299780-345F-488F-9B74-1E03F1A2FC54}">
  <sheetPr codeName="Sheet1">
    <tabColor theme="1"/>
  </sheetPr>
  <dimension ref="A1:AA54"/>
  <sheetViews>
    <sheetView showGridLines="0" zoomScale="85" zoomScaleNormal="85" workbookViewId="0">
      <selection activeCell="F16" sqref="F16"/>
    </sheetView>
  </sheetViews>
  <sheetFormatPr defaultRowHeight="15" x14ac:dyDescent="0.25"/>
  <cols>
    <col min="1" max="1" width="9.5703125" bestFit="1" customWidth="1"/>
    <col min="2" max="2" width="20.42578125" style="19" customWidth="1"/>
    <col min="3" max="3" width="24" style="19" customWidth="1"/>
    <col min="4" max="4" width="16.42578125" style="19" bestFit="1" customWidth="1"/>
    <col min="5" max="5" width="10.140625" style="19" customWidth="1"/>
    <col min="6" max="6" width="10.5703125" style="19" bestFit="1" customWidth="1"/>
    <col min="7" max="26" width="8.85546875" style="19"/>
    <col min="27" max="27" width="10.85546875" style="25" bestFit="1" customWidth="1"/>
  </cols>
  <sheetData>
    <row r="1" spans="1:27" x14ac:dyDescent="0.25">
      <c r="A1" s="1"/>
      <c r="B1" s="27" t="s">
        <v>88</v>
      </c>
      <c r="AA1" s="38">
        <v>43831</v>
      </c>
    </row>
    <row r="2" spans="1:27" x14ac:dyDescent="0.25">
      <c r="A2" s="3"/>
      <c r="B2" s="19" t="s">
        <v>153</v>
      </c>
      <c r="AA2" s="38">
        <v>43878</v>
      </c>
    </row>
    <row r="3" spans="1:27" x14ac:dyDescent="0.25">
      <c r="B3" s="19" t="s">
        <v>87</v>
      </c>
      <c r="AA3" s="38">
        <v>43931</v>
      </c>
    </row>
    <row r="4" spans="1:27" x14ac:dyDescent="0.25">
      <c r="B4" s="19" t="s">
        <v>86</v>
      </c>
      <c r="AA4" s="38">
        <v>43934</v>
      </c>
    </row>
    <row r="5" spans="1:27" x14ac:dyDescent="0.25">
      <c r="B5" s="44" t="s">
        <v>85</v>
      </c>
      <c r="AA5" s="38">
        <v>43969</v>
      </c>
    </row>
    <row r="6" spans="1:27" x14ac:dyDescent="0.25">
      <c r="B6" s="44" t="s">
        <v>154</v>
      </c>
      <c r="AA6" s="38">
        <v>44013</v>
      </c>
    </row>
    <row r="7" spans="1:27" x14ac:dyDescent="0.25">
      <c r="B7" s="19" t="s">
        <v>84</v>
      </c>
      <c r="AA7" s="38">
        <v>44046</v>
      </c>
    </row>
    <row r="8" spans="1:27" x14ac:dyDescent="0.25">
      <c r="B8" s="19" t="s">
        <v>155</v>
      </c>
      <c r="AA8" s="38">
        <v>44081</v>
      </c>
    </row>
    <row r="9" spans="1:27" x14ac:dyDescent="0.25">
      <c r="B9" s="19" t="s">
        <v>156</v>
      </c>
      <c r="AA9" s="38">
        <v>44116</v>
      </c>
    </row>
    <row r="10" spans="1:27" x14ac:dyDescent="0.25">
      <c r="AA10" s="38">
        <v>44146</v>
      </c>
    </row>
    <row r="11" spans="1:27" x14ac:dyDescent="0.25">
      <c r="AA11" s="38">
        <v>44190</v>
      </c>
    </row>
    <row r="12" spans="1:27" x14ac:dyDescent="0.25">
      <c r="AA12" s="38">
        <v>44193</v>
      </c>
    </row>
    <row r="13" spans="1:27" x14ac:dyDescent="0.25">
      <c r="AA13" s="38">
        <v>44197</v>
      </c>
    </row>
    <row r="14" spans="1:27" ht="15.75" thickBot="1" x14ac:dyDescent="0.3">
      <c r="AA14" s="38">
        <v>44242</v>
      </c>
    </row>
    <row r="15" spans="1:27" ht="15.75" thickBot="1" x14ac:dyDescent="0.3">
      <c r="B15" s="26" t="s">
        <v>83</v>
      </c>
      <c r="C15" s="45">
        <f>Date_Override</f>
        <v>45614</v>
      </c>
      <c r="D15" s="44"/>
      <c r="E15" s="43" t="s">
        <v>82</v>
      </c>
      <c r="F15" s="42">
        <v>45614</v>
      </c>
      <c r="O15" s="19" t="s">
        <v>1096</v>
      </c>
      <c r="AA15" s="38">
        <v>44288</v>
      </c>
    </row>
    <row r="16" spans="1:27" ht="15.75" thickBot="1" x14ac:dyDescent="0.3">
      <c r="AA16" s="38">
        <v>44291</v>
      </c>
    </row>
    <row r="17" spans="2:27" x14ac:dyDescent="0.25">
      <c r="B17" s="26" t="s">
        <v>81</v>
      </c>
      <c r="C17" s="41" t="s">
        <v>6978</v>
      </c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39"/>
      <c r="AA17" s="38">
        <v>44340</v>
      </c>
    </row>
    <row r="18" spans="2:27" x14ac:dyDescent="0.25">
      <c r="C18" s="37"/>
      <c r="N18" s="36"/>
      <c r="AA18" s="38">
        <v>44378</v>
      </c>
    </row>
    <row r="19" spans="2:27" x14ac:dyDescent="0.25">
      <c r="C19" s="37"/>
      <c r="N19" s="36"/>
      <c r="AA19" s="38">
        <v>44410</v>
      </c>
    </row>
    <row r="20" spans="2:27" x14ac:dyDescent="0.25">
      <c r="C20" s="37"/>
      <c r="N20" s="36"/>
      <c r="AA20" s="38">
        <v>44445</v>
      </c>
    </row>
    <row r="21" spans="2:27" x14ac:dyDescent="0.25">
      <c r="C21" s="37"/>
      <c r="N21" s="36"/>
      <c r="AA21" s="38">
        <v>44480</v>
      </c>
    </row>
    <row r="22" spans="2:27" x14ac:dyDescent="0.25">
      <c r="C22" s="37"/>
      <c r="N22" s="36"/>
      <c r="AA22" s="38">
        <v>44511</v>
      </c>
    </row>
    <row r="23" spans="2:27" x14ac:dyDescent="0.25">
      <c r="C23" s="37"/>
      <c r="N23" s="36"/>
      <c r="AA23" s="38">
        <v>44555</v>
      </c>
    </row>
    <row r="24" spans="2:27" x14ac:dyDescent="0.25">
      <c r="C24" s="37"/>
      <c r="N24" s="36"/>
      <c r="AA24" s="38">
        <v>44556</v>
      </c>
    </row>
    <row r="25" spans="2:27" x14ac:dyDescent="0.25">
      <c r="C25" s="37"/>
      <c r="N25" s="36"/>
      <c r="AA25" s="38">
        <v>44562</v>
      </c>
    </row>
    <row r="26" spans="2:27" ht="15.75" thickBot="1" x14ac:dyDescent="0.3">
      <c r="C26" s="35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3"/>
      <c r="AA26" s="38">
        <v>44613</v>
      </c>
    </row>
    <row r="27" spans="2:27" ht="15.75" thickBot="1" x14ac:dyDescent="0.3">
      <c r="AA27" s="38">
        <v>44666</v>
      </c>
    </row>
    <row r="28" spans="2:27" ht="15.75" thickBot="1" x14ac:dyDescent="0.3">
      <c r="B28" s="26" t="s">
        <v>80</v>
      </c>
      <c r="C28" s="32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8"/>
      <c r="AA28" s="38">
        <v>44809</v>
      </c>
    </row>
    <row r="29" spans="2:27" ht="15.75" thickBot="1" x14ac:dyDescent="0.3">
      <c r="AA29" s="38">
        <v>44844</v>
      </c>
    </row>
    <row r="30" spans="2:27" ht="15.75" thickBot="1" x14ac:dyDescent="0.3">
      <c r="B30" s="26" t="s">
        <v>79</v>
      </c>
      <c r="C30" s="32"/>
      <c r="D30" s="29"/>
      <c r="E30" s="29"/>
      <c r="F30" s="29"/>
      <c r="G30" s="29"/>
      <c r="H30" s="29"/>
      <c r="I30" s="29"/>
      <c r="J30" s="29"/>
      <c r="K30" s="29"/>
      <c r="L30" s="29"/>
      <c r="M30" s="29"/>
      <c r="N30" s="28"/>
      <c r="AA30" s="38">
        <v>44876</v>
      </c>
    </row>
    <row r="31" spans="2:27" ht="15.75" thickBot="1" x14ac:dyDescent="0.3"/>
    <row r="32" spans="2:27" ht="15.75" thickBot="1" x14ac:dyDescent="0.3">
      <c r="B32" s="26" t="s">
        <v>78</v>
      </c>
      <c r="C32" s="31"/>
      <c r="D32" s="29"/>
      <c r="E32" s="29"/>
      <c r="F32" s="29"/>
      <c r="G32" s="29"/>
      <c r="H32" s="29"/>
      <c r="I32" s="29"/>
      <c r="J32" s="29"/>
      <c r="K32" s="29"/>
      <c r="L32" s="29"/>
      <c r="M32" s="29"/>
      <c r="N32" s="28"/>
    </row>
    <row r="33" spans="2:14" ht="15.75" thickBot="1" x14ac:dyDescent="0.3"/>
    <row r="34" spans="2:14" ht="15.75" thickBot="1" x14ac:dyDescent="0.3">
      <c r="B34" s="26" t="s">
        <v>77</v>
      </c>
      <c r="C34" s="30"/>
      <c r="D34" s="29"/>
      <c r="E34" s="29"/>
      <c r="F34" s="29"/>
      <c r="G34" s="29"/>
      <c r="H34" s="29"/>
      <c r="I34" s="29"/>
      <c r="J34" s="29"/>
      <c r="K34" s="29"/>
      <c r="L34" s="29"/>
      <c r="M34" s="29"/>
      <c r="N34" s="28"/>
    </row>
    <row r="41" spans="2:14" x14ac:dyDescent="0.25">
      <c r="D41" s="159"/>
    </row>
    <row r="48" spans="2:14" x14ac:dyDescent="0.25">
      <c r="B48" s="27" t="s">
        <v>76</v>
      </c>
    </row>
    <row r="49" spans="2:4" x14ac:dyDescent="0.25">
      <c r="B49" s="26" t="s">
        <v>100</v>
      </c>
      <c r="D49" s="53" t="b">
        <f>MAX(Collateral!3:3)&gt;Date</f>
        <v>0</v>
      </c>
    </row>
    <row r="50" spans="2:4" x14ac:dyDescent="0.25">
      <c r="B50" s="26" t="s">
        <v>6602</v>
      </c>
      <c r="D50" s="54">
        <f>(VALUE(TEXT(Date,"yyyymmdd")))-('IMCO Global Equity Pool'!F11)</f>
        <v>0</v>
      </c>
    </row>
    <row r="51" spans="2:4" x14ac:dyDescent="0.25">
      <c r="B51" s="26" t="s">
        <v>6603</v>
      </c>
      <c r="D51" s="54">
        <f>(VALUE(TEXT(Date,"yyyymmdd")))-('IMCO Canadian Equity Pool'!F11)</f>
        <v>0</v>
      </c>
    </row>
    <row r="52" spans="2:4" x14ac:dyDescent="0.25">
      <c r="B52" s="26" t="s">
        <v>6604</v>
      </c>
      <c r="D52" s="54">
        <f>(VALUE(TEXT(Date,"yyyymmdd")))-('IMCO EM Equity Pool'!F11)</f>
        <v>0</v>
      </c>
    </row>
    <row r="54" spans="2:4" x14ac:dyDescent="0.25">
      <c r="B54" s="19" t="str">
        <f ca="1">LEFT(CELL("filename",A1),FIND("[",CELL("filename",A1))-1)</f>
        <v>https://imcoinvest.sharepoint.com/sites/RISKRM/Shared Documents/BarraOne/Liquidity Test/Daily Reports/RM Pool LCR/20241118/</v>
      </c>
    </row>
  </sheetData>
  <conditionalFormatting sqref="D49:D52">
    <cfRule type="cellIs" dxfId="2" priority="5" operator="equal">
      <formula>FALSE</formula>
    </cfRule>
  </conditionalFormatting>
  <conditionalFormatting sqref="D50:D52">
    <cfRule type="cellIs" dxfId="1" priority="3" operator="lessThan">
      <formula>-0.5</formula>
    </cfRule>
    <cfRule type="cellIs" dxfId="0" priority="4" operator="greaterThan">
      <formula>0.5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ImportButton">
                <anchor moveWithCells="1" sizeWithCells="1">
                  <from>
                    <xdr:col>0</xdr:col>
                    <xdr:colOff>638175</xdr:colOff>
                    <xdr:row>10</xdr:row>
                    <xdr:rowOff>9525</xdr:rowOff>
                  </from>
                  <to>
                    <xdr:col>2</xdr:col>
                    <xdr:colOff>266700</xdr:colOff>
                    <xdr:row>12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FB178F-717D-4849-807E-2F6B003D1C8A}">
  <sheetPr codeName="Sheet25">
    <tabColor rgb="FFFFFF00"/>
  </sheetPr>
  <dimension ref="A1:M243"/>
  <sheetViews>
    <sheetView showGridLines="0" view="pageBreakPreview" topLeftCell="C2" zoomScaleNormal="100" zoomScaleSheetLayoutView="100" workbookViewId="0">
      <selection activeCell="E106" sqref="E106"/>
    </sheetView>
  </sheetViews>
  <sheetFormatPr defaultColWidth="9.140625" defaultRowHeight="15" outlineLevelRow="1" outlineLevelCol="1" x14ac:dyDescent="0.25"/>
  <cols>
    <col min="1" max="1" width="13.5703125" style="14" hidden="1" customWidth="1" outlineLevel="1"/>
    <col min="2" max="2" width="9.140625" style="14" hidden="1" customWidth="1" outlineLevel="1"/>
    <col min="3" max="3" width="10.85546875" customWidth="1" collapsed="1"/>
    <col min="4" max="4" width="35.5703125" customWidth="1"/>
    <col min="5" max="8" width="17.5703125" customWidth="1"/>
    <col min="9" max="9" width="13.42578125" bestFit="1" customWidth="1"/>
  </cols>
  <sheetData>
    <row r="1" spans="1:13" s="14" customFormat="1" hidden="1" outlineLevel="1" x14ac:dyDescent="0.25">
      <c r="A1" s="14" t="s">
        <v>7</v>
      </c>
      <c r="B1" s="5" t="s">
        <v>8</v>
      </c>
      <c r="D1" s="21" t="s">
        <v>74</v>
      </c>
      <c r="E1" s="5" t="s">
        <v>72</v>
      </c>
      <c r="F1" s="5" t="s">
        <v>55</v>
      </c>
      <c r="G1" s="5" t="s">
        <v>56</v>
      </c>
      <c r="H1" s="5" t="s">
        <v>159</v>
      </c>
    </row>
    <row r="2" spans="1:13" ht="50.1" customHeight="1" collapsed="1" x14ac:dyDescent="0.25">
      <c r="A2" s="14" t="s">
        <v>16</v>
      </c>
      <c r="B2" s="23">
        <v>1000000</v>
      </c>
      <c r="E2" s="24"/>
      <c r="F2" s="24"/>
      <c r="G2" s="24"/>
      <c r="H2" s="24"/>
    </row>
    <row r="3" spans="1:13" ht="18.75" x14ac:dyDescent="0.3">
      <c r="D3" s="49" t="str">
        <f>$B$1&amp;" LCR as of " &amp; TEXT(Date,"Mmmm d, yyyy")</f>
        <v>OPB LCR as of November 18, 2024</v>
      </c>
      <c r="E3" s="13"/>
      <c r="F3" s="13"/>
      <c r="G3" s="13"/>
      <c r="H3" s="13"/>
    </row>
    <row r="4" spans="1:13" ht="5.0999999999999996" customHeight="1" x14ac:dyDescent="0.25"/>
    <row r="5" spans="1:13" ht="32.25" x14ac:dyDescent="0.25">
      <c r="D5" s="8" t="str">
        <f>"Cash Flow Usage ($"&amp;IF($B$2=1,"",IF($B$2=1000,"Thousands",IF($B$2=1000000,"Millions",TEXT($B$2,"#,##0")))&amp;")")</f>
        <v>Cash Flow Usage ($Millions)</v>
      </c>
      <c r="E5" s="50" t="s">
        <v>98</v>
      </c>
      <c r="F5" s="50" t="s">
        <v>97</v>
      </c>
      <c r="G5" s="50" t="s">
        <v>99</v>
      </c>
      <c r="H5" s="50" t="s">
        <v>160</v>
      </c>
      <c r="I5" s="67" t="s">
        <v>163</v>
      </c>
    </row>
    <row r="6" spans="1:13" ht="17.25" hidden="1" outlineLevel="1" x14ac:dyDescent="0.25">
      <c r="D6" s="10" t="s">
        <v>66</v>
      </c>
      <c r="E6" s="46" t="e">
        <f ca="1">SUMIFS(OFFSET('LCR Scenarios Table'!$A:$A,0,MATCH($B$1,'LCR Scenarios Table'!$1:$1,0)-1),'LCR Scenarios Table'!$A:$A,E$1,'LCR Scenarios Table'!$J:$J,$D6)*'LCR Scenarios Table'!$D$1/$B$2</f>
        <v>#N/A</v>
      </c>
      <c r="F6" s="46" t="e">
        <f ca="1">SUMIFS(OFFSET('LCR Scenarios Table'!$A:$A,0,MATCH($B$1,'LCR Scenarios Table'!$1:$1,0)-1),'LCR Scenarios Table'!$A:$A,F$1,'LCR Scenarios Table'!$J:$J,$D6)*'LCR Scenarios Table'!$D$1/$B$2</f>
        <v>#N/A</v>
      </c>
      <c r="G6" s="46" t="e">
        <f ca="1">SUMIFS(OFFSET('LCR Scenarios Table'!$A:$A,0,MATCH($B$1,'LCR Scenarios Table'!$1:$1,0)-1),'LCR Scenarios Table'!$A:$A,G$1,'LCR Scenarios Table'!$J:$J,$D6)*'LCR Scenarios Table'!$D$1/$B$2</f>
        <v>#N/A</v>
      </c>
      <c r="H6" s="46" t="e">
        <f ca="1">SUMIFS(OFFSET('LCR Scenarios Table'!$A:$A,0,MATCH($B$1,'LCR Scenarios Table'!$1:$1,0)-1),'LCR Scenarios Table'!$A:$A,H$1,'LCR Scenarios Table'!$J:$J,$D6)*'LCR Scenarios Table'!$D$1/$B$2</f>
        <v>#N/A</v>
      </c>
    </row>
    <row r="7" spans="1:13" ht="17.25" hidden="1" outlineLevel="1" x14ac:dyDescent="0.25">
      <c r="D7" s="10" t="s">
        <v>67</v>
      </c>
      <c r="E7" s="46" t="e">
        <f ca="1">SUMIFS(OFFSET('LCR Scenarios Table'!$A:$A,0,MATCH($B$1,'LCR Scenarios Table'!$1:$1,0)-1),'LCR Scenarios Table'!$A:$A,E$1,'LCR Scenarios Table'!$J:$J,$D7)*'LCR Scenarios Table'!$D$1/$B$2</f>
        <v>#N/A</v>
      </c>
      <c r="F7" s="46" t="e">
        <f ca="1">SUMIFS(OFFSET('LCR Scenarios Table'!$A:$A,0,MATCH($B$1,'LCR Scenarios Table'!$1:$1,0)-1),'LCR Scenarios Table'!$A:$A,F$1,'LCR Scenarios Table'!$J:$J,$D7)*'LCR Scenarios Table'!$D$1/$B$2</f>
        <v>#N/A</v>
      </c>
      <c r="G7" s="46" t="e">
        <f ca="1">SUMIFS(OFFSET('LCR Scenarios Table'!$A:$A,0,MATCH($B$1,'LCR Scenarios Table'!$1:$1,0)-1),'LCR Scenarios Table'!$A:$A,G$1,'LCR Scenarios Table'!$J:$J,$D7)*'LCR Scenarios Table'!$D$1/$B$2</f>
        <v>#N/A</v>
      </c>
      <c r="H7" s="46" t="e">
        <f ca="1">SUMIFS(OFFSET('LCR Scenarios Table'!$A:$A,0,MATCH($B$1,'LCR Scenarios Table'!$1:$1,0)-1),'LCR Scenarios Table'!$A:$A,H$1,'LCR Scenarios Table'!$J:$J,$D7)*'LCR Scenarios Table'!$D$1/$B$2</f>
        <v>#N/A</v>
      </c>
    </row>
    <row r="8" spans="1:13" hidden="1" collapsed="1" x14ac:dyDescent="0.25">
      <c r="C8" s="3">
        <v>44585</v>
      </c>
      <c r="D8" s="10" t="s">
        <v>164</v>
      </c>
      <c r="E8" s="65" t="e">
        <f>#REF!/$B$2</f>
        <v>#REF!</v>
      </c>
      <c r="F8" s="65" t="e">
        <f>#REF!/$B$2</f>
        <v>#REF!</v>
      </c>
      <c r="G8" s="65" t="e">
        <f>#REF!/$B$2</f>
        <v>#REF!</v>
      </c>
      <c r="H8" s="65" t="e">
        <f>#REF!/$B$2</f>
        <v>#REF!</v>
      </c>
    </row>
    <row r="9" spans="1:13" ht="17.25" hidden="1" outlineLevel="1" x14ac:dyDescent="0.25">
      <c r="D9" s="10" t="s">
        <v>69</v>
      </c>
      <c r="E9" s="46" t="e">
        <f ca="1">SUMIFS(OFFSET('LCR Scenarios Table'!$A:$A,0,MATCH($B$1,'LCR Scenarios Table'!$1:$1,0)-1),'LCR Scenarios Table'!$A:$A,E$1,'LCR Scenarios Table'!$J:$J,$D9)*'LCR Scenarios Table'!$D$1/$B$2</f>
        <v>#N/A</v>
      </c>
      <c r="F9" s="46" t="e">
        <f ca="1">SUMIFS(OFFSET('LCR Scenarios Table'!$A:$A,0,MATCH($B$1,'LCR Scenarios Table'!$1:$1,0)-1),'LCR Scenarios Table'!$A:$A,F$1,'LCR Scenarios Table'!$J:$J,$D9)*'LCR Scenarios Table'!$D$1/$B$2</f>
        <v>#N/A</v>
      </c>
      <c r="G9" s="46" t="e">
        <f ca="1">SUMIFS(OFFSET('LCR Scenarios Table'!$A:$A,0,MATCH($B$1,'LCR Scenarios Table'!$1:$1,0)-1),'LCR Scenarios Table'!$A:$A,G$1,'LCR Scenarios Table'!$J:$J,$D9)*'LCR Scenarios Table'!$D$1/$B$2</f>
        <v>#N/A</v>
      </c>
      <c r="H9" s="46" t="e">
        <f ca="1">SUMIFS(OFFSET('LCR Scenarios Table'!$A:$A,0,MATCH($B$1,'LCR Scenarios Table'!$1:$1,0)-1),'LCR Scenarios Table'!$A:$A,H$1,'LCR Scenarios Table'!$J:$J,$D9)*'LCR Scenarios Table'!$D$1/$B$2</f>
        <v>#N/A</v>
      </c>
    </row>
    <row r="10" spans="1:13" ht="17.25" hidden="1" outlineLevel="1" x14ac:dyDescent="0.25">
      <c r="D10" s="10" t="s">
        <v>89</v>
      </c>
      <c r="E10" s="46" t="e">
        <f ca="1">SUMIFS(OFFSET('LCR Scenarios Table'!$A:$A,0,MATCH($B$1,'LCR Scenarios Table'!$1:$1,0)-1),'LCR Scenarios Table'!$A:$A,E$1,'LCR Scenarios Table'!$J:$J,$D10)*'LCR Scenarios Table'!$D$1/$B$2</f>
        <v>#N/A</v>
      </c>
      <c r="F10" s="46" t="e">
        <f ca="1">SUMIFS(OFFSET('LCR Scenarios Table'!$A:$A,0,MATCH($B$1,'LCR Scenarios Table'!$1:$1,0)-1),'LCR Scenarios Table'!$A:$A,F$1,'LCR Scenarios Table'!$J:$J,$D10)*'LCR Scenarios Table'!$D$1/$B$2</f>
        <v>#N/A</v>
      </c>
      <c r="G10" s="46" t="e">
        <f ca="1">SUMIFS(OFFSET('LCR Scenarios Table'!$A:$A,0,MATCH($B$1,'LCR Scenarios Table'!$1:$1,0)-1),'LCR Scenarios Table'!$A:$A,G$1,'LCR Scenarios Table'!$J:$J,$D10)*'LCR Scenarios Table'!$D$1/$B$2</f>
        <v>#N/A</v>
      </c>
      <c r="H10" s="46" t="e">
        <f ca="1">SUMIFS(OFFSET('LCR Scenarios Table'!$A:$A,0,MATCH($B$1,'LCR Scenarios Table'!$1:$1,0)-1),'LCR Scenarios Table'!$A:$A,H$1,'LCR Scenarios Table'!$J:$J,$D10)*'LCR Scenarios Table'!$D$1/$B$2</f>
        <v>#N/A</v>
      </c>
    </row>
    <row r="11" spans="1:13" ht="17.25" hidden="1" outlineLevel="1" x14ac:dyDescent="0.25">
      <c r="D11" s="10" t="s">
        <v>90</v>
      </c>
      <c r="E11" s="46" t="e">
        <f ca="1">SUMIFS(OFFSET('LCR Scenarios Table'!$A:$A,0,MATCH($B$1,'LCR Scenarios Table'!$1:$1,0)-1),'LCR Scenarios Table'!$A:$A,E$1,'LCR Scenarios Table'!$J:$J,$D11)*'LCR Scenarios Table'!$D$1/$B$2</f>
        <v>#N/A</v>
      </c>
      <c r="F11" s="46" t="e">
        <f ca="1">SUMIFS(OFFSET('LCR Scenarios Table'!$A:$A,0,MATCH($B$1,'LCR Scenarios Table'!$1:$1,0)-1),'LCR Scenarios Table'!$A:$A,F$1,'LCR Scenarios Table'!$J:$J,$D11)*'LCR Scenarios Table'!$D$1/$B$2</f>
        <v>#N/A</v>
      </c>
      <c r="G11" s="46" t="e">
        <f ca="1">SUMIFS(OFFSET('LCR Scenarios Table'!$A:$A,0,MATCH($B$1,'LCR Scenarios Table'!$1:$1,0)-1),'LCR Scenarios Table'!$A:$A,G$1,'LCR Scenarios Table'!$J:$J,$D11)*'LCR Scenarios Table'!$D$1/$B$2</f>
        <v>#N/A</v>
      </c>
      <c r="H11" s="46" t="e">
        <f ca="1">SUMIFS(OFFSET('LCR Scenarios Table'!$A:$A,0,MATCH($B$1,'LCR Scenarios Table'!$1:$1,0)-1),'LCR Scenarios Table'!$A:$A,H$1,'LCR Scenarios Table'!$J:$J,$D11)*'LCR Scenarios Table'!$D$1/$B$2</f>
        <v>#N/A</v>
      </c>
    </row>
    <row r="12" spans="1:13" ht="15.75" hidden="1" outlineLevel="1" thickBot="1" x14ac:dyDescent="0.3">
      <c r="D12" s="7" t="s">
        <v>13</v>
      </c>
      <c r="E12" s="47" t="e">
        <f ca="1">SUM(E6:E11)</f>
        <v>#N/A</v>
      </c>
      <c r="F12" s="47" t="e">
        <f ca="1">SUM(F6:F11)</f>
        <v>#N/A</v>
      </c>
      <c r="G12" s="47" t="e">
        <f ca="1">SUM(G6:G11)</f>
        <v>#N/A</v>
      </c>
      <c r="H12" s="47" t="e">
        <f ca="1">SUM(H6:H11)</f>
        <v>#N/A</v>
      </c>
    </row>
    <row r="13" spans="1:13" ht="18" hidden="1" outlineLevel="1" thickTop="1" x14ac:dyDescent="0.25">
      <c r="D13" s="10" t="s">
        <v>91</v>
      </c>
      <c r="E13" s="46" t="e">
        <f ca="1">SUMIFS(OFFSET('LCR Scenarios Table'!$A:$A,0,MATCH($B$1,'LCR Scenarios Table'!$1:$1,0)-1),'LCR Scenarios Table'!$A:$A,E$1,'LCR Scenarios Table'!$J:$J,$D13)*'LCR Scenarios Table'!$D$1/$B$2</f>
        <v>#N/A</v>
      </c>
      <c r="F13" s="46" t="e">
        <f ca="1">SUMIFS(OFFSET('LCR Scenarios Table'!$A:$A,0,MATCH($B$1,'LCR Scenarios Table'!$1:$1,0)-1),'LCR Scenarios Table'!$A:$A,F$1,'LCR Scenarios Table'!$J:$J,$D13)*'LCR Scenarios Table'!$D$1/$B$2</f>
        <v>#N/A</v>
      </c>
      <c r="G13" s="46" t="e">
        <f ca="1">SUMIFS(OFFSET('LCR Scenarios Table'!$A:$A,0,MATCH($B$1,'LCR Scenarios Table'!$1:$1,0)-1),'LCR Scenarios Table'!$A:$A,G$1,'LCR Scenarios Table'!$J:$J,$D13)*'LCR Scenarios Table'!$D$1/$B$2</f>
        <v>#N/A</v>
      </c>
      <c r="H13" s="46" t="e">
        <f ca="1">SUMIFS(OFFSET('LCR Scenarios Table'!$A:$A,0,MATCH($B$1,'LCR Scenarios Table'!$1:$1,0)-1),'LCR Scenarios Table'!$A:$A,H$1,'LCR Scenarios Table'!$J:$J,$D13)*'LCR Scenarios Table'!$D$1/$B$2</f>
        <v>#N/A</v>
      </c>
      <c r="M13" s="6"/>
    </row>
    <row r="14" spans="1:13" ht="17.25" hidden="1" outlineLevel="1" x14ac:dyDescent="0.25">
      <c r="D14" s="10" t="s">
        <v>92</v>
      </c>
      <c r="E14" s="46" t="e">
        <f ca="1">SUMIFS(OFFSET('LCR Scenarios Table'!$A:$A,0,MATCH($B$1,'LCR Scenarios Table'!$1:$1,0)-1),'LCR Scenarios Table'!$A:$A,E$1,'LCR Scenarios Table'!$J:$J,$D14)*'LCR Scenarios Table'!$D$1/$B$2</f>
        <v>#N/A</v>
      </c>
      <c r="F14" s="46" t="e">
        <f ca="1">SUMIFS(OFFSET('LCR Scenarios Table'!$A:$A,0,MATCH($B$1,'LCR Scenarios Table'!$1:$1,0)-1),'LCR Scenarios Table'!$A:$A,F$1,'LCR Scenarios Table'!$J:$J,$D14)*'LCR Scenarios Table'!$D$1/$B$2</f>
        <v>#N/A</v>
      </c>
      <c r="G14" s="46" t="e">
        <f ca="1">SUMIFS(OFFSET('LCR Scenarios Table'!$A:$A,0,MATCH($B$1,'LCR Scenarios Table'!$1:$1,0)-1),'LCR Scenarios Table'!$A:$A,G$1,'LCR Scenarios Table'!$J:$J,$D14)*'LCR Scenarios Table'!$D$1/$B$2</f>
        <v>#N/A</v>
      </c>
      <c r="H14" s="46" t="e">
        <f ca="1">SUMIFS(OFFSET('LCR Scenarios Table'!$A:$A,0,MATCH($B$1,'LCR Scenarios Table'!$1:$1,0)-1),'LCR Scenarios Table'!$A:$A,H$1,'LCR Scenarios Table'!$J:$J,$D14)*'LCR Scenarios Table'!$D$1/$B$2</f>
        <v>#N/A</v>
      </c>
      <c r="M14" s="6"/>
    </row>
    <row r="15" spans="1:13" ht="17.25" hidden="1" outlineLevel="1" x14ac:dyDescent="0.25">
      <c r="D15" s="10" t="s">
        <v>93</v>
      </c>
      <c r="E15" s="46" t="e">
        <f ca="1">SUMIFS(OFFSET('LCR Scenarios Table'!$A:$A,0,MATCH($B$1,'LCR Scenarios Table'!$1:$1,0)-1),'LCR Scenarios Table'!$A:$A,E$1,'LCR Scenarios Table'!$J:$J,$D15)*'LCR Scenarios Table'!$D$1/$B$2</f>
        <v>#N/A</v>
      </c>
      <c r="F15" s="46" t="e">
        <f ca="1">SUMIFS(OFFSET('LCR Scenarios Table'!$A:$A,0,MATCH($B$1,'LCR Scenarios Table'!$1:$1,0)-1),'LCR Scenarios Table'!$A:$A,F$1,'LCR Scenarios Table'!$J:$J,$D15)*'LCR Scenarios Table'!$D$1/$B$2</f>
        <v>#N/A</v>
      </c>
      <c r="G15" s="46" t="e">
        <f ca="1">SUMIFS(OFFSET('LCR Scenarios Table'!$A:$A,0,MATCH($B$1,'LCR Scenarios Table'!$1:$1,0)-1),'LCR Scenarios Table'!$A:$A,G$1,'LCR Scenarios Table'!$J:$J,$D15)*'LCR Scenarios Table'!$D$1/$B$2</f>
        <v>#N/A</v>
      </c>
      <c r="H15" s="46" t="e">
        <f ca="1">SUMIFS(OFFSET('LCR Scenarios Table'!$A:$A,0,MATCH($B$1,'LCR Scenarios Table'!$1:$1,0)-1),'LCR Scenarios Table'!$A:$A,H$1,'LCR Scenarios Table'!$J:$J,$D15)*'LCR Scenarios Table'!$D$1/$B$2</f>
        <v>#N/A</v>
      </c>
      <c r="M15" s="6"/>
    </row>
    <row r="16" spans="1:13" ht="17.25" hidden="1" outlineLevel="1" x14ac:dyDescent="0.25">
      <c r="D16" s="10" t="s">
        <v>94</v>
      </c>
      <c r="E16" s="46" t="e">
        <f ca="1">SUMIFS(OFFSET('LCR Scenarios Table'!$A:$A,0,MATCH($B$1,'LCR Scenarios Table'!$1:$1,0)-1),'LCR Scenarios Table'!$A:$A,E$1,'LCR Scenarios Table'!$J:$J,$D16)*'LCR Scenarios Table'!$D$1/$B$2</f>
        <v>#N/A</v>
      </c>
      <c r="F16" s="46" t="e">
        <f ca="1">SUMIFS(OFFSET('LCR Scenarios Table'!$A:$A,0,MATCH($B$1,'LCR Scenarios Table'!$1:$1,0)-1),'LCR Scenarios Table'!$A:$A,F$1,'LCR Scenarios Table'!$J:$J,$D16)*'LCR Scenarios Table'!$D$1/$B$2</f>
        <v>#N/A</v>
      </c>
      <c r="G16" s="46" t="e">
        <f ca="1">SUMIFS(OFFSET('LCR Scenarios Table'!$A:$A,0,MATCH($B$1,'LCR Scenarios Table'!$1:$1,0)-1),'LCR Scenarios Table'!$A:$A,G$1,'LCR Scenarios Table'!$J:$J,$D16)*'LCR Scenarios Table'!$D$1/$B$2</f>
        <v>#N/A</v>
      </c>
      <c r="H16" s="46" t="e">
        <f ca="1">SUMIFS(OFFSET('LCR Scenarios Table'!$A:$A,0,MATCH($B$1,'LCR Scenarios Table'!$1:$1,0)-1),'LCR Scenarios Table'!$A:$A,H$1,'LCR Scenarios Table'!$J:$J,$D16)*'LCR Scenarios Table'!$D$1/$B$2</f>
        <v>#N/A</v>
      </c>
      <c r="M16" s="6"/>
    </row>
    <row r="17" spans="3:13" ht="17.25" hidden="1" outlineLevel="1" x14ac:dyDescent="0.25">
      <c r="D17" s="10" t="s">
        <v>95</v>
      </c>
      <c r="E17" s="46" t="e">
        <f ca="1">SUMIFS(OFFSET('LCR Scenarios Table'!$A:$A,0,MATCH($B$1,'LCR Scenarios Table'!$1:$1,0)-1),'LCR Scenarios Table'!$A:$A,E$1,'LCR Scenarios Table'!$J:$J,$D17)*'LCR Scenarios Table'!$D$1/$B$2</f>
        <v>#N/A</v>
      </c>
      <c r="F17" s="46" t="e">
        <f ca="1">SUMIFS(OFFSET('LCR Scenarios Table'!$A:$A,0,MATCH($B$1,'LCR Scenarios Table'!$1:$1,0)-1),'LCR Scenarios Table'!$A:$A,F$1,'LCR Scenarios Table'!$J:$J,$D17)*'LCR Scenarios Table'!$D$1/$B$2</f>
        <v>#N/A</v>
      </c>
      <c r="G17" s="46" t="e">
        <f ca="1">SUMIFS(OFFSET('LCR Scenarios Table'!$A:$A,0,MATCH($B$1,'LCR Scenarios Table'!$1:$1,0)-1),'LCR Scenarios Table'!$A:$A,G$1,'LCR Scenarios Table'!$J:$J,$D17)*'LCR Scenarios Table'!$D$1/$B$2</f>
        <v>#N/A</v>
      </c>
      <c r="H17" s="46" t="e">
        <f ca="1">SUMIFS(OFFSET('LCR Scenarios Table'!$A:$A,0,MATCH($B$1,'LCR Scenarios Table'!$1:$1,0)-1),'LCR Scenarios Table'!$A:$A,H$1,'LCR Scenarios Table'!$J:$J,$D17)*'LCR Scenarios Table'!$D$1/$B$2</f>
        <v>#N/A</v>
      </c>
      <c r="M17" s="6"/>
    </row>
    <row r="18" spans="3:13" hidden="1" outlineLevel="1" x14ac:dyDescent="0.25">
      <c r="D18" s="10" t="s">
        <v>63</v>
      </c>
      <c r="E18" s="46" t="e">
        <f ca="1">SUMIFS(OFFSET('LCR Scenarios Table'!$A:$A,0,MATCH($B$1,'LCR Scenarios Table'!$1:$1,0)-1),'LCR Scenarios Table'!$A:$A,E$1,'LCR Scenarios Table'!$J:$J,$D18)*'LCR Scenarios Table'!$D$1/$B$2</f>
        <v>#N/A</v>
      </c>
      <c r="F18" s="46" t="e">
        <f ca="1">SUMIFS(OFFSET('LCR Scenarios Table'!$A:$A,0,MATCH($B$1,'LCR Scenarios Table'!$1:$1,0)-1),'LCR Scenarios Table'!$A:$A,F$1,'LCR Scenarios Table'!$J:$J,$D18)*'LCR Scenarios Table'!$D$1/$B$2</f>
        <v>#N/A</v>
      </c>
      <c r="G18" s="46" t="e">
        <f ca="1">SUMIFS(OFFSET('LCR Scenarios Table'!$A:$A,0,MATCH($B$1,'LCR Scenarios Table'!$1:$1,0)-1),'LCR Scenarios Table'!$A:$A,G$1,'LCR Scenarios Table'!$J:$J,$D18)*'LCR Scenarios Table'!$D$1/$B$2</f>
        <v>#N/A</v>
      </c>
      <c r="H18" s="46" t="e">
        <f ca="1">SUMIFS(OFFSET('LCR Scenarios Table'!$A:$A,0,MATCH($B$1,'LCR Scenarios Table'!$1:$1,0)-1),'LCR Scenarios Table'!$A:$A,H$1,'LCR Scenarios Table'!$J:$J,$D18)*'LCR Scenarios Table'!$D$1/$B$2</f>
        <v>#N/A</v>
      </c>
      <c r="M18" s="6"/>
    </row>
    <row r="19" spans="3:13" ht="17.25" hidden="1" outlineLevel="1" x14ac:dyDescent="0.25">
      <c r="D19" s="10" t="s">
        <v>96</v>
      </c>
      <c r="E19" s="46" t="e">
        <f ca="1">SUMIFS(OFFSET('LCR Scenarios Table'!$A:$A,0,MATCH($B$1,'LCR Scenarios Table'!$1:$1,0)-1),'LCR Scenarios Table'!$A:$A,E$1,'LCR Scenarios Table'!$J:$J,$D19)*'LCR Scenarios Table'!$D$1/$B$2</f>
        <v>#N/A</v>
      </c>
      <c r="F19" s="46" t="e">
        <f ca="1">SUMIFS(OFFSET('LCR Scenarios Table'!$A:$A,0,MATCH($B$1,'LCR Scenarios Table'!$1:$1,0)-1),'LCR Scenarios Table'!$A:$A,F$1,'LCR Scenarios Table'!$J:$J,$D19)*'LCR Scenarios Table'!$D$1/$B$2</f>
        <v>#N/A</v>
      </c>
      <c r="G19" s="46" t="e">
        <f ca="1">SUMIFS(OFFSET('LCR Scenarios Table'!$A:$A,0,MATCH($B$1,'LCR Scenarios Table'!$1:$1,0)-1),'LCR Scenarios Table'!$A:$A,G$1,'LCR Scenarios Table'!$J:$J,$D19)*'LCR Scenarios Table'!$D$1/$B$2</f>
        <v>#N/A</v>
      </c>
      <c r="H19" s="46" t="e">
        <f ca="1">SUMIFS(OFFSET('LCR Scenarios Table'!$A:$A,0,MATCH($B$1,'LCR Scenarios Table'!$1:$1,0)-1),'LCR Scenarios Table'!$A:$A,H$1,'LCR Scenarios Table'!$J:$J,$D19)*'LCR Scenarios Table'!$D$1/$B$2</f>
        <v>#N/A</v>
      </c>
      <c r="M19" s="6"/>
    </row>
    <row r="20" spans="3:13" ht="15.75" hidden="1" outlineLevel="1" thickBot="1" x14ac:dyDescent="0.3">
      <c r="D20" s="7" t="s">
        <v>14</v>
      </c>
      <c r="E20" s="47" t="e">
        <f ca="1">SUM(E13:E19)</f>
        <v>#N/A</v>
      </c>
      <c r="F20" s="47" t="e">
        <f ca="1">SUM(F13:F19)</f>
        <v>#N/A</v>
      </c>
      <c r="G20" s="47" t="e">
        <f ca="1">SUM(G13:G19)</f>
        <v>#N/A</v>
      </c>
      <c r="H20" s="47" t="e">
        <f ca="1">SUM(H13:H19)</f>
        <v>#N/A</v>
      </c>
      <c r="M20" s="6"/>
    </row>
    <row r="21" spans="3:13" hidden="1" collapsed="1" x14ac:dyDescent="0.25">
      <c r="C21" s="3">
        <f>+C8</f>
        <v>44585</v>
      </c>
      <c r="D21" s="11" t="s">
        <v>15</v>
      </c>
      <c r="E21" s="48" t="e">
        <f ca="1">E20/ABS(E12)</f>
        <v>#N/A</v>
      </c>
      <c r="F21" s="48" t="e">
        <f ca="1">F20/ABS(F12)</f>
        <v>#N/A</v>
      </c>
      <c r="G21" s="48" t="e">
        <f ca="1">G20/ABS(G12)</f>
        <v>#N/A</v>
      </c>
      <c r="H21" s="48" t="e">
        <f ca="1">H20/ABS(H12)</f>
        <v>#N/A</v>
      </c>
    </row>
    <row r="22" spans="3:13" ht="32.25" hidden="1" outlineLevel="1" x14ac:dyDescent="0.25">
      <c r="D22" s="8" t="str">
        <f>"Cash Flow Usage ($"&amp;IF($B$2=1,"",IF($B$2=1000,"Thousands",IF($B$2=1000000,"Millions",TEXT($B$2,"#,##0")))&amp;")")</f>
        <v>Cash Flow Usage ($Millions)</v>
      </c>
      <c r="E22" s="50" t="s">
        <v>98</v>
      </c>
      <c r="F22" s="50" t="s">
        <v>97</v>
      </c>
      <c r="G22" s="50" t="s">
        <v>99</v>
      </c>
      <c r="H22" s="50" t="s">
        <v>160</v>
      </c>
    </row>
    <row r="23" spans="3:13" ht="17.25" hidden="1" outlineLevel="1" x14ac:dyDescent="0.25">
      <c r="D23" s="10" t="s">
        <v>66</v>
      </c>
      <c r="E23" s="46" t="e">
        <f ca="1">SUMIFS(OFFSET('LCR Scenarios Table'!$A:$A,0,MATCH($B$1,'LCR Scenarios Table'!$1:$1,0)-1),'LCR Scenarios Table'!$A:$A,E$1,'LCR Scenarios Table'!$J:$J,$D23)*'LCR Scenarios Table'!$D$1/$B$2</f>
        <v>#N/A</v>
      </c>
      <c r="F23" s="46" t="e">
        <f ca="1">SUMIFS(OFFSET('LCR Scenarios Table'!$A:$A,0,MATCH($B$1,'LCR Scenarios Table'!$1:$1,0)-1),'LCR Scenarios Table'!$A:$A,F$1,'LCR Scenarios Table'!$J:$J,$D23)*'LCR Scenarios Table'!$D$1/$B$2</f>
        <v>#N/A</v>
      </c>
      <c r="G23" s="46" t="e">
        <f ca="1">SUMIFS(OFFSET('LCR Scenarios Table'!$A:$A,0,MATCH($B$1,'LCR Scenarios Table'!$1:$1,0)-1),'LCR Scenarios Table'!$A:$A,G$1,'LCR Scenarios Table'!$J:$J,$D23)*'LCR Scenarios Table'!$D$1/$B$2</f>
        <v>#N/A</v>
      </c>
      <c r="H23" s="46" t="e">
        <f ca="1">SUMIFS(OFFSET('LCR Scenarios Table'!$A:$A,0,MATCH($B$1,'LCR Scenarios Table'!$1:$1,0)-1),'LCR Scenarios Table'!$A:$A,H$1,'LCR Scenarios Table'!$J:$J,$D23)*'LCR Scenarios Table'!$D$1/$B$2</f>
        <v>#N/A</v>
      </c>
    </row>
    <row r="24" spans="3:13" ht="17.25" hidden="1" outlineLevel="1" x14ac:dyDescent="0.25">
      <c r="D24" s="10" t="s">
        <v>67</v>
      </c>
      <c r="E24" s="46" t="e">
        <f ca="1">SUMIFS(OFFSET('LCR Scenarios Table'!$A:$A,0,MATCH($B$1,'LCR Scenarios Table'!$1:$1,0)-1),'LCR Scenarios Table'!$A:$A,E$1,'LCR Scenarios Table'!$J:$J,$D24)*'LCR Scenarios Table'!$D$1/$B$2</f>
        <v>#N/A</v>
      </c>
      <c r="F24" s="46" t="e">
        <f ca="1">SUMIFS(OFFSET('LCR Scenarios Table'!$A:$A,0,MATCH($B$1,'LCR Scenarios Table'!$1:$1,0)-1),'LCR Scenarios Table'!$A:$A,F$1,'LCR Scenarios Table'!$J:$J,$D24)*'LCR Scenarios Table'!$D$1/$B$2</f>
        <v>#N/A</v>
      </c>
      <c r="G24" s="46" t="e">
        <f ca="1">SUMIFS(OFFSET('LCR Scenarios Table'!$A:$A,0,MATCH($B$1,'LCR Scenarios Table'!$1:$1,0)-1),'LCR Scenarios Table'!$A:$A,G$1,'LCR Scenarios Table'!$J:$J,$D24)*'LCR Scenarios Table'!$D$1/$B$2</f>
        <v>#N/A</v>
      </c>
      <c r="H24" s="46" t="e">
        <f ca="1">SUMIFS(OFFSET('LCR Scenarios Table'!$A:$A,0,MATCH($B$1,'LCR Scenarios Table'!$1:$1,0)-1),'LCR Scenarios Table'!$A:$A,H$1,'LCR Scenarios Table'!$J:$J,$D24)*'LCR Scenarios Table'!$D$1/$B$2</f>
        <v>#N/A</v>
      </c>
    </row>
    <row r="25" spans="3:13" collapsed="1" x14ac:dyDescent="0.25">
      <c r="C25" s="3">
        <v>44586</v>
      </c>
      <c r="D25" s="10" t="s">
        <v>164</v>
      </c>
      <c r="E25" s="65" t="e">
        <f>SUMIFS(#REF!,#REF!,"OPB",#REF!,"OPB Debenture*",#REF!,"&lt;="&amp;$C25+365,#REF!,"&gt;"&amp;$C25)/$B$2</f>
        <v>#REF!</v>
      </c>
      <c r="F25" s="65" t="e">
        <f>SUMIFS(#REF!,#REF!,"OPB",#REF!,"OPB Debenture*",#REF!,"&lt;="&amp;$C25+30,#REF!,"&gt;"&amp;$C25)/$B$2</f>
        <v>#REF!</v>
      </c>
      <c r="G25" s="65" t="e">
        <f>SUMIFS(#REF!,#REF!,"OPB",#REF!,"OPB Debenture*",#REF!,"&lt;="&amp;$C25+30,#REF!,"&gt;"&amp;$C25)/$B$2</f>
        <v>#REF!</v>
      </c>
      <c r="H25" s="65" t="e">
        <f>SUMIFS(#REF!,#REF!,"OPB",#REF!,"OPB Debenture*",#REF!,"&lt;="&amp;$C25+30,#REF!,"&gt;"&amp;$C25)/$B$2</f>
        <v>#REF!</v>
      </c>
    </row>
    <row r="26" spans="3:13" ht="17.25" hidden="1" outlineLevel="1" x14ac:dyDescent="0.25">
      <c r="D26" s="10" t="s">
        <v>69</v>
      </c>
      <c r="E26" s="46" t="e">
        <f ca="1">SUMIFS(OFFSET('LCR Scenarios Table'!$A:$A,0,MATCH($B$1,'LCR Scenarios Table'!$1:$1,0)-1),'LCR Scenarios Table'!$A:$A,E$1,'LCR Scenarios Table'!$J:$J,$D26)*'LCR Scenarios Table'!$D$1/$B$2</f>
        <v>#N/A</v>
      </c>
      <c r="F26" s="46" t="e">
        <f ca="1">SUMIFS(OFFSET('LCR Scenarios Table'!$A:$A,0,MATCH($B$1,'LCR Scenarios Table'!$1:$1,0)-1),'LCR Scenarios Table'!$A:$A,F$1,'LCR Scenarios Table'!$J:$J,$D26)*'LCR Scenarios Table'!$D$1/$B$2</f>
        <v>#N/A</v>
      </c>
      <c r="G26" s="46" t="e">
        <f ca="1">SUMIFS(OFFSET('LCR Scenarios Table'!$A:$A,0,MATCH($B$1,'LCR Scenarios Table'!$1:$1,0)-1),'LCR Scenarios Table'!$A:$A,G$1,'LCR Scenarios Table'!$J:$J,$D26)*'LCR Scenarios Table'!$D$1/$B$2</f>
        <v>#N/A</v>
      </c>
      <c r="H26" s="46" t="e">
        <f ca="1">SUMIFS(OFFSET('LCR Scenarios Table'!$A:$A,0,MATCH($B$1,'LCR Scenarios Table'!$1:$1,0)-1),'LCR Scenarios Table'!$A:$A,H$1,'LCR Scenarios Table'!$J:$J,$D26)*'LCR Scenarios Table'!$D$1/$B$2</f>
        <v>#N/A</v>
      </c>
    </row>
    <row r="27" spans="3:13" ht="17.25" hidden="1" outlineLevel="1" x14ac:dyDescent="0.25">
      <c r="D27" s="10" t="s">
        <v>89</v>
      </c>
      <c r="E27" s="46" t="e">
        <f ca="1">SUMIFS(OFFSET('LCR Scenarios Table'!$A:$A,0,MATCH($B$1,'LCR Scenarios Table'!$1:$1,0)-1),'LCR Scenarios Table'!$A:$A,E$1,'LCR Scenarios Table'!$J:$J,$D27)*'LCR Scenarios Table'!$D$1/$B$2</f>
        <v>#N/A</v>
      </c>
      <c r="F27" s="46" t="e">
        <f ca="1">SUMIFS(OFFSET('LCR Scenarios Table'!$A:$A,0,MATCH($B$1,'LCR Scenarios Table'!$1:$1,0)-1),'LCR Scenarios Table'!$A:$A,F$1,'LCR Scenarios Table'!$J:$J,$D27)*'LCR Scenarios Table'!$D$1/$B$2</f>
        <v>#N/A</v>
      </c>
      <c r="G27" s="46" t="e">
        <f ca="1">SUMIFS(OFFSET('LCR Scenarios Table'!$A:$A,0,MATCH($B$1,'LCR Scenarios Table'!$1:$1,0)-1),'LCR Scenarios Table'!$A:$A,G$1,'LCR Scenarios Table'!$J:$J,$D27)*'LCR Scenarios Table'!$D$1/$B$2</f>
        <v>#N/A</v>
      </c>
      <c r="H27" s="46" t="e">
        <f ca="1">SUMIFS(OFFSET('LCR Scenarios Table'!$A:$A,0,MATCH($B$1,'LCR Scenarios Table'!$1:$1,0)-1),'LCR Scenarios Table'!$A:$A,H$1,'LCR Scenarios Table'!$J:$J,$D27)*'LCR Scenarios Table'!$D$1/$B$2</f>
        <v>#N/A</v>
      </c>
    </row>
    <row r="28" spans="3:13" ht="17.25" hidden="1" outlineLevel="1" x14ac:dyDescent="0.25">
      <c r="D28" s="10" t="s">
        <v>90</v>
      </c>
      <c r="E28" s="46" t="e">
        <f ca="1">SUMIFS(OFFSET('LCR Scenarios Table'!$A:$A,0,MATCH($B$1,'LCR Scenarios Table'!$1:$1,0)-1),'LCR Scenarios Table'!$A:$A,E$1,'LCR Scenarios Table'!$J:$J,$D28)*'LCR Scenarios Table'!$D$1/$B$2</f>
        <v>#N/A</v>
      </c>
      <c r="F28" s="46" t="e">
        <f ca="1">SUMIFS(OFFSET('LCR Scenarios Table'!$A:$A,0,MATCH($B$1,'LCR Scenarios Table'!$1:$1,0)-1),'LCR Scenarios Table'!$A:$A,F$1,'LCR Scenarios Table'!$J:$J,$D28)*'LCR Scenarios Table'!$D$1/$B$2</f>
        <v>#N/A</v>
      </c>
      <c r="G28" s="46" t="e">
        <f ca="1">SUMIFS(OFFSET('LCR Scenarios Table'!$A:$A,0,MATCH($B$1,'LCR Scenarios Table'!$1:$1,0)-1),'LCR Scenarios Table'!$A:$A,G$1,'LCR Scenarios Table'!$J:$J,$D28)*'LCR Scenarios Table'!$D$1/$B$2</f>
        <v>#N/A</v>
      </c>
      <c r="H28" s="46" t="e">
        <f ca="1">SUMIFS(OFFSET('LCR Scenarios Table'!$A:$A,0,MATCH($B$1,'LCR Scenarios Table'!$1:$1,0)-1),'LCR Scenarios Table'!$A:$A,H$1,'LCR Scenarios Table'!$J:$J,$D28)*'LCR Scenarios Table'!$D$1/$B$2</f>
        <v>#N/A</v>
      </c>
    </row>
    <row r="29" spans="3:13" ht="15.75" hidden="1" outlineLevel="1" thickBot="1" x14ac:dyDescent="0.3">
      <c r="D29" s="7" t="s">
        <v>13</v>
      </c>
      <c r="E29" s="47" t="e">
        <f ca="1">SUM(E23:E28)</f>
        <v>#N/A</v>
      </c>
      <c r="F29" s="47" t="e">
        <f ca="1">SUM(F23:F28)</f>
        <v>#N/A</v>
      </c>
      <c r="G29" s="47" t="e">
        <f ca="1">SUM(G23:G28)</f>
        <v>#N/A</v>
      </c>
      <c r="H29" s="47" t="e">
        <f ca="1">SUM(H23:H28)</f>
        <v>#N/A</v>
      </c>
    </row>
    <row r="30" spans="3:13" ht="18" hidden="1" outlineLevel="1" thickTop="1" x14ac:dyDescent="0.25">
      <c r="D30" s="10" t="s">
        <v>91</v>
      </c>
      <c r="E30" s="65" t="e">
        <f ca="1">SUMIFS(OFFSET('LCR Scenarios Table'!$A:$A,0,MATCH($B$1,'LCR Scenarios Table'!$1:$1,0)-1),'LCR Scenarios Table'!$A:$A,E$1,'LCR Scenarios Table'!$J:$J,$D30)*'LCR Scenarios Table'!$D$1/$B$2+SUM($I$30:$I30)/$B$2</f>
        <v>#N/A</v>
      </c>
      <c r="F30" s="65" t="e">
        <f ca="1">SUMIFS(OFFSET('LCR Scenarios Table'!$A:$A,0,MATCH($B$1,'LCR Scenarios Table'!$1:$1,0)-1),'LCR Scenarios Table'!$A:$A,F$1,'LCR Scenarios Table'!$J:$J,$D30)*'LCR Scenarios Table'!$D$1/$B$2+SUM($I$30:$I30)/$B$2</f>
        <v>#N/A</v>
      </c>
      <c r="G30" s="65" t="e">
        <f ca="1">SUMIFS(OFFSET('LCR Scenarios Table'!$A:$A,0,MATCH($B$1,'LCR Scenarios Table'!$1:$1,0)-1),'LCR Scenarios Table'!$A:$A,G$1,'LCR Scenarios Table'!$J:$J,$D30)*'LCR Scenarios Table'!$D$1/$B$2+SUM($I$30:$I30)/$B$2</f>
        <v>#N/A</v>
      </c>
      <c r="H30" s="65" t="e">
        <f ca="1">SUMIFS(OFFSET('LCR Scenarios Table'!$A:$A,0,MATCH($B$1,'LCR Scenarios Table'!$1:$1,0)-1),'LCR Scenarios Table'!$A:$A,H$1,'LCR Scenarios Table'!$J:$J,$D30)*'LCR Scenarios Table'!$D$1/$B$2+SUM($I$30:$I30)/$B$2</f>
        <v>#N/A</v>
      </c>
      <c r="I30" s="66"/>
      <c r="M30" s="6"/>
    </row>
    <row r="31" spans="3:13" ht="17.25" hidden="1" outlineLevel="1" x14ac:dyDescent="0.25">
      <c r="D31" s="10" t="s">
        <v>92</v>
      </c>
      <c r="E31" s="46" t="e">
        <f ca="1">SUMIFS(OFFSET('LCR Scenarios Table'!$A:$A,0,MATCH($B$1,'LCR Scenarios Table'!$1:$1,0)-1),'LCR Scenarios Table'!$A:$A,E$1,'LCR Scenarios Table'!$J:$J,$D31)*'LCR Scenarios Table'!$D$1/$B$2</f>
        <v>#N/A</v>
      </c>
      <c r="F31" s="46" t="e">
        <f ca="1">SUMIFS(OFFSET('LCR Scenarios Table'!$A:$A,0,MATCH($B$1,'LCR Scenarios Table'!$1:$1,0)-1),'LCR Scenarios Table'!$A:$A,F$1,'LCR Scenarios Table'!$J:$J,$D31)*'LCR Scenarios Table'!$D$1/$B$2</f>
        <v>#N/A</v>
      </c>
      <c r="G31" s="46" t="e">
        <f ca="1">SUMIFS(OFFSET('LCR Scenarios Table'!$A:$A,0,MATCH($B$1,'LCR Scenarios Table'!$1:$1,0)-1),'LCR Scenarios Table'!$A:$A,G$1,'LCR Scenarios Table'!$J:$J,$D31)*'LCR Scenarios Table'!$D$1/$B$2</f>
        <v>#N/A</v>
      </c>
      <c r="H31" s="46" t="e">
        <f ca="1">SUMIFS(OFFSET('LCR Scenarios Table'!$A:$A,0,MATCH($B$1,'LCR Scenarios Table'!$1:$1,0)-1),'LCR Scenarios Table'!$A:$A,H$1,'LCR Scenarios Table'!$J:$J,$D31)*'LCR Scenarios Table'!$D$1/$B$2</f>
        <v>#N/A</v>
      </c>
      <c r="M31" s="6"/>
    </row>
    <row r="32" spans="3:13" ht="17.25" hidden="1" outlineLevel="1" x14ac:dyDescent="0.25">
      <c r="D32" s="10" t="s">
        <v>93</v>
      </c>
      <c r="E32" s="46" t="e">
        <f ca="1">SUMIFS(OFFSET('LCR Scenarios Table'!$A:$A,0,MATCH($B$1,'LCR Scenarios Table'!$1:$1,0)-1),'LCR Scenarios Table'!$A:$A,E$1,'LCR Scenarios Table'!$J:$J,$D32)*'LCR Scenarios Table'!$D$1/$B$2</f>
        <v>#N/A</v>
      </c>
      <c r="F32" s="46" t="e">
        <f ca="1">SUMIFS(OFFSET('LCR Scenarios Table'!$A:$A,0,MATCH($B$1,'LCR Scenarios Table'!$1:$1,0)-1),'LCR Scenarios Table'!$A:$A,F$1,'LCR Scenarios Table'!$J:$J,$D32)*'LCR Scenarios Table'!$D$1/$B$2</f>
        <v>#N/A</v>
      </c>
      <c r="G32" s="46" t="e">
        <f ca="1">SUMIFS(OFFSET('LCR Scenarios Table'!$A:$A,0,MATCH($B$1,'LCR Scenarios Table'!$1:$1,0)-1),'LCR Scenarios Table'!$A:$A,G$1,'LCR Scenarios Table'!$J:$J,$D32)*'LCR Scenarios Table'!$D$1/$B$2</f>
        <v>#N/A</v>
      </c>
      <c r="H32" s="46" t="e">
        <f ca="1">SUMIFS(OFFSET('LCR Scenarios Table'!$A:$A,0,MATCH($B$1,'LCR Scenarios Table'!$1:$1,0)-1),'LCR Scenarios Table'!$A:$A,H$1,'LCR Scenarios Table'!$J:$J,$D32)*'LCR Scenarios Table'!$D$1/$B$2</f>
        <v>#N/A</v>
      </c>
      <c r="M32" s="6"/>
    </row>
    <row r="33" spans="3:13" ht="17.25" hidden="1" outlineLevel="1" x14ac:dyDescent="0.25">
      <c r="D33" s="10" t="s">
        <v>94</v>
      </c>
      <c r="E33" s="46" t="e">
        <f ca="1">SUMIFS(OFFSET('LCR Scenarios Table'!$A:$A,0,MATCH($B$1,'LCR Scenarios Table'!$1:$1,0)-1),'LCR Scenarios Table'!$A:$A,E$1,'LCR Scenarios Table'!$J:$J,$D33)*'LCR Scenarios Table'!$D$1/$B$2</f>
        <v>#N/A</v>
      </c>
      <c r="F33" s="46" t="e">
        <f ca="1">SUMIFS(OFFSET('LCR Scenarios Table'!$A:$A,0,MATCH($B$1,'LCR Scenarios Table'!$1:$1,0)-1),'LCR Scenarios Table'!$A:$A,F$1,'LCR Scenarios Table'!$J:$J,$D33)*'LCR Scenarios Table'!$D$1/$B$2</f>
        <v>#N/A</v>
      </c>
      <c r="G33" s="46" t="e">
        <f ca="1">SUMIFS(OFFSET('LCR Scenarios Table'!$A:$A,0,MATCH($B$1,'LCR Scenarios Table'!$1:$1,0)-1),'LCR Scenarios Table'!$A:$A,G$1,'LCR Scenarios Table'!$J:$J,$D33)*'LCR Scenarios Table'!$D$1/$B$2</f>
        <v>#N/A</v>
      </c>
      <c r="H33" s="46" t="e">
        <f ca="1">SUMIFS(OFFSET('LCR Scenarios Table'!$A:$A,0,MATCH($B$1,'LCR Scenarios Table'!$1:$1,0)-1),'LCR Scenarios Table'!$A:$A,H$1,'LCR Scenarios Table'!$J:$J,$D33)*'LCR Scenarios Table'!$D$1/$B$2</f>
        <v>#N/A</v>
      </c>
      <c r="M33" s="6"/>
    </row>
    <row r="34" spans="3:13" ht="17.25" hidden="1" outlineLevel="1" x14ac:dyDescent="0.25">
      <c r="D34" s="10" t="s">
        <v>95</v>
      </c>
      <c r="E34" s="46" t="e">
        <f ca="1">SUMIFS(OFFSET('LCR Scenarios Table'!$A:$A,0,MATCH($B$1,'LCR Scenarios Table'!$1:$1,0)-1),'LCR Scenarios Table'!$A:$A,E$1,'LCR Scenarios Table'!$J:$J,$D34)*'LCR Scenarios Table'!$D$1/$B$2</f>
        <v>#N/A</v>
      </c>
      <c r="F34" s="46" t="e">
        <f ca="1">SUMIFS(OFFSET('LCR Scenarios Table'!$A:$A,0,MATCH($B$1,'LCR Scenarios Table'!$1:$1,0)-1),'LCR Scenarios Table'!$A:$A,F$1,'LCR Scenarios Table'!$J:$J,$D34)*'LCR Scenarios Table'!$D$1/$B$2</f>
        <v>#N/A</v>
      </c>
      <c r="G34" s="46" t="e">
        <f ca="1">SUMIFS(OFFSET('LCR Scenarios Table'!$A:$A,0,MATCH($B$1,'LCR Scenarios Table'!$1:$1,0)-1),'LCR Scenarios Table'!$A:$A,G$1,'LCR Scenarios Table'!$J:$J,$D34)*'LCR Scenarios Table'!$D$1/$B$2</f>
        <v>#N/A</v>
      </c>
      <c r="H34" s="46" t="e">
        <f ca="1">SUMIFS(OFFSET('LCR Scenarios Table'!$A:$A,0,MATCH($B$1,'LCR Scenarios Table'!$1:$1,0)-1),'LCR Scenarios Table'!$A:$A,H$1,'LCR Scenarios Table'!$J:$J,$D34)*'LCR Scenarios Table'!$D$1/$B$2</f>
        <v>#N/A</v>
      </c>
      <c r="M34" s="6"/>
    </row>
    <row r="35" spans="3:13" hidden="1" outlineLevel="1" x14ac:dyDescent="0.25">
      <c r="D35" s="10" t="s">
        <v>63</v>
      </c>
      <c r="E35" s="46" t="e">
        <f ca="1">SUMIFS(OFFSET('LCR Scenarios Table'!$A:$A,0,MATCH($B$1,'LCR Scenarios Table'!$1:$1,0)-1),'LCR Scenarios Table'!$A:$A,E$1,'LCR Scenarios Table'!$J:$J,$D35)*'LCR Scenarios Table'!$D$1/$B$2</f>
        <v>#N/A</v>
      </c>
      <c r="F35" s="46" t="e">
        <f ca="1">SUMIFS(OFFSET('LCR Scenarios Table'!$A:$A,0,MATCH($B$1,'LCR Scenarios Table'!$1:$1,0)-1),'LCR Scenarios Table'!$A:$A,F$1,'LCR Scenarios Table'!$J:$J,$D35)*'LCR Scenarios Table'!$D$1/$B$2</f>
        <v>#N/A</v>
      </c>
      <c r="G35" s="46" t="e">
        <f ca="1">SUMIFS(OFFSET('LCR Scenarios Table'!$A:$A,0,MATCH($B$1,'LCR Scenarios Table'!$1:$1,0)-1),'LCR Scenarios Table'!$A:$A,G$1,'LCR Scenarios Table'!$J:$J,$D35)*'LCR Scenarios Table'!$D$1/$B$2</f>
        <v>#N/A</v>
      </c>
      <c r="H35" s="46" t="e">
        <f ca="1">SUMIFS(OFFSET('LCR Scenarios Table'!$A:$A,0,MATCH($B$1,'LCR Scenarios Table'!$1:$1,0)-1),'LCR Scenarios Table'!$A:$A,H$1,'LCR Scenarios Table'!$J:$J,$D35)*'LCR Scenarios Table'!$D$1/$B$2</f>
        <v>#N/A</v>
      </c>
      <c r="M35" s="6"/>
    </row>
    <row r="36" spans="3:13" ht="17.25" hidden="1" outlineLevel="1" x14ac:dyDescent="0.25">
      <c r="D36" s="10" t="s">
        <v>96</v>
      </c>
      <c r="E36" s="46" t="e">
        <f ca="1">SUMIFS(OFFSET('LCR Scenarios Table'!$A:$A,0,MATCH($B$1,'LCR Scenarios Table'!$1:$1,0)-1),'LCR Scenarios Table'!$A:$A,E$1,'LCR Scenarios Table'!$J:$J,$D36)*'LCR Scenarios Table'!$D$1/$B$2</f>
        <v>#N/A</v>
      </c>
      <c r="F36" s="46" t="e">
        <f ca="1">SUMIFS(OFFSET('LCR Scenarios Table'!$A:$A,0,MATCH($B$1,'LCR Scenarios Table'!$1:$1,0)-1),'LCR Scenarios Table'!$A:$A,F$1,'LCR Scenarios Table'!$J:$J,$D36)*'LCR Scenarios Table'!$D$1/$B$2</f>
        <v>#N/A</v>
      </c>
      <c r="G36" s="46" t="e">
        <f ca="1">SUMIFS(OFFSET('LCR Scenarios Table'!$A:$A,0,MATCH($B$1,'LCR Scenarios Table'!$1:$1,0)-1),'LCR Scenarios Table'!$A:$A,G$1,'LCR Scenarios Table'!$J:$J,$D36)*'LCR Scenarios Table'!$D$1/$B$2</f>
        <v>#N/A</v>
      </c>
      <c r="H36" s="46" t="e">
        <f ca="1">SUMIFS(OFFSET('LCR Scenarios Table'!$A:$A,0,MATCH($B$1,'LCR Scenarios Table'!$1:$1,0)-1),'LCR Scenarios Table'!$A:$A,H$1,'LCR Scenarios Table'!$J:$J,$D36)*'LCR Scenarios Table'!$D$1/$B$2</f>
        <v>#N/A</v>
      </c>
      <c r="M36" s="6"/>
    </row>
    <row r="37" spans="3:13" ht="15.75" hidden="1" outlineLevel="1" thickBot="1" x14ac:dyDescent="0.3">
      <c r="D37" s="7" t="s">
        <v>14</v>
      </c>
      <c r="E37" s="47" t="e">
        <f ca="1">SUM(E30:E36)</f>
        <v>#N/A</v>
      </c>
      <c r="F37" s="47" t="e">
        <f ca="1">SUM(F30:F36)</f>
        <v>#N/A</v>
      </c>
      <c r="G37" s="47" t="e">
        <f ca="1">SUM(G30:G36)</f>
        <v>#N/A</v>
      </c>
      <c r="H37" s="47" t="e">
        <f ca="1">SUM(H30:H36)</f>
        <v>#N/A</v>
      </c>
      <c r="M37" s="6"/>
    </row>
    <row r="38" spans="3:13" collapsed="1" x14ac:dyDescent="0.25">
      <c r="C38" s="3">
        <f>+C25</f>
        <v>44586</v>
      </c>
      <c r="D38" s="11" t="s">
        <v>15</v>
      </c>
      <c r="E38" s="48" t="e">
        <f ca="1">E37/ABS(E29)</f>
        <v>#N/A</v>
      </c>
      <c r="F38" s="48" t="e">
        <f ca="1">F37/ABS(F29)</f>
        <v>#N/A</v>
      </c>
      <c r="G38" s="48" t="e">
        <f ca="1">G37/ABS(G29)</f>
        <v>#N/A</v>
      </c>
      <c r="H38" s="48" t="e">
        <f ca="1">H37/ABS(H29)</f>
        <v>#N/A</v>
      </c>
    </row>
    <row r="39" spans="3:13" ht="32.25" hidden="1" outlineLevel="1" x14ac:dyDescent="0.25">
      <c r="D39" s="8" t="str">
        <f>"Cash Flow Usage ($"&amp;IF($B$2=1,"",IF($B$2=1000,"Thousands",IF($B$2=1000000,"Millions",TEXT($B$2,"#,##0")))&amp;")")</f>
        <v>Cash Flow Usage ($Millions)</v>
      </c>
      <c r="E39" s="50" t="s">
        <v>98</v>
      </c>
      <c r="F39" s="50" t="s">
        <v>97</v>
      </c>
      <c r="G39" s="50" t="s">
        <v>99</v>
      </c>
      <c r="H39" s="50" t="s">
        <v>160</v>
      </c>
    </row>
    <row r="40" spans="3:13" ht="17.25" hidden="1" outlineLevel="1" x14ac:dyDescent="0.25">
      <c r="D40" s="10" t="s">
        <v>66</v>
      </c>
      <c r="E40" s="46" t="e">
        <f ca="1">SUMIFS(OFFSET('LCR Scenarios Table'!$A:$A,0,MATCH($B$1,'LCR Scenarios Table'!$1:$1,0)-1),'LCR Scenarios Table'!$A:$A,E$1,'LCR Scenarios Table'!$J:$J,$D40)*'LCR Scenarios Table'!$D$1/$B$2</f>
        <v>#N/A</v>
      </c>
      <c r="F40" s="46" t="e">
        <f ca="1">SUMIFS(OFFSET('LCR Scenarios Table'!$A:$A,0,MATCH($B$1,'LCR Scenarios Table'!$1:$1,0)-1),'LCR Scenarios Table'!$A:$A,F$1,'LCR Scenarios Table'!$J:$J,$D40)*'LCR Scenarios Table'!$D$1/$B$2</f>
        <v>#N/A</v>
      </c>
      <c r="G40" s="46" t="e">
        <f ca="1">SUMIFS(OFFSET('LCR Scenarios Table'!$A:$A,0,MATCH($B$1,'LCR Scenarios Table'!$1:$1,0)-1),'LCR Scenarios Table'!$A:$A,G$1,'LCR Scenarios Table'!$J:$J,$D40)*'LCR Scenarios Table'!$D$1/$B$2</f>
        <v>#N/A</v>
      </c>
      <c r="H40" s="46" t="e">
        <f ca="1">SUMIFS(OFFSET('LCR Scenarios Table'!$A:$A,0,MATCH($B$1,'LCR Scenarios Table'!$1:$1,0)-1),'LCR Scenarios Table'!$A:$A,H$1,'LCR Scenarios Table'!$J:$J,$D40)*'LCR Scenarios Table'!$D$1/$B$2</f>
        <v>#N/A</v>
      </c>
    </row>
    <row r="41" spans="3:13" ht="17.25" hidden="1" outlineLevel="1" x14ac:dyDescent="0.25">
      <c r="D41" s="10" t="s">
        <v>67</v>
      </c>
      <c r="E41" s="46" t="e">
        <f ca="1">SUMIFS(OFFSET('LCR Scenarios Table'!$A:$A,0,MATCH($B$1,'LCR Scenarios Table'!$1:$1,0)-1),'LCR Scenarios Table'!$A:$A,E$1,'LCR Scenarios Table'!$J:$J,$D41)*'LCR Scenarios Table'!$D$1/$B$2</f>
        <v>#N/A</v>
      </c>
      <c r="F41" s="46" t="e">
        <f ca="1">SUMIFS(OFFSET('LCR Scenarios Table'!$A:$A,0,MATCH($B$1,'LCR Scenarios Table'!$1:$1,0)-1),'LCR Scenarios Table'!$A:$A,F$1,'LCR Scenarios Table'!$J:$J,$D41)*'LCR Scenarios Table'!$D$1/$B$2</f>
        <v>#N/A</v>
      </c>
      <c r="G41" s="46" t="e">
        <f ca="1">SUMIFS(OFFSET('LCR Scenarios Table'!$A:$A,0,MATCH($B$1,'LCR Scenarios Table'!$1:$1,0)-1),'LCR Scenarios Table'!$A:$A,G$1,'LCR Scenarios Table'!$J:$J,$D41)*'LCR Scenarios Table'!$D$1/$B$2</f>
        <v>#N/A</v>
      </c>
      <c r="H41" s="46" t="e">
        <f ca="1">SUMIFS(OFFSET('LCR Scenarios Table'!$A:$A,0,MATCH($B$1,'LCR Scenarios Table'!$1:$1,0)-1),'LCR Scenarios Table'!$A:$A,H$1,'LCR Scenarios Table'!$J:$J,$D41)*'LCR Scenarios Table'!$D$1/$B$2</f>
        <v>#N/A</v>
      </c>
    </row>
    <row r="42" spans="3:13" collapsed="1" x14ac:dyDescent="0.25">
      <c r="C42" s="3">
        <v>44594</v>
      </c>
      <c r="D42" s="10" t="s">
        <v>164</v>
      </c>
      <c r="E42" s="65" t="e">
        <f>SUMIFS(#REF!,#REF!,"OPB",#REF!,"OPB Debenture*",#REF!,"&lt;="&amp;$C42+365,#REF!,"&gt;"&amp;$C42)/$B$2</f>
        <v>#REF!</v>
      </c>
      <c r="F42" s="65" t="e">
        <f>SUMIFS(#REF!,#REF!,"OPB",#REF!,"OPB Debenture*",#REF!,"&lt;="&amp;$C42+30,#REF!,"&gt;"&amp;$C42)/$B$2</f>
        <v>#REF!</v>
      </c>
      <c r="G42" s="65" t="e">
        <f>SUMIFS(#REF!,#REF!,"OPB",#REF!,"OPB Debenture*",#REF!,"&lt;="&amp;$C42+30,#REF!,"&gt;"&amp;$C42)/$B$2</f>
        <v>#REF!</v>
      </c>
      <c r="H42" s="65" t="e">
        <f>SUMIFS(#REF!,#REF!,"OPB",#REF!,"OPB Debenture*",#REF!,"&lt;="&amp;$C42+30,#REF!,"&gt;"&amp;$C42)/$B$2</f>
        <v>#REF!</v>
      </c>
    </row>
    <row r="43" spans="3:13" ht="17.25" hidden="1" outlineLevel="1" x14ac:dyDescent="0.25">
      <c r="D43" s="10" t="s">
        <v>69</v>
      </c>
      <c r="E43" s="46" t="e">
        <f ca="1">SUMIFS(OFFSET('LCR Scenarios Table'!$A:$A,0,MATCH($B$1,'LCR Scenarios Table'!$1:$1,0)-1),'LCR Scenarios Table'!$A:$A,E$1,'LCR Scenarios Table'!$J:$J,$D43)*'LCR Scenarios Table'!$D$1/$B$2</f>
        <v>#N/A</v>
      </c>
      <c r="F43" s="46" t="e">
        <f ca="1">SUMIFS(OFFSET('LCR Scenarios Table'!$A:$A,0,MATCH($B$1,'LCR Scenarios Table'!$1:$1,0)-1),'LCR Scenarios Table'!$A:$A,F$1,'LCR Scenarios Table'!$J:$J,$D43)*'LCR Scenarios Table'!$D$1/$B$2</f>
        <v>#N/A</v>
      </c>
      <c r="G43" s="46" t="e">
        <f ca="1">SUMIFS(OFFSET('LCR Scenarios Table'!$A:$A,0,MATCH($B$1,'LCR Scenarios Table'!$1:$1,0)-1),'LCR Scenarios Table'!$A:$A,G$1,'LCR Scenarios Table'!$J:$J,$D43)*'LCR Scenarios Table'!$D$1/$B$2</f>
        <v>#N/A</v>
      </c>
      <c r="H43" s="46" t="e">
        <f ca="1">SUMIFS(OFFSET('LCR Scenarios Table'!$A:$A,0,MATCH($B$1,'LCR Scenarios Table'!$1:$1,0)-1),'LCR Scenarios Table'!$A:$A,H$1,'LCR Scenarios Table'!$J:$J,$D43)*'LCR Scenarios Table'!$D$1/$B$2</f>
        <v>#N/A</v>
      </c>
    </row>
    <row r="44" spans="3:13" ht="17.25" hidden="1" outlineLevel="1" x14ac:dyDescent="0.25">
      <c r="D44" s="10" t="s">
        <v>89</v>
      </c>
      <c r="E44" s="46" t="e">
        <f ca="1">SUMIFS(OFFSET('LCR Scenarios Table'!$A:$A,0,MATCH($B$1,'LCR Scenarios Table'!$1:$1,0)-1),'LCR Scenarios Table'!$A:$A,E$1,'LCR Scenarios Table'!$J:$J,$D44)*'LCR Scenarios Table'!$D$1/$B$2</f>
        <v>#N/A</v>
      </c>
      <c r="F44" s="46" t="e">
        <f ca="1">SUMIFS(OFFSET('LCR Scenarios Table'!$A:$A,0,MATCH($B$1,'LCR Scenarios Table'!$1:$1,0)-1),'LCR Scenarios Table'!$A:$A,F$1,'LCR Scenarios Table'!$J:$J,$D44)*'LCR Scenarios Table'!$D$1/$B$2</f>
        <v>#N/A</v>
      </c>
      <c r="G44" s="46" t="e">
        <f ca="1">SUMIFS(OFFSET('LCR Scenarios Table'!$A:$A,0,MATCH($B$1,'LCR Scenarios Table'!$1:$1,0)-1),'LCR Scenarios Table'!$A:$A,G$1,'LCR Scenarios Table'!$J:$J,$D44)*'LCR Scenarios Table'!$D$1/$B$2</f>
        <v>#N/A</v>
      </c>
      <c r="H44" s="46" t="e">
        <f ca="1">SUMIFS(OFFSET('LCR Scenarios Table'!$A:$A,0,MATCH($B$1,'LCR Scenarios Table'!$1:$1,0)-1),'LCR Scenarios Table'!$A:$A,H$1,'LCR Scenarios Table'!$J:$J,$D44)*'LCR Scenarios Table'!$D$1/$B$2</f>
        <v>#N/A</v>
      </c>
    </row>
    <row r="45" spans="3:13" ht="17.25" hidden="1" outlineLevel="1" x14ac:dyDescent="0.25">
      <c r="D45" s="10" t="s">
        <v>90</v>
      </c>
      <c r="E45" s="46" t="e">
        <f ca="1">SUMIFS(OFFSET('LCR Scenarios Table'!$A:$A,0,MATCH($B$1,'LCR Scenarios Table'!$1:$1,0)-1),'LCR Scenarios Table'!$A:$A,E$1,'LCR Scenarios Table'!$J:$J,$D45)*'LCR Scenarios Table'!$D$1/$B$2</f>
        <v>#N/A</v>
      </c>
      <c r="F45" s="46" t="e">
        <f ca="1">SUMIFS(OFFSET('LCR Scenarios Table'!$A:$A,0,MATCH($B$1,'LCR Scenarios Table'!$1:$1,0)-1),'LCR Scenarios Table'!$A:$A,F$1,'LCR Scenarios Table'!$J:$J,$D45)*'LCR Scenarios Table'!$D$1/$B$2</f>
        <v>#N/A</v>
      </c>
      <c r="G45" s="46" t="e">
        <f ca="1">SUMIFS(OFFSET('LCR Scenarios Table'!$A:$A,0,MATCH($B$1,'LCR Scenarios Table'!$1:$1,0)-1),'LCR Scenarios Table'!$A:$A,G$1,'LCR Scenarios Table'!$J:$J,$D45)*'LCR Scenarios Table'!$D$1/$B$2</f>
        <v>#N/A</v>
      </c>
      <c r="H45" s="46" t="e">
        <f ca="1">SUMIFS(OFFSET('LCR Scenarios Table'!$A:$A,0,MATCH($B$1,'LCR Scenarios Table'!$1:$1,0)-1),'LCR Scenarios Table'!$A:$A,H$1,'LCR Scenarios Table'!$J:$J,$D45)*'LCR Scenarios Table'!$D$1/$B$2</f>
        <v>#N/A</v>
      </c>
    </row>
    <row r="46" spans="3:13" ht="15.75" hidden="1" outlineLevel="1" thickBot="1" x14ac:dyDescent="0.3">
      <c r="D46" s="7" t="s">
        <v>13</v>
      </c>
      <c r="E46" s="47" t="e">
        <f ca="1">SUM(E40:E45)</f>
        <v>#N/A</v>
      </c>
      <c r="F46" s="47" t="e">
        <f ca="1">SUM(F40:F45)</f>
        <v>#N/A</v>
      </c>
      <c r="G46" s="47" t="e">
        <f ca="1">SUM(G40:G45)</f>
        <v>#N/A</v>
      </c>
      <c r="H46" s="47" t="e">
        <f ca="1">SUM(H40:H45)</f>
        <v>#N/A</v>
      </c>
    </row>
    <row r="47" spans="3:13" ht="18" hidden="1" outlineLevel="1" thickTop="1" x14ac:dyDescent="0.25">
      <c r="D47" s="10" t="s">
        <v>91</v>
      </c>
      <c r="E47" s="65" t="e">
        <f ca="1">SUMIFS(OFFSET('LCR Scenarios Table'!$A:$A,0,MATCH($B$1,'LCR Scenarios Table'!$1:$1,0)-1),'LCR Scenarios Table'!$A:$A,E$1,'LCR Scenarios Table'!$J:$J,$D47)*'LCR Scenarios Table'!$D$1/$B$2+SUM($I$30:$I47)/$B$2</f>
        <v>#N/A</v>
      </c>
      <c r="F47" s="65" t="e">
        <f ca="1">SUMIFS(OFFSET('LCR Scenarios Table'!$A:$A,0,MATCH($B$1,'LCR Scenarios Table'!$1:$1,0)-1),'LCR Scenarios Table'!$A:$A,F$1,'LCR Scenarios Table'!$J:$J,$D47)*'LCR Scenarios Table'!$D$1/$B$2+SUM($I$30:$I47)/$B$2</f>
        <v>#N/A</v>
      </c>
      <c r="G47" s="65" t="e">
        <f ca="1">SUMIFS(OFFSET('LCR Scenarios Table'!$A:$A,0,MATCH($B$1,'LCR Scenarios Table'!$1:$1,0)-1),'LCR Scenarios Table'!$A:$A,G$1,'LCR Scenarios Table'!$J:$J,$D47)*'LCR Scenarios Table'!$D$1/$B$2+SUM($I$30:$I47)/$B$2</f>
        <v>#N/A</v>
      </c>
      <c r="H47" s="65" t="e">
        <f ca="1">SUMIFS(OFFSET('LCR Scenarios Table'!$A:$A,0,MATCH($B$1,'LCR Scenarios Table'!$1:$1,0)-1),'LCR Scenarios Table'!$A:$A,H$1,'LCR Scenarios Table'!$J:$J,$D47)*'LCR Scenarios Table'!$D$1/$B$2+SUM($I$30:$I47)/$B$2</f>
        <v>#N/A</v>
      </c>
      <c r="I47" s="66" t="e">
        <f>#REF!</f>
        <v>#REF!</v>
      </c>
      <c r="M47" s="6"/>
    </row>
    <row r="48" spans="3:13" ht="17.25" hidden="1" outlineLevel="1" x14ac:dyDescent="0.25">
      <c r="D48" s="10" t="s">
        <v>92</v>
      </c>
      <c r="E48" s="46" t="e">
        <f ca="1">SUMIFS(OFFSET('LCR Scenarios Table'!$A:$A,0,MATCH($B$1,'LCR Scenarios Table'!$1:$1,0)-1),'LCR Scenarios Table'!$A:$A,E$1,'LCR Scenarios Table'!$J:$J,$D48)*'LCR Scenarios Table'!$D$1/$B$2</f>
        <v>#N/A</v>
      </c>
      <c r="F48" s="46" t="e">
        <f ca="1">SUMIFS(OFFSET('LCR Scenarios Table'!$A:$A,0,MATCH($B$1,'LCR Scenarios Table'!$1:$1,0)-1),'LCR Scenarios Table'!$A:$A,F$1,'LCR Scenarios Table'!$J:$J,$D48)*'LCR Scenarios Table'!$D$1/$B$2</f>
        <v>#N/A</v>
      </c>
      <c r="G48" s="46" t="e">
        <f ca="1">SUMIFS(OFFSET('LCR Scenarios Table'!$A:$A,0,MATCH($B$1,'LCR Scenarios Table'!$1:$1,0)-1),'LCR Scenarios Table'!$A:$A,G$1,'LCR Scenarios Table'!$J:$J,$D48)*'LCR Scenarios Table'!$D$1/$B$2</f>
        <v>#N/A</v>
      </c>
      <c r="H48" s="46" t="e">
        <f ca="1">SUMIFS(OFFSET('LCR Scenarios Table'!$A:$A,0,MATCH($B$1,'LCR Scenarios Table'!$1:$1,0)-1),'LCR Scenarios Table'!$A:$A,H$1,'LCR Scenarios Table'!$J:$J,$D48)*'LCR Scenarios Table'!$D$1/$B$2</f>
        <v>#N/A</v>
      </c>
      <c r="M48" s="6"/>
    </row>
    <row r="49" spans="3:13" ht="17.25" hidden="1" outlineLevel="1" x14ac:dyDescent="0.25">
      <c r="D49" s="10" t="s">
        <v>93</v>
      </c>
      <c r="E49" s="46" t="e">
        <f ca="1">SUMIFS(OFFSET('LCR Scenarios Table'!$A:$A,0,MATCH($B$1,'LCR Scenarios Table'!$1:$1,0)-1),'LCR Scenarios Table'!$A:$A,E$1,'LCR Scenarios Table'!$J:$J,$D49)*'LCR Scenarios Table'!$D$1/$B$2</f>
        <v>#N/A</v>
      </c>
      <c r="F49" s="46" t="e">
        <f ca="1">SUMIFS(OFFSET('LCR Scenarios Table'!$A:$A,0,MATCH($B$1,'LCR Scenarios Table'!$1:$1,0)-1),'LCR Scenarios Table'!$A:$A,F$1,'LCR Scenarios Table'!$J:$J,$D49)*'LCR Scenarios Table'!$D$1/$B$2</f>
        <v>#N/A</v>
      </c>
      <c r="G49" s="46" t="e">
        <f ca="1">SUMIFS(OFFSET('LCR Scenarios Table'!$A:$A,0,MATCH($B$1,'LCR Scenarios Table'!$1:$1,0)-1),'LCR Scenarios Table'!$A:$A,G$1,'LCR Scenarios Table'!$J:$J,$D49)*'LCR Scenarios Table'!$D$1/$B$2</f>
        <v>#N/A</v>
      </c>
      <c r="H49" s="46" t="e">
        <f ca="1">SUMIFS(OFFSET('LCR Scenarios Table'!$A:$A,0,MATCH($B$1,'LCR Scenarios Table'!$1:$1,0)-1),'LCR Scenarios Table'!$A:$A,H$1,'LCR Scenarios Table'!$J:$J,$D49)*'LCR Scenarios Table'!$D$1/$B$2</f>
        <v>#N/A</v>
      </c>
      <c r="M49" s="6"/>
    </row>
    <row r="50" spans="3:13" ht="17.25" hidden="1" outlineLevel="1" x14ac:dyDescent="0.25">
      <c r="D50" s="10" t="s">
        <v>94</v>
      </c>
      <c r="E50" s="46" t="e">
        <f ca="1">SUMIFS(OFFSET('LCR Scenarios Table'!$A:$A,0,MATCH($B$1,'LCR Scenarios Table'!$1:$1,0)-1),'LCR Scenarios Table'!$A:$A,E$1,'LCR Scenarios Table'!$J:$J,$D50)*'LCR Scenarios Table'!$D$1/$B$2</f>
        <v>#N/A</v>
      </c>
      <c r="F50" s="46" t="e">
        <f ca="1">SUMIFS(OFFSET('LCR Scenarios Table'!$A:$A,0,MATCH($B$1,'LCR Scenarios Table'!$1:$1,0)-1),'LCR Scenarios Table'!$A:$A,F$1,'LCR Scenarios Table'!$J:$J,$D50)*'LCR Scenarios Table'!$D$1/$B$2</f>
        <v>#N/A</v>
      </c>
      <c r="G50" s="46" t="e">
        <f ca="1">SUMIFS(OFFSET('LCR Scenarios Table'!$A:$A,0,MATCH($B$1,'LCR Scenarios Table'!$1:$1,0)-1),'LCR Scenarios Table'!$A:$A,G$1,'LCR Scenarios Table'!$J:$J,$D50)*'LCR Scenarios Table'!$D$1/$B$2</f>
        <v>#N/A</v>
      </c>
      <c r="H50" s="46" t="e">
        <f ca="1">SUMIFS(OFFSET('LCR Scenarios Table'!$A:$A,0,MATCH($B$1,'LCR Scenarios Table'!$1:$1,0)-1),'LCR Scenarios Table'!$A:$A,H$1,'LCR Scenarios Table'!$J:$J,$D50)*'LCR Scenarios Table'!$D$1/$B$2</f>
        <v>#N/A</v>
      </c>
      <c r="M50" s="6"/>
    </row>
    <row r="51" spans="3:13" ht="17.25" hidden="1" outlineLevel="1" x14ac:dyDescent="0.25">
      <c r="D51" s="10" t="s">
        <v>95</v>
      </c>
      <c r="E51" s="46" t="e">
        <f ca="1">SUMIFS(OFFSET('LCR Scenarios Table'!$A:$A,0,MATCH($B$1,'LCR Scenarios Table'!$1:$1,0)-1),'LCR Scenarios Table'!$A:$A,E$1,'LCR Scenarios Table'!$J:$J,$D51)*'LCR Scenarios Table'!$D$1/$B$2</f>
        <v>#N/A</v>
      </c>
      <c r="F51" s="46" t="e">
        <f ca="1">SUMIFS(OFFSET('LCR Scenarios Table'!$A:$A,0,MATCH($B$1,'LCR Scenarios Table'!$1:$1,0)-1),'LCR Scenarios Table'!$A:$A,F$1,'LCR Scenarios Table'!$J:$J,$D51)*'LCR Scenarios Table'!$D$1/$B$2</f>
        <v>#N/A</v>
      </c>
      <c r="G51" s="46" t="e">
        <f ca="1">SUMIFS(OFFSET('LCR Scenarios Table'!$A:$A,0,MATCH($B$1,'LCR Scenarios Table'!$1:$1,0)-1),'LCR Scenarios Table'!$A:$A,G$1,'LCR Scenarios Table'!$J:$J,$D51)*'LCR Scenarios Table'!$D$1/$B$2</f>
        <v>#N/A</v>
      </c>
      <c r="H51" s="46" t="e">
        <f ca="1">SUMIFS(OFFSET('LCR Scenarios Table'!$A:$A,0,MATCH($B$1,'LCR Scenarios Table'!$1:$1,0)-1),'LCR Scenarios Table'!$A:$A,H$1,'LCR Scenarios Table'!$J:$J,$D51)*'LCR Scenarios Table'!$D$1/$B$2</f>
        <v>#N/A</v>
      </c>
      <c r="M51" s="6"/>
    </row>
    <row r="52" spans="3:13" hidden="1" outlineLevel="1" x14ac:dyDescent="0.25">
      <c r="D52" s="10" t="s">
        <v>63</v>
      </c>
      <c r="E52" s="46" t="e">
        <f ca="1">SUMIFS(OFFSET('LCR Scenarios Table'!$A:$A,0,MATCH($B$1,'LCR Scenarios Table'!$1:$1,0)-1),'LCR Scenarios Table'!$A:$A,E$1,'LCR Scenarios Table'!$J:$J,$D52)*'LCR Scenarios Table'!$D$1/$B$2</f>
        <v>#N/A</v>
      </c>
      <c r="F52" s="46" t="e">
        <f ca="1">SUMIFS(OFFSET('LCR Scenarios Table'!$A:$A,0,MATCH($B$1,'LCR Scenarios Table'!$1:$1,0)-1),'LCR Scenarios Table'!$A:$A,F$1,'LCR Scenarios Table'!$J:$J,$D52)*'LCR Scenarios Table'!$D$1/$B$2</f>
        <v>#N/A</v>
      </c>
      <c r="G52" s="46" t="e">
        <f ca="1">SUMIFS(OFFSET('LCR Scenarios Table'!$A:$A,0,MATCH($B$1,'LCR Scenarios Table'!$1:$1,0)-1),'LCR Scenarios Table'!$A:$A,G$1,'LCR Scenarios Table'!$J:$J,$D52)*'LCR Scenarios Table'!$D$1/$B$2</f>
        <v>#N/A</v>
      </c>
      <c r="H52" s="46" t="e">
        <f ca="1">SUMIFS(OFFSET('LCR Scenarios Table'!$A:$A,0,MATCH($B$1,'LCR Scenarios Table'!$1:$1,0)-1),'LCR Scenarios Table'!$A:$A,H$1,'LCR Scenarios Table'!$J:$J,$D52)*'LCR Scenarios Table'!$D$1/$B$2</f>
        <v>#N/A</v>
      </c>
      <c r="M52" s="6"/>
    </row>
    <row r="53" spans="3:13" ht="17.25" hidden="1" outlineLevel="1" x14ac:dyDescent="0.25">
      <c r="D53" s="10" t="s">
        <v>96</v>
      </c>
      <c r="E53" s="46" t="e">
        <f ca="1">SUMIFS(OFFSET('LCR Scenarios Table'!$A:$A,0,MATCH($B$1,'LCR Scenarios Table'!$1:$1,0)-1),'LCR Scenarios Table'!$A:$A,E$1,'LCR Scenarios Table'!$J:$J,$D53)*'LCR Scenarios Table'!$D$1/$B$2</f>
        <v>#N/A</v>
      </c>
      <c r="F53" s="46" t="e">
        <f ca="1">SUMIFS(OFFSET('LCR Scenarios Table'!$A:$A,0,MATCH($B$1,'LCR Scenarios Table'!$1:$1,0)-1),'LCR Scenarios Table'!$A:$A,F$1,'LCR Scenarios Table'!$J:$J,$D53)*'LCR Scenarios Table'!$D$1/$B$2</f>
        <v>#N/A</v>
      </c>
      <c r="G53" s="46" t="e">
        <f ca="1">SUMIFS(OFFSET('LCR Scenarios Table'!$A:$A,0,MATCH($B$1,'LCR Scenarios Table'!$1:$1,0)-1),'LCR Scenarios Table'!$A:$A,G$1,'LCR Scenarios Table'!$J:$J,$D53)*'LCR Scenarios Table'!$D$1/$B$2</f>
        <v>#N/A</v>
      </c>
      <c r="H53" s="46" t="e">
        <f ca="1">SUMIFS(OFFSET('LCR Scenarios Table'!$A:$A,0,MATCH($B$1,'LCR Scenarios Table'!$1:$1,0)-1),'LCR Scenarios Table'!$A:$A,H$1,'LCR Scenarios Table'!$J:$J,$D53)*'LCR Scenarios Table'!$D$1/$B$2</f>
        <v>#N/A</v>
      </c>
      <c r="M53" s="6"/>
    </row>
    <row r="54" spans="3:13" ht="15.75" hidden="1" outlineLevel="1" thickBot="1" x14ac:dyDescent="0.3">
      <c r="D54" s="7" t="s">
        <v>14</v>
      </c>
      <c r="E54" s="47" t="e">
        <f ca="1">SUM(E47:E53)</f>
        <v>#N/A</v>
      </c>
      <c r="F54" s="47" t="e">
        <f ca="1">SUM(F47:F53)</f>
        <v>#N/A</v>
      </c>
      <c r="G54" s="47" t="e">
        <f ca="1">SUM(G47:G53)</f>
        <v>#N/A</v>
      </c>
      <c r="H54" s="47" t="e">
        <f ca="1">SUM(H47:H53)</f>
        <v>#N/A</v>
      </c>
      <c r="M54" s="6"/>
    </row>
    <row r="55" spans="3:13" collapsed="1" x14ac:dyDescent="0.25">
      <c r="C55" s="3">
        <f>+C42</f>
        <v>44594</v>
      </c>
      <c r="D55" s="11" t="s">
        <v>15</v>
      </c>
      <c r="E55" s="48" t="e">
        <f ca="1">E54/ABS(E46)</f>
        <v>#N/A</v>
      </c>
      <c r="F55" s="48" t="e">
        <f ca="1">F54/ABS(F46)</f>
        <v>#N/A</v>
      </c>
      <c r="G55" s="48" t="e">
        <f ca="1">G54/ABS(G46)</f>
        <v>#N/A</v>
      </c>
      <c r="H55" s="48" t="e">
        <f ca="1">H54/ABS(H46)</f>
        <v>#N/A</v>
      </c>
    </row>
    <row r="56" spans="3:13" ht="32.25" hidden="1" outlineLevel="1" x14ac:dyDescent="0.25">
      <c r="D56" s="8" t="str">
        <f>"Cash Flow Usage ($"&amp;IF($B$2=1,"",IF($B$2=1000,"Thousands",IF($B$2=1000000,"Millions",TEXT($B$2,"#,##0")))&amp;")")</f>
        <v>Cash Flow Usage ($Millions)</v>
      </c>
      <c r="E56" s="50" t="s">
        <v>98</v>
      </c>
      <c r="F56" s="50" t="s">
        <v>97</v>
      </c>
      <c r="G56" s="50" t="s">
        <v>99</v>
      </c>
      <c r="H56" s="50" t="s">
        <v>160</v>
      </c>
    </row>
    <row r="57" spans="3:13" ht="17.25" hidden="1" outlineLevel="1" x14ac:dyDescent="0.25">
      <c r="D57" s="10" t="s">
        <v>66</v>
      </c>
      <c r="E57" s="46" t="e">
        <f ca="1">SUMIFS(OFFSET('LCR Scenarios Table'!$A:$A,0,MATCH($B$1,'LCR Scenarios Table'!$1:$1,0)-1),'LCR Scenarios Table'!$A:$A,E$1,'LCR Scenarios Table'!$J:$J,$D57)*'LCR Scenarios Table'!$D$1/$B$2</f>
        <v>#N/A</v>
      </c>
      <c r="F57" s="46" t="e">
        <f ca="1">SUMIFS(OFFSET('LCR Scenarios Table'!$A:$A,0,MATCH($B$1,'LCR Scenarios Table'!$1:$1,0)-1),'LCR Scenarios Table'!$A:$A,F$1,'LCR Scenarios Table'!$J:$J,$D57)*'LCR Scenarios Table'!$D$1/$B$2</f>
        <v>#N/A</v>
      </c>
      <c r="G57" s="46" t="e">
        <f ca="1">SUMIFS(OFFSET('LCR Scenarios Table'!$A:$A,0,MATCH($B$1,'LCR Scenarios Table'!$1:$1,0)-1),'LCR Scenarios Table'!$A:$A,G$1,'LCR Scenarios Table'!$J:$J,$D57)*'LCR Scenarios Table'!$D$1/$B$2</f>
        <v>#N/A</v>
      </c>
      <c r="H57" s="46" t="e">
        <f ca="1">SUMIFS(OFFSET('LCR Scenarios Table'!$A:$A,0,MATCH($B$1,'LCR Scenarios Table'!$1:$1,0)-1),'LCR Scenarios Table'!$A:$A,H$1,'LCR Scenarios Table'!$J:$J,$D57)*'LCR Scenarios Table'!$D$1/$B$2</f>
        <v>#N/A</v>
      </c>
    </row>
    <row r="58" spans="3:13" ht="17.25" hidden="1" outlineLevel="1" x14ac:dyDescent="0.25">
      <c r="D58" s="10" t="s">
        <v>67</v>
      </c>
      <c r="E58" s="46" t="e">
        <f ca="1">SUMIFS(OFFSET('LCR Scenarios Table'!$A:$A,0,MATCH($B$1,'LCR Scenarios Table'!$1:$1,0)-1),'LCR Scenarios Table'!$A:$A,E$1,'LCR Scenarios Table'!$J:$J,$D58)*'LCR Scenarios Table'!$D$1/$B$2</f>
        <v>#N/A</v>
      </c>
      <c r="F58" s="46" t="e">
        <f ca="1">SUMIFS(OFFSET('LCR Scenarios Table'!$A:$A,0,MATCH($B$1,'LCR Scenarios Table'!$1:$1,0)-1),'LCR Scenarios Table'!$A:$A,F$1,'LCR Scenarios Table'!$J:$J,$D58)*'LCR Scenarios Table'!$D$1/$B$2</f>
        <v>#N/A</v>
      </c>
      <c r="G58" s="46" t="e">
        <f ca="1">SUMIFS(OFFSET('LCR Scenarios Table'!$A:$A,0,MATCH($B$1,'LCR Scenarios Table'!$1:$1,0)-1),'LCR Scenarios Table'!$A:$A,G$1,'LCR Scenarios Table'!$J:$J,$D58)*'LCR Scenarios Table'!$D$1/$B$2</f>
        <v>#N/A</v>
      </c>
      <c r="H58" s="46" t="e">
        <f ca="1">SUMIFS(OFFSET('LCR Scenarios Table'!$A:$A,0,MATCH($B$1,'LCR Scenarios Table'!$1:$1,0)-1),'LCR Scenarios Table'!$A:$A,H$1,'LCR Scenarios Table'!$J:$J,$D58)*'LCR Scenarios Table'!$D$1/$B$2</f>
        <v>#N/A</v>
      </c>
    </row>
    <row r="59" spans="3:13" collapsed="1" x14ac:dyDescent="0.25">
      <c r="C59" s="3">
        <v>44616</v>
      </c>
      <c r="D59" s="10" t="s">
        <v>164</v>
      </c>
      <c r="E59" s="65" t="e">
        <f>SUMIFS(#REF!,#REF!,"OPB",#REF!,"OPB Debenture*",#REF!,"&lt;="&amp;$C59+365,#REF!,"&gt;"&amp;$C59)/$B$2</f>
        <v>#REF!</v>
      </c>
      <c r="F59" s="65" t="e">
        <f>SUMIFS(#REF!,#REF!,"OPB",#REF!,"OPB Debenture*",#REF!,"&lt;="&amp;$C59+30,#REF!,"&gt;"&amp;$C59)/$B$2</f>
        <v>#REF!</v>
      </c>
      <c r="G59" s="65" t="e">
        <f>SUMIFS(#REF!,#REF!,"OPB",#REF!,"OPB Debenture*",#REF!,"&lt;="&amp;$C59+30,#REF!,"&gt;"&amp;$C59)/$B$2</f>
        <v>#REF!</v>
      </c>
      <c r="H59" s="65" t="e">
        <f>SUMIFS(#REF!,#REF!,"OPB",#REF!,"OPB Debenture*",#REF!,"&lt;="&amp;$C59+30,#REF!,"&gt;"&amp;$C59)/$B$2</f>
        <v>#REF!</v>
      </c>
    </row>
    <row r="60" spans="3:13" ht="17.25" hidden="1" outlineLevel="1" x14ac:dyDescent="0.25">
      <c r="D60" s="10" t="s">
        <v>69</v>
      </c>
      <c r="E60" s="46" t="e">
        <f ca="1">SUMIFS(OFFSET('LCR Scenarios Table'!$A:$A,0,MATCH($B$1,'LCR Scenarios Table'!$1:$1,0)-1),'LCR Scenarios Table'!$A:$A,E$1,'LCR Scenarios Table'!$J:$J,$D60)*'LCR Scenarios Table'!$D$1/$B$2</f>
        <v>#N/A</v>
      </c>
      <c r="F60" s="46" t="e">
        <f ca="1">SUMIFS(OFFSET('LCR Scenarios Table'!$A:$A,0,MATCH($B$1,'LCR Scenarios Table'!$1:$1,0)-1),'LCR Scenarios Table'!$A:$A,F$1,'LCR Scenarios Table'!$J:$J,$D60)*'LCR Scenarios Table'!$D$1/$B$2</f>
        <v>#N/A</v>
      </c>
      <c r="G60" s="46" t="e">
        <f ca="1">SUMIFS(OFFSET('LCR Scenarios Table'!$A:$A,0,MATCH($B$1,'LCR Scenarios Table'!$1:$1,0)-1),'LCR Scenarios Table'!$A:$A,G$1,'LCR Scenarios Table'!$J:$J,$D60)*'LCR Scenarios Table'!$D$1/$B$2</f>
        <v>#N/A</v>
      </c>
      <c r="H60" s="46" t="e">
        <f ca="1">SUMIFS(OFFSET('LCR Scenarios Table'!$A:$A,0,MATCH($B$1,'LCR Scenarios Table'!$1:$1,0)-1),'LCR Scenarios Table'!$A:$A,H$1,'LCR Scenarios Table'!$J:$J,$D60)*'LCR Scenarios Table'!$D$1/$B$2</f>
        <v>#N/A</v>
      </c>
    </row>
    <row r="61" spans="3:13" ht="17.25" hidden="1" outlineLevel="1" x14ac:dyDescent="0.25">
      <c r="D61" s="10" t="s">
        <v>89</v>
      </c>
      <c r="E61" s="46" t="e">
        <f ca="1">SUMIFS(OFFSET('LCR Scenarios Table'!$A:$A,0,MATCH($B$1,'LCR Scenarios Table'!$1:$1,0)-1),'LCR Scenarios Table'!$A:$A,E$1,'LCR Scenarios Table'!$J:$J,$D61)*'LCR Scenarios Table'!$D$1/$B$2</f>
        <v>#N/A</v>
      </c>
      <c r="F61" s="46" t="e">
        <f ca="1">SUMIFS(OFFSET('LCR Scenarios Table'!$A:$A,0,MATCH($B$1,'LCR Scenarios Table'!$1:$1,0)-1),'LCR Scenarios Table'!$A:$A,F$1,'LCR Scenarios Table'!$J:$J,$D61)*'LCR Scenarios Table'!$D$1/$B$2</f>
        <v>#N/A</v>
      </c>
      <c r="G61" s="46" t="e">
        <f ca="1">SUMIFS(OFFSET('LCR Scenarios Table'!$A:$A,0,MATCH($B$1,'LCR Scenarios Table'!$1:$1,0)-1),'LCR Scenarios Table'!$A:$A,G$1,'LCR Scenarios Table'!$J:$J,$D61)*'LCR Scenarios Table'!$D$1/$B$2</f>
        <v>#N/A</v>
      </c>
      <c r="H61" s="46" t="e">
        <f ca="1">SUMIFS(OFFSET('LCR Scenarios Table'!$A:$A,0,MATCH($B$1,'LCR Scenarios Table'!$1:$1,0)-1),'LCR Scenarios Table'!$A:$A,H$1,'LCR Scenarios Table'!$J:$J,$D61)*'LCR Scenarios Table'!$D$1/$B$2</f>
        <v>#N/A</v>
      </c>
    </row>
    <row r="62" spans="3:13" ht="17.25" hidden="1" outlineLevel="1" x14ac:dyDescent="0.25">
      <c r="D62" s="10" t="s">
        <v>90</v>
      </c>
      <c r="E62" s="46" t="e">
        <f ca="1">SUMIFS(OFFSET('LCR Scenarios Table'!$A:$A,0,MATCH($B$1,'LCR Scenarios Table'!$1:$1,0)-1),'LCR Scenarios Table'!$A:$A,E$1,'LCR Scenarios Table'!$J:$J,$D62)*'LCR Scenarios Table'!$D$1/$B$2</f>
        <v>#N/A</v>
      </c>
      <c r="F62" s="46" t="e">
        <f ca="1">SUMIFS(OFFSET('LCR Scenarios Table'!$A:$A,0,MATCH($B$1,'LCR Scenarios Table'!$1:$1,0)-1),'LCR Scenarios Table'!$A:$A,F$1,'LCR Scenarios Table'!$J:$J,$D62)*'LCR Scenarios Table'!$D$1/$B$2</f>
        <v>#N/A</v>
      </c>
      <c r="G62" s="46" t="e">
        <f ca="1">SUMIFS(OFFSET('LCR Scenarios Table'!$A:$A,0,MATCH($B$1,'LCR Scenarios Table'!$1:$1,0)-1),'LCR Scenarios Table'!$A:$A,G$1,'LCR Scenarios Table'!$J:$J,$D62)*'LCR Scenarios Table'!$D$1/$B$2</f>
        <v>#N/A</v>
      </c>
      <c r="H62" s="46" t="e">
        <f ca="1">SUMIFS(OFFSET('LCR Scenarios Table'!$A:$A,0,MATCH($B$1,'LCR Scenarios Table'!$1:$1,0)-1),'LCR Scenarios Table'!$A:$A,H$1,'LCR Scenarios Table'!$J:$J,$D62)*'LCR Scenarios Table'!$D$1/$B$2</f>
        <v>#N/A</v>
      </c>
    </row>
    <row r="63" spans="3:13" ht="15.75" hidden="1" outlineLevel="1" thickBot="1" x14ac:dyDescent="0.3">
      <c r="D63" s="7" t="s">
        <v>13</v>
      </c>
      <c r="E63" s="47" t="e">
        <f ca="1">SUM(E57:E62)</f>
        <v>#N/A</v>
      </c>
      <c r="F63" s="47" t="e">
        <f ca="1">SUM(F57:F62)</f>
        <v>#N/A</v>
      </c>
      <c r="G63" s="47" t="e">
        <f ca="1">SUM(G57:G62)</f>
        <v>#N/A</v>
      </c>
      <c r="H63" s="47" t="e">
        <f ca="1">SUM(H57:H62)</f>
        <v>#N/A</v>
      </c>
    </row>
    <row r="64" spans="3:13" ht="18" hidden="1" outlineLevel="1" thickTop="1" x14ac:dyDescent="0.25">
      <c r="D64" s="10" t="s">
        <v>91</v>
      </c>
      <c r="E64" s="65" t="e">
        <f ca="1">SUMIFS(OFFSET('LCR Scenarios Table'!$A:$A,0,MATCH($B$1,'LCR Scenarios Table'!$1:$1,0)-1),'LCR Scenarios Table'!$A:$A,E$1,'LCR Scenarios Table'!$J:$J,$D64)*'LCR Scenarios Table'!$D$1/$B$2+SUM($I$30:$I64)/$B$2</f>
        <v>#N/A</v>
      </c>
      <c r="F64" s="65" t="e">
        <f ca="1">SUMIFS(OFFSET('LCR Scenarios Table'!$A:$A,0,MATCH($B$1,'LCR Scenarios Table'!$1:$1,0)-1),'LCR Scenarios Table'!$A:$A,F$1,'LCR Scenarios Table'!$J:$J,$D64)*'LCR Scenarios Table'!$D$1/$B$2+SUM($I$30:$I64)/$B$2</f>
        <v>#N/A</v>
      </c>
      <c r="G64" s="65" t="e">
        <f ca="1">SUMIFS(OFFSET('LCR Scenarios Table'!$A:$A,0,MATCH($B$1,'LCR Scenarios Table'!$1:$1,0)-1),'LCR Scenarios Table'!$A:$A,G$1,'LCR Scenarios Table'!$J:$J,$D64)*'LCR Scenarios Table'!$D$1/$B$2+SUM($I$30:$I64)/$B$2</f>
        <v>#N/A</v>
      </c>
      <c r="H64" s="65" t="e">
        <f ca="1">SUMIFS(OFFSET('LCR Scenarios Table'!$A:$A,0,MATCH($B$1,'LCR Scenarios Table'!$1:$1,0)-1),'LCR Scenarios Table'!$A:$A,H$1,'LCR Scenarios Table'!$J:$J,$D64)*'LCR Scenarios Table'!$D$1/$B$2+SUM($I$30:$I64)/$B$2</f>
        <v>#N/A</v>
      </c>
      <c r="I64" s="66" t="e">
        <f>#REF!</f>
        <v>#REF!</v>
      </c>
      <c r="M64" s="6"/>
    </row>
    <row r="65" spans="3:13" ht="17.25" hidden="1" outlineLevel="1" x14ac:dyDescent="0.25">
      <c r="D65" s="10" t="s">
        <v>92</v>
      </c>
      <c r="E65" s="46" t="e">
        <f ca="1">SUMIFS(OFFSET('LCR Scenarios Table'!$A:$A,0,MATCH($B$1,'LCR Scenarios Table'!$1:$1,0)-1),'LCR Scenarios Table'!$A:$A,E$1,'LCR Scenarios Table'!$J:$J,$D65)*'LCR Scenarios Table'!$D$1/$B$2</f>
        <v>#N/A</v>
      </c>
      <c r="F65" s="46" t="e">
        <f ca="1">SUMIFS(OFFSET('LCR Scenarios Table'!$A:$A,0,MATCH($B$1,'LCR Scenarios Table'!$1:$1,0)-1),'LCR Scenarios Table'!$A:$A,F$1,'LCR Scenarios Table'!$J:$J,$D65)*'LCR Scenarios Table'!$D$1/$B$2</f>
        <v>#N/A</v>
      </c>
      <c r="G65" s="46" t="e">
        <f ca="1">SUMIFS(OFFSET('LCR Scenarios Table'!$A:$A,0,MATCH($B$1,'LCR Scenarios Table'!$1:$1,0)-1),'LCR Scenarios Table'!$A:$A,G$1,'LCR Scenarios Table'!$J:$J,$D65)*'LCR Scenarios Table'!$D$1/$B$2</f>
        <v>#N/A</v>
      </c>
      <c r="H65" s="46" t="e">
        <f ca="1">SUMIFS(OFFSET('LCR Scenarios Table'!$A:$A,0,MATCH($B$1,'LCR Scenarios Table'!$1:$1,0)-1),'LCR Scenarios Table'!$A:$A,H$1,'LCR Scenarios Table'!$J:$J,$D65)*'LCR Scenarios Table'!$D$1/$B$2</f>
        <v>#N/A</v>
      </c>
      <c r="M65" s="6"/>
    </row>
    <row r="66" spans="3:13" ht="17.25" hidden="1" outlineLevel="1" x14ac:dyDescent="0.25">
      <c r="D66" s="10" t="s">
        <v>93</v>
      </c>
      <c r="E66" s="46" t="e">
        <f ca="1">SUMIFS(OFFSET('LCR Scenarios Table'!$A:$A,0,MATCH($B$1,'LCR Scenarios Table'!$1:$1,0)-1),'LCR Scenarios Table'!$A:$A,E$1,'LCR Scenarios Table'!$J:$J,$D66)*'LCR Scenarios Table'!$D$1/$B$2</f>
        <v>#N/A</v>
      </c>
      <c r="F66" s="46" t="e">
        <f ca="1">SUMIFS(OFFSET('LCR Scenarios Table'!$A:$A,0,MATCH($B$1,'LCR Scenarios Table'!$1:$1,0)-1),'LCR Scenarios Table'!$A:$A,F$1,'LCR Scenarios Table'!$J:$J,$D66)*'LCR Scenarios Table'!$D$1/$B$2</f>
        <v>#N/A</v>
      </c>
      <c r="G66" s="46" t="e">
        <f ca="1">SUMIFS(OFFSET('LCR Scenarios Table'!$A:$A,0,MATCH($B$1,'LCR Scenarios Table'!$1:$1,0)-1),'LCR Scenarios Table'!$A:$A,G$1,'LCR Scenarios Table'!$J:$J,$D66)*'LCR Scenarios Table'!$D$1/$B$2</f>
        <v>#N/A</v>
      </c>
      <c r="H66" s="46" t="e">
        <f ca="1">SUMIFS(OFFSET('LCR Scenarios Table'!$A:$A,0,MATCH($B$1,'LCR Scenarios Table'!$1:$1,0)-1),'LCR Scenarios Table'!$A:$A,H$1,'LCR Scenarios Table'!$J:$J,$D66)*'LCR Scenarios Table'!$D$1/$B$2</f>
        <v>#N/A</v>
      </c>
      <c r="M66" s="6"/>
    </row>
    <row r="67" spans="3:13" ht="17.25" hidden="1" outlineLevel="1" x14ac:dyDescent="0.25">
      <c r="D67" s="10" t="s">
        <v>94</v>
      </c>
      <c r="E67" s="46" t="e">
        <f ca="1">SUMIFS(OFFSET('LCR Scenarios Table'!$A:$A,0,MATCH($B$1,'LCR Scenarios Table'!$1:$1,0)-1),'LCR Scenarios Table'!$A:$A,E$1,'LCR Scenarios Table'!$J:$J,$D67)*'LCR Scenarios Table'!$D$1/$B$2</f>
        <v>#N/A</v>
      </c>
      <c r="F67" s="46" t="e">
        <f ca="1">SUMIFS(OFFSET('LCR Scenarios Table'!$A:$A,0,MATCH($B$1,'LCR Scenarios Table'!$1:$1,0)-1),'LCR Scenarios Table'!$A:$A,F$1,'LCR Scenarios Table'!$J:$J,$D67)*'LCR Scenarios Table'!$D$1/$B$2</f>
        <v>#N/A</v>
      </c>
      <c r="G67" s="46" t="e">
        <f ca="1">SUMIFS(OFFSET('LCR Scenarios Table'!$A:$A,0,MATCH($B$1,'LCR Scenarios Table'!$1:$1,0)-1),'LCR Scenarios Table'!$A:$A,G$1,'LCR Scenarios Table'!$J:$J,$D67)*'LCR Scenarios Table'!$D$1/$B$2</f>
        <v>#N/A</v>
      </c>
      <c r="H67" s="46" t="e">
        <f ca="1">SUMIFS(OFFSET('LCR Scenarios Table'!$A:$A,0,MATCH($B$1,'LCR Scenarios Table'!$1:$1,0)-1),'LCR Scenarios Table'!$A:$A,H$1,'LCR Scenarios Table'!$J:$J,$D67)*'LCR Scenarios Table'!$D$1/$B$2</f>
        <v>#N/A</v>
      </c>
      <c r="M67" s="6"/>
    </row>
    <row r="68" spans="3:13" ht="17.25" hidden="1" outlineLevel="1" x14ac:dyDescent="0.25">
      <c r="D68" s="10" t="s">
        <v>95</v>
      </c>
      <c r="E68" s="46" t="e">
        <f ca="1">SUMIFS(OFFSET('LCR Scenarios Table'!$A:$A,0,MATCH($B$1,'LCR Scenarios Table'!$1:$1,0)-1),'LCR Scenarios Table'!$A:$A,E$1,'LCR Scenarios Table'!$J:$J,$D68)*'LCR Scenarios Table'!$D$1/$B$2</f>
        <v>#N/A</v>
      </c>
      <c r="F68" s="46" t="e">
        <f ca="1">SUMIFS(OFFSET('LCR Scenarios Table'!$A:$A,0,MATCH($B$1,'LCR Scenarios Table'!$1:$1,0)-1),'LCR Scenarios Table'!$A:$A,F$1,'LCR Scenarios Table'!$J:$J,$D68)*'LCR Scenarios Table'!$D$1/$B$2</f>
        <v>#N/A</v>
      </c>
      <c r="G68" s="46" t="e">
        <f ca="1">SUMIFS(OFFSET('LCR Scenarios Table'!$A:$A,0,MATCH($B$1,'LCR Scenarios Table'!$1:$1,0)-1),'LCR Scenarios Table'!$A:$A,G$1,'LCR Scenarios Table'!$J:$J,$D68)*'LCR Scenarios Table'!$D$1/$B$2</f>
        <v>#N/A</v>
      </c>
      <c r="H68" s="46" t="e">
        <f ca="1">SUMIFS(OFFSET('LCR Scenarios Table'!$A:$A,0,MATCH($B$1,'LCR Scenarios Table'!$1:$1,0)-1),'LCR Scenarios Table'!$A:$A,H$1,'LCR Scenarios Table'!$J:$J,$D68)*'LCR Scenarios Table'!$D$1/$B$2</f>
        <v>#N/A</v>
      </c>
      <c r="M68" s="6"/>
    </row>
    <row r="69" spans="3:13" hidden="1" outlineLevel="1" x14ac:dyDescent="0.25">
      <c r="D69" s="10" t="s">
        <v>63</v>
      </c>
      <c r="E69" s="46" t="e">
        <f ca="1">SUMIFS(OFFSET('LCR Scenarios Table'!$A:$A,0,MATCH($B$1,'LCR Scenarios Table'!$1:$1,0)-1),'LCR Scenarios Table'!$A:$A,E$1,'LCR Scenarios Table'!$J:$J,$D69)*'LCR Scenarios Table'!$D$1/$B$2</f>
        <v>#N/A</v>
      </c>
      <c r="F69" s="46" t="e">
        <f ca="1">SUMIFS(OFFSET('LCR Scenarios Table'!$A:$A,0,MATCH($B$1,'LCR Scenarios Table'!$1:$1,0)-1),'LCR Scenarios Table'!$A:$A,F$1,'LCR Scenarios Table'!$J:$J,$D69)*'LCR Scenarios Table'!$D$1/$B$2</f>
        <v>#N/A</v>
      </c>
      <c r="G69" s="46" t="e">
        <f ca="1">SUMIFS(OFFSET('LCR Scenarios Table'!$A:$A,0,MATCH($B$1,'LCR Scenarios Table'!$1:$1,0)-1),'LCR Scenarios Table'!$A:$A,G$1,'LCR Scenarios Table'!$J:$J,$D69)*'LCR Scenarios Table'!$D$1/$B$2</f>
        <v>#N/A</v>
      </c>
      <c r="H69" s="46" t="e">
        <f ca="1">SUMIFS(OFFSET('LCR Scenarios Table'!$A:$A,0,MATCH($B$1,'LCR Scenarios Table'!$1:$1,0)-1),'LCR Scenarios Table'!$A:$A,H$1,'LCR Scenarios Table'!$J:$J,$D69)*'LCR Scenarios Table'!$D$1/$B$2</f>
        <v>#N/A</v>
      </c>
      <c r="M69" s="6"/>
    </row>
    <row r="70" spans="3:13" ht="17.25" hidden="1" outlineLevel="1" x14ac:dyDescent="0.25">
      <c r="D70" s="10" t="s">
        <v>96</v>
      </c>
      <c r="E70" s="46" t="e">
        <f ca="1">SUMIFS(OFFSET('LCR Scenarios Table'!$A:$A,0,MATCH($B$1,'LCR Scenarios Table'!$1:$1,0)-1),'LCR Scenarios Table'!$A:$A,E$1,'LCR Scenarios Table'!$J:$J,$D70)*'LCR Scenarios Table'!$D$1/$B$2</f>
        <v>#N/A</v>
      </c>
      <c r="F70" s="46" t="e">
        <f ca="1">SUMIFS(OFFSET('LCR Scenarios Table'!$A:$A,0,MATCH($B$1,'LCR Scenarios Table'!$1:$1,0)-1),'LCR Scenarios Table'!$A:$A,F$1,'LCR Scenarios Table'!$J:$J,$D70)*'LCR Scenarios Table'!$D$1/$B$2</f>
        <v>#N/A</v>
      </c>
      <c r="G70" s="46" t="e">
        <f ca="1">SUMIFS(OFFSET('LCR Scenarios Table'!$A:$A,0,MATCH($B$1,'LCR Scenarios Table'!$1:$1,0)-1),'LCR Scenarios Table'!$A:$A,G$1,'LCR Scenarios Table'!$J:$J,$D70)*'LCR Scenarios Table'!$D$1/$B$2</f>
        <v>#N/A</v>
      </c>
      <c r="H70" s="46" t="e">
        <f ca="1">SUMIFS(OFFSET('LCR Scenarios Table'!$A:$A,0,MATCH($B$1,'LCR Scenarios Table'!$1:$1,0)-1),'LCR Scenarios Table'!$A:$A,H$1,'LCR Scenarios Table'!$J:$J,$D70)*'LCR Scenarios Table'!$D$1/$B$2</f>
        <v>#N/A</v>
      </c>
      <c r="M70" s="6"/>
    </row>
    <row r="71" spans="3:13" ht="15.75" hidden="1" outlineLevel="1" thickBot="1" x14ac:dyDescent="0.3">
      <c r="D71" s="7" t="s">
        <v>14</v>
      </c>
      <c r="E71" s="47" t="e">
        <f ca="1">SUM(E64:E70)</f>
        <v>#N/A</v>
      </c>
      <c r="F71" s="47" t="e">
        <f ca="1">SUM(F64:F70)</f>
        <v>#N/A</v>
      </c>
      <c r="G71" s="47" t="e">
        <f ca="1">SUM(G64:G70)</f>
        <v>#N/A</v>
      </c>
      <c r="H71" s="47" t="e">
        <f ca="1">SUM(H64:H70)</f>
        <v>#N/A</v>
      </c>
      <c r="M71" s="6"/>
    </row>
    <row r="72" spans="3:13" collapsed="1" x14ac:dyDescent="0.25">
      <c r="C72" s="3">
        <f>+C59</f>
        <v>44616</v>
      </c>
      <c r="D72" s="11" t="s">
        <v>15</v>
      </c>
      <c r="E72" s="48" t="e">
        <f ca="1">E71/ABS(E63)</f>
        <v>#N/A</v>
      </c>
      <c r="F72" s="48" t="e">
        <f ca="1">F71/ABS(F63)</f>
        <v>#N/A</v>
      </c>
      <c r="G72" s="48" t="e">
        <f ca="1">G71/ABS(G63)</f>
        <v>#N/A</v>
      </c>
      <c r="H72" s="48" t="e">
        <f ca="1">H71/ABS(H63)</f>
        <v>#N/A</v>
      </c>
    </row>
    <row r="73" spans="3:13" ht="32.25" hidden="1" outlineLevel="1" x14ac:dyDescent="0.25">
      <c r="D73" s="8" t="str">
        <f>"Cash Flow Usage ($"&amp;IF($B$2=1,"",IF($B$2=1000,"Thousands",IF($B$2=1000000,"Millions",TEXT($B$2,"#,##0")))&amp;")")</f>
        <v>Cash Flow Usage ($Millions)</v>
      </c>
      <c r="E73" s="50" t="s">
        <v>98</v>
      </c>
      <c r="F73" s="50" t="s">
        <v>97</v>
      </c>
      <c r="G73" s="50" t="s">
        <v>99</v>
      </c>
      <c r="H73" s="50" t="s">
        <v>160</v>
      </c>
    </row>
    <row r="74" spans="3:13" ht="17.25" hidden="1" outlineLevel="1" x14ac:dyDescent="0.25">
      <c r="D74" s="10" t="s">
        <v>66</v>
      </c>
      <c r="E74" s="46" t="e">
        <f ca="1">SUMIFS(OFFSET('LCR Scenarios Table'!$A:$A,0,MATCH($B$1,'LCR Scenarios Table'!$1:$1,0)-1),'LCR Scenarios Table'!$A:$A,E$1,'LCR Scenarios Table'!$J:$J,$D74)*'LCR Scenarios Table'!$D$1/$B$2</f>
        <v>#N/A</v>
      </c>
      <c r="F74" s="46" t="e">
        <f ca="1">SUMIFS(OFFSET('LCR Scenarios Table'!$A:$A,0,MATCH($B$1,'LCR Scenarios Table'!$1:$1,0)-1),'LCR Scenarios Table'!$A:$A,F$1,'LCR Scenarios Table'!$J:$J,$D74)*'LCR Scenarios Table'!$D$1/$B$2</f>
        <v>#N/A</v>
      </c>
      <c r="G74" s="46" t="e">
        <f ca="1">SUMIFS(OFFSET('LCR Scenarios Table'!$A:$A,0,MATCH($B$1,'LCR Scenarios Table'!$1:$1,0)-1),'LCR Scenarios Table'!$A:$A,G$1,'LCR Scenarios Table'!$J:$J,$D74)*'LCR Scenarios Table'!$D$1/$B$2</f>
        <v>#N/A</v>
      </c>
      <c r="H74" s="46" t="e">
        <f ca="1">SUMIFS(OFFSET('LCR Scenarios Table'!$A:$A,0,MATCH($B$1,'LCR Scenarios Table'!$1:$1,0)-1),'LCR Scenarios Table'!$A:$A,H$1,'LCR Scenarios Table'!$J:$J,$D74)*'LCR Scenarios Table'!$D$1/$B$2</f>
        <v>#N/A</v>
      </c>
    </row>
    <row r="75" spans="3:13" ht="17.25" hidden="1" outlineLevel="1" x14ac:dyDescent="0.25">
      <c r="D75" s="10" t="s">
        <v>67</v>
      </c>
      <c r="E75" s="46" t="e">
        <f ca="1">SUMIFS(OFFSET('LCR Scenarios Table'!$A:$A,0,MATCH($B$1,'LCR Scenarios Table'!$1:$1,0)-1),'LCR Scenarios Table'!$A:$A,E$1,'LCR Scenarios Table'!$J:$J,$D75)*'LCR Scenarios Table'!$D$1/$B$2</f>
        <v>#N/A</v>
      </c>
      <c r="F75" s="46" t="e">
        <f ca="1">SUMIFS(OFFSET('LCR Scenarios Table'!$A:$A,0,MATCH($B$1,'LCR Scenarios Table'!$1:$1,0)-1),'LCR Scenarios Table'!$A:$A,F$1,'LCR Scenarios Table'!$J:$J,$D75)*'LCR Scenarios Table'!$D$1/$B$2</f>
        <v>#N/A</v>
      </c>
      <c r="G75" s="46" t="e">
        <f ca="1">SUMIFS(OFFSET('LCR Scenarios Table'!$A:$A,0,MATCH($B$1,'LCR Scenarios Table'!$1:$1,0)-1),'LCR Scenarios Table'!$A:$A,G$1,'LCR Scenarios Table'!$J:$J,$D75)*'LCR Scenarios Table'!$D$1/$B$2</f>
        <v>#N/A</v>
      </c>
      <c r="H75" s="46" t="e">
        <f ca="1">SUMIFS(OFFSET('LCR Scenarios Table'!$A:$A,0,MATCH($B$1,'LCR Scenarios Table'!$1:$1,0)-1),'LCR Scenarios Table'!$A:$A,H$1,'LCR Scenarios Table'!$J:$J,$D75)*'LCR Scenarios Table'!$D$1/$B$2</f>
        <v>#N/A</v>
      </c>
    </row>
    <row r="76" spans="3:13" collapsed="1" x14ac:dyDescent="0.25">
      <c r="C76" s="3">
        <v>44675</v>
      </c>
      <c r="D76" s="10" t="s">
        <v>164</v>
      </c>
      <c r="E76" s="65" t="e">
        <f>SUMIFS(#REF!,#REF!,"OPB",#REF!,"OPB Debenture*",#REF!,"&lt;="&amp;$C76+365,#REF!,"&gt;"&amp;$C76)/$B$2</f>
        <v>#REF!</v>
      </c>
      <c r="F76" s="65" t="e">
        <f>SUMIFS(#REF!,#REF!,"OPB",#REF!,"OPB Debenture*",#REF!,"&lt;="&amp;$C76+30,#REF!,"&gt;"&amp;$C76)/$B$2</f>
        <v>#REF!</v>
      </c>
      <c r="G76" s="65" t="e">
        <f>SUMIFS(#REF!,#REF!,"OPB",#REF!,"OPB Debenture*",#REF!,"&lt;="&amp;$C76+30,#REF!,"&gt;"&amp;$C76)/$B$2</f>
        <v>#REF!</v>
      </c>
      <c r="H76" s="65" t="e">
        <f>SUMIFS(#REF!,#REF!,"OPB",#REF!,"OPB Debenture*",#REF!,"&lt;="&amp;$C76+30,#REF!,"&gt;"&amp;$C76)/$B$2</f>
        <v>#REF!</v>
      </c>
    </row>
    <row r="77" spans="3:13" ht="17.25" hidden="1" outlineLevel="1" x14ac:dyDescent="0.25">
      <c r="D77" s="10" t="s">
        <v>69</v>
      </c>
      <c r="E77" s="46" t="e">
        <f ca="1">SUMIFS(OFFSET('LCR Scenarios Table'!$A:$A,0,MATCH($B$1,'LCR Scenarios Table'!$1:$1,0)-1),'LCR Scenarios Table'!$A:$A,E$1,'LCR Scenarios Table'!$J:$J,$D77)*'LCR Scenarios Table'!$D$1/$B$2</f>
        <v>#N/A</v>
      </c>
      <c r="F77" s="46" t="e">
        <f ca="1">SUMIFS(OFFSET('LCR Scenarios Table'!$A:$A,0,MATCH($B$1,'LCR Scenarios Table'!$1:$1,0)-1),'LCR Scenarios Table'!$A:$A,F$1,'LCR Scenarios Table'!$J:$J,$D77)*'LCR Scenarios Table'!$D$1/$B$2</f>
        <v>#N/A</v>
      </c>
      <c r="G77" s="46" t="e">
        <f ca="1">SUMIFS(OFFSET('LCR Scenarios Table'!$A:$A,0,MATCH($B$1,'LCR Scenarios Table'!$1:$1,0)-1),'LCR Scenarios Table'!$A:$A,G$1,'LCR Scenarios Table'!$J:$J,$D77)*'LCR Scenarios Table'!$D$1/$B$2</f>
        <v>#N/A</v>
      </c>
      <c r="H77" s="46" t="e">
        <f ca="1">SUMIFS(OFFSET('LCR Scenarios Table'!$A:$A,0,MATCH($B$1,'LCR Scenarios Table'!$1:$1,0)-1),'LCR Scenarios Table'!$A:$A,H$1,'LCR Scenarios Table'!$J:$J,$D77)*'LCR Scenarios Table'!$D$1/$B$2</f>
        <v>#N/A</v>
      </c>
    </row>
    <row r="78" spans="3:13" ht="17.25" hidden="1" outlineLevel="1" x14ac:dyDescent="0.25">
      <c r="D78" s="10" t="s">
        <v>89</v>
      </c>
      <c r="E78" s="46" t="e">
        <f ca="1">SUMIFS(OFFSET('LCR Scenarios Table'!$A:$A,0,MATCH($B$1,'LCR Scenarios Table'!$1:$1,0)-1),'LCR Scenarios Table'!$A:$A,E$1,'LCR Scenarios Table'!$J:$J,$D78)*'LCR Scenarios Table'!$D$1/$B$2</f>
        <v>#N/A</v>
      </c>
      <c r="F78" s="46" t="e">
        <f ca="1">SUMIFS(OFFSET('LCR Scenarios Table'!$A:$A,0,MATCH($B$1,'LCR Scenarios Table'!$1:$1,0)-1),'LCR Scenarios Table'!$A:$A,F$1,'LCR Scenarios Table'!$J:$J,$D78)*'LCR Scenarios Table'!$D$1/$B$2</f>
        <v>#N/A</v>
      </c>
      <c r="G78" s="46" t="e">
        <f ca="1">SUMIFS(OFFSET('LCR Scenarios Table'!$A:$A,0,MATCH($B$1,'LCR Scenarios Table'!$1:$1,0)-1),'LCR Scenarios Table'!$A:$A,G$1,'LCR Scenarios Table'!$J:$J,$D78)*'LCR Scenarios Table'!$D$1/$B$2</f>
        <v>#N/A</v>
      </c>
      <c r="H78" s="46" t="e">
        <f ca="1">SUMIFS(OFFSET('LCR Scenarios Table'!$A:$A,0,MATCH($B$1,'LCR Scenarios Table'!$1:$1,0)-1),'LCR Scenarios Table'!$A:$A,H$1,'LCR Scenarios Table'!$J:$J,$D78)*'LCR Scenarios Table'!$D$1/$B$2</f>
        <v>#N/A</v>
      </c>
    </row>
    <row r="79" spans="3:13" ht="17.25" hidden="1" outlineLevel="1" x14ac:dyDescent="0.25">
      <c r="D79" s="10" t="s">
        <v>90</v>
      </c>
      <c r="E79" s="46" t="e">
        <f ca="1">SUMIFS(OFFSET('LCR Scenarios Table'!$A:$A,0,MATCH($B$1,'LCR Scenarios Table'!$1:$1,0)-1),'LCR Scenarios Table'!$A:$A,E$1,'LCR Scenarios Table'!$J:$J,$D79)*'LCR Scenarios Table'!$D$1/$B$2</f>
        <v>#N/A</v>
      </c>
      <c r="F79" s="46" t="e">
        <f ca="1">SUMIFS(OFFSET('LCR Scenarios Table'!$A:$A,0,MATCH($B$1,'LCR Scenarios Table'!$1:$1,0)-1),'LCR Scenarios Table'!$A:$A,F$1,'LCR Scenarios Table'!$J:$J,$D79)*'LCR Scenarios Table'!$D$1/$B$2</f>
        <v>#N/A</v>
      </c>
      <c r="G79" s="46" t="e">
        <f ca="1">SUMIFS(OFFSET('LCR Scenarios Table'!$A:$A,0,MATCH($B$1,'LCR Scenarios Table'!$1:$1,0)-1),'LCR Scenarios Table'!$A:$A,G$1,'LCR Scenarios Table'!$J:$J,$D79)*'LCR Scenarios Table'!$D$1/$B$2</f>
        <v>#N/A</v>
      </c>
      <c r="H79" s="46" t="e">
        <f ca="1">SUMIFS(OFFSET('LCR Scenarios Table'!$A:$A,0,MATCH($B$1,'LCR Scenarios Table'!$1:$1,0)-1),'LCR Scenarios Table'!$A:$A,H$1,'LCR Scenarios Table'!$J:$J,$D79)*'LCR Scenarios Table'!$D$1/$B$2</f>
        <v>#N/A</v>
      </c>
    </row>
    <row r="80" spans="3:13" ht="15.75" hidden="1" outlineLevel="1" thickBot="1" x14ac:dyDescent="0.3">
      <c r="D80" s="7" t="s">
        <v>13</v>
      </c>
      <c r="E80" s="47" t="e">
        <f ca="1">SUM(E74:E79)</f>
        <v>#N/A</v>
      </c>
      <c r="F80" s="47" t="e">
        <f ca="1">SUM(F74:F79)</f>
        <v>#N/A</v>
      </c>
      <c r="G80" s="47" t="e">
        <f ca="1">SUM(G74:G79)</f>
        <v>#N/A</v>
      </c>
      <c r="H80" s="47" t="e">
        <f ca="1">SUM(H74:H79)</f>
        <v>#N/A</v>
      </c>
    </row>
    <row r="81" spans="3:13" ht="18" hidden="1" outlineLevel="1" thickTop="1" x14ac:dyDescent="0.25">
      <c r="D81" s="10" t="s">
        <v>91</v>
      </c>
      <c r="E81" s="65" t="e">
        <f ca="1">SUMIFS(OFFSET('LCR Scenarios Table'!$A:$A,0,MATCH($B$1,'LCR Scenarios Table'!$1:$1,0)-1),'LCR Scenarios Table'!$A:$A,E$1,'LCR Scenarios Table'!$J:$J,$D81)*'LCR Scenarios Table'!$D$1/$B$2+SUM($I$30:$I81)/$B$2</f>
        <v>#N/A</v>
      </c>
      <c r="F81" s="65" t="e">
        <f ca="1">SUMIFS(OFFSET('LCR Scenarios Table'!$A:$A,0,MATCH($B$1,'LCR Scenarios Table'!$1:$1,0)-1),'LCR Scenarios Table'!$A:$A,F$1,'LCR Scenarios Table'!$J:$J,$D81)*'LCR Scenarios Table'!$D$1/$B$2+SUM($I$30:$I81)/$B$2</f>
        <v>#N/A</v>
      </c>
      <c r="G81" s="65" t="e">
        <f ca="1">SUMIFS(OFFSET('LCR Scenarios Table'!$A:$A,0,MATCH($B$1,'LCR Scenarios Table'!$1:$1,0)-1),'LCR Scenarios Table'!$A:$A,G$1,'LCR Scenarios Table'!$J:$J,$D81)*'LCR Scenarios Table'!$D$1/$B$2+SUM($I$30:$I81)/$B$2</f>
        <v>#N/A</v>
      </c>
      <c r="H81" s="65" t="e">
        <f ca="1">SUMIFS(OFFSET('LCR Scenarios Table'!$A:$A,0,MATCH($B$1,'LCR Scenarios Table'!$1:$1,0)-1),'LCR Scenarios Table'!$A:$A,H$1,'LCR Scenarios Table'!$J:$J,$D81)*'LCR Scenarios Table'!$D$1/$B$2+SUM($I$30:$I81)/$B$2</f>
        <v>#N/A</v>
      </c>
      <c r="I81" s="66"/>
      <c r="M81" s="6"/>
    </row>
    <row r="82" spans="3:13" ht="17.25" hidden="1" outlineLevel="1" x14ac:dyDescent="0.25">
      <c r="D82" s="10" t="s">
        <v>92</v>
      </c>
      <c r="E82" s="46" t="e">
        <f ca="1">SUMIFS(OFFSET('LCR Scenarios Table'!$A:$A,0,MATCH($B$1,'LCR Scenarios Table'!$1:$1,0)-1),'LCR Scenarios Table'!$A:$A,E$1,'LCR Scenarios Table'!$J:$J,$D82)*'LCR Scenarios Table'!$D$1/$B$2</f>
        <v>#N/A</v>
      </c>
      <c r="F82" s="46" t="e">
        <f ca="1">SUMIFS(OFFSET('LCR Scenarios Table'!$A:$A,0,MATCH($B$1,'LCR Scenarios Table'!$1:$1,0)-1),'LCR Scenarios Table'!$A:$A,F$1,'LCR Scenarios Table'!$J:$J,$D82)*'LCR Scenarios Table'!$D$1/$B$2</f>
        <v>#N/A</v>
      </c>
      <c r="G82" s="46" t="e">
        <f ca="1">SUMIFS(OFFSET('LCR Scenarios Table'!$A:$A,0,MATCH($B$1,'LCR Scenarios Table'!$1:$1,0)-1),'LCR Scenarios Table'!$A:$A,G$1,'LCR Scenarios Table'!$J:$J,$D82)*'LCR Scenarios Table'!$D$1/$B$2</f>
        <v>#N/A</v>
      </c>
      <c r="H82" s="46" t="e">
        <f ca="1">SUMIFS(OFFSET('LCR Scenarios Table'!$A:$A,0,MATCH($B$1,'LCR Scenarios Table'!$1:$1,0)-1),'LCR Scenarios Table'!$A:$A,H$1,'LCR Scenarios Table'!$J:$J,$D82)*'LCR Scenarios Table'!$D$1/$B$2</f>
        <v>#N/A</v>
      </c>
      <c r="M82" s="6"/>
    </row>
    <row r="83" spans="3:13" ht="17.25" hidden="1" outlineLevel="1" x14ac:dyDescent="0.25">
      <c r="D83" s="10" t="s">
        <v>93</v>
      </c>
      <c r="E83" s="46" t="e">
        <f ca="1">SUMIFS(OFFSET('LCR Scenarios Table'!$A:$A,0,MATCH($B$1,'LCR Scenarios Table'!$1:$1,0)-1),'LCR Scenarios Table'!$A:$A,E$1,'LCR Scenarios Table'!$J:$J,$D83)*'LCR Scenarios Table'!$D$1/$B$2</f>
        <v>#N/A</v>
      </c>
      <c r="F83" s="46" t="e">
        <f ca="1">SUMIFS(OFFSET('LCR Scenarios Table'!$A:$A,0,MATCH($B$1,'LCR Scenarios Table'!$1:$1,0)-1),'LCR Scenarios Table'!$A:$A,F$1,'LCR Scenarios Table'!$J:$J,$D83)*'LCR Scenarios Table'!$D$1/$B$2</f>
        <v>#N/A</v>
      </c>
      <c r="G83" s="46" t="e">
        <f ca="1">SUMIFS(OFFSET('LCR Scenarios Table'!$A:$A,0,MATCH($B$1,'LCR Scenarios Table'!$1:$1,0)-1),'LCR Scenarios Table'!$A:$A,G$1,'LCR Scenarios Table'!$J:$J,$D83)*'LCR Scenarios Table'!$D$1/$B$2</f>
        <v>#N/A</v>
      </c>
      <c r="H83" s="46" t="e">
        <f ca="1">SUMIFS(OFFSET('LCR Scenarios Table'!$A:$A,0,MATCH($B$1,'LCR Scenarios Table'!$1:$1,0)-1),'LCR Scenarios Table'!$A:$A,H$1,'LCR Scenarios Table'!$J:$J,$D83)*'LCR Scenarios Table'!$D$1/$B$2</f>
        <v>#N/A</v>
      </c>
      <c r="M83" s="6"/>
    </row>
    <row r="84" spans="3:13" ht="17.25" hidden="1" outlineLevel="1" x14ac:dyDescent="0.25">
      <c r="D84" s="10" t="s">
        <v>94</v>
      </c>
      <c r="E84" s="46" t="e">
        <f ca="1">SUMIFS(OFFSET('LCR Scenarios Table'!$A:$A,0,MATCH($B$1,'LCR Scenarios Table'!$1:$1,0)-1),'LCR Scenarios Table'!$A:$A,E$1,'LCR Scenarios Table'!$J:$J,$D84)*'LCR Scenarios Table'!$D$1/$B$2</f>
        <v>#N/A</v>
      </c>
      <c r="F84" s="46" t="e">
        <f ca="1">SUMIFS(OFFSET('LCR Scenarios Table'!$A:$A,0,MATCH($B$1,'LCR Scenarios Table'!$1:$1,0)-1),'LCR Scenarios Table'!$A:$A,F$1,'LCR Scenarios Table'!$J:$J,$D84)*'LCR Scenarios Table'!$D$1/$B$2</f>
        <v>#N/A</v>
      </c>
      <c r="G84" s="46" t="e">
        <f ca="1">SUMIFS(OFFSET('LCR Scenarios Table'!$A:$A,0,MATCH($B$1,'LCR Scenarios Table'!$1:$1,0)-1),'LCR Scenarios Table'!$A:$A,G$1,'LCR Scenarios Table'!$J:$J,$D84)*'LCR Scenarios Table'!$D$1/$B$2</f>
        <v>#N/A</v>
      </c>
      <c r="H84" s="46" t="e">
        <f ca="1">SUMIFS(OFFSET('LCR Scenarios Table'!$A:$A,0,MATCH($B$1,'LCR Scenarios Table'!$1:$1,0)-1),'LCR Scenarios Table'!$A:$A,H$1,'LCR Scenarios Table'!$J:$J,$D84)*'LCR Scenarios Table'!$D$1/$B$2</f>
        <v>#N/A</v>
      </c>
      <c r="M84" s="6"/>
    </row>
    <row r="85" spans="3:13" ht="17.25" hidden="1" outlineLevel="1" x14ac:dyDescent="0.25">
      <c r="D85" s="10" t="s">
        <v>95</v>
      </c>
      <c r="E85" s="46" t="e">
        <f ca="1">SUMIFS(OFFSET('LCR Scenarios Table'!$A:$A,0,MATCH($B$1,'LCR Scenarios Table'!$1:$1,0)-1),'LCR Scenarios Table'!$A:$A,E$1,'LCR Scenarios Table'!$J:$J,$D85)*'LCR Scenarios Table'!$D$1/$B$2</f>
        <v>#N/A</v>
      </c>
      <c r="F85" s="46" t="e">
        <f ca="1">SUMIFS(OFFSET('LCR Scenarios Table'!$A:$A,0,MATCH($B$1,'LCR Scenarios Table'!$1:$1,0)-1),'LCR Scenarios Table'!$A:$A,F$1,'LCR Scenarios Table'!$J:$J,$D85)*'LCR Scenarios Table'!$D$1/$B$2</f>
        <v>#N/A</v>
      </c>
      <c r="G85" s="46" t="e">
        <f ca="1">SUMIFS(OFFSET('LCR Scenarios Table'!$A:$A,0,MATCH($B$1,'LCR Scenarios Table'!$1:$1,0)-1),'LCR Scenarios Table'!$A:$A,G$1,'LCR Scenarios Table'!$J:$J,$D85)*'LCR Scenarios Table'!$D$1/$B$2</f>
        <v>#N/A</v>
      </c>
      <c r="H85" s="46" t="e">
        <f ca="1">SUMIFS(OFFSET('LCR Scenarios Table'!$A:$A,0,MATCH($B$1,'LCR Scenarios Table'!$1:$1,0)-1),'LCR Scenarios Table'!$A:$A,H$1,'LCR Scenarios Table'!$J:$J,$D85)*'LCR Scenarios Table'!$D$1/$B$2</f>
        <v>#N/A</v>
      </c>
      <c r="M85" s="6"/>
    </row>
    <row r="86" spans="3:13" hidden="1" outlineLevel="1" x14ac:dyDescent="0.25">
      <c r="D86" s="10" t="s">
        <v>63</v>
      </c>
      <c r="E86" s="46" t="e">
        <f ca="1">SUMIFS(OFFSET('LCR Scenarios Table'!$A:$A,0,MATCH($B$1,'LCR Scenarios Table'!$1:$1,0)-1),'LCR Scenarios Table'!$A:$A,E$1,'LCR Scenarios Table'!$J:$J,$D86)*'LCR Scenarios Table'!$D$1/$B$2</f>
        <v>#N/A</v>
      </c>
      <c r="F86" s="46" t="e">
        <f ca="1">SUMIFS(OFFSET('LCR Scenarios Table'!$A:$A,0,MATCH($B$1,'LCR Scenarios Table'!$1:$1,0)-1),'LCR Scenarios Table'!$A:$A,F$1,'LCR Scenarios Table'!$J:$J,$D86)*'LCR Scenarios Table'!$D$1/$B$2</f>
        <v>#N/A</v>
      </c>
      <c r="G86" s="46" t="e">
        <f ca="1">SUMIFS(OFFSET('LCR Scenarios Table'!$A:$A,0,MATCH($B$1,'LCR Scenarios Table'!$1:$1,0)-1),'LCR Scenarios Table'!$A:$A,G$1,'LCR Scenarios Table'!$J:$J,$D86)*'LCR Scenarios Table'!$D$1/$B$2</f>
        <v>#N/A</v>
      </c>
      <c r="H86" s="46" t="e">
        <f ca="1">SUMIFS(OFFSET('LCR Scenarios Table'!$A:$A,0,MATCH($B$1,'LCR Scenarios Table'!$1:$1,0)-1),'LCR Scenarios Table'!$A:$A,H$1,'LCR Scenarios Table'!$J:$J,$D86)*'LCR Scenarios Table'!$D$1/$B$2</f>
        <v>#N/A</v>
      </c>
      <c r="M86" s="6"/>
    </row>
    <row r="87" spans="3:13" ht="17.25" hidden="1" outlineLevel="1" x14ac:dyDescent="0.25">
      <c r="D87" s="10" t="s">
        <v>96</v>
      </c>
      <c r="E87" s="46" t="e">
        <f ca="1">SUMIFS(OFFSET('LCR Scenarios Table'!$A:$A,0,MATCH($B$1,'LCR Scenarios Table'!$1:$1,0)-1),'LCR Scenarios Table'!$A:$A,E$1,'LCR Scenarios Table'!$J:$J,$D87)*'LCR Scenarios Table'!$D$1/$B$2</f>
        <v>#N/A</v>
      </c>
      <c r="F87" s="46" t="e">
        <f ca="1">SUMIFS(OFFSET('LCR Scenarios Table'!$A:$A,0,MATCH($B$1,'LCR Scenarios Table'!$1:$1,0)-1),'LCR Scenarios Table'!$A:$A,F$1,'LCR Scenarios Table'!$J:$J,$D87)*'LCR Scenarios Table'!$D$1/$B$2</f>
        <v>#N/A</v>
      </c>
      <c r="G87" s="46" t="e">
        <f ca="1">SUMIFS(OFFSET('LCR Scenarios Table'!$A:$A,0,MATCH($B$1,'LCR Scenarios Table'!$1:$1,0)-1),'LCR Scenarios Table'!$A:$A,G$1,'LCR Scenarios Table'!$J:$J,$D87)*'LCR Scenarios Table'!$D$1/$B$2</f>
        <v>#N/A</v>
      </c>
      <c r="H87" s="46" t="e">
        <f ca="1">SUMIFS(OFFSET('LCR Scenarios Table'!$A:$A,0,MATCH($B$1,'LCR Scenarios Table'!$1:$1,0)-1),'LCR Scenarios Table'!$A:$A,H$1,'LCR Scenarios Table'!$J:$J,$D87)*'LCR Scenarios Table'!$D$1/$B$2</f>
        <v>#N/A</v>
      </c>
      <c r="M87" s="6"/>
    </row>
    <row r="88" spans="3:13" ht="15.75" hidden="1" outlineLevel="1" thickBot="1" x14ac:dyDescent="0.3">
      <c r="D88" s="7" t="s">
        <v>14</v>
      </c>
      <c r="E88" s="47" t="e">
        <f ca="1">SUM(E81:E87)</f>
        <v>#N/A</v>
      </c>
      <c r="F88" s="47" t="e">
        <f ca="1">SUM(F81:F87)</f>
        <v>#N/A</v>
      </c>
      <c r="G88" s="47" t="e">
        <f ca="1">SUM(G81:G87)</f>
        <v>#N/A</v>
      </c>
      <c r="H88" s="47" t="e">
        <f ca="1">SUM(H81:H87)</f>
        <v>#N/A</v>
      </c>
      <c r="M88" s="6"/>
    </row>
    <row r="89" spans="3:13" collapsed="1" x14ac:dyDescent="0.25">
      <c r="C89" s="3">
        <f>+C76</f>
        <v>44675</v>
      </c>
      <c r="D89" s="11" t="s">
        <v>15</v>
      </c>
      <c r="E89" s="48" t="e">
        <f ca="1">E88/ABS(E80)</f>
        <v>#N/A</v>
      </c>
      <c r="F89" s="48" t="e">
        <f ca="1">F88/ABS(F80)</f>
        <v>#N/A</v>
      </c>
      <c r="G89" s="48" t="e">
        <f ca="1">G88/ABS(G80)</f>
        <v>#N/A</v>
      </c>
      <c r="H89" s="48" t="e">
        <f ca="1">H88/ABS(H80)</f>
        <v>#N/A</v>
      </c>
    </row>
    <row r="90" spans="3:13" ht="32.25" hidden="1" outlineLevel="1" x14ac:dyDescent="0.25">
      <c r="D90" s="8" t="str">
        <f>"Cash Flow Usage ($"&amp;IF($B$2=1,"",IF($B$2=1000,"Thousands",IF($B$2=1000000,"Millions",TEXT($B$2,"#,##0")))&amp;")")</f>
        <v>Cash Flow Usage ($Millions)</v>
      </c>
      <c r="E90" s="50" t="s">
        <v>98</v>
      </c>
      <c r="F90" s="50" t="s">
        <v>97</v>
      </c>
      <c r="G90" s="50" t="s">
        <v>99</v>
      </c>
      <c r="H90" s="50" t="s">
        <v>160</v>
      </c>
    </row>
    <row r="91" spans="3:13" ht="17.25" hidden="1" outlineLevel="1" x14ac:dyDescent="0.25">
      <c r="D91" s="10" t="s">
        <v>66</v>
      </c>
      <c r="E91" s="46" t="e">
        <f ca="1">SUMIFS(OFFSET('LCR Scenarios Table'!$A:$A,0,MATCH($B$1,'LCR Scenarios Table'!$1:$1,0)-1),'LCR Scenarios Table'!$A:$A,E$1,'LCR Scenarios Table'!$J:$J,$D91)*'LCR Scenarios Table'!$D$1/$B$2</f>
        <v>#N/A</v>
      </c>
      <c r="F91" s="46" t="e">
        <f ca="1">SUMIFS(OFFSET('LCR Scenarios Table'!$A:$A,0,MATCH($B$1,'LCR Scenarios Table'!$1:$1,0)-1),'LCR Scenarios Table'!$A:$A,F$1,'LCR Scenarios Table'!$J:$J,$D91)*'LCR Scenarios Table'!$D$1/$B$2</f>
        <v>#N/A</v>
      </c>
      <c r="G91" s="46" t="e">
        <f ca="1">SUMIFS(OFFSET('LCR Scenarios Table'!$A:$A,0,MATCH($B$1,'LCR Scenarios Table'!$1:$1,0)-1),'LCR Scenarios Table'!$A:$A,G$1,'LCR Scenarios Table'!$J:$J,$D91)*'LCR Scenarios Table'!$D$1/$B$2</f>
        <v>#N/A</v>
      </c>
      <c r="H91" s="46" t="e">
        <f ca="1">SUMIFS(OFFSET('LCR Scenarios Table'!$A:$A,0,MATCH($B$1,'LCR Scenarios Table'!$1:$1,0)-1),'LCR Scenarios Table'!$A:$A,H$1,'LCR Scenarios Table'!$J:$J,$D91)*'LCR Scenarios Table'!$D$1/$B$2</f>
        <v>#N/A</v>
      </c>
    </row>
    <row r="92" spans="3:13" ht="17.25" hidden="1" outlineLevel="1" x14ac:dyDescent="0.25">
      <c r="D92" s="10" t="s">
        <v>67</v>
      </c>
      <c r="E92" s="46" t="e">
        <f ca="1">SUMIFS(OFFSET('LCR Scenarios Table'!$A:$A,0,MATCH($B$1,'LCR Scenarios Table'!$1:$1,0)-1),'LCR Scenarios Table'!$A:$A,E$1,'LCR Scenarios Table'!$J:$J,$D92)*'LCR Scenarios Table'!$D$1/$B$2</f>
        <v>#N/A</v>
      </c>
      <c r="F92" s="46" t="e">
        <f ca="1">SUMIFS(OFFSET('LCR Scenarios Table'!$A:$A,0,MATCH($B$1,'LCR Scenarios Table'!$1:$1,0)-1),'LCR Scenarios Table'!$A:$A,F$1,'LCR Scenarios Table'!$J:$J,$D92)*'LCR Scenarios Table'!$D$1/$B$2</f>
        <v>#N/A</v>
      </c>
      <c r="G92" s="46" t="e">
        <f ca="1">SUMIFS(OFFSET('LCR Scenarios Table'!$A:$A,0,MATCH($B$1,'LCR Scenarios Table'!$1:$1,0)-1),'LCR Scenarios Table'!$A:$A,G$1,'LCR Scenarios Table'!$J:$J,$D92)*'LCR Scenarios Table'!$D$1/$B$2</f>
        <v>#N/A</v>
      </c>
      <c r="H92" s="46" t="e">
        <f ca="1">SUMIFS(OFFSET('LCR Scenarios Table'!$A:$A,0,MATCH($B$1,'LCR Scenarios Table'!$1:$1,0)-1),'LCR Scenarios Table'!$A:$A,H$1,'LCR Scenarios Table'!$J:$J,$D92)*'LCR Scenarios Table'!$D$1/$B$2</f>
        <v>#N/A</v>
      </c>
    </row>
    <row r="93" spans="3:13" collapsed="1" x14ac:dyDescent="0.25">
      <c r="C93" s="3">
        <v>44705</v>
      </c>
      <c r="D93" s="10" t="s">
        <v>164</v>
      </c>
      <c r="E93" s="65" t="e">
        <f>SUMIFS(#REF!,#REF!,"OPB",#REF!,"OPB Debenture*",#REF!,"&lt;="&amp;$C93+365,#REF!,"&gt;"&amp;$C93)/$B$2</f>
        <v>#REF!</v>
      </c>
      <c r="F93" s="65" t="e">
        <f>SUMIFS(#REF!,#REF!,"OPB",#REF!,"OPB Debenture*",#REF!,"&lt;="&amp;$C93+30,#REF!,"&gt;"&amp;$C93)/$B$2</f>
        <v>#REF!</v>
      </c>
      <c r="G93" s="65" t="e">
        <f>SUMIFS(#REF!,#REF!,"OPB",#REF!,"OPB Debenture*",#REF!,"&lt;="&amp;$C93+30,#REF!,"&gt;"&amp;$C93)/$B$2</f>
        <v>#REF!</v>
      </c>
      <c r="H93" s="65" t="e">
        <f>SUMIFS(#REF!,#REF!,"OPB",#REF!,"OPB Debenture*",#REF!,"&lt;="&amp;$C93+30,#REF!,"&gt;"&amp;$C93)/$B$2</f>
        <v>#REF!</v>
      </c>
    </row>
    <row r="94" spans="3:13" ht="17.25" hidden="1" outlineLevel="1" x14ac:dyDescent="0.25">
      <c r="D94" s="10" t="s">
        <v>69</v>
      </c>
      <c r="E94" s="46" t="e">
        <f ca="1">SUMIFS(OFFSET('LCR Scenarios Table'!$A:$A,0,MATCH($B$1,'LCR Scenarios Table'!$1:$1,0)-1),'LCR Scenarios Table'!$A:$A,E$1,'LCR Scenarios Table'!$J:$J,$D94)*'LCR Scenarios Table'!$D$1/$B$2</f>
        <v>#N/A</v>
      </c>
      <c r="F94" s="46" t="e">
        <f ca="1">SUMIFS(OFFSET('LCR Scenarios Table'!$A:$A,0,MATCH($B$1,'LCR Scenarios Table'!$1:$1,0)-1),'LCR Scenarios Table'!$A:$A,F$1,'LCR Scenarios Table'!$J:$J,$D94)*'LCR Scenarios Table'!$D$1/$B$2</f>
        <v>#N/A</v>
      </c>
      <c r="G94" s="46" t="e">
        <f ca="1">SUMIFS(OFFSET('LCR Scenarios Table'!$A:$A,0,MATCH($B$1,'LCR Scenarios Table'!$1:$1,0)-1),'LCR Scenarios Table'!$A:$A,G$1,'LCR Scenarios Table'!$J:$J,$D94)*'LCR Scenarios Table'!$D$1/$B$2</f>
        <v>#N/A</v>
      </c>
      <c r="H94" s="46" t="e">
        <f ca="1">SUMIFS(OFFSET('LCR Scenarios Table'!$A:$A,0,MATCH($B$1,'LCR Scenarios Table'!$1:$1,0)-1),'LCR Scenarios Table'!$A:$A,H$1,'LCR Scenarios Table'!$J:$J,$D94)*'LCR Scenarios Table'!$D$1/$B$2</f>
        <v>#N/A</v>
      </c>
    </row>
    <row r="95" spans="3:13" ht="17.25" hidden="1" outlineLevel="1" x14ac:dyDescent="0.25">
      <c r="D95" s="10" t="s">
        <v>89</v>
      </c>
      <c r="E95" s="46" t="e">
        <f ca="1">SUMIFS(OFFSET('LCR Scenarios Table'!$A:$A,0,MATCH($B$1,'LCR Scenarios Table'!$1:$1,0)-1),'LCR Scenarios Table'!$A:$A,E$1,'LCR Scenarios Table'!$J:$J,$D95)*'LCR Scenarios Table'!$D$1/$B$2</f>
        <v>#N/A</v>
      </c>
      <c r="F95" s="46" t="e">
        <f ca="1">SUMIFS(OFFSET('LCR Scenarios Table'!$A:$A,0,MATCH($B$1,'LCR Scenarios Table'!$1:$1,0)-1),'LCR Scenarios Table'!$A:$A,F$1,'LCR Scenarios Table'!$J:$J,$D95)*'LCR Scenarios Table'!$D$1/$B$2</f>
        <v>#N/A</v>
      </c>
      <c r="G95" s="46" t="e">
        <f ca="1">SUMIFS(OFFSET('LCR Scenarios Table'!$A:$A,0,MATCH($B$1,'LCR Scenarios Table'!$1:$1,0)-1),'LCR Scenarios Table'!$A:$A,G$1,'LCR Scenarios Table'!$J:$J,$D95)*'LCR Scenarios Table'!$D$1/$B$2</f>
        <v>#N/A</v>
      </c>
      <c r="H95" s="46" t="e">
        <f ca="1">SUMIFS(OFFSET('LCR Scenarios Table'!$A:$A,0,MATCH($B$1,'LCR Scenarios Table'!$1:$1,0)-1),'LCR Scenarios Table'!$A:$A,H$1,'LCR Scenarios Table'!$J:$J,$D95)*'LCR Scenarios Table'!$D$1/$B$2</f>
        <v>#N/A</v>
      </c>
    </row>
    <row r="96" spans="3:13" ht="17.25" hidden="1" outlineLevel="1" x14ac:dyDescent="0.25">
      <c r="D96" s="10" t="s">
        <v>90</v>
      </c>
      <c r="E96" s="46" t="e">
        <f ca="1">SUMIFS(OFFSET('LCR Scenarios Table'!$A:$A,0,MATCH($B$1,'LCR Scenarios Table'!$1:$1,0)-1),'LCR Scenarios Table'!$A:$A,E$1,'LCR Scenarios Table'!$J:$J,$D96)*'LCR Scenarios Table'!$D$1/$B$2</f>
        <v>#N/A</v>
      </c>
      <c r="F96" s="46" t="e">
        <f ca="1">SUMIFS(OFFSET('LCR Scenarios Table'!$A:$A,0,MATCH($B$1,'LCR Scenarios Table'!$1:$1,0)-1),'LCR Scenarios Table'!$A:$A,F$1,'LCR Scenarios Table'!$J:$J,$D96)*'LCR Scenarios Table'!$D$1/$B$2</f>
        <v>#N/A</v>
      </c>
      <c r="G96" s="46" t="e">
        <f ca="1">SUMIFS(OFFSET('LCR Scenarios Table'!$A:$A,0,MATCH($B$1,'LCR Scenarios Table'!$1:$1,0)-1),'LCR Scenarios Table'!$A:$A,G$1,'LCR Scenarios Table'!$J:$J,$D96)*'LCR Scenarios Table'!$D$1/$B$2</f>
        <v>#N/A</v>
      </c>
      <c r="H96" s="46" t="e">
        <f ca="1">SUMIFS(OFFSET('LCR Scenarios Table'!$A:$A,0,MATCH($B$1,'LCR Scenarios Table'!$1:$1,0)-1),'LCR Scenarios Table'!$A:$A,H$1,'LCR Scenarios Table'!$J:$J,$D96)*'LCR Scenarios Table'!$D$1/$B$2</f>
        <v>#N/A</v>
      </c>
    </row>
    <row r="97" spans="3:13" ht="15.75" hidden="1" outlineLevel="1" thickBot="1" x14ac:dyDescent="0.3">
      <c r="D97" s="7" t="s">
        <v>13</v>
      </c>
      <c r="E97" s="47" t="e">
        <f ca="1">SUM(E91:E96)</f>
        <v>#N/A</v>
      </c>
      <c r="F97" s="47" t="e">
        <f ca="1">SUM(F91:F96)</f>
        <v>#N/A</v>
      </c>
      <c r="G97" s="47" t="e">
        <f ca="1">SUM(G91:G96)</f>
        <v>#N/A</v>
      </c>
      <c r="H97" s="47" t="e">
        <f ca="1">SUM(H91:H96)</f>
        <v>#N/A</v>
      </c>
    </row>
    <row r="98" spans="3:13" ht="18" hidden="1" outlineLevel="1" thickTop="1" x14ac:dyDescent="0.25">
      <c r="D98" s="10" t="s">
        <v>91</v>
      </c>
      <c r="E98" s="65" t="e">
        <f ca="1">SUMIFS(OFFSET('LCR Scenarios Table'!$A:$A,0,MATCH($B$1,'LCR Scenarios Table'!$1:$1,0)-1),'LCR Scenarios Table'!$A:$A,E$1,'LCR Scenarios Table'!$J:$J,$D98)*'LCR Scenarios Table'!$D$1/$B$2+SUM($I$30:$I98)/$B$2</f>
        <v>#N/A</v>
      </c>
      <c r="F98" s="65" t="e">
        <f ca="1">SUMIFS(OFFSET('LCR Scenarios Table'!$A:$A,0,MATCH($B$1,'LCR Scenarios Table'!$1:$1,0)-1),'LCR Scenarios Table'!$A:$A,F$1,'LCR Scenarios Table'!$J:$J,$D98)*'LCR Scenarios Table'!$D$1/$B$2+SUM($I$30:$I98)/$B$2</f>
        <v>#N/A</v>
      </c>
      <c r="G98" s="65" t="e">
        <f ca="1">SUMIFS(OFFSET('LCR Scenarios Table'!$A:$A,0,MATCH($B$1,'LCR Scenarios Table'!$1:$1,0)-1),'LCR Scenarios Table'!$A:$A,G$1,'LCR Scenarios Table'!$J:$J,$D98)*'LCR Scenarios Table'!$D$1/$B$2+SUM($I$30:$I98)/$B$2</f>
        <v>#N/A</v>
      </c>
      <c r="H98" s="65" t="e">
        <f ca="1">SUMIFS(OFFSET('LCR Scenarios Table'!$A:$A,0,MATCH($B$1,'LCR Scenarios Table'!$1:$1,0)-1),'LCR Scenarios Table'!$A:$A,H$1,'LCR Scenarios Table'!$J:$J,$D98)*'LCR Scenarios Table'!$D$1/$B$2+SUM($I$30:$I98)/$B$2</f>
        <v>#N/A</v>
      </c>
      <c r="I98" s="66" t="e">
        <f>#REF!</f>
        <v>#REF!</v>
      </c>
      <c r="M98" s="6"/>
    </row>
    <row r="99" spans="3:13" ht="17.25" hidden="1" outlineLevel="1" x14ac:dyDescent="0.25">
      <c r="D99" s="10" t="s">
        <v>92</v>
      </c>
      <c r="E99" s="46" t="e">
        <f ca="1">SUMIFS(OFFSET('LCR Scenarios Table'!$A:$A,0,MATCH($B$1,'LCR Scenarios Table'!$1:$1,0)-1),'LCR Scenarios Table'!$A:$A,E$1,'LCR Scenarios Table'!$J:$J,$D99)*'LCR Scenarios Table'!$D$1/$B$2</f>
        <v>#N/A</v>
      </c>
      <c r="F99" s="46" t="e">
        <f ca="1">SUMIFS(OFFSET('LCR Scenarios Table'!$A:$A,0,MATCH($B$1,'LCR Scenarios Table'!$1:$1,0)-1),'LCR Scenarios Table'!$A:$A,F$1,'LCR Scenarios Table'!$J:$J,$D99)*'LCR Scenarios Table'!$D$1/$B$2</f>
        <v>#N/A</v>
      </c>
      <c r="G99" s="46" t="e">
        <f ca="1">SUMIFS(OFFSET('LCR Scenarios Table'!$A:$A,0,MATCH($B$1,'LCR Scenarios Table'!$1:$1,0)-1),'LCR Scenarios Table'!$A:$A,G$1,'LCR Scenarios Table'!$J:$J,$D99)*'LCR Scenarios Table'!$D$1/$B$2</f>
        <v>#N/A</v>
      </c>
      <c r="H99" s="46" t="e">
        <f ca="1">SUMIFS(OFFSET('LCR Scenarios Table'!$A:$A,0,MATCH($B$1,'LCR Scenarios Table'!$1:$1,0)-1),'LCR Scenarios Table'!$A:$A,H$1,'LCR Scenarios Table'!$J:$J,$D99)*'LCR Scenarios Table'!$D$1/$B$2</f>
        <v>#N/A</v>
      </c>
      <c r="M99" s="6"/>
    </row>
    <row r="100" spans="3:13" ht="17.25" hidden="1" outlineLevel="1" x14ac:dyDescent="0.25">
      <c r="D100" s="10" t="s">
        <v>93</v>
      </c>
      <c r="E100" s="46" t="e">
        <f ca="1">SUMIFS(OFFSET('LCR Scenarios Table'!$A:$A,0,MATCH($B$1,'LCR Scenarios Table'!$1:$1,0)-1),'LCR Scenarios Table'!$A:$A,E$1,'LCR Scenarios Table'!$J:$J,$D100)*'LCR Scenarios Table'!$D$1/$B$2</f>
        <v>#N/A</v>
      </c>
      <c r="F100" s="46" t="e">
        <f ca="1">SUMIFS(OFFSET('LCR Scenarios Table'!$A:$A,0,MATCH($B$1,'LCR Scenarios Table'!$1:$1,0)-1),'LCR Scenarios Table'!$A:$A,F$1,'LCR Scenarios Table'!$J:$J,$D100)*'LCR Scenarios Table'!$D$1/$B$2</f>
        <v>#N/A</v>
      </c>
      <c r="G100" s="46" t="e">
        <f ca="1">SUMIFS(OFFSET('LCR Scenarios Table'!$A:$A,0,MATCH($B$1,'LCR Scenarios Table'!$1:$1,0)-1),'LCR Scenarios Table'!$A:$A,G$1,'LCR Scenarios Table'!$J:$J,$D100)*'LCR Scenarios Table'!$D$1/$B$2</f>
        <v>#N/A</v>
      </c>
      <c r="H100" s="46" t="e">
        <f ca="1">SUMIFS(OFFSET('LCR Scenarios Table'!$A:$A,0,MATCH($B$1,'LCR Scenarios Table'!$1:$1,0)-1),'LCR Scenarios Table'!$A:$A,H$1,'LCR Scenarios Table'!$J:$J,$D100)*'LCR Scenarios Table'!$D$1/$B$2</f>
        <v>#N/A</v>
      </c>
      <c r="M100" s="6"/>
    </row>
    <row r="101" spans="3:13" ht="17.25" hidden="1" outlineLevel="1" x14ac:dyDescent="0.25">
      <c r="D101" s="10" t="s">
        <v>94</v>
      </c>
      <c r="E101" s="46" t="e">
        <f ca="1">SUMIFS(OFFSET('LCR Scenarios Table'!$A:$A,0,MATCH($B$1,'LCR Scenarios Table'!$1:$1,0)-1),'LCR Scenarios Table'!$A:$A,E$1,'LCR Scenarios Table'!$J:$J,$D101)*'LCR Scenarios Table'!$D$1/$B$2</f>
        <v>#N/A</v>
      </c>
      <c r="F101" s="46" t="e">
        <f ca="1">SUMIFS(OFFSET('LCR Scenarios Table'!$A:$A,0,MATCH($B$1,'LCR Scenarios Table'!$1:$1,0)-1),'LCR Scenarios Table'!$A:$A,F$1,'LCR Scenarios Table'!$J:$J,$D101)*'LCR Scenarios Table'!$D$1/$B$2</f>
        <v>#N/A</v>
      </c>
      <c r="G101" s="46" t="e">
        <f ca="1">SUMIFS(OFFSET('LCR Scenarios Table'!$A:$A,0,MATCH($B$1,'LCR Scenarios Table'!$1:$1,0)-1),'LCR Scenarios Table'!$A:$A,G$1,'LCR Scenarios Table'!$J:$J,$D101)*'LCR Scenarios Table'!$D$1/$B$2</f>
        <v>#N/A</v>
      </c>
      <c r="H101" s="46" t="e">
        <f ca="1">SUMIFS(OFFSET('LCR Scenarios Table'!$A:$A,0,MATCH($B$1,'LCR Scenarios Table'!$1:$1,0)-1),'LCR Scenarios Table'!$A:$A,H$1,'LCR Scenarios Table'!$J:$J,$D101)*'LCR Scenarios Table'!$D$1/$B$2</f>
        <v>#N/A</v>
      </c>
      <c r="M101" s="6"/>
    </row>
    <row r="102" spans="3:13" ht="17.25" hidden="1" outlineLevel="1" x14ac:dyDescent="0.25">
      <c r="D102" s="10" t="s">
        <v>95</v>
      </c>
      <c r="E102" s="46" t="e">
        <f ca="1">SUMIFS(OFFSET('LCR Scenarios Table'!$A:$A,0,MATCH($B$1,'LCR Scenarios Table'!$1:$1,0)-1),'LCR Scenarios Table'!$A:$A,E$1,'LCR Scenarios Table'!$J:$J,$D102)*'LCR Scenarios Table'!$D$1/$B$2</f>
        <v>#N/A</v>
      </c>
      <c r="F102" s="46" t="e">
        <f ca="1">SUMIFS(OFFSET('LCR Scenarios Table'!$A:$A,0,MATCH($B$1,'LCR Scenarios Table'!$1:$1,0)-1),'LCR Scenarios Table'!$A:$A,F$1,'LCR Scenarios Table'!$J:$J,$D102)*'LCR Scenarios Table'!$D$1/$B$2</f>
        <v>#N/A</v>
      </c>
      <c r="G102" s="46" t="e">
        <f ca="1">SUMIFS(OFFSET('LCR Scenarios Table'!$A:$A,0,MATCH($B$1,'LCR Scenarios Table'!$1:$1,0)-1),'LCR Scenarios Table'!$A:$A,G$1,'LCR Scenarios Table'!$J:$J,$D102)*'LCR Scenarios Table'!$D$1/$B$2</f>
        <v>#N/A</v>
      </c>
      <c r="H102" s="46" t="e">
        <f ca="1">SUMIFS(OFFSET('LCR Scenarios Table'!$A:$A,0,MATCH($B$1,'LCR Scenarios Table'!$1:$1,0)-1),'LCR Scenarios Table'!$A:$A,H$1,'LCR Scenarios Table'!$J:$J,$D102)*'LCR Scenarios Table'!$D$1/$B$2</f>
        <v>#N/A</v>
      </c>
      <c r="M102" s="6"/>
    </row>
    <row r="103" spans="3:13" hidden="1" outlineLevel="1" x14ac:dyDescent="0.25">
      <c r="D103" s="10" t="s">
        <v>63</v>
      </c>
      <c r="E103" s="46" t="e">
        <f ca="1">SUMIFS(OFFSET('LCR Scenarios Table'!$A:$A,0,MATCH($B$1,'LCR Scenarios Table'!$1:$1,0)-1),'LCR Scenarios Table'!$A:$A,E$1,'LCR Scenarios Table'!$J:$J,$D103)*'LCR Scenarios Table'!$D$1/$B$2</f>
        <v>#N/A</v>
      </c>
      <c r="F103" s="46" t="e">
        <f ca="1">SUMIFS(OFFSET('LCR Scenarios Table'!$A:$A,0,MATCH($B$1,'LCR Scenarios Table'!$1:$1,0)-1),'LCR Scenarios Table'!$A:$A,F$1,'LCR Scenarios Table'!$J:$J,$D103)*'LCR Scenarios Table'!$D$1/$B$2</f>
        <v>#N/A</v>
      </c>
      <c r="G103" s="46" t="e">
        <f ca="1">SUMIFS(OFFSET('LCR Scenarios Table'!$A:$A,0,MATCH($B$1,'LCR Scenarios Table'!$1:$1,0)-1),'LCR Scenarios Table'!$A:$A,G$1,'LCR Scenarios Table'!$J:$J,$D103)*'LCR Scenarios Table'!$D$1/$B$2</f>
        <v>#N/A</v>
      </c>
      <c r="H103" s="46" t="e">
        <f ca="1">SUMIFS(OFFSET('LCR Scenarios Table'!$A:$A,0,MATCH($B$1,'LCR Scenarios Table'!$1:$1,0)-1),'LCR Scenarios Table'!$A:$A,H$1,'LCR Scenarios Table'!$J:$J,$D103)*'LCR Scenarios Table'!$D$1/$B$2</f>
        <v>#N/A</v>
      </c>
      <c r="M103" s="6"/>
    </row>
    <row r="104" spans="3:13" ht="17.25" hidden="1" outlineLevel="1" x14ac:dyDescent="0.25">
      <c r="D104" s="10" t="s">
        <v>96</v>
      </c>
      <c r="E104" s="46" t="e">
        <f ca="1">SUMIFS(OFFSET('LCR Scenarios Table'!$A:$A,0,MATCH($B$1,'LCR Scenarios Table'!$1:$1,0)-1),'LCR Scenarios Table'!$A:$A,E$1,'LCR Scenarios Table'!$J:$J,$D104)*'LCR Scenarios Table'!$D$1/$B$2</f>
        <v>#N/A</v>
      </c>
      <c r="F104" s="46" t="e">
        <f ca="1">SUMIFS(OFFSET('LCR Scenarios Table'!$A:$A,0,MATCH($B$1,'LCR Scenarios Table'!$1:$1,0)-1),'LCR Scenarios Table'!$A:$A,F$1,'LCR Scenarios Table'!$J:$J,$D104)*'LCR Scenarios Table'!$D$1/$B$2</f>
        <v>#N/A</v>
      </c>
      <c r="G104" s="46" t="e">
        <f ca="1">SUMIFS(OFFSET('LCR Scenarios Table'!$A:$A,0,MATCH($B$1,'LCR Scenarios Table'!$1:$1,0)-1),'LCR Scenarios Table'!$A:$A,G$1,'LCR Scenarios Table'!$J:$J,$D104)*'LCR Scenarios Table'!$D$1/$B$2</f>
        <v>#N/A</v>
      </c>
      <c r="H104" s="46" t="e">
        <f ca="1">SUMIFS(OFFSET('LCR Scenarios Table'!$A:$A,0,MATCH($B$1,'LCR Scenarios Table'!$1:$1,0)-1),'LCR Scenarios Table'!$A:$A,H$1,'LCR Scenarios Table'!$J:$J,$D104)*'LCR Scenarios Table'!$D$1/$B$2</f>
        <v>#N/A</v>
      </c>
      <c r="M104" s="6"/>
    </row>
    <row r="105" spans="3:13" ht="15.75" hidden="1" outlineLevel="1" thickBot="1" x14ac:dyDescent="0.3">
      <c r="D105" s="7" t="s">
        <v>14</v>
      </c>
      <c r="E105" s="47" t="e">
        <f ca="1">SUM(E98:E104)</f>
        <v>#N/A</v>
      </c>
      <c r="F105" s="47" t="e">
        <f ca="1">SUM(F98:F104)</f>
        <v>#N/A</v>
      </c>
      <c r="G105" s="47" t="e">
        <f ca="1">SUM(G98:G104)</f>
        <v>#N/A</v>
      </c>
      <c r="H105" s="47" t="e">
        <f ca="1">SUM(H98:H104)</f>
        <v>#N/A</v>
      </c>
      <c r="M105" s="6"/>
    </row>
    <row r="106" spans="3:13" collapsed="1" x14ac:dyDescent="0.25">
      <c r="C106" s="3">
        <f>+C93</f>
        <v>44705</v>
      </c>
      <c r="D106" s="11" t="s">
        <v>15</v>
      </c>
      <c r="E106" s="48" t="e">
        <f ca="1">E105/ABS(E97)</f>
        <v>#N/A</v>
      </c>
      <c r="F106" s="48" t="e">
        <f ca="1">F105/ABS(F97)</f>
        <v>#N/A</v>
      </c>
      <c r="G106" s="48" t="e">
        <f ca="1">G105/ABS(G97)</f>
        <v>#N/A</v>
      </c>
      <c r="H106" s="48" t="e">
        <f ca="1">H105/ABS(H97)</f>
        <v>#N/A</v>
      </c>
    </row>
    <row r="107" spans="3:13" ht="32.25" hidden="1" outlineLevel="1" x14ac:dyDescent="0.25">
      <c r="D107" s="8" t="str">
        <f>"Cash Flow Usage ($"&amp;IF($B$2=1,"",IF($B$2=1000,"Thousands",IF($B$2=1000000,"Millions",TEXT($B$2,"#,##0")))&amp;")")</f>
        <v>Cash Flow Usage ($Millions)</v>
      </c>
      <c r="E107" s="50" t="s">
        <v>98</v>
      </c>
      <c r="F107" s="50" t="s">
        <v>97</v>
      </c>
      <c r="G107" s="50" t="s">
        <v>99</v>
      </c>
      <c r="H107" s="50" t="s">
        <v>160</v>
      </c>
    </row>
    <row r="108" spans="3:13" ht="17.25" hidden="1" outlineLevel="1" x14ac:dyDescent="0.25">
      <c r="D108" s="10" t="s">
        <v>66</v>
      </c>
      <c r="E108" s="46" t="e">
        <f ca="1">SUMIFS(OFFSET('LCR Scenarios Table'!$A:$A,0,MATCH($B$1,'LCR Scenarios Table'!$1:$1,0)-1),'LCR Scenarios Table'!$A:$A,E$1,'LCR Scenarios Table'!$J:$J,$D108)*'LCR Scenarios Table'!$D$1/$B$2</f>
        <v>#N/A</v>
      </c>
      <c r="F108" s="46" t="e">
        <f ca="1">SUMIFS(OFFSET('LCR Scenarios Table'!$A:$A,0,MATCH($B$1,'LCR Scenarios Table'!$1:$1,0)-1),'LCR Scenarios Table'!$A:$A,F$1,'LCR Scenarios Table'!$J:$J,$D108)*'LCR Scenarios Table'!$D$1/$B$2</f>
        <v>#N/A</v>
      </c>
      <c r="G108" s="46" t="e">
        <f ca="1">SUMIFS(OFFSET('LCR Scenarios Table'!$A:$A,0,MATCH($B$1,'LCR Scenarios Table'!$1:$1,0)-1),'LCR Scenarios Table'!$A:$A,G$1,'LCR Scenarios Table'!$J:$J,$D108)*'LCR Scenarios Table'!$D$1/$B$2</f>
        <v>#N/A</v>
      </c>
      <c r="H108" s="46" t="e">
        <f ca="1">SUMIFS(OFFSET('LCR Scenarios Table'!$A:$A,0,MATCH($B$1,'LCR Scenarios Table'!$1:$1,0)-1),'LCR Scenarios Table'!$A:$A,H$1,'LCR Scenarios Table'!$J:$J,$D108)*'LCR Scenarios Table'!$D$1/$B$2</f>
        <v>#N/A</v>
      </c>
    </row>
    <row r="109" spans="3:13" ht="17.25" hidden="1" outlineLevel="1" x14ac:dyDescent="0.25">
      <c r="D109" s="10" t="s">
        <v>67</v>
      </c>
      <c r="E109" s="46" t="e">
        <f ca="1">SUMIFS(OFFSET('LCR Scenarios Table'!$A:$A,0,MATCH($B$1,'LCR Scenarios Table'!$1:$1,0)-1),'LCR Scenarios Table'!$A:$A,E$1,'LCR Scenarios Table'!$J:$J,$D109)*'LCR Scenarios Table'!$D$1/$B$2</f>
        <v>#N/A</v>
      </c>
      <c r="F109" s="46" t="e">
        <f ca="1">SUMIFS(OFFSET('LCR Scenarios Table'!$A:$A,0,MATCH($B$1,'LCR Scenarios Table'!$1:$1,0)-1),'LCR Scenarios Table'!$A:$A,F$1,'LCR Scenarios Table'!$J:$J,$D109)*'LCR Scenarios Table'!$D$1/$B$2</f>
        <v>#N/A</v>
      </c>
      <c r="G109" s="46" t="e">
        <f ca="1">SUMIFS(OFFSET('LCR Scenarios Table'!$A:$A,0,MATCH($B$1,'LCR Scenarios Table'!$1:$1,0)-1),'LCR Scenarios Table'!$A:$A,G$1,'LCR Scenarios Table'!$J:$J,$D109)*'LCR Scenarios Table'!$D$1/$B$2</f>
        <v>#N/A</v>
      </c>
      <c r="H109" s="46" t="e">
        <f ca="1">SUMIFS(OFFSET('LCR Scenarios Table'!$A:$A,0,MATCH($B$1,'LCR Scenarios Table'!$1:$1,0)-1),'LCR Scenarios Table'!$A:$A,H$1,'LCR Scenarios Table'!$J:$J,$D109)*'LCR Scenarios Table'!$D$1/$B$2</f>
        <v>#N/A</v>
      </c>
    </row>
    <row r="110" spans="3:13" collapsed="1" x14ac:dyDescent="0.25">
      <c r="C110" s="3">
        <v>44716</v>
      </c>
      <c r="D110" s="10" t="s">
        <v>164</v>
      </c>
      <c r="E110" s="65" t="e">
        <f>SUMIFS(#REF!,#REF!,"OPB",#REF!,"OPB Debenture*",#REF!,"&lt;="&amp;$C110+365,#REF!,"&gt;"&amp;$C110)/$B$2</f>
        <v>#REF!</v>
      </c>
      <c r="F110" s="65" t="e">
        <f>SUMIFS(#REF!,#REF!,"OPB",#REF!,"OPB Debenture*",#REF!,"&lt;="&amp;$C110+30,#REF!,"&gt;"&amp;$C110)/$B$2</f>
        <v>#REF!</v>
      </c>
      <c r="G110" s="65" t="e">
        <f>SUMIFS(#REF!,#REF!,"OPB",#REF!,"OPB Debenture*",#REF!,"&lt;="&amp;$C110+30,#REF!,"&gt;"&amp;$C110)/$B$2</f>
        <v>#REF!</v>
      </c>
      <c r="H110" s="65" t="e">
        <f>SUMIFS(#REF!,#REF!,"OPB",#REF!,"OPB Debenture*",#REF!,"&lt;="&amp;$C110+30,#REF!,"&gt;"&amp;$C110)/$B$2</f>
        <v>#REF!</v>
      </c>
    </row>
    <row r="111" spans="3:13" ht="17.25" hidden="1" outlineLevel="1" x14ac:dyDescent="0.25">
      <c r="D111" s="10" t="s">
        <v>69</v>
      </c>
      <c r="E111" s="46" t="e">
        <f ca="1">SUMIFS(OFFSET('LCR Scenarios Table'!$A:$A,0,MATCH($B$1,'LCR Scenarios Table'!$1:$1,0)-1),'LCR Scenarios Table'!$A:$A,E$1,'LCR Scenarios Table'!$J:$J,$D111)*'LCR Scenarios Table'!$D$1/$B$2</f>
        <v>#N/A</v>
      </c>
      <c r="F111" s="46" t="e">
        <f ca="1">SUMIFS(OFFSET('LCR Scenarios Table'!$A:$A,0,MATCH($B$1,'LCR Scenarios Table'!$1:$1,0)-1),'LCR Scenarios Table'!$A:$A,F$1,'LCR Scenarios Table'!$J:$J,$D111)*'LCR Scenarios Table'!$D$1/$B$2</f>
        <v>#N/A</v>
      </c>
      <c r="G111" s="46" t="e">
        <f ca="1">SUMIFS(OFFSET('LCR Scenarios Table'!$A:$A,0,MATCH($B$1,'LCR Scenarios Table'!$1:$1,0)-1),'LCR Scenarios Table'!$A:$A,G$1,'LCR Scenarios Table'!$J:$J,$D111)*'LCR Scenarios Table'!$D$1/$B$2</f>
        <v>#N/A</v>
      </c>
      <c r="H111" s="46" t="e">
        <f ca="1">SUMIFS(OFFSET('LCR Scenarios Table'!$A:$A,0,MATCH($B$1,'LCR Scenarios Table'!$1:$1,0)-1),'LCR Scenarios Table'!$A:$A,H$1,'LCR Scenarios Table'!$J:$J,$D111)*'LCR Scenarios Table'!$D$1/$B$2</f>
        <v>#N/A</v>
      </c>
    </row>
    <row r="112" spans="3:13" ht="17.25" hidden="1" outlineLevel="1" x14ac:dyDescent="0.25">
      <c r="D112" s="10" t="s">
        <v>89</v>
      </c>
      <c r="E112" s="46" t="e">
        <f ca="1">SUMIFS(OFFSET('LCR Scenarios Table'!$A:$A,0,MATCH($B$1,'LCR Scenarios Table'!$1:$1,0)-1),'LCR Scenarios Table'!$A:$A,E$1,'LCR Scenarios Table'!$J:$J,$D112)*'LCR Scenarios Table'!$D$1/$B$2</f>
        <v>#N/A</v>
      </c>
      <c r="F112" s="46" t="e">
        <f ca="1">SUMIFS(OFFSET('LCR Scenarios Table'!$A:$A,0,MATCH($B$1,'LCR Scenarios Table'!$1:$1,0)-1),'LCR Scenarios Table'!$A:$A,F$1,'LCR Scenarios Table'!$J:$J,$D112)*'LCR Scenarios Table'!$D$1/$B$2</f>
        <v>#N/A</v>
      </c>
      <c r="G112" s="46" t="e">
        <f ca="1">SUMIFS(OFFSET('LCR Scenarios Table'!$A:$A,0,MATCH($B$1,'LCR Scenarios Table'!$1:$1,0)-1),'LCR Scenarios Table'!$A:$A,G$1,'LCR Scenarios Table'!$J:$J,$D112)*'LCR Scenarios Table'!$D$1/$B$2</f>
        <v>#N/A</v>
      </c>
      <c r="H112" s="46" t="e">
        <f ca="1">SUMIFS(OFFSET('LCR Scenarios Table'!$A:$A,0,MATCH($B$1,'LCR Scenarios Table'!$1:$1,0)-1),'LCR Scenarios Table'!$A:$A,H$1,'LCR Scenarios Table'!$J:$J,$D112)*'LCR Scenarios Table'!$D$1/$B$2</f>
        <v>#N/A</v>
      </c>
    </row>
    <row r="113" spans="3:13" ht="17.25" hidden="1" outlineLevel="1" x14ac:dyDescent="0.25">
      <c r="D113" s="10" t="s">
        <v>90</v>
      </c>
      <c r="E113" s="46" t="e">
        <f ca="1">SUMIFS(OFFSET('LCR Scenarios Table'!$A:$A,0,MATCH($B$1,'LCR Scenarios Table'!$1:$1,0)-1),'LCR Scenarios Table'!$A:$A,E$1,'LCR Scenarios Table'!$J:$J,$D113)*'LCR Scenarios Table'!$D$1/$B$2</f>
        <v>#N/A</v>
      </c>
      <c r="F113" s="46" t="e">
        <f ca="1">SUMIFS(OFFSET('LCR Scenarios Table'!$A:$A,0,MATCH($B$1,'LCR Scenarios Table'!$1:$1,0)-1),'LCR Scenarios Table'!$A:$A,F$1,'LCR Scenarios Table'!$J:$J,$D113)*'LCR Scenarios Table'!$D$1/$B$2</f>
        <v>#N/A</v>
      </c>
      <c r="G113" s="46" t="e">
        <f ca="1">SUMIFS(OFFSET('LCR Scenarios Table'!$A:$A,0,MATCH($B$1,'LCR Scenarios Table'!$1:$1,0)-1),'LCR Scenarios Table'!$A:$A,G$1,'LCR Scenarios Table'!$J:$J,$D113)*'LCR Scenarios Table'!$D$1/$B$2</f>
        <v>#N/A</v>
      </c>
      <c r="H113" s="46" t="e">
        <f ca="1">SUMIFS(OFFSET('LCR Scenarios Table'!$A:$A,0,MATCH($B$1,'LCR Scenarios Table'!$1:$1,0)-1),'LCR Scenarios Table'!$A:$A,H$1,'LCR Scenarios Table'!$J:$J,$D113)*'LCR Scenarios Table'!$D$1/$B$2</f>
        <v>#N/A</v>
      </c>
    </row>
    <row r="114" spans="3:13" ht="15.75" hidden="1" outlineLevel="1" thickBot="1" x14ac:dyDescent="0.3">
      <c r="D114" s="7" t="s">
        <v>13</v>
      </c>
      <c r="E114" s="47" t="e">
        <f ca="1">SUM(E108:E113)</f>
        <v>#N/A</v>
      </c>
      <c r="F114" s="47" t="e">
        <f ca="1">SUM(F108:F113)</f>
        <v>#N/A</v>
      </c>
      <c r="G114" s="47" t="e">
        <f ca="1">SUM(G108:G113)</f>
        <v>#N/A</v>
      </c>
      <c r="H114" s="47" t="e">
        <f ca="1">SUM(H108:H113)</f>
        <v>#N/A</v>
      </c>
    </row>
    <row r="115" spans="3:13" ht="18" hidden="1" outlineLevel="1" thickTop="1" x14ac:dyDescent="0.25">
      <c r="D115" s="10" t="s">
        <v>91</v>
      </c>
      <c r="E115" s="65" t="e">
        <f ca="1">SUMIFS(OFFSET('LCR Scenarios Table'!$A:$A,0,MATCH($B$1,'LCR Scenarios Table'!$1:$1,0)-1),'LCR Scenarios Table'!$A:$A,E$1,'LCR Scenarios Table'!$J:$J,$D115)*'LCR Scenarios Table'!$D$1/$B$2+SUM($I$30:$I115)/$B$2</f>
        <v>#N/A</v>
      </c>
      <c r="F115" s="65" t="e">
        <f ca="1">SUMIFS(OFFSET('LCR Scenarios Table'!$A:$A,0,MATCH($B$1,'LCR Scenarios Table'!$1:$1,0)-1),'LCR Scenarios Table'!$A:$A,F$1,'LCR Scenarios Table'!$J:$J,$D115)*'LCR Scenarios Table'!$D$1/$B$2+SUM($I$30:$I115)/$B$2</f>
        <v>#N/A</v>
      </c>
      <c r="G115" s="65" t="e">
        <f ca="1">SUMIFS(OFFSET('LCR Scenarios Table'!$A:$A,0,MATCH($B$1,'LCR Scenarios Table'!$1:$1,0)-1),'LCR Scenarios Table'!$A:$A,G$1,'LCR Scenarios Table'!$J:$J,$D115)*'LCR Scenarios Table'!$D$1/$B$2+SUM($I$30:$I115)/$B$2</f>
        <v>#N/A</v>
      </c>
      <c r="H115" s="65" t="e">
        <f ca="1">SUMIFS(OFFSET('LCR Scenarios Table'!$A:$A,0,MATCH($B$1,'LCR Scenarios Table'!$1:$1,0)-1),'LCR Scenarios Table'!$A:$A,H$1,'LCR Scenarios Table'!$J:$J,$D115)*'LCR Scenarios Table'!$D$1/$B$2+SUM($I$30:$I115)/$B$2</f>
        <v>#N/A</v>
      </c>
      <c r="I115" s="66"/>
      <c r="M115" s="6"/>
    </row>
    <row r="116" spans="3:13" ht="17.25" hidden="1" outlineLevel="1" x14ac:dyDescent="0.25">
      <c r="D116" s="10" t="s">
        <v>92</v>
      </c>
      <c r="E116" s="46" t="e">
        <f ca="1">SUMIFS(OFFSET('LCR Scenarios Table'!$A:$A,0,MATCH($B$1,'LCR Scenarios Table'!$1:$1,0)-1),'LCR Scenarios Table'!$A:$A,E$1,'LCR Scenarios Table'!$J:$J,$D116)*'LCR Scenarios Table'!$D$1/$B$2</f>
        <v>#N/A</v>
      </c>
      <c r="F116" s="46" t="e">
        <f ca="1">SUMIFS(OFFSET('LCR Scenarios Table'!$A:$A,0,MATCH($B$1,'LCR Scenarios Table'!$1:$1,0)-1),'LCR Scenarios Table'!$A:$A,F$1,'LCR Scenarios Table'!$J:$J,$D116)*'LCR Scenarios Table'!$D$1/$B$2</f>
        <v>#N/A</v>
      </c>
      <c r="G116" s="46" t="e">
        <f ca="1">SUMIFS(OFFSET('LCR Scenarios Table'!$A:$A,0,MATCH($B$1,'LCR Scenarios Table'!$1:$1,0)-1),'LCR Scenarios Table'!$A:$A,G$1,'LCR Scenarios Table'!$J:$J,$D116)*'LCR Scenarios Table'!$D$1/$B$2</f>
        <v>#N/A</v>
      </c>
      <c r="H116" s="46" t="e">
        <f ca="1">SUMIFS(OFFSET('LCR Scenarios Table'!$A:$A,0,MATCH($B$1,'LCR Scenarios Table'!$1:$1,0)-1),'LCR Scenarios Table'!$A:$A,H$1,'LCR Scenarios Table'!$J:$J,$D116)*'LCR Scenarios Table'!$D$1/$B$2</f>
        <v>#N/A</v>
      </c>
      <c r="M116" s="6"/>
    </row>
    <row r="117" spans="3:13" ht="17.25" hidden="1" outlineLevel="1" x14ac:dyDescent="0.25">
      <c r="D117" s="10" t="s">
        <v>93</v>
      </c>
      <c r="E117" s="46" t="e">
        <f ca="1">SUMIFS(OFFSET('LCR Scenarios Table'!$A:$A,0,MATCH($B$1,'LCR Scenarios Table'!$1:$1,0)-1),'LCR Scenarios Table'!$A:$A,E$1,'LCR Scenarios Table'!$J:$J,$D117)*'LCR Scenarios Table'!$D$1/$B$2</f>
        <v>#N/A</v>
      </c>
      <c r="F117" s="46" t="e">
        <f ca="1">SUMIFS(OFFSET('LCR Scenarios Table'!$A:$A,0,MATCH($B$1,'LCR Scenarios Table'!$1:$1,0)-1),'LCR Scenarios Table'!$A:$A,F$1,'LCR Scenarios Table'!$J:$J,$D117)*'LCR Scenarios Table'!$D$1/$B$2</f>
        <v>#N/A</v>
      </c>
      <c r="G117" s="46" t="e">
        <f ca="1">SUMIFS(OFFSET('LCR Scenarios Table'!$A:$A,0,MATCH($B$1,'LCR Scenarios Table'!$1:$1,0)-1),'LCR Scenarios Table'!$A:$A,G$1,'LCR Scenarios Table'!$J:$J,$D117)*'LCR Scenarios Table'!$D$1/$B$2</f>
        <v>#N/A</v>
      </c>
      <c r="H117" s="46" t="e">
        <f ca="1">SUMIFS(OFFSET('LCR Scenarios Table'!$A:$A,0,MATCH($B$1,'LCR Scenarios Table'!$1:$1,0)-1),'LCR Scenarios Table'!$A:$A,H$1,'LCR Scenarios Table'!$J:$J,$D117)*'LCR Scenarios Table'!$D$1/$B$2</f>
        <v>#N/A</v>
      </c>
      <c r="M117" s="6"/>
    </row>
    <row r="118" spans="3:13" ht="17.25" hidden="1" outlineLevel="1" x14ac:dyDescent="0.25">
      <c r="D118" s="10" t="s">
        <v>94</v>
      </c>
      <c r="E118" s="46" t="e">
        <f ca="1">SUMIFS(OFFSET('LCR Scenarios Table'!$A:$A,0,MATCH($B$1,'LCR Scenarios Table'!$1:$1,0)-1),'LCR Scenarios Table'!$A:$A,E$1,'LCR Scenarios Table'!$J:$J,$D118)*'LCR Scenarios Table'!$D$1/$B$2</f>
        <v>#N/A</v>
      </c>
      <c r="F118" s="46" t="e">
        <f ca="1">SUMIFS(OFFSET('LCR Scenarios Table'!$A:$A,0,MATCH($B$1,'LCR Scenarios Table'!$1:$1,0)-1),'LCR Scenarios Table'!$A:$A,F$1,'LCR Scenarios Table'!$J:$J,$D118)*'LCR Scenarios Table'!$D$1/$B$2</f>
        <v>#N/A</v>
      </c>
      <c r="G118" s="46" t="e">
        <f ca="1">SUMIFS(OFFSET('LCR Scenarios Table'!$A:$A,0,MATCH($B$1,'LCR Scenarios Table'!$1:$1,0)-1),'LCR Scenarios Table'!$A:$A,G$1,'LCR Scenarios Table'!$J:$J,$D118)*'LCR Scenarios Table'!$D$1/$B$2</f>
        <v>#N/A</v>
      </c>
      <c r="H118" s="46" t="e">
        <f ca="1">SUMIFS(OFFSET('LCR Scenarios Table'!$A:$A,0,MATCH($B$1,'LCR Scenarios Table'!$1:$1,0)-1),'LCR Scenarios Table'!$A:$A,H$1,'LCR Scenarios Table'!$J:$J,$D118)*'LCR Scenarios Table'!$D$1/$B$2</f>
        <v>#N/A</v>
      </c>
      <c r="M118" s="6"/>
    </row>
    <row r="119" spans="3:13" ht="17.25" hidden="1" outlineLevel="1" x14ac:dyDescent="0.25">
      <c r="D119" s="10" t="s">
        <v>95</v>
      </c>
      <c r="E119" s="46" t="e">
        <f ca="1">SUMIFS(OFFSET('LCR Scenarios Table'!$A:$A,0,MATCH($B$1,'LCR Scenarios Table'!$1:$1,0)-1),'LCR Scenarios Table'!$A:$A,E$1,'LCR Scenarios Table'!$J:$J,$D119)*'LCR Scenarios Table'!$D$1/$B$2</f>
        <v>#N/A</v>
      </c>
      <c r="F119" s="46" t="e">
        <f ca="1">SUMIFS(OFFSET('LCR Scenarios Table'!$A:$A,0,MATCH($B$1,'LCR Scenarios Table'!$1:$1,0)-1),'LCR Scenarios Table'!$A:$A,F$1,'LCR Scenarios Table'!$J:$J,$D119)*'LCR Scenarios Table'!$D$1/$B$2</f>
        <v>#N/A</v>
      </c>
      <c r="G119" s="46" t="e">
        <f ca="1">SUMIFS(OFFSET('LCR Scenarios Table'!$A:$A,0,MATCH($B$1,'LCR Scenarios Table'!$1:$1,0)-1),'LCR Scenarios Table'!$A:$A,G$1,'LCR Scenarios Table'!$J:$J,$D119)*'LCR Scenarios Table'!$D$1/$B$2</f>
        <v>#N/A</v>
      </c>
      <c r="H119" s="46" t="e">
        <f ca="1">SUMIFS(OFFSET('LCR Scenarios Table'!$A:$A,0,MATCH($B$1,'LCR Scenarios Table'!$1:$1,0)-1),'LCR Scenarios Table'!$A:$A,H$1,'LCR Scenarios Table'!$J:$J,$D119)*'LCR Scenarios Table'!$D$1/$B$2</f>
        <v>#N/A</v>
      </c>
      <c r="M119" s="6"/>
    </row>
    <row r="120" spans="3:13" hidden="1" outlineLevel="1" x14ac:dyDescent="0.25">
      <c r="D120" s="10" t="s">
        <v>63</v>
      </c>
      <c r="E120" s="46" t="e">
        <f ca="1">SUMIFS(OFFSET('LCR Scenarios Table'!$A:$A,0,MATCH($B$1,'LCR Scenarios Table'!$1:$1,0)-1),'LCR Scenarios Table'!$A:$A,E$1,'LCR Scenarios Table'!$J:$J,$D120)*'LCR Scenarios Table'!$D$1/$B$2</f>
        <v>#N/A</v>
      </c>
      <c r="F120" s="46" t="e">
        <f ca="1">SUMIFS(OFFSET('LCR Scenarios Table'!$A:$A,0,MATCH($B$1,'LCR Scenarios Table'!$1:$1,0)-1),'LCR Scenarios Table'!$A:$A,F$1,'LCR Scenarios Table'!$J:$J,$D120)*'LCR Scenarios Table'!$D$1/$B$2</f>
        <v>#N/A</v>
      </c>
      <c r="G120" s="46" t="e">
        <f ca="1">SUMIFS(OFFSET('LCR Scenarios Table'!$A:$A,0,MATCH($B$1,'LCR Scenarios Table'!$1:$1,0)-1),'LCR Scenarios Table'!$A:$A,G$1,'LCR Scenarios Table'!$J:$J,$D120)*'LCR Scenarios Table'!$D$1/$B$2</f>
        <v>#N/A</v>
      </c>
      <c r="H120" s="46" t="e">
        <f ca="1">SUMIFS(OFFSET('LCR Scenarios Table'!$A:$A,0,MATCH($B$1,'LCR Scenarios Table'!$1:$1,0)-1),'LCR Scenarios Table'!$A:$A,H$1,'LCR Scenarios Table'!$J:$J,$D120)*'LCR Scenarios Table'!$D$1/$B$2</f>
        <v>#N/A</v>
      </c>
      <c r="M120" s="6"/>
    </row>
    <row r="121" spans="3:13" ht="17.25" hidden="1" outlineLevel="1" x14ac:dyDescent="0.25">
      <c r="D121" s="10" t="s">
        <v>96</v>
      </c>
      <c r="E121" s="46" t="e">
        <f ca="1">SUMIFS(OFFSET('LCR Scenarios Table'!$A:$A,0,MATCH($B$1,'LCR Scenarios Table'!$1:$1,0)-1),'LCR Scenarios Table'!$A:$A,E$1,'LCR Scenarios Table'!$J:$J,$D121)*'LCR Scenarios Table'!$D$1/$B$2</f>
        <v>#N/A</v>
      </c>
      <c r="F121" s="46" t="e">
        <f ca="1">SUMIFS(OFFSET('LCR Scenarios Table'!$A:$A,0,MATCH($B$1,'LCR Scenarios Table'!$1:$1,0)-1),'LCR Scenarios Table'!$A:$A,F$1,'LCR Scenarios Table'!$J:$J,$D121)*'LCR Scenarios Table'!$D$1/$B$2</f>
        <v>#N/A</v>
      </c>
      <c r="G121" s="46" t="e">
        <f ca="1">SUMIFS(OFFSET('LCR Scenarios Table'!$A:$A,0,MATCH($B$1,'LCR Scenarios Table'!$1:$1,0)-1),'LCR Scenarios Table'!$A:$A,G$1,'LCR Scenarios Table'!$J:$J,$D121)*'LCR Scenarios Table'!$D$1/$B$2</f>
        <v>#N/A</v>
      </c>
      <c r="H121" s="46" t="e">
        <f ca="1">SUMIFS(OFFSET('LCR Scenarios Table'!$A:$A,0,MATCH($B$1,'LCR Scenarios Table'!$1:$1,0)-1),'LCR Scenarios Table'!$A:$A,H$1,'LCR Scenarios Table'!$J:$J,$D121)*'LCR Scenarios Table'!$D$1/$B$2</f>
        <v>#N/A</v>
      </c>
      <c r="M121" s="6"/>
    </row>
    <row r="122" spans="3:13" ht="15.75" hidden="1" outlineLevel="1" thickBot="1" x14ac:dyDescent="0.3">
      <c r="D122" s="7" t="s">
        <v>14</v>
      </c>
      <c r="E122" s="47" t="e">
        <f ca="1">SUM(E115:E121)</f>
        <v>#N/A</v>
      </c>
      <c r="F122" s="47" t="e">
        <f ca="1">SUM(F115:F121)</f>
        <v>#N/A</v>
      </c>
      <c r="G122" s="47" t="e">
        <f ca="1">SUM(G115:G121)</f>
        <v>#N/A</v>
      </c>
      <c r="H122" s="47" t="e">
        <f ca="1">SUM(H115:H121)</f>
        <v>#N/A</v>
      </c>
      <c r="M122" s="6"/>
    </row>
    <row r="123" spans="3:13" collapsed="1" x14ac:dyDescent="0.25">
      <c r="C123" s="3">
        <f>+C110</f>
        <v>44716</v>
      </c>
      <c r="D123" s="11" t="s">
        <v>15</v>
      </c>
      <c r="E123" s="48" t="e">
        <f ca="1">E122/ABS(E114)</f>
        <v>#N/A</v>
      </c>
      <c r="F123" s="48" t="e">
        <f ca="1">F122/ABS(F114)</f>
        <v>#N/A</v>
      </c>
      <c r="G123" s="48" t="e">
        <f ca="1">G122/ABS(G114)</f>
        <v>#N/A</v>
      </c>
      <c r="H123" s="48" t="e">
        <f ca="1">H122/ABS(H114)</f>
        <v>#N/A</v>
      </c>
    </row>
    <row r="124" spans="3:13" ht="32.25" hidden="1" outlineLevel="1" x14ac:dyDescent="0.25">
      <c r="D124" s="8" t="str">
        <f>"Cash Flow Usage ($"&amp;IF($B$2=1,"",IF($B$2=1000,"Thousands",IF($B$2=1000000,"Millions",TEXT($B$2,"#,##0")))&amp;")")</f>
        <v>Cash Flow Usage ($Millions)</v>
      </c>
      <c r="E124" s="50" t="s">
        <v>98</v>
      </c>
      <c r="F124" s="50" t="s">
        <v>97</v>
      </c>
      <c r="G124" s="50" t="s">
        <v>99</v>
      </c>
      <c r="H124" s="50" t="s">
        <v>160</v>
      </c>
    </row>
    <row r="125" spans="3:13" ht="17.25" hidden="1" outlineLevel="1" x14ac:dyDescent="0.25">
      <c r="D125" s="10" t="s">
        <v>66</v>
      </c>
      <c r="E125" s="46" t="e">
        <f ca="1">SUMIFS(OFFSET('LCR Scenarios Table'!$A:$A,0,MATCH($B$1,'LCR Scenarios Table'!$1:$1,0)-1),'LCR Scenarios Table'!$A:$A,E$1,'LCR Scenarios Table'!$J:$J,$D125)*'LCR Scenarios Table'!$D$1/$B$2</f>
        <v>#N/A</v>
      </c>
      <c r="F125" s="46" t="e">
        <f ca="1">SUMIFS(OFFSET('LCR Scenarios Table'!$A:$A,0,MATCH($B$1,'LCR Scenarios Table'!$1:$1,0)-1),'LCR Scenarios Table'!$A:$A,F$1,'LCR Scenarios Table'!$J:$J,$D125)*'LCR Scenarios Table'!$D$1/$B$2</f>
        <v>#N/A</v>
      </c>
      <c r="G125" s="46" t="e">
        <f ca="1">SUMIFS(OFFSET('LCR Scenarios Table'!$A:$A,0,MATCH($B$1,'LCR Scenarios Table'!$1:$1,0)-1),'LCR Scenarios Table'!$A:$A,G$1,'LCR Scenarios Table'!$J:$J,$D125)*'LCR Scenarios Table'!$D$1/$B$2</f>
        <v>#N/A</v>
      </c>
      <c r="H125" s="46" t="e">
        <f ca="1">SUMIFS(OFFSET('LCR Scenarios Table'!$A:$A,0,MATCH($B$1,'LCR Scenarios Table'!$1:$1,0)-1),'LCR Scenarios Table'!$A:$A,H$1,'LCR Scenarios Table'!$J:$J,$D125)*'LCR Scenarios Table'!$D$1/$B$2</f>
        <v>#N/A</v>
      </c>
    </row>
    <row r="126" spans="3:13" ht="17.25" hidden="1" outlineLevel="1" x14ac:dyDescent="0.25">
      <c r="D126" s="10" t="s">
        <v>67</v>
      </c>
      <c r="E126" s="46" t="e">
        <f ca="1">SUMIFS(OFFSET('LCR Scenarios Table'!$A:$A,0,MATCH($B$1,'LCR Scenarios Table'!$1:$1,0)-1),'LCR Scenarios Table'!$A:$A,E$1,'LCR Scenarios Table'!$J:$J,$D126)*'LCR Scenarios Table'!$D$1/$B$2</f>
        <v>#N/A</v>
      </c>
      <c r="F126" s="46" t="e">
        <f ca="1">SUMIFS(OFFSET('LCR Scenarios Table'!$A:$A,0,MATCH($B$1,'LCR Scenarios Table'!$1:$1,0)-1),'LCR Scenarios Table'!$A:$A,F$1,'LCR Scenarios Table'!$J:$J,$D126)*'LCR Scenarios Table'!$D$1/$B$2</f>
        <v>#N/A</v>
      </c>
      <c r="G126" s="46" t="e">
        <f ca="1">SUMIFS(OFFSET('LCR Scenarios Table'!$A:$A,0,MATCH($B$1,'LCR Scenarios Table'!$1:$1,0)-1),'LCR Scenarios Table'!$A:$A,G$1,'LCR Scenarios Table'!$J:$J,$D126)*'LCR Scenarios Table'!$D$1/$B$2</f>
        <v>#N/A</v>
      </c>
      <c r="H126" s="46" t="e">
        <f ca="1">SUMIFS(OFFSET('LCR Scenarios Table'!$A:$A,0,MATCH($B$1,'LCR Scenarios Table'!$1:$1,0)-1),'LCR Scenarios Table'!$A:$A,H$1,'LCR Scenarios Table'!$J:$J,$D126)*'LCR Scenarios Table'!$D$1/$B$2</f>
        <v>#N/A</v>
      </c>
    </row>
    <row r="127" spans="3:13" collapsed="1" x14ac:dyDescent="0.25">
      <c r="C127" s="3">
        <v>44737</v>
      </c>
      <c r="D127" s="10" t="s">
        <v>164</v>
      </c>
      <c r="E127" s="65" t="e">
        <f>SUMIFS(#REF!,#REF!,"OPB",#REF!,"OPB Debenture*",#REF!,"&lt;="&amp;$C127+365,#REF!,"&gt;"&amp;$C127)/$B$2</f>
        <v>#REF!</v>
      </c>
      <c r="F127" s="65" t="e">
        <f>SUMIFS(#REF!,#REF!,"OPB",#REF!,"OPB Debenture*",#REF!,"&lt;="&amp;$C127+30,#REF!,"&gt;"&amp;$C127)/$B$2</f>
        <v>#REF!</v>
      </c>
      <c r="G127" s="65" t="e">
        <f>SUMIFS(#REF!,#REF!,"OPB",#REF!,"OPB Debenture*",#REF!,"&lt;="&amp;$C127+30,#REF!,"&gt;"&amp;$C127)/$B$2</f>
        <v>#REF!</v>
      </c>
      <c r="H127" s="65" t="e">
        <f>SUMIFS(#REF!,#REF!,"OPB",#REF!,"OPB Debenture*",#REF!,"&lt;="&amp;$C127+30,#REF!,"&gt;"&amp;$C127)/$B$2</f>
        <v>#REF!</v>
      </c>
    </row>
    <row r="128" spans="3:13" ht="17.25" hidden="1" outlineLevel="1" x14ac:dyDescent="0.25">
      <c r="D128" s="10" t="s">
        <v>69</v>
      </c>
      <c r="E128" s="46" t="e">
        <f ca="1">SUMIFS(OFFSET('LCR Scenarios Table'!$A:$A,0,MATCH($B$1,'LCR Scenarios Table'!$1:$1,0)-1),'LCR Scenarios Table'!$A:$A,E$1,'LCR Scenarios Table'!$J:$J,$D128)*'LCR Scenarios Table'!$D$1/$B$2</f>
        <v>#N/A</v>
      </c>
      <c r="F128" s="46" t="e">
        <f ca="1">SUMIFS(OFFSET('LCR Scenarios Table'!$A:$A,0,MATCH($B$1,'LCR Scenarios Table'!$1:$1,0)-1),'LCR Scenarios Table'!$A:$A,F$1,'LCR Scenarios Table'!$J:$J,$D128)*'LCR Scenarios Table'!$D$1/$B$2</f>
        <v>#N/A</v>
      </c>
      <c r="G128" s="46" t="e">
        <f ca="1">SUMIFS(OFFSET('LCR Scenarios Table'!$A:$A,0,MATCH($B$1,'LCR Scenarios Table'!$1:$1,0)-1),'LCR Scenarios Table'!$A:$A,G$1,'LCR Scenarios Table'!$J:$J,$D128)*'LCR Scenarios Table'!$D$1/$B$2</f>
        <v>#N/A</v>
      </c>
      <c r="H128" s="46" t="e">
        <f ca="1">SUMIFS(OFFSET('LCR Scenarios Table'!$A:$A,0,MATCH($B$1,'LCR Scenarios Table'!$1:$1,0)-1),'LCR Scenarios Table'!$A:$A,H$1,'LCR Scenarios Table'!$J:$J,$D128)*'LCR Scenarios Table'!$D$1/$B$2</f>
        <v>#N/A</v>
      </c>
    </row>
    <row r="129" spans="3:13" ht="17.25" hidden="1" outlineLevel="1" x14ac:dyDescent="0.25">
      <c r="D129" s="10" t="s">
        <v>89</v>
      </c>
      <c r="E129" s="46" t="e">
        <f ca="1">SUMIFS(OFFSET('LCR Scenarios Table'!$A:$A,0,MATCH($B$1,'LCR Scenarios Table'!$1:$1,0)-1),'LCR Scenarios Table'!$A:$A,E$1,'LCR Scenarios Table'!$J:$J,$D129)*'LCR Scenarios Table'!$D$1/$B$2</f>
        <v>#N/A</v>
      </c>
      <c r="F129" s="46" t="e">
        <f ca="1">SUMIFS(OFFSET('LCR Scenarios Table'!$A:$A,0,MATCH($B$1,'LCR Scenarios Table'!$1:$1,0)-1),'LCR Scenarios Table'!$A:$A,F$1,'LCR Scenarios Table'!$J:$J,$D129)*'LCR Scenarios Table'!$D$1/$B$2</f>
        <v>#N/A</v>
      </c>
      <c r="G129" s="46" t="e">
        <f ca="1">SUMIFS(OFFSET('LCR Scenarios Table'!$A:$A,0,MATCH($B$1,'LCR Scenarios Table'!$1:$1,0)-1),'LCR Scenarios Table'!$A:$A,G$1,'LCR Scenarios Table'!$J:$J,$D129)*'LCR Scenarios Table'!$D$1/$B$2</f>
        <v>#N/A</v>
      </c>
      <c r="H129" s="46" t="e">
        <f ca="1">SUMIFS(OFFSET('LCR Scenarios Table'!$A:$A,0,MATCH($B$1,'LCR Scenarios Table'!$1:$1,0)-1),'LCR Scenarios Table'!$A:$A,H$1,'LCR Scenarios Table'!$J:$J,$D129)*'LCR Scenarios Table'!$D$1/$B$2</f>
        <v>#N/A</v>
      </c>
    </row>
    <row r="130" spans="3:13" ht="17.25" hidden="1" outlineLevel="1" x14ac:dyDescent="0.25">
      <c r="D130" s="10" t="s">
        <v>90</v>
      </c>
      <c r="E130" s="46" t="e">
        <f ca="1">SUMIFS(OFFSET('LCR Scenarios Table'!$A:$A,0,MATCH($B$1,'LCR Scenarios Table'!$1:$1,0)-1),'LCR Scenarios Table'!$A:$A,E$1,'LCR Scenarios Table'!$J:$J,$D130)*'LCR Scenarios Table'!$D$1/$B$2</f>
        <v>#N/A</v>
      </c>
      <c r="F130" s="46" t="e">
        <f ca="1">SUMIFS(OFFSET('LCR Scenarios Table'!$A:$A,0,MATCH($B$1,'LCR Scenarios Table'!$1:$1,0)-1),'LCR Scenarios Table'!$A:$A,F$1,'LCR Scenarios Table'!$J:$J,$D130)*'LCR Scenarios Table'!$D$1/$B$2</f>
        <v>#N/A</v>
      </c>
      <c r="G130" s="46" t="e">
        <f ca="1">SUMIFS(OFFSET('LCR Scenarios Table'!$A:$A,0,MATCH($B$1,'LCR Scenarios Table'!$1:$1,0)-1),'LCR Scenarios Table'!$A:$A,G$1,'LCR Scenarios Table'!$J:$J,$D130)*'LCR Scenarios Table'!$D$1/$B$2</f>
        <v>#N/A</v>
      </c>
      <c r="H130" s="46" t="e">
        <f ca="1">SUMIFS(OFFSET('LCR Scenarios Table'!$A:$A,0,MATCH($B$1,'LCR Scenarios Table'!$1:$1,0)-1),'LCR Scenarios Table'!$A:$A,H$1,'LCR Scenarios Table'!$J:$J,$D130)*'LCR Scenarios Table'!$D$1/$B$2</f>
        <v>#N/A</v>
      </c>
    </row>
    <row r="131" spans="3:13" ht="15.75" hidden="1" outlineLevel="1" thickBot="1" x14ac:dyDescent="0.3">
      <c r="D131" s="7" t="s">
        <v>13</v>
      </c>
      <c r="E131" s="47" t="e">
        <f ca="1">SUM(E125:E130)</f>
        <v>#N/A</v>
      </c>
      <c r="F131" s="47" t="e">
        <f ca="1">SUM(F125:F130)</f>
        <v>#N/A</v>
      </c>
      <c r="G131" s="47" t="e">
        <f ca="1">SUM(G125:G130)</f>
        <v>#N/A</v>
      </c>
      <c r="H131" s="47" t="e">
        <f ca="1">SUM(H125:H130)</f>
        <v>#N/A</v>
      </c>
    </row>
    <row r="132" spans="3:13" ht="18" hidden="1" outlineLevel="1" thickTop="1" x14ac:dyDescent="0.25">
      <c r="D132" s="10" t="s">
        <v>91</v>
      </c>
      <c r="E132" s="65" t="e">
        <f ca="1">SUMIFS(OFFSET('LCR Scenarios Table'!$A:$A,0,MATCH($B$1,'LCR Scenarios Table'!$1:$1,0)-1),'LCR Scenarios Table'!$A:$A,E$1,'LCR Scenarios Table'!$J:$J,$D132)*'LCR Scenarios Table'!$D$1/$B$2+SUM($I$30:$I132)/$B$2</f>
        <v>#N/A</v>
      </c>
      <c r="F132" s="65" t="e">
        <f ca="1">SUMIFS(OFFSET('LCR Scenarios Table'!$A:$A,0,MATCH($B$1,'LCR Scenarios Table'!$1:$1,0)-1),'LCR Scenarios Table'!$A:$A,F$1,'LCR Scenarios Table'!$J:$J,$D132)*'LCR Scenarios Table'!$D$1/$B$2+SUM($I$30:$I132)/$B$2</f>
        <v>#N/A</v>
      </c>
      <c r="G132" s="65" t="e">
        <f ca="1">SUMIFS(OFFSET('LCR Scenarios Table'!$A:$A,0,MATCH($B$1,'LCR Scenarios Table'!$1:$1,0)-1),'LCR Scenarios Table'!$A:$A,G$1,'LCR Scenarios Table'!$J:$J,$D132)*'LCR Scenarios Table'!$D$1/$B$2+SUM($I$30:$I132)/$B$2</f>
        <v>#N/A</v>
      </c>
      <c r="H132" s="65" t="e">
        <f ca="1">SUMIFS(OFFSET('LCR Scenarios Table'!$A:$A,0,MATCH($B$1,'LCR Scenarios Table'!$1:$1,0)-1),'LCR Scenarios Table'!$A:$A,H$1,'LCR Scenarios Table'!$J:$J,$D132)*'LCR Scenarios Table'!$D$1/$B$2+SUM($I$30:$I132)/$B$2</f>
        <v>#N/A</v>
      </c>
      <c r="I132" s="66"/>
      <c r="M132" s="6"/>
    </row>
    <row r="133" spans="3:13" ht="17.25" hidden="1" outlineLevel="1" x14ac:dyDescent="0.25">
      <c r="D133" s="10" t="s">
        <v>92</v>
      </c>
      <c r="E133" s="46" t="e">
        <f ca="1">SUMIFS(OFFSET('LCR Scenarios Table'!$A:$A,0,MATCH($B$1,'LCR Scenarios Table'!$1:$1,0)-1),'LCR Scenarios Table'!$A:$A,E$1,'LCR Scenarios Table'!$J:$J,$D133)*'LCR Scenarios Table'!$D$1/$B$2</f>
        <v>#N/A</v>
      </c>
      <c r="F133" s="46" t="e">
        <f ca="1">SUMIFS(OFFSET('LCR Scenarios Table'!$A:$A,0,MATCH($B$1,'LCR Scenarios Table'!$1:$1,0)-1),'LCR Scenarios Table'!$A:$A,F$1,'LCR Scenarios Table'!$J:$J,$D133)*'LCR Scenarios Table'!$D$1/$B$2</f>
        <v>#N/A</v>
      </c>
      <c r="G133" s="46" t="e">
        <f ca="1">SUMIFS(OFFSET('LCR Scenarios Table'!$A:$A,0,MATCH($B$1,'LCR Scenarios Table'!$1:$1,0)-1),'LCR Scenarios Table'!$A:$A,G$1,'LCR Scenarios Table'!$J:$J,$D133)*'LCR Scenarios Table'!$D$1/$B$2</f>
        <v>#N/A</v>
      </c>
      <c r="H133" s="46" t="e">
        <f ca="1">SUMIFS(OFFSET('LCR Scenarios Table'!$A:$A,0,MATCH($B$1,'LCR Scenarios Table'!$1:$1,0)-1),'LCR Scenarios Table'!$A:$A,H$1,'LCR Scenarios Table'!$J:$J,$D133)*'LCR Scenarios Table'!$D$1/$B$2</f>
        <v>#N/A</v>
      </c>
      <c r="M133" s="6"/>
    </row>
    <row r="134" spans="3:13" ht="17.25" hidden="1" outlineLevel="1" x14ac:dyDescent="0.25">
      <c r="D134" s="10" t="s">
        <v>93</v>
      </c>
      <c r="E134" s="46" t="e">
        <f ca="1">SUMIFS(OFFSET('LCR Scenarios Table'!$A:$A,0,MATCH($B$1,'LCR Scenarios Table'!$1:$1,0)-1),'LCR Scenarios Table'!$A:$A,E$1,'LCR Scenarios Table'!$J:$J,$D134)*'LCR Scenarios Table'!$D$1/$B$2</f>
        <v>#N/A</v>
      </c>
      <c r="F134" s="46" t="e">
        <f ca="1">SUMIFS(OFFSET('LCR Scenarios Table'!$A:$A,0,MATCH($B$1,'LCR Scenarios Table'!$1:$1,0)-1),'LCR Scenarios Table'!$A:$A,F$1,'LCR Scenarios Table'!$J:$J,$D134)*'LCR Scenarios Table'!$D$1/$B$2</f>
        <v>#N/A</v>
      </c>
      <c r="G134" s="46" t="e">
        <f ca="1">SUMIFS(OFFSET('LCR Scenarios Table'!$A:$A,0,MATCH($B$1,'LCR Scenarios Table'!$1:$1,0)-1),'LCR Scenarios Table'!$A:$A,G$1,'LCR Scenarios Table'!$J:$J,$D134)*'LCR Scenarios Table'!$D$1/$B$2</f>
        <v>#N/A</v>
      </c>
      <c r="H134" s="46" t="e">
        <f ca="1">SUMIFS(OFFSET('LCR Scenarios Table'!$A:$A,0,MATCH($B$1,'LCR Scenarios Table'!$1:$1,0)-1),'LCR Scenarios Table'!$A:$A,H$1,'LCR Scenarios Table'!$J:$J,$D134)*'LCR Scenarios Table'!$D$1/$B$2</f>
        <v>#N/A</v>
      </c>
      <c r="M134" s="6"/>
    </row>
    <row r="135" spans="3:13" ht="17.25" hidden="1" outlineLevel="1" x14ac:dyDescent="0.25">
      <c r="D135" s="10" t="s">
        <v>94</v>
      </c>
      <c r="E135" s="46" t="e">
        <f ca="1">SUMIFS(OFFSET('LCR Scenarios Table'!$A:$A,0,MATCH($B$1,'LCR Scenarios Table'!$1:$1,0)-1),'LCR Scenarios Table'!$A:$A,E$1,'LCR Scenarios Table'!$J:$J,$D135)*'LCR Scenarios Table'!$D$1/$B$2</f>
        <v>#N/A</v>
      </c>
      <c r="F135" s="46" t="e">
        <f ca="1">SUMIFS(OFFSET('LCR Scenarios Table'!$A:$A,0,MATCH($B$1,'LCR Scenarios Table'!$1:$1,0)-1),'LCR Scenarios Table'!$A:$A,F$1,'LCR Scenarios Table'!$J:$J,$D135)*'LCR Scenarios Table'!$D$1/$B$2</f>
        <v>#N/A</v>
      </c>
      <c r="G135" s="46" t="e">
        <f ca="1">SUMIFS(OFFSET('LCR Scenarios Table'!$A:$A,0,MATCH($B$1,'LCR Scenarios Table'!$1:$1,0)-1),'LCR Scenarios Table'!$A:$A,G$1,'LCR Scenarios Table'!$J:$J,$D135)*'LCR Scenarios Table'!$D$1/$B$2</f>
        <v>#N/A</v>
      </c>
      <c r="H135" s="46" t="e">
        <f ca="1">SUMIFS(OFFSET('LCR Scenarios Table'!$A:$A,0,MATCH($B$1,'LCR Scenarios Table'!$1:$1,0)-1),'LCR Scenarios Table'!$A:$A,H$1,'LCR Scenarios Table'!$J:$J,$D135)*'LCR Scenarios Table'!$D$1/$B$2</f>
        <v>#N/A</v>
      </c>
      <c r="M135" s="6"/>
    </row>
    <row r="136" spans="3:13" ht="17.25" hidden="1" outlineLevel="1" x14ac:dyDescent="0.25">
      <c r="D136" s="10" t="s">
        <v>95</v>
      </c>
      <c r="E136" s="46" t="e">
        <f ca="1">SUMIFS(OFFSET('LCR Scenarios Table'!$A:$A,0,MATCH($B$1,'LCR Scenarios Table'!$1:$1,0)-1),'LCR Scenarios Table'!$A:$A,E$1,'LCR Scenarios Table'!$J:$J,$D136)*'LCR Scenarios Table'!$D$1/$B$2</f>
        <v>#N/A</v>
      </c>
      <c r="F136" s="46" t="e">
        <f ca="1">SUMIFS(OFFSET('LCR Scenarios Table'!$A:$A,0,MATCH($B$1,'LCR Scenarios Table'!$1:$1,0)-1),'LCR Scenarios Table'!$A:$A,F$1,'LCR Scenarios Table'!$J:$J,$D136)*'LCR Scenarios Table'!$D$1/$B$2</f>
        <v>#N/A</v>
      </c>
      <c r="G136" s="46" t="e">
        <f ca="1">SUMIFS(OFFSET('LCR Scenarios Table'!$A:$A,0,MATCH($B$1,'LCR Scenarios Table'!$1:$1,0)-1),'LCR Scenarios Table'!$A:$A,G$1,'LCR Scenarios Table'!$J:$J,$D136)*'LCR Scenarios Table'!$D$1/$B$2</f>
        <v>#N/A</v>
      </c>
      <c r="H136" s="46" t="e">
        <f ca="1">SUMIFS(OFFSET('LCR Scenarios Table'!$A:$A,0,MATCH($B$1,'LCR Scenarios Table'!$1:$1,0)-1),'LCR Scenarios Table'!$A:$A,H$1,'LCR Scenarios Table'!$J:$J,$D136)*'LCR Scenarios Table'!$D$1/$B$2</f>
        <v>#N/A</v>
      </c>
      <c r="M136" s="6"/>
    </row>
    <row r="137" spans="3:13" hidden="1" outlineLevel="1" x14ac:dyDescent="0.25">
      <c r="D137" s="10" t="s">
        <v>63</v>
      </c>
      <c r="E137" s="46" t="e">
        <f ca="1">SUMIFS(OFFSET('LCR Scenarios Table'!$A:$A,0,MATCH($B$1,'LCR Scenarios Table'!$1:$1,0)-1),'LCR Scenarios Table'!$A:$A,E$1,'LCR Scenarios Table'!$J:$J,$D137)*'LCR Scenarios Table'!$D$1/$B$2</f>
        <v>#N/A</v>
      </c>
      <c r="F137" s="46" t="e">
        <f ca="1">SUMIFS(OFFSET('LCR Scenarios Table'!$A:$A,0,MATCH($B$1,'LCR Scenarios Table'!$1:$1,0)-1),'LCR Scenarios Table'!$A:$A,F$1,'LCR Scenarios Table'!$J:$J,$D137)*'LCR Scenarios Table'!$D$1/$B$2</f>
        <v>#N/A</v>
      </c>
      <c r="G137" s="46" t="e">
        <f ca="1">SUMIFS(OFFSET('LCR Scenarios Table'!$A:$A,0,MATCH($B$1,'LCR Scenarios Table'!$1:$1,0)-1),'LCR Scenarios Table'!$A:$A,G$1,'LCR Scenarios Table'!$J:$J,$D137)*'LCR Scenarios Table'!$D$1/$B$2</f>
        <v>#N/A</v>
      </c>
      <c r="H137" s="46" t="e">
        <f ca="1">SUMIFS(OFFSET('LCR Scenarios Table'!$A:$A,0,MATCH($B$1,'LCR Scenarios Table'!$1:$1,0)-1),'LCR Scenarios Table'!$A:$A,H$1,'LCR Scenarios Table'!$J:$J,$D137)*'LCR Scenarios Table'!$D$1/$B$2</f>
        <v>#N/A</v>
      </c>
      <c r="M137" s="6"/>
    </row>
    <row r="138" spans="3:13" ht="17.25" hidden="1" outlineLevel="1" x14ac:dyDescent="0.25">
      <c r="D138" s="10" t="s">
        <v>96</v>
      </c>
      <c r="E138" s="46" t="e">
        <f ca="1">SUMIFS(OFFSET('LCR Scenarios Table'!$A:$A,0,MATCH($B$1,'LCR Scenarios Table'!$1:$1,0)-1),'LCR Scenarios Table'!$A:$A,E$1,'LCR Scenarios Table'!$J:$J,$D138)*'LCR Scenarios Table'!$D$1/$B$2</f>
        <v>#N/A</v>
      </c>
      <c r="F138" s="46" t="e">
        <f ca="1">SUMIFS(OFFSET('LCR Scenarios Table'!$A:$A,0,MATCH($B$1,'LCR Scenarios Table'!$1:$1,0)-1),'LCR Scenarios Table'!$A:$A,F$1,'LCR Scenarios Table'!$J:$J,$D138)*'LCR Scenarios Table'!$D$1/$B$2</f>
        <v>#N/A</v>
      </c>
      <c r="G138" s="46" t="e">
        <f ca="1">SUMIFS(OFFSET('LCR Scenarios Table'!$A:$A,0,MATCH($B$1,'LCR Scenarios Table'!$1:$1,0)-1),'LCR Scenarios Table'!$A:$A,G$1,'LCR Scenarios Table'!$J:$J,$D138)*'LCR Scenarios Table'!$D$1/$B$2</f>
        <v>#N/A</v>
      </c>
      <c r="H138" s="46" t="e">
        <f ca="1">SUMIFS(OFFSET('LCR Scenarios Table'!$A:$A,0,MATCH($B$1,'LCR Scenarios Table'!$1:$1,0)-1),'LCR Scenarios Table'!$A:$A,H$1,'LCR Scenarios Table'!$J:$J,$D138)*'LCR Scenarios Table'!$D$1/$B$2</f>
        <v>#N/A</v>
      </c>
      <c r="M138" s="6"/>
    </row>
    <row r="139" spans="3:13" ht="15.75" hidden="1" outlineLevel="1" thickBot="1" x14ac:dyDescent="0.3">
      <c r="D139" s="7" t="s">
        <v>14</v>
      </c>
      <c r="E139" s="47" t="e">
        <f ca="1">SUM(E132:E138)</f>
        <v>#N/A</v>
      </c>
      <c r="F139" s="47" t="e">
        <f ca="1">SUM(F132:F138)</f>
        <v>#N/A</v>
      </c>
      <c r="G139" s="47" t="e">
        <f ca="1">SUM(G132:G138)</f>
        <v>#N/A</v>
      </c>
      <c r="H139" s="47" t="e">
        <f ca="1">SUM(H132:H138)</f>
        <v>#N/A</v>
      </c>
      <c r="M139" s="6"/>
    </row>
    <row r="140" spans="3:13" collapsed="1" x14ac:dyDescent="0.25">
      <c r="C140" s="3">
        <f>+C127</f>
        <v>44737</v>
      </c>
      <c r="D140" s="11" t="s">
        <v>15</v>
      </c>
      <c r="E140" s="48" t="e">
        <f ca="1">E139/ABS(E131)</f>
        <v>#N/A</v>
      </c>
      <c r="F140" s="48" t="e">
        <f ca="1">F139/ABS(F131)</f>
        <v>#N/A</v>
      </c>
      <c r="G140" s="48" t="e">
        <f ca="1">G139/ABS(G131)</f>
        <v>#N/A</v>
      </c>
      <c r="H140" s="48" t="e">
        <f ca="1">H139/ABS(H131)</f>
        <v>#N/A</v>
      </c>
    </row>
    <row r="141" spans="3:13" ht="32.25" hidden="1" outlineLevel="1" x14ac:dyDescent="0.25">
      <c r="D141" s="8" t="str">
        <f>"Cash Flow Usage ($"&amp;IF($B$2=1,"",IF($B$2=1000,"Thousands",IF($B$2=1000000,"Millions",TEXT($B$2,"#,##0")))&amp;")")</f>
        <v>Cash Flow Usage ($Millions)</v>
      </c>
      <c r="E141" s="50" t="s">
        <v>98</v>
      </c>
      <c r="F141" s="50" t="s">
        <v>97</v>
      </c>
      <c r="G141" s="50" t="s">
        <v>99</v>
      </c>
      <c r="H141" s="50" t="s">
        <v>160</v>
      </c>
    </row>
    <row r="142" spans="3:13" ht="17.25" hidden="1" outlineLevel="1" x14ac:dyDescent="0.25">
      <c r="D142" s="10" t="s">
        <v>66</v>
      </c>
      <c r="E142" s="46" t="e">
        <f ca="1">SUMIFS(OFFSET('LCR Scenarios Table'!$A:$A,0,MATCH($B$1,'LCR Scenarios Table'!$1:$1,0)-1),'LCR Scenarios Table'!$A:$A,E$1,'LCR Scenarios Table'!$J:$J,$D142)*'LCR Scenarios Table'!$D$1/$B$2</f>
        <v>#N/A</v>
      </c>
      <c r="F142" s="46" t="e">
        <f ca="1">SUMIFS(OFFSET('LCR Scenarios Table'!$A:$A,0,MATCH($B$1,'LCR Scenarios Table'!$1:$1,0)-1),'LCR Scenarios Table'!$A:$A,F$1,'LCR Scenarios Table'!$J:$J,$D142)*'LCR Scenarios Table'!$D$1/$B$2</f>
        <v>#N/A</v>
      </c>
      <c r="G142" s="46" t="e">
        <f ca="1">SUMIFS(OFFSET('LCR Scenarios Table'!$A:$A,0,MATCH($B$1,'LCR Scenarios Table'!$1:$1,0)-1),'LCR Scenarios Table'!$A:$A,G$1,'LCR Scenarios Table'!$J:$J,$D142)*'LCR Scenarios Table'!$D$1/$B$2</f>
        <v>#N/A</v>
      </c>
      <c r="H142" s="46" t="e">
        <f ca="1">SUMIFS(OFFSET('LCR Scenarios Table'!$A:$A,0,MATCH($B$1,'LCR Scenarios Table'!$1:$1,0)-1),'LCR Scenarios Table'!$A:$A,H$1,'LCR Scenarios Table'!$J:$J,$D142)*'LCR Scenarios Table'!$D$1/$B$2</f>
        <v>#N/A</v>
      </c>
    </row>
    <row r="143" spans="3:13" ht="17.25" hidden="1" outlineLevel="1" x14ac:dyDescent="0.25">
      <c r="D143" s="10" t="s">
        <v>67</v>
      </c>
      <c r="E143" s="46" t="e">
        <f ca="1">SUMIFS(OFFSET('LCR Scenarios Table'!$A:$A,0,MATCH($B$1,'LCR Scenarios Table'!$1:$1,0)-1),'LCR Scenarios Table'!$A:$A,E$1,'LCR Scenarios Table'!$J:$J,$D143)*'LCR Scenarios Table'!$D$1/$B$2</f>
        <v>#N/A</v>
      </c>
      <c r="F143" s="46" t="e">
        <f ca="1">SUMIFS(OFFSET('LCR Scenarios Table'!$A:$A,0,MATCH($B$1,'LCR Scenarios Table'!$1:$1,0)-1),'LCR Scenarios Table'!$A:$A,F$1,'LCR Scenarios Table'!$J:$J,$D143)*'LCR Scenarios Table'!$D$1/$B$2</f>
        <v>#N/A</v>
      </c>
      <c r="G143" s="46" t="e">
        <f ca="1">SUMIFS(OFFSET('LCR Scenarios Table'!$A:$A,0,MATCH($B$1,'LCR Scenarios Table'!$1:$1,0)-1),'LCR Scenarios Table'!$A:$A,G$1,'LCR Scenarios Table'!$J:$J,$D143)*'LCR Scenarios Table'!$D$1/$B$2</f>
        <v>#N/A</v>
      </c>
      <c r="H143" s="46" t="e">
        <f ca="1">SUMIFS(OFFSET('LCR Scenarios Table'!$A:$A,0,MATCH($B$1,'LCR Scenarios Table'!$1:$1,0)-1),'LCR Scenarios Table'!$A:$A,H$1,'LCR Scenarios Table'!$J:$J,$D143)*'LCR Scenarios Table'!$D$1/$B$2</f>
        <v>#N/A</v>
      </c>
    </row>
    <row r="144" spans="3:13" collapsed="1" x14ac:dyDescent="0.25">
      <c r="C144" s="3">
        <v>44745</v>
      </c>
      <c r="D144" s="10" t="s">
        <v>164</v>
      </c>
      <c r="E144" s="65" t="e">
        <f>SUMIFS(#REF!,#REF!,"OPB",#REF!,"OPB Debenture*",#REF!,"&lt;="&amp;$C144+365,#REF!,"&gt;"&amp;$C144)/$B$2</f>
        <v>#REF!</v>
      </c>
      <c r="F144" s="65" t="e">
        <f>SUMIFS(#REF!,#REF!,"OPB",#REF!,"OPB Debenture*",#REF!,"&lt;="&amp;$C144+30,#REF!,"&gt;"&amp;$C144)/$B$2</f>
        <v>#REF!</v>
      </c>
      <c r="G144" s="65" t="e">
        <f>SUMIFS(#REF!,#REF!,"OPB",#REF!,"OPB Debenture*",#REF!,"&lt;="&amp;$C144+30,#REF!,"&gt;"&amp;$C144)/$B$2</f>
        <v>#REF!</v>
      </c>
      <c r="H144" s="65" t="e">
        <f>SUMIFS(#REF!,#REF!,"OPB",#REF!,"OPB Debenture*",#REF!,"&lt;="&amp;$C144+30,#REF!,"&gt;"&amp;$C144)/$B$2</f>
        <v>#REF!</v>
      </c>
    </row>
    <row r="145" spans="3:13" ht="17.25" hidden="1" outlineLevel="1" x14ac:dyDescent="0.25">
      <c r="D145" s="10" t="s">
        <v>69</v>
      </c>
      <c r="E145" s="46" t="e">
        <f ca="1">SUMIFS(OFFSET('LCR Scenarios Table'!$A:$A,0,MATCH($B$1,'LCR Scenarios Table'!$1:$1,0)-1),'LCR Scenarios Table'!$A:$A,E$1,'LCR Scenarios Table'!$J:$J,$D145)*'LCR Scenarios Table'!$D$1/$B$2</f>
        <v>#N/A</v>
      </c>
      <c r="F145" s="46" t="e">
        <f ca="1">SUMIFS(OFFSET('LCR Scenarios Table'!$A:$A,0,MATCH($B$1,'LCR Scenarios Table'!$1:$1,0)-1),'LCR Scenarios Table'!$A:$A,F$1,'LCR Scenarios Table'!$J:$J,$D145)*'LCR Scenarios Table'!$D$1/$B$2</f>
        <v>#N/A</v>
      </c>
      <c r="G145" s="46" t="e">
        <f ca="1">SUMIFS(OFFSET('LCR Scenarios Table'!$A:$A,0,MATCH($B$1,'LCR Scenarios Table'!$1:$1,0)-1),'LCR Scenarios Table'!$A:$A,G$1,'LCR Scenarios Table'!$J:$J,$D145)*'LCR Scenarios Table'!$D$1/$B$2</f>
        <v>#N/A</v>
      </c>
      <c r="H145" s="46" t="e">
        <f ca="1">SUMIFS(OFFSET('LCR Scenarios Table'!$A:$A,0,MATCH($B$1,'LCR Scenarios Table'!$1:$1,0)-1),'LCR Scenarios Table'!$A:$A,H$1,'LCR Scenarios Table'!$J:$J,$D145)*'LCR Scenarios Table'!$D$1/$B$2</f>
        <v>#N/A</v>
      </c>
    </row>
    <row r="146" spans="3:13" ht="17.25" hidden="1" outlineLevel="1" x14ac:dyDescent="0.25">
      <c r="D146" s="10" t="s">
        <v>89</v>
      </c>
      <c r="E146" s="46" t="e">
        <f ca="1">SUMIFS(OFFSET('LCR Scenarios Table'!$A:$A,0,MATCH($B$1,'LCR Scenarios Table'!$1:$1,0)-1),'LCR Scenarios Table'!$A:$A,E$1,'LCR Scenarios Table'!$J:$J,$D146)*'LCR Scenarios Table'!$D$1/$B$2</f>
        <v>#N/A</v>
      </c>
      <c r="F146" s="46" t="e">
        <f ca="1">SUMIFS(OFFSET('LCR Scenarios Table'!$A:$A,0,MATCH($B$1,'LCR Scenarios Table'!$1:$1,0)-1),'LCR Scenarios Table'!$A:$A,F$1,'LCR Scenarios Table'!$J:$J,$D146)*'LCR Scenarios Table'!$D$1/$B$2</f>
        <v>#N/A</v>
      </c>
      <c r="G146" s="46" t="e">
        <f ca="1">SUMIFS(OFFSET('LCR Scenarios Table'!$A:$A,0,MATCH($B$1,'LCR Scenarios Table'!$1:$1,0)-1),'LCR Scenarios Table'!$A:$A,G$1,'LCR Scenarios Table'!$J:$J,$D146)*'LCR Scenarios Table'!$D$1/$B$2</f>
        <v>#N/A</v>
      </c>
      <c r="H146" s="46" t="e">
        <f ca="1">SUMIFS(OFFSET('LCR Scenarios Table'!$A:$A,0,MATCH($B$1,'LCR Scenarios Table'!$1:$1,0)-1),'LCR Scenarios Table'!$A:$A,H$1,'LCR Scenarios Table'!$J:$J,$D146)*'LCR Scenarios Table'!$D$1/$B$2</f>
        <v>#N/A</v>
      </c>
    </row>
    <row r="147" spans="3:13" ht="17.25" hidden="1" outlineLevel="1" x14ac:dyDescent="0.25">
      <c r="D147" s="10" t="s">
        <v>90</v>
      </c>
      <c r="E147" s="46" t="e">
        <f ca="1">SUMIFS(OFFSET('LCR Scenarios Table'!$A:$A,0,MATCH($B$1,'LCR Scenarios Table'!$1:$1,0)-1),'LCR Scenarios Table'!$A:$A,E$1,'LCR Scenarios Table'!$J:$J,$D147)*'LCR Scenarios Table'!$D$1/$B$2</f>
        <v>#N/A</v>
      </c>
      <c r="F147" s="46" t="e">
        <f ca="1">SUMIFS(OFFSET('LCR Scenarios Table'!$A:$A,0,MATCH($B$1,'LCR Scenarios Table'!$1:$1,0)-1),'LCR Scenarios Table'!$A:$A,F$1,'LCR Scenarios Table'!$J:$J,$D147)*'LCR Scenarios Table'!$D$1/$B$2</f>
        <v>#N/A</v>
      </c>
      <c r="G147" s="46" t="e">
        <f ca="1">SUMIFS(OFFSET('LCR Scenarios Table'!$A:$A,0,MATCH($B$1,'LCR Scenarios Table'!$1:$1,0)-1),'LCR Scenarios Table'!$A:$A,G$1,'LCR Scenarios Table'!$J:$J,$D147)*'LCR Scenarios Table'!$D$1/$B$2</f>
        <v>#N/A</v>
      </c>
      <c r="H147" s="46" t="e">
        <f ca="1">SUMIFS(OFFSET('LCR Scenarios Table'!$A:$A,0,MATCH($B$1,'LCR Scenarios Table'!$1:$1,0)-1),'LCR Scenarios Table'!$A:$A,H$1,'LCR Scenarios Table'!$J:$J,$D147)*'LCR Scenarios Table'!$D$1/$B$2</f>
        <v>#N/A</v>
      </c>
    </row>
    <row r="148" spans="3:13" ht="15.75" hidden="1" outlineLevel="1" thickBot="1" x14ac:dyDescent="0.3">
      <c r="D148" s="7" t="s">
        <v>13</v>
      </c>
      <c r="E148" s="47" t="e">
        <f ca="1">SUM(E142:E147)</f>
        <v>#N/A</v>
      </c>
      <c r="F148" s="47" t="e">
        <f ca="1">SUM(F142:F147)</f>
        <v>#N/A</v>
      </c>
      <c r="G148" s="47" t="e">
        <f ca="1">SUM(G142:G147)</f>
        <v>#N/A</v>
      </c>
      <c r="H148" s="47" t="e">
        <f ca="1">SUM(H142:H147)</f>
        <v>#N/A</v>
      </c>
    </row>
    <row r="149" spans="3:13" ht="18" hidden="1" outlineLevel="1" thickTop="1" x14ac:dyDescent="0.25">
      <c r="D149" s="10" t="s">
        <v>91</v>
      </c>
      <c r="E149" s="65" t="e">
        <f ca="1">SUMIFS(OFFSET('LCR Scenarios Table'!$A:$A,0,MATCH($B$1,'LCR Scenarios Table'!$1:$1,0)-1),'LCR Scenarios Table'!$A:$A,E$1,'LCR Scenarios Table'!$J:$J,$D149)*'LCR Scenarios Table'!$D$1/$B$2+SUM($I$30:$I149)/$B$2</f>
        <v>#N/A</v>
      </c>
      <c r="F149" s="65" t="e">
        <f ca="1">SUMIFS(OFFSET('LCR Scenarios Table'!$A:$A,0,MATCH($B$1,'LCR Scenarios Table'!$1:$1,0)-1),'LCR Scenarios Table'!$A:$A,F$1,'LCR Scenarios Table'!$J:$J,$D149)*'LCR Scenarios Table'!$D$1/$B$2+SUM($I$30:$I149)/$B$2</f>
        <v>#N/A</v>
      </c>
      <c r="G149" s="65" t="e">
        <f ca="1">SUMIFS(OFFSET('LCR Scenarios Table'!$A:$A,0,MATCH($B$1,'LCR Scenarios Table'!$1:$1,0)-1),'LCR Scenarios Table'!$A:$A,G$1,'LCR Scenarios Table'!$J:$J,$D149)*'LCR Scenarios Table'!$D$1/$B$2+SUM($I$30:$I149)/$B$2</f>
        <v>#N/A</v>
      </c>
      <c r="H149" s="65" t="e">
        <f ca="1">SUMIFS(OFFSET('LCR Scenarios Table'!$A:$A,0,MATCH($B$1,'LCR Scenarios Table'!$1:$1,0)-1),'LCR Scenarios Table'!$A:$A,H$1,'LCR Scenarios Table'!$J:$J,$D149)*'LCR Scenarios Table'!$D$1/$B$2+SUM($I$30:$I149)/$B$2</f>
        <v>#N/A</v>
      </c>
      <c r="I149" s="66"/>
      <c r="M149" s="6"/>
    </row>
    <row r="150" spans="3:13" ht="17.25" hidden="1" outlineLevel="1" x14ac:dyDescent="0.25">
      <c r="D150" s="10" t="s">
        <v>92</v>
      </c>
      <c r="E150" s="46" t="e">
        <f ca="1">SUMIFS(OFFSET('LCR Scenarios Table'!$A:$A,0,MATCH($B$1,'LCR Scenarios Table'!$1:$1,0)-1),'LCR Scenarios Table'!$A:$A,E$1,'LCR Scenarios Table'!$J:$J,$D150)*'LCR Scenarios Table'!$D$1/$B$2</f>
        <v>#N/A</v>
      </c>
      <c r="F150" s="46" t="e">
        <f ca="1">SUMIFS(OFFSET('LCR Scenarios Table'!$A:$A,0,MATCH($B$1,'LCR Scenarios Table'!$1:$1,0)-1),'LCR Scenarios Table'!$A:$A,F$1,'LCR Scenarios Table'!$J:$J,$D150)*'LCR Scenarios Table'!$D$1/$B$2</f>
        <v>#N/A</v>
      </c>
      <c r="G150" s="46" t="e">
        <f ca="1">SUMIFS(OFFSET('LCR Scenarios Table'!$A:$A,0,MATCH($B$1,'LCR Scenarios Table'!$1:$1,0)-1),'LCR Scenarios Table'!$A:$A,G$1,'LCR Scenarios Table'!$J:$J,$D150)*'LCR Scenarios Table'!$D$1/$B$2</f>
        <v>#N/A</v>
      </c>
      <c r="H150" s="46" t="e">
        <f ca="1">SUMIFS(OFFSET('LCR Scenarios Table'!$A:$A,0,MATCH($B$1,'LCR Scenarios Table'!$1:$1,0)-1),'LCR Scenarios Table'!$A:$A,H$1,'LCR Scenarios Table'!$J:$J,$D150)*'LCR Scenarios Table'!$D$1/$B$2</f>
        <v>#N/A</v>
      </c>
      <c r="M150" s="6"/>
    </row>
    <row r="151" spans="3:13" ht="17.25" hidden="1" outlineLevel="1" x14ac:dyDescent="0.25">
      <c r="D151" s="10" t="s">
        <v>93</v>
      </c>
      <c r="E151" s="46" t="e">
        <f ca="1">SUMIFS(OFFSET('LCR Scenarios Table'!$A:$A,0,MATCH($B$1,'LCR Scenarios Table'!$1:$1,0)-1),'LCR Scenarios Table'!$A:$A,E$1,'LCR Scenarios Table'!$J:$J,$D151)*'LCR Scenarios Table'!$D$1/$B$2</f>
        <v>#N/A</v>
      </c>
      <c r="F151" s="46" t="e">
        <f ca="1">SUMIFS(OFFSET('LCR Scenarios Table'!$A:$A,0,MATCH($B$1,'LCR Scenarios Table'!$1:$1,0)-1),'LCR Scenarios Table'!$A:$A,F$1,'LCR Scenarios Table'!$J:$J,$D151)*'LCR Scenarios Table'!$D$1/$B$2</f>
        <v>#N/A</v>
      </c>
      <c r="G151" s="46" t="e">
        <f ca="1">SUMIFS(OFFSET('LCR Scenarios Table'!$A:$A,0,MATCH($B$1,'LCR Scenarios Table'!$1:$1,0)-1),'LCR Scenarios Table'!$A:$A,G$1,'LCR Scenarios Table'!$J:$J,$D151)*'LCR Scenarios Table'!$D$1/$B$2</f>
        <v>#N/A</v>
      </c>
      <c r="H151" s="46" t="e">
        <f ca="1">SUMIFS(OFFSET('LCR Scenarios Table'!$A:$A,0,MATCH($B$1,'LCR Scenarios Table'!$1:$1,0)-1),'LCR Scenarios Table'!$A:$A,H$1,'LCR Scenarios Table'!$J:$J,$D151)*'LCR Scenarios Table'!$D$1/$B$2</f>
        <v>#N/A</v>
      </c>
      <c r="M151" s="6"/>
    </row>
    <row r="152" spans="3:13" ht="17.25" hidden="1" outlineLevel="1" x14ac:dyDescent="0.25">
      <c r="D152" s="10" t="s">
        <v>94</v>
      </c>
      <c r="E152" s="46" t="e">
        <f ca="1">SUMIFS(OFFSET('LCR Scenarios Table'!$A:$A,0,MATCH($B$1,'LCR Scenarios Table'!$1:$1,0)-1),'LCR Scenarios Table'!$A:$A,E$1,'LCR Scenarios Table'!$J:$J,$D152)*'LCR Scenarios Table'!$D$1/$B$2</f>
        <v>#N/A</v>
      </c>
      <c r="F152" s="46" t="e">
        <f ca="1">SUMIFS(OFFSET('LCR Scenarios Table'!$A:$A,0,MATCH($B$1,'LCR Scenarios Table'!$1:$1,0)-1),'LCR Scenarios Table'!$A:$A,F$1,'LCR Scenarios Table'!$J:$J,$D152)*'LCR Scenarios Table'!$D$1/$B$2</f>
        <v>#N/A</v>
      </c>
      <c r="G152" s="46" t="e">
        <f ca="1">SUMIFS(OFFSET('LCR Scenarios Table'!$A:$A,0,MATCH($B$1,'LCR Scenarios Table'!$1:$1,0)-1),'LCR Scenarios Table'!$A:$A,G$1,'LCR Scenarios Table'!$J:$J,$D152)*'LCR Scenarios Table'!$D$1/$B$2</f>
        <v>#N/A</v>
      </c>
      <c r="H152" s="46" t="e">
        <f ca="1">SUMIFS(OFFSET('LCR Scenarios Table'!$A:$A,0,MATCH($B$1,'LCR Scenarios Table'!$1:$1,0)-1),'LCR Scenarios Table'!$A:$A,H$1,'LCR Scenarios Table'!$J:$J,$D152)*'LCR Scenarios Table'!$D$1/$B$2</f>
        <v>#N/A</v>
      </c>
      <c r="M152" s="6"/>
    </row>
    <row r="153" spans="3:13" ht="17.25" hidden="1" outlineLevel="1" x14ac:dyDescent="0.25">
      <c r="D153" s="10" t="s">
        <v>95</v>
      </c>
      <c r="E153" s="46" t="e">
        <f ca="1">SUMIFS(OFFSET('LCR Scenarios Table'!$A:$A,0,MATCH($B$1,'LCR Scenarios Table'!$1:$1,0)-1),'LCR Scenarios Table'!$A:$A,E$1,'LCR Scenarios Table'!$J:$J,$D153)*'LCR Scenarios Table'!$D$1/$B$2</f>
        <v>#N/A</v>
      </c>
      <c r="F153" s="46" t="e">
        <f ca="1">SUMIFS(OFFSET('LCR Scenarios Table'!$A:$A,0,MATCH($B$1,'LCR Scenarios Table'!$1:$1,0)-1),'LCR Scenarios Table'!$A:$A,F$1,'LCR Scenarios Table'!$J:$J,$D153)*'LCR Scenarios Table'!$D$1/$B$2</f>
        <v>#N/A</v>
      </c>
      <c r="G153" s="46" t="e">
        <f ca="1">SUMIFS(OFFSET('LCR Scenarios Table'!$A:$A,0,MATCH($B$1,'LCR Scenarios Table'!$1:$1,0)-1),'LCR Scenarios Table'!$A:$A,G$1,'LCR Scenarios Table'!$J:$J,$D153)*'LCR Scenarios Table'!$D$1/$B$2</f>
        <v>#N/A</v>
      </c>
      <c r="H153" s="46" t="e">
        <f ca="1">SUMIFS(OFFSET('LCR Scenarios Table'!$A:$A,0,MATCH($B$1,'LCR Scenarios Table'!$1:$1,0)-1),'LCR Scenarios Table'!$A:$A,H$1,'LCR Scenarios Table'!$J:$J,$D153)*'LCR Scenarios Table'!$D$1/$B$2</f>
        <v>#N/A</v>
      </c>
      <c r="M153" s="6"/>
    </row>
    <row r="154" spans="3:13" hidden="1" outlineLevel="1" x14ac:dyDescent="0.25">
      <c r="D154" s="10" t="s">
        <v>63</v>
      </c>
      <c r="E154" s="46" t="e">
        <f ca="1">SUMIFS(OFFSET('LCR Scenarios Table'!$A:$A,0,MATCH($B$1,'LCR Scenarios Table'!$1:$1,0)-1),'LCR Scenarios Table'!$A:$A,E$1,'LCR Scenarios Table'!$J:$J,$D154)*'LCR Scenarios Table'!$D$1/$B$2</f>
        <v>#N/A</v>
      </c>
      <c r="F154" s="46" t="e">
        <f ca="1">SUMIFS(OFFSET('LCR Scenarios Table'!$A:$A,0,MATCH($B$1,'LCR Scenarios Table'!$1:$1,0)-1),'LCR Scenarios Table'!$A:$A,F$1,'LCR Scenarios Table'!$J:$J,$D154)*'LCR Scenarios Table'!$D$1/$B$2</f>
        <v>#N/A</v>
      </c>
      <c r="G154" s="46" t="e">
        <f ca="1">SUMIFS(OFFSET('LCR Scenarios Table'!$A:$A,0,MATCH($B$1,'LCR Scenarios Table'!$1:$1,0)-1),'LCR Scenarios Table'!$A:$A,G$1,'LCR Scenarios Table'!$J:$J,$D154)*'LCR Scenarios Table'!$D$1/$B$2</f>
        <v>#N/A</v>
      </c>
      <c r="H154" s="46" t="e">
        <f ca="1">SUMIFS(OFFSET('LCR Scenarios Table'!$A:$A,0,MATCH($B$1,'LCR Scenarios Table'!$1:$1,0)-1),'LCR Scenarios Table'!$A:$A,H$1,'LCR Scenarios Table'!$J:$J,$D154)*'LCR Scenarios Table'!$D$1/$B$2</f>
        <v>#N/A</v>
      </c>
      <c r="M154" s="6"/>
    </row>
    <row r="155" spans="3:13" ht="17.25" hidden="1" outlineLevel="1" x14ac:dyDescent="0.25">
      <c r="D155" s="10" t="s">
        <v>96</v>
      </c>
      <c r="E155" s="46" t="e">
        <f ca="1">SUMIFS(OFFSET('LCR Scenarios Table'!$A:$A,0,MATCH($B$1,'LCR Scenarios Table'!$1:$1,0)-1),'LCR Scenarios Table'!$A:$A,E$1,'LCR Scenarios Table'!$J:$J,$D155)*'LCR Scenarios Table'!$D$1/$B$2</f>
        <v>#N/A</v>
      </c>
      <c r="F155" s="46" t="e">
        <f ca="1">SUMIFS(OFFSET('LCR Scenarios Table'!$A:$A,0,MATCH($B$1,'LCR Scenarios Table'!$1:$1,0)-1),'LCR Scenarios Table'!$A:$A,F$1,'LCR Scenarios Table'!$J:$J,$D155)*'LCR Scenarios Table'!$D$1/$B$2</f>
        <v>#N/A</v>
      </c>
      <c r="G155" s="46" t="e">
        <f ca="1">SUMIFS(OFFSET('LCR Scenarios Table'!$A:$A,0,MATCH($B$1,'LCR Scenarios Table'!$1:$1,0)-1),'LCR Scenarios Table'!$A:$A,G$1,'LCR Scenarios Table'!$J:$J,$D155)*'LCR Scenarios Table'!$D$1/$B$2</f>
        <v>#N/A</v>
      </c>
      <c r="H155" s="46" t="e">
        <f ca="1">SUMIFS(OFFSET('LCR Scenarios Table'!$A:$A,0,MATCH($B$1,'LCR Scenarios Table'!$1:$1,0)-1),'LCR Scenarios Table'!$A:$A,H$1,'LCR Scenarios Table'!$J:$J,$D155)*'LCR Scenarios Table'!$D$1/$B$2</f>
        <v>#N/A</v>
      </c>
      <c r="M155" s="6"/>
    </row>
    <row r="156" spans="3:13" ht="15.75" hidden="1" outlineLevel="1" thickBot="1" x14ac:dyDescent="0.3">
      <c r="D156" s="7" t="s">
        <v>14</v>
      </c>
      <c r="E156" s="47" t="e">
        <f ca="1">SUM(E149:E155)</f>
        <v>#N/A</v>
      </c>
      <c r="F156" s="47" t="e">
        <f ca="1">SUM(F149:F155)</f>
        <v>#N/A</v>
      </c>
      <c r="G156" s="47" t="e">
        <f ca="1">SUM(G149:G155)</f>
        <v>#N/A</v>
      </c>
      <c r="H156" s="47" t="e">
        <f ca="1">SUM(H149:H155)</f>
        <v>#N/A</v>
      </c>
      <c r="M156" s="6"/>
    </row>
    <row r="157" spans="3:13" collapsed="1" x14ac:dyDescent="0.25">
      <c r="C157" s="3">
        <f>+C144</f>
        <v>44745</v>
      </c>
      <c r="D157" s="11" t="s">
        <v>15</v>
      </c>
      <c r="E157" s="48" t="e">
        <f ca="1">E156/ABS(E148)</f>
        <v>#N/A</v>
      </c>
      <c r="F157" s="48" t="e">
        <f ca="1">F156/ABS(F148)</f>
        <v>#N/A</v>
      </c>
      <c r="G157" s="48" t="e">
        <f ca="1">G156/ABS(G148)</f>
        <v>#N/A</v>
      </c>
      <c r="H157" s="48" t="e">
        <f ca="1">H156/ABS(H148)</f>
        <v>#N/A</v>
      </c>
    </row>
    <row r="158" spans="3:13" ht="32.25" hidden="1" outlineLevel="1" x14ac:dyDescent="0.25">
      <c r="D158" s="8" t="str">
        <f>"Cash Flow Usage ($"&amp;IF($B$2=1,"",IF($B$2=1000,"Thousands",IF($B$2=1000000,"Millions",TEXT($B$2,"#,##0")))&amp;")")</f>
        <v>Cash Flow Usage ($Millions)</v>
      </c>
      <c r="E158" s="50" t="s">
        <v>98</v>
      </c>
      <c r="F158" s="50" t="s">
        <v>97</v>
      </c>
      <c r="G158" s="50" t="s">
        <v>99</v>
      </c>
      <c r="H158" s="50" t="s">
        <v>160</v>
      </c>
    </row>
    <row r="159" spans="3:13" ht="17.25" hidden="1" outlineLevel="1" x14ac:dyDescent="0.25">
      <c r="D159" s="10" t="s">
        <v>66</v>
      </c>
      <c r="E159" s="46" t="e">
        <f ca="1">SUMIFS(OFFSET('LCR Scenarios Table'!$A:$A,0,MATCH($B$1,'LCR Scenarios Table'!$1:$1,0)-1),'LCR Scenarios Table'!$A:$A,E$1,'LCR Scenarios Table'!$J:$J,$D159)*'LCR Scenarios Table'!$D$1/$B$2</f>
        <v>#N/A</v>
      </c>
      <c r="F159" s="46" t="e">
        <f ca="1">SUMIFS(OFFSET('LCR Scenarios Table'!$A:$A,0,MATCH($B$1,'LCR Scenarios Table'!$1:$1,0)-1),'LCR Scenarios Table'!$A:$A,F$1,'LCR Scenarios Table'!$J:$J,$D159)*'LCR Scenarios Table'!$D$1/$B$2</f>
        <v>#N/A</v>
      </c>
      <c r="G159" s="46" t="e">
        <f ca="1">SUMIFS(OFFSET('LCR Scenarios Table'!$A:$A,0,MATCH($B$1,'LCR Scenarios Table'!$1:$1,0)-1),'LCR Scenarios Table'!$A:$A,G$1,'LCR Scenarios Table'!$J:$J,$D159)*'LCR Scenarios Table'!$D$1/$B$2</f>
        <v>#N/A</v>
      </c>
      <c r="H159" s="46" t="e">
        <f ca="1">SUMIFS(OFFSET('LCR Scenarios Table'!$A:$A,0,MATCH($B$1,'LCR Scenarios Table'!$1:$1,0)-1),'LCR Scenarios Table'!$A:$A,H$1,'LCR Scenarios Table'!$J:$J,$D159)*'LCR Scenarios Table'!$D$1/$B$2</f>
        <v>#N/A</v>
      </c>
    </row>
    <row r="160" spans="3:13" ht="17.25" hidden="1" outlineLevel="1" x14ac:dyDescent="0.25">
      <c r="D160" s="10" t="s">
        <v>67</v>
      </c>
      <c r="E160" s="46" t="e">
        <f ca="1">SUMIFS(OFFSET('LCR Scenarios Table'!$A:$A,0,MATCH($B$1,'LCR Scenarios Table'!$1:$1,0)-1),'LCR Scenarios Table'!$A:$A,E$1,'LCR Scenarios Table'!$J:$J,$D160)*'LCR Scenarios Table'!$D$1/$B$2</f>
        <v>#N/A</v>
      </c>
      <c r="F160" s="46" t="e">
        <f ca="1">SUMIFS(OFFSET('LCR Scenarios Table'!$A:$A,0,MATCH($B$1,'LCR Scenarios Table'!$1:$1,0)-1),'LCR Scenarios Table'!$A:$A,F$1,'LCR Scenarios Table'!$J:$J,$D160)*'LCR Scenarios Table'!$D$1/$B$2</f>
        <v>#N/A</v>
      </c>
      <c r="G160" s="46" t="e">
        <f ca="1">SUMIFS(OFFSET('LCR Scenarios Table'!$A:$A,0,MATCH($B$1,'LCR Scenarios Table'!$1:$1,0)-1),'LCR Scenarios Table'!$A:$A,G$1,'LCR Scenarios Table'!$J:$J,$D160)*'LCR Scenarios Table'!$D$1/$B$2</f>
        <v>#N/A</v>
      </c>
      <c r="H160" s="46" t="e">
        <f ca="1">SUMIFS(OFFSET('LCR Scenarios Table'!$A:$A,0,MATCH($B$1,'LCR Scenarios Table'!$1:$1,0)-1),'LCR Scenarios Table'!$A:$A,H$1,'LCR Scenarios Table'!$J:$J,$D160)*'LCR Scenarios Table'!$D$1/$B$2</f>
        <v>#N/A</v>
      </c>
    </row>
    <row r="161" spans="3:13" collapsed="1" x14ac:dyDescent="0.25">
      <c r="C161" s="3">
        <v>44746</v>
      </c>
      <c r="D161" s="10" t="s">
        <v>164</v>
      </c>
      <c r="E161" s="65" t="e">
        <f>SUMIFS(#REF!,#REF!,"OPB",#REF!,"OPB Debenture*",#REF!,"&lt;="&amp;$C161+365,#REF!,"&gt;"&amp;$C161)/$B$2</f>
        <v>#REF!</v>
      </c>
      <c r="F161" s="65" t="e">
        <f>SUMIFS(#REF!,#REF!,"OPB",#REF!,"OPB Debenture*",#REF!,"&lt;="&amp;$C161+30,#REF!,"&gt;"&amp;$C161)/$B$2</f>
        <v>#REF!</v>
      </c>
      <c r="G161" s="65" t="e">
        <f>SUMIFS(#REF!,#REF!,"OPB",#REF!,"OPB Debenture*",#REF!,"&lt;="&amp;$C161+30,#REF!,"&gt;"&amp;$C161)/$B$2</f>
        <v>#REF!</v>
      </c>
      <c r="H161" s="65" t="e">
        <f>SUMIFS(#REF!,#REF!,"OPB",#REF!,"OPB Debenture*",#REF!,"&lt;="&amp;$C161+30,#REF!,"&gt;"&amp;$C161)/$B$2</f>
        <v>#REF!</v>
      </c>
    </row>
    <row r="162" spans="3:13" ht="17.25" hidden="1" outlineLevel="1" x14ac:dyDescent="0.25">
      <c r="D162" s="10" t="s">
        <v>69</v>
      </c>
      <c r="E162" s="46" t="e">
        <f ca="1">SUMIFS(OFFSET('LCR Scenarios Table'!$A:$A,0,MATCH($B$1,'LCR Scenarios Table'!$1:$1,0)-1),'LCR Scenarios Table'!$A:$A,E$1,'LCR Scenarios Table'!$J:$J,$D162)*'LCR Scenarios Table'!$D$1/$B$2</f>
        <v>#N/A</v>
      </c>
      <c r="F162" s="46" t="e">
        <f ca="1">SUMIFS(OFFSET('LCR Scenarios Table'!$A:$A,0,MATCH($B$1,'LCR Scenarios Table'!$1:$1,0)-1),'LCR Scenarios Table'!$A:$A,F$1,'LCR Scenarios Table'!$J:$J,$D162)*'LCR Scenarios Table'!$D$1/$B$2</f>
        <v>#N/A</v>
      </c>
      <c r="G162" s="46" t="e">
        <f ca="1">SUMIFS(OFFSET('LCR Scenarios Table'!$A:$A,0,MATCH($B$1,'LCR Scenarios Table'!$1:$1,0)-1),'LCR Scenarios Table'!$A:$A,G$1,'LCR Scenarios Table'!$J:$J,$D162)*'LCR Scenarios Table'!$D$1/$B$2</f>
        <v>#N/A</v>
      </c>
      <c r="H162" s="46" t="e">
        <f ca="1">SUMIFS(OFFSET('LCR Scenarios Table'!$A:$A,0,MATCH($B$1,'LCR Scenarios Table'!$1:$1,0)-1),'LCR Scenarios Table'!$A:$A,H$1,'LCR Scenarios Table'!$J:$J,$D162)*'LCR Scenarios Table'!$D$1/$B$2</f>
        <v>#N/A</v>
      </c>
    </row>
    <row r="163" spans="3:13" ht="17.25" hidden="1" outlineLevel="1" x14ac:dyDescent="0.25">
      <c r="D163" s="10" t="s">
        <v>89</v>
      </c>
      <c r="E163" s="46" t="e">
        <f ca="1">SUMIFS(OFFSET('LCR Scenarios Table'!$A:$A,0,MATCH($B$1,'LCR Scenarios Table'!$1:$1,0)-1),'LCR Scenarios Table'!$A:$A,E$1,'LCR Scenarios Table'!$J:$J,$D163)*'LCR Scenarios Table'!$D$1/$B$2</f>
        <v>#N/A</v>
      </c>
      <c r="F163" s="46" t="e">
        <f ca="1">SUMIFS(OFFSET('LCR Scenarios Table'!$A:$A,0,MATCH($B$1,'LCR Scenarios Table'!$1:$1,0)-1),'LCR Scenarios Table'!$A:$A,F$1,'LCR Scenarios Table'!$J:$J,$D163)*'LCR Scenarios Table'!$D$1/$B$2</f>
        <v>#N/A</v>
      </c>
      <c r="G163" s="46" t="e">
        <f ca="1">SUMIFS(OFFSET('LCR Scenarios Table'!$A:$A,0,MATCH($B$1,'LCR Scenarios Table'!$1:$1,0)-1),'LCR Scenarios Table'!$A:$A,G$1,'LCR Scenarios Table'!$J:$J,$D163)*'LCR Scenarios Table'!$D$1/$B$2</f>
        <v>#N/A</v>
      </c>
      <c r="H163" s="46" t="e">
        <f ca="1">SUMIFS(OFFSET('LCR Scenarios Table'!$A:$A,0,MATCH($B$1,'LCR Scenarios Table'!$1:$1,0)-1),'LCR Scenarios Table'!$A:$A,H$1,'LCR Scenarios Table'!$J:$J,$D163)*'LCR Scenarios Table'!$D$1/$B$2</f>
        <v>#N/A</v>
      </c>
    </row>
    <row r="164" spans="3:13" ht="17.25" hidden="1" outlineLevel="1" x14ac:dyDescent="0.25">
      <c r="D164" s="10" t="s">
        <v>90</v>
      </c>
      <c r="E164" s="46" t="e">
        <f ca="1">SUMIFS(OFFSET('LCR Scenarios Table'!$A:$A,0,MATCH($B$1,'LCR Scenarios Table'!$1:$1,0)-1),'LCR Scenarios Table'!$A:$A,E$1,'LCR Scenarios Table'!$J:$J,$D164)*'LCR Scenarios Table'!$D$1/$B$2</f>
        <v>#N/A</v>
      </c>
      <c r="F164" s="46" t="e">
        <f ca="1">SUMIFS(OFFSET('LCR Scenarios Table'!$A:$A,0,MATCH($B$1,'LCR Scenarios Table'!$1:$1,0)-1),'LCR Scenarios Table'!$A:$A,F$1,'LCR Scenarios Table'!$J:$J,$D164)*'LCR Scenarios Table'!$D$1/$B$2</f>
        <v>#N/A</v>
      </c>
      <c r="G164" s="46" t="e">
        <f ca="1">SUMIFS(OFFSET('LCR Scenarios Table'!$A:$A,0,MATCH($B$1,'LCR Scenarios Table'!$1:$1,0)-1),'LCR Scenarios Table'!$A:$A,G$1,'LCR Scenarios Table'!$J:$J,$D164)*'LCR Scenarios Table'!$D$1/$B$2</f>
        <v>#N/A</v>
      </c>
      <c r="H164" s="46" t="e">
        <f ca="1">SUMIFS(OFFSET('LCR Scenarios Table'!$A:$A,0,MATCH($B$1,'LCR Scenarios Table'!$1:$1,0)-1),'LCR Scenarios Table'!$A:$A,H$1,'LCR Scenarios Table'!$J:$J,$D164)*'LCR Scenarios Table'!$D$1/$B$2</f>
        <v>#N/A</v>
      </c>
    </row>
    <row r="165" spans="3:13" ht="15.75" hidden="1" outlineLevel="1" thickBot="1" x14ac:dyDescent="0.3">
      <c r="D165" s="7" t="s">
        <v>13</v>
      </c>
      <c r="E165" s="47" t="e">
        <f ca="1">SUM(E159:E164)</f>
        <v>#N/A</v>
      </c>
      <c r="F165" s="47" t="e">
        <f ca="1">SUM(F159:F164)</f>
        <v>#N/A</v>
      </c>
      <c r="G165" s="47" t="e">
        <f ca="1">SUM(G159:G164)</f>
        <v>#N/A</v>
      </c>
      <c r="H165" s="47" t="e">
        <f ca="1">SUM(H159:H164)</f>
        <v>#N/A</v>
      </c>
    </row>
    <row r="166" spans="3:13" ht="18" hidden="1" outlineLevel="1" thickTop="1" x14ac:dyDescent="0.25">
      <c r="D166" s="10" t="s">
        <v>91</v>
      </c>
      <c r="E166" s="65" t="e">
        <f ca="1">SUMIFS(OFFSET('LCR Scenarios Table'!$A:$A,0,MATCH($B$1,'LCR Scenarios Table'!$1:$1,0)-1),'LCR Scenarios Table'!$A:$A,E$1,'LCR Scenarios Table'!$J:$J,$D166)*'LCR Scenarios Table'!$D$1/$B$2+SUM($I$30:$I166)/$B$2</f>
        <v>#N/A</v>
      </c>
      <c r="F166" s="65" t="e">
        <f ca="1">SUMIFS(OFFSET('LCR Scenarios Table'!$A:$A,0,MATCH($B$1,'LCR Scenarios Table'!$1:$1,0)-1),'LCR Scenarios Table'!$A:$A,F$1,'LCR Scenarios Table'!$J:$J,$D166)*'LCR Scenarios Table'!$D$1/$B$2+SUM($I$30:$I166)/$B$2</f>
        <v>#N/A</v>
      </c>
      <c r="G166" s="65" t="e">
        <f ca="1">SUMIFS(OFFSET('LCR Scenarios Table'!$A:$A,0,MATCH($B$1,'LCR Scenarios Table'!$1:$1,0)-1),'LCR Scenarios Table'!$A:$A,G$1,'LCR Scenarios Table'!$J:$J,$D166)*'LCR Scenarios Table'!$D$1/$B$2+SUM($I$30:$I166)/$B$2</f>
        <v>#N/A</v>
      </c>
      <c r="H166" s="65" t="e">
        <f ca="1">SUMIFS(OFFSET('LCR Scenarios Table'!$A:$A,0,MATCH($B$1,'LCR Scenarios Table'!$1:$1,0)-1),'LCR Scenarios Table'!$A:$A,H$1,'LCR Scenarios Table'!$J:$J,$D166)*'LCR Scenarios Table'!$D$1/$B$2+SUM($I$30:$I166)/$B$2</f>
        <v>#N/A</v>
      </c>
      <c r="I166" s="66" t="e">
        <f>#REF!</f>
        <v>#REF!</v>
      </c>
      <c r="M166" s="6"/>
    </row>
    <row r="167" spans="3:13" ht="17.25" hidden="1" outlineLevel="1" x14ac:dyDescent="0.25">
      <c r="D167" s="10" t="s">
        <v>92</v>
      </c>
      <c r="E167" s="46" t="e">
        <f ca="1">SUMIFS(OFFSET('LCR Scenarios Table'!$A:$A,0,MATCH($B$1,'LCR Scenarios Table'!$1:$1,0)-1),'LCR Scenarios Table'!$A:$A,E$1,'LCR Scenarios Table'!$J:$J,$D167)*'LCR Scenarios Table'!$D$1/$B$2</f>
        <v>#N/A</v>
      </c>
      <c r="F167" s="46" t="e">
        <f ca="1">SUMIFS(OFFSET('LCR Scenarios Table'!$A:$A,0,MATCH($B$1,'LCR Scenarios Table'!$1:$1,0)-1),'LCR Scenarios Table'!$A:$A,F$1,'LCR Scenarios Table'!$J:$J,$D167)*'LCR Scenarios Table'!$D$1/$B$2</f>
        <v>#N/A</v>
      </c>
      <c r="G167" s="46" t="e">
        <f ca="1">SUMIFS(OFFSET('LCR Scenarios Table'!$A:$A,0,MATCH($B$1,'LCR Scenarios Table'!$1:$1,0)-1),'LCR Scenarios Table'!$A:$A,G$1,'LCR Scenarios Table'!$J:$J,$D167)*'LCR Scenarios Table'!$D$1/$B$2</f>
        <v>#N/A</v>
      </c>
      <c r="H167" s="46" t="e">
        <f ca="1">SUMIFS(OFFSET('LCR Scenarios Table'!$A:$A,0,MATCH($B$1,'LCR Scenarios Table'!$1:$1,0)-1),'LCR Scenarios Table'!$A:$A,H$1,'LCR Scenarios Table'!$J:$J,$D167)*'LCR Scenarios Table'!$D$1/$B$2</f>
        <v>#N/A</v>
      </c>
      <c r="M167" s="6"/>
    </row>
    <row r="168" spans="3:13" ht="17.25" hidden="1" outlineLevel="1" x14ac:dyDescent="0.25">
      <c r="D168" s="10" t="s">
        <v>93</v>
      </c>
      <c r="E168" s="46" t="e">
        <f ca="1">SUMIFS(OFFSET('LCR Scenarios Table'!$A:$A,0,MATCH($B$1,'LCR Scenarios Table'!$1:$1,0)-1),'LCR Scenarios Table'!$A:$A,E$1,'LCR Scenarios Table'!$J:$J,$D168)*'LCR Scenarios Table'!$D$1/$B$2</f>
        <v>#N/A</v>
      </c>
      <c r="F168" s="46" t="e">
        <f ca="1">SUMIFS(OFFSET('LCR Scenarios Table'!$A:$A,0,MATCH($B$1,'LCR Scenarios Table'!$1:$1,0)-1),'LCR Scenarios Table'!$A:$A,F$1,'LCR Scenarios Table'!$J:$J,$D168)*'LCR Scenarios Table'!$D$1/$B$2</f>
        <v>#N/A</v>
      </c>
      <c r="G168" s="46" t="e">
        <f ca="1">SUMIFS(OFFSET('LCR Scenarios Table'!$A:$A,0,MATCH($B$1,'LCR Scenarios Table'!$1:$1,0)-1),'LCR Scenarios Table'!$A:$A,G$1,'LCR Scenarios Table'!$J:$J,$D168)*'LCR Scenarios Table'!$D$1/$B$2</f>
        <v>#N/A</v>
      </c>
      <c r="H168" s="46" t="e">
        <f ca="1">SUMIFS(OFFSET('LCR Scenarios Table'!$A:$A,0,MATCH($B$1,'LCR Scenarios Table'!$1:$1,0)-1),'LCR Scenarios Table'!$A:$A,H$1,'LCR Scenarios Table'!$J:$J,$D168)*'LCR Scenarios Table'!$D$1/$B$2</f>
        <v>#N/A</v>
      </c>
      <c r="M168" s="6"/>
    </row>
    <row r="169" spans="3:13" ht="17.25" hidden="1" outlineLevel="1" x14ac:dyDescent="0.25">
      <c r="D169" s="10" t="s">
        <v>94</v>
      </c>
      <c r="E169" s="46" t="e">
        <f ca="1">SUMIFS(OFFSET('LCR Scenarios Table'!$A:$A,0,MATCH($B$1,'LCR Scenarios Table'!$1:$1,0)-1),'LCR Scenarios Table'!$A:$A,E$1,'LCR Scenarios Table'!$J:$J,$D169)*'LCR Scenarios Table'!$D$1/$B$2</f>
        <v>#N/A</v>
      </c>
      <c r="F169" s="46" t="e">
        <f ca="1">SUMIFS(OFFSET('LCR Scenarios Table'!$A:$A,0,MATCH($B$1,'LCR Scenarios Table'!$1:$1,0)-1),'LCR Scenarios Table'!$A:$A,F$1,'LCR Scenarios Table'!$J:$J,$D169)*'LCR Scenarios Table'!$D$1/$B$2</f>
        <v>#N/A</v>
      </c>
      <c r="G169" s="46" t="e">
        <f ca="1">SUMIFS(OFFSET('LCR Scenarios Table'!$A:$A,0,MATCH($B$1,'LCR Scenarios Table'!$1:$1,0)-1),'LCR Scenarios Table'!$A:$A,G$1,'LCR Scenarios Table'!$J:$J,$D169)*'LCR Scenarios Table'!$D$1/$B$2</f>
        <v>#N/A</v>
      </c>
      <c r="H169" s="46" t="e">
        <f ca="1">SUMIFS(OFFSET('LCR Scenarios Table'!$A:$A,0,MATCH($B$1,'LCR Scenarios Table'!$1:$1,0)-1),'LCR Scenarios Table'!$A:$A,H$1,'LCR Scenarios Table'!$J:$J,$D169)*'LCR Scenarios Table'!$D$1/$B$2</f>
        <v>#N/A</v>
      </c>
      <c r="M169" s="6"/>
    </row>
    <row r="170" spans="3:13" ht="17.25" hidden="1" outlineLevel="1" x14ac:dyDescent="0.25">
      <c r="D170" s="10" t="s">
        <v>95</v>
      </c>
      <c r="E170" s="46" t="e">
        <f ca="1">SUMIFS(OFFSET('LCR Scenarios Table'!$A:$A,0,MATCH($B$1,'LCR Scenarios Table'!$1:$1,0)-1),'LCR Scenarios Table'!$A:$A,E$1,'LCR Scenarios Table'!$J:$J,$D170)*'LCR Scenarios Table'!$D$1/$B$2</f>
        <v>#N/A</v>
      </c>
      <c r="F170" s="46" t="e">
        <f ca="1">SUMIFS(OFFSET('LCR Scenarios Table'!$A:$A,0,MATCH($B$1,'LCR Scenarios Table'!$1:$1,0)-1),'LCR Scenarios Table'!$A:$A,F$1,'LCR Scenarios Table'!$J:$J,$D170)*'LCR Scenarios Table'!$D$1/$B$2</f>
        <v>#N/A</v>
      </c>
      <c r="G170" s="46" t="e">
        <f ca="1">SUMIFS(OFFSET('LCR Scenarios Table'!$A:$A,0,MATCH($B$1,'LCR Scenarios Table'!$1:$1,0)-1),'LCR Scenarios Table'!$A:$A,G$1,'LCR Scenarios Table'!$J:$J,$D170)*'LCR Scenarios Table'!$D$1/$B$2</f>
        <v>#N/A</v>
      </c>
      <c r="H170" s="46" t="e">
        <f ca="1">SUMIFS(OFFSET('LCR Scenarios Table'!$A:$A,0,MATCH($B$1,'LCR Scenarios Table'!$1:$1,0)-1),'LCR Scenarios Table'!$A:$A,H$1,'LCR Scenarios Table'!$J:$J,$D170)*'LCR Scenarios Table'!$D$1/$B$2</f>
        <v>#N/A</v>
      </c>
      <c r="M170" s="6"/>
    </row>
    <row r="171" spans="3:13" hidden="1" outlineLevel="1" x14ac:dyDescent="0.25">
      <c r="D171" s="10" t="s">
        <v>63</v>
      </c>
      <c r="E171" s="46" t="e">
        <f ca="1">SUMIFS(OFFSET('LCR Scenarios Table'!$A:$A,0,MATCH($B$1,'LCR Scenarios Table'!$1:$1,0)-1),'LCR Scenarios Table'!$A:$A,E$1,'LCR Scenarios Table'!$J:$J,$D171)*'LCR Scenarios Table'!$D$1/$B$2</f>
        <v>#N/A</v>
      </c>
      <c r="F171" s="46" t="e">
        <f ca="1">SUMIFS(OFFSET('LCR Scenarios Table'!$A:$A,0,MATCH($B$1,'LCR Scenarios Table'!$1:$1,0)-1),'LCR Scenarios Table'!$A:$A,F$1,'LCR Scenarios Table'!$J:$J,$D171)*'LCR Scenarios Table'!$D$1/$B$2</f>
        <v>#N/A</v>
      </c>
      <c r="G171" s="46" t="e">
        <f ca="1">SUMIFS(OFFSET('LCR Scenarios Table'!$A:$A,0,MATCH($B$1,'LCR Scenarios Table'!$1:$1,0)-1),'LCR Scenarios Table'!$A:$A,G$1,'LCR Scenarios Table'!$J:$J,$D171)*'LCR Scenarios Table'!$D$1/$B$2</f>
        <v>#N/A</v>
      </c>
      <c r="H171" s="46" t="e">
        <f ca="1">SUMIFS(OFFSET('LCR Scenarios Table'!$A:$A,0,MATCH($B$1,'LCR Scenarios Table'!$1:$1,0)-1),'LCR Scenarios Table'!$A:$A,H$1,'LCR Scenarios Table'!$J:$J,$D171)*'LCR Scenarios Table'!$D$1/$B$2</f>
        <v>#N/A</v>
      </c>
      <c r="M171" s="6"/>
    </row>
    <row r="172" spans="3:13" ht="17.25" hidden="1" outlineLevel="1" x14ac:dyDescent="0.25">
      <c r="D172" s="10" t="s">
        <v>96</v>
      </c>
      <c r="E172" s="46" t="e">
        <f ca="1">SUMIFS(OFFSET('LCR Scenarios Table'!$A:$A,0,MATCH($B$1,'LCR Scenarios Table'!$1:$1,0)-1),'LCR Scenarios Table'!$A:$A,E$1,'LCR Scenarios Table'!$J:$J,$D172)*'LCR Scenarios Table'!$D$1/$B$2</f>
        <v>#N/A</v>
      </c>
      <c r="F172" s="46" t="e">
        <f ca="1">SUMIFS(OFFSET('LCR Scenarios Table'!$A:$A,0,MATCH($B$1,'LCR Scenarios Table'!$1:$1,0)-1),'LCR Scenarios Table'!$A:$A,F$1,'LCR Scenarios Table'!$J:$J,$D172)*'LCR Scenarios Table'!$D$1/$B$2</f>
        <v>#N/A</v>
      </c>
      <c r="G172" s="46" t="e">
        <f ca="1">SUMIFS(OFFSET('LCR Scenarios Table'!$A:$A,0,MATCH($B$1,'LCR Scenarios Table'!$1:$1,0)-1),'LCR Scenarios Table'!$A:$A,G$1,'LCR Scenarios Table'!$J:$J,$D172)*'LCR Scenarios Table'!$D$1/$B$2</f>
        <v>#N/A</v>
      </c>
      <c r="H172" s="46" t="e">
        <f ca="1">SUMIFS(OFFSET('LCR Scenarios Table'!$A:$A,0,MATCH($B$1,'LCR Scenarios Table'!$1:$1,0)-1),'LCR Scenarios Table'!$A:$A,H$1,'LCR Scenarios Table'!$J:$J,$D172)*'LCR Scenarios Table'!$D$1/$B$2</f>
        <v>#N/A</v>
      </c>
      <c r="M172" s="6"/>
    </row>
    <row r="173" spans="3:13" ht="15.75" hidden="1" outlineLevel="1" thickBot="1" x14ac:dyDescent="0.3">
      <c r="D173" s="7" t="s">
        <v>14</v>
      </c>
      <c r="E173" s="47" t="e">
        <f ca="1">SUM(E166:E172)</f>
        <v>#N/A</v>
      </c>
      <c r="F173" s="47" t="e">
        <f ca="1">SUM(F166:F172)</f>
        <v>#N/A</v>
      </c>
      <c r="G173" s="47" t="e">
        <f ca="1">SUM(G166:G172)</f>
        <v>#N/A</v>
      </c>
      <c r="H173" s="47" t="e">
        <f ca="1">SUM(H166:H172)</f>
        <v>#N/A</v>
      </c>
      <c r="M173" s="6"/>
    </row>
    <row r="174" spans="3:13" collapsed="1" x14ac:dyDescent="0.25">
      <c r="C174" s="3">
        <f>+C161</f>
        <v>44746</v>
      </c>
      <c r="D174" s="11" t="s">
        <v>15</v>
      </c>
      <c r="E174" s="48" t="e">
        <f ca="1">E173/ABS(E165)</f>
        <v>#N/A</v>
      </c>
      <c r="F174" s="48" t="e">
        <f ca="1">F173/ABS(F165)</f>
        <v>#N/A</v>
      </c>
      <c r="G174" s="48" t="e">
        <f ca="1">G173/ABS(G165)</f>
        <v>#N/A</v>
      </c>
      <c r="H174" s="48" t="e">
        <f ca="1">H173/ABS(H165)</f>
        <v>#N/A</v>
      </c>
    </row>
    <row r="175" spans="3:13" ht="32.25" hidden="1" outlineLevel="1" x14ac:dyDescent="0.25">
      <c r="D175" s="8" t="str">
        <f>"Cash Flow Usage ($"&amp;IF($B$2=1,"",IF($B$2=1000,"Thousands",IF($B$2=1000000,"Millions",TEXT($B$2,"#,##0")))&amp;")")</f>
        <v>Cash Flow Usage ($Millions)</v>
      </c>
      <c r="E175" s="50" t="s">
        <v>98</v>
      </c>
      <c r="F175" s="50" t="s">
        <v>97</v>
      </c>
      <c r="G175" s="50" t="s">
        <v>99</v>
      </c>
      <c r="H175" s="50" t="s">
        <v>160</v>
      </c>
    </row>
    <row r="176" spans="3:13" ht="17.25" hidden="1" outlineLevel="1" x14ac:dyDescent="0.25">
      <c r="D176" s="10" t="s">
        <v>66</v>
      </c>
      <c r="E176" s="46" t="e">
        <f ca="1">SUMIFS(OFFSET('LCR Scenarios Table'!$A:$A,0,MATCH($B$1,'LCR Scenarios Table'!$1:$1,0)-1),'LCR Scenarios Table'!$A:$A,E$1,'LCR Scenarios Table'!$J:$J,$D176)*'LCR Scenarios Table'!$D$1/$B$2</f>
        <v>#N/A</v>
      </c>
      <c r="F176" s="46" t="e">
        <f ca="1">SUMIFS(OFFSET('LCR Scenarios Table'!$A:$A,0,MATCH($B$1,'LCR Scenarios Table'!$1:$1,0)-1),'LCR Scenarios Table'!$A:$A,F$1,'LCR Scenarios Table'!$J:$J,$D176)*'LCR Scenarios Table'!$D$1/$B$2</f>
        <v>#N/A</v>
      </c>
      <c r="G176" s="46" t="e">
        <f ca="1">SUMIFS(OFFSET('LCR Scenarios Table'!$A:$A,0,MATCH($B$1,'LCR Scenarios Table'!$1:$1,0)-1),'LCR Scenarios Table'!$A:$A,G$1,'LCR Scenarios Table'!$J:$J,$D176)*'LCR Scenarios Table'!$D$1/$B$2</f>
        <v>#N/A</v>
      </c>
      <c r="H176" s="46" t="e">
        <f ca="1">SUMIFS(OFFSET('LCR Scenarios Table'!$A:$A,0,MATCH($B$1,'LCR Scenarios Table'!$1:$1,0)-1),'LCR Scenarios Table'!$A:$A,H$1,'LCR Scenarios Table'!$J:$J,$D176)*'LCR Scenarios Table'!$D$1/$B$2</f>
        <v>#N/A</v>
      </c>
    </row>
    <row r="177" spans="3:13" ht="17.25" hidden="1" outlineLevel="1" x14ac:dyDescent="0.25">
      <c r="D177" s="10" t="s">
        <v>67</v>
      </c>
      <c r="E177" s="46" t="e">
        <f ca="1">SUMIFS(OFFSET('LCR Scenarios Table'!$A:$A,0,MATCH($B$1,'LCR Scenarios Table'!$1:$1,0)-1),'LCR Scenarios Table'!$A:$A,E$1,'LCR Scenarios Table'!$J:$J,$D177)*'LCR Scenarios Table'!$D$1/$B$2</f>
        <v>#N/A</v>
      </c>
      <c r="F177" s="46" t="e">
        <f ca="1">SUMIFS(OFFSET('LCR Scenarios Table'!$A:$A,0,MATCH($B$1,'LCR Scenarios Table'!$1:$1,0)-1),'LCR Scenarios Table'!$A:$A,F$1,'LCR Scenarios Table'!$J:$J,$D177)*'LCR Scenarios Table'!$D$1/$B$2</f>
        <v>#N/A</v>
      </c>
      <c r="G177" s="46" t="e">
        <f ca="1">SUMIFS(OFFSET('LCR Scenarios Table'!$A:$A,0,MATCH($B$1,'LCR Scenarios Table'!$1:$1,0)-1),'LCR Scenarios Table'!$A:$A,G$1,'LCR Scenarios Table'!$J:$J,$D177)*'LCR Scenarios Table'!$D$1/$B$2</f>
        <v>#N/A</v>
      </c>
      <c r="H177" s="46" t="e">
        <f ca="1">SUMIFS(OFFSET('LCR Scenarios Table'!$A:$A,0,MATCH($B$1,'LCR Scenarios Table'!$1:$1,0)-1),'LCR Scenarios Table'!$A:$A,H$1,'LCR Scenarios Table'!$J:$J,$D177)*'LCR Scenarios Table'!$D$1/$B$2</f>
        <v>#N/A</v>
      </c>
    </row>
    <row r="178" spans="3:13" collapsed="1" x14ac:dyDescent="0.25">
      <c r="C178" s="3">
        <v>44767</v>
      </c>
      <c r="D178" s="10" t="s">
        <v>164</v>
      </c>
      <c r="E178" s="65" t="e">
        <f>SUMIFS(#REF!,#REF!,"OPB",#REF!,"OPB Debenture*",#REF!,"&lt;="&amp;$C178+365,#REF!,"&gt;"&amp;$C178)/$B$2</f>
        <v>#REF!</v>
      </c>
      <c r="F178" s="65" t="e">
        <f>SUMIFS(#REF!,#REF!,"OPB",#REF!,"OPB Debenture*",#REF!,"&lt;="&amp;$C178+30,#REF!,"&gt;"&amp;$C178)/$B$2</f>
        <v>#REF!</v>
      </c>
      <c r="G178" s="65" t="e">
        <f>SUMIFS(#REF!,#REF!,"OPB",#REF!,"OPB Debenture*",#REF!,"&lt;="&amp;$C178+30,#REF!,"&gt;"&amp;$C178)/$B$2</f>
        <v>#REF!</v>
      </c>
      <c r="H178" s="65" t="e">
        <f>SUMIFS(#REF!,#REF!,"OPB",#REF!,"OPB Debenture*",#REF!,"&lt;="&amp;$C178+30,#REF!,"&gt;"&amp;$C178)/$B$2</f>
        <v>#REF!</v>
      </c>
    </row>
    <row r="179" spans="3:13" ht="17.25" hidden="1" outlineLevel="1" x14ac:dyDescent="0.25">
      <c r="D179" s="10" t="s">
        <v>69</v>
      </c>
      <c r="E179" s="46" t="e">
        <f ca="1">SUMIFS(OFFSET('LCR Scenarios Table'!$A:$A,0,MATCH($B$1,'LCR Scenarios Table'!$1:$1,0)-1),'LCR Scenarios Table'!$A:$A,E$1,'LCR Scenarios Table'!$J:$J,$D179)*'LCR Scenarios Table'!$D$1/$B$2</f>
        <v>#N/A</v>
      </c>
      <c r="F179" s="46" t="e">
        <f ca="1">SUMIFS(OFFSET('LCR Scenarios Table'!$A:$A,0,MATCH($B$1,'LCR Scenarios Table'!$1:$1,0)-1),'LCR Scenarios Table'!$A:$A,F$1,'LCR Scenarios Table'!$J:$J,$D179)*'LCR Scenarios Table'!$D$1/$B$2</f>
        <v>#N/A</v>
      </c>
      <c r="G179" s="46" t="e">
        <f ca="1">SUMIFS(OFFSET('LCR Scenarios Table'!$A:$A,0,MATCH($B$1,'LCR Scenarios Table'!$1:$1,0)-1),'LCR Scenarios Table'!$A:$A,G$1,'LCR Scenarios Table'!$J:$J,$D179)*'LCR Scenarios Table'!$D$1/$B$2</f>
        <v>#N/A</v>
      </c>
      <c r="H179" s="46" t="e">
        <f ca="1">SUMIFS(OFFSET('LCR Scenarios Table'!$A:$A,0,MATCH($B$1,'LCR Scenarios Table'!$1:$1,0)-1),'LCR Scenarios Table'!$A:$A,H$1,'LCR Scenarios Table'!$J:$J,$D179)*'LCR Scenarios Table'!$D$1/$B$2</f>
        <v>#N/A</v>
      </c>
    </row>
    <row r="180" spans="3:13" ht="17.25" hidden="1" outlineLevel="1" x14ac:dyDescent="0.25">
      <c r="D180" s="10" t="s">
        <v>89</v>
      </c>
      <c r="E180" s="46" t="e">
        <f ca="1">SUMIFS(OFFSET('LCR Scenarios Table'!$A:$A,0,MATCH($B$1,'LCR Scenarios Table'!$1:$1,0)-1),'LCR Scenarios Table'!$A:$A,E$1,'LCR Scenarios Table'!$J:$J,$D180)*'LCR Scenarios Table'!$D$1/$B$2</f>
        <v>#N/A</v>
      </c>
      <c r="F180" s="46" t="e">
        <f ca="1">SUMIFS(OFFSET('LCR Scenarios Table'!$A:$A,0,MATCH($B$1,'LCR Scenarios Table'!$1:$1,0)-1),'LCR Scenarios Table'!$A:$A,F$1,'LCR Scenarios Table'!$J:$J,$D180)*'LCR Scenarios Table'!$D$1/$B$2</f>
        <v>#N/A</v>
      </c>
      <c r="G180" s="46" t="e">
        <f ca="1">SUMIFS(OFFSET('LCR Scenarios Table'!$A:$A,0,MATCH($B$1,'LCR Scenarios Table'!$1:$1,0)-1),'LCR Scenarios Table'!$A:$A,G$1,'LCR Scenarios Table'!$J:$J,$D180)*'LCR Scenarios Table'!$D$1/$B$2</f>
        <v>#N/A</v>
      </c>
      <c r="H180" s="46" t="e">
        <f ca="1">SUMIFS(OFFSET('LCR Scenarios Table'!$A:$A,0,MATCH($B$1,'LCR Scenarios Table'!$1:$1,0)-1),'LCR Scenarios Table'!$A:$A,H$1,'LCR Scenarios Table'!$J:$J,$D180)*'LCR Scenarios Table'!$D$1/$B$2</f>
        <v>#N/A</v>
      </c>
    </row>
    <row r="181" spans="3:13" ht="17.25" hidden="1" outlineLevel="1" x14ac:dyDescent="0.25">
      <c r="D181" s="10" t="s">
        <v>90</v>
      </c>
      <c r="E181" s="46" t="e">
        <f ca="1">SUMIFS(OFFSET('LCR Scenarios Table'!$A:$A,0,MATCH($B$1,'LCR Scenarios Table'!$1:$1,0)-1),'LCR Scenarios Table'!$A:$A,E$1,'LCR Scenarios Table'!$J:$J,$D181)*'LCR Scenarios Table'!$D$1/$B$2</f>
        <v>#N/A</v>
      </c>
      <c r="F181" s="46" t="e">
        <f ca="1">SUMIFS(OFFSET('LCR Scenarios Table'!$A:$A,0,MATCH($B$1,'LCR Scenarios Table'!$1:$1,0)-1),'LCR Scenarios Table'!$A:$A,F$1,'LCR Scenarios Table'!$J:$J,$D181)*'LCR Scenarios Table'!$D$1/$B$2</f>
        <v>#N/A</v>
      </c>
      <c r="G181" s="46" t="e">
        <f ca="1">SUMIFS(OFFSET('LCR Scenarios Table'!$A:$A,0,MATCH($B$1,'LCR Scenarios Table'!$1:$1,0)-1),'LCR Scenarios Table'!$A:$A,G$1,'LCR Scenarios Table'!$J:$J,$D181)*'LCR Scenarios Table'!$D$1/$B$2</f>
        <v>#N/A</v>
      </c>
      <c r="H181" s="46" t="e">
        <f ca="1">SUMIFS(OFFSET('LCR Scenarios Table'!$A:$A,0,MATCH($B$1,'LCR Scenarios Table'!$1:$1,0)-1),'LCR Scenarios Table'!$A:$A,H$1,'LCR Scenarios Table'!$J:$J,$D181)*'LCR Scenarios Table'!$D$1/$B$2</f>
        <v>#N/A</v>
      </c>
    </row>
    <row r="182" spans="3:13" ht="15.75" hidden="1" outlineLevel="1" thickBot="1" x14ac:dyDescent="0.3">
      <c r="D182" s="7" t="s">
        <v>13</v>
      </c>
      <c r="E182" s="47" t="e">
        <f ca="1">SUM(E176:E181)</f>
        <v>#N/A</v>
      </c>
      <c r="F182" s="47" t="e">
        <f ca="1">SUM(F176:F181)</f>
        <v>#N/A</v>
      </c>
      <c r="G182" s="47" t="e">
        <f ca="1">SUM(G176:G181)</f>
        <v>#N/A</v>
      </c>
      <c r="H182" s="47" t="e">
        <f ca="1">SUM(H176:H181)</f>
        <v>#N/A</v>
      </c>
    </row>
    <row r="183" spans="3:13" ht="18" hidden="1" outlineLevel="1" thickTop="1" x14ac:dyDescent="0.25">
      <c r="D183" s="10" t="s">
        <v>91</v>
      </c>
      <c r="E183" s="65" t="e">
        <f ca="1">SUMIFS(OFFSET('LCR Scenarios Table'!$A:$A,0,MATCH($B$1,'LCR Scenarios Table'!$1:$1,0)-1),'LCR Scenarios Table'!$A:$A,E$1,'LCR Scenarios Table'!$J:$J,$D183)*'LCR Scenarios Table'!$D$1/$B$2+SUM($I$30:$I183)/$B$2</f>
        <v>#N/A</v>
      </c>
      <c r="F183" s="65" t="e">
        <f ca="1">SUMIFS(OFFSET('LCR Scenarios Table'!$A:$A,0,MATCH($B$1,'LCR Scenarios Table'!$1:$1,0)-1),'LCR Scenarios Table'!$A:$A,F$1,'LCR Scenarios Table'!$J:$J,$D183)*'LCR Scenarios Table'!$D$1/$B$2+SUM($I$30:$I183)/$B$2</f>
        <v>#N/A</v>
      </c>
      <c r="G183" s="65" t="e">
        <f ca="1">SUMIFS(OFFSET('LCR Scenarios Table'!$A:$A,0,MATCH($B$1,'LCR Scenarios Table'!$1:$1,0)-1),'LCR Scenarios Table'!$A:$A,G$1,'LCR Scenarios Table'!$J:$J,$D183)*'LCR Scenarios Table'!$D$1/$B$2+SUM($I$30:$I183)/$B$2</f>
        <v>#N/A</v>
      </c>
      <c r="H183" s="65" t="e">
        <f ca="1">SUMIFS(OFFSET('LCR Scenarios Table'!$A:$A,0,MATCH($B$1,'LCR Scenarios Table'!$1:$1,0)-1),'LCR Scenarios Table'!$A:$A,H$1,'LCR Scenarios Table'!$J:$J,$D183)*'LCR Scenarios Table'!$D$1/$B$2+SUM($I$30:$I183)/$B$2</f>
        <v>#N/A</v>
      </c>
      <c r="I183" s="66" t="e">
        <f>#REF!</f>
        <v>#REF!</v>
      </c>
      <c r="M183" s="6"/>
    </row>
    <row r="184" spans="3:13" ht="17.25" hidden="1" outlineLevel="1" x14ac:dyDescent="0.25">
      <c r="D184" s="10" t="s">
        <v>92</v>
      </c>
      <c r="E184" s="46" t="e">
        <f ca="1">SUMIFS(OFFSET('LCR Scenarios Table'!$A:$A,0,MATCH($B$1,'LCR Scenarios Table'!$1:$1,0)-1),'LCR Scenarios Table'!$A:$A,E$1,'LCR Scenarios Table'!$J:$J,$D184)*'LCR Scenarios Table'!$D$1/$B$2</f>
        <v>#N/A</v>
      </c>
      <c r="F184" s="46" t="e">
        <f ca="1">SUMIFS(OFFSET('LCR Scenarios Table'!$A:$A,0,MATCH($B$1,'LCR Scenarios Table'!$1:$1,0)-1),'LCR Scenarios Table'!$A:$A,F$1,'LCR Scenarios Table'!$J:$J,$D184)*'LCR Scenarios Table'!$D$1/$B$2</f>
        <v>#N/A</v>
      </c>
      <c r="G184" s="46" t="e">
        <f ca="1">SUMIFS(OFFSET('LCR Scenarios Table'!$A:$A,0,MATCH($B$1,'LCR Scenarios Table'!$1:$1,0)-1),'LCR Scenarios Table'!$A:$A,G$1,'LCR Scenarios Table'!$J:$J,$D184)*'LCR Scenarios Table'!$D$1/$B$2</f>
        <v>#N/A</v>
      </c>
      <c r="H184" s="46" t="e">
        <f ca="1">SUMIFS(OFFSET('LCR Scenarios Table'!$A:$A,0,MATCH($B$1,'LCR Scenarios Table'!$1:$1,0)-1),'LCR Scenarios Table'!$A:$A,H$1,'LCR Scenarios Table'!$J:$J,$D184)*'LCR Scenarios Table'!$D$1/$B$2</f>
        <v>#N/A</v>
      </c>
      <c r="M184" s="6"/>
    </row>
    <row r="185" spans="3:13" ht="17.25" hidden="1" outlineLevel="1" x14ac:dyDescent="0.25">
      <c r="D185" s="10" t="s">
        <v>93</v>
      </c>
      <c r="E185" s="46" t="e">
        <f ca="1">SUMIFS(OFFSET('LCR Scenarios Table'!$A:$A,0,MATCH($B$1,'LCR Scenarios Table'!$1:$1,0)-1),'LCR Scenarios Table'!$A:$A,E$1,'LCR Scenarios Table'!$J:$J,$D185)*'LCR Scenarios Table'!$D$1/$B$2</f>
        <v>#N/A</v>
      </c>
      <c r="F185" s="46" t="e">
        <f ca="1">SUMIFS(OFFSET('LCR Scenarios Table'!$A:$A,0,MATCH($B$1,'LCR Scenarios Table'!$1:$1,0)-1),'LCR Scenarios Table'!$A:$A,F$1,'LCR Scenarios Table'!$J:$J,$D185)*'LCR Scenarios Table'!$D$1/$B$2</f>
        <v>#N/A</v>
      </c>
      <c r="G185" s="46" t="e">
        <f ca="1">SUMIFS(OFFSET('LCR Scenarios Table'!$A:$A,0,MATCH($B$1,'LCR Scenarios Table'!$1:$1,0)-1),'LCR Scenarios Table'!$A:$A,G$1,'LCR Scenarios Table'!$J:$J,$D185)*'LCR Scenarios Table'!$D$1/$B$2</f>
        <v>#N/A</v>
      </c>
      <c r="H185" s="46" t="e">
        <f ca="1">SUMIFS(OFFSET('LCR Scenarios Table'!$A:$A,0,MATCH($B$1,'LCR Scenarios Table'!$1:$1,0)-1),'LCR Scenarios Table'!$A:$A,H$1,'LCR Scenarios Table'!$J:$J,$D185)*'LCR Scenarios Table'!$D$1/$B$2</f>
        <v>#N/A</v>
      </c>
      <c r="M185" s="6"/>
    </row>
    <row r="186" spans="3:13" ht="17.25" hidden="1" outlineLevel="1" x14ac:dyDescent="0.25">
      <c r="D186" s="10" t="s">
        <v>94</v>
      </c>
      <c r="E186" s="46" t="e">
        <f ca="1">SUMIFS(OFFSET('LCR Scenarios Table'!$A:$A,0,MATCH($B$1,'LCR Scenarios Table'!$1:$1,0)-1),'LCR Scenarios Table'!$A:$A,E$1,'LCR Scenarios Table'!$J:$J,$D186)*'LCR Scenarios Table'!$D$1/$B$2</f>
        <v>#N/A</v>
      </c>
      <c r="F186" s="46" t="e">
        <f ca="1">SUMIFS(OFFSET('LCR Scenarios Table'!$A:$A,0,MATCH($B$1,'LCR Scenarios Table'!$1:$1,0)-1),'LCR Scenarios Table'!$A:$A,F$1,'LCR Scenarios Table'!$J:$J,$D186)*'LCR Scenarios Table'!$D$1/$B$2</f>
        <v>#N/A</v>
      </c>
      <c r="G186" s="46" t="e">
        <f ca="1">SUMIFS(OFFSET('LCR Scenarios Table'!$A:$A,0,MATCH($B$1,'LCR Scenarios Table'!$1:$1,0)-1),'LCR Scenarios Table'!$A:$A,G$1,'LCR Scenarios Table'!$J:$J,$D186)*'LCR Scenarios Table'!$D$1/$B$2</f>
        <v>#N/A</v>
      </c>
      <c r="H186" s="46" t="e">
        <f ca="1">SUMIFS(OFFSET('LCR Scenarios Table'!$A:$A,0,MATCH($B$1,'LCR Scenarios Table'!$1:$1,0)-1),'LCR Scenarios Table'!$A:$A,H$1,'LCR Scenarios Table'!$J:$J,$D186)*'LCR Scenarios Table'!$D$1/$B$2</f>
        <v>#N/A</v>
      </c>
      <c r="M186" s="6"/>
    </row>
    <row r="187" spans="3:13" ht="17.25" hidden="1" outlineLevel="1" x14ac:dyDescent="0.25">
      <c r="D187" s="10" t="s">
        <v>95</v>
      </c>
      <c r="E187" s="46" t="e">
        <f ca="1">SUMIFS(OFFSET('LCR Scenarios Table'!$A:$A,0,MATCH($B$1,'LCR Scenarios Table'!$1:$1,0)-1),'LCR Scenarios Table'!$A:$A,E$1,'LCR Scenarios Table'!$J:$J,$D187)*'LCR Scenarios Table'!$D$1/$B$2</f>
        <v>#N/A</v>
      </c>
      <c r="F187" s="46" t="e">
        <f ca="1">SUMIFS(OFFSET('LCR Scenarios Table'!$A:$A,0,MATCH($B$1,'LCR Scenarios Table'!$1:$1,0)-1),'LCR Scenarios Table'!$A:$A,F$1,'LCR Scenarios Table'!$J:$J,$D187)*'LCR Scenarios Table'!$D$1/$B$2</f>
        <v>#N/A</v>
      </c>
      <c r="G187" s="46" t="e">
        <f ca="1">SUMIFS(OFFSET('LCR Scenarios Table'!$A:$A,0,MATCH($B$1,'LCR Scenarios Table'!$1:$1,0)-1),'LCR Scenarios Table'!$A:$A,G$1,'LCR Scenarios Table'!$J:$J,$D187)*'LCR Scenarios Table'!$D$1/$B$2</f>
        <v>#N/A</v>
      </c>
      <c r="H187" s="46" t="e">
        <f ca="1">SUMIFS(OFFSET('LCR Scenarios Table'!$A:$A,0,MATCH($B$1,'LCR Scenarios Table'!$1:$1,0)-1),'LCR Scenarios Table'!$A:$A,H$1,'LCR Scenarios Table'!$J:$J,$D187)*'LCR Scenarios Table'!$D$1/$B$2</f>
        <v>#N/A</v>
      </c>
      <c r="M187" s="6"/>
    </row>
    <row r="188" spans="3:13" hidden="1" outlineLevel="1" x14ac:dyDescent="0.25">
      <c r="D188" s="10" t="s">
        <v>63</v>
      </c>
      <c r="E188" s="46" t="e">
        <f ca="1">SUMIFS(OFFSET('LCR Scenarios Table'!$A:$A,0,MATCH($B$1,'LCR Scenarios Table'!$1:$1,0)-1),'LCR Scenarios Table'!$A:$A,E$1,'LCR Scenarios Table'!$J:$J,$D188)*'LCR Scenarios Table'!$D$1/$B$2</f>
        <v>#N/A</v>
      </c>
      <c r="F188" s="46" t="e">
        <f ca="1">SUMIFS(OFFSET('LCR Scenarios Table'!$A:$A,0,MATCH($B$1,'LCR Scenarios Table'!$1:$1,0)-1),'LCR Scenarios Table'!$A:$A,F$1,'LCR Scenarios Table'!$J:$J,$D188)*'LCR Scenarios Table'!$D$1/$B$2</f>
        <v>#N/A</v>
      </c>
      <c r="G188" s="46" t="e">
        <f ca="1">SUMIFS(OFFSET('LCR Scenarios Table'!$A:$A,0,MATCH($B$1,'LCR Scenarios Table'!$1:$1,0)-1),'LCR Scenarios Table'!$A:$A,G$1,'LCR Scenarios Table'!$J:$J,$D188)*'LCR Scenarios Table'!$D$1/$B$2</f>
        <v>#N/A</v>
      </c>
      <c r="H188" s="46" t="e">
        <f ca="1">SUMIFS(OFFSET('LCR Scenarios Table'!$A:$A,0,MATCH($B$1,'LCR Scenarios Table'!$1:$1,0)-1),'LCR Scenarios Table'!$A:$A,H$1,'LCR Scenarios Table'!$J:$J,$D188)*'LCR Scenarios Table'!$D$1/$B$2</f>
        <v>#N/A</v>
      </c>
      <c r="M188" s="6"/>
    </row>
    <row r="189" spans="3:13" ht="17.25" hidden="1" outlineLevel="1" x14ac:dyDescent="0.25">
      <c r="D189" s="10" t="s">
        <v>96</v>
      </c>
      <c r="E189" s="46" t="e">
        <f ca="1">SUMIFS(OFFSET('LCR Scenarios Table'!$A:$A,0,MATCH($B$1,'LCR Scenarios Table'!$1:$1,0)-1),'LCR Scenarios Table'!$A:$A,E$1,'LCR Scenarios Table'!$J:$J,$D189)*'LCR Scenarios Table'!$D$1/$B$2</f>
        <v>#N/A</v>
      </c>
      <c r="F189" s="46" t="e">
        <f ca="1">SUMIFS(OFFSET('LCR Scenarios Table'!$A:$A,0,MATCH($B$1,'LCR Scenarios Table'!$1:$1,0)-1),'LCR Scenarios Table'!$A:$A,F$1,'LCR Scenarios Table'!$J:$J,$D189)*'LCR Scenarios Table'!$D$1/$B$2</f>
        <v>#N/A</v>
      </c>
      <c r="G189" s="46" t="e">
        <f ca="1">SUMIFS(OFFSET('LCR Scenarios Table'!$A:$A,0,MATCH($B$1,'LCR Scenarios Table'!$1:$1,0)-1),'LCR Scenarios Table'!$A:$A,G$1,'LCR Scenarios Table'!$J:$J,$D189)*'LCR Scenarios Table'!$D$1/$B$2</f>
        <v>#N/A</v>
      </c>
      <c r="H189" s="46" t="e">
        <f ca="1">SUMIFS(OFFSET('LCR Scenarios Table'!$A:$A,0,MATCH($B$1,'LCR Scenarios Table'!$1:$1,0)-1),'LCR Scenarios Table'!$A:$A,H$1,'LCR Scenarios Table'!$J:$J,$D189)*'LCR Scenarios Table'!$D$1/$B$2</f>
        <v>#N/A</v>
      </c>
      <c r="M189" s="6"/>
    </row>
    <row r="190" spans="3:13" ht="15.75" hidden="1" outlineLevel="1" thickBot="1" x14ac:dyDescent="0.3">
      <c r="D190" s="7" t="s">
        <v>14</v>
      </c>
      <c r="E190" s="47" t="e">
        <f ca="1">SUM(E183:E189)</f>
        <v>#N/A</v>
      </c>
      <c r="F190" s="47" t="e">
        <f ca="1">SUM(F183:F189)</f>
        <v>#N/A</v>
      </c>
      <c r="G190" s="47" t="e">
        <f ca="1">SUM(G183:G189)</f>
        <v>#N/A</v>
      </c>
      <c r="H190" s="47" t="e">
        <f ca="1">SUM(H183:H189)</f>
        <v>#N/A</v>
      </c>
      <c r="M190" s="6"/>
    </row>
    <row r="191" spans="3:13" collapsed="1" x14ac:dyDescent="0.25">
      <c r="C191" s="3">
        <f>+C178</f>
        <v>44767</v>
      </c>
      <c r="D191" s="11" t="s">
        <v>15</v>
      </c>
      <c r="E191" s="48" t="e">
        <f ca="1">E190/ABS(E182)</f>
        <v>#N/A</v>
      </c>
      <c r="F191" s="48" t="e">
        <f ca="1">F190/ABS(F182)</f>
        <v>#N/A</v>
      </c>
      <c r="G191" s="48" t="e">
        <f ca="1">G190/ABS(G182)</f>
        <v>#N/A</v>
      </c>
      <c r="H191" s="48" t="e">
        <f ca="1">H190/ABS(H182)</f>
        <v>#N/A</v>
      </c>
    </row>
    <row r="192" spans="3:13" ht="32.25" hidden="1" outlineLevel="1" x14ac:dyDescent="0.25">
      <c r="D192" s="8" t="str">
        <f>"Cash Flow Usage ($"&amp;IF($B$2=1,"",IF($B$2=1000,"Thousands",IF($B$2=1000000,"Millions",TEXT($B$2,"#,##0")))&amp;")")</f>
        <v>Cash Flow Usage ($Millions)</v>
      </c>
      <c r="E192" s="50" t="s">
        <v>98</v>
      </c>
      <c r="F192" s="50" t="s">
        <v>97</v>
      </c>
      <c r="G192" s="50" t="s">
        <v>99</v>
      </c>
      <c r="H192" s="50" t="s">
        <v>160</v>
      </c>
    </row>
    <row r="193" spans="3:13" ht="17.25" hidden="1" outlineLevel="1" x14ac:dyDescent="0.25">
      <c r="D193" s="10" t="s">
        <v>66</v>
      </c>
      <c r="E193" s="46" t="e">
        <f ca="1">SUMIFS(OFFSET('LCR Scenarios Table'!$A:$A,0,MATCH($B$1,'LCR Scenarios Table'!$1:$1,0)-1),'LCR Scenarios Table'!$A:$A,E$1,'LCR Scenarios Table'!$J:$J,$D193)*'LCR Scenarios Table'!$D$1/$B$2</f>
        <v>#N/A</v>
      </c>
      <c r="F193" s="46" t="e">
        <f ca="1">SUMIFS(OFFSET('LCR Scenarios Table'!$A:$A,0,MATCH($B$1,'LCR Scenarios Table'!$1:$1,0)-1),'LCR Scenarios Table'!$A:$A,F$1,'LCR Scenarios Table'!$J:$J,$D193)*'LCR Scenarios Table'!$D$1/$B$2</f>
        <v>#N/A</v>
      </c>
      <c r="G193" s="46" t="e">
        <f ca="1">SUMIFS(OFFSET('LCR Scenarios Table'!$A:$A,0,MATCH($B$1,'LCR Scenarios Table'!$1:$1,0)-1),'LCR Scenarios Table'!$A:$A,G$1,'LCR Scenarios Table'!$J:$J,$D193)*'LCR Scenarios Table'!$D$1/$B$2</f>
        <v>#N/A</v>
      </c>
      <c r="H193" s="46" t="e">
        <f ca="1">SUMIFS(OFFSET('LCR Scenarios Table'!$A:$A,0,MATCH($B$1,'LCR Scenarios Table'!$1:$1,0)-1),'LCR Scenarios Table'!$A:$A,H$1,'LCR Scenarios Table'!$J:$J,$D193)*'LCR Scenarios Table'!$D$1/$B$2</f>
        <v>#N/A</v>
      </c>
    </row>
    <row r="194" spans="3:13" ht="17.25" hidden="1" outlineLevel="1" x14ac:dyDescent="0.25">
      <c r="D194" s="10" t="s">
        <v>67</v>
      </c>
      <c r="E194" s="46" t="e">
        <f ca="1">SUMIFS(OFFSET('LCR Scenarios Table'!$A:$A,0,MATCH($B$1,'LCR Scenarios Table'!$1:$1,0)-1),'LCR Scenarios Table'!$A:$A,E$1,'LCR Scenarios Table'!$J:$J,$D194)*'LCR Scenarios Table'!$D$1/$B$2</f>
        <v>#N/A</v>
      </c>
      <c r="F194" s="46" t="e">
        <f ca="1">SUMIFS(OFFSET('LCR Scenarios Table'!$A:$A,0,MATCH($B$1,'LCR Scenarios Table'!$1:$1,0)-1),'LCR Scenarios Table'!$A:$A,F$1,'LCR Scenarios Table'!$J:$J,$D194)*'LCR Scenarios Table'!$D$1/$B$2</f>
        <v>#N/A</v>
      </c>
      <c r="G194" s="46" t="e">
        <f ca="1">SUMIFS(OFFSET('LCR Scenarios Table'!$A:$A,0,MATCH($B$1,'LCR Scenarios Table'!$1:$1,0)-1),'LCR Scenarios Table'!$A:$A,G$1,'LCR Scenarios Table'!$J:$J,$D194)*'LCR Scenarios Table'!$D$1/$B$2</f>
        <v>#N/A</v>
      </c>
      <c r="H194" s="46" t="e">
        <f ca="1">SUMIFS(OFFSET('LCR Scenarios Table'!$A:$A,0,MATCH($B$1,'LCR Scenarios Table'!$1:$1,0)-1),'LCR Scenarios Table'!$A:$A,H$1,'LCR Scenarios Table'!$J:$J,$D194)*'LCR Scenarios Table'!$D$1/$B$2</f>
        <v>#N/A</v>
      </c>
    </row>
    <row r="195" spans="3:13" collapsed="1" x14ac:dyDescent="0.25">
      <c r="C195" s="3">
        <v>44775</v>
      </c>
      <c r="D195" s="10" t="s">
        <v>164</v>
      </c>
      <c r="E195" s="65" t="e">
        <f>SUMIFS(#REF!,#REF!,"OPB",#REF!,"OPB Debenture*",#REF!,"&lt;="&amp;$C195+365,#REF!,"&gt;"&amp;$C195)/$B$2</f>
        <v>#REF!</v>
      </c>
      <c r="F195" s="65" t="e">
        <f>SUMIFS(#REF!,#REF!,"OPB",#REF!,"OPB Debenture*",#REF!,"&lt;="&amp;$C195+30,#REF!,"&gt;"&amp;$C195)/$B$2</f>
        <v>#REF!</v>
      </c>
      <c r="G195" s="65" t="e">
        <f>SUMIFS(#REF!,#REF!,"OPB",#REF!,"OPB Debenture*",#REF!,"&lt;="&amp;$C195+30,#REF!,"&gt;"&amp;$C195)/$B$2</f>
        <v>#REF!</v>
      </c>
      <c r="H195" s="65" t="e">
        <f>SUMIFS(#REF!,#REF!,"OPB",#REF!,"OPB Debenture*",#REF!,"&lt;="&amp;$C195+30,#REF!,"&gt;"&amp;$C195)/$B$2</f>
        <v>#REF!</v>
      </c>
    </row>
    <row r="196" spans="3:13" ht="17.25" hidden="1" outlineLevel="1" x14ac:dyDescent="0.25">
      <c r="D196" s="10" t="s">
        <v>69</v>
      </c>
      <c r="E196" s="46" t="e">
        <f ca="1">SUMIFS(OFFSET('LCR Scenarios Table'!$A:$A,0,MATCH($B$1,'LCR Scenarios Table'!$1:$1,0)-1),'LCR Scenarios Table'!$A:$A,E$1,'LCR Scenarios Table'!$J:$J,$D196)*'LCR Scenarios Table'!$D$1/$B$2</f>
        <v>#N/A</v>
      </c>
      <c r="F196" s="46" t="e">
        <f ca="1">SUMIFS(OFFSET('LCR Scenarios Table'!$A:$A,0,MATCH($B$1,'LCR Scenarios Table'!$1:$1,0)-1),'LCR Scenarios Table'!$A:$A,F$1,'LCR Scenarios Table'!$J:$J,$D196)*'LCR Scenarios Table'!$D$1/$B$2</f>
        <v>#N/A</v>
      </c>
      <c r="G196" s="46" t="e">
        <f ca="1">SUMIFS(OFFSET('LCR Scenarios Table'!$A:$A,0,MATCH($B$1,'LCR Scenarios Table'!$1:$1,0)-1),'LCR Scenarios Table'!$A:$A,G$1,'LCR Scenarios Table'!$J:$J,$D196)*'LCR Scenarios Table'!$D$1/$B$2</f>
        <v>#N/A</v>
      </c>
      <c r="H196" s="46" t="e">
        <f ca="1">SUMIFS(OFFSET('LCR Scenarios Table'!$A:$A,0,MATCH($B$1,'LCR Scenarios Table'!$1:$1,0)-1),'LCR Scenarios Table'!$A:$A,H$1,'LCR Scenarios Table'!$J:$J,$D196)*'LCR Scenarios Table'!$D$1/$B$2</f>
        <v>#N/A</v>
      </c>
    </row>
    <row r="197" spans="3:13" ht="17.25" hidden="1" outlineLevel="1" x14ac:dyDescent="0.25">
      <c r="D197" s="10" t="s">
        <v>89</v>
      </c>
      <c r="E197" s="46" t="e">
        <f ca="1">SUMIFS(OFFSET('LCR Scenarios Table'!$A:$A,0,MATCH($B$1,'LCR Scenarios Table'!$1:$1,0)-1),'LCR Scenarios Table'!$A:$A,E$1,'LCR Scenarios Table'!$J:$J,$D197)*'LCR Scenarios Table'!$D$1/$B$2</f>
        <v>#N/A</v>
      </c>
      <c r="F197" s="46" t="e">
        <f ca="1">SUMIFS(OFFSET('LCR Scenarios Table'!$A:$A,0,MATCH($B$1,'LCR Scenarios Table'!$1:$1,0)-1),'LCR Scenarios Table'!$A:$A,F$1,'LCR Scenarios Table'!$J:$J,$D197)*'LCR Scenarios Table'!$D$1/$B$2</f>
        <v>#N/A</v>
      </c>
      <c r="G197" s="46" t="e">
        <f ca="1">SUMIFS(OFFSET('LCR Scenarios Table'!$A:$A,0,MATCH($B$1,'LCR Scenarios Table'!$1:$1,0)-1),'LCR Scenarios Table'!$A:$A,G$1,'LCR Scenarios Table'!$J:$J,$D197)*'LCR Scenarios Table'!$D$1/$B$2</f>
        <v>#N/A</v>
      </c>
      <c r="H197" s="46" t="e">
        <f ca="1">SUMIFS(OFFSET('LCR Scenarios Table'!$A:$A,0,MATCH($B$1,'LCR Scenarios Table'!$1:$1,0)-1),'LCR Scenarios Table'!$A:$A,H$1,'LCR Scenarios Table'!$J:$J,$D197)*'LCR Scenarios Table'!$D$1/$B$2</f>
        <v>#N/A</v>
      </c>
    </row>
    <row r="198" spans="3:13" ht="17.25" hidden="1" outlineLevel="1" x14ac:dyDescent="0.25">
      <c r="D198" s="10" t="s">
        <v>90</v>
      </c>
      <c r="E198" s="46" t="e">
        <f ca="1">SUMIFS(OFFSET('LCR Scenarios Table'!$A:$A,0,MATCH($B$1,'LCR Scenarios Table'!$1:$1,0)-1),'LCR Scenarios Table'!$A:$A,E$1,'LCR Scenarios Table'!$J:$J,$D198)*'LCR Scenarios Table'!$D$1/$B$2</f>
        <v>#N/A</v>
      </c>
      <c r="F198" s="46" t="e">
        <f ca="1">SUMIFS(OFFSET('LCR Scenarios Table'!$A:$A,0,MATCH($B$1,'LCR Scenarios Table'!$1:$1,0)-1),'LCR Scenarios Table'!$A:$A,F$1,'LCR Scenarios Table'!$J:$J,$D198)*'LCR Scenarios Table'!$D$1/$B$2</f>
        <v>#N/A</v>
      </c>
      <c r="G198" s="46" t="e">
        <f ca="1">SUMIFS(OFFSET('LCR Scenarios Table'!$A:$A,0,MATCH($B$1,'LCR Scenarios Table'!$1:$1,0)-1),'LCR Scenarios Table'!$A:$A,G$1,'LCR Scenarios Table'!$J:$J,$D198)*'LCR Scenarios Table'!$D$1/$B$2</f>
        <v>#N/A</v>
      </c>
      <c r="H198" s="46" t="e">
        <f ca="1">SUMIFS(OFFSET('LCR Scenarios Table'!$A:$A,0,MATCH($B$1,'LCR Scenarios Table'!$1:$1,0)-1),'LCR Scenarios Table'!$A:$A,H$1,'LCR Scenarios Table'!$J:$J,$D198)*'LCR Scenarios Table'!$D$1/$B$2</f>
        <v>#N/A</v>
      </c>
    </row>
    <row r="199" spans="3:13" ht="15.75" hidden="1" outlineLevel="1" thickBot="1" x14ac:dyDescent="0.3">
      <c r="D199" s="7" t="s">
        <v>13</v>
      </c>
      <c r="E199" s="47" t="e">
        <f ca="1">SUM(E193:E198)</f>
        <v>#N/A</v>
      </c>
      <c r="F199" s="47" t="e">
        <f ca="1">SUM(F193:F198)</f>
        <v>#N/A</v>
      </c>
      <c r="G199" s="47" t="e">
        <f ca="1">SUM(G193:G198)</f>
        <v>#N/A</v>
      </c>
      <c r="H199" s="47" t="e">
        <f ca="1">SUM(H193:H198)</f>
        <v>#N/A</v>
      </c>
    </row>
    <row r="200" spans="3:13" ht="18" hidden="1" outlineLevel="1" thickTop="1" x14ac:dyDescent="0.25">
      <c r="D200" s="10" t="s">
        <v>91</v>
      </c>
      <c r="E200" s="65" t="e">
        <f ca="1">SUMIFS(OFFSET('LCR Scenarios Table'!$A:$A,0,MATCH($B$1,'LCR Scenarios Table'!$1:$1,0)-1),'LCR Scenarios Table'!$A:$A,E$1,'LCR Scenarios Table'!$J:$J,$D200)*'LCR Scenarios Table'!$D$1/$B$2+SUM($I$30:$I200)/$B$2</f>
        <v>#N/A</v>
      </c>
      <c r="F200" s="65" t="e">
        <f ca="1">SUMIFS(OFFSET('LCR Scenarios Table'!$A:$A,0,MATCH($B$1,'LCR Scenarios Table'!$1:$1,0)-1),'LCR Scenarios Table'!$A:$A,F$1,'LCR Scenarios Table'!$J:$J,$D200)*'LCR Scenarios Table'!$D$1/$B$2+SUM($I$30:$I200)/$B$2</f>
        <v>#N/A</v>
      </c>
      <c r="G200" s="65" t="e">
        <f ca="1">SUMIFS(OFFSET('LCR Scenarios Table'!$A:$A,0,MATCH($B$1,'LCR Scenarios Table'!$1:$1,0)-1),'LCR Scenarios Table'!$A:$A,G$1,'LCR Scenarios Table'!$J:$J,$D200)*'LCR Scenarios Table'!$D$1/$B$2+SUM($I$30:$I200)/$B$2</f>
        <v>#N/A</v>
      </c>
      <c r="H200" s="65" t="e">
        <f ca="1">SUMIFS(OFFSET('LCR Scenarios Table'!$A:$A,0,MATCH($B$1,'LCR Scenarios Table'!$1:$1,0)-1),'LCR Scenarios Table'!$A:$A,H$1,'LCR Scenarios Table'!$J:$J,$D200)*'LCR Scenarios Table'!$D$1/$B$2+SUM($I$30:$I200)/$B$2</f>
        <v>#N/A</v>
      </c>
      <c r="I200" s="66" t="e">
        <f>#REF!</f>
        <v>#REF!</v>
      </c>
      <c r="M200" s="6"/>
    </row>
    <row r="201" spans="3:13" ht="17.25" hidden="1" outlineLevel="1" x14ac:dyDescent="0.25">
      <c r="D201" s="10" t="s">
        <v>92</v>
      </c>
      <c r="E201" s="46" t="e">
        <f ca="1">SUMIFS(OFFSET('LCR Scenarios Table'!$A:$A,0,MATCH($B$1,'LCR Scenarios Table'!$1:$1,0)-1),'LCR Scenarios Table'!$A:$A,E$1,'LCR Scenarios Table'!$J:$J,$D201)*'LCR Scenarios Table'!$D$1/$B$2</f>
        <v>#N/A</v>
      </c>
      <c r="F201" s="46" t="e">
        <f ca="1">SUMIFS(OFFSET('LCR Scenarios Table'!$A:$A,0,MATCH($B$1,'LCR Scenarios Table'!$1:$1,0)-1),'LCR Scenarios Table'!$A:$A,F$1,'LCR Scenarios Table'!$J:$J,$D201)*'LCR Scenarios Table'!$D$1/$B$2</f>
        <v>#N/A</v>
      </c>
      <c r="G201" s="46" t="e">
        <f ca="1">SUMIFS(OFFSET('LCR Scenarios Table'!$A:$A,0,MATCH($B$1,'LCR Scenarios Table'!$1:$1,0)-1),'LCR Scenarios Table'!$A:$A,G$1,'LCR Scenarios Table'!$J:$J,$D201)*'LCR Scenarios Table'!$D$1/$B$2</f>
        <v>#N/A</v>
      </c>
      <c r="H201" s="46" t="e">
        <f ca="1">SUMIFS(OFFSET('LCR Scenarios Table'!$A:$A,0,MATCH($B$1,'LCR Scenarios Table'!$1:$1,0)-1),'LCR Scenarios Table'!$A:$A,H$1,'LCR Scenarios Table'!$J:$J,$D201)*'LCR Scenarios Table'!$D$1/$B$2</f>
        <v>#N/A</v>
      </c>
      <c r="M201" s="6"/>
    </row>
    <row r="202" spans="3:13" ht="17.25" hidden="1" outlineLevel="1" x14ac:dyDescent="0.25">
      <c r="D202" s="10" t="s">
        <v>93</v>
      </c>
      <c r="E202" s="46" t="e">
        <f ca="1">SUMIFS(OFFSET('LCR Scenarios Table'!$A:$A,0,MATCH($B$1,'LCR Scenarios Table'!$1:$1,0)-1),'LCR Scenarios Table'!$A:$A,E$1,'LCR Scenarios Table'!$J:$J,$D202)*'LCR Scenarios Table'!$D$1/$B$2</f>
        <v>#N/A</v>
      </c>
      <c r="F202" s="46" t="e">
        <f ca="1">SUMIFS(OFFSET('LCR Scenarios Table'!$A:$A,0,MATCH($B$1,'LCR Scenarios Table'!$1:$1,0)-1),'LCR Scenarios Table'!$A:$A,F$1,'LCR Scenarios Table'!$J:$J,$D202)*'LCR Scenarios Table'!$D$1/$B$2</f>
        <v>#N/A</v>
      </c>
      <c r="G202" s="46" t="e">
        <f ca="1">SUMIFS(OFFSET('LCR Scenarios Table'!$A:$A,0,MATCH($B$1,'LCR Scenarios Table'!$1:$1,0)-1),'LCR Scenarios Table'!$A:$A,G$1,'LCR Scenarios Table'!$J:$J,$D202)*'LCR Scenarios Table'!$D$1/$B$2</f>
        <v>#N/A</v>
      </c>
      <c r="H202" s="46" t="e">
        <f ca="1">SUMIFS(OFFSET('LCR Scenarios Table'!$A:$A,0,MATCH($B$1,'LCR Scenarios Table'!$1:$1,0)-1),'LCR Scenarios Table'!$A:$A,H$1,'LCR Scenarios Table'!$J:$J,$D202)*'LCR Scenarios Table'!$D$1/$B$2</f>
        <v>#N/A</v>
      </c>
      <c r="M202" s="6"/>
    </row>
    <row r="203" spans="3:13" ht="17.25" hidden="1" outlineLevel="1" x14ac:dyDescent="0.25">
      <c r="D203" s="10" t="s">
        <v>94</v>
      </c>
      <c r="E203" s="46" t="e">
        <f ca="1">SUMIFS(OFFSET('LCR Scenarios Table'!$A:$A,0,MATCH($B$1,'LCR Scenarios Table'!$1:$1,0)-1),'LCR Scenarios Table'!$A:$A,E$1,'LCR Scenarios Table'!$J:$J,$D203)*'LCR Scenarios Table'!$D$1/$B$2</f>
        <v>#N/A</v>
      </c>
      <c r="F203" s="46" t="e">
        <f ca="1">SUMIFS(OFFSET('LCR Scenarios Table'!$A:$A,0,MATCH($B$1,'LCR Scenarios Table'!$1:$1,0)-1),'LCR Scenarios Table'!$A:$A,F$1,'LCR Scenarios Table'!$J:$J,$D203)*'LCR Scenarios Table'!$D$1/$B$2</f>
        <v>#N/A</v>
      </c>
      <c r="G203" s="46" t="e">
        <f ca="1">SUMIFS(OFFSET('LCR Scenarios Table'!$A:$A,0,MATCH($B$1,'LCR Scenarios Table'!$1:$1,0)-1),'LCR Scenarios Table'!$A:$A,G$1,'LCR Scenarios Table'!$J:$J,$D203)*'LCR Scenarios Table'!$D$1/$B$2</f>
        <v>#N/A</v>
      </c>
      <c r="H203" s="46" t="e">
        <f ca="1">SUMIFS(OFFSET('LCR Scenarios Table'!$A:$A,0,MATCH($B$1,'LCR Scenarios Table'!$1:$1,0)-1),'LCR Scenarios Table'!$A:$A,H$1,'LCR Scenarios Table'!$J:$J,$D203)*'LCR Scenarios Table'!$D$1/$B$2</f>
        <v>#N/A</v>
      </c>
      <c r="M203" s="6"/>
    </row>
    <row r="204" spans="3:13" ht="17.25" hidden="1" outlineLevel="1" x14ac:dyDescent="0.25">
      <c r="D204" s="10" t="s">
        <v>95</v>
      </c>
      <c r="E204" s="46" t="e">
        <f ca="1">SUMIFS(OFFSET('LCR Scenarios Table'!$A:$A,0,MATCH($B$1,'LCR Scenarios Table'!$1:$1,0)-1),'LCR Scenarios Table'!$A:$A,E$1,'LCR Scenarios Table'!$J:$J,$D204)*'LCR Scenarios Table'!$D$1/$B$2</f>
        <v>#N/A</v>
      </c>
      <c r="F204" s="46" t="e">
        <f ca="1">SUMIFS(OFFSET('LCR Scenarios Table'!$A:$A,0,MATCH($B$1,'LCR Scenarios Table'!$1:$1,0)-1),'LCR Scenarios Table'!$A:$A,F$1,'LCR Scenarios Table'!$J:$J,$D204)*'LCR Scenarios Table'!$D$1/$B$2</f>
        <v>#N/A</v>
      </c>
      <c r="G204" s="46" t="e">
        <f ca="1">SUMIFS(OFFSET('LCR Scenarios Table'!$A:$A,0,MATCH($B$1,'LCR Scenarios Table'!$1:$1,0)-1),'LCR Scenarios Table'!$A:$A,G$1,'LCR Scenarios Table'!$J:$J,$D204)*'LCR Scenarios Table'!$D$1/$B$2</f>
        <v>#N/A</v>
      </c>
      <c r="H204" s="46" t="e">
        <f ca="1">SUMIFS(OFFSET('LCR Scenarios Table'!$A:$A,0,MATCH($B$1,'LCR Scenarios Table'!$1:$1,0)-1),'LCR Scenarios Table'!$A:$A,H$1,'LCR Scenarios Table'!$J:$J,$D204)*'LCR Scenarios Table'!$D$1/$B$2</f>
        <v>#N/A</v>
      </c>
      <c r="M204" s="6"/>
    </row>
    <row r="205" spans="3:13" hidden="1" outlineLevel="1" x14ac:dyDescent="0.25">
      <c r="D205" s="10" t="s">
        <v>63</v>
      </c>
      <c r="E205" s="46" t="e">
        <f ca="1">SUMIFS(OFFSET('LCR Scenarios Table'!$A:$A,0,MATCH($B$1,'LCR Scenarios Table'!$1:$1,0)-1),'LCR Scenarios Table'!$A:$A,E$1,'LCR Scenarios Table'!$J:$J,$D205)*'LCR Scenarios Table'!$D$1/$B$2</f>
        <v>#N/A</v>
      </c>
      <c r="F205" s="46" t="e">
        <f ca="1">SUMIFS(OFFSET('LCR Scenarios Table'!$A:$A,0,MATCH($B$1,'LCR Scenarios Table'!$1:$1,0)-1),'LCR Scenarios Table'!$A:$A,F$1,'LCR Scenarios Table'!$J:$J,$D205)*'LCR Scenarios Table'!$D$1/$B$2</f>
        <v>#N/A</v>
      </c>
      <c r="G205" s="46" t="e">
        <f ca="1">SUMIFS(OFFSET('LCR Scenarios Table'!$A:$A,0,MATCH($B$1,'LCR Scenarios Table'!$1:$1,0)-1),'LCR Scenarios Table'!$A:$A,G$1,'LCR Scenarios Table'!$J:$J,$D205)*'LCR Scenarios Table'!$D$1/$B$2</f>
        <v>#N/A</v>
      </c>
      <c r="H205" s="46" t="e">
        <f ca="1">SUMIFS(OFFSET('LCR Scenarios Table'!$A:$A,0,MATCH($B$1,'LCR Scenarios Table'!$1:$1,0)-1),'LCR Scenarios Table'!$A:$A,H$1,'LCR Scenarios Table'!$J:$J,$D205)*'LCR Scenarios Table'!$D$1/$B$2</f>
        <v>#N/A</v>
      </c>
      <c r="M205" s="6"/>
    </row>
    <row r="206" spans="3:13" ht="17.25" hidden="1" outlineLevel="1" x14ac:dyDescent="0.25">
      <c r="D206" s="10" t="s">
        <v>96</v>
      </c>
      <c r="E206" s="46" t="e">
        <f ca="1">SUMIFS(OFFSET('LCR Scenarios Table'!$A:$A,0,MATCH($B$1,'LCR Scenarios Table'!$1:$1,0)-1),'LCR Scenarios Table'!$A:$A,E$1,'LCR Scenarios Table'!$J:$J,$D206)*'LCR Scenarios Table'!$D$1/$B$2</f>
        <v>#N/A</v>
      </c>
      <c r="F206" s="46" t="e">
        <f ca="1">SUMIFS(OFFSET('LCR Scenarios Table'!$A:$A,0,MATCH($B$1,'LCR Scenarios Table'!$1:$1,0)-1),'LCR Scenarios Table'!$A:$A,F$1,'LCR Scenarios Table'!$J:$J,$D206)*'LCR Scenarios Table'!$D$1/$B$2</f>
        <v>#N/A</v>
      </c>
      <c r="G206" s="46" t="e">
        <f ca="1">SUMIFS(OFFSET('LCR Scenarios Table'!$A:$A,0,MATCH($B$1,'LCR Scenarios Table'!$1:$1,0)-1),'LCR Scenarios Table'!$A:$A,G$1,'LCR Scenarios Table'!$J:$J,$D206)*'LCR Scenarios Table'!$D$1/$B$2</f>
        <v>#N/A</v>
      </c>
      <c r="H206" s="46" t="e">
        <f ca="1">SUMIFS(OFFSET('LCR Scenarios Table'!$A:$A,0,MATCH($B$1,'LCR Scenarios Table'!$1:$1,0)-1),'LCR Scenarios Table'!$A:$A,H$1,'LCR Scenarios Table'!$J:$J,$D206)*'LCR Scenarios Table'!$D$1/$B$2</f>
        <v>#N/A</v>
      </c>
      <c r="M206" s="6"/>
    </row>
    <row r="207" spans="3:13" ht="15.75" hidden="1" outlineLevel="1" thickBot="1" x14ac:dyDescent="0.3">
      <c r="D207" s="7" t="s">
        <v>14</v>
      </c>
      <c r="E207" s="47" t="e">
        <f ca="1">SUM(E200:E206)</f>
        <v>#N/A</v>
      </c>
      <c r="F207" s="47" t="e">
        <f ca="1">SUM(F200:F206)</f>
        <v>#N/A</v>
      </c>
      <c r="G207" s="47" t="e">
        <f ca="1">SUM(G200:G206)</f>
        <v>#N/A</v>
      </c>
      <c r="H207" s="47" t="e">
        <f ca="1">SUM(H200:H206)</f>
        <v>#N/A</v>
      </c>
      <c r="M207" s="6"/>
    </row>
    <row r="208" spans="3:13" collapsed="1" x14ac:dyDescent="0.25">
      <c r="C208" s="3">
        <f>+C195</f>
        <v>44775</v>
      </c>
      <c r="D208" s="11" t="s">
        <v>15</v>
      </c>
      <c r="E208" s="48" t="e">
        <f ca="1">E207/ABS(E199)</f>
        <v>#N/A</v>
      </c>
      <c r="F208" s="48" t="e">
        <f ca="1">F207/ABS(F199)</f>
        <v>#N/A</v>
      </c>
      <c r="G208" s="48" t="e">
        <f ca="1">G207/ABS(G199)</f>
        <v>#N/A</v>
      </c>
      <c r="H208" s="48" t="e">
        <f ca="1">H207/ABS(H199)</f>
        <v>#N/A</v>
      </c>
    </row>
    <row r="209" spans="3:13" s="68" customFormat="1" x14ac:dyDescent="0.25">
      <c r="C209" s="69"/>
      <c r="D209" s="70" t="s">
        <v>165</v>
      </c>
      <c r="E209" s="71"/>
      <c r="F209" s="71"/>
      <c r="G209" s="71"/>
      <c r="H209" s="71"/>
      <c r="I209" s="72"/>
    </row>
    <row r="210" spans="3:13" ht="32.25" hidden="1" outlineLevel="1" x14ac:dyDescent="0.25">
      <c r="D210" s="8" t="str">
        <f>"Cash Flow Usage ($"&amp;IF($B$2=1,"",IF($B$2=1000,"Thousands",IF($B$2=1000000,"Millions",TEXT($B$2,"#,##0")))&amp;")")</f>
        <v>Cash Flow Usage ($Millions)</v>
      </c>
      <c r="E210" s="50" t="s">
        <v>98</v>
      </c>
      <c r="F210" s="50" t="s">
        <v>97</v>
      </c>
      <c r="G210" s="50" t="s">
        <v>99</v>
      </c>
      <c r="H210" s="50" t="s">
        <v>160</v>
      </c>
    </row>
    <row r="211" spans="3:13" ht="17.25" hidden="1" outlineLevel="1" x14ac:dyDescent="0.25">
      <c r="D211" s="10" t="s">
        <v>66</v>
      </c>
      <c r="E211" s="46" t="e">
        <f ca="1">SUMIFS(OFFSET('LCR Scenarios Table'!$A:$A,0,MATCH($B$1,'LCR Scenarios Table'!$1:$1,0)-1),'LCR Scenarios Table'!$A:$A,E$1,'LCR Scenarios Table'!$J:$J,$D211)*'LCR Scenarios Table'!$D$1/$B$2</f>
        <v>#N/A</v>
      </c>
      <c r="F211" s="46" t="e">
        <f ca="1">SUMIFS(OFFSET('LCR Scenarios Table'!$A:$A,0,MATCH($B$1,'LCR Scenarios Table'!$1:$1,0)-1),'LCR Scenarios Table'!$A:$A,F$1,'LCR Scenarios Table'!$J:$J,$D211)*'LCR Scenarios Table'!$D$1/$B$2</f>
        <v>#N/A</v>
      </c>
      <c r="G211" s="46" t="e">
        <f ca="1">SUMIFS(OFFSET('LCR Scenarios Table'!$A:$A,0,MATCH($B$1,'LCR Scenarios Table'!$1:$1,0)-1),'LCR Scenarios Table'!$A:$A,G$1,'LCR Scenarios Table'!$J:$J,$D211)*'LCR Scenarios Table'!$D$1/$B$2</f>
        <v>#N/A</v>
      </c>
      <c r="H211" s="46" t="e">
        <f ca="1">SUMIFS(OFFSET('LCR Scenarios Table'!$A:$A,0,MATCH($B$1,'LCR Scenarios Table'!$1:$1,0)-1),'LCR Scenarios Table'!$A:$A,H$1,'LCR Scenarios Table'!$J:$J,$D211)*'LCR Scenarios Table'!$D$1/$B$2</f>
        <v>#N/A</v>
      </c>
    </row>
    <row r="212" spans="3:13" ht="17.25" hidden="1" outlineLevel="1" x14ac:dyDescent="0.25">
      <c r="D212" s="10" t="s">
        <v>67</v>
      </c>
      <c r="E212" s="46" t="e">
        <f ca="1">SUMIFS(OFFSET('LCR Scenarios Table'!$A:$A,0,MATCH($B$1,'LCR Scenarios Table'!$1:$1,0)-1),'LCR Scenarios Table'!$A:$A,E$1,'LCR Scenarios Table'!$J:$J,$D212)*'LCR Scenarios Table'!$D$1/$B$2</f>
        <v>#N/A</v>
      </c>
      <c r="F212" s="46" t="e">
        <f ca="1">SUMIFS(OFFSET('LCR Scenarios Table'!$A:$A,0,MATCH($B$1,'LCR Scenarios Table'!$1:$1,0)-1),'LCR Scenarios Table'!$A:$A,F$1,'LCR Scenarios Table'!$J:$J,$D212)*'LCR Scenarios Table'!$D$1/$B$2</f>
        <v>#N/A</v>
      </c>
      <c r="G212" s="46" t="e">
        <f ca="1">SUMIFS(OFFSET('LCR Scenarios Table'!$A:$A,0,MATCH($B$1,'LCR Scenarios Table'!$1:$1,0)-1),'LCR Scenarios Table'!$A:$A,G$1,'LCR Scenarios Table'!$J:$J,$D212)*'LCR Scenarios Table'!$D$1/$B$2</f>
        <v>#N/A</v>
      </c>
      <c r="H212" s="46" t="e">
        <f ca="1">SUMIFS(OFFSET('LCR Scenarios Table'!$A:$A,0,MATCH($B$1,'LCR Scenarios Table'!$1:$1,0)-1),'LCR Scenarios Table'!$A:$A,H$1,'LCR Scenarios Table'!$J:$J,$D212)*'LCR Scenarios Table'!$D$1/$B$2</f>
        <v>#N/A</v>
      </c>
    </row>
    <row r="213" spans="3:13" collapsed="1" x14ac:dyDescent="0.25">
      <c r="C213" s="3">
        <v>45040</v>
      </c>
      <c r="D213" s="10" t="s">
        <v>164</v>
      </c>
      <c r="E213" s="65" t="e">
        <f>SUMIFS(#REF!,#REF!,"OPB",#REF!,"OPB Debenture*",#REF!,"&lt;="&amp;$C213+365,#REF!,"&gt;"&amp;$C213)/$B$2</f>
        <v>#REF!</v>
      </c>
      <c r="F213" s="65" t="e">
        <f>SUMIFS(#REF!,#REF!,"OPB",#REF!,"OPB Debenture*",#REF!,"&lt;="&amp;$C213+30,#REF!,"&gt;"&amp;$C213)/$B$2</f>
        <v>#REF!</v>
      </c>
      <c r="G213" s="65" t="e">
        <f>SUMIFS(#REF!,#REF!,"OPB",#REF!,"OPB Debenture*",#REF!,"&lt;="&amp;$C213+30,#REF!,"&gt;"&amp;$C213)/$B$2</f>
        <v>#REF!</v>
      </c>
      <c r="H213" s="65" t="e">
        <f>SUMIFS(#REF!,#REF!,"OPB",#REF!,"OPB Debenture*",#REF!,"&lt;="&amp;$C213+30,#REF!,"&gt;"&amp;$C213)/$B$2</f>
        <v>#REF!</v>
      </c>
    </row>
    <row r="214" spans="3:13" ht="17.25" hidden="1" outlineLevel="1" x14ac:dyDescent="0.25">
      <c r="D214" s="10" t="s">
        <v>69</v>
      </c>
      <c r="E214" s="46" t="e">
        <f ca="1">SUMIFS(OFFSET('LCR Scenarios Table'!$A:$A,0,MATCH($B$1,'LCR Scenarios Table'!$1:$1,0)-1),'LCR Scenarios Table'!$A:$A,E$1,'LCR Scenarios Table'!$J:$J,$D214)*'LCR Scenarios Table'!$D$1/$B$2</f>
        <v>#N/A</v>
      </c>
      <c r="F214" s="46" t="e">
        <f ca="1">SUMIFS(OFFSET('LCR Scenarios Table'!$A:$A,0,MATCH($B$1,'LCR Scenarios Table'!$1:$1,0)-1),'LCR Scenarios Table'!$A:$A,F$1,'LCR Scenarios Table'!$J:$J,$D214)*'LCR Scenarios Table'!$D$1/$B$2</f>
        <v>#N/A</v>
      </c>
      <c r="G214" s="46" t="e">
        <f ca="1">SUMIFS(OFFSET('LCR Scenarios Table'!$A:$A,0,MATCH($B$1,'LCR Scenarios Table'!$1:$1,0)-1),'LCR Scenarios Table'!$A:$A,G$1,'LCR Scenarios Table'!$J:$J,$D214)*'LCR Scenarios Table'!$D$1/$B$2</f>
        <v>#N/A</v>
      </c>
      <c r="H214" s="46" t="e">
        <f ca="1">SUMIFS(OFFSET('LCR Scenarios Table'!$A:$A,0,MATCH($B$1,'LCR Scenarios Table'!$1:$1,0)-1),'LCR Scenarios Table'!$A:$A,H$1,'LCR Scenarios Table'!$J:$J,$D214)*'LCR Scenarios Table'!$D$1/$B$2</f>
        <v>#N/A</v>
      </c>
    </row>
    <row r="215" spans="3:13" ht="17.25" hidden="1" outlineLevel="1" x14ac:dyDescent="0.25">
      <c r="D215" s="10" t="s">
        <v>89</v>
      </c>
      <c r="E215" s="46" t="e">
        <f ca="1">SUMIFS(OFFSET('LCR Scenarios Table'!$A:$A,0,MATCH($B$1,'LCR Scenarios Table'!$1:$1,0)-1),'LCR Scenarios Table'!$A:$A,E$1,'LCR Scenarios Table'!$J:$J,$D215)*'LCR Scenarios Table'!$D$1/$B$2</f>
        <v>#N/A</v>
      </c>
      <c r="F215" s="46" t="e">
        <f ca="1">SUMIFS(OFFSET('LCR Scenarios Table'!$A:$A,0,MATCH($B$1,'LCR Scenarios Table'!$1:$1,0)-1),'LCR Scenarios Table'!$A:$A,F$1,'LCR Scenarios Table'!$J:$J,$D215)*'LCR Scenarios Table'!$D$1/$B$2</f>
        <v>#N/A</v>
      </c>
      <c r="G215" s="46" t="e">
        <f ca="1">SUMIFS(OFFSET('LCR Scenarios Table'!$A:$A,0,MATCH($B$1,'LCR Scenarios Table'!$1:$1,0)-1),'LCR Scenarios Table'!$A:$A,G$1,'LCR Scenarios Table'!$J:$J,$D215)*'LCR Scenarios Table'!$D$1/$B$2</f>
        <v>#N/A</v>
      </c>
      <c r="H215" s="46" t="e">
        <f ca="1">SUMIFS(OFFSET('LCR Scenarios Table'!$A:$A,0,MATCH($B$1,'LCR Scenarios Table'!$1:$1,0)-1),'LCR Scenarios Table'!$A:$A,H$1,'LCR Scenarios Table'!$J:$J,$D215)*'LCR Scenarios Table'!$D$1/$B$2</f>
        <v>#N/A</v>
      </c>
    </row>
    <row r="216" spans="3:13" ht="17.25" hidden="1" outlineLevel="1" x14ac:dyDescent="0.25">
      <c r="D216" s="10" t="s">
        <v>90</v>
      </c>
      <c r="E216" s="46" t="e">
        <f ca="1">SUMIFS(OFFSET('LCR Scenarios Table'!$A:$A,0,MATCH($B$1,'LCR Scenarios Table'!$1:$1,0)-1),'LCR Scenarios Table'!$A:$A,E$1,'LCR Scenarios Table'!$J:$J,$D216)*'LCR Scenarios Table'!$D$1/$B$2</f>
        <v>#N/A</v>
      </c>
      <c r="F216" s="46" t="e">
        <f ca="1">SUMIFS(OFFSET('LCR Scenarios Table'!$A:$A,0,MATCH($B$1,'LCR Scenarios Table'!$1:$1,0)-1),'LCR Scenarios Table'!$A:$A,F$1,'LCR Scenarios Table'!$J:$J,$D216)*'LCR Scenarios Table'!$D$1/$B$2</f>
        <v>#N/A</v>
      </c>
      <c r="G216" s="46" t="e">
        <f ca="1">SUMIFS(OFFSET('LCR Scenarios Table'!$A:$A,0,MATCH($B$1,'LCR Scenarios Table'!$1:$1,0)-1),'LCR Scenarios Table'!$A:$A,G$1,'LCR Scenarios Table'!$J:$J,$D216)*'LCR Scenarios Table'!$D$1/$B$2</f>
        <v>#N/A</v>
      </c>
      <c r="H216" s="46" t="e">
        <f ca="1">SUMIFS(OFFSET('LCR Scenarios Table'!$A:$A,0,MATCH($B$1,'LCR Scenarios Table'!$1:$1,0)-1),'LCR Scenarios Table'!$A:$A,H$1,'LCR Scenarios Table'!$J:$J,$D216)*'LCR Scenarios Table'!$D$1/$B$2</f>
        <v>#N/A</v>
      </c>
    </row>
    <row r="217" spans="3:13" ht="15.75" hidden="1" outlineLevel="1" thickBot="1" x14ac:dyDescent="0.3">
      <c r="D217" s="7" t="s">
        <v>13</v>
      </c>
      <c r="E217" s="47" t="e">
        <f ca="1">SUM(E211:E216)</f>
        <v>#N/A</v>
      </c>
      <c r="F217" s="47" t="e">
        <f ca="1">SUM(F211:F216)</f>
        <v>#N/A</v>
      </c>
      <c r="G217" s="47" t="e">
        <f ca="1">SUM(G211:G216)</f>
        <v>#N/A</v>
      </c>
      <c r="H217" s="47" t="e">
        <f ca="1">SUM(H211:H216)</f>
        <v>#N/A</v>
      </c>
    </row>
    <row r="218" spans="3:13" ht="18" hidden="1" outlineLevel="1" thickTop="1" x14ac:dyDescent="0.25">
      <c r="D218" s="10" t="s">
        <v>91</v>
      </c>
      <c r="E218" s="65" t="e">
        <f ca="1">SUMIFS(OFFSET('LCR Scenarios Table'!$A:$A,0,MATCH($B$1,'LCR Scenarios Table'!$1:$1,0)-1),'LCR Scenarios Table'!$A:$A,E$1,'LCR Scenarios Table'!$J:$J,$D218)*'LCR Scenarios Table'!$D$1/$B$2+SUM($I$30:$I218)/$B$2</f>
        <v>#N/A</v>
      </c>
      <c r="F218" s="65" t="e">
        <f ca="1">SUMIFS(OFFSET('LCR Scenarios Table'!$A:$A,0,MATCH($B$1,'LCR Scenarios Table'!$1:$1,0)-1),'LCR Scenarios Table'!$A:$A,F$1,'LCR Scenarios Table'!$J:$J,$D218)*'LCR Scenarios Table'!$D$1/$B$2+SUM($I$30:$I218)/$B$2</f>
        <v>#N/A</v>
      </c>
      <c r="G218" s="65" t="e">
        <f ca="1">SUMIFS(OFFSET('LCR Scenarios Table'!$A:$A,0,MATCH($B$1,'LCR Scenarios Table'!$1:$1,0)-1),'LCR Scenarios Table'!$A:$A,G$1,'LCR Scenarios Table'!$J:$J,$D218)*'LCR Scenarios Table'!$D$1/$B$2+SUM($I$30:$I218)/$B$2</f>
        <v>#N/A</v>
      </c>
      <c r="H218" s="65" t="e">
        <f ca="1">SUMIFS(OFFSET('LCR Scenarios Table'!$A:$A,0,MATCH($B$1,'LCR Scenarios Table'!$1:$1,0)-1),'LCR Scenarios Table'!$A:$A,H$1,'LCR Scenarios Table'!$J:$J,$D218)*'LCR Scenarios Table'!$D$1/$B$2+SUM($I$30:$I218)/$B$2</f>
        <v>#N/A</v>
      </c>
      <c r="I218" s="66" t="e">
        <f>#REF!+#REF!+#REF!</f>
        <v>#REF!</v>
      </c>
      <c r="M218" s="6"/>
    </row>
    <row r="219" spans="3:13" ht="17.25" hidden="1" outlineLevel="1" x14ac:dyDescent="0.25">
      <c r="D219" s="10" t="s">
        <v>92</v>
      </c>
      <c r="E219" s="46" t="e">
        <f ca="1">SUMIFS(OFFSET('LCR Scenarios Table'!$A:$A,0,MATCH($B$1,'LCR Scenarios Table'!$1:$1,0)-1),'LCR Scenarios Table'!$A:$A,E$1,'LCR Scenarios Table'!$J:$J,$D219)*'LCR Scenarios Table'!$D$1/$B$2</f>
        <v>#N/A</v>
      </c>
      <c r="F219" s="46" t="e">
        <f ca="1">SUMIFS(OFFSET('LCR Scenarios Table'!$A:$A,0,MATCH($B$1,'LCR Scenarios Table'!$1:$1,0)-1),'LCR Scenarios Table'!$A:$A,F$1,'LCR Scenarios Table'!$J:$J,$D219)*'LCR Scenarios Table'!$D$1/$B$2</f>
        <v>#N/A</v>
      </c>
      <c r="G219" s="46" t="e">
        <f ca="1">SUMIFS(OFFSET('LCR Scenarios Table'!$A:$A,0,MATCH($B$1,'LCR Scenarios Table'!$1:$1,0)-1),'LCR Scenarios Table'!$A:$A,G$1,'LCR Scenarios Table'!$J:$J,$D219)*'LCR Scenarios Table'!$D$1/$B$2</f>
        <v>#N/A</v>
      </c>
      <c r="H219" s="46" t="e">
        <f ca="1">SUMIFS(OFFSET('LCR Scenarios Table'!$A:$A,0,MATCH($B$1,'LCR Scenarios Table'!$1:$1,0)-1),'LCR Scenarios Table'!$A:$A,H$1,'LCR Scenarios Table'!$J:$J,$D219)*'LCR Scenarios Table'!$D$1/$B$2</f>
        <v>#N/A</v>
      </c>
      <c r="M219" s="6"/>
    </row>
    <row r="220" spans="3:13" ht="17.25" hidden="1" outlineLevel="1" x14ac:dyDescent="0.25">
      <c r="D220" s="10" t="s">
        <v>93</v>
      </c>
      <c r="E220" s="46" t="e">
        <f ca="1">SUMIFS(OFFSET('LCR Scenarios Table'!$A:$A,0,MATCH($B$1,'LCR Scenarios Table'!$1:$1,0)-1),'LCR Scenarios Table'!$A:$A,E$1,'LCR Scenarios Table'!$J:$J,$D220)*'LCR Scenarios Table'!$D$1/$B$2</f>
        <v>#N/A</v>
      </c>
      <c r="F220" s="46" t="e">
        <f ca="1">SUMIFS(OFFSET('LCR Scenarios Table'!$A:$A,0,MATCH($B$1,'LCR Scenarios Table'!$1:$1,0)-1),'LCR Scenarios Table'!$A:$A,F$1,'LCR Scenarios Table'!$J:$J,$D220)*'LCR Scenarios Table'!$D$1/$B$2</f>
        <v>#N/A</v>
      </c>
      <c r="G220" s="46" t="e">
        <f ca="1">SUMIFS(OFFSET('LCR Scenarios Table'!$A:$A,0,MATCH($B$1,'LCR Scenarios Table'!$1:$1,0)-1),'LCR Scenarios Table'!$A:$A,G$1,'LCR Scenarios Table'!$J:$J,$D220)*'LCR Scenarios Table'!$D$1/$B$2</f>
        <v>#N/A</v>
      </c>
      <c r="H220" s="46" t="e">
        <f ca="1">SUMIFS(OFFSET('LCR Scenarios Table'!$A:$A,0,MATCH($B$1,'LCR Scenarios Table'!$1:$1,0)-1),'LCR Scenarios Table'!$A:$A,H$1,'LCR Scenarios Table'!$J:$J,$D220)*'LCR Scenarios Table'!$D$1/$B$2</f>
        <v>#N/A</v>
      </c>
      <c r="M220" s="6"/>
    </row>
    <row r="221" spans="3:13" ht="17.25" hidden="1" outlineLevel="1" x14ac:dyDescent="0.25">
      <c r="D221" s="10" t="s">
        <v>94</v>
      </c>
      <c r="E221" s="46" t="e">
        <f ca="1">SUMIFS(OFFSET('LCR Scenarios Table'!$A:$A,0,MATCH($B$1,'LCR Scenarios Table'!$1:$1,0)-1),'LCR Scenarios Table'!$A:$A,E$1,'LCR Scenarios Table'!$J:$J,$D221)*'LCR Scenarios Table'!$D$1/$B$2</f>
        <v>#N/A</v>
      </c>
      <c r="F221" s="46" t="e">
        <f ca="1">SUMIFS(OFFSET('LCR Scenarios Table'!$A:$A,0,MATCH($B$1,'LCR Scenarios Table'!$1:$1,0)-1),'LCR Scenarios Table'!$A:$A,F$1,'LCR Scenarios Table'!$J:$J,$D221)*'LCR Scenarios Table'!$D$1/$B$2</f>
        <v>#N/A</v>
      </c>
      <c r="G221" s="46" t="e">
        <f ca="1">SUMIFS(OFFSET('LCR Scenarios Table'!$A:$A,0,MATCH($B$1,'LCR Scenarios Table'!$1:$1,0)-1),'LCR Scenarios Table'!$A:$A,G$1,'LCR Scenarios Table'!$J:$J,$D221)*'LCR Scenarios Table'!$D$1/$B$2</f>
        <v>#N/A</v>
      </c>
      <c r="H221" s="46" t="e">
        <f ca="1">SUMIFS(OFFSET('LCR Scenarios Table'!$A:$A,0,MATCH($B$1,'LCR Scenarios Table'!$1:$1,0)-1),'LCR Scenarios Table'!$A:$A,H$1,'LCR Scenarios Table'!$J:$J,$D221)*'LCR Scenarios Table'!$D$1/$B$2</f>
        <v>#N/A</v>
      </c>
      <c r="M221" s="6"/>
    </row>
    <row r="222" spans="3:13" ht="17.25" hidden="1" outlineLevel="1" x14ac:dyDescent="0.25">
      <c r="D222" s="10" t="s">
        <v>95</v>
      </c>
      <c r="E222" s="46" t="e">
        <f ca="1">SUMIFS(OFFSET('LCR Scenarios Table'!$A:$A,0,MATCH($B$1,'LCR Scenarios Table'!$1:$1,0)-1),'LCR Scenarios Table'!$A:$A,E$1,'LCR Scenarios Table'!$J:$J,$D222)*'LCR Scenarios Table'!$D$1/$B$2</f>
        <v>#N/A</v>
      </c>
      <c r="F222" s="46" t="e">
        <f ca="1">SUMIFS(OFFSET('LCR Scenarios Table'!$A:$A,0,MATCH($B$1,'LCR Scenarios Table'!$1:$1,0)-1),'LCR Scenarios Table'!$A:$A,F$1,'LCR Scenarios Table'!$J:$J,$D222)*'LCR Scenarios Table'!$D$1/$B$2</f>
        <v>#N/A</v>
      </c>
      <c r="G222" s="46" t="e">
        <f ca="1">SUMIFS(OFFSET('LCR Scenarios Table'!$A:$A,0,MATCH($B$1,'LCR Scenarios Table'!$1:$1,0)-1),'LCR Scenarios Table'!$A:$A,G$1,'LCR Scenarios Table'!$J:$J,$D222)*'LCR Scenarios Table'!$D$1/$B$2</f>
        <v>#N/A</v>
      </c>
      <c r="H222" s="46" t="e">
        <f ca="1">SUMIFS(OFFSET('LCR Scenarios Table'!$A:$A,0,MATCH($B$1,'LCR Scenarios Table'!$1:$1,0)-1),'LCR Scenarios Table'!$A:$A,H$1,'LCR Scenarios Table'!$J:$J,$D222)*'LCR Scenarios Table'!$D$1/$B$2</f>
        <v>#N/A</v>
      </c>
      <c r="M222" s="6"/>
    </row>
    <row r="223" spans="3:13" hidden="1" outlineLevel="1" x14ac:dyDescent="0.25">
      <c r="D223" s="10" t="s">
        <v>63</v>
      </c>
      <c r="E223" s="46" t="e">
        <f ca="1">SUMIFS(OFFSET('LCR Scenarios Table'!$A:$A,0,MATCH($B$1,'LCR Scenarios Table'!$1:$1,0)-1),'LCR Scenarios Table'!$A:$A,E$1,'LCR Scenarios Table'!$J:$J,$D223)*'LCR Scenarios Table'!$D$1/$B$2</f>
        <v>#N/A</v>
      </c>
      <c r="F223" s="46" t="e">
        <f ca="1">SUMIFS(OFFSET('LCR Scenarios Table'!$A:$A,0,MATCH($B$1,'LCR Scenarios Table'!$1:$1,0)-1),'LCR Scenarios Table'!$A:$A,F$1,'LCR Scenarios Table'!$J:$J,$D223)*'LCR Scenarios Table'!$D$1/$B$2</f>
        <v>#N/A</v>
      </c>
      <c r="G223" s="46" t="e">
        <f ca="1">SUMIFS(OFFSET('LCR Scenarios Table'!$A:$A,0,MATCH($B$1,'LCR Scenarios Table'!$1:$1,0)-1),'LCR Scenarios Table'!$A:$A,G$1,'LCR Scenarios Table'!$J:$J,$D223)*'LCR Scenarios Table'!$D$1/$B$2</f>
        <v>#N/A</v>
      </c>
      <c r="H223" s="46" t="e">
        <f ca="1">SUMIFS(OFFSET('LCR Scenarios Table'!$A:$A,0,MATCH($B$1,'LCR Scenarios Table'!$1:$1,0)-1),'LCR Scenarios Table'!$A:$A,H$1,'LCR Scenarios Table'!$J:$J,$D223)*'LCR Scenarios Table'!$D$1/$B$2</f>
        <v>#N/A</v>
      </c>
      <c r="M223" s="6"/>
    </row>
    <row r="224" spans="3:13" ht="17.25" hidden="1" outlineLevel="1" x14ac:dyDescent="0.25">
      <c r="D224" s="10" t="s">
        <v>96</v>
      </c>
      <c r="E224" s="46" t="e">
        <f ca="1">SUMIFS(OFFSET('LCR Scenarios Table'!$A:$A,0,MATCH($B$1,'LCR Scenarios Table'!$1:$1,0)-1),'LCR Scenarios Table'!$A:$A,E$1,'LCR Scenarios Table'!$J:$J,$D224)*'LCR Scenarios Table'!$D$1/$B$2</f>
        <v>#N/A</v>
      </c>
      <c r="F224" s="46" t="e">
        <f ca="1">SUMIFS(OFFSET('LCR Scenarios Table'!$A:$A,0,MATCH($B$1,'LCR Scenarios Table'!$1:$1,0)-1),'LCR Scenarios Table'!$A:$A,F$1,'LCR Scenarios Table'!$J:$J,$D224)*'LCR Scenarios Table'!$D$1/$B$2</f>
        <v>#N/A</v>
      </c>
      <c r="G224" s="46" t="e">
        <f ca="1">SUMIFS(OFFSET('LCR Scenarios Table'!$A:$A,0,MATCH($B$1,'LCR Scenarios Table'!$1:$1,0)-1),'LCR Scenarios Table'!$A:$A,G$1,'LCR Scenarios Table'!$J:$J,$D224)*'LCR Scenarios Table'!$D$1/$B$2</f>
        <v>#N/A</v>
      </c>
      <c r="H224" s="46" t="e">
        <f ca="1">SUMIFS(OFFSET('LCR Scenarios Table'!$A:$A,0,MATCH($B$1,'LCR Scenarios Table'!$1:$1,0)-1),'LCR Scenarios Table'!$A:$A,H$1,'LCR Scenarios Table'!$J:$J,$D224)*'LCR Scenarios Table'!$D$1/$B$2</f>
        <v>#N/A</v>
      </c>
      <c r="M224" s="6"/>
    </row>
    <row r="225" spans="3:13" ht="15.75" hidden="1" outlineLevel="1" thickBot="1" x14ac:dyDescent="0.3">
      <c r="D225" s="7" t="s">
        <v>14</v>
      </c>
      <c r="E225" s="47" t="e">
        <f ca="1">SUM(E218:E224)</f>
        <v>#N/A</v>
      </c>
      <c r="F225" s="47" t="e">
        <f ca="1">SUM(F218:F224)</f>
        <v>#N/A</v>
      </c>
      <c r="G225" s="47" t="e">
        <f ca="1">SUM(G218:G224)</f>
        <v>#N/A</v>
      </c>
      <c r="H225" s="47" t="e">
        <f ca="1">SUM(H218:H224)</f>
        <v>#N/A</v>
      </c>
      <c r="M225" s="6"/>
    </row>
    <row r="226" spans="3:13" collapsed="1" x14ac:dyDescent="0.25">
      <c r="C226" s="3">
        <f>+C213</f>
        <v>45040</v>
      </c>
      <c r="D226" s="11" t="s">
        <v>15</v>
      </c>
      <c r="E226" s="48" t="e">
        <f ca="1">E225/ABS(E217)</f>
        <v>#N/A</v>
      </c>
      <c r="F226" s="48" t="e">
        <f ca="1">F225/ABS(F217)</f>
        <v>#N/A</v>
      </c>
      <c r="G226" s="48" t="e">
        <f ca="1">G225/ABS(G217)</f>
        <v>#N/A</v>
      </c>
      <c r="H226" s="48" t="e">
        <f ca="1">H225/ABS(H217)</f>
        <v>#N/A</v>
      </c>
    </row>
    <row r="227" spans="3:13" ht="32.25" hidden="1" outlineLevel="1" x14ac:dyDescent="0.25">
      <c r="D227" s="8" t="str">
        <f>"Cash Flow Usage ($"&amp;IF($B$2=1,"",IF($B$2=1000,"Thousands",IF($B$2=1000000,"Millions",TEXT($B$2,"#,##0")))&amp;")")</f>
        <v>Cash Flow Usage ($Millions)</v>
      </c>
      <c r="E227" s="50" t="s">
        <v>98</v>
      </c>
      <c r="F227" s="50" t="s">
        <v>97</v>
      </c>
      <c r="G227" s="50" t="s">
        <v>99</v>
      </c>
      <c r="H227" s="50" t="s">
        <v>160</v>
      </c>
    </row>
    <row r="228" spans="3:13" ht="17.25" hidden="1" outlineLevel="1" x14ac:dyDescent="0.25">
      <c r="D228" s="10" t="s">
        <v>66</v>
      </c>
      <c r="E228" s="46" t="e">
        <f ca="1">SUMIFS(OFFSET('LCR Scenarios Table'!$A:$A,0,MATCH($B$1,'LCR Scenarios Table'!$1:$1,0)-1),'LCR Scenarios Table'!$A:$A,E$1,'LCR Scenarios Table'!$J:$J,$D228)*'LCR Scenarios Table'!$D$1/$B$2</f>
        <v>#N/A</v>
      </c>
      <c r="F228" s="46" t="e">
        <f ca="1">SUMIFS(OFFSET('LCR Scenarios Table'!$A:$A,0,MATCH($B$1,'LCR Scenarios Table'!$1:$1,0)-1),'LCR Scenarios Table'!$A:$A,F$1,'LCR Scenarios Table'!$J:$J,$D228)*'LCR Scenarios Table'!$D$1/$B$2</f>
        <v>#N/A</v>
      </c>
      <c r="G228" s="46" t="e">
        <f ca="1">SUMIFS(OFFSET('LCR Scenarios Table'!$A:$A,0,MATCH($B$1,'LCR Scenarios Table'!$1:$1,0)-1),'LCR Scenarios Table'!$A:$A,G$1,'LCR Scenarios Table'!$J:$J,$D228)*'LCR Scenarios Table'!$D$1/$B$2</f>
        <v>#N/A</v>
      </c>
      <c r="H228" s="46" t="e">
        <f ca="1">SUMIFS(OFFSET('LCR Scenarios Table'!$A:$A,0,MATCH($B$1,'LCR Scenarios Table'!$1:$1,0)-1),'LCR Scenarios Table'!$A:$A,H$1,'LCR Scenarios Table'!$J:$J,$D228)*'LCR Scenarios Table'!$D$1/$B$2</f>
        <v>#N/A</v>
      </c>
    </row>
    <row r="229" spans="3:13" ht="17.25" hidden="1" outlineLevel="1" x14ac:dyDescent="0.25">
      <c r="D229" s="10" t="s">
        <v>67</v>
      </c>
      <c r="E229" s="46" t="e">
        <f ca="1">SUMIFS(OFFSET('LCR Scenarios Table'!$A:$A,0,MATCH($B$1,'LCR Scenarios Table'!$1:$1,0)-1),'LCR Scenarios Table'!$A:$A,E$1,'LCR Scenarios Table'!$J:$J,$D229)*'LCR Scenarios Table'!$D$1/$B$2</f>
        <v>#N/A</v>
      </c>
      <c r="F229" s="46" t="e">
        <f ca="1">SUMIFS(OFFSET('LCR Scenarios Table'!$A:$A,0,MATCH($B$1,'LCR Scenarios Table'!$1:$1,0)-1),'LCR Scenarios Table'!$A:$A,F$1,'LCR Scenarios Table'!$J:$J,$D229)*'LCR Scenarios Table'!$D$1/$B$2</f>
        <v>#N/A</v>
      </c>
      <c r="G229" s="46" t="e">
        <f ca="1">SUMIFS(OFFSET('LCR Scenarios Table'!$A:$A,0,MATCH($B$1,'LCR Scenarios Table'!$1:$1,0)-1),'LCR Scenarios Table'!$A:$A,G$1,'LCR Scenarios Table'!$J:$J,$D229)*'LCR Scenarios Table'!$D$1/$B$2</f>
        <v>#N/A</v>
      </c>
      <c r="H229" s="46" t="e">
        <f ca="1">SUMIFS(OFFSET('LCR Scenarios Table'!$A:$A,0,MATCH($B$1,'LCR Scenarios Table'!$1:$1,0)-1),'LCR Scenarios Table'!$A:$A,H$1,'LCR Scenarios Table'!$J:$J,$D229)*'LCR Scenarios Table'!$D$1/$B$2</f>
        <v>#N/A</v>
      </c>
    </row>
    <row r="230" spans="3:13" collapsed="1" x14ac:dyDescent="0.25">
      <c r="C230" s="3">
        <v>45070</v>
      </c>
      <c r="D230" s="10" t="s">
        <v>164</v>
      </c>
      <c r="E230" s="65" t="e">
        <f>SUMIFS(#REF!,#REF!,"OPB",#REF!,"OPB Debenture*",#REF!,"&lt;="&amp;$C230+365,#REF!,"&gt;"&amp;$C230)/$B$2</f>
        <v>#REF!</v>
      </c>
      <c r="F230" s="65" t="e">
        <f>SUMIFS(#REF!,#REF!,"OPB",#REF!,"OPB Debenture*",#REF!,"&lt;="&amp;$C230+30,#REF!,"&gt;"&amp;$C230)/$B$2</f>
        <v>#REF!</v>
      </c>
      <c r="G230" s="65" t="e">
        <f>SUMIFS(#REF!,#REF!,"OPB",#REF!,"OPB Debenture*",#REF!,"&lt;="&amp;$C230+30,#REF!,"&gt;"&amp;$C230)/$B$2</f>
        <v>#REF!</v>
      </c>
      <c r="H230" s="65" t="e">
        <f>SUMIFS(#REF!,#REF!,"OPB",#REF!,"OPB Debenture*",#REF!,"&lt;="&amp;$C230+30,#REF!,"&gt;"&amp;$C230)/$B$2</f>
        <v>#REF!</v>
      </c>
    </row>
    <row r="231" spans="3:13" ht="17.25" hidden="1" outlineLevel="1" x14ac:dyDescent="0.25">
      <c r="D231" s="10" t="s">
        <v>69</v>
      </c>
      <c r="E231" s="46" t="e">
        <f ca="1">SUMIFS(OFFSET('LCR Scenarios Table'!$A:$A,0,MATCH($B$1,'LCR Scenarios Table'!$1:$1,0)-1),'LCR Scenarios Table'!$A:$A,E$1,'LCR Scenarios Table'!$J:$J,$D231)*'LCR Scenarios Table'!$D$1/$B$2</f>
        <v>#N/A</v>
      </c>
      <c r="F231" s="46" t="e">
        <f ca="1">SUMIFS(OFFSET('LCR Scenarios Table'!$A:$A,0,MATCH($B$1,'LCR Scenarios Table'!$1:$1,0)-1),'LCR Scenarios Table'!$A:$A,F$1,'LCR Scenarios Table'!$J:$J,$D231)*'LCR Scenarios Table'!$D$1/$B$2</f>
        <v>#N/A</v>
      </c>
      <c r="G231" s="46" t="e">
        <f ca="1">SUMIFS(OFFSET('LCR Scenarios Table'!$A:$A,0,MATCH($B$1,'LCR Scenarios Table'!$1:$1,0)-1),'LCR Scenarios Table'!$A:$A,G$1,'LCR Scenarios Table'!$J:$J,$D231)*'LCR Scenarios Table'!$D$1/$B$2</f>
        <v>#N/A</v>
      </c>
      <c r="H231" s="46" t="e">
        <f ca="1">SUMIFS(OFFSET('LCR Scenarios Table'!$A:$A,0,MATCH($B$1,'LCR Scenarios Table'!$1:$1,0)-1),'LCR Scenarios Table'!$A:$A,H$1,'LCR Scenarios Table'!$J:$J,$D231)*'LCR Scenarios Table'!$D$1/$B$2</f>
        <v>#N/A</v>
      </c>
    </row>
    <row r="232" spans="3:13" ht="17.25" hidden="1" outlineLevel="1" x14ac:dyDescent="0.25">
      <c r="D232" s="10" t="s">
        <v>89</v>
      </c>
      <c r="E232" s="46" t="e">
        <f ca="1">SUMIFS(OFFSET('LCR Scenarios Table'!$A:$A,0,MATCH($B$1,'LCR Scenarios Table'!$1:$1,0)-1),'LCR Scenarios Table'!$A:$A,E$1,'LCR Scenarios Table'!$J:$J,$D232)*'LCR Scenarios Table'!$D$1/$B$2</f>
        <v>#N/A</v>
      </c>
      <c r="F232" s="46" t="e">
        <f ca="1">SUMIFS(OFFSET('LCR Scenarios Table'!$A:$A,0,MATCH($B$1,'LCR Scenarios Table'!$1:$1,0)-1),'LCR Scenarios Table'!$A:$A,F$1,'LCR Scenarios Table'!$J:$J,$D232)*'LCR Scenarios Table'!$D$1/$B$2</f>
        <v>#N/A</v>
      </c>
      <c r="G232" s="46" t="e">
        <f ca="1">SUMIFS(OFFSET('LCR Scenarios Table'!$A:$A,0,MATCH($B$1,'LCR Scenarios Table'!$1:$1,0)-1),'LCR Scenarios Table'!$A:$A,G$1,'LCR Scenarios Table'!$J:$J,$D232)*'LCR Scenarios Table'!$D$1/$B$2</f>
        <v>#N/A</v>
      </c>
      <c r="H232" s="46" t="e">
        <f ca="1">SUMIFS(OFFSET('LCR Scenarios Table'!$A:$A,0,MATCH($B$1,'LCR Scenarios Table'!$1:$1,0)-1),'LCR Scenarios Table'!$A:$A,H$1,'LCR Scenarios Table'!$J:$J,$D232)*'LCR Scenarios Table'!$D$1/$B$2</f>
        <v>#N/A</v>
      </c>
    </row>
    <row r="233" spans="3:13" ht="17.25" hidden="1" outlineLevel="1" x14ac:dyDescent="0.25">
      <c r="D233" s="10" t="s">
        <v>90</v>
      </c>
      <c r="E233" s="46" t="e">
        <f ca="1">SUMIFS(OFFSET('LCR Scenarios Table'!$A:$A,0,MATCH($B$1,'LCR Scenarios Table'!$1:$1,0)-1),'LCR Scenarios Table'!$A:$A,E$1,'LCR Scenarios Table'!$J:$J,$D233)*'LCR Scenarios Table'!$D$1/$B$2</f>
        <v>#N/A</v>
      </c>
      <c r="F233" s="46" t="e">
        <f ca="1">SUMIFS(OFFSET('LCR Scenarios Table'!$A:$A,0,MATCH($B$1,'LCR Scenarios Table'!$1:$1,0)-1),'LCR Scenarios Table'!$A:$A,F$1,'LCR Scenarios Table'!$J:$J,$D233)*'LCR Scenarios Table'!$D$1/$B$2</f>
        <v>#N/A</v>
      </c>
      <c r="G233" s="46" t="e">
        <f ca="1">SUMIFS(OFFSET('LCR Scenarios Table'!$A:$A,0,MATCH($B$1,'LCR Scenarios Table'!$1:$1,0)-1),'LCR Scenarios Table'!$A:$A,G$1,'LCR Scenarios Table'!$J:$J,$D233)*'LCR Scenarios Table'!$D$1/$B$2</f>
        <v>#N/A</v>
      </c>
      <c r="H233" s="46" t="e">
        <f ca="1">SUMIFS(OFFSET('LCR Scenarios Table'!$A:$A,0,MATCH($B$1,'LCR Scenarios Table'!$1:$1,0)-1),'LCR Scenarios Table'!$A:$A,H$1,'LCR Scenarios Table'!$J:$J,$D233)*'LCR Scenarios Table'!$D$1/$B$2</f>
        <v>#N/A</v>
      </c>
    </row>
    <row r="234" spans="3:13" ht="15.75" hidden="1" outlineLevel="1" thickBot="1" x14ac:dyDescent="0.3">
      <c r="D234" s="7" t="s">
        <v>13</v>
      </c>
      <c r="E234" s="47" t="e">
        <f ca="1">SUM(E228:E233)</f>
        <v>#N/A</v>
      </c>
      <c r="F234" s="47" t="e">
        <f ca="1">SUM(F228:F233)</f>
        <v>#N/A</v>
      </c>
      <c r="G234" s="47" t="e">
        <f ca="1">SUM(G228:G233)</f>
        <v>#N/A</v>
      </c>
      <c r="H234" s="47" t="e">
        <f ca="1">SUM(H228:H233)</f>
        <v>#N/A</v>
      </c>
    </row>
    <row r="235" spans="3:13" ht="18" hidden="1" outlineLevel="1" thickTop="1" x14ac:dyDescent="0.25">
      <c r="D235" s="10" t="s">
        <v>91</v>
      </c>
      <c r="E235" s="65" t="e">
        <f ca="1">SUMIFS(OFFSET('LCR Scenarios Table'!$A:$A,0,MATCH($B$1,'LCR Scenarios Table'!$1:$1,0)-1),'LCR Scenarios Table'!$A:$A,E$1,'LCR Scenarios Table'!$J:$J,$D235)*'LCR Scenarios Table'!$D$1/$B$2+SUM($I$30:$I235)/$B$2</f>
        <v>#N/A</v>
      </c>
      <c r="F235" s="65" t="e">
        <f ca="1">SUMIFS(OFFSET('LCR Scenarios Table'!$A:$A,0,MATCH($B$1,'LCR Scenarios Table'!$1:$1,0)-1),'LCR Scenarios Table'!$A:$A,F$1,'LCR Scenarios Table'!$J:$J,$D235)*'LCR Scenarios Table'!$D$1/$B$2+SUM($I$30:$I235)/$B$2</f>
        <v>#N/A</v>
      </c>
      <c r="G235" s="65" t="e">
        <f ca="1">SUMIFS(OFFSET('LCR Scenarios Table'!$A:$A,0,MATCH($B$1,'LCR Scenarios Table'!$1:$1,0)-1),'LCR Scenarios Table'!$A:$A,G$1,'LCR Scenarios Table'!$J:$J,$D235)*'LCR Scenarios Table'!$D$1/$B$2+SUM($I$30:$I235)/$B$2</f>
        <v>#N/A</v>
      </c>
      <c r="H235" s="65" t="e">
        <f ca="1">SUMIFS(OFFSET('LCR Scenarios Table'!$A:$A,0,MATCH($B$1,'LCR Scenarios Table'!$1:$1,0)-1),'LCR Scenarios Table'!$A:$A,H$1,'LCR Scenarios Table'!$J:$J,$D235)*'LCR Scenarios Table'!$D$1/$B$2+SUM($I$30:$I235)/$B$2</f>
        <v>#N/A</v>
      </c>
      <c r="I235" s="66" t="e">
        <f>#REF!+#REF!</f>
        <v>#REF!</v>
      </c>
      <c r="M235" s="6"/>
    </row>
    <row r="236" spans="3:13" ht="17.25" hidden="1" outlineLevel="1" x14ac:dyDescent="0.25">
      <c r="D236" s="10" t="s">
        <v>92</v>
      </c>
      <c r="E236" s="46" t="e">
        <f ca="1">SUMIFS(OFFSET('LCR Scenarios Table'!$A:$A,0,MATCH($B$1,'LCR Scenarios Table'!$1:$1,0)-1),'LCR Scenarios Table'!$A:$A,E$1,'LCR Scenarios Table'!$J:$J,$D236)*'LCR Scenarios Table'!$D$1/$B$2</f>
        <v>#N/A</v>
      </c>
      <c r="F236" s="46" t="e">
        <f ca="1">SUMIFS(OFFSET('LCR Scenarios Table'!$A:$A,0,MATCH($B$1,'LCR Scenarios Table'!$1:$1,0)-1),'LCR Scenarios Table'!$A:$A,F$1,'LCR Scenarios Table'!$J:$J,$D236)*'LCR Scenarios Table'!$D$1/$B$2</f>
        <v>#N/A</v>
      </c>
      <c r="G236" s="46" t="e">
        <f ca="1">SUMIFS(OFFSET('LCR Scenarios Table'!$A:$A,0,MATCH($B$1,'LCR Scenarios Table'!$1:$1,0)-1),'LCR Scenarios Table'!$A:$A,G$1,'LCR Scenarios Table'!$J:$J,$D236)*'LCR Scenarios Table'!$D$1/$B$2</f>
        <v>#N/A</v>
      </c>
      <c r="H236" s="46" t="e">
        <f ca="1">SUMIFS(OFFSET('LCR Scenarios Table'!$A:$A,0,MATCH($B$1,'LCR Scenarios Table'!$1:$1,0)-1),'LCR Scenarios Table'!$A:$A,H$1,'LCR Scenarios Table'!$J:$J,$D236)*'LCR Scenarios Table'!$D$1/$B$2</f>
        <v>#N/A</v>
      </c>
      <c r="M236" s="6"/>
    </row>
    <row r="237" spans="3:13" ht="17.25" hidden="1" outlineLevel="1" x14ac:dyDescent="0.25">
      <c r="D237" s="10" t="s">
        <v>93</v>
      </c>
      <c r="E237" s="46" t="e">
        <f ca="1">SUMIFS(OFFSET('LCR Scenarios Table'!$A:$A,0,MATCH($B$1,'LCR Scenarios Table'!$1:$1,0)-1),'LCR Scenarios Table'!$A:$A,E$1,'LCR Scenarios Table'!$J:$J,$D237)*'LCR Scenarios Table'!$D$1/$B$2</f>
        <v>#N/A</v>
      </c>
      <c r="F237" s="46" t="e">
        <f ca="1">SUMIFS(OFFSET('LCR Scenarios Table'!$A:$A,0,MATCH($B$1,'LCR Scenarios Table'!$1:$1,0)-1),'LCR Scenarios Table'!$A:$A,F$1,'LCR Scenarios Table'!$J:$J,$D237)*'LCR Scenarios Table'!$D$1/$B$2</f>
        <v>#N/A</v>
      </c>
      <c r="G237" s="46" t="e">
        <f ca="1">SUMIFS(OFFSET('LCR Scenarios Table'!$A:$A,0,MATCH($B$1,'LCR Scenarios Table'!$1:$1,0)-1),'LCR Scenarios Table'!$A:$A,G$1,'LCR Scenarios Table'!$J:$J,$D237)*'LCR Scenarios Table'!$D$1/$B$2</f>
        <v>#N/A</v>
      </c>
      <c r="H237" s="46" t="e">
        <f ca="1">SUMIFS(OFFSET('LCR Scenarios Table'!$A:$A,0,MATCH($B$1,'LCR Scenarios Table'!$1:$1,0)-1),'LCR Scenarios Table'!$A:$A,H$1,'LCR Scenarios Table'!$J:$J,$D237)*'LCR Scenarios Table'!$D$1/$B$2</f>
        <v>#N/A</v>
      </c>
      <c r="M237" s="6"/>
    </row>
    <row r="238" spans="3:13" ht="17.25" hidden="1" outlineLevel="1" x14ac:dyDescent="0.25">
      <c r="D238" s="10" t="s">
        <v>94</v>
      </c>
      <c r="E238" s="46" t="e">
        <f ca="1">SUMIFS(OFFSET('LCR Scenarios Table'!$A:$A,0,MATCH($B$1,'LCR Scenarios Table'!$1:$1,0)-1),'LCR Scenarios Table'!$A:$A,E$1,'LCR Scenarios Table'!$J:$J,$D238)*'LCR Scenarios Table'!$D$1/$B$2</f>
        <v>#N/A</v>
      </c>
      <c r="F238" s="46" t="e">
        <f ca="1">SUMIFS(OFFSET('LCR Scenarios Table'!$A:$A,0,MATCH($B$1,'LCR Scenarios Table'!$1:$1,0)-1),'LCR Scenarios Table'!$A:$A,F$1,'LCR Scenarios Table'!$J:$J,$D238)*'LCR Scenarios Table'!$D$1/$B$2</f>
        <v>#N/A</v>
      </c>
      <c r="G238" s="46" t="e">
        <f ca="1">SUMIFS(OFFSET('LCR Scenarios Table'!$A:$A,0,MATCH($B$1,'LCR Scenarios Table'!$1:$1,0)-1),'LCR Scenarios Table'!$A:$A,G$1,'LCR Scenarios Table'!$J:$J,$D238)*'LCR Scenarios Table'!$D$1/$B$2</f>
        <v>#N/A</v>
      </c>
      <c r="H238" s="46" t="e">
        <f ca="1">SUMIFS(OFFSET('LCR Scenarios Table'!$A:$A,0,MATCH($B$1,'LCR Scenarios Table'!$1:$1,0)-1),'LCR Scenarios Table'!$A:$A,H$1,'LCR Scenarios Table'!$J:$J,$D238)*'LCR Scenarios Table'!$D$1/$B$2</f>
        <v>#N/A</v>
      </c>
      <c r="M238" s="6"/>
    </row>
    <row r="239" spans="3:13" ht="17.25" hidden="1" outlineLevel="1" x14ac:dyDescent="0.25">
      <c r="D239" s="10" t="s">
        <v>95</v>
      </c>
      <c r="E239" s="46" t="e">
        <f ca="1">SUMIFS(OFFSET('LCR Scenarios Table'!$A:$A,0,MATCH($B$1,'LCR Scenarios Table'!$1:$1,0)-1),'LCR Scenarios Table'!$A:$A,E$1,'LCR Scenarios Table'!$J:$J,$D239)*'LCR Scenarios Table'!$D$1/$B$2</f>
        <v>#N/A</v>
      </c>
      <c r="F239" s="46" t="e">
        <f ca="1">SUMIFS(OFFSET('LCR Scenarios Table'!$A:$A,0,MATCH($B$1,'LCR Scenarios Table'!$1:$1,0)-1),'LCR Scenarios Table'!$A:$A,F$1,'LCR Scenarios Table'!$J:$J,$D239)*'LCR Scenarios Table'!$D$1/$B$2</f>
        <v>#N/A</v>
      </c>
      <c r="G239" s="46" t="e">
        <f ca="1">SUMIFS(OFFSET('LCR Scenarios Table'!$A:$A,0,MATCH($B$1,'LCR Scenarios Table'!$1:$1,0)-1),'LCR Scenarios Table'!$A:$A,G$1,'LCR Scenarios Table'!$J:$J,$D239)*'LCR Scenarios Table'!$D$1/$B$2</f>
        <v>#N/A</v>
      </c>
      <c r="H239" s="46" t="e">
        <f ca="1">SUMIFS(OFFSET('LCR Scenarios Table'!$A:$A,0,MATCH($B$1,'LCR Scenarios Table'!$1:$1,0)-1),'LCR Scenarios Table'!$A:$A,H$1,'LCR Scenarios Table'!$J:$J,$D239)*'LCR Scenarios Table'!$D$1/$B$2</f>
        <v>#N/A</v>
      </c>
      <c r="M239" s="6"/>
    </row>
    <row r="240" spans="3:13" hidden="1" outlineLevel="1" x14ac:dyDescent="0.25">
      <c r="D240" s="10" t="s">
        <v>63</v>
      </c>
      <c r="E240" s="46" t="e">
        <f ca="1">SUMIFS(OFFSET('LCR Scenarios Table'!$A:$A,0,MATCH($B$1,'LCR Scenarios Table'!$1:$1,0)-1),'LCR Scenarios Table'!$A:$A,E$1,'LCR Scenarios Table'!$J:$J,$D240)*'LCR Scenarios Table'!$D$1/$B$2</f>
        <v>#N/A</v>
      </c>
      <c r="F240" s="46" t="e">
        <f ca="1">SUMIFS(OFFSET('LCR Scenarios Table'!$A:$A,0,MATCH($B$1,'LCR Scenarios Table'!$1:$1,0)-1),'LCR Scenarios Table'!$A:$A,F$1,'LCR Scenarios Table'!$J:$J,$D240)*'LCR Scenarios Table'!$D$1/$B$2</f>
        <v>#N/A</v>
      </c>
      <c r="G240" s="46" t="e">
        <f ca="1">SUMIFS(OFFSET('LCR Scenarios Table'!$A:$A,0,MATCH($B$1,'LCR Scenarios Table'!$1:$1,0)-1),'LCR Scenarios Table'!$A:$A,G$1,'LCR Scenarios Table'!$J:$J,$D240)*'LCR Scenarios Table'!$D$1/$B$2</f>
        <v>#N/A</v>
      </c>
      <c r="H240" s="46" t="e">
        <f ca="1">SUMIFS(OFFSET('LCR Scenarios Table'!$A:$A,0,MATCH($B$1,'LCR Scenarios Table'!$1:$1,0)-1),'LCR Scenarios Table'!$A:$A,H$1,'LCR Scenarios Table'!$J:$J,$D240)*'LCR Scenarios Table'!$D$1/$B$2</f>
        <v>#N/A</v>
      </c>
      <c r="M240" s="6"/>
    </row>
    <row r="241" spans="3:13" ht="17.25" hidden="1" outlineLevel="1" x14ac:dyDescent="0.25">
      <c r="D241" s="10" t="s">
        <v>96</v>
      </c>
      <c r="E241" s="46" t="e">
        <f ca="1">SUMIFS(OFFSET('LCR Scenarios Table'!$A:$A,0,MATCH($B$1,'LCR Scenarios Table'!$1:$1,0)-1),'LCR Scenarios Table'!$A:$A,E$1,'LCR Scenarios Table'!$J:$J,$D241)*'LCR Scenarios Table'!$D$1/$B$2</f>
        <v>#N/A</v>
      </c>
      <c r="F241" s="46" t="e">
        <f ca="1">SUMIFS(OFFSET('LCR Scenarios Table'!$A:$A,0,MATCH($B$1,'LCR Scenarios Table'!$1:$1,0)-1),'LCR Scenarios Table'!$A:$A,F$1,'LCR Scenarios Table'!$J:$J,$D241)*'LCR Scenarios Table'!$D$1/$B$2</f>
        <v>#N/A</v>
      </c>
      <c r="G241" s="46" t="e">
        <f ca="1">SUMIFS(OFFSET('LCR Scenarios Table'!$A:$A,0,MATCH($B$1,'LCR Scenarios Table'!$1:$1,0)-1),'LCR Scenarios Table'!$A:$A,G$1,'LCR Scenarios Table'!$J:$J,$D241)*'LCR Scenarios Table'!$D$1/$B$2</f>
        <v>#N/A</v>
      </c>
      <c r="H241" s="46" t="e">
        <f ca="1">SUMIFS(OFFSET('LCR Scenarios Table'!$A:$A,0,MATCH($B$1,'LCR Scenarios Table'!$1:$1,0)-1),'LCR Scenarios Table'!$A:$A,H$1,'LCR Scenarios Table'!$J:$J,$D241)*'LCR Scenarios Table'!$D$1/$B$2</f>
        <v>#N/A</v>
      </c>
      <c r="M241" s="6"/>
    </row>
    <row r="242" spans="3:13" ht="15.75" hidden="1" outlineLevel="1" thickBot="1" x14ac:dyDescent="0.3">
      <c r="D242" s="7" t="s">
        <v>14</v>
      </c>
      <c r="E242" s="47" t="e">
        <f ca="1">SUM(E235:E241)</f>
        <v>#N/A</v>
      </c>
      <c r="F242" s="47" t="e">
        <f ca="1">SUM(F235:F241)</f>
        <v>#N/A</v>
      </c>
      <c r="G242" s="47" t="e">
        <f ca="1">SUM(G235:G241)</f>
        <v>#N/A</v>
      </c>
      <c r="H242" s="47" t="e">
        <f ca="1">SUM(H235:H241)</f>
        <v>#N/A</v>
      </c>
      <c r="M242" s="6"/>
    </row>
    <row r="243" spans="3:13" collapsed="1" x14ac:dyDescent="0.25">
      <c r="C243" s="3">
        <f>+C230</f>
        <v>45070</v>
      </c>
      <c r="D243" s="11" t="s">
        <v>15</v>
      </c>
      <c r="E243" s="48" t="e">
        <f ca="1">E242/ABS(E234)</f>
        <v>#N/A</v>
      </c>
      <c r="F243" s="48" t="e">
        <f ca="1">F242/ABS(F234)</f>
        <v>#N/A</v>
      </c>
      <c r="G243" s="48" t="e">
        <f ca="1">G242/ABS(G234)</f>
        <v>#N/A</v>
      </c>
      <c r="H243" s="48" t="e">
        <f ca="1">H242/ABS(H234)</f>
        <v>#N/A</v>
      </c>
    </row>
  </sheetData>
  <printOptions horizontalCentered="1"/>
  <pageMargins left="0.7" right="0.7" top="0.75" bottom="0.75" header="0.3" footer="0.3"/>
  <pageSetup scale="84" orientation="portrait" r:id="rId1"/>
  <headerFooter>
    <oddFooter>Page &amp;P of &amp;N</oddFooter>
  </headerFooter>
  <ignoredErrors>
    <ignoredError sqref="E8:H243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43504-248D-4174-AF0C-114DF41F6624}">
  <sheetPr codeName="Sheet13">
    <tabColor rgb="FF92D050"/>
    <pageSetUpPr fitToPage="1"/>
  </sheetPr>
  <dimension ref="A1:M14"/>
  <sheetViews>
    <sheetView showGridLines="0" view="pageBreakPreview" topLeftCell="D1" zoomScale="85" zoomScaleNormal="100" zoomScaleSheetLayoutView="85" workbookViewId="0">
      <selection activeCell="V8" sqref="V8"/>
    </sheetView>
  </sheetViews>
  <sheetFormatPr defaultRowHeight="15" outlineLevelRow="1" outlineLevelCol="1" x14ac:dyDescent="0.25"/>
  <cols>
    <col min="1" max="1" width="13.5703125" style="14" hidden="1" customWidth="1" outlineLevel="1"/>
    <col min="2" max="2" width="9.5703125" style="14" hidden="1" customWidth="1" outlineLevel="1"/>
    <col min="3" max="3" width="3.5703125" hidden="1" customWidth="1" collapsed="1"/>
    <col min="4" max="4" width="50.7109375" customWidth="1"/>
    <col min="5" max="8" width="17.5703125" customWidth="1"/>
    <col min="9" max="9" width="3.5703125" customWidth="1"/>
  </cols>
  <sheetData>
    <row r="1" spans="1:13" s="14" customFormat="1" outlineLevel="1" x14ac:dyDescent="0.25">
      <c r="A1" s="14" t="s">
        <v>7</v>
      </c>
      <c r="B1" s="5" t="s">
        <v>137</v>
      </c>
      <c r="D1" s="21" t="s">
        <v>74</v>
      </c>
      <c r="E1" s="5" t="s">
        <v>235</v>
      </c>
      <c r="F1" s="5" t="s">
        <v>55</v>
      </c>
      <c r="G1" s="5" t="s">
        <v>56</v>
      </c>
      <c r="H1" s="5" t="s">
        <v>159</v>
      </c>
    </row>
    <row r="2" spans="1:13" ht="50.1" customHeight="1" x14ac:dyDescent="0.25">
      <c r="A2" s="14" t="s">
        <v>16</v>
      </c>
      <c r="B2" s="23">
        <v>1000000</v>
      </c>
      <c r="E2" s="24"/>
      <c r="F2" s="24"/>
      <c r="G2" s="24"/>
      <c r="H2" s="24"/>
    </row>
    <row r="3" spans="1:13" ht="18.75" x14ac:dyDescent="0.3">
      <c r="D3" s="49" t="str">
        <f>"Global Public Equity Pool" &amp;" LCR as of " &amp; TEXT(Date,"Mmmm d, yyyy")</f>
        <v>Global Public Equity Pool LCR as of November 18, 2024</v>
      </c>
      <c r="E3" s="13"/>
      <c r="F3" s="13"/>
      <c r="G3" s="13"/>
      <c r="H3" s="13"/>
    </row>
    <row r="4" spans="1:13" ht="5.0999999999999996" customHeight="1" x14ac:dyDescent="0.25"/>
    <row r="5" spans="1:13" ht="32.25" x14ac:dyDescent="0.25">
      <c r="D5" s="8" t="str">
        <f>"Cash Flow Usage ($"&amp;IF($B$2=1,"",IF($B$2=1000,"Thousands",IF($B$2=1000000,"Millions",TEXT($B$2,"#,##0")))&amp;")")</f>
        <v>Cash Flow Usage ($Millions)</v>
      </c>
      <c r="E5" s="50" t="s">
        <v>249</v>
      </c>
      <c r="F5" s="50" t="s">
        <v>250</v>
      </c>
      <c r="G5" s="50" t="s">
        <v>251</v>
      </c>
      <c r="H5" s="50" t="s">
        <v>252</v>
      </c>
    </row>
    <row r="6" spans="1:13" ht="17.25" x14ac:dyDescent="0.25">
      <c r="D6" s="10" t="s">
        <v>236</v>
      </c>
      <c r="E6" s="46">
        <f ca="1">SUMIFS(OFFSET('LCR Scenarios Table'!$A:$A,0,MATCH($B$1,'LCR Scenarios Table'!$1:$1,0)-1),'LCR Scenarios Table'!$A:$A,E$1,'LCR Scenarios Table'!$J:$J,$D6)*'LCR Scenarios Table'!$D$1/$B$2</f>
        <v>-378.65482948547583</v>
      </c>
      <c r="F6" s="46">
        <f ca="1">SUMIFS(OFFSET('LCR Scenarios Table'!$A:$A,0,MATCH($B$1,'LCR Scenarios Table'!$1:$1,0)-1),'LCR Scenarios Table'!$A:$A,F$1,'LCR Scenarios Table'!$J:$J,$D6)*'LCR Scenarios Table'!$D$1/$B$2</f>
        <v>-536.72692292579688</v>
      </c>
      <c r="G6" s="46">
        <f ca="1">SUMIFS(OFFSET('LCR Scenarios Table'!$A:$A,0,MATCH($B$1,'LCR Scenarios Table'!$1:$1,0)-1),'LCR Scenarios Table'!$A:$A,G$1,'LCR Scenarios Table'!$J:$J,$D6)*'LCR Scenarios Table'!$D$1/$B$2</f>
        <v>-237.44329352376079</v>
      </c>
      <c r="H6" s="46">
        <f ca="1">SUMIFS(OFFSET('LCR Scenarios Table'!$A:$A,0,MATCH($B$1,'LCR Scenarios Table'!$1:$1,0)-1),'LCR Scenarios Table'!$A:$A,H$1,'LCR Scenarios Table'!$J:$J,$D6)*'LCR Scenarios Table'!$D$1/$B$2</f>
        <v>-287.1419954517948</v>
      </c>
    </row>
    <row r="7" spans="1:13" ht="17.25" x14ac:dyDescent="0.25">
      <c r="D7" s="10" t="s">
        <v>960</v>
      </c>
      <c r="E7" s="46">
        <f ca="1">SUMIFS(OFFSET('LCR Scenarios Table'!$A:$A,0,MATCH($B$1,'LCR Scenarios Table'!$1:$1,0)-1),'LCR Scenarios Table'!$A:$A,E$1,'LCR Scenarios Table'!$J:$J,$D7)*'LCR Scenarios Table'!$D$1/$B$2</f>
        <v>-57.921264083409575</v>
      </c>
      <c r="F7" s="46">
        <f ca="1">SUMIFS(OFFSET('LCR Scenarios Table'!$A:$A,0,MATCH($B$1,'LCR Scenarios Table'!$1:$1,0)-1),'LCR Scenarios Table'!$A:$A,F$1,'LCR Scenarios Table'!$J:$J,$D7)*'LCR Scenarios Table'!$D$1/$B$2</f>
        <v>99.268977688552724</v>
      </c>
      <c r="G7" s="46">
        <f ca="1">SUMIFS(OFFSET('LCR Scenarios Table'!$A:$A,0,MATCH($B$1,'LCR Scenarios Table'!$1:$1,0)-1),'LCR Scenarios Table'!$A:$A,G$1,'LCR Scenarios Table'!$J:$J,$D7)*'LCR Scenarios Table'!$D$1/$B$2</f>
        <v>-21.60775952076596</v>
      </c>
      <c r="H7" s="46">
        <f ca="1">SUMIFS(OFFSET('LCR Scenarios Table'!$A:$A,0,MATCH($B$1,'LCR Scenarios Table'!$1:$1,0)-1),'LCR Scenarios Table'!$A:$A,H$1,'LCR Scenarios Table'!$J:$J,$D7)*'LCR Scenarios Table'!$D$1/$B$2</f>
        <v>27.090281434056212</v>
      </c>
    </row>
    <row r="8" spans="1:13" ht="15.75" thickBot="1" x14ac:dyDescent="0.3">
      <c r="D8" s="7" t="s">
        <v>13</v>
      </c>
      <c r="E8" s="47">
        <f t="shared" ref="E8:H8" ca="1" si="0">SUM(E6:E7)</f>
        <v>-436.57609356888543</v>
      </c>
      <c r="F8" s="47">
        <f t="shared" ca="1" si="0"/>
        <v>-437.45794523724419</v>
      </c>
      <c r="G8" s="47">
        <f t="shared" ca="1" si="0"/>
        <v>-259.05105304452672</v>
      </c>
      <c r="H8" s="47">
        <f t="shared" ca="1" si="0"/>
        <v>-260.05171401773856</v>
      </c>
    </row>
    <row r="9" spans="1:13" ht="18" thickTop="1" x14ac:dyDescent="0.25">
      <c r="D9" s="10" t="s">
        <v>237</v>
      </c>
      <c r="E9" s="46">
        <f ca="1">SUMIFS(OFFSET('LCR Scenarios Table'!$A:$A,0,MATCH($B$1,'LCR Scenarios Table'!$1:$1,0)-1),'LCR Scenarios Table'!$A:$A,E$1,'LCR Scenarios Table'!$J:$J,$D9)*'LCR Scenarios Table'!$D$1/$B$2</f>
        <v>816.77979836030374</v>
      </c>
      <c r="F9" s="46">
        <f ca="1">SUMIFS(OFFSET('LCR Scenarios Table'!$A:$A,0,MATCH($B$1,'LCR Scenarios Table'!$1:$1,0)-1),'LCR Scenarios Table'!$A:$A,F$1,'LCR Scenarios Table'!$J:$J,$D9)*'LCR Scenarios Table'!$D$1/$B$2</f>
        <v>968.67224542670601</v>
      </c>
      <c r="G9" s="46">
        <f ca="1">SUMIFS(OFFSET('LCR Scenarios Table'!$A:$A,0,MATCH($B$1,'LCR Scenarios Table'!$1:$1,0)-1),'LCR Scenarios Table'!$A:$A,G$1,'LCR Scenarios Table'!$J:$J,$D9)*'LCR Scenarios Table'!$D$1/$B$2</f>
        <v>827.98180737231939</v>
      </c>
      <c r="H9" s="46">
        <f ca="1">SUMIFS(OFFSET('LCR Scenarios Table'!$A:$A,0,MATCH($B$1,'LCR Scenarios Table'!$1:$1,0)-1),'LCR Scenarios Table'!$A:$A,H$1,'LCR Scenarios Table'!$J:$J,$D9)*'LCR Scenarios Table'!$D$1/$B$2</f>
        <v>889.40019681924844</v>
      </c>
      <c r="M9" s="6"/>
    </row>
    <row r="10" spans="1:13" ht="17.25" x14ac:dyDescent="0.25">
      <c r="D10" s="10" t="s">
        <v>247</v>
      </c>
      <c r="E10" s="46">
        <f ca="1">SUMIFS(OFFSET('LCR Scenarios Table'!$A:$A,0,MATCH($B$1,'LCR Scenarios Table'!$1:$1,0)-1),'LCR Scenarios Table'!$A:$A,E$1,'LCR Scenarios Table'!$J:$J,$D10)*'LCR Scenarios Table'!$D$1/$B$2</f>
        <v>129.20224817164595</v>
      </c>
      <c r="F10" s="46">
        <f ca="1">SUMIFS(OFFSET('LCR Scenarios Table'!$A:$A,0,MATCH($B$1,'LCR Scenarios Table'!$1:$1,0)-1),'LCR Scenarios Table'!$A:$A,F$1,'LCR Scenarios Table'!$J:$J,$D10)*'LCR Scenarios Table'!$D$1/$B$2</f>
        <v>147.90071157446832</v>
      </c>
      <c r="G10" s="46">
        <f ca="1">SUMIFS(OFFSET('LCR Scenarios Table'!$A:$A,0,MATCH($B$1,'LCR Scenarios Table'!$1:$1,0)-1),'LCR Scenarios Table'!$A:$A,G$1,'LCR Scenarios Table'!$J:$J,$D10)*'LCR Scenarios Table'!$D$1/$B$2</f>
        <v>134.13620250701243</v>
      </c>
      <c r="H10" s="46">
        <f ca="1">SUMIFS(OFFSET('LCR Scenarios Table'!$A:$A,0,MATCH($B$1,'LCR Scenarios Table'!$1:$1,0)-1),'LCR Scenarios Table'!$A:$A,H$1,'LCR Scenarios Table'!$J:$J,$D10)*'LCR Scenarios Table'!$D$1/$B$2</f>
        <v>139.47678269205616</v>
      </c>
      <c r="M10" s="6"/>
    </row>
    <row r="11" spans="1:13" ht="17.25" x14ac:dyDescent="0.25">
      <c r="D11" s="10" t="s">
        <v>248</v>
      </c>
      <c r="E11" s="46">
        <f ca="1">SUMIFS(OFFSET('LCR Scenarios Table'!$A:$A,0,MATCH($B$1,'LCR Scenarios Table'!$1:$1,0)-1),'LCR Scenarios Table'!$A:$A,E$1,'LCR Scenarios Table'!$J:$J,$D11)*'LCR Scenarios Table'!$D$1/$B$2</f>
        <v>-48.754611661110275</v>
      </c>
      <c r="F11" s="46">
        <f ca="1">SUMIFS(OFFSET('LCR Scenarios Table'!$A:$A,0,MATCH($B$1,'LCR Scenarios Table'!$1:$1,0)-1),'LCR Scenarios Table'!$A:$A,F$1,'LCR Scenarios Table'!$J:$J,$D11)*'LCR Scenarios Table'!$D$1/$B$2</f>
        <v>-59.163834085337555</v>
      </c>
      <c r="G11" s="46">
        <f ca="1">SUMIFS(OFFSET('LCR Scenarios Table'!$A:$A,0,MATCH($B$1,'LCR Scenarios Table'!$1:$1,0)-1),'LCR Scenarios Table'!$A:$A,G$1,'LCR Scenarios Table'!$J:$J,$D11)*'LCR Scenarios Table'!$D$1/$B$2</f>
        <v>-49.63543492373735</v>
      </c>
      <c r="H11" s="46">
        <f ca="1">SUMIFS(OFFSET('LCR Scenarios Table'!$A:$A,0,MATCH($B$1,'LCR Scenarios Table'!$1:$1,0)-1),'LCR Scenarios Table'!$A:$A,H$1,'LCR Scenarios Table'!$J:$J,$D11)*'LCR Scenarios Table'!$D$1/$B$2</f>
        <v>-53.693164059375917</v>
      </c>
      <c r="M11" s="6"/>
    </row>
    <row r="12" spans="1:13" ht="17.25" x14ac:dyDescent="0.25">
      <c r="D12" s="10" t="s">
        <v>966</v>
      </c>
      <c r="E12" s="46">
        <f ca="1">SUMIFS(OFFSET('LCR Scenarios Table'!$A:$A,0,MATCH($B$1,'LCR Scenarios Table'!$1:$1,0)-1),'LCR Scenarios Table'!$A:$A,E$1,'LCR Scenarios Table'!$J:$J,$D12)*'LCR Scenarios Table'!$D$1/$B$2</f>
        <v>1.5504831687194758</v>
      </c>
      <c r="F12" s="46">
        <f ca="1">SUMIFS(OFFSET('LCR Scenarios Table'!$A:$A,0,MATCH($B$1,'LCR Scenarios Table'!$1:$1,0)-1),'LCR Scenarios Table'!$A:$A,F$1,'LCR Scenarios Table'!$J:$J,$D12)*'LCR Scenarios Table'!$D$1/$B$2</f>
        <v>1.5504831687194758</v>
      </c>
      <c r="G12" s="46">
        <f ca="1">SUMIFS(OFFSET('LCR Scenarios Table'!$A:$A,0,MATCH($B$1,'LCR Scenarios Table'!$1:$1,0)-1),'LCR Scenarios Table'!$A:$A,G$1,'LCR Scenarios Table'!$J:$J,$D12)*'LCR Scenarios Table'!$D$1/$B$2</f>
        <v>1.5504831687194758</v>
      </c>
      <c r="H12" s="46">
        <f ca="1">SUMIFS(OFFSET('LCR Scenarios Table'!$A:$A,0,MATCH($B$1,'LCR Scenarios Table'!$1:$1,0)-1),'LCR Scenarios Table'!$A:$A,H$1,'LCR Scenarios Table'!$J:$J,$D12)*'LCR Scenarios Table'!$D$1/$B$2</f>
        <v>1.5504831687194758</v>
      </c>
      <c r="M12" s="6"/>
    </row>
    <row r="13" spans="1:13" ht="15.75" thickBot="1" x14ac:dyDescent="0.3">
      <c r="D13" s="7" t="s">
        <v>246</v>
      </c>
      <c r="E13" s="47">
        <f ca="1">SUM(E9:E12)</f>
        <v>898.77791803955881</v>
      </c>
      <c r="F13" s="47">
        <f ca="1">SUM(F9:F12)</f>
        <v>1058.9596060845561</v>
      </c>
      <c r="G13" s="47">
        <f ca="1">SUM(G9:G12)</f>
        <v>914.03305812431392</v>
      </c>
      <c r="H13" s="47">
        <f ca="1">SUM(H9:H12)</f>
        <v>976.73429862064813</v>
      </c>
      <c r="M13" s="6"/>
    </row>
    <row r="14" spans="1:13" ht="15.75" thickTop="1" x14ac:dyDescent="0.25">
      <c r="D14" s="11" t="s">
        <v>15</v>
      </c>
      <c r="E14" s="48">
        <f ca="1">E13/ABS(E8)</f>
        <v>2.058697054830247</v>
      </c>
      <c r="F14" s="48">
        <f ca="1">F13/ABS(F8)</f>
        <v>2.4207117909591429</v>
      </c>
      <c r="G14" s="48">
        <f ca="1">G13/ABS(G8)</f>
        <v>3.5283896644388713</v>
      </c>
      <c r="H14" s="48">
        <f ca="1">H13/ABS(H8)</f>
        <v>3.7559233259044138</v>
      </c>
    </row>
  </sheetData>
  <printOptions horizontalCentered="1"/>
  <pageMargins left="0.7" right="0.7" top="0.75" bottom="0.75" header="0.3" footer="0.3"/>
  <pageSetup scale="74" orientation="portrait" r:id="rId1"/>
  <headerFooter>
    <oddFooter>Page &amp;P of &amp;N</oddFooter>
  </headerFooter>
  <ignoredErrors>
    <ignoredError sqref="F8:H8" 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179A5F-92C5-4038-BF28-33E0FF51730E}">
  <sheetPr codeName="Sheet15">
    <tabColor rgb="FF92D050"/>
    <pageSetUpPr fitToPage="1"/>
  </sheetPr>
  <dimension ref="A1:M15"/>
  <sheetViews>
    <sheetView showGridLines="0" view="pageBreakPreview" zoomScale="85" zoomScaleNormal="100" zoomScaleSheetLayoutView="85" workbookViewId="0">
      <selection activeCell="E32" sqref="E32"/>
    </sheetView>
  </sheetViews>
  <sheetFormatPr defaultRowHeight="15" outlineLevelRow="1" outlineLevelCol="1" x14ac:dyDescent="0.25"/>
  <cols>
    <col min="1" max="1" width="13.5703125" style="14" customWidth="1" outlineLevel="1"/>
    <col min="2" max="2" width="9.85546875" style="14" bestFit="1" customWidth="1" outlineLevel="1"/>
    <col min="3" max="3" width="3.5703125" customWidth="1"/>
    <col min="4" max="4" width="50.7109375" customWidth="1"/>
    <col min="5" max="8" width="17.5703125" customWidth="1"/>
    <col min="9" max="9" width="3.5703125" customWidth="1"/>
  </cols>
  <sheetData>
    <row r="1" spans="1:13" s="14" customFormat="1" outlineLevel="1" x14ac:dyDescent="0.25">
      <c r="A1" s="14" t="s">
        <v>7</v>
      </c>
      <c r="B1" s="5" t="s">
        <v>138</v>
      </c>
      <c r="D1" s="21" t="s">
        <v>74</v>
      </c>
      <c r="E1" s="5" t="s">
        <v>235</v>
      </c>
      <c r="F1" s="5" t="s">
        <v>55</v>
      </c>
      <c r="G1" s="5" t="s">
        <v>56</v>
      </c>
      <c r="H1" s="5" t="s">
        <v>159</v>
      </c>
    </row>
    <row r="2" spans="1:13" ht="50.1" customHeight="1" x14ac:dyDescent="0.25">
      <c r="A2" s="14" t="s">
        <v>16</v>
      </c>
      <c r="B2" s="23">
        <v>1000000</v>
      </c>
      <c r="E2" s="24"/>
      <c r="F2" s="24"/>
      <c r="G2" s="24"/>
      <c r="H2" s="24"/>
    </row>
    <row r="3" spans="1:13" ht="18.75" x14ac:dyDescent="0.3">
      <c r="D3" s="49" t="str">
        <f>"Canadian Public Equity Pool" &amp;" LCR as of " &amp; TEXT(Date,"Mmmm d, yyyy")</f>
        <v>Canadian Public Equity Pool LCR as of November 18, 2024</v>
      </c>
      <c r="E3" s="13"/>
      <c r="F3" s="13"/>
      <c r="G3" s="13"/>
      <c r="H3" s="13"/>
    </row>
    <row r="4" spans="1:13" ht="5.0999999999999996" customHeight="1" x14ac:dyDescent="0.25"/>
    <row r="5" spans="1:13" ht="32.25" x14ac:dyDescent="0.25">
      <c r="D5" s="8" t="str">
        <f>"Cash Flow Usage ($"&amp;IF($B$2=1,"",IF($B$2=1000,"Thousands",IF($B$2=1000000,"Millions",TEXT($B$2,"#,##0")))&amp;")")</f>
        <v>Cash Flow Usage ($Millions)</v>
      </c>
      <c r="E5" s="50" t="s">
        <v>249</v>
      </c>
      <c r="F5" s="50" t="s">
        <v>250</v>
      </c>
      <c r="G5" s="50" t="s">
        <v>251</v>
      </c>
      <c r="H5" s="50" t="s">
        <v>252</v>
      </c>
    </row>
    <row r="6" spans="1:13" ht="17.25" hidden="1" x14ac:dyDescent="0.25">
      <c r="D6" s="10" t="s">
        <v>68</v>
      </c>
      <c r="E6" s="46">
        <f ca="1">SUMIFS(OFFSET('LCR Scenarios Table'!$A:$A,0,MATCH($B$1,'LCR Scenarios Table'!$1:$1,0)-1),'LCR Scenarios Table'!$A:$A,E$1,'LCR Scenarios Table'!$J:$J,$D6)*'LCR Scenarios Table'!$D$1/$B$2</f>
        <v>0</v>
      </c>
      <c r="F6" s="46">
        <f ca="1">SUMIFS(OFFSET('LCR Scenarios Table'!$A:$A,0,MATCH($B$1,'LCR Scenarios Table'!$1:$1,0)-1),'LCR Scenarios Table'!$A:$A,F$1,'LCR Scenarios Table'!$J:$J,$D6)*'LCR Scenarios Table'!$D$1/$B$2</f>
        <v>0</v>
      </c>
      <c r="G6" s="46">
        <f ca="1">SUMIFS(OFFSET('LCR Scenarios Table'!$A:$A,0,MATCH($B$1,'LCR Scenarios Table'!$1:$1,0)-1),'LCR Scenarios Table'!$A:$A,G$1,'LCR Scenarios Table'!$J:$J,$D6)*'LCR Scenarios Table'!$D$1/$B$2</f>
        <v>0</v>
      </c>
      <c r="H6" s="46">
        <f ca="1">SUMIFS(OFFSET('LCR Scenarios Table'!$A:$A,0,MATCH($B$1,'LCR Scenarios Table'!$1:$1,0)-1),'LCR Scenarios Table'!$A:$A,H$1,'LCR Scenarios Table'!$J:$J,$D6)*'LCR Scenarios Table'!$D$1/$B$2</f>
        <v>0</v>
      </c>
    </row>
    <row r="7" spans="1:13" ht="17.25" x14ac:dyDescent="0.25">
      <c r="D7" s="10" t="s">
        <v>236</v>
      </c>
      <c r="E7" s="46">
        <f ca="1">SUMIFS(OFFSET('LCR Scenarios Table'!$A:$A,0,MATCH($B$1,'LCR Scenarios Table'!$1:$1,0)-1),'LCR Scenarios Table'!$A:$A,E$1,'LCR Scenarios Table'!$J:$J,$D7)*'LCR Scenarios Table'!$D$1/$B$2</f>
        <v>-8.1975810337362827</v>
      </c>
      <c r="F7" s="46">
        <f ca="1">SUMIFS(OFFSET('LCR Scenarios Table'!$A:$A,0,MATCH($B$1,'LCR Scenarios Table'!$1:$1,0)-1),'LCR Scenarios Table'!$A:$A,F$1,'LCR Scenarios Table'!$J:$J,$D7)*'LCR Scenarios Table'!$D$1/$B$2</f>
        <v>-9.1449372020596087</v>
      </c>
      <c r="G7" s="46">
        <f ca="1">SUMIFS(OFFSET('LCR Scenarios Table'!$A:$A,0,MATCH($B$1,'LCR Scenarios Table'!$1:$1,0)-1),'LCR Scenarios Table'!$A:$A,G$1,'LCR Scenarios Table'!$J:$J,$D7)*'LCR Scenarios Table'!$D$1/$B$2</f>
        <v>6.5770345813494027</v>
      </c>
      <c r="H7" s="46">
        <f ca="1">SUMIFS(OFFSET('LCR Scenarios Table'!$A:$A,0,MATCH($B$1,'LCR Scenarios Table'!$1:$1,0)-1),'LCR Scenarios Table'!$A:$A,H$1,'LCR Scenarios Table'!$J:$J,$D7)*'LCR Scenarios Table'!$D$1/$B$2</f>
        <v>-8.8520035156842845</v>
      </c>
    </row>
    <row r="8" spans="1:13" ht="17.25" x14ac:dyDescent="0.25">
      <c r="D8" s="10" t="s">
        <v>960</v>
      </c>
      <c r="E8" s="46">
        <f ca="1">SUMIFS(OFFSET('LCR Scenarios Table'!$A:$A,0,MATCH($B$1,'LCR Scenarios Table'!$1:$1,0)-1),'LCR Scenarios Table'!$A:$A,E$1,'LCR Scenarios Table'!$J:$J,$D8)*'LCR Scenarios Table'!$D$1/$B$2</f>
        <v>0</v>
      </c>
      <c r="F8" s="46">
        <f ca="1">SUMIFS(OFFSET('LCR Scenarios Table'!$A:$A,0,MATCH($B$1,'LCR Scenarios Table'!$1:$1,0)-1),'LCR Scenarios Table'!$A:$A,F$1,'LCR Scenarios Table'!$J:$J,$D8)*'LCR Scenarios Table'!$D$1/$B$2</f>
        <v>0</v>
      </c>
      <c r="G8" s="46">
        <f ca="1">SUMIFS(OFFSET('LCR Scenarios Table'!$A:$A,0,MATCH($B$1,'LCR Scenarios Table'!$1:$1,0)-1),'LCR Scenarios Table'!$A:$A,G$1,'LCR Scenarios Table'!$J:$J,$D8)*'LCR Scenarios Table'!$D$1/$B$2</f>
        <v>0</v>
      </c>
      <c r="H8" s="46">
        <f ca="1">SUMIFS(OFFSET('LCR Scenarios Table'!$A:$A,0,MATCH($B$1,'LCR Scenarios Table'!$1:$1,0)-1),'LCR Scenarios Table'!$A:$A,H$1,'LCR Scenarios Table'!$J:$J,$D8)*'LCR Scenarios Table'!$D$1/$B$2</f>
        <v>0</v>
      </c>
    </row>
    <row r="9" spans="1:13" ht="15.75" thickBot="1" x14ac:dyDescent="0.3">
      <c r="D9" s="7" t="s">
        <v>13</v>
      </c>
      <c r="E9" s="47">
        <f ca="1">SUM(E6:E8)</f>
        <v>-8.1975810337362827</v>
      </c>
      <c r="F9" s="47">
        <f ca="1">SUM(F6:F8)</f>
        <v>-9.1449372020596087</v>
      </c>
      <c r="G9" s="47">
        <f ca="1">SUM(G6:G8)</f>
        <v>6.5770345813494027</v>
      </c>
      <c r="H9" s="47">
        <f ca="1">SUM(H6:H8)</f>
        <v>-8.8520035156842845</v>
      </c>
    </row>
    <row r="10" spans="1:13" ht="18" thickTop="1" x14ac:dyDescent="0.25">
      <c r="D10" s="10" t="s">
        <v>237</v>
      </c>
      <c r="E10" s="46">
        <f ca="1">SUMIFS(OFFSET('LCR Scenarios Table'!$A:$A,0,MATCH($B$1,'LCR Scenarios Table'!$1:$1,0)-1),'LCR Scenarios Table'!$A:$A,E$1,'LCR Scenarios Table'!$J:$J,$D10)*'LCR Scenarios Table'!$D$1/$B$2</f>
        <v>8.6395999233466316</v>
      </c>
      <c r="F10" s="46">
        <f ca="1">SUMIFS(OFFSET('LCR Scenarios Table'!$A:$A,0,MATCH($B$1,'LCR Scenarios Table'!$1:$1,0)-1),'LCR Scenarios Table'!$A:$A,F$1,'LCR Scenarios Table'!$J:$J,$D10)*'LCR Scenarios Table'!$D$1/$B$2</f>
        <v>8.6733437482128632</v>
      </c>
      <c r="G10" s="46">
        <f ca="1">SUMIFS(OFFSET('LCR Scenarios Table'!$A:$A,0,MATCH($B$1,'LCR Scenarios Table'!$1:$1,0)-1),'LCR Scenarios Table'!$A:$A,G$1,'LCR Scenarios Table'!$J:$J,$D10)*'LCR Scenarios Table'!$D$1/$B$2</f>
        <v>8.6426022955248651</v>
      </c>
      <c r="H10" s="46">
        <f ca="1">SUMIFS(OFFSET('LCR Scenarios Table'!$A:$A,0,MATCH($B$1,'LCR Scenarios Table'!$1:$1,0)-1),'LCR Scenarios Table'!$A:$A,H$1,'LCR Scenarios Table'!$J:$J,$D10)*'LCR Scenarios Table'!$D$1/$B$2</f>
        <v>8.6555998114816433</v>
      </c>
    </row>
    <row r="11" spans="1:13" ht="17.25" x14ac:dyDescent="0.25">
      <c r="D11" s="10" t="s">
        <v>247</v>
      </c>
      <c r="E11" s="46">
        <f ca="1">SUMIFS(OFFSET('LCR Scenarios Table'!$A:$A,0,MATCH($B$1,'LCR Scenarios Table'!$1:$1,0)-1),'LCR Scenarios Table'!$A:$A,E$1,'LCR Scenarios Table'!$J:$J,$D11)*'LCR Scenarios Table'!$D$1/$B$2</f>
        <v>22.116098108663731</v>
      </c>
      <c r="F11" s="46">
        <f ca="1">SUMIFS(OFFSET('LCR Scenarios Table'!$A:$A,0,MATCH($B$1,'LCR Scenarios Table'!$1:$1,0)-1),'LCR Scenarios Table'!$A:$A,F$1,'LCR Scenarios Table'!$J:$J,$D11)*'LCR Scenarios Table'!$D$1/$B$2</f>
        <v>22.135716709803788</v>
      </c>
      <c r="G11" s="46">
        <f ca="1">SUMIFS(OFFSET('LCR Scenarios Table'!$A:$A,0,MATCH($B$1,'LCR Scenarios Table'!$1:$1,0)-1),'LCR Scenarios Table'!$A:$A,G$1,'LCR Scenarios Table'!$J:$J,$D11)*'LCR Scenarios Table'!$D$1/$B$2</f>
        <v>22.125519571817886</v>
      </c>
      <c r="H11" s="46">
        <f ca="1">SUMIFS(OFFSET('LCR Scenarios Table'!$A:$A,0,MATCH($B$1,'LCR Scenarios Table'!$1:$1,0)-1),'LCR Scenarios Table'!$A:$A,H$1,'LCR Scenarios Table'!$J:$J,$D11)*'LCR Scenarios Table'!$D$1/$B$2</f>
        <v>22.126801651849892</v>
      </c>
    </row>
    <row r="12" spans="1:13" ht="17.25" x14ac:dyDescent="0.25">
      <c r="D12" s="10" t="s">
        <v>248</v>
      </c>
      <c r="E12" s="46">
        <f ca="1">SUMIFS(OFFSET('LCR Scenarios Table'!$A:$A,0,MATCH($B$1,'LCR Scenarios Table'!$1:$1,0)-1),'LCR Scenarios Table'!$A:$A,E$1,'LCR Scenarios Table'!$J:$J,$D12)*'LCR Scenarios Table'!$D$1/$B$2</f>
        <v>0</v>
      </c>
      <c r="F12" s="46">
        <f ca="1">SUMIFS(OFFSET('LCR Scenarios Table'!$A:$A,0,MATCH($B$1,'LCR Scenarios Table'!$1:$1,0)-1),'LCR Scenarios Table'!$A:$A,F$1,'LCR Scenarios Table'!$J:$J,$D12)*'LCR Scenarios Table'!$D$1/$B$2</f>
        <v>0</v>
      </c>
      <c r="G12" s="46">
        <f ca="1">SUMIFS(OFFSET('LCR Scenarios Table'!$A:$A,0,MATCH($B$1,'LCR Scenarios Table'!$1:$1,0)-1),'LCR Scenarios Table'!$A:$A,G$1,'LCR Scenarios Table'!$J:$J,$D12)*'LCR Scenarios Table'!$D$1/$B$2</f>
        <v>0</v>
      </c>
      <c r="H12" s="46">
        <f ca="1">SUMIFS(OFFSET('LCR Scenarios Table'!$A:$A,0,MATCH($B$1,'LCR Scenarios Table'!$1:$1,0)-1),'LCR Scenarios Table'!$A:$A,H$1,'LCR Scenarios Table'!$J:$J,$D12)*'LCR Scenarios Table'!$D$1/$B$2</f>
        <v>0</v>
      </c>
    </row>
    <row r="13" spans="1:13" ht="17.25" x14ac:dyDescent="0.25">
      <c r="D13" s="10" t="s">
        <v>966</v>
      </c>
      <c r="E13" s="46">
        <f ca="1">SUMIFS(OFFSET('LCR Scenarios Table'!$A:$A,0,MATCH($B$1,'LCR Scenarios Table'!$1:$1,0)-1),'LCR Scenarios Table'!$A:$A,E$1,'LCR Scenarios Table'!$J:$J,$D13)*'LCR Scenarios Table'!$D$1/$B$2</f>
        <v>0</v>
      </c>
      <c r="F13" s="46">
        <f ca="1">SUMIFS(OFFSET('LCR Scenarios Table'!$A:$A,0,MATCH($B$1,'LCR Scenarios Table'!$1:$1,0)-1),'LCR Scenarios Table'!$A:$A,F$1,'LCR Scenarios Table'!$J:$J,$D13)*'LCR Scenarios Table'!$D$1/$B$2</f>
        <v>0</v>
      </c>
      <c r="G13" s="46">
        <f ca="1">SUMIFS(OFFSET('LCR Scenarios Table'!$A:$A,0,MATCH($B$1,'LCR Scenarios Table'!$1:$1,0)-1),'LCR Scenarios Table'!$A:$A,G$1,'LCR Scenarios Table'!$J:$J,$D13)*'LCR Scenarios Table'!$D$1/$B$2</f>
        <v>0</v>
      </c>
      <c r="H13" s="46">
        <f ca="1">SUMIFS(OFFSET('LCR Scenarios Table'!$A:$A,0,MATCH($B$1,'LCR Scenarios Table'!$1:$1,0)-1),'LCR Scenarios Table'!$A:$A,H$1,'LCR Scenarios Table'!$J:$J,$D13)*'LCR Scenarios Table'!$D$1/$B$2</f>
        <v>0</v>
      </c>
    </row>
    <row r="14" spans="1:13" ht="15.75" thickBot="1" x14ac:dyDescent="0.3">
      <c r="D14" s="7" t="s">
        <v>15</v>
      </c>
      <c r="E14" s="47">
        <f ca="1">SUM(E10:E13)</f>
        <v>30.755698032010365</v>
      </c>
      <c r="F14" s="47">
        <f ca="1">SUM(F10:F13)</f>
        <v>30.809060458016653</v>
      </c>
      <c r="G14" s="47">
        <f ca="1">SUM(G10:G13)</f>
        <v>30.768121867342749</v>
      </c>
      <c r="H14" s="47">
        <f ca="1">SUM(H10:H13)</f>
        <v>30.782401463331535</v>
      </c>
      <c r="M14" s="6"/>
    </row>
    <row r="15" spans="1:13" ht="15.75" thickTop="1" x14ac:dyDescent="0.25">
      <c r="D15" s="11" t="s">
        <v>15</v>
      </c>
      <c r="E15" s="48">
        <f ca="1">E14/ABS(E9)</f>
        <v>3.7518016480030543</v>
      </c>
      <c r="F15" s="48">
        <f ca="1">F14/ABS(F9)</f>
        <v>3.3689745240763256</v>
      </c>
      <c r="G15" s="48">
        <f ca="1">G14/ABS(G9)</f>
        <v>4.6781146558955893</v>
      </c>
      <c r="H15" s="48">
        <f ca="1">H14/ABS(H9)</f>
        <v>3.4774502076044387</v>
      </c>
    </row>
  </sheetData>
  <printOptions horizontalCentered="1"/>
  <pageMargins left="0.7" right="0.7" top="0.75" bottom="0.75" header="0.3" footer="0.3"/>
  <pageSetup scale="74" orientation="portrait" r:id="rId1"/>
  <headerFooter>
    <oddFooter>Page &amp;P of &amp;N</oddFooter>
  </headerFooter>
  <ignoredErrors>
    <ignoredError sqref="F9:H9 E9" 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91CCCC-E8B9-43EF-BEE5-E82139C30701}">
  <sheetPr codeName="Sheet16">
    <tabColor rgb="FF92D050"/>
    <pageSetUpPr fitToPage="1"/>
  </sheetPr>
  <dimension ref="A1:O15"/>
  <sheetViews>
    <sheetView showGridLines="0" view="pageBreakPreview" topLeftCell="D1" zoomScale="82" zoomScaleNormal="100" zoomScaleSheetLayoutView="88" workbookViewId="0">
      <selection activeCell="V8" sqref="V8"/>
    </sheetView>
  </sheetViews>
  <sheetFormatPr defaultRowHeight="15" outlineLevelRow="1" outlineLevelCol="1" x14ac:dyDescent="0.25"/>
  <cols>
    <col min="1" max="1" width="13.5703125" style="14" hidden="1" customWidth="1" outlineLevel="1"/>
    <col min="2" max="2" width="14.5703125" style="14" hidden="1" customWidth="1" outlineLevel="1"/>
    <col min="3" max="3" width="3.5703125" hidden="1" customWidth="1" collapsed="1"/>
    <col min="4" max="4" width="50.7109375" customWidth="1"/>
    <col min="5" max="8" width="17.5703125" customWidth="1"/>
    <col min="9" max="9" width="3.5703125" customWidth="1"/>
  </cols>
  <sheetData>
    <row r="1" spans="1:15" s="14" customFormat="1" outlineLevel="1" x14ac:dyDescent="0.25">
      <c r="A1" s="14" t="s">
        <v>7</v>
      </c>
      <c r="B1" s="5" t="s">
        <v>171</v>
      </c>
      <c r="D1" s="21" t="s">
        <v>74</v>
      </c>
      <c r="E1" s="5" t="s">
        <v>235</v>
      </c>
      <c r="F1" s="5" t="s">
        <v>55</v>
      </c>
      <c r="G1" s="5" t="s">
        <v>56</v>
      </c>
      <c r="H1" s="5" t="s">
        <v>159</v>
      </c>
    </row>
    <row r="2" spans="1:15" ht="50.1" customHeight="1" x14ac:dyDescent="0.25">
      <c r="A2" s="14" t="s">
        <v>16</v>
      </c>
      <c r="B2" s="23">
        <v>1000000</v>
      </c>
      <c r="E2" s="24"/>
      <c r="F2" s="24"/>
      <c r="G2" s="24"/>
      <c r="H2" s="24"/>
    </row>
    <row r="3" spans="1:15" ht="18.75" x14ac:dyDescent="0.3">
      <c r="D3" s="49" t="str">
        <f>"Emerging Markets Public Equity Pool" &amp;" LCR as of " &amp; TEXT(Date,"Mmmm d, yyyy")</f>
        <v>Emerging Markets Public Equity Pool LCR as of November 18, 2024</v>
      </c>
      <c r="E3" s="13"/>
      <c r="F3" s="13"/>
      <c r="G3" s="13"/>
      <c r="H3" s="13"/>
    </row>
    <row r="4" spans="1:15" ht="5.0999999999999996" customHeight="1" x14ac:dyDescent="0.25"/>
    <row r="5" spans="1:15" ht="32.25" x14ac:dyDescent="0.25">
      <c r="D5" s="8" t="str">
        <f>"Cash Flow Usage ($"&amp;IF($B$2=1,"",IF($B$2=1000,"Thousands",IF($B$2=1000000,"Millions",TEXT($B$2,"#,##0")))&amp;")")</f>
        <v>Cash Flow Usage ($Millions)</v>
      </c>
      <c r="E5" s="50" t="s">
        <v>249</v>
      </c>
      <c r="F5" s="174" t="s">
        <v>2762</v>
      </c>
      <c r="G5" s="174" t="s">
        <v>2763</v>
      </c>
      <c r="H5" s="50" t="s">
        <v>252</v>
      </c>
    </row>
    <row r="6" spans="1:15" ht="17.25" hidden="1" x14ac:dyDescent="0.25">
      <c r="D6" s="10" t="s">
        <v>68</v>
      </c>
      <c r="E6" s="46">
        <f ca="1">SUMIFS(OFFSET('LCR Scenarios Table'!$A:$A,0,MATCH($B$1,'LCR Scenarios Table'!$1:$1,0)-1),'LCR Scenarios Table'!$A:$A,E$1,'LCR Scenarios Table'!$J:$J,$D6)*'LCR Scenarios Table'!$D$1/$B$2</f>
        <v>0</v>
      </c>
      <c r="F6" s="175">
        <f ca="1">SUMIFS(OFFSET('LCR Scenarios Table'!$A:$A,0,MATCH($B$1,'LCR Scenarios Table'!$1:$1,0)-1),'LCR Scenarios Table'!$A:$A,F$1,'LCR Scenarios Table'!$J:$J,$D6)*'LCR Scenarios Table'!$D$1/$B$2</f>
        <v>0</v>
      </c>
      <c r="G6" s="175">
        <f ca="1">SUMIFS(OFFSET('LCR Scenarios Table'!$A:$A,0,MATCH($B$1,'LCR Scenarios Table'!$1:$1,0)-1),'LCR Scenarios Table'!$A:$A,G$1,'LCR Scenarios Table'!$J:$J,$D6)*'LCR Scenarios Table'!$D$1/$B$2</f>
        <v>0</v>
      </c>
      <c r="H6" s="46">
        <f ca="1">SUMIFS(OFFSET('LCR Scenarios Table'!$A:$A,0,MATCH($B$1,'LCR Scenarios Table'!$1:$1,0)-1),'LCR Scenarios Table'!$A:$A,H$1,'LCR Scenarios Table'!$J:$J,$D6)*'LCR Scenarios Table'!$D$1/$B$2</f>
        <v>0</v>
      </c>
    </row>
    <row r="7" spans="1:15" ht="17.25" x14ac:dyDescent="0.25">
      <c r="D7" s="10" t="s">
        <v>236</v>
      </c>
      <c r="E7" s="46">
        <f ca="1">SUMIFS(OFFSET('LCR Scenarios Table'!$A:$A,0,MATCH($B$1,'LCR Scenarios Table'!$1:$1,0)-1),'LCR Scenarios Table'!$A:$A,E$1,'LCR Scenarios Table'!$J:$J,$D7)*'LCR Scenarios Table'!$D$1/$B$2</f>
        <v>-143.98522025232847</v>
      </c>
      <c r="F7" s="175">
        <f ca="1">SUMIFS(OFFSET('LCR Scenarios Table'!$A:$A,0,MATCH($B$1,'LCR Scenarios Table'!$1:$1,0)-1),'LCR Scenarios Table'!$A:$A,F$1,'LCR Scenarios Table'!$J:$J,$D7)*'LCR Scenarios Table'!$D$1/$B$2</f>
        <v>-176.9952615497954</v>
      </c>
      <c r="G7" s="175">
        <f ca="1">SUMIFS(OFFSET('LCR Scenarios Table'!$A:$A,0,MATCH($B$1,'LCR Scenarios Table'!$1:$1,0)-1),'LCR Scenarios Table'!$A:$A,G$1,'LCR Scenarios Table'!$J:$J,$D7)*'LCR Scenarios Table'!$D$1/$B$2</f>
        <v>-168.56014093602639</v>
      </c>
      <c r="H7" s="46">
        <f ca="1">SUMIFS(OFFSET('LCR Scenarios Table'!$A:$A,0,MATCH($B$1,'LCR Scenarios Table'!$1:$1,0)-1),'LCR Scenarios Table'!$A:$A,H$1,'LCR Scenarios Table'!$J:$J,$D7)*'LCR Scenarios Table'!$D$1/$B$2</f>
        <v>-108.8466033947827</v>
      </c>
    </row>
    <row r="8" spans="1:15" ht="17.25" x14ac:dyDescent="0.25">
      <c r="D8" s="10" t="s">
        <v>960</v>
      </c>
      <c r="E8" s="46">
        <f ca="1">SUMIFS(OFFSET('LCR Scenarios Table'!$A:$A,0,MATCH($B$1,'LCR Scenarios Table'!$1:$1,0)-1),'LCR Scenarios Table'!$A:$A,E$1,'LCR Scenarios Table'!$J:$J,$D8)*'LCR Scenarios Table'!$D$1/$B$2</f>
        <v>-0.64184689508510151</v>
      </c>
      <c r="F8" s="175">
        <f ca="1">SUMIFS(OFFSET('LCR Scenarios Table'!$A:$A,0,MATCH($B$1,'LCR Scenarios Table'!$1:$1,0)-1),'LCR Scenarios Table'!$A:$A,F$1,'LCR Scenarios Table'!$J:$J,$D8)*'LCR Scenarios Table'!$D$1/$B$2</f>
        <v>-0.57867377353935534</v>
      </c>
      <c r="G8" s="175">
        <f ca="1">SUMIFS(OFFSET('LCR Scenarios Table'!$A:$A,0,MATCH($B$1,'LCR Scenarios Table'!$1:$1,0)-1),'LCR Scenarios Table'!$A:$A,G$1,'LCR Scenarios Table'!$J:$J,$D8)*'LCR Scenarios Table'!$D$1/$B$2</f>
        <v>-3.7967085702273397E-2</v>
      </c>
      <c r="H8" s="46">
        <f ca="1">SUMIFS(OFFSET('LCR Scenarios Table'!$A:$A,0,MATCH($B$1,'LCR Scenarios Table'!$1:$1,0)-1),'LCR Scenarios Table'!$A:$A,H$1,'LCR Scenarios Table'!$J:$J,$D8)*'LCR Scenarios Table'!$D$1/$B$2</f>
        <v>-0.21516916137329339</v>
      </c>
    </row>
    <row r="9" spans="1:15" ht="15.75" thickBot="1" x14ac:dyDescent="0.3">
      <c r="D9" s="7" t="s">
        <v>13</v>
      </c>
      <c r="E9" s="47">
        <f ca="1">SUM(E6:E8)</f>
        <v>-144.62706714741358</v>
      </c>
      <c r="F9" s="176">
        <f ca="1">SUM(F6:F8)</f>
        <v>-177.57393532333475</v>
      </c>
      <c r="G9" s="176">
        <f ca="1">SUM(G6:G8)</f>
        <v>-168.59810802172865</v>
      </c>
      <c r="H9" s="47">
        <f ca="1">SUM(H6:H8)</f>
        <v>-109.061772556156</v>
      </c>
      <c r="O9" s="6"/>
    </row>
    <row r="10" spans="1:15" ht="18" thickTop="1" x14ac:dyDescent="0.25">
      <c r="D10" s="10" t="s">
        <v>237</v>
      </c>
      <c r="E10" s="46">
        <f ca="1">SUMIFS(OFFSET('LCR Scenarios Table'!$A:$A,0,MATCH($B$1,'LCR Scenarios Table'!$1:$1,0)-1),'LCR Scenarios Table'!$A:$A,E$1,'LCR Scenarios Table'!$J:$J,$D10)*'LCR Scenarios Table'!$D$1/$B$2</f>
        <v>48.064063859643419</v>
      </c>
      <c r="F10" s="175">
        <f ca="1">SUMIFS(OFFSET('LCR Scenarios Table'!$A:$A,0,MATCH($B$1,'LCR Scenarios Table'!$1:$1,0)-1),'LCR Scenarios Table'!$A:$A,F$1,'LCR Scenarios Table'!$J:$J,$D10)*'LCR Scenarios Table'!$D$1/$B$2</f>
        <v>57.883386384215065</v>
      </c>
      <c r="G10" s="175">
        <f ca="1">SUMIFS(OFFSET('LCR Scenarios Table'!$A:$A,0,MATCH($B$1,'LCR Scenarios Table'!$1:$1,0)-1),'LCR Scenarios Table'!$A:$A,G$1,'LCR Scenarios Table'!$J:$J,$D10)*'LCR Scenarios Table'!$D$1/$B$2</f>
        <v>48.886575811565997</v>
      </c>
      <c r="H10" s="46">
        <f ca="1">SUMIFS(OFFSET('LCR Scenarios Table'!$A:$A,0,MATCH($B$1,'LCR Scenarios Table'!$1:$1,0)-1),'LCR Scenarios Table'!$A:$A,H$1,'LCR Scenarios Table'!$J:$J,$D10)*'LCR Scenarios Table'!$D$1/$B$2</f>
        <v>52.755027015078348</v>
      </c>
      <c r="O10" s="6"/>
    </row>
    <row r="11" spans="1:15" ht="17.25" x14ac:dyDescent="0.25">
      <c r="D11" s="10" t="s">
        <v>247</v>
      </c>
      <c r="E11" s="46">
        <f ca="1">SUMIFS(OFFSET('LCR Scenarios Table'!$A:$A,0,MATCH($B$1,'LCR Scenarios Table'!$1:$1,0)-1),'LCR Scenarios Table'!$A:$A,E$1,'LCR Scenarios Table'!$J:$J,$D11)*'LCR Scenarios Table'!$D$1/$B$2</f>
        <v>325.48629512901181</v>
      </c>
      <c r="F11" s="175">
        <f ca="1">SUMIFS(OFFSET('LCR Scenarios Table'!$A:$A,0,MATCH($B$1,'LCR Scenarios Table'!$1:$1,0)-1),'LCR Scenarios Table'!$A:$A,F$1,'LCR Scenarios Table'!$J:$J,$D11)*'LCR Scenarios Table'!$D$1/$B$2</f>
        <v>386.04861887672712</v>
      </c>
      <c r="G11" s="175">
        <f ca="1">SUMIFS(OFFSET('LCR Scenarios Table'!$A:$A,0,MATCH($B$1,'LCR Scenarios Table'!$1:$1,0)-1),'LCR Scenarios Table'!$A:$A,G$1,'LCR Scenarios Table'!$J:$J,$D11)*'LCR Scenarios Table'!$D$1/$B$2</f>
        <v>329.6770364786401</v>
      </c>
      <c r="H11" s="46">
        <f ca="1">SUMIFS(OFFSET('LCR Scenarios Table'!$A:$A,0,MATCH($B$1,'LCR Scenarios Table'!$1:$1,0)-1),'LCR Scenarios Table'!$A:$A,H$1,'LCR Scenarios Table'!$J:$J,$D11)*'LCR Scenarios Table'!$D$1/$B$2</f>
        <v>354.36326979496613</v>
      </c>
      <c r="O11" s="6"/>
    </row>
    <row r="12" spans="1:15" ht="17.25" x14ac:dyDescent="0.25">
      <c r="D12" s="10" t="s">
        <v>248</v>
      </c>
      <c r="E12" s="46">
        <f ca="1">SUMIFS(OFFSET('LCR Scenarios Table'!$A:$A,0,MATCH($B$1,'LCR Scenarios Table'!$1:$1,0)-1),'LCR Scenarios Table'!$A:$A,E$1,'LCR Scenarios Table'!$J:$J,$D12)*'LCR Scenarios Table'!$D$1/$B$2</f>
        <v>-30.825669254399997</v>
      </c>
      <c r="F12" s="175">
        <f ca="1">SUMIFS(OFFSET('LCR Scenarios Table'!$A:$A,0,MATCH($B$1,'LCR Scenarios Table'!$1:$1,0)-1),'LCR Scenarios Table'!$A:$A,F$1,'LCR Scenarios Table'!$J:$J,$D12)*'LCR Scenarios Table'!$D$1/$B$2</f>
        <v>-37.132011901390072</v>
      </c>
      <c r="G12" s="175">
        <f ca="1">SUMIFS(OFFSET('LCR Scenarios Table'!$A:$A,0,MATCH($B$1,'LCR Scenarios Table'!$1:$1,0)-1),'LCR Scenarios Table'!$A:$A,G$1,'LCR Scenarios Table'!$J:$J,$D12)*'LCR Scenarios Table'!$D$1/$B$2</f>
        <v>-31.36972160168817</v>
      </c>
      <c r="H12" s="46">
        <f ca="1">SUMIFS(OFFSET('LCR Scenarios Table'!$A:$A,0,MATCH($B$1,'LCR Scenarios Table'!$1:$1,0)-1),'LCR Scenarios Table'!$A:$A,H$1,'LCR Scenarios Table'!$J:$J,$D12)*'LCR Scenarios Table'!$D$1/$B$2</f>
        <v>-33.833968353916411</v>
      </c>
    </row>
    <row r="13" spans="1:15" ht="17.25" x14ac:dyDescent="0.25">
      <c r="D13" s="10" t="s">
        <v>966</v>
      </c>
      <c r="E13" s="46">
        <f ca="1">SUMIFS(OFFSET('LCR Scenarios Table'!$A:$A,0,MATCH($B$1,'LCR Scenarios Table'!$1:$1,0)-1),'LCR Scenarios Table'!$A:$A,E$1,'LCR Scenarios Table'!$J:$J,$D13)*'LCR Scenarios Table'!$D$1/$B$2</f>
        <v>4.4543123728553917E-3</v>
      </c>
      <c r="F13" s="175">
        <f ca="1">SUMIFS(OFFSET('LCR Scenarios Table'!$A:$A,0,MATCH($B$1,'LCR Scenarios Table'!$1:$1,0)-1),'LCR Scenarios Table'!$A:$A,F$1,'LCR Scenarios Table'!$J:$J,$D13)*'LCR Scenarios Table'!$D$1/$B$2</f>
        <v>4.4543123728553917E-3</v>
      </c>
      <c r="G13" s="175">
        <f ca="1">SUMIFS(OFFSET('LCR Scenarios Table'!$A:$A,0,MATCH($B$1,'LCR Scenarios Table'!$1:$1,0)-1),'LCR Scenarios Table'!$A:$A,G$1,'LCR Scenarios Table'!$J:$J,$D13)*'LCR Scenarios Table'!$D$1/$B$2</f>
        <v>4.4543123728553917E-3</v>
      </c>
      <c r="H13" s="46">
        <f ca="1">SUMIFS(OFFSET('LCR Scenarios Table'!$A:$A,0,MATCH($B$1,'LCR Scenarios Table'!$1:$1,0)-1),'LCR Scenarios Table'!$A:$A,H$1,'LCR Scenarios Table'!$J:$J,$D13)*'LCR Scenarios Table'!$D$1/$B$2</f>
        <v>4.4543123728553917E-3</v>
      </c>
      <c r="O13" s="6"/>
    </row>
    <row r="14" spans="1:15" ht="15.75" thickBot="1" x14ac:dyDescent="0.3">
      <c r="D14" s="7" t="s">
        <v>15</v>
      </c>
      <c r="E14" s="47">
        <f ca="1">SUM(E10:E13)</f>
        <v>342.72914404662805</v>
      </c>
      <c r="F14" s="176">
        <f t="shared" ref="F14:H14" ca="1" si="0">SUM(F10:F13)</f>
        <v>406.80444767192495</v>
      </c>
      <c r="G14" s="176">
        <f t="shared" ca="1" si="0"/>
        <v>347.19834500089075</v>
      </c>
      <c r="H14" s="47">
        <f t="shared" ca="1" si="0"/>
        <v>373.28878276850088</v>
      </c>
      <c r="M14" s="6"/>
    </row>
    <row r="15" spans="1:15" ht="15.75" thickTop="1" x14ac:dyDescent="0.25">
      <c r="D15" s="11" t="s">
        <v>15</v>
      </c>
      <c r="E15" s="48">
        <f ca="1">E14/ABS(E9)</f>
        <v>2.3697441343901109</v>
      </c>
      <c r="F15" s="177">
        <f t="shared" ref="F15:H15" ca="1" si="1">F14/ABS(F9)</f>
        <v>2.2909017977846622</v>
      </c>
      <c r="G15" s="177">
        <f t="shared" ca="1" si="1"/>
        <v>2.0593252740187595</v>
      </c>
      <c r="H15" s="48">
        <f t="shared" ca="1" si="1"/>
        <v>3.4227280010169849</v>
      </c>
    </row>
  </sheetData>
  <printOptions horizontalCentered="1"/>
  <pageMargins left="0.7" right="0.7" top="0.75" bottom="0.75" header="0.3" footer="0.3"/>
  <pageSetup scale="74" orientation="portrait" r:id="rId1"/>
  <headerFooter>
    <oddFooter>Page &amp;P of &amp;N</oddFooter>
  </headerFooter>
  <ignoredErrors>
    <ignoredError sqref="F9:H9 E9" formula="1"/>
  </ignoredErrors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F0A4F-0E3D-4148-AF6B-316387D42F8B}">
  <sheetPr codeName="Sheet17">
    <tabColor rgb="FF92D050"/>
  </sheetPr>
  <dimension ref="A1:H21"/>
  <sheetViews>
    <sheetView showGridLines="0" view="pageBreakPreview" topLeftCell="C1" zoomScaleNormal="100" zoomScaleSheetLayoutView="100" workbookViewId="0">
      <selection activeCell="K24" sqref="K24"/>
    </sheetView>
  </sheetViews>
  <sheetFormatPr defaultRowHeight="15" outlineLevelRow="1" outlineLevelCol="1" x14ac:dyDescent="0.25"/>
  <cols>
    <col min="1" max="1" width="13.5703125" style="14" hidden="1" customWidth="1" outlineLevel="1"/>
    <col min="2" max="2" width="9.140625" style="14" hidden="1" customWidth="1" outlineLevel="1"/>
    <col min="3" max="3" width="3.5703125" customWidth="1" collapsed="1"/>
    <col min="4" max="4" width="35.5703125" customWidth="1"/>
    <col min="5" max="8" width="17.5703125" customWidth="1"/>
    <col min="9" max="9" width="3.5703125" customWidth="1"/>
  </cols>
  <sheetData>
    <row r="1" spans="1:8" s="14" customFormat="1" outlineLevel="1" x14ac:dyDescent="0.25">
      <c r="A1" s="14" t="s">
        <v>7</v>
      </c>
      <c r="B1" s="5" t="s">
        <v>11</v>
      </c>
      <c r="D1" s="21" t="s">
        <v>74</v>
      </c>
      <c r="E1" s="5" t="s">
        <v>72</v>
      </c>
      <c r="F1" s="5" t="s">
        <v>55</v>
      </c>
      <c r="G1" s="5" t="s">
        <v>56</v>
      </c>
      <c r="H1" s="5" t="s">
        <v>159</v>
      </c>
    </row>
    <row r="2" spans="1:8" ht="50.1" customHeight="1" x14ac:dyDescent="0.25">
      <c r="A2" s="14" t="s">
        <v>16</v>
      </c>
      <c r="B2" s="23">
        <v>1000000</v>
      </c>
      <c r="E2" s="24"/>
      <c r="F2" s="24"/>
      <c r="G2" s="24"/>
      <c r="H2" s="24"/>
    </row>
    <row r="3" spans="1:8" ht="18.75" x14ac:dyDescent="0.3">
      <c r="D3" s="49" t="str">
        <f>$B$1&amp;" LCR as of " &amp; TEXT(Date,"Mmmm d, yyyy")</f>
        <v>WSIB LRI LCR as of November 18, 2024</v>
      </c>
      <c r="E3" s="13"/>
      <c r="F3" s="13"/>
      <c r="G3" s="13"/>
      <c r="H3" s="13"/>
    </row>
    <row r="4" spans="1:8" ht="5.0999999999999996" customHeight="1" x14ac:dyDescent="0.25"/>
    <row r="5" spans="1:8" ht="32.25" x14ac:dyDescent="0.25">
      <c r="D5" s="8" t="str">
        <f>"Cash Flow Usage ($"&amp;IF($B$2=1,"",IF($B$2=1000,"Thousands",IF($B$2=1000000,"Millions",TEXT($B$2,"#,##0")))&amp;")")</f>
        <v>Cash Flow Usage ($Millions)</v>
      </c>
      <c r="E5" s="50" t="s">
        <v>98</v>
      </c>
      <c r="F5" s="50" t="s">
        <v>97</v>
      </c>
      <c r="G5" s="50" t="s">
        <v>99</v>
      </c>
      <c r="H5" s="50" t="s">
        <v>160</v>
      </c>
    </row>
    <row r="6" spans="1:8" ht="17.25" x14ac:dyDescent="0.25">
      <c r="D6" s="10" t="s">
        <v>66</v>
      </c>
      <c r="E6" s="46" t="e">
        <f ca="1">SUMIFS(OFFSET('LCR Scenarios Table'!$A:$A,0,MATCH($B$1,'LCR Scenarios Table'!$1:$1,0)-1),'LCR Scenarios Table'!$A:$A,E$1,'LCR Scenarios Table'!$J:$J,$D6)*'LCR Scenarios Table'!$D$1/$B$2</f>
        <v>#N/A</v>
      </c>
      <c r="F6" s="46" t="e">
        <f ca="1">SUMIFS(OFFSET('LCR Scenarios Table'!$A:$A,0,MATCH($B$1,'LCR Scenarios Table'!$1:$1,0)-1),'LCR Scenarios Table'!$A:$A,F$1,'LCR Scenarios Table'!$J:$J,$D6)*'LCR Scenarios Table'!$D$1/$B$2</f>
        <v>#N/A</v>
      </c>
      <c r="G6" s="46" t="e">
        <f ca="1">SUMIFS(OFFSET('LCR Scenarios Table'!$A:$A,0,MATCH($B$1,'LCR Scenarios Table'!$1:$1,0)-1),'LCR Scenarios Table'!$A:$A,G$1,'LCR Scenarios Table'!$J:$J,$D6)*'LCR Scenarios Table'!$D$1/$B$2</f>
        <v>#N/A</v>
      </c>
      <c r="H6" s="46" t="e">
        <f ca="1">SUMIFS(OFFSET('LCR Scenarios Table'!$A:$A,0,MATCH($B$1,'LCR Scenarios Table'!$1:$1,0)-1),'LCR Scenarios Table'!$A:$A,H$1,'LCR Scenarios Table'!$J:$J,$D6)*'LCR Scenarios Table'!$D$1/$B$2</f>
        <v>#N/A</v>
      </c>
    </row>
    <row r="7" spans="1:8" ht="17.25" x14ac:dyDescent="0.25">
      <c r="D7" s="10" t="s">
        <v>67</v>
      </c>
      <c r="E7" s="46" t="e">
        <f ca="1">SUMIFS(OFFSET('LCR Scenarios Table'!$A:$A,0,MATCH($B$1,'LCR Scenarios Table'!$1:$1,0)-1),'LCR Scenarios Table'!$A:$A,E$1,'LCR Scenarios Table'!$J:$J,$D7)*'LCR Scenarios Table'!$D$1/$B$2</f>
        <v>#N/A</v>
      </c>
      <c r="F7" s="46" t="e">
        <f ca="1">SUMIFS(OFFSET('LCR Scenarios Table'!$A:$A,0,MATCH($B$1,'LCR Scenarios Table'!$1:$1,0)-1),'LCR Scenarios Table'!$A:$A,F$1,'LCR Scenarios Table'!$J:$J,$D7)*'LCR Scenarios Table'!$D$1/$B$2</f>
        <v>#N/A</v>
      </c>
      <c r="G7" s="46" t="e">
        <f ca="1">SUMIFS(OFFSET('LCR Scenarios Table'!$A:$A,0,MATCH($B$1,'LCR Scenarios Table'!$1:$1,0)-1),'LCR Scenarios Table'!$A:$A,G$1,'LCR Scenarios Table'!$J:$J,$D7)*'LCR Scenarios Table'!$D$1/$B$2</f>
        <v>#N/A</v>
      </c>
      <c r="H7" s="46" t="e">
        <f ca="1">SUMIFS(OFFSET('LCR Scenarios Table'!$A:$A,0,MATCH($B$1,'LCR Scenarios Table'!$1:$1,0)-1),'LCR Scenarios Table'!$A:$A,H$1,'LCR Scenarios Table'!$J:$J,$D7)*'LCR Scenarios Table'!$D$1/$B$2</f>
        <v>#N/A</v>
      </c>
    </row>
    <row r="8" spans="1:8" ht="17.25" hidden="1" x14ac:dyDescent="0.25">
      <c r="D8" s="10" t="s">
        <v>68</v>
      </c>
      <c r="E8" s="46" t="e">
        <f ca="1">SUMIFS(OFFSET('LCR Scenarios Table'!$A:$A,0,MATCH($B$1,'LCR Scenarios Table'!$1:$1,0)-1),'LCR Scenarios Table'!$A:$A,E$1,'LCR Scenarios Table'!$J:$J,$D8)*'LCR Scenarios Table'!$D$1/$B$2</f>
        <v>#N/A</v>
      </c>
      <c r="F8" s="46" t="e">
        <f ca="1">SUMIFS(OFFSET('LCR Scenarios Table'!$A:$A,0,MATCH($B$1,'LCR Scenarios Table'!$1:$1,0)-1),'LCR Scenarios Table'!$A:$A,F$1,'LCR Scenarios Table'!$J:$J,$D8)*'LCR Scenarios Table'!$D$1/$B$2</f>
        <v>#N/A</v>
      </c>
      <c r="G8" s="46" t="e">
        <f ca="1">SUMIFS(OFFSET('LCR Scenarios Table'!$A:$A,0,MATCH($B$1,'LCR Scenarios Table'!$1:$1,0)-1),'LCR Scenarios Table'!$A:$A,G$1,'LCR Scenarios Table'!$J:$J,$D8)*'LCR Scenarios Table'!$D$1/$B$2</f>
        <v>#N/A</v>
      </c>
      <c r="H8" s="46" t="e">
        <f ca="1">SUMIFS(OFFSET('LCR Scenarios Table'!$A:$A,0,MATCH($B$1,'LCR Scenarios Table'!$1:$1,0)-1),'LCR Scenarios Table'!$A:$A,H$1,'LCR Scenarios Table'!$J:$J,$D8)*'LCR Scenarios Table'!$D$1/$B$2</f>
        <v>#N/A</v>
      </c>
    </row>
    <row r="9" spans="1:8" ht="17.25" x14ac:dyDescent="0.25">
      <c r="D9" s="10" t="s">
        <v>69</v>
      </c>
      <c r="E9" s="46" t="e">
        <f ca="1">SUMIFS(OFFSET('LCR Scenarios Table'!$A:$A,0,MATCH($B$1,'LCR Scenarios Table'!$1:$1,0)-1),'LCR Scenarios Table'!$A:$A,E$1,'LCR Scenarios Table'!$J:$J,$D9)*'LCR Scenarios Table'!$D$1/$B$2</f>
        <v>#N/A</v>
      </c>
      <c r="F9" s="46" t="e">
        <f ca="1">SUMIFS(OFFSET('LCR Scenarios Table'!$A:$A,0,MATCH($B$1,'LCR Scenarios Table'!$1:$1,0)-1),'LCR Scenarios Table'!$A:$A,F$1,'LCR Scenarios Table'!$J:$J,$D9)*'LCR Scenarios Table'!$D$1/$B$2</f>
        <v>#N/A</v>
      </c>
      <c r="G9" s="46" t="e">
        <f ca="1">SUMIFS(OFFSET('LCR Scenarios Table'!$A:$A,0,MATCH($B$1,'LCR Scenarios Table'!$1:$1,0)-1),'LCR Scenarios Table'!$A:$A,G$1,'LCR Scenarios Table'!$J:$J,$D9)*'LCR Scenarios Table'!$D$1/$B$2</f>
        <v>#N/A</v>
      </c>
      <c r="H9" s="46" t="e">
        <f ca="1">SUMIFS(OFFSET('LCR Scenarios Table'!$A:$A,0,MATCH($B$1,'LCR Scenarios Table'!$1:$1,0)-1),'LCR Scenarios Table'!$A:$A,H$1,'LCR Scenarios Table'!$J:$J,$D9)*'LCR Scenarios Table'!$D$1/$B$2</f>
        <v>#N/A</v>
      </c>
    </row>
    <row r="10" spans="1:8" ht="17.25" x14ac:dyDescent="0.25">
      <c r="D10" s="10" t="s">
        <v>89</v>
      </c>
      <c r="E10" s="46" t="e">
        <f ca="1">SUMIFS(OFFSET('LCR Scenarios Table'!$A:$A,0,MATCH($B$1,'LCR Scenarios Table'!$1:$1,0)-1),'LCR Scenarios Table'!$A:$A,E$1,'LCR Scenarios Table'!$J:$J,$D10)*'LCR Scenarios Table'!$D$1/$B$2</f>
        <v>#N/A</v>
      </c>
      <c r="F10" s="46" t="e">
        <f ca="1">SUMIFS(OFFSET('LCR Scenarios Table'!$A:$A,0,MATCH($B$1,'LCR Scenarios Table'!$1:$1,0)-1),'LCR Scenarios Table'!$A:$A,F$1,'LCR Scenarios Table'!$J:$J,$D10)*'LCR Scenarios Table'!$D$1/$B$2</f>
        <v>#N/A</v>
      </c>
      <c r="G10" s="46" t="e">
        <f ca="1">SUMIFS(OFFSET('LCR Scenarios Table'!$A:$A,0,MATCH($B$1,'LCR Scenarios Table'!$1:$1,0)-1),'LCR Scenarios Table'!$A:$A,G$1,'LCR Scenarios Table'!$J:$J,$D10)*'LCR Scenarios Table'!$D$1/$B$2</f>
        <v>#N/A</v>
      </c>
      <c r="H10" s="46" t="e">
        <f ca="1">SUMIFS(OFFSET('LCR Scenarios Table'!$A:$A,0,MATCH($B$1,'LCR Scenarios Table'!$1:$1,0)-1),'LCR Scenarios Table'!$A:$A,H$1,'LCR Scenarios Table'!$J:$J,$D10)*'LCR Scenarios Table'!$D$1/$B$2</f>
        <v>#N/A</v>
      </c>
    </row>
    <row r="11" spans="1:8" ht="17.25" x14ac:dyDescent="0.25">
      <c r="D11" s="10" t="s">
        <v>90</v>
      </c>
      <c r="E11" s="46" t="e">
        <f ca="1">SUMIFS(OFFSET('LCR Scenarios Table'!$A:$A,0,MATCH($B$1,'LCR Scenarios Table'!$1:$1,0)-1),'LCR Scenarios Table'!$A:$A,E$1,'LCR Scenarios Table'!$J:$J,$D11)*'LCR Scenarios Table'!$D$1/$B$2</f>
        <v>#N/A</v>
      </c>
      <c r="F11" s="46" t="e">
        <f ca="1">SUMIFS(OFFSET('LCR Scenarios Table'!$A:$A,0,MATCH($B$1,'LCR Scenarios Table'!$1:$1,0)-1),'LCR Scenarios Table'!$A:$A,F$1,'LCR Scenarios Table'!$J:$J,$D11)*'LCR Scenarios Table'!$D$1/$B$2</f>
        <v>#N/A</v>
      </c>
      <c r="G11" s="46" t="e">
        <f ca="1">SUMIFS(OFFSET('LCR Scenarios Table'!$A:$A,0,MATCH($B$1,'LCR Scenarios Table'!$1:$1,0)-1),'LCR Scenarios Table'!$A:$A,G$1,'LCR Scenarios Table'!$J:$J,$D11)*'LCR Scenarios Table'!$D$1/$B$2</f>
        <v>#N/A</v>
      </c>
      <c r="H11" s="46" t="e">
        <f ca="1">SUMIFS(OFFSET('LCR Scenarios Table'!$A:$A,0,MATCH($B$1,'LCR Scenarios Table'!$1:$1,0)-1),'LCR Scenarios Table'!$A:$A,H$1,'LCR Scenarios Table'!$J:$J,$D11)*'LCR Scenarios Table'!$D$1/$B$2</f>
        <v>#N/A</v>
      </c>
    </row>
    <row r="12" spans="1:8" ht="15.75" thickBot="1" x14ac:dyDescent="0.3">
      <c r="D12" s="7" t="s">
        <v>13</v>
      </c>
      <c r="E12" s="47" t="e">
        <f ca="1">SUM(E6:E11)</f>
        <v>#N/A</v>
      </c>
      <c r="F12" s="47" t="e">
        <f ca="1">SUM(F6:F11)</f>
        <v>#N/A</v>
      </c>
      <c r="G12" s="47" t="e">
        <f ca="1">SUM(G6:G11)</f>
        <v>#N/A</v>
      </c>
      <c r="H12" s="47" t="e">
        <f ca="1">SUM(H6:H11)</f>
        <v>#N/A</v>
      </c>
    </row>
    <row r="13" spans="1:8" ht="18" thickTop="1" x14ac:dyDescent="0.25">
      <c r="D13" s="10" t="s">
        <v>91</v>
      </c>
      <c r="E13" s="46" t="e">
        <f ca="1">SUMIFS(OFFSET('LCR Scenarios Table'!$A:$A,0,MATCH($B$1,'LCR Scenarios Table'!$1:$1,0)-1),'LCR Scenarios Table'!$A:$A,E$1,'LCR Scenarios Table'!$J:$J,$D13)*'LCR Scenarios Table'!$D$1/$B$2</f>
        <v>#N/A</v>
      </c>
      <c r="F13" s="46" t="e">
        <f ca="1">SUMIFS(OFFSET('LCR Scenarios Table'!$A:$A,0,MATCH($B$1,'LCR Scenarios Table'!$1:$1,0)-1),'LCR Scenarios Table'!$A:$A,F$1,'LCR Scenarios Table'!$J:$J,$D13)*'LCR Scenarios Table'!$D$1/$B$2</f>
        <v>#N/A</v>
      </c>
      <c r="G13" s="46" t="e">
        <f ca="1">SUMIFS(OFFSET('LCR Scenarios Table'!$A:$A,0,MATCH($B$1,'LCR Scenarios Table'!$1:$1,0)-1),'LCR Scenarios Table'!$A:$A,G$1,'LCR Scenarios Table'!$J:$J,$D13)*'LCR Scenarios Table'!$D$1/$B$2</f>
        <v>#N/A</v>
      </c>
      <c r="H13" s="46" t="e">
        <f ca="1">SUMIFS(OFFSET('LCR Scenarios Table'!$A:$A,0,MATCH($B$1,'LCR Scenarios Table'!$1:$1,0)-1),'LCR Scenarios Table'!$A:$A,H$1,'LCR Scenarios Table'!$J:$J,$D13)*'LCR Scenarios Table'!$D$1/$B$2</f>
        <v>#N/A</v>
      </c>
    </row>
    <row r="14" spans="1:8" ht="17.25" x14ac:dyDescent="0.25">
      <c r="D14" s="10" t="s">
        <v>92</v>
      </c>
      <c r="E14" s="46" t="e">
        <f ca="1">SUMIFS(OFFSET('LCR Scenarios Table'!$A:$A,0,MATCH($B$1,'LCR Scenarios Table'!$1:$1,0)-1),'LCR Scenarios Table'!$A:$A,E$1,'LCR Scenarios Table'!$J:$J,$D14)*'LCR Scenarios Table'!$D$1/$B$2</f>
        <v>#N/A</v>
      </c>
      <c r="F14" s="46" t="e">
        <f ca="1">SUMIFS(OFFSET('LCR Scenarios Table'!$A:$A,0,MATCH($B$1,'LCR Scenarios Table'!$1:$1,0)-1),'LCR Scenarios Table'!$A:$A,F$1,'LCR Scenarios Table'!$J:$J,$D14)*'LCR Scenarios Table'!$D$1/$B$2</f>
        <v>#N/A</v>
      </c>
      <c r="G14" s="46" t="e">
        <f ca="1">SUMIFS(OFFSET('LCR Scenarios Table'!$A:$A,0,MATCH($B$1,'LCR Scenarios Table'!$1:$1,0)-1),'LCR Scenarios Table'!$A:$A,G$1,'LCR Scenarios Table'!$J:$J,$D14)*'LCR Scenarios Table'!$D$1/$B$2</f>
        <v>#N/A</v>
      </c>
      <c r="H14" s="46" t="e">
        <f ca="1">SUMIFS(OFFSET('LCR Scenarios Table'!$A:$A,0,MATCH($B$1,'LCR Scenarios Table'!$1:$1,0)-1),'LCR Scenarios Table'!$A:$A,H$1,'LCR Scenarios Table'!$J:$J,$D14)*'LCR Scenarios Table'!$D$1/$B$2</f>
        <v>#N/A</v>
      </c>
    </row>
    <row r="15" spans="1:8" ht="17.25" x14ac:dyDescent="0.25">
      <c r="D15" s="10" t="s">
        <v>93</v>
      </c>
      <c r="E15" s="46" t="e">
        <f ca="1">SUMIFS(OFFSET('LCR Scenarios Table'!$A:$A,0,MATCH($B$1,'LCR Scenarios Table'!$1:$1,0)-1),'LCR Scenarios Table'!$A:$A,E$1,'LCR Scenarios Table'!$J:$J,$D15)*'LCR Scenarios Table'!$D$1/$B$2</f>
        <v>#N/A</v>
      </c>
      <c r="F15" s="46" t="e">
        <f ca="1">SUMIFS(OFFSET('LCR Scenarios Table'!$A:$A,0,MATCH($B$1,'LCR Scenarios Table'!$1:$1,0)-1),'LCR Scenarios Table'!$A:$A,F$1,'LCR Scenarios Table'!$J:$J,$D15)*'LCR Scenarios Table'!$D$1/$B$2</f>
        <v>#N/A</v>
      </c>
      <c r="G15" s="46" t="e">
        <f ca="1">SUMIFS(OFFSET('LCR Scenarios Table'!$A:$A,0,MATCH($B$1,'LCR Scenarios Table'!$1:$1,0)-1),'LCR Scenarios Table'!$A:$A,G$1,'LCR Scenarios Table'!$J:$J,$D15)*'LCR Scenarios Table'!$D$1/$B$2</f>
        <v>#N/A</v>
      </c>
      <c r="H15" s="46" t="e">
        <f ca="1">SUMIFS(OFFSET('LCR Scenarios Table'!$A:$A,0,MATCH($B$1,'LCR Scenarios Table'!$1:$1,0)-1),'LCR Scenarios Table'!$A:$A,H$1,'LCR Scenarios Table'!$J:$J,$D15)*'LCR Scenarios Table'!$D$1/$B$2</f>
        <v>#N/A</v>
      </c>
    </row>
    <row r="16" spans="1:8" ht="17.25" x14ac:dyDescent="0.25">
      <c r="D16" s="10" t="s">
        <v>94</v>
      </c>
      <c r="E16" s="46" t="e">
        <f ca="1">SUMIFS(OFFSET('LCR Scenarios Table'!$A:$A,0,MATCH($B$1,'LCR Scenarios Table'!$1:$1,0)-1),'LCR Scenarios Table'!$A:$A,E$1,'LCR Scenarios Table'!$J:$J,$D16)*'LCR Scenarios Table'!$D$1/$B$2</f>
        <v>#N/A</v>
      </c>
      <c r="F16" s="46" t="e">
        <f ca="1">SUMIFS(OFFSET('LCR Scenarios Table'!$A:$A,0,MATCH($B$1,'LCR Scenarios Table'!$1:$1,0)-1),'LCR Scenarios Table'!$A:$A,F$1,'LCR Scenarios Table'!$J:$J,$D16)*'LCR Scenarios Table'!$D$1/$B$2</f>
        <v>#N/A</v>
      </c>
      <c r="G16" s="46" t="e">
        <f ca="1">SUMIFS(OFFSET('LCR Scenarios Table'!$A:$A,0,MATCH($B$1,'LCR Scenarios Table'!$1:$1,0)-1),'LCR Scenarios Table'!$A:$A,G$1,'LCR Scenarios Table'!$J:$J,$D16)*'LCR Scenarios Table'!$D$1/$B$2</f>
        <v>#N/A</v>
      </c>
      <c r="H16" s="46" t="e">
        <f ca="1">SUMIFS(OFFSET('LCR Scenarios Table'!$A:$A,0,MATCH($B$1,'LCR Scenarios Table'!$1:$1,0)-1),'LCR Scenarios Table'!$A:$A,H$1,'LCR Scenarios Table'!$J:$J,$D16)*'LCR Scenarios Table'!$D$1/$B$2</f>
        <v>#N/A</v>
      </c>
    </row>
    <row r="17" spans="4:8" ht="17.25" x14ac:dyDescent="0.25">
      <c r="D17" s="10" t="s">
        <v>95</v>
      </c>
      <c r="E17" s="46" t="e">
        <f ca="1">SUMIFS(OFFSET('LCR Scenarios Table'!$A:$A,0,MATCH($B$1,'LCR Scenarios Table'!$1:$1,0)-1),'LCR Scenarios Table'!$A:$A,E$1,'LCR Scenarios Table'!$J:$J,$D17)*'LCR Scenarios Table'!$D$1/$B$2</f>
        <v>#N/A</v>
      </c>
      <c r="F17" s="46" t="e">
        <f ca="1">SUMIFS(OFFSET('LCR Scenarios Table'!$A:$A,0,MATCH($B$1,'LCR Scenarios Table'!$1:$1,0)-1),'LCR Scenarios Table'!$A:$A,F$1,'LCR Scenarios Table'!$J:$J,$D17)*'LCR Scenarios Table'!$D$1/$B$2</f>
        <v>#N/A</v>
      </c>
      <c r="G17" s="46" t="e">
        <f ca="1">SUMIFS(OFFSET('LCR Scenarios Table'!$A:$A,0,MATCH($B$1,'LCR Scenarios Table'!$1:$1,0)-1),'LCR Scenarios Table'!$A:$A,G$1,'LCR Scenarios Table'!$J:$J,$D17)*'LCR Scenarios Table'!$D$1/$B$2</f>
        <v>#N/A</v>
      </c>
      <c r="H17" s="46" t="e">
        <f ca="1">SUMIFS(OFFSET('LCR Scenarios Table'!$A:$A,0,MATCH($B$1,'LCR Scenarios Table'!$1:$1,0)-1),'LCR Scenarios Table'!$A:$A,H$1,'LCR Scenarios Table'!$J:$J,$D17)*'LCR Scenarios Table'!$D$1/$B$2</f>
        <v>#N/A</v>
      </c>
    </row>
    <row r="18" spans="4:8" x14ac:dyDescent="0.25">
      <c r="D18" s="10" t="s">
        <v>63</v>
      </c>
      <c r="E18" s="46" t="e">
        <f ca="1">SUMIFS(OFFSET('LCR Scenarios Table'!$A:$A,0,MATCH($B$1,'LCR Scenarios Table'!$1:$1,0)-1),'LCR Scenarios Table'!$A:$A,E$1,'LCR Scenarios Table'!$J:$J,$D18)*'LCR Scenarios Table'!$D$1/$B$2</f>
        <v>#N/A</v>
      </c>
      <c r="F18" s="46" t="e">
        <f ca="1">SUMIFS(OFFSET('LCR Scenarios Table'!$A:$A,0,MATCH($B$1,'LCR Scenarios Table'!$1:$1,0)-1),'LCR Scenarios Table'!$A:$A,F$1,'LCR Scenarios Table'!$J:$J,$D18)*'LCR Scenarios Table'!$D$1/$B$2</f>
        <v>#N/A</v>
      </c>
      <c r="G18" s="46" t="e">
        <f ca="1">SUMIFS(OFFSET('LCR Scenarios Table'!$A:$A,0,MATCH($B$1,'LCR Scenarios Table'!$1:$1,0)-1),'LCR Scenarios Table'!$A:$A,G$1,'LCR Scenarios Table'!$J:$J,$D18)*'LCR Scenarios Table'!$D$1/$B$2</f>
        <v>#N/A</v>
      </c>
      <c r="H18" s="46" t="e">
        <f ca="1">SUMIFS(OFFSET('LCR Scenarios Table'!$A:$A,0,MATCH($B$1,'LCR Scenarios Table'!$1:$1,0)-1),'LCR Scenarios Table'!$A:$A,H$1,'LCR Scenarios Table'!$J:$J,$D18)*'LCR Scenarios Table'!$D$1/$B$2</f>
        <v>#N/A</v>
      </c>
    </row>
    <row r="19" spans="4:8" ht="17.25" x14ac:dyDescent="0.25">
      <c r="D19" s="10" t="s">
        <v>96</v>
      </c>
      <c r="E19" s="46" t="e">
        <f ca="1">SUMIFS(OFFSET('LCR Scenarios Table'!$A:$A,0,MATCH($B$1,'LCR Scenarios Table'!$1:$1,0)-1),'LCR Scenarios Table'!$A:$A,E$1,'LCR Scenarios Table'!$J:$J,$D19)*'LCR Scenarios Table'!$D$1/$B$2</f>
        <v>#N/A</v>
      </c>
      <c r="F19" s="46" t="e">
        <f ca="1">SUMIFS(OFFSET('LCR Scenarios Table'!$A:$A,0,MATCH($B$1,'LCR Scenarios Table'!$1:$1,0)-1),'LCR Scenarios Table'!$A:$A,F$1,'LCR Scenarios Table'!$J:$J,$D19)*'LCR Scenarios Table'!$D$1/$B$2</f>
        <v>#N/A</v>
      </c>
      <c r="G19" s="46" t="e">
        <f ca="1">SUMIFS(OFFSET('LCR Scenarios Table'!$A:$A,0,MATCH($B$1,'LCR Scenarios Table'!$1:$1,0)-1),'LCR Scenarios Table'!$A:$A,G$1,'LCR Scenarios Table'!$J:$J,$D19)*'LCR Scenarios Table'!$D$1/$B$2</f>
        <v>#N/A</v>
      </c>
      <c r="H19" s="46" t="e">
        <f ca="1">SUMIFS(OFFSET('LCR Scenarios Table'!$A:$A,0,MATCH($B$1,'LCR Scenarios Table'!$1:$1,0)-1),'LCR Scenarios Table'!$A:$A,H$1,'LCR Scenarios Table'!$J:$J,$D19)*'LCR Scenarios Table'!$D$1/$B$2</f>
        <v>#N/A</v>
      </c>
    </row>
    <row r="20" spans="4:8" ht="15.75" thickBot="1" x14ac:dyDescent="0.3">
      <c r="D20" s="7" t="s">
        <v>14</v>
      </c>
      <c r="E20" s="47" t="e">
        <f ca="1">SUM(E13:E19)</f>
        <v>#N/A</v>
      </c>
      <c r="F20" s="47" t="e">
        <f ca="1">SUM(F13:F19)</f>
        <v>#N/A</v>
      </c>
      <c r="G20" s="47" t="e">
        <f ca="1">SUM(G13:G19)</f>
        <v>#N/A</v>
      </c>
      <c r="H20" s="47" t="e">
        <f ca="1">SUM(H13:H19)</f>
        <v>#N/A</v>
      </c>
    </row>
    <row r="21" spans="4:8" ht="15.75" thickTop="1" x14ac:dyDescent="0.25">
      <c r="D21" s="11" t="s">
        <v>15</v>
      </c>
      <c r="E21" s="48" t="e">
        <f ca="1">E20/ABS(E12)</f>
        <v>#N/A</v>
      </c>
      <c r="F21" s="48" t="e">
        <f ca="1">F20/ABS(F12)</f>
        <v>#N/A</v>
      </c>
      <c r="G21" s="48" t="e">
        <f ca="1">G20/ABS(G12)</f>
        <v>#N/A</v>
      </c>
      <c r="H21" s="48" t="e">
        <f ca="1">H20/ABS(H12)</f>
        <v>#N/A</v>
      </c>
    </row>
  </sheetData>
  <printOptions horizontalCentered="1"/>
  <pageMargins left="0.7" right="0.7" top="0.75" bottom="0.75" header="0.3" footer="0.3"/>
  <pageSetup scale="84" orientation="portrait" r:id="rId1"/>
  <headerFooter>
    <oddFooter>Page &amp;P of &amp;N</oddFooter>
  </headerFooter>
  <ignoredErrors>
    <ignoredError sqref="E12:H12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CC9E2-85CC-418A-9597-087C9AEE144C}">
  <sheetPr codeName="Sheet18">
    <tabColor rgb="FF92D050"/>
  </sheetPr>
  <dimension ref="A1:N21"/>
  <sheetViews>
    <sheetView showGridLines="0" view="pageBreakPreview" topLeftCell="H1" zoomScaleNormal="100" zoomScaleSheetLayoutView="100" workbookViewId="0">
      <selection activeCell="K21" sqref="K21"/>
    </sheetView>
  </sheetViews>
  <sheetFormatPr defaultRowHeight="15" outlineLevelRow="1" outlineLevelCol="1" x14ac:dyDescent="0.25"/>
  <cols>
    <col min="1" max="1" width="13.5703125" style="14" hidden="1" customWidth="1" outlineLevel="1"/>
    <col min="2" max="2" width="13.42578125" style="14" hidden="1" customWidth="1" outlineLevel="1"/>
    <col min="3" max="3" width="3.5703125" customWidth="1" collapsed="1"/>
    <col min="4" max="4" width="35.5703125" customWidth="1"/>
    <col min="5" max="8" width="17.5703125" customWidth="1"/>
    <col min="9" max="9" width="3.5703125" customWidth="1"/>
  </cols>
  <sheetData>
    <row r="1" spans="1:14" s="14" customFormat="1" outlineLevel="1" x14ac:dyDescent="0.25">
      <c r="A1" s="14" t="s">
        <v>7</v>
      </c>
      <c r="B1" s="5" t="s">
        <v>12</v>
      </c>
      <c r="D1" s="21" t="s">
        <v>74</v>
      </c>
      <c r="E1" s="5" t="s">
        <v>72</v>
      </c>
      <c r="F1" s="5" t="s">
        <v>55</v>
      </c>
      <c r="G1" s="5" t="s">
        <v>56</v>
      </c>
      <c r="H1" s="5" t="s">
        <v>159</v>
      </c>
    </row>
    <row r="2" spans="1:14" ht="50.1" customHeight="1" x14ac:dyDescent="0.25">
      <c r="A2" s="14" t="s">
        <v>16</v>
      </c>
      <c r="B2" s="23">
        <v>1000000</v>
      </c>
      <c r="E2" s="24"/>
      <c r="F2" s="24"/>
      <c r="G2" s="24"/>
      <c r="H2" s="24"/>
    </row>
    <row r="3" spans="1:14" ht="18.75" x14ac:dyDescent="0.3">
      <c r="D3" s="49" t="str">
        <f>$B$1&amp;" LCR as of " &amp; TEXT(Date,"Mmmm d, yyyy")</f>
        <v>WSIB Pension LCR as of November 18, 2024</v>
      </c>
      <c r="E3" s="13"/>
      <c r="F3" s="13"/>
      <c r="G3" s="13"/>
      <c r="H3" s="13"/>
    </row>
    <row r="4" spans="1:14" ht="5.0999999999999996" customHeight="1" x14ac:dyDescent="0.25"/>
    <row r="5" spans="1:14" ht="32.25" x14ac:dyDescent="0.25">
      <c r="D5" s="8" t="str">
        <f>"Cash Flow Usage ($"&amp;IF($B$2=1,"",IF($B$2=1000,"Thousands",IF($B$2=1000000,"Millions",TEXT($B$2,"#,##0")))&amp;")")</f>
        <v>Cash Flow Usage ($Millions)</v>
      </c>
      <c r="E5" s="50" t="s">
        <v>98</v>
      </c>
      <c r="F5" s="50" t="s">
        <v>97</v>
      </c>
      <c r="G5" s="50" t="s">
        <v>99</v>
      </c>
      <c r="H5" s="50" t="s">
        <v>160</v>
      </c>
    </row>
    <row r="6" spans="1:14" ht="17.25" x14ac:dyDescent="0.25">
      <c r="D6" s="10" t="s">
        <v>66</v>
      </c>
      <c r="E6" s="46" t="e">
        <f ca="1">SUMIFS(OFFSET('LCR Scenarios Table'!$A:$A,0,MATCH($B$1,'LCR Scenarios Table'!$1:$1,0)-1),'LCR Scenarios Table'!$A:$A,E$1,'LCR Scenarios Table'!$J:$J,$D6)*'LCR Scenarios Table'!$D$1/$B$2</f>
        <v>#N/A</v>
      </c>
      <c r="F6" s="46" t="e">
        <f ca="1">SUMIFS(OFFSET('LCR Scenarios Table'!$A:$A,0,MATCH($B$1,'LCR Scenarios Table'!$1:$1,0)-1),'LCR Scenarios Table'!$A:$A,F$1,'LCR Scenarios Table'!$J:$J,$D6)*'LCR Scenarios Table'!$D$1/$B$2</f>
        <v>#N/A</v>
      </c>
      <c r="G6" s="46" t="e">
        <f ca="1">SUMIFS(OFFSET('LCR Scenarios Table'!$A:$A,0,MATCH($B$1,'LCR Scenarios Table'!$1:$1,0)-1),'LCR Scenarios Table'!$A:$A,G$1,'LCR Scenarios Table'!$J:$J,$D6)*'LCR Scenarios Table'!$D$1/$B$2</f>
        <v>#N/A</v>
      </c>
      <c r="H6" s="46" t="e">
        <f ca="1">SUMIFS(OFFSET('LCR Scenarios Table'!$A:$A,0,MATCH($B$1,'LCR Scenarios Table'!$1:$1,0)-1),'LCR Scenarios Table'!$A:$A,H$1,'LCR Scenarios Table'!$J:$J,$D6)*'LCR Scenarios Table'!$D$1/$B$2</f>
        <v>#N/A</v>
      </c>
    </row>
    <row r="7" spans="1:14" ht="17.25" x14ac:dyDescent="0.25">
      <c r="D7" s="10" t="s">
        <v>67</v>
      </c>
      <c r="E7" s="46" t="e">
        <f ca="1">SUMIFS(OFFSET('LCR Scenarios Table'!$A:$A,0,MATCH($B$1,'LCR Scenarios Table'!$1:$1,0)-1),'LCR Scenarios Table'!$A:$A,E$1,'LCR Scenarios Table'!$J:$J,$D7)*'LCR Scenarios Table'!$D$1/$B$2</f>
        <v>#N/A</v>
      </c>
      <c r="F7" s="46" t="e">
        <f ca="1">SUMIFS(OFFSET('LCR Scenarios Table'!$A:$A,0,MATCH($B$1,'LCR Scenarios Table'!$1:$1,0)-1),'LCR Scenarios Table'!$A:$A,F$1,'LCR Scenarios Table'!$J:$J,$D7)*'LCR Scenarios Table'!$D$1/$B$2</f>
        <v>#N/A</v>
      </c>
      <c r="G7" s="46" t="e">
        <f ca="1">SUMIFS(OFFSET('LCR Scenarios Table'!$A:$A,0,MATCH($B$1,'LCR Scenarios Table'!$1:$1,0)-1),'LCR Scenarios Table'!$A:$A,G$1,'LCR Scenarios Table'!$J:$J,$D7)*'LCR Scenarios Table'!$D$1/$B$2</f>
        <v>#N/A</v>
      </c>
      <c r="H7" s="46" t="e">
        <f ca="1">SUMIFS(OFFSET('LCR Scenarios Table'!$A:$A,0,MATCH($B$1,'LCR Scenarios Table'!$1:$1,0)-1),'LCR Scenarios Table'!$A:$A,H$1,'LCR Scenarios Table'!$J:$J,$D7)*'LCR Scenarios Table'!$D$1/$B$2</f>
        <v>#N/A</v>
      </c>
    </row>
    <row r="8" spans="1:14" ht="17.25" hidden="1" x14ac:dyDescent="0.25">
      <c r="D8" s="10" t="s">
        <v>68</v>
      </c>
      <c r="E8" s="46" t="e">
        <f ca="1">SUMIFS(OFFSET('LCR Scenarios Table'!$A:$A,0,MATCH($B$1,'LCR Scenarios Table'!$1:$1,0)-1),'LCR Scenarios Table'!$A:$A,E$1,'LCR Scenarios Table'!$J:$J,$D8)*'LCR Scenarios Table'!$D$1/$B$2</f>
        <v>#N/A</v>
      </c>
      <c r="F8" s="46" t="e">
        <f ca="1">SUMIFS(OFFSET('LCR Scenarios Table'!$A:$A,0,MATCH($B$1,'LCR Scenarios Table'!$1:$1,0)-1),'LCR Scenarios Table'!$A:$A,F$1,'LCR Scenarios Table'!$J:$J,$D8)*'LCR Scenarios Table'!$D$1/$B$2</f>
        <v>#N/A</v>
      </c>
      <c r="G8" s="46" t="e">
        <f ca="1">SUMIFS(OFFSET('LCR Scenarios Table'!$A:$A,0,MATCH($B$1,'LCR Scenarios Table'!$1:$1,0)-1),'LCR Scenarios Table'!$A:$A,G$1,'LCR Scenarios Table'!$J:$J,$D8)*'LCR Scenarios Table'!$D$1/$B$2</f>
        <v>#N/A</v>
      </c>
      <c r="H8" s="46" t="e">
        <f ca="1">SUMIFS(OFFSET('LCR Scenarios Table'!$A:$A,0,MATCH($B$1,'LCR Scenarios Table'!$1:$1,0)-1),'LCR Scenarios Table'!$A:$A,H$1,'LCR Scenarios Table'!$J:$J,$D8)*'LCR Scenarios Table'!$D$1/$B$2</f>
        <v>#N/A</v>
      </c>
    </row>
    <row r="9" spans="1:14" ht="17.25" x14ac:dyDescent="0.25">
      <c r="D9" s="10" t="s">
        <v>69</v>
      </c>
      <c r="E9" s="46" t="e">
        <f ca="1">SUMIFS(OFFSET('LCR Scenarios Table'!$A:$A,0,MATCH($B$1,'LCR Scenarios Table'!$1:$1,0)-1),'LCR Scenarios Table'!$A:$A,E$1,'LCR Scenarios Table'!$J:$J,$D9)*'LCR Scenarios Table'!$D$1/$B$2</f>
        <v>#N/A</v>
      </c>
      <c r="F9" s="46" t="e">
        <f ca="1">SUMIFS(OFFSET('LCR Scenarios Table'!$A:$A,0,MATCH($B$1,'LCR Scenarios Table'!$1:$1,0)-1),'LCR Scenarios Table'!$A:$A,F$1,'LCR Scenarios Table'!$J:$J,$D9)*'LCR Scenarios Table'!$D$1/$B$2</f>
        <v>#N/A</v>
      </c>
      <c r="G9" s="46" t="e">
        <f ca="1">SUMIFS(OFFSET('LCR Scenarios Table'!$A:$A,0,MATCH($B$1,'LCR Scenarios Table'!$1:$1,0)-1),'LCR Scenarios Table'!$A:$A,G$1,'LCR Scenarios Table'!$J:$J,$D9)*'LCR Scenarios Table'!$D$1/$B$2</f>
        <v>#N/A</v>
      </c>
      <c r="H9" s="46" t="e">
        <f ca="1">SUMIFS(OFFSET('LCR Scenarios Table'!$A:$A,0,MATCH($B$1,'LCR Scenarios Table'!$1:$1,0)-1),'LCR Scenarios Table'!$A:$A,H$1,'LCR Scenarios Table'!$J:$J,$D9)*'LCR Scenarios Table'!$D$1/$B$2</f>
        <v>#N/A</v>
      </c>
    </row>
    <row r="10" spans="1:14" ht="17.25" x14ac:dyDescent="0.25">
      <c r="D10" s="10" t="s">
        <v>89</v>
      </c>
      <c r="E10" s="46" t="e">
        <f ca="1">SUMIFS(OFFSET('LCR Scenarios Table'!$A:$A,0,MATCH($B$1,'LCR Scenarios Table'!$1:$1,0)-1),'LCR Scenarios Table'!$A:$A,E$1,'LCR Scenarios Table'!$J:$J,$D10)*'LCR Scenarios Table'!$D$1/$B$2</f>
        <v>#N/A</v>
      </c>
      <c r="F10" s="46" t="e">
        <f ca="1">SUMIFS(OFFSET('LCR Scenarios Table'!$A:$A,0,MATCH($B$1,'LCR Scenarios Table'!$1:$1,0)-1),'LCR Scenarios Table'!$A:$A,F$1,'LCR Scenarios Table'!$J:$J,$D10)*'LCR Scenarios Table'!$D$1/$B$2</f>
        <v>#N/A</v>
      </c>
      <c r="G10" s="46" t="e">
        <f ca="1">SUMIFS(OFFSET('LCR Scenarios Table'!$A:$A,0,MATCH($B$1,'LCR Scenarios Table'!$1:$1,0)-1),'LCR Scenarios Table'!$A:$A,G$1,'LCR Scenarios Table'!$J:$J,$D10)*'LCR Scenarios Table'!$D$1/$B$2</f>
        <v>#N/A</v>
      </c>
      <c r="H10" s="46" t="e">
        <f ca="1">SUMIFS(OFFSET('LCR Scenarios Table'!$A:$A,0,MATCH($B$1,'LCR Scenarios Table'!$1:$1,0)-1),'LCR Scenarios Table'!$A:$A,H$1,'LCR Scenarios Table'!$J:$J,$D10)*'LCR Scenarios Table'!$D$1/$B$2</f>
        <v>#N/A</v>
      </c>
    </row>
    <row r="11" spans="1:14" ht="17.25" x14ac:dyDescent="0.25">
      <c r="D11" s="10" t="s">
        <v>90</v>
      </c>
      <c r="E11" s="46" t="e">
        <f ca="1">SUMIFS(OFFSET('LCR Scenarios Table'!$A:$A,0,MATCH($B$1,'LCR Scenarios Table'!$1:$1,0)-1),'LCR Scenarios Table'!$A:$A,E$1,'LCR Scenarios Table'!$J:$J,$D11)*'LCR Scenarios Table'!$D$1/$B$2</f>
        <v>#N/A</v>
      </c>
      <c r="F11" s="46" t="e">
        <f ca="1">SUMIFS(OFFSET('LCR Scenarios Table'!$A:$A,0,MATCH($B$1,'LCR Scenarios Table'!$1:$1,0)-1),'LCR Scenarios Table'!$A:$A,F$1,'LCR Scenarios Table'!$J:$J,$D11)*'LCR Scenarios Table'!$D$1/$B$2</f>
        <v>#N/A</v>
      </c>
      <c r="G11" s="46" t="e">
        <f ca="1">SUMIFS(OFFSET('LCR Scenarios Table'!$A:$A,0,MATCH($B$1,'LCR Scenarios Table'!$1:$1,0)-1),'LCR Scenarios Table'!$A:$A,G$1,'LCR Scenarios Table'!$J:$J,$D11)*'LCR Scenarios Table'!$D$1/$B$2</f>
        <v>#N/A</v>
      </c>
      <c r="H11" s="46" t="e">
        <f ca="1">SUMIFS(OFFSET('LCR Scenarios Table'!$A:$A,0,MATCH($B$1,'LCR Scenarios Table'!$1:$1,0)-1),'LCR Scenarios Table'!$A:$A,H$1,'LCR Scenarios Table'!$J:$J,$D11)*'LCR Scenarios Table'!$D$1/$B$2</f>
        <v>#N/A</v>
      </c>
    </row>
    <row r="12" spans="1:14" ht="15.75" thickBot="1" x14ac:dyDescent="0.3">
      <c r="D12" s="7" t="s">
        <v>13</v>
      </c>
      <c r="E12" s="47" t="e">
        <f ca="1">SUM(E6:E11)</f>
        <v>#N/A</v>
      </c>
      <c r="F12" s="47" t="e">
        <f ca="1">SUM(F6:F11)</f>
        <v>#N/A</v>
      </c>
      <c r="G12" s="47" t="e">
        <f ca="1">SUM(G6:G11)</f>
        <v>#N/A</v>
      </c>
      <c r="H12" s="47" t="e">
        <f ca="1">SUM(H6:H11)</f>
        <v>#N/A</v>
      </c>
    </row>
    <row r="13" spans="1:14" ht="18" thickTop="1" x14ac:dyDescent="0.25">
      <c r="D13" s="10" t="s">
        <v>91</v>
      </c>
      <c r="E13" s="46" t="e">
        <f ca="1">SUMIFS(OFFSET('LCR Scenarios Table'!$A:$A,0,MATCH($B$1,'LCR Scenarios Table'!$1:$1,0)-1),'LCR Scenarios Table'!$A:$A,E$1,'LCR Scenarios Table'!$J:$J,$D13)*'LCR Scenarios Table'!$D$1/$B$2</f>
        <v>#N/A</v>
      </c>
      <c r="F13" s="46" t="e">
        <f ca="1">SUMIFS(OFFSET('LCR Scenarios Table'!$A:$A,0,MATCH($B$1,'LCR Scenarios Table'!$1:$1,0)-1),'LCR Scenarios Table'!$A:$A,F$1,'LCR Scenarios Table'!$J:$J,$D13)*'LCR Scenarios Table'!$D$1/$B$2</f>
        <v>#N/A</v>
      </c>
      <c r="G13" s="46" t="e">
        <f ca="1">SUMIFS(OFFSET('LCR Scenarios Table'!$A:$A,0,MATCH($B$1,'LCR Scenarios Table'!$1:$1,0)-1),'LCR Scenarios Table'!$A:$A,G$1,'LCR Scenarios Table'!$J:$J,$D13)*'LCR Scenarios Table'!$D$1/$B$2</f>
        <v>#N/A</v>
      </c>
      <c r="H13" s="46" t="e">
        <f ca="1">SUMIFS(OFFSET('LCR Scenarios Table'!$A:$A,0,MATCH($B$1,'LCR Scenarios Table'!$1:$1,0)-1),'LCR Scenarios Table'!$A:$A,H$1,'LCR Scenarios Table'!$J:$J,$D13)*'LCR Scenarios Table'!$D$1/$B$2</f>
        <v>#N/A</v>
      </c>
      <c r="N13" s="6"/>
    </row>
    <row r="14" spans="1:14" ht="17.25" x14ac:dyDescent="0.25">
      <c r="D14" s="10" t="s">
        <v>92</v>
      </c>
      <c r="E14" s="46" t="e">
        <f ca="1">SUMIFS(OFFSET('LCR Scenarios Table'!$A:$A,0,MATCH($B$1,'LCR Scenarios Table'!$1:$1,0)-1),'LCR Scenarios Table'!$A:$A,E$1,'LCR Scenarios Table'!$J:$J,$D14)*'LCR Scenarios Table'!$D$1/$B$2</f>
        <v>#N/A</v>
      </c>
      <c r="F14" s="46" t="e">
        <f ca="1">SUMIFS(OFFSET('LCR Scenarios Table'!$A:$A,0,MATCH($B$1,'LCR Scenarios Table'!$1:$1,0)-1),'LCR Scenarios Table'!$A:$A,F$1,'LCR Scenarios Table'!$J:$J,$D14)*'LCR Scenarios Table'!$D$1/$B$2</f>
        <v>#N/A</v>
      </c>
      <c r="G14" s="46" t="e">
        <f ca="1">SUMIFS(OFFSET('LCR Scenarios Table'!$A:$A,0,MATCH($B$1,'LCR Scenarios Table'!$1:$1,0)-1),'LCR Scenarios Table'!$A:$A,G$1,'LCR Scenarios Table'!$J:$J,$D14)*'LCR Scenarios Table'!$D$1/$B$2</f>
        <v>#N/A</v>
      </c>
      <c r="H14" s="46" t="e">
        <f ca="1">SUMIFS(OFFSET('LCR Scenarios Table'!$A:$A,0,MATCH($B$1,'LCR Scenarios Table'!$1:$1,0)-1),'LCR Scenarios Table'!$A:$A,H$1,'LCR Scenarios Table'!$J:$J,$D14)*'LCR Scenarios Table'!$D$1/$B$2</f>
        <v>#N/A</v>
      </c>
      <c r="N14" s="6"/>
    </row>
    <row r="15" spans="1:14" ht="17.25" x14ac:dyDescent="0.25">
      <c r="D15" s="10" t="s">
        <v>93</v>
      </c>
      <c r="E15" s="46" t="e">
        <f ca="1">SUMIFS(OFFSET('LCR Scenarios Table'!$A:$A,0,MATCH($B$1,'LCR Scenarios Table'!$1:$1,0)-1),'LCR Scenarios Table'!$A:$A,E$1,'LCR Scenarios Table'!$J:$J,$D15)*'LCR Scenarios Table'!$D$1/$B$2</f>
        <v>#N/A</v>
      </c>
      <c r="F15" s="46" t="e">
        <f ca="1">SUMIFS(OFFSET('LCR Scenarios Table'!$A:$A,0,MATCH($B$1,'LCR Scenarios Table'!$1:$1,0)-1),'LCR Scenarios Table'!$A:$A,F$1,'LCR Scenarios Table'!$J:$J,$D15)*'LCR Scenarios Table'!$D$1/$B$2</f>
        <v>#N/A</v>
      </c>
      <c r="G15" s="46" t="e">
        <f ca="1">SUMIFS(OFFSET('LCR Scenarios Table'!$A:$A,0,MATCH($B$1,'LCR Scenarios Table'!$1:$1,0)-1),'LCR Scenarios Table'!$A:$A,G$1,'LCR Scenarios Table'!$J:$J,$D15)*'LCR Scenarios Table'!$D$1/$B$2</f>
        <v>#N/A</v>
      </c>
      <c r="H15" s="46" t="e">
        <f ca="1">SUMIFS(OFFSET('LCR Scenarios Table'!$A:$A,0,MATCH($B$1,'LCR Scenarios Table'!$1:$1,0)-1),'LCR Scenarios Table'!$A:$A,H$1,'LCR Scenarios Table'!$J:$J,$D15)*'LCR Scenarios Table'!$D$1/$B$2</f>
        <v>#N/A</v>
      </c>
      <c r="N15" s="6"/>
    </row>
    <row r="16" spans="1:14" ht="17.25" x14ac:dyDescent="0.25">
      <c r="D16" s="10" t="s">
        <v>94</v>
      </c>
      <c r="E16" s="46" t="e">
        <f ca="1">SUMIFS(OFFSET('LCR Scenarios Table'!$A:$A,0,MATCH($B$1,'LCR Scenarios Table'!$1:$1,0)-1),'LCR Scenarios Table'!$A:$A,E$1,'LCR Scenarios Table'!$J:$J,$D16)*'LCR Scenarios Table'!$D$1/$B$2</f>
        <v>#N/A</v>
      </c>
      <c r="F16" s="46" t="e">
        <f ca="1">SUMIFS(OFFSET('LCR Scenarios Table'!$A:$A,0,MATCH($B$1,'LCR Scenarios Table'!$1:$1,0)-1),'LCR Scenarios Table'!$A:$A,F$1,'LCR Scenarios Table'!$J:$J,$D16)*'LCR Scenarios Table'!$D$1/$B$2</f>
        <v>#N/A</v>
      </c>
      <c r="G16" s="46" t="e">
        <f ca="1">SUMIFS(OFFSET('LCR Scenarios Table'!$A:$A,0,MATCH($B$1,'LCR Scenarios Table'!$1:$1,0)-1),'LCR Scenarios Table'!$A:$A,G$1,'LCR Scenarios Table'!$J:$J,$D16)*'LCR Scenarios Table'!$D$1/$B$2</f>
        <v>#N/A</v>
      </c>
      <c r="H16" s="46" t="e">
        <f ca="1">SUMIFS(OFFSET('LCR Scenarios Table'!$A:$A,0,MATCH($B$1,'LCR Scenarios Table'!$1:$1,0)-1),'LCR Scenarios Table'!$A:$A,H$1,'LCR Scenarios Table'!$J:$J,$D16)*'LCR Scenarios Table'!$D$1/$B$2</f>
        <v>#N/A</v>
      </c>
      <c r="N16" s="6"/>
    </row>
    <row r="17" spans="4:14" ht="17.25" x14ac:dyDescent="0.25">
      <c r="D17" s="10" t="s">
        <v>95</v>
      </c>
      <c r="E17" s="46" t="e">
        <f ca="1">SUMIFS(OFFSET('LCR Scenarios Table'!$A:$A,0,MATCH($B$1,'LCR Scenarios Table'!$1:$1,0)-1),'LCR Scenarios Table'!$A:$A,E$1,'LCR Scenarios Table'!$J:$J,$D17)*'LCR Scenarios Table'!$D$1/$B$2</f>
        <v>#N/A</v>
      </c>
      <c r="F17" s="46" t="e">
        <f ca="1">SUMIFS(OFFSET('LCR Scenarios Table'!$A:$A,0,MATCH($B$1,'LCR Scenarios Table'!$1:$1,0)-1),'LCR Scenarios Table'!$A:$A,F$1,'LCR Scenarios Table'!$J:$J,$D17)*'LCR Scenarios Table'!$D$1/$B$2</f>
        <v>#N/A</v>
      </c>
      <c r="G17" s="46" t="e">
        <f ca="1">SUMIFS(OFFSET('LCR Scenarios Table'!$A:$A,0,MATCH($B$1,'LCR Scenarios Table'!$1:$1,0)-1),'LCR Scenarios Table'!$A:$A,G$1,'LCR Scenarios Table'!$J:$J,$D17)*'LCR Scenarios Table'!$D$1/$B$2</f>
        <v>#N/A</v>
      </c>
      <c r="H17" s="46" t="e">
        <f ca="1">SUMIFS(OFFSET('LCR Scenarios Table'!$A:$A,0,MATCH($B$1,'LCR Scenarios Table'!$1:$1,0)-1),'LCR Scenarios Table'!$A:$A,H$1,'LCR Scenarios Table'!$J:$J,$D17)*'LCR Scenarios Table'!$D$1/$B$2</f>
        <v>#N/A</v>
      </c>
      <c r="N17" s="6"/>
    </row>
    <row r="18" spans="4:14" hidden="1" x14ac:dyDescent="0.25">
      <c r="D18" s="10" t="s">
        <v>63</v>
      </c>
      <c r="E18" s="46" t="e">
        <f ca="1">SUMIFS(OFFSET('LCR Scenarios Table'!$A:$A,0,MATCH($B$1,'LCR Scenarios Table'!$1:$1,0)-1),'LCR Scenarios Table'!$A:$A,E$1,'LCR Scenarios Table'!$J:$J,$D18)*'LCR Scenarios Table'!$D$1/$B$2</f>
        <v>#N/A</v>
      </c>
      <c r="F18" s="46" t="e">
        <f ca="1">SUMIFS(OFFSET('LCR Scenarios Table'!$A:$A,0,MATCH($B$1,'LCR Scenarios Table'!$1:$1,0)-1),'LCR Scenarios Table'!$A:$A,F$1,'LCR Scenarios Table'!$J:$J,$D18)*'LCR Scenarios Table'!$D$1/$B$2</f>
        <v>#N/A</v>
      </c>
      <c r="G18" s="46" t="e">
        <f ca="1">SUMIFS(OFFSET('LCR Scenarios Table'!$A:$A,0,MATCH($B$1,'LCR Scenarios Table'!$1:$1,0)-1),'LCR Scenarios Table'!$A:$A,G$1,'LCR Scenarios Table'!$J:$J,$D18)*'LCR Scenarios Table'!$D$1/$B$2</f>
        <v>#N/A</v>
      </c>
      <c r="H18" s="46" t="e">
        <f ca="1">SUMIFS(OFFSET('LCR Scenarios Table'!$A:$A,0,MATCH($B$1,'LCR Scenarios Table'!$1:$1,0)-1),'LCR Scenarios Table'!$A:$A,H$1,'LCR Scenarios Table'!$J:$J,$D18)*'LCR Scenarios Table'!$D$1/$B$2</f>
        <v>#N/A</v>
      </c>
      <c r="N18" s="6"/>
    </row>
    <row r="19" spans="4:14" ht="17.25" x14ac:dyDescent="0.25">
      <c r="D19" s="10" t="s">
        <v>96</v>
      </c>
      <c r="E19" s="46" t="e">
        <f ca="1">SUMIFS(OFFSET('LCR Scenarios Table'!$A:$A,0,MATCH($B$1,'LCR Scenarios Table'!$1:$1,0)-1),'LCR Scenarios Table'!$A:$A,E$1,'LCR Scenarios Table'!$J:$J,$D19)*'LCR Scenarios Table'!$D$1/$B$2</f>
        <v>#N/A</v>
      </c>
      <c r="F19" s="46" t="e">
        <f ca="1">SUMIFS(OFFSET('LCR Scenarios Table'!$A:$A,0,MATCH($B$1,'LCR Scenarios Table'!$1:$1,0)-1),'LCR Scenarios Table'!$A:$A,F$1,'LCR Scenarios Table'!$J:$J,$D19)*'LCR Scenarios Table'!$D$1/$B$2</f>
        <v>#N/A</v>
      </c>
      <c r="G19" s="46" t="e">
        <f ca="1">SUMIFS(OFFSET('LCR Scenarios Table'!$A:$A,0,MATCH($B$1,'LCR Scenarios Table'!$1:$1,0)-1),'LCR Scenarios Table'!$A:$A,G$1,'LCR Scenarios Table'!$J:$J,$D19)*'LCR Scenarios Table'!$D$1/$B$2</f>
        <v>#N/A</v>
      </c>
      <c r="H19" s="46" t="e">
        <f ca="1">SUMIFS(OFFSET('LCR Scenarios Table'!$A:$A,0,MATCH($B$1,'LCR Scenarios Table'!$1:$1,0)-1),'LCR Scenarios Table'!$A:$A,H$1,'LCR Scenarios Table'!$J:$J,$D19)*'LCR Scenarios Table'!$D$1/$B$2</f>
        <v>#N/A</v>
      </c>
      <c r="N19" s="6"/>
    </row>
    <row r="20" spans="4:14" ht="15.75" thickBot="1" x14ac:dyDescent="0.3">
      <c r="D20" s="7" t="s">
        <v>14</v>
      </c>
      <c r="E20" s="47" t="e">
        <f ca="1">SUM(E13:E19)</f>
        <v>#N/A</v>
      </c>
      <c r="F20" s="47" t="e">
        <f ca="1">SUM(F13:F19)</f>
        <v>#N/A</v>
      </c>
      <c r="G20" s="47" t="e">
        <f ca="1">SUM(G13:G19)</f>
        <v>#N/A</v>
      </c>
      <c r="H20" s="47" t="e">
        <f ca="1">SUM(H13:H19)</f>
        <v>#N/A</v>
      </c>
      <c r="N20" s="6"/>
    </row>
    <row r="21" spans="4:14" ht="15.75" thickTop="1" x14ac:dyDescent="0.25">
      <c r="D21" s="11" t="s">
        <v>15</v>
      </c>
      <c r="E21" s="48" t="e">
        <f ca="1">E20/ABS(E12)</f>
        <v>#N/A</v>
      </c>
      <c r="F21" s="48" t="e">
        <f ca="1">F20/ABS(F12)</f>
        <v>#N/A</v>
      </c>
      <c r="G21" s="48" t="e">
        <f ca="1">G20/ABS(G12)</f>
        <v>#N/A</v>
      </c>
      <c r="H21" s="48" t="e">
        <f ca="1">H20/ABS(H12)</f>
        <v>#N/A</v>
      </c>
    </row>
  </sheetData>
  <printOptions horizontalCentered="1"/>
  <pageMargins left="0.7" right="0.7" top="0.75" bottom="0.75" header="0.3" footer="0.3"/>
  <pageSetup scale="84" orientation="portrait" r:id="rId1"/>
  <headerFooter>
    <oddFooter>Page &amp;P of &amp;N</oddFooter>
  </headerFooter>
  <ignoredErrors>
    <ignoredError sqref="E12:H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8077ED-C1A0-4419-AF2B-03D1A39217A6}">
  <sheetPr codeName="Sheet23">
    <tabColor rgb="FF92D050"/>
  </sheetPr>
  <dimension ref="A1:H21"/>
  <sheetViews>
    <sheetView showGridLines="0" view="pageBreakPreview" topLeftCell="C1" zoomScaleNormal="100" zoomScaleSheetLayoutView="100" workbookViewId="0">
      <selection activeCell="K21" sqref="K21"/>
    </sheetView>
  </sheetViews>
  <sheetFormatPr defaultColWidth="9.140625" defaultRowHeight="15" outlineLevelRow="1" outlineLevelCol="1" x14ac:dyDescent="0.25"/>
  <cols>
    <col min="1" max="1" width="13.5703125" style="14" hidden="1" customWidth="1" outlineLevel="1"/>
    <col min="2" max="2" width="9.140625" style="14" hidden="1" customWidth="1" outlineLevel="1"/>
    <col min="3" max="3" width="3.5703125" customWidth="1" collapsed="1"/>
    <col min="4" max="4" width="35.5703125" customWidth="1"/>
    <col min="5" max="8" width="17.5703125" customWidth="1"/>
    <col min="9" max="9" width="3.5703125" customWidth="1"/>
  </cols>
  <sheetData>
    <row r="1" spans="1:8" s="14" customFormat="1" outlineLevel="1" x14ac:dyDescent="0.25">
      <c r="A1" s="14" t="s">
        <v>7</v>
      </c>
      <c r="B1" s="5" t="s">
        <v>149</v>
      </c>
      <c r="D1" s="21" t="s">
        <v>74</v>
      </c>
      <c r="E1" s="5" t="s">
        <v>72</v>
      </c>
      <c r="F1" s="5" t="s">
        <v>55</v>
      </c>
      <c r="G1" s="5" t="s">
        <v>56</v>
      </c>
      <c r="H1" s="5" t="s">
        <v>159</v>
      </c>
    </row>
    <row r="2" spans="1:8" ht="50.1" customHeight="1" x14ac:dyDescent="0.25">
      <c r="A2" s="14" t="s">
        <v>16</v>
      </c>
      <c r="B2" s="23">
        <v>1000000</v>
      </c>
      <c r="E2" s="24"/>
      <c r="F2" s="24"/>
      <c r="G2" s="24"/>
      <c r="H2" s="24"/>
    </row>
    <row r="3" spans="1:8" ht="18.75" x14ac:dyDescent="0.3">
      <c r="D3" s="49" t="str">
        <f>$B$1&amp;" LCR as of " &amp; TEXT(Date,"Mmmm d, yyyy")</f>
        <v>PJPP LCR as of November 18, 2024</v>
      </c>
      <c r="E3" s="13"/>
      <c r="F3" s="13"/>
      <c r="G3" s="13"/>
      <c r="H3" s="13"/>
    </row>
    <row r="4" spans="1:8" ht="5.0999999999999996" customHeight="1" x14ac:dyDescent="0.25"/>
    <row r="5" spans="1:8" ht="32.25" x14ac:dyDescent="0.25">
      <c r="D5" s="8" t="str">
        <f>"Cash Flow Usage ($"&amp;IF($B$2=1,"",IF($B$2=1000,"Thousands",IF($B$2=1000000,"Millions",TEXT($B$2,"#,##0")))&amp;")")</f>
        <v>Cash Flow Usage ($Millions)</v>
      </c>
      <c r="E5" s="50" t="s">
        <v>145</v>
      </c>
      <c r="F5" s="50" t="s">
        <v>146</v>
      </c>
      <c r="G5" s="50" t="s">
        <v>147</v>
      </c>
      <c r="H5" s="50" t="s">
        <v>160</v>
      </c>
    </row>
    <row r="6" spans="1:8" ht="17.25" x14ac:dyDescent="0.25">
      <c r="D6" s="10" t="s">
        <v>66</v>
      </c>
      <c r="E6" s="46" t="e">
        <f ca="1">SUMIFS(OFFSET('LCR Scenarios Table'!$A:$A,0,MATCH($B$1,'LCR Scenarios Table'!$1:$1,0)-1),'LCR Scenarios Table'!$A:$A,E$1,'LCR Scenarios Table'!$J:$J,$D6)*'LCR Scenarios Table'!$D$1/$B$2</f>
        <v>#N/A</v>
      </c>
      <c r="F6" s="46" t="e">
        <f ca="1">SUMIFS(OFFSET('LCR Scenarios Table'!$A:$A,0,MATCH($B$1,'LCR Scenarios Table'!$1:$1,0)-1),'LCR Scenarios Table'!$A:$A,F$1,'LCR Scenarios Table'!$J:$J,$D6)*'LCR Scenarios Table'!$D$1/$B$2</f>
        <v>#N/A</v>
      </c>
      <c r="G6" s="46" t="e">
        <f ca="1">SUMIFS(OFFSET('LCR Scenarios Table'!$A:$A,0,MATCH($B$1,'LCR Scenarios Table'!$1:$1,0)-1),'LCR Scenarios Table'!$A:$A,G$1,'LCR Scenarios Table'!$J:$J,$D6)*'LCR Scenarios Table'!$D$1/$B$2</f>
        <v>#N/A</v>
      </c>
      <c r="H6" s="46" t="e">
        <f ca="1">SUMIFS(OFFSET('LCR Scenarios Table'!$A:$A,0,MATCH($B$1,'LCR Scenarios Table'!$1:$1,0)-1),'LCR Scenarios Table'!$A:$A,H$1,'LCR Scenarios Table'!$J:$J,$D6)*'LCR Scenarios Table'!$D$1/$B$2</f>
        <v>#N/A</v>
      </c>
    </row>
    <row r="7" spans="1:8" ht="17.25" hidden="1" x14ac:dyDescent="0.25">
      <c r="D7" s="10" t="s">
        <v>67</v>
      </c>
      <c r="E7" s="46" t="e">
        <f ca="1">SUMIFS(OFFSET('LCR Scenarios Table'!$A:$A,0,MATCH($B$1,'LCR Scenarios Table'!$1:$1,0)-1),'LCR Scenarios Table'!$A:$A,E$1,'LCR Scenarios Table'!$J:$J,$D7)*'LCR Scenarios Table'!$D$1/$B$2</f>
        <v>#N/A</v>
      </c>
      <c r="F7" s="46" t="e">
        <f ca="1">SUMIFS(OFFSET('LCR Scenarios Table'!$A:$A,0,MATCH($B$1,'LCR Scenarios Table'!$1:$1,0)-1),'LCR Scenarios Table'!$A:$A,F$1,'LCR Scenarios Table'!$J:$J,$D7)*'LCR Scenarios Table'!$D$1/$B$2</f>
        <v>#N/A</v>
      </c>
      <c r="G7" s="46" t="e">
        <f ca="1">SUMIFS(OFFSET('LCR Scenarios Table'!$A:$A,0,MATCH($B$1,'LCR Scenarios Table'!$1:$1,0)-1),'LCR Scenarios Table'!$A:$A,G$1,'LCR Scenarios Table'!$J:$J,$D7)*'LCR Scenarios Table'!$D$1/$B$2</f>
        <v>#N/A</v>
      </c>
      <c r="H7" s="46" t="e">
        <f ca="1">SUMIFS(OFFSET('LCR Scenarios Table'!$A:$A,0,MATCH($B$1,'LCR Scenarios Table'!$1:$1,0)-1),'LCR Scenarios Table'!$A:$A,H$1,'LCR Scenarios Table'!$J:$J,$D7)*'LCR Scenarios Table'!$D$1/$B$2</f>
        <v>#N/A</v>
      </c>
    </row>
    <row r="8" spans="1:8" ht="17.25" hidden="1" x14ac:dyDescent="0.25">
      <c r="D8" s="10" t="s">
        <v>68</v>
      </c>
      <c r="E8" s="46" t="e">
        <f ca="1">SUMIFS(OFFSET('LCR Scenarios Table'!$A:$A,0,MATCH($B$1,'LCR Scenarios Table'!$1:$1,0)-1),'LCR Scenarios Table'!$A:$A,E$1,'LCR Scenarios Table'!$J:$J,$D8)*'LCR Scenarios Table'!$D$1/$B$2</f>
        <v>#N/A</v>
      </c>
      <c r="F8" s="46" t="e">
        <f ca="1">SUMIFS(OFFSET('LCR Scenarios Table'!$A:$A,0,MATCH($B$1,'LCR Scenarios Table'!$1:$1,0)-1),'LCR Scenarios Table'!$A:$A,F$1,'LCR Scenarios Table'!$J:$J,$D8)*'LCR Scenarios Table'!$D$1/$B$2</f>
        <v>#N/A</v>
      </c>
      <c r="G8" s="46" t="e">
        <f ca="1">SUMIFS(OFFSET('LCR Scenarios Table'!$A:$A,0,MATCH($B$1,'LCR Scenarios Table'!$1:$1,0)-1),'LCR Scenarios Table'!$A:$A,G$1,'LCR Scenarios Table'!$J:$J,$D8)*'LCR Scenarios Table'!$D$1/$B$2</f>
        <v>#N/A</v>
      </c>
      <c r="H8" s="46" t="e">
        <f ca="1">SUMIFS(OFFSET('LCR Scenarios Table'!$A:$A,0,MATCH($B$1,'LCR Scenarios Table'!$1:$1,0)-1),'LCR Scenarios Table'!$A:$A,H$1,'LCR Scenarios Table'!$J:$J,$D8)*'LCR Scenarios Table'!$D$1/$B$2</f>
        <v>#N/A</v>
      </c>
    </row>
    <row r="9" spans="1:8" ht="17.25" hidden="1" x14ac:dyDescent="0.25">
      <c r="D9" s="10" t="s">
        <v>69</v>
      </c>
      <c r="E9" s="46" t="e">
        <f ca="1">SUMIFS(OFFSET('LCR Scenarios Table'!$A:$A,0,MATCH($B$1,'LCR Scenarios Table'!$1:$1,0)-1),'LCR Scenarios Table'!$A:$A,E$1,'LCR Scenarios Table'!$J:$J,$D9)*'LCR Scenarios Table'!$D$1/$B$2</f>
        <v>#N/A</v>
      </c>
      <c r="F9" s="46" t="e">
        <f ca="1">SUMIFS(OFFSET('LCR Scenarios Table'!$A:$A,0,MATCH($B$1,'LCR Scenarios Table'!$1:$1,0)-1),'LCR Scenarios Table'!$A:$A,F$1,'LCR Scenarios Table'!$J:$J,$D9)*'LCR Scenarios Table'!$D$1/$B$2</f>
        <v>#N/A</v>
      </c>
      <c r="G9" s="46" t="e">
        <f ca="1">SUMIFS(OFFSET('LCR Scenarios Table'!$A:$A,0,MATCH($B$1,'LCR Scenarios Table'!$1:$1,0)-1),'LCR Scenarios Table'!$A:$A,G$1,'LCR Scenarios Table'!$J:$J,$D9)*'LCR Scenarios Table'!$D$1/$B$2</f>
        <v>#N/A</v>
      </c>
      <c r="H9" s="46" t="e">
        <f ca="1">SUMIFS(OFFSET('LCR Scenarios Table'!$A:$A,0,MATCH($B$1,'LCR Scenarios Table'!$1:$1,0)-1),'LCR Scenarios Table'!$A:$A,H$1,'LCR Scenarios Table'!$J:$J,$D9)*'LCR Scenarios Table'!$D$1/$B$2</f>
        <v>#N/A</v>
      </c>
    </row>
    <row r="10" spans="1:8" ht="17.25" hidden="1" x14ac:dyDescent="0.25">
      <c r="D10" s="10" t="s">
        <v>89</v>
      </c>
      <c r="E10" s="46" t="e">
        <f ca="1">SUMIFS(OFFSET('LCR Scenarios Table'!$A:$A,0,MATCH($B$1,'LCR Scenarios Table'!$1:$1,0)-1),'LCR Scenarios Table'!$A:$A,E$1,'LCR Scenarios Table'!$J:$J,$D10)*'LCR Scenarios Table'!$D$1/$B$2</f>
        <v>#N/A</v>
      </c>
      <c r="F10" s="46" t="e">
        <f ca="1">SUMIFS(OFFSET('LCR Scenarios Table'!$A:$A,0,MATCH($B$1,'LCR Scenarios Table'!$1:$1,0)-1),'LCR Scenarios Table'!$A:$A,F$1,'LCR Scenarios Table'!$J:$J,$D10)*'LCR Scenarios Table'!$D$1/$B$2</f>
        <v>#N/A</v>
      </c>
      <c r="G10" s="46" t="e">
        <f ca="1">SUMIFS(OFFSET('LCR Scenarios Table'!$A:$A,0,MATCH($B$1,'LCR Scenarios Table'!$1:$1,0)-1),'LCR Scenarios Table'!$A:$A,G$1,'LCR Scenarios Table'!$J:$J,$D10)*'LCR Scenarios Table'!$D$1/$B$2</f>
        <v>#N/A</v>
      </c>
      <c r="H10" s="46" t="e">
        <f ca="1">SUMIFS(OFFSET('LCR Scenarios Table'!$A:$A,0,MATCH($B$1,'LCR Scenarios Table'!$1:$1,0)-1),'LCR Scenarios Table'!$A:$A,H$1,'LCR Scenarios Table'!$J:$J,$D10)*'LCR Scenarios Table'!$D$1/$B$2</f>
        <v>#N/A</v>
      </c>
    </row>
    <row r="11" spans="1:8" ht="17.25" hidden="1" x14ac:dyDescent="0.25">
      <c r="D11" s="10" t="s">
        <v>90</v>
      </c>
      <c r="E11" s="46" t="e">
        <f ca="1">SUMIFS(OFFSET('LCR Scenarios Table'!$A:$A,0,MATCH($B$1,'LCR Scenarios Table'!$1:$1,0)-1),'LCR Scenarios Table'!$A:$A,E$1,'LCR Scenarios Table'!$J:$J,$D11)*'LCR Scenarios Table'!$D$1/$B$2</f>
        <v>#N/A</v>
      </c>
      <c r="F11" s="46" t="e">
        <f ca="1">SUMIFS(OFFSET('LCR Scenarios Table'!$A:$A,0,MATCH($B$1,'LCR Scenarios Table'!$1:$1,0)-1),'LCR Scenarios Table'!$A:$A,F$1,'LCR Scenarios Table'!$J:$J,$D11)*'LCR Scenarios Table'!$D$1/$B$2</f>
        <v>#N/A</v>
      </c>
      <c r="G11" s="46" t="e">
        <f ca="1">SUMIFS(OFFSET('LCR Scenarios Table'!$A:$A,0,MATCH($B$1,'LCR Scenarios Table'!$1:$1,0)-1),'LCR Scenarios Table'!$A:$A,G$1,'LCR Scenarios Table'!$J:$J,$D11)*'LCR Scenarios Table'!$D$1/$B$2</f>
        <v>#N/A</v>
      </c>
      <c r="H11" s="46" t="e">
        <f ca="1">SUMIFS(OFFSET('LCR Scenarios Table'!$A:$A,0,MATCH($B$1,'LCR Scenarios Table'!$1:$1,0)-1),'LCR Scenarios Table'!$A:$A,H$1,'LCR Scenarios Table'!$J:$J,$D11)*'LCR Scenarios Table'!$D$1/$B$2</f>
        <v>#N/A</v>
      </c>
    </row>
    <row r="12" spans="1:8" ht="15.75" thickBot="1" x14ac:dyDescent="0.3">
      <c r="D12" s="7" t="s">
        <v>13</v>
      </c>
      <c r="E12" s="47" t="e">
        <f ca="1">SUM(E6:E11)</f>
        <v>#N/A</v>
      </c>
      <c r="F12" s="47" t="e">
        <f ca="1">SUM(F6:F11)</f>
        <v>#N/A</v>
      </c>
      <c r="G12" s="47" t="e">
        <f ca="1">SUM(G6:G11)</f>
        <v>#N/A</v>
      </c>
      <c r="H12" s="47" t="e">
        <f ca="1">SUM(H6:H11)</f>
        <v>#N/A</v>
      </c>
    </row>
    <row r="13" spans="1:8" ht="18" thickTop="1" x14ac:dyDescent="0.25">
      <c r="D13" s="10" t="s">
        <v>91</v>
      </c>
      <c r="E13" s="46" t="e">
        <f ca="1">SUMIFS(OFFSET('LCR Scenarios Table'!$A:$A,0,MATCH($B$1,'LCR Scenarios Table'!$1:$1,0)-1),'LCR Scenarios Table'!$A:$A,E$1,'LCR Scenarios Table'!$J:$J,$D13)*'LCR Scenarios Table'!$D$1/$B$2</f>
        <v>#N/A</v>
      </c>
      <c r="F13" s="46" t="e">
        <f ca="1">SUMIFS(OFFSET('LCR Scenarios Table'!$A:$A,0,MATCH($B$1,'LCR Scenarios Table'!$1:$1,0)-1),'LCR Scenarios Table'!$A:$A,F$1,'LCR Scenarios Table'!$J:$J,$D13)*'LCR Scenarios Table'!$D$1/$B$2</f>
        <v>#N/A</v>
      </c>
      <c r="G13" s="46" t="e">
        <f ca="1">SUMIFS(OFFSET('LCR Scenarios Table'!$A:$A,0,MATCH($B$1,'LCR Scenarios Table'!$1:$1,0)-1),'LCR Scenarios Table'!$A:$A,G$1,'LCR Scenarios Table'!$J:$J,$D13)*'LCR Scenarios Table'!$D$1/$B$2</f>
        <v>#N/A</v>
      </c>
      <c r="H13" s="46" t="e">
        <f ca="1">SUMIFS(OFFSET('LCR Scenarios Table'!$A:$A,0,MATCH($B$1,'LCR Scenarios Table'!$1:$1,0)-1),'LCR Scenarios Table'!$A:$A,H$1,'LCR Scenarios Table'!$J:$J,$D13)*'LCR Scenarios Table'!$D$1/$B$2</f>
        <v>#N/A</v>
      </c>
    </row>
    <row r="14" spans="1:8" ht="17.25" hidden="1" x14ac:dyDescent="0.25">
      <c r="D14" s="10" t="s">
        <v>92</v>
      </c>
      <c r="E14" s="46" t="e">
        <f ca="1">SUMIFS(OFFSET('LCR Scenarios Table'!$A:$A,0,MATCH($B$1,'LCR Scenarios Table'!$1:$1,0)-1),'LCR Scenarios Table'!$A:$A,E$1,'LCR Scenarios Table'!$J:$J,$D14)*'LCR Scenarios Table'!$D$1/$B$2</f>
        <v>#N/A</v>
      </c>
      <c r="F14" s="46" t="e">
        <f ca="1">SUMIFS(OFFSET('LCR Scenarios Table'!$A:$A,0,MATCH($B$1,'LCR Scenarios Table'!$1:$1,0)-1),'LCR Scenarios Table'!$A:$A,F$1,'LCR Scenarios Table'!$J:$J,$D14)*'LCR Scenarios Table'!$D$1/$B$2</f>
        <v>#N/A</v>
      </c>
      <c r="G14" s="46" t="e">
        <f ca="1">SUMIFS(OFFSET('LCR Scenarios Table'!$A:$A,0,MATCH($B$1,'LCR Scenarios Table'!$1:$1,0)-1),'LCR Scenarios Table'!$A:$A,G$1,'LCR Scenarios Table'!$J:$J,$D14)*'LCR Scenarios Table'!$D$1/$B$2</f>
        <v>#N/A</v>
      </c>
      <c r="H14" s="46" t="e">
        <f ca="1">SUMIFS(OFFSET('LCR Scenarios Table'!$A:$A,0,MATCH($B$1,'LCR Scenarios Table'!$1:$1,0)-1),'LCR Scenarios Table'!$A:$A,H$1,'LCR Scenarios Table'!$J:$J,$D14)*'LCR Scenarios Table'!$D$1/$B$2</f>
        <v>#N/A</v>
      </c>
    </row>
    <row r="15" spans="1:8" ht="17.25" hidden="1" x14ac:dyDescent="0.25">
      <c r="D15" s="10" t="s">
        <v>93</v>
      </c>
      <c r="E15" s="46" t="e">
        <f ca="1">SUMIFS(OFFSET('LCR Scenarios Table'!$A:$A,0,MATCH($B$1,'LCR Scenarios Table'!$1:$1,0)-1),'LCR Scenarios Table'!$A:$A,E$1,'LCR Scenarios Table'!$J:$J,$D15)*'LCR Scenarios Table'!$D$1/$B$2</f>
        <v>#N/A</v>
      </c>
      <c r="F15" s="46" t="e">
        <f ca="1">SUMIFS(OFFSET('LCR Scenarios Table'!$A:$A,0,MATCH($B$1,'LCR Scenarios Table'!$1:$1,0)-1),'LCR Scenarios Table'!$A:$A,F$1,'LCR Scenarios Table'!$J:$J,$D15)*'LCR Scenarios Table'!$D$1/$B$2</f>
        <v>#N/A</v>
      </c>
      <c r="G15" s="46" t="e">
        <f ca="1">SUMIFS(OFFSET('LCR Scenarios Table'!$A:$A,0,MATCH($B$1,'LCR Scenarios Table'!$1:$1,0)-1),'LCR Scenarios Table'!$A:$A,G$1,'LCR Scenarios Table'!$J:$J,$D15)*'LCR Scenarios Table'!$D$1/$B$2</f>
        <v>#N/A</v>
      </c>
      <c r="H15" s="46" t="e">
        <f ca="1">SUMIFS(OFFSET('LCR Scenarios Table'!$A:$A,0,MATCH($B$1,'LCR Scenarios Table'!$1:$1,0)-1),'LCR Scenarios Table'!$A:$A,H$1,'LCR Scenarios Table'!$J:$J,$D15)*'LCR Scenarios Table'!$D$1/$B$2</f>
        <v>#N/A</v>
      </c>
    </row>
    <row r="16" spans="1:8" ht="17.25" hidden="1" x14ac:dyDescent="0.25">
      <c r="D16" s="10" t="s">
        <v>94</v>
      </c>
      <c r="E16" s="46" t="e">
        <f ca="1">SUMIFS(OFFSET('LCR Scenarios Table'!$A:$A,0,MATCH($B$1,'LCR Scenarios Table'!$1:$1,0)-1),'LCR Scenarios Table'!$A:$A,E$1,'LCR Scenarios Table'!$J:$J,$D16)*'LCR Scenarios Table'!$D$1/$B$2</f>
        <v>#N/A</v>
      </c>
      <c r="F16" s="46" t="e">
        <f ca="1">SUMIFS(OFFSET('LCR Scenarios Table'!$A:$A,0,MATCH($B$1,'LCR Scenarios Table'!$1:$1,0)-1),'LCR Scenarios Table'!$A:$A,F$1,'LCR Scenarios Table'!$J:$J,$D16)*'LCR Scenarios Table'!$D$1/$B$2</f>
        <v>#N/A</v>
      </c>
      <c r="G16" s="46" t="e">
        <f ca="1">SUMIFS(OFFSET('LCR Scenarios Table'!$A:$A,0,MATCH($B$1,'LCR Scenarios Table'!$1:$1,0)-1),'LCR Scenarios Table'!$A:$A,G$1,'LCR Scenarios Table'!$J:$J,$D16)*'LCR Scenarios Table'!$D$1/$B$2</f>
        <v>#N/A</v>
      </c>
      <c r="H16" s="46" t="e">
        <f ca="1">SUMIFS(OFFSET('LCR Scenarios Table'!$A:$A,0,MATCH($B$1,'LCR Scenarios Table'!$1:$1,0)-1),'LCR Scenarios Table'!$A:$A,H$1,'LCR Scenarios Table'!$J:$J,$D16)*'LCR Scenarios Table'!$D$1/$B$2</f>
        <v>#N/A</v>
      </c>
    </row>
    <row r="17" spans="4:8" ht="17.25" x14ac:dyDescent="0.25">
      <c r="D17" s="10" t="s">
        <v>95</v>
      </c>
      <c r="E17" s="46" t="e">
        <f ca="1">SUMIFS(OFFSET('LCR Scenarios Table'!$A:$A,0,MATCH($B$1,'LCR Scenarios Table'!$1:$1,0)-1),'LCR Scenarios Table'!$A:$A,E$1,'LCR Scenarios Table'!$J:$J,$D17)*'LCR Scenarios Table'!$D$1/$B$2</f>
        <v>#N/A</v>
      </c>
      <c r="F17" s="46" t="e">
        <f ca="1">SUMIFS(OFFSET('LCR Scenarios Table'!$A:$A,0,MATCH($B$1,'LCR Scenarios Table'!$1:$1,0)-1),'LCR Scenarios Table'!$A:$A,F$1,'LCR Scenarios Table'!$J:$J,$D17)*'LCR Scenarios Table'!$D$1/$B$2</f>
        <v>#N/A</v>
      </c>
      <c r="G17" s="46" t="e">
        <f ca="1">SUMIFS(OFFSET('LCR Scenarios Table'!$A:$A,0,MATCH($B$1,'LCR Scenarios Table'!$1:$1,0)-1),'LCR Scenarios Table'!$A:$A,G$1,'LCR Scenarios Table'!$J:$J,$D17)*'LCR Scenarios Table'!$D$1/$B$2</f>
        <v>#N/A</v>
      </c>
      <c r="H17" s="46" t="e">
        <f ca="1">SUMIFS(OFFSET('LCR Scenarios Table'!$A:$A,0,MATCH($B$1,'LCR Scenarios Table'!$1:$1,0)-1),'LCR Scenarios Table'!$A:$A,H$1,'LCR Scenarios Table'!$J:$J,$D17)*'LCR Scenarios Table'!$D$1/$B$2</f>
        <v>#N/A</v>
      </c>
    </row>
    <row r="18" spans="4:8" hidden="1" x14ac:dyDescent="0.25">
      <c r="D18" s="10" t="s">
        <v>63</v>
      </c>
      <c r="E18" s="46" t="e">
        <f ca="1">SUMIFS(OFFSET('LCR Scenarios Table'!$A:$A,0,MATCH($B$1,'LCR Scenarios Table'!$1:$1,0)-1),'LCR Scenarios Table'!$A:$A,E$1,'LCR Scenarios Table'!$J:$J,$D18)*'LCR Scenarios Table'!$D$1/$B$2</f>
        <v>#N/A</v>
      </c>
      <c r="F18" s="46" t="e">
        <f ca="1">SUMIFS(OFFSET('LCR Scenarios Table'!$A:$A,0,MATCH($B$1,'LCR Scenarios Table'!$1:$1,0)-1),'LCR Scenarios Table'!$A:$A,F$1,'LCR Scenarios Table'!$J:$J,$D18)*'LCR Scenarios Table'!$D$1/$B$2</f>
        <v>#N/A</v>
      </c>
      <c r="G18" s="46" t="e">
        <f ca="1">SUMIFS(OFFSET('LCR Scenarios Table'!$A:$A,0,MATCH($B$1,'LCR Scenarios Table'!$1:$1,0)-1),'LCR Scenarios Table'!$A:$A,G$1,'LCR Scenarios Table'!$J:$J,$D18)*'LCR Scenarios Table'!$D$1/$B$2</f>
        <v>#N/A</v>
      </c>
      <c r="H18" s="46" t="e">
        <f ca="1">SUMIFS(OFFSET('LCR Scenarios Table'!$A:$A,0,MATCH($B$1,'LCR Scenarios Table'!$1:$1,0)-1),'LCR Scenarios Table'!$A:$A,H$1,'LCR Scenarios Table'!$J:$J,$D18)*'LCR Scenarios Table'!$D$1/$B$2</f>
        <v>#N/A</v>
      </c>
    </row>
    <row r="19" spans="4:8" ht="17.25" hidden="1" x14ac:dyDescent="0.25">
      <c r="D19" s="10" t="s">
        <v>96</v>
      </c>
      <c r="E19" s="46" t="e">
        <f ca="1">SUMIFS(OFFSET('LCR Scenarios Table'!$A:$A,0,MATCH($B$1,'LCR Scenarios Table'!$1:$1,0)-1),'LCR Scenarios Table'!$A:$A,E$1,'LCR Scenarios Table'!$J:$J,$D19)*'LCR Scenarios Table'!$D$1/$B$2</f>
        <v>#N/A</v>
      </c>
      <c r="F19" s="46" t="e">
        <f ca="1">SUMIFS(OFFSET('LCR Scenarios Table'!$A:$A,0,MATCH($B$1,'LCR Scenarios Table'!$1:$1,0)-1),'LCR Scenarios Table'!$A:$A,F$1,'LCR Scenarios Table'!$J:$J,$D19)*'LCR Scenarios Table'!$D$1/$B$2</f>
        <v>#N/A</v>
      </c>
      <c r="G19" s="46" t="e">
        <f ca="1">SUMIFS(OFFSET('LCR Scenarios Table'!$A:$A,0,MATCH($B$1,'LCR Scenarios Table'!$1:$1,0)-1),'LCR Scenarios Table'!$A:$A,G$1,'LCR Scenarios Table'!$J:$J,$D19)*'LCR Scenarios Table'!$D$1/$B$2</f>
        <v>#N/A</v>
      </c>
      <c r="H19" s="46" t="e">
        <f ca="1">SUMIFS(OFFSET('LCR Scenarios Table'!$A:$A,0,MATCH($B$1,'LCR Scenarios Table'!$1:$1,0)-1),'LCR Scenarios Table'!$A:$A,H$1,'LCR Scenarios Table'!$J:$J,$D19)*'LCR Scenarios Table'!$D$1/$B$2</f>
        <v>#N/A</v>
      </c>
    </row>
    <row r="20" spans="4:8" ht="15.75" thickBot="1" x14ac:dyDescent="0.3">
      <c r="D20" s="7" t="s">
        <v>14</v>
      </c>
      <c r="E20" s="47" t="e">
        <f ca="1">SUM(E13:E19)</f>
        <v>#N/A</v>
      </c>
      <c r="F20" s="47" t="e">
        <f ca="1">SUM(F13:F19)</f>
        <v>#N/A</v>
      </c>
      <c r="G20" s="47" t="e">
        <f ca="1">SUM(G13:G19)</f>
        <v>#N/A</v>
      </c>
      <c r="H20" s="47" t="e">
        <f ca="1">SUM(H13:H19)</f>
        <v>#N/A</v>
      </c>
    </row>
    <row r="21" spans="4:8" ht="15.75" thickTop="1" x14ac:dyDescent="0.25">
      <c r="D21" s="11" t="s">
        <v>15</v>
      </c>
      <c r="E21" s="48" t="e">
        <f ca="1">E20/ABS(E12)</f>
        <v>#N/A</v>
      </c>
      <c r="F21" s="48" t="e">
        <f ca="1">F20/ABS(F12)</f>
        <v>#N/A</v>
      </c>
      <c r="G21" s="48" t="e">
        <f ca="1">G20/ABS(G12)</f>
        <v>#N/A</v>
      </c>
      <c r="H21" s="48" t="e">
        <f ca="1">H20/ABS(H12)</f>
        <v>#N/A</v>
      </c>
    </row>
  </sheetData>
  <printOptions horizontalCentered="1"/>
  <pageMargins left="0.7" right="0.7" top="0.75" bottom="0.75" header="0.3" footer="0.3"/>
  <pageSetup scale="84" orientation="portrait" r:id="rId1"/>
  <headerFooter>
    <oddFooter>Page &amp;P of &amp;N</oddFooter>
  </headerFooter>
  <ignoredErrors>
    <ignoredError sqref="E12:H12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C40537-B4A9-4130-AB96-8688C482521A}">
  <sheetPr codeName="Sheet26">
    <tabColor rgb="FF0000FF"/>
  </sheetPr>
  <dimension ref="A1:Z274"/>
  <sheetViews>
    <sheetView zoomScale="89" zoomScaleNormal="89" workbookViewId="0">
      <selection activeCell="O6" sqref="O6:Z129"/>
    </sheetView>
  </sheetViews>
  <sheetFormatPr defaultColWidth="9.140625" defaultRowHeight="15" x14ac:dyDescent="0.25"/>
  <cols>
    <col min="1" max="1" width="25.85546875" style="77" customWidth="1"/>
    <col min="2" max="2" width="14.7109375" style="77" bestFit="1" customWidth="1"/>
    <col min="3" max="3" width="11.42578125" style="77" bestFit="1" customWidth="1"/>
    <col min="4" max="4" width="7.140625" style="77" customWidth="1"/>
    <col min="5" max="5" width="7.140625" style="77" bestFit="1" customWidth="1"/>
    <col min="6" max="9" width="8.42578125" style="77" bestFit="1" customWidth="1"/>
    <col min="10" max="10" width="10" style="77" hidden="1" customWidth="1"/>
    <col min="11" max="11" width="14.5703125" style="77" bestFit="1" customWidth="1"/>
    <col min="12" max="14" width="13.42578125" style="77" bestFit="1" customWidth="1"/>
    <col min="15" max="15" width="23.140625" customWidth="1"/>
    <col min="16" max="16" width="25.7109375" bestFit="1" customWidth="1"/>
    <col min="17" max="17" width="36.28515625" bestFit="1" customWidth="1"/>
    <col min="18" max="18" width="10.7109375" bestFit="1" customWidth="1"/>
    <col min="19" max="19" width="12.42578125" bestFit="1" customWidth="1"/>
    <col min="20" max="20" width="57.28515625" bestFit="1" customWidth="1"/>
    <col min="21" max="21" width="11.42578125" bestFit="1" customWidth="1"/>
    <col min="22" max="24" width="7.85546875" bestFit="1" customWidth="1"/>
    <col min="25" max="25" width="19.42578125" bestFit="1" customWidth="1"/>
    <col min="26" max="26" width="10.28515625" bestFit="1" customWidth="1"/>
  </cols>
  <sheetData>
    <row r="1" spans="1:26" ht="14.45" customHeight="1" x14ac:dyDescent="0.25">
      <c r="A1" s="4"/>
      <c r="B1" s="4"/>
      <c r="C1" s="4"/>
      <c r="D1" s="4"/>
      <c r="E1" s="4"/>
      <c r="F1" s="73" t="s">
        <v>72</v>
      </c>
      <c r="G1" s="73" t="s">
        <v>55</v>
      </c>
      <c r="H1" s="73" t="s">
        <v>56</v>
      </c>
      <c r="I1" s="73" t="s">
        <v>159</v>
      </c>
      <c r="J1" s="73"/>
      <c r="K1" s="73"/>
      <c r="L1" s="73"/>
      <c r="M1" s="73"/>
      <c r="N1" s="73"/>
      <c r="R1" s="184" t="s">
        <v>1062</v>
      </c>
      <c r="S1" s="184"/>
      <c r="T1" s="184"/>
      <c r="Z1" s="146" t="s">
        <v>1063</v>
      </c>
    </row>
    <row r="2" spans="1:26" ht="14.45" customHeight="1" x14ac:dyDescent="0.25">
      <c r="A2" s="18"/>
      <c r="B2" s="18"/>
      <c r="C2" s="18"/>
      <c r="D2" s="18"/>
      <c r="E2" s="18"/>
      <c r="F2" s="74"/>
      <c r="G2" s="75"/>
      <c r="H2" s="75"/>
      <c r="I2" s="75"/>
      <c r="J2" s="74"/>
      <c r="K2" s="73" t="s">
        <v>235</v>
      </c>
      <c r="L2" s="73" t="s">
        <v>55</v>
      </c>
      <c r="M2" s="73" t="s">
        <v>56</v>
      </c>
      <c r="N2" s="73" t="s">
        <v>159</v>
      </c>
      <c r="R2" s="184"/>
      <c r="S2" s="184"/>
      <c r="T2" s="184"/>
      <c r="Z2" s="147">
        <f ca="1">TODAY()</f>
        <v>45617</v>
      </c>
    </row>
    <row r="3" spans="1:26" ht="25.9" customHeight="1" x14ac:dyDescent="0.25">
      <c r="A3" s="18"/>
      <c r="B3" s="18"/>
      <c r="C3" s="18"/>
      <c r="D3" s="18"/>
      <c r="E3" s="18"/>
      <c r="F3" s="74"/>
      <c r="G3" s="74"/>
      <c r="H3" s="74"/>
      <c r="I3" s="74"/>
      <c r="J3" s="74"/>
      <c r="K3" s="74"/>
      <c r="L3" s="74"/>
      <c r="M3" s="74"/>
      <c r="N3" s="74"/>
      <c r="O3" s="148" t="s">
        <v>1064</v>
      </c>
      <c r="P3" s="148"/>
      <c r="Q3" s="148"/>
      <c r="R3" s="184"/>
      <c r="S3" s="184"/>
      <c r="T3" s="184"/>
      <c r="U3" s="148"/>
      <c r="V3" s="148"/>
      <c r="W3" s="148"/>
      <c r="X3" s="148"/>
      <c r="Y3" s="148"/>
    </row>
    <row r="4" spans="1:26" ht="26.25" x14ac:dyDescent="0.25">
      <c r="A4" s="82"/>
      <c r="B4" s="82"/>
      <c r="C4" s="82"/>
      <c r="D4" s="82"/>
      <c r="E4" s="82"/>
      <c r="F4" s="76"/>
      <c r="G4" s="76"/>
      <c r="H4" s="76"/>
      <c r="I4" s="76"/>
      <c r="J4" s="4"/>
      <c r="O4" s="149"/>
      <c r="P4" s="149"/>
      <c r="Q4" s="149"/>
      <c r="R4" s="149"/>
      <c r="S4" s="149"/>
      <c r="T4" s="149"/>
      <c r="U4" s="149"/>
      <c r="V4" s="149"/>
      <c r="W4" s="149"/>
      <c r="X4" s="149"/>
      <c r="Y4" s="149"/>
      <c r="Z4" s="150"/>
    </row>
    <row r="5" spans="1:26" ht="31.15" customHeight="1" x14ac:dyDescent="0.25">
      <c r="A5" s="18" t="s">
        <v>7</v>
      </c>
      <c r="B5" s="18" t="s">
        <v>1030</v>
      </c>
      <c r="C5" s="18" t="s">
        <v>188</v>
      </c>
      <c r="D5" s="18" t="s">
        <v>189</v>
      </c>
      <c r="E5" s="18" t="s">
        <v>1081</v>
      </c>
      <c r="F5" s="74" t="s">
        <v>1</v>
      </c>
      <c r="G5" s="74" t="s">
        <v>1</v>
      </c>
      <c r="H5" s="74" t="s">
        <v>1</v>
      </c>
      <c r="I5" s="74" t="s">
        <v>1</v>
      </c>
      <c r="J5" s="74" t="s">
        <v>1</v>
      </c>
      <c r="K5" s="74" t="s">
        <v>57</v>
      </c>
      <c r="L5" s="74" t="s">
        <v>57</v>
      </c>
      <c r="M5" s="74" t="s">
        <v>57</v>
      </c>
      <c r="N5" s="74" t="s">
        <v>57</v>
      </c>
      <c r="O5" s="151" t="s">
        <v>1065</v>
      </c>
      <c r="P5" s="151" t="s">
        <v>1066</v>
      </c>
      <c r="Q5" s="151" t="s">
        <v>1067</v>
      </c>
      <c r="R5" s="151" t="s">
        <v>41</v>
      </c>
      <c r="S5" s="151" t="s">
        <v>1068</v>
      </c>
      <c r="T5" s="151" t="s">
        <v>1069</v>
      </c>
      <c r="U5" s="151" t="s">
        <v>1070</v>
      </c>
      <c r="V5" s="151" t="s">
        <v>1</v>
      </c>
      <c r="W5" s="151" t="s">
        <v>1071</v>
      </c>
      <c r="X5" s="151" t="s">
        <v>1072</v>
      </c>
      <c r="Y5" s="151" t="s">
        <v>1073</v>
      </c>
      <c r="Z5" s="151" t="s">
        <v>58</v>
      </c>
    </row>
    <row r="6" spans="1:26" x14ac:dyDescent="0.25">
      <c r="A6" s="82" t="str">
        <f>IF(AND(ISBLANK($O6)),"",INDEX(Mapping!$I:$I,MATCH($P6,Mapping!$H:$H,0)))</f>
        <v>IMCO Global Equity Pool</v>
      </c>
      <c r="B6" s="82" t="str">
        <f t="shared" ref="B6" si="0">IF($A6="","",IF(S6&lt;0,"IMCO Owned","Broker Owned"))</f>
        <v>Broker Owned</v>
      </c>
      <c r="C6" s="82" t="str">
        <f t="shared" ref="C6:C69" si="1">IF($A6="","",TRIM($R6))</f>
        <v>91282CCB5</v>
      </c>
      <c r="D6" s="82" t="b">
        <f>IF($A6="","",TRUE)</f>
        <v>1</v>
      </c>
      <c r="E6" s="171">
        <f t="shared" ref="E6" si="2">W6</f>
        <v>1.3613</v>
      </c>
      <c r="F6" s="76">
        <f>IF($C6="","",$V6)</f>
        <v>84.76171875</v>
      </c>
      <c r="G6" s="76">
        <f ca="1">(IF($C6="","",IFERROR(INDEX(INDIRECT("'"&amp;$A6&amp;"'!$af:$af"),MATCH($C6,INDIRECT("'"&amp;$A6&amp;"'!$ab:$ab"),0))/INDEX(INDIRECT("'"&amp;$A6&amp;"'!$g:$g"),MATCH($C6,INDIRECT("'"&amp;$A6&amp;"'!$ab:$ab"),0))*100,0)))+$V6</f>
        <v>84.76171875</v>
      </c>
      <c r="H6" s="76">
        <f ca="1">(IF($C6="","",IFERROR(INDEX(INDIRECT("'"&amp;$A6&amp;"'!$ag:$ag"),MATCH($C6,INDIRECT("'"&amp;$A6&amp;"'!$ab:$ab"),0))/INDEX(INDIRECT("'"&amp;$A6&amp;"'!$g:$g"),MATCH($C6,INDIRECT("'"&amp;$A6&amp;"'!$ab:$ab"),0))*100,0)))+$F6</f>
        <v>84.76171875</v>
      </c>
      <c r="I6" s="76">
        <f ca="1">(IF($C6="","",IFERROR(INDEX(INDIRECT("'"&amp;$A6&amp;"'!$ah:$ah"),MATCH($C6,INDIRECT("'"&amp;$A6&amp;"'!$ab:$ab"),0))/INDEX(INDIRECT("'"&amp;$A6&amp;"'!$g:$g"),MATCH($C6,INDIRECT("'"&amp;$A6&amp;"'!$ab:$ab"),0))*100,0)))+$F6</f>
        <v>84.76171875</v>
      </c>
      <c r="J6" s="4"/>
      <c r="K6" s="77">
        <f t="shared" ref="K6" si="3">IF($A6="","",IF($D6,$E6*$S6*F6/100,""))</f>
        <v>338081.35426171869</v>
      </c>
      <c r="L6" s="77">
        <f ca="1">IF($A6="","",IF($D6,$E6*$S6*G6/100,""))</f>
        <v>338081.35426171869</v>
      </c>
      <c r="M6" s="77">
        <f ca="1">IF($A6="","",IF($D6,$E6*$S6*H6/100,""))</f>
        <v>338081.35426171869</v>
      </c>
      <c r="N6" s="77">
        <f ca="1">IF($A6="","",IF($D6,$E6*$S6*I6/100,""))</f>
        <v>338081.35426171869</v>
      </c>
      <c r="O6" s="152" t="s">
        <v>7409</v>
      </c>
      <c r="P6" s="152" t="s">
        <v>1078</v>
      </c>
      <c r="Q6" s="152" t="s">
        <v>7410</v>
      </c>
      <c r="R6" s="152" t="s">
        <v>7411</v>
      </c>
      <c r="S6" s="155">
        <v>293000</v>
      </c>
      <c r="T6" s="153" t="s">
        <v>7412</v>
      </c>
      <c r="U6" s="152" t="s">
        <v>303</v>
      </c>
      <c r="V6" s="157">
        <v>84.76171875</v>
      </c>
      <c r="W6" s="157">
        <v>1.3613</v>
      </c>
      <c r="X6" s="154">
        <v>1</v>
      </c>
      <c r="Y6" s="156">
        <v>338081.35426171875</v>
      </c>
      <c r="Z6" s="152" t="s">
        <v>182</v>
      </c>
    </row>
    <row r="7" spans="1:26" x14ac:dyDescent="0.25">
      <c r="A7" s="82" t="str">
        <f>IF(AND(ISBLANK($O7)),"",INDEX(Mapping!$I:$I,MATCH($P7,Mapping!$H:$H,0)))</f>
        <v>IMCO Global Equity Pool</v>
      </c>
      <c r="B7" s="82" t="str">
        <f t="shared" ref="B7:B55" si="4">IF($A7="","",IF(S7&lt;0,"IMCO Owned","Broker Owned"))</f>
        <v>Broker Owned</v>
      </c>
      <c r="C7" s="82" t="str">
        <f t="shared" si="1"/>
        <v>912810RF7</v>
      </c>
      <c r="D7" s="82" t="b">
        <f t="shared" ref="D7:D70" si="5">IF($A7="","",TRUE)</f>
        <v>1</v>
      </c>
      <c r="E7" s="171">
        <f t="shared" ref="E7:E55" si="6">W7</f>
        <v>1.3613</v>
      </c>
      <c r="F7" s="76">
        <f t="shared" ref="F7:F70" si="7">IF($C7="","",$V7)</f>
        <v>115.39</v>
      </c>
      <c r="G7" s="76">
        <f t="shared" ref="G7:G70" ca="1" si="8">(IF($C7="","",IFERROR(INDEX(INDIRECT("'"&amp;$A7&amp;"'!$af:$af"),MATCH($C7,INDIRECT("'"&amp;$A7&amp;"'!$ab:$ab"),0))/INDEX(INDIRECT("'"&amp;$A7&amp;"'!$g:$g"),MATCH($C7,INDIRECT("'"&amp;$A7&amp;"'!$ab:$ab"),0))*100,0)))+$V7</f>
        <v>115.39</v>
      </c>
      <c r="H7" s="76">
        <f t="shared" ref="H7:H70" ca="1" si="9">(IF($C7="","",IFERROR(INDEX(INDIRECT("'"&amp;$A7&amp;"'!$ag:$ag"),MATCH($C7,INDIRECT("'"&amp;$A7&amp;"'!$ab:$ab"),0))/INDEX(INDIRECT("'"&amp;$A7&amp;"'!$g:$g"),MATCH($C7,INDIRECT("'"&amp;$A7&amp;"'!$ab:$ab"),0))*100,0)))+$F7</f>
        <v>115.39</v>
      </c>
      <c r="I7" s="76">
        <f t="shared" ref="I7:I70" ca="1" si="10">(IF($C7="","",IFERROR(INDEX(INDIRECT("'"&amp;$A7&amp;"'!$ah:$ah"),MATCH($C7,INDIRECT("'"&amp;$A7&amp;"'!$ab:$ab"),0))/INDEX(INDIRECT("'"&amp;$A7&amp;"'!$g:$g"),MATCH($C7,INDIRECT("'"&amp;$A7&amp;"'!$ab:$ab"),0))*100,0)))+$F7</f>
        <v>115.39</v>
      </c>
      <c r="J7" s="4"/>
      <c r="K7" s="77">
        <f t="shared" ref="K7:K55" si="11">IF($A7="","",IF($D7,$E7*$S7*F7/100,""))</f>
        <v>723198.19382799999</v>
      </c>
      <c r="L7" s="77">
        <f t="shared" ref="L7:L55" ca="1" si="12">IF($A7="","",IF($D7,$E7*$S7*G7/100,""))</f>
        <v>723198.19382799999</v>
      </c>
      <c r="M7" s="77">
        <f t="shared" ref="M7:M55" ca="1" si="13">IF($A7="","",IF($D7,$E7*$S7*H7/100,""))</f>
        <v>723198.19382799999</v>
      </c>
      <c r="N7" s="77">
        <f t="shared" ref="N7:N55" ca="1" si="14">IF($A7="","",IF($D7,$E7*$S7*I7/100,""))</f>
        <v>723198.19382799999</v>
      </c>
      <c r="O7" s="152" t="s">
        <v>6900</v>
      </c>
      <c r="P7" s="152" t="s">
        <v>1078</v>
      </c>
      <c r="Q7" s="152" t="s">
        <v>6901</v>
      </c>
      <c r="R7" s="152" t="s">
        <v>7003</v>
      </c>
      <c r="S7" s="155">
        <v>460400</v>
      </c>
      <c r="T7" s="153" t="s">
        <v>7004</v>
      </c>
      <c r="U7" s="152" t="s">
        <v>303</v>
      </c>
      <c r="V7" s="157">
        <v>115.39</v>
      </c>
      <c r="W7" s="157">
        <v>1.3613</v>
      </c>
      <c r="X7" s="154">
        <v>0.93</v>
      </c>
      <c r="Y7" s="156">
        <v>672574.32026004</v>
      </c>
      <c r="Z7" s="152" t="s">
        <v>182</v>
      </c>
    </row>
    <row r="8" spans="1:26" x14ac:dyDescent="0.25">
      <c r="A8" s="82" t="str">
        <f>IF(AND(ISBLANK($O8)),"",INDEX(Mapping!$I:$I,MATCH($P8,Mapping!$H:$H,0)))</f>
        <v>IMCO Global Equity Pool</v>
      </c>
      <c r="B8" s="82" t="str">
        <f t="shared" si="4"/>
        <v>Broker Owned</v>
      </c>
      <c r="C8" s="82" t="str">
        <f t="shared" si="1"/>
        <v>74814ZFE8</v>
      </c>
      <c r="D8" s="82" t="b">
        <f t="shared" si="5"/>
        <v>1</v>
      </c>
      <c r="E8" s="171">
        <f t="shared" si="6"/>
        <v>1</v>
      </c>
      <c r="F8" s="76">
        <f t="shared" si="7"/>
        <v>82.17</v>
      </c>
      <c r="G8" s="76">
        <f t="shared" ca="1" si="8"/>
        <v>82.17</v>
      </c>
      <c r="H8" s="76">
        <f t="shared" ca="1" si="9"/>
        <v>82.17</v>
      </c>
      <c r="I8" s="76">
        <f t="shared" ca="1" si="10"/>
        <v>82.17</v>
      </c>
      <c r="J8" s="4"/>
      <c r="K8" s="77">
        <f t="shared" si="11"/>
        <v>1027946.7</v>
      </c>
      <c r="L8" s="77">
        <f t="shared" ca="1" si="12"/>
        <v>1027946.7</v>
      </c>
      <c r="M8" s="77">
        <f t="shared" ca="1" si="13"/>
        <v>1027946.7</v>
      </c>
      <c r="N8" s="77">
        <f t="shared" ca="1" si="14"/>
        <v>1027946.7</v>
      </c>
      <c r="O8" s="152" t="s">
        <v>7183</v>
      </c>
      <c r="P8" s="152" t="s">
        <v>1078</v>
      </c>
      <c r="Q8" s="152" t="s">
        <v>294</v>
      </c>
      <c r="R8" s="152" t="s">
        <v>12682</v>
      </c>
      <c r="S8" s="155">
        <v>1251000</v>
      </c>
      <c r="T8" s="153" t="s">
        <v>12683</v>
      </c>
      <c r="U8" s="152" t="s">
        <v>4</v>
      </c>
      <c r="V8" s="157">
        <v>82.17</v>
      </c>
      <c r="W8" s="157">
        <v>1</v>
      </c>
      <c r="X8" s="154">
        <v>0.94</v>
      </c>
      <c r="Y8" s="156">
        <v>966269.89799999993</v>
      </c>
      <c r="Z8" s="152" t="s">
        <v>182</v>
      </c>
    </row>
    <row r="9" spans="1:26" x14ac:dyDescent="0.25">
      <c r="A9" s="82" t="str">
        <f>IF(AND(ISBLANK($O9)),"",INDEX(Mapping!$I:$I,MATCH($P9,Mapping!$H:$H,0)))</f>
        <v>IMCO Global Equity Pool</v>
      </c>
      <c r="B9" s="82" t="str">
        <f t="shared" si="4"/>
        <v>Broker Owned</v>
      </c>
      <c r="C9" s="82" t="str">
        <f t="shared" si="1"/>
        <v>68333ZAG2</v>
      </c>
      <c r="D9" s="82" t="b">
        <f t="shared" si="5"/>
        <v>1</v>
      </c>
      <c r="E9" s="171">
        <f t="shared" si="6"/>
        <v>1</v>
      </c>
      <c r="F9" s="76">
        <f t="shared" si="7"/>
        <v>76.686000000000007</v>
      </c>
      <c r="G9" s="76">
        <f t="shared" ca="1" si="8"/>
        <v>76.686000000000007</v>
      </c>
      <c r="H9" s="76">
        <f t="shared" ca="1" si="9"/>
        <v>76.686000000000007</v>
      </c>
      <c r="I9" s="76">
        <f t="shared" ca="1" si="10"/>
        <v>76.686000000000007</v>
      </c>
      <c r="J9" s="4"/>
      <c r="K9" s="77">
        <f t="shared" si="11"/>
        <v>472385.76000000007</v>
      </c>
      <c r="L9" s="77">
        <f t="shared" ca="1" si="12"/>
        <v>472385.76000000007</v>
      </c>
      <c r="M9" s="77">
        <f t="shared" ca="1" si="13"/>
        <v>472385.76000000007</v>
      </c>
      <c r="N9" s="77">
        <f t="shared" ca="1" si="14"/>
        <v>472385.76000000007</v>
      </c>
      <c r="O9" s="152" t="s">
        <v>6991</v>
      </c>
      <c r="P9" s="152" t="s">
        <v>1078</v>
      </c>
      <c r="Q9" s="152" t="s">
        <v>1148</v>
      </c>
      <c r="R9" s="152" t="s">
        <v>12684</v>
      </c>
      <c r="S9" s="155">
        <v>616000</v>
      </c>
      <c r="T9" s="153" t="s">
        <v>12685</v>
      </c>
      <c r="U9" s="152" t="s">
        <v>4</v>
      </c>
      <c r="V9" s="157">
        <v>76.686000000000007</v>
      </c>
      <c r="W9" s="157">
        <v>1</v>
      </c>
      <c r="X9" s="154">
        <v>1</v>
      </c>
      <c r="Y9" s="156">
        <v>472385.76000000007</v>
      </c>
      <c r="Z9" s="152" t="s">
        <v>182</v>
      </c>
    </row>
    <row r="10" spans="1:26" x14ac:dyDescent="0.25">
      <c r="A10" s="82" t="str">
        <f>IF(AND(ISBLANK($O10)),"",INDEX(Mapping!$I:$I,MATCH($P10,Mapping!$H:$H,0)))</f>
        <v>OPB</v>
      </c>
      <c r="B10" s="82" t="str">
        <f t="shared" si="4"/>
        <v>IMCO Owned</v>
      </c>
      <c r="C10" s="82" t="str">
        <f t="shared" si="1"/>
        <v>68333ZBA4</v>
      </c>
      <c r="D10" s="82" t="b">
        <f t="shared" si="5"/>
        <v>1</v>
      </c>
      <c r="E10" s="171">
        <f t="shared" si="6"/>
        <v>1</v>
      </c>
      <c r="F10" s="76">
        <f t="shared" si="7"/>
        <v>99.61</v>
      </c>
      <c r="G10" s="76">
        <f t="shared" ca="1" si="8"/>
        <v>99.61</v>
      </c>
      <c r="H10" s="76">
        <f t="shared" ca="1" si="9"/>
        <v>99.61</v>
      </c>
      <c r="I10" s="76">
        <f t="shared" ca="1" si="10"/>
        <v>99.61</v>
      </c>
      <c r="J10" s="4"/>
      <c r="K10" s="77">
        <f t="shared" si="11"/>
        <v>-27732420.100000001</v>
      </c>
      <c r="L10" s="77">
        <f t="shared" ca="1" si="12"/>
        <v>-27732420.100000001</v>
      </c>
      <c r="M10" s="77">
        <f t="shared" ca="1" si="13"/>
        <v>-27732420.100000001</v>
      </c>
      <c r="N10" s="77">
        <f t="shared" ca="1" si="14"/>
        <v>-27732420.100000001</v>
      </c>
      <c r="O10" s="152" t="s">
        <v>1176</v>
      </c>
      <c r="P10" s="152" t="s">
        <v>1074</v>
      </c>
      <c r="Q10" s="152" t="s">
        <v>259</v>
      </c>
      <c r="R10" s="152" t="s">
        <v>7416</v>
      </c>
      <c r="S10" s="155">
        <v>-27841000</v>
      </c>
      <c r="T10" s="153" t="s">
        <v>7417</v>
      </c>
      <c r="U10" s="152" t="s">
        <v>4</v>
      </c>
      <c r="V10" s="157">
        <v>99.61</v>
      </c>
      <c r="W10" s="157">
        <v>1</v>
      </c>
      <c r="X10" s="154">
        <v>0.94</v>
      </c>
      <c r="Y10" s="156">
        <v>-26068474.893999998</v>
      </c>
      <c r="Z10" s="152" t="s">
        <v>6886</v>
      </c>
    </row>
    <row r="11" spans="1:26" x14ac:dyDescent="0.25">
      <c r="A11" s="82" t="str">
        <f>IF(AND(ISBLANK($O11)),"",INDEX(Mapping!$I:$I,MATCH($P11,Mapping!$H:$H,0)))</f>
        <v>OPB</v>
      </c>
      <c r="B11" s="82" t="str">
        <f t="shared" si="4"/>
        <v>IMCO Owned</v>
      </c>
      <c r="C11" s="82" t="str">
        <f t="shared" si="1"/>
        <v>68333ZBA4</v>
      </c>
      <c r="D11" s="82" t="b">
        <f t="shared" si="5"/>
        <v>1</v>
      </c>
      <c r="E11" s="171">
        <f t="shared" si="6"/>
        <v>1</v>
      </c>
      <c r="F11" s="76">
        <f t="shared" si="7"/>
        <v>99.61</v>
      </c>
      <c r="G11" s="76">
        <f t="shared" ca="1" si="8"/>
        <v>99.61</v>
      </c>
      <c r="H11" s="76">
        <f t="shared" ca="1" si="9"/>
        <v>99.61</v>
      </c>
      <c r="I11" s="76">
        <f t="shared" ca="1" si="10"/>
        <v>99.61</v>
      </c>
      <c r="J11" s="4"/>
      <c r="K11" s="77">
        <f t="shared" si="11"/>
        <v>-2280072.9</v>
      </c>
      <c r="L11" s="77">
        <f t="shared" ca="1" si="12"/>
        <v>-2280072.9</v>
      </c>
      <c r="M11" s="77">
        <f t="shared" ca="1" si="13"/>
        <v>-2280072.9</v>
      </c>
      <c r="N11" s="77">
        <f t="shared" ca="1" si="14"/>
        <v>-2280072.9</v>
      </c>
      <c r="O11" s="152" t="s">
        <v>1170</v>
      </c>
      <c r="P11" s="152" t="s">
        <v>1074</v>
      </c>
      <c r="Q11" s="152" t="s">
        <v>329</v>
      </c>
      <c r="R11" s="152" t="s">
        <v>7416</v>
      </c>
      <c r="S11" s="155">
        <v>-2289000</v>
      </c>
      <c r="T11" s="153" t="s">
        <v>7417</v>
      </c>
      <c r="U11" s="152" t="s">
        <v>4</v>
      </c>
      <c r="V11" s="157">
        <v>99.61</v>
      </c>
      <c r="W11" s="157">
        <v>1</v>
      </c>
      <c r="X11" s="154">
        <v>0.94</v>
      </c>
      <c r="Y11" s="156">
        <v>-2143268.5260000001</v>
      </c>
      <c r="Z11" s="152" t="s">
        <v>6886</v>
      </c>
    </row>
    <row r="12" spans="1:26" x14ac:dyDescent="0.25">
      <c r="A12" s="82" t="str">
        <f>IF(AND(ISBLANK($O12)),"",INDEX(Mapping!$I:$I,MATCH($P12,Mapping!$H:$H,0)))</f>
        <v>OPB</v>
      </c>
      <c r="B12" s="82" t="str">
        <f t="shared" si="4"/>
        <v>IMCO Owned</v>
      </c>
      <c r="C12" s="82" t="str">
        <f t="shared" si="1"/>
        <v>74814ZFQ1</v>
      </c>
      <c r="D12" s="82" t="b">
        <f t="shared" si="5"/>
        <v>1</v>
      </c>
      <c r="E12" s="171">
        <f t="shared" si="6"/>
        <v>1</v>
      </c>
      <c r="F12" s="76">
        <f t="shared" si="7"/>
        <v>103.46</v>
      </c>
      <c r="G12" s="76">
        <f t="shared" ca="1" si="8"/>
        <v>103.46</v>
      </c>
      <c r="H12" s="76">
        <f t="shared" ca="1" si="9"/>
        <v>103.46</v>
      </c>
      <c r="I12" s="76">
        <f t="shared" ca="1" si="10"/>
        <v>103.46</v>
      </c>
      <c r="J12" s="4"/>
      <c r="K12" s="77">
        <f t="shared" si="11"/>
        <v>-1262211.9999999998</v>
      </c>
      <c r="L12" s="77">
        <f t="shared" ca="1" si="12"/>
        <v>-1262211.9999999998</v>
      </c>
      <c r="M12" s="77">
        <f t="shared" ca="1" si="13"/>
        <v>-1262211.9999999998</v>
      </c>
      <c r="N12" s="77">
        <f t="shared" ca="1" si="14"/>
        <v>-1262211.9999999998</v>
      </c>
      <c r="O12" s="152" t="s">
        <v>1170</v>
      </c>
      <c r="P12" s="152" t="s">
        <v>1074</v>
      </c>
      <c r="Q12" s="152" t="s">
        <v>329</v>
      </c>
      <c r="R12" s="152" t="s">
        <v>7418</v>
      </c>
      <c r="S12" s="155">
        <v>-1220000</v>
      </c>
      <c r="T12" s="153" t="s">
        <v>7419</v>
      </c>
      <c r="U12" s="152" t="s">
        <v>4</v>
      </c>
      <c r="V12" s="157">
        <v>103.46</v>
      </c>
      <c r="W12" s="157">
        <v>1</v>
      </c>
      <c r="X12" s="154">
        <v>0.94</v>
      </c>
      <c r="Y12" s="156">
        <v>-1186479.2799999998</v>
      </c>
      <c r="Z12" s="152" t="s">
        <v>6886</v>
      </c>
    </row>
    <row r="13" spans="1:26" x14ac:dyDescent="0.25">
      <c r="A13" s="82" t="str">
        <f>IF(AND(ISBLANK($O13)),"",INDEX(Mapping!$I:$I,MATCH($P13,Mapping!$H:$H,0)))</f>
        <v>OPB</v>
      </c>
      <c r="B13" s="82" t="str">
        <f t="shared" si="4"/>
        <v>Broker Owned</v>
      </c>
      <c r="C13" s="82" t="str">
        <f t="shared" si="1"/>
        <v>912810RA8</v>
      </c>
      <c r="D13" s="82" t="b">
        <f t="shared" si="5"/>
        <v>1</v>
      </c>
      <c r="E13" s="171">
        <f t="shared" si="6"/>
        <v>1.3613</v>
      </c>
      <c r="F13" s="76">
        <f t="shared" si="7"/>
        <v>102.77</v>
      </c>
      <c r="G13" s="76">
        <f t="shared" ca="1" si="8"/>
        <v>102.77</v>
      </c>
      <c r="H13" s="76">
        <f t="shared" ca="1" si="9"/>
        <v>102.77</v>
      </c>
      <c r="I13" s="76">
        <f t="shared" ca="1" si="10"/>
        <v>102.77</v>
      </c>
      <c r="J13" s="4"/>
      <c r="K13" s="77">
        <f t="shared" si="11"/>
        <v>67152.384479999993</v>
      </c>
      <c r="L13" s="77">
        <f t="shared" ca="1" si="12"/>
        <v>67152.384479999993</v>
      </c>
      <c r="M13" s="77">
        <f t="shared" ca="1" si="13"/>
        <v>67152.384479999993</v>
      </c>
      <c r="N13" s="77">
        <f t="shared" ca="1" si="14"/>
        <v>67152.384479999993</v>
      </c>
      <c r="O13" s="152" t="s">
        <v>7420</v>
      </c>
      <c r="P13" s="152" t="s">
        <v>1074</v>
      </c>
      <c r="Q13" s="152" t="s">
        <v>6901</v>
      </c>
      <c r="R13" s="152" t="s">
        <v>7421</v>
      </c>
      <c r="S13" s="155">
        <v>48000</v>
      </c>
      <c r="T13" s="153" t="s">
        <v>7422</v>
      </c>
      <c r="U13" s="152" t="s">
        <v>303</v>
      </c>
      <c r="V13" s="157">
        <v>102.77</v>
      </c>
      <c r="W13" s="157">
        <v>1.3613</v>
      </c>
      <c r="X13" s="154">
        <v>0.94</v>
      </c>
      <c r="Y13" s="156">
        <v>63123.241411199997</v>
      </c>
      <c r="Z13" s="152" t="s">
        <v>6984</v>
      </c>
    </row>
    <row r="14" spans="1:26" x14ac:dyDescent="0.25">
      <c r="A14" s="82" t="str">
        <f>IF(AND(ISBLANK($O14)),"",INDEX(Mapping!$I:$I,MATCH($P14,Mapping!$H:$H,0)))</f>
        <v>OPB</v>
      </c>
      <c r="B14" s="82" t="str">
        <f t="shared" si="4"/>
        <v>IMCO Owned</v>
      </c>
      <c r="C14" s="82" t="str">
        <f t="shared" si="1"/>
        <v>68333ZAL1</v>
      </c>
      <c r="D14" s="82" t="b">
        <f t="shared" si="5"/>
        <v>1</v>
      </c>
      <c r="E14" s="171">
        <f t="shared" si="6"/>
        <v>1</v>
      </c>
      <c r="F14" s="76">
        <f t="shared" si="7"/>
        <v>63.5</v>
      </c>
      <c r="G14" s="76">
        <f t="shared" ca="1" si="8"/>
        <v>63.5</v>
      </c>
      <c r="H14" s="76">
        <f t="shared" ca="1" si="9"/>
        <v>63.5</v>
      </c>
      <c r="I14" s="76">
        <f t="shared" ca="1" si="10"/>
        <v>63.5</v>
      </c>
      <c r="J14" s="4"/>
      <c r="K14" s="77">
        <f t="shared" si="11"/>
        <v>-26792555</v>
      </c>
      <c r="L14" s="77">
        <f t="shared" ca="1" si="12"/>
        <v>-26792555</v>
      </c>
      <c r="M14" s="77">
        <f t="shared" ca="1" si="13"/>
        <v>-26792555</v>
      </c>
      <c r="N14" s="77">
        <f t="shared" ca="1" si="14"/>
        <v>-26792555</v>
      </c>
      <c r="O14" s="152" t="s">
        <v>1141</v>
      </c>
      <c r="P14" s="152" t="s">
        <v>1074</v>
      </c>
      <c r="Q14" s="152" t="s">
        <v>294</v>
      </c>
      <c r="R14" s="152" t="s">
        <v>102</v>
      </c>
      <c r="S14" s="155">
        <v>-42193000</v>
      </c>
      <c r="T14" s="153" t="s">
        <v>7423</v>
      </c>
      <c r="U14" s="152" t="s">
        <v>4</v>
      </c>
      <c r="V14" s="157">
        <v>63.5</v>
      </c>
      <c r="W14" s="157">
        <v>1</v>
      </c>
      <c r="X14" s="154">
        <v>0.94</v>
      </c>
      <c r="Y14" s="156">
        <v>-25185001.699999999</v>
      </c>
      <c r="Z14" s="152" t="s">
        <v>6886</v>
      </c>
    </row>
    <row r="15" spans="1:26" x14ac:dyDescent="0.25">
      <c r="A15" s="82" t="str">
        <f>IF(AND(ISBLANK($O15)),"",INDEX(Mapping!$I:$I,MATCH($P15,Mapping!$H:$H,0)))</f>
        <v>IMCO GC Pool</v>
      </c>
      <c r="B15" s="82" t="str">
        <f t="shared" si="4"/>
        <v>IMCO Owned</v>
      </c>
      <c r="C15" s="82" t="str">
        <f t="shared" si="1"/>
        <v>912797MN4</v>
      </c>
      <c r="D15" s="82" t="b">
        <f t="shared" si="5"/>
        <v>1</v>
      </c>
      <c r="E15" s="171">
        <f t="shared" si="6"/>
        <v>1.3613</v>
      </c>
      <c r="F15" s="76">
        <f t="shared" si="7"/>
        <v>99.68</v>
      </c>
      <c r="G15" s="76">
        <f t="shared" ca="1" si="8"/>
        <v>99.68</v>
      </c>
      <c r="H15" s="76">
        <f t="shared" ca="1" si="9"/>
        <v>99.68</v>
      </c>
      <c r="I15" s="76">
        <f t="shared" ca="1" si="10"/>
        <v>99.68</v>
      </c>
      <c r="J15" s="4"/>
      <c r="K15" s="77">
        <f t="shared" si="11"/>
        <v>-9851412.2784000002</v>
      </c>
      <c r="L15" s="77">
        <f t="shared" ca="1" si="12"/>
        <v>-9851412.2784000002</v>
      </c>
      <c r="M15" s="77">
        <f t="shared" ca="1" si="13"/>
        <v>-9851412.2784000002</v>
      </c>
      <c r="N15" s="77">
        <f t="shared" ca="1" si="14"/>
        <v>-9851412.2784000002</v>
      </c>
      <c r="O15" s="152" t="s">
        <v>6979</v>
      </c>
      <c r="P15" s="152" t="s">
        <v>2415</v>
      </c>
      <c r="Q15" s="152" t="s">
        <v>1142</v>
      </c>
      <c r="R15" s="152" t="s">
        <v>7424</v>
      </c>
      <c r="S15" s="155">
        <v>-7260000</v>
      </c>
      <c r="T15" s="153" t="s">
        <v>7425</v>
      </c>
      <c r="U15" s="152" t="s">
        <v>303</v>
      </c>
      <c r="V15" s="157">
        <v>99.68</v>
      </c>
      <c r="W15" s="157">
        <v>1.3613</v>
      </c>
      <c r="X15" s="154">
        <v>0.99</v>
      </c>
      <c r="Y15" s="156">
        <v>-9752898.1556159984</v>
      </c>
      <c r="Z15" s="152" t="s">
        <v>6980</v>
      </c>
    </row>
    <row r="16" spans="1:26" x14ac:dyDescent="0.25">
      <c r="A16" s="82" t="str">
        <f>IF(AND(ISBLANK($O16)),"",INDEX(Mapping!$I:$I,MATCH($P16,Mapping!$H:$H,0)))</f>
        <v>IMCO EM Equity Pool</v>
      </c>
      <c r="B16" s="82" t="str">
        <f t="shared" si="4"/>
        <v>IMCO Owned</v>
      </c>
      <c r="C16" s="82" t="str">
        <f t="shared" si="1"/>
        <v>912797MX2</v>
      </c>
      <c r="D16" s="82" t="b">
        <f t="shared" si="5"/>
        <v>1</v>
      </c>
      <c r="E16" s="171">
        <f t="shared" si="6"/>
        <v>1.3613</v>
      </c>
      <c r="F16" s="76">
        <f t="shared" si="7"/>
        <v>99.27</v>
      </c>
      <c r="G16" s="76">
        <f t="shared" ca="1" si="8"/>
        <v>119.77371281070025</v>
      </c>
      <c r="H16" s="76">
        <f t="shared" ca="1" si="9"/>
        <v>101.07637465674466</v>
      </c>
      <c r="I16" s="76">
        <f t="shared" ca="1" si="10"/>
        <v>109.10899375934764</v>
      </c>
      <c r="J16" s="4"/>
      <c r="K16" s="77">
        <f t="shared" si="11"/>
        <v>-6959516.9265000001</v>
      </c>
      <c r="L16" s="77">
        <f t="shared" ca="1" si="12"/>
        <v>-8396969.6953341216</v>
      </c>
      <c r="M16" s="77">
        <f t="shared" ca="1" si="13"/>
        <v>-7086156.3442416657</v>
      </c>
      <c r="N16" s="77">
        <f t="shared" ca="1" si="14"/>
        <v>-7649298.7700368976</v>
      </c>
      <c r="O16" s="152" t="s">
        <v>6605</v>
      </c>
      <c r="P16" s="152" t="s">
        <v>2827</v>
      </c>
      <c r="Q16" s="152" t="s">
        <v>1142</v>
      </c>
      <c r="R16" s="152" t="s">
        <v>7426</v>
      </c>
      <c r="S16" s="155">
        <v>-5150000</v>
      </c>
      <c r="T16" s="153" t="s">
        <v>7427</v>
      </c>
      <c r="U16" s="152" t="s">
        <v>303</v>
      </c>
      <c r="V16" s="157">
        <v>99.27</v>
      </c>
      <c r="W16" s="157">
        <v>1.3613</v>
      </c>
      <c r="X16" s="154">
        <v>0.99</v>
      </c>
      <c r="Y16" s="156">
        <v>-6889921.7572349999</v>
      </c>
      <c r="Z16" s="152" t="s">
        <v>2811</v>
      </c>
    </row>
    <row r="17" spans="1:26" x14ac:dyDescent="0.25">
      <c r="A17" s="82" t="str">
        <f>IF(AND(ISBLANK($O17)),"",INDEX(Mapping!$I:$I,MATCH($P17,Mapping!$H:$H,0)))</f>
        <v>IMCO EM Equity Pool</v>
      </c>
      <c r="B17" s="82" t="str">
        <f t="shared" si="4"/>
        <v>IMCO Owned</v>
      </c>
      <c r="C17" s="82" t="str">
        <f t="shared" si="1"/>
        <v>912797HP5</v>
      </c>
      <c r="D17" s="82" t="b">
        <f t="shared" si="5"/>
        <v>1</v>
      </c>
      <c r="E17" s="171">
        <f t="shared" si="6"/>
        <v>1.3613</v>
      </c>
      <c r="F17" s="76">
        <f t="shared" si="7"/>
        <v>99.82</v>
      </c>
      <c r="G17" s="76">
        <f t="shared" ca="1" si="8"/>
        <v>120.08931648444496</v>
      </c>
      <c r="H17" s="76">
        <f t="shared" ca="1" si="9"/>
        <v>101.53941745131553</v>
      </c>
      <c r="I17" s="76">
        <f t="shared" ca="1" si="10"/>
        <v>109.44369699277294</v>
      </c>
      <c r="J17" s="4"/>
      <c r="K17" s="77">
        <f t="shared" si="11"/>
        <v>-17366098.654799998</v>
      </c>
      <c r="L17" s="77">
        <f t="shared" ca="1" si="12"/>
        <v>-20892435.558569137</v>
      </c>
      <c r="M17" s="77">
        <f t="shared" ca="1" si="13"/>
        <v>-17665232.82719361</v>
      </c>
      <c r="N17" s="77">
        <f t="shared" ca="1" si="14"/>
        <v>-19040373.062738258</v>
      </c>
      <c r="O17" s="152" t="s">
        <v>7428</v>
      </c>
      <c r="P17" s="152" t="s">
        <v>1076</v>
      </c>
      <c r="Q17" s="152" t="s">
        <v>1142</v>
      </c>
      <c r="R17" s="152" t="s">
        <v>7429</v>
      </c>
      <c r="S17" s="155">
        <v>-12780000</v>
      </c>
      <c r="T17" s="153" t="s">
        <v>7430</v>
      </c>
      <c r="U17" s="152" t="s">
        <v>303</v>
      </c>
      <c r="V17" s="157">
        <v>99.82</v>
      </c>
      <c r="W17" s="157">
        <v>1.3613</v>
      </c>
      <c r="X17" s="154">
        <v>0.99</v>
      </c>
      <c r="Y17" s="156">
        <v>-17192437.668252002</v>
      </c>
      <c r="Z17" s="152" t="s">
        <v>179</v>
      </c>
    </row>
    <row r="18" spans="1:26" x14ac:dyDescent="0.25">
      <c r="A18" s="82" t="str">
        <f>IF(AND(ISBLANK($O18)),"",INDEX(Mapping!$I:$I,MATCH($P18,Mapping!$H:$H,0)))</f>
        <v>IMCO EM Equity Pool</v>
      </c>
      <c r="B18" s="82" t="str">
        <f t="shared" si="4"/>
        <v>IMCO Owned</v>
      </c>
      <c r="C18" s="82" t="str">
        <f t="shared" si="1"/>
        <v>912797MX2</v>
      </c>
      <c r="D18" s="82" t="b">
        <f t="shared" si="5"/>
        <v>1</v>
      </c>
      <c r="E18" s="171">
        <f t="shared" si="6"/>
        <v>1.3613</v>
      </c>
      <c r="F18" s="76">
        <f t="shared" si="7"/>
        <v>99.27</v>
      </c>
      <c r="G18" s="76">
        <f t="shared" ca="1" si="8"/>
        <v>119.77371281070025</v>
      </c>
      <c r="H18" s="76">
        <f t="shared" ca="1" si="9"/>
        <v>101.07637465674466</v>
      </c>
      <c r="I18" s="76">
        <f t="shared" ca="1" si="10"/>
        <v>109.10899375934764</v>
      </c>
      <c r="J18" s="4"/>
      <c r="K18" s="77">
        <f t="shared" si="11"/>
        <v>-6500053.6730999993</v>
      </c>
      <c r="L18" s="77">
        <f t="shared" ca="1" si="12"/>
        <v>-7842606.6474868199</v>
      </c>
      <c r="M18" s="77">
        <f t="shared" ca="1" si="13"/>
        <v>-6618332.4302528957</v>
      </c>
      <c r="N18" s="77">
        <f t="shared" ca="1" si="14"/>
        <v>-7144296.5211412571</v>
      </c>
      <c r="O18" s="152" t="s">
        <v>7428</v>
      </c>
      <c r="P18" s="152" t="s">
        <v>1076</v>
      </c>
      <c r="Q18" s="152" t="s">
        <v>1142</v>
      </c>
      <c r="R18" s="152" t="s">
        <v>7426</v>
      </c>
      <c r="S18" s="155">
        <v>-4810000</v>
      </c>
      <c r="T18" s="153" t="s">
        <v>7427</v>
      </c>
      <c r="U18" s="152" t="s">
        <v>303</v>
      </c>
      <c r="V18" s="157">
        <v>99.27</v>
      </c>
      <c r="W18" s="157">
        <v>1.3613</v>
      </c>
      <c r="X18" s="154">
        <v>0.99</v>
      </c>
      <c r="Y18" s="156">
        <v>-6435053.1363689993</v>
      </c>
      <c r="Z18" s="152" t="s">
        <v>179</v>
      </c>
    </row>
    <row r="19" spans="1:26" x14ac:dyDescent="0.25">
      <c r="A19" s="82" t="str">
        <f>IF(AND(ISBLANK($O19)),"",INDEX(Mapping!$I:$I,MATCH($P19,Mapping!$H:$H,0)))</f>
        <v>IMCO Global Equity Pool</v>
      </c>
      <c r="B19" s="82" t="str">
        <f t="shared" si="4"/>
        <v>IMCO Owned</v>
      </c>
      <c r="C19" s="82" t="str">
        <f t="shared" si="1"/>
        <v>912797MD6</v>
      </c>
      <c r="D19" s="82" t="b">
        <f t="shared" si="5"/>
        <v>1</v>
      </c>
      <c r="E19" s="171">
        <f t="shared" si="6"/>
        <v>1.3613</v>
      </c>
      <c r="F19" s="76">
        <f t="shared" si="7"/>
        <v>99.86</v>
      </c>
      <c r="G19" s="76">
        <f t="shared" ca="1" si="8"/>
        <v>120.11505852441516</v>
      </c>
      <c r="H19" s="76">
        <f t="shared" ca="1" si="9"/>
        <v>101.57376990722189</v>
      </c>
      <c r="I19" s="76">
        <f t="shared" ca="1" si="10"/>
        <v>109.46947033892563</v>
      </c>
      <c r="J19" s="4"/>
      <c r="K19" s="77">
        <f t="shared" si="11"/>
        <v>-50814154.448399998</v>
      </c>
      <c r="L19" s="77">
        <f t="shared" ca="1" si="12"/>
        <v>-61121020.783479244</v>
      </c>
      <c r="M19" s="77">
        <f t="shared" ca="1" si="13"/>
        <v>-51686213.017943293</v>
      </c>
      <c r="N19" s="77">
        <f t="shared" ca="1" si="14"/>
        <v>-55703971.291675441</v>
      </c>
      <c r="O19" s="152" t="s">
        <v>1143</v>
      </c>
      <c r="P19" s="152" t="s">
        <v>1078</v>
      </c>
      <c r="Q19" s="152" t="s">
        <v>1142</v>
      </c>
      <c r="R19" s="152" t="s">
        <v>7413</v>
      </c>
      <c r="S19" s="155">
        <v>-37380000</v>
      </c>
      <c r="T19" s="153" t="s">
        <v>7414</v>
      </c>
      <c r="U19" s="152" t="s">
        <v>303</v>
      </c>
      <c r="V19" s="157">
        <v>99.86</v>
      </c>
      <c r="W19" s="157">
        <v>1.3613</v>
      </c>
      <c r="X19" s="154">
        <v>0.99</v>
      </c>
      <c r="Y19" s="156">
        <v>-50306012.903915994</v>
      </c>
      <c r="Z19" s="152" t="s">
        <v>182</v>
      </c>
    </row>
    <row r="20" spans="1:26" x14ac:dyDescent="0.25">
      <c r="A20" s="82" t="str">
        <f>IF(AND(ISBLANK($O20)),"",INDEX(Mapping!$I:$I,MATCH($P20,Mapping!$H:$H,0)))</f>
        <v>IMCO Global Equity Pool</v>
      </c>
      <c r="B20" s="82" t="str">
        <f t="shared" si="4"/>
        <v>IMCO Owned</v>
      </c>
      <c r="C20" s="82" t="str">
        <f t="shared" si="1"/>
        <v>912797MN4</v>
      </c>
      <c r="D20" s="82" t="b">
        <f t="shared" si="5"/>
        <v>1</v>
      </c>
      <c r="E20" s="171">
        <f t="shared" si="6"/>
        <v>1.3613</v>
      </c>
      <c r="F20" s="76">
        <f t="shared" si="7"/>
        <v>99.68</v>
      </c>
      <c r="G20" s="76">
        <f t="shared" ca="1" si="8"/>
        <v>120.00161013578727</v>
      </c>
      <c r="H20" s="76">
        <f t="shared" ca="1" si="9"/>
        <v>101.42012779592105</v>
      </c>
      <c r="I20" s="76">
        <f t="shared" ca="1" si="10"/>
        <v>109.35587719016522</v>
      </c>
      <c r="J20" s="4"/>
      <c r="K20" s="77">
        <f t="shared" si="11"/>
        <v>-502069.22080000007</v>
      </c>
      <c r="L20" s="77">
        <f t="shared" ca="1" si="12"/>
        <v>-604425.3099480347</v>
      </c>
      <c r="M20" s="77">
        <f t="shared" ca="1" si="13"/>
        <v>-510833.91388377309</v>
      </c>
      <c r="N20" s="77">
        <f t="shared" ca="1" si="14"/>
        <v>-550804.77579019603</v>
      </c>
      <c r="O20" s="152" t="s">
        <v>7431</v>
      </c>
      <c r="P20" s="152" t="s">
        <v>7432</v>
      </c>
      <c r="Q20" s="152" t="s">
        <v>1142</v>
      </c>
      <c r="R20" s="152" t="s">
        <v>7424</v>
      </c>
      <c r="S20" s="155">
        <v>-370000</v>
      </c>
      <c r="T20" s="153" t="s">
        <v>7425</v>
      </c>
      <c r="U20" s="152" t="s">
        <v>303</v>
      </c>
      <c r="V20" s="157">
        <v>99.68</v>
      </c>
      <c r="W20" s="157">
        <v>1.3613</v>
      </c>
      <c r="X20" s="154">
        <v>0.99</v>
      </c>
      <c r="Y20" s="156">
        <v>-497048.52859200002</v>
      </c>
      <c r="Z20" s="152" t="s">
        <v>2831</v>
      </c>
    </row>
    <row r="21" spans="1:26" x14ac:dyDescent="0.25">
      <c r="A21" s="82" t="str">
        <f>IF(AND(ISBLANK($O21)),"",INDEX(Mapping!$I:$I,MATCH($P21,Mapping!$H:$H,0)))</f>
        <v>WSIB Insurance</v>
      </c>
      <c r="B21" s="82" t="str">
        <f t="shared" si="4"/>
        <v>IMCO Owned</v>
      </c>
      <c r="C21" s="82" t="str">
        <f t="shared" si="1"/>
        <v>91282CDX6</v>
      </c>
      <c r="D21" s="82" t="b">
        <f t="shared" si="5"/>
        <v>1</v>
      </c>
      <c r="E21" s="171">
        <f t="shared" si="6"/>
        <v>1.3613</v>
      </c>
      <c r="F21" s="76">
        <f t="shared" si="7"/>
        <v>99.24</v>
      </c>
      <c r="G21" s="76">
        <f t="shared" ca="1" si="8"/>
        <v>99.24</v>
      </c>
      <c r="H21" s="76">
        <f t="shared" ca="1" si="9"/>
        <v>99.24</v>
      </c>
      <c r="I21" s="76">
        <f t="shared" ca="1" si="10"/>
        <v>99.24</v>
      </c>
      <c r="J21" s="4"/>
      <c r="K21" s="77">
        <f t="shared" si="11"/>
        <v>-1040234.6723999999</v>
      </c>
      <c r="L21" s="77">
        <f t="shared" ca="1" si="12"/>
        <v>-1040234.6723999999</v>
      </c>
      <c r="M21" s="77">
        <f t="shared" ca="1" si="13"/>
        <v>-1040234.6723999999</v>
      </c>
      <c r="N21" s="77">
        <f t="shared" ca="1" si="14"/>
        <v>-1040234.6723999999</v>
      </c>
      <c r="O21" s="152" t="s">
        <v>7433</v>
      </c>
      <c r="P21" s="152" t="s">
        <v>7434</v>
      </c>
      <c r="Q21" s="152" t="s">
        <v>1142</v>
      </c>
      <c r="R21" s="152" t="s">
        <v>7435</v>
      </c>
      <c r="S21" s="155">
        <v>-770000</v>
      </c>
      <c r="T21" s="153" t="s">
        <v>7436</v>
      </c>
      <c r="U21" s="152" t="s">
        <v>303</v>
      </c>
      <c r="V21" s="157">
        <v>99.24</v>
      </c>
      <c r="W21" s="157">
        <v>1.3613</v>
      </c>
      <c r="X21" s="154">
        <v>0.96</v>
      </c>
      <c r="Y21" s="156">
        <v>-998625.28550399991</v>
      </c>
      <c r="Z21" s="152" t="s">
        <v>6997</v>
      </c>
    </row>
    <row r="22" spans="1:26" x14ac:dyDescent="0.25">
      <c r="A22" s="82" t="str">
        <f>IF(AND(ISBLANK($O22)),"",INDEX(Mapping!$I:$I,MATCH($P22,Mapping!$H:$H,0)))</f>
        <v>WSIB Insurance</v>
      </c>
      <c r="B22" s="82" t="str">
        <f t="shared" si="4"/>
        <v>IMCO Owned</v>
      </c>
      <c r="C22" s="82" t="str">
        <f t="shared" si="1"/>
        <v>91282CGW5</v>
      </c>
      <c r="D22" s="82" t="b">
        <f t="shared" si="5"/>
        <v>1</v>
      </c>
      <c r="E22" s="171">
        <f t="shared" si="6"/>
        <v>1.3613</v>
      </c>
      <c r="F22" s="76">
        <f t="shared" si="7"/>
        <v>102.55</v>
      </c>
      <c r="G22" s="76">
        <f t="shared" ca="1" si="8"/>
        <v>102.55</v>
      </c>
      <c r="H22" s="76">
        <f t="shared" ca="1" si="9"/>
        <v>102.55</v>
      </c>
      <c r="I22" s="76">
        <f t="shared" ca="1" si="10"/>
        <v>102.55</v>
      </c>
      <c r="J22" s="4"/>
      <c r="K22" s="77">
        <f t="shared" si="11"/>
        <v>-167521.57799999998</v>
      </c>
      <c r="L22" s="77">
        <f t="shared" ca="1" si="12"/>
        <v>-167521.57799999998</v>
      </c>
      <c r="M22" s="77">
        <f t="shared" ca="1" si="13"/>
        <v>-167521.57799999998</v>
      </c>
      <c r="N22" s="77">
        <f t="shared" ca="1" si="14"/>
        <v>-167521.57799999998</v>
      </c>
      <c r="O22" s="152" t="s">
        <v>7433</v>
      </c>
      <c r="P22" s="152" t="s">
        <v>7434</v>
      </c>
      <c r="Q22" s="152" t="s">
        <v>1142</v>
      </c>
      <c r="R22" s="152" t="s">
        <v>6982</v>
      </c>
      <c r="S22" s="155">
        <v>-120000</v>
      </c>
      <c r="T22" s="153" t="s">
        <v>6983</v>
      </c>
      <c r="U22" s="152" t="s">
        <v>303</v>
      </c>
      <c r="V22" s="157">
        <v>102.55</v>
      </c>
      <c r="W22" s="157">
        <v>1.3613</v>
      </c>
      <c r="X22" s="154">
        <v>0.96</v>
      </c>
      <c r="Y22" s="156">
        <v>-160820.71487999998</v>
      </c>
      <c r="Z22" s="152" t="s">
        <v>6997</v>
      </c>
    </row>
    <row r="23" spans="1:26" x14ac:dyDescent="0.25">
      <c r="A23" s="82" t="str">
        <f>IF(AND(ISBLANK($O23)),"",INDEX(Mapping!$I:$I,MATCH($P23,Mapping!$H:$H,0)))</f>
        <v>WSIB LRI</v>
      </c>
      <c r="B23" s="82" t="str">
        <f t="shared" si="4"/>
        <v>IMCO Owned</v>
      </c>
      <c r="C23" s="82" t="str">
        <f t="shared" si="1"/>
        <v>91282CCM1</v>
      </c>
      <c r="D23" s="82" t="b">
        <f t="shared" si="5"/>
        <v>1</v>
      </c>
      <c r="E23" s="171">
        <f t="shared" si="6"/>
        <v>1.3613</v>
      </c>
      <c r="F23" s="76">
        <f t="shared" si="7"/>
        <v>104.08</v>
      </c>
      <c r="G23" s="76">
        <f t="shared" ca="1" si="8"/>
        <v>104.08</v>
      </c>
      <c r="H23" s="76">
        <f t="shared" ca="1" si="9"/>
        <v>104.08</v>
      </c>
      <c r="I23" s="76">
        <f t="shared" ca="1" si="10"/>
        <v>104.08</v>
      </c>
      <c r="J23" s="4"/>
      <c r="K23" s="77">
        <f t="shared" si="11"/>
        <v>-56673.641600000003</v>
      </c>
      <c r="L23" s="77">
        <f t="shared" ca="1" si="12"/>
        <v>-56673.641600000003</v>
      </c>
      <c r="M23" s="77">
        <f t="shared" ca="1" si="13"/>
        <v>-56673.641600000003</v>
      </c>
      <c r="N23" s="77">
        <f t="shared" ca="1" si="14"/>
        <v>-56673.641600000003</v>
      </c>
      <c r="O23" s="152" t="s">
        <v>7437</v>
      </c>
      <c r="P23" s="152" t="s">
        <v>7438</v>
      </c>
      <c r="Q23" s="152" t="s">
        <v>1142</v>
      </c>
      <c r="R23" s="152" t="s">
        <v>7439</v>
      </c>
      <c r="S23" s="155">
        <v>-40000</v>
      </c>
      <c r="T23" s="153" t="s">
        <v>7440</v>
      </c>
      <c r="U23" s="152" t="s">
        <v>303</v>
      </c>
      <c r="V23" s="157">
        <v>104.08</v>
      </c>
      <c r="W23" s="157">
        <v>1.3613</v>
      </c>
      <c r="X23" s="154">
        <v>0.96</v>
      </c>
      <c r="Y23" s="156">
        <v>-54406.695936000004</v>
      </c>
      <c r="Z23" s="152" t="s">
        <v>7005</v>
      </c>
    </row>
    <row r="24" spans="1:26" x14ac:dyDescent="0.25">
      <c r="A24" s="82" t="str">
        <f>IF(AND(ISBLANK($O24)),"",INDEX(Mapping!$I:$I,MATCH($P24,Mapping!$H:$H,0)))</f>
        <v>OPB</v>
      </c>
      <c r="B24" s="82" t="str">
        <f t="shared" si="4"/>
        <v>IMCO Owned</v>
      </c>
      <c r="C24" s="82" t="str">
        <f t="shared" si="1"/>
        <v>912810RW0</v>
      </c>
      <c r="D24" s="82" t="b">
        <f t="shared" si="5"/>
        <v>1</v>
      </c>
      <c r="E24" s="171">
        <f t="shared" si="6"/>
        <v>1.3613</v>
      </c>
      <c r="F24" s="76">
        <f t="shared" si="7"/>
        <v>97.26</v>
      </c>
      <c r="G24" s="76">
        <f t="shared" ca="1" si="8"/>
        <v>97.26</v>
      </c>
      <c r="H24" s="76">
        <f t="shared" ca="1" si="9"/>
        <v>97.26</v>
      </c>
      <c r="I24" s="76">
        <f t="shared" ca="1" si="10"/>
        <v>97.26</v>
      </c>
      <c r="J24" s="4"/>
      <c r="K24" s="77">
        <f t="shared" si="11"/>
        <v>-12856043.6898</v>
      </c>
      <c r="L24" s="77">
        <f t="shared" ca="1" si="12"/>
        <v>-12856043.6898</v>
      </c>
      <c r="M24" s="77">
        <f t="shared" ca="1" si="13"/>
        <v>-12856043.6898</v>
      </c>
      <c r="N24" s="77">
        <f t="shared" ca="1" si="14"/>
        <v>-12856043.6898</v>
      </c>
      <c r="O24" s="152" t="s">
        <v>7441</v>
      </c>
      <c r="P24" s="152" t="s">
        <v>1074</v>
      </c>
      <c r="Q24" s="152" t="s">
        <v>1142</v>
      </c>
      <c r="R24" s="152" t="s">
        <v>7442</v>
      </c>
      <c r="S24" s="155">
        <v>-9710000</v>
      </c>
      <c r="T24" s="153" t="s">
        <v>7443</v>
      </c>
      <c r="U24" s="152" t="s">
        <v>303</v>
      </c>
      <c r="V24" s="157">
        <v>97.26</v>
      </c>
      <c r="W24" s="157">
        <v>1.3613</v>
      </c>
      <c r="X24" s="154">
        <v>0.94</v>
      </c>
      <c r="Y24" s="156">
        <v>-12084681.068411998</v>
      </c>
      <c r="Z24" s="152" t="s">
        <v>6984</v>
      </c>
    </row>
    <row r="25" spans="1:26" x14ac:dyDescent="0.25">
      <c r="A25" s="82" t="str">
        <f>IF(AND(ISBLANK($O25)),"",INDEX(Mapping!$I:$I,MATCH($P25,Mapping!$H:$H,0)))</f>
        <v>OPB</v>
      </c>
      <c r="B25" s="82" t="str">
        <f t="shared" si="4"/>
        <v>IMCO Owned</v>
      </c>
      <c r="C25" s="82" t="str">
        <f t="shared" si="1"/>
        <v>912810RF7</v>
      </c>
      <c r="D25" s="82" t="b">
        <f t="shared" si="5"/>
        <v>1</v>
      </c>
      <c r="E25" s="171">
        <f t="shared" si="6"/>
        <v>1.3613</v>
      </c>
      <c r="F25" s="76">
        <f t="shared" si="7"/>
        <v>115.39</v>
      </c>
      <c r="G25" s="76">
        <f t="shared" ca="1" si="8"/>
        <v>115.39</v>
      </c>
      <c r="H25" s="76">
        <f t="shared" ca="1" si="9"/>
        <v>115.39</v>
      </c>
      <c r="I25" s="76">
        <f t="shared" ca="1" si="10"/>
        <v>115.39</v>
      </c>
      <c r="J25" s="4"/>
      <c r="K25" s="77">
        <f t="shared" si="11"/>
        <v>-1083854.8082999999</v>
      </c>
      <c r="L25" s="77">
        <f t="shared" ca="1" si="12"/>
        <v>-1083854.8082999999</v>
      </c>
      <c r="M25" s="77">
        <f t="shared" ca="1" si="13"/>
        <v>-1083854.8082999999</v>
      </c>
      <c r="N25" s="77">
        <f t="shared" ca="1" si="14"/>
        <v>-1083854.8082999999</v>
      </c>
      <c r="O25" s="152" t="s">
        <v>7444</v>
      </c>
      <c r="P25" s="152" t="s">
        <v>7445</v>
      </c>
      <c r="Q25" s="152" t="s">
        <v>1142</v>
      </c>
      <c r="R25" s="152" t="s">
        <v>7003</v>
      </c>
      <c r="S25" s="155">
        <v>-690000</v>
      </c>
      <c r="T25" s="153" t="s">
        <v>7004</v>
      </c>
      <c r="U25" s="152" t="s">
        <v>303</v>
      </c>
      <c r="V25" s="157">
        <v>115.39</v>
      </c>
      <c r="W25" s="157">
        <v>1.3613</v>
      </c>
      <c r="X25" s="154">
        <v>0.95</v>
      </c>
      <c r="Y25" s="156">
        <v>-1029662.0678849999</v>
      </c>
      <c r="Z25" s="152" t="s">
        <v>6984</v>
      </c>
    </row>
    <row r="26" spans="1:26" x14ac:dyDescent="0.25">
      <c r="A26" s="82" t="str">
        <f>IF(AND(ISBLANK($O26)),"",INDEX(Mapping!$I:$I,MATCH($P26,Mapping!$H:$H,0)))</f>
        <v>OPB</v>
      </c>
      <c r="B26" s="82" t="str">
        <f t="shared" si="4"/>
        <v>IMCO Owned</v>
      </c>
      <c r="C26" s="82" t="str">
        <f t="shared" si="1"/>
        <v>91282CGW5</v>
      </c>
      <c r="D26" s="82" t="b">
        <f t="shared" si="5"/>
        <v>1</v>
      </c>
      <c r="E26" s="171">
        <f t="shared" si="6"/>
        <v>1.3613</v>
      </c>
      <c r="F26" s="76">
        <f t="shared" si="7"/>
        <v>102.55</v>
      </c>
      <c r="G26" s="76">
        <f t="shared" ca="1" si="8"/>
        <v>102.55</v>
      </c>
      <c r="H26" s="76">
        <f t="shared" ca="1" si="9"/>
        <v>102.55</v>
      </c>
      <c r="I26" s="76">
        <f t="shared" ca="1" si="10"/>
        <v>102.55</v>
      </c>
      <c r="J26" s="4"/>
      <c r="K26" s="77">
        <f t="shared" si="11"/>
        <v>-223362.10399999999</v>
      </c>
      <c r="L26" s="77">
        <f t="shared" ca="1" si="12"/>
        <v>-223362.10399999999</v>
      </c>
      <c r="M26" s="77">
        <f t="shared" ca="1" si="13"/>
        <v>-223362.10399999999</v>
      </c>
      <c r="N26" s="77">
        <f t="shared" ca="1" si="14"/>
        <v>-223362.10399999999</v>
      </c>
      <c r="O26" s="152" t="s">
        <v>7444</v>
      </c>
      <c r="P26" s="152" t="s">
        <v>7445</v>
      </c>
      <c r="Q26" s="152" t="s">
        <v>1142</v>
      </c>
      <c r="R26" s="152" t="s">
        <v>6982</v>
      </c>
      <c r="S26" s="155">
        <v>-160000</v>
      </c>
      <c r="T26" s="153" t="s">
        <v>6983</v>
      </c>
      <c r="U26" s="152" t="s">
        <v>303</v>
      </c>
      <c r="V26" s="157">
        <v>102.55</v>
      </c>
      <c r="W26" s="157">
        <v>1.3613</v>
      </c>
      <c r="X26" s="154">
        <v>0.96</v>
      </c>
      <c r="Y26" s="156">
        <v>-214427.61983999997</v>
      </c>
      <c r="Z26" s="152" t="s">
        <v>6984</v>
      </c>
    </row>
    <row r="27" spans="1:26" x14ac:dyDescent="0.25">
      <c r="A27" s="82" t="str">
        <f>IF(AND(ISBLANK($O27)),"",INDEX(Mapping!$I:$I,MATCH($P27,Mapping!$H:$H,0)))</f>
        <v>OPB</v>
      </c>
      <c r="B27" s="82" t="str">
        <f t="shared" si="4"/>
        <v>IMCO Owned</v>
      </c>
      <c r="C27" s="82" t="str">
        <f t="shared" si="1"/>
        <v>91282CDX6</v>
      </c>
      <c r="D27" s="82" t="b">
        <f t="shared" si="5"/>
        <v>1</v>
      </c>
      <c r="E27" s="171">
        <f t="shared" si="6"/>
        <v>1.3613</v>
      </c>
      <c r="F27" s="76">
        <f t="shared" si="7"/>
        <v>99.24</v>
      </c>
      <c r="G27" s="76">
        <f t="shared" ca="1" si="8"/>
        <v>99.24</v>
      </c>
      <c r="H27" s="76">
        <f t="shared" ca="1" si="9"/>
        <v>99.24</v>
      </c>
      <c r="I27" s="76">
        <f t="shared" ca="1" si="10"/>
        <v>99.24</v>
      </c>
      <c r="J27" s="4"/>
      <c r="K27" s="77">
        <f t="shared" si="11"/>
        <v>-1377973.2023999998</v>
      </c>
      <c r="L27" s="77">
        <f t="shared" ca="1" si="12"/>
        <v>-1377973.2023999998</v>
      </c>
      <c r="M27" s="77">
        <f t="shared" ca="1" si="13"/>
        <v>-1377973.2023999998</v>
      </c>
      <c r="N27" s="77">
        <f t="shared" ca="1" si="14"/>
        <v>-1377973.2023999998</v>
      </c>
      <c r="O27" s="152" t="s">
        <v>7340</v>
      </c>
      <c r="P27" s="152" t="s">
        <v>1074</v>
      </c>
      <c r="Q27" s="152" t="s">
        <v>7410</v>
      </c>
      <c r="R27" s="152" t="s">
        <v>7435</v>
      </c>
      <c r="S27" s="155">
        <v>-1020000</v>
      </c>
      <c r="T27" s="153" t="s">
        <v>7436</v>
      </c>
      <c r="U27" s="152" t="s">
        <v>303</v>
      </c>
      <c r="V27" s="157">
        <v>99.24</v>
      </c>
      <c r="W27" s="157">
        <v>1.3613</v>
      </c>
      <c r="X27" s="154">
        <v>0.98</v>
      </c>
      <c r="Y27" s="156">
        <v>-1350413.738352</v>
      </c>
      <c r="Z27" s="152" t="s">
        <v>6984</v>
      </c>
    </row>
    <row r="28" spans="1:26" x14ac:dyDescent="0.25">
      <c r="A28" s="82" t="str">
        <f>IF(AND(ISBLANK($O28)),"",INDEX(Mapping!$I:$I,MATCH($P28,Mapping!$H:$H,0)))</f>
        <v>OPB</v>
      </c>
      <c r="B28" s="82" t="str">
        <f t="shared" si="4"/>
        <v>IMCO Owned</v>
      </c>
      <c r="C28" s="82" t="str">
        <f t="shared" si="1"/>
        <v>91282CFR7</v>
      </c>
      <c r="D28" s="82" t="b">
        <f t="shared" si="5"/>
        <v>1</v>
      </c>
      <c r="E28" s="171">
        <f t="shared" si="6"/>
        <v>1.3613</v>
      </c>
      <c r="F28" s="76">
        <f t="shared" si="7"/>
        <v>105.9</v>
      </c>
      <c r="G28" s="76">
        <f t="shared" ca="1" si="8"/>
        <v>105.9</v>
      </c>
      <c r="H28" s="76">
        <f t="shared" ca="1" si="9"/>
        <v>105.9</v>
      </c>
      <c r="I28" s="76">
        <f t="shared" ca="1" si="10"/>
        <v>105.9</v>
      </c>
      <c r="J28" s="4"/>
      <c r="K28" s="77">
        <f t="shared" si="11"/>
        <v>-102210.62403000001</v>
      </c>
      <c r="L28" s="77">
        <f t="shared" ca="1" si="12"/>
        <v>-102210.62403000001</v>
      </c>
      <c r="M28" s="77">
        <f t="shared" ca="1" si="13"/>
        <v>-102210.62403000001</v>
      </c>
      <c r="N28" s="77">
        <f t="shared" ca="1" si="14"/>
        <v>-102210.62403000001</v>
      </c>
      <c r="O28" s="152" t="s">
        <v>7340</v>
      </c>
      <c r="P28" s="152" t="s">
        <v>1074</v>
      </c>
      <c r="Q28" s="152" t="s">
        <v>7410</v>
      </c>
      <c r="R28" s="152" t="s">
        <v>7446</v>
      </c>
      <c r="S28" s="155">
        <v>-70900</v>
      </c>
      <c r="T28" s="153" t="s">
        <v>7447</v>
      </c>
      <c r="U28" s="152" t="s">
        <v>303</v>
      </c>
      <c r="V28" s="157">
        <v>105.9</v>
      </c>
      <c r="W28" s="157">
        <v>1.3613</v>
      </c>
      <c r="X28" s="154">
        <v>0.98</v>
      </c>
      <c r="Y28" s="156">
        <v>-100166.41154939999</v>
      </c>
      <c r="Z28" s="152" t="s">
        <v>6984</v>
      </c>
    </row>
    <row r="29" spans="1:26" x14ac:dyDescent="0.25">
      <c r="A29" s="82" t="str">
        <f>IF(AND(ISBLANK($O29)),"",INDEX(Mapping!$I:$I,MATCH($P29,Mapping!$H:$H,0)))</f>
        <v>OPB</v>
      </c>
      <c r="B29" s="82" t="str">
        <f t="shared" si="4"/>
        <v>IMCO Owned</v>
      </c>
      <c r="C29" s="82" t="str">
        <f t="shared" si="1"/>
        <v>68333ZAA5</v>
      </c>
      <c r="D29" s="82" t="b">
        <f t="shared" si="5"/>
        <v>1</v>
      </c>
      <c r="E29" s="171">
        <f t="shared" si="6"/>
        <v>1</v>
      </c>
      <c r="F29" s="76">
        <f t="shared" si="7"/>
        <v>79.91</v>
      </c>
      <c r="G29" s="76">
        <f t="shared" ca="1" si="8"/>
        <v>79.91</v>
      </c>
      <c r="H29" s="76">
        <f t="shared" ca="1" si="9"/>
        <v>79.91</v>
      </c>
      <c r="I29" s="76">
        <f t="shared" ca="1" si="10"/>
        <v>79.91</v>
      </c>
      <c r="J29" s="4"/>
      <c r="K29" s="77">
        <f t="shared" si="11"/>
        <v>-3562387.8</v>
      </c>
      <c r="L29" s="77">
        <f t="shared" ca="1" si="12"/>
        <v>-3562387.8</v>
      </c>
      <c r="M29" s="77">
        <f t="shared" ca="1" si="13"/>
        <v>-3562387.8</v>
      </c>
      <c r="N29" s="77">
        <f t="shared" ca="1" si="14"/>
        <v>-3562387.8</v>
      </c>
      <c r="O29" s="152" t="s">
        <v>1145</v>
      </c>
      <c r="P29" s="152" t="s">
        <v>1074</v>
      </c>
      <c r="Q29" s="152" t="s">
        <v>259</v>
      </c>
      <c r="R29" s="152" t="s">
        <v>12231</v>
      </c>
      <c r="S29" s="155">
        <v>-4458000</v>
      </c>
      <c r="T29" s="153" t="s">
        <v>12232</v>
      </c>
      <c r="U29" s="152" t="s">
        <v>4</v>
      </c>
      <c r="V29" s="157">
        <v>79.91</v>
      </c>
      <c r="W29" s="157">
        <v>1</v>
      </c>
      <c r="X29" s="154">
        <v>0.96</v>
      </c>
      <c r="Y29" s="156">
        <v>-3419892.2880000002</v>
      </c>
      <c r="Z29" s="152" t="s">
        <v>6886</v>
      </c>
    </row>
    <row r="30" spans="1:26" x14ac:dyDescent="0.25">
      <c r="A30" s="82" t="str">
        <f>IF(AND(ISBLANK($O30)),"",INDEX(Mapping!$I:$I,MATCH($P30,Mapping!$H:$H,0)))</f>
        <v>OPB</v>
      </c>
      <c r="B30" s="82" t="str">
        <f t="shared" si="4"/>
        <v>IMCO Owned</v>
      </c>
      <c r="C30" s="82" t="str">
        <f t="shared" si="1"/>
        <v>91282CDX6</v>
      </c>
      <c r="D30" s="82" t="b">
        <f t="shared" si="5"/>
        <v>1</v>
      </c>
      <c r="E30" s="171">
        <f t="shared" si="6"/>
        <v>1.3613</v>
      </c>
      <c r="F30" s="76">
        <f t="shared" si="7"/>
        <v>99.24</v>
      </c>
      <c r="G30" s="76">
        <f t="shared" ca="1" si="8"/>
        <v>99.24</v>
      </c>
      <c r="H30" s="76">
        <f t="shared" ca="1" si="9"/>
        <v>99.24</v>
      </c>
      <c r="I30" s="76">
        <f t="shared" ca="1" si="10"/>
        <v>99.24</v>
      </c>
      <c r="J30" s="4"/>
      <c r="K30" s="77">
        <f t="shared" si="11"/>
        <v>-418795.77720000001</v>
      </c>
      <c r="L30" s="77">
        <f t="shared" ca="1" si="12"/>
        <v>-418795.77720000001</v>
      </c>
      <c r="M30" s="77">
        <f t="shared" ca="1" si="13"/>
        <v>-418795.77720000001</v>
      </c>
      <c r="N30" s="77">
        <f t="shared" ca="1" si="14"/>
        <v>-418795.77720000001</v>
      </c>
      <c r="O30" s="152" t="s">
        <v>6981</v>
      </c>
      <c r="P30" s="152" t="s">
        <v>1074</v>
      </c>
      <c r="Q30" s="152" t="s">
        <v>259</v>
      </c>
      <c r="R30" s="152" t="s">
        <v>7435</v>
      </c>
      <c r="S30" s="155">
        <v>-310000</v>
      </c>
      <c r="T30" s="153" t="s">
        <v>7436</v>
      </c>
      <c r="U30" s="152" t="s">
        <v>303</v>
      </c>
      <c r="V30" s="157">
        <v>99.24</v>
      </c>
      <c r="W30" s="157">
        <v>1.3613</v>
      </c>
      <c r="X30" s="154">
        <v>0.98</v>
      </c>
      <c r="Y30" s="156">
        <v>-410419.86165600002</v>
      </c>
      <c r="Z30" s="152" t="s">
        <v>6984</v>
      </c>
    </row>
    <row r="31" spans="1:26" x14ac:dyDescent="0.25">
      <c r="A31" s="82" t="str">
        <f>IF(AND(ISBLANK($O31)),"",INDEX(Mapping!$I:$I,MATCH($P31,Mapping!$H:$H,0)))</f>
        <v>OPB</v>
      </c>
      <c r="B31" s="82" t="str">
        <f t="shared" si="4"/>
        <v>IMCO Owned</v>
      </c>
      <c r="C31" s="82" t="str">
        <f t="shared" si="1"/>
        <v>91282CFR7</v>
      </c>
      <c r="D31" s="82" t="b">
        <f t="shared" si="5"/>
        <v>1</v>
      </c>
      <c r="E31" s="171">
        <f t="shared" si="6"/>
        <v>1.3613</v>
      </c>
      <c r="F31" s="76">
        <f t="shared" si="7"/>
        <v>105.9</v>
      </c>
      <c r="G31" s="76">
        <f t="shared" ca="1" si="8"/>
        <v>105.9</v>
      </c>
      <c r="H31" s="76">
        <f t="shared" ca="1" si="9"/>
        <v>105.9</v>
      </c>
      <c r="I31" s="76">
        <f t="shared" ca="1" si="10"/>
        <v>105.9</v>
      </c>
      <c r="J31" s="4"/>
      <c r="K31" s="77">
        <f t="shared" si="11"/>
        <v>-807305.35200000007</v>
      </c>
      <c r="L31" s="77">
        <f t="shared" ca="1" si="12"/>
        <v>-807305.35200000007</v>
      </c>
      <c r="M31" s="77">
        <f t="shared" ca="1" si="13"/>
        <v>-807305.35200000007</v>
      </c>
      <c r="N31" s="77">
        <f t="shared" ca="1" si="14"/>
        <v>-807305.35200000007</v>
      </c>
      <c r="O31" s="152" t="s">
        <v>6981</v>
      </c>
      <c r="P31" s="152" t="s">
        <v>1074</v>
      </c>
      <c r="Q31" s="152" t="s">
        <v>259</v>
      </c>
      <c r="R31" s="152" t="s">
        <v>7446</v>
      </c>
      <c r="S31" s="155">
        <v>-560000</v>
      </c>
      <c r="T31" s="153" t="s">
        <v>7447</v>
      </c>
      <c r="U31" s="152" t="s">
        <v>303</v>
      </c>
      <c r="V31" s="157">
        <v>105.9</v>
      </c>
      <c r="W31" s="157">
        <v>1.3613</v>
      </c>
      <c r="X31" s="154">
        <v>0.98</v>
      </c>
      <c r="Y31" s="156">
        <v>-791159.24496000004</v>
      </c>
      <c r="Z31" s="152" t="s">
        <v>6984</v>
      </c>
    </row>
    <row r="32" spans="1:26" x14ac:dyDescent="0.25">
      <c r="A32" s="82" t="str">
        <f>IF(AND(ISBLANK($O32)),"",INDEX(Mapping!$I:$I,MATCH($P32,Mapping!$H:$H,0)))</f>
        <v>OPB</v>
      </c>
      <c r="B32" s="82" t="str">
        <f t="shared" si="4"/>
        <v>IMCO Owned</v>
      </c>
      <c r="C32" s="82" t="str">
        <f t="shared" si="1"/>
        <v>91282CGK1</v>
      </c>
      <c r="D32" s="82" t="b">
        <f t="shared" si="5"/>
        <v>1</v>
      </c>
      <c r="E32" s="171">
        <f t="shared" si="6"/>
        <v>1.3613</v>
      </c>
      <c r="F32" s="76">
        <f t="shared" si="7"/>
        <v>98.18</v>
      </c>
      <c r="G32" s="76">
        <f t="shared" ca="1" si="8"/>
        <v>98.18</v>
      </c>
      <c r="H32" s="76">
        <f t="shared" ca="1" si="9"/>
        <v>98.18</v>
      </c>
      <c r="I32" s="76">
        <f t="shared" ca="1" si="10"/>
        <v>98.18</v>
      </c>
      <c r="J32" s="4"/>
      <c r="K32" s="77">
        <f t="shared" si="11"/>
        <v>-1376620.0702000002</v>
      </c>
      <c r="L32" s="77">
        <f t="shared" ca="1" si="12"/>
        <v>-1376620.0702000002</v>
      </c>
      <c r="M32" s="77">
        <f t="shared" ca="1" si="13"/>
        <v>-1376620.0702000002</v>
      </c>
      <c r="N32" s="77">
        <f t="shared" ca="1" si="14"/>
        <v>-1376620.0702000002</v>
      </c>
      <c r="O32" s="152" t="s">
        <v>6981</v>
      </c>
      <c r="P32" s="152" t="s">
        <v>1074</v>
      </c>
      <c r="Q32" s="152" t="s">
        <v>259</v>
      </c>
      <c r="R32" s="152" t="s">
        <v>7448</v>
      </c>
      <c r="S32" s="155">
        <v>-1030000</v>
      </c>
      <c r="T32" s="153" t="s">
        <v>7449</v>
      </c>
      <c r="U32" s="152" t="s">
        <v>303</v>
      </c>
      <c r="V32" s="157">
        <v>98.18</v>
      </c>
      <c r="W32" s="157">
        <v>1.3613</v>
      </c>
      <c r="X32" s="154">
        <v>0.96</v>
      </c>
      <c r="Y32" s="156">
        <v>-1321555.2673919997</v>
      </c>
      <c r="Z32" s="152" t="s">
        <v>6984</v>
      </c>
    </row>
    <row r="33" spans="1:26" x14ac:dyDescent="0.25">
      <c r="A33" s="82" t="str">
        <f>IF(AND(ISBLANK($O33)),"",INDEX(Mapping!$I:$I,MATCH($P33,Mapping!$H:$H,0)))</f>
        <v>OPB</v>
      </c>
      <c r="B33" s="82" t="str">
        <f t="shared" si="4"/>
        <v>IMCO Owned</v>
      </c>
      <c r="C33" s="82" t="str">
        <f t="shared" si="1"/>
        <v>68333ZAA5</v>
      </c>
      <c r="D33" s="82" t="b">
        <f t="shared" si="5"/>
        <v>1</v>
      </c>
      <c r="E33" s="171">
        <f t="shared" si="6"/>
        <v>1</v>
      </c>
      <c r="F33" s="76">
        <f t="shared" si="7"/>
        <v>79.91</v>
      </c>
      <c r="G33" s="76">
        <f t="shared" ca="1" si="8"/>
        <v>79.91</v>
      </c>
      <c r="H33" s="76">
        <f t="shared" ca="1" si="9"/>
        <v>79.91</v>
      </c>
      <c r="I33" s="76">
        <f t="shared" ca="1" si="10"/>
        <v>79.91</v>
      </c>
      <c r="J33" s="4"/>
      <c r="K33" s="77">
        <f t="shared" si="11"/>
        <v>-1254587</v>
      </c>
      <c r="L33" s="77">
        <f t="shared" ca="1" si="12"/>
        <v>-1254587</v>
      </c>
      <c r="M33" s="77">
        <f t="shared" ca="1" si="13"/>
        <v>-1254587</v>
      </c>
      <c r="N33" s="77">
        <f t="shared" ca="1" si="14"/>
        <v>-1254587</v>
      </c>
      <c r="O33" s="152" t="s">
        <v>1202</v>
      </c>
      <c r="P33" s="152" t="s">
        <v>1074</v>
      </c>
      <c r="Q33" s="152" t="s">
        <v>260</v>
      </c>
      <c r="R33" s="152" t="s">
        <v>12231</v>
      </c>
      <c r="S33" s="155">
        <v>-1570000</v>
      </c>
      <c r="T33" s="153" t="s">
        <v>12232</v>
      </c>
      <c r="U33" s="152" t="s">
        <v>4</v>
      </c>
      <c r="V33" s="157">
        <v>79.91</v>
      </c>
      <c r="W33" s="157">
        <v>1</v>
      </c>
      <c r="X33" s="154">
        <v>0.98</v>
      </c>
      <c r="Y33" s="156">
        <v>-1229495.26</v>
      </c>
      <c r="Z33" s="152" t="s">
        <v>6886</v>
      </c>
    </row>
    <row r="34" spans="1:26" x14ac:dyDescent="0.25">
      <c r="A34" s="82" t="str">
        <f>IF(AND(ISBLANK($O34)),"",INDEX(Mapping!$I:$I,MATCH($P34,Mapping!$H:$H,0)))</f>
        <v>OPB</v>
      </c>
      <c r="B34" s="82" t="str">
        <f t="shared" si="4"/>
        <v>IMCO Owned</v>
      </c>
      <c r="C34" s="82" t="str">
        <f t="shared" si="1"/>
        <v>68333ZAV9</v>
      </c>
      <c r="D34" s="82" t="b">
        <f t="shared" si="5"/>
        <v>1</v>
      </c>
      <c r="E34" s="171">
        <f t="shared" si="6"/>
        <v>1</v>
      </c>
      <c r="F34" s="76">
        <f t="shared" si="7"/>
        <v>93.04</v>
      </c>
      <c r="G34" s="76">
        <f t="shared" ca="1" si="8"/>
        <v>93.04</v>
      </c>
      <c r="H34" s="76">
        <f t="shared" ca="1" si="9"/>
        <v>93.04</v>
      </c>
      <c r="I34" s="76">
        <f t="shared" ca="1" si="10"/>
        <v>93.04</v>
      </c>
      <c r="J34" s="4"/>
      <c r="K34" s="77">
        <f t="shared" si="11"/>
        <v>-1258831.2000000002</v>
      </c>
      <c r="L34" s="77">
        <f t="shared" ca="1" si="12"/>
        <v>-1258831.2000000002</v>
      </c>
      <c r="M34" s="77">
        <f t="shared" ca="1" si="13"/>
        <v>-1258831.2000000002</v>
      </c>
      <c r="N34" s="77">
        <f t="shared" ca="1" si="14"/>
        <v>-1258831.2000000002</v>
      </c>
      <c r="O34" s="152" t="s">
        <v>1202</v>
      </c>
      <c r="P34" s="152" t="s">
        <v>1074</v>
      </c>
      <c r="Q34" s="152" t="s">
        <v>260</v>
      </c>
      <c r="R34" s="152" t="s">
        <v>2825</v>
      </c>
      <c r="S34" s="155">
        <v>-1353000</v>
      </c>
      <c r="T34" s="153" t="s">
        <v>2826</v>
      </c>
      <c r="U34" s="152" t="s">
        <v>4</v>
      </c>
      <c r="V34" s="157">
        <v>93.04</v>
      </c>
      <c r="W34" s="157">
        <v>1</v>
      </c>
      <c r="X34" s="154">
        <v>0.96</v>
      </c>
      <c r="Y34" s="156">
        <v>-1208477.952</v>
      </c>
      <c r="Z34" s="152" t="s">
        <v>6886</v>
      </c>
    </row>
    <row r="35" spans="1:26" x14ac:dyDescent="0.25">
      <c r="A35" s="82" t="str">
        <f>IF(AND(ISBLANK($O35)),"",INDEX(Mapping!$I:$I,MATCH($P35,Mapping!$H:$H,0)))</f>
        <v>OPB</v>
      </c>
      <c r="B35" s="82" t="str">
        <f t="shared" si="4"/>
        <v>IMCO Owned</v>
      </c>
      <c r="C35" s="82" t="str">
        <f t="shared" si="1"/>
        <v>68333ZAA5</v>
      </c>
      <c r="D35" s="82" t="b">
        <f t="shared" si="5"/>
        <v>1</v>
      </c>
      <c r="E35" s="171">
        <f t="shared" si="6"/>
        <v>1</v>
      </c>
      <c r="F35" s="76">
        <f t="shared" si="7"/>
        <v>79.91</v>
      </c>
      <c r="G35" s="76">
        <f t="shared" ca="1" si="8"/>
        <v>79.91</v>
      </c>
      <c r="H35" s="76">
        <f t="shared" ca="1" si="9"/>
        <v>79.91</v>
      </c>
      <c r="I35" s="76">
        <f t="shared" ca="1" si="10"/>
        <v>79.91</v>
      </c>
      <c r="J35" s="4"/>
      <c r="K35" s="77">
        <f t="shared" si="11"/>
        <v>-1662128</v>
      </c>
      <c r="L35" s="77">
        <f t="shared" ca="1" si="12"/>
        <v>-1662128</v>
      </c>
      <c r="M35" s="77">
        <f t="shared" ca="1" si="13"/>
        <v>-1662128</v>
      </c>
      <c r="N35" s="77">
        <f t="shared" ca="1" si="14"/>
        <v>-1662128</v>
      </c>
      <c r="O35" s="152" t="s">
        <v>1146</v>
      </c>
      <c r="P35" s="152" t="s">
        <v>1074</v>
      </c>
      <c r="Q35" s="152" t="s">
        <v>329</v>
      </c>
      <c r="R35" s="152" t="s">
        <v>12231</v>
      </c>
      <c r="S35" s="155">
        <v>-2080000</v>
      </c>
      <c r="T35" s="153" t="s">
        <v>12232</v>
      </c>
      <c r="U35" s="152" t="s">
        <v>4</v>
      </c>
      <c r="V35" s="157">
        <v>79.91</v>
      </c>
      <c r="W35" s="157">
        <v>1</v>
      </c>
      <c r="X35" s="154">
        <v>0.98</v>
      </c>
      <c r="Y35" s="156">
        <v>-1628885.44</v>
      </c>
      <c r="Z35" s="152" t="s">
        <v>6886</v>
      </c>
    </row>
    <row r="36" spans="1:26" x14ac:dyDescent="0.25">
      <c r="A36" s="82" t="str">
        <f>IF(AND(ISBLANK($O36)),"",INDEX(Mapping!$I:$I,MATCH($P36,Mapping!$H:$H,0)))</f>
        <v>OPB</v>
      </c>
      <c r="B36" s="82" t="str">
        <f t="shared" si="4"/>
        <v>IMCO Owned</v>
      </c>
      <c r="C36" s="82" t="str">
        <f t="shared" si="1"/>
        <v>68333ZAV9</v>
      </c>
      <c r="D36" s="82" t="b">
        <f t="shared" si="5"/>
        <v>1</v>
      </c>
      <c r="E36" s="171">
        <f t="shared" si="6"/>
        <v>1</v>
      </c>
      <c r="F36" s="76">
        <f t="shared" si="7"/>
        <v>93.04</v>
      </c>
      <c r="G36" s="76">
        <f t="shared" ca="1" si="8"/>
        <v>93.04</v>
      </c>
      <c r="H36" s="76">
        <f t="shared" ca="1" si="9"/>
        <v>93.04</v>
      </c>
      <c r="I36" s="76">
        <f t="shared" ca="1" si="10"/>
        <v>93.04</v>
      </c>
      <c r="J36" s="4"/>
      <c r="K36" s="77">
        <f t="shared" si="11"/>
        <v>-1958492</v>
      </c>
      <c r="L36" s="77">
        <f t="shared" ca="1" si="12"/>
        <v>-1958492</v>
      </c>
      <c r="M36" s="77">
        <f t="shared" ca="1" si="13"/>
        <v>-1958492</v>
      </c>
      <c r="N36" s="77">
        <f t="shared" ca="1" si="14"/>
        <v>-1958492</v>
      </c>
      <c r="O36" s="152" t="s">
        <v>1146</v>
      </c>
      <c r="P36" s="152" t="s">
        <v>1074</v>
      </c>
      <c r="Q36" s="152" t="s">
        <v>329</v>
      </c>
      <c r="R36" s="152" t="s">
        <v>2825</v>
      </c>
      <c r="S36" s="155">
        <v>-2105000</v>
      </c>
      <c r="T36" s="153" t="s">
        <v>2826</v>
      </c>
      <c r="U36" s="152" t="s">
        <v>4</v>
      </c>
      <c r="V36" s="157">
        <v>93.04</v>
      </c>
      <c r="W36" s="157">
        <v>1</v>
      </c>
      <c r="X36" s="154">
        <v>0.94</v>
      </c>
      <c r="Y36" s="156">
        <v>-1840982.48</v>
      </c>
      <c r="Z36" s="152" t="s">
        <v>6886</v>
      </c>
    </row>
    <row r="37" spans="1:26" x14ac:dyDescent="0.25">
      <c r="A37" s="82" t="str">
        <f>IF(AND(ISBLANK($O37)),"",INDEX(Mapping!$I:$I,MATCH($P37,Mapping!$H:$H,0)))</f>
        <v>OPB</v>
      </c>
      <c r="B37" s="82" t="str">
        <f t="shared" si="4"/>
        <v>IMCO Owned</v>
      </c>
      <c r="C37" s="82" t="str">
        <f t="shared" si="1"/>
        <v>91282CDX6</v>
      </c>
      <c r="D37" s="82" t="b">
        <f t="shared" si="5"/>
        <v>1</v>
      </c>
      <c r="E37" s="171">
        <f t="shared" si="6"/>
        <v>1.3613</v>
      </c>
      <c r="F37" s="76">
        <f t="shared" si="7"/>
        <v>99.24</v>
      </c>
      <c r="G37" s="76">
        <f t="shared" ca="1" si="8"/>
        <v>99.24</v>
      </c>
      <c r="H37" s="76">
        <f t="shared" ca="1" si="9"/>
        <v>99.24</v>
      </c>
      <c r="I37" s="76">
        <f t="shared" ca="1" si="10"/>
        <v>99.24</v>
      </c>
      <c r="J37" s="4"/>
      <c r="K37" s="77">
        <f t="shared" si="11"/>
        <v>-6604814.6926800003</v>
      </c>
      <c r="L37" s="77">
        <f t="shared" ca="1" si="12"/>
        <v>-6604814.6926800003</v>
      </c>
      <c r="M37" s="77">
        <f t="shared" ca="1" si="13"/>
        <v>-6604814.6926800003</v>
      </c>
      <c r="N37" s="77">
        <f t="shared" ca="1" si="14"/>
        <v>-6604814.6926800003</v>
      </c>
      <c r="O37" s="152" t="s">
        <v>7450</v>
      </c>
      <c r="P37" s="152" t="s">
        <v>1074</v>
      </c>
      <c r="Q37" s="152" t="s">
        <v>329</v>
      </c>
      <c r="R37" s="152" t="s">
        <v>7435</v>
      </c>
      <c r="S37" s="155">
        <v>-4889000</v>
      </c>
      <c r="T37" s="153" t="s">
        <v>7436</v>
      </c>
      <c r="U37" s="152" t="s">
        <v>303</v>
      </c>
      <c r="V37" s="157">
        <v>99.24</v>
      </c>
      <c r="W37" s="157">
        <v>1.3613</v>
      </c>
      <c r="X37" s="154">
        <v>0.98</v>
      </c>
      <c r="Y37" s="156">
        <v>-6472718.3988263998</v>
      </c>
      <c r="Z37" s="152" t="s">
        <v>6984</v>
      </c>
    </row>
    <row r="38" spans="1:26" x14ac:dyDescent="0.25">
      <c r="A38" s="82" t="str">
        <f>IF(AND(ISBLANK($O38)),"",INDEX(Mapping!$I:$I,MATCH($P38,Mapping!$H:$H,0)))</f>
        <v>OPB</v>
      </c>
      <c r="B38" s="82" t="str">
        <f t="shared" si="4"/>
        <v>IMCO Owned</v>
      </c>
      <c r="C38" s="82" t="str">
        <f t="shared" si="1"/>
        <v>91282CFR7</v>
      </c>
      <c r="D38" s="82" t="b">
        <f t="shared" si="5"/>
        <v>1</v>
      </c>
      <c r="E38" s="171">
        <f t="shared" si="6"/>
        <v>1.3613</v>
      </c>
      <c r="F38" s="76">
        <f t="shared" si="7"/>
        <v>105.9</v>
      </c>
      <c r="G38" s="76">
        <f t="shared" ca="1" si="8"/>
        <v>105.9</v>
      </c>
      <c r="H38" s="76">
        <f t="shared" ca="1" si="9"/>
        <v>105.9</v>
      </c>
      <c r="I38" s="76">
        <f t="shared" ca="1" si="10"/>
        <v>105.9</v>
      </c>
      <c r="J38" s="4"/>
      <c r="K38" s="77">
        <f t="shared" si="11"/>
        <v>-3546377.0820000004</v>
      </c>
      <c r="L38" s="77">
        <f t="shared" ca="1" si="12"/>
        <v>-3546377.0820000004</v>
      </c>
      <c r="M38" s="77">
        <f t="shared" ca="1" si="13"/>
        <v>-3546377.0820000004</v>
      </c>
      <c r="N38" s="77">
        <f t="shared" ca="1" si="14"/>
        <v>-3546377.0820000004</v>
      </c>
      <c r="O38" s="152" t="s">
        <v>7450</v>
      </c>
      <c r="P38" s="152" t="s">
        <v>1074</v>
      </c>
      <c r="Q38" s="152" t="s">
        <v>329</v>
      </c>
      <c r="R38" s="152" t="s">
        <v>7446</v>
      </c>
      <c r="S38" s="155">
        <v>-2460000</v>
      </c>
      <c r="T38" s="153" t="s">
        <v>7447</v>
      </c>
      <c r="U38" s="152" t="s">
        <v>303</v>
      </c>
      <c r="V38" s="157">
        <v>105.9</v>
      </c>
      <c r="W38" s="157">
        <v>1.3613</v>
      </c>
      <c r="X38" s="154">
        <v>0.98</v>
      </c>
      <c r="Y38" s="156">
        <v>-3475449.5403599995</v>
      </c>
      <c r="Z38" s="152" t="s">
        <v>6984</v>
      </c>
    </row>
    <row r="39" spans="1:26" x14ac:dyDescent="0.25">
      <c r="A39" s="82" t="str">
        <f>IF(AND(ISBLANK($O39)),"",INDEX(Mapping!$I:$I,MATCH($P39,Mapping!$H:$H,0)))</f>
        <v>OPB</v>
      </c>
      <c r="B39" s="82" t="str">
        <f t="shared" si="4"/>
        <v>IMCO Owned</v>
      </c>
      <c r="C39" s="82" t="str">
        <f t="shared" si="1"/>
        <v>91282CGK1</v>
      </c>
      <c r="D39" s="82" t="b">
        <f t="shared" si="5"/>
        <v>1</v>
      </c>
      <c r="E39" s="171">
        <f t="shared" si="6"/>
        <v>1.3613</v>
      </c>
      <c r="F39" s="76">
        <f t="shared" si="7"/>
        <v>98.18</v>
      </c>
      <c r="G39" s="76">
        <f t="shared" ca="1" si="8"/>
        <v>98.18</v>
      </c>
      <c r="H39" s="76">
        <f t="shared" ca="1" si="9"/>
        <v>98.18</v>
      </c>
      <c r="I39" s="76">
        <f t="shared" ca="1" si="10"/>
        <v>98.18</v>
      </c>
      <c r="J39" s="4"/>
      <c r="K39" s="77">
        <f t="shared" si="11"/>
        <v>-5306001.6298000002</v>
      </c>
      <c r="L39" s="77">
        <f t="shared" ca="1" si="12"/>
        <v>-5306001.6298000002</v>
      </c>
      <c r="M39" s="77">
        <f t="shared" ca="1" si="13"/>
        <v>-5306001.6298000002</v>
      </c>
      <c r="N39" s="77">
        <f t="shared" ca="1" si="14"/>
        <v>-5306001.6298000002</v>
      </c>
      <c r="O39" s="152" t="s">
        <v>7450</v>
      </c>
      <c r="P39" s="152" t="s">
        <v>1074</v>
      </c>
      <c r="Q39" s="152" t="s">
        <v>329</v>
      </c>
      <c r="R39" s="152" t="s">
        <v>7448</v>
      </c>
      <c r="S39" s="155">
        <v>-3970000</v>
      </c>
      <c r="T39" s="153" t="s">
        <v>7449</v>
      </c>
      <c r="U39" s="152" t="s">
        <v>303</v>
      </c>
      <c r="V39" s="157">
        <v>98.18</v>
      </c>
      <c r="W39" s="157">
        <v>1.3613</v>
      </c>
      <c r="X39" s="154">
        <v>0.96</v>
      </c>
      <c r="Y39" s="156">
        <v>-5093761.5646079993</v>
      </c>
      <c r="Z39" s="152" t="s">
        <v>6984</v>
      </c>
    </row>
    <row r="40" spans="1:26" x14ac:dyDescent="0.25">
      <c r="A40" s="82" t="str">
        <f>IF(AND(ISBLANK($O40)),"",INDEX(Mapping!$I:$I,MATCH($P40,Mapping!$H:$H,0)))</f>
        <v>OPB</v>
      </c>
      <c r="B40" s="82" t="str">
        <f t="shared" si="4"/>
        <v>IMCO Owned</v>
      </c>
      <c r="C40" s="82" t="str">
        <f t="shared" si="1"/>
        <v>91282CDC2</v>
      </c>
      <c r="D40" s="82" t="b">
        <f t="shared" si="5"/>
        <v>1</v>
      </c>
      <c r="E40" s="171">
        <f t="shared" si="6"/>
        <v>1.3613</v>
      </c>
      <c r="F40" s="76">
        <f t="shared" si="7"/>
        <v>111.71</v>
      </c>
      <c r="G40" s="76">
        <f t="shared" ca="1" si="8"/>
        <v>111.71</v>
      </c>
      <c r="H40" s="76">
        <f t="shared" ca="1" si="9"/>
        <v>111.71</v>
      </c>
      <c r="I40" s="76">
        <f t="shared" ca="1" si="10"/>
        <v>111.71</v>
      </c>
      <c r="J40" s="4"/>
      <c r="K40" s="77">
        <f t="shared" si="11"/>
        <v>-323910.85298999993</v>
      </c>
      <c r="L40" s="77">
        <f t="shared" ca="1" si="12"/>
        <v>-323910.85298999993</v>
      </c>
      <c r="M40" s="77">
        <f t="shared" ca="1" si="13"/>
        <v>-323910.85298999993</v>
      </c>
      <c r="N40" s="77">
        <f t="shared" ca="1" si="14"/>
        <v>-323910.85298999993</v>
      </c>
      <c r="O40" s="152" t="s">
        <v>6946</v>
      </c>
      <c r="P40" s="152" t="s">
        <v>1074</v>
      </c>
      <c r="Q40" s="152" t="s">
        <v>6947</v>
      </c>
      <c r="R40" s="152" t="s">
        <v>7330</v>
      </c>
      <c r="S40" s="155">
        <v>-213000</v>
      </c>
      <c r="T40" s="153" t="s">
        <v>7331</v>
      </c>
      <c r="U40" s="152" t="s">
        <v>303</v>
      </c>
      <c r="V40" s="157">
        <v>111.71</v>
      </c>
      <c r="W40" s="157">
        <v>1.3613</v>
      </c>
      <c r="X40" s="154">
        <v>0.96</v>
      </c>
      <c r="Y40" s="156">
        <v>-310954.41887039994</v>
      </c>
      <c r="Z40" s="152" t="s">
        <v>6984</v>
      </c>
    </row>
    <row r="41" spans="1:26" x14ac:dyDescent="0.25">
      <c r="A41" s="82" t="str">
        <f>IF(AND(ISBLANK($O41)),"",INDEX(Mapping!$I:$I,MATCH($P41,Mapping!$H:$H,0)))</f>
        <v>OPB</v>
      </c>
      <c r="B41" s="82" t="str">
        <f t="shared" si="4"/>
        <v>IMCO Owned</v>
      </c>
      <c r="C41" s="82" t="str">
        <f t="shared" si="1"/>
        <v>91282CDX6</v>
      </c>
      <c r="D41" s="82" t="b">
        <f t="shared" si="5"/>
        <v>1</v>
      </c>
      <c r="E41" s="171">
        <f t="shared" si="6"/>
        <v>1.3613</v>
      </c>
      <c r="F41" s="76">
        <f t="shared" si="7"/>
        <v>99.24</v>
      </c>
      <c r="G41" s="76">
        <f t="shared" ca="1" si="8"/>
        <v>99.24</v>
      </c>
      <c r="H41" s="76">
        <f t="shared" ca="1" si="9"/>
        <v>99.24</v>
      </c>
      <c r="I41" s="76">
        <f t="shared" ca="1" si="10"/>
        <v>99.24</v>
      </c>
      <c r="J41" s="4"/>
      <c r="K41" s="77">
        <f t="shared" si="11"/>
        <v>-1715711.7323999999</v>
      </c>
      <c r="L41" s="77">
        <f t="shared" ca="1" si="12"/>
        <v>-1715711.7323999999</v>
      </c>
      <c r="M41" s="77">
        <f t="shared" ca="1" si="13"/>
        <v>-1715711.7323999999</v>
      </c>
      <c r="N41" s="77">
        <f t="shared" ca="1" si="14"/>
        <v>-1715711.7323999999</v>
      </c>
      <c r="O41" s="152" t="s">
        <v>6946</v>
      </c>
      <c r="P41" s="152" t="s">
        <v>1074</v>
      </c>
      <c r="Q41" s="152" t="s">
        <v>6947</v>
      </c>
      <c r="R41" s="152" t="s">
        <v>7435</v>
      </c>
      <c r="S41" s="155">
        <v>-1270000</v>
      </c>
      <c r="T41" s="153" t="s">
        <v>7436</v>
      </c>
      <c r="U41" s="152" t="s">
        <v>303</v>
      </c>
      <c r="V41" s="157">
        <v>99.24</v>
      </c>
      <c r="W41" s="157">
        <v>1.3613</v>
      </c>
      <c r="X41" s="154">
        <v>0.98</v>
      </c>
      <c r="Y41" s="156">
        <v>-1681397.4977519999</v>
      </c>
      <c r="Z41" s="152" t="s">
        <v>6984</v>
      </c>
    </row>
    <row r="42" spans="1:26" x14ac:dyDescent="0.25">
      <c r="A42" s="82" t="str">
        <f>IF(AND(ISBLANK($O42)),"",INDEX(Mapping!$I:$I,MATCH($P42,Mapping!$H:$H,0)))</f>
        <v>OPB</v>
      </c>
      <c r="B42" s="82" t="str">
        <f t="shared" si="4"/>
        <v>IMCO Owned</v>
      </c>
      <c r="C42" s="82" t="str">
        <f t="shared" si="1"/>
        <v>91282CFR7</v>
      </c>
      <c r="D42" s="82" t="b">
        <f t="shared" si="5"/>
        <v>1</v>
      </c>
      <c r="E42" s="171">
        <f t="shared" si="6"/>
        <v>1.3613</v>
      </c>
      <c r="F42" s="76">
        <f t="shared" si="7"/>
        <v>105.9</v>
      </c>
      <c r="G42" s="76">
        <f t="shared" ca="1" si="8"/>
        <v>105.9</v>
      </c>
      <c r="H42" s="76">
        <f t="shared" ca="1" si="9"/>
        <v>105.9</v>
      </c>
      <c r="I42" s="76">
        <f t="shared" ca="1" si="10"/>
        <v>105.9</v>
      </c>
      <c r="J42" s="4"/>
      <c r="K42" s="77">
        <f t="shared" si="11"/>
        <v>-885152.65379999997</v>
      </c>
      <c r="L42" s="77">
        <f t="shared" ca="1" si="12"/>
        <v>-885152.65379999997</v>
      </c>
      <c r="M42" s="77">
        <f t="shared" ca="1" si="13"/>
        <v>-885152.65379999997</v>
      </c>
      <c r="N42" s="77">
        <f t="shared" ca="1" si="14"/>
        <v>-885152.65379999997</v>
      </c>
      <c r="O42" s="152" t="s">
        <v>6946</v>
      </c>
      <c r="P42" s="152" t="s">
        <v>1074</v>
      </c>
      <c r="Q42" s="152" t="s">
        <v>6947</v>
      </c>
      <c r="R42" s="152" t="s">
        <v>7446</v>
      </c>
      <c r="S42" s="155">
        <v>-614000</v>
      </c>
      <c r="T42" s="153" t="s">
        <v>7447</v>
      </c>
      <c r="U42" s="152" t="s">
        <v>303</v>
      </c>
      <c r="V42" s="157">
        <v>105.9</v>
      </c>
      <c r="W42" s="157">
        <v>1.3613</v>
      </c>
      <c r="X42" s="154">
        <v>0.98</v>
      </c>
      <c r="Y42" s="156">
        <v>-867449.6007239999</v>
      </c>
      <c r="Z42" s="152" t="s">
        <v>6984</v>
      </c>
    </row>
    <row r="43" spans="1:26" x14ac:dyDescent="0.25">
      <c r="A43" s="82" t="str">
        <f>IF(AND(ISBLANK($O43)),"",INDEX(Mapping!$I:$I,MATCH($P43,Mapping!$H:$H,0)))</f>
        <v>OPB</v>
      </c>
      <c r="B43" s="82" t="str">
        <f t="shared" si="4"/>
        <v>IMCO Owned</v>
      </c>
      <c r="C43" s="82" t="str">
        <f t="shared" si="1"/>
        <v>68333ZAA5</v>
      </c>
      <c r="D43" s="82" t="b">
        <f t="shared" si="5"/>
        <v>1</v>
      </c>
      <c r="E43" s="171">
        <f t="shared" si="6"/>
        <v>1</v>
      </c>
      <c r="F43" s="76">
        <f t="shared" si="7"/>
        <v>79.91</v>
      </c>
      <c r="G43" s="76">
        <f t="shared" ca="1" si="8"/>
        <v>79.91</v>
      </c>
      <c r="H43" s="76">
        <f t="shared" ca="1" si="9"/>
        <v>79.91</v>
      </c>
      <c r="I43" s="76">
        <f t="shared" ca="1" si="10"/>
        <v>79.91</v>
      </c>
      <c r="J43" s="4"/>
      <c r="K43" s="77">
        <f t="shared" si="11"/>
        <v>-3635905</v>
      </c>
      <c r="L43" s="77">
        <f t="shared" ca="1" si="12"/>
        <v>-3635905</v>
      </c>
      <c r="M43" s="77">
        <f t="shared" ca="1" si="13"/>
        <v>-3635905</v>
      </c>
      <c r="N43" s="77">
        <f t="shared" ca="1" si="14"/>
        <v>-3635905</v>
      </c>
      <c r="O43" s="152" t="s">
        <v>1147</v>
      </c>
      <c r="P43" s="152" t="s">
        <v>1074</v>
      </c>
      <c r="Q43" s="152" t="s">
        <v>294</v>
      </c>
      <c r="R43" s="152" t="s">
        <v>12231</v>
      </c>
      <c r="S43" s="155">
        <v>-4550000</v>
      </c>
      <c r="T43" s="153" t="s">
        <v>12232</v>
      </c>
      <c r="U43" s="152" t="s">
        <v>4</v>
      </c>
      <c r="V43" s="157">
        <v>79.91</v>
      </c>
      <c r="W43" s="157">
        <v>1</v>
      </c>
      <c r="X43" s="154">
        <v>0.94</v>
      </c>
      <c r="Y43" s="156">
        <v>-3417750.7</v>
      </c>
      <c r="Z43" s="152" t="s">
        <v>6886</v>
      </c>
    </row>
    <row r="44" spans="1:26" x14ac:dyDescent="0.25">
      <c r="A44" s="82" t="str">
        <f>IF(AND(ISBLANK($O44)),"",INDEX(Mapping!$I:$I,MATCH($P44,Mapping!$H:$H,0)))</f>
        <v>OPB</v>
      </c>
      <c r="B44" s="82" t="str">
        <f t="shared" si="4"/>
        <v>IMCO Owned</v>
      </c>
      <c r="C44" s="82" t="str">
        <f t="shared" si="1"/>
        <v>68333ZAV9</v>
      </c>
      <c r="D44" s="82" t="b">
        <f t="shared" si="5"/>
        <v>1</v>
      </c>
      <c r="E44" s="171">
        <f t="shared" si="6"/>
        <v>1</v>
      </c>
      <c r="F44" s="76">
        <f t="shared" si="7"/>
        <v>93.04</v>
      </c>
      <c r="G44" s="76">
        <f t="shared" ca="1" si="8"/>
        <v>93.04</v>
      </c>
      <c r="H44" s="76">
        <f t="shared" ca="1" si="9"/>
        <v>93.04</v>
      </c>
      <c r="I44" s="76">
        <f t="shared" ca="1" si="10"/>
        <v>93.04</v>
      </c>
      <c r="J44" s="4"/>
      <c r="K44" s="77">
        <f t="shared" si="11"/>
        <v>-1855217.6</v>
      </c>
      <c r="L44" s="77">
        <f t="shared" ca="1" si="12"/>
        <v>-1855217.6</v>
      </c>
      <c r="M44" s="77">
        <f t="shared" ca="1" si="13"/>
        <v>-1855217.6</v>
      </c>
      <c r="N44" s="77">
        <f t="shared" ca="1" si="14"/>
        <v>-1855217.6</v>
      </c>
      <c r="O44" s="152" t="s">
        <v>1147</v>
      </c>
      <c r="P44" s="152" t="s">
        <v>1074</v>
      </c>
      <c r="Q44" s="152" t="s">
        <v>294</v>
      </c>
      <c r="R44" s="152" t="s">
        <v>2825</v>
      </c>
      <c r="S44" s="155">
        <v>-1994000</v>
      </c>
      <c r="T44" s="153" t="s">
        <v>2826</v>
      </c>
      <c r="U44" s="152" t="s">
        <v>4</v>
      </c>
      <c r="V44" s="157">
        <v>93.04</v>
      </c>
      <c r="W44" s="157">
        <v>1</v>
      </c>
      <c r="X44" s="154">
        <v>0.94</v>
      </c>
      <c r="Y44" s="156">
        <v>-1743904.5439999998</v>
      </c>
      <c r="Z44" s="152" t="s">
        <v>6886</v>
      </c>
    </row>
    <row r="45" spans="1:26" x14ac:dyDescent="0.25">
      <c r="A45" s="82" t="str">
        <f>IF(AND(ISBLANK($O45)),"",INDEX(Mapping!$I:$I,MATCH($P45,Mapping!$H:$H,0)))</f>
        <v>OPB</v>
      </c>
      <c r="B45" s="82" t="str">
        <f t="shared" si="4"/>
        <v>IMCO Owned</v>
      </c>
      <c r="C45" s="82" t="str">
        <f t="shared" si="1"/>
        <v>68333ZAA5</v>
      </c>
      <c r="D45" s="82" t="b">
        <f t="shared" si="5"/>
        <v>1</v>
      </c>
      <c r="E45" s="171">
        <f t="shared" si="6"/>
        <v>1</v>
      </c>
      <c r="F45" s="76">
        <f t="shared" si="7"/>
        <v>79.91</v>
      </c>
      <c r="G45" s="76">
        <f t="shared" ca="1" si="8"/>
        <v>79.91</v>
      </c>
      <c r="H45" s="76">
        <f t="shared" ca="1" si="9"/>
        <v>79.91</v>
      </c>
      <c r="I45" s="76">
        <f t="shared" ca="1" si="10"/>
        <v>79.91</v>
      </c>
      <c r="J45" s="4"/>
      <c r="K45" s="77">
        <f t="shared" si="11"/>
        <v>-335622</v>
      </c>
      <c r="L45" s="77">
        <f t="shared" ca="1" si="12"/>
        <v>-335622</v>
      </c>
      <c r="M45" s="77">
        <f t="shared" ca="1" si="13"/>
        <v>-335622</v>
      </c>
      <c r="N45" s="77">
        <f t="shared" ca="1" si="14"/>
        <v>-335622</v>
      </c>
      <c r="O45" s="152" t="s">
        <v>1177</v>
      </c>
      <c r="P45" s="152" t="s">
        <v>1074</v>
      </c>
      <c r="Q45" s="152" t="s">
        <v>1148</v>
      </c>
      <c r="R45" s="152" t="s">
        <v>12231</v>
      </c>
      <c r="S45" s="155">
        <v>-420000</v>
      </c>
      <c r="T45" s="153" t="s">
        <v>12232</v>
      </c>
      <c r="U45" s="152" t="s">
        <v>4</v>
      </c>
      <c r="V45" s="157">
        <v>79.91</v>
      </c>
      <c r="W45" s="157">
        <v>1</v>
      </c>
      <c r="X45" s="154">
        <v>0.96</v>
      </c>
      <c r="Y45" s="156">
        <v>-322197.12</v>
      </c>
      <c r="Z45" s="152" t="s">
        <v>6886</v>
      </c>
    </row>
    <row r="46" spans="1:26" x14ac:dyDescent="0.25">
      <c r="A46" s="82" t="str">
        <f>IF(AND(ISBLANK($O46)),"",INDEX(Mapping!$I:$I,MATCH($P46,Mapping!$H:$H,0)))</f>
        <v>WSIB Insurance</v>
      </c>
      <c r="B46" s="82" t="str">
        <f t="shared" si="4"/>
        <v>IMCO Owned</v>
      </c>
      <c r="C46" s="82" t="str">
        <f t="shared" si="1"/>
        <v>68333ZAV9</v>
      </c>
      <c r="D46" s="82" t="b">
        <f t="shared" si="5"/>
        <v>1</v>
      </c>
      <c r="E46" s="171">
        <f t="shared" si="6"/>
        <v>1</v>
      </c>
      <c r="F46" s="76">
        <f t="shared" si="7"/>
        <v>93.04</v>
      </c>
      <c r="G46" s="76">
        <f t="shared" ca="1" si="8"/>
        <v>93.04</v>
      </c>
      <c r="H46" s="76">
        <f t="shared" ca="1" si="9"/>
        <v>93.04</v>
      </c>
      <c r="I46" s="76">
        <f t="shared" ca="1" si="10"/>
        <v>93.04</v>
      </c>
      <c r="J46" s="4"/>
      <c r="K46" s="77">
        <f t="shared" si="11"/>
        <v>-2065488</v>
      </c>
      <c r="L46" s="77">
        <f t="shared" ca="1" si="12"/>
        <v>-2065488</v>
      </c>
      <c r="M46" s="77">
        <f t="shared" ca="1" si="13"/>
        <v>-2065488</v>
      </c>
      <c r="N46" s="77">
        <f t="shared" ca="1" si="14"/>
        <v>-2065488</v>
      </c>
      <c r="O46" s="152" t="s">
        <v>7033</v>
      </c>
      <c r="P46" s="152" t="s">
        <v>1079</v>
      </c>
      <c r="Q46" s="152" t="s">
        <v>259</v>
      </c>
      <c r="R46" s="152" t="s">
        <v>2825</v>
      </c>
      <c r="S46" s="155">
        <v>-2220000</v>
      </c>
      <c r="T46" s="153" t="s">
        <v>2826</v>
      </c>
      <c r="U46" s="152" t="s">
        <v>4</v>
      </c>
      <c r="V46" s="157">
        <v>93.04</v>
      </c>
      <c r="W46" s="157">
        <v>1</v>
      </c>
      <c r="X46" s="154">
        <v>0.96</v>
      </c>
      <c r="Y46" s="156">
        <v>-1982868.48</v>
      </c>
      <c r="Z46" s="152" t="s">
        <v>7341</v>
      </c>
    </row>
    <row r="47" spans="1:26" x14ac:dyDescent="0.25">
      <c r="A47" s="82" t="str">
        <f>IF(AND(ISBLANK($O47)),"",INDEX(Mapping!$I:$I,MATCH($P47,Mapping!$H:$H,0)))</f>
        <v>WSIB Insurance</v>
      </c>
      <c r="B47" s="82" t="str">
        <f t="shared" si="4"/>
        <v>IMCO Owned</v>
      </c>
      <c r="C47" s="82" t="str">
        <f t="shared" si="1"/>
        <v>91282CGK1</v>
      </c>
      <c r="D47" s="82" t="b">
        <f t="shared" si="5"/>
        <v>1</v>
      </c>
      <c r="E47" s="171">
        <f t="shared" si="6"/>
        <v>1.3613</v>
      </c>
      <c r="F47" s="76">
        <f t="shared" si="7"/>
        <v>98.18</v>
      </c>
      <c r="G47" s="76">
        <f t="shared" ca="1" si="8"/>
        <v>98.18</v>
      </c>
      <c r="H47" s="76">
        <f t="shared" ca="1" si="9"/>
        <v>98.18</v>
      </c>
      <c r="I47" s="76">
        <f t="shared" ca="1" si="10"/>
        <v>98.18</v>
      </c>
      <c r="J47" s="4"/>
      <c r="K47" s="77">
        <f t="shared" si="11"/>
        <v>-935567.03800000018</v>
      </c>
      <c r="L47" s="77">
        <f t="shared" ca="1" si="12"/>
        <v>-935567.03800000018</v>
      </c>
      <c r="M47" s="77">
        <f t="shared" ca="1" si="13"/>
        <v>-935567.03800000018</v>
      </c>
      <c r="N47" s="77">
        <f t="shared" ca="1" si="14"/>
        <v>-935567.03800000018</v>
      </c>
      <c r="O47" s="152" t="s">
        <v>7034</v>
      </c>
      <c r="P47" s="152" t="s">
        <v>1079</v>
      </c>
      <c r="Q47" s="152" t="s">
        <v>259</v>
      </c>
      <c r="R47" s="152" t="s">
        <v>7448</v>
      </c>
      <c r="S47" s="155">
        <v>-700000</v>
      </c>
      <c r="T47" s="153" t="s">
        <v>7449</v>
      </c>
      <c r="U47" s="152" t="s">
        <v>303</v>
      </c>
      <c r="V47" s="157">
        <v>98.18</v>
      </c>
      <c r="W47" s="157">
        <v>1.3613</v>
      </c>
      <c r="X47" s="154">
        <v>0.96</v>
      </c>
      <c r="Y47" s="156">
        <v>-898144.35647999984</v>
      </c>
      <c r="Z47" s="152" t="s">
        <v>6997</v>
      </c>
    </row>
    <row r="48" spans="1:26" x14ac:dyDescent="0.25">
      <c r="A48" s="82" t="str">
        <f>IF(AND(ISBLANK($O48)),"",INDEX(Mapping!$I:$I,MATCH($P48,Mapping!$H:$H,0)))</f>
        <v>WSIB Insurance</v>
      </c>
      <c r="B48" s="82" t="str">
        <f t="shared" si="4"/>
        <v>IMCO Owned</v>
      </c>
      <c r="C48" s="82" t="str">
        <f t="shared" si="1"/>
        <v>68333ZAV9</v>
      </c>
      <c r="D48" s="82" t="b">
        <f t="shared" si="5"/>
        <v>1</v>
      </c>
      <c r="E48" s="171">
        <f t="shared" si="6"/>
        <v>1</v>
      </c>
      <c r="F48" s="76">
        <f t="shared" si="7"/>
        <v>93.04</v>
      </c>
      <c r="G48" s="76">
        <f t="shared" ca="1" si="8"/>
        <v>93.04</v>
      </c>
      <c r="H48" s="76">
        <f t="shared" ca="1" si="9"/>
        <v>93.04</v>
      </c>
      <c r="I48" s="76">
        <f t="shared" ca="1" si="10"/>
        <v>93.04</v>
      </c>
      <c r="J48" s="4"/>
      <c r="K48" s="77">
        <f t="shared" si="11"/>
        <v>-2727002.4</v>
      </c>
      <c r="L48" s="77">
        <f t="shared" ca="1" si="12"/>
        <v>-2727002.4</v>
      </c>
      <c r="M48" s="77">
        <f t="shared" ca="1" si="13"/>
        <v>-2727002.4</v>
      </c>
      <c r="N48" s="77">
        <f t="shared" ca="1" si="14"/>
        <v>-2727002.4</v>
      </c>
      <c r="O48" s="152" t="s">
        <v>7451</v>
      </c>
      <c r="P48" s="152" t="s">
        <v>1079</v>
      </c>
      <c r="Q48" s="152" t="s">
        <v>260</v>
      </c>
      <c r="R48" s="152" t="s">
        <v>2825</v>
      </c>
      <c r="S48" s="155">
        <v>-2931000</v>
      </c>
      <c r="T48" s="153" t="s">
        <v>2826</v>
      </c>
      <c r="U48" s="152" t="s">
        <v>4</v>
      </c>
      <c r="V48" s="157">
        <v>93.04</v>
      </c>
      <c r="W48" s="157">
        <v>1</v>
      </c>
      <c r="X48" s="154">
        <v>0.96</v>
      </c>
      <c r="Y48" s="156">
        <v>-2617922.3039999995</v>
      </c>
      <c r="Z48" s="152" t="s">
        <v>7341</v>
      </c>
    </row>
    <row r="49" spans="1:26" x14ac:dyDescent="0.25">
      <c r="A49" s="82" t="str">
        <f>IF(AND(ISBLANK($O49)),"",INDEX(Mapping!$I:$I,MATCH($P49,Mapping!$H:$H,0)))</f>
        <v>WSIB Insurance</v>
      </c>
      <c r="B49" s="82" t="str">
        <f t="shared" si="4"/>
        <v>IMCO Owned</v>
      </c>
      <c r="C49" s="82" t="str">
        <f t="shared" si="1"/>
        <v>68333ZAV9</v>
      </c>
      <c r="D49" s="82" t="b">
        <f t="shared" si="5"/>
        <v>1</v>
      </c>
      <c r="E49" s="171">
        <f t="shared" si="6"/>
        <v>1</v>
      </c>
      <c r="F49" s="76">
        <f t="shared" si="7"/>
        <v>93.04</v>
      </c>
      <c r="G49" s="76">
        <f t="shared" ca="1" si="8"/>
        <v>93.04</v>
      </c>
      <c r="H49" s="76">
        <f t="shared" ca="1" si="9"/>
        <v>93.04</v>
      </c>
      <c r="I49" s="76">
        <f t="shared" ca="1" si="10"/>
        <v>93.04</v>
      </c>
      <c r="J49" s="4"/>
      <c r="K49" s="77">
        <f t="shared" si="11"/>
        <v>-3414568</v>
      </c>
      <c r="L49" s="77">
        <f t="shared" ca="1" si="12"/>
        <v>-3414568</v>
      </c>
      <c r="M49" s="77">
        <f t="shared" ca="1" si="13"/>
        <v>-3414568</v>
      </c>
      <c r="N49" s="77">
        <f t="shared" ca="1" si="14"/>
        <v>-3414568</v>
      </c>
      <c r="O49" s="152" t="s">
        <v>7452</v>
      </c>
      <c r="P49" s="152" t="s">
        <v>1079</v>
      </c>
      <c r="Q49" s="152" t="s">
        <v>329</v>
      </c>
      <c r="R49" s="152" t="s">
        <v>2825</v>
      </c>
      <c r="S49" s="155">
        <v>-3670000</v>
      </c>
      <c r="T49" s="153" t="s">
        <v>2826</v>
      </c>
      <c r="U49" s="152" t="s">
        <v>4</v>
      </c>
      <c r="V49" s="157">
        <v>93.04</v>
      </c>
      <c r="W49" s="157">
        <v>1</v>
      </c>
      <c r="X49" s="154">
        <v>0.94</v>
      </c>
      <c r="Y49" s="156">
        <v>-3209693.92</v>
      </c>
      <c r="Z49" s="152" t="s">
        <v>7341</v>
      </c>
    </row>
    <row r="50" spans="1:26" x14ac:dyDescent="0.25">
      <c r="A50" s="82" t="str">
        <f>IF(AND(ISBLANK($O50)),"",INDEX(Mapping!$I:$I,MATCH($P50,Mapping!$H:$H,0)))</f>
        <v>WSIB Insurance</v>
      </c>
      <c r="B50" s="82" t="str">
        <f t="shared" si="4"/>
        <v>IMCO Owned</v>
      </c>
      <c r="C50" s="82" t="str">
        <f t="shared" si="1"/>
        <v>91282CGK1</v>
      </c>
      <c r="D50" s="82" t="b">
        <f t="shared" si="5"/>
        <v>1</v>
      </c>
      <c r="E50" s="171">
        <f t="shared" si="6"/>
        <v>1.3613</v>
      </c>
      <c r="F50" s="76">
        <f t="shared" si="7"/>
        <v>98.18</v>
      </c>
      <c r="G50" s="76">
        <f t="shared" ca="1" si="8"/>
        <v>98.18</v>
      </c>
      <c r="H50" s="76">
        <f t="shared" ca="1" si="9"/>
        <v>98.18</v>
      </c>
      <c r="I50" s="76">
        <f t="shared" ca="1" si="10"/>
        <v>98.18</v>
      </c>
      <c r="J50" s="4"/>
      <c r="K50" s="77">
        <f t="shared" si="11"/>
        <v>-5693593.6884000003</v>
      </c>
      <c r="L50" s="77">
        <f t="shared" ca="1" si="12"/>
        <v>-5693593.6884000003</v>
      </c>
      <c r="M50" s="77">
        <f t="shared" ca="1" si="13"/>
        <v>-5693593.6884000003</v>
      </c>
      <c r="N50" s="77">
        <f t="shared" ca="1" si="14"/>
        <v>-5693593.6884000003</v>
      </c>
      <c r="O50" s="152" t="s">
        <v>7006</v>
      </c>
      <c r="P50" s="152" t="s">
        <v>1079</v>
      </c>
      <c r="Q50" s="152" t="s">
        <v>329</v>
      </c>
      <c r="R50" s="152" t="s">
        <v>7448</v>
      </c>
      <c r="S50" s="155">
        <v>-4260000</v>
      </c>
      <c r="T50" s="153" t="s">
        <v>7449</v>
      </c>
      <c r="U50" s="152" t="s">
        <v>303</v>
      </c>
      <c r="V50" s="157">
        <v>98.18</v>
      </c>
      <c r="W50" s="157">
        <v>1.3613</v>
      </c>
      <c r="X50" s="154">
        <v>0.96</v>
      </c>
      <c r="Y50" s="156">
        <v>-5465849.9408640005</v>
      </c>
      <c r="Z50" s="152" t="s">
        <v>6997</v>
      </c>
    </row>
    <row r="51" spans="1:26" x14ac:dyDescent="0.25">
      <c r="A51" s="82" t="str">
        <f>IF(AND(ISBLANK($O51)),"",INDEX(Mapping!$I:$I,MATCH($P51,Mapping!$H:$H,0)))</f>
        <v>WSIB Insurance</v>
      </c>
      <c r="B51" s="82" t="str">
        <f t="shared" si="4"/>
        <v>IMCO Owned</v>
      </c>
      <c r="C51" s="82" t="str">
        <f t="shared" si="1"/>
        <v>91282CGK1</v>
      </c>
      <c r="D51" s="82" t="b">
        <f t="shared" si="5"/>
        <v>1</v>
      </c>
      <c r="E51" s="171">
        <f t="shared" si="6"/>
        <v>1.3613</v>
      </c>
      <c r="F51" s="76">
        <f t="shared" si="7"/>
        <v>98.18</v>
      </c>
      <c r="G51" s="76">
        <f t="shared" ca="1" si="8"/>
        <v>98.18</v>
      </c>
      <c r="H51" s="76">
        <f t="shared" ca="1" si="9"/>
        <v>98.18</v>
      </c>
      <c r="I51" s="76">
        <f t="shared" ca="1" si="10"/>
        <v>98.18</v>
      </c>
      <c r="J51" s="4"/>
      <c r="K51" s="77">
        <f t="shared" si="11"/>
        <v>-233891.75950000004</v>
      </c>
      <c r="L51" s="77">
        <f t="shared" ca="1" si="12"/>
        <v>-233891.75950000004</v>
      </c>
      <c r="M51" s="77">
        <f t="shared" ca="1" si="13"/>
        <v>-233891.75950000004</v>
      </c>
      <c r="N51" s="77">
        <f t="shared" ca="1" si="14"/>
        <v>-233891.75950000004</v>
      </c>
      <c r="O51" s="152" t="s">
        <v>7455</v>
      </c>
      <c r="P51" s="152" t="s">
        <v>1079</v>
      </c>
      <c r="Q51" s="152" t="s">
        <v>6947</v>
      </c>
      <c r="R51" s="152" t="s">
        <v>7448</v>
      </c>
      <c r="S51" s="155">
        <v>-175000</v>
      </c>
      <c r="T51" s="153" t="s">
        <v>7449</v>
      </c>
      <c r="U51" s="152" t="s">
        <v>303</v>
      </c>
      <c r="V51" s="157">
        <v>98.18</v>
      </c>
      <c r="W51" s="157">
        <v>1.3613</v>
      </c>
      <c r="X51" s="154">
        <v>0.98</v>
      </c>
      <c r="Y51" s="156">
        <v>-229213.92430999997</v>
      </c>
      <c r="Z51" s="152" t="s">
        <v>6997</v>
      </c>
    </row>
    <row r="52" spans="1:26" x14ac:dyDescent="0.25">
      <c r="A52" s="82" t="str">
        <f>IF(AND(ISBLANK($O52)),"",INDEX(Mapping!$I:$I,MATCH($P52,Mapping!$H:$H,0)))</f>
        <v>WSIB Insurance</v>
      </c>
      <c r="B52" s="82" t="str">
        <f t="shared" si="4"/>
        <v>IMCO Owned</v>
      </c>
      <c r="C52" s="82" t="str">
        <f t="shared" si="1"/>
        <v>68333ZAV9</v>
      </c>
      <c r="D52" s="82" t="b">
        <f t="shared" si="5"/>
        <v>1</v>
      </c>
      <c r="E52" s="171">
        <f t="shared" si="6"/>
        <v>1</v>
      </c>
      <c r="F52" s="76">
        <f t="shared" si="7"/>
        <v>93.04</v>
      </c>
      <c r="G52" s="76">
        <f t="shared" ca="1" si="8"/>
        <v>93.04</v>
      </c>
      <c r="H52" s="76">
        <f t="shared" ca="1" si="9"/>
        <v>93.04</v>
      </c>
      <c r="I52" s="76">
        <f t="shared" ca="1" si="10"/>
        <v>93.04</v>
      </c>
      <c r="J52" s="4"/>
      <c r="K52" s="77">
        <f t="shared" si="11"/>
        <v>-9163509.6000000015</v>
      </c>
      <c r="L52" s="77">
        <f t="shared" ca="1" si="12"/>
        <v>-9163509.6000000015</v>
      </c>
      <c r="M52" s="77">
        <f t="shared" ca="1" si="13"/>
        <v>-9163509.6000000015</v>
      </c>
      <c r="N52" s="77">
        <f t="shared" ca="1" si="14"/>
        <v>-9163509.6000000015</v>
      </c>
      <c r="O52" s="152" t="s">
        <v>6996</v>
      </c>
      <c r="P52" s="152" t="s">
        <v>1079</v>
      </c>
      <c r="Q52" s="152" t="s">
        <v>294</v>
      </c>
      <c r="R52" s="152" t="s">
        <v>2825</v>
      </c>
      <c r="S52" s="155">
        <v>-9849000</v>
      </c>
      <c r="T52" s="153" t="s">
        <v>2826</v>
      </c>
      <c r="U52" s="152" t="s">
        <v>4</v>
      </c>
      <c r="V52" s="157">
        <v>93.04</v>
      </c>
      <c r="W52" s="157">
        <v>1</v>
      </c>
      <c r="X52" s="154">
        <v>0.94</v>
      </c>
      <c r="Y52" s="156">
        <v>-8613699.0240000002</v>
      </c>
      <c r="Z52" s="152" t="s">
        <v>7341</v>
      </c>
    </row>
    <row r="53" spans="1:26" x14ac:dyDescent="0.25">
      <c r="A53" s="82" t="str">
        <f>IF(AND(ISBLANK($O53)),"",INDEX(Mapping!$I:$I,MATCH($P53,Mapping!$H:$H,0)))</f>
        <v>WSIB Insurance</v>
      </c>
      <c r="B53" s="82" t="str">
        <f t="shared" si="4"/>
        <v>IMCO Owned</v>
      </c>
      <c r="C53" s="82" t="str">
        <f t="shared" si="1"/>
        <v>74814ZFL2</v>
      </c>
      <c r="D53" s="82" t="b">
        <f t="shared" si="5"/>
        <v>1</v>
      </c>
      <c r="E53" s="171">
        <f t="shared" si="6"/>
        <v>1</v>
      </c>
      <c r="F53" s="76">
        <f t="shared" si="7"/>
        <v>77.599999999999994</v>
      </c>
      <c r="G53" s="76">
        <f t="shared" ca="1" si="8"/>
        <v>77.599999999999994</v>
      </c>
      <c r="H53" s="76">
        <f t="shared" ca="1" si="9"/>
        <v>77.599999999999994</v>
      </c>
      <c r="I53" s="76">
        <f t="shared" ca="1" si="10"/>
        <v>77.599999999999994</v>
      </c>
      <c r="J53" s="4"/>
      <c r="K53" s="77">
        <f t="shared" si="11"/>
        <v>-1466640</v>
      </c>
      <c r="L53" s="77">
        <f t="shared" ca="1" si="12"/>
        <v>-1466640</v>
      </c>
      <c r="M53" s="77">
        <f t="shared" ca="1" si="13"/>
        <v>-1466640</v>
      </c>
      <c r="N53" s="77">
        <f t="shared" ca="1" si="14"/>
        <v>-1466640</v>
      </c>
      <c r="O53" s="152" t="s">
        <v>7456</v>
      </c>
      <c r="P53" s="152" t="s">
        <v>1079</v>
      </c>
      <c r="Q53" s="152" t="s">
        <v>1148</v>
      </c>
      <c r="R53" s="152" t="s">
        <v>7457</v>
      </c>
      <c r="S53" s="155">
        <v>-1890000</v>
      </c>
      <c r="T53" s="153" t="s">
        <v>7458</v>
      </c>
      <c r="U53" s="152" t="s">
        <v>4</v>
      </c>
      <c r="V53" s="157">
        <v>77.599999999999994</v>
      </c>
      <c r="W53" s="157">
        <v>1</v>
      </c>
      <c r="X53" s="154">
        <v>0.96</v>
      </c>
      <c r="Y53" s="156">
        <v>-1407974.3999999999</v>
      </c>
      <c r="Z53" s="152" t="s">
        <v>7341</v>
      </c>
    </row>
    <row r="54" spans="1:26" x14ac:dyDescent="0.25">
      <c r="A54" s="82" t="str">
        <f>IF(AND(ISBLANK($O54)),"",INDEX(Mapping!$I:$I,MATCH($P54,Mapping!$H:$H,0)))</f>
        <v>WSIB LRI</v>
      </c>
      <c r="B54" s="82" t="str">
        <f t="shared" si="4"/>
        <v>Broker Owned</v>
      </c>
      <c r="C54" s="82" t="str">
        <f t="shared" si="1"/>
        <v>74814ZDK6</v>
      </c>
      <c r="D54" s="82" t="b">
        <f t="shared" si="5"/>
        <v>1</v>
      </c>
      <c r="E54" s="171">
        <f t="shared" si="6"/>
        <v>1</v>
      </c>
      <c r="F54" s="76">
        <f t="shared" si="7"/>
        <v>110.821</v>
      </c>
      <c r="G54" s="76">
        <f t="shared" ca="1" si="8"/>
        <v>110.821</v>
      </c>
      <c r="H54" s="76">
        <f t="shared" ca="1" si="9"/>
        <v>110.821</v>
      </c>
      <c r="I54" s="76">
        <f t="shared" ca="1" si="10"/>
        <v>110.821</v>
      </c>
      <c r="J54" s="4"/>
      <c r="K54" s="77">
        <f t="shared" si="11"/>
        <v>299216.7</v>
      </c>
      <c r="L54" s="77">
        <f t="shared" ca="1" si="12"/>
        <v>299216.7</v>
      </c>
      <c r="M54" s="77">
        <f t="shared" ca="1" si="13"/>
        <v>299216.7</v>
      </c>
      <c r="N54" s="77">
        <f t="shared" ca="1" si="14"/>
        <v>299216.7</v>
      </c>
      <c r="O54" s="152" t="s">
        <v>7459</v>
      </c>
      <c r="P54" s="152" t="s">
        <v>11</v>
      </c>
      <c r="Q54" s="152" t="s">
        <v>329</v>
      </c>
      <c r="R54" s="152" t="s">
        <v>7453</v>
      </c>
      <c r="S54" s="155">
        <v>270000</v>
      </c>
      <c r="T54" s="153" t="s">
        <v>7454</v>
      </c>
      <c r="U54" s="152" t="s">
        <v>4</v>
      </c>
      <c r="V54" s="157">
        <v>110.821</v>
      </c>
      <c r="W54" s="157">
        <v>1</v>
      </c>
      <c r="X54" s="154">
        <v>0.96</v>
      </c>
      <c r="Y54" s="156">
        <v>287248.03200000001</v>
      </c>
      <c r="Z54" s="152" t="s">
        <v>7460</v>
      </c>
    </row>
    <row r="55" spans="1:26" x14ac:dyDescent="0.25">
      <c r="A55" s="82" t="str">
        <f>IF(AND(ISBLANK($O55)),"",INDEX(Mapping!$I:$I,MATCH($P55,Mapping!$H:$H,0)))</f>
        <v>WSIB Pension</v>
      </c>
      <c r="B55" s="82" t="str">
        <f t="shared" si="4"/>
        <v>IMCO Owned</v>
      </c>
      <c r="C55" s="82" t="str">
        <f t="shared" si="1"/>
        <v>91282CCA7</v>
      </c>
      <c r="D55" s="82" t="b">
        <f t="shared" si="5"/>
        <v>1</v>
      </c>
      <c r="E55" s="171">
        <f t="shared" si="6"/>
        <v>1.3613</v>
      </c>
      <c r="F55" s="76">
        <f t="shared" si="7"/>
        <v>116.87</v>
      </c>
      <c r="G55" s="76">
        <f t="shared" ca="1" si="8"/>
        <v>116.87</v>
      </c>
      <c r="H55" s="76">
        <f t="shared" ca="1" si="9"/>
        <v>116.87</v>
      </c>
      <c r="I55" s="76">
        <f t="shared" ca="1" si="10"/>
        <v>116.87</v>
      </c>
      <c r="J55" s="4"/>
      <c r="K55" s="77">
        <f t="shared" si="11"/>
        <v>-1050027.8646</v>
      </c>
      <c r="L55" s="77">
        <f t="shared" ca="1" si="12"/>
        <v>-1050027.8646</v>
      </c>
      <c r="M55" s="77">
        <f t="shared" ca="1" si="13"/>
        <v>-1050027.8646</v>
      </c>
      <c r="N55" s="77">
        <f t="shared" ca="1" si="14"/>
        <v>-1050027.8646</v>
      </c>
      <c r="O55" s="152" t="s">
        <v>6985</v>
      </c>
      <c r="P55" s="152" t="s">
        <v>1080</v>
      </c>
      <c r="Q55" s="152" t="s">
        <v>329</v>
      </c>
      <c r="R55" s="152" t="s">
        <v>7461</v>
      </c>
      <c r="S55" s="155">
        <v>-660000</v>
      </c>
      <c r="T55" s="153" t="s">
        <v>7462</v>
      </c>
      <c r="U55" s="152" t="s">
        <v>303</v>
      </c>
      <c r="V55" s="157">
        <v>116.87</v>
      </c>
      <c r="W55" s="157">
        <v>1.3613</v>
      </c>
      <c r="X55" s="154">
        <v>0.98</v>
      </c>
      <c r="Y55" s="156">
        <v>-1029027.3073079999</v>
      </c>
      <c r="Z55" s="152" t="s">
        <v>1144</v>
      </c>
    </row>
    <row r="56" spans="1:26" x14ac:dyDescent="0.25">
      <c r="A56" s="82" t="str">
        <f>IF(AND(ISBLANK($O56)),"",INDEX(Mapping!$I:$I,MATCH($P56,Mapping!$H:$H,0)))</f>
        <v>WSIB Pension</v>
      </c>
      <c r="B56" s="82" t="str">
        <f t="shared" ref="B56:B61" si="15">IF($A56="","",IF(S56&lt;0,"IMCO Owned","Broker Owned"))</f>
        <v>Broker Owned</v>
      </c>
      <c r="C56" s="82" t="str">
        <f t="shared" si="1"/>
        <v>912810ST6</v>
      </c>
      <c r="D56" s="82" t="b">
        <f t="shared" si="5"/>
        <v>1</v>
      </c>
      <c r="E56" s="171">
        <f t="shared" ref="E56:E61" si="16">W56</f>
        <v>1.3613</v>
      </c>
      <c r="F56" s="76">
        <f t="shared" si="7"/>
        <v>63.09375</v>
      </c>
      <c r="G56" s="76">
        <f t="shared" ca="1" si="8"/>
        <v>63.09375</v>
      </c>
      <c r="H56" s="76">
        <f t="shared" ca="1" si="9"/>
        <v>63.09375</v>
      </c>
      <c r="I56" s="76">
        <f t="shared" ca="1" si="10"/>
        <v>63.09375</v>
      </c>
      <c r="J56" s="4"/>
      <c r="K56" s="77">
        <f t="shared" ref="K56:K61" si="17">IF($A56="","",IF($D56,$E56*$S56*F56/100,""))</f>
        <v>251398.63052812501</v>
      </c>
      <c r="L56" s="77">
        <f t="shared" ref="L56:L61" ca="1" si="18">IF($A56="","",IF($D56,$E56*$S56*G56/100,""))</f>
        <v>251398.63052812501</v>
      </c>
      <c r="M56" s="77">
        <f t="shared" ref="M56:M61" ca="1" si="19">IF($A56="","",IF($D56,$E56*$S56*H56/100,""))</f>
        <v>251398.63052812501</v>
      </c>
      <c r="N56" s="77">
        <f t="shared" ref="N56:N61" ca="1" si="20">IF($A56="","",IF($D56,$E56*$S56*I56/100,""))</f>
        <v>251398.63052812501</v>
      </c>
      <c r="O56" s="152" t="s">
        <v>7463</v>
      </c>
      <c r="P56" s="152" t="s">
        <v>1080</v>
      </c>
      <c r="Q56" s="152" t="s">
        <v>294</v>
      </c>
      <c r="R56" s="152" t="s">
        <v>7464</v>
      </c>
      <c r="S56" s="155">
        <v>292700</v>
      </c>
      <c r="T56" s="153" t="s">
        <v>7465</v>
      </c>
      <c r="U56" s="152" t="s">
        <v>303</v>
      </c>
      <c r="V56" s="157">
        <v>63.09375</v>
      </c>
      <c r="W56" s="157">
        <v>1.3613</v>
      </c>
      <c r="X56" s="154">
        <v>0.96</v>
      </c>
      <c r="Y56" s="156">
        <v>241342.68530699998</v>
      </c>
      <c r="Z56" s="152" t="s">
        <v>1144</v>
      </c>
    </row>
    <row r="57" spans="1:26" x14ac:dyDescent="0.25">
      <c r="A57" s="82" t="str">
        <f>IF(AND(ISBLANK($O57)),"",INDEX(Mapping!$I:$I,MATCH($P57,Mapping!$H:$H,0)))</f>
        <v>WSIB Pension</v>
      </c>
      <c r="B57" s="82" t="str">
        <f t="shared" si="15"/>
        <v>IMCO Owned</v>
      </c>
      <c r="C57" s="82" t="str">
        <f t="shared" si="1"/>
        <v>91282CLV1</v>
      </c>
      <c r="D57" s="82" t="b">
        <f t="shared" si="5"/>
        <v>1</v>
      </c>
      <c r="E57" s="171">
        <f t="shared" si="16"/>
        <v>1.3613</v>
      </c>
      <c r="F57" s="76">
        <f t="shared" si="7"/>
        <v>98.78</v>
      </c>
      <c r="G57" s="76">
        <f t="shared" ca="1" si="8"/>
        <v>98.78</v>
      </c>
      <c r="H57" s="76">
        <f t="shared" ca="1" si="9"/>
        <v>98.78</v>
      </c>
      <c r="I57" s="76">
        <f t="shared" ca="1" si="10"/>
        <v>98.78</v>
      </c>
      <c r="J57" s="4"/>
      <c r="K57" s="77">
        <f t="shared" si="17"/>
        <v>-1996867.8278999999</v>
      </c>
      <c r="L57" s="77">
        <f t="shared" ca="1" si="18"/>
        <v>-1996867.8278999999</v>
      </c>
      <c r="M57" s="77">
        <f t="shared" ca="1" si="19"/>
        <v>-1996867.8278999999</v>
      </c>
      <c r="N57" s="77">
        <f t="shared" ca="1" si="20"/>
        <v>-1996867.8278999999</v>
      </c>
      <c r="O57" s="152" t="s">
        <v>7466</v>
      </c>
      <c r="P57" s="152" t="s">
        <v>1080</v>
      </c>
      <c r="Q57" s="152" t="s">
        <v>1204</v>
      </c>
      <c r="R57" s="152" t="s">
        <v>7467</v>
      </c>
      <c r="S57" s="155">
        <v>-1485000</v>
      </c>
      <c r="T57" s="153" t="s">
        <v>7468</v>
      </c>
      <c r="U57" s="152" t="s">
        <v>303</v>
      </c>
      <c r="V57" s="157">
        <v>98.78</v>
      </c>
      <c r="W57" s="157">
        <v>1.3613</v>
      </c>
      <c r="X57" s="154">
        <v>0.98</v>
      </c>
      <c r="Y57" s="156">
        <v>-1956930.4713419997</v>
      </c>
      <c r="Z57" s="152" t="s">
        <v>1144</v>
      </c>
    </row>
    <row r="58" spans="1:26" x14ac:dyDescent="0.25">
      <c r="A58" s="82" t="e">
        <f>IF(AND(ISBLANK($O58)),"",INDEX(Mapping!$I:$I,MATCH($P58,Mapping!$H:$H,0)))</f>
        <v>#N/A</v>
      </c>
      <c r="B58" s="82" t="e">
        <f t="shared" si="15"/>
        <v>#N/A</v>
      </c>
      <c r="C58" s="82" t="e">
        <f t="shared" si="1"/>
        <v>#N/A</v>
      </c>
      <c r="D58" s="82" t="e">
        <f t="shared" si="5"/>
        <v>#N/A</v>
      </c>
      <c r="E58" s="171" t="str">
        <f t="shared" si="16"/>
        <v/>
      </c>
      <c r="F58" s="76" t="e">
        <f t="shared" si="7"/>
        <v>#N/A</v>
      </c>
      <c r="G58" s="76" t="e">
        <f t="shared" ca="1" si="8"/>
        <v>#N/A</v>
      </c>
      <c r="H58" s="76" t="e">
        <f t="shared" ca="1" si="9"/>
        <v>#N/A</v>
      </c>
      <c r="I58" s="76" t="e">
        <f t="shared" ca="1" si="10"/>
        <v>#N/A</v>
      </c>
      <c r="J58" s="4"/>
      <c r="K58" s="77" t="e">
        <f t="shared" si="17"/>
        <v>#N/A</v>
      </c>
      <c r="L58" s="77" t="e">
        <f t="shared" si="18"/>
        <v>#N/A</v>
      </c>
      <c r="M58" s="77" t="e">
        <f t="shared" si="19"/>
        <v>#N/A</v>
      </c>
      <c r="N58" s="77" t="e">
        <f t="shared" si="20"/>
        <v>#N/A</v>
      </c>
      <c r="O58" s="152" t="s">
        <v>21</v>
      </c>
      <c r="P58" s="152" t="s">
        <v>21</v>
      </c>
      <c r="Q58" s="152" t="s">
        <v>21</v>
      </c>
      <c r="R58" s="152" t="s">
        <v>21</v>
      </c>
      <c r="S58" s="155" t="s">
        <v>21</v>
      </c>
      <c r="T58" s="153" t="s">
        <v>21</v>
      </c>
      <c r="U58" s="152" t="s">
        <v>21</v>
      </c>
      <c r="V58" s="157" t="s">
        <v>21</v>
      </c>
      <c r="W58" s="157" t="s">
        <v>21</v>
      </c>
      <c r="X58" s="154">
        <v>0</v>
      </c>
      <c r="Y58" s="156" t="s">
        <v>21</v>
      </c>
      <c r="Z58" s="152" t="s">
        <v>21</v>
      </c>
    </row>
    <row r="59" spans="1:26" x14ac:dyDescent="0.25">
      <c r="A59" s="82" t="e">
        <f>IF(AND(ISBLANK($O59)),"",INDEX(Mapping!$I:$I,MATCH($P59,Mapping!$H:$H,0)))</f>
        <v>#N/A</v>
      </c>
      <c r="B59" s="82" t="e">
        <f t="shared" si="15"/>
        <v>#N/A</v>
      </c>
      <c r="C59" s="82" t="e">
        <f t="shared" si="1"/>
        <v>#N/A</v>
      </c>
      <c r="D59" s="82" t="e">
        <f t="shared" si="5"/>
        <v>#N/A</v>
      </c>
      <c r="E59" s="171" t="str">
        <f t="shared" si="16"/>
        <v/>
      </c>
      <c r="F59" s="76" t="e">
        <f t="shared" si="7"/>
        <v>#N/A</v>
      </c>
      <c r="G59" s="76" t="e">
        <f t="shared" ca="1" si="8"/>
        <v>#N/A</v>
      </c>
      <c r="H59" s="76" t="e">
        <f t="shared" ca="1" si="9"/>
        <v>#N/A</v>
      </c>
      <c r="I59" s="76" t="e">
        <f t="shared" ca="1" si="10"/>
        <v>#N/A</v>
      </c>
      <c r="J59" s="4"/>
      <c r="K59" s="77" t="e">
        <f t="shared" si="17"/>
        <v>#N/A</v>
      </c>
      <c r="L59" s="77" t="e">
        <f t="shared" si="18"/>
        <v>#N/A</v>
      </c>
      <c r="M59" s="77" t="e">
        <f t="shared" si="19"/>
        <v>#N/A</v>
      </c>
      <c r="N59" s="77" t="e">
        <f t="shared" si="20"/>
        <v>#N/A</v>
      </c>
      <c r="O59" s="152" t="s">
        <v>21</v>
      </c>
      <c r="P59" s="152" t="s">
        <v>21</v>
      </c>
      <c r="Q59" s="152" t="s">
        <v>21</v>
      </c>
      <c r="R59" s="152" t="s">
        <v>21</v>
      </c>
      <c r="S59" s="155" t="s">
        <v>21</v>
      </c>
      <c r="T59" s="153" t="s">
        <v>21</v>
      </c>
      <c r="U59" s="152" t="s">
        <v>21</v>
      </c>
      <c r="V59" s="157" t="s">
        <v>21</v>
      </c>
      <c r="W59" s="157" t="s">
        <v>21</v>
      </c>
      <c r="X59" s="154">
        <v>0</v>
      </c>
      <c r="Y59" s="156" t="s">
        <v>21</v>
      </c>
      <c r="Z59" s="152" t="s">
        <v>21</v>
      </c>
    </row>
    <row r="60" spans="1:26" x14ac:dyDescent="0.25">
      <c r="A60" s="82" t="e">
        <f>IF(AND(ISBLANK($O60)),"",INDEX(Mapping!$I:$I,MATCH($P60,Mapping!$H:$H,0)))</f>
        <v>#N/A</v>
      </c>
      <c r="B60" s="82" t="e">
        <f t="shared" si="15"/>
        <v>#N/A</v>
      </c>
      <c r="C60" s="82" t="e">
        <f t="shared" si="1"/>
        <v>#N/A</v>
      </c>
      <c r="D60" s="82" t="e">
        <f t="shared" si="5"/>
        <v>#N/A</v>
      </c>
      <c r="E60" s="171" t="str">
        <f t="shared" si="16"/>
        <v/>
      </c>
      <c r="F60" s="76" t="e">
        <f t="shared" si="7"/>
        <v>#N/A</v>
      </c>
      <c r="G60" s="76" t="e">
        <f t="shared" ca="1" si="8"/>
        <v>#N/A</v>
      </c>
      <c r="H60" s="76" t="e">
        <f t="shared" ca="1" si="9"/>
        <v>#N/A</v>
      </c>
      <c r="I60" s="76" t="e">
        <f t="shared" ca="1" si="10"/>
        <v>#N/A</v>
      </c>
      <c r="J60" s="4"/>
      <c r="K60" s="77" t="e">
        <f t="shared" si="17"/>
        <v>#N/A</v>
      </c>
      <c r="L60" s="77" t="e">
        <f t="shared" si="18"/>
        <v>#N/A</v>
      </c>
      <c r="M60" s="77" t="e">
        <f t="shared" si="19"/>
        <v>#N/A</v>
      </c>
      <c r="N60" s="77" t="e">
        <f t="shared" si="20"/>
        <v>#N/A</v>
      </c>
      <c r="O60" s="152" t="s">
        <v>21</v>
      </c>
      <c r="P60" s="152" t="s">
        <v>21</v>
      </c>
      <c r="Q60" s="152" t="s">
        <v>21</v>
      </c>
      <c r="R60" s="152" t="s">
        <v>21</v>
      </c>
      <c r="S60" s="155" t="s">
        <v>21</v>
      </c>
      <c r="T60" s="153" t="s">
        <v>21</v>
      </c>
      <c r="U60" s="152" t="s">
        <v>21</v>
      </c>
      <c r="V60" s="157" t="s">
        <v>21</v>
      </c>
      <c r="W60" s="157" t="s">
        <v>21</v>
      </c>
      <c r="X60" s="154">
        <v>0</v>
      </c>
      <c r="Y60" s="156" t="s">
        <v>21</v>
      </c>
      <c r="Z60" s="152" t="s">
        <v>21</v>
      </c>
    </row>
    <row r="61" spans="1:26" x14ac:dyDescent="0.25">
      <c r="A61" s="82" t="e">
        <f>IF(AND(ISBLANK($O61)),"",INDEX(Mapping!$I:$I,MATCH($P61,Mapping!$H:$H,0)))</f>
        <v>#N/A</v>
      </c>
      <c r="B61" s="82" t="e">
        <f t="shared" si="15"/>
        <v>#N/A</v>
      </c>
      <c r="C61" s="82" t="e">
        <f t="shared" si="1"/>
        <v>#N/A</v>
      </c>
      <c r="D61" s="82" t="e">
        <f t="shared" si="5"/>
        <v>#N/A</v>
      </c>
      <c r="E61" s="171" t="str">
        <f t="shared" si="16"/>
        <v/>
      </c>
      <c r="F61" s="76" t="e">
        <f t="shared" si="7"/>
        <v>#N/A</v>
      </c>
      <c r="G61" s="76" t="e">
        <f t="shared" ca="1" si="8"/>
        <v>#N/A</v>
      </c>
      <c r="H61" s="76" t="e">
        <f t="shared" ca="1" si="9"/>
        <v>#N/A</v>
      </c>
      <c r="I61" s="76" t="e">
        <f t="shared" ca="1" si="10"/>
        <v>#N/A</v>
      </c>
      <c r="J61" s="4"/>
      <c r="K61" s="77" t="e">
        <f t="shared" si="17"/>
        <v>#N/A</v>
      </c>
      <c r="L61" s="77" t="e">
        <f t="shared" si="18"/>
        <v>#N/A</v>
      </c>
      <c r="M61" s="77" t="e">
        <f t="shared" si="19"/>
        <v>#N/A</v>
      </c>
      <c r="N61" s="77" t="e">
        <f t="shared" si="20"/>
        <v>#N/A</v>
      </c>
      <c r="O61" s="152" t="s">
        <v>21</v>
      </c>
      <c r="P61" s="152" t="s">
        <v>21</v>
      </c>
      <c r="Q61" s="152" t="s">
        <v>21</v>
      </c>
      <c r="R61" s="152" t="s">
        <v>21</v>
      </c>
      <c r="S61" s="155" t="s">
        <v>21</v>
      </c>
      <c r="T61" s="153" t="s">
        <v>21</v>
      </c>
      <c r="U61" s="152" t="s">
        <v>21</v>
      </c>
      <c r="V61" s="157" t="s">
        <v>21</v>
      </c>
      <c r="W61" s="157" t="s">
        <v>21</v>
      </c>
      <c r="X61" s="154">
        <v>0</v>
      </c>
      <c r="Y61" s="156" t="s">
        <v>21</v>
      </c>
      <c r="Z61" s="152" t="s">
        <v>21</v>
      </c>
    </row>
    <row r="62" spans="1:26" x14ac:dyDescent="0.25">
      <c r="A62" s="82" t="e">
        <f>IF(AND(ISBLANK($O62)),"",INDEX(Mapping!$I:$I,MATCH($P62,Mapping!$H:$H,0)))</f>
        <v>#N/A</v>
      </c>
      <c r="B62" s="82" t="e">
        <f t="shared" ref="B62:B125" si="21">IF($A62="","",IF(S62&lt;0,"IMCO Owned","Broker Owned"))</f>
        <v>#N/A</v>
      </c>
      <c r="C62" s="82" t="e">
        <f t="shared" si="1"/>
        <v>#N/A</v>
      </c>
      <c r="D62" s="82" t="e">
        <f t="shared" si="5"/>
        <v>#N/A</v>
      </c>
      <c r="E62" s="171" t="str">
        <f t="shared" ref="E62:E125" si="22">W62</f>
        <v/>
      </c>
      <c r="F62" s="76" t="e">
        <f t="shared" si="7"/>
        <v>#N/A</v>
      </c>
      <c r="G62" s="76" t="e">
        <f t="shared" ca="1" si="8"/>
        <v>#N/A</v>
      </c>
      <c r="H62" s="76" t="e">
        <f t="shared" ca="1" si="9"/>
        <v>#N/A</v>
      </c>
      <c r="I62" s="76" t="e">
        <f t="shared" ca="1" si="10"/>
        <v>#N/A</v>
      </c>
      <c r="J62" s="4"/>
      <c r="K62" s="77" t="e">
        <f t="shared" ref="K62:K125" si="23">IF($A62="","",IF($D62,$E62*$S62*F62/100,""))</f>
        <v>#N/A</v>
      </c>
      <c r="L62" s="77" t="e">
        <f t="shared" ref="L62:L125" si="24">IF($A62="","",IF($D62,$E62*$S62*G62/100,""))</f>
        <v>#N/A</v>
      </c>
      <c r="M62" s="77" t="e">
        <f t="shared" ref="M62:M125" si="25">IF($A62="","",IF($D62,$E62*$S62*H62/100,""))</f>
        <v>#N/A</v>
      </c>
      <c r="N62" s="77" t="e">
        <f t="shared" ref="N62:N125" si="26">IF($A62="","",IF($D62,$E62*$S62*I62/100,""))</f>
        <v>#N/A</v>
      </c>
      <c r="O62" s="152" t="s">
        <v>21</v>
      </c>
      <c r="P62" s="152" t="s">
        <v>21</v>
      </c>
      <c r="Q62" s="152" t="s">
        <v>21</v>
      </c>
      <c r="R62" s="152" t="s">
        <v>21</v>
      </c>
      <c r="S62" s="155" t="s">
        <v>21</v>
      </c>
      <c r="T62" s="153" t="s">
        <v>21</v>
      </c>
      <c r="U62" s="152" t="s">
        <v>21</v>
      </c>
      <c r="V62" s="157" t="s">
        <v>21</v>
      </c>
      <c r="W62" s="157" t="s">
        <v>21</v>
      </c>
      <c r="X62" s="154">
        <v>0</v>
      </c>
      <c r="Y62" s="156" t="s">
        <v>21</v>
      </c>
      <c r="Z62" s="152" t="s">
        <v>21</v>
      </c>
    </row>
    <row r="63" spans="1:26" x14ac:dyDescent="0.25">
      <c r="A63" s="82" t="e">
        <f>IF(AND(ISBLANK($O63)),"",INDEX(Mapping!$I:$I,MATCH($P63,Mapping!$H:$H,0)))</f>
        <v>#N/A</v>
      </c>
      <c r="B63" s="82" t="e">
        <f t="shared" si="21"/>
        <v>#N/A</v>
      </c>
      <c r="C63" s="82" t="e">
        <f t="shared" si="1"/>
        <v>#N/A</v>
      </c>
      <c r="D63" s="82" t="e">
        <f t="shared" si="5"/>
        <v>#N/A</v>
      </c>
      <c r="E63" s="171" t="str">
        <f t="shared" si="22"/>
        <v/>
      </c>
      <c r="F63" s="76" t="e">
        <f t="shared" si="7"/>
        <v>#N/A</v>
      </c>
      <c r="G63" s="76" t="e">
        <f t="shared" ca="1" si="8"/>
        <v>#N/A</v>
      </c>
      <c r="H63" s="76" t="e">
        <f t="shared" ca="1" si="9"/>
        <v>#N/A</v>
      </c>
      <c r="I63" s="76" t="e">
        <f t="shared" ca="1" si="10"/>
        <v>#N/A</v>
      </c>
      <c r="J63" s="4"/>
      <c r="K63" s="77" t="e">
        <f t="shared" si="23"/>
        <v>#N/A</v>
      </c>
      <c r="L63" s="77" t="e">
        <f t="shared" si="24"/>
        <v>#N/A</v>
      </c>
      <c r="M63" s="77" t="e">
        <f t="shared" si="25"/>
        <v>#N/A</v>
      </c>
      <c r="N63" s="77" t="e">
        <f t="shared" si="26"/>
        <v>#N/A</v>
      </c>
      <c r="O63" s="152" t="s">
        <v>21</v>
      </c>
      <c r="P63" s="152" t="s">
        <v>21</v>
      </c>
      <c r="Q63" s="152" t="s">
        <v>21</v>
      </c>
      <c r="R63" s="152" t="s">
        <v>21</v>
      </c>
      <c r="S63" s="155" t="s">
        <v>21</v>
      </c>
      <c r="T63" s="153" t="s">
        <v>21</v>
      </c>
      <c r="U63" s="152" t="s">
        <v>21</v>
      </c>
      <c r="V63" s="157" t="s">
        <v>21</v>
      </c>
      <c r="W63" s="157" t="s">
        <v>21</v>
      </c>
      <c r="X63" s="154">
        <v>0</v>
      </c>
      <c r="Y63" s="156" t="s">
        <v>21</v>
      </c>
      <c r="Z63" s="152" t="s">
        <v>21</v>
      </c>
    </row>
    <row r="64" spans="1:26" x14ac:dyDescent="0.25">
      <c r="A64" s="82" t="e">
        <f>IF(AND(ISBLANK($O64)),"",INDEX(Mapping!$I:$I,MATCH($P64,Mapping!$H:$H,0)))</f>
        <v>#N/A</v>
      </c>
      <c r="B64" s="82" t="e">
        <f t="shared" si="21"/>
        <v>#N/A</v>
      </c>
      <c r="C64" s="82" t="e">
        <f t="shared" si="1"/>
        <v>#N/A</v>
      </c>
      <c r="D64" s="82" t="e">
        <f t="shared" si="5"/>
        <v>#N/A</v>
      </c>
      <c r="E64" s="171" t="str">
        <f t="shared" si="22"/>
        <v/>
      </c>
      <c r="F64" s="76" t="e">
        <f t="shared" si="7"/>
        <v>#N/A</v>
      </c>
      <c r="G64" s="76" t="e">
        <f t="shared" ca="1" si="8"/>
        <v>#N/A</v>
      </c>
      <c r="H64" s="76" t="e">
        <f t="shared" ca="1" si="9"/>
        <v>#N/A</v>
      </c>
      <c r="I64" s="76" t="e">
        <f t="shared" ca="1" si="10"/>
        <v>#N/A</v>
      </c>
      <c r="J64" s="4"/>
      <c r="K64" s="77" t="e">
        <f t="shared" si="23"/>
        <v>#N/A</v>
      </c>
      <c r="L64" s="77" t="e">
        <f t="shared" si="24"/>
        <v>#N/A</v>
      </c>
      <c r="M64" s="77" t="e">
        <f t="shared" si="25"/>
        <v>#N/A</v>
      </c>
      <c r="N64" s="77" t="e">
        <f t="shared" si="26"/>
        <v>#N/A</v>
      </c>
      <c r="O64" s="152" t="s">
        <v>21</v>
      </c>
      <c r="P64" s="152" t="s">
        <v>21</v>
      </c>
      <c r="Q64" s="152" t="s">
        <v>21</v>
      </c>
      <c r="R64" s="152" t="s">
        <v>21</v>
      </c>
      <c r="S64" s="155" t="s">
        <v>21</v>
      </c>
      <c r="T64" s="153" t="s">
        <v>21</v>
      </c>
      <c r="U64" s="152" t="s">
        <v>21</v>
      </c>
      <c r="V64" s="157" t="s">
        <v>21</v>
      </c>
      <c r="W64" s="157" t="s">
        <v>21</v>
      </c>
      <c r="X64" s="154">
        <v>0</v>
      </c>
      <c r="Y64" s="156" t="s">
        <v>21</v>
      </c>
      <c r="Z64" s="152" t="s">
        <v>21</v>
      </c>
    </row>
    <row r="65" spans="1:26" x14ac:dyDescent="0.25">
      <c r="A65" s="82" t="e">
        <f>IF(AND(ISBLANK($O65)),"",INDEX(Mapping!$I:$I,MATCH($P65,Mapping!$H:$H,0)))</f>
        <v>#N/A</v>
      </c>
      <c r="B65" s="82" t="e">
        <f t="shared" si="21"/>
        <v>#N/A</v>
      </c>
      <c r="C65" s="82" t="e">
        <f t="shared" si="1"/>
        <v>#N/A</v>
      </c>
      <c r="D65" s="82" t="e">
        <f t="shared" si="5"/>
        <v>#N/A</v>
      </c>
      <c r="E65" s="171" t="str">
        <f t="shared" si="22"/>
        <v/>
      </c>
      <c r="F65" s="76" t="e">
        <f t="shared" si="7"/>
        <v>#N/A</v>
      </c>
      <c r="G65" s="76" t="e">
        <f t="shared" ca="1" si="8"/>
        <v>#N/A</v>
      </c>
      <c r="H65" s="76" t="e">
        <f t="shared" ca="1" si="9"/>
        <v>#N/A</v>
      </c>
      <c r="I65" s="76" t="e">
        <f t="shared" ca="1" si="10"/>
        <v>#N/A</v>
      </c>
      <c r="J65" s="4"/>
      <c r="K65" s="77" t="e">
        <f t="shared" si="23"/>
        <v>#N/A</v>
      </c>
      <c r="L65" s="77" t="e">
        <f t="shared" si="24"/>
        <v>#N/A</v>
      </c>
      <c r="M65" s="77" t="e">
        <f t="shared" si="25"/>
        <v>#N/A</v>
      </c>
      <c r="N65" s="77" t="e">
        <f t="shared" si="26"/>
        <v>#N/A</v>
      </c>
      <c r="O65" s="152" t="s">
        <v>21</v>
      </c>
      <c r="P65" s="152" t="s">
        <v>21</v>
      </c>
      <c r="Q65" s="152" t="s">
        <v>21</v>
      </c>
      <c r="R65" s="152" t="s">
        <v>21</v>
      </c>
      <c r="S65" s="155" t="s">
        <v>21</v>
      </c>
      <c r="T65" s="153" t="s">
        <v>21</v>
      </c>
      <c r="U65" s="152" t="s">
        <v>21</v>
      </c>
      <c r="V65" s="157" t="s">
        <v>21</v>
      </c>
      <c r="W65" s="157" t="s">
        <v>21</v>
      </c>
      <c r="X65" s="154">
        <v>0</v>
      </c>
      <c r="Y65" s="156" t="s">
        <v>21</v>
      </c>
      <c r="Z65" s="152" t="s">
        <v>21</v>
      </c>
    </row>
    <row r="66" spans="1:26" x14ac:dyDescent="0.25">
      <c r="A66" s="82" t="e">
        <f>IF(AND(ISBLANK($O66)),"",INDEX(Mapping!$I:$I,MATCH($P66,Mapping!$H:$H,0)))</f>
        <v>#N/A</v>
      </c>
      <c r="B66" s="82" t="e">
        <f t="shared" si="21"/>
        <v>#N/A</v>
      </c>
      <c r="C66" s="82" t="e">
        <f t="shared" si="1"/>
        <v>#N/A</v>
      </c>
      <c r="D66" s="82" t="e">
        <f t="shared" si="5"/>
        <v>#N/A</v>
      </c>
      <c r="E66" s="171" t="str">
        <f t="shared" si="22"/>
        <v/>
      </c>
      <c r="F66" s="76" t="e">
        <f t="shared" si="7"/>
        <v>#N/A</v>
      </c>
      <c r="G66" s="76" t="e">
        <f t="shared" ca="1" si="8"/>
        <v>#N/A</v>
      </c>
      <c r="H66" s="76" t="e">
        <f t="shared" ca="1" si="9"/>
        <v>#N/A</v>
      </c>
      <c r="I66" s="76" t="e">
        <f t="shared" ca="1" si="10"/>
        <v>#N/A</v>
      </c>
      <c r="J66" s="4"/>
      <c r="K66" s="77" t="e">
        <f t="shared" si="23"/>
        <v>#N/A</v>
      </c>
      <c r="L66" s="77" t="e">
        <f t="shared" si="24"/>
        <v>#N/A</v>
      </c>
      <c r="M66" s="77" t="e">
        <f t="shared" si="25"/>
        <v>#N/A</v>
      </c>
      <c r="N66" s="77" t="e">
        <f t="shared" si="26"/>
        <v>#N/A</v>
      </c>
      <c r="O66" s="152" t="s">
        <v>21</v>
      </c>
      <c r="P66" s="152" t="s">
        <v>21</v>
      </c>
      <c r="Q66" s="152" t="s">
        <v>21</v>
      </c>
      <c r="R66" s="152" t="s">
        <v>21</v>
      </c>
      <c r="S66" s="155" t="s">
        <v>21</v>
      </c>
      <c r="T66" s="153" t="s">
        <v>21</v>
      </c>
      <c r="U66" s="152" t="s">
        <v>21</v>
      </c>
      <c r="V66" s="157" t="s">
        <v>21</v>
      </c>
      <c r="W66" s="157" t="s">
        <v>21</v>
      </c>
      <c r="X66" s="154">
        <v>0</v>
      </c>
      <c r="Y66" s="156" t="s">
        <v>21</v>
      </c>
      <c r="Z66" s="152" t="s">
        <v>21</v>
      </c>
    </row>
    <row r="67" spans="1:26" x14ac:dyDescent="0.25">
      <c r="A67" s="82" t="e">
        <f>IF(AND(ISBLANK($O67)),"",INDEX(Mapping!$I:$I,MATCH($P67,Mapping!$H:$H,0)))</f>
        <v>#N/A</v>
      </c>
      <c r="B67" s="82" t="e">
        <f t="shared" si="21"/>
        <v>#N/A</v>
      </c>
      <c r="C67" s="82" t="e">
        <f t="shared" si="1"/>
        <v>#N/A</v>
      </c>
      <c r="D67" s="82" t="e">
        <f t="shared" si="5"/>
        <v>#N/A</v>
      </c>
      <c r="E67" s="171" t="str">
        <f t="shared" si="22"/>
        <v/>
      </c>
      <c r="F67" s="76" t="e">
        <f t="shared" si="7"/>
        <v>#N/A</v>
      </c>
      <c r="G67" s="76" t="e">
        <f t="shared" ca="1" si="8"/>
        <v>#N/A</v>
      </c>
      <c r="H67" s="76" t="e">
        <f t="shared" ca="1" si="9"/>
        <v>#N/A</v>
      </c>
      <c r="I67" s="76" t="e">
        <f t="shared" ca="1" si="10"/>
        <v>#N/A</v>
      </c>
      <c r="J67" s="4"/>
      <c r="K67" s="77" t="e">
        <f t="shared" si="23"/>
        <v>#N/A</v>
      </c>
      <c r="L67" s="77" t="e">
        <f t="shared" si="24"/>
        <v>#N/A</v>
      </c>
      <c r="M67" s="77" t="e">
        <f t="shared" si="25"/>
        <v>#N/A</v>
      </c>
      <c r="N67" s="77" t="e">
        <f t="shared" si="26"/>
        <v>#N/A</v>
      </c>
      <c r="O67" s="152" t="s">
        <v>21</v>
      </c>
      <c r="P67" s="152" t="s">
        <v>21</v>
      </c>
      <c r="Q67" s="152" t="s">
        <v>21</v>
      </c>
      <c r="R67" s="152" t="s">
        <v>21</v>
      </c>
      <c r="S67" s="155" t="s">
        <v>21</v>
      </c>
      <c r="T67" s="153" t="s">
        <v>21</v>
      </c>
      <c r="U67" s="152" t="s">
        <v>21</v>
      </c>
      <c r="V67" s="157" t="s">
        <v>21</v>
      </c>
      <c r="W67" s="157" t="s">
        <v>21</v>
      </c>
      <c r="X67" s="154">
        <v>0</v>
      </c>
      <c r="Y67" s="156" t="s">
        <v>21</v>
      </c>
      <c r="Z67" s="152" t="s">
        <v>21</v>
      </c>
    </row>
    <row r="68" spans="1:26" x14ac:dyDescent="0.25">
      <c r="A68" s="82" t="e">
        <f>IF(AND(ISBLANK($O68)),"",INDEX(Mapping!$I:$I,MATCH($P68,Mapping!$H:$H,0)))</f>
        <v>#N/A</v>
      </c>
      <c r="B68" s="82" t="e">
        <f t="shared" si="21"/>
        <v>#N/A</v>
      </c>
      <c r="C68" s="82" t="e">
        <f t="shared" si="1"/>
        <v>#N/A</v>
      </c>
      <c r="D68" s="82" t="e">
        <f t="shared" si="5"/>
        <v>#N/A</v>
      </c>
      <c r="E68" s="171" t="str">
        <f t="shared" si="22"/>
        <v/>
      </c>
      <c r="F68" s="76" t="e">
        <f t="shared" si="7"/>
        <v>#N/A</v>
      </c>
      <c r="G68" s="76" t="e">
        <f t="shared" ca="1" si="8"/>
        <v>#N/A</v>
      </c>
      <c r="H68" s="76" t="e">
        <f t="shared" ca="1" si="9"/>
        <v>#N/A</v>
      </c>
      <c r="I68" s="76" t="e">
        <f t="shared" ca="1" si="10"/>
        <v>#N/A</v>
      </c>
      <c r="J68" s="4"/>
      <c r="K68" s="77" t="e">
        <f t="shared" si="23"/>
        <v>#N/A</v>
      </c>
      <c r="L68" s="77" t="e">
        <f t="shared" si="24"/>
        <v>#N/A</v>
      </c>
      <c r="M68" s="77" t="e">
        <f t="shared" si="25"/>
        <v>#N/A</v>
      </c>
      <c r="N68" s="77" t="e">
        <f t="shared" si="26"/>
        <v>#N/A</v>
      </c>
      <c r="O68" s="152" t="s">
        <v>21</v>
      </c>
      <c r="P68" s="152" t="s">
        <v>21</v>
      </c>
      <c r="Q68" s="152" t="s">
        <v>21</v>
      </c>
      <c r="R68" s="152" t="s">
        <v>21</v>
      </c>
      <c r="S68" s="155" t="s">
        <v>21</v>
      </c>
      <c r="T68" s="153" t="s">
        <v>21</v>
      </c>
      <c r="U68" s="152" t="s">
        <v>21</v>
      </c>
      <c r="V68" s="157" t="s">
        <v>21</v>
      </c>
      <c r="W68" s="157" t="s">
        <v>21</v>
      </c>
      <c r="X68" s="154">
        <v>0</v>
      </c>
      <c r="Y68" s="156" t="s">
        <v>21</v>
      </c>
      <c r="Z68" s="152" t="s">
        <v>21</v>
      </c>
    </row>
    <row r="69" spans="1:26" x14ac:dyDescent="0.25">
      <c r="A69" s="82" t="e">
        <f>IF(AND(ISBLANK($O69)),"",INDEX(Mapping!$I:$I,MATCH($P69,Mapping!$H:$H,0)))</f>
        <v>#N/A</v>
      </c>
      <c r="B69" s="82" t="e">
        <f t="shared" si="21"/>
        <v>#N/A</v>
      </c>
      <c r="C69" s="82" t="e">
        <f t="shared" si="1"/>
        <v>#N/A</v>
      </c>
      <c r="D69" s="82" t="e">
        <f t="shared" si="5"/>
        <v>#N/A</v>
      </c>
      <c r="E69" s="171" t="str">
        <f t="shared" si="22"/>
        <v/>
      </c>
      <c r="F69" s="76" t="e">
        <f t="shared" si="7"/>
        <v>#N/A</v>
      </c>
      <c r="G69" s="76" t="e">
        <f t="shared" ca="1" si="8"/>
        <v>#N/A</v>
      </c>
      <c r="H69" s="76" t="e">
        <f t="shared" ca="1" si="9"/>
        <v>#N/A</v>
      </c>
      <c r="I69" s="76" t="e">
        <f t="shared" ca="1" si="10"/>
        <v>#N/A</v>
      </c>
      <c r="J69" s="4"/>
      <c r="K69" s="77" t="e">
        <f t="shared" si="23"/>
        <v>#N/A</v>
      </c>
      <c r="L69" s="77" t="e">
        <f t="shared" si="24"/>
        <v>#N/A</v>
      </c>
      <c r="M69" s="77" t="e">
        <f t="shared" si="25"/>
        <v>#N/A</v>
      </c>
      <c r="N69" s="77" t="e">
        <f t="shared" si="26"/>
        <v>#N/A</v>
      </c>
      <c r="O69" s="152" t="s">
        <v>21</v>
      </c>
      <c r="P69" s="152" t="s">
        <v>21</v>
      </c>
      <c r="Q69" s="152" t="s">
        <v>21</v>
      </c>
      <c r="R69" s="152" t="s">
        <v>21</v>
      </c>
      <c r="S69" s="155" t="s">
        <v>21</v>
      </c>
      <c r="T69" s="153" t="s">
        <v>21</v>
      </c>
      <c r="U69" s="152" t="s">
        <v>21</v>
      </c>
      <c r="V69" s="157" t="s">
        <v>21</v>
      </c>
      <c r="W69" s="157" t="s">
        <v>21</v>
      </c>
      <c r="X69" s="154">
        <v>0</v>
      </c>
      <c r="Y69" s="156" t="s">
        <v>21</v>
      </c>
      <c r="Z69" s="152" t="s">
        <v>21</v>
      </c>
    </row>
    <row r="70" spans="1:26" x14ac:dyDescent="0.25">
      <c r="A70" s="82" t="e">
        <f>IF(AND(ISBLANK($O70)),"",INDEX(Mapping!$I:$I,MATCH($P70,Mapping!$H:$H,0)))</f>
        <v>#N/A</v>
      </c>
      <c r="B70" s="82" t="e">
        <f t="shared" si="21"/>
        <v>#N/A</v>
      </c>
      <c r="C70" s="82" t="e">
        <f t="shared" ref="C70:C129" si="27">IF($A70="","",TRIM($R70))</f>
        <v>#N/A</v>
      </c>
      <c r="D70" s="82" t="e">
        <f t="shared" si="5"/>
        <v>#N/A</v>
      </c>
      <c r="E70" s="171" t="str">
        <f t="shared" si="22"/>
        <v/>
      </c>
      <c r="F70" s="76" t="e">
        <f t="shared" si="7"/>
        <v>#N/A</v>
      </c>
      <c r="G70" s="76" t="e">
        <f t="shared" ca="1" si="8"/>
        <v>#N/A</v>
      </c>
      <c r="H70" s="76" t="e">
        <f t="shared" ca="1" si="9"/>
        <v>#N/A</v>
      </c>
      <c r="I70" s="76" t="e">
        <f t="shared" ca="1" si="10"/>
        <v>#N/A</v>
      </c>
      <c r="J70" s="4"/>
      <c r="K70" s="77" t="e">
        <f t="shared" si="23"/>
        <v>#N/A</v>
      </c>
      <c r="L70" s="77" t="e">
        <f t="shared" si="24"/>
        <v>#N/A</v>
      </c>
      <c r="M70" s="77" t="e">
        <f t="shared" si="25"/>
        <v>#N/A</v>
      </c>
      <c r="N70" s="77" t="e">
        <f t="shared" si="26"/>
        <v>#N/A</v>
      </c>
      <c r="O70" s="152" t="s">
        <v>21</v>
      </c>
      <c r="P70" s="152" t="s">
        <v>21</v>
      </c>
      <c r="Q70" s="152" t="s">
        <v>21</v>
      </c>
      <c r="R70" s="152" t="s">
        <v>21</v>
      </c>
      <c r="S70" s="155" t="s">
        <v>21</v>
      </c>
      <c r="T70" s="153" t="s">
        <v>21</v>
      </c>
      <c r="U70" s="152" t="s">
        <v>21</v>
      </c>
      <c r="V70" s="157" t="s">
        <v>21</v>
      </c>
      <c r="W70" s="157" t="s">
        <v>21</v>
      </c>
      <c r="X70" s="154">
        <v>0</v>
      </c>
      <c r="Y70" s="156" t="s">
        <v>21</v>
      </c>
      <c r="Z70" s="152" t="s">
        <v>21</v>
      </c>
    </row>
    <row r="71" spans="1:26" x14ac:dyDescent="0.25">
      <c r="A71" s="82" t="e">
        <f>IF(AND(ISBLANK($O71)),"",INDEX(Mapping!$I:$I,MATCH($P71,Mapping!$H:$H,0)))</f>
        <v>#N/A</v>
      </c>
      <c r="B71" s="82" t="e">
        <f t="shared" si="21"/>
        <v>#N/A</v>
      </c>
      <c r="C71" s="82" t="e">
        <f t="shared" si="27"/>
        <v>#N/A</v>
      </c>
      <c r="D71" s="82" t="e">
        <f t="shared" ref="D71:D129" si="28">IF($A71="","",TRUE)</f>
        <v>#N/A</v>
      </c>
      <c r="E71" s="171" t="str">
        <f t="shared" si="22"/>
        <v/>
      </c>
      <c r="F71" s="76" t="e">
        <f t="shared" ref="F71:F129" si="29">IF($C71="","",$V71)</f>
        <v>#N/A</v>
      </c>
      <c r="G71" s="76" t="e">
        <f t="shared" ref="G71:G129" ca="1" si="30">(IF($C71="","",IFERROR(INDEX(INDIRECT("'"&amp;$A71&amp;"'!$af:$af"),MATCH($C71,INDIRECT("'"&amp;$A71&amp;"'!$ab:$ab"),0))/INDEX(INDIRECT("'"&amp;$A71&amp;"'!$g:$g"),MATCH($C71,INDIRECT("'"&amp;$A71&amp;"'!$ab:$ab"),0))*100,0)))+$V71</f>
        <v>#N/A</v>
      </c>
      <c r="H71" s="76" t="e">
        <f t="shared" ref="H71:H129" ca="1" si="31">(IF($C71="","",IFERROR(INDEX(INDIRECT("'"&amp;$A71&amp;"'!$ag:$ag"),MATCH($C71,INDIRECT("'"&amp;$A71&amp;"'!$ab:$ab"),0))/INDEX(INDIRECT("'"&amp;$A71&amp;"'!$g:$g"),MATCH($C71,INDIRECT("'"&amp;$A71&amp;"'!$ab:$ab"),0))*100,0)))+$F71</f>
        <v>#N/A</v>
      </c>
      <c r="I71" s="76" t="e">
        <f t="shared" ref="I71:I129" ca="1" si="32">(IF($C71="","",IFERROR(INDEX(INDIRECT("'"&amp;$A71&amp;"'!$ah:$ah"),MATCH($C71,INDIRECT("'"&amp;$A71&amp;"'!$ab:$ab"),0))/INDEX(INDIRECT("'"&amp;$A71&amp;"'!$g:$g"),MATCH($C71,INDIRECT("'"&amp;$A71&amp;"'!$ab:$ab"),0))*100,0)))+$F71</f>
        <v>#N/A</v>
      </c>
      <c r="J71" s="4"/>
      <c r="K71" s="77" t="e">
        <f t="shared" si="23"/>
        <v>#N/A</v>
      </c>
      <c r="L71" s="77" t="e">
        <f t="shared" si="24"/>
        <v>#N/A</v>
      </c>
      <c r="M71" s="77" t="e">
        <f t="shared" si="25"/>
        <v>#N/A</v>
      </c>
      <c r="N71" s="77" t="e">
        <f t="shared" si="26"/>
        <v>#N/A</v>
      </c>
      <c r="O71" s="152" t="s">
        <v>21</v>
      </c>
      <c r="P71" s="152" t="s">
        <v>21</v>
      </c>
      <c r="Q71" s="152" t="s">
        <v>21</v>
      </c>
      <c r="R71" s="152" t="s">
        <v>21</v>
      </c>
      <c r="S71" s="155" t="s">
        <v>21</v>
      </c>
      <c r="T71" s="153" t="s">
        <v>21</v>
      </c>
      <c r="U71" s="152" t="s">
        <v>21</v>
      </c>
      <c r="V71" s="157" t="s">
        <v>21</v>
      </c>
      <c r="W71" s="157" t="s">
        <v>21</v>
      </c>
      <c r="X71" s="154">
        <v>0</v>
      </c>
      <c r="Y71" s="156" t="s">
        <v>21</v>
      </c>
      <c r="Z71" s="152" t="s">
        <v>21</v>
      </c>
    </row>
    <row r="72" spans="1:26" x14ac:dyDescent="0.25">
      <c r="A72" s="82" t="e">
        <f>IF(AND(ISBLANK($O72)),"",INDEX(Mapping!$I:$I,MATCH($P72,Mapping!$H:$H,0)))</f>
        <v>#N/A</v>
      </c>
      <c r="B72" s="82" t="e">
        <f t="shared" si="21"/>
        <v>#N/A</v>
      </c>
      <c r="C72" s="82" t="e">
        <f t="shared" si="27"/>
        <v>#N/A</v>
      </c>
      <c r="D72" s="82" t="e">
        <f t="shared" si="28"/>
        <v>#N/A</v>
      </c>
      <c r="E72" s="171" t="str">
        <f t="shared" si="22"/>
        <v/>
      </c>
      <c r="F72" s="76" t="e">
        <f t="shared" si="29"/>
        <v>#N/A</v>
      </c>
      <c r="G72" s="76" t="e">
        <f t="shared" ca="1" si="30"/>
        <v>#N/A</v>
      </c>
      <c r="H72" s="76" t="e">
        <f t="shared" ca="1" si="31"/>
        <v>#N/A</v>
      </c>
      <c r="I72" s="76" t="e">
        <f t="shared" ca="1" si="32"/>
        <v>#N/A</v>
      </c>
      <c r="J72" s="4"/>
      <c r="K72" s="77" t="e">
        <f t="shared" si="23"/>
        <v>#N/A</v>
      </c>
      <c r="L72" s="77" t="e">
        <f t="shared" si="24"/>
        <v>#N/A</v>
      </c>
      <c r="M72" s="77" t="e">
        <f t="shared" si="25"/>
        <v>#N/A</v>
      </c>
      <c r="N72" s="77" t="e">
        <f t="shared" si="26"/>
        <v>#N/A</v>
      </c>
      <c r="O72" s="152" t="s">
        <v>21</v>
      </c>
      <c r="P72" s="152" t="s">
        <v>21</v>
      </c>
      <c r="Q72" s="152" t="s">
        <v>21</v>
      </c>
      <c r="R72" s="152" t="s">
        <v>21</v>
      </c>
      <c r="S72" s="155" t="s">
        <v>21</v>
      </c>
      <c r="T72" s="153" t="s">
        <v>21</v>
      </c>
      <c r="U72" s="152" t="s">
        <v>21</v>
      </c>
      <c r="V72" s="157" t="s">
        <v>21</v>
      </c>
      <c r="W72" s="157" t="s">
        <v>21</v>
      </c>
      <c r="X72" s="154">
        <v>0</v>
      </c>
      <c r="Y72" s="156" t="s">
        <v>21</v>
      </c>
      <c r="Z72" s="152" t="s">
        <v>21</v>
      </c>
    </row>
    <row r="73" spans="1:26" x14ac:dyDescent="0.25">
      <c r="A73" s="82" t="e">
        <f>IF(AND(ISBLANK($O73)),"",INDEX(Mapping!$I:$I,MATCH($P73,Mapping!$H:$H,0)))</f>
        <v>#N/A</v>
      </c>
      <c r="B73" s="82" t="e">
        <f t="shared" si="21"/>
        <v>#N/A</v>
      </c>
      <c r="C73" s="82" t="e">
        <f t="shared" si="27"/>
        <v>#N/A</v>
      </c>
      <c r="D73" s="82" t="e">
        <f t="shared" si="28"/>
        <v>#N/A</v>
      </c>
      <c r="E73" s="171" t="str">
        <f t="shared" si="22"/>
        <v/>
      </c>
      <c r="F73" s="76" t="e">
        <f t="shared" si="29"/>
        <v>#N/A</v>
      </c>
      <c r="G73" s="76" t="e">
        <f t="shared" ca="1" si="30"/>
        <v>#N/A</v>
      </c>
      <c r="H73" s="76" t="e">
        <f t="shared" ca="1" si="31"/>
        <v>#N/A</v>
      </c>
      <c r="I73" s="76" t="e">
        <f t="shared" ca="1" si="32"/>
        <v>#N/A</v>
      </c>
      <c r="J73" s="4"/>
      <c r="K73" s="77" t="e">
        <f t="shared" si="23"/>
        <v>#N/A</v>
      </c>
      <c r="L73" s="77" t="e">
        <f t="shared" si="24"/>
        <v>#N/A</v>
      </c>
      <c r="M73" s="77" t="e">
        <f t="shared" si="25"/>
        <v>#N/A</v>
      </c>
      <c r="N73" s="77" t="e">
        <f t="shared" si="26"/>
        <v>#N/A</v>
      </c>
      <c r="O73" s="152" t="s">
        <v>21</v>
      </c>
      <c r="P73" s="152" t="s">
        <v>21</v>
      </c>
      <c r="Q73" s="152" t="s">
        <v>21</v>
      </c>
      <c r="R73" s="152" t="s">
        <v>21</v>
      </c>
      <c r="S73" s="155" t="s">
        <v>21</v>
      </c>
      <c r="T73" s="153" t="s">
        <v>21</v>
      </c>
      <c r="U73" s="152" t="s">
        <v>21</v>
      </c>
      <c r="V73" s="157" t="s">
        <v>21</v>
      </c>
      <c r="W73" s="157" t="s">
        <v>21</v>
      </c>
      <c r="X73" s="154">
        <v>0</v>
      </c>
      <c r="Y73" s="156" t="s">
        <v>21</v>
      </c>
      <c r="Z73" s="152" t="s">
        <v>21</v>
      </c>
    </row>
    <row r="74" spans="1:26" x14ac:dyDescent="0.25">
      <c r="A74" s="82" t="e">
        <f>IF(AND(ISBLANK($O74)),"",INDEX(Mapping!$I:$I,MATCH($P74,Mapping!$H:$H,0)))</f>
        <v>#N/A</v>
      </c>
      <c r="B74" s="82" t="e">
        <f t="shared" si="21"/>
        <v>#N/A</v>
      </c>
      <c r="C74" s="82" t="e">
        <f t="shared" si="27"/>
        <v>#N/A</v>
      </c>
      <c r="D74" s="82" t="e">
        <f t="shared" si="28"/>
        <v>#N/A</v>
      </c>
      <c r="E74" s="171" t="str">
        <f t="shared" si="22"/>
        <v/>
      </c>
      <c r="F74" s="76" t="e">
        <f t="shared" si="29"/>
        <v>#N/A</v>
      </c>
      <c r="G74" s="76" t="e">
        <f t="shared" ca="1" si="30"/>
        <v>#N/A</v>
      </c>
      <c r="H74" s="76" t="e">
        <f t="shared" ca="1" si="31"/>
        <v>#N/A</v>
      </c>
      <c r="I74" s="76" t="e">
        <f t="shared" ca="1" si="32"/>
        <v>#N/A</v>
      </c>
      <c r="J74" s="4"/>
      <c r="K74" s="77" t="e">
        <f t="shared" si="23"/>
        <v>#N/A</v>
      </c>
      <c r="L74" s="77" t="e">
        <f t="shared" si="24"/>
        <v>#N/A</v>
      </c>
      <c r="M74" s="77" t="e">
        <f t="shared" si="25"/>
        <v>#N/A</v>
      </c>
      <c r="N74" s="77" t="e">
        <f t="shared" si="26"/>
        <v>#N/A</v>
      </c>
      <c r="O74" s="152" t="s">
        <v>21</v>
      </c>
      <c r="P74" s="152" t="s">
        <v>21</v>
      </c>
      <c r="Q74" s="152" t="s">
        <v>21</v>
      </c>
      <c r="R74" s="152" t="s">
        <v>21</v>
      </c>
      <c r="S74" s="155" t="s">
        <v>21</v>
      </c>
      <c r="T74" s="153" t="s">
        <v>21</v>
      </c>
      <c r="U74" s="152" t="s">
        <v>21</v>
      </c>
      <c r="V74" s="157" t="s">
        <v>21</v>
      </c>
      <c r="W74" s="157" t="s">
        <v>21</v>
      </c>
      <c r="X74" s="154">
        <v>0</v>
      </c>
      <c r="Y74" s="156" t="s">
        <v>21</v>
      </c>
      <c r="Z74" s="152" t="s">
        <v>21</v>
      </c>
    </row>
    <row r="75" spans="1:26" x14ac:dyDescent="0.25">
      <c r="A75" s="82" t="e">
        <f>IF(AND(ISBLANK($O75)),"",INDEX(Mapping!$I:$I,MATCH($P75,Mapping!$H:$H,0)))</f>
        <v>#N/A</v>
      </c>
      <c r="B75" s="82" t="e">
        <f t="shared" si="21"/>
        <v>#N/A</v>
      </c>
      <c r="C75" s="82" t="e">
        <f t="shared" si="27"/>
        <v>#N/A</v>
      </c>
      <c r="D75" s="82" t="e">
        <f t="shared" si="28"/>
        <v>#N/A</v>
      </c>
      <c r="E75" s="171" t="str">
        <f t="shared" si="22"/>
        <v/>
      </c>
      <c r="F75" s="76" t="e">
        <f t="shared" si="29"/>
        <v>#N/A</v>
      </c>
      <c r="G75" s="76" t="e">
        <f t="shared" ca="1" si="30"/>
        <v>#N/A</v>
      </c>
      <c r="H75" s="76" t="e">
        <f t="shared" ca="1" si="31"/>
        <v>#N/A</v>
      </c>
      <c r="I75" s="76" t="e">
        <f t="shared" ca="1" si="32"/>
        <v>#N/A</v>
      </c>
      <c r="J75" s="4"/>
      <c r="K75" s="77" t="e">
        <f t="shared" si="23"/>
        <v>#N/A</v>
      </c>
      <c r="L75" s="77" t="e">
        <f t="shared" si="24"/>
        <v>#N/A</v>
      </c>
      <c r="M75" s="77" t="e">
        <f t="shared" si="25"/>
        <v>#N/A</v>
      </c>
      <c r="N75" s="77" t="e">
        <f t="shared" si="26"/>
        <v>#N/A</v>
      </c>
      <c r="O75" s="152" t="s">
        <v>21</v>
      </c>
      <c r="P75" s="152" t="s">
        <v>21</v>
      </c>
      <c r="Q75" s="152" t="s">
        <v>21</v>
      </c>
      <c r="R75" s="152" t="s">
        <v>21</v>
      </c>
      <c r="S75" s="155" t="s">
        <v>21</v>
      </c>
      <c r="T75" s="153" t="s">
        <v>21</v>
      </c>
      <c r="U75" s="152" t="s">
        <v>21</v>
      </c>
      <c r="V75" s="157" t="s">
        <v>21</v>
      </c>
      <c r="W75" s="157" t="s">
        <v>21</v>
      </c>
      <c r="X75" s="154">
        <v>0</v>
      </c>
      <c r="Y75" s="156" t="s">
        <v>21</v>
      </c>
      <c r="Z75" s="152" t="s">
        <v>21</v>
      </c>
    </row>
    <row r="76" spans="1:26" x14ac:dyDescent="0.25">
      <c r="A76" s="82" t="e">
        <f>IF(AND(ISBLANK($O76)),"",INDEX(Mapping!$I:$I,MATCH($P76,Mapping!$H:$H,0)))</f>
        <v>#N/A</v>
      </c>
      <c r="B76" s="82" t="e">
        <f t="shared" si="21"/>
        <v>#N/A</v>
      </c>
      <c r="C76" s="82" t="e">
        <f t="shared" si="27"/>
        <v>#N/A</v>
      </c>
      <c r="D76" s="82" t="e">
        <f t="shared" si="28"/>
        <v>#N/A</v>
      </c>
      <c r="E76" s="171" t="str">
        <f t="shared" si="22"/>
        <v/>
      </c>
      <c r="F76" s="76" t="e">
        <f t="shared" si="29"/>
        <v>#N/A</v>
      </c>
      <c r="G76" s="76" t="e">
        <f t="shared" ca="1" si="30"/>
        <v>#N/A</v>
      </c>
      <c r="H76" s="76" t="e">
        <f t="shared" ca="1" si="31"/>
        <v>#N/A</v>
      </c>
      <c r="I76" s="76" t="e">
        <f t="shared" ca="1" si="32"/>
        <v>#N/A</v>
      </c>
      <c r="J76" s="4"/>
      <c r="K76" s="77" t="e">
        <f t="shared" si="23"/>
        <v>#N/A</v>
      </c>
      <c r="L76" s="77" t="e">
        <f t="shared" si="24"/>
        <v>#N/A</v>
      </c>
      <c r="M76" s="77" t="e">
        <f t="shared" si="25"/>
        <v>#N/A</v>
      </c>
      <c r="N76" s="77" t="e">
        <f t="shared" si="26"/>
        <v>#N/A</v>
      </c>
      <c r="O76" s="152" t="s">
        <v>21</v>
      </c>
      <c r="P76" s="152" t="s">
        <v>21</v>
      </c>
      <c r="Q76" s="152" t="s">
        <v>21</v>
      </c>
      <c r="R76" s="152" t="s">
        <v>21</v>
      </c>
      <c r="S76" s="155" t="s">
        <v>21</v>
      </c>
      <c r="T76" s="153" t="s">
        <v>21</v>
      </c>
      <c r="U76" s="152" t="s">
        <v>21</v>
      </c>
      <c r="V76" s="157" t="s">
        <v>21</v>
      </c>
      <c r="W76" s="157" t="s">
        <v>21</v>
      </c>
      <c r="X76" s="154">
        <v>0</v>
      </c>
      <c r="Y76" s="156" t="s">
        <v>21</v>
      </c>
      <c r="Z76" s="152" t="s">
        <v>21</v>
      </c>
    </row>
    <row r="77" spans="1:26" x14ac:dyDescent="0.25">
      <c r="A77" s="82" t="e">
        <f>IF(AND(ISBLANK($O77)),"",INDEX(Mapping!$I:$I,MATCH($P77,Mapping!$H:$H,0)))</f>
        <v>#N/A</v>
      </c>
      <c r="B77" s="82" t="e">
        <f t="shared" si="21"/>
        <v>#N/A</v>
      </c>
      <c r="C77" s="82" t="e">
        <f t="shared" si="27"/>
        <v>#N/A</v>
      </c>
      <c r="D77" s="82" t="e">
        <f t="shared" si="28"/>
        <v>#N/A</v>
      </c>
      <c r="E77" s="171" t="str">
        <f t="shared" si="22"/>
        <v/>
      </c>
      <c r="F77" s="76" t="e">
        <f t="shared" si="29"/>
        <v>#N/A</v>
      </c>
      <c r="G77" s="76" t="e">
        <f t="shared" ca="1" si="30"/>
        <v>#N/A</v>
      </c>
      <c r="H77" s="76" t="e">
        <f t="shared" ca="1" si="31"/>
        <v>#N/A</v>
      </c>
      <c r="I77" s="76" t="e">
        <f t="shared" ca="1" si="32"/>
        <v>#N/A</v>
      </c>
      <c r="J77" s="4"/>
      <c r="K77" s="77" t="e">
        <f t="shared" si="23"/>
        <v>#N/A</v>
      </c>
      <c r="L77" s="77" t="e">
        <f t="shared" si="24"/>
        <v>#N/A</v>
      </c>
      <c r="M77" s="77" t="e">
        <f t="shared" si="25"/>
        <v>#N/A</v>
      </c>
      <c r="N77" s="77" t="e">
        <f t="shared" si="26"/>
        <v>#N/A</v>
      </c>
      <c r="O77" s="152" t="s">
        <v>21</v>
      </c>
      <c r="P77" s="152" t="s">
        <v>21</v>
      </c>
      <c r="Q77" s="152" t="s">
        <v>21</v>
      </c>
      <c r="R77" s="152" t="s">
        <v>21</v>
      </c>
      <c r="S77" s="155" t="s">
        <v>21</v>
      </c>
      <c r="T77" s="153" t="s">
        <v>21</v>
      </c>
      <c r="U77" s="152" t="s">
        <v>21</v>
      </c>
      <c r="V77" s="157" t="s">
        <v>21</v>
      </c>
      <c r="W77" s="157" t="s">
        <v>21</v>
      </c>
      <c r="X77" s="154">
        <v>0</v>
      </c>
      <c r="Y77" s="156" t="s">
        <v>21</v>
      </c>
      <c r="Z77" s="152" t="s">
        <v>21</v>
      </c>
    </row>
    <row r="78" spans="1:26" x14ac:dyDescent="0.25">
      <c r="A78" s="82" t="e">
        <f>IF(AND(ISBLANK($O78)),"",INDEX(Mapping!$I:$I,MATCH($P78,Mapping!$H:$H,0)))</f>
        <v>#N/A</v>
      </c>
      <c r="B78" s="82" t="e">
        <f t="shared" si="21"/>
        <v>#N/A</v>
      </c>
      <c r="C78" s="82" t="e">
        <f t="shared" si="27"/>
        <v>#N/A</v>
      </c>
      <c r="D78" s="82" t="e">
        <f t="shared" si="28"/>
        <v>#N/A</v>
      </c>
      <c r="E78" s="171" t="str">
        <f t="shared" si="22"/>
        <v/>
      </c>
      <c r="F78" s="76" t="e">
        <f t="shared" si="29"/>
        <v>#N/A</v>
      </c>
      <c r="G78" s="76" t="e">
        <f t="shared" ca="1" si="30"/>
        <v>#N/A</v>
      </c>
      <c r="H78" s="76" t="e">
        <f t="shared" ca="1" si="31"/>
        <v>#N/A</v>
      </c>
      <c r="I78" s="76" t="e">
        <f t="shared" ca="1" si="32"/>
        <v>#N/A</v>
      </c>
      <c r="J78" s="4"/>
      <c r="K78" s="77" t="e">
        <f t="shared" si="23"/>
        <v>#N/A</v>
      </c>
      <c r="L78" s="77" t="e">
        <f t="shared" si="24"/>
        <v>#N/A</v>
      </c>
      <c r="M78" s="77" t="e">
        <f t="shared" si="25"/>
        <v>#N/A</v>
      </c>
      <c r="N78" s="77" t="e">
        <f t="shared" si="26"/>
        <v>#N/A</v>
      </c>
      <c r="O78" s="152" t="s">
        <v>21</v>
      </c>
      <c r="P78" s="152" t="s">
        <v>21</v>
      </c>
      <c r="Q78" s="152" t="s">
        <v>21</v>
      </c>
      <c r="R78" s="152" t="s">
        <v>21</v>
      </c>
      <c r="S78" s="155" t="s">
        <v>21</v>
      </c>
      <c r="T78" s="153" t="s">
        <v>21</v>
      </c>
      <c r="U78" s="152" t="s">
        <v>21</v>
      </c>
      <c r="V78" s="157" t="s">
        <v>21</v>
      </c>
      <c r="W78" s="157" t="s">
        <v>21</v>
      </c>
      <c r="X78" s="154">
        <v>0</v>
      </c>
      <c r="Y78" s="156" t="s">
        <v>21</v>
      </c>
      <c r="Z78" s="152" t="s">
        <v>21</v>
      </c>
    </row>
    <row r="79" spans="1:26" x14ac:dyDescent="0.25">
      <c r="A79" s="82" t="e">
        <f>IF(AND(ISBLANK($O79)),"",INDEX(Mapping!$I:$I,MATCH($P79,Mapping!$H:$H,0)))</f>
        <v>#N/A</v>
      </c>
      <c r="B79" s="82" t="e">
        <f t="shared" si="21"/>
        <v>#N/A</v>
      </c>
      <c r="C79" s="82" t="e">
        <f t="shared" si="27"/>
        <v>#N/A</v>
      </c>
      <c r="D79" s="82" t="e">
        <f t="shared" si="28"/>
        <v>#N/A</v>
      </c>
      <c r="E79" s="171" t="str">
        <f t="shared" si="22"/>
        <v/>
      </c>
      <c r="F79" s="76" t="e">
        <f t="shared" si="29"/>
        <v>#N/A</v>
      </c>
      <c r="G79" s="76" t="e">
        <f t="shared" ca="1" si="30"/>
        <v>#N/A</v>
      </c>
      <c r="H79" s="76" t="e">
        <f t="shared" ca="1" si="31"/>
        <v>#N/A</v>
      </c>
      <c r="I79" s="76" t="e">
        <f t="shared" ca="1" si="32"/>
        <v>#N/A</v>
      </c>
      <c r="J79" s="4"/>
      <c r="K79" s="77" t="e">
        <f t="shared" si="23"/>
        <v>#N/A</v>
      </c>
      <c r="L79" s="77" t="e">
        <f t="shared" si="24"/>
        <v>#N/A</v>
      </c>
      <c r="M79" s="77" t="e">
        <f t="shared" si="25"/>
        <v>#N/A</v>
      </c>
      <c r="N79" s="77" t="e">
        <f t="shared" si="26"/>
        <v>#N/A</v>
      </c>
      <c r="O79" s="152" t="s">
        <v>21</v>
      </c>
      <c r="P79" s="152" t="s">
        <v>21</v>
      </c>
      <c r="Q79" s="152" t="s">
        <v>21</v>
      </c>
      <c r="R79" s="152" t="s">
        <v>21</v>
      </c>
      <c r="S79" s="155" t="s">
        <v>21</v>
      </c>
      <c r="T79" s="153" t="s">
        <v>21</v>
      </c>
      <c r="U79" s="152" t="s">
        <v>21</v>
      </c>
      <c r="V79" s="157" t="s">
        <v>21</v>
      </c>
      <c r="W79" s="157" t="s">
        <v>21</v>
      </c>
      <c r="X79" s="154">
        <v>0</v>
      </c>
      <c r="Y79" s="156" t="s">
        <v>21</v>
      </c>
      <c r="Z79" s="152" t="s">
        <v>21</v>
      </c>
    </row>
    <row r="80" spans="1:26" x14ac:dyDescent="0.25">
      <c r="A80" s="82" t="e">
        <f>IF(AND(ISBLANK($O80)),"",INDEX(Mapping!$I:$I,MATCH($P80,Mapping!$H:$H,0)))</f>
        <v>#N/A</v>
      </c>
      <c r="B80" s="82" t="e">
        <f t="shared" si="21"/>
        <v>#N/A</v>
      </c>
      <c r="C80" s="82" t="e">
        <f t="shared" si="27"/>
        <v>#N/A</v>
      </c>
      <c r="D80" s="82" t="e">
        <f t="shared" si="28"/>
        <v>#N/A</v>
      </c>
      <c r="E80" s="171" t="str">
        <f t="shared" si="22"/>
        <v/>
      </c>
      <c r="F80" s="76" t="e">
        <f t="shared" si="29"/>
        <v>#N/A</v>
      </c>
      <c r="G80" s="76" t="e">
        <f t="shared" ca="1" si="30"/>
        <v>#N/A</v>
      </c>
      <c r="H80" s="76" t="e">
        <f t="shared" ca="1" si="31"/>
        <v>#N/A</v>
      </c>
      <c r="I80" s="76" t="e">
        <f t="shared" ca="1" si="32"/>
        <v>#N/A</v>
      </c>
      <c r="J80" s="4"/>
      <c r="K80" s="77" t="e">
        <f t="shared" si="23"/>
        <v>#N/A</v>
      </c>
      <c r="L80" s="77" t="e">
        <f t="shared" si="24"/>
        <v>#N/A</v>
      </c>
      <c r="M80" s="77" t="e">
        <f t="shared" si="25"/>
        <v>#N/A</v>
      </c>
      <c r="N80" s="77" t="e">
        <f t="shared" si="26"/>
        <v>#N/A</v>
      </c>
      <c r="O80" s="152" t="s">
        <v>21</v>
      </c>
      <c r="P80" s="152" t="s">
        <v>21</v>
      </c>
      <c r="Q80" s="152" t="s">
        <v>21</v>
      </c>
      <c r="R80" s="152" t="s">
        <v>21</v>
      </c>
      <c r="S80" s="155" t="s">
        <v>21</v>
      </c>
      <c r="T80" s="153" t="s">
        <v>21</v>
      </c>
      <c r="U80" s="152" t="s">
        <v>21</v>
      </c>
      <c r="V80" s="157" t="s">
        <v>21</v>
      </c>
      <c r="W80" s="157" t="s">
        <v>21</v>
      </c>
      <c r="X80" s="154">
        <v>0</v>
      </c>
      <c r="Y80" s="156" t="s">
        <v>21</v>
      </c>
      <c r="Z80" s="152" t="s">
        <v>21</v>
      </c>
    </row>
    <row r="81" spans="1:26" x14ac:dyDescent="0.25">
      <c r="A81" s="82" t="e">
        <f>IF(AND(ISBLANK($O81)),"",INDEX(Mapping!$I:$I,MATCH($P81,Mapping!$H:$H,0)))</f>
        <v>#N/A</v>
      </c>
      <c r="B81" s="82" t="e">
        <f t="shared" si="21"/>
        <v>#N/A</v>
      </c>
      <c r="C81" s="82" t="e">
        <f t="shared" si="27"/>
        <v>#N/A</v>
      </c>
      <c r="D81" s="82" t="e">
        <f t="shared" si="28"/>
        <v>#N/A</v>
      </c>
      <c r="E81" s="171" t="str">
        <f t="shared" si="22"/>
        <v/>
      </c>
      <c r="F81" s="76" t="e">
        <f t="shared" si="29"/>
        <v>#N/A</v>
      </c>
      <c r="G81" s="76" t="e">
        <f t="shared" ca="1" si="30"/>
        <v>#N/A</v>
      </c>
      <c r="H81" s="76" t="e">
        <f t="shared" ca="1" si="31"/>
        <v>#N/A</v>
      </c>
      <c r="I81" s="76" t="e">
        <f t="shared" ca="1" si="32"/>
        <v>#N/A</v>
      </c>
      <c r="J81" s="4"/>
      <c r="K81" s="77" t="e">
        <f t="shared" si="23"/>
        <v>#N/A</v>
      </c>
      <c r="L81" s="77" t="e">
        <f t="shared" si="24"/>
        <v>#N/A</v>
      </c>
      <c r="M81" s="77" t="e">
        <f t="shared" si="25"/>
        <v>#N/A</v>
      </c>
      <c r="N81" s="77" t="e">
        <f t="shared" si="26"/>
        <v>#N/A</v>
      </c>
      <c r="O81" s="152" t="s">
        <v>21</v>
      </c>
      <c r="P81" s="152" t="s">
        <v>21</v>
      </c>
      <c r="Q81" s="152" t="s">
        <v>21</v>
      </c>
      <c r="R81" s="152" t="s">
        <v>21</v>
      </c>
      <c r="S81" s="155" t="s">
        <v>21</v>
      </c>
      <c r="T81" s="153" t="s">
        <v>21</v>
      </c>
      <c r="U81" s="152" t="s">
        <v>21</v>
      </c>
      <c r="V81" s="157" t="s">
        <v>21</v>
      </c>
      <c r="W81" s="157" t="s">
        <v>21</v>
      </c>
      <c r="X81" s="154">
        <v>0</v>
      </c>
      <c r="Y81" s="156" t="s">
        <v>21</v>
      </c>
      <c r="Z81" s="152" t="s">
        <v>21</v>
      </c>
    </row>
    <row r="82" spans="1:26" x14ac:dyDescent="0.25">
      <c r="A82" s="82" t="e">
        <f>IF(AND(ISBLANK($O82)),"",INDEX(Mapping!$I:$I,MATCH($P82,Mapping!$H:$H,0)))</f>
        <v>#N/A</v>
      </c>
      <c r="B82" s="82" t="e">
        <f t="shared" si="21"/>
        <v>#N/A</v>
      </c>
      <c r="C82" s="82" t="e">
        <f t="shared" si="27"/>
        <v>#N/A</v>
      </c>
      <c r="D82" s="82" t="e">
        <f t="shared" si="28"/>
        <v>#N/A</v>
      </c>
      <c r="E82" s="171" t="str">
        <f t="shared" si="22"/>
        <v/>
      </c>
      <c r="F82" s="76" t="e">
        <f t="shared" si="29"/>
        <v>#N/A</v>
      </c>
      <c r="G82" s="76" t="e">
        <f t="shared" ca="1" si="30"/>
        <v>#N/A</v>
      </c>
      <c r="H82" s="76" t="e">
        <f t="shared" ca="1" si="31"/>
        <v>#N/A</v>
      </c>
      <c r="I82" s="76" t="e">
        <f t="shared" ca="1" si="32"/>
        <v>#N/A</v>
      </c>
      <c r="J82" s="4"/>
      <c r="K82" s="77" t="e">
        <f t="shared" si="23"/>
        <v>#N/A</v>
      </c>
      <c r="L82" s="77" t="e">
        <f t="shared" si="24"/>
        <v>#N/A</v>
      </c>
      <c r="M82" s="77" t="e">
        <f t="shared" si="25"/>
        <v>#N/A</v>
      </c>
      <c r="N82" s="77" t="e">
        <f t="shared" si="26"/>
        <v>#N/A</v>
      </c>
      <c r="O82" s="152" t="s">
        <v>21</v>
      </c>
      <c r="P82" s="152" t="s">
        <v>21</v>
      </c>
      <c r="Q82" s="152" t="s">
        <v>21</v>
      </c>
      <c r="R82" s="152" t="s">
        <v>21</v>
      </c>
      <c r="S82" s="155" t="s">
        <v>21</v>
      </c>
      <c r="T82" s="153" t="s">
        <v>21</v>
      </c>
      <c r="U82" s="152" t="s">
        <v>21</v>
      </c>
      <c r="V82" s="157" t="s">
        <v>21</v>
      </c>
      <c r="W82" s="157" t="s">
        <v>21</v>
      </c>
      <c r="X82" s="154">
        <v>0</v>
      </c>
      <c r="Y82" s="156" t="s">
        <v>21</v>
      </c>
      <c r="Z82" s="152" t="s">
        <v>21</v>
      </c>
    </row>
    <row r="83" spans="1:26" x14ac:dyDescent="0.25">
      <c r="A83" s="82" t="e">
        <f>IF(AND(ISBLANK($O83)),"",INDEX(Mapping!$I:$I,MATCH($P83,Mapping!$H:$H,0)))</f>
        <v>#N/A</v>
      </c>
      <c r="B83" s="82" t="e">
        <f t="shared" si="21"/>
        <v>#N/A</v>
      </c>
      <c r="C83" s="82" t="e">
        <f t="shared" si="27"/>
        <v>#N/A</v>
      </c>
      <c r="D83" s="82" t="e">
        <f t="shared" si="28"/>
        <v>#N/A</v>
      </c>
      <c r="E83" s="171" t="str">
        <f t="shared" si="22"/>
        <v/>
      </c>
      <c r="F83" s="76" t="e">
        <f t="shared" si="29"/>
        <v>#N/A</v>
      </c>
      <c r="G83" s="76" t="e">
        <f t="shared" ca="1" si="30"/>
        <v>#N/A</v>
      </c>
      <c r="H83" s="76" t="e">
        <f t="shared" ca="1" si="31"/>
        <v>#N/A</v>
      </c>
      <c r="I83" s="76" t="e">
        <f t="shared" ca="1" si="32"/>
        <v>#N/A</v>
      </c>
      <c r="J83" s="4"/>
      <c r="K83" s="77" t="e">
        <f t="shared" si="23"/>
        <v>#N/A</v>
      </c>
      <c r="L83" s="77" t="e">
        <f t="shared" si="24"/>
        <v>#N/A</v>
      </c>
      <c r="M83" s="77" t="e">
        <f t="shared" si="25"/>
        <v>#N/A</v>
      </c>
      <c r="N83" s="77" t="e">
        <f t="shared" si="26"/>
        <v>#N/A</v>
      </c>
      <c r="O83" s="152" t="s">
        <v>21</v>
      </c>
      <c r="P83" s="152" t="s">
        <v>21</v>
      </c>
      <c r="Q83" s="152" t="s">
        <v>21</v>
      </c>
      <c r="R83" s="152" t="s">
        <v>21</v>
      </c>
      <c r="S83" s="155" t="s">
        <v>21</v>
      </c>
      <c r="T83" s="153" t="s">
        <v>21</v>
      </c>
      <c r="U83" s="152" t="s">
        <v>21</v>
      </c>
      <c r="V83" s="157" t="s">
        <v>21</v>
      </c>
      <c r="W83" s="157" t="s">
        <v>21</v>
      </c>
      <c r="X83" s="154">
        <v>0</v>
      </c>
      <c r="Y83" s="156" t="s">
        <v>21</v>
      </c>
      <c r="Z83" s="152" t="s">
        <v>21</v>
      </c>
    </row>
    <row r="84" spans="1:26" x14ac:dyDescent="0.25">
      <c r="A84" s="82" t="e">
        <f>IF(AND(ISBLANK($O84)),"",INDEX(Mapping!$I:$I,MATCH($P84,Mapping!$H:$H,0)))</f>
        <v>#N/A</v>
      </c>
      <c r="B84" s="82" t="e">
        <f t="shared" si="21"/>
        <v>#N/A</v>
      </c>
      <c r="C84" s="82" t="e">
        <f t="shared" si="27"/>
        <v>#N/A</v>
      </c>
      <c r="D84" s="82" t="e">
        <f t="shared" si="28"/>
        <v>#N/A</v>
      </c>
      <c r="E84" s="171" t="str">
        <f t="shared" si="22"/>
        <v/>
      </c>
      <c r="F84" s="76" t="e">
        <f t="shared" si="29"/>
        <v>#N/A</v>
      </c>
      <c r="G84" s="76" t="e">
        <f t="shared" ca="1" si="30"/>
        <v>#N/A</v>
      </c>
      <c r="H84" s="76" t="e">
        <f t="shared" ca="1" si="31"/>
        <v>#N/A</v>
      </c>
      <c r="I84" s="76" t="e">
        <f t="shared" ca="1" si="32"/>
        <v>#N/A</v>
      </c>
      <c r="J84" s="4"/>
      <c r="K84" s="77" t="e">
        <f t="shared" si="23"/>
        <v>#N/A</v>
      </c>
      <c r="L84" s="77" t="e">
        <f t="shared" si="24"/>
        <v>#N/A</v>
      </c>
      <c r="M84" s="77" t="e">
        <f t="shared" si="25"/>
        <v>#N/A</v>
      </c>
      <c r="N84" s="77" t="e">
        <f t="shared" si="26"/>
        <v>#N/A</v>
      </c>
      <c r="O84" s="152" t="s">
        <v>21</v>
      </c>
      <c r="P84" s="152" t="s">
        <v>21</v>
      </c>
      <c r="Q84" s="152" t="s">
        <v>21</v>
      </c>
      <c r="R84" s="152" t="s">
        <v>21</v>
      </c>
      <c r="S84" s="155" t="s">
        <v>21</v>
      </c>
      <c r="T84" s="153" t="s">
        <v>21</v>
      </c>
      <c r="U84" s="152" t="s">
        <v>21</v>
      </c>
      <c r="V84" s="157" t="s">
        <v>21</v>
      </c>
      <c r="W84" s="157" t="s">
        <v>21</v>
      </c>
      <c r="X84" s="154">
        <v>0</v>
      </c>
      <c r="Y84" s="156" t="s">
        <v>21</v>
      </c>
      <c r="Z84" s="152" t="s">
        <v>21</v>
      </c>
    </row>
    <row r="85" spans="1:26" x14ac:dyDescent="0.25">
      <c r="A85" s="82" t="e">
        <f>IF(AND(ISBLANK($O85)),"",INDEX(Mapping!$I:$I,MATCH($P85,Mapping!$H:$H,0)))</f>
        <v>#N/A</v>
      </c>
      <c r="B85" s="82" t="e">
        <f t="shared" si="21"/>
        <v>#N/A</v>
      </c>
      <c r="C85" s="82" t="e">
        <f t="shared" si="27"/>
        <v>#N/A</v>
      </c>
      <c r="D85" s="82" t="e">
        <f t="shared" si="28"/>
        <v>#N/A</v>
      </c>
      <c r="E85" s="171" t="str">
        <f t="shared" si="22"/>
        <v/>
      </c>
      <c r="F85" s="76" t="e">
        <f t="shared" si="29"/>
        <v>#N/A</v>
      </c>
      <c r="G85" s="76" t="e">
        <f t="shared" ca="1" si="30"/>
        <v>#N/A</v>
      </c>
      <c r="H85" s="76" t="e">
        <f t="shared" ca="1" si="31"/>
        <v>#N/A</v>
      </c>
      <c r="I85" s="76" t="e">
        <f t="shared" ca="1" si="32"/>
        <v>#N/A</v>
      </c>
      <c r="J85" s="4"/>
      <c r="K85" s="77" t="e">
        <f t="shared" si="23"/>
        <v>#N/A</v>
      </c>
      <c r="L85" s="77" t="e">
        <f t="shared" si="24"/>
        <v>#N/A</v>
      </c>
      <c r="M85" s="77" t="e">
        <f t="shared" si="25"/>
        <v>#N/A</v>
      </c>
      <c r="N85" s="77" t="e">
        <f t="shared" si="26"/>
        <v>#N/A</v>
      </c>
      <c r="O85" s="152" t="s">
        <v>21</v>
      </c>
      <c r="P85" s="152" t="s">
        <v>21</v>
      </c>
      <c r="Q85" s="152" t="s">
        <v>21</v>
      </c>
      <c r="R85" s="152" t="s">
        <v>21</v>
      </c>
      <c r="S85" s="155" t="s">
        <v>21</v>
      </c>
      <c r="T85" s="153" t="s">
        <v>21</v>
      </c>
      <c r="U85" s="152" t="s">
        <v>21</v>
      </c>
      <c r="V85" s="157" t="s">
        <v>21</v>
      </c>
      <c r="W85" s="157" t="s">
        <v>21</v>
      </c>
      <c r="X85" s="154">
        <v>0</v>
      </c>
      <c r="Y85" s="156" t="s">
        <v>21</v>
      </c>
      <c r="Z85" s="152" t="s">
        <v>21</v>
      </c>
    </row>
    <row r="86" spans="1:26" x14ac:dyDescent="0.25">
      <c r="A86" s="82" t="e">
        <f>IF(AND(ISBLANK($O86)),"",INDEX(Mapping!$I:$I,MATCH($P86,Mapping!$H:$H,0)))</f>
        <v>#N/A</v>
      </c>
      <c r="B86" s="82" t="e">
        <f t="shared" si="21"/>
        <v>#N/A</v>
      </c>
      <c r="C86" s="82" t="e">
        <f t="shared" si="27"/>
        <v>#N/A</v>
      </c>
      <c r="D86" s="82" t="e">
        <f t="shared" si="28"/>
        <v>#N/A</v>
      </c>
      <c r="E86" s="171" t="str">
        <f t="shared" si="22"/>
        <v/>
      </c>
      <c r="F86" s="76" t="e">
        <f t="shared" si="29"/>
        <v>#N/A</v>
      </c>
      <c r="G86" s="76" t="e">
        <f t="shared" ca="1" si="30"/>
        <v>#N/A</v>
      </c>
      <c r="H86" s="76" t="e">
        <f t="shared" ca="1" si="31"/>
        <v>#N/A</v>
      </c>
      <c r="I86" s="76" t="e">
        <f t="shared" ca="1" si="32"/>
        <v>#N/A</v>
      </c>
      <c r="J86" s="4"/>
      <c r="K86" s="77" t="e">
        <f t="shared" si="23"/>
        <v>#N/A</v>
      </c>
      <c r="L86" s="77" t="e">
        <f t="shared" si="24"/>
        <v>#N/A</v>
      </c>
      <c r="M86" s="77" t="e">
        <f t="shared" si="25"/>
        <v>#N/A</v>
      </c>
      <c r="N86" s="77" t="e">
        <f t="shared" si="26"/>
        <v>#N/A</v>
      </c>
      <c r="O86" s="152" t="s">
        <v>21</v>
      </c>
      <c r="P86" s="152" t="s">
        <v>21</v>
      </c>
      <c r="Q86" s="152" t="s">
        <v>21</v>
      </c>
      <c r="R86" s="152" t="s">
        <v>21</v>
      </c>
      <c r="S86" s="155" t="s">
        <v>21</v>
      </c>
      <c r="T86" s="153" t="s">
        <v>21</v>
      </c>
      <c r="U86" s="152" t="s">
        <v>21</v>
      </c>
      <c r="V86" s="157" t="s">
        <v>21</v>
      </c>
      <c r="W86" s="157" t="s">
        <v>21</v>
      </c>
      <c r="X86" s="154">
        <v>0</v>
      </c>
      <c r="Y86" s="156" t="s">
        <v>21</v>
      </c>
      <c r="Z86" s="152" t="s">
        <v>21</v>
      </c>
    </row>
    <row r="87" spans="1:26" x14ac:dyDescent="0.25">
      <c r="A87" s="82" t="e">
        <f>IF(AND(ISBLANK($O87)),"",INDEX(Mapping!$I:$I,MATCH($P87,Mapping!$H:$H,0)))</f>
        <v>#N/A</v>
      </c>
      <c r="B87" s="82" t="e">
        <f t="shared" si="21"/>
        <v>#N/A</v>
      </c>
      <c r="C87" s="82" t="e">
        <f t="shared" si="27"/>
        <v>#N/A</v>
      </c>
      <c r="D87" s="82" t="e">
        <f t="shared" si="28"/>
        <v>#N/A</v>
      </c>
      <c r="E87" s="171" t="str">
        <f t="shared" si="22"/>
        <v/>
      </c>
      <c r="F87" s="76" t="e">
        <f t="shared" si="29"/>
        <v>#N/A</v>
      </c>
      <c r="G87" s="76" t="e">
        <f t="shared" ca="1" si="30"/>
        <v>#N/A</v>
      </c>
      <c r="H87" s="76" t="e">
        <f t="shared" ca="1" si="31"/>
        <v>#N/A</v>
      </c>
      <c r="I87" s="76" t="e">
        <f t="shared" ca="1" si="32"/>
        <v>#N/A</v>
      </c>
      <c r="J87" s="4"/>
      <c r="K87" s="77" t="e">
        <f t="shared" si="23"/>
        <v>#N/A</v>
      </c>
      <c r="L87" s="77" t="e">
        <f t="shared" si="24"/>
        <v>#N/A</v>
      </c>
      <c r="M87" s="77" t="e">
        <f t="shared" si="25"/>
        <v>#N/A</v>
      </c>
      <c r="N87" s="77" t="e">
        <f t="shared" si="26"/>
        <v>#N/A</v>
      </c>
      <c r="O87" s="152" t="s">
        <v>21</v>
      </c>
      <c r="P87" s="152" t="s">
        <v>21</v>
      </c>
      <c r="Q87" s="152" t="s">
        <v>21</v>
      </c>
      <c r="R87" s="152" t="s">
        <v>21</v>
      </c>
      <c r="S87" s="155" t="s">
        <v>21</v>
      </c>
      <c r="T87" s="153" t="s">
        <v>21</v>
      </c>
      <c r="U87" s="152" t="s">
        <v>21</v>
      </c>
      <c r="V87" s="157" t="s">
        <v>21</v>
      </c>
      <c r="W87" s="157" t="s">
        <v>21</v>
      </c>
      <c r="X87" s="154">
        <v>0</v>
      </c>
      <c r="Y87" s="156" t="s">
        <v>21</v>
      </c>
      <c r="Z87" s="152" t="s">
        <v>21</v>
      </c>
    </row>
    <row r="88" spans="1:26" x14ac:dyDescent="0.25">
      <c r="A88" s="82" t="e">
        <f>IF(AND(ISBLANK($O88)),"",INDEX(Mapping!$I:$I,MATCH($P88,Mapping!$H:$H,0)))</f>
        <v>#N/A</v>
      </c>
      <c r="B88" s="82" t="e">
        <f t="shared" si="21"/>
        <v>#N/A</v>
      </c>
      <c r="C88" s="82" t="e">
        <f t="shared" si="27"/>
        <v>#N/A</v>
      </c>
      <c r="D88" s="82" t="e">
        <f t="shared" si="28"/>
        <v>#N/A</v>
      </c>
      <c r="E88" s="171" t="str">
        <f t="shared" si="22"/>
        <v/>
      </c>
      <c r="F88" s="76" t="e">
        <f t="shared" si="29"/>
        <v>#N/A</v>
      </c>
      <c r="G88" s="76" t="e">
        <f t="shared" ca="1" si="30"/>
        <v>#N/A</v>
      </c>
      <c r="H88" s="76" t="e">
        <f t="shared" ca="1" si="31"/>
        <v>#N/A</v>
      </c>
      <c r="I88" s="76" t="e">
        <f t="shared" ca="1" si="32"/>
        <v>#N/A</v>
      </c>
      <c r="J88" s="4"/>
      <c r="K88" s="77" t="e">
        <f t="shared" si="23"/>
        <v>#N/A</v>
      </c>
      <c r="L88" s="77" t="e">
        <f t="shared" si="24"/>
        <v>#N/A</v>
      </c>
      <c r="M88" s="77" t="e">
        <f t="shared" si="25"/>
        <v>#N/A</v>
      </c>
      <c r="N88" s="77" t="e">
        <f t="shared" si="26"/>
        <v>#N/A</v>
      </c>
      <c r="O88" s="152" t="s">
        <v>21</v>
      </c>
      <c r="P88" s="152" t="s">
        <v>21</v>
      </c>
      <c r="Q88" s="152" t="s">
        <v>21</v>
      </c>
      <c r="R88" s="152" t="s">
        <v>21</v>
      </c>
      <c r="S88" s="155" t="s">
        <v>21</v>
      </c>
      <c r="T88" s="153" t="s">
        <v>21</v>
      </c>
      <c r="U88" s="152" t="s">
        <v>21</v>
      </c>
      <c r="V88" s="157" t="s">
        <v>21</v>
      </c>
      <c r="W88" s="157" t="s">
        <v>21</v>
      </c>
      <c r="X88" s="154">
        <v>0</v>
      </c>
      <c r="Y88" s="156" t="s">
        <v>21</v>
      </c>
      <c r="Z88" s="152" t="s">
        <v>21</v>
      </c>
    </row>
    <row r="89" spans="1:26" x14ac:dyDescent="0.25">
      <c r="A89" s="82" t="e">
        <f>IF(AND(ISBLANK($O89)),"",INDEX(Mapping!$I:$I,MATCH($P89,Mapping!$H:$H,0)))</f>
        <v>#N/A</v>
      </c>
      <c r="B89" s="82" t="e">
        <f t="shared" si="21"/>
        <v>#N/A</v>
      </c>
      <c r="C89" s="82" t="e">
        <f t="shared" si="27"/>
        <v>#N/A</v>
      </c>
      <c r="D89" s="82" t="e">
        <f t="shared" si="28"/>
        <v>#N/A</v>
      </c>
      <c r="E89" s="171" t="str">
        <f t="shared" si="22"/>
        <v/>
      </c>
      <c r="F89" s="76" t="e">
        <f t="shared" si="29"/>
        <v>#N/A</v>
      </c>
      <c r="G89" s="76" t="e">
        <f t="shared" ca="1" si="30"/>
        <v>#N/A</v>
      </c>
      <c r="H89" s="76" t="e">
        <f t="shared" ca="1" si="31"/>
        <v>#N/A</v>
      </c>
      <c r="I89" s="76" t="e">
        <f t="shared" ca="1" si="32"/>
        <v>#N/A</v>
      </c>
      <c r="J89" s="4"/>
      <c r="K89" s="77" t="e">
        <f t="shared" si="23"/>
        <v>#N/A</v>
      </c>
      <c r="L89" s="77" t="e">
        <f t="shared" si="24"/>
        <v>#N/A</v>
      </c>
      <c r="M89" s="77" t="e">
        <f t="shared" si="25"/>
        <v>#N/A</v>
      </c>
      <c r="N89" s="77" t="e">
        <f t="shared" si="26"/>
        <v>#N/A</v>
      </c>
      <c r="O89" s="152" t="s">
        <v>21</v>
      </c>
      <c r="P89" s="152" t="s">
        <v>21</v>
      </c>
      <c r="Q89" s="152" t="s">
        <v>21</v>
      </c>
      <c r="R89" s="152" t="s">
        <v>21</v>
      </c>
      <c r="S89" s="155" t="s">
        <v>21</v>
      </c>
      <c r="T89" s="153" t="s">
        <v>21</v>
      </c>
      <c r="U89" s="152" t="s">
        <v>21</v>
      </c>
      <c r="V89" s="157" t="s">
        <v>21</v>
      </c>
      <c r="W89" s="157" t="s">
        <v>21</v>
      </c>
      <c r="X89" s="154">
        <v>0</v>
      </c>
      <c r="Y89" s="156" t="s">
        <v>21</v>
      </c>
      <c r="Z89" s="152" t="s">
        <v>21</v>
      </c>
    </row>
    <row r="90" spans="1:26" x14ac:dyDescent="0.25">
      <c r="A90" s="82" t="e">
        <f>IF(AND(ISBLANK($O90)),"",INDEX(Mapping!$I:$I,MATCH($P90,Mapping!$H:$H,0)))</f>
        <v>#N/A</v>
      </c>
      <c r="B90" s="82" t="e">
        <f t="shared" si="21"/>
        <v>#N/A</v>
      </c>
      <c r="C90" s="82" t="e">
        <f t="shared" si="27"/>
        <v>#N/A</v>
      </c>
      <c r="D90" s="82" t="e">
        <f t="shared" si="28"/>
        <v>#N/A</v>
      </c>
      <c r="E90" s="171" t="str">
        <f t="shared" si="22"/>
        <v/>
      </c>
      <c r="F90" s="76" t="e">
        <f t="shared" si="29"/>
        <v>#N/A</v>
      </c>
      <c r="G90" s="76" t="e">
        <f t="shared" ca="1" si="30"/>
        <v>#N/A</v>
      </c>
      <c r="H90" s="76" t="e">
        <f t="shared" ca="1" si="31"/>
        <v>#N/A</v>
      </c>
      <c r="I90" s="76" t="e">
        <f t="shared" ca="1" si="32"/>
        <v>#N/A</v>
      </c>
      <c r="J90" s="4"/>
      <c r="K90" s="77" t="e">
        <f t="shared" si="23"/>
        <v>#N/A</v>
      </c>
      <c r="L90" s="77" t="e">
        <f t="shared" si="24"/>
        <v>#N/A</v>
      </c>
      <c r="M90" s="77" t="e">
        <f t="shared" si="25"/>
        <v>#N/A</v>
      </c>
      <c r="N90" s="77" t="e">
        <f t="shared" si="26"/>
        <v>#N/A</v>
      </c>
      <c r="O90" s="152" t="s">
        <v>21</v>
      </c>
      <c r="P90" s="152" t="s">
        <v>21</v>
      </c>
      <c r="Q90" s="152" t="s">
        <v>21</v>
      </c>
      <c r="R90" s="152" t="s">
        <v>21</v>
      </c>
      <c r="S90" s="155" t="s">
        <v>21</v>
      </c>
      <c r="T90" s="153" t="s">
        <v>21</v>
      </c>
      <c r="U90" s="152" t="s">
        <v>21</v>
      </c>
      <c r="V90" s="157" t="s">
        <v>21</v>
      </c>
      <c r="W90" s="157" t="s">
        <v>21</v>
      </c>
      <c r="X90" s="154">
        <v>0</v>
      </c>
      <c r="Y90" s="156" t="s">
        <v>21</v>
      </c>
      <c r="Z90" s="152" t="s">
        <v>21</v>
      </c>
    </row>
    <row r="91" spans="1:26" x14ac:dyDescent="0.25">
      <c r="A91" s="82" t="e">
        <f>IF(AND(ISBLANK($O91)),"",INDEX(Mapping!$I:$I,MATCH($P91,Mapping!$H:$H,0)))</f>
        <v>#N/A</v>
      </c>
      <c r="B91" s="82" t="e">
        <f t="shared" si="21"/>
        <v>#N/A</v>
      </c>
      <c r="C91" s="82" t="e">
        <f t="shared" si="27"/>
        <v>#N/A</v>
      </c>
      <c r="D91" s="82" t="e">
        <f t="shared" si="28"/>
        <v>#N/A</v>
      </c>
      <c r="E91" s="171" t="str">
        <f t="shared" si="22"/>
        <v/>
      </c>
      <c r="F91" s="76" t="e">
        <f t="shared" si="29"/>
        <v>#N/A</v>
      </c>
      <c r="G91" s="76" t="e">
        <f t="shared" ca="1" si="30"/>
        <v>#N/A</v>
      </c>
      <c r="H91" s="76" t="e">
        <f t="shared" ca="1" si="31"/>
        <v>#N/A</v>
      </c>
      <c r="I91" s="76" t="e">
        <f t="shared" ca="1" si="32"/>
        <v>#N/A</v>
      </c>
      <c r="J91" s="4"/>
      <c r="K91" s="77" t="e">
        <f t="shared" si="23"/>
        <v>#N/A</v>
      </c>
      <c r="L91" s="77" t="e">
        <f t="shared" si="24"/>
        <v>#N/A</v>
      </c>
      <c r="M91" s="77" t="e">
        <f t="shared" si="25"/>
        <v>#N/A</v>
      </c>
      <c r="N91" s="77" t="e">
        <f t="shared" si="26"/>
        <v>#N/A</v>
      </c>
      <c r="O91" s="152" t="s">
        <v>21</v>
      </c>
      <c r="P91" s="152" t="s">
        <v>21</v>
      </c>
      <c r="Q91" s="152" t="s">
        <v>21</v>
      </c>
      <c r="R91" s="152" t="s">
        <v>21</v>
      </c>
      <c r="S91" s="155" t="s">
        <v>21</v>
      </c>
      <c r="T91" s="153" t="s">
        <v>21</v>
      </c>
      <c r="U91" s="152" t="s">
        <v>21</v>
      </c>
      <c r="V91" s="157" t="s">
        <v>21</v>
      </c>
      <c r="W91" s="157" t="s">
        <v>21</v>
      </c>
      <c r="X91" s="154">
        <v>0</v>
      </c>
      <c r="Y91" s="156" t="s">
        <v>21</v>
      </c>
      <c r="Z91" s="152" t="s">
        <v>21</v>
      </c>
    </row>
    <row r="92" spans="1:26" x14ac:dyDescent="0.25">
      <c r="A92" s="82" t="e">
        <f>IF(AND(ISBLANK($O92)),"",INDEX(Mapping!$I:$I,MATCH($P92,Mapping!$H:$H,0)))</f>
        <v>#N/A</v>
      </c>
      <c r="B92" s="82" t="e">
        <f t="shared" si="21"/>
        <v>#N/A</v>
      </c>
      <c r="C92" s="82" t="e">
        <f t="shared" si="27"/>
        <v>#N/A</v>
      </c>
      <c r="D92" s="82" t="e">
        <f t="shared" si="28"/>
        <v>#N/A</v>
      </c>
      <c r="E92" s="171" t="str">
        <f t="shared" si="22"/>
        <v/>
      </c>
      <c r="F92" s="76" t="e">
        <f t="shared" si="29"/>
        <v>#N/A</v>
      </c>
      <c r="G92" s="76" t="e">
        <f t="shared" ca="1" si="30"/>
        <v>#N/A</v>
      </c>
      <c r="H92" s="76" t="e">
        <f t="shared" ca="1" si="31"/>
        <v>#N/A</v>
      </c>
      <c r="I92" s="76" t="e">
        <f t="shared" ca="1" si="32"/>
        <v>#N/A</v>
      </c>
      <c r="J92" s="4"/>
      <c r="K92" s="77" t="e">
        <f t="shared" si="23"/>
        <v>#N/A</v>
      </c>
      <c r="L92" s="77" t="e">
        <f t="shared" si="24"/>
        <v>#N/A</v>
      </c>
      <c r="M92" s="77" t="e">
        <f t="shared" si="25"/>
        <v>#N/A</v>
      </c>
      <c r="N92" s="77" t="e">
        <f t="shared" si="26"/>
        <v>#N/A</v>
      </c>
      <c r="O92" s="152" t="s">
        <v>21</v>
      </c>
      <c r="P92" s="152" t="s">
        <v>21</v>
      </c>
      <c r="Q92" s="152" t="s">
        <v>21</v>
      </c>
      <c r="R92" s="152" t="s">
        <v>21</v>
      </c>
      <c r="S92" s="155" t="s">
        <v>21</v>
      </c>
      <c r="T92" s="153" t="s">
        <v>21</v>
      </c>
      <c r="U92" s="152" t="s">
        <v>21</v>
      </c>
      <c r="V92" s="157" t="s">
        <v>21</v>
      </c>
      <c r="W92" s="157" t="s">
        <v>21</v>
      </c>
      <c r="X92" s="154">
        <v>0</v>
      </c>
      <c r="Y92" s="156" t="s">
        <v>21</v>
      </c>
      <c r="Z92" s="152" t="s">
        <v>21</v>
      </c>
    </row>
    <row r="93" spans="1:26" x14ac:dyDescent="0.25">
      <c r="A93" s="82" t="e">
        <f>IF(AND(ISBLANK($O93)),"",INDEX(Mapping!$I:$I,MATCH($P93,Mapping!$H:$H,0)))</f>
        <v>#N/A</v>
      </c>
      <c r="B93" s="82" t="e">
        <f t="shared" si="21"/>
        <v>#N/A</v>
      </c>
      <c r="C93" s="82" t="e">
        <f t="shared" si="27"/>
        <v>#N/A</v>
      </c>
      <c r="D93" s="82" t="e">
        <f t="shared" si="28"/>
        <v>#N/A</v>
      </c>
      <c r="E93" s="171" t="str">
        <f t="shared" si="22"/>
        <v/>
      </c>
      <c r="F93" s="76" t="e">
        <f t="shared" si="29"/>
        <v>#N/A</v>
      </c>
      <c r="G93" s="76" t="e">
        <f t="shared" ca="1" si="30"/>
        <v>#N/A</v>
      </c>
      <c r="H93" s="76" t="e">
        <f t="shared" ca="1" si="31"/>
        <v>#N/A</v>
      </c>
      <c r="I93" s="76" t="e">
        <f t="shared" ca="1" si="32"/>
        <v>#N/A</v>
      </c>
      <c r="J93" s="4"/>
      <c r="K93" s="77" t="e">
        <f t="shared" si="23"/>
        <v>#N/A</v>
      </c>
      <c r="L93" s="77" t="e">
        <f t="shared" si="24"/>
        <v>#N/A</v>
      </c>
      <c r="M93" s="77" t="e">
        <f t="shared" si="25"/>
        <v>#N/A</v>
      </c>
      <c r="N93" s="77" t="e">
        <f t="shared" si="26"/>
        <v>#N/A</v>
      </c>
      <c r="O93" s="152" t="s">
        <v>21</v>
      </c>
      <c r="P93" s="152" t="s">
        <v>21</v>
      </c>
      <c r="Q93" s="152" t="s">
        <v>21</v>
      </c>
      <c r="R93" s="152" t="s">
        <v>21</v>
      </c>
      <c r="S93" s="155" t="s">
        <v>21</v>
      </c>
      <c r="T93" s="153" t="s">
        <v>21</v>
      </c>
      <c r="U93" s="152" t="s">
        <v>21</v>
      </c>
      <c r="V93" s="157" t="s">
        <v>21</v>
      </c>
      <c r="W93" s="157" t="s">
        <v>21</v>
      </c>
      <c r="X93" s="154">
        <v>0</v>
      </c>
      <c r="Y93" s="156" t="s">
        <v>21</v>
      </c>
      <c r="Z93" s="152" t="s">
        <v>21</v>
      </c>
    </row>
    <row r="94" spans="1:26" x14ac:dyDescent="0.25">
      <c r="A94" s="82" t="e">
        <f>IF(AND(ISBLANK($O94)),"",INDEX(Mapping!$I:$I,MATCH($P94,Mapping!$H:$H,0)))</f>
        <v>#N/A</v>
      </c>
      <c r="B94" s="82" t="e">
        <f t="shared" si="21"/>
        <v>#N/A</v>
      </c>
      <c r="C94" s="82" t="e">
        <f t="shared" si="27"/>
        <v>#N/A</v>
      </c>
      <c r="D94" s="82" t="e">
        <f t="shared" si="28"/>
        <v>#N/A</v>
      </c>
      <c r="E94" s="171" t="str">
        <f t="shared" si="22"/>
        <v/>
      </c>
      <c r="F94" s="76" t="e">
        <f t="shared" si="29"/>
        <v>#N/A</v>
      </c>
      <c r="G94" s="76" t="e">
        <f t="shared" ca="1" si="30"/>
        <v>#N/A</v>
      </c>
      <c r="H94" s="76" t="e">
        <f t="shared" ca="1" si="31"/>
        <v>#N/A</v>
      </c>
      <c r="I94" s="76" t="e">
        <f t="shared" ca="1" si="32"/>
        <v>#N/A</v>
      </c>
      <c r="J94" s="4"/>
      <c r="K94" s="77" t="e">
        <f t="shared" si="23"/>
        <v>#N/A</v>
      </c>
      <c r="L94" s="77" t="e">
        <f t="shared" si="24"/>
        <v>#N/A</v>
      </c>
      <c r="M94" s="77" t="e">
        <f t="shared" si="25"/>
        <v>#N/A</v>
      </c>
      <c r="N94" s="77" t="e">
        <f t="shared" si="26"/>
        <v>#N/A</v>
      </c>
      <c r="O94" s="152" t="s">
        <v>21</v>
      </c>
      <c r="P94" s="152" t="s">
        <v>21</v>
      </c>
      <c r="Q94" s="152" t="s">
        <v>21</v>
      </c>
      <c r="R94" s="152" t="s">
        <v>21</v>
      </c>
      <c r="S94" s="155" t="s">
        <v>21</v>
      </c>
      <c r="T94" s="153" t="s">
        <v>21</v>
      </c>
      <c r="U94" s="152" t="s">
        <v>21</v>
      </c>
      <c r="V94" s="157" t="s">
        <v>21</v>
      </c>
      <c r="W94" s="157" t="s">
        <v>21</v>
      </c>
      <c r="X94" s="154">
        <v>0</v>
      </c>
      <c r="Y94" s="156" t="s">
        <v>21</v>
      </c>
      <c r="Z94" s="152" t="s">
        <v>21</v>
      </c>
    </row>
    <row r="95" spans="1:26" x14ac:dyDescent="0.25">
      <c r="A95" s="82" t="e">
        <f>IF(AND(ISBLANK($O95)),"",INDEX(Mapping!$I:$I,MATCH($P95,Mapping!$H:$H,0)))</f>
        <v>#N/A</v>
      </c>
      <c r="B95" s="82" t="e">
        <f t="shared" si="21"/>
        <v>#N/A</v>
      </c>
      <c r="C95" s="82" t="e">
        <f t="shared" si="27"/>
        <v>#N/A</v>
      </c>
      <c r="D95" s="82" t="e">
        <f t="shared" si="28"/>
        <v>#N/A</v>
      </c>
      <c r="E95" s="171" t="str">
        <f t="shared" si="22"/>
        <v/>
      </c>
      <c r="F95" s="76" t="e">
        <f t="shared" si="29"/>
        <v>#N/A</v>
      </c>
      <c r="G95" s="76" t="e">
        <f t="shared" ca="1" si="30"/>
        <v>#N/A</v>
      </c>
      <c r="H95" s="76" t="e">
        <f t="shared" ca="1" si="31"/>
        <v>#N/A</v>
      </c>
      <c r="I95" s="76" t="e">
        <f t="shared" ca="1" si="32"/>
        <v>#N/A</v>
      </c>
      <c r="J95" s="4"/>
      <c r="K95" s="77" t="e">
        <f t="shared" si="23"/>
        <v>#N/A</v>
      </c>
      <c r="L95" s="77" t="e">
        <f t="shared" si="24"/>
        <v>#N/A</v>
      </c>
      <c r="M95" s="77" t="e">
        <f t="shared" si="25"/>
        <v>#N/A</v>
      </c>
      <c r="N95" s="77" t="e">
        <f t="shared" si="26"/>
        <v>#N/A</v>
      </c>
      <c r="O95" s="152" t="s">
        <v>21</v>
      </c>
      <c r="P95" s="152" t="s">
        <v>21</v>
      </c>
      <c r="Q95" s="152" t="s">
        <v>21</v>
      </c>
      <c r="R95" s="152" t="s">
        <v>21</v>
      </c>
      <c r="S95" s="155" t="s">
        <v>21</v>
      </c>
      <c r="T95" s="153" t="s">
        <v>21</v>
      </c>
      <c r="U95" s="152" t="s">
        <v>21</v>
      </c>
      <c r="V95" s="157" t="s">
        <v>21</v>
      </c>
      <c r="W95" s="157" t="s">
        <v>21</v>
      </c>
      <c r="X95" s="154">
        <v>0</v>
      </c>
      <c r="Y95" s="156" t="s">
        <v>21</v>
      </c>
      <c r="Z95" s="152" t="s">
        <v>21</v>
      </c>
    </row>
    <row r="96" spans="1:26" x14ac:dyDescent="0.25">
      <c r="A96" s="82" t="e">
        <f>IF(AND(ISBLANK($O96)),"",INDEX(Mapping!$I:$I,MATCH($P96,Mapping!$H:$H,0)))</f>
        <v>#N/A</v>
      </c>
      <c r="B96" s="82" t="e">
        <f t="shared" si="21"/>
        <v>#N/A</v>
      </c>
      <c r="C96" s="82" t="e">
        <f t="shared" si="27"/>
        <v>#N/A</v>
      </c>
      <c r="D96" s="82" t="e">
        <f t="shared" si="28"/>
        <v>#N/A</v>
      </c>
      <c r="E96" s="171" t="str">
        <f t="shared" si="22"/>
        <v/>
      </c>
      <c r="F96" s="76" t="e">
        <f t="shared" si="29"/>
        <v>#N/A</v>
      </c>
      <c r="G96" s="76" t="e">
        <f t="shared" ca="1" si="30"/>
        <v>#N/A</v>
      </c>
      <c r="H96" s="76" t="e">
        <f t="shared" ca="1" si="31"/>
        <v>#N/A</v>
      </c>
      <c r="I96" s="76" t="e">
        <f t="shared" ca="1" si="32"/>
        <v>#N/A</v>
      </c>
      <c r="J96" s="4"/>
      <c r="K96" s="77" t="e">
        <f t="shared" si="23"/>
        <v>#N/A</v>
      </c>
      <c r="L96" s="77" t="e">
        <f t="shared" si="24"/>
        <v>#N/A</v>
      </c>
      <c r="M96" s="77" t="e">
        <f t="shared" si="25"/>
        <v>#N/A</v>
      </c>
      <c r="N96" s="77" t="e">
        <f t="shared" si="26"/>
        <v>#N/A</v>
      </c>
      <c r="O96" s="152" t="s">
        <v>21</v>
      </c>
      <c r="P96" s="152" t="s">
        <v>21</v>
      </c>
      <c r="Q96" s="152" t="s">
        <v>21</v>
      </c>
      <c r="R96" s="152" t="s">
        <v>21</v>
      </c>
      <c r="S96" s="155" t="s">
        <v>21</v>
      </c>
      <c r="T96" s="153" t="s">
        <v>21</v>
      </c>
      <c r="U96" s="152" t="s">
        <v>21</v>
      </c>
      <c r="V96" s="157" t="s">
        <v>21</v>
      </c>
      <c r="W96" s="157" t="s">
        <v>21</v>
      </c>
      <c r="X96" s="154">
        <v>0</v>
      </c>
      <c r="Y96" s="156" t="s">
        <v>21</v>
      </c>
      <c r="Z96" s="152" t="s">
        <v>21</v>
      </c>
    </row>
    <row r="97" spans="1:26" x14ac:dyDescent="0.25">
      <c r="A97" s="82" t="e">
        <f>IF(AND(ISBLANK($O97)),"",INDEX(Mapping!$I:$I,MATCH($P97,Mapping!$H:$H,0)))</f>
        <v>#N/A</v>
      </c>
      <c r="B97" s="82" t="e">
        <f t="shared" si="21"/>
        <v>#N/A</v>
      </c>
      <c r="C97" s="82" t="e">
        <f t="shared" si="27"/>
        <v>#N/A</v>
      </c>
      <c r="D97" s="82" t="e">
        <f t="shared" si="28"/>
        <v>#N/A</v>
      </c>
      <c r="E97" s="171" t="str">
        <f t="shared" si="22"/>
        <v/>
      </c>
      <c r="F97" s="76" t="e">
        <f t="shared" si="29"/>
        <v>#N/A</v>
      </c>
      <c r="G97" s="76" t="e">
        <f t="shared" ca="1" si="30"/>
        <v>#N/A</v>
      </c>
      <c r="H97" s="76" t="e">
        <f t="shared" ca="1" si="31"/>
        <v>#N/A</v>
      </c>
      <c r="I97" s="76" t="e">
        <f t="shared" ca="1" si="32"/>
        <v>#N/A</v>
      </c>
      <c r="J97" s="4"/>
      <c r="K97" s="77" t="e">
        <f t="shared" si="23"/>
        <v>#N/A</v>
      </c>
      <c r="L97" s="77" t="e">
        <f t="shared" si="24"/>
        <v>#N/A</v>
      </c>
      <c r="M97" s="77" t="e">
        <f t="shared" si="25"/>
        <v>#N/A</v>
      </c>
      <c r="N97" s="77" t="e">
        <f t="shared" si="26"/>
        <v>#N/A</v>
      </c>
      <c r="O97" s="152" t="s">
        <v>21</v>
      </c>
      <c r="P97" s="152" t="s">
        <v>21</v>
      </c>
      <c r="Q97" s="152" t="s">
        <v>21</v>
      </c>
      <c r="R97" s="152" t="s">
        <v>21</v>
      </c>
      <c r="S97" s="155" t="s">
        <v>21</v>
      </c>
      <c r="T97" s="153" t="s">
        <v>21</v>
      </c>
      <c r="U97" s="152" t="s">
        <v>21</v>
      </c>
      <c r="V97" s="157" t="s">
        <v>21</v>
      </c>
      <c r="W97" s="157" t="s">
        <v>21</v>
      </c>
      <c r="X97" s="154">
        <v>0</v>
      </c>
      <c r="Y97" s="156" t="s">
        <v>21</v>
      </c>
      <c r="Z97" s="152" t="s">
        <v>21</v>
      </c>
    </row>
    <row r="98" spans="1:26" x14ac:dyDescent="0.25">
      <c r="A98" s="82" t="e">
        <f>IF(AND(ISBLANK($O98)),"",INDEX(Mapping!$I:$I,MATCH($P98,Mapping!$H:$H,0)))</f>
        <v>#N/A</v>
      </c>
      <c r="B98" s="82" t="e">
        <f t="shared" si="21"/>
        <v>#N/A</v>
      </c>
      <c r="C98" s="82" t="e">
        <f t="shared" si="27"/>
        <v>#N/A</v>
      </c>
      <c r="D98" s="82" t="e">
        <f t="shared" si="28"/>
        <v>#N/A</v>
      </c>
      <c r="E98" s="171" t="str">
        <f t="shared" si="22"/>
        <v/>
      </c>
      <c r="F98" s="76" t="e">
        <f t="shared" si="29"/>
        <v>#N/A</v>
      </c>
      <c r="G98" s="76" t="e">
        <f t="shared" ca="1" si="30"/>
        <v>#N/A</v>
      </c>
      <c r="H98" s="76" t="e">
        <f t="shared" ca="1" si="31"/>
        <v>#N/A</v>
      </c>
      <c r="I98" s="76" t="e">
        <f t="shared" ca="1" si="32"/>
        <v>#N/A</v>
      </c>
      <c r="J98" s="4"/>
      <c r="K98" s="77" t="e">
        <f t="shared" si="23"/>
        <v>#N/A</v>
      </c>
      <c r="L98" s="77" t="e">
        <f t="shared" si="24"/>
        <v>#N/A</v>
      </c>
      <c r="M98" s="77" t="e">
        <f t="shared" si="25"/>
        <v>#N/A</v>
      </c>
      <c r="N98" s="77" t="e">
        <f t="shared" si="26"/>
        <v>#N/A</v>
      </c>
      <c r="O98" s="152" t="s">
        <v>21</v>
      </c>
      <c r="P98" s="152" t="s">
        <v>21</v>
      </c>
      <c r="Q98" s="152" t="s">
        <v>21</v>
      </c>
      <c r="R98" s="152" t="s">
        <v>21</v>
      </c>
      <c r="S98" s="155" t="s">
        <v>21</v>
      </c>
      <c r="T98" s="153" t="s">
        <v>21</v>
      </c>
      <c r="U98" s="152" t="s">
        <v>21</v>
      </c>
      <c r="V98" s="157" t="s">
        <v>21</v>
      </c>
      <c r="W98" s="157" t="s">
        <v>21</v>
      </c>
      <c r="X98" s="154">
        <v>0</v>
      </c>
      <c r="Y98" s="156" t="s">
        <v>21</v>
      </c>
      <c r="Z98" s="152" t="s">
        <v>21</v>
      </c>
    </row>
    <row r="99" spans="1:26" x14ac:dyDescent="0.25">
      <c r="A99" s="82" t="e">
        <f>IF(AND(ISBLANK($O99)),"",INDEX(Mapping!$I:$I,MATCH($P99,Mapping!$H:$H,0)))</f>
        <v>#N/A</v>
      </c>
      <c r="B99" s="82" t="e">
        <f t="shared" si="21"/>
        <v>#N/A</v>
      </c>
      <c r="C99" s="82" t="e">
        <f t="shared" si="27"/>
        <v>#N/A</v>
      </c>
      <c r="D99" s="82" t="e">
        <f t="shared" si="28"/>
        <v>#N/A</v>
      </c>
      <c r="E99" s="171" t="str">
        <f t="shared" si="22"/>
        <v/>
      </c>
      <c r="F99" s="76" t="e">
        <f t="shared" si="29"/>
        <v>#N/A</v>
      </c>
      <c r="G99" s="76" t="e">
        <f t="shared" ca="1" si="30"/>
        <v>#N/A</v>
      </c>
      <c r="H99" s="76" t="e">
        <f t="shared" ca="1" si="31"/>
        <v>#N/A</v>
      </c>
      <c r="I99" s="76" t="e">
        <f t="shared" ca="1" si="32"/>
        <v>#N/A</v>
      </c>
      <c r="J99" s="4"/>
      <c r="K99" s="77" t="e">
        <f t="shared" si="23"/>
        <v>#N/A</v>
      </c>
      <c r="L99" s="77" t="e">
        <f t="shared" si="24"/>
        <v>#N/A</v>
      </c>
      <c r="M99" s="77" t="e">
        <f t="shared" si="25"/>
        <v>#N/A</v>
      </c>
      <c r="N99" s="77" t="e">
        <f t="shared" si="26"/>
        <v>#N/A</v>
      </c>
      <c r="O99" s="152" t="s">
        <v>21</v>
      </c>
      <c r="P99" s="152" t="s">
        <v>21</v>
      </c>
      <c r="Q99" s="152" t="s">
        <v>21</v>
      </c>
      <c r="R99" s="152" t="s">
        <v>21</v>
      </c>
      <c r="S99" s="155" t="s">
        <v>21</v>
      </c>
      <c r="T99" s="153" t="s">
        <v>21</v>
      </c>
      <c r="U99" s="152" t="s">
        <v>21</v>
      </c>
      <c r="V99" s="157" t="s">
        <v>21</v>
      </c>
      <c r="W99" s="157" t="s">
        <v>21</v>
      </c>
      <c r="X99" s="154">
        <v>0</v>
      </c>
      <c r="Y99" s="156" t="s">
        <v>21</v>
      </c>
      <c r="Z99" s="152" t="s">
        <v>21</v>
      </c>
    </row>
    <row r="100" spans="1:26" x14ac:dyDescent="0.25">
      <c r="A100" s="82" t="e">
        <f>IF(AND(ISBLANK($O100)),"",INDEX(Mapping!$I:$I,MATCH($P100,Mapping!$H:$H,0)))</f>
        <v>#N/A</v>
      </c>
      <c r="B100" s="82" t="e">
        <f t="shared" si="21"/>
        <v>#N/A</v>
      </c>
      <c r="C100" s="82" t="e">
        <f t="shared" si="27"/>
        <v>#N/A</v>
      </c>
      <c r="D100" s="82" t="e">
        <f t="shared" si="28"/>
        <v>#N/A</v>
      </c>
      <c r="E100" s="171" t="str">
        <f t="shared" si="22"/>
        <v/>
      </c>
      <c r="F100" s="76" t="e">
        <f t="shared" si="29"/>
        <v>#N/A</v>
      </c>
      <c r="G100" s="76" t="e">
        <f t="shared" ca="1" si="30"/>
        <v>#N/A</v>
      </c>
      <c r="H100" s="76" t="e">
        <f t="shared" ca="1" si="31"/>
        <v>#N/A</v>
      </c>
      <c r="I100" s="76" t="e">
        <f t="shared" ca="1" si="32"/>
        <v>#N/A</v>
      </c>
      <c r="J100" s="4"/>
      <c r="K100" s="77" t="e">
        <f t="shared" si="23"/>
        <v>#N/A</v>
      </c>
      <c r="L100" s="77" t="e">
        <f t="shared" si="24"/>
        <v>#N/A</v>
      </c>
      <c r="M100" s="77" t="e">
        <f t="shared" si="25"/>
        <v>#N/A</v>
      </c>
      <c r="N100" s="77" t="e">
        <f t="shared" si="26"/>
        <v>#N/A</v>
      </c>
      <c r="O100" s="152" t="s">
        <v>21</v>
      </c>
      <c r="P100" s="152" t="s">
        <v>21</v>
      </c>
      <c r="Q100" s="152" t="s">
        <v>21</v>
      </c>
      <c r="R100" s="152" t="s">
        <v>21</v>
      </c>
      <c r="S100" s="155" t="s">
        <v>21</v>
      </c>
      <c r="T100" s="153" t="s">
        <v>21</v>
      </c>
      <c r="U100" s="152" t="s">
        <v>21</v>
      </c>
      <c r="V100" s="157" t="s">
        <v>21</v>
      </c>
      <c r="W100" s="157" t="s">
        <v>21</v>
      </c>
      <c r="X100" s="154">
        <v>0</v>
      </c>
      <c r="Y100" s="156" t="s">
        <v>21</v>
      </c>
      <c r="Z100" s="152" t="s">
        <v>21</v>
      </c>
    </row>
    <row r="101" spans="1:26" x14ac:dyDescent="0.25">
      <c r="A101" s="82" t="e">
        <f>IF(AND(ISBLANK($O101)),"",INDEX(Mapping!$I:$I,MATCH($P101,Mapping!$H:$H,0)))</f>
        <v>#N/A</v>
      </c>
      <c r="B101" s="82" t="e">
        <f t="shared" si="21"/>
        <v>#N/A</v>
      </c>
      <c r="C101" s="82" t="e">
        <f t="shared" si="27"/>
        <v>#N/A</v>
      </c>
      <c r="D101" s="82" t="e">
        <f t="shared" si="28"/>
        <v>#N/A</v>
      </c>
      <c r="E101" s="171" t="str">
        <f t="shared" si="22"/>
        <v/>
      </c>
      <c r="F101" s="76" t="e">
        <f t="shared" si="29"/>
        <v>#N/A</v>
      </c>
      <c r="G101" s="76" t="e">
        <f t="shared" ca="1" si="30"/>
        <v>#N/A</v>
      </c>
      <c r="H101" s="76" t="e">
        <f t="shared" ca="1" si="31"/>
        <v>#N/A</v>
      </c>
      <c r="I101" s="76" t="e">
        <f t="shared" ca="1" si="32"/>
        <v>#N/A</v>
      </c>
      <c r="J101" s="4"/>
      <c r="K101" s="77" t="e">
        <f t="shared" si="23"/>
        <v>#N/A</v>
      </c>
      <c r="L101" s="77" t="e">
        <f t="shared" si="24"/>
        <v>#N/A</v>
      </c>
      <c r="M101" s="77" t="e">
        <f t="shared" si="25"/>
        <v>#N/A</v>
      </c>
      <c r="N101" s="77" t="e">
        <f t="shared" si="26"/>
        <v>#N/A</v>
      </c>
      <c r="O101" s="152" t="s">
        <v>21</v>
      </c>
      <c r="P101" s="152" t="s">
        <v>21</v>
      </c>
      <c r="Q101" s="152" t="s">
        <v>21</v>
      </c>
      <c r="R101" s="152" t="s">
        <v>21</v>
      </c>
      <c r="S101" s="155" t="s">
        <v>21</v>
      </c>
      <c r="T101" s="153" t="s">
        <v>21</v>
      </c>
      <c r="U101" s="152" t="s">
        <v>21</v>
      </c>
      <c r="V101" s="157" t="s">
        <v>21</v>
      </c>
      <c r="W101" s="157" t="s">
        <v>21</v>
      </c>
      <c r="X101" s="154">
        <v>0</v>
      </c>
      <c r="Y101" s="156" t="s">
        <v>21</v>
      </c>
      <c r="Z101" s="152" t="s">
        <v>21</v>
      </c>
    </row>
    <row r="102" spans="1:26" x14ac:dyDescent="0.25">
      <c r="A102" s="82" t="e">
        <f>IF(AND(ISBLANK($O102)),"",INDEX(Mapping!$I:$I,MATCH($P102,Mapping!$H:$H,0)))</f>
        <v>#N/A</v>
      </c>
      <c r="B102" s="82" t="e">
        <f t="shared" si="21"/>
        <v>#N/A</v>
      </c>
      <c r="C102" s="82" t="e">
        <f t="shared" si="27"/>
        <v>#N/A</v>
      </c>
      <c r="D102" s="82" t="e">
        <f t="shared" si="28"/>
        <v>#N/A</v>
      </c>
      <c r="E102" s="171" t="str">
        <f t="shared" si="22"/>
        <v/>
      </c>
      <c r="F102" s="76" t="e">
        <f t="shared" si="29"/>
        <v>#N/A</v>
      </c>
      <c r="G102" s="76" t="e">
        <f t="shared" ca="1" si="30"/>
        <v>#N/A</v>
      </c>
      <c r="H102" s="76" t="e">
        <f t="shared" ca="1" si="31"/>
        <v>#N/A</v>
      </c>
      <c r="I102" s="76" t="e">
        <f t="shared" ca="1" si="32"/>
        <v>#N/A</v>
      </c>
      <c r="J102" s="4"/>
      <c r="K102" s="77" t="e">
        <f t="shared" si="23"/>
        <v>#N/A</v>
      </c>
      <c r="L102" s="77" t="e">
        <f t="shared" si="24"/>
        <v>#N/A</v>
      </c>
      <c r="M102" s="77" t="e">
        <f t="shared" si="25"/>
        <v>#N/A</v>
      </c>
      <c r="N102" s="77" t="e">
        <f t="shared" si="26"/>
        <v>#N/A</v>
      </c>
      <c r="O102" s="152" t="s">
        <v>21</v>
      </c>
      <c r="P102" s="152" t="s">
        <v>21</v>
      </c>
      <c r="Q102" s="152" t="s">
        <v>21</v>
      </c>
      <c r="R102" s="152" t="s">
        <v>21</v>
      </c>
      <c r="S102" s="155" t="s">
        <v>21</v>
      </c>
      <c r="T102" s="153" t="s">
        <v>21</v>
      </c>
      <c r="U102" s="152" t="s">
        <v>21</v>
      </c>
      <c r="V102" s="157" t="s">
        <v>21</v>
      </c>
      <c r="W102" s="157" t="s">
        <v>21</v>
      </c>
      <c r="X102" s="154">
        <v>0</v>
      </c>
      <c r="Y102" s="156" t="s">
        <v>21</v>
      </c>
      <c r="Z102" s="152" t="s">
        <v>21</v>
      </c>
    </row>
    <row r="103" spans="1:26" x14ac:dyDescent="0.25">
      <c r="A103" s="82" t="e">
        <f>IF(AND(ISBLANK($O103)),"",INDEX(Mapping!$I:$I,MATCH($P103,Mapping!$H:$H,0)))</f>
        <v>#N/A</v>
      </c>
      <c r="B103" s="82" t="e">
        <f t="shared" si="21"/>
        <v>#N/A</v>
      </c>
      <c r="C103" s="82" t="e">
        <f t="shared" si="27"/>
        <v>#N/A</v>
      </c>
      <c r="D103" s="82" t="e">
        <f t="shared" si="28"/>
        <v>#N/A</v>
      </c>
      <c r="E103" s="171" t="str">
        <f t="shared" si="22"/>
        <v/>
      </c>
      <c r="F103" s="76" t="e">
        <f t="shared" si="29"/>
        <v>#N/A</v>
      </c>
      <c r="G103" s="76" t="e">
        <f t="shared" ca="1" si="30"/>
        <v>#N/A</v>
      </c>
      <c r="H103" s="76" t="e">
        <f t="shared" ca="1" si="31"/>
        <v>#N/A</v>
      </c>
      <c r="I103" s="76" t="e">
        <f t="shared" ca="1" si="32"/>
        <v>#N/A</v>
      </c>
      <c r="J103" s="4"/>
      <c r="K103" s="77" t="e">
        <f t="shared" si="23"/>
        <v>#N/A</v>
      </c>
      <c r="L103" s="77" t="e">
        <f t="shared" si="24"/>
        <v>#N/A</v>
      </c>
      <c r="M103" s="77" t="e">
        <f t="shared" si="25"/>
        <v>#N/A</v>
      </c>
      <c r="N103" s="77" t="e">
        <f t="shared" si="26"/>
        <v>#N/A</v>
      </c>
      <c r="O103" s="152" t="s">
        <v>21</v>
      </c>
      <c r="P103" s="152" t="s">
        <v>21</v>
      </c>
      <c r="Q103" s="152" t="s">
        <v>21</v>
      </c>
      <c r="R103" s="152" t="s">
        <v>21</v>
      </c>
      <c r="S103" s="155" t="s">
        <v>21</v>
      </c>
      <c r="T103" s="153" t="s">
        <v>21</v>
      </c>
      <c r="U103" s="152" t="s">
        <v>21</v>
      </c>
      <c r="V103" s="157" t="s">
        <v>21</v>
      </c>
      <c r="W103" s="157" t="s">
        <v>21</v>
      </c>
      <c r="X103" s="154">
        <v>0</v>
      </c>
      <c r="Y103" s="156" t="s">
        <v>21</v>
      </c>
      <c r="Z103" s="152" t="s">
        <v>21</v>
      </c>
    </row>
    <row r="104" spans="1:26" x14ac:dyDescent="0.25">
      <c r="A104" s="82" t="e">
        <f>IF(AND(ISBLANK($O104)),"",INDEX(Mapping!$I:$I,MATCH($P104,Mapping!$H:$H,0)))</f>
        <v>#N/A</v>
      </c>
      <c r="B104" s="82" t="e">
        <f t="shared" si="21"/>
        <v>#N/A</v>
      </c>
      <c r="C104" s="82" t="e">
        <f t="shared" si="27"/>
        <v>#N/A</v>
      </c>
      <c r="D104" s="82" t="e">
        <f t="shared" si="28"/>
        <v>#N/A</v>
      </c>
      <c r="E104" s="171" t="str">
        <f t="shared" si="22"/>
        <v/>
      </c>
      <c r="F104" s="76" t="e">
        <f t="shared" si="29"/>
        <v>#N/A</v>
      </c>
      <c r="G104" s="76" t="e">
        <f t="shared" ca="1" si="30"/>
        <v>#N/A</v>
      </c>
      <c r="H104" s="76" t="e">
        <f t="shared" ca="1" si="31"/>
        <v>#N/A</v>
      </c>
      <c r="I104" s="76" t="e">
        <f t="shared" ca="1" si="32"/>
        <v>#N/A</v>
      </c>
      <c r="J104" s="4"/>
      <c r="K104" s="77" t="e">
        <f t="shared" si="23"/>
        <v>#N/A</v>
      </c>
      <c r="L104" s="77" t="e">
        <f t="shared" si="24"/>
        <v>#N/A</v>
      </c>
      <c r="M104" s="77" t="e">
        <f t="shared" si="25"/>
        <v>#N/A</v>
      </c>
      <c r="N104" s="77" t="e">
        <f t="shared" si="26"/>
        <v>#N/A</v>
      </c>
      <c r="O104" s="152" t="s">
        <v>21</v>
      </c>
      <c r="P104" s="152" t="s">
        <v>21</v>
      </c>
      <c r="Q104" s="152" t="s">
        <v>21</v>
      </c>
      <c r="R104" s="152" t="s">
        <v>21</v>
      </c>
      <c r="S104" s="155" t="s">
        <v>21</v>
      </c>
      <c r="T104" s="153" t="s">
        <v>21</v>
      </c>
      <c r="U104" s="152" t="s">
        <v>21</v>
      </c>
      <c r="V104" s="157" t="s">
        <v>21</v>
      </c>
      <c r="W104" s="157" t="s">
        <v>21</v>
      </c>
      <c r="X104" s="154">
        <v>0</v>
      </c>
      <c r="Y104" s="156" t="s">
        <v>21</v>
      </c>
      <c r="Z104" s="152" t="s">
        <v>21</v>
      </c>
    </row>
    <row r="105" spans="1:26" x14ac:dyDescent="0.25">
      <c r="A105" s="82" t="e">
        <f>IF(AND(ISBLANK($O105)),"",INDEX(Mapping!$I:$I,MATCH($P105,Mapping!$H:$H,0)))</f>
        <v>#N/A</v>
      </c>
      <c r="B105" s="82" t="e">
        <f t="shared" si="21"/>
        <v>#N/A</v>
      </c>
      <c r="C105" s="82" t="e">
        <f t="shared" si="27"/>
        <v>#N/A</v>
      </c>
      <c r="D105" s="82" t="e">
        <f t="shared" si="28"/>
        <v>#N/A</v>
      </c>
      <c r="E105" s="171" t="str">
        <f t="shared" si="22"/>
        <v/>
      </c>
      <c r="F105" s="76" t="e">
        <f t="shared" si="29"/>
        <v>#N/A</v>
      </c>
      <c r="G105" s="76" t="e">
        <f t="shared" ca="1" si="30"/>
        <v>#N/A</v>
      </c>
      <c r="H105" s="76" t="e">
        <f t="shared" ca="1" si="31"/>
        <v>#N/A</v>
      </c>
      <c r="I105" s="76" t="e">
        <f t="shared" ca="1" si="32"/>
        <v>#N/A</v>
      </c>
      <c r="J105" s="4"/>
      <c r="K105" s="77" t="e">
        <f t="shared" si="23"/>
        <v>#N/A</v>
      </c>
      <c r="L105" s="77" t="e">
        <f t="shared" si="24"/>
        <v>#N/A</v>
      </c>
      <c r="M105" s="77" t="e">
        <f t="shared" si="25"/>
        <v>#N/A</v>
      </c>
      <c r="N105" s="77" t="e">
        <f t="shared" si="26"/>
        <v>#N/A</v>
      </c>
      <c r="O105" s="152" t="s">
        <v>21</v>
      </c>
      <c r="P105" s="152" t="s">
        <v>21</v>
      </c>
      <c r="Q105" s="152" t="s">
        <v>21</v>
      </c>
      <c r="R105" s="152" t="s">
        <v>21</v>
      </c>
      <c r="S105" s="155" t="s">
        <v>21</v>
      </c>
      <c r="T105" s="153" t="s">
        <v>21</v>
      </c>
      <c r="U105" s="152" t="s">
        <v>21</v>
      </c>
      <c r="V105" s="157" t="s">
        <v>21</v>
      </c>
      <c r="W105" s="157" t="s">
        <v>21</v>
      </c>
      <c r="X105" s="154">
        <v>0</v>
      </c>
      <c r="Y105" s="156" t="s">
        <v>21</v>
      </c>
      <c r="Z105" s="152" t="s">
        <v>21</v>
      </c>
    </row>
    <row r="106" spans="1:26" x14ac:dyDescent="0.25">
      <c r="A106" s="82" t="e">
        <f>IF(AND(ISBLANK($O106)),"",INDEX(Mapping!$I:$I,MATCH($P106,Mapping!$H:$H,0)))</f>
        <v>#N/A</v>
      </c>
      <c r="B106" s="82" t="e">
        <f t="shared" si="21"/>
        <v>#N/A</v>
      </c>
      <c r="C106" s="82" t="e">
        <f t="shared" si="27"/>
        <v>#N/A</v>
      </c>
      <c r="D106" s="82" t="e">
        <f t="shared" si="28"/>
        <v>#N/A</v>
      </c>
      <c r="E106" s="171" t="str">
        <f t="shared" si="22"/>
        <v/>
      </c>
      <c r="F106" s="76" t="e">
        <f t="shared" si="29"/>
        <v>#N/A</v>
      </c>
      <c r="G106" s="76" t="e">
        <f t="shared" ca="1" si="30"/>
        <v>#N/A</v>
      </c>
      <c r="H106" s="76" t="e">
        <f t="shared" ca="1" si="31"/>
        <v>#N/A</v>
      </c>
      <c r="I106" s="76" t="e">
        <f t="shared" ca="1" si="32"/>
        <v>#N/A</v>
      </c>
      <c r="J106" s="4"/>
      <c r="K106" s="77" t="e">
        <f t="shared" si="23"/>
        <v>#N/A</v>
      </c>
      <c r="L106" s="77" t="e">
        <f t="shared" si="24"/>
        <v>#N/A</v>
      </c>
      <c r="M106" s="77" t="e">
        <f t="shared" si="25"/>
        <v>#N/A</v>
      </c>
      <c r="N106" s="77" t="e">
        <f t="shared" si="26"/>
        <v>#N/A</v>
      </c>
      <c r="O106" s="152" t="s">
        <v>21</v>
      </c>
      <c r="P106" s="152" t="s">
        <v>21</v>
      </c>
      <c r="Q106" s="152" t="s">
        <v>21</v>
      </c>
      <c r="R106" s="152" t="s">
        <v>21</v>
      </c>
      <c r="S106" s="155" t="s">
        <v>21</v>
      </c>
      <c r="T106" s="153" t="s">
        <v>21</v>
      </c>
      <c r="U106" s="152" t="s">
        <v>21</v>
      </c>
      <c r="V106" s="157" t="s">
        <v>21</v>
      </c>
      <c r="W106" s="157" t="s">
        <v>21</v>
      </c>
      <c r="X106" s="154">
        <v>0</v>
      </c>
      <c r="Y106" s="156" t="s">
        <v>21</v>
      </c>
      <c r="Z106" s="152" t="s">
        <v>21</v>
      </c>
    </row>
    <row r="107" spans="1:26" x14ac:dyDescent="0.25">
      <c r="A107" s="82" t="e">
        <f>IF(AND(ISBLANK($O107)),"",INDEX(Mapping!$I:$I,MATCH($P107,Mapping!$H:$H,0)))</f>
        <v>#N/A</v>
      </c>
      <c r="B107" s="82" t="e">
        <f t="shared" si="21"/>
        <v>#N/A</v>
      </c>
      <c r="C107" s="82" t="e">
        <f t="shared" si="27"/>
        <v>#N/A</v>
      </c>
      <c r="D107" s="82" t="e">
        <f t="shared" si="28"/>
        <v>#N/A</v>
      </c>
      <c r="E107" s="171" t="str">
        <f t="shared" si="22"/>
        <v/>
      </c>
      <c r="F107" s="76" t="e">
        <f t="shared" si="29"/>
        <v>#N/A</v>
      </c>
      <c r="G107" s="76" t="e">
        <f t="shared" ca="1" si="30"/>
        <v>#N/A</v>
      </c>
      <c r="H107" s="76" t="e">
        <f t="shared" ca="1" si="31"/>
        <v>#N/A</v>
      </c>
      <c r="I107" s="76" t="e">
        <f t="shared" ca="1" si="32"/>
        <v>#N/A</v>
      </c>
      <c r="J107" s="4"/>
      <c r="K107" s="77" t="e">
        <f t="shared" si="23"/>
        <v>#N/A</v>
      </c>
      <c r="L107" s="77" t="e">
        <f t="shared" si="24"/>
        <v>#N/A</v>
      </c>
      <c r="M107" s="77" t="e">
        <f t="shared" si="25"/>
        <v>#N/A</v>
      </c>
      <c r="N107" s="77" t="e">
        <f t="shared" si="26"/>
        <v>#N/A</v>
      </c>
      <c r="O107" s="152" t="s">
        <v>21</v>
      </c>
      <c r="P107" s="152" t="s">
        <v>21</v>
      </c>
      <c r="Q107" s="152" t="s">
        <v>21</v>
      </c>
      <c r="R107" s="152" t="s">
        <v>21</v>
      </c>
      <c r="S107" s="155" t="s">
        <v>21</v>
      </c>
      <c r="T107" s="153" t="s">
        <v>21</v>
      </c>
      <c r="U107" s="152" t="s">
        <v>21</v>
      </c>
      <c r="V107" s="157" t="s">
        <v>21</v>
      </c>
      <c r="W107" s="157" t="s">
        <v>21</v>
      </c>
      <c r="X107" s="154">
        <v>0</v>
      </c>
      <c r="Y107" s="156" t="s">
        <v>21</v>
      </c>
      <c r="Z107" s="152" t="s">
        <v>21</v>
      </c>
    </row>
    <row r="108" spans="1:26" x14ac:dyDescent="0.25">
      <c r="A108" s="82" t="e">
        <f>IF(AND(ISBLANK($O108)),"",INDEX(Mapping!$I:$I,MATCH($P108,Mapping!$H:$H,0)))</f>
        <v>#N/A</v>
      </c>
      <c r="B108" s="82" t="e">
        <f t="shared" si="21"/>
        <v>#N/A</v>
      </c>
      <c r="C108" s="82" t="e">
        <f t="shared" si="27"/>
        <v>#N/A</v>
      </c>
      <c r="D108" s="82" t="e">
        <f t="shared" si="28"/>
        <v>#N/A</v>
      </c>
      <c r="E108" s="171" t="str">
        <f t="shared" si="22"/>
        <v/>
      </c>
      <c r="F108" s="76" t="e">
        <f t="shared" si="29"/>
        <v>#N/A</v>
      </c>
      <c r="G108" s="76" t="e">
        <f t="shared" ca="1" si="30"/>
        <v>#N/A</v>
      </c>
      <c r="H108" s="76" t="e">
        <f t="shared" ca="1" si="31"/>
        <v>#N/A</v>
      </c>
      <c r="I108" s="76" t="e">
        <f t="shared" ca="1" si="32"/>
        <v>#N/A</v>
      </c>
      <c r="J108" s="4"/>
      <c r="K108" s="77" t="e">
        <f t="shared" si="23"/>
        <v>#N/A</v>
      </c>
      <c r="L108" s="77" t="e">
        <f t="shared" si="24"/>
        <v>#N/A</v>
      </c>
      <c r="M108" s="77" t="e">
        <f t="shared" si="25"/>
        <v>#N/A</v>
      </c>
      <c r="N108" s="77" t="e">
        <f t="shared" si="26"/>
        <v>#N/A</v>
      </c>
      <c r="O108" s="152" t="s">
        <v>21</v>
      </c>
      <c r="P108" s="152" t="s">
        <v>21</v>
      </c>
      <c r="Q108" s="152" t="s">
        <v>21</v>
      </c>
      <c r="R108" s="152" t="s">
        <v>21</v>
      </c>
      <c r="S108" s="155" t="s">
        <v>21</v>
      </c>
      <c r="T108" s="153" t="s">
        <v>21</v>
      </c>
      <c r="U108" s="152" t="s">
        <v>21</v>
      </c>
      <c r="V108" s="157" t="s">
        <v>21</v>
      </c>
      <c r="W108" s="157" t="s">
        <v>21</v>
      </c>
      <c r="X108" s="154">
        <v>0</v>
      </c>
      <c r="Y108" s="156" t="s">
        <v>21</v>
      </c>
      <c r="Z108" s="152" t="s">
        <v>21</v>
      </c>
    </row>
    <row r="109" spans="1:26" x14ac:dyDescent="0.25">
      <c r="A109" s="82" t="e">
        <f>IF(AND(ISBLANK($O109)),"",INDEX(Mapping!$I:$I,MATCH($P109,Mapping!$H:$H,0)))</f>
        <v>#N/A</v>
      </c>
      <c r="B109" s="82" t="e">
        <f t="shared" si="21"/>
        <v>#N/A</v>
      </c>
      <c r="C109" s="82" t="e">
        <f t="shared" si="27"/>
        <v>#N/A</v>
      </c>
      <c r="D109" s="82" t="e">
        <f t="shared" si="28"/>
        <v>#N/A</v>
      </c>
      <c r="E109" s="171" t="str">
        <f t="shared" si="22"/>
        <v/>
      </c>
      <c r="F109" s="76" t="e">
        <f t="shared" si="29"/>
        <v>#N/A</v>
      </c>
      <c r="G109" s="76" t="e">
        <f t="shared" ca="1" si="30"/>
        <v>#N/A</v>
      </c>
      <c r="H109" s="76" t="e">
        <f t="shared" ca="1" si="31"/>
        <v>#N/A</v>
      </c>
      <c r="I109" s="76" t="e">
        <f t="shared" ca="1" si="32"/>
        <v>#N/A</v>
      </c>
      <c r="J109" s="4"/>
      <c r="K109" s="77" t="e">
        <f t="shared" si="23"/>
        <v>#N/A</v>
      </c>
      <c r="L109" s="77" t="e">
        <f t="shared" si="24"/>
        <v>#N/A</v>
      </c>
      <c r="M109" s="77" t="e">
        <f t="shared" si="25"/>
        <v>#N/A</v>
      </c>
      <c r="N109" s="77" t="e">
        <f t="shared" si="26"/>
        <v>#N/A</v>
      </c>
      <c r="O109" s="152" t="s">
        <v>21</v>
      </c>
      <c r="P109" s="152" t="s">
        <v>21</v>
      </c>
      <c r="Q109" s="152" t="s">
        <v>21</v>
      </c>
      <c r="R109" s="152" t="s">
        <v>21</v>
      </c>
      <c r="S109" s="155" t="s">
        <v>21</v>
      </c>
      <c r="T109" s="153" t="s">
        <v>21</v>
      </c>
      <c r="U109" s="152" t="s">
        <v>21</v>
      </c>
      <c r="V109" s="157" t="s">
        <v>21</v>
      </c>
      <c r="W109" s="157" t="s">
        <v>21</v>
      </c>
      <c r="X109" s="154">
        <v>0</v>
      </c>
      <c r="Y109" s="156" t="s">
        <v>21</v>
      </c>
      <c r="Z109" s="152" t="s">
        <v>21</v>
      </c>
    </row>
    <row r="110" spans="1:26" x14ac:dyDescent="0.25">
      <c r="A110" s="82" t="e">
        <f>IF(AND(ISBLANK($O110)),"",INDEX(Mapping!$I:$I,MATCH($P110,Mapping!$H:$H,0)))</f>
        <v>#N/A</v>
      </c>
      <c r="B110" s="82" t="e">
        <f t="shared" si="21"/>
        <v>#N/A</v>
      </c>
      <c r="C110" s="82" t="e">
        <f t="shared" si="27"/>
        <v>#N/A</v>
      </c>
      <c r="D110" s="82" t="e">
        <f t="shared" si="28"/>
        <v>#N/A</v>
      </c>
      <c r="E110" s="171" t="str">
        <f t="shared" si="22"/>
        <v/>
      </c>
      <c r="F110" s="76" t="e">
        <f t="shared" si="29"/>
        <v>#N/A</v>
      </c>
      <c r="G110" s="76" t="e">
        <f t="shared" ca="1" si="30"/>
        <v>#N/A</v>
      </c>
      <c r="H110" s="76" t="e">
        <f t="shared" ca="1" si="31"/>
        <v>#N/A</v>
      </c>
      <c r="I110" s="76" t="e">
        <f t="shared" ca="1" si="32"/>
        <v>#N/A</v>
      </c>
      <c r="J110" s="4"/>
      <c r="K110" s="77" t="e">
        <f t="shared" si="23"/>
        <v>#N/A</v>
      </c>
      <c r="L110" s="77" t="e">
        <f t="shared" si="24"/>
        <v>#N/A</v>
      </c>
      <c r="M110" s="77" t="e">
        <f t="shared" si="25"/>
        <v>#N/A</v>
      </c>
      <c r="N110" s="77" t="e">
        <f t="shared" si="26"/>
        <v>#N/A</v>
      </c>
      <c r="O110" s="152" t="s">
        <v>21</v>
      </c>
      <c r="P110" s="152" t="s">
        <v>21</v>
      </c>
      <c r="Q110" s="152" t="s">
        <v>21</v>
      </c>
      <c r="R110" s="152" t="s">
        <v>21</v>
      </c>
      <c r="S110" s="155" t="s">
        <v>21</v>
      </c>
      <c r="T110" s="153" t="s">
        <v>21</v>
      </c>
      <c r="U110" s="152" t="s">
        <v>21</v>
      </c>
      <c r="V110" s="157" t="s">
        <v>21</v>
      </c>
      <c r="W110" s="157" t="s">
        <v>21</v>
      </c>
      <c r="X110" s="154">
        <v>0</v>
      </c>
      <c r="Y110" s="156" t="s">
        <v>21</v>
      </c>
      <c r="Z110" s="152" t="s">
        <v>21</v>
      </c>
    </row>
    <row r="111" spans="1:26" x14ac:dyDescent="0.25">
      <c r="A111" s="82" t="e">
        <f>IF(AND(ISBLANK($O111)),"",INDEX(Mapping!$I:$I,MATCH($P111,Mapping!$H:$H,0)))</f>
        <v>#N/A</v>
      </c>
      <c r="B111" s="82" t="e">
        <f t="shared" si="21"/>
        <v>#N/A</v>
      </c>
      <c r="C111" s="82" t="e">
        <f t="shared" si="27"/>
        <v>#N/A</v>
      </c>
      <c r="D111" s="82" t="e">
        <f t="shared" si="28"/>
        <v>#N/A</v>
      </c>
      <c r="E111" s="171" t="str">
        <f t="shared" si="22"/>
        <v/>
      </c>
      <c r="F111" s="76" t="e">
        <f t="shared" si="29"/>
        <v>#N/A</v>
      </c>
      <c r="G111" s="76" t="e">
        <f t="shared" ca="1" si="30"/>
        <v>#N/A</v>
      </c>
      <c r="H111" s="76" t="e">
        <f t="shared" ca="1" si="31"/>
        <v>#N/A</v>
      </c>
      <c r="I111" s="76" t="e">
        <f t="shared" ca="1" si="32"/>
        <v>#N/A</v>
      </c>
      <c r="J111" s="4"/>
      <c r="K111" s="77" t="e">
        <f t="shared" si="23"/>
        <v>#N/A</v>
      </c>
      <c r="L111" s="77" t="e">
        <f t="shared" si="24"/>
        <v>#N/A</v>
      </c>
      <c r="M111" s="77" t="e">
        <f t="shared" si="25"/>
        <v>#N/A</v>
      </c>
      <c r="N111" s="77" t="e">
        <f t="shared" si="26"/>
        <v>#N/A</v>
      </c>
      <c r="O111" s="152" t="s">
        <v>21</v>
      </c>
      <c r="P111" s="152" t="s">
        <v>21</v>
      </c>
      <c r="Q111" s="152" t="s">
        <v>21</v>
      </c>
      <c r="R111" s="152" t="s">
        <v>21</v>
      </c>
      <c r="S111" s="155" t="s">
        <v>21</v>
      </c>
      <c r="T111" s="153" t="s">
        <v>21</v>
      </c>
      <c r="U111" s="152" t="s">
        <v>21</v>
      </c>
      <c r="V111" s="157" t="s">
        <v>21</v>
      </c>
      <c r="W111" s="157" t="s">
        <v>21</v>
      </c>
      <c r="X111" s="154">
        <v>0</v>
      </c>
      <c r="Y111" s="156" t="s">
        <v>21</v>
      </c>
      <c r="Z111" s="152" t="s">
        <v>21</v>
      </c>
    </row>
    <row r="112" spans="1:26" x14ac:dyDescent="0.25">
      <c r="A112" s="82" t="e">
        <f>IF(AND(ISBLANK($O112)),"",INDEX(Mapping!$I:$I,MATCH($P112,Mapping!$H:$H,0)))</f>
        <v>#N/A</v>
      </c>
      <c r="B112" s="82" t="e">
        <f t="shared" si="21"/>
        <v>#N/A</v>
      </c>
      <c r="C112" s="82" t="e">
        <f t="shared" si="27"/>
        <v>#N/A</v>
      </c>
      <c r="D112" s="82" t="e">
        <f t="shared" si="28"/>
        <v>#N/A</v>
      </c>
      <c r="E112" s="171" t="str">
        <f t="shared" si="22"/>
        <v/>
      </c>
      <c r="F112" s="76" t="e">
        <f t="shared" si="29"/>
        <v>#N/A</v>
      </c>
      <c r="G112" s="76" t="e">
        <f t="shared" ca="1" si="30"/>
        <v>#N/A</v>
      </c>
      <c r="H112" s="76" t="e">
        <f t="shared" ca="1" si="31"/>
        <v>#N/A</v>
      </c>
      <c r="I112" s="76" t="e">
        <f t="shared" ca="1" si="32"/>
        <v>#N/A</v>
      </c>
      <c r="J112" s="4"/>
      <c r="K112" s="77" t="e">
        <f t="shared" si="23"/>
        <v>#N/A</v>
      </c>
      <c r="L112" s="77" t="e">
        <f t="shared" si="24"/>
        <v>#N/A</v>
      </c>
      <c r="M112" s="77" t="e">
        <f t="shared" si="25"/>
        <v>#N/A</v>
      </c>
      <c r="N112" s="77" t="e">
        <f t="shared" si="26"/>
        <v>#N/A</v>
      </c>
      <c r="O112" s="152" t="s">
        <v>21</v>
      </c>
      <c r="P112" s="152" t="s">
        <v>21</v>
      </c>
      <c r="Q112" s="152" t="s">
        <v>21</v>
      </c>
      <c r="R112" s="152" t="s">
        <v>21</v>
      </c>
      <c r="S112" s="155" t="s">
        <v>21</v>
      </c>
      <c r="T112" s="153" t="s">
        <v>21</v>
      </c>
      <c r="U112" s="152" t="s">
        <v>21</v>
      </c>
      <c r="V112" s="157" t="s">
        <v>21</v>
      </c>
      <c r="W112" s="157" t="s">
        <v>21</v>
      </c>
      <c r="X112" s="154">
        <v>0</v>
      </c>
      <c r="Y112" s="156" t="s">
        <v>21</v>
      </c>
      <c r="Z112" s="152" t="s">
        <v>21</v>
      </c>
    </row>
    <row r="113" spans="1:26" x14ac:dyDescent="0.25">
      <c r="A113" s="82" t="e">
        <f>IF(AND(ISBLANK($O113)),"",INDEX(Mapping!$I:$I,MATCH($P113,Mapping!$H:$H,0)))</f>
        <v>#N/A</v>
      </c>
      <c r="B113" s="82" t="e">
        <f t="shared" si="21"/>
        <v>#N/A</v>
      </c>
      <c r="C113" s="82" t="e">
        <f t="shared" si="27"/>
        <v>#N/A</v>
      </c>
      <c r="D113" s="82" t="e">
        <f t="shared" si="28"/>
        <v>#N/A</v>
      </c>
      <c r="E113" s="171" t="str">
        <f t="shared" si="22"/>
        <v/>
      </c>
      <c r="F113" s="76" t="e">
        <f t="shared" si="29"/>
        <v>#N/A</v>
      </c>
      <c r="G113" s="76" t="e">
        <f t="shared" ca="1" si="30"/>
        <v>#N/A</v>
      </c>
      <c r="H113" s="76" t="e">
        <f t="shared" ca="1" si="31"/>
        <v>#N/A</v>
      </c>
      <c r="I113" s="76" t="e">
        <f t="shared" ca="1" si="32"/>
        <v>#N/A</v>
      </c>
      <c r="J113" s="4"/>
      <c r="K113" s="77" t="e">
        <f t="shared" si="23"/>
        <v>#N/A</v>
      </c>
      <c r="L113" s="77" t="e">
        <f t="shared" si="24"/>
        <v>#N/A</v>
      </c>
      <c r="M113" s="77" t="e">
        <f t="shared" si="25"/>
        <v>#N/A</v>
      </c>
      <c r="N113" s="77" t="e">
        <f t="shared" si="26"/>
        <v>#N/A</v>
      </c>
      <c r="O113" s="152" t="s">
        <v>21</v>
      </c>
      <c r="P113" s="152" t="s">
        <v>21</v>
      </c>
      <c r="Q113" s="152" t="s">
        <v>21</v>
      </c>
      <c r="R113" s="152" t="s">
        <v>21</v>
      </c>
      <c r="S113" s="155" t="s">
        <v>21</v>
      </c>
      <c r="T113" s="153" t="s">
        <v>21</v>
      </c>
      <c r="U113" s="152" t="s">
        <v>21</v>
      </c>
      <c r="V113" s="157" t="s">
        <v>21</v>
      </c>
      <c r="W113" s="157" t="s">
        <v>21</v>
      </c>
      <c r="X113" s="154">
        <v>0</v>
      </c>
      <c r="Y113" s="156" t="s">
        <v>21</v>
      </c>
      <c r="Z113" s="152" t="s">
        <v>21</v>
      </c>
    </row>
    <row r="114" spans="1:26" x14ac:dyDescent="0.25">
      <c r="A114" s="82" t="e">
        <f>IF(AND(ISBLANK($O114)),"",INDEX(Mapping!$I:$I,MATCH($P114,Mapping!$H:$H,0)))</f>
        <v>#N/A</v>
      </c>
      <c r="B114" s="82" t="e">
        <f t="shared" si="21"/>
        <v>#N/A</v>
      </c>
      <c r="C114" s="82" t="e">
        <f t="shared" si="27"/>
        <v>#N/A</v>
      </c>
      <c r="D114" s="82" t="e">
        <f t="shared" si="28"/>
        <v>#N/A</v>
      </c>
      <c r="E114" s="171" t="str">
        <f t="shared" si="22"/>
        <v/>
      </c>
      <c r="F114" s="76" t="e">
        <f t="shared" si="29"/>
        <v>#N/A</v>
      </c>
      <c r="G114" s="76" t="e">
        <f t="shared" ca="1" si="30"/>
        <v>#N/A</v>
      </c>
      <c r="H114" s="76" t="e">
        <f t="shared" ca="1" si="31"/>
        <v>#N/A</v>
      </c>
      <c r="I114" s="76" t="e">
        <f t="shared" ca="1" si="32"/>
        <v>#N/A</v>
      </c>
      <c r="J114" s="4"/>
      <c r="K114" s="77" t="e">
        <f t="shared" si="23"/>
        <v>#N/A</v>
      </c>
      <c r="L114" s="77" t="e">
        <f t="shared" si="24"/>
        <v>#N/A</v>
      </c>
      <c r="M114" s="77" t="e">
        <f t="shared" si="25"/>
        <v>#N/A</v>
      </c>
      <c r="N114" s="77" t="e">
        <f t="shared" si="26"/>
        <v>#N/A</v>
      </c>
      <c r="O114" s="152" t="s">
        <v>21</v>
      </c>
      <c r="P114" s="152" t="s">
        <v>21</v>
      </c>
      <c r="Q114" s="152" t="s">
        <v>21</v>
      </c>
      <c r="R114" s="152" t="s">
        <v>21</v>
      </c>
      <c r="S114" s="155" t="s">
        <v>21</v>
      </c>
      <c r="T114" s="153" t="s">
        <v>21</v>
      </c>
      <c r="U114" s="152" t="s">
        <v>21</v>
      </c>
      <c r="V114" s="157" t="s">
        <v>21</v>
      </c>
      <c r="W114" s="157" t="s">
        <v>21</v>
      </c>
      <c r="X114" s="154">
        <v>0</v>
      </c>
      <c r="Y114" s="156" t="s">
        <v>21</v>
      </c>
      <c r="Z114" s="152" t="s">
        <v>21</v>
      </c>
    </row>
    <row r="115" spans="1:26" x14ac:dyDescent="0.25">
      <c r="A115" s="82" t="e">
        <f>IF(AND(ISBLANK($O115)),"",INDEX(Mapping!$I:$I,MATCH($P115,Mapping!$H:$H,0)))</f>
        <v>#N/A</v>
      </c>
      <c r="B115" s="82" t="e">
        <f t="shared" si="21"/>
        <v>#N/A</v>
      </c>
      <c r="C115" s="82" t="e">
        <f t="shared" si="27"/>
        <v>#N/A</v>
      </c>
      <c r="D115" s="82" t="e">
        <f t="shared" si="28"/>
        <v>#N/A</v>
      </c>
      <c r="E115" s="171" t="str">
        <f t="shared" si="22"/>
        <v/>
      </c>
      <c r="F115" s="76" t="e">
        <f t="shared" si="29"/>
        <v>#N/A</v>
      </c>
      <c r="G115" s="76" t="e">
        <f t="shared" ca="1" si="30"/>
        <v>#N/A</v>
      </c>
      <c r="H115" s="76" t="e">
        <f t="shared" ca="1" si="31"/>
        <v>#N/A</v>
      </c>
      <c r="I115" s="76" t="e">
        <f t="shared" ca="1" si="32"/>
        <v>#N/A</v>
      </c>
      <c r="J115" s="4"/>
      <c r="K115" s="77" t="e">
        <f t="shared" si="23"/>
        <v>#N/A</v>
      </c>
      <c r="L115" s="77" t="e">
        <f t="shared" si="24"/>
        <v>#N/A</v>
      </c>
      <c r="M115" s="77" t="e">
        <f t="shared" si="25"/>
        <v>#N/A</v>
      </c>
      <c r="N115" s="77" t="e">
        <f t="shared" si="26"/>
        <v>#N/A</v>
      </c>
      <c r="O115" s="152" t="s">
        <v>21</v>
      </c>
      <c r="P115" s="152" t="s">
        <v>21</v>
      </c>
      <c r="Q115" s="152" t="s">
        <v>21</v>
      </c>
      <c r="R115" s="152" t="s">
        <v>21</v>
      </c>
      <c r="S115" s="155" t="s">
        <v>21</v>
      </c>
      <c r="T115" s="153" t="s">
        <v>21</v>
      </c>
      <c r="U115" s="152" t="s">
        <v>21</v>
      </c>
      <c r="V115" s="157" t="s">
        <v>21</v>
      </c>
      <c r="W115" s="157" t="s">
        <v>21</v>
      </c>
      <c r="X115" s="154">
        <v>0</v>
      </c>
      <c r="Y115" s="156" t="s">
        <v>21</v>
      </c>
      <c r="Z115" s="152" t="s">
        <v>21</v>
      </c>
    </row>
    <row r="116" spans="1:26" x14ac:dyDescent="0.25">
      <c r="A116" s="82" t="e">
        <f>IF(AND(ISBLANK($O116)),"",INDEX(Mapping!$I:$I,MATCH($P116,Mapping!$H:$H,0)))</f>
        <v>#N/A</v>
      </c>
      <c r="B116" s="82" t="e">
        <f t="shared" si="21"/>
        <v>#N/A</v>
      </c>
      <c r="C116" s="82" t="e">
        <f t="shared" si="27"/>
        <v>#N/A</v>
      </c>
      <c r="D116" s="82" t="e">
        <f t="shared" si="28"/>
        <v>#N/A</v>
      </c>
      <c r="E116" s="171" t="str">
        <f t="shared" si="22"/>
        <v/>
      </c>
      <c r="F116" s="76" t="e">
        <f t="shared" si="29"/>
        <v>#N/A</v>
      </c>
      <c r="G116" s="76" t="e">
        <f t="shared" ca="1" si="30"/>
        <v>#N/A</v>
      </c>
      <c r="H116" s="76" t="e">
        <f t="shared" ca="1" si="31"/>
        <v>#N/A</v>
      </c>
      <c r="I116" s="76" t="e">
        <f t="shared" ca="1" si="32"/>
        <v>#N/A</v>
      </c>
      <c r="J116" s="4"/>
      <c r="K116" s="77" t="e">
        <f t="shared" si="23"/>
        <v>#N/A</v>
      </c>
      <c r="L116" s="77" t="e">
        <f t="shared" si="24"/>
        <v>#N/A</v>
      </c>
      <c r="M116" s="77" t="e">
        <f t="shared" si="25"/>
        <v>#N/A</v>
      </c>
      <c r="N116" s="77" t="e">
        <f t="shared" si="26"/>
        <v>#N/A</v>
      </c>
      <c r="O116" s="152" t="s">
        <v>21</v>
      </c>
      <c r="P116" s="152" t="s">
        <v>21</v>
      </c>
      <c r="Q116" s="152" t="s">
        <v>21</v>
      </c>
      <c r="R116" s="152" t="s">
        <v>21</v>
      </c>
      <c r="S116" s="155" t="s">
        <v>21</v>
      </c>
      <c r="T116" s="153" t="s">
        <v>21</v>
      </c>
      <c r="U116" s="152" t="s">
        <v>21</v>
      </c>
      <c r="V116" s="157" t="s">
        <v>21</v>
      </c>
      <c r="W116" s="157" t="s">
        <v>21</v>
      </c>
      <c r="X116" s="154">
        <v>0</v>
      </c>
      <c r="Y116" s="156" t="s">
        <v>21</v>
      </c>
      <c r="Z116" s="152" t="s">
        <v>21</v>
      </c>
    </row>
    <row r="117" spans="1:26" x14ac:dyDescent="0.25">
      <c r="A117" s="82" t="e">
        <f>IF(AND(ISBLANK($O117)),"",INDEX(Mapping!$I:$I,MATCH($P117,Mapping!$H:$H,0)))</f>
        <v>#N/A</v>
      </c>
      <c r="B117" s="82" t="e">
        <f t="shared" si="21"/>
        <v>#N/A</v>
      </c>
      <c r="C117" s="82" t="e">
        <f t="shared" si="27"/>
        <v>#N/A</v>
      </c>
      <c r="D117" s="82" t="e">
        <f t="shared" si="28"/>
        <v>#N/A</v>
      </c>
      <c r="E117" s="171" t="str">
        <f t="shared" si="22"/>
        <v/>
      </c>
      <c r="F117" s="76" t="e">
        <f t="shared" si="29"/>
        <v>#N/A</v>
      </c>
      <c r="G117" s="76" t="e">
        <f t="shared" ca="1" si="30"/>
        <v>#N/A</v>
      </c>
      <c r="H117" s="76" t="e">
        <f t="shared" ca="1" si="31"/>
        <v>#N/A</v>
      </c>
      <c r="I117" s="76" t="e">
        <f t="shared" ca="1" si="32"/>
        <v>#N/A</v>
      </c>
      <c r="J117" s="4"/>
      <c r="K117" s="77" t="e">
        <f t="shared" si="23"/>
        <v>#N/A</v>
      </c>
      <c r="L117" s="77" t="e">
        <f t="shared" si="24"/>
        <v>#N/A</v>
      </c>
      <c r="M117" s="77" t="e">
        <f t="shared" si="25"/>
        <v>#N/A</v>
      </c>
      <c r="N117" s="77" t="e">
        <f t="shared" si="26"/>
        <v>#N/A</v>
      </c>
      <c r="O117" s="152" t="s">
        <v>21</v>
      </c>
      <c r="P117" s="152" t="s">
        <v>21</v>
      </c>
      <c r="Q117" s="152" t="s">
        <v>21</v>
      </c>
      <c r="R117" s="152" t="s">
        <v>21</v>
      </c>
      <c r="S117" s="155" t="s">
        <v>21</v>
      </c>
      <c r="T117" s="153" t="s">
        <v>21</v>
      </c>
      <c r="U117" s="152" t="s">
        <v>21</v>
      </c>
      <c r="V117" s="157" t="s">
        <v>21</v>
      </c>
      <c r="W117" s="157" t="s">
        <v>21</v>
      </c>
      <c r="X117" s="154">
        <v>0</v>
      </c>
      <c r="Y117" s="156" t="s">
        <v>21</v>
      </c>
      <c r="Z117" s="152" t="s">
        <v>21</v>
      </c>
    </row>
    <row r="118" spans="1:26" x14ac:dyDescent="0.25">
      <c r="A118" s="82" t="e">
        <f>IF(AND(ISBLANK($O118)),"",INDEX(Mapping!$I:$I,MATCH($P118,Mapping!$H:$H,0)))</f>
        <v>#N/A</v>
      </c>
      <c r="B118" s="82" t="e">
        <f t="shared" si="21"/>
        <v>#N/A</v>
      </c>
      <c r="C118" s="82" t="e">
        <f t="shared" si="27"/>
        <v>#N/A</v>
      </c>
      <c r="D118" s="82" t="e">
        <f t="shared" si="28"/>
        <v>#N/A</v>
      </c>
      <c r="E118" s="171" t="str">
        <f t="shared" si="22"/>
        <v/>
      </c>
      <c r="F118" s="76" t="e">
        <f t="shared" si="29"/>
        <v>#N/A</v>
      </c>
      <c r="G118" s="76" t="e">
        <f t="shared" ca="1" si="30"/>
        <v>#N/A</v>
      </c>
      <c r="H118" s="76" t="e">
        <f t="shared" ca="1" si="31"/>
        <v>#N/A</v>
      </c>
      <c r="I118" s="76" t="e">
        <f t="shared" ca="1" si="32"/>
        <v>#N/A</v>
      </c>
      <c r="J118" s="4"/>
      <c r="K118" s="77" t="e">
        <f t="shared" si="23"/>
        <v>#N/A</v>
      </c>
      <c r="L118" s="77" t="e">
        <f t="shared" si="24"/>
        <v>#N/A</v>
      </c>
      <c r="M118" s="77" t="e">
        <f t="shared" si="25"/>
        <v>#N/A</v>
      </c>
      <c r="N118" s="77" t="e">
        <f t="shared" si="26"/>
        <v>#N/A</v>
      </c>
      <c r="O118" s="152" t="s">
        <v>21</v>
      </c>
      <c r="P118" s="152" t="s">
        <v>21</v>
      </c>
      <c r="Q118" s="152" t="s">
        <v>21</v>
      </c>
      <c r="R118" s="152" t="s">
        <v>21</v>
      </c>
      <c r="S118" s="155" t="s">
        <v>21</v>
      </c>
      <c r="T118" s="153" t="s">
        <v>21</v>
      </c>
      <c r="U118" s="152" t="s">
        <v>21</v>
      </c>
      <c r="V118" s="157" t="s">
        <v>21</v>
      </c>
      <c r="W118" s="157" t="s">
        <v>21</v>
      </c>
      <c r="X118" s="154">
        <v>0</v>
      </c>
      <c r="Y118" s="156" t="s">
        <v>21</v>
      </c>
      <c r="Z118" s="152" t="s">
        <v>21</v>
      </c>
    </row>
    <row r="119" spans="1:26" x14ac:dyDescent="0.25">
      <c r="A119" s="82" t="e">
        <f>IF(AND(ISBLANK($O119)),"",INDEX(Mapping!$I:$I,MATCH($P119,Mapping!$H:$H,0)))</f>
        <v>#N/A</v>
      </c>
      <c r="B119" s="82" t="e">
        <f t="shared" si="21"/>
        <v>#N/A</v>
      </c>
      <c r="C119" s="82" t="e">
        <f t="shared" si="27"/>
        <v>#N/A</v>
      </c>
      <c r="D119" s="82" t="e">
        <f t="shared" si="28"/>
        <v>#N/A</v>
      </c>
      <c r="E119" s="171" t="str">
        <f t="shared" si="22"/>
        <v/>
      </c>
      <c r="F119" s="76" t="e">
        <f t="shared" si="29"/>
        <v>#N/A</v>
      </c>
      <c r="G119" s="76" t="e">
        <f t="shared" ca="1" si="30"/>
        <v>#N/A</v>
      </c>
      <c r="H119" s="76" t="e">
        <f t="shared" ca="1" si="31"/>
        <v>#N/A</v>
      </c>
      <c r="I119" s="76" t="e">
        <f t="shared" ca="1" si="32"/>
        <v>#N/A</v>
      </c>
      <c r="J119" s="4"/>
      <c r="K119" s="77" t="e">
        <f t="shared" si="23"/>
        <v>#N/A</v>
      </c>
      <c r="L119" s="77" t="e">
        <f t="shared" si="24"/>
        <v>#N/A</v>
      </c>
      <c r="M119" s="77" t="e">
        <f t="shared" si="25"/>
        <v>#N/A</v>
      </c>
      <c r="N119" s="77" t="e">
        <f t="shared" si="26"/>
        <v>#N/A</v>
      </c>
      <c r="O119" s="152" t="s">
        <v>21</v>
      </c>
      <c r="P119" s="152" t="s">
        <v>21</v>
      </c>
      <c r="Q119" s="152" t="s">
        <v>21</v>
      </c>
      <c r="R119" s="152" t="s">
        <v>21</v>
      </c>
      <c r="S119" s="155" t="s">
        <v>21</v>
      </c>
      <c r="T119" s="153" t="s">
        <v>21</v>
      </c>
      <c r="U119" s="152" t="s">
        <v>21</v>
      </c>
      <c r="V119" s="157" t="s">
        <v>21</v>
      </c>
      <c r="W119" s="157" t="s">
        <v>21</v>
      </c>
      <c r="X119" s="154">
        <v>0</v>
      </c>
      <c r="Y119" s="156" t="s">
        <v>21</v>
      </c>
      <c r="Z119" s="152" t="s">
        <v>21</v>
      </c>
    </row>
    <row r="120" spans="1:26" x14ac:dyDescent="0.25">
      <c r="A120" s="82" t="e">
        <f>IF(AND(ISBLANK($O120)),"",INDEX(Mapping!$I:$I,MATCH($P120,Mapping!$H:$H,0)))</f>
        <v>#N/A</v>
      </c>
      <c r="B120" s="82" t="e">
        <f t="shared" si="21"/>
        <v>#N/A</v>
      </c>
      <c r="C120" s="82" t="e">
        <f t="shared" si="27"/>
        <v>#N/A</v>
      </c>
      <c r="D120" s="82" t="e">
        <f t="shared" si="28"/>
        <v>#N/A</v>
      </c>
      <c r="E120" s="171" t="str">
        <f t="shared" si="22"/>
        <v/>
      </c>
      <c r="F120" s="76" t="e">
        <f t="shared" si="29"/>
        <v>#N/A</v>
      </c>
      <c r="G120" s="76" t="e">
        <f t="shared" ca="1" si="30"/>
        <v>#N/A</v>
      </c>
      <c r="H120" s="76" t="e">
        <f t="shared" ca="1" si="31"/>
        <v>#N/A</v>
      </c>
      <c r="I120" s="76" t="e">
        <f t="shared" ca="1" si="32"/>
        <v>#N/A</v>
      </c>
      <c r="J120" s="4"/>
      <c r="K120" s="77" t="e">
        <f t="shared" si="23"/>
        <v>#N/A</v>
      </c>
      <c r="L120" s="77" t="e">
        <f t="shared" si="24"/>
        <v>#N/A</v>
      </c>
      <c r="M120" s="77" t="e">
        <f t="shared" si="25"/>
        <v>#N/A</v>
      </c>
      <c r="N120" s="77" t="e">
        <f t="shared" si="26"/>
        <v>#N/A</v>
      </c>
      <c r="O120" s="152" t="s">
        <v>21</v>
      </c>
      <c r="P120" s="152" t="s">
        <v>21</v>
      </c>
      <c r="Q120" s="152" t="s">
        <v>21</v>
      </c>
      <c r="R120" s="152" t="s">
        <v>21</v>
      </c>
      <c r="S120" s="155" t="s">
        <v>21</v>
      </c>
      <c r="T120" s="153" t="s">
        <v>21</v>
      </c>
      <c r="U120" s="152" t="s">
        <v>21</v>
      </c>
      <c r="V120" s="157" t="s">
        <v>21</v>
      </c>
      <c r="W120" s="157" t="s">
        <v>21</v>
      </c>
      <c r="X120" s="154">
        <v>0</v>
      </c>
      <c r="Y120" s="156" t="s">
        <v>21</v>
      </c>
      <c r="Z120" s="152" t="s">
        <v>21</v>
      </c>
    </row>
    <row r="121" spans="1:26" x14ac:dyDescent="0.25">
      <c r="A121" s="82" t="e">
        <f>IF(AND(ISBLANK($O121)),"",INDEX(Mapping!$I:$I,MATCH($P121,Mapping!$H:$H,0)))</f>
        <v>#N/A</v>
      </c>
      <c r="B121" s="82" t="e">
        <f t="shared" si="21"/>
        <v>#N/A</v>
      </c>
      <c r="C121" s="82" t="e">
        <f t="shared" si="27"/>
        <v>#N/A</v>
      </c>
      <c r="D121" s="82" t="e">
        <f t="shared" si="28"/>
        <v>#N/A</v>
      </c>
      <c r="E121" s="171" t="str">
        <f t="shared" si="22"/>
        <v/>
      </c>
      <c r="F121" s="76" t="e">
        <f t="shared" si="29"/>
        <v>#N/A</v>
      </c>
      <c r="G121" s="76" t="e">
        <f t="shared" ca="1" si="30"/>
        <v>#N/A</v>
      </c>
      <c r="H121" s="76" t="e">
        <f t="shared" ca="1" si="31"/>
        <v>#N/A</v>
      </c>
      <c r="I121" s="76" t="e">
        <f t="shared" ca="1" si="32"/>
        <v>#N/A</v>
      </c>
      <c r="J121" s="4"/>
      <c r="K121" s="77" t="e">
        <f t="shared" si="23"/>
        <v>#N/A</v>
      </c>
      <c r="L121" s="77" t="e">
        <f t="shared" si="24"/>
        <v>#N/A</v>
      </c>
      <c r="M121" s="77" t="e">
        <f t="shared" si="25"/>
        <v>#N/A</v>
      </c>
      <c r="N121" s="77" t="e">
        <f t="shared" si="26"/>
        <v>#N/A</v>
      </c>
      <c r="O121" s="152" t="s">
        <v>21</v>
      </c>
      <c r="P121" s="152" t="s">
        <v>21</v>
      </c>
      <c r="Q121" s="152" t="s">
        <v>21</v>
      </c>
      <c r="R121" s="152" t="s">
        <v>21</v>
      </c>
      <c r="S121" s="155" t="s">
        <v>21</v>
      </c>
      <c r="T121" s="153" t="s">
        <v>21</v>
      </c>
      <c r="U121" s="152" t="s">
        <v>21</v>
      </c>
      <c r="V121" s="157" t="s">
        <v>21</v>
      </c>
      <c r="W121" s="157" t="s">
        <v>21</v>
      </c>
      <c r="X121" s="154">
        <v>0</v>
      </c>
      <c r="Y121" s="156" t="s">
        <v>21</v>
      </c>
      <c r="Z121" s="152" t="s">
        <v>21</v>
      </c>
    </row>
    <row r="122" spans="1:26" x14ac:dyDescent="0.25">
      <c r="A122" s="82" t="e">
        <f>IF(AND(ISBLANK($O122)),"",INDEX(Mapping!$I:$I,MATCH($P122,Mapping!$H:$H,0)))</f>
        <v>#N/A</v>
      </c>
      <c r="B122" s="82" t="e">
        <f t="shared" si="21"/>
        <v>#N/A</v>
      </c>
      <c r="C122" s="82" t="e">
        <f t="shared" si="27"/>
        <v>#N/A</v>
      </c>
      <c r="D122" s="82" t="e">
        <f t="shared" si="28"/>
        <v>#N/A</v>
      </c>
      <c r="E122" s="171" t="str">
        <f t="shared" si="22"/>
        <v/>
      </c>
      <c r="F122" s="76" t="e">
        <f t="shared" si="29"/>
        <v>#N/A</v>
      </c>
      <c r="G122" s="76" t="e">
        <f t="shared" ca="1" si="30"/>
        <v>#N/A</v>
      </c>
      <c r="H122" s="76" t="e">
        <f t="shared" ca="1" si="31"/>
        <v>#N/A</v>
      </c>
      <c r="I122" s="76" t="e">
        <f t="shared" ca="1" si="32"/>
        <v>#N/A</v>
      </c>
      <c r="J122" s="4"/>
      <c r="K122" s="77" t="e">
        <f t="shared" si="23"/>
        <v>#N/A</v>
      </c>
      <c r="L122" s="77" t="e">
        <f t="shared" si="24"/>
        <v>#N/A</v>
      </c>
      <c r="M122" s="77" t="e">
        <f t="shared" si="25"/>
        <v>#N/A</v>
      </c>
      <c r="N122" s="77" t="e">
        <f t="shared" si="26"/>
        <v>#N/A</v>
      </c>
      <c r="O122" s="152" t="s">
        <v>21</v>
      </c>
      <c r="P122" s="152" t="s">
        <v>21</v>
      </c>
      <c r="Q122" s="152" t="s">
        <v>21</v>
      </c>
      <c r="R122" s="152" t="s">
        <v>21</v>
      </c>
      <c r="S122" s="155" t="s">
        <v>21</v>
      </c>
      <c r="T122" s="153" t="s">
        <v>21</v>
      </c>
      <c r="U122" s="152" t="s">
        <v>21</v>
      </c>
      <c r="V122" s="157" t="s">
        <v>21</v>
      </c>
      <c r="W122" s="157" t="s">
        <v>21</v>
      </c>
      <c r="X122" s="154">
        <v>0</v>
      </c>
      <c r="Y122" s="156" t="s">
        <v>21</v>
      </c>
      <c r="Z122" s="152" t="s">
        <v>21</v>
      </c>
    </row>
    <row r="123" spans="1:26" x14ac:dyDescent="0.25">
      <c r="A123" s="82" t="e">
        <f>IF(AND(ISBLANK($O123)),"",INDEX(Mapping!$I:$I,MATCH($P123,Mapping!$H:$H,0)))</f>
        <v>#N/A</v>
      </c>
      <c r="B123" s="82" t="e">
        <f t="shared" si="21"/>
        <v>#N/A</v>
      </c>
      <c r="C123" s="82" t="e">
        <f t="shared" si="27"/>
        <v>#N/A</v>
      </c>
      <c r="D123" s="82" t="e">
        <f t="shared" si="28"/>
        <v>#N/A</v>
      </c>
      <c r="E123" s="171" t="str">
        <f t="shared" si="22"/>
        <v/>
      </c>
      <c r="F123" s="76" t="e">
        <f t="shared" si="29"/>
        <v>#N/A</v>
      </c>
      <c r="G123" s="76" t="e">
        <f t="shared" ca="1" si="30"/>
        <v>#N/A</v>
      </c>
      <c r="H123" s="76" t="e">
        <f t="shared" ca="1" si="31"/>
        <v>#N/A</v>
      </c>
      <c r="I123" s="76" t="e">
        <f t="shared" ca="1" si="32"/>
        <v>#N/A</v>
      </c>
      <c r="J123" s="4"/>
      <c r="K123" s="77" t="e">
        <f t="shared" si="23"/>
        <v>#N/A</v>
      </c>
      <c r="L123" s="77" t="e">
        <f t="shared" si="24"/>
        <v>#N/A</v>
      </c>
      <c r="M123" s="77" t="e">
        <f t="shared" si="25"/>
        <v>#N/A</v>
      </c>
      <c r="N123" s="77" t="e">
        <f t="shared" si="26"/>
        <v>#N/A</v>
      </c>
      <c r="O123" s="152" t="s">
        <v>21</v>
      </c>
      <c r="P123" s="152" t="s">
        <v>21</v>
      </c>
      <c r="Q123" s="152" t="s">
        <v>21</v>
      </c>
      <c r="R123" s="152" t="s">
        <v>21</v>
      </c>
      <c r="S123" s="155" t="s">
        <v>21</v>
      </c>
      <c r="T123" s="153" t="s">
        <v>21</v>
      </c>
      <c r="U123" s="152" t="s">
        <v>21</v>
      </c>
      <c r="V123" s="157" t="s">
        <v>21</v>
      </c>
      <c r="W123" s="157" t="s">
        <v>21</v>
      </c>
      <c r="X123" s="154">
        <v>0</v>
      </c>
      <c r="Y123" s="156" t="s">
        <v>21</v>
      </c>
      <c r="Z123" s="152" t="s">
        <v>21</v>
      </c>
    </row>
    <row r="124" spans="1:26" x14ac:dyDescent="0.25">
      <c r="A124" s="82" t="e">
        <f>IF(AND(ISBLANK($O124)),"",INDEX(Mapping!$I:$I,MATCH($P124,Mapping!$H:$H,0)))</f>
        <v>#N/A</v>
      </c>
      <c r="B124" s="82" t="e">
        <f t="shared" si="21"/>
        <v>#N/A</v>
      </c>
      <c r="C124" s="82" t="e">
        <f t="shared" si="27"/>
        <v>#N/A</v>
      </c>
      <c r="D124" s="82" t="e">
        <f t="shared" si="28"/>
        <v>#N/A</v>
      </c>
      <c r="E124" s="171" t="str">
        <f t="shared" si="22"/>
        <v/>
      </c>
      <c r="F124" s="76" t="e">
        <f t="shared" si="29"/>
        <v>#N/A</v>
      </c>
      <c r="G124" s="76" t="e">
        <f t="shared" ca="1" si="30"/>
        <v>#N/A</v>
      </c>
      <c r="H124" s="76" t="e">
        <f t="shared" ca="1" si="31"/>
        <v>#N/A</v>
      </c>
      <c r="I124" s="76" t="e">
        <f t="shared" ca="1" si="32"/>
        <v>#N/A</v>
      </c>
      <c r="J124" s="4"/>
      <c r="K124" s="77" t="e">
        <f t="shared" si="23"/>
        <v>#N/A</v>
      </c>
      <c r="L124" s="77" t="e">
        <f t="shared" si="24"/>
        <v>#N/A</v>
      </c>
      <c r="M124" s="77" t="e">
        <f t="shared" si="25"/>
        <v>#N/A</v>
      </c>
      <c r="N124" s="77" t="e">
        <f t="shared" si="26"/>
        <v>#N/A</v>
      </c>
      <c r="O124" s="152" t="s">
        <v>21</v>
      </c>
      <c r="P124" s="152" t="s">
        <v>21</v>
      </c>
      <c r="Q124" s="152" t="s">
        <v>21</v>
      </c>
      <c r="R124" s="152" t="s">
        <v>21</v>
      </c>
      <c r="S124" s="155" t="s">
        <v>21</v>
      </c>
      <c r="T124" s="153" t="s">
        <v>21</v>
      </c>
      <c r="U124" s="152" t="s">
        <v>21</v>
      </c>
      <c r="V124" s="157" t="s">
        <v>21</v>
      </c>
      <c r="W124" s="157" t="s">
        <v>21</v>
      </c>
      <c r="X124" s="154">
        <v>0</v>
      </c>
      <c r="Y124" s="156" t="s">
        <v>21</v>
      </c>
      <c r="Z124" s="152" t="s">
        <v>21</v>
      </c>
    </row>
    <row r="125" spans="1:26" x14ac:dyDescent="0.25">
      <c r="A125" s="82" t="e">
        <f>IF(AND(ISBLANK($O125)),"",INDEX(Mapping!$I:$I,MATCH($P125,Mapping!$H:$H,0)))</f>
        <v>#N/A</v>
      </c>
      <c r="B125" s="82" t="e">
        <f t="shared" si="21"/>
        <v>#N/A</v>
      </c>
      <c r="C125" s="82" t="e">
        <f t="shared" si="27"/>
        <v>#N/A</v>
      </c>
      <c r="D125" s="82" t="e">
        <f t="shared" si="28"/>
        <v>#N/A</v>
      </c>
      <c r="E125" s="171" t="str">
        <f t="shared" si="22"/>
        <v/>
      </c>
      <c r="F125" s="76" t="e">
        <f t="shared" si="29"/>
        <v>#N/A</v>
      </c>
      <c r="G125" s="76" t="e">
        <f t="shared" ca="1" si="30"/>
        <v>#N/A</v>
      </c>
      <c r="H125" s="76" t="e">
        <f t="shared" ca="1" si="31"/>
        <v>#N/A</v>
      </c>
      <c r="I125" s="76" t="e">
        <f t="shared" ca="1" si="32"/>
        <v>#N/A</v>
      </c>
      <c r="J125" s="4"/>
      <c r="K125" s="77" t="e">
        <f t="shared" si="23"/>
        <v>#N/A</v>
      </c>
      <c r="L125" s="77" t="e">
        <f t="shared" si="24"/>
        <v>#N/A</v>
      </c>
      <c r="M125" s="77" t="e">
        <f t="shared" si="25"/>
        <v>#N/A</v>
      </c>
      <c r="N125" s="77" t="e">
        <f t="shared" si="26"/>
        <v>#N/A</v>
      </c>
      <c r="O125" s="152" t="s">
        <v>21</v>
      </c>
      <c r="P125" s="152" t="s">
        <v>21</v>
      </c>
      <c r="Q125" s="152" t="s">
        <v>21</v>
      </c>
      <c r="R125" s="152" t="s">
        <v>21</v>
      </c>
      <c r="S125" s="155" t="s">
        <v>21</v>
      </c>
      <c r="T125" s="153" t="s">
        <v>21</v>
      </c>
      <c r="U125" s="152" t="s">
        <v>21</v>
      </c>
      <c r="V125" s="157" t="s">
        <v>21</v>
      </c>
      <c r="W125" s="157" t="s">
        <v>21</v>
      </c>
      <c r="X125" s="154">
        <v>0</v>
      </c>
      <c r="Y125" s="156" t="s">
        <v>21</v>
      </c>
      <c r="Z125" s="152" t="s">
        <v>21</v>
      </c>
    </row>
    <row r="126" spans="1:26" x14ac:dyDescent="0.25">
      <c r="A126" s="82" t="e">
        <f>IF(AND(ISBLANK($O126)),"",INDEX(Mapping!$I:$I,MATCH($P126,Mapping!$H:$H,0)))</f>
        <v>#N/A</v>
      </c>
      <c r="B126" s="82" t="e">
        <f t="shared" ref="B126:B129" si="33">IF($A126="","",IF(S126&lt;0,"IMCO Owned","Broker Owned"))</f>
        <v>#N/A</v>
      </c>
      <c r="C126" s="82" t="e">
        <f t="shared" si="27"/>
        <v>#N/A</v>
      </c>
      <c r="D126" s="82" t="e">
        <f t="shared" si="28"/>
        <v>#N/A</v>
      </c>
      <c r="E126" s="171" t="str">
        <f t="shared" ref="E126:E129" si="34">W126</f>
        <v/>
      </c>
      <c r="F126" s="76" t="e">
        <f t="shared" si="29"/>
        <v>#N/A</v>
      </c>
      <c r="G126" s="76" t="e">
        <f t="shared" ca="1" si="30"/>
        <v>#N/A</v>
      </c>
      <c r="H126" s="76" t="e">
        <f t="shared" ca="1" si="31"/>
        <v>#N/A</v>
      </c>
      <c r="I126" s="76" t="e">
        <f t="shared" ca="1" si="32"/>
        <v>#N/A</v>
      </c>
      <c r="J126" s="4"/>
      <c r="K126" s="77" t="e">
        <f t="shared" ref="K126:K129" si="35">IF($A126="","",IF($D126,$E126*$S126*F126/100,""))</f>
        <v>#N/A</v>
      </c>
      <c r="L126" s="77" t="e">
        <f t="shared" ref="L126:L129" si="36">IF($A126="","",IF($D126,$E126*$S126*G126/100,""))</f>
        <v>#N/A</v>
      </c>
      <c r="M126" s="77" t="e">
        <f t="shared" ref="M126:M129" si="37">IF($A126="","",IF($D126,$E126*$S126*H126/100,""))</f>
        <v>#N/A</v>
      </c>
      <c r="N126" s="77" t="e">
        <f t="shared" ref="N126:N129" si="38">IF($A126="","",IF($D126,$E126*$S126*I126/100,""))</f>
        <v>#N/A</v>
      </c>
      <c r="O126" s="152" t="s">
        <v>21</v>
      </c>
      <c r="P126" s="152" t="s">
        <v>21</v>
      </c>
      <c r="Q126" s="152" t="s">
        <v>21</v>
      </c>
      <c r="R126" s="152" t="s">
        <v>21</v>
      </c>
      <c r="S126" s="155" t="s">
        <v>21</v>
      </c>
      <c r="T126" s="153" t="s">
        <v>21</v>
      </c>
      <c r="U126" s="152" t="s">
        <v>21</v>
      </c>
      <c r="V126" s="157" t="s">
        <v>21</v>
      </c>
      <c r="W126" s="157" t="s">
        <v>21</v>
      </c>
      <c r="X126" s="154">
        <v>0</v>
      </c>
      <c r="Y126" s="156" t="s">
        <v>21</v>
      </c>
      <c r="Z126" s="152" t="s">
        <v>21</v>
      </c>
    </row>
    <row r="127" spans="1:26" x14ac:dyDescent="0.25">
      <c r="A127" s="82" t="e">
        <f>IF(AND(ISBLANK($O127)),"",INDEX(Mapping!$I:$I,MATCH($P127,Mapping!$H:$H,0)))</f>
        <v>#N/A</v>
      </c>
      <c r="B127" s="82" t="e">
        <f t="shared" si="33"/>
        <v>#N/A</v>
      </c>
      <c r="C127" s="82" t="e">
        <f t="shared" si="27"/>
        <v>#N/A</v>
      </c>
      <c r="D127" s="82" t="e">
        <f t="shared" si="28"/>
        <v>#N/A</v>
      </c>
      <c r="E127" s="171" t="str">
        <f t="shared" si="34"/>
        <v/>
      </c>
      <c r="F127" s="76" t="e">
        <f t="shared" si="29"/>
        <v>#N/A</v>
      </c>
      <c r="G127" s="76" t="e">
        <f t="shared" ca="1" si="30"/>
        <v>#N/A</v>
      </c>
      <c r="H127" s="76" t="e">
        <f t="shared" ca="1" si="31"/>
        <v>#N/A</v>
      </c>
      <c r="I127" s="76" t="e">
        <f t="shared" ca="1" si="32"/>
        <v>#N/A</v>
      </c>
      <c r="J127" s="4"/>
      <c r="K127" s="77" t="e">
        <f t="shared" si="35"/>
        <v>#N/A</v>
      </c>
      <c r="L127" s="77" t="e">
        <f t="shared" si="36"/>
        <v>#N/A</v>
      </c>
      <c r="M127" s="77" t="e">
        <f t="shared" si="37"/>
        <v>#N/A</v>
      </c>
      <c r="N127" s="77" t="e">
        <f t="shared" si="38"/>
        <v>#N/A</v>
      </c>
      <c r="O127" s="152" t="s">
        <v>21</v>
      </c>
      <c r="P127" s="152" t="s">
        <v>21</v>
      </c>
      <c r="Q127" s="152" t="s">
        <v>21</v>
      </c>
      <c r="R127" s="152" t="s">
        <v>21</v>
      </c>
      <c r="S127" s="155" t="s">
        <v>21</v>
      </c>
      <c r="T127" s="153" t="s">
        <v>21</v>
      </c>
      <c r="U127" s="152" t="s">
        <v>21</v>
      </c>
      <c r="V127" s="157" t="s">
        <v>21</v>
      </c>
      <c r="W127" s="157" t="s">
        <v>21</v>
      </c>
      <c r="X127" s="154">
        <v>0</v>
      </c>
      <c r="Y127" s="156" t="s">
        <v>21</v>
      </c>
      <c r="Z127" s="152" t="s">
        <v>21</v>
      </c>
    </row>
    <row r="128" spans="1:26" x14ac:dyDescent="0.25">
      <c r="A128" s="82" t="e">
        <f>IF(AND(ISBLANK($O128)),"",INDEX(Mapping!$I:$I,MATCH($P128,Mapping!$H:$H,0)))</f>
        <v>#N/A</v>
      </c>
      <c r="B128" s="82" t="e">
        <f t="shared" si="33"/>
        <v>#N/A</v>
      </c>
      <c r="C128" s="82" t="e">
        <f t="shared" si="27"/>
        <v>#N/A</v>
      </c>
      <c r="D128" s="82" t="e">
        <f t="shared" si="28"/>
        <v>#N/A</v>
      </c>
      <c r="E128" s="171" t="str">
        <f t="shared" si="34"/>
        <v/>
      </c>
      <c r="F128" s="76" t="e">
        <f t="shared" si="29"/>
        <v>#N/A</v>
      </c>
      <c r="G128" s="76" t="e">
        <f t="shared" ca="1" si="30"/>
        <v>#N/A</v>
      </c>
      <c r="H128" s="76" t="e">
        <f t="shared" ca="1" si="31"/>
        <v>#N/A</v>
      </c>
      <c r="I128" s="76" t="e">
        <f t="shared" ca="1" si="32"/>
        <v>#N/A</v>
      </c>
      <c r="J128" s="4"/>
      <c r="K128" s="77" t="e">
        <f t="shared" si="35"/>
        <v>#N/A</v>
      </c>
      <c r="L128" s="77" t="e">
        <f t="shared" si="36"/>
        <v>#N/A</v>
      </c>
      <c r="M128" s="77" t="e">
        <f t="shared" si="37"/>
        <v>#N/A</v>
      </c>
      <c r="N128" s="77" t="e">
        <f t="shared" si="38"/>
        <v>#N/A</v>
      </c>
      <c r="O128" s="152" t="s">
        <v>21</v>
      </c>
      <c r="P128" s="152" t="s">
        <v>21</v>
      </c>
      <c r="Q128" s="152" t="s">
        <v>21</v>
      </c>
      <c r="R128" s="152" t="s">
        <v>21</v>
      </c>
      <c r="S128" s="155" t="s">
        <v>21</v>
      </c>
      <c r="T128" s="153" t="s">
        <v>21</v>
      </c>
      <c r="U128" s="152" t="s">
        <v>21</v>
      </c>
      <c r="V128" s="157" t="s">
        <v>21</v>
      </c>
      <c r="W128" s="157" t="s">
        <v>21</v>
      </c>
      <c r="X128" s="154">
        <v>0</v>
      </c>
      <c r="Y128" s="156" t="s">
        <v>21</v>
      </c>
      <c r="Z128" s="152" t="s">
        <v>21</v>
      </c>
    </row>
    <row r="129" spans="1:26" x14ac:dyDescent="0.25">
      <c r="A129" s="82" t="e">
        <f>IF(AND(ISBLANK($O129)),"",INDEX(Mapping!$I:$I,MATCH($P129,Mapping!$H:$H,0)))</f>
        <v>#N/A</v>
      </c>
      <c r="B129" s="82" t="e">
        <f t="shared" si="33"/>
        <v>#N/A</v>
      </c>
      <c r="C129" s="82" t="e">
        <f t="shared" si="27"/>
        <v>#N/A</v>
      </c>
      <c r="D129" s="82" t="e">
        <f t="shared" si="28"/>
        <v>#N/A</v>
      </c>
      <c r="E129" s="171" t="str">
        <f t="shared" si="34"/>
        <v/>
      </c>
      <c r="F129" s="76" t="e">
        <f t="shared" si="29"/>
        <v>#N/A</v>
      </c>
      <c r="G129" s="76" t="e">
        <f t="shared" ca="1" si="30"/>
        <v>#N/A</v>
      </c>
      <c r="H129" s="76" t="e">
        <f t="shared" ca="1" si="31"/>
        <v>#N/A</v>
      </c>
      <c r="I129" s="76" t="e">
        <f t="shared" ca="1" si="32"/>
        <v>#N/A</v>
      </c>
      <c r="J129" s="4"/>
      <c r="K129" s="77" t="e">
        <f t="shared" si="35"/>
        <v>#N/A</v>
      </c>
      <c r="L129" s="77" t="e">
        <f t="shared" si="36"/>
        <v>#N/A</v>
      </c>
      <c r="M129" s="77" t="e">
        <f t="shared" si="37"/>
        <v>#N/A</v>
      </c>
      <c r="N129" s="77" t="e">
        <f t="shared" si="38"/>
        <v>#N/A</v>
      </c>
      <c r="O129" s="152" t="s">
        <v>21</v>
      </c>
      <c r="P129" s="152" t="s">
        <v>21</v>
      </c>
      <c r="Q129" s="152" t="s">
        <v>21</v>
      </c>
      <c r="R129" s="152" t="s">
        <v>21</v>
      </c>
      <c r="S129" s="155" t="s">
        <v>21</v>
      </c>
      <c r="T129" s="153" t="s">
        <v>21</v>
      </c>
      <c r="U129" s="152" t="s">
        <v>21</v>
      </c>
      <c r="V129" s="157" t="s">
        <v>21</v>
      </c>
      <c r="W129" s="157" t="s">
        <v>21</v>
      </c>
      <c r="X129" s="154">
        <v>0</v>
      </c>
      <c r="Y129" s="156" t="s">
        <v>21</v>
      </c>
      <c r="Z129" s="152" t="s">
        <v>21</v>
      </c>
    </row>
    <row r="130" spans="1:26" x14ac:dyDescent="0.25">
      <c r="A130" s="82"/>
      <c r="B130" s="82"/>
      <c r="C130" s="82"/>
      <c r="D130" s="82"/>
      <c r="E130" s="171"/>
      <c r="F130" s="76"/>
      <c r="G130" s="76"/>
      <c r="H130" s="76"/>
      <c r="I130" s="76"/>
      <c r="J130" s="4"/>
    </row>
    <row r="131" spans="1:26" x14ac:dyDescent="0.25">
      <c r="A131" s="82"/>
      <c r="B131" s="82"/>
      <c r="C131" s="82"/>
      <c r="D131" s="82"/>
      <c r="E131" s="171"/>
      <c r="F131" s="76"/>
      <c r="G131" s="76"/>
      <c r="H131" s="76"/>
      <c r="I131" s="76"/>
      <c r="J131" s="4"/>
    </row>
    <row r="132" spans="1:26" x14ac:dyDescent="0.25">
      <c r="A132" s="82"/>
      <c r="B132" s="82"/>
      <c r="C132" s="82"/>
      <c r="D132" s="82"/>
      <c r="E132" s="171"/>
      <c r="F132" s="76"/>
      <c r="G132" s="76"/>
      <c r="H132" s="76"/>
      <c r="I132" s="76"/>
      <c r="J132" s="4"/>
    </row>
    <row r="133" spans="1:26" x14ac:dyDescent="0.25">
      <c r="A133" s="82"/>
      <c r="B133" s="82"/>
      <c r="C133" s="82"/>
      <c r="D133" s="82"/>
      <c r="E133" s="171"/>
      <c r="F133" s="76"/>
      <c r="G133" s="76"/>
      <c r="H133" s="76"/>
      <c r="I133" s="76"/>
      <c r="J133" s="4"/>
    </row>
    <row r="134" spans="1:26" x14ac:dyDescent="0.25">
      <c r="A134" s="82"/>
      <c r="B134" s="82"/>
      <c r="C134" s="82"/>
      <c r="D134" s="82"/>
      <c r="E134" s="171"/>
      <c r="F134" s="76"/>
      <c r="G134" s="76"/>
      <c r="H134" s="76"/>
      <c r="I134" s="76"/>
      <c r="J134" s="4"/>
    </row>
    <row r="135" spans="1:26" x14ac:dyDescent="0.25">
      <c r="A135" s="82"/>
      <c r="B135" s="82"/>
      <c r="C135" s="82"/>
      <c r="D135" s="82"/>
      <c r="E135" s="171"/>
      <c r="F135" s="76"/>
      <c r="G135" s="76"/>
      <c r="H135" s="76"/>
      <c r="I135" s="76"/>
      <c r="J135" s="4"/>
    </row>
    <row r="136" spans="1:26" x14ac:dyDescent="0.25">
      <c r="A136" s="82"/>
      <c r="B136" s="82"/>
      <c r="C136" s="82"/>
      <c r="D136" s="82"/>
      <c r="E136" s="171"/>
      <c r="F136" s="76"/>
      <c r="G136" s="76"/>
      <c r="H136" s="76"/>
      <c r="I136" s="76"/>
      <c r="J136" s="4"/>
    </row>
    <row r="137" spans="1:26" x14ac:dyDescent="0.25">
      <c r="A137" s="82"/>
      <c r="B137" s="82"/>
      <c r="C137" s="82"/>
      <c r="D137" s="82"/>
      <c r="E137" s="171"/>
      <c r="F137" s="76"/>
      <c r="G137" s="76"/>
      <c r="H137" s="76"/>
      <c r="I137" s="76"/>
      <c r="J137" s="4"/>
    </row>
    <row r="138" spans="1:26" x14ac:dyDescent="0.25">
      <c r="A138" s="82"/>
      <c r="B138" s="82"/>
      <c r="C138" s="82"/>
      <c r="D138" s="82"/>
      <c r="E138" s="171"/>
      <c r="F138" s="76"/>
      <c r="G138" s="76"/>
      <c r="H138" s="76"/>
      <c r="I138" s="76"/>
      <c r="J138" s="4"/>
    </row>
    <row r="139" spans="1:26" x14ac:dyDescent="0.25">
      <c r="A139" s="82"/>
      <c r="B139" s="82"/>
      <c r="C139" s="82"/>
      <c r="D139" s="82"/>
      <c r="E139" s="171"/>
      <c r="F139" s="76"/>
      <c r="G139" s="76"/>
      <c r="H139" s="76"/>
      <c r="I139" s="76"/>
      <c r="J139" s="4"/>
    </row>
    <row r="140" spans="1:26" x14ac:dyDescent="0.25">
      <c r="A140" s="82"/>
      <c r="B140" s="82"/>
      <c r="C140" s="82"/>
      <c r="D140" s="82"/>
      <c r="E140" s="171"/>
      <c r="F140" s="76"/>
      <c r="G140" s="76"/>
      <c r="H140" s="76"/>
      <c r="I140" s="76"/>
      <c r="J140" s="4"/>
    </row>
    <row r="141" spans="1:26" x14ac:dyDescent="0.25">
      <c r="A141" s="82"/>
      <c r="B141" s="82"/>
      <c r="C141" s="82"/>
      <c r="D141" s="82"/>
      <c r="E141" s="171"/>
      <c r="F141" s="76"/>
      <c r="G141" s="76"/>
      <c r="H141" s="76"/>
      <c r="I141" s="76"/>
      <c r="J141" s="4"/>
    </row>
    <row r="142" spans="1:26" x14ac:dyDescent="0.25">
      <c r="A142" s="82"/>
      <c r="B142" s="82"/>
      <c r="C142" s="82"/>
      <c r="D142" s="82"/>
      <c r="E142" s="171"/>
      <c r="F142" s="76"/>
      <c r="G142" s="76"/>
      <c r="H142" s="76"/>
      <c r="I142" s="76"/>
      <c r="J142" s="4"/>
    </row>
    <row r="143" spans="1:26" x14ac:dyDescent="0.25">
      <c r="A143" s="82"/>
      <c r="B143" s="82"/>
      <c r="C143" s="82"/>
      <c r="D143" s="82"/>
      <c r="E143" s="171"/>
      <c r="F143" s="76"/>
      <c r="G143" s="76"/>
      <c r="H143" s="76"/>
      <c r="I143" s="76"/>
      <c r="J143" s="4"/>
    </row>
    <row r="144" spans="1:26" x14ac:dyDescent="0.25">
      <c r="A144" s="82"/>
      <c r="B144" s="82"/>
      <c r="C144" s="82"/>
      <c r="D144" s="82"/>
      <c r="E144" s="171"/>
      <c r="F144" s="76"/>
      <c r="G144" s="76"/>
      <c r="H144" s="76"/>
      <c r="I144" s="76"/>
      <c r="J144" s="4"/>
    </row>
    <row r="145" spans="1:10" x14ac:dyDescent="0.25">
      <c r="A145" s="82"/>
      <c r="B145" s="82"/>
      <c r="C145" s="82"/>
      <c r="D145" s="82"/>
      <c r="E145" s="171"/>
      <c r="F145" s="76"/>
      <c r="G145" s="76"/>
      <c r="H145" s="76"/>
      <c r="I145" s="76"/>
      <c r="J145" s="4"/>
    </row>
    <row r="146" spans="1:10" x14ac:dyDescent="0.25">
      <c r="A146" s="82"/>
      <c r="B146" s="82"/>
      <c r="C146" s="82"/>
      <c r="D146" s="82"/>
      <c r="E146" s="171"/>
      <c r="F146" s="76"/>
      <c r="G146" s="76"/>
      <c r="H146" s="76"/>
      <c r="I146" s="76"/>
      <c r="J146" s="4"/>
    </row>
    <row r="147" spans="1:10" x14ac:dyDescent="0.25">
      <c r="A147" s="82"/>
      <c r="B147" s="82"/>
      <c r="C147" s="82"/>
      <c r="D147" s="82"/>
      <c r="E147" s="171"/>
      <c r="F147" s="76"/>
      <c r="G147" s="76"/>
      <c r="H147" s="76"/>
      <c r="I147" s="76"/>
      <c r="J147" s="4"/>
    </row>
    <row r="148" spans="1:10" x14ac:dyDescent="0.25">
      <c r="A148" s="82"/>
      <c r="B148" s="82"/>
      <c r="C148" s="82"/>
      <c r="D148" s="82"/>
      <c r="E148" s="171"/>
      <c r="F148" s="76"/>
      <c r="G148" s="76"/>
      <c r="H148" s="76"/>
      <c r="I148" s="76"/>
      <c r="J148" s="4"/>
    </row>
    <row r="149" spans="1:10" x14ac:dyDescent="0.25">
      <c r="A149" s="82"/>
      <c r="B149" s="82"/>
      <c r="C149" s="82"/>
      <c r="D149" s="82"/>
      <c r="E149" s="171"/>
      <c r="F149" s="76"/>
      <c r="G149" s="76"/>
      <c r="H149" s="76"/>
      <c r="I149" s="76"/>
      <c r="J149" s="4"/>
    </row>
    <row r="150" spans="1:10" x14ac:dyDescent="0.25">
      <c r="A150" s="82"/>
      <c r="B150" s="82"/>
      <c r="C150" s="82"/>
      <c r="D150" s="82"/>
      <c r="E150" s="171"/>
      <c r="F150" s="76"/>
      <c r="G150" s="76"/>
      <c r="H150" s="76"/>
      <c r="I150" s="76"/>
      <c r="J150" s="4"/>
    </row>
    <row r="151" spans="1:10" x14ac:dyDescent="0.25">
      <c r="A151" s="82"/>
      <c r="B151" s="82"/>
      <c r="C151" s="82"/>
      <c r="D151" s="82"/>
      <c r="E151" s="171"/>
      <c r="F151" s="76"/>
      <c r="G151" s="76"/>
      <c r="H151" s="76"/>
      <c r="I151" s="76"/>
      <c r="J151" s="4"/>
    </row>
    <row r="152" spans="1:10" x14ac:dyDescent="0.25">
      <c r="A152" s="82"/>
      <c r="B152" s="82"/>
      <c r="C152" s="82"/>
      <c r="D152" s="82"/>
      <c r="E152" s="171"/>
      <c r="F152" s="76"/>
      <c r="G152" s="76"/>
      <c r="H152" s="76"/>
      <c r="I152" s="76"/>
      <c r="J152" s="4"/>
    </row>
    <row r="153" spans="1:10" x14ac:dyDescent="0.25">
      <c r="A153" s="82"/>
      <c r="B153" s="82"/>
      <c r="C153" s="82"/>
      <c r="D153" s="82"/>
      <c r="E153" s="171"/>
      <c r="F153" s="76"/>
      <c r="G153" s="76"/>
      <c r="H153" s="76"/>
      <c r="I153" s="76"/>
      <c r="J153" s="4"/>
    </row>
    <row r="154" spans="1:10" x14ac:dyDescent="0.25">
      <c r="A154" s="82"/>
      <c r="B154" s="82"/>
      <c r="C154" s="82"/>
      <c r="D154" s="82"/>
      <c r="E154" s="171"/>
      <c r="F154" s="76"/>
      <c r="G154" s="76"/>
      <c r="H154" s="76"/>
      <c r="I154" s="76"/>
      <c r="J154" s="4"/>
    </row>
    <row r="155" spans="1:10" x14ac:dyDescent="0.25">
      <c r="A155" s="82"/>
      <c r="B155" s="82"/>
      <c r="C155" s="82"/>
      <c r="D155" s="82"/>
      <c r="E155" s="171"/>
      <c r="F155" s="76"/>
      <c r="G155" s="76"/>
      <c r="H155" s="76"/>
      <c r="I155" s="76"/>
      <c r="J155" s="4"/>
    </row>
    <row r="156" spans="1:10" x14ac:dyDescent="0.25">
      <c r="A156" s="82"/>
      <c r="B156" s="82"/>
      <c r="C156" s="82"/>
      <c r="D156" s="82"/>
      <c r="E156" s="171"/>
      <c r="F156" s="76"/>
      <c r="G156" s="76"/>
      <c r="H156" s="76"/>
      <c r="I156" s="76"/>
      <c r="J156" s="4"/>
    </row>
    <row r="157" spans="1:10" x14ac:dyDescent="0.25">
      <c r="A157" s="82"/>
      <c r="B157" s="82"/>
      <c r="C157" s="82"/>
      <c r="D157" s="82"/>
      <c r="E157" s="171"/>
      <c r="F157" s="76"/>
      <c r="G157" s="76"/>
      <c r="H157" s="76"/>
      <c r="I157" s="76"/>
      <c r="J157" s="4"/>
    </row>
    <row r="158" spans="1:10" x14ac:dyDescent="0.25">
      <c r="A158" s="82"/>
      <c r="B158" s="82"/>
      <c r="C158" s="82"/>
      <c r="D158" s="82"/>
      <c r="E158" s="171"/>
      <c r="F158" s="76"/>
      <c r="G158" s="76"/>
      <c r="H158" s="76"/>
      <c r="I158" s="76"/>
      <c r="J158" s="4"/>
    </row>
    <row r="159" spans="1:10" x14ac:dyDescent="0.25">
      <c r="A159" s="82"/>
      <c r="B159" s="82"/>
      <c r="C159" s="82"/>
      <c r="D159" s="82"/>
      <c r="E159" s="171"/>
      <c r="F159" s="76"/>
      <c r="G159" s="76"/>
      <c r="H159" s="76"/>
      <c r="I159" s="76"/>
      <c r="J159" s="4"/>
    </row>
    <row r="160" spans="1:10" x14ac:dyDescent="0.25">
      <c r="A160" s="82"/>
      <c r="B160" s="82"/>
      <c r="C160" s="82"/>
      <c r="D160" s="82"/>
      <c r="E160" s="171"/>
      <c r="F160" s="76"/>
      <c r="G160" s="76"/>
      <c r="H160" s="76"/>
      <c r="I160" s="76"/>
      <c r="J160" s="4"/>
    </row>
    <row r="161" spans="1:10" x14ac:dyDescent="0.25">
      <c r="A161" s="82"/>
      <c r="B161" s="82"/>
      <c r="C161" s="82"/>
      <c r="D161" s="82"/>
      <c r="E161" s="171"/>
      <c r="F161" s="76"/>
      <c r="G161" s="76"/>
      <c r="H161" s="76"/>
      <c r="I161" s="76"/>
      <c r="J161" s="4"/>
    </row>
    <row r="162" spans="1:10" x14ac:dyDescent="0.25">
      <c r="A162" s="82"/>
      <c r="B162" s="82"/>
      <c r="C162" s="82"/>
      <c r="D162" s="82"/>
      <c r="E162" s="171"/>
      <c r="F162" s="76"/>
      <c r="G162" s="76"/>
      <c r="H162" s="76"/>
      <c r="I162" s="76"/>
      <c r="J162" s="4"/>
    </row>
    <row r="163" spans="1:10" x14ac:dyDescent="0.25">
      <c r="A163" s="82"/>
      <c r="B163" s="82"/>
      <c r="C163" s="82"/>
      <c r="D163" s="82"/>
      <c r="E163" s="171"/>
      <c r="F163" s="76"/>
      <c r="G163" s="76"/>
      <c r="H163" s="76"/>
      <c r="I163" s="76"/>
      <c r="J163" s="4"/>
    </row>
    <row r="164" spans="1:10" x14ac:dyDescent="0.25">
      <c r="A164" s="82"/>
      <c r="B164" s="82"/>
      <c r="C164" s="82"/>
      <c r="D164" s="82"/>
      <c r="E164" s="171"/>
      <c r="F164" s="76"/>
      <c r="G164" s="76"/>
      <c r="H164" s="76"/>
      <c r="I164" s="76"/>
      <c r="J164" s="4"/>
    </row>
    <row r="165" spans="1:10" x14ac:dyDescent="0.25">
      <c r="A165" s="82"/>
      <c r="B165" s="82"/>
      <c r="C165" s="82"/>
      <c r="D165" s="82"/>
      <c r="E165" s="171"/>
      <c r="F165" s="76"/>
      <c r="G165" s="76"/>
      <c r="H165" s="76"/>
      <c r="I165" s="76"/>
      <c r="J165" s="4"/>
    </row>
    <row r="166" spans="1:10" x14ac:dyDescent="0.25">
      <c r="A166" s="82"/>
      <c r="B166" s="82"/>
      <c r="C166" s="82"/>
      <c r="D166" s="82"/>
      <c r="E166" s="171"/>
      <c r="F166" s="76"/>
      <c r="G166" s="76"/>
      <c r="H166" s="76"/>
      <c r="I166" s="76"/>
      <c r="J166" s="4"/>
    </row>
    <row r="167" spans="1:10" x14ac:dyDescent="0.25">
      <c r="A167" s="82"/>
      <c r="B167" s="82"/>
      <c r="C167" s="82"/>
      <c r="D167" s="82"/>
      <c r="E167" s="171"/>
      <c r="F167" s="76"/>
      <c r="G167" s="76"/>
      <c r="H167" s="76"/>
      <c r="I167" s="76"/>
      <c r="J167" s="4"/>
    </row>
    <row r="168" spans="1:10" x14ac:dyDescent="0.25">
      <c r="A168" s="82"/>
      <c r="B168" s="82"/>
      <c r="C168" s="82"/>
      <c r="D168" s="82"/>
      <c r="E168" s="171"/>
      <c r="F168" s="76"/>
      <c r="G168" s="76"/>
      <c r="H168" s="76"/>
      <c r="I168" s="76"/>
      <c r="J168" s="4"/>
    </row>
    <row r="169" spans="1:10" x14ac:dyDescent="0.25">
      <c r="A169" s="82"/>
      <c r="B169" s="82"/>
      <c r="C169" s="82"/>
      <c r="D169" s="82"/>
      <c r="E169" s="171"/>
      <c r="F169" s="76"/>
      <c r="G169" s="76"/>
      <c r="H169" s="76"/>
      <c r="I169" s="76"/>
      <c r="J169" s="4"/>
    </row>
    <row r="170" spans="1:10" x14ac:dyDescent="0.25">
      <c r="A170" s="82"/>
      <c r="B170" s="82"/>
      <c r="C170" s="82"/>
      <c r="D170" s="82"/>
      <c r="E170" s="171"/>
      <c r="F170" s="76"/>
      <c r="G170" s="76"/>
      <c r="H170" s="76"/>
      <c r="I170" s="76"/>
      <c r="J170" s="4"/>
    </row>
    <row r="171" spans="1:10" x14ac:dyDescent="0.25">
      <c r="A171" s="82"/>
      <c r="B171" s="82"/>
      <c r="C171" s="82"/>
      <c r="D171" s="82"/>
      <c r="E171" s="171"/>
      <c r="F171" s="76"/>
      <c r="G171" s="76"/>
      <c r="H171" s="76"/>
      <c r="I171" s="76"/>
      <c r="J171" s="4"/>
    </row>
    <row r="172" spans="1:10" x14ac:dyDescent="0.25">
      <c r="A172" s="82"/>
      <c r="B172" s="82"/>
      <c r="C172" s="82"/>
      <c r="D172" s="82"/>
      <c r="E172" s="171"/>
      <c r="F172" s="76"/>
      <c r="G172" s="76"/>
      <c r="H172" s="76"/>
      <c r="I172" s="76"/>
      <c r="J172" s="4"/>
    </row>
    <row r="173" spans="1:10" x14ac:dyDescent="0.25">
      <c r="A173" s="82"/>
      <c r="B173" s="82"/>
      <c r="C173" s="82"/>
      <c r="D173" s="82"/>
      <c r="E173" s="171"/>
      <c r="F173" s="76"/>
      <c r="G173" s="76"/>
      <c r="H173" s="76"/>
      <c r="I173" s="76"/>
      <c r="J173" s="4"/>
    </row>
    <row r="174" spans="1:10" x14ac:dyDescent="0.25">
      <c r="A174" s="82"/>
      <c r="B174" s="82"/>
      <c r="C174" s="82"/>
      <c r="D174" s="82"/>
      <c r="E174" s="171"/>
      <c r="F174" s="76"/>
      <c r="G174" s="76"/>
      <c r="H174" s="76"/>
      <c r="I174" s="76"/>
      <c r="J174" s="4"/>
    </row>
    <row r="175" spans="1:10" x14ac:dyDescent="0.25">
      <c r="A175" s="82"/>
      <c r="B175" s="82"/>
      <c r="C175" s="82"/>
      <c r="D175" s="82"/>
      <c r="E175" s="171"/>
      <c r="F175" s="76"/>
      <c r="G175" s="76"/>
      <c r="H175" s="76"/>
      <c r="I175" s="76"/>
      <c r="J175" s="4"/>
    </row>
    <row r="176" spans="1:10" x14ac:dyDescent="0.25">
      <c r="A176" s="82"/>
      <c r="B176" s="82"/>
      <c r="C176" s="82"/>
      <c r="D176" s="82"/>
      <c r="E176" s="171"/>
      <c r="F176" s="76"/>
      <c r="G176" s="76"/>
      <c r="H176" s="76"/>
      <c r="I176" s="76"/>
      <c r="J176" s="4"/>
    </row>
    <row r="177" spans="1:10" x14ac:dyDescent="0.25">
      <c r="A177" s="82"/>
      <c r="B177" s="82"/>
      <c r="C177" s="82"/>
      <c r="D177" s="82"/>
      <c r="E177" s="171"/>
      <c r="F177" s="76"/>
      <c r="G177" s="76"/>
      <c r="H177" s="76"/>
      <c r="I177" s="76"/>
      <c r="J177" s="4"/>
    </row>
    <row r="178" spans="1:10" x14ac:dyDescent="0.25">
      <c r="A178" s="82"/>
      <c r="B178" s="82"/>
      <c r="C178" s="82"/>
      <c r="D178" s="82"/>
      <c r="E178" s="171"/>
      <c r="F178" s="76"/>
      <c r="G178" s="76"/>
      <c r="H178" s="76"/>
      <c r="I178" s="76"/>
      <c r="J178" s="4"/>
    </row>
    <row r="179" spans="1:10" x14ac:dyDescent="0.25">
      <c r="A179" s="82"/>
      <c r="B179" s="82"/>
      <c r="C179" s="82"/>
      <c r="D179" s="82"/>
      <c r="E179" s="171"/>
      <c r="F179" s="76"/>
      <c r="G179" s="76"/>
      <c r="H179" s="76"/>
      <c r="I179" s="76"/>
      <c r="J179" s="4"/>
    </row>
    <row r="180" spans="1:10" x14ac:dyDescent="0.25">
      <c r="A180" s="82"/>
      <c r="B180" s="82"/>
      <c r="C180" s="82"/>
      <c r="D180" s="82"/>
      <c r="E180" s="171"/>
      <c r="F180" s="76"/>
      <c r="G180" s="76"/>
      <c r="H180" s="76"/>
      <c r="I180" s="76"/>
      <c r="J180" s="4"/>
    </row>
    <row r="181" spans="1:10" x14ac:dyDescent="0.25">
      <c r="A181" s="82"/>
      <c r="B181" s="82"/>
      <c r="C181" s="82"/>
      <c r="D181" s="82"/>
      <c r="E181" s="171"/>
      <c r="F181" s="76"/>
      <c r="G181" s="76"/>
      <c r="H181" s="76"/>
      <c r="I181" s="76"/>
      <c r="J181" s="4"/>
    </row>
    <row r="182" spans="1:10" x14ac:dyDescent="0.25">
      <c r="A182" s="82"/>
      <c r="B182" s="82"/>
      <c r="C182" s="82"/>
      <c r="D182" s="82"/>
      <c r="E182" s="171"/>
      <c r="F182" s="76"/>
      <c r="G182" s="76"/>
      <c r="H182" s="76"/>
      <c r="I182" s="76"/>
      <c r="J182" s="4"/>
    </row>
    <row r="183" spans="1:10" x14ac:dyDescent="0.25">
      <c r="A183" s="82"/>
      <c r="B183" s="82"/>
      <c r="C183" s="82"/>
      <c r="D183" s="82"/>
      <c r="E183" s="171"/>
      <c r="F183" s="76"/>
      <c r="G183" s="76"/>
      <c r="H183" s="76"/>
      <c r="I183" s="76"/>
      <c r="J183" s="4"/>
    </row>
    <row r="184" spans="1:10" x14ac:dyDescent="0.25">
      <c r="A184" s="82"/>
      <c r="B184" s="82"/>
      <c r="C184" s="82"/>
      <c r="D184" s="82"/>
      <c r="E184" s="171"/>
      <c r="F184" s="76"/>
      <c r="G184" s="76"/>
      <c r="H184" s="76"/>
      <c r="I184" s="76"/>
      <c r="J184" s="4"/>
    </row>
    <row r="185" spans="1:10" x14ac:dyDescent="0.25">
      <c r="A185" s="82"/>
      <c r="B185" s="82"/>
      <c r="C185" s="82"/>
      <c r="D185" s="82"/>
      <c r="E185" s="171"/>
      <c r="F185" s="76"/>
      <c r="G185" s="76"/>
      <c r="H185" s="76"/>
      <c r="I185" s="76"/>
      <c r="J185" s="4"/>
    </row>
    <row r="186" spans="1:10" x14ac:dyDescent="0.25">
      <c r="A186" s="82"/>
      <c r="B186" s="82"/>
      <c r="C186" s="82"/>
      <c r="D186" s="82"/>
      <c r="E186" s="171"/>
      <c r="F186" s="76"/>
      <c r="G186" s="76"/>
      <c r="H186" s="76"/>
      <c r="I186" s="76"/>
      <c r="J186" s="4"/>
    </row>
    <row r="187" spans="1:10" ht="18" customHeight="1" x14ac:dyDescent="0.25">
      <c r="A187" s="82"/>
      <c r="B187" s="82"/>
      <c r="C187" s="82"/>
      <c r="D187" s="82"/>
      <c r="E187" s="171"/>
      <c r="F187" s="76"/>
      <c r="G187" s="76"/>
      <c r="H187" s="76"/>
      <c r="I187" s="76"/>
      <c r="J187" s="4"/>
    </row>
    <row r="188" spans="1:10" x14ac:dyDescent="0.25">
      <c r="A188" s="82"/>
      <c r="B188" s="82"/>
      <c r="C188" s="82"/>
      <c r="D188" s="82"/>
      <c r="E188" s="171"/>
      <c r="F188" s="76"/>
      <c r="G188" s="76"/>
      <c r="H188" s="76"/>
      <c r="I188" s="76"/>
      <c r="J188" s="4"/>
    </row>
    <row r="189" spans="1:10" x14ac:dyDescent="0.25">
      <c r="A189" s="82"/>
      <c r="B189" s="82"/>
      <c r="C189" s="82"/>
      <c r="D189" s="82"/>
      <c r="E189" s="171"/>
      <c r="F189" s="76"/>
      <c r="G189" s="76"/>
      <c r="H189" s="76"/>
      <c r="I189" s="76"/>
      <c r="J189" s="4"/>
    </row>
    <row r="190" spans="1:10" x14ac:dyDescent="0.25">
      <c r="A190" s="82"/>
      <c r="B190" s="82"/>
      <c r="C190" s="82"/>
      <c r="D190" s="82"/>
      <c r="E190" s="171"/>
      <c r="F190" s="76"/>
      <c r="G190" s="76"/>
      <c r="H190" s="76"/>
      <c r="I190" s="76"/>
      <c r="J190" s="4"/>
    </row>
    <row r="191" spans="1:10" x14ac:dyDescent="0.25">
      <c r="A191" s="82"/>
      <c r="B191" s="82"/>
      <c r="C191" s="82"/>
      <c r="D191" s="82"/>
      <c r="E191" s="171"/>
      <c r="F191" s="76"/>
      <c r="G191" s="76"/>
      <c r="H191" s="76"/>
      <c r="I191" s="76"/>
      <c r="J191" s="4"/>
    </row>
    <row r="192" spans="1:10" x14ac:dyDescent="0.25">
      <c r="A192" s="82"/>
      <c r="B192" s="82"/>
      <c r="C192" s="82"/>
      <c r="D192" s="82"/>
      <c r="E192" s="171"/>
      <c r="F192" s="76"/>
      <c r="G192" s="76"/>
      <c r="H192" s="76"/>
      <c r="I192" s="76"/>
      <c r="J192" s="4"/>
    </row>
    <row r="193" spans="1:10" x14ac:dyDescent="0.25">
      <c r="A193" s="82"/>
      <c r="B193" s="82"/>
      <c r="C193" s="82"/>
      <c r="D193" s="82"/>
      <c r="E193" s="171"/>
      <c r="F193" s="76"/>
      <c r="G193" s="76"/>
      <c r="H193" s="76"/>
      <c r="I193" s="76"/>
      <c r="J193" s="4"/>
    </row>
    <row r="194" spans="1:10" x14ac:dyDescent="0.25">
      <c r="A194" s="82"/>
      <c r="B194" s="82"/>
      <c r="C194" s="82"/>
      <c r="D194" s="82"/>
      <c r="E194" s="171"/>
      <c r="F194" s="76"/>
      <c r="G194" s="76"/>
      <c r="H194" s="76"/>
      <c r="I194" s="76"/>
      <c r="J194" s="4"/>
    </row>
    <row r="195" spans="1:10" x14ac:dyDescent="0.25">
      <c r="A195" s="82"/>
      <c r="B195" s="82"/>
      <c r="C195" s="82"/>
      <c r="D195" s="82"/>
      <c r="E195" s="171"/>
      <c r="F195" s="76"/>
      <c r="G195" s="76"/>
      <c r="H195" s="76"/>
      <c r="I195" s="76"/>
      <c r="J195" s="4"/>
    </row>
    <row r="196" spans="1:10" x14ac:dyDescent="0.25">
      <c r="A196" s="82"/>
      <c r="B196" s="82"/>
      <c r="C196" s="82"/>
      <c r="D196" s="82"/>
      <c r="E196" s="171"/>
      <c r="F196" s="76"/>
      <c r="G196" s="76"/>
      <c r="H196" s="76"/>
      <c r="I196" s="76"/>
      <c r="J196" s="4"/>
    </row>
    <row r="197" spans="1:10" x14ac:dyDescent="0.25">
      <c r="A197" s="82"/>
      <c r="B197" s="82"/>
      <c r="C197" s="82"/>
      <c r="D197" s="82"/>
      <c r="E197" s="171"/>
      <c r="F197" s="76"/>
      <c r="G197" s="76"/>
      <c r="H197" s="76"/>
      <c r="I197" s="76"/>
      <c r="J197" s="4"/>
    </row>
    <row r="198" spans="1:10" x14ac:dyDescent="0.25">
      <c r="A198" s="82"/>
      <c r="B198" s="82"/>
      <c r="C198" s="82"/>
      <c r="D198" s="82"/>
      <c r="E198" s="171"/>
      <c r="F198" s="76"/>
      <c r="G198" s="76"/>
      <c r="H198" s="76"/>
      <c r="I198" s="76"/>
      <c r="J198" s="4"/>
    </row>
    <row r="199" spans="1:10" x14ac:dyDescent="0.25">
      <c r="A199" s="82"/>
      <c r="B199" s="82"/>
      <c r="C199" s="82"/>
      <c r="D199" s="82"/>
      <c r="E199" s="171"/>
      <c r="F199" s="76"/>
      <c r="G199" s="76"/>
      <c r="H199" s="76"/>
      <c r="I199" s="76"/>
      <c r="J199" s="4"/>
    </row>
    <row r="200" spans="1:10" x14ac:dyDescent="0.25">
      <c r="A200" s="82"/>
      <c r="B200" s="82"/>
      <c r="C200" s="82"/>
      <c r="D200" s="82"/>
      <c r="E200" s="171"/>
      <c r="F200" s="76"/>
      <c r="G200" s="76"/>
      <c r="H200" s="76"/>
      <c r="I200" s="76"/>
      <c r="J200" s="4"/>
    </row>
    <row r="201" spans="1:10" x14ac:dyDescent="0.25">
      <c r="A201" s="82"/>
      <c r="B201" s="82"/>
      <c r="C201" s="82"/>
      <c r="D201" s="82"/>
      <c r="E201" s="171"/>
      <c r="F201" s="76"/>
      <c r="G201" s="76"/>
      <c r="H201" s="76"/>
      <c r="I201" s="76"/>
      <c r="J201" s="4"/>
    </row>
    <row r="202" spans="1:10" x14ac:dyDescent="0.25">
      <c r="A202" s="82"/>
      <c r="B202" s="82"/>
      <c r="C202" s="82"/>
      <c r="D202" s="82"/>
      <c r="E202" s="171"/>
      <c r="F202" s="76"/>
      <c r="G202" s="76"/>
      <c r="H202" s="76"/>
      <c r="I202" s="76"/>
      <c r="J202" s="4"/>
    </row>
    <row r="203" spans="1:10" x14ac:dyDescent="0.25">
      <c r="A203" s="82"/>
      <c r="B203" s="82"/>
      <c r="C203" s="82"/>
      <c r="D203" s="82"/>
      <c r="E203" s="171"/>
      <c r="F203" s="76"/>
      <c r="G203" s="76"/>
      <c r="H203" s="76"/>
      <c r="I203" s="76"/>
      <c r="J203" s="4"/>
    </row>
    <row r="204" spans="1:10" x14ac:dyDescent="0.25">
      <c r="A204" s="82"/>
      <c r="B204" s="82"/>
      <c r="C204" s="82"/>
      <c r="D204" s="82"/>
      <c r="E204" s="171"/>
      <c r="F204" s="76"/>
      <c r="G204" s="76"/>
      <c r="H204" s="76"/>
      <c r="I204" s="76"/>
      <c r="J204" s="4"/>
    </row>
    <row r="205" spans="1:10" x14ac:dyDescent="0.25">
      <c r="A205" s="82"/>
      <c r="B205" s="82"/>
      <c r="C205" s="82"/>
      <c r="D205" s="82"/>
      <c r="E205" s="171"/>
      <c r="F205" s="76"/>
      <c r="G205" s="76"/>
      <c r="H205" s="76"/>
      <c r="I205" s="76"/>
      <c r="J205" s="4"/>
    </row>
    <row r="206" spans="1:10" x14ac:dyDescent="0.25">
      <c r="A206" s="82"/>
      <c r="B206" s="82"/>
      <c r="C206" s="82"/>
      <c r="D206" s="82"/>
      <c r="E206" s="171"/>
      <c r="F206" s="76"/>
      <c r="G206" s="76"/>
      <c r="H206" s="76"/>
      <c r="I206" s="76"/>
      <c r="J206" s="4"/>
    </row>
    <row r="207" spans="1:10" x14ac:dyDescent="0.25">
      <c r="A207" s="82"/>
      <c r="B207" s="82"/>
      <c r="C207" s="82"/>
      <c r="D207" s="82"/>
      <c r="E207" s="171"/>
      <c r="F207" s="76"/>
      <c r="G207" s="76"/>
      <c r="H207" s="76"/>
      <c r="I207" s="76"/>
      <c r="J207" s="4"/>
    </row>
    <row r="208" spans="1:10" x14ac:dyDescent="0.25">
      <c r="A208" s="82"/>
      <c r="B208" s="82"/>
      <c r="C208" s="82"/>
      <c r="D208" s="82"/>
      <c r="E208" s="171"/>
      <c r="F208" s="76"/>
      <c r="G208" s="76"/>
      <c r="H208" s="76"/>
      <c r="I208" s="76"/>
      <c r="J208" s="4"/>
    </row>
    <row r="209" spans="1:10" x14ac:dyDescent="0.25">
      <c r="A209" s="82"/>
      <c r="B209" s="82"/>
      <c r="C209" s="82"/>
      <c r="D209" s="82"/>
      <c r="E209" s="171"/>
      <c r="F209" s="76"/>
      <c r="G209" s="76"/>
      <c r="H209" s="76"/>
      <c r="I209" s="76"/>
      <c r="J209" s="4"/>
    </row>
    <row r="210" spans="1:10" x14ac:dyDescent="0.25">
      <c r="A210" s="82"/>
      <c r="B210" s="82"/>
      <c r="C210" s="82"/>
      <c r="D210" s="82"/>
      <c r="E210" s="171"/>
      <c r="F210" s="76"/>
      <c r="G210" s="76"/>
      <c r="H210" s="76"/>
      <c r="I210" s="76"/>
      <c r="J210" s="4"/>
    </row>
    <row r="211" spans="1:10" x14ac:dyDescent="0.25">
      <c r="A211" s="82"/>
      <c r="B211" s="82"/>
      <c r="C211" s="82"/>
      <c r="D211" s="82"/>
      <c r="E211" s="171"/>
      <c r="F211" s="76"/>
      <c r="G211" s="76"/>
      <c r="H211" s="76"/>
      <c r="I211" s="76"/>
      <c r="J211" s="4"/>
    </row>
    <row r="212" spans="1:10" x14ac:dyDescent="0.25">
      <c r="A212" s="82"/>
      <c r="B212" s="82"/>
      <c r="C212" s="82"/>
      <c r="D212" s="82"/>
      <c r="E212" s="171"/>
      <c r="F212" s="76"/>
      <c r="G212" s="76"/>
      <c r="H212" s="76"/>
      <c r="I212" s="76"/>
      <c r="J212" s="4"/>
    </row>
    <row r="213" spans="1:10" x14ac:dyDescent="0.25">
      <c r="A213" s="82"/>
      <c r="B213" s="82"/>
      <c r="C213" s="82"/>
      <c r="D213" s="82"/>
      <c r="E213" s="171"/>
      <c r="F213" s="76"/>
      <c r="G213" s="76"/>
      <c r="H213" s="76"/>
      <c r="I213" s="76"/>
      <c r="J213" s="4"/>
    </row>
    <row r="214" spans="1:10" x14ac:dyDescent="0.25">
      <c r="A214" s="82"/>
      <c r="B214" s="82"/>
      <c r="C214" s="82"/>
      <c r="D214" s="82"/>
      <c r="E214" s="171"/>
      <c r="F214" s="76"/>
      <c r="G214" s="76"/>
      <c r="H214" s="76"/>
      <c r="I214" s="76"/>
      <c r="J214" s="4"/>
    </row>
    <row r="215" spans="1:10" x14ac:dyDescent="0.25">
      <c r="A215" s="82"/>
      <c r="B215" s="82"/>
      <c r="C215" s="82"/>
      <c r="D215" s="82"/>
      <c r="E215" s="171"/>
      <c r="F215" s="76"/>
      <c r="G215" s="76"/>
      <c r="H215" s="76"/>
      <c r="I215" s="76"/>
      <c r="J215" s="4"/>
    </row>
    <row r="216" spans="1:10" x14ac:dyDescent="0.25">
      <c r="A216" s="82"/>
      <c r="B216" s="82"/>
      <c r="C216" s="82"/>
      <c r="D216" s="82"/>
      <c r="E216" s="171"/>
      <c r="F216" s="76"/>
      <c r="G216" s="76"/>
      <c r="H216" s="76"/>
      <c r="I216" s="76"/>
      <c r="J216" s="4"/>
    </row>
    <row r="217" spans="1:10" x14ac:dyDescent="0.25">
      <c r="A217" s="82"/>
      <c r="B217" s="82"/>
      <c r="C217" s="82"/>
      <c r="D217" s="82"/>
      <c r="E217" s="171"/>
      <c r="F217" s="76"/>
      <c r="G217" s="76"/>
      <c r="H217" s="76"/>
      <c r="I217" s="76"/>
      <c r="J217" s="4"/>
    </row>
    <row r="218" spans="1:10" x14ac:dyDescent="0.25">
      <c r="A218" s="82"/>
      <c r="B218" s="82"/>
      <c r="C218" s="82"/>
      <c r="D218" s="82"/>
      <c r="E218" s="171"/>
      <c r="F218" s="76"/>
      <c r="G218" s="76"/>
      <c r="H218" s="76"/>
      <c r="I218" s="76"/>
      <c r="J218" s="4"/>
    </row>
    <row r="219" spans="1:10" x14ac:dyDescent="0.25">
      <c r="A219" s="82"/>
      <c r="B219" s="82"/>
      <c r="C219" s="82"/>
      <c r="D219" s="82"/>
      <c r="E219" s="171"/>
      <c r="F219" s="76"/>
      <c r="G219" s="76"/>
      <c r="H219" s="76"/>
      <c r="I219" s="76"/>
      <c r="J219" s="4"/>
    </row>
    <row r="220" spans="1:10" x14ac:dyDescent="0.25">
      <c r="A220" s="82"/>
      <c r="B220" s="82"/>
      <c r="C220" s="82"/>
      <c r="D220" s="82"/>
      <c r="E220" s="171"/>
      <c r="F220" s="76"/>
      <c r="G220" s="76"/>
      <c r="H220" s="76"/>
      <c r="I220" s="76"/>
      <c r="J220" s="4"/>
    </row>
    <row r="221" spans="1:10" x14ac:dyDescent="0.25">
      <c r="A221" s="82"/>
      <c r="B221" s="82"/>
      <c r="C221" s="82"/>
      <c r="D221" s="82"/>
      <c r="E221" s="171"/>
      <c r="F221" s="76"/>
      <c r="G221" s="76"/>
      <c r="H221" s="76"/>
      <c r="I221" s="76"/>
      <c r="J221" s="4"/>
    </row>
    <row r="222" spans="1:10" x14ac:dyDescent="0.25">
      <c r="A222" s="82"/>
      <c r="B222" s="82"/>
      <c r="C222" s="82"/>
      <c r="D222" s="82"/>
      <c r="E222" s="171"/>
      <c r="F222" s="76"/>
      <c r="G222" s="76"/>
      <c r="H222" s="76"/>
      <c r="I222" s="76"/>
      <c r="J222" s="4"/>
    </row>
    <row r="223" spans="1:10" x14ac:dyDescent="0.25">
      <c r="A223" s="82"/>
      <c r="B223" s="82"/>
      <c r="C223" s="82"/>
      <c r="D223" s="82"/>
      <c r="E223" s="171"/>
      <c r="F223" s="76"/>
      <c r="G223" s="76"/>
      <c r="H223" s="76"/>
      <c r="I223" s="76"/>
      <c r="J223" s="4"/>
    </row>
    <row r="224" spans="1:10" x14ac:dyDescent="0.25">
      <c r="A224" s="82"/>
      <c r="B224" s="82"/>
      <c r="C224" s="82"/>
      <c r="D224" s="82"/>
      <c r="E224" s="171"/>
      <c r="F224" s="76"/>
      <c r="G224" s="76"/>
      <c r="H224" s="76"/>
      <c r="I224" s="76"/>
      <c r="J224" s="4"/>
    </row>
    <row r="225" spans="1:10" x14ac:dyDescent="0.25">
      <c r="A225" s="82"/>
      <c r="B225" s="82"/>
      <c r="C225" s="82"/>
      <c r="D225" s="82"/>
      <c r="E225" s="171"/>
      <c r="F225" s="76"/>
      <c r="G225" s="76"/>
      <c r="H225" s="76"/>
      <c r="I225" s="76"/>
      <c r="J225" s="4"/>
    </row>
    <row r="226" spans="1:10" x14ac:dyDescent="0.25">
      <c r="A226" s="82"/>
      <c r="B226" s="82"/>
      <c r="C226" s="82"/>
      <c r="D226" s="82"/>
      <c r="E226" s="171"/>
      <c r="F226" s="76"/>
      <c r="G226" s="76"/>
      <c r="H226" s="76"/>
      <c r="I226" s="76"/>
      <c r="J226" s="4"/>
    </row>
    <row r="227" spans="1:10" x14ac:dyDescent="0.25">
      <c r="A227" s="82"/>
      <c r="B227" s="82"/>
      <c r="C227" s="82"/>
      <c r="D227" s="82"/>
      <c r="E227" s="171"/>
      <c r="F227" s="76"/>
      <c r="G227" s="76"/>
      <c r="H227" s="76"/>
      <c r="I227" s="76"/>
      <c r="J227" s="4"/>
    </row>
    <row r="228" spans="1:10" x14ac:dyDescent="0.25">
      <c r="A228" s="82"/>
      <c r="B228" s="82"/>
      <c r="C228" s="82"/>
      <c r="D228" s="82"/>
      <c r="E228" s="171"/>
      <c r="F228" s="76"/>
      <c r="G228" s="76"/>
      <c r="H228" s="76"/>
      <c r="I228" s="76"/>
      <c r="J228" s="4"/>
    </row>
    <row r="229" spans="1:10" x14ac:dyDescent="0.25">
      <c r="A229" s="82"/>
      <c r="B229" s="82"/>
      <c r="C229" s="82"/>
      <c r="D229" s="82"/>
      <c r="E229" s="171"/>
      <c r="F229" s="76"/>
      <c r="G229" s="76"/>
      <c r="H229" s="76"/>
      <c r="I229" s="76"/>
      <c r="J229" s="4"/>
    </row>
    <row r="230" spans="1:10" x14ac:dyDescent="0.25">
      <c r="A230" s="82"/>
      <c r="B230" s="82"/>
      <c r="C230" s="82"/>
      <c r="D230" s="82"/>
      <c r="E230" s="171"/>
      <c r="F230" s="76"/>
      <c r="G230" s="76"/>
      <c r="H230" s="76"/>
      <c r="I230" s="76"/>
      <c r="J230" s="4"/>
    </row>
    <row r="231" spans="1:10" x14ac:dyDescent="0.25">
      <c r="A231" s="82"/>
      <c r="B231" s="82"/>
      <c r="C231" s="82"/>
      <c r="D231" s="82"/>
      <c r="E231" s="171"/>
      <c r="F231" s="76"/>
      <c r="G231" s="76"/>
      <c r="H231" s="76"/>
      <c r="I231" s="76"/>
      <c r="J231" s="4"/>
    </row>
    <row r="232" spans="1:10" x14ac:dyDescent="0.25">
      <c r="A232" s="82"/>
      <c r="B232" s="82"/>
      <c r="C232" s="82"/>
      <c r="D232" s="82"/>
      <c r="E232" s="171"/>
      <c r="F232" s="76"/>
      <c r="G232" s="76"/>
      <c r="H232" s="76"/>
      <c r="I232" s="76"/>
      <c r="J232" s="4"/>
    </row>
    <row r="233" spans="1:10" x14ac:dyDescent="0.25">
      <c r="A233" s="82"/>
      <c r="B233" s="82"/>
      <c r="C233" s="82"/>
      <c r="D233" s="82"/>
      <c r="E233" s="171"/>
      <c r="F233" s="76"/>
      <c r="G233" s="76"/>
      <c r="H233" s="76"/>
      <c r="I233" s="76"/>
      <c r="J233" s="4"/>
    </row>
    <row r="234" spans="1:10" x14ac:dyDescent="0.25">
      <c r="A234" s="82"/>
      <c r="B234" s="82"/>
      <c r="C234" s="82"/>
      <c r="D234" s="82"/>
      <c r="E234" s="171"/>
      <c r="F234" s="76"/>
      <c r="G234" s="76"/>
      <c r="H234" s="76"/>
      <c r="I234" s="76"/>
      <c r="J234" s="4"/>
    </row>
    <row r="235" spans="1:10" x14ac:dyDescent="0.25">
      <c r="A235" s="82"/>
      <c r="B235" s="82"/>
      <c r="C235" s="82"/>
      <c r="D235" s="82"/>
      <c r="E235" s="171"/>
      <c r="F235" s="76"/>
      <c r="G235" s="76"/>
      <c r="H235" s="76"/>
      <c r="I235" s="76"/>
      <c r="J235" s="4"/>
    </row>
    <row r="236" spans="1:10" x14ac:dyDescent="0.25">
      <c r="A236" s="82"/>
      <c r="B236" s="82"/>
      <c r="C236" s="82"/>
      <c r="D236" s="82"/>
      <c r="E236" s="171"/>
      <c r="F236" s="76"/>
      <c r="G236" s="76"/>
      <c r="H236" s="76"/>
      <c r="I236" s="76"/>
      <c r="J236" s="4"/>
    </row>
    <row r="237" spans="1:10" x14ac:dyDescent="0.25">
      <c r="A237" s="82"/>
      <c r="B237" s="82"/>
      <c r="C237" s="82"/>
      <c r="D237" s="82"/>
      <c r="E237" s="171"/>
      <c r="F237" s="76"/>
      <c r="G237" s="76"/>
      <c r="H237" s="76"/>
      <c r="I237" s="76"/>
      <c r="J237" s="4"/>
    </row>
    <row r="238" spans="1:10" x14ac:dyDescent="0.25">
      <c r="A238" s="82"/>
      <c r="B238" s="82"/>
      <c r="C238" s="82"/>
      <c r="D238" s="82"/>
      <c r="E238" s="171"/>
      <c r="F238" s="76"/>
      <c r="G238" s="76"/>
      <c r="H238" s="76"/>
      <c r="I238" s="76"/>
      <c r="J238" s="4"/>
    </row>
    <row r="239" spans="1:10" x14ac:dyDescent="0.25">
      <c r="A239" s="82"/>
      <c r="B239" s="82"/>
      <c r="C239" s="82"/>
      <c r="D239" s="82"/>
      <c r="E239" s="171"/>
      <c r="F239" s="76"/>
      <c r="G239" s="76"/>
      <c r="H239" s="76"/>
      <c r="I239" s="76"/>
      <c r="J239" s="4"/>
    </row>
    <row r="240" spans="1:10" x14ac:dyDescent="0.25">
      <c r="A240" s="82"/>
      <c r="B240" s="82"/>
      <c r="C240" s="82"/>
      <c r="D240" s="82"/>
      <c r="E240" s="171"/>
      <c r="F240" s="76"/>
      <c r="G240" s="76"/>
      <c r="H240" s="76"/>
      <c r="I240" s="76"/>
      <c r="J240" s="4"/>
    </row>
    <row r="241" spans="1:10" x14ac:dyDescent="0.25">
      <c r="A241" s="82"/>
      <c r="B241" s="82"/>
      <c r="C241" s="82"/>
      <c r="D241" s="82"/>
      <c r="E241" s="171"/>
      <c r="F241" s="76"/>
      <c r="G241" s="76"/>
      <c r="H241" s="76"/>
      <c r="I241" s="76"/>
      <c r="J241" s="4"/>
    </row>
    <row r="242" spans="1:10" x14ac:dyDescent="0.25">
      <c r="A242" s="82"/>
      <c r="B242" s="82"/>
      <c r="C242" s="82"/>
      <c r="D242" s="82"/>
      <c r="E242" s="171"/>
      <c r="F242" s="76"/>
      <c r="G242" s="76"/>
      <c r="H242" s="76"/>
      <c r="I242" s="76"/>
      <c r="J242" s="4"/>
    </row>
    <row r="243" spans="1:10" x14ac:dyDescent="0.25">
      <c r="A243" s="82"/>
      <c r="B243" s="82"/>
      <c r="C243" s="82"/>
      <c r="D243" s="82"/>
      <c r="E243" s="171"/>
      <c r="F243" s="76"/>
      <c r="G243" s="76"/>
      <c r="H243" s="76"/>
      <c r="I243" s="76"/>
      <c r="J243" s="4"/>
    </row>
    <row r="244" spans="1:10" x14ac:dyDescent="0.25">
      <c r="A244" s="82"/>
      <c r="B244" s="82"/>
      <c r="C244" s="82"/>
      <c r="D244" s="82"/>
      <c r="E244" s="171"/>
      <c r="F244" s="76"/>
      <c r="G244" s="76"/>
      <c r="H244" s="76"/>
      <c r="I244" s="76"/>
      <c r="J244" s="4"/>
    </row>
    <row r="245" spans="1:10" x14ac:dyDescent="0.25">
      <c r="A245" s="82"/>
      <c r="B245" s="82"/>
      <c r="C245" s="82"/>
      <c r="D245" s="82"/>
      <c r="E245" s="171"/>
      <c r="F245" s="76"/>
      <c r="G245" s="76"/>
      <c r="H245" s="76"/>
      <c r="I245" s="76"/>
      <c r="J245" s="4"/>
    </row>
    <row r="246" spans="1:10" x14ac:dyDescent="0.25">
      <c r="A246" s="82"/>
      <c r="B246" s="82"/>
      <c r="C246" s="82"/>
      <c r="D246" s="82"/>
      <c r="E246" s="171"/>
      <c r="F246" s="76"/>
      <c r="G246" s="76"/>
      <c r="H246" s="76"/>
      <c r="I246" s="76"/>
      <c r="J246" s="4"/>
    </row>
    <row r="247" spans="1:10" x14ac:dyDescent="0.25">
      <c r="A247" s="82"/>
      <c r="B247" s="82"/>
      <c r="C247" s="82"/>
      <c r="D247" s="82"/>
      <c r="E247" s="171"/>
      <c r="F247" s="76"/>
      <c r="G247" s="76"/>
      <c r="H247" s="76"/>
      <c r="I247" s="76"/>
      <c r="J247" s="4"/>
    </row>
    <row r="248" spans="1:10" x14ac:dyDescent="0.25">
      <c r="A248" s="82"/>
      <c r="B248" s="82"/>
      <c r="C248" s="82"/>
      <c r="D248" s="82"/>
      <c r="E248" s="171"/>
      <c r="F248" s="76"/>
      <c r="G248" s="76"/>
      <c r="H248" s="76"/>
      <c r="I248" s="76"/>
      <c r="J248" s="4"/>
    </row>
    <row r="249" spans="1:10" x14ac:dyDescent="0.25">
      <c r="A249" s="82"/>
      <c r="B249" s="82"/>
      <c r="C249" s="82"/>
      <c r="D249" s="82"/>
      <c r="E249" s="171"/>
      <c r="F249" s="76"/>
      <c r="G249" s="76"/>
      <c r="H249" s="76"/>
      <c r="I249" s="76"/>
      <c r="J249" s="4"/>
    </row>
    <row r="250" spans="1:10" x14ac:dyDescent="0.25">
      <c r="A250" s="82"/>
      <c r="B250" s="82"/>
      <c r="C250" s="82"/>
      <c r="D250" s="82"/>
      <c r="E250" s="171"/>
      <c r="F250" s="76"/>
      <c r="G250" s="76"/>
      <c r="H250" s="76"/>
      <c r="I250" s="76"/>
      <c r="J250" s="4"/>
    </row>
    <row r="251" spans="1:10" x14ac:dyDescent="0.25">
      <c r="A251" s="82"/>
      <c r="B251" s="82"/>
      <c r="C251" s="82"/>
      <c r="D251" s="82"/>
      <c r="E251" s="171"/>
      <c r="F251" s="76"/>
      <c r="G251" s="76"/>
      <c r="H251" s="76"/>
      <c r="I251" s="76"/>
      <c r="J251" s="4"/>
    </row>
    <row r="252" spans="1:10" x14ac:dyDescent="0.25">
      <c r="A252" s="82"/>
      <c r="B252" s="82"/>
      <c r="C252" s="82"/>
      <c r="D252" s="82"/>
      <c r="E252" s="171"/>
      <c r="F252" s="76"/>
      <c r="G252" s="76"/>
      <c r="H252" s="76"/>
      <c r="I252" s="76"/>
      <c r="J252" s="4"/>
    </row>
    <row r="253" spans="1:10" x14ac:dyDescent="0.25">
      <c r="A253" s="82"/>
      <c r="B253" s="82"/>
      <c r="C253" s="82"/>
      <c r="D253" s="82"/>
      <c r="E253" s="171"/>
      <c r="F253" s="76"/>
      <c r="G253" s="76"/>
      <c r="H253" s="76"/>
      <c r="I253" s="76"/>
      <c r="J253" s="4"/>
    </row>
    <row r="254" spans="1:10" x14ac:dyDescent="0.25">
      <c r="A254" s="82"/>
      <c r="B254" s="82"/>
      <c r="C254" s="82"/>
      <c r="D254" s="82"/>
      <c r="E254" s="171"/>
      <c r="F254" s="76"/>
      <c r="G254" s="76"/>
      <c r="H254" s="76"/>
      <c r="I254" s="76"/>
      <c r="J254" s="4"/>
    </row>
    <row r="255" spans="1:10" x14ac:dyDescent="0.25">
      <c r="A255" s="82"/>
      <c r="B255" s="82"/>
      <c r="C255" s="82"/>
      <c r="D255" s="82"/>
      <c r="E255" s="171"/>
      <c r="F255" s="76"/>
      <c r="G255" s="76"/>
      <c r="H255" s="76"/>
      <c r="I255" s="76"/>
      <c r="J255" s="4"/>
    </row>
    <row r="256" spans="1:10" x14ac:dyDescent="0.25">
      <c r="A256" s="82"/>
      <c r="B256" s="82"/>
      <c r="C256" s="82"/>
      <c r="D256" s="82"/>
      <c r="E256" s="171"/>
      <c r="F256" s="76"/>
      <c r="G256" s="76"/>
      <c r="H256" s="76"/>
      <c r="I256" s="76"/>
      <c r="J256" s="4"/>
    </row>
    <row r="257" spans="1:10" x14ac:dyDescent="0.25">
      <c r="A257" s="82"/>
      <c r="B257" s="82"/>
      <c r="C257" s="82"/>
      <c r="D257" s="82"/>
      <c r="E257" s="171"/>
      <c r="F257" s="76"/>
      <c r="G257" s="76"/>
      <c r="H257" s="76"/>
      <c r="I257" s="76"/>
      <c r="J257" s="4"/>
    </row>
    <row r="258" spans="1:10" x14ac:dyDescent="0.25">
      <c r="A258" s="82"/>
      <c r="B258" s="82"/>
      <c r="C258" s="82"/>
      <c r="D258" s="82"/>
      <c r="E258" s="171"/>
      <c r="F258" s="76"/>
      <c r="G258" s="76"/>
      <c r="H258" s="76"/>
      <c r="I258" s="76"/>
      <c r="J258" s="4"/>
    </row>
    <row r="259" spans="1:10" x14ac:dyDescent="0.25">
      <c r="A259" s="82"/>
      <c r="B259" s="82"/>
      <c r="C259" s="82"/>
      <c r="D259" s="82"/>
      <c r="E259" s="171"/>
      <c r="F259" s="76"/>
      <c r="G259" s="76"/>
      <c r="H259" s="76"/>
      <c r="I259" s="76"/>
      <c r="J259" s="4"/>
    </row>
    <row r="260" spans="1:10" x14ac:dyDescent="0.25">
      <c r="A260" s="82"/>
      <c r="B260" s="82"/>
      <c r="C260" s="82"/>
      <c r="D260" s="82"/>
      <c r="E260" s="171"/>
      <c r="F260" s="76"/>
      <c r="G260" s="76"/>
      <c r="H260" s="76"/>
      <c r="I260" s="76"/>
      <c r="J260" s="4"/>
    </row>
    <row r="261" spans="1:10" x14ac:dyDescent="0.25">
      <c r="A261" s="82"/>
      <c r="B261" s="82"/>
      <c r="C261" s="82"/>
      <c r="D261" s="82"/>
      <c r="E261" s="171"/>
      <c r="F261" s="76"/>
      <c r="G261" s="76"/>
      <c r="H261" s="76"/>
      <c r="I261" s="76"/>
      <c r="J261" s="4"/>
    </row>
    <row r="262" spans="1:10" x14ac:dyDescent="0.25">
      <c r="A262" s="82"/>
      <c r="B262" s="82"/>
      <c r="C262" s="82"/>
      <c r="D262" s="82"/>
      <c r="E262" s="171"/>
      <c r="F262" s="76"/>
      <c r="G262" s="76"/>
      <c r="H262" s="76"/>
      <c r="I262" s="76"/>
      <c r="J262" s="4"/>
    </row>
    <row r="263" spans="1:10" x14ac:dyDescent="0.25">
      <c r="A263" s="82"/>
      <c r="B263" s="82"/>
      <c r="C263" s="82"/>
      <c r="D263" s="82"/>
      <c r="E263" s="171"/>
      <c r="F263" s="76"/>
      <c r="G263" s="76"/>
      <c r="H263" s="76"/>
      <c r="I263" s="76"/>
      <c r="J263" s="4"/>
    </row>
    <row r="264" spans="1:10" x14ac:dyDescent="0.25">
      <c r="A264" s="82"/>
      <c r="B264" s="82"/>
      <c r="C264" s="82"/>
      <c r="D264" s="82"/>
      <c r="E264" s="171"/>
      <c r="F264" s="76"/>
      <c r="G264" s="76"/>
      <c r="H264" s="76"/>
      <c r="I264" s="76"/>
      <c r="J264" s="4"/>
    </row>
    <row r="265" spans="1:10" x14ac:dyDescent="0.25">
      <c r="A265" s="82"/>
      <c r="B265" s="82"/>
      <c r="C265" s="82"/>
      <c r="D265" s="82"/>
      <c r="E265" s="171"/>
      <c r="F265" s="76"/>
      <c r="G265" s="76"/>
      <c r="H265" s="76"/>
      <c r="I265" s="76"/>
      <c r="J265" s="4"/>
    </row>
    <row r="266" spans="1:10" x14ac:dyDescent="0.25">
      <c r="A266" s="82"/>
      <c r="B266" s="82"/>
      <c r="C266" s="82"/>
      <c r="D266" s="82"/>
      <c r="E266" s="171"/>
      <c r="F266" s="76"/>
      <c r="G266" s="76"/>
      <c r="H266" s="76"/>
      <c r="I266" s="76"/>
      <c r="J266" s="4"/>
    </row>
    <row r="267" spans="1:10" x14ac:dyDescent="0.25">
      <c r="A267" s="82"/>
      <c r="B267" s="82"/>
      <c r="C267" s="82"/>
      <c r="D267" s="82"/>
      <c r="E267" s="171"/>
      <c r="F267" s="76"/>
      <c r="G267" s="76"/>
      <c r="H267" s="76"/>
      <c r="I267" s="76"/>
      <c r="J267" s="4"/>
    </row>
    <row r="268" spans="1:10" x14ac:dyDescent="0.25">
      <c r="A268" s="82"/>
      <c r="B268" s="82"/>
      <c r="C268" s="82"/>
      <c r="D268" s="82"/>
      <c r="E268" s="171"/>
      <c r="F268" s="76"/>
      <c r="G268" s="76"/>
      <c r="H268" s="76"/>
      <c r="I268" s="76"/>
      <c r="J268" s="4"/>
    </row>
    <row r="269" spans="1:10" x14ac:dyDescent="0.25">
      <c r="A269" s="82"/>
      <c r="B269" s="82"/>
      <c r="C269" s="82"/>
      <c r="D269" s="82"/>
      <c r="E269" s="171"/>
      <c r="F269" s="76"/>
      <c r="G269" s="76"/>
      <c r="H269" s="76"/>
      <c r="I269" s="76"/>
      <c r="J269" s="4"/>
    </row>
    <row r="270" spans="1:10" x14ac:dyDescent="0.25">
      <c r="A270" s="82"/>
      <c r="B270" s="82"/>
      <c r="C270" s="82"/>
      <c r="D270" s="82"/>
      <c r="E270" s="171"/>
      <c r="F270" s="76"/>
      <c r="G270" s="76"/>
      <c r="H270" s="76"/>
      <c r="I270" s="76"/>
      <c r="J270" s="4"/>
    </row>
    <row r="271" spans="1:10" x14ac:dyDescent="0.25">
      <c r="A271" s="82"/>
      <c r="B271" s="82"/>
      <c r="C271" s="82"/>
      <c r="D271" s="82"/>
      <c r="E271" s="171"/>
      <c r="F271" s="76"/>
      <c r="G271" s="76"/>
      <c r="H271" s="76"/>
      <c r="I271" s="76"/>
      <c r="J271" s="4"/>
    </row>
    <row r="272" spans="1:10" x14ac:dyDescent="0.25">
      <c r="A272" s="82"/>
      <c r="B272" s="82"/>
      <c r="C272" s="82"/>
      <c r="D272" s="82"/>
      <c r="E272" s="171"/>
      <c r="F272" s="76"/>
      <c r="G272" s="76"/>
      <c r="H272" s="76"/>
      <c r="I272" s="76"/>
      <c r="J272" s="4"/>
    </row>
    <row r="273" spans="1:10" x14ac:dyDescent="0.25">
      <c r="A273" s="82"/>
      <c r="B273" s="82"/>
      <c r="C273" s="82"/>
      <c r="D273" s="82"/>
      <c r="E273" s="171"/>
      <c r="F273" s="76"/>
      <c r="G273" s="76"/>
      <c r="H273" s="76"/>
      <c r="I273" s="76"/>
      <c r="J273" s="4"/>
    </row>
    <row r="274" spans="1:10" x14ac:dyDescent="0.25">
      <c r="A274" s="82"/>
      <c r="B274" s="82"/>
      <c r="C274" s="82"/>
      <c r="D274" s="82"/>
      <c r="E274" s="171"/>
      <c r="F274" s="76"/>
      <c r="G274" s="76"/>
      <c r="H274" s="76"/>
      <c r="I274" s="76"/>
      <c r="J274" s="4"/>
    </row>
  </sheetData>
  <mergeCells count="1">
    <mergeCell ref="R1:T3"/>
  </mergeCells>
  <pageMargins left="0.7" right="0.7" top="0.75" bottom="0.75" header="0.3" footer="0.3"/>
  <pageSetup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90854-D005-45B7-8382-5D4CE248E3CC}">
  <sheetPr codeName="Sheet5">
    <tabColor rgb="FFFFC000"/>
    <outlinePr showOutlineSymbols="0"/>
  </sheetPr>
  <dimension ref="A1:AC115"/>
  <sheetViews>
    <sheetView showGridLines="0" tabSelected="1" showOutlineSymbols="0" topLeftCell="G1" zoomScale="90" zoomScaleNormal="90" workbookViewId="0">
      <selection activeCell="J11" sqref="J11"/>
    </sheetView>
  </sheetViews>
  <sheetFormatPr defaultRowHeight="15" outlineLevelRow="1" outlineLevelCol="5" x14ac:dyDescent="0.25"/>
  <cols>
    <col min="1" max="1" width="13.5703125" style="14" customWidth="1" outlineLevel="5"/>
    <col min="2" max="2" width="8.42578125" style="14" customWidth="1" outlineLevel="5"/>
    <col min="3" max="3" width="8.85546875" style="14" customWidth="1" outlineLevel="5"/>
    <col min="4" max="5" width="21.42578125" style="14" customWidth="1" outlineLevel="5"/>
    <col min="6" max="6" width="14" style="14" customWidth="1" outlineLevel="5"/>
    <col min="7" max="7" width="11" style="14" customWidth="1" outlineLevel="5"/>
    <col min="8" max="8" width="14.5703125" style="14" customWidth="1" outlineLevel="5"/>
    <col min="9" max="9" width="3.5703125" customWidth="1"/>
    <col min="10" max="10" width="57.42578125" bestFit="1" customWidth="1"/>
    <col min="11" max="12" width="16.5703125" style="52" customWidth="1"/>
    <col min="13" max="13" width="19.42578125" style="52" bestFit="1" customWidth="1"/>
    <col min="14" max="15" width="17.140625" style="52" customWidth="1" outlineLevel="1"/>
    <col min="16" max="16" width="5.85546875" bestFit="1" customWidth="1"/>
    <col min="17" max="17" width="18.85546875" customWidth="1"/>
    <col min="18" max="18" width="18.5703125" customWidth="1"/>
    <col min="21" max="21" width="53.85546875" bestFit="1" customWidth="1"/>
    <col min="28" max="28" width="12.5703125" bestFit="1" customWidth="1"/>
  </cols>
  <sheetData>
    <row r="1" spans="1:29" s="14" customFormat="1" outlineLevel="1" x14ac:dyDescent="0.25">
      <c r="A1" s="14" t="s">
        <v>16</v>
      </c>
      <c r="D1" s="23">
        <v>1000000</v>
      </c>
      <c r="E1" s="23"/>
      <c r="J1" s="21" t="s">
        <v>7</v>
      </c>
      <c r="K1" s="5" t="s">
        <v>137</v>
      </c>
      <c r="L1" s="5" t="s">
        <v>138</v>
      </c>
      <c r="M1" s="5" t="s">
        <v>171</v>
      </c>
      <c r="N1"/>
      <c r="O1"/>
    </row>
    <row r="2" spans="1:29" ht="30" x14ac:dyDescent="0.25">
      <c r="J2" s="21" t="s">
        <v>223</v>
      </c>
      <c r="K2" s="80" t="s">
        <v>172</v>
      </c>
      <c r="L2" s="81" t="s">
        <v>111</v>
      </c>
      <c r="M2" s="81" t="s">
        <v>2414</v>
      </c>
      <c r="N2"/>
      <c r="O2"/>
      <c r="Q2" s="59" t="s">
        <v>139</v>
      </c>
      <c r="R2" s="4" t="s">
        <v>969</v>
      </c>
    </row>
    <row r="3" spans="1:29" x14ac:dyDescent="0.25">
      <c r="J3" s="12" t="str">
        <f>A6&amp;" Scenario LCR as of " &amp; TEXT(Date,"Mmmm d, yyyy")</f>
        <v>95%VAR-1YR Scenario LCR as of November 18, 2024</v>
      </c>
      <c r="K3" s="51"/>
      <c r="L3" s="51"/>
      <c r="M3" s="51"/>
      <c r="N3"/>
      <c r="O3"/>
      <c r="Q3" s="59" t="s">
        <v>140</v>
      </c>
      <c r="R3" s="60">
        <f>Date</f>
        <v>45614</v>
      </c>
      <c r="U3" s="17" t="s">
        <v>144</v>
      </c>
    </row>
    <row r="4" spans="1:29" ht="5.0999999999999996" customHeight="1" x14ac:dyDescent="0.25">
      <c r="N4"/>
      <c r="O4"/>
    </row>
    <row r="5" spans="1:29" x14ac:dyDescent="0.25">
      <c r="A5" s="22" t="s">
        <v>65</v>
      </c>
      <c r="B5" s="22" t="s">
        <v>71</v>
      </c>
      <c r="C5" s="22" t="s">
        <v>75</v>
      </c>
      <c r="D5" s="21" t="s">
        <v>70</v>
      </c>
      <c r="E5" s="21"/>
      <c r="F5" s="21" t="s">
        <v>51</v>
      </c>
      <c r="G5" s="21" t="s">
        <v>73</v>
      </c>
      <c r="H5" s="21" t="s">
        <v>73</v>
      </c>
      <c r="J5" s="8" t="str">
        <f>"Cash Flow Usage ($"&amp;IF($D$1=1,"",IF($D$1=1000,"Thousands",IF($D$1=1000000,"Millions",TEXT($D$1,"#,##0")))&amp;")")</f>
        <v>Cash Flow Usage ($Millions)</v>
      </c>
      <c r="K5" s="9" t="s">
        <v>137</v>
      </c>
      <c r="L5" s="9" t="s">
        <v>138</v>
      </c>
      <c r="M5" s="9" t="s">
        <v>171</v>
      </c>
      <c r="N5"/>
      <c r="O5"/>
      <c r="Q5" s="59" t="s">
        <v>161</v>
      </c>
      <c r="R5" s="4" t="s">
        <v>162</v>
      </c>
      <c r="U5" s="61" t="s">
        <v>141</v>
      </c>
    </row>
    <row r="6" spans="1:29" ht="17.25" x14ac:dyDescent="0.25">
      <c r="A6" s="5" t="s">
        <v>235</v>
      </c>
      <c r="B6" s="5" t="s">
        <v>49</v>
      </c>
      <c r="C6" s="14" t="s">
        <v>2773</v>
      </c>
      <c r="D6" s="5" t="s">
        <v>1430</v>
      </c>
      <c r="E6" s="5" t="s">
        <v>7408</v>
      </c>
      <c r="J6" s="10" t="s">
        <v>236</v>
      </c>
      <c r="K6" s="65">
        <f ca="1">-SUMIFS(INDIRECT("'"&amp;K$2&amp;"'!"&amp;$C6),INDIRECT("'"&amp;K$2&amp;"'!$F:$F"),$D6)/$D$1-SUMIFS(INDIRECT("'"&amp;K$2&amp;"'!"&amp;$C6),INDIRECT("'"&amp;K$2&amp;"'!$F:$F"),$E6)/$D$1</f>
        <v>-378.65482948547583</v>
      </c>
      <c r="L6" s="46">
        <f ca="1">-SUMIFS(INDIRECT("'"&amp;L$2&amp;"'!"&amp;$C6),INDIRECT("'"&amp;L$2&amp;"'!$F:$F"),$D6)/$D$1-SUMIFS(INDIRECT("'"&amp;L$2&amp;"'!"&amp;$C6),INDIRECT("'"&amp;L$2&amp;"'!$F:$F"),$E6)/$D$1</f>
        <v>-8.1975810337362827</v>
      </c>
      <c r="M6" s="65">
        <f ca="1">-SUMIFS(INDIRECT("'"&amp;M$2&amp;"'!"&amp;$C6),INDIRECT("'"&amp;M$2&amp;"'!$F:$F"),$D6)/$D$1-SUMIFS(INDIRECT("'"&amp;M$2&amp;"'!"&amp;$C6),INDIRECT("'"&amp;M$2&amp;"'!$F:$F"),$E6)/$D$1</f>
        <v>-143.98522025232847</v>
      </c>
      <c r="N6"/>
      <c r="O6"/>
      <c r="Q6" s="63" t="s">
        <v>151</v>
      </c>
      <c r="U6" s="64" t="s">
        <v>166</v>
      </c>
      <c r="V6" s="1"/>
    </row>
    <row r="7" spans="1:29" ht="17.25" x14ac:dyDescent="0.25">
      <c r="A7" s="20" t="str">
        <f t="shared" ref="A7:A14" si="0">+A6</f>
        <v>95%VAR-1YR</v>
      </c>
      <c r="B7" s="20" t="str">
        <f t="shared" ref="B7:B14" si="1">+B6</f>
        <v>Annual</v>
      </c>
      <c r="C7" s="14" t="s">
        <v>2773</v>
      </c>
      <c r="D7" s="5" t="s">
        <v>1431</v>
      </c>
      <c r="E7" s="5"/>
      <c r="J7" s="10" t="s">
        <v>960</v>
      </c>
      <c r="K7" s="46">
        <f ca="1">-SUMIFS(INDIRECT("'"&amp;K$2&amp;"'!"&amp;$C7),INDIRECT("'"&amp;K$2&amp;"'!$F:$F"),$D7)/$D$1</f>
        <v>-57.921264083409575</v>
      </c>
      <c r="L7" s="46">
        <f t="shared" ref="L7:M7" ca="1" si="2">-SUMIFS(INDIRECT("'"&amp;L$2&amp;"'!"&amp;$C7),INDIRECT("'"&amp;L$2&amp;"'!$F:$F"),$D7)/$D$1</f>
        <v>0</v>
      </c>
      <c r="M7" s="46">
        <f t="shared" ca="1" si="2"/>
        <v>-0.64184689508510151</v>
      </c>
      <c r="N7"/>
      <c r="O7"/>
      <c r="U7" s="3"/>
    </row>
    <row r="8" spans="1:29" ht="15.75" thickBot="1" x14ac:dyDescent="0.3">
      <c r="A8" s="20" t="str">
        <f t="shared" si="0"/>
        <v>95%VAR-1YR</v>
      </c>
      <c r="B8" s="20" t="str">
        <f t="shared" si="1"/>
        <v>Annual</v>
      </c>
      <c r="J8" s="7" t="s">
        <v>13</v>
      </c>
      <c r="K8" s="47">
        <f ca="1">SUM(K6:K7)</f>
        <v>-436.57609356888543</v>
      </c>
      <c r="L8" s="47">
        <f ca="1">SUM(L6:L7)</f>
        <v>-8.1975810337362827</v>
      </c>
      <c r="M8" s="47">
        <f ca="1">SUM(M6:M7)</f>
        <v>-144.62706714741358</v>
      </c>
      <c r="N8"/>
      <c r="O8"/>
    </row>
    <row r="9" spans="1:29" ht="18" thickTop="1" x14ac:dyDescent="0.25">
      <c r="A9" s="20" t="str">
        <f t="shared" si="0"/>
        <v>95%VAR-1YR</v>
      </c>
      <c r="B9" s="20" t="str">
        <f t="shared" si="1"/>
        <v>Annual</v>
      </c>
      <c r="D9" s="16" t="s">
        <v>197</v>
      </c>
      <c r="E9" s="16"/>
      <c r="J9" s="10" t="s">
        <v>237</v>
      </c>
      <c r="K9" s="182">
        <f ca="1">(SUMIFS(INDIRECT("'"&amp;K$2&amp;"'!$G:$G"),INDIRECT("'"&amp;K$2&amp;"'!$A:$A"),TRUE,INDIRECT("'"&amp;K$2&amp;"'!$H:$H"),"Cash")+SUMIFS(INDIRECT("'"&amp;K$2&amp;"'!$G:$G"),INDIRECT("'"&amp;K$2&amp;"'!$A:$A"),TRUE,INDIRECT("'"&amp;K$2&amp;"'!$H:$H"),"Generic Bond",INDIRECT("'"&amp;K$2&amp;"'!$B:$B"),"&lt;"&amp;(VALUE(TEXT(NewDate,"yyyymmdd")+10000))))/$D$1</f>
        <v>816.77979836030374</v>
      </c>
      <c r="L9" s="172">
        <f ca="1">(SUMIFS(INDIRECT("'"&amp;L$2&amp;"'!$G:$G"),INDIRECT("'"&amp;L$2&amp;"'!$A:$A"),TRUE,INDIRECT("'"&amp;L$2&amp;"'!$H:$H"),"Cash")+SUMIFS(INDIRECT("'"&amp;L$2&amp;"'!$G:$G"),INDIRECT("'"&amp;L$2&amp;"'!$A:$A"),TRUE,INDIRECT("'"&amp;L$2&amp;"'!$H:$H"),"Generic Bond",INDIRECT("'"&amp;L$2&amp;"'!$B:$B"),"&lt;"&amp;(VALUE(TEXT(NewDate,"yyyymmdd")+10000))))/$D$1</f>
        <v>8.6395999233466316</v>
      </c>
      <c r="M9" s="172">
        <f ca="1">(SUMIFS(INDIRECT("'"&amp;M$2&amp;"'!$G:$G"),INDIRECT("'"&amp;M$2&amp;"'!$A:$A"),TRUE,INDIRECT("'"&amp;M$2&amp;"'!$H:$H"),"Cash")+SUMIFS(INDIRECT("'"&amp;M$2&amp;"'!$G:$G"),INDIRECT("'"&amp;M$2&amp;"'!$A:$A"),TRUE,INDIRECT("'"&amp;M$2&amp;"'!$H:$H"),"Generic Bond",INDIRECT("'"&amp;M$2&amp;"'!$B:$B"),"&lt;"&amp;(VALUE(TEXT(NewDate,"yyyymmdd")+10000))))/$D$1</f>
        <v>48.064063859643419</v>
      </c>
      <c r="N9"/>
      <c r="O9"/>
      <c r="R9" t="s">
        <v>1061</v>
      </c>
      <c r="AA9" s="55"/>
      <c r="AB9" s="55"/>
      <c r="AC9" s="55"/>
    </row>
    <row r="10" spans="1:29" ht="17.25" x14ac:dyDescent="0.25">
      <c r="A10" s="20" t="str">
        <f t="shared" si="0"/>
        <v>95%VAR-1YR</v>
      </c>
      <c r="B10" s="20" t="str">
        <f t="shared" si="1"/>
        <v>Annual</v>
      </c>
      <c r="D10" s="16" t="s">
        <v>197</v>
      </c>
      <c r="E10" s="16"/>
      <c r="J10" s="10" t="s">
        <v>247</v>
      </c>
      <c r="K10" s="172">
        <f ca="1">(SUMIFS(INDIRECT("'"&amp;K$2&amp;"'!$G:$G"),INDIRECT("'"&amp;K$2&amp;"'!$A:$A"),FALSE,INDIRECT("'"&amp;K$2&amp;"'!$H:$H"),"Cash")+SUMIFS(INDIRECT("'"&amp;K$2&amp;"'!$G:$G"),INDIRECT("'"&amp;K$2&amp;"'!$A:$A"),FALSE,INDIRECT("'"&amp;K$2&amp;"'!$H:$H"),"Generic Bond",INDIRECT("'"&amp;K$2&amp;"'!$B:$B"),"&lt;"&amp;(VALUE(TEXT(NewDate,"yyyymmdd")+10000))))/$D$1</f>
        <v>129.20224817164595</v>
      </c>
      <c r="L10" s="172">
        <f ca="1">(SUMIFS(INDIRECT("'"&amp;L$2&amp;"'!$G:$G"),INDIRECT("'"&amp;L$2&amp;"'!$A:$A"),FALSE,INDIRECT("'"&amp;L$2&amp;"'!$H:$H"),"Cash")+SUMIFS(INDIRECT("'"&amp;L$2&amp;"'!$G:$G"),INDIRECT("'"&amp;L$2&amp;"'!$A:$A"),FALSE,INDIRECT("'"&amp;L$2&amp;"'!$H:$H"),"Generic Bond",INDIRECT("'"&amp;L$2&amp;"'!$B:$B"),"&lt;"&amp;(VALUE(TEXT(NewDate,"yyyymmdd")+10000))))/$D$1</f>
        <v>22.116098108663731</v>
      </c>
      <c r="M10" s="172">
        <f ca="1">(SUMIFS(INDIRECT("'"&amp;M$2&amp;"'!$G:$G"),INDIRECT("'"&amp;M$2&amp;"'!$A:$A"),FALSE,INDIRECT("'"&amp;M$2&amp;"'!$H:$H"),"Cash")+SUMIFS(INDIRECT("'"&amp;M$2&amp;"'!$G:$G"),INDIRECT("'"&amp;M$2&amp;"'!$A:$A"),FALSE,INDIRECT("'"&amp;M$2&amp;"'!$H:$H"),"Generic Bond",INDIRECT("'"&amp;M$2&amp;"'!$B:$B"),"&lt;"&amp;(VALUE(TEXT(NewDate,"yyyymmdd")+10000))))/$D$1</f>
        <v>325.48629512901181</v>
      </c>
      <c r="N10"/>
      <c r="O10"/>
      <c r="AA10" s="55"/>
      <c r="AB10" s="55"/>
      <c r="AC10" s="55"/>
    </row>
    <row r="11" spans="1:29" ht="17.25" x14ac:dyDescent="0.25">
      <c r="A11" s="20" t="str">
        <f t="shared" si="0"/>
        <v>95%VAR-1YR</v>
      </c>
      <c r="B11" s="20" t="str">
        <f t="shared" si="1"/>
        <v>Annual</v>
      </c>
      <c r="C11" s="20">
        <f>MATCH(A11,Collateral!$2:$2,0)-1</f>
        <v>10</v>
      </c>
      <c r="D11" s="78" t="s">
        <v>210</v>
      </c>
      <c r="E11" s="78"/>
      <c r="J11" s="10" t="s">
        <v>248</v>
      </c>
      <c r="K11" s="173">
        <f ca="1">SUMIFS(OFFSET(Collateral!$A:$A,0,$C11),Collateral!$A:$A,K$2)/$D$1</f>
        <v>-48.754611661110275</v>
      </c>
      <c r="L11" s="173">
        <f ca="1">SUMIFS(OFFSET(Collateral!$A:$A,0,$C11),Collateral!$A:$A,L$2)/$D$1</f>
        <v>0</v>
      </c>
      <c r="M11" s="173">
        <f ca="1">SUMIFS(OFFSET(Collateral!$A:$A,0,$C11),Collateral!$A:$A,M$2)/$D$1</f>
        <v>-30.825669254399997</v>
      </c>
      <c r="N11"/>
      <c r="O11"/>
      <c r="Q11" s="112"/>
      <c r="AA11" s="161"/>
      <c r="AB11" s="161"/>
      <c r="AC11" s="161"/>
    </row>
    <row r="12" spans="1:29" ht="17.25" x14ac:dyDescent="0.25">
      <c r="A12" s="20" t="str">
        <f t="shared" si="0"/>
        <v>95%VAR-1YR</v>
      </c>
      <c r="B12" s="20" t="str">
        <f t="shared" si="1"/>
        <v>Annual</v>
      </c>
      <c r="C12" s="14" t="s">
        <v>2464</v>
      </c>
      <c r="D12" s="5" t="s">
        <v>1431</v>
      </c>
      <c r="E12" s="5"/>
      <c r="J12" s="10" t="s">
        <v>966</v>
      </c>
      <c r="K12" s="173">
        <f ca="1">SUMIFS(INDIRECT("'"&amp;K$2&amp;"'!"&amp;$C12),INDIRECT("'"&amp;K$2&amp;"'!$H:$H"),$D12)/$D$1</f>
        <v>1.5504831687194758</v>
      </c>
      <c r="L12" s="173">
        <f t="shared" ref="L12:M12" ca="1" si="3">SUMIFS(INDIRECT("'"&amp;L$2&amp;"'!"&amp;$C12),INDIRECT("'"&amp;L$2&amp;"'!$H:$H"),$D12)/$D$1</f>
        <v>0</v>
      </c>
      <c r="M12" s="173">
        <f t="shared" ca="1" si="3"/>
        <v>4.4543123728553917E-3</v>
      </c>
      <c r="N12"/>
      <c r="O12"/>
      <c r="S12" t="s">
        <v>1096</v>
      </c>
    </row>
    <row r="13" spans="1:29" ht="15.75" thickBot="1" x14ac:dyDescent="0.3">
      <c r="A13" s="20" t="str">
        <f t="shared" si="0"/>
        <v>95%VAR-1YR</v>
      </c>
      <c r="B13" s="20" t="str">
        <f t="shared" si="1"/>
        <v>Annual</v>
      </c>
      <c r="J13" s="7" t="s">
        <v>246</v>
      </c>
      <c r="K13" s="47">
        <f ca="1">SUM(K9,K10,K11,K12)</f>
        <v>898.77791803955881</v>
      </c>
      <c r="L13" s="47">
        <f ca="1">SUM(L9,L10,L11,L12)</f>
        <v>30.755698032010365</v>
      </c>
      <c r="M13" s="47">
        <f ca="1">SUM(M9,M10,M11,M12)</f>
        <v>342.72914404662805</v>
      </c>
      <c r="N13"/>
      <c r="O13"/>
      <c r="U13" s="6"/>
      <c r="V13" s="6"/>
    </row>
    <row r="14" spans="1:29" ht="15.75" thickTop="1" x14ac:dyDescent="0.25">
      <c r="A14" s="20" t="str">
        <f t="shared" si="0"/>
        <v>95%VAR-1YR</v>
      </c>
      <c r="B14" s="20" t="str">
        <f t="shared" si="1"/>
        <v>Annual</v>
      </c>
      <c r="J14" s="11" t="s">
        <v>15</v>
      </c>
      <c r="K14" s="48">
        <f ca="1">K13/ABS(K8)</f>
        <v>2.058697054830247</v>
      </c>
      <c r="L14" s="48">
        <f ca="1">L13/ABS(L8)</f>
        <v>3.7518016480030543</v>
      </c>
      <c r="M14" s="48">
        <f ca="1">M13/ABS(M8)</f>
        <v>2.3697441343901109</v>
      </c>
      <c r="N14"/>
      <c r="O14"/>
      <c r="R14" s="58"/>
      <c r="S14" s="6"/>
      <c r="U14" s="6"/>
      <c r="V14" s="6"/>
    </row>
    <row r="15" spans="1:29" x14ac:dyDescent="0.25">
      <c r="K15" s="56" t="str">
        <f ca="1">IF(K14=MIN(K$14,K$53,K$66,K$79),"Lowest","")</f>
        <v>Lowest</v>
      </c>
      <c r="L15" s="56" t="str">
        <f ca="1">IF(L14=MIN(L$14,L$53,L$66,L$79),"Lowest","")</f>
        <v/>
      </c>
      <c r="M15" s="56" t="str">
        <f ca="1">IF(M14=MIN(M$14,M$53,M$66,M$79),"Lowest","")</f>
        <v/>
      </c>
      <c r="N15"/>
      <c r="O15"/>
      <c r="R15" s="58"/>
      <c r="S15" s="6"/>
      <c r="U15" s="6"/>
      <c r="V15" s="6"/>
    </row>
    <row r="16" spans="1:29" hidden="1" outlineLevel="1" x14ac:dyDescent="0.25">
      <c r="K16"/>
      <c r="L16"/>
      <c r="M16"/>
      <c r="N16"/>
      <c r="O16"/>
      <c r="U16" s="6"/>
      <c r="V16" s="6"/>
    </row>
    <row r="17" spans="1:22" hidden="1" outlineLevel="1" x14ac:dyDescent="0.25">
      <c r="K17"/>
      <c r="L17"/>
      <c r="M17"/>
      <c r="N17"/>
      <c r="O17"/>
      <c r="U17" s="6"/>
      <c r="V17" s="6"/>
    </row>
    <row r="18" spans="1:22" hidden="1" outlineLevel="1" x14ac:dyDescent="0.25">
      <c r="A18" s="22"/>
      <c r="B18" s="22"/>
      <c r="C18" s="22"/>
      <c r="D18" s="21"/>
      <c r="E18" s="21"/>
      <c r="F18" s="21"/>
      <c r="G18" s="21"/>
      <c r="H18" s="21"/>
      <c r="K18"/>
      <c r="L18"/>
      <c r="M18"/>
      <c r="N18"/>
      <c r="O18"/>
      <c r="U18" s="6"/>
      <c r="V18" s="6"/>
    </row>
    <row r="19" spans="1:22" hidden="1" outlineLevel="1" x14ac:dyDescent="0.25">
      <c r="A19" s="5"/>
      <c r="B19" s="5"/>
      <c r="D19" s="5"/>
      <c r="E19" s="5"/>
      <c r="K19"/>
      <c r="L19"/>
      <c r="M19"/>
      <c r="N19"/>
      <c r="O19"/>
      <c r="U19" s="6"/>
      <c r="V19" s="6"/>
    </row>
    <row r="20" spans="1:22" hidden="1" outlineLevel="1" x14ac:dyDescent="0.25">
      <c r="A20" s="20"/>
      <c r="B20" s="20"/>
      <c r="D20" s="5"/>
      <c r="E20" s="5"/>
      <c r="K20"/>
      <c r="L20"/>
      <c r="M20"/>
      <c r="N20"/>
      <c r="O20"/>
    </row>
    <row r="21" spans="1:22" hidden="1" outlineLevel="1" x14ac:dyDescent="0.25">
      <c r="A21" s="20"/>
      <c r="B21" s="20"/>
      <c r="K21"/>
      <c r="L21"/>
      <c r="M21"/>
      <c r="N21"/>
      <c r="O21"/>
    </row>
    <row r="22" spans="1:22" hidden="1" outlineLevel="1" x14ac:dyDescent="0.25">
      <c r="A22" s="20"/>
      <c r="B22" s="20"/>
      <c r="D22" s="16"/>
      <c r="E22" s="16"/>
      <c r="K22"/>
      <c r="L22"/>
      <c r="M22"/>
      <c r="N22"/>
      <c r="O22"/>
    </row>
    <row r="23" spans="1:22" hidden="1" outlineLevel="1" x14ac:dyDescent="0.25">
      <c r="A23" s="20"/>
      <c r="B23" s="20"/>
      <c r="D23" s="16"/>
      <c r="E23" s="16"/>
      <c r="K23"/>
      <c r="L23"/>
      <c r="M23"/>
      <c r="N23"/>
      <c r="O23"/>
    </row>
    <row r="24" spans="1:22" hidden="1" outlineLevel="1" x14ac:dyDescent="0.25">
      <c r="A24" s="20"/>
      <c r="B24" s="20"/>
      <c r="C24" s="20"/>
      <c r="D24" s="78"/>
      <c r="E24" s="78"/>
      <c r="K24"/>
      <c r="L24"/>
      <c r="M24"/>
      <c r="N24"/>
      <c r="O24"/>
    </row>
    <row r="25" spans="1:22" hidden="1" outlineLevel="1" x14ac:dyDescent="0.25">
      <c r="A25" s="20"/>
      <c r="B25" s="20"/>
      <c r="D25" s="5"/>
      <c r="E25" s="5"/>
      <c r="K25"/>
      <c r="L25"/>
      <c r="M25"/>
      <c r="N25"/>
      <c r="O25"/>
    </row>
    <row r="26" spans="1:22" hidden="1" outlineLevel="1" x14ac:dyDescent="0.25">
      <c r="A26" s="20"/>
      <c r="B26" s="20"/>
      <c r="K26"/>
      <c r="L26"/>
      <c r="M26"/>
      <c r="N26"/>
      <c r="O26"/>
    </row>
    <row r="27" spans="1:22" hidden="1" outlineLevel="1" x14ac:dyDescent="0.25">
      <c r="A27" s="20"/>
      <c r="B27" s="20"/>
      <c r="K27"/>
      <c r="L27"/>
      <c r="M27"/>
      <c r="N27"/>
      <c r="O27"/>
    </row>
    <row r="28" spans="1:22" hidden="1" outlineLevel="1" x14ac:dyDescent="0.25">
      <c r="K28"/>
      <c r="L28"/>
      <c r="M28"/>
      <c r="N28"/>
      <c r="O28"/>
    </row>
    <row r="29" spans="1:22" hidden="1" outlineLevel="1" x14ac:dyDescent="0.25">
      <c r="K29"/>
      <c r="L29"/>
      <c r="M29"/>
      <c r="N29"/>
      <c r="O29"/>
    </row>
    <row r="30" spans="1:22" hidden="1" outlineLevel="1" x14ac:dyDescent="0.25">
      <c r="K30"/>
      <c r="L30"/>
      <c r="M30"/>
      <c r="N30"/>
      <c r="O30"/>
    </row>
    <row r="31" spans="1:22" hidden="1" outlineLevel="1" x14ac:dyDescent="0.25">
      <c r="A31" s="22"/>
      <c r="B31" s="22"/>
      <c r="C31" s="22"/>
      <c r="D31" s="21"/>
      <c r="E31" s="21"/>
      <c r="F31" s="21"/>
      <c r="G31" s="21"/>
      <c r="H31" s="21"/>
      <c r="K31"/>
      <c r="L31"/>
      <c r="M31"/>
      <c r="N31"/>
      <c r="O31"/>
    </row>
    <row r="32" spans="1:22" hidden="1" outlineLevel="1" x14ac:dyDescent="0.25">
      <c r="A32" s="5"/>
      <c r="B32" s="5"/>
      <c r="D32" s="5"/>
      <c r="E32" s="5"/>
      <c r="K32"/>
      <c r="L32"/>
      <c r="M32"/>
      <c r="N32"/>
      <c r="O32"/>
    </row>
    <row r="33" spans="1:16" hidden="1" outlineLevel="1" x14ac:dyDescent="0.25">
      <c r="A33" s="20"/>
      <c r="B33" s="20"/>
      <c r="D33" s="5"/>
      <c r="E33" s="5"/>
      <c r="K33"/>
      <c r="L33"/>
      <c r="M33"/>
      <c r="N33"/>
      <c r="O33"/>
    </row>
    <row r="34" spans="1:16" hidden="1" outlineLevel="1" x14ac:dyDescent="0.25">
      <c r="A34" s="20"/>
      <c r="B34" s="20"/>
      <c r="K34"/>
      <c r="L34"/>
      <c r="M34"/>
      <c r="N34"/>
      <c r="O34"/>
    </row>
    <row r="35" spans="1:16" hidden="1" outlineLevel="1" x14ac:dyDescent="0.25">
      <c r="A35" s="20"/>
      <c r="B35" s="20"/>
      <c r="D35" s="16"/>
      <c r="E35" s="16"/>
      <c r="K35"/>
      <c r="L35"/>
      <c r="M35"/>
      <c r="N35"/>
      <c r="O35"/>
    </row>
    <row r="36" spans="1:16" hidden="1" outlineLevel="1" x14ac:dyDescent="0.25">
      <c r="A36" s="20"/>
      <c r="B36" s="20"/>
      <c r="D36" s="16"/>
      <c r="E36" s="16"/>
      <c r="K36"/>
      <c r="L36"/>
      <c r="M36"/>
      <c r="N36"/>
      <c r="O36"/>
    </row>
    <row r="37" spans="1:16" hidden="1" outlineLevel="1" x14ac:dyDescent="0.25">
      <c r="A37" s="20"/>
      <c r="B37" s="20"/>
      <c r="C37" s="20"/>
      <c r="D37" s="78"/>
      <c r="E37" s="78"/>
      <c r="K37"/>
      <c r="L37"/>
      <c r="M37"/>
      <c r="N37"/>
      <c r="O37"/>
    </row>
    <row r="38" spans="1:16" hidden="1" outlineLevel="1" x14ac:dyDescent="0.25">
      <c r="A38" s="20"/>
      <c r="B38" s="20"/>
      <c r="D38" s="5"/>
      <c r="E38" s="5"/>
      <c r="K38"/>
      <c r="L38"/>
      <c r="M38"/>
      <c r="N38"/>
      <c r="O38"/>
    </row>
    <row r="39" spans="1:16" hidden="1" outlineLevel="1" x14ac:dyDescent="0.25">
      <c r="A39" s="20"/>
      <c r="B39" s="20"/>
      <c r="K39"/>
      <c r="L39"/>
      <c r="M39"/>
      <c r="N39"/>
      <c r="O39"/>
    </row>
    <row r="40" spans="1:16" hidden="1" outlineLevel="1" x14ac:dyDescent="0.25">
      <c r="A40" s="20"/>
      <c r="B40" s="20"/>
      <c r="K40"/>
      <c r="L40"/>
      <c r="M40"/>
      <c r="N40"/>
      <c r="O40"/>
    </row>
    <row r="41" spans="1:16" hidden="1" outlineLevel="1" x14ac:dyDescent="0.25">
      <c r="K41"/>
      <c r="L41"/>
      <c r="M41"/>
      <c r="N41"/>
      <c r="O41"/>
    </row>
    <row r="42" spans="1:16" collapsed="1" x14ac:dyDescent="0.25">
      <c r="J42" s="12" t="str">
        <f>A45&amp;" Scenario LCR as of " &amp; TEXT(Date,"Mmmm d, yyyy") &amp;" (1-Month)"</f>
        <v>GFC Scenario LCR as of November 18, 2024 (1-Month)</v>
      </c>
      <c r="K42" s="51"/>
      <c r="L42" s="51"/>
      <c r="M42" s="51"/>
      <c r="N42"/>
      <c r="O42"/>
    </row>
    <row r="43" spans="1:16" x14ac:dyDescent="0.25">
      <c r="N43"/>
      <c r="O43"/>
    </row>
    <row r="44" spans="1:16" x14ac:dyDescent="0.25">
      <c r="A44" s="22" t="s">
        <v>65</v>
      </c>
      <c r="B44" s="22" t="s">
        <v>71</v>
      </c>
      <c r="C44" s="22" t="s">
        <v>75</v>
      </c>
      <c r="D44" s="21" t="s">
        <v>70</v>
      </c>
      <c r="E44" s="21"/>
      <c r="F44" s="21" t="s">
        <v>51</v>
      </c>
      <c r="G44" s="21" t="s">
        <v>73</v>
      </c>
      <c r="H44" s="21" t="s">
        <v>73</v>
      </c>
      <c r="J44" s="8" t="str">
        <f>"Cash Flow Usage ($"&amp;IF($D$1=1,"",IF($D$1=1000,"Thousands",IF($D$1=1000000,"Millions",TEXT($D$1,"#,##0")))&amp;")")</f>
        <v>Cash Flow Usage ($Millions)</v>
      </c>
      <c r="K44" s="9" t="s">
        <v>137</v>
      </c>
      <c r="L44" s="9" t="s">
        <v>138</v>
      </c>
      <c r="M44" s="9" t="s">
        <v>171</v>
      </c>
      <c r="N44"/>
      <c r="O44"/>
    </row>
    <row r="45" spans="1:16" ht="17.25" x14ac:dyDescent="0.25">
      <c r="A45" s="5" t="s">
        <v>55</v>
      </c>
      <c r="B45" s="5" t="s">
        <v>64</v>
      </c>
      <c r="C45" s="14" t="s">
        <v>2461</v>
      </c>
      <c r="D45" s="5" t="s">
        <v>1430</v>
      </c>
      <c r="E45" s="5" t="s">
        <v>7408</v>
      </c>
      <c r="J45" s="10" t="s">
        <v>236</v>
      </c>
      <c r="K45" s="46">
        <f ca="1">SUMIFS(INDIRECT("'"&amp;K$2&amp;"'!"&amp;$C45),INDIRECT("'"&amp;K$2&amp;"'!$F:$F"),$D45)/$D$1+SUMIFS(INDIRECT("'"&amp;K$2&amp;"'!"&amp;$C45),INDIRECT("'"&amp;K$2&amp;"'!$F:$F"),$E45)/$D$1</f>
        <v>-536.72692292579688</v>
      </c>
      <c r="L45" s="46">
        <f ca="1">SUMIFS(INDIRECT("'"&amp;L$2&amp;"'!"&amp;$C45),INDIRECT("'"&amp;L$2&amp;"'!$F:$F"),$D45)/$D$1+SUMIFS(INDIRECT("'"&amp;L$2&amp;"'!"&amp;$C45),INDIRECT("'"&amp;L$2&amp;"'!$F:$F"),$E45)/$D$1</f>
        <v>-9.1449372020596087</v>
      </c>
      <c r="M45" s="46">
        <f ca="1">SUMIFS(INDIRECT("'"&amp;M$2&amp;"'!"&amp;$C45),INDIRECT("'"&amp;M$2&amp;"'!$F:$F"),$D45)/$D$1+SUMIFS(INDIRECT("'"&amp;M$2&amp;"'!"&amp;$C45),INDIRECT("'"&amp;M$2&amp;"'!$F:$F"),$E45)/$D$1</f>
        <v>-176.9952615497954</v>
      </c>
      <c r="N45"/>
      <c r="O45"/>
    </row>
    <row r="46" spans="1:16" ht="17.25" x14ac:dyDescent="0.25">
      <c r="A46" s="20" t="str">
        <f t="shared" ref="A46:B46" si="4">+A45</f>
        <v>GFC</v>
      </c>
      <c r="B46" s="20" t="str">
        <f t="shared" si="4"/>
        <v>Monthly</v>
      </c>
      <c r="C46" s="14" t="s">
        <v>2461</v>
      </c>
      <c r="D46" s="5" t="s">
        <v>1431</v>
      </c>
      <c r="E46" s="5"/>
      <c r="J46" s="10" t="s">
        <v>960</v>
      </c>
      <c r="K46" s="46">
        <f ca="1">SUMIFS(INDIRECT("'"&amp;K$2&amp;"'!"&amp;$C46),INDIRECT("'"&amp;K$2&amp;"'!$F:$F"),$D46)/$D$1</f>
        <v>99.268977688552724</v>
      </c>
      <c r="L46" s="46">
        <f t="shared" ref="L46:M46" ca="1" si="5">SUMIFS(INDIRECT("'"&amp;L$2&amp;"'!"&amp;$C46),INDIRECT("'"&amp;L$2&amp;"'!$F:$F"),$D46)/$D$1</f>
        <v>0</v>
      </c>
      <c r="M46" s="46">
        <f t="shared" ca="1" si="5"/>
        <v>-0.57867377353935534</v>
      </c>
      <c r="N46"/>
      <c r="O46"/>
    </row>
    <row r="47" spans="1:16" ht="15.75" thickBot="1" x14ac:dyDescent="0.3">
      <c r="A47" s="20" t="str">
        <f t="shared" ref="A47:B47" si="6">+A46</f>
        <v>GFC</v>
      </c>
      <c r="B47" s="20" t="str">
        <f t="shared" si="6"/>
        <v>Monthly</v>
      </c>
      <c r="C47" s="5" t="s">
        <v>190</v>
      </c>
      <c r="D47" s="16" t="s">
        <v>197</v>
      </c>
      <c r="E47" s="16"/>
      <c r="J47" s="7" t="s">
        <v>13</v>
      </c>
      <c r="K47" s="47">
        <f ca="1">SUM(K45:K46)</f>
        <v>-437.45794523724419</v>
      </c>
      <c r="L47" s="47">
        <f ca="1">SUM(L45:L46)</f>
        <v>-9.1449372020596087</v>
      </c>
      <c r="M47" s="47">
        <f ca="1">SUM(M45:M46)</f>
        <v>-177.57393532333475</v>
      </c>
      <c r="N47"/>
      <c r="O47"/>
    </row>
    <row r="48" spans="1:16" ht="18" thickTop="1" x14ac:dyDescent="0.25">
      <c r="A48" s="20" t="str">
        <f t="shared" ref="A48:B48" si="7">+A47</f>
        <v>GFC</v>
      </c>
      <c r="B48" s="20" t="str">
        <f t="shared" si="7"/>
        <v>Monthly</v>
      </c>
      <c r="C48" s="5">
        <v>5</v>
      </c>
      <c r="D48" s="16" t="s">
        <v>48</v>
      </c>
      <c r="E48" s="16"/>
      <c r="J48" s="10" t="s">
        <v>237</v>
      </c>
      <c r="K48" s="172">
        <f ca="1">(SUMIFS(INDIRECT("'"&amp;K$2&amp;"'!$G:$G"),INDIRECT("'"&amp;K$2&amp;"'!$A:$A"),TRUE,INDIRECT("'"&amp;K$2&amp;"'!$H:$H"),"Cash")+SUMIFS(INDIRECT("'"&amp;K$2&amp;"'!$G:$G"),INDIRECT("'"&amp;K$2&amp;"'!$A:$A"),TRUE,INDIRECT("'"&amp;K$2&amp;"'!$H:$H"),"Generic Bond",INDIRECT("'"&amp;K$2&amp;"'!$B:$B"),"&lt;"&amp;(VALUE(TEXT(NewDate,"yyyymmdd")+10000))))/$D$1 + (SUMIFS(INDIRECT("'"&amp;K$2&amp;"'!$AF:$AF"),INDIRECT("'"&amp;K$2&amp;"'!$A:$A"),TRUE,INDIRECT("'"&amp;K$2&amp;"'!$H:$H"),"Cash")+SUMIFS(INDIRECT("'"&amp;K$2&amp;"'!$AF:$AF"),INDIRECT("'"&amp;K$2&amp;"'!$A:$A"),TRUE,INDIRECT("'"&amp;K$2&amp;"'!$H:$H"),"Generic Bond",INDIRECT("'"&amp;K$2&amp;"'!$B:$B"),"&lt;"&amp;(VALUE(TEXT(NewDate,"yyyymmdd")+10000))))/$D$1</f>
        <v>968.67224542670601</v>
      </c>
      <c r="L48" s="172">
        <f ca="1">(SUMIFS(INDIRECT("'"&amp;L$2&amp;"'!$G:$G"),INDIRECT("'"&amp;L$2&amp;"'!$A:$A"),TRUE,INDIRECT("'"&amp;L$2&amp;"'!$H:$H"),"Cash")+SUMIFS(INDIRECT("'"&amp;L$2&amp;"'!$G:$G"),INDIRECT("'"&amp;L$2&amp;"'!$A:$A"),TRUE,INDIRECT("'"&amp;L$2&amp;"'!$H:$H"),"Generic Bond",INDIRECT("'"&amp;L$2&amp;"'!$B:$B"),"&lt;"&amp;(VALUE(TEXT(NewDate,"yyyymmdd")+10000))))/$D$1 + (SUMIFS(INDIRECT("'"&amp;L$2&amp;"'!$AF:$AF"),INDIRECT("'"&amp;L$2&amp;"'!$A:$A"),TRUE,INDIRECT("'"&amp;L$2&amp;"'!$H:$H"),"Cash")+SUMIFS(INDIRECT("'"&amp;L$2&amp;"'!$AF:$AF"),INDIRECT("'"&amp;L$2&amp;"'!$A:$A"),TRUE,INDIRECT("'"&amp;L$2&amp;"'!$H:$H"),"Generic Bond",INDIRECT("'"&amp;L$2&amp;"'!$B:$B"),"&lt;"&amp;(VALUE(TEXT(NewDate,"yyyymmdd")+10000))))/$D$1</f>
        <v>8.6733437482128632</v>
      </c>
      <c r="M48" s="172">
        <f ca="1">(SUMIFS(INDIRECT("'"&amp;M$2&amp;"'!$G:$G"),INDIRECT("'"&amp;M$2&amp;"'!$A:$A"),TRUE,INDIRECT("'"&amp;M$2&amp;"'!$H:$H"),"Cash")+SUMIFS(INDIRECT("'"&amp;M$2&amp;"'!$G:$G"),INDIRECT("'"&amp;M$2&amp;"'!$A:$A"),TRUE,INDIRECT("'"&amp;M$2&amp;"'!$H:$H"),"Generic Bond",INDIRECT("'"&amp;M$2&amp;"'!$B:$B"),"&lt;"&amp;(VALUE(TEXT(NewDate,"yyyymmdd")+10000))))/$D$1 + (SUMIFS(INDIRECT("'"&amp;M$2&amp;"'!$AF:$AF"),INDIRECT("'"&amp;M$2&amp;"'!$A:$A"),TRUE,INDIRECT("'"&amp;M$2&amp;"'!$H:$H"),"Cash")+SUMIFS(INDIRECT("'"&amp;M$2&amp;"'!$AF:$AF"),INDIRECT("'"&amp;M$2&amp;"'!$A:$A"),TRUE,INDIRECT("'"&amp;M$2&amp;"'!$H:$H"),"Generic Bond",INDIRECT("'"&amp;M$2&amp;"'!$B:$B"),"&lt;"&amp;(VALUE(TEXT(NewDate,"yyyymmdd")+10000))))/$D$1</f>
        <v>57.883386384215065</v>
      </c>
      <c r="N48"/>
      <c r="O48" s="178"/>
      <c r="P48" s="178"/>
    </row>
    <row r="49" spans="1:16" ht="17.25" x14ac:dyDescent="0.25">
      <c r="A49" s="20" t="str">
        <f t="shared" ref="A49:B49" si="8">+A48</f>
        <v>GFC</v>
      </c>
      <c r="B49" s="20" t="str">
        <f t="shared" si="8"/>
        <v>Monthly</v>
      </c>
      <c r="C49" s="5">
        <v>5</v>
      </c>
      <c r="D49" s="16" t="s">
        <v>48</v>
      </c>
      <c r="E49" s="16"/>
      <c r="J49" s="10" t="s">
        <v>247</v>
      </c>
      <c r="K49" s="172">
        <f ca="1">(SUMIFS(INDIRECT("'"&amp;K$2&amp;"'!$G:$G"),INDIRECT("'"&amp;K$2&amp;"'!$A:$A"),FALSE,INDIRECT("'"&amp;K$2&amp;"'!$H:$H"),"Cash")+SUMIFS(INDIRECT("'"&amp;K$2&amp;"'!$G:$G"),INDIRECT("'"&amp;K$2&amp;"'!$A:$A"),FALSE,INDIRECT("'"&amp;K$2&amp;"'!$H:$H"),"Generic Bond",INDIRECT("'"&amp;K$2&amp;"'!$B:$B"),"&lt;"&amp;(VALUE(TEXT(NewDate,"yyyymmdd")+10000))))/$D$1 + (SUMIFS(INDIRECT("'"&amp;K$2&amp;"'!$AF:$AF"),INDIRECT("'"&amp;K$2&amp;"'!$A:$A"),FALSE,INDIRECT("'"&amp;K$2&amp;"'!$H:$H"),"Cash")+SUMIFS(INDIRECT("'"&amp;K$2&amp;"'!$AF:$AF"),INDIRECT("'"&amp;K$2&amp;"'!$A:$A"),FALSE,INDIRECT("'"&amp;K$2&amp;"'!$H:$H"),"Generic Bond",INDIRECT("'"&amp;K$2&amp;"'!$B:$B"),"&lt;"&amp;(VALUE(TEXT(NewDate,"yyyymmdd")+10000))))/$D$1</f>
        <v>147.90071157446832</v>
      </c>
      <c r="L49" s="172">
        <f ca="1">(SUMIFS(INDIRECT("'"&amp;L$2&amp;"'!$G:$G"),INDIRECT("'"&amp;L$2&amp;"'!$A:$A"),FALSE,INDIRECT("'"&amp;L$2&amp;"'!$H:$H"),"Cash")+SUMIFS(INDIRECT("'"&amp;L$2&amp;"'!$G:$G"),INDIRECT("'"&amp;L$2&amp;"'!$A:$A"),FALSE,INDIRECT("'"&amp;L$2&amp;"'!$H:$H"),"Generic Bond",INDIRECT("'"&amp;L$2&amp;"'!$B:$B"),"&lt;"&amp;(VALUE(TEXT(NewDate,"yyyymmdd")+10000))))/$D$1 + (SUMIFS(INDIRECT("'"&amp;L$2&amp;"'!$AF:$AF"),INDIRECT("'"&amp;L$2&amp;"'!$A:$A"),FALSE,INDIRECT("'"&amp;L$2&amp;"'!$H:$H"),"Cash")+SUMIFS(INDIRECT("'"&amp;L$2&amp;"'!$AF:$AF"),INDIRECT("'"&amp;L$2&amp;"'!$A:$A"),FALSE,INDIRECT("'"&amp;L$2&amp;"'!$H:$H"),"Generic Bond",INDIRECT("'"&amp;L$2&amp;"'!$B:$B"),"&lt;"&amp;(VALUE(TEXT(NewDate,"yyyymmdd")+10000))))/$D$1</f>
        <v>22.135716709803788</v>
      </c>
      <c r="M49" s="172">
        <f ca="1">(SUMIFS(INDIRECT("'"&amp;M$2&amp;"'!$G:$G"),INDIRECT("'"&amp;M$2&amp;"'!$A:$A"),FALSE,INDIRECT("'"&amp;M$2&amp;"'!$H:$H"),"Cash")+SUMIFS(INDIRECT("'"&amp;M$2&amp;"'!$G:$G"),INDIRECT("'"&amp;M$2&amp;"'!$A:$A"),FALSE,INDIRECT("'"&amp;M$2&amp;"'!$H:$H"),"Generic Bond",INDIRECT("'"&amp;M$2&amp;"'!$B:$B"),"&lt;"&amp;(VALUE(TEXT(NewDate,"yyyymmdd")+10000))))/$D$1 + (SUMIFS(INDIRECT("'"&amp;M$2&amp;"'!$AF:$AF"),INDIRECT("'"&amp;M$2&amp;"'!$A:$A"),FALSE,INDIRECT("'"&amp;M$2&amp;"'!$H:$H"),"Cash")+SUMIFS(INDIRECT("'"&amp;M$2&amp;"'!$AF:$AF"),INDIRECT("'"&amp;M$2&amp;"'!$A:$A"),FALSE,INDIRECT("'"&amp;M$2&amp;"'!$H:$H"),"Generic Bond",INDIRECT("'"&amp;M$2&amp;"'!$B:$B"),"&lt;"&amp;(VALUE(TEXT(NewDate,"yyyymmdd")+10000))))/$D$1</f>
        <v>386.04861887672712</v>
      </c>
      <c r="N49"/>
      <c r="O49" s="178"/>
      <c r="P49" s="178"/>
    </row>
    <row r="50" spans="1:16" ht="17.25" x14ac:dyDescent="0.25">
      <c r="A50" s="20" t="str">
        <f t="shared" ref="A50:B50" si="9">+A49</f>
        <v>GFC</v>
      </c>
      <c r="B50" s="20" t="str">
        <f t="shared" si="9"/>
        <v>Monthly</v>
      </c>
      <c r="C50" s="20">
        <f>MATCH(A50,Collateral!$2:$2,0)-1</f>
        <v>11</v>
      </c>
      <c r="J50" s="10" t="s">
        <v>248</v>
      </c>
      <c r="K50" s="173">
        <f ca="1">SUMIFS(OFFSET(Collateral!$A:$A,0,$C50),Collateral!$A:$A,K$2)/$D$1</f>
        <v>-59.163834085337555</v>
      </c>
      <c r="L50" s="173">
        <f ca="1">SUMIFS(OFFSET(Collateral!$A:$A,0,$C50),Collateral!$A:$A,L$2)/$D$1</f>
        <v>0</v>
      </c>
      <c r="M50" s="173">
        <f ca="1">SUMIFS(OFFSET(Collateral!$A:$A,0,$C50),Collateral!$A:$A,M$2)/$D$1</f>
        <v>-37.132011901390072</v>
      </c>
      <c r="N50"/>
      <c r="O50"/>
    </row>
    <row r="51" spans="1:16" ht="17.25" x14ac:dyDescent="0.25">
      <c r="A51" s="20" t="str">
        <f t="shared" ref="A51:B51" si="10">+A50</f>
        <v>GFC</v>
      </c>
      <c r="B51" s="20" t="str">
        <f t="shared" si="10"/>
        <v>Monthly</v>
      </c>
      <c r="C51" s="20" t="s">
        <v>2464</v>
      </c>
      <c r="D51" s="5" t="s">
        <v>1431</v>
      </c>
      <c r="E51" s="5"/>
      <c r="J51" s="10" t="s">
        <v>966</v>
      </c>
      <c r="K51" s="173">
        <f ca="1">SUMIFS(INDIRECT("'"&amp;K$2&amp;"'!"&amp;$C51),INDIRECT("'"&amp;K$2&amp;"'!$H:$H"),$D51)/$D$1</f>
        <v>1.5504831687194758</v>
      </c>
      <c r="L51" s="173">
        <f t="shared" ref="L51:M51" ca="1" si="11">SUMIFS(INDIRECT("'"&amp;L$2&amp;"'!"&amp;$C51),INDIRECT("'"&amp;L$2&amp;"'!$H:$H"),$D51)/$D$1</f>
        <v>0</v>
      </c>
      <c r="M51" s="173">
        <f t="shared" ca="1" si="11"/>
        <v>4.4543123728553917E-3</v>
      </c>
      <c r="N51"/>
      <c r="O51"/>
    </row>
    <row r="52" spans="1:16" ht="15.75" thickBot="1" x14ac:dyDescent="0.3">
      <c r="A52" s="20" t="str">
        <f t="shared" ref="A52:B52" si="12">+A51</f>
        <v>GFC</v>
      </c>
      <c r="B52" s="20" t="str">
        <f t="shared" si="12"/>
        <v>Monthly</v>
      </c>
      <c r="C52" s="20"/>
      <c r="J52" s="7" t="s">
        <v>246</v>
      </c>
      <c r="K52" s="47">
        <f ca="1">SUM(K48,K49,K50,K51)</f>
        <v>1058.9596060845561</v>
      </c>
      <c r="L52" s="47">
        <f ca="1">SUM(L48,L49,L50,L51)</f>
        <v>30.809060458016653</v>
      </c>
      <c r="M52" s="47">
        <f ca="1">SUM(M48,M49,M50,M51)</f>
        <v>406.80444767192495</v>
      </c>
      <c r="N52"/>
      <c r="O52"/>
    </row>
    <row r="53" spans="1:16" ht="15.75" thickTop="1" x14ac:dyDescent="0.25">
      <c r="A53" s="20" t="str">
        <f t="shared" ref="A53:B53" si="13">+A52</f>
        <v>GFC</v>
      </c>
      <c r="B53" s="20" t="str">
        <f t="shared" si="13"/>
        <v>Monthly</v>
      </c>
      <c r="C53" s="20"/>
      <c r="J53" s="11" t="s">
        <v>15</v>
      </c>
      <c r="K53" s="48">
        <f ca="1">K52/ABS(K47)</f>
        <v>2.4207117909591429</v>
      </c>
      <c r="L53" s="48">
        <f ca="1">L52/ABS(L47)</f>
        <v>3.3689745240763256</v>
      </c>
      <c r="M53" s="48">
        <f ca="1">M52/ABS(M47)</f>
        <v>2.2909017977846622</v>
      </c>
      <c r="N53"/>
      <c r="O53"/>
    </row>
    <row r="54" spans="1:16" x14ac:dyDescent="0.25">
      <c r="K54" s="56" t="str">
        <f ca="1">IF(K53=MIN(K$14,K$53,K$66,K$79),"Lowest","")</f>
        <v/>
      </c>
      <c r="L54" s="56" t="str">
        <f ca="1">IF(L53=MIN(L$14,L$53,L$66,L$79),"Lowest","")</f>
        <v>Lowest</v>
      </c>
      <c r="M54" s="56" t="str">
        <f ca="1">IF(M53=MIN(M$14,M$53,M$66,M$79),"Lowest","")</f>
        <v/>
      </c>
      <c r="N54"/>
      <c r="O54"/>
    </row>
    <row r="55" spans="1:16" x14ac:dyDescent="0.25">
      <c r="J55" s="12" t="str">
        <f>A58&amp;" Scenario LCR as of " &amp; TEXT(Date,"Mmmm d, yyyy") &amp;" (1-Month)"</f>
        <v>Tech Scenario LCR as of November 18, 2024 (1-Month)</v>
      </c>
      <c r="K55" s="51"/>
      <c r="L55" s="51"/>
      <c r="M55" s="51"/>
      <c r="N55"/>
      <c r="O55"/>
    </row>
    <row r="56" spans="1:16" x14ac:dyDescent="0.25">
      <c r="N56"/>
      <c r="O56"/>
    </row>
    <row r="57" spans="1:16" x14ac:dyDescent="0.25">
      <c r="A57" s="22" t="s">
        <v>65</v>
      </c>
      <c r="B57" s="22" t="s">
        <v>71</v>
      </c>
      <c r="C57" s="22" t="s">
        <v>75</v>
      </c>
      <c r="D57" s="21" t="s">
        <v>70</v>
      </c>
      <c r="E57" s="21"/>
      <c r="F57" s="21" t="s">
        <v>51</v>
      </c>
      <c r="G57" s="21" t="s">
        <v>73</v>
      </c>
      <c r="H57" s="21" t="s">
        <v>73</v>
      </c>
      <c r="J57" s="8" t="str">
        <f>"Cash Flow Usage ($"&amp;IF($D$1=1,"",IF($D$1=1000,"Thousands",IF($D$1=1000000,"Millions",TEXT($D$1,"#,##0")))&amp;")")</f>
        <v>Cash Flow Usage ($Millions)</v>
      </c>
      <c r="K57" s="9" t="s">
        <v>137</v>
      </c>
      <c r="L57" s="9" t="s">
        <v>138</v>
      </c>
      <c r="M57" s="9" t="s">
        <v>171</v>
      </c>
      <c r="N57"/>
      <c r="O57"/>
    </row>
    <row r="58" spans="1:16" ht="17.25" x14ac:dyDescent="0.25">
      <c r="A58" s="5" t="s">
        <v>56</v>
      </c>
      <c r="B58" s="5" t="s">
        <v>64</v>
      </c>
      <c r="C58" s="14" t="s">
        <v>2462</v>
      </c>
      <c r="D58" s="5" t="s">
        <v>1430</v>
      </c>
      <c r="E58" s="5" t="s">
        <v>7408</v>
      </c>
      <c r="J58" s="10" t="s">
        <v>236</v>
      </c>
      <c r="K58" s="46">
        <f ca="1">SUMIFS(INDIRECT("'"&amp;K$2&amp;"'!"&amp;$C58),INDIRECT("'"&amp;K$2&amp;"'!$F:$F"),$D58)/$D$1+SUMIFS(INDIRECT("'"&amp;K$2&amp;"'!"&amp;$C58),INDIRECT("'"&amp;K$2&amp;"'!$F:$F"),$E58)/$D$1</f>
        <v>-237.44329352376079</v>
      </c>
      <c r="L58" s="46">
        <f ca="1">SUMIFS(INDIRECT("'"&amp;L$2&amp;"'!"&amp;$C58),INDIRECT("'"&amp;L$2&amp;"'!$F:$F"),$D58)/$D$1+SUMIFS(INDIRECT("'"&amp;L$2&amp;"'!"&amp;$C58),INDIRECT("'"&amp;L$2&amp;"'!$F:$F"),$E58)/$D$1</f>
        <v>6.5770345813494027</v>
      </c>
      <c r="M58" s="46">
        <f ca="1">SUMIFS(INDIRECT("'"&amp;M$2&amp;"'!"&amp;$C58),INDIRECT("'"&amp;M$2&amp;"'!$F:$F"),$D58)/$D$1+SUMIFS(INDIRECT("'"&amp;M$2&amp;"'!"&amp;$C58),INDIRECT("'"&amp;M$2&amp;"'!$F:$F"),$E58)/$D$1</f>
        <v>-168.56014093602639</v>
      </c>
      <c r="N58"/>
      <c r="O58"/>
    </row>
    <row r="59" spans="1:16" ht="17.25" x14ac:dyDescent="0.25">
      <c r="A59" s="20" t="str">
        <f t="shared" ref="A59:B59" si="14">+A58</f>
        <v>Tech</v>
      </c>
      <c r="B59" s="20" t="str">
        <f t="shared" si="14"/>
        <v>Monthly</v>
      </c>
      <c r="C59" s="14" t="s">
        <v>2462</v>
      </c>
      <c r="D59" s="5" t="s">
        <v>1431</v>
      </c>
      <c r="E59" s="5"/>
      <c r="J59" s="10" t="s">
        <v>960</v>
      </c>
      <c r="K59" s="46">
        <f ca="1">SUMIFS(INDIRECT("'"&amp;K$2&amp;"'!"&amp;$C59),INDIRECT("'"&amp;K$2&amp;"'!$F:$F"),$D59)/$D$1</f>
        <v>-21.60775952076596</v>
      </c>
      <c r="L59" s="46">
        <f t="shared" ref="L59:M59" ca="1" si="15">SUMIFS(INDIRECT("'"&amp;L$2&amp;"'!"&amp;$C59),INDIRECT("'"&amp;L$2&amp;"'!$F:$F"),$D59)/$D$1</f>
        <v>0</v>
      </c>
      <c r="M59" s="46">
        <f t="shared" ca="1" si="15"/>
        <v>-3.7967085702273397E-2</v>
      </c>
      <c r="N59"/>
      <c r="O59"/>
    </row>
    <row r="60" spans="1:16" ht="15.75" thickBot="1" x14ac:dyDescent="0.3">
      <c r="A60" s="20" t="str">
        <f t="shared" ref="A60:B60" si="16">+A59</f>
        <v>Tech</v>
      </c>
      <c r="B60" s="20" t="str">
        <f t="shared" si="16"/>
        <v>Monthly</v>
      </c>
      <c r="C60" s="5" t="s">
        <v>190</v>
      </c>
      <c r="D60" s="16" t="s">
        <v>197</v>
      </c>
      <c r="E60" s="16"/>
      <c r="J60" s="7" t="s">
        <v>13</v>
      </c>
      <c r="K60" s="47">
        <f ca="1">SUM(K58:K59)</f>
        <v>-259.05105304452672</v>
      </c>
      <c r="L60" s="47">
        <f ca="1">SUM(L58:L59)</f>
        <v>6.5770345813494027</v>
      </c>
      <c r="M60" s="47">
        <f ca="1">SUM(M58:M59)</f>
        <v>-168.59810802172865</v>
      </c>
      <c r="N60"/>
      <c r="O60"/>
    </row>
    <row r="61" spans="1:16" ht="18" thickTop="1" x14ac:dyDescent="0.25">
      <c r="A61" s="20" t="str">
        <f t="shared" ref="A61:B61" si="17">+A60</f>
        <v>Tech</v>
      </c>
      <c r="B61" s="20" t="str">
        <f t="shared" si="17"/>
        <v>Monthly</v>
      </c>
      <c r="C61" s="5">
        <v>5</v>
      </c>
      <c r="D61" s="16" t="s">
        <v>48</v>
      </c>
      <c r="E61" s="16"/>
      <c r="J61" s="10" t="s">
        <v>237</v>
      </c>
      <c r="K61" s="172">
        <f ca="1">(SUMIFS(INDIRECT("'"&amp;K$2&amp;"'!$G:$G"),INDIRECT("'"&amp;K$2&amp;"'!$A:$A"),TRUE,INDIRECT("'"&amp;K$2&amp;"'!$H:$H"),"Cash")+SUMIFS(INDIRECT("'"&amp;K$2&amp;"'!$G:$G"),INDIRECT("'"&amp;K$2&amp;"'!$A:$A"),TRUE,INDIRECT("'"&amp;K$2&amp;"'!$H:$H"),"Generic Bond",INDIRECT("'"&amp;K$2&amp;"'!$B:$B"),"&lt;"&amp;(VALUE(TEXT(NewDate,"yyyymmdd")+10000))))/$D$1 + (SUMIFS(INDIRECT("'"&amp;K$2&amp;"'!$AG:$AG"),INDIRECT("'"&amp;K$2&amp;"'!$A:$A"),TRUE,INDIRECT("'"&amp;K$2&amp;"'!$H:$H"),"Cash")+SUMIFS(INDIRECT("'"&amp;K$2&amp;"'!$AG:$AG"),INDIRECT("'"&amp;K$2&amp;"'!$A:$A"),TRUE,INDIRECT("'"&amp;K$2&amp;"'!$H:$H"),"Generic Bond",INDIRECT("'"&amp;K$2&amp;"'!$B:$B"),"&lt;"&amp;(VALUE(TEXT(NewDate,"yyyymmdd")+10000))))/$D$1</f>
        <v>827.98180737231939</v>
      </c>
      <c r="L61" s="172">
        <f ca="1">(SUMIFS(INDIRECT("'"&amp;L$2&amp;"'!$G:$G"),INDIRECT("'"&amp;L$2&amp;"'!$A:$A"),TRUE,INDIRECT("'"&amp;L$2&amp;"'!$H:$H"),"Cash")+SUMIFS(INDIRECT("'"&amp;L$2&amp;"'!$G:$G"),INDIRECT("'"&amp;L$2&amp;"'!$A:$A"),TRUE,INDIRECT("'"&amp;L$2&amp;"'!$H:$H"),"Generic Bond",INDIRECT("'"&amp;L$2&amp;"'!$B:$B"),"&lt;"&amp;(VALUE(TEXT(NewDate,"yyyymmdd")+10000))))/$D$1 + (SUMIFS(INDIRECT("'"&amp;L$2&amp;"'!$AG:$AG"),INDIRECT("'"&amp;L$2&amp;"'!$A:$A"),TRUE,INDIRECT("'"&amp;L$2&amp;"'!$H:$H"),"Cash")+SUMIFS(INDIRECT("'"&amp;L$2&amp;"'!$AG:$AG"),INDIRECT("'"&amp;L$2&amp;"'!$A:$A"),TRUE,INDIRECT("'"&amp;L$2&amp;"'!$H:$H"),"Generic Bond",INDIRECT("'"&amp;L$2&amp;"'!$B:$B"),"&lt;"&amp;(VALUE(TEXT(NewDate,"yyyymmdd")+10000))))/$D$1</f>
        <v>8.6426022955248651</v>
      </c>
      <c r="M61" s="172">
        <f ca="1">(SUMIFS(INDIRECT("'"&amp;M$2&amp;"'!$G:$G"),INDIRECT("'"&amp;M$2&amp;"'!$A:$A"),TRUE,INDIRECT("'"&amp;M$2&amp;"'!$H:$H"),"Cash")+SUMIFS(INDIRECT("'"&amp;M$2&amp;"'!$G:$G"),INDIRECT("'"&amp;M$2&amp;"'!$A:$A"),TRUE,INDIRECT("'"&amp;M$2&amp;"'!$H:$H"),"Generic Bond",INDIRECT("'"&amp;M$2&amp;"'!$B:$B"),"&lt;"&amp;(VALUE(TEXT(NewDate,"yyyymmdd")+10000))))/$D$1 + (SUMIFS(INDIRECT("'"&amp;M$2&amp;"'!$AG:$AG"),INDIRECT("'"&amp;M$2&amp;"'!$A:$A"),TRUE,INDIRECT("'"&amp;M$2&amp;"'!$H:$H"),"Cash")+SUMIFS(INDIRECT("'"&amp;M$2&amp;"'!$AG:$AG"),INDIRECT("'"&amp;M$2&amp;"'!$A:$A"),TRUE,INDIRECT("'"&amp;M$2&amp;"'!$H:$H"),"Generic Bond",INDIRECT("'"&amp;M$2&amp;"'!$B:$B"),"&lt;"&amp;(VALUE(TEXT(NewDate,"yyyymmdd")+10000))))/$D$1</f>
        <v>48.886575811565997</v>
      </c>
      <c r="N61"/>
      <c r="O61" s="178"/>
      <c r="P61" s="178"/>
    </row>
    <row r="62" spans="1:16" ht="17.25" x14ac:dyDescent="0.25">
      <c r="A62" s="20" t="str">
        <f t="shared" ref="A62:B62" si="18">+A61</f>
        <v>Tech</v>
      </c>
      <c r="B62" s="20" t="str">
        <f t="shared" si="18"/>
        <v>Monthly</v>
      </c>
      <c r="C62" s="5">
        <v>5</v>
      </c>
      <c r="D62" s="16" t="s">
        <v>48</v>
      </c>
      <c r="E62" s="16"/>
      <c r="J62" s="10" t="s">
        <v>247</v>
      </c>
      <c r="K62" s="172">
        <f ca="1">(SUMIFS(INDIRECT("'"&amp;K$2&amp;"'!$G:$G"),INDIRECT("'"&amp;K$2&amp;"'!$A:$A"),FALSE,INDIRECT("'"&amp;K$2&amp;"'!$H:$H"),"Cash")+SUMIFS(INDIRECT("'"&amp;K$2&amp;"'!$G:$G"),INDIRECT("'"&amp;K$2&amp;"'!$A:$A"),FALSE,INDIRECT("'"&amp;K$2&amp;"'!$H:$H"),"Generic Bond",INDIRECT("'"&amp;K$2&amp;"'!$B:$B"),"&lt;"&amp;(VALUE(TEXT(NewDate,"yyyymmdd")+10000))))/$D$1 + (SUMIFS(INDIRECT("'"&amp;K$2&amp;"'!$AG:$AG"),INDIRECT("'"&amp;K$2&amp;"'!$A:$A"),FALSE,INDIRECT("'"&amp;K$2&amp;"'!$H:$H"),"Cash")+SUMIFS(INDIRECT("'"&amp;K$2&amp;"'!$AG:$AG"),INDIRECT("'"&amp;K$2&amp;"'!$A:$A"),FALSE,INDIRECT("'"&amp;K$2&amp;"'!$H:$H"),"Generic Bond",INDIRECT("'"&amp;K$2&amp;"'!$B:$B"),"&lt;"&amp;(VALUE(TEXT(NewDate,"yyyymmdd")+10000))))/$D$1</f>
        <v>134.13620250701243</v>
      </c>
      <c r="L62" s="172">
        <f ca="1">(SUMIFS(INDIRECT("'"&amp;L$2&amp;"'!$G:$G"),INDIRECT("'"&amp;L$2&amp;"'!$A:$A"),FALSE,INDIRECT("'"&amp;L$2&amp;"'!$H:$H"),"Cash")+SUMIFS(INDIRECT("'"&amp;L$2&amp;"'!$G:$G"),INDIRECT("'"&amp;L$2&amp;"'!$A:$A"),FALSE,INDIRECT("'"&amp;L$2&amp;"'!$H:$H"),"Generic Bond",INDIRECT("'"&amp;L$2&amp;"'!$B:$B"),"&lt;"&amp;(VALUE(TEXT(NewDate,"yyyymmdd")+10000))))/$D$1 + (SUMIFS(INDIRECT("'"&amp;L$2&amp;"'!$AG:$AG"),INDIRECT("'"&amp;L$2&amp;"'!$A:$A"),FALSE,INDIRECT("'"&amp;L$2&amp;"'!$H:$H"),"Cash")+SUMIFS(INDIRECT("'"&amp;L$2&amp;"'!$AG:$AG"),INDIRECT("'"&amp;L$2&amp;"'!$A:$A"),FALSE,INDIRECT("'"&amp;L$2&amp;"'!$H:$H"),"Generic Bond",INDIRECT("'"&amp;L$2&amp;"'!$B:$B"),"&lt;"&amp;(VALUE(TEXT(NewDate,"yyyymmdd")+10000))))/$D$1</f>
        <v>22.125519571817886</v>
      </c>
      <c r="M62" s="172">
        <f ca="1">(SUMIFS(INDIRECT("'"&amp;M$2&amp;"'!$G:$G"),INDIRECT("'"&amp;M$2&amp;"'!$A:$A"),FALSE,INDIRECT("'"&amp;M$2&amp;"'!$H:$H"),"Cash")+SUMIFS(INDIRECT("'"&amp;M$2&amp;"'!$G:$G"),INDIRECT("'"&amp;M$2&amp;"'!$A:$A"),FALSE,INDIRECT("'"&amp;M$2&amp;"'!$H:$H"),"Generic Bond",INDIRECT("'"&amp;M$2&amp;"'!$B:$B"),"&lt;"&amp;(VALUE(TEXT(NewDate,"yyyymmdd")+10000))))/$D$1 + (SUMIFS(INDIRECT("'"&amp;M$2&amp;"'!$AG:$AG"),INDIRECT("'"&amp;M$2&amp;"'!$A:$A"),FALSE,INDIRECT("'"&amp;M$2&amp;"'!$H:$H"),"Cash")+SUMIFS(INDIRECT("'"&amp;M$2&amp;"'!$AG:$AG"),INDIRECT("'"&amp;M$2&amp;"'!$A:$A"),FALSE,INDIRECT("'"&amp;M$2&amp;"'!$H:$H"),"Generic Bond",INDIRECT("'"&amp;M$2&amp;"'!$B:$B"),"&lt;"&amp;(VALUE(TEXT(NewDate,"yyyymmdd")+10000))))/$D$1</f>
        <v>329.6770364786401</v>
      </c>
      <c r="N62"/>
      <c r="O62" s="178"/>
      <c r="P62" s="178"/>
    </row>
    <row r="63" spans="1:16" ht="17.25" x14ac:dyDescent="0.25">
      <c r="A63" s="20" t="str">
        <f t="shared" ref="A63:B63" si="19">+A62</f>
        <v>Tech</v>
      </c>
      <c r="B63" s="20" t="str">
        <f t="shared" si="19"/>
        <v>Monthly</v>
      </c>
      <c r="C63" s="20">
        <f>MATCH(A63,Collateral!$2:$2,0)-1</f>
        <v>12</v>
      </c>
      <c r="J63" s="10" t="s">
        <v>248</v>
      </c>
      <c r="K63" s="173">
        <f ca="1">SUMIFS(OFFSET(Collateral!$A:$A,0,$C63),Collateral!$A:$A,K$2)/$D$1</f>
        <v>-49.63543492373735</v>
      </c>
      <c r="L63" s="173">
        <f ca="1">SUMIFS(OFFSET(Collateral!$A:$A,0,$C63),Collateral!$A:$A,L$2)/$D$1</f>
        <v>0</v>
      </c>
      <c r="M63" s="173">
        <f ca="1">SUMIFS(OFFSET(Collateral!$A:$A,0,$C63),Collateral!$A:$A,M$2)/$D$1</f>
        <v>-31.36972160168817</v>
      </c>
      <c r="N63"/>
      <c r="O63"/>
    </row>
    <row r="64" spans="1:16" ht="17.25" x14ac:dyDescent="0.25">
      <c r="A64" s="20" t="str">
        <f t="shared" ref="A64:B64" si="20">+A63</f>
        <v>Tech</v>
      </c>
      <c r="B64" s="20" t="str">
        <f t="shared" si="20"/>
        <v>Monthly</v>
      </c>
      <c r="C64" s="20" t="s">
        <v>2464</v>
      </c>
      <c r="D64" s="5" t="s">
        <v>1431</v>
      </c>
      <c r="E64" s="5"/>
      <c r="J64" s="10" t="s">
        <v>966</v>
      </c>
      <c r="K64" s="173">
        <f ca="1">SUMIFS(INDIRECT("'"&amp;K$2&amp;"'!"&amp;$C64),INDIRECT("'"&amp;K$2&amp;"'!$H:$H"),$D64)/$D$1</f>
        <v>1.5504831687194758</v>
      </c>
      <c r="L64" s="173">
        <f t="shared" ref="L64:M64" ca="1" si="21">SUMIFS(INDIRECT("'"&amp;L$2&amp;"'!"&amp;$C64),INDIRECT("'"&amp;L$2&amp;"'!$H:$H"),$D64)/$D$1</f>
        <v>0</v>
      </c>
      <c r="M64" s="173">
        <f t="shared" ca="1" si="21"/>
        <v>4.4543123728553917E-3</v>
      </c>
      <c r="N64"/>
      <c r="O64"/>
    </row>
    <row r="65" spans="1:18" ht="15.75" thickBot="1" x14ac:dyDescent="0.3">
      <c r="A65" s="20" t="str">
        <f t="shared" ref="A65:B65" si="22">+A64</f>
        <v>Tech</v>
      </c>
      <c r="B65" s="20" t="str">
        <f t="shared" si="22"/>
        <v>Monthly</v>
      </c>
      <c r="C65" s="20"/>
      <c r="J65" s="7" t="s">
        <v>246</v>
      </c>
      <c r="K65" s="47">
        <f ca="1">SUM(K61,K62,K63,K64)</f>
        <v>914.03305812431392</v>
      </c>
      <c r="L65" s="47">
        <f ca="1">SUM(L61,L62,L63,L64)</f>
        <v>30.768121867342749</v>
      </c>
      <c r="M65" s="47">
        <f ca="1">SUM(M61,M62,M63,M64)</f>
        <v>347.19834500089075</v>
      </c>
      <c r="N65"/>
      <c r="O65"/>
    </row>
    <row r="66" spans="1:18" ht="15.75" thickTop="1" x14ac:dyDescent="0.25">
      <c r="A66" s="20" t="str">
        <f t="shared" ref="A66:B66" si="23">+A65</f>
        <v>Tech</v>
      </c>
      <c r="B66" s="20" t="str">
        <f t="shared" si="23"/>
        <v>Monthly</v>
      </c>
      <c r="C66" s="20"/>
      <c r="J66" s="11" t="s">
        <v>15</v>
      </c>
      <c r="K66" s="48">
        <f ca="1">K65/ABS(K60)</f>
        <v>3.5283896644388713</v>
      </c>
      <c r="L66" s="48">
        <f ca="1">L65/ABS(L60)</f>
        <v>4.6781146558955893</v>
      </c>
      <c r="M66" s="48">
        <f ca="1">M65/ABS(M60)</f>
        <v>2.0593252740187595</v>
      </c>
      <c r="N66"/>
      <c r="O66"/>
    </row>
    <row r="67" spans="1:18" x14ac:dyDescent="0.25">
      <c r="K67" s="56" t="str">
        <f ca="1">IF(K66=MIN(K$14,K$53,K$66,K$79),"Lowest","")</f>
        <v/>
      </c>
      <c r="L67" s="56" t="str">
        <f ca="1">IF(L66=MIN(L$14,L$53,L$66,L$79),"Lowest","")</f>
        <v/>
      </c>
      <c r="M67" s="56" t="str">
        <f ca="1">IF(M66=MIN(M$14,M$53,M$66,M$79),"Lowest","")</f>
        <v>Lowest</v>
      </c>
      <c r="N67"/>
      <c r="O67"/>
      <c r="R67" s="55"/>
    </row>
    <row r="68" spans="1:18" x14ac:dyDescent="0.25">
      <c r="J68" s="12" t="str">
        <f>A71&amp;" Scenario LCR as of " &amp; TEXT(Date,"Mmmm d, yyyy") &amp;" (1-Month)"</f>
        <v>Covid Scenario LCR as of November 18, 2024 (1-Month)</v>
      </c>
      <c r="K68" s="51"/>
      <c r="L68" s="51"/>
      <c r="M68" s="51"/>
      <c r="N68"/>
      <c r="O68"/>
    </row>
    <row r="69" spans="1:18" x14ac:dyDescent="0.25">
      <c r="N69"/>
      <c r="O69"/>
    </row>
    <row r="70" spans="1:18" x14ac:dyDescent="0.25">
      <c r="A70" s="22" t="s">
        <v>65</v>
      </c>
      <c r="B70" s="22" t="s">
        <v>71</v>
      </c>
      <c r="C70" s="22" t="s">
        <v>75</v>
      </c>
      <c r="D70" s="21" t="s">
        <v>70</v>
      </c>
      <c r="E70" s="21"/>
      <c r="F70" s="21" t="s">
        <v>51</v>
      </c>
      <c r="G70" s="21" t="s">
        <v>73</v>
      </c>
      <c r="H70" s="21" t="s">
        <v>73</v>
      </c>
      <c r="J70" s="8" t="str">
        <f>"Cash Flow Usage ($"&amp;IF($D$1=1,"",IF($D$1=1000,"Thousands",IF($D$1=1000000,"Millions",$D$1)))&amp;")"</f>
        <v>Cash Flow Usage ($Millions)</v>
      </c>
      <c r="K70" s="9" t="s">
        <v>137</v>
      </c>
      <c r="L70" s="9" t="s">
        <v>138</v>
      </c>
      <c r="M70" s="9" t="s">
        <v>171</v>
      </c>
      <c r="N70"/>
      <c r="O70"/>
    </row>
    <row r="71" spans="1:18" ht="17.25" x14ac:dyDescent="0.25">
      <c r="A71" s="5" t="s">
        <v>159</v>
      </c>
      <c r="B71" s="5" t="s">
        <v>64</v>
      </c>
      <c r="C71" s="14" t="s">
        <v>2463</v>
      </c>
      <c r="D71" s="5" t="s">
        <v>1430</v>
      </c>
      <c r="E71" s="5" t="s">
        <v>7408</v>
      </c>
      <c r="J71" s="10" t="s">
        <v>236</v>
      </c>
      <c r="K71" s="46">
        <f ca="1">SUMIFS(INDIRECT("'"&amp;K$2&amp;"'!"&amp;$C71),INDIRECT("'"&amp;K$2&amp;"'!$F:$F"),$D71)/$D$1+SUMIFS(INDIRECT("'"&amp;K$2&amp;"'!"&amp;$C71),INDIRECT("'"&amp;K$2&amp;"'!$F:$F"),$E71)/$D$1</f>
        <v>-287.1419954517948</v>
      </c>
      <c r="L71" s="46">
        <f ca="1">SUMIFS(INDIRECT("'"&amp;L$2&amp;"'!"&amp;$C71),INDIRECT("'"&amp;L$2&amp;"'!$F:$F"),$D71)/$D$1+SUMIFS(INDIRECT("'"&amp;L$2&amp;"'!"&amp;$C71),INDIRECT("'"&amp;L$2&amp;"'!$F:$F"),$E71)/$D$1</f>
        <v>-8.8520035156842845</v>
      </c>
      <c r="M71" s="46">
        <f ca="1">SUMIFS(INDIRECT("'"&amp;M$2&amp;"'!"&amp;$C71),INDIRECT("'"&amp;M$2&amp;"'!$F:$F"),$D71)/$D$1+SUMIFS(INDIRECT("'"&amp;M$2&amp;"'!"&amp;$C71),INDIRECT("'"&amp;M$2&amp;"'!$F:$F"),$E71)/$D$1</f>
        <v>-108.8466033947827</v>
      </c>
      <c r="N71"/>
      <c r="O71"/>
    </row>
    <row r="72" spans="1:18" ht="17.25" x14ac:dyDescent="0.25">
      <c r="A72" s="20" t="str">
        <f t="shared" ref="A72:B72" si="24">+A71</f>
        <v>Covid</v>
      </c>
      <c r="B72" s="20" t="str">
        <f t="shared" si="24"/>
        <v>Monthly</v>
      </c>
      <c r="C72" s="14" t="s">
        <v>2463</v>
      </c>
      <c r="D72" s="5" t="s">
        <v>1431</v>
      </c>
      <c r="E72" s="5"/>
      <c r="J72" s="10" t="s">
        <v>960</v>
      </c>
      <c r="K72" s="46">
        <f ca="1">SUMIFS(INDIRECT("'"&amp;K$2&amp;"'!"&amp;$C72),INDIRECT("'"&amp;K$2&amp;"'!$F:$F"),$D72)/$D$1</f>
        <v>27.090281434056212</v>
      </c>
      <c r="L72" s="46">
        <f t="shared" ref="L72:M72" ca="1" si="25">SUMIFS(INDIRECT("'"&amp;L$2&amp;"'!"&amp;$C72),INDIRECT("'"&amp;L$2&amp;"'!$F:$F"),$D72)/$D$1</f>
        <v>0</v>
      </c>
      <c r="M72" s="46">
        <f t="shared" ca="1" si="25"/>
        <v>-0.21516916137329339</v>
      </c>
      <c r="N72"/>
      <c r="O72"/>
    </row>
    <row r="73" spans="1:18" ht="15.75" thickBot="1" x14ac:dyDescent="0.3">
      <c r="A73" s="20" t="str">
        <f t="shared" ref="A73:B73" si="26">+A72</f>
        <v>Covid</v>
      </c>
      <c r="B73" s="20" t="str">
        <f t="shared" si="26"/>
        <v>Monthly</v>
      </c>
      <c r="C73" s="5" t="s">
        <v>190</v>
      </c>
      <c r="D73" s="16" t="s">
        <v>187</v>
      </c>
      <c r="E73" s="16"/>
      <c r="J73" s="7" t="s">
        <v>13</v>
      </c>
      <c r="K73" s="47">
        <f ca="1">SUM(K71:K72)</f>
        <v>-260.05171401773856</v>
      </c>
      <c r="L73" s="47">
        <f ca="1">SUM(L71:L72)</f>
        <v>-8.8520035156842845</v>
      </c>
      <c r="M73" s="47">
        <f ca="1">SUM(M71:M72)</f>
        <v>-109.061772556156</v>
      </c>
      <c r="N73"/>
      <c r="O73"/>
    </row>
    <row r="74" spans="1:18" ht="18" thickTop="1" x14ac:dyDescent="0.25">
      <c r="A74" s="20" t="str">
        <f t="shared" ref="A74:B74" si="27">+A73</f>
        <v>Covid</v>
      </c>
      <c r="B74" s="20" t="str">
        <f t="shared" si="27"/>
        <v>Monthly</v>
      </c>
      <c r="C74" s="5">
        <v>5</v>
      </c>
      <c r="D74" s="16" t="s">
        <v>48</v>
      </c>
      <c r="E74" s="16"/>
      <c r="J74" s="10" t="s">
        <v>237</v>
      </c>
      <c r="K74" s="172">
        <f ca="1">(SUMIFS(INDIRECT("'"&amp;K$2&amp;"'!$G:$G"),INDIRECT("'"&amp;K$2&amp;"'!$A:$A"),TRUE,INDIRECT("'"&amp;K$2&amp;"'!$H:$H"),"Cash")+SUMIFS(INDIRECT("'"&amp;K$2&amp;"'!$G:$G"),INDIRECT("'"&amp;K$2&amp;"'!$A:$A"),TRUE,INDIRECT("'"&amp;K$2&amp;"'!$H:$H"),"Generic Bond",INDIRECT("'"&amp;K$2&amp;"'!$B:$B"),"&lt;"&amp;(VALUE(TEXT(NewDate,"yyyymmdd")+10000))))/$D$1 + (SUMIFS(INDIRECT("'"&amp;K$2&amp;"'!$AH:$AH"),INDIRECT("'"&amp;K$2&amp;"'!$A:$A"),TRUE,INDIRECT("'"&amp;K$2&amp;"'!$H:$H"),"Cash")+SUMIFS(INDIRECT("'"&amp;K$2&amp;"'!$AH:$AH"),INDIRECT("'"&amp;K$2&amp;"'!$A:$A"),TRUE,INDIRECT("'"&amp;K$2&amp;"'!$H:$H"),"Generic Bond",INDIRECT("'"&amp;K$2&amp;"'!$B:$B"),"&lt;"&amp;(VALUE(TEXT(NewDate,"yyyymmdd")+10000))))/$D$1</f>
        <v>889.40019681924844</v>
      </c>
      <c r="L74" s="172">
        <f ca="1">(SUMIFS(INDIRECT("'"&amp;L$2&amp;"'!$G:$G"),INDIRECT("'"&amp;L$2&amp;"'!$A:$A"),TRUE,INDIRECT("'"&amp;L$2&amp;"'!$H:$H"),"Cash")+SUMIFS(INDIRECT("'"&amp;L$2&amp;"'!$G:$G"),INDIRECT("'"&amp;L$2&amp;"'!$A:$A"),TRUE,INDIRECT("'"&amp;L$2&amp;"'!$H:$H"),"Generic Bond",INDIRECT("'"&amp;L$2&amp;"'!$B:$B"),"&lt;"&amp;(VALUE(TEXT(NewDate,"yyyymmdd")+10000))))/$D$1 + (SUMIFS(INDIRECT("'"&amp;L$2&amp;"'!$AH:$AH"),INDIRECT("'"&amp;L$2&amp;"'!$A:$A"),TRUE,INDIRECT("'"&amp;L$2&amp;"'!$H:$H"),"Cash")+SUMIFS(INDIRECT("'"&amp;L$2&amp;"'!$AH:$AH"),INDIRECT("'"&amp;L$2&amp;"'!$A:$A"),TRUE,INDIRECT("'"&amp;L$2&amp;"'!$H:$H"),"Generic Bond",INDIRECT("'"&amp;L$2&amp;"'!$B:$B"),"&lt;"&amp;(VALUE(TEXT(NewDate,"yyyymmdd")+10000))))/$D$1</f>
        <v>8.6555998114816433</v>
      </c>
      <c r="M74" s="172">
        <f ca="1">(SUMIFS(INDIRECT("'"&amp;M$2&amp;"'!$G:$G"),INDIRECT("'"&amp;M$2&amp;"'!$A:$A"),TRUE,INDIRECT("'"&amp;M$2&amp;"'!$H:$H"),"Cash")+SUMIFS(INDIRECT("'"&amp;M$2&amp;"'!$G:$G"),INDIRECT("'"&amp;M$2&amp;"'!$A:$A"),TRUE,INDIRECT("'"&amp;M$2&amp;"'!$H:$H"),"Generic Bond",INDIRECT("'"&amp;M$2&amp;"'!$B:$B"),"&lt;"&amp;(VALUE(TEXT(NewDate,"yyyymmdd")+10000))))/$D$1 + (SUMIFS(INDIRECT("'"&amp;M$2&amp;"'!$AH:$AH"),INDIRECT("'"&amp;M$2&amp;"'!$A:$A"),TRUE,INDIRECT("'"&amp;M$2&amp;"'!$H:$H"),"Cash")+SUMIFS(INDIRECT("'"&amp;M$2&amp;"'!$AH:$AH"),INDIRECT("'"&amp;M$2&amp;"'!$A:$A"),TRUE,INDIRECT("'"&amp;M$2&amp;"'!$H:$H"),"Generic Bond",INDIRECT("'"&amp;M$2&amp;"'!$B:$B"),"&lt;"&amp;(VALUE(TEXT(NewDate,"yyyymmdd")+10000))))/$D$1</f>
        <v>52.755027015078348</v>
      </c>
      <c r="N74"/>
      <c r="O74" s="178"/>
      <c r="P74" s="178"/>
    </row>
    <row r="75" spans="1:18" ht="17.25" x14ac:dyDescent="0.25">
      <c r="A75" s="20" t="str">
        <f t="shared" ref="A75:B75" si="28">+A74</f>
        <v>Covid</v>
      </c>
      <c r="B75" s="20" t="str">
        <f t="shared" si="28"/>
        <v>Monthly</v>
      </c>
      <c r="C75" s="5">
        <v>5</v>
      </c>
      <c r="D75" s="16" t="s">
        <v>48</v>
      </c>
      <c r="E75" s="16"/>
      <c r="J75" s="10" t="s">
        <v>247</v>
      </c>
      <c r="K75" s="172">
        <f ca="1">(SUMIFS(INDIRECT("'"&amp;K$2&amp;"'!$G:$G"),INDIRECT("'"&amp;K$2&amp;"'!$A:$A"),FALSE,INDIRECT("'"&amp;K$2&amp;"'!$H:$H"),"Cash")+SUMIFS(INDIRECT("'"&amp;K$2&amp;"'!$G:$G"),INDIRECT("'"&amp;K$2&amp;"'!$A:$A"),FALSE,INDIRECT("'"&amp;K$2&amp;"'!$H:$H"),"Generic Bond",INDIRECT("'"&amp;K$2&amp;"'!$B:$B"),"&lt;"&amp;(VALUE(TEXT(NewDate,"yyyymmdd")+10000))))/$D$1 + (SUMIFS(INDIRECT("'"&amp;K$2&amp;"'!$AH:$AH"),INDIRECT("'"&amp;K$2&amp;"'!$A:$A"),FALSE,INDIRECT("'"&amp;K$2&amp;"'!$H:$H"),"Cash")+SUMIFS(INDIRECT("'"&amp;K$2&amp;"'!$AH:$AH"),INDIRECT("'"&amp;K$2&amp;"'!$A:$A"),FALSE,INDIRECT("'"&amp;K$2&amp;"'!$H:$H"),"Generic Bond",INDIRECT("'"&amp;K$2&amp;"'!$B:$B"),"&lt;"&amp;(VALUE(TEXT(NewDate,"yyyymmdd")+10000))))/$D$1</f>
        <v>139.47678269205616</v>
      </c>
      <c r="L75" s="172">
        <f ca="1">(SUMIFS(INDIRECT("'"&amp;L$2&amp;"'!$G:$G"),INDIRECT("'"&amp;L$2&amp;"'!$A:$A"),FALSE,INDIRECT("'"&amp;L$2&amp;"'!$H:$H"),"Cash")+SUMIFS(INDIRECT("'"&amp;L$2&amp;"'!$G:$G"),INDIRECT("'"&amp;L$2&amp;"'!$A:$A"),FALSE,INDIRECT("'"&amp;L$2&amp;"'!$H:$H"),"Generic Bond",INDIRECT("'"&amp;L$2&amp;"'!$B:$B"),"&lt;"&amp;(VALUE(TEXT(NewDate,"yyyymmdd")+10000))))/$D$1 + (SUMIFS(INDIRECT("'"&amp;L$2&amp;"'!$AH:$AH"),INDIRECT("'"&amp;L$2&amp;"'!$A:$A"),FALSE,INDIRECT("'"&amp;L$2&amp;"'!$H:$H"),"Cash")+SUMIFS(INDIRECT("'"&amp;L$2&amp;"'!$AH:$AH"),INDIRECT("'"&amp;L$2&amp;"'!$A:$A"),FALSE,INDIRECT("'"&amp;L$2&amp;"'!$H:$H"),"Generic Bond",INDIRECT("'"&amp;L$2&amp;"'!$B:$B"),"&lt;"&amp;(VALUE(TEXT(NewDate,"yyyymmdd")+10000))))/$D$1</f>
        <v>22.126801651849892</v>
      </c>
      <c r="M75" s="172">
        <f ca="1">(SUMIFS(INDIRECT("'"&amp;M$2&amp;"'!$G:$G"),INDIRECT("'"&amp;M$2&amp;"'!$A:$A"),FALSE,INDIRECT("'"&amp;M$2&amp;"'!$H:$H"),"Cash")+SUMIFS(INDIRECT("'"&amp;M$2&amp;"'!$G:$G"),INDIRECT("'"&amp;M$2&amp;"'!$A:$A"),FALSE,INDIRECT("'"&amp;M$2&amp;"'!$H:$H"),"Generic Bond",INDIRECT("'"&amp;M$2&amp;"'!$B:$B"),"&lt;"&amp;(VALUE(TEXT(NewDate,"yyyymmdd")+10000))))/$D$1 + (SUMIFS(INDIRECT("'"&amp;M$2&amp;"'!$AH:$AH"),INDIRECT("'"&amp;M$2&amp;"'!$A:$A"),FALSE,INDIRECT("'"&amp;M$2&amp;"'!$H:$H"),"Cash")+SUMIFS(INDIRECT("'"&amp;M$2&amp;"'!$AH:$AH"),INDIRECT("'"&amp;M$2&amp;"'!$A:$A"),FALSE,INDIRECT("'"&amp;M$2&amp;"'!$H:$H"),"Generic Bond",INDIRECT("'"&amp;M$2&amp;"'!$B:$B"),"&lt;"&amp;(VALUE(TEXT(NewDate,"yyyymmdd")+10000))))/$D$1</f>
        <v>354.36326979496607</v>
      </c>
      <c r="N75"/>
      <c r="O75" s="178"/>
      <c r="P75" s="178"/>
    </row>
    <row r="76" spans="1:18" ht="17.25" x14ac:dyDescent="0.25">
      <c r="A76" s="20" t="str">
        <f t="shared" ref="A76:B76" si="29">+A75</f>
        <v>Covid</v>
      </c>
      <c r="B76" s="20" t="str">
        <f t="shared" si="29"/>
        <v>Monthly</v>
      </c>
      <c r="C76" s="20">
        <f>MATCH(A76,Collateral!$2:$2,0)-1</f>
        <v>13</v>
      </c>
      <c r="J76" s="10" t="s">
        <v>248</v>
      </c>
      <c r="K76" s="173">
        <f ca="1">SUMIFS(OFFSET(Collateral!$A:$A,0,$C76),Collateral!$A:$A,K$2)/$D$1</f>
        <v>-53.693164059375917</v>
      </c>
      <c r="L76" s="173">
        <f ca="1">SUMIFS(OFFSET(Collateral!$A:$A,0,$C76),Collateral!$A:$A,L$2)/$D$1</f>
        <v>0</v>
      </c>
      <c r="M76" s="173">
        <f ca="1">SUMIFS(OFFSET(Collateral!$A:$A,0,$C76),Collateral!$A:$A,M$2)/$D$1</f>
        <v>-33.833968353916411</v>
      </c>
      <c r="N76"/>
      <c r="O76"/>
    </row>
    <row r="77" spans="1:18" ht="17.25" x14ac:dyDescent="0.25">
      <c r="A77" s="20" t="str">
        <f t="shared" ref="A77:B77" si="30">+A76</f>
        <v>Covid</v>
      </c>
      <c r="B77" s="20" t="str">
        <f t="shared" si="30"/>
        <v>Monthly</v>
      </c>
      <c r="C77" s="20" t="s">
        <v>2464</v>
      </c>
      <c r="D77" s="5" t="s">
        <v>1431</v>
      </c>
      <c r="E77" s="5"/>
      <c r="J77" s="10" t="s">
        <v>966</v>
      </c>
      <c r="K77" s="173">
        <f ca="1">SUMIFS(INDIRECT("'"&amp;K$2&amp;"'!"&amp;$C77),INDIRECT("'"&amp;K$2&amp;"'!$H:$H"),$D77)/$D$1</f>
        <v>1.5504831687194758</v>
      </c>
      <c r="L77" s="173">
        <f t="shared" ref="L77:M77" ca="1" si="31">SUMIFS(INDIRECT("'"&amp;L$2&amp;"'!"&amp;$C77),INDIRECT("'"&amp;L$2&amp;"'!$H:$H"),$D77)/$D$1</f>
        <v>0</v>
      </c>
      <c r="M77" s="173">
        <f t="shared" ca="1" si="31"/>
        <v>4.4543123728553917E-3</v>
      </c>
      <c r="N77"/>
      <c r="O77"/>
    </row>
    <row r="78" spans="1:18" ht="15.75" thickBot="1" x14ac:dyDescent="0.3">
      <c r="A78" s="20" t="str">
        <f t="shared" ref="A78:B78" si="32">+A77</f>
        <v>Covid</v>
      </c>
      <c r="B78" s="20" t="str">
        <f t="shared" si="32"/>
        <v>Monthly</v>
      </c>
      <c r="J78" s="7" t="s">
        <v>246</v>
      </c>
      <c r="K78" s="47">
        <f ca="1">SUM(K74,K75,K76,K77)</f>
        <v>976.73429862064813</v>
      </c>
      <c r="L78" s="47">
        <f ca="1">SUM(L74,L75,L76,L77)</f>
        <v>30.782401463331535</v>
      </c>
      <c r="M78" s="47">
        <f ca="1">SUM(M74,M75,M76,M77)</f>
        <v>373.28878276850082</v>
      </c>
      <c r="N78"/>
      <c r="O78"/>
    </row>
    <row r="79" spans="1:18" ht="15.75" thickTop="1" x14ac:dyDescent="0.25">
      <c r="A79" s="20" t="str">
        <f t="shared" ref="A79:B79" si="33">+A78</f>
        <v>Covid</v>
      </c>
      <c r="B79" s="20" t="str">
        <f t="shared" si="33"/>
        <v>Monthly</v>
      </c>
      <c r="J79" s="11" t="s">
        <v>15</v>
      </c>
      <c r="K79" s="48">
        <f ca="1">K78/ABS(K73)</f>
        <v>3.7559233259044138</v>
      </c>
      <c r="L79" s="48">
        <f ca="1">L78/ABS(L73)</f>
        <v>3.4774502076044387</v>
      </c>
      <c r="M79" s="48">
        <f ca="1">M78/ABS(M73)</f>
        <v>3.4227280010169845</v>
      </c>
      <c r="N79"/>
      <c r="O79"/>
    </row>
    <row r="80" spans="1:18" x14ac:dyDescent="0.25">
      <c r="K80" s="56" t="str">
        <f ca="1">IF(K79=MIN(K$14,K$53,K$66,K$79),"Lowest","")</f>
        <v/>
      </c>
      <c r="L80" s="56" t="str">
        <f ca="1">IF(L79=MIN(L$14,L$53,L$66,L$79),"Lowest","")</f>
        <v/>
      </c>
      <c r="M80" s="56" t="str">
        <f ca="1">IF(M79=MIN(M$14,M$53,M$66,M$79),"Lowest","")</f>
        <v/>
      </c>
      <c r="N80"/>
      <c r="O80"/>
    </row>
    <row r="81" spans="14:15" x14ac:dyDescent="0.25">
      <c r="N81"/>
      <c r="O81"/>
    </row>
    <row r="82" spans="14:15" x14ac:dyDescent="0.25">
      <c r="N82"/>
      <c r="O82"/>
    </row>
    <row r="83" spans="14:15" x14ac:dyDescent="0.25">
      <c r="N83"/>
      <c r="O83"/>
    </row>
    <row r="84" spans="14:15" x14ac:dyDescent="0.25">
      <c r="N84"/>
      <c r="O84"/>
    </row>
    <row r="85" spans="14:15" x14ac:dyDescent="0.25">
      <c r="N85"/>
      <c r="O85"/>
    </row>
    <row r="86" spans="14:15" x14ac:dyDescent="0.25">
      <c r="N86"/>
      <c r="O86"/>
    </row>
    <row r="87" spans="14:15" x14ac:dyDescent="0.25">
      <c r="N87"/>
      <c r="O87"/>
    </row>
    <row r="88" spans="14:15" x14ac:dyDescent="0.25">
      <c r="N88"/>
      <c r="O88"/>
    </row>
    <row r="89" spans="14:15" x14ac:dyDescent="0.25">
      <c r="N89"/>
      <c r="O89"/>
    </row>
    <row r="90" spans="14:15" x14ac:dyDescent="0.25">
      <c r="N90"/>
      <c r="O90"/>
    </row>
    <row r="91" spans="14:15" x14ac:dyDescent="0.25">
      <c r="N91"/>
      <c r="O91"/>
    </row>
    <row r="92" spans="14:15" x14ac:dyDescent="0.25">
      <c r="N92"/>
      <c r="O92"/>
    </row>
    <row r="93" spans="14:15" x14ac:dyDescent="0.25">
      <c r="N93"/>
      <c r="O93"/>
    </row>
    <row r="94" spans="14:15" x14ac:dyDescent="0.25">
      <c r="N94"/>
      <c r="O94"/>
    </row>
    <row r="95" spans="14:15" x14ac:dyDescent="0.25">
      <c r="N95"/>
      <c r="O95"/>
    </row>
    <row r="96" spans="14:15" x14ac:dyDescent="0.25">
      <c r="N96"/>
      <c r="O96"/>
    </row>
    <row r="97" spans="14:15" x14ac:dyDescent="0.25">
      <c r="N97"/>
      <c r="O97"/>
    </row>
    <row r="98" spans="14:15" x14ac:dyDescent="0.25">
      <c r="N98"/>
      <c r="O98"/>
    </row>
    <row r="99" spans="14:15" x14ac:dyDescent="0.25">
      <c r="N99"/>
      <c r="O99"/>
    </row>
    <row r="100" spans="14:15" x14ac:dyDescent="0.25">
      <c r="N100"/>
      <c r="O100"/>
    </row>
    <row r="101" spans="14:15" x14ac:dyDescent="0.25">
      <c r="N101"/>
      <c r="O101"/>
    </row>
    <row r="102" spans="14:15" x14ac:dyDescent="0.25">
      <c r="N102"/>
      <c r="O102"/>
    </row>
    <row r="103" spans="14:15" x14ac:dyDescent="0.25">
      <c r="N103"/>
      <c r="O103"/>
    </row>
    <row r="104" spans="14:15" x14ac:dyDescent="0.25">
      <c r="N104"/>
      <c r="O104"/>
    </row>
    <row r="105" spans="14:15" x14ac:dyDescent="0.25">
      <c r="N105"/>
      <c r="O105"/>
    </row>
    <row r="106" spans="14:15" x14ac:dyDescent="0.25">
      <c r="N106"/>
      <c r="O106"/>
    </row>
    <row r="107" spans="14:15" x14ac:dyDescent="0.25">
      <c r="N107"/>
      <c r="O107"/>
    </row>
    <row r="108" spans="14:15" x14ac:dyDescent="0.25">
      <c r="N108"/>
      <c r="O108"/>
    </row>
    <row r="109" spans="14:15" x14ac:dyDescent="0.25">
      <c r="N109"/>
      <c r="O109"/>
    </row>
    <row r="110" spans="14:15" x14ac:dyDescent="0.25">
      <c r="N110"/>
      <c r="O110"/>
    </row>
    <row r="111" spans="14:15" x14ac:dyDescent="0.25">
      <c r="N111"/>
      <c r="O111"/>
    </row>
    <row r="112" spans="14:15" x14ac:dyDescent="0.25">
      <c r="N112"/>
      <c r="O112"/>
    </row>
    <row r="113" spans="14:15" x14ac:dyDescent="0.25">
      <c r="N113"/>
      <c r="O113"/>
    </row>
    <row r="114" spans="14:15" x14ac:dyDescent="0.25">
      <c r="N114"/>
      <c r="O114"/>
    </row>
    <row r="115" spans="14:15" x14ac:dyDescent="0.25">
      <c r="N115"/>
      <c r="O115"/>
    </row>
  </sheetData>
  <dataValidations count="1">
    <dataValidation type="list" allowBlank="1" showInputMessage="1" showErrorMessage="1" sqref="R5" xr:uid="{991EB365-2328-49F2-85AB-F494D0AB1B12}">
      <formula1>"DEV,DEV2,UAT,PROD"</formula1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UpdateAuto">
                <anchor moveWithCells="1" sizeWithCells="1">
                  <from>
                    <xdr:col>16</xdr:col>
                    <xdr:colOff>0</xdr:colOff>
                    <xdr:row>6</xdr:row>
                    <xdr:rowOff>38100</xdr:rowOff>
                  </from>
                  <to>
                    <xdr:col>17</xdr:col>
                    <xdr:colOff>619125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Button 2">
              <controlPr defaultSize="0" print="0" autoFill="0" autoPict="0" macro="[0]!TruncateSQLTable">
                <anchor moveWithCells="1" sizeWithCells="1">
                  <from>
                    <xdr:col>16</xdr:col>
                    <xdr:colOff>28575</xdr:colOff>
                    <xdr:row>7</xdr:row>
                    <xdr:rowOff>104775</xdr:rowOff>
                  </from>
                  <to>
                    <xdr:col>17</xdr:col>
                    <xdr:colOff>647700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6" name="Button 8">
              <controlPr defaultSize="0" print="0" autoFill="0" autoPict="0" macro="[0]!UpdateManual">
                <anchor moveWithCells="1" sizeWithCells="1">
                  <from>
                    <xdr:col>16</xdr:col>
                    <xdr:colOff>28575</xdr:colOff>
                    <xdr:row>11</xdr:row>
                    <xdr:rowOff>142875</xdr:rowOff>
                  </from>
                  <to>
                    <xdr:col>17</xdr:col>
                    <xdr:colOff>676275</xdr:colOff>
                    <xdr:row>14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56D9C-A4DB-4F61-818E-4E835F6C3710}">
  <sheetPr codeName="Sheet27">
    <tabColor theme="8" tint="0.79998168889431442"/>
  </sheetPr>
  <dimension ref="A1:R300"/>
  <sheetViews>
    <sheetView zoomScale="47" zoomScaleNormal="25" workbookViewId="0">
      <selection activeCell="A10" sqref="A10"/>
    </sheetView>
  </sheetViews>
  <sheetFormatPr defaultColWidth="9.140625" defaultRowHeight="15" x14ac:dyDescent="0.25"/>
  <cols>
    <col min="1" max="1" width="30.28515625" style="77" customWidth="1"/>
    <col min="2" max="2" width="14.7109375" style="77" bestFit="1" customWidth="1"/>
    <col min="3" max="3" width="13.7109375" style="77" customWidth="1"/>
    <col min="4" max="4" width="11" style="77" customWidth="1"/>
    <col min="5" max="8" width="8.42578125" style="77" bestFit="1" customWidth="1"/>
    <col min="9" max="9" width="10" style="77" hidden="1" customWidth="1"/>
    <col min="10" max="13" width="13.42578125" style="77" bestFit="1" customWidth="1"/>
    <col min="14" max="14" width="34.42578125" bestFit="1" customWidth="1"/>
    <col min="15" max="15" width="71.5703125" customWidth="1"/>
    <col min="16" max="16" width="17.28515625" customWidth="1"/>
    <col min="17" max="17" width="31.7109375" bestFit="1" customWidth="1"/>
    <col min="18" max="18" width="17" customWidth="1"/>
  </cols>
  <sheetData>
    <row r="1" spans="1:17" ht="18.75" x14ac:dyDescent="0.3">
      <c r="A1" s="4"/>
      <c r="B1" s="4"/>
      <c r="C1" s="4"/>
      <c r="D1" s="4"/>
      <c r="E1" s="73" t="s">
        <v>72</v>
      </c>
      <c r="F1" s="73" t="s">
        <v>55</v>
      </c>
      <c r="G1" s="73" t="s">
        <v>56</v>
      </c>
      <c r="H1" s="73" t="s">
        <v>159</v>
      </c>
      <c r="I1" s="73"/>
      <c r="J1" s="73"/>
      <c r="K1" s="73"/>
      <c r="L1" s="73"/>
      <c r="M1" s="73"/>
      <c r="N1" s="88" t="s">
        <v>211</v>
      </c>
    </row>
    <row r="2" spans="1:17" x14ac:dyDescent="0.25">
      <c r="A2" s="18"/>
      <c r="B2" s="18"/>
      <c r="C2" s="18"/>
      <c r="D2" s="18"/>
      <c r="E2" s="74"/>
      <c r="F2" s="75" t="e">
        <f>MATCH(F$1,#REF!,0)-1</f>
        <v>#REF!</v>
      </c>
      <c r="G2" s="75" t="e">
        <f>MATCH(G$1,#REF!,0)-1</f>
        <v>#REF!</v>
      </c>
      <c r="H2" s="75" t="e">
        <f>MATCH(H$1,#REF!,0)-1</f>
        <v>#REF!</v>
      </c>
      <c r="I2" s="74"/>
      <c r="J2" s="73" t="s">
        <v>235</v>
      </c>
      <c r="K2" s="73" t="s">
        <v>55</v>
      </c>
      <c r="L2" s="73" t="s">
        <v>56</v>
      </c>
      <c r="M2" s="73" t="s">
        <v>159</v>
      </c>
    </row>
    <row r="3" spans="1:17" x14ac:dyDescent="0.25">
      <c r="A3" s="18" t="s">
        <v>7</v>
      </c>
      <c r="B3" s="18" t="s">
        <v>1030</v>
      </c>
      <c r="C3" s="18" t="s">
        <v>188</v>
      </c>
      <c r="D3" s="18" t="s">
        <v>189</v>
      </c>
      <c r="E3" s="74" t="s">
        <v>1</v>
      </c>
      <c r="F3" s="74" t="s">
        <v>1</v>
      </c>
      <c r="G3" s="74" t="s">
        <v>1</v>
      </c>
      <c r="H3" s="74" t="s">
        <v>1</v>
      </c>
      <c r="I3" s="74" t="s">
        <v>1</v>
      </c>
      <c r="J3" s="74" t="s">
        <v>57</v>
      </c>
      <c r="K3" s="74" t="s">
        <v>57</v>
      </c>
      <c r="L3" s="74" t="s">
        <v>57</v>
      </c>
      <c r="M3" s="74" t="s">
        <v>57</v>
      </c>
      <c r="N3" s="95" t="s">
        <v>58</v>
      </c>
      <c r="O3" s="89" t="s">
        <v>59</v>
      </c>
      <c r="P3" s="95" t="s">
        <v>60</v>
      </c>
      <c r="Q3" s="111" t="s">
        <v>61</v>
      </c>
    </row>
    <row r="4" spans="1:17" x14ac:dyDescent="0.25">
      <c r="A4" s="82" t="str" cm="1">
        <f t="array" ref="A4">IF(AND(ISBLANK($N4:$R4)),"",IF(ISBLANK($N4),$A3,INDEX(Mapping!$I:$I,MATCH($N4,Mapping!$H:$H,0))))</f>
        <v>IMCO Canadian Equity Pool</v>
      </c>
      <c r="B4" s="82" t="str">
        <f>IF($A4="","",IFERROR(IF(ROW($B4)&lt;MATCH("Broker Owned Collateral*",$N:$N,0),"IMCO Owned","Broker Owned"),"IMCO Owned"))</f>
        <v>IMCO Owned</v>
      </c>
      <c r="C4" s="82" t="str">
        <f>IF($A4="","",IF(ISBLANK($P4),$C3,TRIM($P4)))</f>
        <v>1350Z78J6</v>
      </c>
      <c r="D4" s="82" t="b">
        <f>IF($A4="","",IF(OR(ISNUMBER(FIND("Futures",$Q4)),ISNUMBER(FIND("OTC",$Q4))),TRUE,FALSE))</f>
        <v>0</v>
      </c>
      <c r="E4" s="76">
        <f>IF($C4="","",IFERROR(INDEX(#REF!,MATCH($C4,#REF!,0)),IF($B4="IMCO Owned",0,100)))</f>
        <v>0</v>
      </c>
      <c r="F4" s="76">
        <f ca="1">IF($C4="","",$E4*(1+IFERROR(INDEX(OFFSET(#REF!,0,F$2),MATCH(INDEX(#REF!,MATCH($C4,#REF!,0)),#REF!,0)),0)))</f>
        <v>0</v>
      </c>
      <c r="G4" s="76">
        <f ca="1">IF($C4="","",$E4*(1+IFERROR(INDEX(OFFSET(#REF!,0,G$2),MATCH(INDEX(#REF!,MATCH($C4,#REF!,0)),#REF!,0)),0)))</f>
        <v>0</v>
      </c>
      <c r="H4" s="76">
        <f ca="1">IF($C4="","",$E4*(1+IFERROR(INDEX(OFFSET(#REF!,0,H$2),MATCH(INDEX(#REF!,MATCH($C4,#REF!,0)),#REF!,0)),0)))</f>
        <v>0</v>
      </c>
      <c r="I4" s="4"/>
      <c r="J4" s="77" t="str">
        <f>IF($A4="","",IF($D4,$R4*E4/100*IF($B4="Broker Owned",1,-1),""))</f>
        <v/>
      </c>
      <c r="K4" s="77" t="str">
        <f t="shared" ref="K4:M19" si="0">IF($A4="","",IF($D4,$R4*F4/100*IF($B4="Broker Owned",1,-1),""))</f>
        <v/>
      </c>
      <c r="L4" s="77" t="str">
        <f t="shared" si="0"/>
        <v/>
      </c>
      <c r="M4" s="77" t="str">
        <f t="shared" si="0"/>
        <v/>
      </c>
      <c r="N4" s="96" t="s">
        <v>212</v>
      </c>
      <c r="O4" s="96" t="s">
        <v>213</v>
      </c>
      <c r="P4" s="98" t="s">
        <v>214</v>
      </c>
      <c r="Q4" s="100" t="s">
        <v>215</v>
      </c>
    </row>
    <row r="5" spans="1:17" x14ac:dyDescent="0.25">
      <c r="A5" s="82" t="str" cm="1">
        <f t="array" ref="A5">IF(AND(ISBLANK($N5:$R5)),"",IF(ISBLANK($N5),$A4,INDEX(Mapping!$I:$I,MATCH($N5,Mapping!$H:$H,0))))</f>
        <v>IMCO Canadian Equity Pool</v>
      </c>
      <c r="B5" s="82" t="str">
        <f t="shared" ref="B5:B68" si="1">IF($A5="","",IFERROR(IF(ROW($B5)&lt;MATCH("Broker Owned Collateral*",$N:$N,0),"IMCO Owned","Broker Owned"),"IMCO Owned"))</f>
        <v>IMCO Owned</v>
      </c>
      <c r="C5" s="82" t="str">
        <f t="shared" ref="C5:C68" si="2">IF($A5="","",IF(ISBLANK($P5),$C4,TRIM($P5)))</f>
        <v>1350Z78J6</v>
      </c>
      <c r="D5" s="82" t="b">
        <f t="shared" ref="D5:D68" si="3">IF($A5="","",IF(OR(ISNUMBER(FIND("Futures",$Q5)),ISNUMBER(FIND("OTC",$Q5))),TRUE,FALSE))</f>
        <v>1</v>
      </c>
      <c r="E5" s="76">
        <f>IF($C5="","",IFERROR(INDEX(#REF!,MATCH($C5,#REF!,0)),IF($B5="IMCO Owned",0,100)))</f>
        <v>0</v>
      </c>
      <c r="F5" s="76">
        <f ca="1">IF($C5="","",$E5*(1+IFERROR(INDEX(OFFSET(#REF!,0,F$2),MATCH(INDEX(#REF!,MATCH($C5,#REF!,0)),#REF!,0)),0)))</f>
        <v>0</v>
      </c>
      <c r="G5" s="76">
        <f ca="1">IF($C5="","",$E5*(1+IFERROR(INDEX(OFFSET(#REF!,0,G$2),MATCH(INDEX(#REF!,MATCH($C5,#REF!,0)),#REF!,0)),0)))</f>
        <v>0</v>
      </c>
      <c r="H5" s="76">
        <f ca="1">IF($C5="","",$E5*(1+IFERROR(INDEX(OFFSET(#REF!,0,H$2),MATCH(INDEX(#REF!,MATCH($C5,#REF!,0)),#REF!,0)),0)))</f>
        <v>0</v>
      </c>
      <c r="I5" s="4"/>
      <c r="J5" s="77">
        <f t="shared" ref="J5:M68" si="4">IF($A5="","",IF($D5,$R5*E5/100*IF($B5="Broker Owned",1,-1),""))</f>
        <v>0</v>
      </c>
      <c r="K5" s="77">
        <f t="shared" ca="1" si="0"/>
        <v>0</v>
      </c>
      <c r="L5" s="77">
        <f t="shared" ca="1" si="0"/>
        <v>0</v>
      </c>
      <c r="M5" s="77">
        <f t="shared" ca="1" si="0"/>
        <v>0</v>
      </c>
      <c r="N5" s="98"/>
      <c r="O5" s="99"/>
      <c r="P5" s="98"/>
      <c r="Q5" s="100" t="s">
        <v>216</v>
      </c>
    </row>
    <row r="6" spans="1:17" ht="15.75" thickBot="1" x14ac:dyDescent="0.3">
      <c r="A6" s="82" t="str" cm="1">
        <f t="array" ref="A6">IF(AND(ISBLANK($N6:$R6)),"",IF(ISBLANK($N6),$A5,INDEX(Mapping!$I:$I,MATCH($N6,Mapping!$H:$H,0))))</f>
        <v>IMCO Canadian Equity Pool</v>
      </c>
      <c r="B6" s="82" t="str">
        <f t="shared" si="1"/>
        <v>IMCO Owned</v>
      </c>
      <c r="C6" s="82" t="str">
        <f t="shared" si="2"/>
        <v>1350Z78J6</v>
      </c>
      <c r="D6" s="82" t="b">
        <f t="shared" si="3"/>
        <v>0</v>
      </c>
      <c r="E6" s="76">
        <f>IF($C6="","",IFERROR(INDEX(#REF!,MATCH($C6,#REF!,0)),IF($B6="IMCO Owned",0,100)))</f>
        <v>0</v>
      </c>
      <c r="F6" s="76">
        <f ca="1">IF($C6="","",$E6*(1+IFERROR(INDEX(OFFSET(#REF!,0,F$2),MATCH(INDEX(#REF!,MATCH($C6,#REF!,0)),#REF!,0)),0)))</f>
        <v>0</v>
      </c>
      <c r="G6" s="76">
        <f ca="1">IF($C6="","",$E6*(1+IFERROR(INDEX(OFFSET(#REF!,0,G$2),MATCH(INDEX(#REF!,MATCH($C6,#REF!,0)),#REF!,0)),0)))</f>
        <v>0</v>
      </c>
      <c r="H6" s="76">
        <f ca="1">IF($C6="","",$E6*(1+IFERROR(INDEX(OFFSET(#REF!,0,H$2),MATCH(INDEX(#REF!,MATCH($C6,#REF!,0)),#REF!,0)),0)))</f>
        <v>0</v>
      </c>
      <c r="I6" s="4"/>
      <c r="J6" s="77" t="str">
        <f t="shared" si="4"/>
        <v/>
      </c>
      <c r="K6" s="77" t="str">
        <f t="shared" si="0"/>
        <v/>
      </c>
      <c r="L6" s="77" t="str">
        <f t="shared" si="0"/>
        <v/>
      </c>
      <c r="M6" s="77" t="str">
        <f t="shared" si="0"/>
        <v/>
      </c>
      <c r="N6" s="91"/>
      <c r="O6" s="92"/>
      <c r="P6" s="92"/>
      <c r="Q6" s="93" t="s">
        <v>50</v>
      </c>
    </row>
    <row r="7" spans="1:17" ht="15.75" thickTop="1" x14ac:dyDescent="0.25">
      <c r="A7" s="82" t="str" cm="1">
        <f t="array" ref="A7">IF(AND(ISBLANK($N7:$R7)),"",IF(ISBLANK($N7),$A6,INDEX(Mapping!$I:$I,MATCH($N7,Mapping!$H:$H,0))))</f>
        <v/>
      </c>
      <c r="B7" s="82" t="str">
        <f t="shared" si="1"/>
        <v/>
      </c>
      <c r="C7" s="82" t="str">
        <f t="shared" si="2"/>
        <v/>
      </c>
      <c r="D7" s="82" t="str">
        <f t="shared" si="3"/>
        <v/>
      </c>
      <c r="E7" s="76" t="str">
        <f>IF($C7="","",IFERROR(INDEX(#REF!,MATCH($C7,#REF!,0)),IF($B7="IMCO Owned",0,100)))</f>
        <v/>
      </c>
      <c r="F7" s="76" t="str">
        <f ca="1">IF($C7="","",$E7*(1+IFERROR(INDEX(OFFSET(#REF!,0,F$2),MATCH(INDEX(#REF!,MATCH($C7,#REF!,0)),#REF!,0)),0)))</f>
        <v/>
      </c>
      <c r="G7" s="76" t="str">
        <f ca="1">IF($C7="","",$E7*(1+IFERROR(INDEX(OFFSET(#REF!,0,G$2),MATCH(INDEX(#REF!,MATCH($C7,#REF!,0)),#REF!,0)),0)))</f>
        <v/>
      </c>
      <c r="H7" s="76" t="str">
        <f ca="1">IF($C7="","",$E7*(1+IFERROR(INDEX(OFFSET(#REF!,0,H$2),MATCH(INDEX(#REF!,MATCH($C7,#REF!,0)),#REF!,0)),0)))</f>
        <v/>
      </c>
      <c r="I7" s="4"/>
      <c r="J7" s="77" t="str">
        <f t="shared" si="4"/>
        <v/>
      </c>
      <c r="K7" s="77" t="str">
        <f t="shared" si="0"/>
        <v/>
      </c>
      <c r="L7" s="77" t="str">
        <f t="shared" si="0"/>
        <v/>
      </c>
      <c r="M7" s="77" t="str">
        <f t="shared" si="0"/>
        <v/>
      </c>
    </row>
    <row r="8" spans="1:17" x14ac:dyDescent="0.25">
      <c r="A8" s="82" t="str" cm="1">
        <f t="array" ref="A8">IF(AND(ISBLANK($N8:$R8)),"",IF(ISBLANK($N8),$A7,INDEX(Mapping!$I:$I,MATCH($N8,Mapping!$H:$H,0))))</f>
        <v/>
      </c>
      <c r="B8" s="82" t="str">
        <f t="shared" si="1"/>
        <v/>
      </c>
      <c r="C8" s="82" t="str">
        <f t="shared" si="2"/>
        <v/>
      </c>
      <c r="D8" s="82" t="str">
        <f t="shared" si="3"/>
        <v/>
      </c>
      <c r="E8" s="76" t="str">
        <f>IF($C8="","",IFERROR(INDEX(#REF!,MATCH($C8,#REF!,0)),IF($B8="IMCO Owned",0,100)))</f>
        <v/>
      </c>
      <c r="F8" s="76" t="str">
        <f ca="1">IF($C8="","",$E8*(1+IFERROR(INDEX(OFFSET(#REF!,0,F$2),MATCH(INDEX(#REF!,MATCH($C8,#REF!,0)),#REF!,0)),0)))</f>
        <v/>
      </c>
      <c r="G8" s="76" t="str">
        <f ca="1">IF($C8="","",$E8*(1+IFERROR(INDEX(OFFSET(#REF!,0,G$2),MATCH(INDEX(#REF!,MATCH($C8,#REF!,0)),#REF!,0)),0)))</f>
        <v/>
      </c>
      <c r="H8" s="76" t="str">
        <f ca="1">IF($C8="","",$E8*(1+IFERROR(INDEX(OFFSET(#REF!,0,H$2),MATCH(INDEX(#REF!,MATCH($C8,#REF!,0)),#REF!,0)),0)))</f>
        <v/>
      </c>
      <c r="I8" s="4"/>
      <c r="J8" s="77" t="str">
        <f t="shared" si="4"/>
        <v/>
      </c>
      <c r="K8" s="77" t="str">
        <f t="shared" si="0"/>
        <v/>
      </c>
      <c r="L8" s="77" t="str">
        <f t="shared" si="0"/>
        <v/>
      </c>
      <c r="M8" s="77" t="str">
        <f t="shared" si="0"/>
        <v/>
      </c>
      <c r="N8" s="95" t="s">
        <v>58</v>
      </c>
      <c r="O8" s="89" t="s">
        <v>59</v>
      </c>
      <c r="P8" s="95" t="s">
        <v>60</v>
      </c>
      <c r="Q8" s="111" t="s">
        <v>61</v>
      </c>
    </row>
    <row r="9" spans="1:17" x14ac:dyDescent="0.25">
      <c r="A9" s="82" t="str" cm="1">
        <f t="array" ref="A9">IF(AND(ISBLANK($N9:$R9)),"",IF(ISBLANK($N9),$A8,INDEX(Mapping!$I:$I,MATCH($N9,Mapping!$H:$H,0))))</f>
        <v>IMCO Canadian Equity Pool</v>
      </c>
      <c r="B9" s="82" t="str">
        <f t="shared" si="1"/>
        <v>IMCO Owned</v>
      </c>
      <c r="C9" s="82" t="str">
        <f t="shared" si="2"/>
        <v>1350Z7AF1</v>
      </c>
      <c r="D9" s="82" t="b">
        <f t="shared" si="3"/>
        <v>0</v>
      </c>
      <c r="E9" s="76">
        <f>IF($C9="","",IFERROR(INDEX(#REF!,MATCH($C9,#REF!,0)),IF($B9="IMCO Owned",0,100)))</f>
        <v>0</v>
      </c>
      <c r="F9" s="76">
        <f ca="1">IF($C9="","",$E9*(1+IFERROR(INDEX(OFFSET(#REF!,0,F$2),MATCH(INDEX(#REF!,MATCH($C9,#REF!,0)),#REF!,0)),0)))</f>
        <v>0</v>
      </c>
      <c r="G9" s="76">
        <f ca="1">IF($C9="","",$E9*(1+IFERROR(INDEX(OFFSET(#REF!,0,G$2),MATCH(INDEX(#REF!,MATCH($C9,#REF!,0)),#REF!,0)),0)))</f>
        <v>0</v>
      </c>
      <c r="H9" s="76">
        <f ca="1">IF($C9="","",$E9*(1+IFERROR(INDEX(OFFSET(#REF!,0,H$2),MATCH(INDEX(#REF!,MATCH($C9,#REF!,0)),#REF!,0)),0)))</f>
        <v>0</v>
      </c>
      <c r="I9" s="4"/>
      <c r="J9" s="77" t="str">
        <f t="shared" si="4"/>
        <v/>
      </c>
      <c r="K9" s="77" t="str">
        <f t="shared" si="0"/>
        <v/>
      </c>
      <c r="L9" s="77" t="str">
        <f t="shared" si="0"/>
        <v/>
      </c>
      <c r="M9" s="77" t="str">
        <f t="shared" si="0"/>
        <v/>
      </c>
      <c r="N9" s="96" t="s">
        <v>212</v>
      </c>
      <c r="O9" s="96" t="s">
        <v>217</v>
      </c>
      <c r="P9" s="98" t="s">
        <v>218</v>
      </c>
      <c r="Q9" s="100" t="s">
        <v>215</v>
      </c>
    </row>
    <row r="10" spans="1:17" x14ac:dyDescent="0.25">
      <c r="A10" s="82" t="str" cm="1">
        <f t="array" ref="A10">IF(AND(ISBLANK($N10:$R10)),"",IF(ISBLANK($N10),$A9,INDEX(Mapping!$I:$I,MATCH($N10,Mapping!$H:$H,0))))</f>
        <v>IMCO Canadian Equity Pool</v>
      </c>
      <c r="B10" s="82" t="str">
        <f t="shared" si="1"/>
        <v>IMCO Owned</v>
      </c>
      <c r="C10" s="82" t="str">
        <f t="shared" si="2"/>
        <v>1350Z7AF1</v>
      </c>
      <c r="D10" s="82" t="b">
        <f t="shared" si="3"/>
        <v>1</v>
      </c>
      <c r="E10" s="76">
        <f>IF($C10="","",IFERROR(INDEX(#REF!,MATCH($C10,#REF!,0)),IF($B10="IMCO Owned",0,100)))</f>
        <v>0</v>
      </c>
      <c r="F10" s="76">
        <f ca="1">IF($C10="","",$E10*(1+IFERROR(INDEX(OFFSET(#REF!,0,F$2),MATCH(INDEX(#REF!,MATCH($C10,#REF!,0)),#REF!,0)),0)))</f>
        <v>0</v>
      </c>
      <c r="G10" s="76">
        <f ca="1">IF($C10="","",$E10*(1+IFERROR(INDEX(OFFSET(#REF!,0,G$2),MATCH(INDEX(#REF!,MATCH($C10,#REF!,0)),#REF!,0)),0)))</f>
        <v>0</v>
      </c>
      <c r="H10" s="76">
        <f ca="1">IF($C10="","",$E10*(1+IFERROR(INDEX(OFFSET(#REF!,0,H$2),MATCH(INDEX(#REF!,MATCH($C10,#REF!,0)),#REF!,0)),0)))</f>
        <v>0</v>
      </c>
      <c r="I10" s="4"/>
      <c r="J10" s="77">
        <f t="shared" si="4"/>
        <v>0</v>
      </c>
      <c r="K10" s="77">
        <f t="shared" ca="1" si="0"/>
        <v>0</v>
      </c>
      <c r="L10" s="77">
        <f t="shared" ca="1" si="0"/>
        <v>0</v>
      </c>
      <c r="M10" s="77">
        <f t="shared" ca="1" si="0"/>
        <v>0</v>
      </c>
      <c r="N10" s="98"/>
      <c r="O10" s="99"/>
      <c r="P10" s="98"/>
      <c r="Q10" s="100" t="s">
        <v>216</v>
      </c>
    </row>
    <row r="11" spans="1:17" ht="15.75" thickBot="1" x14ac:dyDescent="0.3">
      <c r="A11" s="82" t="str" cm="1">
        <f t="array" ref="A11">IF(AND(ISBLANK($N11:$R11)),"",IF(ISBLANK($N11),$A10,INDEX(Mapping!$I:$I,MATCH($N11,Mapping!$H:$H,0))))</f>
        <v>IMCO Canadian Equity Pool</v>
      </c>
      <c r="B11" s="82" t="str">
        <f t="shared" si="1"/>
        <v>IMCO Owned</v>
      </c>
      <c r="C11" s="82" t="str">
        <f t="shared" si="2"/>
        <v>1350Z7AF1</v>
      </c>
      <c r="D11" s="82" t="b">
        <f t="shared" si="3"/>
        <v>0</v>
      </c>
      <c r="E11" s="76">
        <f>IF($C11="","",IFERROR(INDEX(#REF!,MATCH($C11,#REF!,0)),IF($B11="IMCO Owned",0,100)))</f>
        <v>0</v>
      </c>
      <c r="F11" s="76">
        <f ca="1">IF($C11="","",$E11*(1+IFERROR(INDEX(OFFSET(#REF!,0,F$2),MATCH(INDEX(#REF!,MATCH($C11,#REF!,0)),#REF!,0)),0)))</f>
        <v>0</v>
      </c>
      <c r="G11" s="76">
        <f ca="1">IF($C11="","",$E11*(1+IFERROR(INDEX(OFFSET(#REF!,0,G$2),MATCH(INDEX(#REF!,MATCH($C11,#REF!,0)),#REF!,0)),0)))</f>
        <v>0</v>
      </c>
      <c r="H11" s="76">
        <f ca="1">IF($C11="","",$E11*(1+IFERROR(INDEX(OFFSET(#REF!,0,H$2),MATCH(INDEX(#REF!,MATCH($C11,#REF!,0)),#REF!,0)),0)))</f>
        <v>0</v>
      </c>
      <c r="I11" s="4"/>
      <c r="J11" s="77" t="str">
        <f t="shared" si="4"/>
        <v/>
      </c>
      <c r="K11" s="77" t="str">
        <f t="shared" si="0"/>
        <v/>
      </c>
      <c r="L11" s="77" t="str">
        <f t="shared" si="0"/>
        <v/>
      </c>
      <c r="M11" s="77" t="str">
        <f t="shared" si="0"/>
        <v/>
      </c>
      <c r="N11" s="91"/>
      <c r="O11" s="92"/>
      <c r="P11" s="92"/>
      <c r="Q11" s="93" t="s">
        <v>50</v>
      </c>
    </row>
    <row r="12" spans="1:17" ht="15.75" thickTop="1" x14ac:dyDescent="0.25">
      <c r="A12" s="82" t="str" cm="1">
        <f t="array" ref="A12">IF(AND(ISBLANK($N12:$R12)),"",IF(ISBLANK($N12),$A11,INDEX(Mapping!$I:$I,MATCH($N12,Mapping!$H:$H,0))))</f>
        <v/>
      </c>
      <c r="B12" s="82" t="str">
        <f t="shared" si="1"/>
        <v/>
      </c>
      <c r="C12" s="82" t="str">
        <f t="shared" si="2"/>
        <v/>
      </c>
      <c r="D12" s="82" t="str">
        <f t="shared" si="3"/>
        <v/>
      </c>
      <c r="E12" s="76" t="str">
        <f>IF($C12="","",IFERROR(INDEX(#REF!,MATCH($C12,#REF!,0)),IF($B12="IMCO Owned",0,100)))</f>
        <v/>
      </c>
      <c r="F12" s="76" t="str">
        <f ca="1">IF($C12="","",$E12*(1+IFERROR(INDEX(OFFSET(#REF!,0,F$2),MATCH(INDEX(#REF!,MATCH($C12,#REF!,0)),#REF!,0)),0)))</f>
        <v/>
      </c>
      <c r="G12" s="76" t="str">
        <f ca="1">IF($C12="","",$E12*(1+IFERROR(INDEX(OFFSET(#REF!,0,G$2),MATCH(INDEX(#REF!,MATCH($C12,#REF!,0)),#REF!,0)),0)))</f>
        <v/>
      </c>
      <c r="H12" s="76" t="str">
        <f ca="1">IF($C12="","",$E12*(1+IFERROR(INDEX(OFFSET(#REF!,0,H$2),MATCH(INDEX(#REF!,MATCH($C12,#REF!,0)),#REF!,0)),0)))</f>
        <v/>
      </c>
      <c r="I12" s="4"/>
      <c r="J12" s="77" t="str">
        <f t="shared" si="4"/>
        <v/>
      </c>
      <c r="K12" s="77" t="str">
        <f t="shared" si="0"/>
        <v/>
      </c>
      <c r="L12" s="77" t="str">
        <f t="shared" si="0"/>
        <v/>
      </c>
      <c r="M12" s="77" t="str">
        <f t="shared" si="0"/>
        <v/>
      </c>
    </row>
    <row r="13" spans="1:17" x14ac:dyDescent="0.25">
      <c r="A13" s="82" t="str" cm="1">
        <f t="array" ref="A13">IF(AND(ISBLANK($N13:$R13)),"",IF(ISBLANK($N13),$A12,INDEX(Mapping!$I:$I,MATCH($N13,Mapping!$H:$H,0))))</f>
        <v/>
      </c>
      <c r="B13" s="82" t="str">
        <f t="shared" si="1"/>
        <v/>
      </c>
      <c r="C13" s="82" t="str">
        <f t="shared" si="2"/>
        <v/>
      </c>
      <c r="D13" s="82" t="str">
        <f t="shared" si="3"/>
        <v/>
      </c>
      <c r="E13" s="76" t="str">
        <f>IF($C13="","",IFERROR(INDEX(#REF!,MATCH($C13,#REF!,0)),IF($B13="IMCO Owned",0,100)))</f>
        <v/>
      </c>
      <c r="F13" s="76" t="str">
        <f ca="1">IF($C13="","",$E13*(1+IFERROR(INDEX(OFFSET(#REF!,0,F$2),MATCH(INDEX(#REF!,MATCH($C13,#REF!,0)),#REF!,0)),0)))</f>
        <v/>
      </c>
      <c r="G13" s="76" t="str">
        <f ca="1">IF($C13="","",$E13*(1+IFERROR(INDEX(OFFSET(#REF!,0,G$2),MATCH(INDEX(#REF!,MATCH($C13,#REF!,0)),#REF!,0)),0)))</f>
        <v/>
      </c>
      <c r="H13" s="76" t="str">
        <f ca="1">IF($C13="","",$E13*(1+IFERROR(INDEX(OFFSET(#REF!,0,H$2),MATCH(INDEX(#REF!,MATCH($C13,#REF!,0)),#REF!,0)),0)))</f>
        <v/>
      </c>
      <c r="I13" s="4"/>
      <c r="J13" s="77" t="str">
        <f t="shared" si="4"/>
        <v/>
      </c>
      <c r="K13" s="77" t="str">
        <f t="shared" si="0"/>
        <v/>
      </c>
      <c r="L13" s="77" t="str">
        <f t="shared" si="0"/>
        <v/>
      </c>
      <c r="M13" s="77" t="str">
        <f t="shared" si="0"/>
        <v/>
      </c>
      <c r="N13" s="95" t="s">
        <v>58</v>
      </c>
      <c r="O13" s="89" t="s">
        <v>59</v>
      </c>
      <c r="P13" s="95" t="s">
        <v>60</v>
      </c>
      <c r="Q13" s="111" t="s">
        <v>61</v>
      </c>
    </row>
    <row r="14" spans="1:17" x14ac:dyDescent="0.25">
      <c r="A14" s="82" t="str" cm="1">
        <f t="array" ref="A14">IF(AND(ISBLANK($N14:$R14)),"",IF(ISBLANK($N14),$A13,INDEX(Mapping!$I:$I,MATCH($N14,Mapping!$H:$H,0))))</f>
        <v>IMCO Canadian Equity Pool</v>
      </c>
      <c r="B14" s="82" t="str">
        <f t="shared" si="1"/>
        <v>IMCO Owned</v>
      </c>
      <c r="C14" s="82" t="str">
        <f t="shared" si="2"/>
        <v>1350Z7AR5</v>
      </c>
      <c r="D14" s="82" t="b">
        <f t="shared" si="3"/>
        <v>0</v>
      </c>
      <c r="E14" s="76">
        <f>IF($C14="","",IFERROR(INDEX(#REF!,MATCH($C14,#REF!,0)),IF($B14="IMCO Owned",0,100)))</f>
        <v>0</v>
      </c>
      <c r="F14" s="76">
        <f ca="1">IF($C14="","",$E14*(1+IFERROR(INDEX(OFFSET(#REF!,0,F$2),MATCH(INDEX(#REF!,MATCH($C14,#REF!,0)),#REF!,0)),0)))</f>
        <v>0</v>
      </c>
      <c r="G14" s="76">
        <f ca="1">IF($C14="","",$E14*(1+IFERROR(INDEX(OFFSET(#REF!,0,G$2),MATCH(INDEX(#REF!,MATCH($C14,#REF!,0)),#REF!,0)),0)))</f>
        <v>0</v>
      </c>
      <c r="H14" s="76">
        <f ca="1">IF($C14="","",$E14*(1+IFERROR(INDEX(OFFSET(#REF!,0,H$2),MATCH(INDEX(#REF!,MATCH($C14,#REF!,0)),#REF!,0)),0)))</f>
        <v>0</v>
      </c>
      <c r="I14" s="4"/>
      <c r="J14" s="77" t="str">
        <f t="shared" si="4"/>
        <v/>
      </c>
      <c r="K14" s="77" t="str">
        <f t="shared" si="0"/>
        <v/>
      </c>
      <c r="L14" s="77" t="str">
        <f t="shared" si="0"/>
        <v/>
      </c>
      <c r="M14" s="77" t="str">
        <f t="shared" si="0"/>
        <v/>
      </c>
      <c r="N14" s="96" t="s">
        <v>212</v>
      </c>
      <c r="O14" s="96" t="s">
        <v>219</v>
      </c>
      <c r="P14" s="98" t="s">
        <v>192</v>
      </c>
      <c r="Q14" s="100" t="s">
        <v>215</v>
      </c>
    </row>
    <row r="15" spans="1:17" x14ac:dyDescent="0.25">
      <c r="A15" s="82" t="str" cm="1">
        <f t="array" ref="A15">IF(AND(ISBLANK($N15:$R15)),"",IF(ISBLANK($N15),$A14,INDEX(Mapping!$I:$I,MATCH($N15,Mapping!$H:$H,0))))</f>
        <v>IMCO Canadian Equity Pool</v>
      </c>
      <c r="B15" s="82" t="str">
        <f t="shared" si="1"/>
        <v>IMCO Owned</v>
      </c>
      <c r="C15" s="82" t="str">
        <f t="shared" si="2"/>
        <v>1350Z7AR5</v>
      </c>
      <c r="D15" s="82" t="b">
        <f t="shared" si="3"/>
        <v>1</v>
      </c>
      <c r="E15" s="76">
        <f>IF($C15="","",IFERROR(INDEX(#REF!,MATCH($C15,#REF!,0)),IF($B15="IMCO Owned",0,100)))</f>
        <v>0</v>
      </c>
      <c r="F15" s="76">
        <f ca="1">IF($C15="","",$E15*(1+IFERROR(INDEX(OFFSET(#REF!,0,F$2),MATCH(INDEX(#REF!,MATCH($C15,#REF!,0)),#REF!,0)),0)))</f>
        <v>0</v>
      </c>
      <c r="G15" s="76">
        <f ca="1">IF($C15="","",$E15*(1+IFERROR(INDEX(OFFSET(#REF!,0,G$2),MATCH(INDEX(#REF!,MATCH($C15,#REF!,0)),#REF!,0)),0)))</f>
        <v>0</v>
      </c>
      <c r="H15" s="76">
        <f ca="1">IF($C15="","",$E15*(1+IFERROR(INDEX(OFFSET(#REF!,0,H$2),MATCH(INDEX(#REF!,MATCH($C15,#REF!,0)),#REF!,0)),0)))</f>
        <v>0</v>
      </c>
      <c r="I15" s="4"/>
      <c r="J15" s="77">
        <f t="shared" si="4"/>
        <v>0</v>
      </c>
      <c r="K15" s="77">
        <f t="shared" ca="1" si="0"/>
        <v>0</v>
      </c>
      <c r="L15" s="77">
        <f t="shared" ca="1" si="0"/>
        <v>0</v>
      </c>
      <c r="M15" s="77">
        <f t="shared" ca="1" si="0"/>
        <v>0</v>
      </c>
      <c r="N15" s="98"/>
      <c r="O15" s="99"/>
      <c r="P15" s="98"/>
      <c r="Q15" s="100" t="s">
        <v>216</v>
      </c>
    </row>
    <row r="16" spans="1:17" ht="15.75" thickBot="1" x14ac:dyDescent="0.3">
      <c r="A16" s="82" t="str" cm="1">
        <f t="array" ref="A16">IF(AND(ISBLANK($N16:$R16)),"",IF(ISBLANK($N16),$A15,INDEX(Mapping!$I:$I,MATCH($N16,Mapping!$H:$H,0))))</f>
        <v>IMCO Canadian Equity Pool</v>
      </c>
      <c r="B16" s="82" t="str">
        <f t="shared" si="1"/>
        <v>IMCO Owned</v>
      </c>
      <c r="C16" s="82" t="str">
        <f t="shared" si="2"/>
        <v>1350Z7AR5</v>
      </c>
      <c r="D16" s="82" t="b">
        <f t="shared" si="3"/>
        <v>0</v>
      </c>
      <c r="E16" s="76">
        <f>IF($C16="","",IFERROR(INDEX(#REF!,MATCH($C16,#REF!,0)),IF($B16="IMCO Owned",0,100)))</f>
        <v>0</v>
      </c>
      <c r="F16" s="76">
        <f ca="1">IF($C16="","",$E16*(1+IFERROR(INDEX(OFFSET(#REF!,0,F$2),MATCH(INDEX(#REF!,MATCH($C16,#REF!,0)),#REF!,0)),0)))</f>
        <v>0</v>
      </c>
      <c r="G16" s="76">
        <f ca="1">IF($C16="","",$E16*(1+IFERROR(INDEX(OFFSET(#REF!,0,G$2),MATCH(INDEX(#REF!,MATCH($C16,#REF!,0)),#REF!,0)),0)))</f>
        <v>0</v>
      </c>
      <c r="H16" s="76">
        <f ca="1">IF($C16="","",$E16*(1+IFERROR(INDEX(OFFSET(#REF!,0,H$2),MATCH(INDEX(#REF!,MATCH($C16,#REF!,0)),#REF!,0)),0)))</f>
        <v>0</v>
      </c>
      <c r="I16" s="4"/>
      <c r="J16" s="77" t="str">
        <f t="shared" si="4"/>
        <v/>
      </c>
      <c r="K16" s="77" t="str">
        <f t="shared" si="0"/>
        <v/>
      </c>
      <c r="L16" s="77" t="str">
        <f t="shared" si="0"/>
        <v/>
      </c>
      <c r="M16" s="77" t="str">
        <f t="shared" si="0"/>
        <v/>
      </c>
      <c r="N16" s="91"/>
      <c r="O16" s="92"/>
      <c r="P16" s="92"/>
      <c r="Q16" s="93" t="s">
        <v>50</v>
      </c>
    </row>
    <row r="17" spans="1:18" ht="15.75" thickTop="1" x14ac:dyDescent="0.25">
      <c r="A17" s="82" t="str" cm="1">
        <f t="array" ref="A17">IF(AND(ISBLANK($N17:$R17)),"",IF(ISBLANK($N17),$A16,INDEX(Mapping!$I:$I,MATCH($N17,Mapping!$H:$H,0))))</f>
        <v/>
      </c>
      <c r="B17" s="82" t="str">
        <f t="shared" si="1"/>
        <v/>
      </c>
      <c r="C17" s="82" t="str">
        <f t="shared" si="2"/>
        <v/>
      </c>
      <c r="D17" s="82" t="str">
        <f t="shared" si="3"/>
        <v/>
      </c>
      <c r="E17" s="76" t="str">
        <f>IF($C17="","",IFERROR(INDEX(#REF!,MATCH($C17,#REF!,0)),IF($B17="IMCO Owned",0,100)))</f>
        <v/>
      </c>
      <c r="F17" s="76" t="str">
        <f ca="1">IF($C17="","",$E17*(1+IFERROR(INDEX(OFFSET(#REF!,0,F$2),MATCH(INDEX(#REF!,MATCH($C17,#REF!,0)),#REF!,0)),0)))</f>
        <v/>
      </c>
      <c r="G17" s="76" t="str">
        <f ca="1">IF($C17="","",$E17*(1+IFERROR(INDEX(OFFSET(#REF!,0,G$2),MATCH(INDEX(#REF!,MATCH($C17,#REF!,0)),#REF!,0)),0)))</f>
        <v/>
      </c>
      <c r="H17" s="76" t="str">
        <f ca="1">IF($C17="","",$E17*(1+IFERROR(INDEX(OFFSET(#REF!,0,H$2),MATCH(INDEX(#REF!,MATCH($C17,#REF!,0)),#REF!,0)),0)))</f>
        <v/>
      </c>
      <c r="I17" s="4"/>
      <c r="J17" s="77" t="str">
        <f t="shared" si="4"/>
        <v/>
      </c>
      <c r="K17" s="77" t="str">
        <f t="shared" si="0"/>
        <v/>
      </c>
      <c r="L17" s="77" t="str">
        <f t="shared" si="0"/>
        <v/>
      </c>
      <c r="M17" s="77" t="str">
        <f t="shared" si="0"/>
        <v/>
      </c>
    </row>
    <row r="18" spans="1:18" x14ac:dyDescent="0.25">
      <c r="A18" s="82" t="str" cm="1">
        <f t="array" ref="A18">IF(AND(ISBLANK($N18:$R18)),"",IF(ISBLANK($N18),$A17,INDEX(Mapping!$I:$I,MATCH($N18,Mapping!$H:$H,0))))</f>
        <v/>
      </c>
      <c r="B18" s="82" t="str">
        <f t="shared" si="1"/>
        <v/>
      </c>
      <c r="C18" s="82" t="str">
        <f t="shared" si="2"/>
        <v/>
      </c>
      <c r="D18" s="82" t="str">
        <f t="shared" si="3"/>
        <v/>
      </c>
      <c r="E18" s="76" t="str">
        <f>IF($C18="","",IFERROR(INDEX(#REF!,MATCH($C18,#REF!,0)),IF($B18="IMCO Owned",0,100)))</f>
        <v/>
      </c>
      <c r="F18" s="76" t="str">
        <f ca="1">IF($C18="","",$E18*(1+IFERROR(INDEX(OFFSET(#REF!,0,F$2),MATCH(INDEX(#REF!,MATCH($C18,#REF!,0)),#REF!,0)),0)))</f>
        <v/>
      </c>
      <c r="G18" s="76" t="str">
        <f ca="1">IF($C18="","",$E18*(1+IFERROR(INDEX(OFFSET(#REF!,0,G$2),MATCH(INDEX(#REF!,MATCH($C18,#REF!,0)),#REF!,0)),0)))</f>
        <v/>
      </c>
      <c r="H18" s="76" t="str">
        <f ca="1">IF($C18="","",$E18*(1+IFERROR(INDEX(OFFSET(#REF!,0,H$2),MATCH(INDEX(#REF!,MATCH($C18,#REF!,0)),#REF!,0)),0)))</f>
        <v/>
      </c>
      <c r="I18" s="4"/>
      <c r="J18" s="77" t="str">
        <f t="shared" si="4"/>
        <v/>
      </c>
      <c r="K18" s="77" t="str">
        <f t="shared" si="0"/>
        <v/>
      </c>
      <c r="L18" s="77" t="str">
        <f t="shared" si="0"/>
        <v/>
      </c>
      <c r="M18" s="77" t="str">
        <f t="shared" si="0"/>
        <v/>
      </c>
      <c r="N18" s="95" t="s">
        <v>58</v>
      </c>
      <c r="O18" s="89" t="s">
        <v>59</v>
      </c>
      <c r="P18" s="95" t="s">
        <v>60</v>
      </c>
      <c r="Q18" s="111" t="s">
        <v>61</v>
      </c>
      <c r="R18" s="84">
        <v>44985</v>
      </c>
    </row>
    <row r="19" spans="1:18" x14ac:dyDescent="0.25">
      <c r="A19" s="82" t="str" cm="1">
        <f t="array" ref="A19">IF(AND(ISBLANK($N19:$R19)),"",IF(ISBLANK($N19),$A18,INDEX(Mapping!$I:$I,MATCH($N19,Mapping!$H:$H,0))))</f>
        <v>IMCO Canadian Equity Pool</v>
      </c>
      <c r="B19" s="82" t="str">
        <f t="shared" si="1"/>
        <v>IMCO Owned</v>
      </c>
      <c r="C19" s="82" t="str">
        <f t="shared" si="2"/>
        <v>1350Z7A79</v>
      </c>
      <c r="D19" s="82" t="b">
        <f t="shared" si="3"/>
        <v>0</v>
      </c>
      <c r="E19" s="76">
        <f>IF($C19="","",IFERROR(INDEX(#REF!,MATCH($C19,#REF!,0)),IF($B19="IMCO Owned",0,100)))</f>
        <v>0</v>
      </c>
      <c r="F19" s="76">
        <f ca="1">IF($C19="","",$E19*(1+IFERROR(INDEX(OFFSET(#REF!,0,F$2),MATCH(INDEX(#REF!,MATCH($C19,#REF!,0)),#REF!,0)),0)))</f>
        <v>0</v>
      </c>
      <c r="G19" s="76">
        <f ca="1">IF($C19="","",$E19*(1+IFERROR(INDEX(OFFSET(#REF!,0,G$2),MATCH(INDEX(#REF!,MATCH($C19,#REF!,0)),#REF!,0)),0)))</f>
        <v>0</v>
      </c>
      <c r="H19" s="76">
        <f ca="1">IF($C19="","",$E19*(1+IFERROR(INDEX(OFFSET(#REF!,0,H$2),MATCH(INDEX(#REF!,MATCH($C19,#REF!,0)),#REF!,0)),0)))</f>
        <v>0</v>
      </c>
      <c r="I19" s="4"/>
      <c r="J19" s="77" t="str">
        <f t="shared" si="4"/>
        <v/>
      </c>
      <c r="K19" s="77" t="str">
        <f t="shared" si="0"/>
        <v/>
      </c>
      <c r="L19" s="77" t="str">
        <f t="shared" si="0"/>
        <v/>
      </c>
      <c r="M19" s="77" t="str">
        <f t="shared" si="0"/>
        <v/>
      </c>
      <c r="N19" s="96" t="s">
        <v>212</v>
      </c>
      <c r="O19" s="96" t="s">
        <v>943</v>
      </c>
      <c r="P19" s="98" t="s">
        <v>936</v>
      </c>
      <c r="Q19" s="100" t="s">
        <v>215</v>
      </c>
      <c r="R19" s="120">
        <v>3000000</v>
      </c>
    </row>
    <row r="20" spans="1:18" x14ac:dyDescent="0.25">
      <c r="A20" s="82" t="str" cm="1">
        <f t="array" ref="A20">IF(AND(ISBLANK($N20:$R20)),"",IF(ISBLANK($N20),$A19,INDEX(Mapping!$I:$I,MATCH($N20,Mapping!$H:$H,0))))</f>
        <v>IMCO Canadian Equity Pool</v>
      </c>
      <c r="B20" s="82" t="str">
        <f t="shared" si="1"/>
        <v>IMCO Owned</v>
      </c>
      <c r="C20" s="82" t="str">
        <f t="shared" si="2"/>
        <v>1350Z7A79</v>
      </c>
      <c r="D20" s="82" t="b">
        <f t="shared" si="3"/>
        <v>1</v>
      </c>
      <c r="E20" s="76">
        <f>IF($C20="","",IFERROR(INDEX(#REF!,MATCH($C20,#REF!,0)),IF($B20="IMCO Owned",0,100)))</f>
        <v>0</v>
      </c>
      <c r="F20" s="76">
        <f ca="1">IF($C20="","",$E20*(1+IFERROR(INDEX(OFFSET(#REF!,0,F$2),MATCH(INDEX(#REF!,MATCH($C20,#REF!,0)),#REF!,0)),0)))</f>
        <v>0</v>
      </c>
      <c r="G20" s="76">
        <f ca="1">IF($C20="","",$E20*(1+IFERROR(INDEX(OFFSET(#REF!,0,G$2),MATCH(INDEX(#REF!,MATCH($C20,#REF!,0)),#REF!,0)),0)))</f>
        <v>0</v>
      </c>
      <c r="H20" s="76">
        <f ca="1">IF($C20="","",$E20*(1+IFERROR(INDEX(OFFSET(#REF!,0,H$2),MATCH(INDEX(#REF!,MATCH($C20,#REF!,0)),#REF!,0)),0)))</f>
        <v>0</v>
      </c>
      <c r="I20" s="4"/>
      <c r="J20" s="77">
        <f t="shared" si="4"/>
        <v>0</v>
      </c>
      <c r="K20" s="77">
        <f t="shared" ca="1" si="4"/>
        <v>0</v>
      </c>
      <c r="L20" s="77">
        <f t="shared" ca="1" si="4"/>
        <v>0</v>
      </c>
      <c r="M20" s="77">
        <f t="shared" ca="1" si="4"/>
        <v>0</v>
      </c>
      <c r="N20" s="98"/>
      <c r="O20" s="99"/>
      <c r="P20" s="98"/>
      <c r="Q20" s="100" t="s">
        <v>944</v>
      </c>
      <c r="R20" s="120">
        <f>0</f>
        <v>0</v>
      </c>
    </row>
    <row r="21" spans="1:18" ht="15.75" thickBot="1" x14ac:dyDescent="0.3">
      <c r="A21" s="82" t="str" cm="1">
        <f t="array" ref="A21">IF(AND(ISBLANK($N21:$R21)),"",IF(ISBLANK($N21),$A20,INDEX(Mapping!$I:$I,MATCH($N21,Mapping!$H:$H,0))))</f>
        <v>IMCO Canadian Equity Pool</v>
      </c>
      <c r="B21" s="82" t="str">
        <f t="shared" si="1"/>
        <v>IMCO Owned</v>
      </c>
      <c r="C21" s="82" t="str">
        <f t="shared" si="2"/>
        <v>1350Z7A79</v>
      </c>
      <c r="D21" s="82" t="b">
        <f t="shared" si="3"/>
        <v>0</v>
      </c>
      <c r="E21" s="76">
        <f>IF($C21="","",IFERROR(INDEX(#REF!,MATCH($C21,#REF!,0)),IF($B21="IMCO Owned",0,100)))</f>
        <v>0</v>
      </c>
      <c r="F21" s="76">
        <f ca="1">IF($C21="","",$E21*(1+IFERROR(INDEX(OFFSET(#REF!,0,F$2),MATCH(INDEX(#REF!,MATCH($C21,#REF!,0)),#REF!,0)),0)))</f>
        <v>0</v>
      </c>
      <c r="G21" s="76">
        <f ca="1">IF($C21="","",$E21*(1+IFERROR(INDEX(OFFSET(#REF!,0,G$2),MATCH(INDEX(#REF!,MATCH($C21,#REF!,0)),#REF!,0)),0)))</f>
        <v>0</v>
      </c>
      <c r="H21" s="76">
        <f ca="1">IF($C21="","",$E21*(1+IFERROR(INDEX(OFFSET(#REF!,0,H$2),MATCH(INDEX(#REF!,MATCH($C21,#REF!,0)),#REF!,0)),0)))</f>
        <v>0</v>
      </c>
      <c r="I21" s="4"/>
      <c r="J21" s="77" t="str">
        <f t="shared" si="4"/>
        <v/>
      </c>
      <c r="K21" s="77" t="str">
        <f t="shared" si="4"/>
        <v/>
      </c>
      <c r="L21" s="77" t="str">
        <f t="shared" si="4"/>
        <v/>
      </c>
      <c r="M21" s="77" t="str">
        <f t="shared" si="4"/>
        <v/>
      </c>
      <c r="N21" s="91"/>
      <c r="O21" s="92"/>
      <c r="P21" s="92"/>
      <c r="Q21" s="93" t="s">
        <v>50</v>
      </c>
      <c r="R21" s="121">
        <f t="shared" ref="R21" si="5">SUM(R19:R20)</f>
        <v>3000000</v>
      </c>
    </row>
    <row r="22" spans="1:18" ht="15.75" thickTop="1" x14ac:dyDescent="0.25">
      <c r="A22" s="82" t="str" cm="1">
        <f t="array" ref="A22">IF(AND(ISBLANK($N22:$R22)),"",IF(ISBLANK($N22),$A21,INDEX(Mapping!$I:$I,MATCH($N22,Mapping!$H:$H,0))))</f>
        <v/>
      </c>
      <c r="B22" s="82" t="str">
        <f t="shared" si="1"/>
        <v/>
      </c>
      <c r="C22" s="82" t="str">
        <f t="shared" si="2"/>
        <v/>
      </c>
      <c r="D22" s="82" t="str">
        <f t="shared" si="3"/>
        <v/>
      </c>
      <c r="E22" s="76" t="str">
        <f>IF($C22="","",IFERROR(INDEX(#REF!,MATCH($C22,#REF!,0)),IF($B22="IMCO Owned",0,100)))</f>
        <v/>
      </c>
      <c r="F22" s="76" t="str">
        <f ca="1">IF($C22="","",$E22*(1+IFERROR(INDEX(OFFSET(#REF!,0,F$2),MATCH(INDEX(#REF!,MATCH($C22,#REF!,0)),#REF!,0)),0)))</f>
        <v/>
      </c>
      <c r="G22" s="76" t="str">
        <f ca="1">IF($C22="","",$E22*(1+IFERROR(INDEX(OFFSET(#REF!,0,G$2),MATCH(INDEX(#REF!,MATCH($C22,#REF!,0)),#REF!,0)),0)))</f>
        <v/>
      </c>
      <c r="H22" s="76" t="str">
        <f ca="1">IF($C22="","",$E22*(1+IFERROR(INDEX(OFFSET(#REF!,0,H$2),MATCH(INDEX(#REF!,MATCH($C22,#REF!,0)),#REF!,0)),0)))</f>
        <v/>
      </c>
      <c r="I22" s="4"/>
      <c r="J22" s="77" t="str">
        <f t="shared" si="4"/>
        <v/>
      </c>
      <c r="K22" s="77" t="str">
        <f t="shared" si="4"/>
        <v/>
      </c>
      <c r="L22" s="77" t="str">
        <f t="shared" si="4"/>
        <v/>
      </c>
      <c r="M22" s="77" t="str">
        <f t="shared" si="4"/>
        <v/>
      </c>
      <c r="N22" s="106"/>
      <c r="O22" s="106"/>
      <c r="P22" s="106"/>
      <c r="Q22" s="107"/>
      <c r="R22" s="122"/>
    </row>
    <row r="23" spans="1:18" x14ac:dyDescent="0.25">
      <c r="A23" s="82" t="str" cm="1">
        <f t="array" ref="A23">IF(AND(ISBLANK($N23:$R23)),"",IF(ISBLANK($N23),$A22,INDEX(Mapping!$I:$I,MATCH($N23,Mapping!$H:$H,0))))</f>
        <v/>
      </c>
      <c r="B23" s="82" t="str">
        <f t="shared" si="1"/>
        <v/>
      </c>
      <c r="C23" s="82" t="str">
        <f t="shared" si="2"/>
        <v/>
      </c>
      <c r="D23" s="82" t="str">
        <f t="shared" si="3"/>
        <v/>
      </c>
      <c r="E23" s="76" t="str">
        <f>IF($C23="","",IFERROR(INDEX(#REF!,MATCH($C23,#REF!,0)),IF($B23="IMCO Owned",0,100)))</f>
        <v/>
      </c>
      <c r="F23" s="76" t="str">
        <f ca="1">IF($C23="","",$E23*(1+IFERROR(INDEX(OFFSET(#REF!,0,F$2),MATCH(INDEX(#REF!,MATCH($C23,#REF!,0)),#REF!,0)),0)))</f>
        <v/>
      </c>
      <c r="G23" s="76" t="str">
        <f ca="1">IF($C23="","",$E23*(1+IFERROR(INDEX(OFFSET(#REF!,0,G$2),MATCH(INDEX(#REF!,MATCH($C23,#REF!,0)),#REF!,0)),0)))</f>
        <v/>
      </c>
      <c r="H23" s="76" t="str">
        <f ca="1">IF($C23="","",$E23*(1+IFERROR(INDEX(OFFSET(#REF!,0,H$2),MATCH(INDEX(#REF!,MATCH($C23,#REF!,0)),#REF!,0)),0)))</f>
        <v/>
      </c>
      <c r="I23" s="4"/>
      <c r="J23" s="77" t="str">
        <f t="shared" si="4"/>
        <v/>
      </c>
      <c r="K23" s="77" t="str">
        <f t="shared" si="4"/>
        <v/>
      </c>
      <c r="L23" s="77" t="str">
        <f t="shared" si="4"/>
        <v/>
      </c>
      <c r="M23" s="77" t="str">
        <f t="shared" si="4"/>
        <v/>
      </c>
      <c r="N23" s="95" t="s">
        <v>58</v>
      </c>
      <c r="O23" s="89" t="s">
        <v>59</v>
      </c>
      <c r="P23" s="95" t="s">
        <v>60</v>
      </c>
      <c r="Q23" s="111" t="s">
        <v>61</v>
      </c>
      <c r="R23" s="84">
        <f t="shared" ref="R23" si="6">R18</f>
        <v>44985</v>
      </c>
    </row>
    <row r="24" spans="1:18" x14ac:dyDescent="0.25">
      <c r="A24" s="82" t="str" cm="1">
        <f t="array" ref="A24">IF(AND(ISBLANK($N24:$R24)),"",IF(ISBLANK($N24),$A23,INDEX(Mapping!$I:$I,MATCH($N24,Mapping!$H:$H,0))))</f>
        <v>IMCO Canadian Equity Pool</v>
      </c>
      <c r="B24" s="82" t="str">
        <f t="shared" si="1"/>
        <v>IMCO Owned</v>
      </c>
      <c r="C24" s="82" t="str">
        <f t="shared" si="2"/>
        <v>1350Z7A46</v>
      </c>
      <c r="D24" s="82" t="b">
        <f t="shared" si="3"/>
        <v>0</v>
      </c>
      <c r="E24" s="76">
        <f>IF($C24="","",IFERROR(INDEX(#REF!,MATCH($C24,#REF!,0)),IF($B24="IMCO Owned",0,100)))</f>
        <v>0</v>
      </c>
      <c r="F24" s="76">
        <f ca="1">IF($C24="","",$E24*(1+IFERROR(INDEX(OFFSET(#REF!,0,F$2),MATCH(INDEX(#REF!,MATCH($C24,#REF!,0)),#REF!,0)),0)))</f>
        <v>0</v>
      </c>
      <c r="G24" s="76">
        <f ca="1">IF($C24="","",$E24*(1+IFERROR(INDEX(OFFSET(#REF!,0,G$2),MATCH(INDEX(#REF!,MATCH($C24,#REF!,0)),#REF!,0)),0)))</f>
        <v>0</v>
      </c>
      <c r="H24" s="76">
        <f ca="1">IF($C24="","",$E24*(1+IFERROR(INDEX(OFFSET(#REF!,0,H$2),MATCH(INDEX(#REF!,MATCH($C24,#REF!,0)),#REF!,0)),0)))</f>
        <v>0</v>
      </c>
      <c r="I24" s="4"/>
      <c r="J24" s="77" t="str">
        <f t="shared" si="4"/>
        <v/>
      </c>
      <c r="K24" s="77" t="str">
        <f t="shared" si="4"/>
        <v/>
      </c>
      <c r="L24" s="77" t="str">
        <f t="shared" si="4"/>
        <v/>
      </c>
      <c r="M24" s="77" t="str">
        <f t="shared" si="4"/>
        <v/>
      </c>
      <c r="N24" s="96" t="s">
        <v>212</v>
      </c>
      <c r="O24" s="96" t="s">
        <v>1037</v>
      </c>
      <c r="P24" s="98" t="s">
        <v>1006</v>
      </c>
      <c r="Q24" s="100" t="s">
        <v>215</v>
      </c>
      <c r="R24" s="141">
        <f>21000000-6700000+320000</f>
        <v>14620000</v>
      </c>
    </row>
    <row r="25" spans="1:18" x14ac:dyDescent="0.25">
      <c r="A25" s="82" t="str" cm="1">
        <f t="array" ref="A25">IF(AND(ISBLANK($N25:$R25)),"",IF(ISBLANK($N25),$A24,INDEX(Mapping!$I:$I,MATCH($N25,Mapping!$H:$H,0))))</f>
        <v>IMCO Canadian Equity Pool</v>
      </c>
      <c r="B25" s="82" t="str">
        <f t="shared" si="1"/>
        <v>IMCO Owned</v>
      </c>
      <c r="C25" s="82" t="str">
        <f t="shared" si="2"/>
        <v>1350Z7A46</v>
      </c>
      <c r="D25" s="82" t="b">
        <f t="shared" si="3"/>
        <v>1</v>
      </c>
      <c r="E25" s="76">
        <f>IF($C25="","",IFERROR(INDEX(#REF!,MATCH($C25,#REF!,0)),IF($B25="IMCO Owned",0,100)))</f>
        <v>0</v>
      </c>
      <c r="F25" s="76">
        <f ca="1">IF($C25="","",$E25*(1+IFERROR(INDEX(OFFSET(#REF!,0,F$2),MATCH(INDEX(#REF!,MATCH($C25,#REF!,0)),#REF!,0)),0)))</f>
        <v>0</v>
      </c>
      <c r="G25" s="76">
        <f ca="1">IF($C25="","",$E25*(1+IFERROR(INDEX(OFFSET(#REF!,0,G$2),MATCH(INDEX(#REF!,MATCH($C25,#REF!,0)),#REF!,0)),0)))</f>
        <v>0</v>
      </c>
      <c r="H25" s="76">
        <f ca="1">IF($C25="","",$E25*(1+IFERROR(INDEX(OFFSET(#REF!,0,H$2),MATCH(INDEX(#REF!,MATCH($C25,#REF!,0)),#REF!,0)),0)))</f>
        <v>0</v>
      </c>
      <c r="I25" s="4"/>
      <c r="J25" s="77">
        <f t="shared" si="4"/>
        <v>0</v>
      </c>
      <c r="K25" s="77">
        <f t="shared" ca="1" si="4"/>
        <v>0</v>
      </c>
      <c r="L25" s="77">
        <f t="shared" ca="1" si="4"/>
        <v>0</v>
      </c>
      <c r="M25" s="77">
        <f t="shared" ca="1" si="4"/>
        <v>0</v>
      </c>
      <c r="N25" s="98"/>
      <c r="O25" s="99"/>
      <c r="P25" s="98"/>
      <c r="Q25" s="100" t="s">
        <v>944</v>
      </c>
      <c r="R25" s="141">
        <f>6700000-320000</f>
        <v>6380000</v>
      </c>
    </row>
    <row r="26" spans="1:18" ht="15.75" thickBot="1" x14ac:dyDescent="0.3">
      <c r="A26" s="82" t="str" cm="1">
        <f t="array" ref="A26">IF(AND(ISBLANK($N26:$R26)),"",IF(ISBLANK($N26),$A25,INDEX(Mapping!$I:$I,MATCH($N26,Mapping!$H:$H,0))))</f>
        <v>IMCO Canadian Equity Pool</v>
      </c>
      <c r="B26" s="82" t="str">
        <f t="shared" si="1"/>
        <v>IMCO Owned</v>
      </c>
      <c r="C26" s="82" t="str">
        <f t="shared" si="2"/>
        <v>1350Z7A46</v>
      </c>
      <c r="D26" s="82" t="b">
        <f t="shared" si="3"/>
        <v>0</v>
      </c>
      <c r="E26" s="76">
        <f>IF($C26="","",IFERROR(INDEX(#REF!,MATCH($C26,#REF!,0)),IF($B26="IMCO Owned",0,100)))</f>
        <v>0</v>
      </c>
      <c r="F26" s="76">
        <f ca="1">IF($C26="","",$E26*(1+IFERROR(INDEX(OFFSET(#REF!,0,F$2),MATCH(INDEX(#REF!,MATCH($C26,#REF!,0)),#REF!,0)),0)))</f>
        <v>0</v>
      </c>
      <c r="G26" s="76">
        <f ca="1">IF($C26="","",$E26*(1+IFERROR(INDEX(OFFSET(#REF!,0,G$2),MATCH(INDEX(#REF!,MATCH($C26,#REF!,0)),#REF!,0)),0)))</f>
        <v>0</v>
      </c>
      <c r="H26" s="76">
        <f ca="1">IF($C26="","",$E26*(1+IFERROR(INDEX(OFFSET(#REF!,0,H$2),MATCH(INDEX(#REF!,MATCH($C26,#REF!,0)),#REF!,0)),0)))</f>
        <v>0</v>
      </c>
      <c r="I26" s="4"/>
      <c r="J26" s="77" t="str">
        <f t="shared" si="4"/>
        <v/>
      </c>
      <c r="K26" s="77" t="str">
        <f t="shared" si="4"/>
        <v/>
      </c>
      <c r="L26" s="77" t="str">
        <f t="shared" si="4"/>
        <v/>
      </c>
      <c r="M26" s="77" t="str">
        <f t="shared" si="4"/>
        <v/>
      </c>
      <c r="N26" s="91"/>
      <c r="O26" s="92"/>
      <c r="P26" s="92"/>
      <c r="Q26" s="93" t="s">
        <v>50</v>
      </c>
      <c r="R26" s="142">
        <f t="shared" ref="R26" si="7">SUM(R24:R25)</f>
        <v>21000000</v>
      </c>
    </row>
    <row r="27" spans="1:18" ht="15.75" thickTop="1" x14ac:dyDescent="0.25">
      <c r="A27" s="82" t="str" cm="1">
        <f t="array" ref="A27">IF(AND(ISBLANK($N27:$R27)),"",IF(ISBLANK($N27),$A26,INDEX(Mapping!$I:$I,MATCH($N27,Mapping!$H:$H,0))))</f>
        <v/>
      </c>
      <c r="B27" s="82" t="str">
        <f t="shared" si="1"/>
        <v/>
      </c>
      <c r="C27" s="82" t="str">
        <f t="shared" si="2"/>
        <v/>
      </c>
      <c r="D27" s="82" t="str">
        <f t="shared" si="3"/>
        <v/>
      </c>
      <c r="E27" s="76" t="str">
        <f>IF($C27="","",IFERROR(INDEX(#REF!,MATCH($C27,#REF!,0)),IF($B27="IMCO Owned",0,100)))</f>
        <v/>
      </c>
      <c r="F27" s="76" t="str">
        <f ca="1">IF($C27="","",$E27*(1+IFERROR(INDEX(OFFSET(#REF!,0,F$2),MATCH(INDEX(#REF!,MATCH($C27,#REF!,0)),#REF!,0)),0)))</f>
        <v/>
      </c>
      <c r="G27" s="76" t="str">
        <f ca="1">IF($C27="","",$E27*(1+IFERROR(INDEX(OFFSET(#REF!,0,G$2),MATCH(INDEX(#REF!,MATCH($C27,#REF!,0)),#REF!,0)),0)))</f>
        <v/>
      </c>
      <c r="H27" s="76" t="str">
        <f ca="1">IF($C27="","",$E27*(1+IFERROR(INDEX(OFFSET(#REF!,0,H$2),MATCH(INDEX(#REF!,MATCH($C27,#REF!,0)),#REF!,0)),0)))</f>
        <v/>
      </c>
      <c r="I27" s="4"/>
      <c r="J27" s="77" t="str">
        <f t="shared" si="4"/>
        <v/>
      </c>
      <c r="K27" s="77" t="str">
        <f t="shared" si="4"/>
        <v/>
      </c>
      <c r="L27" s="77" t="str">
        <f t="shared" si="4"/>
        <v/>
      </c>
      <c r="M27" s="77" t="str">
        <f t="shared" si="4"/>
        <v/>
      </c>
      <c r="Q27" s="94"/>
      <c r="R27" s="122"/>
    </row>
    <row r="28" spans="1:18" x14ac:dyDescent="0.25">
      <c r="A28" s="82" t="str" cm="1">
        <f t="array" ref="A28">IF(AND(ISBLANK($N28:$R28)),"",IF(ISBLANK($N28),$A27,INDEX(Mapping!$I:$I,MATCH($N28,Mapping!$H:$H,0))))</f>
        <v/>
      </c>
      <c r="B28" s="82" t="str">
        <f t="shared" si="1"/>
        <v/>
      </c>
      <c r="C28" s="82" t="str">
        <f t="shared" si="2"/>
        <v/>
      </c>
      <c r="D28" s="82" t="str">
        <f t="shared" si="3"/>
        <v/>
      </c>
      <c r="E28" s="76" t="str">
        <f>IF($C28="","",IFERROR(INDEX(#REF!,MATCH($C28,#REF!,0)),IF($B28="IMCO Owned",0,100)))</f>
        <v/>
      </c>
      <c r="F28" s="76" t="str">
        <f ca="1">IF($C28="","",$E28*(1+IFERROR(INDEX(OFFSET(#REF!,0,F$2),MATCH(INDEX(#REF!,MATCH($C28,#REF!,0)),#REF!,0)),0)))</f>
        <v/>
      </c>
      <c r="G28" s="76" t="str">
        <f ca="1">IF($C28="","",$E28*(1+IFERROR(INDEX(OFFSET(#REF!,0,G$2),MATCH(INDEX(#REF!,MATCH($C28,#REF!,0)),#REF!,0)),0)))</f>
        <v/>
      </c>
      <c r="H28" s="76" t="str">
        <f ca="1">IF($C28="","",$E28*(1+IFERROR(INDEX(OFFSET(#REF!,0,H$2),MATCH(INDEX(#REF!,MATCH($C28,#REF!,0)),#REF!,0)),0)))</f>
        <v/>
      </c>
      <c r="I28" s="4"/>
      <c r="J28" s="77" t="str">
        <f t="shared" si="4"/>
        <v/>
      </c>
      <c r="K28" s="77" t="str">
        <f t="shared" si="4"/>
        <v/>
      </c>
      <c r="L28" s="77" t="str">
        <f t="shared" si="4"/>
        <v/>
      </c>
      <c r="M28" s="77" t="str">
        <f t="shared" si="4"/>
        <v/>
      </c>
      <c r="N28" s="95" t="s">
        <v>58</v>
      </c>
      <c r="O28" s="89" t="s">
        <v>59</v>
      </c>
      <c r="P28" s="95" t="s">
        <v>60</v>
      </c>
      <c r="Q28" s="111" t="s">
        <v>61</v>
      </c>
      <c r="R28" s="84">
        <f t="shared" ref="R28" si="8">R18</f>
        <v>44985</v>
      </c>
    </row>
    <row r="29" spans="1:18" x14ac:dyDescent="0.25">
      <c r="A29" s="82" t="str" cm="1">
        <f t="array" ref="A29">IF(AND(ISBLANK($N29:$R29)),"",IF(ISBLANK($N29),$A28,INDEX(Mapping!$I:$I,MATCH($N29,Mapping!$H:$H,0))))</f>
        <v>IMCO Canadian Equity Pool</v>
      </c>
      <c r="B29" s="82" t="str">
        <f t="shared" si="1"/>
        <v>IMCO Owned</v>
      </c>
      <c r="C29" s="82" t="str">
        <f t="shared" si="2"/>
        <v>1350Z7BB9</v>
      </c>
      <c r="D29" s="82" t="b">
        <f t="shared" si="3"/>
        <v>0</v>
      </c>
      <c r="E29" s="76">
        <f>IF($C29="","",IFERROR(INDEX(#REF!,MATCH($C29,#REF!,0)),IF($B29="IMCO Owned",0,100)))</f>
        <v>0</v>
      </c>
      <c r="F29" s="76">
        <f ca="1">IF($C29="","",$E29*(1+IFERROR(INDEX(OFFSET(#REF!,0,F$2),MATCH(INDEX(#REF!,MATCH($C29,#REF!,0)),#REF!,0)),0)))</f>
        <v>0</v>
      </c>
      <c r="G29" s="76">
        <f ca="1">IF($C29="","",$E29*(1+IFERROR(INDEX(OFFSET(#REF!,0,G$2),MATCH(INDEX(#REF!,MATCH($C29,#REF!,0)),#REF!,0)),0)))</f>
        <v>0</v>
      </c>
      <c r="H29" s="76">
        <f ca="1">IF($C29="","",$E29*(1+IFERROR(INDEX(OFFSET(#REF!,0,H$2),MATCH(INDEX(#REF!,MATCH($C29,#REF!,0)),#REF!,0)),0)))</f>
        <v>0</v>
      </c>
      <c r="I29" s="4"/>
      <c r="J29" s="77" t="str">
        <f t="shared" si="4"/>
        <v/>
      </c>
      <c r="K29" s="77" t="str">
        <f t="shared" si="4"/>
        <v/>
      </c>
      <c r="L29" s="77" t="str">
        <f t="shared" si="4"/>
        <v/>
      </c>
      <c r="M29" s="77" t="str">
        <f t="shared" si="4"/>
        <v/>
      </c>
      <c r="N29" s="96" t="s">
        <v>212</v>
      </c>
      <c r="O29" s="96" t="s">
        <v>1000</v>
      </c>
      <c r="P29" s="98" t="s">
        <v>982</v>
      </c>
      <c r="Q29" s="100" t="s">
        <v>215</v>
      </c>
      <c r="R29" s="120">
        <f t="shared" ref="R29" si="9">10000000-3050000-3965000+455000+6560000</f>
        <v>10000000</v>
      </c>
    </row>
    <row r="30" spans="1:18" x14ac:dyDescent="0.25">
      <c r="A30" s="82" t="str" cm="1">
        <f t="array" ref="A30">IF(AND(ISBLANK($N30:$R30)),"",IF(ISBLANK($N30),$A29,INDEX(Mapping!$I:$I,MATCH($N30,Mapping!$H:$H,0))))</f>
        <v>IMCO Canadian Equity Pool</v>
      </c>
      <c r="B30" s="82" t="str">
        <f t="shared" si="1"/>
        <v>IMCO Owned</v>
      </c>
      <c r="C30" s="82" t="str">
        <f t="shared" si="2"/>
        <v>1350Z7BB9</v>
      </c>
      <c r="D30" s="82" t="b">
        <f t="shared" si="3"/>
        <v>1</v>
      </c>
      <c r="E30" s="76">
        <f>IF($C30="","",IFERROR(INDEX(#REF!,MATCH($C30,#REF!,0)),IF($B30="IMCO Owned",0,100)))</f>
        <v>0</v>
      </c>
      <c r="F30" s="76">
        <f ca="1">IF($C30="","",$E30*(1+IFERROR(INDEX(OFFSET(#REF!,0,F$2),MATCH(INDEX(#REF!,MATCH($C30,#REF!,0)),#REF!,0)),0)))</f>
        <v>0</v>
      </c>
      <c r="G30" s="76">
        <f ca="1">IF($C30="","",$E30*(1+IFERROR(INDEX(OFFSET(#REF!,0,G$2),MATCH(INDEX(#REF!,MATCH($C30,#REF!,0)),#REF!,0)),0)))</f>
        <v>0</v>
      </c>
      <c r="H30" s="76">
        <f ca="1">IF($C30="","",$E30*(1+IFERROR(INDEX(OFFSET(#REF!,0,H$2),MATCH(INDEX(#REF!,MATCH($C30,#REF!,0)),#REF!,0)),0)))</f>
        <v>0</v>
      </c>
      <c r="I30" s="4"/>
      <c r="J30" s="77">
        <f t="shared" si="4"/>
        <v>0</v>
      </c>
      <c r="K30" s="77">
        <f t="shared" ca="1" si="4"/>
        <v>0</v>
      </c>
      <c r="L30" s="77">
        <f t="shared" ca="1" si="4"/>
        <v>0</v>
      </c>
      <c r="M30" s="77">
        <f t="shared" ca="1" si="4"/>
        <v>0</v>
      </c>
      <c r="N30" s="98"/>
      <c r="O30" s="99"/>
      <c r="P30" s="98"/>
      <c r="Q30" s="100" t="s">
        <v>944</v>
      </c>
      <c r="R30" s="120">
        <f t="shared" ref="R30" si="10">3050000+3965000-455000-6560000</f>
        <v>0</v>
      </c>
    </row>
    <row r="31" spans="1:18" ht="15.75" thickBot="1" x14ac:dyDescent="0.3">
      <c r="A31" s="82" t="str" cm="1">
        <f t="array" ref="A31">IF(AND(ISBLANK($N31:$R31)),"",IF(ISBLANK($N31),$A30,INDEX(Mapping!$I:$I,MATCH($N31,Mapping!$H:$H,0))))</f>
        <v>IMCO Canadian Equity Pool</v>
      </c>
      <c r="B31" s="82" t="str">
        <f t="shared" si="1"/>
        <v>IMCO Owned</v>
      </c>
      <c r="C31" s="82" t="str">
        <f t="shared" si="2"/>
        <v>1350Z7BB9</v>
      </c>
      <c r="D31" s="82" t="b">
        <f t="shared" si="3"/>
        <v>0</v>
      </c>
      <c r="E31" s="76">
        <f>IF($C31="","",IFERROR(INDEX(#REF!,MATCH($C31,#REF!,0)),IF($B31="IMCO Owned",0,100)))</f>
        <v>0</v>
      </c>
      <c r="F31" s="76">
        <f ca="1">IF($C31="","",$E31*(1+IFERROR(INDEX(OFFSET(#REF!,0,F$2),MATCH(INDEX(#REF!,MATCH($C31,#REF!,0)),#REF!,0)),0)))</f>
        <v>0</v>
      </c>
      <c r="G31" s="76">
        <f ca="1">IF($C31="","",$E31*(1+IFERROR(INDEX(OFFSET(#REF!,0,G$2),MATCH(INDEX(#REF!,MATCH($C31,#REF!,0)),#REF!,0)),0)))</f>
        <v>0</v>
      </c>
      <c r="H31" s="76">
        <f ca="1">IF($C31="","",$E31*(1+IFERROR(INDEX(OFFSET(#REF!,0,H$2),MATCH(INDEX(#REF!,MATCH($C31,#REF!,0)),#REF!,0)),0)))</f>
        <v>0</v>
      </c>
      <c r="I31" s="4"/>
      <c r="J31" s="77" t="str">
        <f t="shared" si="4"/>
        <v/>
      </c>
      <c r="K31" s="77" t="str">
        <f t="shared" si="4"/>
        <v/>
      </c>
      <c r="L31" s="77" t="str">
        <f t="shared" si="4"/>
        <v/>
      </c>
      <c r="M31" s="77" t="str">
        <f t="shared" si="4"/>
        <v/>
      </c>
      <c r="N31" s="91"/>
      <c r="O31" s="92"/>
      <c r="P31" s="92"/>
      <c r="Q31" s="93" t="s">
        <v>50</v>
      </c>
      <c r="R31" s="121">
        <f t="shared" ref="R31" si="11">SUM(R29:R30)</f>
        <v>10000000</v>
      </c>
    </row>
    <row r="32" spans="1:18" ht="15.75" thickTop="1" x14ac:dyDescent="0.25">
      <c r="A32" s="82" t="str" cm="1">
        <f t="array" ref="A32">IF(AND(ISBLANK($N32:$R32)),"",IF(ISBLANK($N32),$A31,INDEX(Mapping!$I:$I,MATCH($N32,Mapping!$H:$H,0))))</f>
        <v/>
      </c>
      <c r="B32" s="82" t="str">
        <f t="shared" si="1"/>
        <v/>
      </c>
      <c r="C32" s="82" t="str">
        <f t="shared" si="2"/>
        <v/>
      </c>
      <c r="D32" s="82" t="str">
        <f t="shared" si="3"/>
        <v/>
      </c>
      <c r="E32" s="76" t="str">
        <f>IF($C32="","",IFERROR(INDEX(#REF!,MATCH($C32,#REF!,0)),IF($B32="IMCO Owned",0,100)))</f>
        <v/>
      </c>
      <c r="F32" s="76" t="str">
        <f ca="1">IF($C32="","",$E32*(1+IFERROR(INDEX(OFFSET(#REF!,0,F$2),MATCH(INDEX(#REF!,MATCH($C32,#REF!,0)),#REF!,0)),0)))</f>
        <v/>
      </c>
      <c r="G32" s="76" t="str">
        <f ca="1">IF($C32="","",$E32*(1+IFERROR(INDEX(OFFSET(#REF!,0,G$2),MATCH(INDEX(#REF!,MATCH($C32,#REF!,0)),#REF!,0)),0)))</f>
        <v/>
      </c>
      <c r="H32" s="76" t="str">
        <f ca="1">IF($C32="","",$E32*(1+IFERROR(INDEX(OFFSET(#REF!,0,H$2),MATCH(INDEX(#REF!,MATCH($C32,#REF!,0)),#REF!,0)),0)))</f>
        <v/>
      </c>
      <c r="I32" s="4"/>
      <c r="J32" s="77" t="str">
        <f t="shared" si="4"/>
        <v/>
      </c>
      <c r="K32" s="77" t="str">
        <f t="shared" si="4"/>
        <v/>
      </c>
      <c r="L32" s="77" t="str">
        <f t="shared" si="4"/>
        <v/>
      </c>
      <c r="M32" s="77" t="str">
        <f t="shared" si="4"/>
        <v/>
      </c>
      <c r="Q32" s="94"/>
      <c r="R32" s="122"/>
    </row>
    <row r="33" spans="1:18" x14ac:dyDescent="0.25">
      <c r="A33" s="82" t="str" cm="1">
        <f t="array" ref="A33">IF(AND(ISBLANK($N33:$R33)),"",IF(ISBLANK($N33),$A32,INDEX(Mapping!$I:$I,MATCH($N33,Mapping!$H:$H,0))))</f>
        <v/>
      </c>
      <c r="B33" s="82" t="str">
        <f t="shared" si="1"/>
        <v/>
      </c>
      <c r="C33" s="82" t="str">
        <f t="shared" si="2"/>
        <v/>
      </c>
      <c r="D33" s="82" t="str">
        <f t="shared" si="3"/>
        <v/>
      </c>
      <c r="E33" s="76" t="str">
        <f>IF($C33="","",IFERROR(INDEX(#REF!,MATCH($C33,#REF!,0)),IF($B33="IMCO Owned",0,100)))</f>
        <v/>
      </c>
      <c r="F33" s="76" t="str">
        <f ca="1">IF($C33="","",$E33*(1+IFERROR(INDEX(OFFSET(#REF!,0,F$2),MATCH(INDEX(#REF!,MATCH($C33,#REF!,0)),#REF!,0)),0)))</f>
        <v/>
      </c>
      <c r="G33" s="76" t="str">
        <f ca="1">IF($C33="","",$E33*(1+IFERROR(INDEX(OFFSET(#REF!,0,G$2),MATCH(INDEX(#REF!,MATCH($C33,#REF!,0)),#REF!,0)),0)))</f>
        <v/>
      </c>
      <c r="H33" s="76" t="str">
        <f ca="1">IF($C33="","",$E33*(1+IFERROR(INDEX(OFFSET(#REF!,0,H$2),MATCH(INDEX(#REF!,MATCH($C33,#REF!,0)),#REF!,0)),0)))</f>
        <v/>
      </c>
      <c r="I33" s="4"/>
      <c r="J33" s="77" t="str">
        <f t="shared" si="4"/>
        <v/>
      </c>
      <c r="K33" s="77" t="str">
        <f t="shared" si="4"/>
        <v/>
      </c>
      <c r="L33" s="77" t="str">
        <f t="shared" si="4"/>
        <v/>
      </c>
      <c r="M33" s="77" t="str">
        <f t="shared" si="4"/>
        <v/>
      </c>
      <c r="N33" s="95" t="s">
        <v>58</v>
      </c>
      <c r="O33" s="89" t="s">
        <v>59</v>
      </c>
      <c r="P33" s="95" t="s">
        <v>60</v>
      </c>
      <c r="Q33" s="111" t="s">
        <v>61</v>
      </c>
      <c r="R33" s="84">
        <f t="shared" ref="R33" si="12">R18</f>
        <v>44985</v>
      </c>
    </row>
    <row r="34" spans="1:18" x14ac:dyDescent="0.25">
      <c r="A34" s="82" t="str" cm="1">
        <f t="array" ref="A34">IF(AND(ISBLANK($N34:$R34)),"",IF(ISBLANK($N34),$A33,INDEX(Mapping!$I:$I,MATCH($N34,Mapping!$H:$H,0))))</f>
        <v>IMCO Canadian Equity Pool</v>
      </c>
      <c r="B34" s="82" t="str">
        <f t="shared" si="1"/>
        <v>IMCO Owned</v>
      </c>
      <c r="C34" s="82" t="str">
        <f t="shared" si="2"/>
        <v>1350Z7AZ7</v>
      </c>
      <c r="D34" s="82" t="b">
        <f t="shared" si="3"/>
        <v>0</v>
      </c>
      <c r="E34" s="76">
        <f>IF($C34="","",IFERROR(INDEX(#REF!,MATCH($C34,#REF!,0)),IF($B34="IMCO Owned",0,100)))</f>
        <v>0</v>
      </c>
      <c r="F34" s="76">
        <f ca="1">IF($C34="","",$E34*(1+IFERROR(INDEX(OFFSET(#REF!,0,F$2),MATCH(INDEX(#REF!,MATCH($C34,#REF!,0)),#REF!,0)),0)))</f>
        <v>0</v>
      </c>
      <c r="G34" s="76">
        <f ca="1">IF($C34="","",$E34*(1+IFERROR(INDEX(OFFSET(#REF!,0,G$2),MATCH(INDEX(#REF!,MATCH($C34,#REF!,0)),#REF!,0)),0)))</f>
        <v>0</v>
      </c>
      <c r="H34" s="76">
        <f ca="1">IF($C34="","",$E34*(1+IFERROR(INDEX(OFFSET(#REF!,0,H$2),MATCH(INDEX(#REF!,MATCH($C34,#REF!,0)),#REF!,0)),0)))</f>
        <v>0</v>
      </c>
      <c r="I34" s="4"/>
      <c r="J34" s="77" t="str">
        <f t="shared" si="4"/>
        <v/>
      </c>
      <c r="K34" s="77" t="str">
        <f t="shared" si="4"/>
        <v/>
      </c>
      <c r="L34" s="77" t="str">
        <f t="shared" si="4"/>
        <v/>
      </c>
      <c r="M34" s="77" t="str">
        <f t="shared" si="4"/>
        <v/>
      </c>
      <c r="N34" s="96" t="s">
        <v>212</v>
      </c>
      <c r="O34" s="96" t="s">
        <v>945</v>
      </c>
      <c r="P34" s="98" t="s">
        <v>939</v>
      </c>
      <c r="Q34" s="100" t="s">
        <v>215</v>
      </c>
      <c r="R34" s="86"/>
    </row>
    <row r="35" spans="1:18" x14ac:dyDescent="0.25">
      <c r="A35" s="82" t="str" cm="1">
        <f t="array" ref="A35">IF(AND(ISBLANK($N35:$R35)),"",IF(ISBLANK($N35),$A34,INDEX(Mapping!$I:$I,MATCH($N35,Mapping!$H:$H,0))))</f>
        <v>IMCO Canadian Equity Pool</v>
      </c>
      <c r="B35" s="82" t="str">
        <f t="shared" si="1"/>
        <v>IMCO Owned</v>
      </c>
      <c r="C35" s="82" t="str">
        <f t="shared" si="2"/>
        <v>1350Z7AZ7</v>
      </c>
      <c r="D35" s="82" t="b">
        <f t="shared" si="3"/>
        <v>1</v>
      </c>
      <c r="E35" s="76">
        <f>IF($C35="","",IFERROR(INDEX(#REF!,MATCH($C35,#REF!,0)),IF($B35="IMCO Owned",0,100)))</f>
        <v>0</v>
      </c>
      <c r="F35" s="76">
        <f ca="1">IF($C35="","",$E35*(1+IFERROR(INDEX(OFFSET(#REF!,0,F$2),MATCH(INDEX(#REF!,MATCH($C35,#REF!,0)),#REF!,0)),0)))</f>
        <v>0</v>
      </c>
      <c r="G35" s="76">
        <f ca="1">IF($C35="","",$E35*(1+IFERROR(INDEX(OFFSET(#REF!,0,G$2),MATCH(INDEX(#REF!,MATCH($C35,#REF!,0)),#REF!,0)),0)))</f>
        <v>0</v>
      </c>
      <c r="H35" s="76">
        <f ca="1">IF($C35="","",$E35*(1+IFERROR(INDEX(OFFSET(#REF!,0,H$2),MATCH(INDEX(#REF!,MATCH($C35,#REF!,0)),#REF!,0)),0)))</f>
        <v>0</v>
      </c>
      <c r="I35" s="4"/>
      <c r="J35" s="77">
        <f t="shared" si="4"/>
        <v>0</v>
      </c>
      <c r="K35" s="77">
        <f t="shared" ca="1" si="4"/>
        <v>0</v>
      </c>
      <c r="L35" s="77">
        <f t="shared" ca="1" si="4"/>
        <v>0</v>
      </c>
      <c r="M35" s="77">
        <f t="shared" ca="1" si="4"/>
        <v>0</v>
      </c>
      <c r="N35" s="98"/>
      <c r="O35" s="99"/>
      <c r="P35" s="98"/>
      <c r="Q35" s="100" t="s">
        <v>944</v>
      </c>
      <c r="R35" s="120">
        <f>0</f>
        <v>0</v>
      </c>
    </row>
    <row r="36" spans="1:18" ht="15.75" thickBot="1" x14ac:dyDescent="0.3">
      <c r="A36" s="82" t="str" cm="1">
        <f t="array" ref="A36">IF(AND(ISBLANK($N36:$R36)),"",IF(ISBLANK($N36),$A35,INDEX(Mapping!$I:$I,MATCH($N36,Mapping!$H:$H,0))))</f>
        <v>IMCO Canadian Equity Pool</v>
      </c>
      <c r="B36" s="82" t="str">
        <f t="shared" si="1"/>
        <v>IMCO Owned</v>
      </c>
      <c r="C36" s="82" t="str">
        <f t="shared" si="2"/>
        <v>1350Z7AZ7</v>
      </c>
      <c r="D36" s="82" t="b">
        <f t="shared" si="3"/>
        <v>0</v>
      </c>
      <c r="E36" s="76">
        <f>IF($C36="","",IFERROR(INDEX(#REF!,MATCH($C36,#REF!,0)),IF($B36="IMCO Owned",0,100)))</f>
        <v>0</v>
      </c>
      <c r="F36" s="76">
        <f ca="1">IF($C36="","",$E36*(1+IFERROR(INDEX(OFFSET(#REF!,0,F$2),MATCH(INDEX(#REF!,MATCH($C36,#REF!,0)),#REF!,0)),0)))</f>
        <v>0</v>
      </c>
      <c r="G36" s="76">
        <f ca="1">IF($C36="","",$E36*(1+IFERROR(INDEX(OFFSET(#REF!,0,G$2),MATCH(INDEX(#REF!,MATCH($C36,#REF!,0)),#REF!,0)),0)))</f>
        <v>0</v>
      </c>
      <c r="H36" s="76">
        <f ca="1">IF($C36="","",$E36*(1+IFERROR(INDEX(OFFSET(#REF!,0,H$2),MATCH(INDEX(#REF!,MATCH($C36,#REF!,0)),#REF!,0)),0)))</f>
        <v>0</v>
      </c>
      <c r="I36" s="4"/>
      <c r="J36" s="77" t="str">
        <f t="shared" si="4"/>
        <v/>
      </c>
      <c r="K36" s="77" t="str">
        <f t="shared" si="4"/>
        <v/>
      </c>
      <c r="L36" s="77" t="str">
        <f t="shared" si="4"/>
        <v/>
      </c>
      <c r="M36" s="77" t="str">
        <f t="shared" si="4"/>
        <v/>
      </c>
      <c r="N36" s="91"/>
      <c r="O36" s="92"/>
      <c r="P36" s="92"/>
      <c r="Q36" s="93" t="s">
        <v>50</v>
      </c>
      <c r="R36" s="123">
        <f t="shared" ref="R36" si="13">SUM(R34:R35)</f>
        <v>0</v>
      </c>
    </row>
    <row r="37" spans="1:18" ht="15.75" thickTop="1" x14ac:dyDescent="0.25">
      <c r="A37" s="82" t="str" cm="1">
        <f t="array" ref="A37">IF(AND(ISBLANK($N37:$R37)),"",IF(ISBLANK($N37),$A36,INDEX(Mapping!$I:$I,MATCH($N37,Mapping!$H:$H,0))))</f>
        <v/>
      </c>
      <c r="B37" s="82" t="str">
        <f t="shared" si="1"/>
        <v/>
      </c>
      <c r="C37" s="82" t="str">
        <f t="shared" si="2"/>
        <v/>
      </c>
      <c r="D37" s="82" t="str">
        <f t="shared" si="3"/>
        <v/>
      </c>
      <c r="E37" s="76" t="str">
        <f>IF($C37="","",IFERROR(INDEX(#REF!,MATCH($C37,#REF!,0)),IF($B37="IMCO Owned",0,100)))</f>
        <v/>
      </c>
      <c r="F37" s="76" t="str">
        <f ca="1">IF($C37="","",$E37*(1+IFERROR(INDEX(OFFSET(#REF!,0,F$2),MATCH(INDEX(#REF!,MATCH($C37,#REF!,0)),#REF!,0)),0)))</f>
        <v/>
      </c>
      <c r="G37" s="76" t="str">
        <f ca="1">IF($C37="","",$E37*(1+IFERROR(INDEX(OFFSET(#REF!,0,G$2),MATCH(INDEX(#REF!,MATCH($C37,#REF!,0)),#REF!,0)),0)))</f>
        <v/>
      </c>
      <c r="H37" s="76" t="str">
        <f ca="1">IF($C37="","",$E37*(1+IFERROR(INDEX(OFFSET(#REF!,0,H$2),MATCH(INDEX(#REF!,MATCH($C37,#REF!,0)),#REF!,0)),0)))</f>
        <v/>
      </c>
      <c r="I37" s="4"/>
      <c r="J37" s="77" t="str">
        <f t="shared" si="4"/>
        <v/>
      </c>
      <c r="K37" s="77" t="str">
        <f t="shared" si="4"/>
        <v/>
      </c>
      <c r="L37" s="77" t="str">
        <f t="shared" si="4"/>
        <v/>
      </c>
      <c r="M37" s="77" t="str">
        <f t="shared" si="4"/>
        <v/>
      </c>
    </row>
    <row r="38" spans="1:18" x14ac:dyDescent="0.25">
      <c r="A38" s="82" t="str" cm="1">
        <f t="array" ref="A38">IF(AND(ISBLANK($N38:$R38)),"",IF(ISBLANK($N38),$A37,INDEX(Mapping!$I:$I,MATCH($N38,Mapping!$H:$H,0))))</f>
        <v/>
      </c>
      <c r="B38" s="82" t="str">
        <f t="shared" si="1"/>
        <v/>
      </c>
      <c r="C38" s="82" t="str">
        <f t="shared" si="2"/>
        <v/>
      </c>
      <c r="D38" s="82" t="str">
        <f t="shared" si="3"/>
        <v/>
      </c>
      <c r="E38" s="76" t="str">
        <f>IF($C38="","",IFERROR(INDEX(#REF!,MATCH($C38,#REF!,0)),IF($B38="IMCO Owned",0,100)))</f>
        <v/>
      </c>
      <c r="F38" s="76" t="str">
        <f ca="1">IF($C38="","",$E38*(1+IFERROR(INDEX(OFFSET(#REF!,0,F$2),MATCH(INDEX(#REF!,MATCH($C38,#REF!,0)),#REF!,0)),0)))</f>
        <v/>
      </c>
      <c r="G38" s="76" t="str">
        <f ca="1">IF($C38="","",$E38*(1+IFERROR(INDEX(OFFSET(#REF!,0,G$2),MATCH(INDEX(#REF!,MATCH($C38,#REF!,0)),#REF!,0)),0)))</f>
        <v/>
      </c>
      <c r="H38" s="76" t="str">
        <f ca="1">IF($C38="","",$E38*(1+IFERROR(INDEX(OFFSET(#REF!,0,H$2),MATCH(INDEX(#REF!,MATCH($C38,#REF!,0)),#REF!,0)),0)))</f>
        <v/>
      </c>
      <c r="I38" s="4"/>
      <c r="J38" s="77" t="str">
        <f t="shared" si="4"/>
        <v/>
      </c>
      <c r="K38" s="77" t="str">
        <f t="shared" si="4"/>
        <v/>
      </c>
      <c r="L38" s="77" t="str">
        <f t="shared" si="4"/>
        <v/>
      </c>
      <c r="M38" s="77" t="str">
        <f t="shared" si="4"/>
        <v/>
      </c>
      <c r="N38" s="95" t="s">
        <v>58</v>
      </c>
      <c r="O38" s="89" t="s">
        <v>59</v>
      </c>
      <c r="P38" s="95" t="s">
        <v>60</v>
      </c>
      <c r="Q38" s="111" t="s">
        <v>61</v>
      </c>
      <c r="R38" s="84">
        <f t="shared" ref="R38" si="14">R33</f>
        <v>44985</v>
      </c>
    </row>
    <row r="39" spans="1:18" x14ac:dyDescent="0.25">
      <c r="A39" s="82" t="str" cm="1">
        <f t="array" ref="A39">IF(AND(ISBLANK($N39:$R39)),"",IF(ISBLANK($N39),$A38,INDEX(Mapping!$I:$I,MATCH($N39,Mapping!$H:$H,0))))</f>
        <v>IMCO Global Equity Pool</v>
      </c>
      <c r="B39" s="82" t="str">
        <f t="shared" si="1"/>
        <v>IMCO Owned</v>
      </c>
      <c r="C39" s="82" t="str">
        <f t="shared" si="2"/>
        <v>912796Q36</v>
      </c>
      <c r="D39" s="82" t="b">
        <f t="shared" si="3"/>
        <v>0</v>
      </c>
      <c r="E39" s="76">
        <f>IF($C39="","",IFERROR(INDEX(#REF!,MATCH($C39,#REF!,0)),IF($B39="IMCO Owned",0,100)))</f>
        <v>0</v>
      </c>
      <c r="F39" s="76">
        <f ca="1">IF($C39="","",$E39*(1+IFERROR(INDEX(OFFSET(#REF!,0,F$2),MATCH(INDEX(#REF!,MATCH($C39,#REF!,0)),#REF!,0)),0)))</f>
        <v>0</v>
      </c>
      <c r="G39" s="76">
        <f ca="1">IF($C39="","",$E39*(1+IFERROR(INDEX(OFFSET(#REF!,0,G$2),MATCH(INDEX(#REF!,MATCH($C39,#REF!,0)),#REF!,0)),0)))</f>
        <v>0</v>
      </c>
      <c r="H39" s="76">
        <f ca="1">IF($C39="","",$E39*(1+IFERROR(INDEX(OFFSET(#REF!,0,H$2),MATCH(INDEX(#REF!,MATCH($C39,#REF!,0)),#REF!,0)),0)))</f>
        <v>0</v>
      </c>
      <c r="I39" s="4"/>
      <c r="J39" s="77" t="str">
        <f t="shared" si="4"/>
        <v/>
      </c>
      <c r="K39" s="77" t="str">
        <f t="shared" si="4"/>
        <v/>
      </c>
      <c r="L39" s="77" t="str">
        <f t="shared" si="4"/>
        <v/>
      </c>
      <c r="M39" s="77" t="str">
        <f t="shared" si="4"/>
        <v/>
      </c>
      <c r="N39" s="96" t="s">
        <v>220</v>
      </c>
      <c r="O39" s="96" t="s">
        <v>238</v>
      </c>
      <c r="P39" s="98" t="s">
        <v>239</v>
      </c>
      <c r="Q39" s="100" t="s">
        <v>221</v>
      </c>
      <c r="R39" s="124" t="str">
        <f t="shared" ref="R39" si="15">P39</f>
        <v>912796Q36</v>
      </c>
    </row>
    <row r="40" spans="1:18" x14ac:dyDescent="0.25">
      <c r="A40" s="82" t="str" cm="1">
        <f t="array" ref="A40">IF(AND(ISBLANK($N40:$R40)),"",IF(ISBLANK($N40),$A39,INDEX(Mapping!$I:$I,MATCH($N40,Mapping!$H:$H,0))))</f>
        <v>IMCO Global Equity Pool</v>
      </c>
      <c r="B40" s="82" t="str">
        <f t="shared" si="1"/>
        <v>IMCO Owned</v>
      </c>
      <c r="C40" s="82" t="str">
        <f t="shared" si="2"/>
        <v>912796Q36</v>
      </c>
      <c r="D40" s="82" t="b">
        <f t="shared" si="3"/>
        <v>1</v>
      </c>
      <c r="E40" s="76">
        <f>IF($C40="","",IFERROR(INDEX(#REF!,MATCH($C40,#REF!,0)),IF($B40="IMCO Owned",0,100)))</f>
        <v>0</v>
      </c>
      <c r="F40" s="76">
        <f ca="1">IF($C40="","",$E40*(1+IFERROR(INDEX(OFFSET(#REF!,0,F$2),MATCH(INDEX(#REF!,MATCH($C40,#REF!,0)),#REF!,0)),0)))</f>
        <v>0</v>
      </c>
      <c r="G40" s="76">
        <f ca="1">IF($C40="","",$E40*(1+IFERROR(INDEX(OFFSET(#REF!,0,G$2),MATCH(INDEX(#REF!,MATCH($C40,#REF!,0)),#REF!,0)),0)))</f>
        <v>0</v>
      </c>
      <c r="H40" s="76">
        <f ca="1">IF($C40="","",$E40*(1+IFERROR(INDEX(OFFSET(#REF!,0,H$2),MATCH(INDEX(#REF!,MATCH($C40,#REF!,0)),#REF!,0)),0)))</f>
        <v>0</v>
      </c>
      <c r="I40" s="4"/>
      <c r="J40" s="77">
        <f t="shared" si="4"/>
        <v>0</v>
      </c>
      <c r="K40" s="77">
        <f t="shared" ca="1" si="4"/>
        <v>0</v>
      </c>
      <c r="L40" s="77">
        <f t="shared" ca="1" si="4"/>
        <v>0</v>
      </c>
      <c r="M40" s="77">
        <f t="shared" ca="1" si="4"/>
        <v>0</v>
      </c>
      <c r="N40" s="98"/>
      <c r="O40" s="99"/>
      <c r="P40" s="98"/>
      <c r="Q40" s="100" t="s">
        <v>222</v>
      </c>
      <c r="R40" s="124">
        <f t="shared" ref="R40" si="16">31710000-1520000-7000000-23190000</f>
        <v>0</v>
      </c>
    </row>
    <row r="41" spans="1:18" ht="15.75" thickBot="1" x14ac:dyDescent="0.3">
      <c r="A41" s="82" t="str" cm="1">
        <f t="array" ref="A41">IF(AND(ISBLANK($N41:$R41)),"",IF(ISBLANK($N41),$A40,INDEX(Mapping!$I:$I,MATCH($N41,Mapping!$H:$H,0))))</f>
        <v>IMCO Global Equity Pool</v>
      </c>
      <c r="B41" s="82" t="str">
        <f t="shared" si="1"/>
        <v>IMCO Owned</v>
      </c>
      <c r="C41" s="82" t="str">
        <f t="shared" si="2"/>
        <v>912796Q36</v>
      </c>
      <c r="D41" s="82" t="b">
        <f t="shared" si="3"/>
        <v>0</v>
      </c>
      <c r="E41" s="76">
        <f>IF($C41="","",IFERROR(INDEX(#REF!,MATCH($C41,#REF!,0)),IF($B41="IMCO Owned",0,100)))</f>
        <v>0</v>
      </c>
      <c r="F41" s="76">
        <f ca="1">IF($C41="","",$E41*(1+IFERROR(INDEX(OFFSET(#REF!,0,F$2),MATCH(INDEX(#REF!,MATCH($C41,#REF!,0)),#REF!,0)),0)))</f>
        <v>0</v>
      </c>
      <c r="G41" s="76">
        <f ca="1">IF($C41="","",$E41*(1+IFERROR(INDEX(OFFSET(#REF!,0,G$2),MATCH(INDEX(#REF!,MATCH($C41,#REF!,0)),#REF!,0)),0)))</f>
        <v>0</v>
      </c>
      <c r="H41" s="76">
        <f ca="1">IF($C41="","",$E41*(1+IFERROR(INDEX(OFFSET(#REF!,0,H$2),MATCH(INDEX(#REF!,MATCH($C41,#REF!,0)),#REF!,0)),0)))</f>
        <v>0</v>
      </c>
      <c r="I41" s="4"/>
      <c r="J41" s="77" t="str">
        <f t="shared" si="4"/>
        <v/>
      </c>
      <c r="K41" s="77" t="str">
        <f t="shared" si="4"/>
        <v/>
      </c>
      <c r="L41" s="77" t="str">
        <f t="shared" si="4"/>
        <v/>
      </c>
      <c r="M41" s="77" t="str">
        <f t="shared" si="4"/>
        <v/>
      </c>
      <c r="N41" s="91"/>
      <c r="O41" s="92"/>
      <c r="P41" s="92"/>
      <c r="Q41" s="93"/>
      <c r="R41" s="123">
        <f t="shared" ref="R41" si="17">SUM(R39:R40)</f>
        <v>0</v>
      </c>
    </row>
    <row r="42" spans="1:18" ht="15.75" thickTop="1" x14ac:dyDescent="0.25">
      <c r="A42" s="82" t="str" cm="1">
        <f t="array" ref="A42">IF(AND(ISBLANK($N42:$R42)),"",IF(ISBLANK($N42),$A41,INDEX(Mapping!$I:$I,MATCH($N42,Mapping!$H:$H,0))))</f>
        <v/>
      </c>
      <c r="B42" s="82" t="str">
        <f t="shared" si="1"/>
        <v/>
      </c>
      <c r="C42" s="82" t="str">
        <f t="shared" si="2"/>
        <v/>
      </c>
      <c r="D42" s="82" t="str">
        <f t="shared" si="3"/>
        <v/>
      </c>
      <c r="E42" s="76" t="str">
        <f>IF($C42="","",IFERROR(INDEX(#REF!,MATCH($C42,#REF!,0)),IF($B42="IMCO Owned",0,100)))</f>
        <v/>
      </c>
      <c r="F42" s="76" t="str">
        <f ca="1">IF($C42="","",$E42*(1+IFERROR(INDEX(OFFSET(#REF!,0,F$2),MATCH(INDEX(#REF!,MATCH($C42,#REF!,0)),#REF!,0)),0)))</f>
        <v/>
      </c>
      <c r="G42" s="76" t="str">
        <f ca="1">IF($C42="","",$E42*(1+IFERROR(INDEX(OFFSET(#REF!,0,G$2),MATCH(INDEX(#REF!,MATCH($C42,#REF!,0)),#REF!,0)),0)))</f>
        <v/>
      </c>
      <c r="H42" s="76" t="str">
        <f ca="1">IF($C42="","",$E42*(1+IFERROR(INDEX(OFFSET(#REF!,0,H$2),MATCH(INDEX(#REF!,MATCH($C42,#REF!,0)),#REF!,0)),0)))</f>
        <v/>
      </c>
      <c r="I42" s="4"/>
      <c r="J42" s="77" t="str">
        <f t="shared" si="4"/>
        <v/>
      </c>
      <c r="K42" s="77" t="str">
        <f t="shared" si="4"/>
        <v/>
      </c>
      <c r="L42" s="77" t="str">
        <f t="shared" si="4"/>
        <v/>
      </c>
      <c r="M42" s="77" t="str">
        <f t="shared" si="4"/>
        <v/>
      </c>
      <c r="Q42" s="94"/>
      <c r="R42" s="125"/>
    </row>
    <row r="43" spans="1:18" x14ac:dyDescent="0.25">
      <c r="A43" s="82" t="str" cm="1">
        <f t="array" ref="A43">IF(AND(ISBLANK($N43:$R43)),"",IF(ISBLANK($N43),$A42,INDEX(Mapping!$I:$I,MATCH($N43,Mapping!$H:$H,0))))</f>
        <v/>
      </c>
      <c r="B43" s="82" t="str">
        <f t="shared" si="1"/>
        <v/>
      </c>
      <c r="C43" s="82" t="str">
        <f t="shared" si="2"/>
        <v/>
      </c>
      <c r="D43" s="82" t="str">
        <f t="shared" si="3"/>
        <v/>
      </c>
      <c r="E43" s="76" t="str">
        <f>IF($C43="","",IFERROR(INDEX(#REF!,MATCH($C43,#REF!,0)),IF($B43="IMCO Owned",0,100)))</f>
        <v/>
      </c>
      <c r="F43" s="76" t="str">
        <f ca="1">IF($C43="","",$E43*(1+IFERROR(INDEX(OFFSET(#REF!,0,F$2),MATCH(INDEX(#REF!,MATCH($C43,#REF!,0)),#REF!,0)),0)))</f>
        <v/>
      </c>
      <c r="G43" s="76" t="str">
        <f ca="1">IF($C43="","",$E43*(1+IFERROR(INDEX(OFFSET(#REF!,0,G$2),MATCH(INDEX(#REF!,MATCH($C43,#REF!,0)),#REF!,0)),0)))</f>
        <v/>
      </c>
      <c r="H43" s="76" t="str">
        <f ca="1">IF($C43="","",$E43*(1+IFERROR(INDEX(OFFSET(#REF!,0,H$2),MATCH(INDEX(#REF!,MATCH($C43,#REF!,0)),#REF!,0)),0)))</f>
        <v/>
      </c>
      <c r="I43" s="4"/>
      <c r="J43" s="77" t="str">
        <f t="shared" si="4"/>
        <v/>
      </c>
      <c r="K43" s="77" t="str">
        <f t="shared" si="4"/>
        <v/>
      </c>
      <c r="L43" s="77" t="str">
        <f t="shared" si="4"/>
        <v/>
      </c>
      <c r="M43" s="77" t="str">
        <f t="shared" si="4"/>
        <v/>
      </c>
      <c r="N43" s="95" t="s">
        <v>58</v>
      </c>
      <c r="O43" s="89" t="s">
        <v>59</v>
      </c>
      <c r="P43" s="95" t="s">
        <v>60</v>
      </c>
      <c r="Q43" s="111" t="s">
        <v>61</v>
      </c>
      <c r="R43" s="84">
        <f t="shared" ref="R43" si="18">R38</f>
        <v>44985</v>
      </c>
    </row>
    <row r="44" spans="1:18" x14ac:dyDescent="0.25">
      <c r="A44" s="82" t="str" cm="1">
        <f t="array" ref="A44">IF(AND(ISBLANK($N44:$R44)),"",IF(ISBLANK($N44),$A43,INDEX(Mapping!$I:$I,MATCH($N44,Mapping!$H:$H,0))))</f>
        <v>IMCO Global Equity Pool</v>
      </c>
      <c r="B44" s="82" t="str">
        <f t="shared" si="1"/>
        <v>IMCO Owned</v>
      </c>
      <c r="C44" s="82" t="str">
        <f t="shared" si="2"/>
        <v>912796J42</v>
      </c>
      <c r="D44" s="82" t="b">
        <f t="shared" si="3"/>
        <v>0</v>
      </c>
      <c r="E44" s="76">
        <f>IF($C44="","",IFERROR(INDEX(#REF!,MATCH($C44,#REF!,0)),IF($B44="IMCO Owned",0,100)))</f>
        <v>0</v>
      </c>
      <c r="F44" s="76">
        <f ca="1">IF($C44="","",$E44*(1+IFERROR(INDEX(OFFSET(#REF!,0,F$2),MATCH(INDEX(#REF!,MATCH($C44,#REF!,0)),#REF!,0)),0)))</f>
        <v>0</v>
      </c>
      <c r="G44" s="76">
        <f ca="1">IF($C44="","",$E44*(1+IFERROR(INDEX(OFFSET(#REF!,0,G$2),MATCH(INDEX(#REF!,MATCH($C44,#REF!,0)),#REF!,0)),0)))</f>
        <v>0</v>
      </c>
      <c r="H44" s="76">
        <f ca="1">IF($C44="","",$E44*(1+IFERROR(INDEX(OFFSET(#REF!,0,H$2),MATCH(INDEX(#REF!,MATCH($C44,#REF!,0)),#REF!,0)),0)))</f>
        <v>0</v>
      </c>
      <c r="I44" s="4"/>
      <c r="J44" s="77" t="str">
        <f t="shared" si="4"/>
        <v/>
      </c>
      <c r="K44" s="77" t="str">
        <f t="shared" si="4"/>
        <v/>
      </c>
      <c r="L44" s="77" t="str">
        <f t="shared" si="4"/>
        <v/>
      </c>
      <c r="M44" s="77" t="str">
        <f t="shared" si="4"/>
        <v/>
      </c>
      <c r="N44" s="96" t="s">
        <v>220</v>
      </c>
      <c r="O44" s="96" t="s">
        <v>240</v>
      </c>
      <c r="P44" s="98" t="s">
        <v>241</v>
      </c>
      <c r="Q44" s="100" t="s">
        <v>221</v>
      </c>
      <c r="R44" s="126">
        <v>0</v>
      </c>
    </row>
    <row r="45" spans="1:18" x14ac:dyDescent="0.25">
      <c r="A45" s="82" t="str" cm="1">
        <f t="array" ref="A45">IF(AND(ISBLANK($N45:$R45)),"",IF(ISBLANK($N45),$A44,INDEX(Mapping!$I:$I,MATCH($N45,Mapping!$H:$H,0))))</f>
        <v>IMCO Global Equity Pool</v>
      </c>
      <c r="B45" s="82" t="str">
        <f t="shared" si="1"/>
        <v>IMCO Owned</v>
      </c>
      <c r="C45" s="82" t="str">
        <f t="shared" si="2"/>
        <v>912796J42</v>
      </c>
      <c r="D45" s="82" t="b">
        <f t="shared" si="3"/>
        <v>1</v>
      </c>
      <c r="E45" s="76">
        <f>IF($C45="","",IFERROR(INDEX(#REF!,MATCH($C45,#REF!,0)),IF($B45="IMCO Owned",0,100)))</f>
        <v>0</v>
      </c>
      <c r="F45" s="76">
        <f ca="1">IF($C45="","",$E45*(1+IFERROR(INDEX(OFFSET(#REF!,0,F$2),MATCH(INDEX(#REF!,MATCH($C45,#REF!,0)),#REF!,0)),0)))</f>
        <v>0</v>
      </c>
      <c r="G45" s="76">
        <f ca="1">IF($C45="","",$E45*(1+IFERROR(INDEX(OFFSET(#REF!,0,G$2),MATCH(INDEX(#REF!,MATCH($C45,#REF!,0)),#REF!,0)),0)))</f>
        <v>0</v>
      </c>
      <c r="H45" s="76">
        <f ca="1">IF($C45="","",$E45*(1+IFERROR(INDEX(OFFSET(#REF!,0,H$2),MATCH(INDEX(#REF!,MATCH($C45,#REF!,0)),#REF!,0)),0)))</f>
        <v>0</v>
      </c>
      <c r="I45" s="4"/>
      <c r="J45" s="77">
        <f t="shared" si="4"/>
        <v>0</v>
      </c>
      <c r="K45" s="77">
        <f t="shared" ca="1" si="4"/>
        <v>0</v>
      </c>
      <c r="L45" s="77">
        <f t="shared" ca="1" si="4"/>
        <v>0</v>
      </c>
      <c r="M45" s="77">
        <f t="shared" ca="1" si="4"/>
        <v>0</v>
      </c>
      <c r="N45" s="98"/>
      <c r="O45" s="99"/>
      <c r="P45" s="98"/>
      <c r="Q45" s="100" t="s">
        <v>222</v>
      </c>
      <c r="R45" s="124">
        <f t="shared" ref="R45" si="19">7000000-7000000</f>
        <v>0</v>
      </c>
    </row>
    <row r="46" spans="1:18" ht="15.75" thickBot="1" x14ac:dyDescent="0.3">
      <c r="A46" s="82" t="str" cm="1">
        <f t="array" ref="A46">IF(AND(ISBLANK($N46:$R46)),"",IF(ISBLANK($N46),$A45,INDEX(Mapping!$I:$I,MATCH($N46,Mapping!$H:$H,0))))</f>
        <v>IMCO Global Equity Pool</v>
      </c>
      <c r="B46" s="82" t="str">
        <f t="shared" si="1"/>
        <v>IMCO Owned</v>
      </c>
      <c r="C46" s="82" t="str">
        <f t="shared" si="2"/>
        <v>912796J42</v>
      </c>
      <c r="D46" s="82" t="b">
        <f t="shared" si="3"/>
        <v>0</v>
      </c>
      <c r="E46" s="76">
        <f>IF($C46="","",IFERROR(INDEX(#REF!,MATCH($C46,#REF!,0)),IF($B46="IMCO Owned",0,100)))</f>
        <v>0</v>
      </c>
      <c r="F46" s="76">
        <f ca="1">IF($C46="","",$E46*(1+IFERROR(INDEX(OFFSET(#REF!,0,F$2),MATCH(INDEX(#REF!,MATCH($C46,#REF!,0)),#REF!,0)),0)))</f>
        <v>0</v>
      </c>
      <c r="G46" s="76">
        <f ca="1">IF($C46="","",$E46*(1+IFERROR(INDEX(OFFSET(#REF!,0,G$2),MATCH(INDEX(#REF!,MATCH($C46,#REF!,0)),#REF!,0)),0)))</f>
        <v>0</v>
      </c>
      <c r="H46" s="76">
        <f ca="1">IF($C46="","",$E46*(1+IFERROR(INDEX(OFFSET(#REF!,0,H$2),MATCH(INDEX(#REF!,MATCH($C46,#REF!,0)),#REF!,0)),0)))</f>
        <v>0</v>
      </c>
      <c r="I46" s="4"/>
      <c r="J46" s="77" t="str">
        <f t="shared" si="4"/>
        <v/>
      </c>
      <c r="K46" s="77" t="str">
        <f t="shared" si="4"/>
        <v/>
      </c>
      <c r="L46" s="77" t="str">
        <f t="shared" si="4"/>
        <v/>
      </c>
      <c r="M46" s="77" t="str">
        <f t="shared" si="4"/>
        <v/>
      </c>
      <c r="N46" s="91"/>
      <c r="O46" s="92"/>
      <c r="P46" s="92"/>
      <c r="Q46" s="93"/>
      <c r="R46" s="123">
        <f t="shared" ref="R46" si="20">SUM(R44:R45)</f>
        <v>0</v>
      </c>
    </row>
    <row r="47" spans="1:18" ht="15.75" thickTop="1" x14ac:dyDescent="0.25">
      <c r="A47" s="82" t="str" cm="1">
        <f t="array" ref="A47">IF(AND(ISBLANK($N47:$R47)),"",IF(ISBLANK($N47),$A46,INDEX(Mapping!$I:$I,MATCH($N47,Mapping!$H:$H,0))))</f>
        <v/>
      </c>
      <c r="B47" s="82" t="str">
        <f t="shared" si="1"/>
        <v/>
      </c>
      <c r="C47" s="82" t="str">
        <f t="shared" si="2"/>
        <v/>
      </c>
      <c r="D47" s="82" t="str">
        <f t="shared" si="3"/>
        <v/>
      </c>
      <c r="E47" s="76" t="str">
        <f>IF($C47="","",IFERROR(INDEX(#REF!,MATCH($C47,#REF!,0)),IF($B47="IMCO Owned",0,100)))</f>
        <v/>
      </c>
      <c r="F47" s="76" t="str">
        <f ca="1">IF($C47="","",$E47*(1+IFERROR(INDEX(OFFSET(#REF!,0,F$2),MATCH(INDEX(#REF!,MATCH($C47,#REF!,0)),#REF!,0)),0)))</f>
        <v/>
      </c>
      <c r="G47" s="76" t="str">
        <f ca="1">IF($C47="","",$E47*(1+IFERROR(INDEX(OFFSET(#REF!,0,G$2),MATCH(INDEX(#REF!,MATCH($C47,#REF!,0)),#REF!,0)),0)))</f>
        <v/>
      </c>
      <c r="H47" s="76" t="str">
        <f ca="1">IF($C47="","",$E47*(1+IFERROR(INDEX(OFFSET(#REF!,0,H$2),MATCH(INDEX(#REF!,MATCH($C47,#REF!,0)),#REF!,0)),0)))</f>
        <v/>
      </c>
      <c r="I47" s="4"/>
      <c r="J47" s="77" t="str">
        <f t="shared" si="4"/>
        <v/>
      </c>
      <c r="K47" s="77" t="str">
        <f t="shared" si="4"/>
        <v/>
      </c>
      <c r="L47" s="77" t="str">
        <f t="shared" si="4"/>
        <v/>
      </c>
      <c r="M47" s="77" t="str">
        <f t="shared" si="4"/>
        <v/>
      </c>
      <c r="Q47" s="94"/>
      <c r="R47" s="125"/>
    </row>
    <row r="48" spans="1:18" x14ac:dyDescent="0.25">
      <c r="A48" s="82" t="str" cm="1">
        <f t="array" ref="A48">IF(AND(ISBLANK($N48:$R48)),"",IF(ISBLANK($N48),$A47,INDEX(Mapping!$I:$I,MATCH($N48,Mapping!$H:$H,0))))</f>
        <v/>
      </c>
      <c r="B48" s="82" t="str">
        <f t="shared" si="1"/>
        <v/>
      </c>
      <c r="C48" s="82" t="str">
        <f t="shared" si="2"/>
        <v/>
      </c>
      <c r="D48" s="82" t="str">
        <f t="shared" si="3"/>
        <v/>
      </c>
      <c r="E48" s="76" t="str">
        <f>IF($C48="","",IFERROR(INDEX(#REF!,MATCH($C48,#REF!,0)),IF($B48="IMCO Owned",0,100)))</f>
        <v/>
      </c>
      <c r="F48" s="76" t="str">
        <f ca="1">IF($C48="","",$E48*(1+IFERROR(INDEX(OFFSET(#REF!,0,F$2),MATCH(INDEX(#REF!,MATCH($C48,#REF!,0)),#REF!,0)),0)))</f>
        <v/>
      </c>
      <c r="G48" s="76" t="str">
        <f ca="1">IF($C48="","",$E48*(1+IFERROR(INDEX(OFFSET(#REF!,0,G$2),MATCH(INDEX(#REF!,MATCH($C48,#REF!,0)),#REF!,0)),0)))</f>
        <v/>
      </c>
      <c r="H48" s="76" t="str">
        <f ca="1">IF($C48="","",$E48*(1+IFERROR(INDEX(OFFSET(#REF!,0,H$2),MATCH(INDEX(#REF!,MATCH($C48,#REF!,0)),#REF!,0)),0)))</f>
        <v/>
      </c>
      <c r="I48" s="4"/>
      <c r="J48" s="77" t="str">
        <f t="shared" si="4"/>
        <v/>
      </c>
      <c r="K48" s="77" t="str">
        <f t="shared" si="4"/>
        <v/>
      </c>
      <c r="L48" s="77" t="str">
        <f t="shared" si="4"/>
        <v/>
      </c>
      <c r="M48" s="77" t="str">
        <f t="shared" si="4"/>
        <v/>
      </c>
      <c r="N48" s="95" t="s">
        <v>58</v>
      </c>
      <c r="O48" s="89" t="s">
        <v>59</v>
      </c>
      <c r="P48" s="95" t="s">
        <v>60</v>
      </c>
      <c r="Q48" s="111" t="s">
        <v>61</v>
      </c>
      <c r="R48" s="84">
        <f t="shared" ref="R48" si="21">R43</f>
        <v>44985</v>
      </c>
    </row>
    <row r="49" spans="1:18" x14ac:dyDescent="0.25">
      <c r="A49" s="82" t="str" cm="1">
        <f t="array" ref="A49">IF(AND(ISBLANK($N49:$R49)),"",IF(ISBLANK($N49),$A48,INDEX(Mapping!$I:$I,MATCH($N49,Mapping!$H:$H,0))))</f>
        <v>IMCO Global Equity Pool</v>
      </c>
      <c r="B49" s="82" t="str">
        <f t="shared" si="1"/>
        <v>IMCO Owned</v>
      </c>
      <c r="C49" s="82" t="str">
        <f t="shared" si="2"/>
        <v>912796W39</v>
      </c>
      <c r="D49" s="82" t="b">
        <f t="shared" si="3"/>
        <v>0</v>
      </c>
      <c r="E49" s="76">
        <f>IF($C49="","",IFERROR(INDEX(#REF!,MATCH($C49,#REF!,0)),IF($B49="IMCO Owned",0,100)))</f>
        <v>0</v>
      </c>
      <c r="F49" s="76">
        <f ca="1">IF($C49="","",$E49*(1+IFERROR(INDEX(OFFSET(#REF!,0,F$2),MATCH(INDEX(#REF!,MATCH($C49,#REF!,0)),#REF!,0)),0)))</f>
        <v>0</v>
      </c>
      <c r="G49" s="76">
        <f ca="1">IF($C49="","",$E49*(1+IFERROR(INDEX(OFFSET(#REF!,0,G$2),MATCH(INDEX(#REF!,MATCH($C49,#REF!,0)),#REF!,0)),0)))</f>
        <v>0</v>
      </c>
      <c r="H49" s="76">
        <f ca="1">IF($C49="","",$E49*(1+IFERROR(INDEX(OFFSET(#REF!,0,H$2),MATCH(INDEX(#REF!,MATCH($C49,#REF!,0)),#REF!,0)),0)))</f>
        <v>0</v>
      </c>
      <c r="I49" s="4"/>
      <c r="J49" s="77" t="str">
        <f t="shared" si="4"/>
        <v/>
      </c>
      <c r="K49" s="77" t="str">
        <f t="shared" si="4"/>
        <v/>
      </c>
      <c r="L49" s="77" t="str">
        <f t="shared" si="4"/>
        <v/>
      </c>
      <c r="M49" s="77" t="str">
        <f t="shared" si="4"/>
        <v/>
      </c>
      <c r="N49" s="96" t="s">
        <v>220</v>
      </c>
      <c r="O49" s="96" t="s">
        <v>242</v>
      </c>
      <c r="P49" s="98" t="s">
        <v>243</v>
      </c>
      <c r="Q49" s="100" t="s">
        <v>221</v>
      </c>
      <c r="R49" s="127">
        <v>0</v>
      </c>
    </row>
    <row r="50" spans="1:18" x14ac:dyDescent="0.25">
      <c r="A50" s="82" t="str" cm="1">
        <f t="array" ref="A50">IF(AND(ISBLANK($N50:$R50)),"",IF(ISBLANK($N50),$A49,INDEX(Mapping!$I:$I,MATCH($N50,Mapping!$H:$H,0))))</f>
        <v>IMCO Global Equity Pool</v>
      </c>
      <c r="B50" s="82" t="str">
        <f t="shared" si="1"/>
        <v>IMCO Owned</v>
      </c>
      <c r="C50" s="82" t="str">
        <f t="shared" si="2"/>
        <v>912796W39</v>
      </c>
      <c r="D50" s="82" t="b">
        <f t="shared" si="3"/>
        <v>1</v>
      </c>
      <c r="E50" s="76">
        <f>IF($C50="","",IFERROR(INDEX(#REF!,MATCH($C50,#REF!,0)),IF($B50="IMCO Owned",0,100)))</f>
        <v>0</v>
      </c>
      <c r="F50" s="76">
        <f ca="1">IF($C50="","",$E50*(1+IFERROR(INDEX(OFFSET(#REF!,0,F$2),MATCH(INDEX(#REF!,MATCH($C50,#REF!,0)),#REF!,0)),0)))</f>
        <v>0</v>
      </c>
      <c r="G50" s="76">
        <f ca="1">IF($C50="","",$E50*(1+IFERROR(INDEX(OFFSET(#REF!,0,G$2),MATCH(INDEX(#REF!,MATCH($C50,#REF!,0)),#REF!,0)),0)))</f>
        <v>0</v>
      </c>
      <c r="H50" s="76">
        <f ca="1">IF($C50="","",$E50*(1+IFERROR(INDEX(OFFSET(#REF!,0,H$2),MATCH(INDEX(#REF!,MATCH($C50,#REF!,0)),#REF!,0)),0)))</f>
        <v>0</v>
      </c>
      <c r="I50" s="4"/>
      <c r="J50" s="77">
        <f t="shared" si="4"/>
        <v>0</v>
      </c>
      <c r="K50" s="77">
        <f t="shared" ca="1" si="4"/>
        <v>0</v>
      </c>
      <c r="L50" s="77">
        <f t="shared" ca="1" si="4"/>
        <v>0</v>
      </c>
      <c r="M50" s="77">
        <f t="shared" ca="1" si="4"/>
        <v>0</v>
      </c>
      <c r="N50" s="98"/>
      <c r="O50" s="99"/>
      <c r="P50" s="98"/>
      <c r="Q50" s="100" t="s">
        <v>222</v>
      </c>
      <c r="R50" s="127">
        <v>0</v>
      </c>
    </row>
    <row r="51" spans="1:18" ht="15.75" thickBot="1" x14ac:dyDescent="0.3">
      <c r="A51" s="82" t="str" cm="1">
        <f t="array" ref="A51">IF(AND(ISBLANK($N51:$R51)),"",IF(ISBLANK($N51),$A50,INDEX(Mapping!$I:$I,MATCH($N51,Mapping!$H:$H,0))))</f>
        <v>IMCO Global Equity Pool</v>
      </c>
      <c r="B51" s="82" t="str">
        <f t="shared" si="1"/>
        <v>IMCO Owned</v>
      </c>
      <c r="C51" s="82" t="str">
        <f t="shared" si="2"/>
        <v>912796W39</v>
      </c>
      <c r="D51" s="82" t="b">
        <f t="shared" si="3"/>
        <v>0</v>
      </c>
      <c r="E51" s="76">
        <f>IF($C51="","",IFERROR(INDEX(#REF!,MATCH($C51,#REF!,0)),IF($B51="IMCO Owned",0,100)))</f>
        <v>0</v>
      </c>
      <c r="F51" s="76">
        <f ca="1">IF($C51="","",$E51*(1+IFERROR(INDEX(OFFSET(#REF!,0,F$2),MATCH(INDEX(#REF!,MATCH($C51,#REF!,0)),#REF!,0)),0)))</f>
        <v>0</v>
      </c>
      <c r="G51" s="76">
        <f ca="1">IF($C51="","",$E51*(1+IFERROR(INDEX(OFFSET(#REF!,0,G$2),MATCH(INDEX(#REF!,MATCH($C51,#REF!,0)),#REF!,0)),0)))</f>
        <v>0</v>
      </c>
      <c r="H51" s="76">
        <f ca="1">IF($C51="","",$E51*(1+IFERROR(INDEX(OFFSET(#REF!,0,H$2),MATCH(INDEX(#REF!,MATCH($C51,#REF!,0)),#REF!,0)),0)))</f>
        <v>0</v>
      </c>
      <c r="I51" s="4"/>
      <c r="J51" s="77" t="str">
        <f t="shared" si="4"/>
        <v/>
      </c>
      <c r="K51" s="77" t="str">
        <f t="shared" si="4"/>
        <v/>
      </c>
      <c r="L51" s="77" t="str">
        <f t="shared" si="4"/>
        <v/>
      </c>
      <c r="M51" s="77" t="str">
        <f t="shared" si="4"/>
        <v/>
      </c>
      <c r="N51" s="91"/>
      <c r="O51" s="92"/>
      <c r="P51" s="92"/>
      <c r="Q51" s="93"/>
      <c r="R51" s="121">
        <f t="shared" ref="R51" si="22">SUM(R49:R50)</f>
        <v>0</v>
      </c>
    </row>
    <row r="52" spans="1:18" ht="15.75" thickTop="1" x14ac:dyDescent="0.25">
      <c r="A52" s="82" t="str" cm="1">
        <f t="array" ref="A52">IF(AND(ISBLANK($N52:$R52)),"",IF(ISBLANK($N52),$A51,INDEX(Mapping!$I:$I,MATCH($N52,Mapping!$H:$H,0))))</f>
        <v/>
      </c>
      <c r="B52" s="82" t="str">
        <f t="shared" si="1"/>
        <v/>
      </c>
      <c r="C52" s="82" t="str">
        <f t="shared" si="2"/>
        <v/>
      </c>
      <c r="D52" s="82" t="str">
        <f t="shared" si="3"/>
        <v/>
      </c>
      <c r="E52" s="76" t="str">
        <f>IF($C52="","",IFERROR(INDEX(#REF!,MATCH($C52,#REF!,0)),IF($B52="IMCO Owned",0,100)))</f>
        <v/>
      </c>
      <c r="F52" s="76" t="str">
        <f ca="1">IF($C52="","",$E52*(1+IFERROR(INDEX(OFFSET(#REF!,0,F$2),MATCH(INDEX(#REF!,MATCH($C52,#REF!,0)),#REF!,0)),0)))</f>
        <v/>
      </c>
      <c r="G52" s="76" t="str">
        <f ca="1">IF($C52="","",$E52*(1+IFERROR(INDEX(OFFSET(#REF!,0,G$2),MATCH(INDEX(#REF!,MATCH($C52,#REF!,0)),#REF!,0)),0)))</f>
        <v/>
      </c>
      <c r="H52" s="76" t="str">
        <f ca="1">IF($C52="","",$E52*(1+IFERROR(INDEX(OFFSET(#REF!,0,H$2),MATCH(INDEX(#REF!,MATCH($C52,#REF!,0)),#REF!,0)),0)))</f>
        <v/>
      </c>
      <c r="I52" s="4"/>
      <c r="J52" s="77" t="str">
        <f t="shared" si="4"/>
        <v/>
      </c>
      <c r="K52" s="77" t="str">
        <f t="shared" si="4"/>
        <v/>
      </c>
      <c r="L52" s="77" t="str">
        <f t="shared" si="4"/>
        <v/>
      </c>
      <c r="M52" s="77" t="str">
        <f t="shared" si="4"/>
        <v/>
      </c>
      <c r="Q52" s="94"/>
      <c r="R52" s="128"/>
    </row>
    <row r="53" spans="1:18" x14ac:dyDescent="0.25">
      <c r="A53" s="82" t="str" cm="1">
        <f t="array" ref="A53">IF(AND(ISBLANK($N53:$R53)),"",IF(ISBLANK($N53),$A52,INDEX(Mapping!$I:$I,MATCH($N53,Mapping!$H:$H,0))))</f>
        <v/>
      </c>
      <c r="B53" s="82" t="str">
        <f t="shared" si="1"/>
        <v/>
      </c>
      <c r="C53" s="82" t="str">
        <f t="shared" si="2"/>
        <v/>
      </c>
      <c r="D53" s="82" t="str">
        <f t="shared" si="3"/>
        <v/>
      </c>
      <c r="E53" s="76" t="str">
        <f>IF($C53="","",IFERROR(INDEX(#REF!,MATCH($C53,#REF!,0)),IF($B53="IMCO Owned",0,100)))</f>
        <v/>
      </c>
      <c r="F53" s="76" t="str">
        <f ca="1">IF($C53="","",$E53*(1+IFERROR(INDEX(OFFSET(#REF!,0,F$2),MATCH(INDEX(#REF!,MATCH($C53,#REF!,0)),#REF!,0)),0)))</f>
        <v/>
      </c>
      <c r="G53" s="76" t="str">
        <f ca="1">IF($C53="","",$E53*(1+IFERROR(INDEX(OFFSET(#REF!,0,G$2),MATCH(INDEX(#REF!,MATCH($C53,#REF!,0)),#REF!,0)),0)))</f>
        <v/>
      </c>
      <c r="H53" s="76" t="str">
        <f ca="1">IF($C53="","",$E53*(1+IFERROR(INDEX(OFFSET(#REF!,0,H$2),MATCH(INDEX(#REF!,MATCH($C53,#REF!,0)),#REF!,0)),0)))</f>
        <v/>
      </c>
      <c r="I53" s="4"/>
      <c r="J53" s="77" t="str">
        <f t="shared" si="4"/>
        <v/>
      </c>
      <c r="K53" s="77" t="str">
        <f t="shared" si="4"/>
        <v/>
      </c>
      <c r="L53" s="77" t="str">
        <f t="shared" si="4"/>
        <v/>
      </c>
      <c r="M53" s="77" t="str">
        <f t="shared" si="4"/>
        <v/>
      </c>
      <c r="N53" s="95" t="s">
        <v>58</v>
      </c>
      <c r="O53" s="89" t="s">
        <v>59</v>
      </c>
      <c r="P53" s="95" t="s">
        <v>60</v>
      </c>
      <c r="Q53" s="111" t="s">
        <v>61</v>
      </c>
      <c r="R53" s="85">
        <f t="shared" ref="R53" si="23">R48</f>
        <v>44985</v>
      </c>
    </row>
    <row r="54" spans="1:18" x14ac:dyDescent="0.25">
      <c r="A54" s="82" t="str" cm="1">
        <f t="array" ref="A54">IF(AND(ISBLANK($N54:$R54)),"",IF(ISBLANK($N54),$A53,INDEX(Mapping!$I:$I,MATCH($N54,Mapping!$H:$H,0))))</f>
        <v>IMCO EM Equity Pool</v>
      </c>
      <c r="B54" s="82" t="str">
        <f t="shared" si="1"/>
        <v>IMCO Owned</v>
      </c>
      <c r="C54" s="82" t="str">
        <f t="shared" si="2"/>
        <v>912796W39</v>
      </c>
      <c r="D54" s="82" t="b">
        <f t="shared" si="3"/>
        <v>0</v>
      </c>
      <c r="E54" s="76">
        <f>IF($C54="","",IFERROR(INDEX(#REF!,MATCH($C54,#REF!,0)),IF($B54="IMCO Owned",0,100)))</f>
        <v>0</v>
      </c>
      <c r="F54" s="76">
        <f ca="1">IF($C54="","",$E54*(1+IFERROR(INDEX(OFFSET(#REF!,0,F$2),MATCH(INDEX(#REF!,MATCH($C54,#REF!,0)),#REF!,0)),0)))</f>
        <v>0</v>
      </c>
      <c r="G54" s="76">
        <f ca="1">IF($C54="","",$E54*(1+IFERROR(INDEX(OFFSET(#REF!,0,G$2),MATCH(INDEX(#REF!,MATCH($C54,#REF!,0)),#REF!,0)),0)))</f>
        <v>0</v>
      </c>
      <c r="H54" s="76">
        <f ca="1">IF($C54="","",$E54*(1+IFERROR(INDEX(OFFSET(#REF!,0,H$2),MATCH(INDEX(#REF!,MATCH($C54,#REF!,0)),#REF!,0)),0)))</f>
        <v>0</v>
      </c>
      <c r="I54" s="4"/>
      <c r="J54" s="77" t="str">
        <f t="shared" si="4"/>
        <v/>
      </c>
      <c r="K54" s="77" t="str">
        <f t="shared" si="4"/>
        <v/>
      </c>
      <c r="L54" s="77" t="str">
        <f t="shared" si="4"/>
        <v/>
      </c>
      <c r="M54" s="77" t="str">
        <f t="shared" si="4"/>
        <v/>
      </c>
      <c r="N54" s="96" t="s">
        <v>244</v>
      </c>
      <c r="O54" s="96" t="s">
        <v>242</v>
      </c>
      <c r="P54" s="98" t="s">
        <v>243</v>
      </c>
      <c r="Q54" s="100" t="s">
        <v>221</v>
      </c>
      <c r="R54" s="129">
        <v>0</v>
      </c>
    </row>
    <row r="55" spans="1:18" x14ac:dyDescent="0.25">
      <c r="A55" s="82" t="str" cm="1">
        <f t="array" ref="A55">IF(AND(ISBLANK($N55:$R55)),"",IF(ISBLANK($N55),$A54,INDEX(Mapping!$I:$I,MATCH($N55,Mapping!$H:$H,0))))</f>
        <v>IMCO EM Equity Pool</v>
      </c>
      <c r="B55" s="82" t="str">
        <f t="shared" si="1"/>
        <v>IMCO Owned</v>
      </c>
      <c r="C55" s="82" t="str">
        <f t="shared" si="2"/>
        <v>912796W39</v>
      </c>
      <c r="D55" s="82" t="b">
        <f t="shared" si="3"/>
        <v>1</v>
      </c>
      <c r="E55" s="76">
        <f>IF($C55="","",IFERROR(INDEX(#REF!,MATCH($C55,#REF!,0)),IF($B55="IMCO Owned",0,100)))</f>
        <v>0</v>
      </c>
      <c r="F55" s="76">
        <f ca="1">IF($C55="","",$E55*(1+IFERROR(INDEX(OFFSET(#REF!,0,F$2),MATCH(INDEX(#REF!,MATCH($C55,#REF!,0)),#REF!,0)),0)))</f>
        <v>0</v>
      </c>
      <c r="G55" s="76">
        <f ca="1">IF($C55="","",$E55*(1+IFERROR(INDEX(OFFSET(#REF!,0,G$2),MATCH(INDEX(#REF!,MATCH($C55,#REF!,0)),#REF!,0)),0)))</f>
        <v>0</v>
      </c>
      <c r="H55" s="76">
        <f ca="1">IF($C55="","",$E55*(1+IFERROR(INDEX(OFFSET(#REF!,0,H$2),MATCH(INDEX(#REF!,MATCH($C55,#REF!,0)),#REF!,0)),0)))</f>
        <v>0</v>
      </c>
      <c r="I55" s="4"/>
      <c r="J55" s="77">
        <f t="shared" si="4"/>
        <v>0</v>
      </c>
      <c r="K55" s="77">
        <f t="shared" ca="1" si="4"/>
        <v>0</v>
      </c>
      <c r="L55" s="77">
        <f t="shared" ca="1" si="4"/>
        <v>0</v>
      </c>
      <c r="M55" s="77">
        <f t="shared" ca="1" si="4"/>
        <v>0</v>
      </c>
      <c r="N55" s="98"/>
      <c r="O55" s="99"/>
      <c r="P55" s="98"/>
      <c r="Q55" s="100" t="s">
        <v>245</v>
      </c>
      <c r="R55" s="129">
        <f t="shared" ref="R55" si="24">12130000-12130000</f>
        <v>0</v>
      </c>
    </row>
    <row r="56" spans="1:18" ht="15.75" thickBot="1" x14ac:dyDescent="0.3">
      <c r="A56" s="82" t="str" cm="1">
        <f t="array" ref="A56">IF(AND(ISBLANK($N56:$R56)),"",IF(ISBLANK($N56),$A55,INDEX(Mapping!$I:$I,MATCH($N56,Mapping!$H:$H,0))))</f>
        <v>IMCO EM Equity Pool</v>
      </c>
      <c r="B56" s="82" t="str">
        <f t="shared" si="1"/>
        <v>IMCO Owned</v>
      </c>
      <c r="C56" s="82" t="str">
        <f t="shared" si="2"/>
        <v>912796W39</v>
      </c>
      <c r="D56" s="82" t="b">
        <f t="shared" si="3"/>
        <v>0</v>
      </c>
      <c r="E56" s="76">
        <f>IF($C56="","",IFERROR(INDEX(#REF!,MATCH($C56,#REF!,0)),IF($B56="IMCO Owned",0,100)))</f>
        <v>0</v>
      </c>
      <c r="F56" s="76">
        <f ca="1">IF($C56="","",$E56*(1+IFERROR(INDEX(OFFSET(#REF!,0,F$2),MATCH(INDEX(#REF!,MATCH($C56,#REF!,0)),#REF!,0)),0)))</f>
        <v>0</v>
      </c>
      <c r="G56" s="76">
        <f ca="1">IF($C56="","",$E56*(1+IFERROR(INDEX(OFFSET(#REF!,0,G$2),MATCH(INDEX(#REF!,MATCH($C56,#REF!,0)),#REF!,0)),0)))</f>
        <v>0</v>
      </c>
      <c r="H56" s="76">
        <f ca="1">IF($C56="","",$E56*(1+IFERROR(INDEX(OFFSET(#REF!,0,H$2),MATCH(INDEX(#REF!,MATCH($C56,#REF!,0)),#REF!,0)),0)))</f>
        <v>0</v>
      </c>
      <c r="I56" s="4"/>
      <c r="J56" s="77" t="str">
        <f t="shared" si="4"/>
        <v/>
      </c>
      <c r="K56" s="77" t="str">
        <f t="shared" si="4"/>
        <v/>
      </c>
      <c r="L56" s="77" t="str">
        <f t="shared" si="4"/>
        <v/>
      </c>
      <c r="M56" s="77" t="str">
        <f t="shared" si="4"/>
        <v/>
      </c>
      <c r="N56" s="91"/>
      <c r="O56" s="92"/>
      <c r="P56" s="92"/>
      <c r="Q56" s="93"/>
      <c r="R56" s="123">
        <f t="shared" ref="R56" si="25">SUM(R54:R55)</f>
        <v>0</v>
      </c>
    </row>
    <row r="57" spans="1:18" ht="15.75" thickTop="1" x14ac:dyDescent="0.25">
      <c r="A57" s="82" t="str" cm="1">
        <f t="array" ref="A57">IF(AND(ISBLANK($N57:$R57)),"",IF(ISBLANK($N57),$A56,INDEX(Mapping!$I:$I,MATCH($N57,Mapping!$H:$H,0))))</f>
        <v/>
      </c>
      <c r="B57" s="82" t="str">
        <f t="shared" si="1"/>
        <v/>
      </c>
      <c r="C57" s="82" t="str">
        <f t="shared" si="2"/>
        <v/>
      </c>
      <c r="D57" s="82" t="str">
        <f t="shared" si="3"/>
        <v/>
      </c>
      <c r="E57" s="76" t="str">
        <f>IF($C57="","",IFERROR(INDEX(#REF!,MATCH($C57,#REF!,0)),IF($B57="IMCO Owned",0,100)))</f>
        <v/>
      </c>
      <c r="F57" s="76" t="str">
        <f ca="1">IF($C57="","",$E57*(1+IFERROR(INDEX(OFFSET(#REF!,0,F$2),MATCH(INDEX(#REF!,MATCH($C57,#REF!,0)),#REF!,0)),0)))</f>
        <v/>
      </c>
      <c r="G57" s="76" t="str">
        <f ca="1">IF($C57="","",$E57*(1+IFERROR(INDEX(OFFSET(#REF!,0,G$2),MATCH(INDEX(#REF!,MATCH($C57,#REF!,0)),#REF!,0)),0)))</f>
        <v/>
      </c>
      <c r="H57" s="76" t="str">
        <f ca="1">IF($C57="","",$E57*(1+IFERROR(INDEX(OFFSET(#REF!,0,H$2),MATCH(INDEX(#REF!,MATCH($C57,#REF!,0)),#REF!,0)),0)))</f>
        <v/>
      </c>
      <c r="I57" s="4"/>
      <c r="J57" s="77" t="str">
        <f t="shared" si="4"/>
        <v/>
      </c>
      <c r="K57" s="77" t="str">
        <f t="shared" si="4"/>
        <v/>
      </c>
      <c r="L57" s="77" t="str">
        <f t="shared" si="4"/>
        <v/>
      </c>
      <c r="M57" s="77" t="str">
        <f t="shared" si="4"/>
        <v/>
      </c>
      <c r="Q57" s="94"/>
      <c r="R57" s="125"/>
    </row>
    <row r="58" spans="1:18" x14ac:dyDescent="0.25">
      <c r="A58" s="82" t="str" cm="1">
        <f t="array" ref="A58">IF(AND(ISBLANK($N58:$R58)),"",IF(ISBLANK($N58),$A57,INDEX(Mapping!$I:$I,MATCH($N58,Mapping!$H:$H,0))))</f>
        <v/>
      </c>
      <c r="B58" s="82" t="str">
        <f t="shared" si="1"/>
        <v/>
      </c>
      <c r="C58" s="82" t="str">
        <f t="shared" si="2"/>
        <v/>
      </c>
      <c r="D58" s="82" t="str">
        <f t="shared" si="3"/>
        <v/>
      </c>
      <c r="E58" s="76" t="str">
        <f>IF($C58="","",IFERROR(INDEX(#REF!,MATCH($C58,#REF!,0)),IF($B58="IMCO Owned",0,100)))</f>
        <v/>
      </c>
      <c r="F58" s="76" t="str">
        <f ca="1">IF($C58="","",$E58*(1+IFERROR(INDEX(OFFSET(#REF!,0,F$2),MATCH(INDEX(#REF!,MATCH($C58,#REF!,0)),#REF!,0)),0)))</f>
        <v/>
      </c>
      <c r="G58" s="76" t="str">
        <f ca="1">IF($C58="","",$E58*(1+IFERROR(INDEX(OFFSET(#REF!,0,G$2),MATCH(INDEX(#REF!,MATCH($C58,#REF!,0)),#REF!,0)),0)))</f>
        <v/>
      </c>
      <c r="H58" s="76" t="str">
        <f ca="1">IF($C58="","",$E58*(1+IFERROR(INDEX(OFFSET(#REF!,0,H$2),MATCH(INDEX(#REF!,MATCH($C58,#REF!,0)),#REF!,0)),0)))</f>
        <v/>
      </c>
      <c r="I58" s="4"/>
      <c r="J58" s="77" t="str">
        <f t="shared" si="4"/>
        <v/>
      </c>
      <c r="K58" s="77" t="str">
        <f t="shared" si="4"/>
        <v/>
      </c>
      <c r="L58" s="77" t="str">
        <f t="shared" si="4"/>
        <v/>
      </c>
      <c r="M58" s="77" t="str">
        <f t="shared" si="4"/>
        <v/>
      </c>
      <c r="N58" s="95" t="s">
        <v>58</v>
      </c>
      <c r="O58" s="89" t="s">
        <v>59</v>
      </c>
      <c r="P58" s="95" t="s">
        <v>60</v>
      </c>
      <c r="Q58" s="111" t="s">
        <v>61</v>
      </c>
      <c r="R58" s="130">
        <f t="shared" ref="R58" si="26">R53</f>
        <v>44985</v>
      </c>
    </row>
    <row r="59" spans="1:18" x14ac:dyDescent="0.25">
      <c r="A59" s="82" t="str" cm="1">
        <f t="array" ref="A59">IF(AND(ISBLANK($N59:$R59)),"",IF(ISBLANK($N59),$A58,INDEX(Mapping!$I:$I,MATCH($N59,Mapping!$H:$H,0))))</f>
        <v>IMCO EM Equity Pool</v>
      </c>
      <c r="B59" s="82" t="str">
        <f t="shared" si="1"/>
        <v>IMCO Owned</v>
      </c>
      <c r="C59" s="82" t="str">
        <f t="shared" si="2"/>
        <v>912796X38</v>
      </c>
      <c r="D59" s="82" t="b">
        <f t="shared" si="3"/>
        <v>0</v>
      </c>
      <c r="E59" s="76">
        <f>IF($C59="","",IFERROR(INDEX(#REF!,MATCH($C59,#REF!,0)),IF($B59="IMCO Owned",0,100)))</f>
        <v>0</v>
      </c>
      <c r="F59" s="76">
        <f ca="1">IF($C59="","",$E59*(1+IFERROR(INDEX(OFFSET(#REF!,0,F$2),MATCH(INDEX(#REF!,MATCH($C59,#REF!,0)),#REF!,0)),0)))</f>
        <v>0</v>
      </c>
      <c r="G59" s="76">
        <f ca="1">IF($C59="","",$E59*(1+IFERROR(INDEX(OFFSET(#REF!,0,G$2),MATCH(INDEX(#REF!,MATCH($C59,#REF!,0)),#REF!,0)),0)))</f>
        <v>0</v>
      </c>
      <c r="H59" s="76">
        <f ca="1">IF($C59="","",$E59*(1+IFERROR(INDEX(OFFSET(#REF!,0,H$2),MATCH(INDEX(#REF!,MATCH($C59,#REF!,0)),#REF!,0)),0)))</f>
        <v>0</v>
      </c>
      <c r="I59" s="4"/>
      <c r="J59" s="77" t="str">
        <f t="shared" si="4"/>
        <v/>
      </c>
      <c r="K59" s="77" t="str">
        <f t="shared" si="4"/>
        <v/>
      </c>
      <c r="L59" s="77" t="str">
        <f t="shared" si="4"/>
        <v/>
      </c>
      <c r="M59" s="77" t="str">
        <f t="shared" si="4"/>
        <v/>
      </c>
      <c r="N59" s="96" t="s">
        <v>244</v>
      </c>
      <c r="O59" s="96" t="s">
        <v>946</v>
      </c>
      <c r="P59" s="98" t="s">
        <v>826</v>
      </c>
      <c r="Q59" s="100" t="s">
        <v>221</v>
      </c>
      <c r="R59" s="128">
        <v>0</v>
      </c>
    </row>
    <row r="60" spans="1:18" x14ac:dyDescent="0.25">
      <c r="A60" s="82" t="str" cm="1">
        <f t="array" ref="A60">IF(AND(ISBLANK($N60:$R60)),"",IF(ISBLANK($N60),$A59,INDEX(Mapping!$I:$I,MATCH($N60,Mapping!$H:$H,0))))</f>
        <v>IMCO EM Equity Pool</v>
      </c>
      <c r="B60" s="82" t="str">
        <f t="shared" si="1"/>
        <v>IMCO Owned</v>
      </c>
      <c r="C60" s="82" t="str">
        <f t="shared" si="2"/>
        <v>912796X38</v>
      </c>
      <c r="D60" s="82" t="b">
        <f t="shared" si="3"/>
        <v>1</v>
      </c>
      <c r="E60" s="76">
        <f>IF($C60="","",IFERROR(INDEX(#REF!,MATCH($C60,#REF!,0)),IF($B60="IMCO Owned",0,100)))</f>
        <v>0</v>
      </c>
      <c r="F60" s="76">
        <f ca="1">IF($C60="","",$E60*(1+IFERROR(INDEX(OFFSET(#REF!,0,F$2),MATCH(INDEX(#REF!,MATCH($C60,#REF!,0)),#REF!,0)),0)))</f>
        <v>0</v>
      </c>
      <c r="G60" s="76">
        <f ca="1">IF($C60="","",$E60*(1+IFERROR(INDEX(OFFSET(#REF!,0,G$2),MATCH(INDEX(#REF!,MATCH($C60,#REF!,0)),#REF!,0)),0)))</f>
        <v>0</v>
      </c>
      <c r="H60" s="76">
        <f ca="1">IF($C60="","",$E60*(1+IFERROR(INDEX(OFFSET(#REF!,0,H$2),MATCH(INDEX(#REF!,MATCH($C60,#REF!,0)),#REF!,0)),0)))</f>
        <v>0</v>
      </c>
      <c r="I60" s="4"/>
      <c r="J60" s="77">
        <f t="shared" si="4"/>
        <v>0</v>
      </c>
      <c r="K60" s="77">
        <f t="shared" ca="1" si="4"/>
        <v>0</v>
      </c>
      <c r="L60" s="77">
        <f t="shared" ca="1" si="4"/>
        <v>0</v>
      </c>
      <c r="M60" s="77">
        <f t="shared" ca="1" si="4"/>
        <v>0</v>
      </c>
      <c r="N60" s="98"/>
      <c r="O60" s="99"/>
      <c r="P60" s="98"/>
      <c r="Q60" s="100" t="s">
        <v>245</v>
      </c>
      <c r="R60" s="128">
        <f t="shared" ref="R60" si="27">36390000-36390000</f>
        <v>0</v>
      </c>
    </row>
    <row r="61" spans="1:18" ht="15.75" thickBot="1" x14ac:dyDescent="0.3">
      <c r="A61" s="82" t="str" cm="1">
        <f t="array" ref="A61">IF(AND(ISBLANK($N61:$R61)),"",IF(ISBLANK($N61),$A60,INDEX(Mapping!$I:$I,MATCH($N61,Mapping!$H:$H,0))))</f>
        <v>IMCO EM Equity Pool</v>
      </c>
      <c r="B61" s="82" t="str">
        <f t="shared" si="1"/>
        <v>IMCO Owned</v>
      </c>
      <c r="C61" s="82" t="str">
        <f t="shared" si="2"/>
        <v>912796X38</v>
      </c>
      <c r="D61" s="82" t="b">
        <f t="shared" si="3"/>
        <v>0</v>
      </c>
      <c r="E61" s="76">
        <f>IF($C61="","",IFERROR(INDEX(#REF!,MATCH($C61,#REF!,0)),IF($B61="IMCO Owned",0,100)))</f>
        <v>0</v>
      </c>
      <c r="F61" s="76">
        <f ca="1">IF($C61="","",$E61*(1+IFERROR(INDEX(OFFSET(#REF!,0,F$2),MATCH(INDEX(#REF!,MATCH($C61,#REF!,0)),#REF!,0)),0)))</f>
        <v>0</v>
      </c>
      <c r="G61" s="76">
        <f ca="1">IF($C61="","",$E61*(1+IFERROR(INDEX(OFFSET(#REF!,0,G$2),MATCH(INDEX(#REF!,MATCH($C61,#REF!,0)),#REF!,0)),0)))</f>
        <v>0</v>
      </c>
      <c r="H61" s="76">
        <f ca="1">IF($C61="","",$E61*(1+IFERROR(INDEX(OFFSET(#REF!,0,H$2),MATCH(INDEX(#REF!,MATCH($C61,#REF!,0)),#REF!,0)),0)))</f>
        <v>0</v>
      </c>
      <c r="I61" s="4"/>
      <c r="J61" s="77" t="str">
        <f t="shared" si="4"/>
        <v/>
      </c>
      <c r="K61" s="77" t="str">
        <f t="shared" si="4"/>
        <v/>
      </c>
      <c r="L61" s="77" t="str">
        <f t="shared" si="4"/>
        <v/>
      </c>
      <c r="M61" s="77" t="str">
        <f t="shared" si="4"/>
        <v/>
      </c>
      <c r="N61" s="91"/>
      <c r="O61" s="92"/>
      <c r="P61" s="92"/>
      <c r="Q61" s="93"/>
      <c r="R61" s="123">
        <f t="shared" ref="R61" si="28">SUM(R59:R60)</f>
        <v>0</v>
      </c>
    </row>
    <row r="62" spans="1:18" ht="15.75" thickTop="1" x14ac:dyDescent="0.25">
      <c r="A62" s="82" t="str" cm="1">
        <f t="array" ref="A62">IF(AND(ISBLANK($N62:$R62)),"",IF(ISBLANK($N62),$A61,INDEX(Mapping!$I:$I,MATCH($N62,Mapping!$H:$H,0))))</f>
        <v/>
      </c>
      <c r="B62" s="82" t="str">
        <f t="shared" si="1"/>
        <v/>
      </c>
      <c r="C62" s="82" t="str">
        <f t="shared" si="2"/>
        <v/>
      </c>
      <c r="D62" s="82" t="str">
        <f t="shared" si="3"/>
        <v/>
      </c>
      <c r="E62" s="76" t="str">
        <f>IF($C62="","",IFERROR(INDEX(#REF!,MATCH($C62,#REF!,0)),IF($B62="IMCO Owned",0,100)))</f>
        <v/>
      </c>
      <c r="F62" s="76" t="str">
        <f ca="1">IF($C62="","",$E62*(1+IFERROR(INDEX(OFFSET(#REF!,0,F$2),MATCH(INDEX(#REF!,MATCH($C62,#REF!,0)),#REF!,0)),0)))</f>
        <v/>
      </c>
      <c r="G62" s="76" t="str">
        <f ca="1">IF($C62="","",$E62*(1+IFERROR(INDEX(OFFSET(#REF!,0,G$2),MATCH(INDEX(#REF!,MATCH($C62,#REF!,0)),#REF!,0)),0)))</f>
        <v/>
      </c>
      <c r="H62" s="76" t="str">
        <f ca="1">IF($C62="","",$E62*(1+IFERROR(INDEX(OFFSET(#REF!,0,H$2),MATCH(INDEX(#REF!,MATCH($C62,#REF!,0)),#REF!,0)),0)))</f>
        <v/>
      </c>
      <c r="I62" s="4"/>
      <c r="J62" s="77" t="str">
        <f t="shared" si="4"/>
        <v/>
      </c>
      <c r="K62" s="77" t="str">
        <f t="shared" si="4"/>
        <v/>
      </c>
      <c r="L62" s="77" t="str">
        <f t="shared" si="4"/>
        <v/>
      </c>
      <c r="M62" s="77" t="str">
        <f t="shared" si="4"/>
        <v/>
      </c>
      <c r="Q62" s="94"/>
      <c r="R62" s="125"/>
    </row>
    <row r="63" spans="1:18" x14ac:dyDescent="0.25">
      <c r="A63" s="82" t="str" cm="1">
        <f t="array" ref="A63">IF(AND(ISBLANK($N63:$R63)),"",IF(ISBLANK($N63),$A62,INDEX(Mapping!$I:$I,MATCH($N63,Mapping!$H:$H,0))))</f>
        <v/>
      </c>
      <c r="B63" s="82" t="str">
        <f t="shared" si="1"/>
        <v/>
      </c>
      <c r="C63" s="82" t="str">
        <f t="shared" si="2"/>
        <v/>
      </c>
      <c r="D63" s="82" t="str">
        <f t="shared" si="3"/>
        <v/>
      </c>
      <c r="E63" s="76" t="str">
        <f>IF($C63="","",IFERROR(INDEX(#REF!,MATCH($C63,#REF!,0)),IF($B63="IMCO Owned",0,100)))</f>
        <v/>
      </c>
      <c r="F63" s="76" t="str">
        <f ca="1">IF($C63="","",$E63*(1+IFERROR(INDEX(OFFSET(#REF!,0,F$2),MATCH(INDEX(#REF!,MATCH($C63,#REF!,0)),#REF!,0)),0)))</f>
        <v/>
      </c>
      <c r="G63" s="76" t="str">
        <f ca="1">IF($C63="","",$E63*(1+IFERROR(INDEX(OFFSET(#REF!,0,G$2),MATCH(INDEX(#REF!,MATCH($C63,#REF!,0)),#REF!,0)),0)))</f>
        <v/>
      </c>
      <c r="H63" s="76" t="str">
        <f ca="1">IF($C63="","",$E63*(1+IFERROR(INDEX(OFFSET(#REF!,0,H$2),MATCH(INDEX(#REF!,MATCH($C63,#REF!,0)),#REF!,0)),0)))</f>
        <v/>
      </c>
      <c r="I63" s="4"/>
      <c r="J63" s="77" t="str">
        <f t="shared" si="4"/>
        <v/>
      </c>
      <c r="K63" s="77" t="str">
        <f t="shared" si="4"/>
        <v/>
      </c>
      <c r="L63" s="77" t="str">
        <f t="shared" si="4"/>
        <v/>
      </c>
      <c r="M63" s="77" t="str">
        <f t="shared" si="4"/>
        <v/>
      </c>
      <c r="N63" s="95" t="s">
        <v>58</v>
      </c>
      <c r="O63" s="89" t="s">
        <v>59</v>
      </c>
      <c r="P63" s="95" t="s">
        <v>60</v>
      </c>
      <c r="Q63" s="111" t="s">
        <v>61</v>
      </c>
      <c r="R63" s="130">
        <f t="shared" ref="R63" si="29">R58</f>
        <v>44985</v>
      </c>
    </row>
    <row r="64" spans="1:18" x14ac:dyDescent="0.25">
      <c r="A64" s="82" t="str" cm="1">
        <f t="array" ref="A64">IF(AND(ISBLANK($N64:$R64)),"",IF(ISBLANK($N64),$A63,INDEX(Mapping!$I:$I,MATCH($N64,Mapping!$H:$H,0))))</f>
        <v>IMCO Global Equity Pool</v>
      </c>
      <c r="B64" s="82" t="str">
        <f t="shared" si="1"/>
        <v>IMCO Owned</v>
      </c>
      <c r="C64" s="82" t="str">
        <f t="shared" si="2"/>
        <v>912796X38</v>
      </c>
      <c r="D64" s="82" t="b">
        <f t="shared" si="3"/>
        <v>0</v>
      </c>
      <c r="E64" s="76">
        <f>IF($C64="","",IFERROR(INDEX(#REF!,MATCH($C64,#REF!,0)),IF($B64="IMCO Owned",0,100)))</f>
        <v>0</v>
      </c>
      <c r="F64" s="76">
        <f ca="1">IF($C64="","",$E64*(1+IFERROR(INDEX(OFFSET(#REF!,0,F$2),MATCH(INDEX(#REF!,MATCH($C64,#REF!,0)),#REF!,0)),0)))</f>
        <v>0</v>
      </c>
      <c r="G64" s="76">
        <f ca="1">IF($C64="","",$E64*(1+IFERROR(INDEX(OFFSET(#REF!,0,G$2),MATCH(INDEX(#REF!,MATCH($C64,#REF!,0)),#REF!,0)),0)))</f>
        <v>0</v>
      </c>
      <c r="H64" s="76">
        <f ca="1">IF($C64="","",$E64*(1+IFERROR(INDEX(OFFSET(#REF!,0,H$2),MATCH(INDEX(#REF!,MATCH($C64,#REF!,0)),#REF!,0)),0)))</f>
        <v>0</v>
      </c>
      <c r="I64" s="4"/>
      <c r="J64" s="77" t="str">
        <f t="shared" si="4"/>
        <v/>
      </c>
      <c r="K64" s="77" t="str">
        <f t="shared" si="4"/>
        <v/>
      </c>
      <c r="L64" s="77" t="str">
        <f t="shared" si="4"/>
        <v/>
      </c>
      <c r="M64" s="77" t="str">
        <f t="shared" si="4"/>
        <v/>
      </c>
      <c r="N64" s="96" t="s">
        <v>220</v>
      </c>
      <c r="O64" s="96" t="s">
        <v>946</v>
      </c>
      <c r="P64" s="98" t="s">
        <v>826</v>
      </c>
      <c r="Q64" s="100" t="s">
        <v>221</v>
      </c>
      <c r="R64" s="128">
        <v>0</v>
      </c>
    </row>
    <row r="65" spans="1:18" x14ac:dyDescent="0.25">
      <c r="A65" s="82" t="str" cm="1">
        <f t="array" ref="A65">IF(AND(ISBLANK($N65:$R65)),"",IF(ISBLANK($N65),$A64,INDEX(Mapping!$I:$I,MATCH($N65,Mapping!$H:$H,0))))</f>
        <v>IMCO Global Equity Pool</v>
      </c>
      <c r="B65" s="82" t="str">
        <f t="shared" si="1"/>
        <v>IMCO Owned</v>
      </c>
      <c r="C65" s="82" t="str">
        <f t="shared" si="2"/>
        <v>912796X38</v>
      </c>
      <c r="D65" s="82" t="b">
        <f t="shared" si="3"/>
        <v>1</v>
      </c>
      <c r="E65" s="76">
        <f>IF($C65="","",IFERROR(INDEX(#REF!,MATCH($C65,#REF!,0)),IF($B65="IMCO Owned",0,100)))</f>
        <v>0</v>
      </c>
      <c r="F65" s="76">
        <f ca="1">IF($C65="","",$E65*(1+IFERROR(INDEX(OFFSET(#REF!,0,F$2),MATCH(INDEX(#REF!,MATCH($C65,#REF!,0)),#REF!,0)),0)))</f>
        <v>0</v>
      </c>
      <c r="G65" s="76">
        <f ca="1">IF($C65="","",$E65*(1+IFERROR(INDEX(OFFSET(#REF!,0,G$2),MATCH(INDEX(#REF!,MATCH($C65,#REF!,0)),#REF!,0)),0)))</f>
        <v>0</v>
      </c>
      <c r="H65" s="76">
        <f ca="1">IF($C65="","",$E65*(1+IFERROR(INDEX(OFFSET(#REF!,0,H$2),MATCH(INDEX(#REF!,MATCH($C65,#REF!,0)),#REF!,0)),0)))</f>
        <v>0</v>
      </c>
      <c r="I65" s="4"/>
      <c r="J65" s="77">
        <f t="shared" si="4"/>
        <v>0</v>
      </c>
      <c r="K65" s="77">
        <f t="shared" ca="1" si="4"/>
        <v>0</v>
      </c>
      <c r="L65" s="77">
        <f t="shared" ca="1" si="4"/>
        <v>0</v>
      </c>
      <c r="M65" s="77">
        <f t="shared" ca="1" si="4"/>
        <v>0</v>
      </c>
      <c r="N65" s="98"/>
      <c r="O65" s="99"/>
      <c r="P65" s="98"/>
      <c r="Q65" s="100" t="s">
        <v>222</v>
      </c>
      <c r="R65" s="128">
        <v>0</v>
      </c>
    </row>
    <row r="66" spans="1:18" ht="15.75" thickBot="1" x14ac:dyDescent="0.3">
      <c r="A66" s="82" t="str" cm="1">
        <f t="array" ref="A66">IF(AND(ISBLANK($N66:$R66)),"",IF(ISBLANK($N66),$A65,INDEX(Mapping!$I:$I,MATCH($N66,Mapping!$H:$H,0))))</f>
        <v>IMCO Global Equity Pool</v>
      </c>
      <c r="B66" s="82" t="str">
        <f t="shared" si="1"/>
        <v>IMCO Owned</v>
      </c>
      <c r="C66" s="82" t="str">
        <f t="shared" si="2"/>
        <v>912796X38</v>
      </c>
      <c r="D66" s="82" t="b">
        <f t="shared" si="3"/>
        <v>0</v>
      </c>
      <c r="E66" s="76">
        <f>IF($C66="","",IFERROR(INDEX(#REF!,MATCH($C66,#REF!,0)),IF($B66="IMCO Owned",0,100)))</f>
        <v>0</v>
      </c>
      <c r="F66" s="76">
        <f ca="1">IF($C66="","",$E66*(1+IFERROR(INDEX(OFFSET(#REF!,0,F$2),MATCH(INDEX(#REF!,MATCH($C66,#REF!,0)),#REF!,0)),0)))</f>
        <v>0</v>
      </c>
      <c r="G66" s="76">
        <f ca="1">IF($C66="","",$E66*(1+IFERROR(INDEX(OFFSET(#REF!,0,G$2),MATCH(INDEX(#REF!,MATCH($C66,#REF!,0)),#REF!,0)),0)))</f>
        <v>0</v>
      </c>
      <c r="H66" s="76">
        <f ca="1">IF($C66="","",$E66*(1+IFERROR(INDEX(OFFSET(#REF!,0,H$2),MATCH(INDEX(#REF!,MATCH($C66,#REF!,0)),#REF!,0)),0)))</f>
        <v>0</v>
      </c>
      <c r="I66" s="4"/>
      <c r="J66" s="77" t="str">
        <f t="shared" si="4"/>
        <v/>
      </c>
      <c r="K66" s="77" t="str">
        <f t="shared" si="4"/>
        <v/>
      </c>
      <c r="L66" s="77" t="str">
        <f t="shared" si="4"/>
        <v/>
      </c>
      <c r="M66" s="77" t="str">
        <f t="shared" si="4"/>
        <v/>
      </c>
      <c r="N66" s="91"/>
      <c r="O66" s="92"/>
      <c r="P66" s="92"/>
      <c r="Q66" s="93"/>
      <c r="R66" s="123">
        <f t="shared" ref="R66" si="30">SUM(R64:R65)</f>
        <v>0</v>
      </c>
    </row>
    <row r="67" spans="1:18" ht="15.75" thickTop="1" x14ac:dyDescent="0.25">
      <c r="A67" s="82" t="str" cm="1">
        <f t="array" ref="A67">IF(AND(ISBLANK($N67:$R67)),"",IF(ISBLANK($N67),$A66,INDEX(Mapping!$I:$I,MATCH($N67,Mapping!$H:$H,0))))</f>
        <v/>
      </c>
      <c r="B67" s="82" t="str">
        <f t="shared" si="1"/>
        <v/>
      </c>
      <c r="C67" s="82" t="str">
        <f t="shared" si="2"/>
        <v/>
      </c>
      <c r="D67" s="82" t="str">
        <f t="shared" si="3"/>
        <v/>
      </c>
      <c r="E67" s="76" t="str">
        <f>IF($C67="","",IFERROR(INDEX(#REF!,MATCH($C67,#REF!,0)),IF($B67="IMCO Owned",0,100)))</f>
        <v/>
      </c>
      <c r="F67" s="76" t="str">
        <f ca="1">IF($C67="","",$E67*(1+IFERROR(INDEX(OFFSET(#REF!,0,F$2),MATCH(INDEX(#REF!,MATCH($C67,#REF!,0)),#REF!,0)),0)))</f>
        <v/>
      </c>
      <c r="G67" s="76" t="str">
        <f ca="1">IF($C67="","",$E67*(1+IFERROR(INDEX(OFFSET(#REF!,0,G$2),MATCH(INDEX(#REF!,MATCH($C67,#REF!,0)),#REF!,0)),0)))</f>
        <v/>
      </c>
      <c r="H67" s="76" t="str">
        <f ca="1">IF($C67="","",$E67*(1+IFERROR(INDEX(OFFSET(#REF!,0,H$2),MATCH(INDEX(#REF!,MATCH($C67,#REF!,0)),#REF!,0)),0)))</f>
        <v/>
      </c>
      <c r="I67" s="4"/>
      <c r="J67" s="77" t="str">
        <f t="shared" si="4"/>
        <v/>
      </c>
      <c r="K67" s="77" t="str">
        <f t="shared" si="4"/>
        <v/>
      </c>
      <c r="L67" s="77" t="str">
        <f t="shared" si="4"/>
        <v/>
      </c>
      <c r="M67" s="77" t="str">
        <f t="shared" si="4"/>
        <v/>
      </c>
      <c r="N67" s="95" t="s">
        <v>58</v>
      </c>
      <c r="O67" s="89" t="s">
        <v>59</v>
      </c>
      <c r="P67" s="95" t="s">
        <v>60</v>
      </c>
      <c r="Q67" s="111" t="s">
        <v>61</v>
      </c>
      <c r="R67" s="130">
        <f t="shared" ref="R67" si="31">R18</f>
        <v>44985</v>
      </c>
    </row>
    <row r="68" spans="1:18" x14ac:dyDescent="0.25">
      <c r="A68" s="82" t="str" cm="1">
        <f t="array" ref="A68">IF(AND(ISBLANK($N68:$R68)),"",IF(ISBLANK($N68),$A67,INDEX(Mapping!$I:$I,MATCH($N68,Mapping!$H:$H,0))))</f>
        <v>IMCO EM Equity Pool</v>
      </c>
      <c r="B68" s="82" t="str">
        <f t="shared" si="1"/>
        <v>IMCO Owned</v>
      </c>
      <c r="C68" s="82" t="str">
        <f t="shared" si="2"/>
        <v>912796XW4</v>
      </c>
      <c r="D68" s="82" t="b">
        <f t="shared" si="3"/>
        <v>0</v>
      </c>
      <c r="E68" s="76">
        <f>IF($C68="","",IFERROR(INDEX(#REF!,MATCH($C68,#REF!,0)),IF($B68="IMCO Owned",0,100)))</f>
        <v>0</v>
      </c>
      <c r="F68" s="76">
        <f ca="1">IF($C68="","",$E68*(1+IFERROR(INDEX(OFFSET(#REF!,0,F$2),MATCH(INDEX(#REF!,MATCH($C68,#REF!,0)),#REF!,0)),0)))</f>
        <v>0</v>
      </c>
      <c r="G68" s="76">
        <f ca="1">IF($C68="","",$E68*(1+IFERROR(INDEX(OFFSET(#REF!,0,G$2),MATCH(INDEX(#REF!,MATCH($C68,#REF!,0)),#REF!,0)),0)))</f>
        <v>0</v>
      </c>
      <c r="H68" s="76">
        <f ca="1">IF($C68="","",$E68*(1+IFERROR(INDEX(OFFSET(#REF!,0,H$2),MATCH(INDEX(#REF!,MATCH($C68,#REF!,0)),#REF!,0)),0)))</f>
        <v>0</v>
      </c>
      <c r="I68" s="4"/>
      <c r="J68" s="77" t="str">
        <f t="shared" si="4"/>
        <v/>
      </c>
      <c r="K68" s="77" t="str">
        <f t="shared" si="4"/>
        <v/>
      </c>
      <c r="L68" s="77" t="str">
        <f t="shared" si="4"/>
        <v/>
      </c>
      <c r="M68" s="77" t="str">
        <f t="shared" si="4"/>
        <v/>
      </c>
      <c r="N68" s="96" t="s">
        <v>244</v>
      </c>
      <c r="O68" s="96" t="s">
        <v>947</v>
      </c>
      <c r="P68" s="98" t="s">
        <v>937</v>
      </c>
      <c r="Q68" s="100" t="s">
        <v>948</v>
      </c>
      <c r="R68" s="128">
        <v>153000000</v>
      </c>
    </row>
    <row r="69" spans="1:18" x14ac:dyDescent="0.25">
      <c r="A69" s="82" t="str" cm="1">
        <f t="array" ref="A69">IF(AND(ISBLANK($N69:$R69)),"",IF(ISBLANK($N69),$A68,INDEX(Mapping!$I:$I,MATCH($N69,Mapping!$H:$H,0))))</f>
        <v>IMCO EM Equity Pool</v>
      </c>
      <c r="B69" s="82" t="str">
        <f t="shared" ref="B69:B132" si="32">IF($A69="","",IFERROR(IF(ROW($B69)&lt;MATCH("Broker Owned Collateral*",$N:$N,0),"IMCO Owned","Broker Owned"),"IMCO Owned"))</f>
        <v>IMCO Owned</v>
      </c>
      <c r="C69" s="82" t="str">
        <f t="shared" ref="C69:C132" si="33">IF($A69="","",IF(ISBLANK($P69),$C68,TRIM($P69)))</f>
        <v>912796XW4</v>
      </c>
      <c r="D69" s="82" t="b">
        <f t="shared" ref="D69:D132" si="34">IF($A69="","",IF(OR(ISNUMBER(FIND("Futures",$Q69)),ISNUMBER(FIND("OTC",$Q69))),TRUE,FALSE))</f>
        <v>1</v>
      </c>
      <c r="E69" s="76">
        <f>IF($C69="","",IFERROR(INDEX(#REF!,MATCH($C69,#REF!,0)),IF($B69="IMCO Owned",0,100)))</f>
        <v>0</v>
      </c>
      <c r="F69" s="76">
        <f ca="1">IF($C69="","",$E69*(1+IFERROR(INDEX(OFFSET(#REF!,0,F$2),MATCH(INDEX(#REF!,MATCH($C69,#REF!,0)),#REF!,0)),0)))</f>
        <v>0</v>
      </c>
      <c r="G69" s="76">
        <f ca="1">IF($C69="","",$E69*(1+IFERROR(INDEX(OFFSET(#REF!,0,G$2),MATCH(INDEX(#REF!,MATCH($C69,#REF!,0)),#REF!,0)),0)))</f>
        <v>0</v>
      </c>
      <c r="H69" s="76">
        <f ca="1">IF($C69="","",$E69*(1+IFERROR(INDEX(OFFSET(#REF!,0,H$2),MATCH(INDEX(#REF!,MATCH($C69,#REF!,0)),#REF!,0)),0)))</f>
        <v>0</v>
      </c>
      <c r="I69" s="4"/>
      <c r="J69" s="77">
        <f t="shared" ref="J69:M132" si="35">IF($A69="","",IF($D69,$R69*E69/100*IF($B69="Broker Owned",1,-1),""))</f>
        <v>0</v>
      </c>
      <c r="K69" s="77">
        <f t="shared" ca="1" si="35"/>
        <v>0</v>
      </c>
      <c r="L69" s="77">
        <f t="shared" ca="1" si="35"/>
        <v>0</v>
      </c>
      <c r="M69" s="77">
        <f t="shared" ca="1" si="35"/>
        <v>0</v>
      </c>
      <c r="N69" s="98"/>
      <c r="O69" s="99"/>
      <c r="P69" s="98"/>
      <c r="Q69" s="100" t="s">
        <v>245</v>
      </c>
      <c r="R69" s="128">
        <f t="shared" ref="R69" si="36">32830000-5165000-27665000</f>
        <v>0</v>
      </c>
    </row>
    <row r="70" spans="1:18" ht="15.75" thickBot="1" x14ac:dyDescent="0.3">
      <c r="A70" s="82" t="str" cm="1">
        <f t="array" ref="A70">IF(AND(ISBLANK($N70:$R70)),"",IF(ISBLANK($N70),$A69,INDEX(Mapping!$I:$I,MATCH($N70,Mapping!$H:$H,0))))</f>
        <v>IMCO EM Equity Pool</v>
      </c>
      <c r="B70" s="82" t="str">
        <f t="shared" si="32"/>
        <v>IMCO Owned</v>
      </c>
      <c r="C70" s="82" t="str">
        <f t="shared" si="33"/>
        <v>912796XW4</v>
      </c>
      <c r="D70" s="82" t="b">
        <f t="shared" si="34"/>
        <v>0</v>
      </c>
      <c r="E70" s="76">
        <f>IF($C70="","",IFERROR(INDEX(#REF!,MATCH($C70,#REF!,0)),IF($B70="IMCO Owned",0,100)))</f>
        <v>0</v>
      </c>
      <c r="F70" s="76">
        <f ca="1">IF($C70="","",$E70*(1+IFERROR(INDEX(OFFSET(#REF!,0,F$2),MATCH(INDEX(#REF!,MATCH($C70,#REF!,0)),#REF!,0)),0)))</f>
        <v>0</v>
      </c>
      <c r="G70" s="76">
        <f ca="1">IF($C70="","",$E70*(1+IFERROR(INDEX(OFFSET(#REF!,0,G$2),MATCH(INDEX(#REF!,MATCH($C70,#REF!,0)),#REF!,0)),0)))</f>
        <v>0</v>
      </c>
      <c r="H70" s="76">
        <f ca="1">IF($C70="","",$E70*(1+IFERROR(INDEX(OFFSET(#REF!,0,H$2),MATCH(INDEX(#REF!,MATCH($C70,#REF!,0)),#REF!,0)),0)))</f>
        <v>0</v>
      </c>
      <c r="I70" s="4"/>
      <c r="J70" s="77" t="str">
        <f t="shared" si="35"/>
        <v/>
      </c>
      <c r="K70" s="77" t="str">
        <f t="shared" si="35"/>
        <v/>
      </c>
      <c r="L70" s="77" t="str">
        <f t="shared" si="35"/>
        <v/>
      </c>
      <c r="M70" s="77" t="str">
        <f t="shared" si="35"/>
        <v/>
      </c>
      <c r="N70" s="91"/>
      <c r="O70" s="92"/>
      <c r="P70" s="92"/>
      <c r="Q70" s="93"/>
      <c r="R70" s="121">
        <f t="shared" ref="R70" si="37">SUM(R68:R69)</f>
        <v>153000000</v>
      </c>
    </row>
    <row r="71" spans="1:18" ht="15.75" thickTop="1" x14ac:dyDescent="0.25">
      <c r="A71" s="82" t="str" cm="1">
        <f t="array" ref="A71">IF(AND(ISBLANK($N71:$R71)),"",IF(ISBLANK($N71),$A70,INDEX(Mapping!$I:$I,MATCH($N71,Mapping!$H:$H,0))))</f>
        <v/>
      </c>
      <c r="B71" s="82" t="str">
        <f t="shared" si="32"/>
        <v/>
      </c>
      <c r="C71" s="82" t="str">
        <f t="shared" si="33"/>
        <v/>
      </c>
      <c r="D71" s="82" t="str">
        <f t="shared" si="34"/>
        <v/>
      </c>
      <c r="E71" s="76" t="str">
        <f>IF($C71="","",IFERROR(INDEX(#REF!,MATCH($C71,#REF!,0)),IF($B71="IMCO Owned",0,100)))</f>
        <v/>
      </c>
      <c r="F71" s="76" t="str">
        <f ca="1">IF($C71="","",$E71*(1+IFERROR(INDEX(OFFSET(#REF!,0,F$2),MATCH(INDEX(#REF!,MATCH($C71,#REF!,0)),#REF!,0)),0)))</f>
        <v/>
      </c>
      <c r="G71" s="76" t="str">
        <f ca="1">IF($C71="","",$E71*(1+IFERROR(INDEX(OFFSET(#REF!,0,G$2),MATCH(INDEX(#REF!,MATCH($C71,#REF!,0)),#REF!,0)),0)))</f>
        <v/>
      </c>
      <c r="H71" s="76" t="str">
        <f ca="1">IF($C71="","",$E71*(1+IFERROR(INDEX(OFFSET(#REF!,0,H$2),MATCH(INDEX(#REF!,MATCH($C71,#REF!,0)),#REF!,0)),0)))</f>
        <v/>
      </c>
      <c r="I71" s="4"/>
      <c r="J71" s="77" t="str">
        <f t="shared" si="35"/>
        <v/>
      </c>
      <c r="K71" s="77" t="str">
        <f t="shared" si="35"/>
        <v/>
      </c>
      <c r="L71" s="77" t="str">
        <f t="shared" si="35"/>
        <v/>
      </c>
      <c r="M71" s="77" t="str">
        <f t="shared" si="35"/>
        <v/>
      </c>
      <c r="N71" s="95" t="s">
        <v>58</v>
      </c>
      <c r="O71" s="89" t="s">
        <v>59</v>
      </c>
      <c r="P71" s="95" t="s">
        <v>60</v>
      </c>
      <c r="Q71" s="111" t="s">
        <v>61</v>
      </c>
      <c r="R71" s="130">
        <f t="shared" ref="R71" si="38">R67</f>
        <v>44985</v>
      </c>
    </row>
    <row r="72" spans="1:18" x14ac:dyDescent="0.25">
      <c r="A72" s="82" t="str" cm="1">
        <f t="array" ref="A72">IF(AND(ISBLANK($N72:$R72)),"",IF(ISBLANK($N72),$A71,INDEX(Mapping!$I:$I,MATCH($N72,Mapping!$H:$H,0))))</f>
        <v>IMCO Global Equity Pool</v>
      </c>
      <c r="B72" s="82" t="str">
        <f t="shared" si="32"/>
        <v>IMCO Owned</v>
      </c>
      <c r="C72" s="82" t="str">
        <f t="shared" si="33"/>
        <v>912796XN4</v>
      </c>
      <c r="D72" s="82" t="b">
        <f t="shared" si="34"/>
        <v>0</v>
      </c>
      <c r="E72" s="76">
        <f>IF($C72="","",IFERROR(INDEX(#REF!,MATCH($C72,#REF!,0)),IF($B72="IMCO Owned",0,100)))</f>
        <v>0</v>
      </c>
      <c r="F72" s="76">
        <f ca="1">IF($C72="","",$E72*(1+IFERROR(INDEX(OFFSET(#REF!,0,F$2),MATCH(INDEX(#REF!,MATCH($C72,#REF!,0)),#REF!,0)),0)))</f>
        <v>0</v>
      </c>
      <c r="G72" s="76">
        <f ca="1">IF($C72="","",$E72*(1+IFERROR(INDEX(OFFSET(#REF!,0,G$2),MATCH(INDEX(#REF!,MATCH($C72,#REF!,0)),#REF!,0)),0)))</f>
        <v>0</v>
      </c>
      <c r="H72" s="76">
        <f ca="1">IF($C72="","",$E72*(1+IFERROR(INDEX(OFFSET(#REF!,0,H$2),MATCH(INDEX(#REF!,MATCH($C72,#REF!,0)),#REF!,0)),0)))</f>
        <v>0</v>
      </c>
      <c r="I72" s="4"/>
      <c r="J72" s="77" t="str">
        <f t="shared" si="35"/>
        <v/>
      </c>
      <c r="K72" s="77" t="str">
        <f t="shared" si="35"/>
        <v/>
      </c>
      <c r="L72" s="77" t="str">
        <f t="shared" si="35"/>
        <v/>
      </c>
      <c r="M72" s="77" t="str">
        <f t="shared" si="35"/>
        <v/>
      </c>
      <c r="N72" s="96" t="s">
        <v>220</v>
      </c>
      <c r="O72" s="96" t="s">
        <v>949</v>
      </c>
      <c r="P72" s="98" t="s">
        <v>950</v>
      </c>
      <c r="Q72" s="100" t="s">
        <v>221</v>
      </c>
      <c r="R72" s="131">
        <v>0</v>
      </c>
    </row>
    <row r="73" spans="1:18" x14ac:dyDescent="0.25">
      <c r="A73" s="82" t="str" cm="1">
        <f t="array" ref="A73">IF(AND(ISBLANK($N73:$R73)),"",IF(ISBLANK($N73),$A72,INDEX(Mapping!$I:$I,MATCH($N73,Mapping!$H:$H,0))))</f>
        <v>IMCO Global Equity Pool</v>
      </c>
      <c r="B73" s="82" t="str">
        <f t="shared" si="32"/>
        <v>IMCO Owned</v>
      </c>
      <c r="C73" s="82" t="str">
        <f t="shared" si="33"/>
        <v>912796XN4</v>
      </c>
      <c r="D73" s="82" t="b">
        <f t="shared" si="34"/>
        <v>1</v>
      </c>
      <c r="E73" s="76">
        <f>IF($C73="","",IFERROR(INDEX(#REF!,MATCH($C73,#REF!,0)),IF($B73="IMCO Owned",0,100)))</f>
        <v>0</v>
      </c>
      <c r="F73" s="76">
        <f ca="1">IF($C73="","",$E73*(1+IFERROR(INDEX(OFFSET(#REF!,0,F$2),MATCH(INDEX(#REF!,MATCH($C73,#REF!,0)),#REF!,0)),0)))</f>
        <v>0</v>
      </c>
      <c r="G73" s="76">
        <f ca="1">IF($C73="","",$E73*(1+IFERROR(INDEX(OFFSET(#REF!,0,G$2),MATCH(INDEX(#REF!,MATCH($C73,#REF!,0)),#REF!,0)),0)))</f>
        <v>0</v>
      </c>
      <c r="H73" s="76">
        <f ca="1">IF($C73="","",$E73*(1+IFERROR(INDEX(OFFSET(#REF!,0,H$2),MATCH(INDEX(#REF!,MATCH($C73,#REF!,0)),#REF!,0)),0)))</f>
        <v>0</v>
      </c>
      <c r="I73" s="4"/>
      <c r="J73" s="77">
        <f t="shared" si="35"/>
        <v>0</v>
      </c>
      <c r="K73" s="77">
        <f t="shared" ca="1" si="35"/>
        <v>0</v>
      </c>
      <c r="L73" s="77">
        <f t="shared" ca="1" si="35"/>
        <v>0</v>
      </c>
      <c r="M73" s="77">
        <f t="shared" ca="1" si="35"/>
        <v>0</v>
      </c>
      <c r="N73" s="98"/>
      <c r="O73" s="99"/>
      <c r="P73" s="98"/>
      <c r="Q73" s="100" t="s">
        <v>222</v>
      </c>
      <c r="R73" s="131">
        <f>0</f>
        <v>0</v>
      </c>
    </row>
    <row r="74" spans="1:18" ht="15.75" thickBot="1" x14ac:dyDescent="0.3">
      <c r="A74" s="82" t="str" cm="1">
        <f t="array" ref="A74">IF(AND(ISBLANK($N74:$R74)),"",IF(ISBLANK($N74),$A73,INDEX(Mapping!$I:$I,MATCH($N74,Mapping!$H:$H,0))))</f>
        <v>IMCO Global Equity Pool</v>
      </c>
      <c r="B74" s="82" t="str">
        <f t="shared" si="32"/>
        <v>IMCO Owned</v>
      </c>
      <c r="C74" s="82" t="str">
        <f t="shared" si="33"/>
        <v>912796XN4</v>
      </c>
      <c r="D74" s="82" t="b">
        <f t="shared" si="34"/>
        <v>0</v>
      </c>
      <c r="E74" s="76">
        <f>IF($C74="","",IFERROR(INDEX(#REF!,MATCH($C74,#REF!,0)),IF($B74="IMCO Owned",0,100)))</f>
        <v>0</v>
      </c>
      <c r="F74" s="76">
        <f ca="1">IF($C74="","",$E74*(1+IFERROR(INDEX(OFFSET(#REF!,0,F$2),MATCH(INDEX(#REF!,MATCH($C74,#REF!,0)),#REF!,0)),0)))</f>
        <v>0</v>
      </c>
      <c r="G74" s="76">
        <f ca="1">IF($C74="","",$E74*(1+IFERROR(INDEX(OFFSET(#REF!,0,G$2),MATCH(INDEX(#REF!,MATCH($C74,#REF!,0)),#REF!,0)),0)))</f>
        <v>0</v>
      </c>
      <c r="H74" s="76">
        <f ca="1">IF($C74="","",$E74*(1+IFERROR(INDEX(OFFSET(#REF!,0,H$2),MATCH(INDEX(#REF!,MATCH($C74,#REF!,0)),#REF!,0)),0)))</f>
        <v>0</v>
      </c>
      <c r="I74" s="4"/>
      <c r="J74" s="77" t="str">
        <f t="shared" si="35"/>
        <v/>
      </c>
      <c r="K74" s="77" t="str">
        <f t="shared" si="35"/>
        <v/>
      </c>
      <c r="L74" s="77" t="str">
        <f t="shared" si="35"/>
        <v/>
      </c>
      <c r="M74" s="77" t="str">
        <f t="shared" si="35"/>
        <v/>
      </c>
      <c r="N74" s="91"/>
      <c r="O74" s="92"/>
      <c r="P74" s="92"/>
      <c r="Q74" s="93"/>
      <c r="R74" s="123">
        <f t="shared" ref="R74" si="39">SUM(R72:R73)</f>
        <v>0</v>
      </c>
    </row>
    <row r="75" spans="1:18" ht="15.75" thickTop="1" x14ac:dyDescent="0.25">
      <c r="A75" s="82" t="str" cm="1">
        <f t="array" ref="A75">IF(AND(ISBLANK($N75:$R75)),"",IF(ISBLANK($N75),$A74,INDEX(Mapping!$I:$I,MATCH($N75,Mapping!$H:$H,0))))</f>
        <v/>
      </c>
      <c r="B75" s="82" t="str">
        <f t="shared" si="32"/>
        <v/>
      </c>
      <c r="C75" s="82" t="str">
        <f t="shared" si="33"/>
        <v/>
      </c>
      <c r="D75" s="82" t="str">
        <f t="shared" si="34"/>
        <v/>
      </c>
      <c r="E75" s="76" t="str">
        <f>IF($C75="","",IFERROR(INDEX(#REF!,MATCH($C75,#REF!,0)),IF($B75="IMCO Owned",0,100)))</f>
        <v/>
      </c>
      <c r="F75" s="76" t="str">
        <f ca="1">IF($C75="","",$E75*(1+IFERROR(INDEX(OFFSET(#REF!,0,F$2),MATCH(INDEX(#REF!,MATCH($C75,#REF!,0)),#REF!,0)),0)))</f>
        <v/>
      </c>
      <c r="G75" s="76" t="str">
        <f ca="1">IF($C75="","",$E75*(1+IFERROR(INDEX(OFFSET(#REF!,0,G$2),MATCH(INDEX(#REF!,MATCH($C75,#REF!,0)),#REF!,0)),0)))</f>
        <v/>
      </c>
      <c r="H75" s="76" t="str">
        <f ca="1">IF($C75="","",$E75*(1+IFERROR(INDEX(OFFSET(#REF!,0,H$2),MATCH(INDEX(#REF!,MATCH($C75,#REF!,0)),#REF!,0)),0)))</f>
        <v/>
      </c>
      <c r="I75" s="4"/>
      <c r="J75" s="77" t="str">
        <f t="shared" si="35"/>
        <v/>
      </c>
      <c r="K75" s="77" t="str">
        <f t="shared" si="35"/>
        <v/>
      </c>
      <c r="L75" s="77" t="str">
        <f t="shared" si="35"/>
        <v/>
      </c>
      <c r="M75" s="77" t="str">
        <f t="shared" si="35"/>
        <v/>
      </c>
      <c r="Q75" s="94"/>
      <c r="R75" s="125"/>
    </row>
    <row r="76" spans="1:18" x14ac:dyDescent="0.25">
      <c r="A76" s="82" t="str" cm="1">
        <f t="array" ref="A76">IF(AND(ISBLANK($N76:$R76)),"",IF(ISBLANK($N76),$A75,INDEX(Mapping!$I:$I,MATCH($N76,Mapping!$H:$H,0))))</f>
        <v/>
      </c>
      <c r="B76" s="82" t="str">
        <f t="shared" si="32"/>
        <v/>
      </c>
      <c r="C76" s="82" t="str">
        <f t="shared" si="33"/>
        <v/>
      </c>
      <c r="D76" s="82" t="str">
        <f t="shared" si="34"/>
        <v/>
      </c>
      <c r="E76" s="76" t="str">
        <f>IF($C76="","",IFERROR(INDEX(#REF!,MATCH($C76,#REF!,0)),IF($B76="IMCO Owned",0,100)))</f>
        <v/>
      </c>
      <c r="F76" s="76" t="str">
        <f ca="1">IF($C76="","",$E76*(1+IFERROR(INDEX(OFFSET(#REF!,0,F$2),MATCH(INDEX(#REF!,MATCH($C76,#REF!,0)),#REF!,0)),0)))</f>
        <v/>
      </c>
      <c r="G76" s="76" t="str">
        <f ca="1">IF($C76="","",$E76*(1+IFERROR(INDEX(OFFSET(#REF!,0,G$2),MATCH(INDEX(#REF!,MATCH($C76,#REF!,0)),#REF!,0)),0)))</f>
        <v/>
      </c>
      <c r="H76" s="76" t="str">
        <f ca="1">IF($C76="","",$E76*(1+IFERROR(INDEX(OFFSET(#REF!,0,H$2),MATCH(INDEX(#REF!,MATCH($C76,#REF!,0)),#REF!,0)),0)))</f>
        <v/>
      </c>
      <c r="I76" s="4"/>
      <c r="J76" s="77" t="str">
        <f t="shared" si="35"/>
        <v/>
      </c>
      <c r="K76" s="77" t="str">
        <f t="shared" si="35"/>
        <v/>
      </c>
      <c r="L76" s="77" t="str">
        <f t="shared" si="35"/>
        <v/>
      </c>
      <c r="M76" s="77" t="str">
        <f t="shared" si="35"/>
        <v/>
      </c>
      <c r="N76" s="95" t="s">
        <v>58</v>
      </c>
      <c r="O76" s="89" t="s">
        <v>59</v>
      </c>
      <c r="P76" s="95" t="s">
        <v>60</v>
      </c>
      <c r="Q76" s="111" t="s">
        <v>61</v>
      </c>
      <c r="R76" s="84">
        <f t="shared" ref="R76" si="40">R18</f>
        <v>44985</v>
      </c>
    </row>
    <row r="77" spans="1:18" x14ac:dyDescent="0.25">
      <c r="A77" s="82" t="str" cm="1">
        <f t="array" ref="A77">IF(AND(ISBLANK($N77:$R77)),"",IF(ISBLANK($N77),$A76,INDEX(Mapping!$I:$I,MATCH($N77,Mapping!$H:$H,0))))</f>
        <v>IMCO Canadian Equity Pool</v>
      </c>
      <c r="B77" s="82" t="str">
        <f t="shared" si="32"/>
        <v>IMCO Owned</v>
      </c>
      <c r="C77" s="82" t="str">
        <f t="shared" si="33"/>
        <v>1350Z7AQ7</v>
      </c>
      <c r="D77" s="82" t="b">
        <f t="shared" si="34"/>
        <v>0</v>
      </c>
      <c r="E77" s="76">
        <f>IF($C77="","",IFERROR(INDEX(#REF!,MATCH($C77,#REF!,0)),IF($B77="IMCO Owned",0,100)))</f>
        <v>0</v>
      </c>
      <c r="F77" s="76">
        <f ca="1">IF($C77="","",$E77*(1+IFERROR(INDEX(OFFSET(#REF!,0,F$2),MATCH(INDEX(#REF!,MATCH($C77,#REF!,0)),#REF!,0)),0)))</f>
        <v>0</v>
      </c>
      <c r="G77" s="76">
        <f ca="1">IF($C77="","",$E77*(1+IFERROR(INDEX(OFFSET(#REF!,0,G$2),MATCH(INDEX(#REF!,MATCH($C77,#REF!,0)),#REF!,0)),0)))</f>
        <v>0</v>
      </c>
      <c r="H77" s="76">
        <f ca="1">IF($C77="","",$E77*(1+IFERROR(INDEX(OFFSET(#REF!,0,H$2),MATCH(INDEX(#REF!,MATCH($C77,#REF!,0)),#REF!,0)),0)))</f>
        <v>0</v>
      </c>
      <c r="I77" s="4"/>
      <c r="J77" s="77" t="str">
        <f t="shared" si="35"/>
        <v/>
      </c>
      <c r="K77" s="77" t="str">
        <f t="shared" si="35"/>
        <v/>
      </c>
      <c r="L77" s="77" t="str">
        <f t="shared" si="35"/>
        <v/>
      </c>
      <c r="M77" s="77" t="str">
        <f t="shared" si="35"/>
        <v/>
      </c>
      <c r="N77" s="96" t="s">
        <v>212</v>
      </c>
      <c r="O77" s="102" t="s">
        <v>962</v>
      </c>
      <c r="P77" s="101" t="s">
        <v>940</v>
      </c>
      <c r="Q77" s="90" t="s">
        <v>963</v>
      </c>
      <c r="R77" s="86">
        <f t="shared" ref="R77" si="41">15120000+3880000</f>
        <v>19000000</v>
      </c>
    </row>
    <row r="78" spans="1:18" x14ac:dyDescent="0.25">
      <c r="A78" s="82" t="str" cm="1">
        <f t="array" ref="A78">IF(AND(ISBLANK($N78:$R78)),"",IF(ISBLANK($N78),$A77,INDEX(Mapping!$I:$I,MATCH($N78,Mapping!$H:$H,0))))</f>
        <v>IMCO Canadian Equity Pool</v>
      </c>
      <c r="B78" s="82" t="str">
        <f t="shared" si="32"/>
        <v>IMCO Owned</v>
      </c>
      <c r="C78" s="82" t="str">
        <f t="shared" si="33"/>
        <v>1350Z7AQ7</v>
      </c>
      <c r="D78" s="82" t="b">
        <f t="shared" si="34"/>
        <v>0</v>
      </c>
      <c r="E78" s="76">
        <f>IF($C78="","",IFERROR(INDEX(#REF!,MATCH($C78,#REF!,0)),IF($B78="IMCO Owned",0,100)))</f>
        <v>0</v>
      </c>
      <c r="F78" s="76">
        <f ca="1">IF($C78="","",$E78*(1+IFERROR(INDEX(OFFSET(#REF!,0,F$2),MATCH(INDEX(#REF!,MATCH($C78,#REF!,0)),#REF!,0)),0)))</f>
        <v>0</v>
      </c>
      <c r="G78" s="76">
        <f ca="1">IF($C78="","",$E78*(1+IFERROR(INDEX(OFFSET(#REF!,0,G$2),MATCH(INDEX(#REF!,MATCH($C78,#REF!,0)),#REF!,0)),0)))</f>
        <v>0</v>
      </c>
      <c r="H78" s="76">
        <f ca="1">IF($C78="","",$E78*(1+IFERROR(INDEX(OFFSET(#REF!,0,H$2),MATCH(INDEX(#REF!,MATCH($C78,#REF!,0)),#REF!,0)),0)))</f>
        <v>0</v>
      </c>
      <c r="I78" s="4"/>
      <c r="J78" s="77" t="str">
        <f t="shared" si="35"/>
        <v/>
      </c>
      <c r="K78" s="77" t="str">
        <f t="shared" si="35"/>
        <v/>
      </c>
      <c r="L78" s="77" t="str">
        <f t="shared" si="35"/>
        <v/>
      </c>
      <c r="M78" s="77" t="str">
        <f t="shared" si="35"/>
        <v/>
      </c>
      <c r="N78" s="96"/>
      <c r="O78" s="14"/>
      <c r="P78" s="96"/>
      <c r="Q78" s="90" t="s">
        <v>964</v>
      </c>
      <c r="R78" s="86"/>
    </row>
    <row r="79" spans="1:18" x14ac:dyDescent="0.25">
      <c r="A79" s="82" t="str" cm="1">
        <f t="array" ref="A79">IF(AND(ISBLANK($N79:$R79)),"",IF(ISBLANK($N79),$A78,INDEX(Mapping!$I:$I,MATCH($N79,Mapping!$H:$H,0))))</f>
        <v>IMCO Canadian Equity Pool</v>
      </c>
      <c r="B79" s="82" t="str">
        <f t="shared" si="32"/>
        <v>IMCO Owned</v>
      </c>
      <c r="C79" s="82" t="str">
        <f t="shared" si="33"/>
        <v>1350Z7AQ7</v>
      </c>
      <c r="D79" s="82" t="b">
        <f t="shared" si="34"/>
        <v>1</v>
      </c>
      <c r="E79" s="76">
        <f>IF($C79="","",IFERROR(INDEX(#REF!,MATCH($C79,#REF!,0)),IF($B79="IMCO Owned",0,100)))</f>
        <v>0</v>
      </c>
      <c r="F79" s="76">
        <f ca="1">IF($C79="","",$E79*(1+IFERROR(INDEX(OFFSET(#REF!,0,F$2),MATCH(INDEX(#REF!,MATCH($C79,#REF!,0)),#REF!,0)),0)))</f>
        <v>0</v>
      </c>
      <c r="G79" s="76">
        <f ca="1">IF($C79="","",$E79*(1+IFERROR(INDEX(OFFSET(#REF!,0,G$2),MATCH(INDEX(#REF!,MATCH($C79,#REF!,0)),#REF!,0)),0)))</f>
        <v>0</v>
      </c>
      <c r="H79" s="76">
        <f ca="1">IF($C79="","",$E79*(1+IFERROR(INDEX(OFFSET(#REF!,0,H$2),MATCH(INDEX(#REF!,MATCH($C79,#REF!,0)),#REF!,0)),0)))</f>
        <v>0</v>
      </c>
      <c r="I79" s="4"/>
      <c r="J79" s="77">
        <f t="shared" si="35"/>
        <v>0</v>
      </c>
      <c r="K79" s="77">
        <f t="shared" ca="1" si="35"/>
        <v>0</v>
      </c>
      <c r="L79" s="77">
        <f t="shared" ca="1" si="35"/>
        <v>0</v>
      </c>
      <c r="M79" s="77">
        <f t="shared" ca="1" si="35"/>
        <v>0</v>
      </c>
      <c r="N79" s="96"/>
      <c r="O79" s="14"/>
      <c r="P79" s="96"/>
      <c r="Q79" s="100" t="s">
        <v>965</v>
      </c>
      <c r="R79" s="87">
        <f t="shared" ref="R79" si="42">3880000-3880000</f>
        <v>0</v>
      </c>
    </row>
    <row r="80" spans="1:18" ht="15.75" thickBot="1" x14ac:dyDescent="0.3">
      <c r="A80" s="82" t="str" cm="1">
        <f t="array" ref="A80">IF(AND(ISBLANK($N80:$R80)),"",IF(ISBLANK($N80),$A79,INDEX(Mapping!$I:$I,MATCH($N80,Mapping!$H:$H,0))))</f>
        <v>IMCO Canadian Equity Pool</v>
      </c>
      <c r="B80" s="82" t="str">
        <f t="shared" si="32"/>
        <v>IMCO Owned</v>
      </c>
      <c r="C80" s="82" t="str">
        <f t="shared" si="33"/>
        <v>1350Z7AQ7</v>
      </c>
      <c r="D80" s="82" t="b">
        <f t="shared" si="34"/>
        <v>0</v>
      </c>
      <c r="E80" s="76">
        <f>IF($C80="","",IFERROR(INDEX(#REF!,MATCH($C80,#REF!,0)),IF($B80="IMCO Owned",0,100)))</f>
        <v>0</v>
      </c>
      <c r="F80" s="76">
        <f ca="1">IF($C80="","",$E80*(1+IFERROR(INDEX(OFFSET(#REF!,0,F$2),MATCH(INDEX(#REF!,MATCH($C80,#REF!,0)),#REF!,0)),0)))</f>
        <v>0</v>
      </c>
      <c r="G80" s="76">
        <f ca="1">IF($C80="","",$E80*(1+IFERROR(INDEX(OFFSET(#REF!,0,G$2),MATCH(INDEX(#REF!,MATCH($C80,#REF!,0)),#REF!,0)),0)))</f>
        <v>0</v>
      </c>
      <c r="H80" s="76">
        <f ca="1">IF($C80="","",$E80*(1+IFERROR(INDEX(OFFSET(#REF!,0,H$2),MATCH(INDEX(#REF!,MATCH($C80,#REF!,0)),#REF!,0)),0)))</f>
        <v>0</v>
      </c>
      <c r="I80" s="4"/>
      <c r="J80" s="77" t="str">
        <f t="shared" si="35"/>
        <v/>
      </c>
      <c r="K80" s="77" t="str">
        <f t="shared" si="35"/>
        <v/>
      </c>
      <c r="L80" s="77" t="str">
        <f t="shared" si="35"/>
        <v/>
      </c>
      <c r="M80" s="77" t="str">
        <f t="shared" si="35"/>
        <v/>
      </c>
      <c r="N80" s="97"/>
      <c r="O80" s="103"/>
      <c r="P80" s="97"/>
      <c r="Q80" s="93" t="s">
        <v>50</v>
      </c>
      <c r="R80" s="110">
        <f t="shared" ref="R80" si="43">SUM(R77:R79)</f>
        <v>19000000</v>
      </c>
    </row>
    <row r="81" spans="1:18" ht="15.75" thickTop="1" x14ac:dyDescent="0.25">
      <c r="A81" s="82" t="str" cm="1">
        <f t="array" ref="A81">IF(AND(ISBLANK($N81:$R81)),"",IF(ISBLANK($N81),$A80,INDEX(Mapping!$I:$I,MATCH($N81,Mapping!$H:$H,0))))</f>
        <v/>
      </c>
      <c r="B81" s="82" t="str">
        <f t="shared" si="32"/>
        <v/>
      </c>
      <c r="C81" s="82" t="str">
        <f t="shared" si="33"/>
        <v/>
      </c>
      <c r="D81" s="82" t="str">
        <f t="shared" si="34"/>
        <v/>
      </c>
      <c r="E81" s="76" t="str">
        <f>IF($C81="","",IFERROR(INDEX(#REF!,MATCH($C81,#REF!,0)),IF($B81="IMCO Owned",0,100)))</f>
        <v/>
      </c>
      <c r="F81" s="76" t="str">
        <f ca="1">IF($C81="","",$E81*(1+IFERROR(INDEX(OFFSET(#REF!,0,F$2),MATCH(INDEX(#REF!,MATCH($C81,#REF!,0)),#REF!,0)),0)))</f>
        <v/>
      </c>
      <c r="G81" s="76" t="str">
        <f ca="1">IF($C81="","",$E81*(1+IFERROR(INDEX(OFFSET(#REF!,0,G$2),MATCH(INDEX(#REF!,MATCH($C81,#REF!,0)),#REF!,0)),0)))</f>
        <v/>
      </c>
      <c r="H81" s="76" t="str">
        <f ca="1">IF($C81="","",$E81*(1+IFERROR(INDEX(OFFSET(#REF!,0,H$2),MATCH(INDEX(#REF!,MATCH($C81,#REF!,0)),#REF!,0)),0)))</f>
        <v/>
      </c>
      <c r="I81" s="4"/>
      <c r="J81" s="77" t="str">
        <f t="shared" si="35"/>
        <v/>
      </c>
      <c r="K81" s="77" t="str">
        <f t="shared" si="35"/>
        <v/>
      </c>
      <c r="L81" s="77" t="str">
        <f t="shared" si="35"/>
        <v/>
      </c>
      <c r="M81" s="77" t="str">
        <f t="shared" si="35"/>
        <v/>
      </c>
    </row>
    <row r="82" spans="1:18" x14ac:dyDescent="0.25">
      <c r="A82" s="82" t="str" cm="1">
        <f t="array" ref="A82">IF(AND(ISBLANK($N82:$R82)),"",IF(ISBLANK($N82),$A81,INDEX(Mapping!$I:$I,MATCH($N82,Mapping!$H:$H,0))))</f>
        <v/>
      </c>
      <c r="B82" s="82" t="str">
        <f t="shared" si="32"/>
        <v/>
      </c>
      <c r="C82" s="82" t="str">
        <f t="shared" si="33"/>
        <v/>
      </c>
      <c r="D82" s="82" t="str">
        <f t="shared" si="34"/>
        <v/>
      </c>
      <c r="E82" s="76" t="str">
        <f>IF($C82="","",IFERROR(INDEX(#REF!,MATCH($C82,#REF!,0)),IF($B82="IMCO Owned",0,100)))</f>
        <v/>
      </c>
      <c r="F82" s="76" t="str">
        <f ca="1">IF($C82="","",$E82*(1+IFERROR(INDEX(OFFSET(#REF!,0,F$2),MATCH(INDEX(#REF!,MATCH($C82,#REF!,0)),#REF!,0)),0)))</f>
        <v/>
      </c>
      <c r="G82" s="76" t="str">
        <f ca="1">IF($C82="","",$E82*(1+IFERROR(INDEX(OFFSET(#REF!,0,G$2),MATCH(INDEX(#REF!,MATCH($C82,#REF!,0)),#REF!,0)),0)))</f>
        <v/>
      </c>
      <c r="H82" s="76" t="str">
        <f ca="1">IF($C82="","",$E82*(1+IFERROR(INDEX(OFFSET(#REF!,0,H$2),MATCH(INDEX(#REF!,MATCH($C82,#REF!,0)),#REF!,0)),0)))</f>
        <v/>
      </c>
      <c r="I82" s="4"/>
      <c r="J82" s="77" t="str">
        <f t="shared" si="35"/>
        <v/>
      </c>
      <c r="K82" s="77" t="str">
        <f t="shared" si="35"/>
        <v/>
      </c>
      <c r="L82" s="77" t="str">
        <f t="shared" si="35"/>
        <v/>
      </c>
      <c r="M82" s="77" t="str">
        <f t="shared" si="35"/>
        <v/>
      </c>
      <c r="N82" s="95" t="s">
        <v>58</v>
      </c>
      <c r="O82" s="89" t="s">
        <v>59</v>
      </c>
      <c r="P82" s="95" t="s">
        <v>60</v>
      </c>
      <c r="Q82" s="111" t="s">
        <v>61</v>
      </c>
      <c r="R82" s="84">
        <f t="shared" ref="R82" si="44">R76</f>
        <v>44985</v>
      </c>
    </row>
    <row r="83" spans="1:18" x14ac:dyDescent="0.25">
      <c r="A83" s="82" t="str" cm="1">
        <f t="array" ref="A83">IF(AND(ISBLANK($N83:$R83)),"",IF(ISBLANK($N83),$A82,INDEX(Mapping!$I:$I,MATCH($N83,Mapping!$H:$H,0))))</f>
        <v>IMCO Global Equity Pool</v>
      </c>
      <c r="B83" s="82" t="str">
        <f t="shared" si="32"/>
        <v>IMCO Owned</v>
      </c>
      <c r="C83" s="82" t="str">
        <f t="shared" si="33"/>
        <v>1350Z7A79</v>
      </c>
      <c r="D83" s="82" t="b">
        <f t="shared" si="34"/>
        <v>0</v>
      </c>
      <c r="E83" s="76">
        <f>IF($C83="","",IFERROR(INDEX(#REF!,MATCH($C83,#REF!,0)),IF($B83="IMCO Owned",0,100)))</f>
        <v>0</v>
      </c>
      <c r="F83" s="76">
        <f ca="1">IF($C83="","",$E83*(1+IFERROR(INDEX(OFFSET(#REF!,0,F$2),MATCH(INDEX(#REF!,MATCH($C83,#REF!,0)),#REF!,0)),0)))</f>
        <v>0</v>
      </c>
      <c r="G83" s="76">
        <f ca="1">IF($C83="","",$E83*(1+IFERROR(INDEX(OFFSET(#REF!,0,G$2),MATCH(INDEX(#REF!,MATCH($C83,#REF!,0)),#REF!,0)),0)))</f>
        <v>0</v>
      </c>
      <c r="H83" s="76">
        <f ca="1">IF($C83="","",$E83*(1+IFERROR(INDEX(OFFSET(#REF!,0,H$2),MATCH(INDEX(#REF!,MATCH($C83,#REF!,0)),#REF!,0)),0)))</f>
        <v>0</v>
      </c>
      <c r="I83" s="4"/>
      <c r="J83" s="77" t="str">
        <f t="shared" si="35"/>
        <v/>
      </c>
      <c r="K83" s="77" t="str">
        <f t="shared" si="35"/>
        <v/>
      </c>
      <c r="L83" s="77" t="str">
        <f t="shared" si="35"/>
        <v/>
      </c>
      <c r="M83" s="77" t="str">
        <f t="shared" si="35"/>
        <v/>
      </c>
      <c r="N83" s="105" t="s">
        <v>967</v>
      </c>
      <c r="O83" s="14" t="s">
        <v>968</v>
      </c>
      <c r="P83" s="96" t="s">
        <v>936</v>
      </c>
      <c r="Q83" s="90" t="s">
        <v>963</v>
      </c>
      <c r="R83" s="83">
        <f t="shared" ref="R83" si="45">16000000-3160000-2080000+5240000</f>
        <v>16000000</v>
      </c>
    </row>
    <row r="84" spans="1:18" x14ac:dyDescent="0.25">
      <c r="A84" s="82" t="str" cm="1">
        <f t="array" ref="A84">IF(AND(ISBLANK($N84:$R84)),"",IF(ISBLANK($N84),$A83,INDEX(Mapping!$I:$I,MATCH($N84,Mapping!$H:$H,0))))</f>
        <v>IMCO Global Equity Pool</v>
      </c>
      <c r="B84" s="82" t="str">
        <f t="shared" si="32"/>
        <v>IMCO Owned</v>
      </c>
      <c r="C84" s="82" t="str">
        <f t="shared" si="33"/>
        <v>1350Z7A79</v>
      </c>
      <c r="D84" s="82" t="b">
        <f t="shared" si="34"/>
        <v>1</v>
      </c>
      <c r="E84" s="76">
        <f>IF($C84="","",IFERROR(INDEX(#REF!,MATCH($C84,#REF!,0)),IF($B84="IMCO Owned",0,100)))</f>
        <v>0</v>
      </c>
      <c r="F84" s="76">
        <f ca="1">IF($C84="","",$E84*(1+IFERROR(INDEX(OFFSET(#REF!,0,F$2),MATCH(INDEX(#REF!,MATCH($C84,#REF!,0)),#REF!,0)),0)))</f>
        <v>0</v>
      </c>
      <c r="G84" s="76">
        <f ca="1">IF($C84="","",$E84*(1+IFERROR(INDEX(OFFSET(#REF!,0,G$2),MATCH(INDEX(#REF!,MATCH($C84,#REF!,0)),#REF!,0)),0)))</f>
        <v>0</v>
      </c>
      <c r="H84" s="76">
        <f ca="1">IF($C84="","",$E84*(1+IFERROR(INDEX(OFFSET(#REF!,0,H$2),MATCH(INDEX(#REF!,MATCH($C84,#REF!,0)),#REF!,0)),0)))</f>
        <v>0</v>
      </c>
      <c r="I84" s="4"/>
      <c r="J84" s="77">
        <f t="shared" si="35"/>
        <v>0</v>
      </c>
      <c r="K84" s="77">
        <f t="shared" ca="1" si="35"/>
        <v>0</v>
      </c>
      <c r="L84" s="77">
        <f t="shared" ca="1" si="35"/>
        <v>0</v>
      </c>
      <c r="M84" s="77">
        <f t="shared" ca="1" si="35"/>
        <v>0</v>
      </c>
      <c r="N84" s="96"/>
      <c r="O84" s="14"/>
      <c r="P84" s="96"/>
      <c r="Q84" s="90" t="s">
        <v>222</v>
      </c>
      <c r="R84" s="83">
        <v>0</v>
      </c>
    </row>
    <row r="85" spans="1:18" ht="15.75" thickBot="1" x14ac:dyDescent="0.3">
      <c r="A85" s="82" t="str" cm="1">
        <f t="array" ref="A85">IF(AND(ISBLANK($N85:$R85)),"",IF(ISBLANK($N85),$A84,INDEX(Mapping!$I:$I,MATCH($N85,Mapping!$H:$H,0))))</f>
        <v>IMCO Global Equity Pool</v>
      </c>
      <c r="B85" s="82" t="str">
        <f t="shared" si="32"/>
        <v>IMCO Owned</v>
      </c>
      <c r="C85" s="82" t="str">
        <f t="shared" si="33"/>
        <v>1350Z7A79</v>
      </c>
      <c r="D85" s="82" t="b">
        <f t="shared" si="34"/>
        <v>0</v>
      </c>
      <c r="E85" s="76">
        <f>IF($C85="","",IFERROR(INDEX(#REF!,MATCH($C85,#REF!,0)),IF($B85="IMCO Owned",0,100)))</f>
        <v>0</v>
      </c>
      <c r="F85" s="76">
        <f ca="1">IF($C85="","",$E85*(1+IFERROR(INDEX(OFFSET(#REF!,0,F$2),MATCH(INDEX(#REF!,MATCH($C85,#REF!,0)),#REF!,0)),0)))</f>
        <v>0</v>
      </c>
      <c r="G85" s="76">
        <f ca="1">IF($C85="","",$E85*(1+IFERROR(INDEX(OFFSET(#REF!,0,G$2),MATCH(INDEX(#REF!,MATCH($C85,#REF!,0)),#REF!,0)),0)))</f>
        <v>0</v>
      </c>
      <c r="H85" s="76">
        <f ca="1">IF($C85="","",$E85*(1+IFERROR(INDEX(OFFSET(#REF!,0,H$2),MATCH(INDEX(#REF!,MATCH($C85,#REF!,0)),#REF!,0)),0)))</f>
        <v>0</v>
      </c>
      <c r="I85" s="4"/>
      <c r="J85" s="77" t="str">
        <f t="shared" si="35"/>
        <v/>
      </c>
      <c r="K85" s="77" t="str">
        <f t="shared" si="35"/>
        <v/>
      </c>
      <c r="L85" s="77" t="str">
        <f t="shared" si="35"/>
        <v/>
      </c>
      <c r="M85" s="77" t="str">
        <f t="shared" si="35"/>
        <v/>
      </c>
      <c r="N85" s="91"/>
      <c r="O85" s="92"/>
      <c r="P85" s="92"/>
      <c r="Q85" s="93" t="s">
        <v>50</v>
      </c>
      <c r="R85" s="110">
        <f t="shared" ref="R85" si="46">SUM(R83:R84)</f>
        <v>16000000</v>
      </c>
    </row>
    <row r="86" spans="1:18" ht="15.75" thickTop="1" x14ac:dyDescent="0.25">
      <c r="A86" s="82" t="str" cm="1">
        <f t="array" ref="A86">IF(AND(ISBLANK($N86:$R86)),"",IF(ISBLANK($N86),$A85,INDEX(Mapping!$I:$I,MATCH($N86,Mapping!$H:$H,0))))</f>
        <v/>
      </c>
      <c r="B86" s="82" t="str">
        <f t="shared" si="32"/>
        <v/>
      </c>
      <c r="C86" s="82" t="str">
        <f t="shared" si="33"/>
        <v/>
      </c>
      <c r="D86" s="82" t="str">
        <f t="shared" si="34"/>
        <v/>
      </c>
      <c r="E86" s="76" t="str">
        <f>IF($C86="","",IFERROR(INDEX(#REF!,MATCH($C86,#REF!,0)),IF($B86="IMCO Owned",0,100)))</f>
        <v/>
      </c>
      <c r="F86" s="76" t="str">
        <f ca="1">IF($C86="","",$E86*(1+IFERROR(INDEX(OFFSET(#REF!,0,F$2),MATCH(INDEX(#REF!,MATCH($C86,#REF!,0)),#REF!,0)),0)))</f>
        <v/>
      </c>
      <c r="G86" s="76" t="str">
        <f ca="1">IF($C86="","",$E86*(1+IFERROR(INDEX(OFFSET(#REF!,0,G$2),MATCH(INDEX(#REF!,MATCH($C86,#REF!,0)),#REF!,0)),0)))</f>
        <v/>
      </c>
      <c r="H86" s="76" t="str">
        <f ca="1">IF($C86="","",$E86*(1+IFERROR(INDEX(OFFSET(#REF!,0,H$2),MATCH(INDEX(#REF!,MATCH($C86,#REF!,0)),#REF!,0)),0)))</f>
        <v/>
      </c>
      <c r="I86" s="4"/>
      <c r="J86" s="77" t="str">
        <f t="shared" si="35"/>
        <v/>
      </c>
      <c r="K86" s="77" t="str">
        <f t="shared" si="35"/>
        <v/>
      </c>
      <c r="L86" s="77" t="str">
        <f t="shared" si="35"/>
        <v/>
      </c>
      <c r="M86" s="77" t="str">
        <f t="shared" si="35"/>
        <v/>
      </c>
      <c r="N86" s="114"/>
      <c r="O86" s="115"/>
      <c r="P86" s="115"/>
      <c r="Q86" s="116"/>
      <c r="R86" s="113"/>
    </row>
    <row r="87" spans="1:18" x14ac:dyDescent="0.25">
      <c r="A87" s="82" t="str" cm="1">
        <f t="array" ref="A87">IF(AND(ISBLANK($N87:$R87)),"",IF(ISBLANK($N87),$A86,INDEX(Mapping!$I:$I,MATCH($N87,Mapping!$H:$H,0))))</f>
        <v/>
      </c>
      <c r="B87" s="82" t="str">
        <f t="shared" si="32"/>
        <v/>
      </c>
      <c r="C87" s="82" t="str">
        <f t="shared" si="33"/>
        <v/>
      </c>
      <c r="D87" s="82" t="str">
        <f t="shared" si="34"/>
        <v/>
      </c>
      <c r="E87" s="76" t="str">
        <f>IF($C87="","",IFERROR(INDEX(#REF!,MATCH($C87,#REF!,0)),IF($B87="IMCO Owned",0,100)))</f>
        <v/>
      </c>
      <c r="F87" s="76" t="str">
        <f ca="1">IF($C87="","",$E87*(1+IFERROR(INDEX(OFFSET(#REF!,0,F$2),MATCH(INDEX(#REF!,MATCH($C87,#REF!,0)),#REF!,0)),0)))</f>
        <v/>
      </c>
      <c r="G87" s="76" t="str">
        <f ca="1">IF($C87="","",$E87*(1+IFERROR(INDEX(OFFSET(#REF!,0,G$2),MATCH(INDEX(#REF!,MATCH($C87,#REF!,0)),#REF!,0)),0)))</f>
        <v/>
      </c>
      <c r="H87" s="76" t="str">
        <f ca="1">IF($C87="","",$E87*(1+IFERROR(INDEX(OFFSET(#REF!,0,H$2),MATCH(INDEX(#REF!,MATCH($C87,#REF!,0)),#REF!,0)),0)))</f>
        <v/>
      </c>
      <c r="I87" s="4"/>
      <c r="J87" s="77" t="str">
        <f t="shared" si="35"/>
        <v/>
      </c>
      <c r="K87" s="77" t="str">
        <f t="shared" si="35"/>
        <v/>
      </c>
      <c r="L87" s="77" t="str">
        <f t="shared" si="35"/>
        <v/>
      </c>
      <c r="M87" s="77" t="str">
        <f t="shared" si="35"/>
        <v/>
      </c>
      <c r="N87" s="95" t="s">
        <v>58</v>
      </c>
      <c r="O87" s="89" t="s">
        <v>59</v>
      </c>
      <c r="P87" s="95" t="s">
        <v>60</v>
      </c>
      <c r="Q87" s="111" t="s">
        <v>61</v>
      </c>
      <c r="R87" s="84">
        <f t="shared" ref="R87" si="47">R82</f>
        <v>44985</v>
      </c>
    </row>
    <row r="88" spans="1:18" x14ac:dyDescent="0.25">
      <c r="A88" s="82" t="str" cm="1">
        <f t="array" ref="A88">IF(AND(ISBLANK($N88:$R88)),"",IF(ISBLANK($N88),$A87,INDEX(Mapping!$I:$I,MATCH($N88,Mapping!$H:$H,0))))</f>
        <v>IMCO Global Equity Pool</v>
      </c>
      <c r="B88" s="82" t="str">
        <f t="shared" si="32"/>
        <v>IMCO Owned</v>
      </c>
      <c r="C88" s="82" t="str">
        <f t="shared" si="33"/>
        <v>912796YC7</v>
      </c>
      <c r="D88" s="82" t="b">
        <f t="shared" si="34"/>
        <v>0</v>
      </c>
      <c r="E88" s="76">
        <f>IF($C88="","",IFERROR(INDEX(#REF!,MATCH($C88,#REF!,0)),IF($B88="IMCO Owned",0,100)))</f>
        <v>0</v>
      </c>
      <c r="F88" s="76">
        <f ca="1">IF($C88="","",$E88*(1+IFERROR(INDEX(OFFSET(#REF!,0,F$2),MATCH(INDEX(#REF!,MATCH($C88,#REF!,0)),#REF!,0)),0)))</f>
        <v>0</v>
      </c>
      <c r="G88" s="76">
        <f ca="1">IF($C88="","",$E88*(1+IFERROR(INDEX(OFFSET(#REF!,0,G$2),MATCH(INDEX(#REF!,MATCH($C88,#REF!,0)),#REF!,0)),0)))</f>
        <v>0</v>
      </c>
      <c r="H88" s="76">
        <f ca="1">IF($C88="","",$E88*(1+IFERROR(INDEX(OFFSET(#REF!,0,H$2),MATCH(INDEX(#REF!,MATCH($C88,#REF!,0)),#REF!,0)),0)))</f>
        <v>0</v>
      </c>
      <c r="I88" s="4"/>
      <c r="J88" s="77" t="str">
        <f t="shared" si="35"/>
        <v/>
      </c>
      <c r="K88" s="77" t="str">
        <f t="shared" si="35"/>
        <v/>
      </c>
      <c r="L88" s="77" t="str">
        <f t="shared" si="35"/>
        <v/>
      </c>
      <c r="M88" s="77" t="str">
        <f t="shared" si="35"/>
        <v/>
      </c>
      <c r="N88" s="105" t="s">
        <v>967</v>
      </c>
      <c r="O88" s="14" t="s">
        <v>970</v>
      </c>
      <c r="P88" s="96" t="s">
        <v>938</v>
      </c>
      <c r="Q88" s="90" t="s">
        <v>963</v>
      </c>
      <c r="R88" s="83">
        <f t="shared" ref="R88" si="48">35000000-29780000+11100000+18680000</f>
        <v>35000000</v>
      </c>
    </row>
    <row r="89" spans="1:18" x14ac:dyDescent="0.25">
      <c r="A89" s="82" t="str" cm="1">
        <f t="array" ref="A89">IF(AND(ISBLANK($N89:$R89)),"",IF(ISBLANK($N89),$A88,INDEX(Mapping!$I:$I,MATCH($N89,Mapping!$H:$H,0))))</f>
        <v>IMCO Global Equity Pool</v>
      </c>
      <c r="B89" s="82" t="str">
        <f t="shared" si="32"/>
        <v>IMCO Owned</v>
      </c>
      <c r="C89" s="82" t="str">
        <f t="shared" si="33"/>
        <v>912796YC7</v>
      </c>
      <c r="D89" s="82" t="b">
        <f t="shared" si="34"/>
        <v>1</v>
      </c>
      <c r="E89" s="76">
        <f>IF($C89="","",IFERROR(INDEX(#REF!,MATCH($C89,#REF!,0)),IF($B89="IMCO Owned",0,100)))</f>
        <v>0</v>
      </c>
      <c r="F89" s="76">
        <f ca="1">IF($C89="","",$E89*(1+IFERROR(INDEX(OFFSET(#REF!,0,F$2),MATCH(INDEX(#REF!,MATCH($C89,#REF!,0)),#REF!,0)),0)))</f>
        <v>0</v>
      </c>
      <c r="G89" s="76">
        <f ca="1">IF($C89="","",$E89*(1+IFERROR(INDEX(OFFSET(#REF!,0,G$2),MATCH(INDEX(#REF!,MATCH($C89,#REF!,0)),#REF!,0)),0)))</f>
        <v>0</v>
      </c>
      <c r="H89" s="76">
        <f ca="1">IF($C89="","",$E89*(1+IFERROR(INDEX(OFFSET(#REF!,0,H$2),MATCH(INDEX(#REF!,MATCH($C89,#REF!,0)),#REF!,0)),0)))</f>
        <v>0</v>
      </c>
      <c r="I89" s="4"/>
      <c r="J89" s="77">
        <f t="shared" si="35"/>
        <v>0</v>
      </c>
      <c r="K89" s="77">
        <f t="shared" ca="1" si="35"/>
        <v>0</v>
      </c>
      <c r="L89" s="77">
        <f t="shared" ca="1" si="35"/>
        <v>0</v>
      </c>
      <c r="M89" s="77">
        <f t="shared" ca="1" si="35"/>
        <v>0</v>
      </c>
      <c r="N89" s="96"/>
      <c r="O89" s="14"/>
      <c r="P89" s="96"/>
      <c r="Q89" s="90" t="s">
        <v>222</v>
      </c>
      <c r="R89" s="83">
        <f t="shared" ref="R89" si="49">29780000-11100000-18680000</f>
        <v>0</v>
      </c>
    </row>
    <row r="90" spans="1:18" ht="15.75" thickBot="1" x14ac:dyDescent="0.3">
      <c r="A90" s="82" t="str" cm="1">
        <f t="array" ref="A90">IF(AND(ISBLANK($N90:$R90)),"",IF(ISBLANK($N90),$A89,INDEX(Mapping!$I:$I,MATCH($N90,Mapping!$H:$H,0))))</f>
        <v>IMCO Global Equity Pool</v>
      </c>
      <c r="B90" s="82" t="str">
        <f t="shared" si="32"/>
        <v>IMCO Owned</v>
      </c>
      <c r="C90" s="82" t="str">
        <f t="shared" si="33"/>
        <v>912796YC7</v>
      </c>
      <c r="D90" s="82" t="b">
        <f t="shared" si="34"/>
        <v>0</v>
      </c>
      <c r="E90" s="76">
        <f>IF($C90="","",IFERROR(INDEX(#REF!,MATCH($C90,#REF!,0)),IF($B90="IMCO Owned",0,100)))</f>
        <v>0</v>
      </c>
      <c r="F90" s="76">
        <f ca="1">IF($C90="","",$E90*(1+IFERROR(INDEX(OFFSET(#REF!,0,F$2),MATCH(INDEX(#REF!,MATCH($C90,#REF!,0)),#REF!,0)),0)))</f>
        <v>0</v>
      </c>
      <c r="G90" s="76">
        <f ca="1">IF($C90="","",$E90*(1+IFERROR(INDEX(OFFSET(#REF!,0,G$2),MATCH(INDEX(#REF!,MATCH($C90,#REF!,0)),#REF!,0)),0)))</f>
        <v>0</v>
      </c>
      <c r="H90" s="76">
        <f ca="1">IF($C90="","",$E90*(1+IFERROR(INDEX(OFFSET(#REF!,0,H$2),MATCH(INDEX(#REF!,MATCH($C90,#REF!,0)),#REF!,0)),0)))</f>
        <v>0</v>
      </c>
      <c r="I90" s="4"/>
      <c r="J90" s="77" t="str">
        <f t="shared" si="35"/>
        <v/>
      </c>
      <c r="K90" s="77" t="str">
        <f t="shared" si="35"/>
        <v/>
      </c>
      <c r="L90" s="77" t="str">
        <f t="shared" si="35"/>
        <v/>
      </c>
      <c r="M90" s="77" t="str">
        <f t="shared" si="35"/>
        <v/>
      </c>
      <c r="N90" s="91"/>
      <c r="O90" s="92"/>
      <c r="P90" s="92"/>
      <c r="Q90" s="93" t="s">
        <v>50</v>
      </c>
      <c r="R90" s="110">
        <f t="shared" ref="R90" si="50">SUM(R88:R89)</f>
        <v>35000000</v>
      </c>
    </row>
    <row r="91" spans="1:18" ht="15.75" thickTop="1" x14ac:dyDescent="0.25">
      <c r="A91" s="82" t="str" cm="1">
        <f t="array" ref="A91">IF(AND(ISBLANK($N91:$R91)),"",IF(ISBLANK($N91),$A90,INDEX(Mapping!$I:$I,MATCH($N91,Mapping!$H:$H,0))))</f>
        <v/>
      </c>
      <c r="B91" s="82" t="str">
        <f t="shared" si="32"/>
        <v/>
      </c>
      <c r="C91" s="82" t="str">
        <f t="shared" si="33"/>
        <v/>
      </c>
      <c r="D91" s="82" t="str">
        <f t="shared" si="34"/>
        <v/>
      </c>
      <c r="E91" s="76" t="str">
        <f>IF($C91="","",IFERROR(INDEX(#REF!,MATCH($C91,#REF!,0)),IF($B91="IMCO Owned",0,100)))</f>
        <v/>
      </c>
      <c r="F91" s="76" t="str">
        <f ca="1">IF($C91="","",$E91*(1+IFERROR(INDEX(OFFSET(#REF!,0,F$2),MATCH(INDEX(#REF!,MATCH($C91,#REF!,0)),#REF!,0)),0)))</f>
        <v/>
      </c>
      <c r="G91" s="76" t="str">
        <f ca="1">IF($C91="","",$E91*(1+IFERROR(INDEX(OFFSET(#REF!,0,G$2),MATCH(INDEX(#REF!,MATCH($C91,#REF!,0)),#REF!,0)),0)))</f>
        <v/>
      </c>
      <c r="H91" s="76" t="str">
        <f ca="1">IF($C91="","",$E91*(1+IFERROR(INDEX(OFFSET(#REF!,0,H$2),MATCH(INDEX(#REF!,MATCH($C91,#REF!,0)),#REF!,0)),0)))</f>
        <v/>
      </c>
      <c r="I91" s="4"/>
      <c r="J91" s="77" t="str">
        <f t="shared" si="35"/>
        <v/>
      </c>
      <c r="K91" s="77" t="str">
        <f t="shared" si="35"/>
        <v/>
      </c>
      <c r="L91" s="77" t="str">
        <f t="shared" si="35"/>
        <v/>
      </c>
      <c r="M91" s="77" t="str">
        <f t="shared" si="35"/>
        <v/>
      </c>
    </row>
    <row r="92" spans="1:18" x14ac:dyDescent="0.25">
      <c r="A92" s="82" t="str" cm="1">
        <f t="array" ref="A92">IF(AND(ISBLANK($N92:$R92)),"",IF(ISBLANK($N92),$A91,INDEX(Mapping!$I:$I,MATCH($N92,Mapping!$H:$H,0))))</f>
        <v/>
      </c>
      <c r="B92" s="82" t="str">
        <f t="shared" si="32"/>
        <v/>
      </c>
      <c r="C92" s="82" t="str">
        <f t="shared" si="33"/>
        <v/>
      </c>
      <c r="D92" s="82" t="str">
        <f t="shared" si="34"/>
        <v/>
      </c>
      <c r="E92" s="76" t="str">
        <f>IF($C92="","",IFERROR(INDEX(#REF!,MATCH($C92,#REF!,0)),IF($B92="IMCO Owned",0,100)))</f>
        <v/>
      </c>
      <c r="F92" s="76" t="str">
        <f ca="1">IF($C92="","",$E92*(1+IFERROR(INDEX(OFFSET(#REF!,0,F$2),MATCH(INDEX(#REF!,MATCH($C92,#REF!,0)),#REF!,0)),0)))</f>
        <v/>
      </c>
      <c r="G92" s="76" t="str">
        <f ca="1">IF($C92="","",$E92*(1+IFERROR(INDEX(OFFSET(#REF!,0,G$2),MATCH(INDEX(#REF!,MATCH($C92,#REF!,0)),#REF!,0)),0)))</f>
        <v/>
      </c>
      <c r="H92" s="76" t="str">
        <f ca="1">IF($C92="","",$E92*(1+IFERROR(INDEX(OFFSET(#REF!,0,H$2),MATCH(INDEX(#REF!,MATCH($C92,#REF!,0)),#REF!,0)),0)))</f>
        <v/>
      </c>
      <c r="I92" s="4"/>
      <c r="J92" s="77" t="str">
        <f t="shared" si="35"/>
        <v/>
      </c>
      <c r="K92" s="77" t="str">
        <f t="shared" si="35"/>
        <v/>
      </c>
      <c r="L92" s="77" t="str">
        <f t="shared" si="35"/>
        <v/>
      </c>
      <c r="M92" s="77" t="str">
        <f t="shared" si="35"/>
        <v/>
      </c>
      <c r="N92" s="95" t="s">
        <v>58</v>
      </c>
      <c r="O92" s="89" t="s">
        <v>59</v>
      </c>
      <c r="P92" s="95" t="s">
        <v>60</v>
      </c>
      <c r="Q92" s="111" t="s">
        <v>61</v>
      </c>
      <c r="R92" s="84">
        <f t="shared" ref="R92" si="51">R38</f>
        <v>44985</v>
      </c>
    </row>
    <row r="93" spans="1:18" x14ac:dyDescent="0.25">
      <c r="A93" s="82" t="str" cm="1">
        <f t="array" ref="A93">IF(AND(ISBLANK($N93:$R93)),"",IF(ISBLANK($N93),$A92,INDEX(Mapping!$I:$I,MATCH($N93,Mapping!$H:$H,0))))</f>
        <v>IMCO EM Equity Pool</v>
      </c>
      <c r="B93" s="82" t="str">
        <f t="shared" si="32"/>
        <v>IMCO Owned</v>
      </c>
      <c r="C93" s="82" t="str">
        <f t="shared" si="33"/>
        <v>912796YC7</v>
      </c>
      <c r="D93" s="82" t="b">
        <f t="shared" si="34"/>
        <v>0</v>
      </c>
      <c r="E93" s="76">
        <f>IF($C93="","",IFERROR(INDEX(#REF!,MATCH($C93,#REF!,0)),IF($B93="IMCO Owned",0,100)))</f>
        <v>0</v>
      </c>
      <c r="F93" s="76">
        <f ca="1">IF($C93="","",$E93*(1+IFERROR(INDEX(OFFSET(#REF!,0,F$2),MATCH(INDEX(#REF!,MATCH($C93,#REF!,0)),#REF!,0)),0)))</f>
        <v>0</v>
      </c>
      <c r="G93" s="76">
        <f ca="1">IF($C93="","",$E93*(1+IFERROR(INDEX(OFFSET(#REF!,0,G$2),MATCH(INDEX(#REF!,MATCH($C93,#REF!,0)),#REF!,0)),0)))</f>
        <v>0</v>
      </c>
      <c r="H93" s="76">
        <f ca="1">IF($C93="","",$E93*(1+IFERROR(INDEX(OFFSET(#REF!,0,H$2),MATCH(INDEX(#REF!,MATCH($C93,#REF!,0)),#REF!,0)),0)))</f>
        <v>0</v>
      </c>
      <c r="I93" s="4"/>
      <c r="J93" s="77" t="str">
        <f t="shared" si="35"/>
        <v/>
      </c>
      <c r="K93" s="77" t="str">
        <f t="shared" si="35"/>
        <v/>
      </c>
      <c r="L93" s="77" t="str">
        <f t="shared" si="35"/>
        <v/>
      </c>
      <c r="M93" s="77" t="str">
        <f t="shared" si="35"/>
        <v/>
      </c>
      <c r="N93" s="96" t="s">
        <v>971</v>
      </c>
      <c r="O93" s="96" t="s">
        <v>970</v>
      </c>
      <c r="P93" s="98" t="s">
        <v>938</v>
      </c>
      <c r="Q93" s="100" t="s">
        <v>963</v>
      </c>
      <c r="R93" s="83"/>
    </row>
    <row r="94" spans="1:18" x14ac:dyDescent="0.25">
      <c r="A94" s="82" t="str" cm="1">
        <f t="array" ref="A94">IF(AND(ISBLANK($N94:$R94)),"",IF(ISBLANK($N94),$A93,INDEX(Mapping!$I:$I,MATCH($N94,Mapping!$H:$H,0))))</f>
        <v>IMCO EM Equity Pool</v>
      </c>
      <c r="B94" s="82" t="str">
        <f t="shared" si="32"/>
        <v>IMCO Owned</v>
      </c>
      <c r="C94" s="82" t="str">
        <f t="shared" si="33"/>
        <v>912796YC7</v>
      </c>
      <c r="D94" s="82" t="b">
        <f t="shared" si="34"/>
        <v>1</v>
      </c>
      <c r="E94" s="76">
        <f>IF($C94="","",IFERROR(INDEX(#REF!,MATCH($C94,#REF!,0)),IF($B94="IMCO Owned",0,100)))</f>
        <v>0</v>
      </c>
      <c r="F94" s="76">
        <f ca="1">IF($C94="","",$E94*(1+IFERROR(INDEX(OFFSET(#REF!,0,F$2),MATCH(INDEX(#REF!,MATCH($C94,#REF!,0)),#REF!,0)),0)))</f>
        <v>0</v>
      </c>
      <c r="G94" s="76">
        <f ca="1">IF($C94="","",$E94*(1+IFERROR(INDEX(OFFSET(#REF!,0,G$2),MATCH(INDEX(#REF!,MATCH($C94,#REF!,0)),#REF!,0)),0)))</f>
        <v>0</v>
      </c>
      <c r="H94" s="76">
        <f ca="1">IF($C94="","",$E94*(1+IFERROR(INDEX(OFFSET(#REF!,0,H$2),MATCH(INDEX(#REF!,MATCH($C94,#REF!,0)),#REF!,0)),0)))</f>
        <v>0</v>
      </c>
      <c r="I94" s="4"/>
      <c r="J94" s="77">
        <f t="shared" si="35"/>
        <v>0</v>
      </c>
      <c r="K94" s="77">
        <f t="shared" ca="1" si="35"/>
        <v>0</v>
      </c>
      <c r="L94" s="77">
        <f t="shared" ca="1" si="35"/>
        <v>0</v>
      </c>
      <c r="M94" s="77">
        <f t="shared" ca="1" si="35"/>
        <v>0</v>
      </c>
      <c r="N94" s="98"/>
      <c r="O94" s="99"/>
      <c r="P94" s="98"/>
      <c r="Q94" s="100" t="s">
        <v>972</v>
      </c>
      <c r="R94" s="83"/>
    </row>
    <row r="95" spans="1:18" ht="15.75" thickBot="1" x14ac:dyDescent="0.3">
      <c r="A95" s="82" t="str" cm="1">
        <f t="array" ref="A95">IF(AND(ISBLANK($N95:$R95)),"",IF(ISBLANK($N95),$A94,INDEX(Mapping!$I:$I,MATCH($N95,Mapping!$H:$H,0))))</f>
        <v>IMCO EM Equity Pool</v>
      </c>
      <c r="B95" s="82" t="str">
        <f t="shared" si="32"/>
        <v>IMCO Owned</v>
      </c>
      <c r="C95" s="82" t="str">
        <f t="shared" si="33"/>
        <v>912796YC7</v>
      </c>
      <c r="D95" s="82" t="b">
        <f t="shared" si="34"/>
        <v>0</v>
      </c>
      <c r="E95" s="76">
        <f>IF($C95="","",IFERROR(INDEX(#REF!,MATCH($C95,#REF!,0)),IF($B95="IMCO Owned",0,100)))</f>
        <v>0</v>
      </c>
      <c r="F95" s="76">
        <f ca="1">IF($C95="","",$E95*(1+IFERROR(INDEX(OFFSET(#REF!,0,F$2),MATCH(INDEX(#REF!,MATCH($C95,#REF!,0)),#REF!,0)),0)))</f>
        <v>0</v>
      </c>
      <c r="G95" s="76">
        <f ca="1">IF($C95="","",$E95*(1+IFERROR(INDEX(OFFSET(#REF!,0,G$2),MATCH(INDEX(#REF!,MATCH($C95,#REF!,0)),#REF!,0)),0)))</f>
        <v>0</v>
      </c>
      <c r="H95" s="76">
        <f ca="1">IF($C95="","",$E95*(1+IFERROR(INDEX(OFFSET(#REF!,0,H$2),MATCH(INDEX(#REF!,MATCH($C95,#REF!,0)),#REF!,0)),0)))</f>
        <v>0</v>
      </c>
      <c r="I95" s="4"/>
      <c r="J95" s="77" t="str">
        <f t="shared" si="35"/>
        <v/>
      </c>
      <c r="K95" s="77" t="str">
        <f t="shared" si="35"/>
        <v/>
      </c>
      <c r="L95" s="77" t="str">
        <f t="shared" si="35"/>
        <v/>
      </c>
      <c r="M95" s="77" t="str">
        <f t="shared" si="35"/>
        <v/>
      </c>
      <c r="N95" s="91"/>
      <c r="O95" s="92"/>
      <c r="P95" s="92"/>
      <c r="Q95" s="93" t="s">
        <v>50</v>
      </c>
      <c r="R95" s="110">
        <f t="shared" ref="R95" si="52">SUM(R93:R94)</f>
        <v>0</v>
      </c>
    </row>
    <row r="96" spans="1:18" ht="15.75" thickTop="1" x14ac:dyDescent="0.25">
      <c r="A96" s="82" t="str" cm="1">
        <f t="array" ref="A96">IF(AND(ISBLANK($N96:$R96)),"",IF(ISBLANK($N96),$A95,INDEX(Mapping!$I:$I,MATCH($N96,Mapping!$H:$H,0))))</f>
        <v/>
      </c>
      <c r="B96" s="82" t="str">
        <f t="shared" si="32"/>
        <v/>
      </c>
      <c r="C96" s="82" t="str">
        <f t="shared" si="33"/>
        <v/>
      </c>
      <c r="D96" s="82" t="str">
        <f t="shared" si="34"/>
        <v/>
      </c>
      <c r="E96" s="76" t="str">
        <f>IF($C96="","",IFERROR(INDEX(#REF!,MATCH($C96,#REF!,0)),IF($B96="IMCO Owned",0,100)))</f>
        <v/>
      </c>
      <c r="F96" s="76" t="str">
        <f ca="1">IF($C96="","",$E96*(1+IFERROR(INDEX(OFFSET(#REF!,0,F$2),MATCH(INDEX(#REF!,MATCH($C96,#REF!,0)),#REF!,0)),0)))</f>
        <v/>
      </c>
      <c r="G96" s="76" t="str">
        <f ca="1">IF($C96="","",$E96*(1+IFERROR(INDEX(OFFSET(#REF!,0,G$2),MATCH(INDEX(#REF!,MATCH($C96,#REF!,0)),#REF!,0)),0)))</f>
        <v/>
      </c>
      <c r="H96" s="76" t="str">
        <f ca="1">IF($C96="","",$E96*(1+IFERROR(INDEX(OFFSET(#REF!,0,H$2),MATCH(INDEX(#REF!,MATCH($C96,#REF!,0)),#REF!,0)),0)))</f>
        <v/>
      </c>
      <c r="I96" s="4"/>
      <c r="J96" s="77" t="str">
        <f t="shared" si="35"/>
        <v/>
      </c>
      <c r="K96" s="77" t="str">
        <f t="shared" si="35"/>
        <v/>
      </c>
      <c r="L96" s="77" t="str">
        <f t="shared" si="35"/>
        <v/>
      </c>
      <c r="M96" s="77" t="str">
        <f t="shared" si="35"/>
        <v/>
      </c>
    </row>
    <row r="97" spans="1:18" x14ac:dyDescent="0.25">
      <c r="A97" s="82" t="str" cm="1">
        <f t="array" ref="A97">IF(AND(ISBLANK($N97:$R97)),"",IF(ISBLANK($N97),$A96,INDEX(Mapping!$I:$I,MATCH($N97,Mapping!$H:$H,0))))</f>
        <v/>
      </c>
      <c r="B97" s="82" t="str">
        <f t="shared" si="32"/>
        <v/>
      </c>
      <c r="C97" s="82" t="str">
        <f t="shared" si="33"/>
        <v/>
      </c>
      <c r="D97" s="82" t="str">
        <f t="shared" si="34"/>
        <v/>
      </c>
      <c r="E97" s="76" t="str">
        <f>IF($C97="","",IFERROR(INDEX(#REF!,MATCH($C97,#REF!,0)),IF($B97="IMCO Owned",0,100)))</f>
        <v/>
      </c>
      <c r="F97" s="76" t="str">
        <f ca="1">IF($C97="","",$E97*(1+IFERROR(INDEX(OFFSET(#REF!,0,F$2),MATCH(INDEX(#REF!,MATCH($C97,#REF!,0)),#REF!,0)),0)))</f>
        <v/>
      </c>
      <c r="G97" s="76" t="str">
        <f ca="1">IF($C97="","",$E97*(1+IFERROR(INDEX(OFFSET(#REF!,0,G$2),MATCH(INDEX(#REF!,MATCH($C97,#REF!,0)),#REF!,0)),0)))</f>
        <v/>
      </c>
      <c r="H97" s="76" t="str">
        <f ca="1">IF($C97="","",$E97*(1+IFERROR(INDEX(OFFSET(#REF!,0,H$2),MATCH(INDEX(#REF!,MATCH($C97,#REF!,0)),#REF!,0)),0)))</f>
        <v/>
      </c>
      <c r="I97" s="4"/>
      <c r="J97" s="77" t="str">
        <f t="shared" si="35"/>
        <v/>
      </c>
      <c r="K97" s="77" t="str">
        <f t="shared" si="35"/>
        <v/>
      </c>
      <c r="L97" s="77" t="str">
        <f t="shared" si="35"/>
        <v/>
      </c>
      <c r="M97" s="77" t="str">
        <f t="shared" si="35"/>
        <v/>
      </c>
    </row>
    <row r="98" spans="1:18" x14ac:dyDescent="0.25">
      <c r="A98" s="82" t="str" cm="1">
        <f t="array" ref="A98">IF(AND(ISBLANK($N98:$R98)),"",IF(ISBLANK($N98),$A97,INDEX(Mapping!$I:$I,MATCH($N98,Mapping!$H:$H,0))))</f>
        <v/>
      </c>
      <c r="B98" s="82" t="str">
        <f t="shared" si="32"/>
        <v/>
      </c>
      <c r="C98" s="82" t="str">
        <f t="shared" si="33"/>
        <v/>
      </c>
      <c r="D98" s="82" t="str">
        <f t="shared" si="34"/>
        <v/>
      </c>
      <c r="E98" s="76" t="str">
        <f>IF($C98="","",IFERROR(INDEX(#REF!,MATCH($C98,#REF!,0)),IF($B98="IMCO Owned",0,100)))</f>
        <v/>
      </c>
      <c r="F98" s="76" t="str">
        <f ca="1">IF($C98="","",$E98*(1+IFERROR(INDEX(OFFSET(#REF!,0,F$2),MATCH(INDEX(#REF!,MATCH($C98,#REF!,0)),#REF!,0)),0)))</f>
        <v/>
      </c>
      <c r="G98" s="76" t="str">
        <f ca="1">IF($C98="","",$E98*(1+IFERROR(INDEX(OFFSET(#REF!,0,G$2),MATCH(INDEX(#REF!,MATCH($C98,#REF!,0)),#REF!,0)),0)))</f>
        <v/>
      </c>
      <c r="H98" s="76" t="str">
        <f ca="1">IF($C98="","",$E98*(1+IFERROR(INDEX(OFFSET(#REF!,0,H$2),MATCH(INDEX(#REF!,MATCH($C98,#REF!,0)),#REF!,0)),0)))</f>
        <v/>
      </c>
      <c r="I98" s="4"/>
      <c r="J98" s="77" t="str">
        <f t="shared" si="35"/>
        <v/>
      </c>
      <c r="K98" s="77" t="str">
        <f t="shared" si="35"/>
        <v/>
      </c>
      <c r="L98" s="77" t="str">
        <f t="shared" si="35"/>
        <v/>
      </c>
      <c r="M98" s="77" t="str">
        <f t="shared" si="35"/>
        <v/>
      </c>
      <c r="N98" s="95" t="s">
        <v>58</v>
      </c>
      <c r="O98" s="89" t="s">
        <v>59</v>
      </c>
      <c r="P98" s="104" t="s">
        <v>60</v>
      </c>
      <c r="Q98" s="111" t="s">
        <v>61</v>
      </c>
      <c r="R98" s="84">
        <f t="shared" ref="R98" si="53">R87</f>
        <v>44985</v>
      </c>
    </row>
    <row r="99" spans="1:18" x14ac:dyDescent="0.25">
      <c r="A99" s="82" t="str" cm="1">
        <f t="array" ref="A99">IF(AND(ISBLANK($N99:$R99)),"",IF(ISBLANK($N99),$A98,INDEX(Mapping!$I:$I,MATCH($N99,Mapping!$H:$H,0))))</f>
        <v>IMCO EM Equity Pool</v>
      </c>
      <c r="B99" s="82" t="str">
        <f t="shared" si="32"/>
        <v>IMCO Owned</v>
      </c>
      <c r="C99" s="82" t="str">
        <f t="shared" si="33"/>
        <v>912796YP8</v>
      </c>
      <c r="D99" s="82" t="b">
        <f t="shared" si="34"/>
        <v>0</v>
      </c>
      <c r="E99" s="76">
        <f>IF($C99="","",IFERROR(INDEX(#REF!,MATCH($C99,#REF!,0)),IF($B99="IMCO Owned",0,100)))</f>
        <v>0</v>
      </c>
      <c r="F99" s="76">
        <f ca="1">IF($C99="","",$E99*(1+IFERROR(INDEX(OFFSET(#REF!,0,F$2),MATCH(INDEX(#REF!,MATCH($C99,#REF!,0)),#REF!,0)),0)))</f>
        <v>0</v>
      </c>
      <c r="G99" s="76">
        <f ca="1">IF($C99="","",$E99*(1+IFERROR(INDEX(OFFSET(#REF!,0,G$2),MATCH(INDEX(#REF!,MATCH($C99,#REF!,0)),#REF!,0)),0)))</f>
        <v>0</v>
      </c>
      <c r="H99" s="76">
        <f ca="1">IF($C99="","",$E99*(1+IFERROR(INDEX(OFFSET(#REF!,0,H$2),MATCH(INDEX(#REF!,MATCH($C99,#REF!,0)),#REF!,0)),0)))</f>
        <v>0</v>
      </c>
      <c r="I99" s="4"/>
      <c r="J99" s="77" t="str">
        <f t="shared" si="35"/>
        <v/>
      </c>
      <c r="K99" s="77" t="str">
        <f t="shared" si="35"/>
        <v/>
      </c>
      <c r="L99" s="77" t="str">
        <f t="shared" si="35"/>
        <v/>
      </c>
      <c r="M99" s="77" t="str">
        <f t="shared" si="35"/>
        <v/>
      </c>
      <c r="N99" s="105" t="s">
        <v>977</v>
      </c>
      <c r="O99" s="14" t="s">
        <v>978</v>
      </c>
      <c r="P99" s="108" t="s">
        <v>979</v>
      </c>
      <c r="Q99" s="90" t="s">
        <v>963</v>
      </c>
      <c r="R99" s="83">
        <f t="shared" ref="R99" si="54">31000000-10910000+31000-4590000+15469000</f>
        <v>31000000</v>
      </c>
    </row>
    <row r="100" spans="1:18" x14ac:dyDescent="0.25">
      <c r="A100" s="82" t="str" cm="1">
        <f t="array" ref="A100">IF(AND(ISBLANK($N100:$R100)),"",IF(ISBLANK($N100),$A99,INDEX(Mapping!$I:$I,MATCH($N100,Mapping!$H:$H,0))))</f>
        <v>IMCO EM Equity Pool</v>
      </c>
      <c r="B100" s="82" t="str">
        <f t="shared" si="32"/>
        <v>IMCO Owned</v>
      </c>
      <c r="C100" s="82" t="str">
        <f t="shared" si="33"/>
        <v>912796YP8</v>
      </c>
      <c r="D100" s="82" t="b">
        <f t="shared" si="34"/>
        <v>1</v>
      </c>
      <c r="E100" s="76">
        <f>IF($C100="","",IFERROR(INDEX(#REF!,MATCH($C100,#REF!,0)),IF($B100="IMCO Owned",0,100)))</f>
        <v>0</v>
      </c>
      <c r="F100" s="76">
        <f ca="1">IF($C100="","",$E100*(1+IFERROR(INDEX(OFFSET(#REF!,0,F$2),MATCH(INDEX(#REF!,MATCH($C100,#REF!,0)),#REF!,0)),0)))</f>
        <v>0</v>
      </c>
      <c r="G100" s="76">
        <f ca="1">IF($C100="","",$E100*(1+IFERROR(INDEX(OFFSET(#REF!,0,G$2),MATCH(INDEX(#REF!,MATCH($C100,#REF!,0)),#REF!,0)),0)))</f>
        <v>0</v>
      </c>
      <c r="H100" s="76">
        <f ca="1">IF($C100="","",$E100*(1+IFERROR(INDEX(OFFSET(#REF!,0,H$2),MATCH(INDEX(#REF!,MATCH($C100,#REF!,0)),#REF!,0)),0)))</f>
        <v>0</v>
      </c>
      <c r="I100" s="4"/>
      <c r="J100" s="77">
        <f t="shared" si="35"/>
        <v>0</v>
      </c>
      <c r="K100" s="77">
        <f t="shared" ca="1" si="35"/>
        <v>0</v>
      </c>
      <c r="L100" s="77">
        <f t="shared" ca="1" si="35"/>
        <v>0</v>
      </c>
      <c r="M100" s="77">
        <f t="shared" ca="1" si="35"/>
        <v>0</v>
      </c>
      <c r="N100" s="96"/>
      <c r="O100" s="14"/>
      <c r="P100" s="96"/>
      <c r="Q100" s="90" t="s">
        <v>245</v>
      </c>
      <c r="R100" s="83">
        <f t="shared" ref="R100" si="55">10910000-31000+4590000-15469000</f>
        <v>0</v>
      </c>
    </row>
    <row r="101" spans="1:18" ht="15.75" thickBot="1" x14ac:dyDescent="0.3">
      <c r="A101" s="82" t="str" cm="1">
        <f t="array" ref="A101">IF(AND(ISBLANK($N101:$R101)),"",IF(ISBLANK($N101),$A100,INDEX(Mapping!$I:$I,MATCH($N101,Mapping!$H:$H,0))))</f>
        <v>IMCO EM Equity Pool</v>
      </c>
      <c r="B101" s="82" t="str">
        <f t="shared" si="32"/>
        <v>IMCO Owned</v>
      </c>
      <c r="C101" s="82" t="str">
        <f t="shared" si="33"/>
        <v>912796YP8</v>
      </c>
      <c r="D101" s="82" t="b">
        <f t="shared" si="34"/>
        <v>0</v>
      </c>
      <c r="E101" s="76">
        <f>IF($C101="","",IFERROR(INDEX(#REF!,MATCH($C101,#REF!,0)),IF($B101="IMCO Owned",0,100)))</f>
        <v>0</v>
      </c>
      <c r="F101" s="76">
        <f ca="1">IF($C101="","",$E101*(1+IFERROR(INDEX(OFFSET(#REF!,0,F$2),MATCH(INDEX(#REF!,MATCH($C101,#REF!,0)),#REF!,0)),0)))</f>
        <v>0</v>
      </c>
      <c r="G101" s="76">
        <f ca="1">IF($C101="","",$E101*(1+IFERROR(INDEX(OFFSET(#REF!,0,G$2),MATCH(INDEX(#REF!,MATCH($C101,#REF!,0)),#REF!,0)),0)))</f>
        <v>0</v>
      </c>
      <c r="H101" s="76">
        <f ca="1">IF($C101="","",$E101*(1+IFERROR(INDEX(OFFSET(#REF!,0,H$2),MATCH(INDEX(#REF!,MATCH($C101,#REF!,0)),#REF!,0)),0)))</f>
        <v>0</v>
      </c>
      <c r="I101" s="4"/>
      <c r="J101" s="77" t="str">
        <f t="shared" si="35"/>
        <v/>
      </c>
      <c r="K101" s="77" t="str">
        <f t="shared" si="35"/>
        <v/>
      </c>
      <c r="L101" s="77" t="str">
        <f t="shared" si="35"/>
        <v/>
      </c>
      <c r="M101" s="77" t="str">
        <f t="shared" si="35"/>
        <v/>
      </c>
      <c r="N101" s="91"/>
      <c r="O101" s="92"/>
      <c r="P101" s="92"/>
      <c r="Q101" s="93" t="s">
        <v>50</v>
      </c>
      <c r="R101" s="110">
        <f t="shared" ref="R101" si="56">SUM(R99:R100)</f>
        <v>31000000</v>
      </c>
    </row>
    <row r="102" spans="1:18" ht="15.75" thickTop="1" x14ac:dyDescent="0.25">
      <c r="A102" s="82" t="str" cm="1">
        <f t="array" ref="A102">IF(AND(ISBLANK($N102:$R102)),"",IF(ISBLANK($N102),$A101,INDEX(Mapping!$I:$I,MATCH($N102,Mapping!$H:$H,0))))</f>
        <v/>
      </c>
      <c r="B102" s="82" t="str">
        <f t="shared" si="32"/>
        <v/>
      </c>
      <c r="C102" s="82" t="str">
        <f t="shared" si="33"/>
        <v/>
      </c>
      <c r="D102" s="82" t="str">
        <f t="shared" si="34"/>
        <v/>
      </c>
      <c r="E102" s="76" t="str">
        <f>IF($C102="","",IFERROR(INDEX(#REF!,MATCH($C102,#REF!,0)),IF($B102="IMCO Owned",0,100)))</f>
        <v/>
      </c>
      <c r="F102" s="76" t="str">
        <f ca="1">IF($C102="","",$E102*(1+IFERROR(INDEX(OFFSET(#REF!,0,F$2),MATCH(INDEX(#REF!,MATCH($C102,#REF!,0)),#REF!,0)),0)))</f>
        <v/>
      </c>
      <c r="G102" s="76" t="str">
        <f ca="1">IF($C102="","",$E102*(1+IFERROR(INDEX(OFFSET(#REF!,0,G$2),MATCH(INDEX(#REF!,MATCH($C102,#REF!,0)),#REF!,0)),0)))</f>
        <v/>
      </c>
      <c r="H102" s="76" t="str">
        <f ca="1">IF($C102="","",$E102*(1+IFERROR(INDEX(OFFSET(#REF!,0,H$2),MATCH(INDEX(#REF!,MATCH($C102,#REF!,0)),#REF!,0)),0)))</f>
        <v/>
      </c>
      <c r="I102" s="4"/>
      <c r="J102" s="77" t="str">
        <f t="shared" si="35"/>
        <v/>
      </c>
      <c r="K102" s="77" t="str">
        <f t="shared" si="35"/>
        <v/>
      </c>
      <c r="L102" s="77" t="str">
        <f t="shared" si="35"/>
        <v/>
      </c>
      <c r="M102" s="77" t="str">
        <f t="shared" si="35"/>
        <v/>
      </c>
    </row>
    <row r="103" spans="1:18" x14ac:dyDescent="0.25">
      <c r="A103" s="82" t="str" cm="1">
        <f t="array" ref="A103">IF(AND(ISBLANK($N103:$R103)),"",IF(ISBLANK($N103),$A102,INDEX(Mapping!$I:$I,MATCH($N103,Mapping!$H:$H,0))))</f>
        <v/>
      </c>
      <c r="B103" s="82" t="str">
        <f t="shared" si="32"/>
        <v/>
      </c>
      <c r="C103" s="82" t="str">
        <f t="shared" si="33"/>
        <v/>
      </c>
      <c r="D103" s="82" t="str">
        <f t="shared" si="34"/>
        <v/>
      </c>
      <c r="E103" s="76" t="str">
        <f>IF($C103="","",IFERROR(INDEX(#REF!,MATCH($C103,#REF!,0)),IF($B103="IMCO Owned",0,100)))</f>
        <v/>
      </c>
      <c r="F103" s="76" t="str">
        <f ca="1">IF($C103="","",$E103*(1+IFERROR(INDEX(OFFSET(#REF!,0,F$2),MATCH(INDEX(#REF!,MATCH($C103,#REF!,0)),#REF!,0)),0)))</f>
        <v/>
      </c>
      <c r="G103" s="76" t="str">
        <f ca="1">IF($C103="","",$E103*(1+IFERROR(INDEX(OFFSET(#REF!,0,G$2),MATCH(INDEX(#REF!,MATCH($C103,#REF!,0)),#REF!,0)),0)))</f>
        <v/>
      </c>
      <c r="H103" s="76" t="str">
        <f ca="1">IF($C103="","",$E103*(1+IFERROR(INDEX(OFFSET(#REF!,0,H$2),MATCH(INDEX(#REF!,MATCH($C103,#REF!,0)),#REF!,0)),0)))</f>
        <v/>
      </c>
      <c r="I103" s="4"/>
      <c r="J103" s="77" t="str">
        <f t="shared" si="35"/>
        <v/>
      </c>
      <c r="K103" s="77" t="str">
        <f t="shared" si="35"/>
        <v/>
      </c>
      <c r="L103" s="77" t="str">
        <f t="shared" si="35"/>
        <v/>
      </c>
      <c r="M103" s="77" t="str">
        <f t="shared" si="35"/>
        <v/>
      </c>
      <c r="N103" s="95" t="s">
        <v>58</v>
      </c>
      <c r="O103" s="89" t="s">
        <v>59</v>
      </c>
      <c r="P103" s="104" t="s">
        <v>60</v>
      </c>
      <c r="Q103" s="111" t="s">
        <v>61</v>
      </c>
      <c r="R103" s="84">
        <f t="shared" ref="R103" si="57">R76</f>
        <v>44985</v>
      </c>
    </row>
    <row r="104" spans="1:18" x14ac:dyDescent="0.25">
      <c r="A104" s="82" t="str" cm="1">
        <f t="array" ref="A104">IF(AND(ISBLANK($N104:$R104)),"",IF(ISBLANK($N104),$A103,INDEX(Mapping!$I:$I,MATCH($N104,Mapping!$H:$H,0))))</f>
        <v>IMCO Global Equity Pool</v>
      </c>
      <c r="B104" s="82" t="str">
        <f t="shared" si="32"/>
        <v>IMCO Owned</v>
      </c>
      <c r="C104" s="82" t="str">
        <f t="shared" si="33"/>
        <v>912796YP8</v>
      </c>
      <c r="D104" s="82" t="b">
        <f t="shared" si="34"/>
        <v>0</v>
      </c>
      <c r="E104" s="76">
        <f>IF($C104="","",IFERROR(INDEX(#REF!,MATCH($C104,#REF!,0)),IF($B104="IMCO Owned",0,100)))</f>
        <v>0</v>
      </c>
      <c r="F104" s="76">
        <f ca="1">IF($C104="","",$E104*(1+IFERROR(INDEX(OFFSET(#REF!,0,F$2),MATCH(INDEX(#REF!,MATCH($C104,#REF!,0)),#REF!,0)),0)))</f>
        <v>0</v>
      </c>
      <c r="G104" s="76">
        <f ca="1">IF($C104="","",$E104*(1+IFERROR(INDEX(OFFSET(#REF!,0,G$2),MATCH(INDEX(#REF!,MATCH($C104,#REF!,0)),#REF!,0)),0)))</f>
        <v>0</v>
      </c>
      <c r="H104" s="76">
        <f ca="1">IF($C104="","",$E104*(1+IFERROR(INDEX(OFFSET(#REF!,0,H$2),MATCH(INDEX(#REF!,MATCH($C104,#REF!,0)),#REF!,0)),0)))</f>
        <v>0</v>
      </c>
      <c r="I104" s="4"/>
      <c r="J104" s="77" t="str">
        <f t="shared" si="35"/>
        <v/>
      </c>
      <c r="K104" s="77" t="str">
        <f t="shared" si="35"/>
        <v/>
      </c>
      <c r="L104" s="77" t="str">
        <f t="shared" si="35"/>
        <v/>
      </c>
      <c r="M104" s="77" t="str">
        <f t="shared" si="35"/>
        <v/>
      </c>
      <c r="N104" s="105" t="s">
        <v>981</v>
      </c>
      <c r="O104" s="14" t="s">
        <v>978</v>
      </c>
      <c r="P104" s="108" t="s">
        <v>979</v>
      </c>
      <c r="Q104" s="90" t="s">
        <v>963</v>
      </c>
      <c r="R104" s="83">
        <f t="shared" ref="R104" si="58">29000000-29000000+14944000+10135000+3921000</f>
        <v>29000000</v>
      </c>
    </row>
    <row r="105" spans="1:18" x14ac:dyDescent="0.25">
      <c r="A105" s="82" t="str" cm="1">
        <f t="array" ref="A105">IF(AND(ISBLANK($N105:$R105)),"",IF(ISBLANK($N105),$A104,INDEX(Mapping!$I:$I,MATCH($N105,Mapping!$H:$H,0))))</f>
        <v>IMCO Global Equity Pool</v>
      </c>
      <c r="B105" s="82" t="str">
        <f t="shared" si="32"/>
        <v>IMCO Owned</v>
      </c>
      <c r="C105" s="82" t="str">
        <f t="shared" si="33"/>
        <v>912796YP8</v>
      </c>
      <c r="D105" s="82" t="b">
        <f t="shared" si="34"/>
        <v>1</v>
      </c>
      <c r="E105" s="76">
        <f>IF($C105="","",IFERROR(INDEX(#REF!,MATCH($C105,#REF!,0)),IF($B105="IMCO Owned",0,100)))</f>
        <v>0</v>
      </c>
      <c r="F105" s="76">
        <f ca="1">IF($C105="","",$E105*(1+IFERROR(INDEX(OFFSET(#REF!,0,F$2),MATCH(INDEX(#REF!,MATCH($C105,#REF!,0)),#REF!,0)),0)))</f>
        <v>0</v>
      </c>
      <c r="G105" s="76">
        <f ca="1">IF($C105="","",$E105*(1+IFERROR(INDEX(OFFSET(#REF!,0,G$2),MATCH(INDEX(#REF!,MATCH($C105,#REF!,0)),#REF!,0)),0)))</f>
        <v>0</v>
      </c>
      <c r="H105" s="76">
        <f ca="1">IF($C105="","",$E105*(1+IFERROR(INDEX(OFFSET(#REF!,0,H$2),MATCH(INDEX(#REF!,MATCH($C105,#REF!,0)),#REF!,0)),0)))</f>
        <v>0</v>
      </c>
      <c r="I105" s="4"/>
      <c r="J105" s="77">
        <f t="shared" si="35"/>
        <v>0</v>
      </c>
      <c r="K105" s="77">
        <f t="shared" ca="1" si="35"/>
        <v>0</v>
      </c>
      <c r="L105" s="77">
        <f t="shared" ca="1" si="35"/>
        <v>0</v>
      </c>
      <c r="M105" s="77">
        <f t="shared" ca="1" si="35"/>
        <v>0</v>
      </c>
      <c r="N105" s="96"/>
      <c r="O105" s="14"/>
      <c r="P105" s="96"/>
      <c r="Q105" s="90" t="s">
        <v>222</v>
      </c>
      <c r="R105" s="83">
        <f t="shared" ref="R105" si="59">29000000-14944000-10135000-3921000</f>
        <v>0</v>
      </c>
    </row>
    <row r="106" spans="1:18" ht="15.75" thickBot="1" x14ac:dyDescent="0.3">
      <c r="A106" s="82" t="str" cm="1">
        <f t="array" ref="A106">IF(AND(ISBLANK($N106:$R106)),"",IF(ISBLANK($N106),$A105,INDEX(Mapping!$I:$I,MATCH($N106,Mapping!$H:$H,0))))</f>
        <v>IMCO Global Equity Pool</v>
      </c>
      <c r="B106" s="82" t="str">
        <f t="shared" si="32"/>
        <v>IMCO Owned</v>
      </c>
      <c r="C106" s="82" t="str">
        <f t="shared" si="33"/>
        <v>912796YP8</v>
      </c>
      <c r="D106" s="82" t="b">
        <f t="shared" si="34"/>
        <v>0</v>
      </c>
      <c r="E106" s="76">
        <f>IF($C106="","",IFERROR(INDEX(#REF!,MATCH($C106,#REF!,0)),IF($B106="IMCO Owned",0,100)))</f>
        <v>0</v>
      </c>
      <c r="F106" s="76">
        <f ca="1">IF($C106="","",$E106*(1+IFERROR(INDEX(OFFSET(#REF!,0,F$2),MATCH(INDEX(#REF!,MATCH($C106,#REF!,0)),#REF!,0)),0)))</f>
        <v>0</v>
      </c>
      <c r="G106" s="76">
        <f ca="1">IF($C106="","",$E106*(1+IFERROR(INDEX(OFFSET(#REF!,0,G$2),MATCH(INDEX(#REF!,MATCH($C106,#REF!,0)),#REF!,0)),0)))</f>
        <v>0</v>
      </c>
      <c r="H106" s="76">
        <f ca="1">IF($C106="","",$E106*(1+IFERROR(INDEX(OFFSET(#REF!,0,H$2),MATCH(INDEX(#REF!,MATCH($C106,#REF!,0)),#REF!,0)),0)))</f>
        <v>0</v>
      </c>
      <c r="I106" s="4"/>
      <c r="J106" s="77" t="str">
        <f t="shared" si="35"/>
        <v/>
      </c>
      <c r="K106" s="77" t="str">
        <f t="shared" si="35"/>
        <v/>
      </c>
      <c r="L106" s="77" t="str">
        <f t="shared" si="35"/>
        <v/>
      </c>
      <c r="M106" s="77" t="str">
        <f t="shared" si="35"/>
        <v/>
      </c>
      <c r="N106" s="91"/>
      <c r="O106" s="92"/>
      <c r="P106" s="92"/>
      <c r="Q106" s="93" t="s">
        <v>50</v>
      </c>
      <c r="R106" s="110">
        <f t="shared" ref="R106" si="60">SUM(R104:R105)</f>
        <v>29000000</v>
      </c>
    </row>
    <row r="107" spans="1:18" ht="15.75" thickTop="1" x14ac:dyDescent="0.25">
      <c r="A107" s="82" t="str" cm="1">
        <f t="array" ref="A107">IF(AND(ISBLANK($N107:$R107)),"",IF(ISBLANK($N107),$A106,INDEX(Mapping!$I:$I,MATCH($N107,Mapping!$H:$H,0))))</f>
        <v/>
      </c>
      <c r="B107" s="82" t="str">
        <f t="shared" si="32"/>
        <v/>
      </c>
      <c r="C107" s="82" t="str">
        <f t="shared" si="33"/>
        <v/>
      </c>
      <c r="D107" s="82" t="str">
        <f t="shared" si="34"/>
        <v/>
      </c>
      <c r="E107" s="76" t="str">
        <f>IF($C107="","",IFERROR(INDEX(#REF!,MATCH($C107,#REF!,0)),IF($B107="IMCO Owned",0,100)))</f>
        <v/>
      </c>
      <c r="F107" s="76" t="str">
        <f ca="1">IF($C107="","",$E107*(1+IFERROR(INDEX(OFFSET(#REF!,0,F$2),MATCH(INDEX(#REF!,MATCH($C107,#REF!,0)),#REF!,0)),0)))</f>
        <v/>
      </c>
      <c r="G107" s="76" t="str">
        <f ca="1">IF($C107="","",$E107*(1+IFERROR(INDEX(OFFSET(#REF!,0,G$2),MATCH(INDEX(#REF!,MATCH($C107,#REF!,0)),#REF!,0)),0)))</f>
        <v/>
      </c>
      <c r="H107" s="76" t="str">
        <f ca="1">IF($C107="","",$E107*(1+IFERROR(INDEX(OFFSET(#REF!,0,H$2),MATCH(INDEX(#REF!,MATCH($C107,#REF!,0)),#REF!,0)),0)))</f>
        <v/>
      </c>
      <c r="I107" s="4"/>
      <c r="J107" s="77" t="str">
        <f t="shared" si="35"/>
        <v/>
      </c>
      <c r="K107" s="77" t="str">
        <f t="shared" si="35"/>
        <v/>
      </c>
      <c r="L107" s="77" t="str">
        <f t="shared" si="35"/>
        <v/>
      </c>
      <c r="M107" s="77" t="str">
        <f t="shared" si="35"/>
        <v/>
      </c>
    </row>
    <row r="108" spans="1:18" x14ac:dyDescent="0.25">
      <c r="A108" s="82" t="str" cm="1">
        <f t="array" ref="A108">IF(AND(ISBLANK($N108:$R108)),"",IF(ISBLANK($N108),$A107,INDEX(Mapping!$I:$I,MATCH($N108,Mapping!$H:$H,0))))</f>
        <v/>
      </c>
      <c r="B108" s="82" t="str">
        <f t="shared" si="32"/>
        <v/>
      </c>
      <c r="C108" s="82" t="str">
        <f t="shared" si="33"/>
        <v/>
      </c>
      <c r="D108" s="82" t="str">
        <f t="shared" si="34"/>
        <v/>
      </c>
      <c r="E108" s="76" t="str">
        <f>IF($C108="","",IFERROR(INDEX(#REF!,MATCH($C108,#REF!,0)),IF($B108="IMCO Owned",0,100)))</f>
        <v/>
      </c>
      <c r="F108" s="76" t="str">
        <f ca="1">IF($C108="","",$E108*(1+IFERROR(INDEX(OFFSET(#REF!,0,F$2),MATCH(INDEX(#REF!,MATCH($C108,#REF!,0)),#REF!,0)),0)))</f>
        <v/>
      </c>
      <c r="G108" s="76" t="str">
        <f ca="1">IF($C108="","",$E108*(1+IFERROR(INDEX(OFFSET(#REF!,0,G$2),MATCH(INDEX(#REF!,MATCH($C108,#REF!,0)),#REF!,0)),0)))</f>
        <v/>
      </c>
      <c r="H108" s="76" t="str">
        <f ca="1">IF($C108="","",$E108*(1+IFERROR(INDEX(OFFSET(#REF!,0,H$2),MATCH(INDEX(#REF!,MATCH($C108,#REF!,0)),#REF!,0)),0)))</f>
        <v/>
      </c>
      <c r="J108" s="77" t="str">
        <f t="shared" si="35"/>
        <v/>
      </c>
      <c r="K108" s="77" t="str">
        <f t="shared" si="35"/>
        <v/>
      </c>
      <c r="L108" s="77" t="str">
        <f t="shared" si="35"/>
        <v/>
      </c>
      <c r="M108" s="77" t="str">
        <f t="shared" si="35"/>
        <v/>
      </c>
      <c r="N108" s="95" t="s">
        <v>58</v>
      </c>
      <c r="O108" s="89" t="s">
        <v>59</v>
      </c>
      <c r="P108" s="95" t="s">
        <v>60</v>
      </c>
      <c r="Q108" s="111" t="s">
        <v>61</v>
      </c>
      <c r="R108" s="84">
        <f t="shared" ref="R108" si="61">R103</f>
        <v>44985</v>
      </c>
    </row>
    <row r="109" spans="1:18" x14ac:dyDescent="0.25">
      <c r="A109" s="82" t="str" cm="1">
        <f t="array" ref="A109">IF(AND(ISBLANK($N109:$R109)),"",IF(ISBLANK($N109),$A108,INDEX(Mapping!$I:$I,MATCH($N109,Mapping!$H:$H,0))))</f>
        <v>IMCO EM Equity Pool</v>
      </c>
      <c r="B109" s="82" t="str">
        <f t="shared" si="32"/>
        <v>IMCO Owned</v>
      </c>
      <c r="C109" s="82" t="str">
        <f t="shared" si="33"/>
        <v>912796N96</v>
      </c>
      <c r="D109" s="82" t="b">
        <f t="shared" si="34"/>
        <v>0</v>
      </c>
      <c r="E109" s="76">
        <f>IF($C109="","",IFERROR(INDEX(#REF!,MATCH($C109,#REF!,0)),IF($B109="IMCO Owned",0,100)))</f>
        <v>0</v>
      </c>
      <c r="F109" s="76">
        <f ca="1">IF($C109="","",$E109*(1+IFERROR(INDEX(OFFSET(#REF!,0,F$2),MATCH(INDEX(#REF!,MATCH($C109,#REF!,0)),#REF!,0)),0)))</f>
        <v>0</v>
      </c>
      <c r="G109" s="76">
        <f ca="1">IF($C109="","",$E109*(1+IFERROR(INDEX(OFFSET(#REF!,0,G$2),MATCH(INDEX(#REF!,MATCH($C109,#REF!,0)),#REF!,0)),0)))</f>
        <v>0</v>
      </c>
      <c r="H109" s="76">
        <f ca="1">IF($C109="","",$E109*(1+IFERROR(INDEX(OFFSET(#REF!,0,H$2),MATCH(INDEX(#REF!,MATCH($C109,#REF!,0)),#REF!,0)),0)))</f>
        <v>0</v>
      </c>
      <c r="J109" s="77" t="str">
        <f t="shared" si="35"/>
        <v/>
      </c>
      <c r="K109" s="77" t="str">
        <f t="shared" si="35"/>
        <v/>
      </c>
      <c r="L109" s="77" t="str">
        <f t="shared" si="35"/>
        <v/>
      </c>
      <c r="M109" s="77" t="str">
        <f t="shared" si="35"/>
        <v/>
      </c>
      <c r="N109" s="96" t="s">
        <v>984</v>
      </c>
      <c r="O109" s="14" t="s">
        <v>985</v>
      </c>
      <c r="P109" s="96" t="s">
        <v>975</v>
      </c>
      <c r="Q109" s="90" t="s">
        <v>963</v>
      </c>
      <c r="R109" s="86">
        <f t="shared" ref="R109" si="62">50000000-14250000+422000+4255000+9573000</f>
        <v>50000000</v>
      </c>
    </row>
    <row r="110" spans="1:18" x14ac:dyDescent="0.25">
      <c r="A110" s="82" t="str" cm="1">
        <f t="array" ref="A110">IF(AND(ISBLANK($N110:$R110)),"",IF(ISBLANK($N110),$A109,INDEX(Mapping!$I:$I,MATCH($N110,Mapping!$H:$H,0))))</f>
        <v>IMCO EM Equity Pool</v>
      </c>
      <c r="B110" s="82" t="str">
        <f t="shared" si="32"/>
        <v>IMCO Owned</v>
      </c>
      <c r="C110" s="82" t="str">
        <f t="shared" si="33"/>
        <v>912796N96</v>
      </c>
      <c r="D110" s="82" t="b">
        <f t="shared" si="34"/>
        <v>1</v>
      </c>
      <c r="E110" s="76">
        <f>IF($C110="","",IFERROR(INDEX(#REF!,MATCH($C110,#REF!,0)),IF($B110="IMCO Owned",0,100)))</f>
        <v>0</v>
      </c>
      <c r="F110" s="76">
        <f ca="1">IF($C110="","",$E110*(1+IFERROR(INDEX(OFFSET(#REF!,0,F$2),MATCH(INDEX(#REF!,MATCH($C110,#REF!,0)),#REF!,0)),0)))</f>
        <v>0</v>
      </c>
      <c r="G110" s="76">
        <f ca="1">IF($C110="","",$E110*(1+IFERROR(INDEX(OFFSET(#REF!,0,G$2),MATCH(INDEX(#REF!,MATCH($C110,#REF!,0)),#REF!,0)),0)))</f>
        <v>0</v>
      </c>
      <c r="H110" s="76">
        <f ca="1">IF($C110="","",$E110*(1+IFERROR(INDEX(OFFSET(#REF!,0,H$2),MATCH(INDEX(#REF!,MATCH($C110,#REF!,0)),#REF!,0)),0)))</f>
        <v>0</v>
      </c>
      <c r="I110" s="4"/>
      <c r="J110" s="77">
        <f t="shared" si="35"/>
        <v>0</v>
      </c>
      <c r="K110" s="77">
        <f t="shared" ca="1" si="35"/>
        <v>0</v>
      </c>
      <c r="L110" s="77">
        <f t="shared" ca="1" si="35"/>
        <v>0</v>
      </c>
      <c r="M110" s="77">
        <f t="shared" ca="1" si="35"/>
        <v>0</v>
      </c>
      <c r="N110" s="96"/>
      <c r="O110" s="14"/>
      <c r="P110" s="96"/>
      <c r="Q110" s="90" t="s">
        <v>245</v>
      </c>
      <c r="R110" s="83">
        <f t="shared" ref="R110" si="63">14250000-422000-4255000-9573000</f>
        <v>0</v>
      </c>
    </row>
    <row r="111" spans="1:18" ht="15.75" thickBot="1" x14ac:dyDescent="0.3">
      <c r="A111" s="82" t="str" cm="1">
        <f t="array" ref="A111">IF(AND(ISBLANK($N111:$R111)),"",IF(ISBLANK($N111),$A110,INDEX(Mapping!$I:$I,MATCH($N111,Mapping!$H:$H,0))))</f>
        <v>IMCO EM Equity Pool</v>
      </c>
      <c r="B111" s="82" t="str">
        <f t="shared" si="32"/>
        <v>IMCO Owned</v>
      </c>
      <c r="C111" s="82" t="str">
        <f t="shared" si="33"/>
        <v>912796N96</v>
      </c>
      <c r="D111" s="82" t="b">
        <f t="shared" si="34"/>
        <v>0</v>
      </c>
      <c r="E111" s="76">
        <f>IF($C111="","",IFERROR(INDEX(#REF!,MATCH($C111,#REF!,0)),IF($B111="IMCO Owned",0,100)))</f>
        <v>0</v>
      </c>
      <c r="F111" s="76">
        <f ca="1">IF($C111="","",$E111*(1+IFERROR(INDEX(OFFSET(#REF!,0,F$2),MATCH(INDEX(#REF!,MATCH($C111,#REF!,0)),#REF!,0)),0)))</f>
        <v>0</v>
      </c>
      <c r="G111" s="76">
        <f ca="1">IF($C111="","",$E111*(1+IFERROR(INDEX(OFFSET(#REF!,0,G$2),MATCH(INDEX(#REF!,MATCH($C111,#REF!,0)),#REF!,0)),0)))</f>
        <v>0</v>
      </c>
      <c r="H111" s="76">
        <f ca="1">IF($C111="","",$E111*(1+IFERROR(INDEX(OFFSET(#REF!,0,H$2),MATCH(INDEX(#REF!,MATCH($C111,#REF!,0)),#REF!,0)),0)))</f>
        <v>0</v>
      </c>
      <c r="I111" s="4"/>
      <c r="J111" s="77" t="str">
        <f t="shared" si="35"/>
        <v/>
      </c>
      <c r="K111" s="77" t="str">
        <f t="shared" si="35"/>
        <v/>
      </c>
      <c r="L111" s="77" t="str">
        <f t="shared" si="35"/>
        <v/>
      </c>
      <c r="M111" s="77" t="str">
        <f t="shared" si="35"/>
        <v/>
      </c>
      <c r="N111" s="91"/>
      <c r="O111" s="92"/>
      <c r="P111" s="92"/>
      <c r="Q111" s="93" t="s">
        <v>50</v>
      </c>
      <c r="R111" s="110">
        <f t="shared" ref="R111" si="64">SUM(R109:R110)</f>
        <v>50000000</v>
      </c>
    </row>
    <row r="112" spans="1:18" ht="15.75" thickTop="1" x14ac:dyDescent="0.25">
      <c r="A112" s="82" t="str" cm="1">
        <f t="array" ref="A112">IF(AND(ISBLANK($N112:$R112)),"",IF(ISBLANK($N112),$A111,INDEX(Mapping!$I:$I,MATCH($N112,Mapping!$H:$H,0))))</f>
        <v/>
      </c>
      <c r="B112" s="82" t="str">
        <f t="shared" si="32"/>
        <v/>
      </c>
      <c r="C112" s="82" t="str">
        <f t="shared" si="33"/>
        <v/>
      </c>
      <c r="D112" s="82" t="str">
        <f t="shared" si="34"/>
        <v/>
      </c>
      <c r="E112" s="76" t="str">
        <f>IF($C112="","",IFERROR(INDEX(#REF!,MATCH($C112,#REF!,0)),IF($B112="IMCO Owned",0,100)))</f>
        <v/>
      </c>
      <c r="F112" s="76" t="str">
        <f ca="1">IF($C112="","",$E112*(1+IFERROR(INDEX(OFFSET(#REF!,0,F$2),MATCH(INDEX(#REF!,MATCH($C112,#REF!,0)),#REF!,0)),0)))</f>
        <v/>
      </c>
      <c r="G112" s="76" t="str">
        <f ca="1">IF($C112="","",$E112*(1+IFERROR(INDEX(OFFSET(#REF!,0,G$2),MATCH(INDEX(#REF!,MATCH($C112,#REF!,0)),#REF!,0)),0)))</f>
        <v/>
      </c>
      <c r="H112" s="76" t="str">
        <f ca="1">IF($C112="","",$E112*(1+IFERROR(INDEX(OFFSET(#REF!,0,H$2),MATCH(INDEX(#REF!,MATCH($C112,#REF!,0)),#REF!,0)),0)))</f>
        <v/>
      </c>
      <c r="I112" s="4"/>
      <c r="J112" s="77" t="str">
        <f t="shared" si="35"/>
        <v/>
      </c>
      <c r="K112" s="77" t="str">
        <f t="shared" si="35"/>
        <v/>
      </c>
      <c r="L112" s="77" t="str">
        <f t="shared" si="35"/>
        <v/>
      </c>
      <c r="M112" s="77" t="str">
        <f t="shared" si="35"/>
        <v/>
      </c>
    </row>
    <row r="113" spans="1:18" x14ac:dyDescent="0.25">
      <c r="A113" s="82" t="str" cm="1">
        <f t="array" ref="A113">IF(AND(ISBLANK($N113:$R113)),"",IF(ISBLANK($N113),$A112,INDEX(Mapping!$I:$I,MATCH($N113,Mapping!$H:$H,0))))</f>
        <v/>
      </c>
      <c r="B113" s="82" t="str">
        <f t="shared" si="32"/>
        <v/>
      </c>
      <c r="C113" s="82" t="str">
        <f t="shared" si="33"/>
        <v/>
      </c>
      <c r="D113" s="82" t="str">
        <f t="shared" si="34"/>
        <v/>
      </c>
      <c r="E113" s="76" t="str">
        <f>IF($C113="","",IFERROR(INDEX(#REF!,MATCH($C113,#REF!,0)),IF($B113="IMCO Owned",0,100)))</f>
        <v/>
      </c>
      <c r="F113" s="76" t="str">
        <f ca="1">IF($C113="","",$E113*(1+IFERROR(INDEX(OFFSET(#REF!,0,F$2),MATCH(INDEX(#REF!,MATCH($C113,#REF!,0)),#REF!,0)),0)))</f>
        <v/>
      </c>
      <c r="G113" s="76" t="str">
        <f ca="1">IF($C113="","",$E113*(1+IFERROR(INDEX(OFFSET(#REF!,0,G$2),MATCH(INDEX(#REF!,MATCH($C113,#REF!,0)),#REF!,0)),0)))</f>
        <v/>
      </c>
      <c r="H113" s="76" t="str">
        <f ca="1">IF($C113="","",$E113*(1+IFERROR(INDEX(OFFSET(#REF!,0,H$2),MATCH(INDEX(#REF!,MATCH($C113,#REF!,0)),#REF!,0)),0)))</f>
        <v/>
      </c>
      <c r="I113" s="4"/>
      <c r="J113" s="77" t="str">
        <f t="shared" si="35"/>
        <v/>
      </c>
      <c r="K113" s="77" t="str">
        <f t="shared" si="35"/>
        <v/>
      </c>
      <c r="L113" s="77" t="str">
        <f t="shared" si="35"/>
        <v/>
      </c>
      <c r="M113" s="77" t="str">
        <f t="shared" si="35"/>
        <v/>
      </c>
      <c r="N113" s="95" t="s">
        <v>58</v>
      </c>
      <c r="O113" s="89" t="s">
        <v>59</v>
      </c>
      <c r="P113" s="104" t="s">
        <v>60</v>
      </c>
      <c r="Q113" s="111" t="s">
        <v>61</v>
      </c>
      <c r="R113" s="84">
        <f t="shared" ref="R113" si="65">R108</f>
        <v>44985</v>
      </c>
    </row>
    <row r="114" spans="1:18" x14ac:dyDescent="0.25">
      <c r="A114" s="82" t="str" cm="1">
        <f t="array" ref="A114">IF(AND(ISBLANK($N114:$R114)),"",IF(ISBLANK($N114),$A113,INDEX(Mapping!$I:$I,MATCH($N114,Mapping!$H:$H,0))))</f>
        <v>IMCO Global Equity Pool</v>
      </c>
      <c r="B114" s="82" t="str">
        <f t="shared" si="32"/>
        <v>IMCO Owned</v>
      </c>
      <c r="C114" s="82" t="str">
        <f t="shared" si="33"/>
        <v>912796P94</v>
      </c>
      <c r="D114" s="82" t="b">
        <f t="shared" si="34"/>
        <v>0</v>
      </c>
      <c r="E114" s="76">
        <f>IF($C114="","",IFERROR(INDEX(#REF!,MATCH($C114,#REF!,0)),IF($B114="IMCO Owned",0,100)))</f>
        <v>0</v>
      </c>
      <c r="F114" s="76">
        <f ca="1">IF($C114="","",$E114*(1+IFERROR(INDEX(OFFSET(#REF!,0,F$2),MATCH(INDEX(#REF!,MATCH($C114,#REF!,0)),#REF!,0)),0)))</f>
        <v>0</v>
      </c>
      <c r="G114" s="76">
        <f ca="1">IF($C114="","",$E114*(1+IFERROR(INDEX(OFFSET(#REF!,0,G$2),MATCH(INDEX(#REF!,MATCH($C114,#REF!,0)),#REF!,0)),0)))</f>
        <v>0</v>
      </c>
      <c r="H114" s="76">
        <f ca="1">IF($C114="","",$E114*(1+IFERROR(INDEX(OFFSET(#REF!,0,H$2),MATCH(INDEX(#REF!,MATCH($C114,#REF!,0)),#REF!,0)),0)))</f>
        <v>0</v>
      </c>
      <c r="I114" s="4"/>
      <c r="J114" s="77" t="str">
        <f t="shared" si="35"/>
        <v/>
      </c>
      <c r="K114" s="77" t="str">
        <f t="shared" si="35"/>
        <v/>
      </c>
      <c r="L114" s="77" t="str">
        <f t="shared" si="35"/>
        <v/>
      </c>
      <c r="M114" s="77" t="str">
        <f t="shared" si="35"/>
        <v/>
      </c>
      <c r="N114" s="105" t="s">
        <v>981</v>
      </c>
      <c r="O114" s="14" t="s">
        <v>986</v>
      </c>
      <c r="P114" s="108" t="s">
        <v>980</v>
      </c>
      <c r="Q114" s="90" t="s">
        <v>963</v>
      </c>
      <c r="R114" s="86">
        <f t="shared" ref="R114" si="66">5000000-795000+795000</f>
        <v>5000000</v>
      </c>
    </row>
    <row r="115" spans="1:18" x14ac:dyDescent="0.25">
      <c r="A115" s="82" t="str" cm="1">
        <f t="array" ref="A115">IF(AND(ISBLANK($N115:$R115)),"",IF(ISBLANK($N115),$A114,INDEX(Mapping!$I:$I,MATCH($N115,Mapping!$H:$H,0))))</f>
        <v>IMCO Global Equity Pool</v>
      </c>
      <c r="B115" s="82" t="str">
        <f t="shared" si="32"/>
        <v>IMCO Owned</v>
      </c>
      <c r="C115" s="82" t="str">
        <f t="shared" si="33"/>
        <v>912796P94</v>
      </c>
      <c r="D115" s="82" t="b">
        <f t="shared" si="34"/>
        <v>1</v>
      </c>
      <c r="E115" s="76">
        <f>IF($C115="","",IFERROR(INDEX(#REF!,MATCH($C115,#REF!,0)),IF($B115="IMCO Owned",0,100)))</f>
        <v>0</v>
      </c>
      <c r="F115" s="76">
        <f ca="1">IF($C115="","",$E115*(1+IFERROR(INDEX(OFFSET(#REF!,0,F$2),MATCH(INDEX(#REF!,MATCH($C115,#REF!,0)),#REF!,0)),0)))</f>
        <v>0</v>
      </c>
      <c r="G115" s="76">
        <f ca="1">IF($C115="","",$E115*(1+IFERROR(INDEX(OFFSET(#REF!,0,G$2),MATCH(INDEX(#REF!,MATCH($C115,#REF!,0)),#REF!,0)),0)))</f>
        <v>0</v>
      </c>
      <c r="H115" s="76">
        <f ca="1">IF($C115="","",$E115*(1+IFERROR(INDEX(OFFSET(#REF!,0,H$2),MATCH(INDEX(#REF!,MATCH($C115,#REF!,0)),#REF!,0)),0)))</f>
        <v>0</v>
      </c>
      <c r="I115" s="4"/>
      <c r="J115" s="77">
        <f t="shared" si="35"/>
        <v>0</v>
      </c>
      <c r="K115" s="77">
        <f t="shared" ca="1" si="35"/>
        <v>0</v>
      </c>
      <c r="L115" s="77">
        <f t="shared" ca="1" si="35"/>
        <v>0</v>
      </c>
      <c r="M115" s="77">
        <f t="shared" ca="1" si="35"/>
        <v>0</v>
      </c>
      <c r="N115" s="96"/>
      <c r="O115" s="14"/>
      <c r="P115" s="96"/>
      <c r="Q115" s="90" t="s">
        <v>222</v>
      </c>
      <c r="R115" s="83">
        <v>0</v>
      </c>
    </row>
    <row r="116" spans="1:18" ht="15.75" thickBot="1" x14ac:dyDescent="0.3">
      <c r="A116" s="82" t="str" cm="1">
        <f t="array" ref="A116">IF(AND(ISBLANK($N116:$R116)),"",IF(ISBLANK($N116),$A115,INDEX(Mapping!$I:$I,MATCH($N116,Mapping!$H:$H,0))))</f>
        <v>IMCO Global Equity Pool</v>
      </c>
      <c r="B116" s="82" t="str">
        <f t="shared" si="32"/>
        <v>IMCO Owned</v>
      </c>
      <c r="C116" s="82" t="str">
        <f t="shared" si="33"/>
        <v>912796P94</v>
      </c>
      <c r="D116" s="82" t="b">
        <f t="shared" si="34"/>
        <v>0</v>
      </c>
      <c r="E116" s="76">
        <f>IF($C116="","",IFERROR(INDEX(#REF!,MATCH($C116,#REF!,0)),IF($B116="IMCO Owned",0,100)))</f>
        <v>0</v>
      </c>
      <c r="F116" s="76">
        <f ca="1">IF($C116="","",$E116*(1+IFERROR(INDEX(OFFSET(#REF!,0,F$2),MATCH(INDEX(#REF!,MATCH($C116,#REF!,0)),#REF!,0)),0)))</f>
        <v>0</v>
      </c>
      <c r="G116" s="76">
        <f ca="1">IF($C116="","",$E116*(1+IFERROR(INDEX(OFFSET(#REF!,0,G$2),MATCH(INDEX(#REF!,MATCH($C116,#REF!,0)),#REF!,0)),0)))</f>
        <v>0</v>
      </c>
      <c r="H116" s="76">
        <f ca="1">IF($C116="","",$E116*(1+IFERROR(INDEX(OFFSET(#REF!,0,H$2),MATCH(INDEX(#REF!,MATCH($C116,#REF!,0)),#REF!,0)),0)))</f>
        <v>0</v>
      </c>
      <c r="I116" s="4"/>
      <c r="J116" s="77" t="str">
        <f t="shared" si="35"/>
        <v/>
      </c>
      <c r="K116" s="77" t="str">
        <f t="shared" si="35"/>
        <v/>
      </c>
      <c r="L116" s="77" t="str">
        <f t="shared" si="35"/>
        <v/>
      </c>
      <c r="M116" s="77" t="str">
        <f t="shared" si="35"/>
        <v/>
      </c>
      <c r="N116" s="91"/>
      <c r="O116" s="92"/>
      <c r="P116" s="92"/>
      <c r="Q116" s="93" t="s">
        <v>50</v>
      </c>
      <c r="R116" s="110">
        <f t="shared" ref="R116" si="67">SUM(R114:R115)</f>
        <v>5000000</v>
      </c>
    </row>
    <row r="117" spans="1:18" ht="15.75" thickTop="1" x14ac:dyDescent="0.25">
      <c r="A117" s="82" t="str" cm="1">
        <f t="array" ref="A117">IF(AND(ISBLANK($N117:$R117)),"",IF(ISBLANK($N117),$A116,INDEX(Mapping!$I:$I,MATCH($N117,Mapping!$H:$H,0))))</f>
        <v/>
      </c>
      <c r="B117" s="82" t="str">
        <f t="shared" si="32"/>
        <v/>
      </c>
      <c r="C117" s="82" t="str">
        <f t="shared" si="33"/>
        <v/>
      </c>
      <c r="D117" s="82" t="str">
        <f t="shared" si="34"/>
        <v/>
      </c>
      <c r="E117" s="76" t="str">
        <f>IF($C117="","",IFERROR(INDEX(#REF!,MATCH($C117,#REF!,0)),IF($B117="IMCO Owned",0,100)))</f>
        <v/>
      </c>
      <c r="F117" s="76" t="str">
        <f ca="1">IF($C117="","",$E117*(1+IFERROR(INDEX(OFFSET(#REF!,0,F$2),MATCH(INDEX(#REF!,MATCH($C117,#REF!,0)),#REF!,0)),0)))</f>
        <v/>
      </c>
      <c r="G117" s="76" t="str">
        <f ca="1">IF($C117="","",$E117*(1+IFERROR(INDEX(OFFSET(#REF!,0,G$2),MATCH(INDEX(#REF!,MATCH($C117,#REF!,0)),#REF!,0)),0)))</f>
        <v/>
      </c>
      <c r="H117" s="76" t="str">
        <f ca="1">IF($C117="","",$E117*(1+IFERROR(INDEX(OFFSET(#REF!,0,H$2),MATCH(INDEX(#REF!,MATCH($C117,#REF!,0)),#REF!,0)),0)))</f>
        <v/>
      </c>
      <c r="I117" s="4"/>
      <c r="J117" s="77" t="str">
        <f t="shared" si="35"/>
        <v/>
      </c>
      <c r="K117" s="77" t="str">
        <f t="shared" si="35"/>
        <v/>
      </c>
      <c r="L117" s="77" t="str">
        <f t="shared" si="35"/>
        <v/>
      </c>
      <c r="M117" s="77" t="str">
        <f t="shared" si="35"/>
        <v/>
      </c>
    </row>
    <row r="118" spans="1:18" x14ac:dyDescent="0.25">
      <c r="A118" s="82" t="str" cm="1">
        <f t="array" ref="A118">IF(AND(ISBLANK($N118:$R118)),"",IF(ISBLANK($N118),$A117,INDEX(Mapping!$I:$I,MATCH($N118,Mapping!$H:$H,0))))</f>
        <v/>
      </c>
      <c r="B118" s="82" t="str">
        <f t="shared" si="32"/>
        <v/>
      </c>
      <c r="C118" s="82" t="str">
        <f t="shared" si="33"/>
        <v/>
      </c>
      <c r="D118" s="82" t="str">
        <f t="shared" si="34"/>
        <v/>
      </c>
      <c r="E118" s="76" t="str">
        <f>IF($C118="","",IFERROR(INDEX(#REF!,MATCH($C118,#REF!,0)),IF($B118="IMCO Owned",0,100)))</f>
        <v/>
      </c>
      <c r="F118" s="76" t="str">
        <f ca="1">IF($C118="","",$E118*(1+IFERROR(INDEX(OFFSET(#REF!,0,F$2),MATCH(INDEX(#REF!,MATCH($C118,#REF!,0)),#REF!,0)),0)))</f>
        <v/>
      </c>
      <c r="G118" s="76" t="str">
        <f ca="1">IF($C118="","",$E118*(1+IFERROR(INDEX(OFFSET(#REF!,0,G$2),MATCH(INDEX(#REF!,MATCH($C118,#REF!,0)),#REF!,0)),0)))</f>
        <v/>
      </c>
      <c r="H118" s="76" t="str">
        <f ca="1">IF($C118="","",$E118*(1+IFERROR(INDEX(OFFSET(#REF!,0,H$2),MATCH(INDEX(#REF!,MATCH($C118,#REF!,0)),#REF!,0)),0)))</f>
        <v/>
      </c>
      <c r="I118" s="4"/>
      <c r="J118" s="77" t="str">
        <f t="shared" si="35"/>
        <v/>
      </c>
      <c r="K118" s="77" t="str">
        <f t="shared" si="35"/>
        <v/>
      </c>
      <c r="L118" s="77" t="str">
        <f t="shared" si="35"/>
        <v/>
      </c>
      <c r="M118" s="77" t="str">
        <f t="shared" si="35"/>
        <v/>
      </c>
      <c r="N118" s="95" t="s">
        <v>58</v>
      </c>
      <c r="O118" s="89" t="s">
        <v>59</v>
      </c>
      <c r="P118" s="104" t="s">
        <v>60</v>
      </c>
      <c r="Q118" s="111" t="s">
        <v>61</v>
      </c>
      <c r="R118" s="84">
        <f t="shared" ref="R118" si="68">R113</f>
        <v>44985</v>
      </c>
    </row>
    <row r="119" spans="1:18" x14ac:dyDescent="0.25">
      <c r="A119" s="82" t="str" cm="1">
        <f t="array" ref="A119">IF(AND(ISBLANK($N119:$R119)),"",IF(ISBLANK($N119),$A118,INDEX(Mapping!$I:$I,MATCH($N119,Mapping!$H:$H,0))))</f>
        <v>IMCO EM Equity Pool</v>
      </c>
      <c r="B119" s="82" t="str">
        <f t="shared" si="32"/>
        <v>IMCO Owned</v>
      </c>
      <c r="C119" s="82" t="str">
        <f t="shared" si="33"/>
        <v>912796P94</v>
      </c>
      <c r="D119" s="82" t="b">
        <f t="shared" si="34"/>
        <v>0</v>
      </c>
      <c r="E119" s="76">
        <f>IF($C119="","",IFERROR(INDEX(#REF!,MATCH($C119,#REF!,0)),IF($B119="IMCO Owned",0,100)))</f>
        <v>0</v>
      </c>
      <c r="F119" s="76">
        <f ca="1">IF($C119="","",$E119*(1+IFERROR(INDEX(OFFSET(#REF!,0,F$2),MATCH(INDEX(#REF!,MATCH($C119,#REF!,0)),#REF!,0)),0)))</f>
        <v>0</v>
      </c>
      <c r="G119" s="76">
        <f ca="1">IF($C119="","",$E119*(1+IFERROR(INDEX(OFFSET(#REF!,0,G$2),MATCH(INDEX(#REF!,MATCH($C119,#REF!,0)),#REF!,0)),0)))</f>
        <v>0</v>
      </c>
      <c r="H119" s="76">
        <f ca="1">IF($C119="","",$E119*(1+IFERROR(INDEX(OFFSET(#REF!,0,H$2),MATCH(INDEX(#REF!,MATCH($C119,#REF!,0)),#REF!,0)),0)))</f>
        <v>0</v>
      </c>
      <c r="J119" s="77" t="str">
        <f t="shared" si="35"/>
        <v/>
      </c>
      <c r="K119" s="77" t="str">
        <f t="shared" si="35"/>
        <v/>
      </c>
      <c r="L119" s="77" t="str">
        <f t="shared" si="35"/>
        <v/>
      </c>
      <c r="M119" s="77" t="str">
        <f t="shared" si="35"/>
        <v/>
      </c>
      <c r="N119" s="96" t="s">
        <v>984</v>
      </c>
      <c r="O119" s="14" t="s">
        <v>986</v>
      </c>
      <c r="P119" s="108" t="s">
        <v>980</v>
      </c>
      <c r="Q119" s="90" t="s">
        <v>963</v>
      </c>
      <c r="R119" s="86">
        <f t="shared" ref="R119" si="69">20000000-15505000+15505000</f>
        <v>20000000</v>
      </c>
    </row>
    <row r="120" spans="1:18" x14ac:dyDescent="0.25">
      <c r="A120" s="82" t="str" cm="1">
        <f t="array" ref="A120">IF(AND(ISBLANK($N120:$R120)),"",IF(ISBLANK($N120),$A119,INDEX(Mapping!$I:$I,MATCH($N120,Mapping!$H:$H,0))))</f>
        <v>IMCO EM Equity Pool</v>
      </c>
      <c r="B120" s="82" t="str">
        <f t="shared" si="32"/>
        <v>IMCO Owned</v>
      </c>
      <c r="C120" s="82" t="str">
        <f t="shared" si="33"/>
        <v>912796P94</v>
      </c>
      <c r="D120" s="82" t="b">
        <f t="shared" si="34"/>
        <v>1</v>
      </c>
      <c r="E120" s="76">
        <f>IF($C120="","",IFERROR(INDEX(#REF!,MATCH($C120,#REF!,0)),IF($B120="IMCO Owned",0,100)))</f>
        <v>0</v>
      </c>
      <c r="F120" s="76">
        <f ca="1">IF($C120="","",$E120*(1+IFERROR(INDEX(OFFSET(#REF!,0,F$2),MATCH(INDEX(#REF!,MATCH($C120,#REF!,0)),#REF!,0)),0)))</f>
        <v>0</v>
      </c>
      <c r="G120" s="76">
        <f ca="1">IF($C120="","",$E120*(1+IFERROR(INDEX(OFFSET(#REF!,0,G$2),MATCH(INDEX(#REF!,MATCH($C120,#REF!,0)),#REF!,0)),0)))</f>
        <v>0</v>
      </c>
      <c r="H120" s="76">
        <f ca="1">IF($C120="","",$E120*(1+IFERROR(INDEX(OFFSET(#REF!,0,H$2),MATCH(INDEX(#REF!,MATCH($C120,#REF!,0)),#REF!,0)),0)))</f>
        <v>0</v>
      </c>
      <c r="I120" s="4"/>
      <c r="J120" s="77">
        <f t="shared" si="35"/>
        <v>0</v>
      </c>
      <c r="K120" s="77">
        <f t="shared" ca="1" si="35"/>
        <v>0</v>
      </c>
      <c r="L120" s="77">
        <f t="shared" ca="1" si="35"/>
        <v>0</v>
      </c>
      <c r="M120" s="77">
        <f t="shared" ca="1" si="35"/>
        <v>0</v>
      </c>
      <c r="N120" s="96"/>
      <c r="O120" s="14"/>
      <c r="P120" s="96"/>
      <c r="Q120" s="90" t="s">
        <v>245</v>
      </c>
      <c r="R120" s="83">
        <v>0</v>
      </c>
    </row>
    <row r="121" spans="1:18" ht="15.75" thickBot="1" x14ac:dyDescent="0.3">
      <c r="A121" s="82" t="str" cm="1">
        <f t="array" ref="A121">IF(AND(ISBLANK($N121:$R121)),"",IF(ISBLANK($N121),$A120,INDEX(Mapping!$I:$I,MATCH($N121,Mapping!$H:$H,0))))</f>
        <v>IMCO EM Equity Pool</v>
      </c>
      <c r="B121" s="82" t="str">
        <f t="shared" si="32"/>
        <v>IMCO Owned</v>
      </c>
      <c r="C121" s="82" t="str">
        <f t="shared" si="33"/>
        <v>912796P94</v>
      </c>
      <c r="D121" s="82" t="b">
        <f t="shared" si="34"/>
        <v>0</v>
      </c>
      <c r="E121" s="76">
        <f>IF($C121="","",IFERROR(INDEX(#REF!,MATCH($C121,#REF!,0)),IF($B121="IMCO Owned",0,100)))</f>
        <v>0</v>
      </c>
      <c r="F121" s="76">
        <f ca="1">IF($C121="","",$E121*(1+IFERROR(INDEX(OFFSET(#REF!,0,F$2),MATCH(INDEX(#REF!,MATCH($C121,#REF!,0)),#REF!,0)),0)))</f>
        <v>0</v>
      </c>
      <c r="G121" s="76">
        <f ca="1">IF($C121="","",$E121*(1+IFERROR(INDEX(OFFSET(#REF!,0,G$2),MATCH(INDEX(#REF!,MATCH($C121,#REF!,0)),#REF!,0)),0)))</f>
        <v>0</v>
      </c>
      <c r="H121" s="76">
        <f ca="1">IF($C121="","",$E121*(1+IFERROR(INDEX(OFFSET(#REF!,0,H$2),MATCH(INDEX(#REF!,MATCH($C121,#REF!,0)),#REF!,0)),0)))</f>
        <v>0</v>
      </c>
      <c r="I121" s="4"/>
      <c r="J121" s="77" t="str">
        <f t="shared" si="35"/>
        <v/>
      </c>
      <c r="K121" s="77" t="str">
        <f t="shared" si="35"/>
        <v/>
      </c>
      <c r="L121" s="77" t="str">
        <f t="shared" si="35"/>
        <v/>
      </c>
      <c r="M121" s="77" t="str">
        <f t="shared" si="35"/>
        <v/>
      </c>
      <c r="N121" s="91"/>
      <c r="O121" s="92"/>
      <c r="P121" s="92"/>
      <c r="Q121" s="93" t="s">
        <v>50</v>
      </c>
      <c r="R121" s="110">
        <f t="shared" ref="R121" si="70">SUM(R119:R120)</f>
        <v>20000000</v>
      </c>
    </row>
    <row r="122" spans="1:18" ht="15.75" thickTop="1" x14ac:dyDescent="0.25">
      <c r="A122" s="82" t="str" cm="1">
        <f t="array" ref="A122">IF(AND(ISBLANK($N122:$R122)),"",IF(ISBLANK($N122),$A121,INDEX(Mapping!$I:$I,MATCH($N122,Mapping!$H:$H,0))))</f>
        <v/>
      </c>
      <c r="B122" s="82" t="str">
        <f t="shared" si="32"/>
        <v/>
      </c>
      <c r="C122" s="82" t="str">
        <f t="shared" si="33"/>
        <v/>
      </c>
      <c r="D122" s="82" t="str">
        <f t="shared" si="34"/>
        <v/>
      </c>
      <c r="E122" s="76" t="str">
        <f>IF($C122="","",IFERROR(INDEX(#REF!,MATCH($C122,#REF!,0)),IF($B122="IMCO Owned",0,100)))</f>
        <v/>
      </c>
      <c r="F122" s="76" t="str">
        <f ca="1">IF($C122="","",$E122*(1+IFERROR(INDEX(OFFSET(#REF!,0,F$2),MATCH(INDEX(#REF!,MATCH($C122,#REF!,0)),#REF!,0)),0)))</f>
        <v/>
      </c>
      <c r="G122" s="76" t="str">
        <f ca="1">IF($C122="","",$E122*(1+IFERROR(INDEX(OFFSET(#REF!,0,G$2),MATCH(INDEX(#REF!,MATCH($C122,#REF!,0)),#REF!,0)),0)))</f>
        <v/>
      </c>
      <c r="H122" s="76" t="str">
        <f ca="1">IF($C122="","",$E122*(1+IFERROR(INDEX(OFFSET(#REF!,0,H$2),MATCH(INDEX(#REF!,MATCH($C122,#REF!,0)),#REF!,0)),0)))</f>
        <v/>
      </c>
      <c r="I122" s="4"/>
      <c r="J122" s="77" t="str">
        <f t="shared" si="35"/>
        <v/>
      </c>
      <c r="K122" s="77" t="str">
        <f t="shared" si="35"/>
        <v/>
      </c>
      <c r="L122" s="77" t="str">
        <f t="shared" si="35"/>
        <v/>
      </c>
      <c r="M122" s="77" t="str">
        <f t="shared" si="35"/>
        <v/>
      </c>
    </row>
    <row r="123" spans="1:18" x14ac:dyDescent="0.25">
      <c r="A123" s="82" t="str" cm="1">
        <f t="array" ref="A123">IF(AND(ISBLANK($N123:$R123)),"",IF(ISBLANK($N123),$A122,INDEX(Mapping!$I:$I,MATCH($N123,Mapping!$H:$H,0))))</f>
        <v/>
      </c>
      <c r="B123" s="82" t="str">
        <f t="shared" si="32"/>
        <v/>
      </c>
      <c r="C123" s="82" t="str">
        <f t="shared" si="33"/>
        <v/>
      </c>
      <c r="D123" s="82" t="str">
        <f t="shared" si="34"/>
        <v/>
      </c>
      <c r="E123" s="76" t="str">
        <f>IF($C123="","",IFERROR(INDEX(#REF!,MATCH($C123,#REF!,0)),IF($B123="IMCO Owned",0,100)))</f>
        <v/>
      </c>
      <c r="F123" s="76" t="str">
        <f ca="1">IF($C123="","",$E123*(1+IFERROR(INDEX(OFFSET(#REF!,0,F$2),MATCH(INDEX(#REF!,MATCH($C123,#REF!,0)),#REF!,0)),0)))</f>
        <v/>
      </c>
      <c r="G123" s="76" t="str">
        <f ca="1">IF($C123="","",$E123*(1+IFERROR(INDEX(OFFSET(#REF!,0,G$2),MATCH(INDEX(#REF!,MATCH($C123,#REF!,0)),#REF!,0)),0)))</f>
        <v/>
      </c>
      <c r="H123" s="76" t="str">
        <f ca="1">IF($C123="","",$E123*(1+IFERROR(INDEX(OFFSET(#REF!,0,H$2),MATCH(INDEX(#REF!,MATCH($C123,#REF!,0)),#REF!,0)),0)))</f>
        <v/>
      </c>
      <c r="I123" s="4"/>
      <c r="J123" s="77" t="str">
        <f t="shared" si="35"/>
        <v/>
      </c>
      <c r="K123" s="77" t="str">
        <f t="shared" si="35"/>
        <v/>
      </c>
      <c r="L123" s="77" t="str">
        <f t="shared" si="35"/>
        <v/>
      </c>
      <c r="M123" s="77" t="str">
        <f t="shared" si="35"/>
        <v/>
      </c>
      <c r="N123" s="95" t="s">
        <v>58</v>
      </c>
      <c r="O123" s="89" t="s">
        <v>59</v>
      </c>
      <c r="P123" s="104" t="s">
        <v>60</v>
      </c>
      <c r="Q123" s="111" t="s">
        <v>61</v>
      </c>
      <c r="R123" s="84">
        <f t="shared" ref="R123" si="71">R113</f>
        <v>44985</v>
      </c>
    </row>
    <row r="124" spans="1:18" x14ac:dyDescent="0.25">
      <c r="A124" s="82" t="str" cm="1">
        <f t="array" ref="A124">IF(AND(ISBLANK($N124:$R124)),"",IF(ISBLANK($N124),$A123,INDEX(Mapping!$I:$I,MATCH($N124,Mapping!$H:$H,0))))</f>
        <v>IMCO EM Equity Pool</v>
      </c>
      <c r="B124" s="82" t="str">
        <f t="shared" si="32"/>
        <v>IMCO Owned</v>
      </c>
      <c r="C124" s="82" t="str">
        <f t="shared" si="33"/>
        <v>912796YY9</v>
      </c>
      <c r="D124" s="82" t="b">
        <f t="shared" si="34"/>
        <v>0</v>
      </c>
      <c r="E124" s="76">
        <f>IF($C124="","",IFERROR(INDEX(#REF!,MATCH($C124,#REF!,0)),IF($B124="IMCO Owned",0,100)))</f>
        <v>0</v>
      </c>
      <c r="F124" s="76">
        <f ca="1">IF($C124="","",$E124*(1+IFERROR(INDEX(OFFSET(#REF!,0,F$2),MATCH(INDEX(#REF!,MATCH($C124,#REF!,0)),#REF!,0)),0)))</f>
        <v>0</v>
      </c>
      <c r="G124" s="76">
        <f ca="1">IF($C124="","",$E124*(1+IFERROR(INDEX(OFFSET(#REF!,0,G$2),MATCH(INDEX(#REF!,MATCH($C124,#REF!,0)),#REF!,0)),0)))</f>
        <v>0</v>
      </c>
      <c r="H124" s="76">
        <f ca="1">IF($C124="","",$E124*(1+IFERROR(INDEX(OFFSET(#REF!,0,H$2),MATCH(INDEX(#REF!,MATCH($C124,#REF!,0)),#REF!,0)),0)))</f>
        <v>0</v>
      </c>
      <c r="I124" s="4"/>
      <c r="J124" s="77" t="str">
        <f t="shared" si="35"/>
        <v/>
      </c>
      <c r="K124" s="77" t="str">
        <f t="shared" si="35"/>
        <v/>
      </c>
      <c r="L124" s="77" t="str">
        <f t="shared" si="35"/>
        <v/>
      </c>
      <c r="M124" s="77" t="str">
        <f t="shared" si="35"/>
        <v/>
      </c>
      <c r="N124" s="96" t="s">
        <v>984</v>
      </c>
      <c r="O124" s="14" t="s">
        <v>989</v>
      </c>
      <c r="P124" s="108" t="s">
        <v>983</v>
      </c>
      <c r="Q124" s="90" t="s">
        <v>963</v>
      </c>
      <c r="R124" s="86">
        <v>5000000</v>
      </c>
    </row>
    <row r="125" spans="1:18" x14ac:dyDescent="0.25">
      <c r="A125" s="82" t="str" cm="1">
        <f t="array" ref="A125">IF(AND(ISBLANK($N125:$R125)),"",IF(ISBLANK($N125),$A124,INDEX(Mapping!$I:$I,MATCH($N125,Mapping!$H:$H,0))))</f>
        <v>IMCO EM Equity Pool</v>
      </c>
      <c r="B125" s="82" t="str">
        <f t="shared" si="32"/>
        <v>IMCO Owned</v>
      </c>
      <c r="C125" s="82" t="str">
        <f t="shared" si="33"/>
        <v>912796YY9</v>
      </c>
      <c r="D125" s="82" t="b">
        <f t="shared" si="34"/>
        <v>1</v>
      </c>
      <c r="E125" s="76">
        <f>IF($C125="","",IFERROR(INDEX(#REF!,MATCH($C125,#REF!,0)),IF($B125="IMCO Owned",0,100)))</f>
        <v>0</v>
      </c>
      <c r="F125" s="76">
        <f ca="1">IF($C125="","",$E125*(1+IFERROR(INDEX(OFFSET(#REF!,0,F$2),MATCH(INDEX(#REF!,MATCH($C125,#REF!,0)),#REF!,0)),0)))</f>
        <v>0</v>
      </c>
      <c r="G125" s="76">
        <f ca="1">IF($C125="","",$E125*(1+IFERROR(INDEX(OFFSET(#REF!,0,G$2),MATCH(INDEX(#REF!,MATCH($C125,#REF!,0)),#REF!,0)),0)))</f>
        <v>0</v>
      </c>
      <c r="H125" s="76">
        <f ca="1">IF($C125="","",$E125*(1+IFERROR(INDEX(OFFSET(#REF!,0,H$2),MATCH(INDEX(#REF!,MATCH($C125,#REF!,0)),#REF!,0)),0)))</f>
        <v>0</v>
      </c>
      <c r="I125" s="4"/>
      <c r="J125" s="77">
        <f t="shared" si="35"/>
        <v>0</v>
      </c>
      <c r="K125" s="77">
        <f t="shared" ca="1" si="35"/>
        <v>0</v>
      </c>
      <c r="L125" s="77">
        <f t="shared" ca="1" si="35"/>
        <v>0</v>
      </c>
      <c r="M125" s="77">
        <f t="shared" ca="1" si="35"/>
        <v>0</v>
      </c>
      <c r="N125" s="96"/>
      <c r="O125" s="14"/>
      <c r="P125" s="96"/>
      <c r="Q125" s="90" t="s">
        <v>245</v>
      </c>
      <c r="R125" s="83">
        <v>0</v>
      </c>
    </row>
    <row r="126" spans="1:18" ht="15.75" thickBot="1" x14ac:dyDescent="0.3">
      <c r="A126" s="82" t="str" cm="1">
        <f t="array" ref="A126">IF(AND(ISBLANK($N126:$R126)),"",IF(ISBLANK($N126),$A125,INDEX(Mapping!$I:$I,MATCH($N126,Mapping!$H:$H,0))))</f>
        <v>IMCO EM Equity Pool</v>
      </c>
      <c r="B126" s="82" t="str">
        <f t="shared" si="32"/>
        <v>IMCO Owned</v>
      </c>
      <c r="C126" s="82" t="str">
        <f t="shared" si="33"/>
        <v>912796YY9</v>
      </c>
      <c r="D126" s="82" t="b">
        <f t="shared" si="34"/>
        <v>0</v>
      </c>
      <c r="E126" s="76">
        <f>IF($C126="","",IFERROR(INDEX(#REF!,MATCH($C126,#REF!,0)),IF($B126="IMCO Owned",0,100)))</f>
        <v>0</v>
      </c>
      <c r="F126" s="76">
        <f ca="1">IF($C126="","",$E126*(1+IFERROR(INDEX(OFFSET(#REF!,0,F$2),MATCH(INDEX(#REF!,MATCH($C126,#REF!,0)),#REF!,0)),0)))</f>
        <v>0</v>
      </c>
      <c r="G126" s="76">
        <f ca="1">IF($C126="","",$E126*(1+IFERROR(INDEX(OFFSET(#REF!,0,G$2),MATCH(INDEX(#REF!,MATCH($C126,#REF!,0)),#REF!,0)),0)))</f>
        <v>0</v>
      </c>
      <c r="H126" s="76">
        <f ca="1">IF($C126="","",$E126*(1+IFERROR(INDEX(OFFSET(#REF!,0,H$2),MATCH(INDEX(#REF!,MATCH($C126,#REF!,0)),#REF!,0)),0)))</f>
        <v>0</v>
      </c>
      <c r="I126" s="4"/>
      <c r="J126" s="77" t="str">
        <f t="shared" si="35"/>
        <v/>
      </c>
      <c r="K126" s="77" t="str">
        <f t="shared" si="35"/>
        <v/>
      </c>
      <c r="L126" s="77" t="str">
        <f t="shared" si="35"/>
        <v/>
      </c>
      <c r="M126" s="77" t="str">
        <f t="shared" si="35"/>
        <v/>
      </c>
      <c r="N126" s="91"/>
      <c r="O126" s="92"/>
      <c r="P126" s="92"/>
      <c r="Q126" s="93" t="s">
        <v>50</v>
      </c>
      <c r="R126" s="110">
        <f t="shared" ref="R126" si="72">SUM(R124:R125)</f>
        <v>5000000</v>
      </c>
    </row>
    <row r="127" spans="1:18" ht="15.75" thickTop="1" x14ac:dyDescent="0.25">
      <c r="A127" s="82" t="str" cm="1">
        <f t="array" ref="A127">IF(AND(ISBLANK($N127:$R127)),"",IF(ISBLANK($N127),$A126,INDEX(Mapping!$I:$I,MATCH($N127,Mapping!$H:$H,0))))</f>
        <v/>
      </c>
      <c r="B127" s="82" t="str">
        <f t="shared" si="32"/>
        <v/>
      </c>
      <c r="C127" s="82" t="str">
        <f t="shared" si="33"/>
        <v/>
      </c>
      <c r="D127" s="82" t="str">
        <f t="shared" si="34"/>
        <v/>
      </c>
      <c r="E127" s="76" t="str">
        <f>IF($C127="","",IFERROR(INDEX(#REF!,MATCH($C127,#REF!,0)),IF($B127="IMCO Owned",0,100)))</f>
        <v/>
      </c>
      <c r="F127" s="76" t="str">
        <f ca="1">IF($C127="","",$E127*(1+IFERROR(INDEX(OFFSET(#REF!,0,F$2),MATCH(INDEX(#REF!,MATCH($C127,#REF!,0)),#REF!,0)),0)))</f>
        <v/>
      </c>
      <c r="G127" s="76" t="str">
        <f ca="1">IF($C127="","",$E127*(1+IFERROR(INDEX(OFFSET(#REF!,0,G$2),MATCH(INDEX(#REF!,MATCH($C127,#REF!,0)),#REF!,0)),0)))</f>
        <v/>
      </c>
      <c r="H127" s="76" t="str">
        <f ca="1">IF($C127="","",$E127*(1+IFERROR(INDEX(OFFSET(#REF!,0,H$2),MATCH(INDEX(#REF!,MATCH($C127,#REF!,0)),#REF!,0)),0)))</f>
        <v/>
      </c>
      <c r="I127" s="4"/>
      <c r="J127" s="77" t="str">
        <f t="shared" si="35"/>
        <v/>
      </c>
      <c r="K127" s="77" t="str">
        <f t="shared" si="35"/>
        <v/>
      </c>
      <c r="L127" s="77" t="str">
        <f t="shared" si="35"/>
        <v/>
      </c>
      <c r="M127" s="77" t="str">
        <f t="shared" si="35"/>
        <v/>
      </c>
    </row>
    <row r="128" spans="1:18" x14ac:dyDescent="0.25">
      <c r="A128" s="82" t="str" cm="1">
        <f t="array" ref="A128">IF(AND(ISBLANK($N128:$R128)),"",IF(ISBLANK($N128),$A127,INDEX(Mapping!$I:$I,MATCH($N128,Mapping!$H:$H,0))))</f>
        <v/>
      </c>
      <c r="B128" s="82" t="str">
        <f t="shared" si="32"/>
        <v/>
      </c>
      <c r="C128" s="82" t="str">
        <f t="shared" si="33"/>
        <v/>
      </c>
      <c r="D128" s="82" t="str">
        <f t="shared" si="34"/>
        <v/>
      </c>
      <c r="E128" s="76" t="str">
        <f>IF($C128="","",IFERROR(INDEX(#REF!,MATCH($C128,#REF!,0)),IF($B128="IMCO Owned",0,100)))</f>
        <v/>
      </c>
      <c r="F128" s="76" t="str">
        <f ca="1">IF($C128="","",$E128*(1+IFERROR(INDEX(OFFSET(#REF!,0,F$2),MATCH(INDEX(#REF!,MATCH($C128,#REF!,0)),#REF!,0)),0)))</f>
        <v/>
      </c>
      <c r="G128" s="76" t="str">
        <f ca="1">IF($C128="","",$E128*(1+IFERROR(INDEX(OFFSET(#REF!,0,G$2),MATCH(INDEX(#REF!,MATCH($C128,#REF!,0)),#REF!,0)),0)))</f>
        <v/>
      </c>
      <c r="H128" s="76" t="str">
        <f ca="1">IF($C128="","",$E128*(1+IFERROR(INDEX(OFFSET(#REF!,0,H$2),MATCH(INDEX(#REF!,MATCH($C128,#REF!,0)),#REF!,0)),0)))</f>
        <v/>
      </c>
      <c r="I128" s="4"/>
      <c r="J128" s="77" t="str">
        <f t="shared" si="35"/>
        <v/>
      </c>
      <c r="K128" s="77" t="str">
        <f t="shared" si="35"/>
        <v/>
      </c>
      <c r="L128" s="77" t="str">
        <f t="shared" si="35"/>
        <v/>
      </c>
      <c r="M128" s="77" t="str">
        <f t="shared" si="35"/>
        <v/>
      </c>
      <c r="N128" s="95" t="s">
        <v>58</v>
      </c>
      <c r="O128" s="89" t="s">
        <v>59</v>
      </c>
      <c r="P128" s="104" t="s">
        <v>60</v>
      </c>
      <c r="Q128" s="111" t="s">
        <v>61</v>
      </c>
      <c r="R128" s="84">
        <f t="shared" ref="R128" si="73">R123</f>
        <v>44985</v>
      </c>
    </row>
    <row r="129" spans="1:18" x14ac:dyDescent="0.25">
      <c r="A129" s="82" t="str" cm="1">
        <f t="array" ref="A129">IF(AND(ISBLANK($N129:$R129)),"",IF(ISBLANK($N129),$A128,INDEX(Mapping!$I:$I,MATCH($N129,Mapping!$H:$H,0))))</f>
        <v>IMCO Global Equity Pool</v>
      </c>
      <c r="B129" s="82" t="str">
        <f t="shared" si="32"/>
        <v>IMCO Owned</v>
      </c>
      <c r="C129" s="82" t="str">
        <f t="shared" si="33"/>
        <v>912796YY9</v>
      </c>
      <c r="D129" s="82" t="b">
        <f t="shared" si="34"/>
        <v>0</v>
      </c>
      <c r="E129" s="76">
        <f>IF($C129="","",IFERROR(INDEX(#REF!,MATCH($C129,#REF!,0)),IF($B129="IMCO Owned",0,100)))</f>
        <v>0</v>
      </c>
      <c r="F129" s="76">
        <f ca="1">IF($C129="","",$E129*(1+IFERROR(INDEX(OFFSET(#REF!,0,F$2),MATCH(INDEX(#REF!,MATCH($C129,#REF!,0)),#REF!,0)),0)))</f>
        <v>0</v>
      </c>
      <c r="G129" s="76">
        <f ca="1">IF($C129="","",$E129*(1+IFERROR(INDEX(OFFSET(#REF!,0,G$2),MATCH(INDEX(#REF!,MATCH($C129,#REF!,0)),#REF!,0)),0)))</f>
        <v>0</v>
      </c>
      <c r="H129" s="76">
        <f ca="1">IF($C129="","",$E129*(1+IFERROR(INDEX(OFFSET(#REF!,0,H$2),MATCH(INDEX(#REF!,MATCH($C129,#REF!,0)),#REF!,0)),0)))</f>
        <v>0</v>
      </c>
      <c r="J129" s="77" t="str">
        <f t="shared" si="35"/>
        <v/>
      </c>
      <c r="K129" s="77" t="str">
        <f t="shared" si="35"/>
        <v/>
      </c>
      <c r="L129" s="77" t="str">
        <f t="shared" si="35"/>
        <v/>
      </c>
      <c r="M129" s="77" t="str">
        <f t="shared" si="35"/>
        <v/>
      </c>
      <c r="N129" s="105" t="s">
        <v>981</v>
      </c>
      <c r="O129" s="14" t="s">
        <v>989</v>
      </c>
      <c r="P129" s="108" t="s">
        <v>983</v>
      </c>
      <c r="Q129" s="90" t="s">
        <v>963</v>
      </c>
      <c r="R129" s="86">
        <v>15000000</v>
      </c>
    </row>
    <row r="130" spans="1:18" x14ac:dyDescent="0.25">
      <c r="A130" s="82" t="str" cm="1">
        <f t="array" ref="A130">IF(AND(ISBLANK($N130:$R130)),"",IF(ISBLANK($N130),$A129,INDEX(Mapping!$I:$I,MATCH($N130,Mapping!$H:$H,0))))</f>
        <v>IMCO Global Equity Pool</v>
      </c>
      <c r="B130" s="82" t="str">
        <f t="shared" si="32"/>
        <v>IMCO Owned</v>
      </c>
      <c r="C130" s="82" t="str">
        <f t="shared" si="33"/>
        <v>912796YY9</v>
      </c>
      <c r="D130" s="82" t="b">
        <f t="shared" si="34"/>
        <v>1</v>
      </c>
      <c r="E130" s="76">
        <f>IF($C130="","",IFERROR(INDEX(#REF!,MATCH($C130,#REF!,0)),IF($B130="IMCO Owned",0,100)))</f>
        <v>0</v>
      </c>
      <c r="F130" s="76">
        <f ca="1">IF($C130="","",$E130*(1+IFERROR(INDEX(OFFSET(#REF!,0,F$2),MATCH(INDEX(#REF!,MATCH($C130,#REF!,0)),#REF!,0)),0)))</f>
        <v>0</v>
      </c>
      <c r="G130" s="76">
        <f ca="1">IF($C130="","",$E130*(1+IFERROR(INDEX(OFFSET(#REF!,0,G$2),MATCH(INDEX(#REF!,MATCH($C130,#REF!,0)),#REF!,0)),0)))</f>
        <v>0</v>
      </c>
      <c r="H130" s="76">
        <f ca="1">IF($C130="","",$E130*(1+IFERROR(INDEX(OFFSET(#REF!,0,H$2),MATCH(INDEX(#REF!,MATCH($C130,#REF!,0)),#REF!,0)),0)))</f>
        <v>0</v>
      </c>
      <c r="I130" s="4"/>
      <c r="J130" s="77">
        <f t="shared" si="35"/>
        <v>0</v>
      </c>
      <c r="K130" s="77">
        <f t="shared" ca="1" si="35"/>
        <v>0</v>
      </c>
      <c r="L130" s="77">
        <f t="shared" ca="1" si="35"/>
        <v>0</v>
      </c>
      <c r="M130" s="77">
        <f t="shared" ca="1" si="35"/>
        <v>0</v>
      </c>
      <c r="N130" s="96"/>
      <c r="O130" s="14"/>
      <c r="P130" s="96"/>
      <c r="Q130" s="90" t="s">
        <v>222</v>
      </c>
      <c r="R130" s="83">
        <v>0</v>
      </c>
    </row>
    <row r="131" spans="1:18" ht="15.75" thickBot="1" x14ac:dyDescent="0.3">
      <c r="A131" s="82" t="str" cm="1">
        <f t="array" ref="A131">IF(AND(ISBLANK($N131:$R131)),"",IF(ISBLANK($N131),$A130,INDEX(Mapping!$I:$I,MATCH($N131,Mapping!$H:$H,0))))</f>
        <v>IMCO Global Equity Pool</v>
      </c>
      <c r="B131" s="82" t="str">
        <f t="shared" si="32"/>
        <v>IMCO Owned</v>
      </c>
      <c r="C131" s="82" t="str">
        <f t="shared" si="33"/>
        <v>912796YY9</v>
      </c>
      <c r="D131" s="82" t="b">
        <f t="shared" si="34"/>
        <v>0</v>
      </c>
      <c r="E131" s="76">
        <f>IF($C131="","",IFERROR(INDEX(#REF!,MATCH($C131,#REF!,0)),IF($B131="IMCO Owned",0,100)))</f>
        <v>0</v>
      </c>
      <c r="F131" s="76">
        <f ca="1">IF($C131="","",$E131*(1+IFERROR(INDEX(OFFSET(#REF!,0,F$2),MATCH(INDEX(#REF!,MATCH($C131,#REF!,0)),#REF!,0)),0)))</f>
        <v>0</v>
      </c>
      <c r="G131" s="76">
        <f ca="1">IF($C131="","",$E131*(1+IFERROR(INDEX(OFFSET(#REF!,0,G$2),MATCH(INDEX(#REF!,MATCH($C131,#REF!,0)),#REF!,0)),0)))</f>
        <v>0</v>
      </c>
      <c r="H131" s="76">
        <f ca="1">IF($C131="","",$E131*(1+IFERROR(INDEX(OFFSET(#REF!,0,H$2),MATCH(INDEX(#REF!,MATCH($C131,#REF!,0)),#REF!,0)),0)))</f>
        <v>0</v>
      </c>
      <c r="I131" s="4"/>
      <c r="J131" s="77" t="str">
        <f t="shared" si="35"/>
        <v/>
      </c>
      <c r="K131" s="77" t="str">
        <f t="shared" si="35"/>
        <v/>
      </c>
      <c r="L131" s="77" t="str">
        <f t="shared" si="35"/>
        <v/>
      </c>
      <c r="M131" s="77" t="str">
        <f t="shared" si="35"/>
        <v/>
      </c>
      <c r="N131" s="91"/>
      <c r="O131" s="92"/>
      <c r="P131" s="92"/>
      <c r="Q131" s="93" t="s">
        <v>50</v>
      </c>
      <c r="R131" s="110">
        <f t="shared" ref="R131" si="74">SUM(R129:R130)</f>
        <v>15000000</v>
      </c>
    </row>
    <row r="132" spans="1:18" ht="15.75" thickTop="1" x14ac:dyDescent="0.25">
      <c r="A132" s="82" t="str" cm="1">
        <f t="array" ref="A132">IF(AND(ISBLANK($N132:$R132)),"",IF(ISBLANK($N132),$A131,INDEX(Mapping!$I:$I,MATCH($N132,Mapping!$H:$H,0))))</f>
        <v/>
      </c>
      <c r="B132" s="82" t="str">
        <f t="shared" si="32"/>
        <v/>
      </c>
      <c r="C132" s="82" t="str">
        <f t="shared" si="33"/>
        <v/>
      </c>
      <c r="D132" s="82" t="str">
        <f t="shared" si="34"/>
        <v/>
      </c>
      <c r="E132" s="76" t="str">
        <f>IF($C132="","",IFERROR(INDEX(#REF!,MATCH($C132,#REF!,0)),IF($B132="IMCO Owned",0,100)))</f>
        <v/>
      </c>
      <c r="F132" s="76" t="str">
        <f ca="1">IF($C132="","",$E132*(1+IFERROR(INDEX(OFFSET(#REF!,0,F$2),MATCH(INDEX(#REF!,MATCH($C132,#REF!,0)),#REF!,0)),0)))</f>
        <v/>
      </c>
      <c r="G132" s="76" t="str">
        <f ca="1">IF($C132="","",$E132*(1+IFERROR(INDEX(OFFSET(#REF!,0,G$2),MATCH(INDEX(#REF!,MATCH($C132,#REF!,0)),#REF!,0)),0)))</f>
        <v/>
      </c>
      <c r="H132" s="76" t="str">
        <f ca="1">IF($C132="","",$E132*(1+IFERROR(INDEX(OFFSET(#REF!,0,H$2),MATCH(INDEX(#REF!,MATCH($C132,#REF!,0)),#REF!,0)),0)))</f>
        <v/>
      </c>
      <c r="I132" s="4"/>
      <c r="J132" s="77" t="str">
        <f t="shared" si="35"/>
        <v/>
      </c>
      <c r="K132" s="77" t="str">
        <f t="shared" si="35"/>
        <v/>
      </c>
      <c r="L132" s="77" t="str">
        <f t="shared" si="35"/>
        <v/>
      </c>
      <c r="M132" s="77" t="str">
        <f t="shared" ref="M132:M195" si="75">IF($A132="","",IF($D132,$R132*H132/100*IF($B132="Broker Owned",1,-1),""))</f>
        <v/>
      </c>
      <c r="P132" s="109"/>
    </row>
    <row r="133" spans="1:18" x14ac:dyDescent="0.25">
      <c r="A133" s="82" t="str" cm="1">
        <f t="array" ref="A133">IF(AND(ISBLANK($N133:$R133)),"",IF(ISBLANK($N133),$A132,INDEX(Mapping!$I:$I,MATCH($N133,Mapping!$H:$H,0))))</f>
        <v/>
      </c>
      <c r="B133" s="82" t="str">
        <f t="shared" ref="B133:B196" si="76">IF($A133="","",IFERROR(IF(ROW($B133)&lt;MATCH("Broker Owned Collateral*",$N:$N,0),"IMCO Owned","Broker Owned"),"IMCO Owned"))</f>
        <v/>
      </c>
      <c r="C133" s="82" t="str">
        <f t="shared" ref="C133:C196" si="77">IF($A133="","",IF(ISBLANK($P133),$C132,TRIM($P133)))</f>
        <v/>
      </c>
      <c r="D133" s="82" t="str">
        <f t="shared" ref="D133:D196" si="78">IF($A133="","",IF(OR(ISNUMBER(FIND("Futures",$Q133)),ISNUMBER(FIND("OTC",$Q133))),TRUE,FALSE))</f>
        <v/>
      </c>
      <c r="E133" s="76" t="str">
        <f>IF($C133="","",IFERROR(INDEX(#REF!,MATCH($C133,#REF!,0)),IF($B133="IMCO Owned",0,100)))</f>
        <v/>
      </c>
      <c r="F133" s="76" t="str">
        <f ca="1">IF($C133="","",$E133*(1+IFERROR(INDEX(OFFSET(#REF!,0,F$2),MATCH(INDEX(#REF!,MATCH($C133,#REF!,0)),#REF!,0)),0)))</f>
        <v/>
      </c>
      <c r="G133" s="76" t="str">
        <f ca="1">IF($C133="","",$E133*(1+IFERROR(INDEX(OFFSET(#REF!,0,G$2),MATCH(INDEX(#REF!,MATCH($C133,#REF!,0)),#REF!,0)),0)))</f>
        <v/>
      </c>
      <c r="H133" s="76" t="str">
        <f ca="1">IF($C133="","",$E133*(1+IFERROR(INDEX(OFFSET(#REF!,0,H$2),MATCH(INDEX(#REF!,MATCH($C133,#REF!,0)),#REF!,0)),0)))</f>
        <v/>
      </c>
      <c r="I133" s="4"/>
      <c r="J133" s="77" t="str">
        <f t="shared" ref="J133:M196" si="79">IF($A133="","",IF($D133,$R133*E133/100*IF($B133="Broker Owned",1,-1),""))</f>
        <v/>
      </c>
      <c r="K133" s="77" t="str">
        <f t="shared" si="79"/>
        <v/>
      </c>
      <c r="L133" s="77" t="str">
        <f t="shared" si="79"/>
        <v/>
      </c>
      <c r="M133" s="77" t="str">
        <f t="shared" si="75"/>
        <v/>
      </c>
      <c r="N133" s="95" t="s">
        <v>58</v>
      </c>
      <c r="O133" s="89" t="s">
        <v>59</v>
      </c>
      <c r="P133" s="104" t="s">
        <v>60</v>
      </c>
      <c r="Q133" s="111" t="s">
        <v>61</v>
      </c>
      <c r="R133" s="84">
        <f t="shared" ref="R133" si="80">R128</f>
        <v>44985</v>
      </c>
    </row>
    <row r="134" spans="1:18" x14ac:dyDescent="0.25">
      <c r="A134" s="82" t="str" cm="1">
        <f t="array" ref="A134">IF(AND(ISBLANK($N134:$R134)),"",IF(ISBLANK($N134),$A133,INDEX(Mapping!$I:$I,MATCH($N134,Mapping!$H:$H,0))))</f>
        <v>IMCO Global Equity Pool</v>
      </c>
      <c r="B134" s="82" t="str">
        <f t="shared" si="76"/>
        <v>IMCO Owned</v>
      </c>
      <c r="C134" s="82" t="str">
        <f t="shared" si="77"/>
        <v>912796YW3</v>
      </c>
      <c r="D134" s="82" t="b">
        <f t="shared" si="78"/>
        <v>0</v>
      </c>
      <c r="E134" s="76">
        <f>IF($C134="","",IFERROR(INDEX(#REF!,MATCH($C134,#REF!,0)),IF($B134="IMCO Owned",0,100)))</f>
        <v>0</v>
      </c>
      <c r="F134" s="76">
        <f ca="1">IF($C134="","",$E134*(1+IFERROR(INDEX(OFFSET(#REF!,0,F$2),MATCH(INDEX(#REF!,MATCH($C134,#REF!,0)),#REF!,0)),0)))</f>
        <v>0</v>
      </c>
      <c r="G134" s="76">
        <f ca="1">IF($C134="","",$E134*(1+IFERROR(INDEX(OFFSET(#REF!,0,G$2),MATCH(INDEX(#REF!,MATCH($C134,#REF!,0)),#REF!,0)),0)))</f>
        <v>0</v>
      </c>
      <c r="H134" s="76">
        <f ca="1">IF($C134="","",$E134*(1+IFERROR(INDEX(OFFSET(#REF!,0,H$2),MATCH(INDEX(#REF!,MATCH($C134,#REF!,0)),#REF!,0)),0)))</f>
        <v>0</v>
      </c>
      <c r="I134" s="4"/>
      <c r="J134" s="77" t="str">
        <f t="shared" si="79"/>
        <v/>
      </c>
      <c r="K134" s="77" t="str">
        <f t="shared" si="79"/>
        <v/>
      </c>
      <c r="L134" s="77" t="str">
        <f t="shared" si="79"/>
        <v/>
      </c>
      <c r="M134" s="77" t="str">
        <f t="shared" si="75"/>
        <v/>
      </c>
      <c r="N134" s="105" t="s">
        <v>981</v>
      </c>
      <c r="O134" s="14" t="s">
        <v>994</v>
      </c>
      <c r="P134" s="108" t="s">
        <v>991</v>
      </c>
      <c r="Q134" s="90" t="s">
        <v>963</v>
      </c>
      <c r="R134" s="86">
        <f t="shared" ref="R134" si="81">15000000-12100000+12100000-7000000-7930000</f>
        <v>70000</v>
      </c>
    </row>
    <row r="135" spans="1:18" x14ac:dyDescent="0.25">
      <c r="A135" s="82" t="str" cm="1">
        <f t="array" ref="A135">IF(AND(ISBLANK($N135:$R135)),"",IF(ISBLANK($N135),$A134,INDEX(Mapping!$I:$I,MATCH($N135,Mapping!$H:$H,0))))</f>
        <v>IMCO Global Equity Pool</v>
      </c>
      <c r="B135" s="82" t="str">
        <f t="shared" si="76"/>
        <v>IMCO Owned</v>
      </c>
      <c r="C135" s="82" t="str">
        <f t="shared" si="77"/>
        <v>912796YW3</v>
      </c>
      <c r="D135" s="82" t="b">
        <f t="shared" si="78"/>
        <v>1</v>
      </c>
      <c r="E135" s="76">
        <f>IF($C135="","",IFERROR(INDEX(#REF!,MATCH($C135,#REF!,0)),IF($B135="IMCO Owned",0,100)))</f>
        <v>0</v>
      </c>
      <c r="F135" s="76">
        <f ca="1">IF($C135="","",$E135*(1+IFERROR(INDEX(OFFSET(#REF!,0,F$2),MATCH(INDEX(#REF!,MATCH($C135,#REF!,0)),#REF!,0)),0)))</f>
        <v>0</v>
      </c>
      <c r="G135" s="76">
        <f ca="1">IF($C135="","",$E135*(1+IFERROR(INDEX(OFFSET(#REF!,0,G$2),MATCH(INDEX(#REF!,MATCH($C135,#REF!,0)),#REF!,0)),0)))</f>
        <v>0</v>
      </c>
      <c r="H135" s="76">
        <f ca="1">IF($C135="","",$E135*(1+IFERROR(INDEX(OFFSET(#REF!,0,H$2),MATCH(INDEX(#REF!,MATCH($C135,#REF!,0)),#REF!,0)),0)))</f>
        <v>0</v>
      </c>
      <c r="J135" s="77">
        <f t="shared" si="79"/>
        <v>0</v>
      </c>
      <c r="K135" s="77">
        <f t="shared" ca="1" si="79"/>
        <v>0</v>
      </c>
      <c r="L135" s="77">
        <f t="shared" ca="1" si="79"/>
        <v>0</v>
      </c>
      <c r="M135" s="77">
        <f t="shared" ca="1" si="75"/>
        <v>0</v>
      </c>
      <c r="N135" s="96"/>
      <c r="O135" s="14"/>
      <c r="P135" s="96"/>
      <c r="Q135" s="90" t="s">
        <v>222</v>
      </c>
      <c r="R135" s="83">
        <f t="shared" ref="R135" si="82">12100000-12100000+7070000+7930000</f>
        <v>15000000</v>
      </c>
    </row>
    <row r="136" spans="1:18" ht="15.75" thickBot="1" x14ac:dyDescent="0.3">
      <c r="A136" s="82" t="str" cm="1">
        <f t="array" ref="A136">IF(AND(ISBLANK($N136:$R136)),"",IF(ISBLANK($N136),$A135,INDEX(Mapping!$I:$I,MATCH($N136,Mapping!$H:$H,0))))</f>
        <v>IMCO Global Equity Pool</v>
      </c>
      <c r="B136" s="82" t="str">
        <f t="shared" si="76"/>
        <v>IMCO Owned</v>
      </c>
      <c r="C136" s="82" t="str">
        <f t="shared" si="77"/>
        <v>912796YW3</v>
      </c>
      <c r="D136" s="82" t="b">
        <f t="shared" si="78"/>
        <v>0</v>
      </c>
      <c r="E136" s="76">
        <f>IF($C136="","",IFERROR(INDEX(#REF!,MATCH($C136,#REF!,0)),IF($B136="IMCO Owned",0,100)))</f>
        <v>0</v>
      </c>
      <c r="F136" s="76">
        <f ca="1">IF($C136="","",$E136*(1+IFERROR(INDEX(OFFSET(#REF!,0,F$2),MATCH(INDEX(#REF!,MATCH($C136,#REF!,0)),#REF!,0)),0)))</f>
        <v>0</v>
      </c>
      <c r="G136" s="76">
        <f ca="1">IF($C136="","",$E136*(1+IFERROR(INDEX(OFFSET(#REF!,0,G$2),MATCH(INDEX(#REF!,MATCH($C136,#REF!,0)),#REF!,0)),0)))</f>
        <v>0</v>
      </c>
      <c r="H136" s="76">
        <f ca="1">IF($C136="","",$E136*(1+IFERROR(INDEX(OFFSET(#REF!,0,H$2),MATCH(INDEX(#REF!,MATCH($C136,#REF!,0)),#REF!,0)),0)))</f>
        <v>0</v>
      </c>
      <c r="I136" s="4"/>
      <c r="J136" s="77" t="str">
        <f t="shared" si="79"/>
        <v/>
      </c>
      <c r="K136" s="77" t="str">
        <f t="shared" si="79"/>
        <v/>
      </c>
      <c r="L136" s="77" t="str">
        <f t="shared" si="79"/>
        <v/>
      </c>
      <c r="M136" s="77" t="str">
        <f t="shared" si="75"/>
        <v/>
      </c>
      <c r="N136" s="91"/>
      <c r="O136" s="92"/>
      <c r="P136" s="92"/>
      <c r="Q136" s="93" t="s">
        <v>50</v>
      </c>
      <c r="R136" s="110">
        <f t="shared" ref="R136" si="83">SUM(R134:R135)</f>
        <v>15070000</v>
      </c>
    </row>
    <row r="137" spans="1:18" ht="15.75" thickTop="1" x14ac:dyDescent="0.25">
      <c r="A137" s="82" t="str" cm="1">
        <f t="array" ref="A137">IF(AND(ISBLANK($N137:$R137)),"",IF(ISBLANK($N137),$A136,INDEX(Mapping!$I:$I,MATCH($N137,Mapping!$H:$H,0))))</f>
        <v/>
      </c>
      <c r="B137" s="82" t="str">
        <f t="shared" si="76"/>
        <v/>
      </c>
      <c r="C137" s="82" t="str">
        <f t="shared" si="77"/>
        <v/>
      </c>
      <c r="D137" s="82" t="str">
        <f t="shared" si="78"/>
        <v/>
      </c>
      <c r="E137" s="76" t="str">
        <f>IF($C137="","",IFERROR(INDEX(#REF!,MATCH($C137,#REF!,0)),IF($B137="IMCO Owned",0,100)))</f>
        <v/>
      </c>
      <c r="F137" s="76" t="str">
        <f ca="1">IF($C137="","",$E137*(1+IFERROR(INDEX(OFFSET(#REF!,0,F$2),MATCH(INDEX(#REF!,MATCH($C137,#REF!,0)),#REF!,0)),0)))</f>
        <v/>
      </c>
      <c r="G137" s="76" t="str">
        <f ca="1">IF($C137="","",$E137*(1+IFERROR(INDEX(OFFSET(#REF!,0,G$2),MATCH(INDEX(#REF!,MATCH($C137,#REF!,0)),#REF!,0)),0)))</f>
        <v/>
      </c>
      <c r="H137" s="76" t="str">
        <f ca="1">IF($C137="","",$E137*(1+IFERROR(INDEX(OFFSET(#REF!,0,H$2),MATCH(INDEX(#REF!,MATCH($C137,#REF!,0)),#REF!,0)),0)))</f>
        <v/>
      </c>
      <c r="I137" s="4"/>
      <c r="J137" s="77" t="str">
        <f t="shared" si="79"/>
        <v/>
      </c>
      <c r="K137" s="77" t="str">
        <f t="shared" si="79"/>
        <v/>
      </c>
      <c r="L137" s="77" t="str">
        <f t="shared" si="79"/>
        <v/>
      </c>
      <c r="M137" s="77" t="str">
        <f t="shared" si="75"/>
        <v/>
      </c>
    </row>
    <row r="138" spans="1:18" x14ac:dyDescent="0.25">
      <c r="A138" s="82" t="str" cm="1">
        <f t="array" ref="A138">IF(AND(ISBLANK($N138:$R138)),"",IF(ISBLANK($N138),$A137,INDEX(Mapping!$I:$I,MATCH($N138,Mapping!$H:$H,0))))</f>
        <v/>
      </c>
      <c r="B138" s="82" t="str">
        <f t="shared" si="76"/>
        <v/>
      </c>
      <c r="C138" s="82" t="str">
        <f t="shared" si="77"/>
        <v/>
      </c>
      <c r="D138" s="82" t="str">
        <f t="shared" si="78"/>
        <v/>
      </c>
      <c r="E138" s="76" t="str">
        <f>IF($C138="","",IFERROR(INDEX(#REF!,MATCH($C138,#REF!,0)),IF($B138="IMCO Owned",0,100)))</f>
        <v/>
      </c>
      <c r="F138" s="76" t="str">
        <f ca="1">IF($C138="","",$E138*(1+IFERROR(INDEX(OFFSET(#REF!,0,F$2),MATCH(INDEX(#REF!,MATCH($C138,#REF!,0)),#REF!,0)),0)))</f>
        <v/>
      </c>
      <c r="G138" s="76" t="str">
        <f ca="1">IF($C138="","",$E138*(1+IFERROR(INDEX(OFFSET(#REF!,0,G$2),MATCH(INDEX(#REF!,MATCH($C138,#REF!,0)),#REF!,0)),0)))</f>
        <v/>
      </c>
      <c r="H138" s="76" t="str">
        <f ca="1">IF($C138="","",$E138*(1+IFERROR(INDEX(OFFSET(#REF!,0,H$2),MATCH(INDEX(#REF!,MATCH($C138,#REF!,0)),#REF!,0)),0)))</f>
        <v/>
      </c>
      <c r="I138" s="4"/>
      <c r="J138" s="77" t="str">
        <f t="shared" si="79"/>
        <v/>
      </c>
      <c r="K138" s="77" t="str">
        <f t="shared" si="79"/>
        <v/>
      </c>
      <c r="L138" s="77" t="str">
        <f t="shared" si="79"/>
        <v/>
      </c>
      <c r="M138" s="77" t="str">
        <f t="shared" si="75"/>
        <v/>
      </c>
      <c r="N138" s="95" t="s">
        <v>58</v>
      </c>
      <c r="O138" s="89" t="s">
        <v>59</v>
      </c>
      <c r="P138" s="104" t="s">
        <v>60</v>
      </c>
      <c r="Q138" s="111" t="s">
        <v>61</v>
      </c>
      <c r="R138" s="84">
        <f t="shared" ref="R138" si="84">R133</f>
        <v>44985</v>
      </c>
    </row>
    <row r="139" spans="1:18" x14ac:dyDescent="0.25">
      <c r="A139" s="82" t="str" cm="1">
        <f t="array" ref="A139">IF(AND(ISBLANK($N139:$R139)),"",IF(ISBLANK($N139),$A138,INDEX(Mapping!$I:$I,MATCH($N139,Mapping!$H:$H,0))))</f>
        <v>IMCO EM Equity Pool</v>
      </c>
      <c r="B139" s="82" t="str">
        <f t="shared" si="76"/>
        <v>IMCO Owned</v>
      </c>
      <c r="C139" s="82" t="str">
        <f t="shared" si="77"/>
        <v>912796XT1</v>
      </c>
      <c r="D139" s="82" t="b">
        <f t="shared" si="78"/>
        <v>0</v>
      </c>
      <c r="E139" s="76">
        <f>IF($C139="","",IFERROR(INDEX(#REF!,MATCH($C139,#REF!,0)),IF($B139="IMCO Owned",0,100)))</f>
        <v>0</v>
      </c>
      <c r="F139" s="76">
        <f ca="1">IF($C139="","",$E139*(1+IFERROR(INDEX(OFFSET(#REF!,0,F$2),MATCH(INDEX(#REF!,MATCH($C139,#REF!,0)),#REF!,0)),0)))</f>
        <v>0</v>
      </c>
      <c r="G139" s="76">
        <f ca="1">IF($C139="","",$E139*(1+IFERROR(INDEX(OFFSET(#REF!,0,G$2),MATCH(INDEX(#REF!,MATCH($C139,#REF!,0)),#REF!,0)),0)))</f>
        <v>0</v>
      </c>
      <c r="H139" s="76">
        <f ca="1">IF($C139="","",$E139*(1+IFERROR(INDEX(OFFSET(#REF!,0,H$2),MATCH(INDEX(#REF!,MATCH($C139,#REF!,0)),#REF!,0)),0)))</f>
        <v>0</v>
      </c>
      <c r="I139" s="4"/>
      <c r="J139" s="77" t="str">
        <f t="shared" si="79"/>
        <v/>
      </c>
      <c r="K139" s="77" t="str">
        <f t="shared" si="79"/>
        <v/>
      </c>
      <c r="L139" s="77" t="str">
        <f t="shared" si="79"/>
        <v/>
      </c>
      <c r="M139" s="77" t="str">
        <f t="shared" si="75"/>
        <v/>
      </c>
      <c r="N139" s="96" t="s">
        <v>984</v>
      </c>
      <c r="O139" s="14" t="s">
        <v>996</v>
      </c>
      <c r="P139" s="108" t="s">
        <v>993</v>
      </c>
      <c r="Q139" s="90" t="s">
        <v>963</v>
      </c>
      <c r="R139" s="117">
        <f t="shared" ref="R139" si="85">45000000-20700000+850000+70000+485000+3800000-2100000-5880000+5100000+18375000</f>
        <v>45000000</v>
      </c>
    </row>
    <row r="140" spans="1:18" x14ac:dyDescent="0.25">
      <c r="A140" s="82" t="str" cm="1">
        <f t="array" ref="A140">IF(AND(ISBLANK($N140:$R140)),"",IF(ISBLANK($N140),$A139,INDEX(Mapping!$I:$I,MATCH($N140,Mapping!$H:$H,0))))</f>
        <v>IMCO EM Equity Pool</v>
      </c>
      <c r="B140" s="82" t="str">
        <f t="shared" si="76"/>
        <v>IMCO Owned</v>
      </c>
      <c r="C140" s="82" t="str">
        <f t="shared" si="77"/>
        <v>912796XT1</v>
      </c>
      <c r="D140" s="82" t="b">
        <f t="shared" si="78"/>
        <v>1</v>
      </c>
      <c r="E140" s="76">
        <f>IF($C140="","",IFERROR(INDEX(#REF!,MATCH($C140,#REF!,0)),IF($B140="IMCO Owned",0,100)))</f>
        <v>0</v>
      </c>
      <c r="F140" s="76">
        <f ca="1">IF($C140="","",$E140*(1+IFERROR(INDEX(OFFSET(#REF!,0,F$2),MATCH(INDEX(#REF!,MATCH($C140,#REF!,0)),#REF!,0)),0)))</f>
        <v>0</v>
      </c>
      <c r="G140" s="76">
        <f ca="1">IF($C140="","",$E140*(1+IFERROR(INDEX(OFFSET(#REF!,0,G$2),MATCH(INDEX(#REF!,MATCH($C140,#REF!,0)),#REF!,0)),0)))</f>
        <v>0</v>
      </c>
      <c r="H140" s="76">
        <f ca="1">IF($C140="","",$E140*(1+IFERROR(INDEX(OFFSET(#REF!,0,H$2),MATCH(INDEX(#REF!,MATCH($C140,#REF!,0)),#REF!,0)),0)))</f>
        <v>0</v>
      </c>
      <c r="I140" s="4"/>
      <c r="J140" s="77">
        <f t="shared" si="79"/>
        <v>0</v>
      </c>
      <c r="K140" s="77">
        <f t="shared" ca="1" si="79"/>
        <v>0</v>
      </c>
      <c r="L140" s="77">
        <f t="shared" ca="1" si="79"/>
        <v>0</v>
      </c>
      <c r="M140" s="77">
        <f t="shared" ca="1" si="75"/>
        <v>0</v>
      </c>
      <c r="N140" s="96"/>
      <c r="O140" s="14"/>
      <c r="P140" s="96"/>
      <c r="Q140" s="90" t="s">
        <v>245</v>
      </c>
      <c r="R140" s="118">
        <f t="shared" ref="R140" si="86">20700000-850000-70000-485000-3800000+2100000+5880000-5100000-18375000</f>
        <v>0</v>
      </c>
    </row>
    <row r="141" spans="1:18" ht="15.75" thickBot="1" x14ac:dyDescent="0.3">
      <c r="A141" s="82" t="str" cm="1">
        <f t="array" ref="A141">IF(AND(ISBLANK($N141:$R141)),"",IF(ISBLANK($N141),$A140,INDEX(Mapping!$I:$I,MATCH($N141,Mapping!$H:$H,0))))</f>
        <v>IMCO EM Equity Pool</v>
      </c>
      <c r="B141" s="82" t="str">
        <f t="shared" si="76"/>
        <v>IMCO Owned</v>
      </c>
      <c r="C141" s="82" t="str">
        <f t="shared" si="77"/>
        <v>912796XT1</v>
      </c>
      <c r="D141" s="82" t="b">
        <f t="shared" si="78"/>
        <v>0</v>
      </c>
      <c r="E141" s="76">
        <f>IF($C141="","",IFERROR(INDEX(#REF!,MATCH($C141,#REF!,0)),IF($B141="IMCO Owned",0,100)))</f>
        <v>0</v>
      </c>
      <c r="F141" s="76">
        <f ca="1">IF($C141="","",$E141*(1+IFERROR(INDEX(OFFSET(#REF!,0,F$2),MATCH(INDEX(#REF!,MATCH($C141,#REF!,0)),#REF!,0)),0)))</f>
        <v>0</v>
      </c>
      <c r="G141" s="76">
        <f ca="1">IF($C141="","",$E141*(1+IFERROR(INDEX(OFFSET(#REF!,0,G$2),MATCH(INDEX(#REF!,MATCH($C141,#REF!,0)),#REF!,0)),0)))</f>
        <v>0</v>
      </c>
      <c r="H141" s="76">
        <f ca="1">IF($C141="","",$E141*(1+IFERROR(INDEX(OFFSET(#REF!,0,H$2),MATCH(INDEX(#REF!,MATCH($C141,#REF!,0)),#REF!,0)),0)))</f>
        <v>0</v>
      </c>
      <c r="I141" s="4"/>
      <c r="J141" s="77" t="str">
        <f t="shared" si="79"/>
        <v/>
      </c>
      <c r="K141" s="77" t="str">
        <f t="shared" si="79"/>
        <v/>
      </c>
      <c r="L141" s="77" t="str">
        <f t="shared" si="79"/>
        <v/>
      </c>
      <c r="M141" s="77" t="str">
        <f t="shared" si="75"/>
        <v/>
      </c>
      <c r="N141" s="91"/>
      <c r="O141" s="92"/>
      <c r="P141" s="92"/>
      <c r="Q141" s="93" t="s">
        <v>50</v>
      </c>
      <c r="R141" s="119">
        <f t="shared" ref="R141" si="87">SUM(R139:R140)</f>
        <v>45000000</v>
      </c>
    </row>
    <row r="142" spans="1:18" ht="15.75" thickTop="1" x14ac:dyDescent="0.25">
      <c r="A142" s="82" t="str" cm="1">
        <f t="array" ref="A142">IF(AND(ISBLANK($N142:$R142)),"",IF(ISBLANK($N142),$A141,INDEX(Mapping!$I:$I,MATCH($N142,Mapping!$H:$H,0))))</f>
        <v/>
      </c>
      <c r="B142" s="82" t="str">
        <f t="shared" si="76"/>
        <v/>
      </c>
      <c r="C142" s="82" t="str">
        <f t="shared" si="77"/>
        <v/>
      </c>
      <c r="D142" s="82" t="str">
        <f t="shared" si="78"/>
        <v/>
      </c>
      <c r="E142" s="76" t="str">
        <f>IF($C142="","",IFERROR(INDEX(#REF!,MATCH($C142,#REF!,0)),IF($B142="IMCO Owned",0,100)))</f>
        <v/>
      </c>
      <c r="F142" s="76" t="str">
        <f ca="1">IF($C142="","",$E142*(1+IFERROR(INDEX(OFFSET(#REF!,0,F$2),MATCH(INDEX(#REF!,MATCH($C142,#REF!,0)),#REF!,0)),0)))</f>
        <v/>
      </c>
      <c r="G142" s="76" t="str">
        <f ca="1">IF($C142="","",$E142*(1+IFERROR(INDEX(OFFSET(#REF!,0,G$2),MATCH(INDEX(#REF!,MATCH($C142,#REF!,0)),#REF!,0)),0)))</f>
        <v/>
      </c>
      <c r="H142" s="76" t="str">
        <f ca="1">IF($C142="","",$E142*(1+IFERROR(INDEX(OFFSET(#REF!,0,H$2),MATCH(INDEX(#REF!,MATCH($C142,#REF!,0)),#REF!,0)),0)))</f>
        <v/>
      </c>
      <c r="I142" s="4"/>
      <c r="J142" s="77" t="str">
        <f t="shared" si="79"/>
        <v/>
      </c>
      <c r="K142" s="77" t="str">
        <f t="shared" si="79"/>
        <v/>
      </c>
      <c r="L142" s="77" t="str">
        <f t="shared" si="79"/>
        <v/>
      </c>
      <c r="M142" s="77" t="str">
        <f t="shared" si="75"/>
        <v/>
      </c>
    </row>
    <row r="143" spans="1:18" x14ac:dyDescent="0.25">
      <c r="A143" s="82" t="str" cm="1">
        <f t="array" ref="A143">IF(AND(ISBLANK($N143:$R143)),"",IF(ISBLANK($N143),$A142,INDEX(Mapping!$I:$I,MATCH($N143,Mapping!$H:$H,0))))</f>
        <v/>
      </c>
      <c r="B143" s="82" t="str">
        <f t="shared" si="76"/>
        <v/>
      </c>
      <c r="C143" s="82" t="str">
        <f t="shared" si="77"/>
        <v/>
      </c>
      <c r="D143" s="82" t="str">
        <f t="shared" si="78"/>
        <v/>
      </c>
      <c r="E143" s="76" t="str">
        <f>IF($C143="","",IFERROR(INDEX(#REF!,MATCH($C143,#REF!,0)),IF($B143="IMCO Owned",0,100)))</f>
        <v/>
      </c>
      <c r="F143" s="76" t="str">
        <f ca="1">IF($C143="","",$E143*(1+IFERROR(INDEX(OFFSET(#REF!,0,F$2),MATCH(INDEX(#REF!,MATCH($C143,#REF!,0)),#REF!,0)),0)))</f>
        <v/>
      </c>
      <c r="G143" s="76" t="str">
        <f ca="1">IF($C143="","",$E143*(1+IFERROR(INDEX(OFFSET(#REF!,0,G$2),MATCH(INDEX(#REF!,MATCH($C143,#REF!,0)),#REF!,0)),0)))</f>
        <v/>
      </c>
      <c r="H143" s="76" t="str">
        <f ca="1">IF($C143="","",$E143*(1+IFERROR(INDEX(OFFSET(#REF!,0,H$2),MATCH(INDEX(#REF!,MATCH($C143,#REF!,0)),#REF!,0)),0)))</f>
        <v/>
      </c>
      <c r="I143" s="4"/>
      <c r="J143" s="77" t="str">
        <f t="shared" si="79"/>
        <v/>
      </c>
      <c r="K143" s="77" t="str">
        <f t="shared" si="79"/>
        <v/>
      </c>
      <c r="L143" s="77" t="str">
        <f t="shared" si="79"/>
        <v/>
      </c>
      <c r="M143" s="77" t="str">
        <f t="shared" si="75"/>
        <v/>
      </c>
      <c r="N143" s="95" t="s">
        <v>58</v>
      </c>
      <c r="O143" s="89" t="s">
        <v>59</v>
      </c>
      <c r="P143" s="104" t="s">
        <v>60</v>
      </c>
      <c r="Q143" s="111" t="s">
        <v>61</v>
      </c>
      <c r="R143" s="84">
        <f t="shared" ref="R143" si="88">R138</f>
        <v>44985</v>
      </c>
    </row>
    <row r="144" spans="1:18" x14ac:dyDescent="0.25">
      <c r="A144" s="82" t="str" cm="1">
        <f t="array" ref="A144">IF(AND(ISBLANK($N144:$R144)),"",IF(ISBLANK($N144),$A143,INDEX(Mapping!$I:$I,MATCH($N144,Mapping!$H:$H,0))))</f>
        <v>IMCO EM Equity Pool</v>
      </c>
      <c r="B144" s="82" t="str">
        <f t="shared" si="76"/>
        <v>IMCO Owned</v>
      </c>
      <c r="C144" s="82" t="str">
        <f t="shared" si="77"/>
        <v>912796CW7</v>
      </c>
      <c r="D144" s="82" t="b">
        <f t="shared" si="78"/>
        <v>0</v>
      </c>
      <c r="E144" s="76">
        <f>IF($C144="","",IFERROR(INDEX(#REF!,MATCH($C144,#REF!,0)),IF($B144="IMCO Owned",0,100)))</f>
        <v>0</v>
      </c>
      <c r="F144" s="76">
        <f ca="1">IF($C144="","",$E144*(1+IFERROR(INDEX(OFFSET(#REF!,0,F$2),MATCH(INDEX(#REF!,MATCH($C144,#REF!,0)),#REF!,0)),0)))</f>
        <v>0</v>
      </c>
      <c r="G144" s="76">
        <f ca="1">IF($C144="","",$E144*(1+IFERROR(INDEX(OFFSET(#REF!,0,G$2),MATCH(INDEX(#REF!,MATCH($C144,#REF!,0)),#REF!,0)),0)))</f>
        <v>0</v>
      </c>
      <c r="H144" s="76">
        <f ca="1">IF($C144="","",$E144*(1+IFERROR(INDEX(OFFSET(#REF!,0,H$2),MATCH(INDEX(#REF!,MATCH($C144,#REF!,0)),#REF!,0)),0)))</f>
        <v>0</v>
      </c>
      <c r="I144" s="4"/>
      <c r="J144" s="77" t="str">
        <f t="shared" si="79"/>
        <v/>
      </c>
      <c r="K144" s="77" t="str">
        <f t="shared" si="79"/>
        <v/>
      </c>
      <c r="L144" s="77" t="str">
        <f t="shared" si="79"/>
        <v/>
      </c>
      <c r="M144" s="77" t="str">
        <f t="shared" si="75"/>
        <v/>
      </c>
      <c r="N144" s="96" t="s">
        <v>984</v>
      </c>
      <c r="O144" s="14" t="s">
        <v>1041</v>
      </c>
      <c r="P144" s="108" t="s">
        <v>1040</v>
      </c>
      <c r="Q144" s="90" t="s">
        <v>963</v>
      </c>
      <c r="R144" s="117">
        <v>1530000</v>
      </c>
    </row>
    <row r="145" spans="1:18" x14ac:dyDescent="0.25">
      <c r="A145" s="82" t="str" cm="1">
        <f t="array" ref="A145">IF(AND(ISBLANK($N145:$R145)),"",IF(ISBLANK($N145),$A144,INDEX(Mapping!$I:$I,MATCH($N145,Mapping!$H:$H,0))))</f>
        <v>IMCO EM Equity Pool</v>
      </c>
      <c r="B145" s="82" t="str">
        <f t="shared" si="76"/>
        <v>IMCO Owned</v>
      </c>
      <c r="C145" s="82" t="str">
        <f t="shared" si="77"/>
        <v>912796CW7</v>
      </c>
      <c r="D145" s="82" t="b">
        <f t="shared" si="78"/>
        <v>1</v>
      </c>
      <c r="E145" s="76">
        <f>IF($C145="","",IFERROR(INDEX(#REF!,MATCH($C145,#REF!,0)),IF($B145="IMCO Owned",0,100)))</f>
        <v>0</v>
      </c>
      <c r="F145" s="76">
        <f ca="1">IF($C145="","",$E145*(1+IFERROR(INDEX(OFFSET(#REF!,0,F$2),MATCH(INDEX(#REF!,MATCH($C145,#REF!,0)),#REF!,0)),0)))</f>
        <v>0</v>
      </c>
      <c r="G145" s="76">
        <f ca="1">IF($C145="","",$E145*(1+IFERROR(INDEX(OFFSET(#REF!,0,G$2),MATCH(INDEX(#REF!,MATCH($C145,#REF!,0)),#REF!,0)),0)))</f>
        <v>0</v>
      </c>
      <c r="H145" s="76">
        <f ca="1">IF($C145="","",$E145*(1+IFERROR(INDEX(OFFSET(#REF!,0,H$2),MATCH(INDEX(#REF!,MATCH($C145,#REF!,0)),#REF!,0)),0)))</f>
        <v>0</v>
      </c>
      <c r="I145" s="4"/>
      <c r="J145" s="77">
        <f t="shared" si="79"/>
        <v>0</v>
      </c>
      <c r="K145" s="77">
        <f t="shared" ca="1" si="79"/>
        <v>0</v>
      </c>
      <c r="L145" s="77">
        <f t="shared" ca="1" si="79"/>
        <v>0</v>
      </c>
      <c r="M145" s="77">
        <f t="shared" ca="1" si="75"/>
        <v>0</v>
      </c>
      <c r="N145" s="96"/>
      <c r="O145" s="14"/>
      <c r="P145" s="96"/>
      <c r="Q145" s="90" t="s">
        <v>245</v>
      </c>
      <c r="R145" s="118">
        <f t="shared" ref="R145" si="89">19170000-1530000</f>
        <v>17640000</v>
      </c>
    </row>
    <row r="146" spans="1:18" ht="15.75" thickBot="1" x14ac:dyDescent="0.3">
      <c r="A146" s="82" t="str" cm="1">
        <f t="array" ref="A146">IF(AND(ISBLANK($N146:$R146)),"",IF(ISBLANK($N146),$A145,INDEX(Mapping!$I:$I,MATCH($N146,Mapping!$H:$H,0))))</f>
        <v>IMCO EM Equity Pool</v>
      </c>
      <c r="B146" s="82" t="str">
        <f t="shared" si="76"/>
        <v>IMCO Owned</v>
      </c>
      <c r="C146" s="82" t="str">
        <f t="shared" si="77"/>
        <v>912796CW7</v>
      </c>
      <c r="D146" s="82" t="b">
        <f t="shared" si="78"/>
        <v>0</v>
      </c>
      <c r="E146" s="76">
        <f>IF($C146="","",IFERROR(INDEX(#REF!,MATCH($C146,#REF!,0)),IF($B146="IMCO Owned",0,100)))</f>
        <v>0</v>
      </c>
      <c r="F146" s="76">
        <f ca="1">IF($C146="","",$E146*(1+IFERROR(INDEX(OFFSET(#REF!,0,F$2),MATCH(INDEX(#REF!,MATCH($C146,#REF!,0)),#REF!,0)),0)))</f>
        <v>0</v>
      </c>
      <c r="G146" s="76">
        <f ca="1">IF($C146="","",$E146*(1+IFERROR(INDEX(OFFSET(#REF!,0,G$2),MATCH(INDEX(#REF!,MATCH($C146,#REF!,0)),#REF!,0)),0)))</f>
        <v>0</v>
      </c>
      <c r="H146" s="76">
        <f ca="1">IF($C146="","",$E146*(1+IFERROR(INDEX(OFFSET(#REF!,0,H$2),MATCH(INDEX(#REF!,MATCH($C146,#REF!,0)),#REF!,0)),0)))</f>
        <v>0</v>
      </c>
      <c r="I146" s="4"/>
      <c r="J146" s="77" t="str">
        <f t="shared" si="79"/>
        <v/>
      </c>
      <c r="K146" s="77" t="str">
        <f t="shared" si="79"/>
        <v/>
      </c>
      <c r="L146" s="77" t="str">
        <f t="shared" si="79"/>
        <v/>
      </c>
      <c r="M146" s="77" t="str">
        <f t="shared" si="75"/>
        <v/>
      </c>
      <c r="N146" s="91"/>
      <c r="O146" s="92"/>
      <c r="P146" s="92"/>
      <c r="Q146" s="93" t="s">
        <v>50</v>
      </c>
      <c r="R146" s="119">
        <f t="shared" ref="R146" si="90">SUM(R144:R145)</f>
        <v>19170000</v>
      </c>
    </row>
    <row r="147" spans="1:18" ht="15.75" thickTop="1" x14ac:dyDescent="0.25">
      <c r="A147" s="82" t="str" cm="1">
        <f t="array" ref="A147">IF(AND(ISBLANK($N147:$R147)),"",IF(ISBLANK($N147),$A146,INDEX(Mapping!$I:$I,MATCH($N147,Mapping!$H:$H,0))))</f>
        <v/>
      </c>
      <c r="B147" s="82" t="str">
        <f t="shared" si="76"/>
        <v/>
      </c>
      <c r="C147" s="82" t="str">
        <f t="shared" si="77"/>
        <v/>
      </c>
      <c r="D147" s="82" t="str">
        <f t="shared" si="78"/>
        <v/>
      </c>
      <c r="E147" s="76" t="str">
        <f>IF($C147="","",IFERROR(INDEX(#REF!,MATCH($C147,#REF!,0)),IF($B147="IMCO Owned",0,100)))</f>
        <v/>
      </c>
      <c r="F147" s="76" t="str">
        <f ca="1">IF($C147="","",$E147*(1+IFERROR(INDEX(OFFSET(#REF!,0,F$2),MATCH(INDEX(#REF!,MATCH($C147,#REF!,0)),#REF!,0)),0)))</f>
        <v/>
      </c>
      <c r="G147" s="76" t="str">
        <f ca="1">IF($C147="","",$E147*(1+IFERROR(INDEX(OFFSET(#REF!,0,G$2),MATCH(INDEX(#REF!,MATCH($C147,#REF!,0)),#REF!,0)),0)))</f>
        <v/>
      </c>
      <c r="H147" s="76" t="str">
        <f ca="1">IF($C147="","",$E147*(1+IFERROR(INDEX(OFFSET(#REF!,0,H$2),MATCH(INDEX(#REF!,MATCH($C147,#REF!,0)),#REF!,0)),0)))</f>
        <v/>
      </c>
      <c r="I147" s="4"/>
      <c r="J147" s="77" t="str">
        <f t="shared" si="79"/>
        <v/>
      </c>
      <c r="K147" s="77" t="str">
        <f t="shared" si="79"/>
        <v/>
      </c>
      <c r="L147" s="77" t="str">
        <f t="shared" si="79"/>
        <v/>
      </c>
      <c r="M147" s="77" t="str">
        <f t="shared" si="75"/>
        <v/>
      </c>
      <c r="N147" s="114"/>
      <c r="O147" s="115"/>
      <c r="P147" s="115"/>
      <c r="Q147" s="116"/>
      <c r="R147" s="113"/>
    </row>
    <row r="148" spans="1:18" x14ac:dyDescent="0.25">
      <c r="A148" s="82" t="str" cm="1">
        <f t="array" ref="A148">IF(AND(ISBLANK($N148:$R148)),"",IF(ISBLANK($N148),$A147,INDEX(Mapping!$I:$I,MATCH($N148,Mapping!$H:$H,0))))</f>
        <v/>
      </c>
      <c r="B148" s="82" t="str">
        <f t="shared" si="76"/>
        <v/>
      </c>
      <c r="C148" s="82" t="str">
        <f t="shared" si="77"/>
        <v/>
      </c>
      <c r="D148" s="82" t="str">
        <f t="shared" si="78"/>
        <v/>
      </c>
      <c r="E148" s="76" t="str">
        <f>IF($C148="","",IFERROR(INDEX(#REF!,MATCH($C148,#REF!,0)),IF($B148="IMCO Owned",0,100)))</f>
        <v/>
      </c>
      <c r="F148" s="76" t="str">
        <f ca="1">IF($C148="","",$E148*(1+IFERROR(INDEX(OFFSET(#REF!,0,F$2),MATCH(INDEX(#REF!,MATCH($C148,#REF!,0)),#REF!,0)),0)))</f>
        <v/>
      </c>
      <c r="G148" s="76" t="str">
        <f ca="1">IF($C148="","",$E148*(1+IFERROR(INDEX(OFFSET(#REF!,0,G$2),MATCH(INDEX(#REF!,MATCH($C148,#REF!,0)),#REF!,0)),0)))</f>
        <v/>
      </c>
      <c r="H148" s="76" t="str">
        <f ca="1">IF($C148="","",$E148*(1+IFERROR(INDEX(OFFSET(#REF!,0,H$2),MATCH(INDEX(#REF!,MATCH($C148,#REF!,0)),#REF!,0)),0)))</f>
        <v/>
      </c>
      <c r="I148" s="4"/>
      <c r="J148" s="77" t="str">
        <f t="shared" si="79"/>
        <v/>
      </c>
      <c r="K148" s="77" t="str">
        <f t="shared" si="79"/>
        <v/>
      </c>
      <c r="L148" s="77" t="str">
        <f t="shared" si="79"/>
        <v/>
      </c>
      <c r="M148" s="77" t="str">
        <f t="shared" si="75"/>
        <v/>
      </c>
      <c r="N148" s="95" t="s">
        <v>58</v>
      </c>
      <c r="O148" s="89" t="s">
        <v>59</v>
      </c>
      <c r="P148" s="104" t="s">
        <v>60</v>
      </c>
      <c r="Q148" s="111" t="s">
        <v>61</v>
      </c>
      <c r="R148" s="84">
        <f t="shared" ref="R148" si="91">R138</f>
        <v>44985</v>
      </c>
    </row>
    <row r="149" spans="1:18" x14ac:dyDescent="0.25">
      <c r="A149" s="82" t="str" cm="1">
        <f t="array" ref="A149">IF(AND(ISBLANK($N149:$R149)),"",IF(ISBLANK($N149),$A148,INDEX(Mapping!$I:$I,MATCH($N149,Mapping!$H:$H,0))))</f>
        <v>IMCO Global Equity Pool</v>
      </c>
      <c r="B149" s="82" t="str">
        <f t="shared" si="76"/>
        <v>IMCO Owned</v>
      </c>
      <c r="C149" s="82" t="str">
        <f t="shared" si="77"/>
        <v>1350Z7AY0</v>
      </c>
      <c r="D149" s="82" t="b">
        <f t="shared" si="78"/>
        <v>0</v>
      </c>
      <c r="E149" s="76">
        <f>IF($C149="","",IFERROR(INDEX(#REF!,MATCH($C149,#REF!,0)),IF($B149="IMCO Owned",0,100)))</f>
        <v>0</v>
      </c>
      <c r="F149" s="76">
        <f ca="1">IF($C149="","",$E149*(1+IFERROR(INDEX(OFFSET(#REF!,0,F$2),MATCH(INDEX(#REF!,MATCH($C149,#REF!,0)),#REF!,0)),0)))</f>
        <v>0</v>
      </c>
      <c r="G149" s="76">
        <f ca="1">IF($C149="","",$E149*(1+IFERROR(INDEX(OFFSET(#REF!,0,G$2),MATCH(INDEX(#REF!,MATCH($C149,#REF!,0)),#REF!,0)),0)))</f>
        <v>0</v>
      </c>
      <c r="H149" s="76">
        <f ca="1">IF($C149="","",$E149*(1+IFERROR(INDEX(OFFSET(#REF!,0,H$2),MATCH(INDEX(#REF!,MATCH($C149,#REF!,0)),#REF!,0)),0)))</f>
        <v>0</v>
      </c>
      <c r="I149" s="4"/>
      <c r="J149" s="77" t="str">
        <f t="shared" si="79"/>
        <v/>
      </c>
      <c r="K149" s="77" t="str">
        <f t="shared" si="79"/>
        <v/>
      </c>
      <c r="L149" s="77" t="str">
        <f t="shared" si="79"/>
        <v/>
      </c>
      <c r="M149" s="77" t="str">
        <f t="shared" si="75"/>
        <v/>
      </c>
      <c r="N149" s="105" t="s">
        <v>981</v>
      </c>
      <c r="O149" s="14" t="s">
        <v>997</v>
      </c>
      <c r="P149" s="108" t="s">
        <v>988</v>
      </c>
      <c r="Q149" s="90" t="s">
        <v>963</v>
      </c>
      <c r="R149" s="86">
        <f t="shared" ref="R149" si="92">10000000-5300000+5300000</f>
        <v>10000000</v>
      </c>
    </row>
    <row r="150" spans="1:18" x14ac:dyDescent="0.25">
      <c r="A150" s="82" t="str" cm="1">
        <f t="array" ref="A150">IF(AND(ISBLANK($N150:$R150)),"",IF(ISBLANK($N150),$A149,INDEX(Mapping!$I:$I,MATCH($N150,Mapping!$H:$H,0))))</f>
        <v>IMCO Global Equity Pool</v>
      </c>
      <c r="B150" s="82" t="str">
        <f t="shared" si="76"/>
        <v>IMCO Owned</v>
      </c>
      <c r="C150" s="82" t="str">
        <f t="shared" si="77"/>
        <v>1350Z7AY0</v>
      </c>
      <c r="D150" s="82" t="b">
        <f t="shared" si="78"/>
        <v>1</v>
      </c>
      <c r="E150" s="76">
        <f>IF($C150="","",IFERROR(INDEX(#REF!,MATCH($C150,#REF!,0)),IF($B150="IMCO Owned",0,100)))</f>
        <v>0</v>
      </c>
      <c r="F150" s="76">
        <f ca="1">IF($C150="","",$E150*(1+IFERROR(INDEX(OFFSET(#REF!,0,F$2),MATCH(INDEX(#REF!,MATCH($C150,#REF!,0)),#REF!,0)),0)))</f>
        <v>0</v>
      </c>
      <c r="G150" s="76">
        <f ca="1">IF($C150="","",$E150*(1+IFERROR(INDEX(OFFSET(#REF!,0,G$2),MATCH(INDEX(#REF!,MATCH($C150,#REF!,0)),#REF!,0)),0)))</f>
        <v>0</v>
      </c>
      <c r="H150" s="76">
        <f ca="1">IF($C150="","",$E150*(1+IFERROR(INDEX(OFFSET(#REF!,0,H$2),MATCH(INDEX(#REF!,MATCH($C150,#REF!,0)),#REF!,0)),0)))</f>
        <v>0</v>
      </c>
      <c r="I150" s="4"/>
      <c r="J150" s="77">
        <f t="shared" si="79"/>
        <v>0</v>
      </c>
      <c r="K150" s="77">
        <f t="shared" ca="1" si="79"/>
        <v>0</v>
      </c>
      <c r="L150" s="77">
        <f t="shared" ca="1" si="79"/>
        <v>0</v>
      </c>
      <c r="M150" s="77">
        <f t="shared" ca="1" si="75"/>
        <v>0</v>
      </c>
      <c r="N150" s="96"/>
      <c r="O150" s="14"/>
      <c r="P150" s="96"/>
      <c r="Q150" s="90" t="s">
        <v>222</v>
      </c>
      <c r="R150" s="83">
        <f t="shared" ref="R150" si="93">5300000-5300000</f>
        <v>0</v>
      </c>
    </row>
    <row r="151" spans="1:18" ht="15.75" thickBot="1" x14ac:dyDescent="0.3">
      <c r="A151" s="82" t="str" cm="1">
        <f t="array" ref="A151">IF(AND(ISBLANK($N151:$R151)),"",IF(ISBLANK($N151),$A150,INDEX(Mapping!$I:$I,MATCH($N151,Mapping!$H:$H,0))))</f>
        <v>IMCO Global Equity Pool</v>
      </c>
      <c r="B151" s="82" t="str">
        <f t="shared" si="76"/>
        <v>IMCO Owned</v>
      </c>
      <c r="C151" s="82" t="str">
        <f t="shared" si="77"/>
        <v>1350Z7AY0</v>
      </c>
      <c r="D151" s="82" t="b">
        <f t="shared" si="78"/>
        <v>0</v>
      </c>
      <c r="E151" s="76">
        <f>IF($C151="","",IFERROR(INDEX(#REF!,MATCH($C151,#REF!,0)),IF($B151="IMCO Owned",0,100)))</f>
        <v>0</v>
      </c>
      <c r="F151" s="76">
        <f ca="1">IF($C151="","",$E151*(1+IFERROR(INDEX(OFFSET(#REF!,0,F$2),MATCH(INDEX(#REF!,MATCH($C151,#REF!,0)),#REF!,0)),0)))</f>
        <v>0</v>
      </c>
      <c r="G151" s="76">
        <f ca="1">IF($C151="","",$E151*(1+IFERROR(INDEX(OFFSET(#REF!,0,G$2),MATCH(INDEX(#REF!,MATCH($C151,#REF!,0)),#REF!,0)),0)))</f>
        <v>0</v>
      </c>
      <c r="H151" s="76">
        <f ca="1">IF($C151="","",$E151*(1+IFERROR(INDEX(OFFSET(#REF!,0,H$2),MATCH(INDEX(#REF!,MATCH($C151,#REF!,0)),#REF!,0)),0)))</f>
        <v>0</v>
      </c>
      <c r="I151" s="4"/>
      <c r="J151" s="77" t="str">
        <f t="shared" si="79"/>
        <v/>
      </c>
      <c r="K151" s="77" t="str">
        <f t="shared" si="79"/>
        <v/>
      </c>
      <c r="L151" s="77" t="str">
        <f t="shared" si="79"/>
        <v/>
      </c>
      <c r="M151" s="77" t="str">
        <f t="shared" si="75"/>
        <v/>
      </c>
      <c r="N151" s="91"/>
      <c r="O151" s="92"/>
      <c r="P151" s="92"/>
      <c r="Q151" s="93" t="s">
        <v>50</v>
      </c>
      <c r="R151" s="110">
        <f t="shared" ref="R151" si="94">SUM(R149:R150)</f>
        <v>10000000</v>
      </c>
    </row>
    <row r="152" spans="1:18" ht="15.75" thickTop="1" x14ac:dyDescent="0.25">
      <c r="A152" s="82" t="str" cm="1">
        <f t="array" ref="A152">IF(AND(ISBLANK($N152:$R152)),"",IF(ISBLANK($N152),$A151,INDEX(Mapping!$I:$I,MATCH($N152,Mapping!$H:$H,0))))</f>
        <v/>
      </c>
      <c r="B152" s="82" t="str">
        <f t="shared" si="76"/>
        <v/>
      </c>
      <c r="C152" s="82" t="str">
        <f t="shared" si="77"/>
        <v/>
      </c>
      <c r="D152" s="82" t="str">
        <f t="shared" si="78"/>
        <v/>
      </c>
      <c r="E152" s="76" t="str">
        <f>IF($C152="","",IFERROR(INDEX(#REF!,MATCH($C152,#REF!,0)),IF($B152="IMCO Owned",0,100)))</f>
        <v/>
      </c>
      <c r="F152" s="76" t="str">
        <f ca="1">IF($C152="","",$E152*(1+IFERROR(INDEX(OFFSET(#REF!,0,F$2),MATCH(INDEX(#REF!,MATCH($C152,#REF!,0)),#REF!,0)),0)))</f>
        <v/>
      </c>
      <c r="G152" s="76" t="str">
        <f ca="1">IF($C152="","",$E152*(1+IFERROR(INDEX(OFFSET(#REF!,0,G$2),MATCH(INDEX(#REF!,MATCH($C152,#REF!,0)),#REF!,0)),0)))</f>
        <v/>
      </c>
      <c r="H152" s="76" t="str">
        <f ca="1">IF($C152="","",$E152*(1+IFERROR(INDEX(OFFSET(#REF!,0,H$2),MATCH(INDEX(#REF!,MATCH($C152,#REF!,0)),#REF!,0)),0)))</f>
        <v/>
      </c>
      <c r="I152" s="4"/>
      <c r="J152" s="77" t="str">
        <f t="shared" si="79"/>
        <v/>
      </c>
      <c r="K152" s="77" t="str">
        <f t="shared" si="79"/>
        <v/>
      </c>
      <c r="L152" s="77" t="str">
        <f t="shared" si="79"/>
        <v/>
      </c>
      <c r="M152" s="77" t="str">
        <f t="shared" si="75"/>
        <v/>
      </c>
    </row>
    <row r="153" spans="1:18" x14ac:dyDescent="0.25">
      <c r="A153" s="82" t="str" cm="1">
        <f t="array" ref="A153">IF(AND(ISBLANK($N153:$R153)),"",IF(ISBLANK($N153),$A152,INDEX(Mapping!$I:$I,MATCH($N153,Mapping!$H:$H,0))))</f>
        <v/>
      </c>
      <c r="B153" s="82" t="str">
        <f t="shared" si="76"/>
        <v/>
      </c>
      <c r="C153" s="82" t="str">
        <f t="shared" si="77"/>
        <v/>
      </c>
      <c r="D153" s="82" t="str">
        <f t="shared" si="78"/>
        <v/>
      </c>
      <c r="E153" s="76" t="str">
        <f>IF($C153="","",IFERROR(INDEX(#REF!,MATCH($C153,#REF!,0)),IF($B153="IMCO Owned",0,100)))</f>
        <v/>
      </c>
      <c r="F153" s="76" t="str">
        <f ca="1">IF($C153="","",$E153*(1+IFERROR(INDEX(OFFSET(#REF!,0,F$2),MATCH(INDEX(#REF!,MATCH($C153,#REF!,0)),#REF!,0)),0)))</f>
        <v/>
      </c>
      <c r="G153" s="76" t="str">
        <f ca="1">IF($C153="","",$E153*(1+IFERROR(INDEX(OFFSET(#REF!,0,G$2),MATCH(INDEX(#REF!,MATCH($C153,#REF!,0)),#REF!,0)),0)))</f>
        <v/>
      </c>
      <c r="H153" s="76" t="str">
        <f ca="1">IF($C153="","",$E153*(1+IFERROR(INDEX(OFFSET(#REF!,0,H$2),MATCH(INDEX(#REF!,MATCH($C153,#REF!,0)),#REF!,0)),0)))</f>
        <v/>
      </c>
      <c r="I153" s="4"/>
      <c r="J153" s="77" t="str">
        <f t="shared" si="79"/>
        <v/>
      </c>
      <c r="K153" s="77" t="str">
        <f t="shared" si="79"/>
        <v/>
      </c>
      <c r="L153" s="77" t="str">
        <f t="shared" si="79"/>
        <v/>
      </c>
      <c r="M153" s="77" t="str">
        <f t="shared" si="75"/>
        <v/>
      </c>
      <c r="N153" s="95" t="s">
        <v>58</v>
      </c>
      <c r="O153" s="89" t="s">
        <v>59</v>
      </c>
      <c r="P153" s="104" t="s">
        <v>60</v>
      </c>
      <c r="Q153" s="111" t="s">
        <v>61</v>
      </c>
      <c r="R153" s="84">
        <f t="shared" ref="R153" si="95">R148</f>
        <v>44985</v>
      </c>
    </row>
    <row r="154" spans="1:18" x14ac:dyDescent="0.25">
      <c r="A154" s="82" t="str" cm="1">
        <f t="array" ref="A154">IF(AND(ISBLANK($N154:$R154)),"",IF(ISBLANK($N154),$A153,INDEX(Mapping!$I:$I,MATCH($N154,Mapping!$H:$H,0))))</f>
        <v>IMCO Global Equity Pool</v>
      </c>
      <c r="B154" s="82" t="str">
        <f t="shared" si="76"/>
        <v>IMCO Owned</v>
      </c>
      <c r="C154" s="82" t="str">
        <f t="shared" si="77"/>
        <v>912796XZ7</v>
      </c>
      <c r="D154" s="82" t="b">
        <f t="shared" si="78"/>
        <v>0</v>
      </c>
      <c r="E154" s="76">
        <f>IF($C154="","",IFERROR(INDEX(#REF!,MATCH($C154,#REF!,0)),IF($B154="IMCO Owned",0,100)))</f>
        <v>0</v>
      </c>
      <c r="F154" s="76">
        <f ca="1">IF($C154="","",$E154*(1+IFERROR(INDEX(OFFSET(#REF!,0,F$2),MATCH(INDEX(#REF!,MATCH($C154,#REF!,0)),#REF!,0)),0)))</f>
        <v>0</v>
      </c>
      <c r="G154" s="76">
        <f ca="1">IF($C154="","",$E154*(1+IFERROR(INDEX(OFFSET(#REF!,0,G$2),MATCH(INDEX(#REF!,MATCH($C154,#REF!,0)),#REF!,0)),0)))</f>
        <v>0</v>
      </c>
      <c r="H154" s="76">
        <f ca="1">IF($C154="","",$E154*(1+IFERROR(INDEX(OFFSET(#REF!,0,H$2),MATCH(INDEX(#REF!,MATCH($C154,#REF!,0)),#REF!,0)),0)))</f>
        <v>0</v>
      </c>
      <c r="I154" s="4"/>
      <c r="J154" s="77" t="str">
        <f t="shared" si="79"/>
        <v/>
      </c>
      <c r="K154" s="77" t="str">
        <f t="shared" si="79"/>
        <v/>
      </c>
      <c r="L154" s="77" t="str">
        <f t="shared" si="79"/>
        <v/>
      </c>
      <c r="M154" s="77" t="str">
        <f t="shared" si="75"/>
        <v/>
      </c>
      <c r="N154" s="105" t="s">
        <v>981</v>
      </c>
      <c r="O154" s="14" t="s">
        <v>998</v>
      </c>
      <c r="P154" s="108" t="s">
        <v>995</v>
      </c>
      <c r="Q154" s="90" t="s">
        <v>963</v>
      </c>
      <c r="R154" s="86">
        <f t="shared" ref="R154" si="96">25000000-16500000-2380000+18880000-14950000+7930000+7020000</f>
        <v>25000000</v>
      </c>
    </row>
    <row r="155" spans="1:18" x14ac:dyDescent="0.25">
      <c r="A155" s="82" t="str" cm="1">
        <f t="array" ref="A155">IF(AND(ISBLANK($N155:$R155)),"",IF(ISBLANK($N155),$A154,INDEX(Mapping!$I:$I,MATCH($N155,Mapping!$H:$H,0))))</f>
        <v>IMCO Global Equity Pool</v>
      </c>
      <c r="B155" s="82" t="str">
        <f t="shared" si="76"/>
        <v>IMCO Owned</v>
      </c>
      <c r="C155" s="82" t="str">
        <f t="shared" si="77"/>
        <v>912796XZ7</v>
      </c>
      <c r="D155" s="82" t="b">
        <f t="shared" si="78"/>
        <v>1</v>
      </c>
      <c r="E155" s="76">
        <f>IF($C155="","",IFERROR(INDEX(#REF!,MATCH($C155,#REF!,0)),IF($B155="IMCO Owned",0,100)))</f>
        <v>0</v>
      </c>
      <c r="F155" s="76">
        <f ca="1">IF($C155="","",$E155*(1+IFERROR(INDEX(OFFSET(#REF!,0,F$2),MATCH(INDEX(#REF!,MATCH($C155,#REF!,0)),#REF!,0)),0)))</f>
        <v>0</v>
      </c>
      <c r="G155" s="76">
        <f ca="1">IF($C155="","",$E155*(1+IFERROR(INDEX(OFFSET(#REF!,0,G$2),MATCH(INDEX(#REF!,MATCH($C155,#REF!,0)),#REF!,0)),0)))</f>
        <v>0</v>
      </c>
      <c r="H155" s="76">
        <f ca="1">IF($C155="","",$E155*(1+IFERROR(INDEX(OFFSET(#REF!,0,H$2),MATCH(INDEX(#REF!,MATCH($C155,#REF!,0)),#REF!,0)),0)))</f>
        <v>0</v>
      </c>
      <c r="I155" s="4"/>
      <c r="J155" s="77">
        <f t="shared" si="79"/>
        <v>0</v>
      </c>
      <c r="K155" s="77">
        <f t="shared" ca="1" si="79"/>
        <v>0</v>
      </c>
      <c r="L155" s="77">
        <f t="shared" ca="1" si="79"/>
        <v>0</v>
      </c>
      <c r="M155" s="77">
        <f t="shared" ca="1" si="75"/>
        <v>0</v>
      </c>
      <c r="N155" s="96"/>
      <c r="O155" s="14"/>
      <c r="P155" s="96"/>
      <c r="Q155" s="90" t="s">
        <v>222</v>
      </c>
      <c r="R155" s="83">
        <f t="shared" ref="R155" si="97">16500000+2380000-18880000+14950000-7930000-7020000</f>
        <v>0</v>
      </c>
    </row>
    <row r="156" spans="1:18" ht="15.75" thickBot="1" x14ac:dyDescent="0.3">
      <c r="A156" s="82" t="str" cm="1">
        <f t="array" ref="A156">IF(AND(ISBLANK($N156:$R156)),"",IF(ISBLANK($N156),$A155,INDEX(Mapping!$I:$I,MATCH($N156,Mapping!$H:$H,0))))</f>
        <v>IMCO Global Equity Pool</v>
      </c>
      <c r="B156" s="82" t="str">
        <f t="shared" si="76"/>
        <v>IMCO Owned</v>
      </c>
      <c r="C156" s="82" t="str">
        <f t="shared" si="77"/>
        <v>912796XZ7</v>
      </c>
      <c r="D156" s="82" t="b">
        <f t="shared" si="78"/>
        <v>0</v>
      </c>
      <c r="E156" s="76">
        <f>IF($C156="","",IFERROR(INDEX(#REF!,MATCH($C156,#REF!,0)),IF($B156="IMCO Owned",0,100)))</f>
        <v>0</v>
      </c>
      <c r="F156" s="76">
        <f ca="1">IF($C156="","",$E156*(1+IFERROR(INDEX(OFFSET(#REF!,0,F$2),MATCH(INDEX(#REF!,MATCH($C156,#REF!,0)),#REF!,0)),0)))</f>
        <v>0</v>
      </c>
      <c r="G156" s="76">
        <f ca="1">IF($C156="","",$E156*(1+IFERROR(INDEX(OFFSET(#REF!,0,G$2),MATCH(INDEX(#REF!,MATCH($C156,#REF!,0)),#REF!,0)),0)))</f>
        <v>0</v>
      </c>
      <c r="H156" s="76">
        <f ca="1">IF($C156="","",$E156*(1+IFERROR(INDEX(OFFSET(#REF!,0,H$2),MATCH(INDEX(#REF!,MATCH($C156,#REF!,0)),#REF!,0)),0)))</f>
        <v>0</v>
      </c>
      <c r="I156" s="4"/>
      <c r="J156" s="77" t="str">
        <f t="shared" si="79"/>
        <v/>
      </c>
      <c r="K156" s="77" t="str">
        <f t="shared" si="79"/>
        <v/>
      </c>
      <c r="L156" s="77" t="str">
        <f t="shared" si="79"/>
        <v/>
      </c>
      <c r="M156" s="77" t="str">
        <f t="shared" si="75"/>
        <v/>
      </c>
      <c r="N156" s="91"/>
      <c r="O156" s="92"/>
      <c r="P156" s="92"/>
      <c r="Q156" s="93" t="s">
        <v>50</v>
      </c>
      <c r="R156" s="110">
        <f t="shared" ref="R156" si="98">SUM(R154:R155)</f>
        <v>25000000</v>
      </c>
    </row>
    <row r="157" spans="1:18" ht="15.75" thickTop="1" x14ac:dyDescent="0.25">
      <c r="A157" s="82" t="str" cm="1">
        <f t="array" ref="A157">IF(AND(ISBLANK($N157:$R157)),"",IF(ISBLANK($N157),$A156,INDEX(Mapping!$I:$I,MATCH($N157,Mapping!$H:$H,0))))</f>
        <v/>
      </c>
      <c r="B157" s="82" t="str">
        <f t="shared" si="76"/>
        <v/>
      </c>
      <c r="C157" s="82" t="str">
        <f t="shared" si="77"/>
        <v/>
      </c>
      <c r="D157" s="82" t="str">
        <f t="shared" si="78"/>
        <v/>
      </c>
      <c r="E157" s="76" t="str">
        <f>IF($C157="","",IFERROR(INDEX(#REF!,MATCH($C157,#REF!,0)),IF($B157="IMCO Owned",0,100)))</f>
        <v/>
      </c>
      <c r="F157" s="76" t="str">
        <f ca="1">IF($C157="","",$E157*(1+IFERROR(INDEX(OFFSET(#REF!,0,F$2),MATCH(INDEX(#REF!,MATCH($C157,#REF!,0)),#REF!,0)),0)))</f>
        <v/>
      </c>
      <c r="G157" s="76" t="str">
        <f ca="1">IF($C157="","",$E157*(1+IFERROR(INDEX(OFFSET(#REF!,0,G$2),MATCH(INDEX(#REF!,MATCH($C157,#REF!,0)),#REF!,0)),0)))</f>
        <v/>
      </c>
      <c r="H157" s="76" t="str">
        <f ca="1">IF($C157="","",$E157*(1+IFERROR(INDEX(OFFSET(#REF!,0,H$2),MATCH(INDEX(#REF!,MATCH($C157,#REF!,0)),#REF!,0)),0)))</f>
        <v/>
      </c>
      <c r="I157" s="4"/>
      <c r="J157" s="77" t="str">
        <f t="shared" si="79"/>
        <v/>
      </c>
      <c r="K157" s="77" t="str">
        <f t="shared" si="79"/>
        <v/>
      </c>
      <c r="L157" s="77" t="str">
        <f t="shared" si="79"/>
        <v/>
      </c>
      <c r="M157" s="77" t="str">
        <f t="shared" si="75"/>
        <v/>
      </c>
    </row>
    <row r="158" spans="1:18" x14ac:dyDescent="0.25">
      <c r="A158" s="82" t="str" cm="1">
        <f t="array" ref="A158">IF(AND(ISBLANK($N158:$R158)),"",IF(ISBLANK($N158),$A157,INDEX(Mapping!$I:$I,MATCH($N158,Mapping!$H:$H,0))))</f>
        <v/>
      </c>
      <c r="B158" s="82" t="str">
        <f t="shared" si="76"/>
        <v/>
      </c>
      <c r="C158" s="82" t="str">
        <f t="shared" si="77"/>
        <v/>
      </c>
      <c r="D158" s="82" t="str">
        <f t="shared" si="78"/>
        <v/>
      </c>
      <c r="E158" s="76" t="str">
        <f>IF($C158="","",IFERROR(INDEX(#REF!,MATCH($C158,#REF!,0)),IF($B158="IMCO Owned",0,100)))</f>
        <v/>
      </c>
      <c r="F158" s="76" t="str">
        <f ca="1">IF($C158="","",$E158*(1+IFERROR(INDEX(OFFSET(#REF!,0,F$2),MATCH(INDEX(#REF!,MATCH($C158,#REF!,0)),#REF!,0)),0)))</f>
        <v/>
      </c>
      <c r="G158" s="76" t="str">
        <f ca="1">IF($C158="","",$E158*(1+IFERROR(INDEX(OFFSET(#REF!,0,G$2),MATCH(INDEX(#REF!,MATCH($C158,#REF!,0)),#REF!,0)),0)))</f>
        <v/>
      </c>
      <c r="H158" s="76" t="str">
        <f ca="1">IF($C158="","",$E158*(1+IFERROR(INDEX(OFFSET(#REF!,0,H$2),MATCH(INDEX(#REF!,MATCH($C158,#REF!,0)),#REF!,0)),0)))</f>
        <v/>
      </c>
      <c r="I158" s="4"/>
      <c r="J158" s="77" t="str">
        <f t="shared" si="79"/>
        <v/>
      </c>
      <c r="K158" s="77" t="str">
        <f t="shared" si="79"/>
        <v/>
      </c>
      <c r="L158" s="77" t="str">
        <f t="shared" si="79"/>
        <v/>
      </c>
      <c r="M158" s="77" t="str">
        <f t="shared" si="75"/>
        <v/>
      </c>
      <c r="N158" s="95" t="s">
        <v>58</v>
      </c>
      <c r="O158" s="89" t="s">
        <v>59</v>
      </c>
      <c r="P158" s="104" t="s">
        <v>60</v>
      </c>
      <c r="Q158" s="111" t="s">
        <v>61</v>
      </c>
      <c r="R158" s="84">
        <f t="shared" ref="R158" si="99">R153</f>
        <v>44985</v>
      </c>
    </row>
    <row r="159" spans="1:18" x14ac:dyDescent="0.25">
      <c r="A159" s="82" t="str" cm="1">
        <f t="array" ref="A159">IF(AND(ISBLANK($N159:$R159)),"",IF(ISBLANK($N159),$A158,INDEX(Mapping!$I:$I,MATCH($N159,Mapping!$H:$H,0))))</f>
        <v>IMCO Global Equity Pool</v>
      </c>
      <c r="B159" s="82" t="str">
        <f t="shared" si="76"/>
        <v>IMCO Owned</v>
      </c>
      <c r="C159" s="82" t="str">
        <f t="shared" si="77"/>
        <v>912796Y86</v>
      </c>
      <c r="D159" s="82" t="b">
        <f t="shared" si="78"/>
        <v>0</v>
      </c>
      <c r="E159" s="76">
        <f>IF($C159="","",IFERROR(INDEX(#REF!,MATCH($C159,#REF!,0)),IF($B159="IMCO Owned",0,100)))</f>
        <v>0</v>
      </c>
      <c r="F159" s="76">
        <f ca="1">IF($C159="","",$E159*(1+IFERROR(INDEX(OFFSET(#REF!,0,F$2),MATCH(INDEX(#REF!,MATCH($C159,#REF!,0)),#REF!,0)),0)))</f>
        <v>0</v>
      </c>
      <c r="G159" s="76">
        <f ca="1">IF($C159="","",$E159*(1+IFERROR(INDEX(OFFSET(#REF!,0,G$2),MATCH(INDEX(#REF!,MATCH($C159,#REF!,0)),#REF!,0)),0)))</f>
        <v>0</v>
      </c>
      <c r="H159" s="76">
        <f ca="1">IF($C159="","",$E159*(1+IFERROR(INDEX(OFFSET(#REF!,0,H$2),MATCH(INDEX(#REF!,MATCH($C159,#REF!,0)),#REF!,0)),0)))</f>
        <v>0</v>
      </c>
      <c r="I159" s="4"/>
      <c r="J159" s="77" t="str">
        <f t="shared" si="79"/>
        <v/>
      </c>
      <c r="K159" s="77" t="str">
        <f t="shared" si="79"/>
        <v/>
      </c>
      <c r="L159" s="77" t="str">
        <f t="shared" si="79"/>
        <v/>
      </c>
      <c r="M159" s="77" t="str">
        <f t="shared" si="75"/>
        <v/>
      </c>
      <c r="N159" s="105" t="s">
        <v>981</v>
      </c>
      <c r="O159" s="14" t="s">
        <v>1009</v>
      </c>
      <c r="P159" s="108" t="s">
        <v>1010</v>
      </c>
      <c r="Q159" s="90" t="s">
        <v>963</v>
      </c>
      <c r="R159" s="83">
        <v>15000000</v>
      </c>
    </row>
    <row r="160" spans="1:18" x14ac:dyDescent="0.25">
      <c r="A160" s="82" t="str" cm="1">
        <f t="array" ref="A160">IF(AND(ISBLANK($N160:$R160)),"",IF(ISBLANK($N160),$A159,INDEX(Mapping!$I:$I,MATCH($N160,Mapping!$H:$H,0))))</f>
        <v>IMCO Global Equity Pool</v>
      </c>
      <c r="B160" s="82" t="str">
        <f t="shared" si="76"/>
        <v>IMCO Owned</v>
      </c>
      <c r="C160" s="82" t="str">
        <f t="shared" si="77"/>
        <v>912796Y86</v>
      </c>
      <c r="D160" s="82" t="b">
        <f t="shared" si="78"/>
        <v>1</v>
      </c>
      <c r="E160" s="76">
        <f>IF($C160="","",IFERROR(INDEX(#REF!,MATCH($C160,#REF!,0)),IF($B160="IMCO Owned",0,100)))</f>
        <v>0</v>
      </c>
      <c r="F160" s="76">
        <f ca="1">IF($C160="","",$E160*(1+IFERROR(INDEX(OFFSET(#REF!,0,F$2),MATCH(INDEX(#REF!,MATCH($C160,#REF!,0)),#REF!,0)),0)))</f>
        <v>0</v>
      </c>
      <c r="G160" s="76">
        <f ca="1">IF($C160="","",$E160*(1+IFERROR(INDEX(OFFSET(#REF!,0,G$2),MATCH(INDEX(#REF!,MATCH($C160,#REF!,0)),#REF!,0)),0)))</f>
        <v>0</v>
      </c>
      <c r="H160" s="76">
        <f ca="1">IF($C160="","",$E160*(1+IFERROR(INDEX(OFFSET(#REF!,0,H$2),MATCH(INDEX(#REF!,MATCH($C160,#REF!,0)),#REF!,0)),0)))</f>
        <v>0</v>
      </c>
      <c r="I160" s="4"/>
      <c r="J160" s="77">
        <f t="shared" si="79"/>
        <v>0</v>
      </c>
      <c r="K160" s="77">
        <f t="shared" ca="1" si="79"/>
        <v>0</v>
      </c>
      <c r="L160" s="77">
        <f t="shared" ca="1" si="79"/>
        <v>0</v>
      </c>
      <c r="M160" s="77">
        <f t="shared" ca="1" si="75"/>
        <v>0</v>
      </c>
      <c r="N160" s="96"/>
      <c r="O160" s="14"/>
      <c r="P160" s="96"/>
      <c r="Q160" s="90" t="s">
        <v>222</v>
      </c>
      <c r="R160">
        <f t="shared" ref="R160" si="100">950000+14050000-15000000</f>
        <v>0</v>
      </c>
    </row>
    <row r="161" spans="1:18" ht="15.75" thickBot="1" x14ac:dyDescent="0.3">
      <c r="A161" s="82" t="str" cm="1">
        <f t="array" ref="A161">IF(AND(ISBLANK($N161:$R161)),"",IF(ISBLANK($N161),$A160,INDEX(Mapping!$I:$I,MATCH($N161,Mapping!$H:$H,0))))</f>
        <v>IMCO Global Equity Pool</v>
      </c>
      <c r="B161" s="82" t="str">
        <f t="shared" si="76"/>
        <v>IMCO Owned</v>
      </c>
      <c r="C161" s="82" t="str">
        <f t="shared" si="77"/>
        <v>912796Y86</v>
      </c>
      <c r="D161" s="82" t="b">
        <f t="shared" si="78"/>
        <v>0</v>
      </c>
      <c r="E161" s="76">
        <f>IF($C161="","",IFERROR(INDEX(#REF!,MATCH($C161,#REF!,0)),IF($B161="IMCO Owned",0,100)))</f>
        <v>0</v>
      </c>
      <c r="F161" s="76">
        <f ca="1">IF($C161="","",$E161*(1+IFERROR(INDEX(OFFSET(#REF!,0,F$2),MATCH(INDEX(#REF!,MATCH($C161,#REF!,0)),#REF!,0)),0)))</f>
        <v>0</v>
      </c>
      <c r="G161" s="76">
        <f ca="1">IF($C161="","",$E161*(1+IFERROR(INDEX(OFFSET(#REF!,0,G$2),MATCH(INDEX(#REF!,MATCH($C161,#REF!,0)),#REF!,0)),0)))</f>
        <v>0</v>
      </c>
      <c r="H161" s="76">
        <f ca="1">IF($C161="","",$E161*(1+IFERROR(INDEX(OFFSET(#REF!,0,H$2),MATCH(INDEX(#REF!,MATCH($C161,#REF!,0)),#REF!,0)),0)))</f>
        <v>0</v>
      </c>
      <c r="I161" s="4"/>
      <c r="J161" s="77" t="str">
        <f t="shared" si="79"/>
        <v/>
      </c>
      <c r="K161" s="77" t="str">
        <f t="shared" si="79"/>
        <v/>
      </c>
      <c r="L161" s="77" t="str">
        <f t="shared" si="79"/>
        <v/>
      </c>
      <c r="M161" s="77" t="str">
        <f t="shared" si="75"/>
        <v/>
      </c>
      <c r="N161" s="91"/>
      <c r="O161" s="92"/>
      <c r="P161" s="92"/>
      <c r="Q161" s="93" t="s">
        <v>50</v>
      </c>
      <c r="R161" s="110">
        <f t="shared" ref="R161" si="101">SUM(R159:R160)</f>
        <v>15000000</v>
      </c>
    </row>
    <row r="162" spans="1:18" ht="15.75" thickTop="1" x14ac:dyDescent="0.25">
      <c r="A162" s="82" t="str" cm="1">
        <f t="array" ref="A162">IF(AND(ISBLANK($N162:$R162)),"",IF(ISBLANK($N162),$A161,INDEX(Mapping!$I:$I,MATCH($N162,Mapping!$H:$H,0))))</f>
        <v/>
      </c>
      <c r="B162" s="82" t="str">
        <f t="shared" si="76"/>
        <v/>
      </c>
      <c r="C162" s="82" t="str">
        <f t="shared" si="77"/>
        <v/>
      </c>
      <c r="D162" s="82" t="str">
        <f t="shared" si="78"/>
        <v/>
      </c>
      <c r="E162" s="76" t="str">
        <f>IF($C162="","",IFERROR(INDEX(#REF!,MATCH($C162,#REF!,0)),IF($B162="IMCO Owned",0,100)))</f>
        <v/>
      </c>
      <c r="F162" s="76" t="str">
        <f ca="1">IF($C162="","",$E162*(1+IFERROR(INDEX(OFFSET(#REF!,0,F$2),MATCH(INDEX(#REF!,MATCH($C162,#REF!,0)),#REF!,0)),0)))</f>
        <v/>
      </c>
      <c r="G162" s="76" t="str">
        <f ca="1">IF($C162="","",$E162*(1+IFERROR(INDEX(OFFSET(#REF!,0,G$2),MATCH(INDEX(#REF!,MATCH($C162,#REF!,0)),#REF!,0)),0)))</f>
        <v/>
      </c>
      <c r="H162" s="76" t="str">
        <f ca="1">IF($C162="","",$E162*(1+IFERROR(INDEX(OFFSET(#REF!,0,H$2),MATCH(INDEX(#REF!,MATCH($C162,#REF!,0)),#REF!,0)),0)))</f>
        <v/>
      </c>
      <c r="I162" s="4"/>
      <c r="J162" s="77" t="str">
        <f t="shared" si="79"/>
        <v/>
      </c>
      <c r="K162" s="77" t="str">
        <f t="shared" si="79"/>
        <v/>
      </c>
      <c r="L162" s="77" t="str">
        <f t="shared" si="79"/>
        <v/>
      </c>
      <c r="M162" s="77" t="str">
        <f t="shared" si="75"/>
        <v/>
      </c>
    </row>
    <row r="163" spans="1:18" x14ac:dyDescent="0.25">
      <c r="A163" s="82" t="str" cm="1">
        <f t="array" ref="A163">IF(AND(ISBLANK($N163:$R163)),"",IF(ISBLANK($N163),$A162,INDEX(Mapping!$I:$I,MATCH($N163,Mapping!$H:$H,0))))</f>
        <v/>
      </c>
      <c r="B163" s="82" t="str">
        <f t="shared" si="76"/>
        <v/>
      </c>
      <c r="C163" s="82" t="str">
        <f t="shared" si="77"/>
        <v/>
      </c>
      <c r="D163" s="82" t="str">
        <f t="shared" si="78"/>
        <v/>
      </c>
      <c r="E163" s="76" t="str">
        <f>IF($C163="","",IFERROR(INDEX(#REF!,MATCH($C163,#REF!,0)),IF($B163="IMCO Owned",0,100)))</f>
        <v/>
      </c>
      <c r="F163" s="76" t="str">
        <f ca="1">IF($C163="","",$E163*(1+IFERROR(INDEX(OFFSET(#REF!,0,F$2),MATCH(INDEX(#REF!,MATCH($C163,#REF!,0)),#REF!,0)),0)))</f>
        <v/>
      </c>
      <c r="G163" s="76" t="str">
        <f ca="1">IF($C163="","",$E163*(1+IFERROR(INDEX(OFFSET(#REF!,0,G$2),MATCH(INDEX(#REF!,MATCH($C163,#REF!,0)),#REF!,0)),0)))</f>
        <v/>
      </c>
      <c r="H163" s="76" t="str">
        <f ca="1">IF($C163="","",$E163*(1+IFERROR(INDEX(OFFSET(#REF!,0,H$2),MATCH(INDEX(#REF!,MATCH($C163,#REF!,0)),#REF!,0)),0)))</f>
        <v/>
      </c>
      <c r="I163" s="4"/>
      <c r="J163" s="77" t="str">
        <f t="shared" si="79"/>
        <v/>
      </c>
      <c r="K163" s="77" t="str">
        <f t="shared" si="79"/>
        <v/>
      </c>
      <c r="L163" s="77" t="str">
        <f t="shared" si="79"/>
        <v/>
      </c>
      <c r="M163" s="77" t="str">
        <f t="shared" si="75"/>
        <v/>
      </c>
      <c r="N163" s="95" t="s">
        <v>58</v>
      </c>
      <c r="O163" s="89" t="s">
        <v>59</v>
      </c>
      <c r="P163" s="104" t="s">
        <v>60</v>
      </c>
      <c r="Q163" s="111" t="s">
        <v>61</v>
      </c>
      <c r="R163" s="84">
        <f t="shared" ref="R163" si="102">R158</f>
        <v>44985</v>
      </c>
    </row>
    <row r="164" spans="1:18" x14ac:dyDescent="0.25">
      <c r="A164" s="82" t="str" cm="1">
        <f t="array" ref="A164">IF(AND(ISBLANK($N164:$R164)),"",IF(ISBLANK($N164),$A163,INDEX(Mapping!$I:$I,MATCH($N164,Mapping!$H:$H,0))))</f>
        <v>IMCO Global Equity Pool</v>
      </c>
      <c r="B164" s="82" t="str">
        <f t="shared" si="76"/>
        <v>IMCO Owned</v>
      </c>
      <c r="C164" s="82" t="str">
        <f t="shared" si="77"/>
        <v>1350Z7A20</v>
      </c>
      <c r="D164" s="82" t="b">
        <f t="shared" si="78"/>
        <v>0</v>
      </c>
      <c r="E164" s="76">
        <f>IF($C164="","",IFERROR(INDEX(#REF!,MATCH($C164,#REF!,0)),IF($B164="IMCO Owned",0,100)))</f>
        <v>0</v>
      </c>
      <c r="F164" s="76">
        <f ca="1">IF($C164="","",$E164*(1+IFERROR(INDEX(OFFSET(#REF!,0,F$2),MATCH(INDEX(#REF!,MATCH($C164,#REF!,0)),#REF!,0)),0)))</f>
        <v>0</v>
      </c>
      <c r="G164" s="76">
        <f ca="1">IF($C164="","",$E164*(1+IFERROR(INDEX(OFFSET(#REF!,0,G$2),MATCH(INDEX(#REF!,MATCH($C164,#REF!,0)),#REF!,0)),0)))</f>
        <v>0</v>
      </c>
      <c r="H164" s="76">
        <f ca="1">IF($C164="","",$E164*(1+IFERROR(INDEX(OFFSET(#REF!,0,H$2),MATCH(INDEX(#REF!,MATCH($C164,#REF!,0)),#REF!,0)),0)))</f>
        <v>0</v>
      </c>
      <c r="I164" s="4"/>
      <c r="J164" s="77" t="str">
        <f t="shared" si="79"/>
        <v/>
      </c>
      <c r="K164" s="77" t="str">
        <f t="shared" si="79"/>
        <v/>
      </c>
      <c r="L164" s="77" t="str">
        <f t="shared" si="79"/>
        <v/>
      </c>
      <c r="M164" s="77" t="str">
        <f t="shared" si="75"/>
        <v/>
      </c>
      <c r="N164" s="105" t="s">
        <v>981</v>
      </c>
      <c r="O164" s="14" t="s">
        <v>1011</v>
      </c>
      <c r="P164" s="108" t="s">
        <v>1012</v>
      </c>
      <c r="Q164" s="90" t="s">
        <v>963</v>
      </c>
      <c r="R164" s="117">
        <f>610000+5370000</f>
        <v>5980000</v>
      </c>
    </row>
    <row r="165" spans="1:18" x14ac:dyDescent="0.25">
      <c r="A165" s="82" t="str" cm="1">
        <f t="array" ref="A165">IF(AND(ISBLANK($N165:$R165)),"",IF(ISBLANK($N165),$A164,INDEX(Mapping!$I:$I,MATCH($N165,Mapping!$H:$H,0))))</f>
        <v>IMCO Global Equity Pool</v>
      </c>
      <c r="B165" s="82" t="str">
        <f t="shared" si="76"/>
        <v>IMCO Owned</v>
      </c>
      <c r="C165" s="82" t="str">
        <f t="shared" si="77"/>
        <v>1350Z7A20</v>
      </c>
      <c r="D165" s="82" t="b">
        <f t="shared" si="78"/>
        <v>1</v>
      </c>
      <c r="E165" s="76">
        <f>IF($C165="","",IFERROR(INDEX(#REF!,MATCH($C165,#REF!,0)),IF($B165="IMCO Owned",0,100)))</f>
        <v>0</v>
      </c>
      <c r="F165" s="76">
        <f ca="1">IF($C165="","",$E165*(1+IFERROR(INDEX(OFFSET(#REF!,0,F$2),MATCH(INDEX(#REF!,MATCH($C165,#REF!,0)),#REF!,0)),0)))</f>
        <v>0</v>
      </c>
      <c r="G165" s="76">
        <f ca="1">IF($C165="","",$E165*(1+IFERROR(INDEX(OFFSET(#REF!,0,G$2),MATCH(INDEX(#REF!,MATCH($C165,#REF!,0)),#REF!,0)),0)))</f>
        <v>0</v>
      </c>
      <c r="H165" s="76">
        <f ca="1">IF($C165="","",$E165*(1+IFERROR(INDEX(OFFSET(#REF!,0,H$2),MATCH(INDEX(#REF!,MATCH($C165,#REF!,0)),#REF!,0)),0)))</f>
        <v>0</v>
      </c>
      <c r="I165" s="4"/>
      <c r="J165" s="77">
        <f t="shared" si="79"/>
        <v>0</v>
      </c>
      <c r="K165" s="77">
        <f t="shared" ca="1" si="79"/>
        <v>0</v>
      </c>
      <c r="L165" s="77">
        <f t="shared" ca="1" si="79"/>
        <v>0</v>
      </c>
      <c r="M165" s="77">
        <f t="shared" ca="1" si="75"/>
        <v>0</v>
      </c>
      <c r="N165" s="96"/>
      <c r="O165" s="14"/>
      <c r="P165" s="96"/>
      <c r="Q165" s="90" t="s">
        <v>222</v>
      </c>
      <c r="R165" s="118">
        <f>660000+5320000-610000-5370000</f>
        <v>0</v>
      </c>
    </row>
    <row r="166" spans="1:18" x14ac:dyDescent="0.25">
      <c r="A166" s="82" t="str" cm="1">
        <f t="array" ref="A166">IF(AND(ISBLANK($N166:$R166)),"",IF(ISBLANK($N166),$A165,INDEX(Mapping!$I:$I,MATCH($N166,Mapping!$H:$H,0))))</f>
        <v>IMCO Global Equity Pool</v>
      </c>
      <c r="B166" s="82" t="str">
        <f t="shared" si="76"/>
        <v>IMCO Owned</v>
      </c>
      <c r="C166" s="82" t="str">
        <f t="shared" si="77"/>
        <v>1350Z7A20</v>
      </c>
      <c r="D166" s="82" t="b">
        <f t="shared" si="78"/>
        <v>0</v>
      </c>
      <c r="E166" s="76">
        <f>IF($C166="","",IFERROR(INDEX(#REF!,MATCH($C166,#REF!,0)),IF($B166="IMCO Owned",0,100)))</f>
        <v>0</v>
      </c>
      <c r="F166" s="76">
        <f ca="1">IF($C166="","",$E166*(1+IFERROR(INDEX(OFFSET(#REF!,0,F$2),MATCH(INDEX(#REF!,MATCH($C166,#REF!,0)),#REF!,0)),0)))</f>
        <v>0</v>
      </c>
      <c r="G166" s="76">
        <f ca="1">IF($C166="","",$E166*(1+IFERROR(INDEX(OFFSET(#REF!,0,G$2),MATCH(INDEX(#REF!,MATCH($C166,#REF!,0)),#REF!,0)),0)))</f>
        <v>0</v>
      </c>
      <c r="H166" s="76">
        <f ca="1">IF($C166="","",$E166*(1+IFERROR(INDEX(OFFSET(#REF!,0,H$2),MATCH(INDEX(#REF!,MATCH($C166,#REF!,0)),#REF!,0)),0)))</f>
        <v>0</v>
      </c>
      <c r="I166" s="4"/>
      <c r="J166" s="77" t="str">
        <f t="shared" si="79"/>
        <v/>
      </c>
      <c r="K166" s="77" t="str">
        <f t="shared" si="79"/>
        <v/>
      </c>
      <c r="L166" s="77" t="str">
        <f t="shared" si="79"/>
        <v/>
      </c>
      <c r="M166" s="77" t="str">
        <f t="shared" si="75"/>
        <v/>
      </c>
      <c r="N166" s="135"/>
      <c r="O166" s="102"/>
      <c r="P166" s="102"/>
      <c r="Q166" s="136" t="s">
        <v>50</v>
      </c>
      <c r="R166" s="113">
        <f t="shared" ref="R166" si="103">SUM(R164:R165)</f>
        <v>5980000</v>
      </c>
    </row>
    <row r="167" spans="1:18" x14ac:dyDescent="0.25">
      <c r="A167" s="82" t="str" cm="1">
        <f t="array" ref="A167">IF(AND(ISBLANK($N167:$R167)),"",IF(ISBLANK($N167),$A166,INDEX(Mapping!$I:$I,MATCH($N167,Mapping!$H:$H,0))))</f>
        <v/>
      </c>
      <c r="B167" s="82" t="str">
        <f t="shared" si="76"/>
        <v/>
      </c>
      <c r="C167" s="82" t="str">
        <f t="shared" si="77"/>
        <v/>
      </c>
      <c r="D167" s="82" t="str">
        <f t="shared" si="78"/>
        <v/>
      </c>
      <c r="E167" s="76" t="str">
        <f>IF($C167="","",IFERROR(INDEX(#REF!,MATCH($C167,#REF!,0)),IF($B167="IMCO Owned",0,100)))</f>
        <v/>
      </c>
      <c r="F167" s="76" t="str">
        <f ca="1">IF($C167="","",$E167*(1+IFERROR(INDEX(OFFSET(#REF!,0,F$2),MATCH(INDEX(#REF!,MATCH($C167,#REF!,0)),#REF!,0)),0)))</f>
        <v/>
      </c>
      <c r="G167" s="76" t="str">
        <f ca="1">IF($C167="","",$E167*(1+IFERROR(INDEX(OFFSET(#REF!,0,G$2),MATCH(INDEX(#REF!,MATCH($C167,#REF!,0)),#REF!,0)),0)))</f>
        <v/>
      </c>
      <c r="H167" s="76" t="str">
        <f ca="1">IF($C167="","",$E167*(1+IFERROR(INDEX(OFFSET(#REF!,0,H$2),MATCH(INDEX(#REF!,MATCH($C167,#REF!,0)),#REF!,0)),0)))</f>
        <v/>
      </c>
      <c r="I167" s="4"/>
      <c r="J167" s="77" t="str">
        <f t="shared" si="79"/>
        <v/>
      </c>
      <c r="K167" s="77" t="str">
        <f t="shared" si="79"/>
        <v/>
      </c>
      <c r="L167" s="77" t="str">
        <f t="shared" si="79"/>
        <v/>
      </c>
      <c r="M167" s="77" t="str">
        <f t="shared" si="75"/>
        <v/>
      </c>
      <c r="N167" s="106"/>
      <c r="O167" s="106"/>
      <c r="P167" s="106"/>
      <c r="Q167" s="107"/>
      <c r="R167" s="133"/>
    </row>
    <row r="168" spans="1:18" x14ac:dyDescent="0.25">
      <c r="A168" s="82" t="str" cm="1">
        <f t="array" ref="A168">IF(AND(ISBLANK($N168:$R168)),"",IF(ISBLANK($N168),$A167,INDEX(Mapping!$I:$I,MATCH($N168,Mapping!$H:$H,0))))</f>
        <v/>
      </c>
      <c r="B168" s="82" t="str">
        <f t="shared" si="76"/>
        <v/>
      </c>
      <c r="C168" s="82" t="str">
        <f t="shared" si="77"/>
        <v/>
      </c>
      <c r="D168" s="82" t="str">
        <f t="shared" si="78"/>
        <v/>
      </c>
      <c r="E168" s="76" t="str">
        <f>IF($C168="","",IFERROR(INDEX(#REF!,MATCH($C168,#REF!,0)),IF($B168="IMCO Owned",0,100)))</f>
        <v/>
      </c>
      <c r="F168" s="76" t="str">
        <f ca="1">IF($C168="","",$E168*(1+IFERROR(INDEX(OFFSET(#REF!,0,F$2),MATCH(INDEX(#REF!,MATCH($C168,#REF!,0)),#REF!,0)),0)))</f>
        <v/>
      </c>
      <c r="G168" s="76" t="str">
        <f ca="1">IF($C168="","",$E168*(1+IFERROR(INDEX(OFFSET(#REF!,0,G$2),MATCH(INDEX(#REF!,MATCH($C168,#REF!,0)),#REF!,0)),0)))</f>
        <v/>
      </c>
      <c r="H168" s="76" t="str">
        <f ca="1">IF($C168="","",$E168*(1+IFERROR(INDEX(OFFSET(#REF!,0,H$2),MATCH(INDEX(#REF!,MATCH($C168,#REF!,0)),#REF!,0)),0)))</f>
        <v/>
      </c>
      <c r="I168" s="4"/>
      <c r="J168" s="77" t="str">
        <f t="shared" si="79"/>
        <v/>
      </c>
      <c r="K168" s="77" t="str">
        <f t="shared" si="79"/>
        <v/>
      </c>
      <c r="L168" s="77" t="str">
        <f t="shared" si="79"/>
        <v/>
      </c>
      <c r="M168" s="77" t="str">
        <f t="shared" si="75"/>
        <v/>
      </c>
      <c r="N168" s="95" t="s">
        <v>58</v>
      </c>
      <c r="O168" s="89" t="s">
        <v>59</v>
      </c>
      <c r="P168" s="104" t="s">
        <v>60</v>
      </c>
      <c r="Q168" s="111" t="s">
        <v>61</v>
      </c>
      <c r="R168" s="84">
        <f t="shared" ref="R168" si="104">R163</f>
        <v>44985</v>
      </c>
    </row>
    <row r="169" spans="1:18" x14ac:dyDescent="0.25">
      <c r="A169" s="82" t="str" cm="1">
        <f t="array" ref="A169">IF(AND(ISBLANK($N169:$R169)),"",IF(ISBLANK($N169),$A168,INDEX(Mapping!$I:$I,MATCH($N169,Mapping!$H:$H,0))))</f>
        <v>IMCO Global Equity Pool</v>
      </c>
      <c r="B169" s="82" t="str">
        <f t="shared" si="76"/>
        <v>IMCO Owned</v>
      </c>
      <c r="C169" s="82" t="str">
        <f t="shared" si="77"/>
        <v>1350Z7BK9</v>
      </c>
      <c r="D169" s="82" t="b">
        <f t="shared" si="78"/>
        <v>0</v>
      </c>
      <c r="E169" s="76">
        <f>IF($C169="","",IFERROR(INDEX(#REF!,MATCH($C169,#REF!,0)),IF($B169="IMCO Owned",0,100)))</f>
        <v>0</v>
      </c>
      <c r="F169" s="76">
        <f ca="1">IF($C169="","",$E169*(1+IFERROR(INDEX(OFFSET(#REF!,0,F$2),MATCH(INDEX(#REF!,MATCH($C169,#REF!,0)),#REF!,0)),0)))</f>
        <v>0</v>
      </c>
      <c r="G169" s="76">
        <f ca="1">IF($C169="","",$E169*(1+IFERROR(INDEX(OFFSET(#REF!,0,G$2),MATCH(INDEX(#REF!,MATCH($C169,#REF!,0)),#REF!,0)),0)))</f>
        <v>0</v>
      </c>
      <c r="H169" s="76">
        <f ca="1">IF($C169="","",$E169*(1+IFERROR(INDEX(OFFSET(#REF!,0,H$2),MATCH(INDEX(#REF!,MATCH($C169,#REF!,0)),#REF!,0)),0)))</f>
        <v>0</v>
      </c>
      <c r="I169" s="4"/>
      <c r="J169" s="77" t="str">
        <f t="shared" si="79"/>
        <v/>
      </c>
      <c r="K169" s="77" t="str">
        <f t="shared" si="79"/>
        <v/>
      </c>
      <c r="L169" s="77" t="str">
        <f t="shared" si="79"/>
        <v/>
      </c>
      <c r="M169" s="77" t="str">
        <f t="shared" si="75"/>
        <v/>
      </c>
      <c r="N169" s="105" t="s">
        <v>981</v>
      </c>
      <c r="O169" s="14" t="s">
        <v>1048</v>
      </c>
      <c r="P169" s="108" t="s">
        <v>1038</v>
      </c>
      <c r="Q169" s="90" t="s">
        <v>963</v>
      </c>
      <c r="R169" s="117">
        <v>0</v>
      </c>
    </row>
    <row r="170" spans="1:18" x14ac:dyDescent="0.25">
      <c r="A170" s="82" t="str" cm="1">
        <f t="array" ref="A170">IF(AND(ISBLANK($N170:$R170)),"",IF(ISBLANK($N170),$A169,INDEX(Mapping!$I:$I,MATCH($N170,Mapping!$H:$H,0))))</f>
        <v>IMCO Global Equity Pool</v>
      </c>
      <c r="B170" s="82" t="str">
        <f t="shared" si="76"/>
        <v>IMCO Owned</v>
      </c>
      <c r="C170" s="82" t="str">
        <f t="shared" si="77"/>
        <v>1350Z7BK9</v>
      </c>
      <c r="D170" s="82" t="b">
        <f t="shared" si="78"/>
        <v>1</v>
      </c>
      <c r="E170" s="76">
        <f>IF($C170="","",IFERROR(INDEX(#REF!,MATCH($C170,#REF!,0)),IF($B170="IMCO Owned",0,100)))</f>
        <v>0</v>
      </c>
      <c r="F170" s="76">
        <f ca="1">IF($C170="","",$E170*(1+IFERROR(INDEX(OFFSET(#REF!,0,F$2),MATCH(INDEX(#REF!,MATCH($C170,#REF!,0)),#REF!,0)),0)))</f>
        <v>0</v>
      </c>
      <c r="G170" s="76">
        <f ca="1">IF($C170="","",$E170*(1+IFERROR(INDEX(OFFSET(#REF!,0,G$2),MATCH(INDEX(#REF!,MATCH($C170,#REF!,0)),#REF!,0)),0)))</f>
        <v>0</v>
      </c>
      <c r="H170" s="76">
        <f ca="1">IF($C170="","",$E170*(1+IFERROR(INDEX(OFFSET(#REF!,0,H$2),MATCH(INDEX(#REF!,MATCH($C170,#REF!,0)),#REF!,0)),0)))</f>
        <v>0</v>
      </c>
      <c r="I170" s="4"/>
      <c r="J170" s="77">
        <f t="shared" si="79"/>
        <v>0</v>
      </c>
      <c r="K170" s="77">
        <f t="shared" ca="1" si="79"/>
        <v>0</v>
      </c>
      <c r="L170" s="77">
        <f t="shared" ca="1" si="79"/>
        <v>0</v>
      </c>
      <c r="M170" s="77">
        <f t="shared" ca="1" si="75"/>
        <v>0</v>
      </c>
      <c r="N170" s="96"/>
      <c r="O170" s="14"/>
      <c r="P170" s="96"/>
      <c r="Q170" s="90" t="s">
        <v>222</v>
      </c>
      <c r="R170" s="118">
        <v>5420000</v>
      </c>
    </row>
    <row r="171" spans="1:18" x14ac:dyDescent="0.25">
      <c r="A171" s="82" t="str" cm="1">
        <f t="array" ref="A171">IF(AND(ISBLANK($N171:$R171)),"",IF(ISBLANK($N171),$A170,INDEX(Mapping!$I:$I,MATCH($N171,Mapping!$H:$H,0))))</f>
        <v>IMCO Global Equity Pool</v>
      </c>
      <c r="B171" s="82" t="str">
        <f t="shared" si="76"/>
        <v>IMCO Owned</v>
      </c>
      <c r="C171" s="82" t="str">
        <f t="shared" si="77"/>
        <v>1350Z7BK9</v>
      </c>
      <c r="D171" s="82" t="b">
        <f t="shared" si="78"/>
        <v>0</v>
      </c>
      <c r="E171" s="76">
        <f>IF($C171="","",IFERROR(INDEX(#REF!,MATCH($C171,#REF!,0)),IF($B171="IMCO Owned",0,100)))</f>
        <v>0</v>
      </c>
      <c r="F171" s="76">
        <f ca="1">IF($C171="","",$E171*(1+IFERROR(INDEX(OFFSET(#REF!,0,F$2),MATCH(INDEX(#REF!,MATCH($C171,#REF!,0)),#REF!,0)),0)))</f>
        <v>0</v>
      </c>
      <c r="G171" s="76">
        <f ca="1">IF($C171="","",$E171*(1+IFERROR(INDEX(OFFSET(#REF!,0,G$2),MATCH(INDEX(#REF!,MATCH($C171,#REF!,0)),#REF!,0)),0)))</f>
        <v>0</v>
      </c>
      <c r="H171" s="76">
        <f ca="1">IF($C171="","",$E171*(1+IFERROR(INDEX(OFFSET(#REF!,0,H$2),MATCH(INDEX(#REF!,MATCH($C171,#REF!,0)),#REF!,0)),0)))</f>
        <v>0</v>
      </c>
      <c r="I171" s="4"/>
      <c r="J171" s="77" t="str">
        <f t="shared" si="79"/>
        <v/>
      </c>
      <c r="K171" s="77" t="str">
        <f t="shared" si="79"/>
        <v/>
      </c>
      <c r="L171" s="77" t="str">
        <f t="shared" si="79"/>
        <v/>
      </c>
      <c r="M171" s="77" t="str">
        <f t="shared" si="75"/>
        <v/>
      </c>
      <c r="N171" s="135"/>
      <c r="O171" s="102"/>
      <c r="P171" s="102"/>
      <c r="Q171" s="136" t="s">
        <v>50</v>
      </c>
      <c r="R171" s="113">
        <f t="shared" ref="R171" si="105">SUM(R169:R170)</f>
        <v>5420000</v>
      </c>
    </row>
    <row r="172" spans="1:18" x14ac:dyDescent="0.25">
      <c r="A172" s="82" t="str" cm="1">
        <f t="array" ref="A172">IF(AND(ISBLANK($N172:$R172)),"",IF(ISBLANK($N172),$A171,INDEX(Mapping!$I:$I,MATCH($N172,Mapping!$H:$H,0))))</f>
        <v/>
      </c>
      <c r="B172" s="82" t="str">
        <f t="shared" si="76"/>
        <v/>
      </c>
      <c r="C172" s="82" t="str">
        <f t="shared" si="77"/>
        <v/>
      </c>
      <c r="D172" s="82" t="str">
        <f t="shared" si="78"/>
        <v/>
      </c>
      <c r="E172" s="76" t="str">
        <f>IF($C172="","",IFERROR(INDEX(#REF!,MATCH($C172,#REF!,0)),IF($B172="IMCO Owned",0,100)))</f>
        <v/>
      </c>
      <c r="F172" s="76" t="str">
        <f ca="1">IF($C172="","",$E172*(1+IFERROR(INDEX(OFFSET(#REF!,0,F$2),MATCH(INDEX(#REF!,MATCH($C172,#REF!,0)),#REF!,0)),0)))</f>
        <v/>
      </c>
      <c r="G172" s="76" t="str">
        <f ca="1">IF($C172="","",$E172*(1+IFERROR(INDEX(OFFSET(#REF!,0,G$2),MATCH(INDEX(#REF!,MATCH($C172,#REF!,0)),#REF!,0)),0)))</f>
        <v/>
      </c>
      <c r="H172" s="76" t="str">
        <f ca="1">IF($C172="","",$E172*(1+IFERROR(INDEX(OFFSET(#REF!,0,H$2),MATCH(INDEX(#REF!,MATCH($C172,#REF!,0)),#REF!,0)),0)))</f>
        <v/>
      </c>
      <c r="I172" s="4"/>
      <c r="J172" s="77" t="str">
        <f t="shared" si="79"/>
        <v/>
      </c>
      <c r="K172" s="77" t="str">
        <f t="shared" si="79"/>
        <v/>
      </c>
      <c r="L172" s="77" t="str">
        <f t="shared" si="79"/>
        <v/>
      </c>
      <c r="M172" s="77" t="str">
        <f t="shared" si="75"/>
        <v/>
      </c>
      <c r="N172" s="106"/>
      <c r="O172" s="106"/>
      <c r="P172" s="106"/>
      <c r="Q172" s="107"/>
      <c r="R172" s="133"/>
    </row>
    <row r="173" spans="1:18" x14ac:dyDescent="0.25">
      <c r="A173" s="82" t="str" cm="1">
        <f t="array" ref="A173">IF(AND(ISBLANK($N173:$R173)),"",IF(ISBLANK($N173),$A172,INDEX(Mapping!$I:$I,MATCH($N173,Mapping!$H:$H,0))))</f>
        <v/>
      </c>
      <c r="B173" s="82" t="str">
        <f t="shared" si="76"/>
        <v/>
      </c>
      <c r="C173" s="82" t="str">
        <f t="shared" si="77"/>
        <v/>
      </c>
      <c r="D173" s="82" t="str">
        <f t="shared" si="78"/>
        <v/>
      </c>
      <c r="E173" s="76" t="str">
        <f>IF($C173="","",IFERROR(INDEX(#REF!,MATCH($C173,#REF!,0)),IF($B173="IMCO Owned",0,100)))</f>
        <v/>
      </c>
      <c r="F173" s="76" t="str">
        <f ca="1">IF($C173="","",$E173*(1+IFERROR(INDEX(OFFSET(#REF!,0,F$2),MATCH(INDEX(#REF!,MATCH($C173,#REF!,0)),#REF!,0)),0)))</f>
        <v/>
      </c>
      <c r="G173" s="76" t="str">
        <f ca="1">IF($C173="","",$E173*(1+IFERROR(INDEX(OFFSET(#REF!,0,G$2),MATCH(INDEX(#REF!,MATCH($C173,#REF!,0)),#REF!,0)),0)))</f>
        <v/>
      </c>
      <c r="H173" s="76" t="str">
        <f ca="1">IF($C173="","",$E173*(1+IFERROR(INDEX(OFFSET(#REF!,0,H$2),MATCH(INDEX(#REF!,MATCH($C173,#REF!,0)),#REF!,0)),0)))</f>
        <v/>
      </c>
      <c r="I173" s="4"/>
      <c r="J173" s="77" t="str">
        <f t="shared" si="79"/>
        <v/>
      </c>
      <c r="K173" s="77" t="str">
        <f t="shared" si="79"/>
        <v/>
      </c>
      <c r="L173" s="77" t="str">
        <f t="shared" si="79"/>
        <v/>
      </c>
      <c r="M173" s="77" t="str">
        <f t="shared" si="75"/>
        <v/>
      </c>
      <c r="N173" s="137" t="s">
        <v>58</v>
      </c>
      <c r="O173" s="138" t="s">
        <v>59</v>
      </c>
      <c r="P173" s="139" t="s">
        <v>60</v>
      </c>
      <c r="Q173" s="140" t="s">
        <v>61</v>
      </c>
      <c r="R173" s="134">
        <f t="shared" ref="R173" si="106">R163</f>
        <v>44985</v>
      </c>
    </row>
    <row r="174" spans="1:18" x14ac:dyDescent="0.25">
      <c r="A174" s="82" t="str" cm="1">
        <f t="array" ref="A174">IF(AND(ISBLANK($N174:$R174)),"",IF(ISBLANK($N174),$A173,INDEX(Mapping!$I:$I,MATCH($N174,Mapping!$H:$H,0))))</f>
        <v>IMCO Global Equity Pool</v>
      </c>
      <c r="B174" s="82" t="str">
        <f t="shared" si="76"/>
        <v>IMCO Owned</v>
      </c>
      <c r="C174" s="82" t="str">
        <f t="shared" si="77"/>
        <v>912796YB9</v>
      </c>
      <c r="D174" s="82" t="b">
        <f t="shared" si="78"/>
        <v>0</v>
      </c>
      <c r="E174" s="76">
        <f>IF($C174="","",IFERROR(INDEX(#REF!,MATCH($C174,#REF!,0)),IF($B174="IMCO Owned",0,100)))</f>
        <v>0</v>
      </c>
      <c r="F174" s="76">
        <f ca="1">IF($C174="","",$E174*(1+IFERROR(INDEX(OFFSET(#REF!,0,F$2),MATCH(INDEX(#REF!,MATCH($C174,#REF!,0)),#REF!,0)),0)))</f>
        <v>0</v>
      </c>
      <c r="G174" s="76">
        <f ca="1">IF($C174="","",$E174*(1+IFERROR(INDEX(OFFSET(#REF!,0,G$2),MATCH(INDEX(#REF!,MATCH($C174,#REF!,0)),#REF!,0)),0)))</f>
        <v>0</v>
      </c>
      <c r="H174" s="76">
        <f ca="1">IF($C174="","",$E174*(1+IFERROR(INDEX(OFFSET(#REF!,0,H$2),MATCH(INDEX(#REF!,MATCH($C174,#REF!,0)),#REF!,0)),0)))</f>
        <v>0</v>
      </c>
      <c r="I174" s="4"/>
      <c r="J174" s="77" t="str">
        <f t="shared" si="79"/>
        <v/>
      </c>
      <c r="K174" s="77" t="str">
        <f t="shared" si="79"/>
        <v/>
      </c>
      <c r="L174" s="77" t="str">
        <f t="shared" si="79"/>
        <v/>
      </c>
      <c r="M174" s="77" t="str">
        <f t="shared" si="75"/>
        <v/>
      </c>
      <c r="N174" s="105" t="s">
        <v>981</v>
      </c>
      <c r="O174" s="14" t="s">
        <v>1027</v>
      </c>
      <c r="P174" s="108" t="s">
        <v>1020</v>
      </c>
      <c r="Q174" s="90" t="s">
        <v>963</v>
      </c>
      <c r="R174" s="117">
        <f t="shared" ref="R174" si="107">7000000+9890000</f>
        <v>16890000</v>
      </c>
    </row>
    <row r="175" spans="1:18" x14ac:dyDescent="0.25">
      <c r="A175" s="82" t="str" cm="1">
        <f t="array" ref="A175">IF(AND(ISBLANK($N175:$R175)),"",IF(ISBLANK($N175),$A174,INDEX(Mapping!$I:$I,MATCH($N175,Mapping!$H:$H,0))))</f>
        <v>IMCO Global Equity Pool</v>
      </c>
      <c r="B175" s="82" t="str">
        <f t="shared" si="76"/>
        <v>IMCO Owned</v>
      </c>
      <c r="C175" s="82" t="str">
        <f t="shared" si="77"/>
        <v>912796YB9</v>
      </c>
      <c r="D175" s="82" t="b">
        <f t="shared" si="78"/>
        <v>1</v>
      </c>
      <c r="E175" s="76">
        <f>IF($C175="","",IFERROR(INDEX(#REF!,MATCH($C175,#REF!,0)),IF($B175="IMCO Owned",0,100)))</f>
        <v>0</v>
      </c>
      <c r="F175" s="76">
        <f ca="1">IF($C175="","",$E175*(1+IFERROR(INDEX(OFFSET(#REF!,0,F$2),MATCH(INDEX(#REF!,MATCH($C175,#REF!,0)),#REF!,0)),0)))</f>
        <v>0</v>
      </c>
      <c r="G175" s="76">
        <f ca="1">IF($C175="","",$E175*(1+IFERROR(INDEX(OFFSET(#REF!,0,G$2),MATCH(INDEX(#REF!,MATCH($C175,#REF!,0)),#REF!,0)),0)))</f>
        <v>0</v>
      </c>
      <c r="H175" s="76">
        <f ca="1">IF($C175="","",$E175*(1+IFERROR(INDEX(OFFSET(#REF!,0,H$2),MATCH(INDEX(#REF!,MATCH($C175,#REF!,0)),#REF!,0)),0)))</f>
        <v>0</v>
      </c>
      <c r="I175" s="4"/>
      <c r="J175" s="77">
        <f t="shared" si="79"/>
        <v>0</v>
      </c>
      <c r="K175" s="77">
        <f t="shared" ca="1" si="79"/>
        <v>0</v>
      </c>
      <c r="L175" s="77">
        <f t="shared" ca="1" si="79"/>
        <v>0</v>
      </c>
      <c r="M175" s="77">
        <f t="shared" ca="1" si="75"/>
        <v>0</v>
      </c>
      <c r="N175" s="96"/>
      <c r="O175" s="14"/>
      <c r="P175" s="96"/>
      <c r="Q175" s="90" t="s">
        <v>222</v>
      </c>
      <c r="R175" s="118">
        <f t="shared" ref="R175" si="108">16890000-7000000-9890000</f>
        <v>0</v>
      </c>
    </row>
    <row r="176" spans="1:18" ht="15.75" thickBot="1" x14ac:dyDescent="0.3">
      <c r="A176" s="82" t="str" cm="1">
        <f t="array" ref="A176">IF(AND(ISBLANK($N176:$R176)),"",IF(ISBLANK($N176),$A175,INDEX(Mapping!$I:$I,MATCH($N176,Mapping!$H:$H,0))))</f>
        <v>IMCO Global Equity Pool</v>
      </c>
      <c r="B176" s="82" t="str">
        <f t="shared" si="76"/>
        <v>IMCO Owned</v>
      </c>
      <c r="C176" s="82" t="str">
        <f t="shared" si="77"/>
        <v>912796YB9</v>
      </c>
      <c r="D176" s="82" t="b">
        <f t="shared" si="78"/>
        <v>0</v>
      </c>
      <c r="E176" s="76">
        <f>IF($C176="","",IFERROR(INDEX(#REF!,MATCH($C176,#REF!,0)),IF($B176="IMCO Owned",0,100)))</f>
        <v>0</v>
      </c>
      <c r="F176" s="76">
        <f ca="1">IF($C176="","",$E176*(1+IFERROR(INDEX(OFFSET(#REF!,0,F$2),MATCH(INDEX(#REF!,MATCH($C176,#REF!,0)),#REF!,0)),0)))</f>
        <v>0</v>
      </c>
      <c r="G176" s="76">
        <f ca="1">IF($C176="","",$E176*(1+IFERROR(INDEX(OFFSET(#REF!,0,G$2),MATCH(INDEX(#REF!,MATCH($C176,#REF!,0)),#REF!,0)),0)))</f>
        <v>0</v>
      </c>
      <c r="H176" s="76">
        <f ca="1">IF($C176="","",$E176*(1+IFERROR(INDEX(OFFSET(#REF!,0,H$2),MATCH(INDEX(#REF!,MATCH($C176,#REF!,0)),#REF!,0)),0)))</f>
        <v>0</v>
      </c>
      <c r="I176" s="4"/>
      <c r="J176" s="77" t="str">
        <f t="shared" si="79"/>
        <v/>
      </c>
      <c r="K176" s="77" t="str">
        <f t="shared" si="79"/>
        <v/>
      </c>
      <c r="L176" s="77" t="str">
        <f t="shared" si="79"/>
        <v/>
      </c>
      <c r="M176" s="77" t="str">
        <f t="shared" si="75"/>
        <v/>
      </c>
      <c r="N176" s="91"/>
      <c r="O176" s="92"/>
      <c r="P176" s="92"/>
      <c r="Q176" s="93" t="s">
        <v>50</v>
      </c>
      <c r="R176" s="119">
        <f t="shared" ref="R176" si="109">SUM(R174:R175)</f>
        <v>16890000</v>
      </c>
    </row>
    <row r="177" spans="1:18" ht="15.75" thickTop="1" x14ac:dyDescent="0.25">
      <c r="A177" s="82" t="str" cm="1">
        <f t="array" ref="A177">IF(AND(ISBLANK($N177:$R177)),"",IF(ISBLANK($N177),$A176,INDEX(Mapping!$I:$I,MATCH($N177,Mapping!$H:$H,0))))</f>
        <v/>
      </c>
      <c r="B177" s="82" t="str">
        <f t="shared" si="76"/>
        <v/>
      </c>
      <c r="C177" s="82" t="str">
        <f t="shared" si="77"/>
        <v/>
      </c>
      <c r="D177" s="82" t="str">
        <f t="shared" si="78"/>
        <v/>
      </c>
      <c r="E177" s="76" t="str">
        <f>IF($C177="","",IFERROR(INDEX(#REF!,MATCH($C177,#REF!,0)),IF($B177="IMCO Owned",0,100)))</f>
        <v/>
      </c>
      <c r="F177" s="76" t="str">
        <f ca="1">IF($C177="","",$E177*(1+IFERROR(INDEX(OFFSET(#REF!,0,F$2),MATCH(INDEX(#REF!,MATCH($C177,#REF!,0)),#REF!,0)),0)))</f>
        <v/>
      </c>
      <c r="G177" s="76" t="str">
        <f ca="1">IF($C177="","",$E177*(1+IFERROR(INDEX(OFFSET(#REF!,0,G$2),MATCH(INDEX(#REF!,MATCH($C177,#REF!,0)),#REF!,0)),0)))</f>
        <v/>
      </c>
      <c r="H177" s="76" t="str">
        <f ca="1">IF($C177="","",$E177*(1+IFERROR(INDEX(OFFSET(#REF!,0,H$2),MATCH(INDEX(#REF!,MATCH($C177,#REF!,0)),#REF!,0)),0)))</f>
        <v/>
      </c>
      <c r="I177" s="4"/>
      <c r="J177" s="77" t="str">
        <f t="shared" si="79"/>
        <v/>
      </c>
      <c r="K177" s="77" t="str">
        <f t="shared" si="79"/>
        <v/>
      </c>
      <c r="L177" s="77" t="str">
        <f t="shared" si="79"/>
        <v/>
      </c>
      <c r="M177" s="77" t="str">
        <f t="shared" si="75"/>
        <v/>
      </c>
    </row>
    <row r="178" spans="1:18" x14ac:dyDescent="0.25">
      <c r="A178" s="82" t="str" cm="1">
        <f t="array" ref="A178">IF(AND(ISBLANK($N178:$R178)),"",IF(ISBLANK($N178),$A177,INDEX(Mapping!$I:$I,MATCH($N178,Mapping!$H:$H,0))))</f>
        <v/>
      </c>
      <c r="B178" s="82" t="str">
        <f t="shared" si="76"/>
        <v/>
      </c>
      <c r="C178" s="82" t="str">
        <f t="shared" si="77"/>
        <v/>
      </c>
      <c r="D178" s="82" t="str">
        <f t="shared" si="78"/>
        <v/>
      </c>
      <c r="E178" s="76" t="str">
        <f>IF($C178="","",IFERROR(INDEX(#REF!,MATCH($C178,#REF!,0)),IF($B178="IMCO Owned",0,100)))</f>
        <v/>
      </c>
      <c r="F178" s="76" t="str">
        <f ca="1">IF($C178="","",$E178*(1+IFERROR(INDEX(OFFSET(#REF!,0,F$2),MATCH(INDEX(#REF!,MATCH($C178,#REF!,0)),#REF!,0)),0)))</f>
        <v/>
      </c>
      <c r="G178" s="76" t="str">
        <f ca="1">IF($C178="","",$E178*(1+IFERROR(INDEX(OFFSET(#REF!,0,G$2),MATCH(INDEX(#REF!,MATCH($C178,#REF!,0)),#REF!,0)),0)))</f>
        <v/>
      </c>
      <c r="H178" s="76" t="str">
        <f ca="1">IF($C178="","",$E178*(1+IFERROR(INDEX(OFFSET(#REF!,0,H$2),MATCH(INDEX(#REF!,MATCH($C178,#REF!,0)),#REF!,0)),0)))</f>
        <v/>
      </c>
      <c r="I178" s="4"/>
      <c r="J178" s="77" t="str">
        <f t="shared" si="79"/>
        <v/>
      </c>
      <c r="K178" s="77" t="str">
        <f t="shared" si="79"/>
        <v/>
      </c>
      <c r="L178" s="77" t="str">
        <f t="shared" si="79"/>
        <v/>
      </c>
      <c r="M178" s="77" t="str">
        <f t="shared" si="75"/>
        <v/>
      </c>
      <c r="N178" s="95" t="s">
        <v>58</v>
      </c>
      <c r="O178" s="89" t="s">
        <v>59</v>
      </c>
      <c r="P178" s="104" t="s">
        <v>60</v>
      </c>
      <c r="Q178" s="111" t="s">
        <v>61</v>
      </c>
      <c r="R178" s="84">
        <f t="shared" ref="R178" si="110">R173</f>
        <v>44985</v>
      </c>
    </row>
    <row r="179" spans="1:18" x14ac:dyDescent="0.25">
      <c r="A179" s="82" t="str" cm="1">
        <f t="array" ref="A179">IF(AND(ISBLANK($N179:$R179)),"",IF(ISBLANK($N179),$A178,INDEX(Mapping!$I:$I,MATCH($N179,Mapping!$H:$H,0))))</f>
        <v>IMCO Global Equity Pool</v>
      </c>
      <c r="B179" s="82" t="str">
        <f t="shared" si="76"/>
        <v>IMCO Owned</v>
      </c>
      <c r="C179" s="82" t="str">
        <f t="shared" si="77"/>
        <v>912796ZE2</v>
      </c>
      <c r="D179" s="82" t="b">
        <f t="shared" si="78"/>
        <v>0</v>
      </c>
      <c r="E179" s="76">
        <f>IF($C179="","",IFERROR(INDEX(#REF!,MATCH($C179,#REF!,0)),IF($B179="IMCO Owned",0,100)))</f>
        <v>0</v>
      </c>
      <c r="F179" s="76">
        <f ca="1">IF($C179="","",$E179*(1+IFERROR(INDEX(OFFSET(#REF!,0,F$2),MATCH(INDEX(#REF!,MATCH($C179,#REF!,0)),#REF!,0)),0)))</f>
        <v>0</v>
      </c>
      <c r="G179" s="76">
        <f ca="1">IF($C179="","",$E179*(1+IFERROR(INDEX(OFFSET(#REF!,0,G$2),MATCH(INDEX(#REF!,MATCH($C179,#REF!,0)),#REF!,0)),0)))</f>
        <v>0</v>
      </c>
      <c r="H179" s="76">
        <f ca="1">IF($C179="","",$E179*(1+IFERROR(INDEX(OFFSET(#REF!,0,H$2),MATCH(INDEX(#REF!,MATCH($C179,#REF!,0)),#REF!,0)),0)))</f>
        <v>0</v>
      </c>
      <c r="I179" s="4"/>
      <c r="J179" s="77" t="str">
        <f t="shared" si="79"/>
        <v/>
      </c>
      <c r="K179" s="77" t="str">
        <f t="shared" si="79"/>
        <v/>
      </c>
      <c r="L179" s="77" t="str">
        <f t="shared" si="79"/>
        <v/>
      </c>
      <c r="M179" s="77" t="str">
        <f t="shared" si="75"/>
        <v/>
      </c>
      <c r="N179" s="105" t="s">
        <v>981</v>
      </c>
      <c r="O179" s="14" t="s">
        <v>1057</v>
      </c>
      <c r="P179" s="108" t="s">
        <v>1050</v>
      </c>
      <c r="Q179" s="90" t="s">
        <v>963</v>
      </c>
      <c r="R179" s="117"/>
    </row>
    <row r="180" spans="1:18" x14ac:dyDescent="0.25">
      <c r="A180" s="82" t="str" cm="1">
        <f t="array" ref="A180">IF(AND(ISBLANK($N180:$R180)),"",IF(ISBLANK($N180),$A179,INDEX(Mapping!$I:$I,MATCH($N180,Mapping!$H:$H,0))))</f>
        <v>IMCO Global Equity Pool</v>
      </c>
      <c r="B180" s="82" t="str">
        <f t="shared" si="76"/>
        <v>IMCO Owned</v>
      </c>
      <c r="C180" s="82" t="str">
        <f t="shared" si="77"/>
        <v>912796ZE2</v>
      </c>
      <c r="D180" s="82" t="b">
        <f t="shared" si="78"/>
        <v>1</v>
      </c>
      <c r="E180" s="76">
        <f>IF($C180="","",IFERROR(INDEX(#REF!,MATCH($C180,#REF!,0)),IF($B180="IMCO Owned",0,100)))</f>
        <v>0</v>
      </c>
      <c r="F180" s="76">
        <f ca="1">IF($C180="","",$E180*(1+IFERROR(INDEX(OFFSET(#REF!,0,F$2),MATCH(INDEX(#REF!,MATCH($C180,#REF!,0)),#REF!,0)),0)))</f>
        <v>0</v>
      </c>
      <c r="G180" s="76">
        <f ca="1">IF($C180="","",$E180*(1+IFERROR(INDEX(OFFSET(#REF!,0,G$2),MATCH(INDEX(#REF!,MATCH($C180,#REF!,0)),#REF!,0)),0)))</f>
        <v>0</v>
      </c>
      <c r="H180" s="76">
        <f ca="1">IF($C180="","",$E180*(1+IFERROR(INDEX(OFFSET(#REF!,0,H$2),MATCH(INDEX(#REF!,MATCH($C180,#REF!,0)),#REF!,0)),0)))</f>
        <v>0</v>
      </c>
      <c r="I180" s="4"/>
      <c r="J180" s="77">
        <f t="shared" si="79"/>
        <v>0</v>
      </c>
      <c r="K180" s="77">
        <f t="shared" ca="1" si="79"/>
        <v>0</v>
      </c>
      <c r="L180" s="77">
        <f t="shared" ca="1" si="79"/>
        <v>0</v>
      </c>
      <c r="M180" s="77">
        <f t="shared" ca="1" si="75"/>
        <v>0</v>
      </c>
      <c r="N180" s="96"/>
      <c r="O180" s="14"/>
      <c r="P180" s="96"/>
      <c r="Q180" s="90" t="s">
        <v>222</v>
      </c>
      <c r="R180" s="118">
        <v>17210000</v>
      </c>
    </row>
    <row r="181" spans="1:18" ht="15.75" thickBot="1" x14ac:dyDescent="0.3">
      <c r="A181" s="82" t="str" cm="1">
        <f t="array" ref="A181">IF(AND(ISBLANK($N181:$R181)),"",IF(ISBLANK($N181),$A180,INDEX(Mapping!$I:$I,MATCH($N181,Mapping!$H:$H,0))))</f>
        <v>IMCO Global Equity Pool</v>
      </c>
      <c r="B181" s="82" t="str">
        <f t="shared" si="76"/>
        <v>IMCO Owned</v>
      </c>
      <c r="C181" s="82" t="str">
        <f t="shared" si="77"/>
        <v>912796ZE2</v>
      </c>
      <c r="D181" s="82" t="b">
        <f t="shared" si="78"/>
        <v>0</v>
      </c>
      <c r="E181" s="76">
        <f>IF($C181="","",IFERROR(INDEX(#REF!,MATCH($C181,#REF!,0)),IF($B181="IMCO Owned",0,100)))</f>
        <v>0</v>
      </c>
      <c r="F181" s="76">
        <f ca="1">IF($C181="","",$E181*(1+IFERROR(INDEX(OFFSET(#REF!,0,F$2),MATCH(INDEX(#REF!,MATCH($C181,#REF!,0)),#REF!,0)),0)))</f>
        <v>0</v>
      </c>
      <c r="G181" s="76">
        <f ca="1">IF($C181="","",$E181*(1+IFERROR(INDEX(OFFSET(#REF!,0,G$2),MATCH(INDEX(#REF!,MATCH($C181,#REF!,0)),#REF!,0)),0)))</f>
        <v>0</v>
      </c>
      <c r="H181" s="76">
        <f ca="1">IF($C181="","",$E181*(1+IFERROR(INDEX(OFFSET(#REF!,0,H$2),MATCH(INDEX(#REF!,MATCH($C181,#REF!,0)),#REF!,0)),0)))</f>
        <v>0</v>
      </c>
      <c r="I181" s="4"/>
      <c r="J181" s="77" t="str">
        <f t="shared" si="79"/>
        <v/>
      </c>
      <c r="K181" s="77" t="str">
        <f t="shared" si="79"/>
        <v/>
      </c>
      <c r="L181" s="77" t="str">
        <f t="shared" si="79"/>
        <v/>
      </c>
      <c r="M181" s="77" t="str">
        <f t="shared" si="75"/>
        <v/>
      </c>
      <c r="N181" s="91"/>
      <c r="O181" s="92"/>
      <c r="P181" s="92"/>
      <c r="Q181" s="93" t="s">
        <v>50</v>
      </c>
      <c r="R181" s="119">
        <f t="shared" ref="R181" si="111">SUM(R179:R180)</f>
        <v>17210000</v>
      </c>
    </row>
    <row r="182" spans="1:18" ht="15.75" thickTop="1" x14ac:dyDescent="0.25">
      <c r="A182" s="82" t="str" cm="1">
        <f t="array" ref="A182">IF(AND(ISBLANK($N182:$R182)),"",IF(ISBLANK($N182),$A181,INDEX(Mapping!$I:$I,MATCH($N182,Mapping!$H:$H,0))))</f>
        <v/>
      </c>
      <c r="B182" s="82" t="str">
        <f t="shared" si="76"/>
        <v/>
      </c>
      <c r="C182" s="82" t="str">
        <f t="shared" si="77"/>
        <v/>
      </c>
      <c r="D182" s="82" t="str">
        <f t="shared" si="78"/>
        <v/>
      </c>
      <c r="E182" s="76" t="str">
        <f>IF($C182="","",IFERROR(INDEX(#REF!,MATCH($C182,#REF!,0)),IF($B182="IMCO Owned",0,100)))</f>
        <v/>
      </c>
      <c r="F182" s="76" t="str">
        <f ca="1">IF($C182="","",$E182*(1+IFERROR(INDEX(OFFSET(#REF!,0,F$2),MATCH(INDEX(#REF!,MATCH($C182,#REF!,0)),#REF!,0)),0)))</f>
        <v/>
      </c>
      <c r="G182" s="76" t="str">
        <f ca="1">IF($C182="","",$E182*(1+IFERROR(INDEX(OFFSET(#REF!,0,G$2),MATCH(INDEX(#REF!,MATCH($C182,#REF!,0)),#REF!,0)),0)))</f>
        <v/>
      </c>
      <c r="H182" s="76" t="str">
        <f ca="1">IF($C182="","",$E182*(1+IFERROR(INDEX(OFFSET(#REF!,0,H$2),MATCH(INDEX(#REF!,MATCH($C182,#REF!,0)),#REF!,0)),0)))</f>
        <v/>
      </c>
      <c r="I182" s="4"/>
      <c r="J182" s="77" t="str">
        <f t="shared" si="79"/>
        <v/>
      </c>
      <c r="K182" s="77" t="str">
        <f t="shared" si="79"/>
        <v/>
      </c>
      <c r="L182" s="77" t="str">
        <f t="shared" si="79"/>
        <v/>
      </c>
      <c r="M182" s="77" t="str">
        <f t="shared" si="75"/>
        <v/>
      </c>
      <c r="N182" s="114"/>
      <c r="O182" s="115"/>
      <c r="P182" s="115"/>
      <c r="Q182" s="116"/>
      <c r="R182" s="113"/>
    </row>
    <row r="183" spans="1:18" x14ac:dyDescent="0.25">
      <c r="A183" s="82" t="str" cm="1">
        <f t="array" ref="A183">IF(AND(ISBLANK($N183:$R183)),"",IF(ISBLANK($N183),$A182,INDEX(Mapping!$I:$I,MATCH($N183,Mapping!$H:$H,0))))</f>
        <v/>
      </c>
      <c r="B183" s="82" t="str">
        <f t="shared" si="76"/>
        <v/>
      </c>
      <c r="C183" s="82" t="str">
        <f t="shared" si="77"/>
        <v/>
      </c>
      <c r="D183" s="82" t="str">
        <f t="shared" si="78"/>
        <v/>
      </c>
      <c r="E183" s="76" t="str">
        <f>IF($C183="","",IFERROR(INDEX(#REF!,MATCH($C183,#REF!,0)),IF($B183="IMCO Owned",0,100)))</f>
        <v/>
      </c>
      <c r="F183" s="76" t="str">
        <f ca="1">IF($C183="","",$E183*(1+IFERROR(INDEX(OFFSET(#REF!,0,F$2),MATCH(INDEX(#REF!,MATCH($C183,#REF!,0)),#REF!,0)),0)))</f>
        <v/>
      </c>
      <c r="G183" s="76" t="str">
        <f ca="1">IF($C183="","",$E183*(1+IFERROR(INDEX(OFFSET(#REF!,0,G$2),MATCH(INDEX(#REF!,MATCH($C183,#REF!,0)),#REF!,0)),0)))</f>
        <v/>
      </c>
      <c r="H183" s="76" t="str">
        <f ca="1">IF($C183="","",$E183*(1+IFERROR(INDEX(OFFSET(#REF!,0,H$2),MATCH(INDEX(#REF!,MATCH($C183,#REF!,0)),#REF!,0)),0)))</f>
        <v/>
      </c>
      <c r="I183" s="4"/>
      <c r="J183" s="77" t="str">
        <f t="shared" si="79"/>
        <v/>
      </c>
      <c r="K183" s="77" t="str">
        <f t="shared" si="79"/>
        <v/>
      </c>
      <c r="L183" s="77" t="str">
        <f t="shared" si="79"/>
        <v/>
      </c>
      <c r="M183" s="77" t="str">
        <f t="shared" si="75"/>
        <v/>
      </c>
      <c r="N183" s="95" t="s">
        <v>58</v>
      </c>
      <c r="O183" s="89" t="s">
        <v>59</v>
      </c>
      <c r="P183" s="104" t="s">
        <v>60</v>
      </c>
      <c r="Q183" s="111" t="s">
        <v>61</v>
      </c>
      <c r="R183" s="84">
        <f t="shared" ref="R183" si="112">R173</f>
        <v>44985</v>
      </c>
    </row>
    <row r="184" spans="1:18" ht="30" x14ac:dyDescent="0.25">
      <c r="A184" s="82" t="e" cm="1">
        <f t="array" ref="A184">IF(AND(ISBLANK($N184:$R184)),"",IF(ISBLANK($N184),$A183,INDEX(Mapping!$I:$I,MATCH($N184,Mapping!$H:$H,0))))</f>
        <v>#N/A</v>
      </c>
      <c r="B184" s="82" t="e">
        <f t="shared" si="76"/>
        <v>#N/A</v>
      </c>
      <c r="C184" s="82" t="e">
        <f t="shared" si="77"/>
        <v>#N/A</v>
      </c>
      <c r="D184" s="82" t="e">
        <f t="shared" si="78"/>
        <v>#N/A</v>
      </c>
      <c r="E184" s="76" t="e">
        <f>IF($C184="","",IFERROR(INDEX(#REF!,MATCH($C184,#REF!,0)),IF($B184="IMCO Owned",0,100)))</f>
        <v>#N/A</v>
      </c>
      <c r="F184" s="76" t="e">
        <f ca="1">IF($C184="","",$E184*(1+IFERROR(INDEX(OFFSET(#REF!,0,F$2),MATCH(INDEX(#REF!,MATCH($C184,#REF!,0)),#REF!,0)),0)))</f>
        <v>#N/A</v>
      </c>
      <c r="G184" s="76" t="e">
        <f ca="1">IF($C184="","",$E184*(1+IFERROR(INDEX(OFFSET(#REF!,0,G$2),MATCH(INDEX(#REF!,MATCH($C184,#REF!,0)),#REF!,0)),0)))</f>
        <v>#N/A</v>
      </c>
      <c r="H184" s="76" t="e">
        <f ca="1">IF($C184="","",$E184*(1+IFERROR(INDEX(OFFSET(#REF!,0,H$2),MATCH(INDEX(#REF!,MATCH($C184,#REF!,0)),#REF!,0)),0)))</f>
        <v>#N/A</v>
      </c>
      <c r="I184" s="4"/>
      <c r="J184" s="77" t="e">
        <f t="shared" si="79"/>
        <v>#N/A</v>
      </c>
      <c r="K184" s="77" t="e">
        <f t="shared" si="79"/>
        <v>#N/A</v>
      </c>
      <c r="L184" s="77" t="e">
        <f t="shared" si="79"/>
        <v>#N/A</v>
      </c>
      <c r="M184" s="77" t="e">
        <f t="shared" si="75"/>
        <v>#N/A</v>
      </c>
      <c r="N184" s="105" t="s">
        <v>1056</v>
      </c>
      <c r="O184" s="14" t="s">
        <v>1032</v>
      </c>
      <c r="P184" s="108" t="s">
        <v>1024</v>
      </c>
      <c r="Q184" s="90" t="s">
        <v>963</v>
      </c>
      <c r="R184" s="143">
        <f>31000000-8160000-930000+970000+910000+330000+5020000</f>
        <v>29140000</v>
      </c>
    </row>
    <row r="185" spans="1:18" x14ac:dyDescent="0.25">
      <c r="A185" s="82" t="e" cm="1">
        <f t="array" ref="A185">IF(AND(ISBLANK($N185:$R185)),"",IF(ISBLANK($N185),$A184,INDEX(Mapping!$I:$I,MATCH($N185,Mapping!$H:$H,0))))</f>
        <v>#N/A</v>
      </c>
      <c r="B185" s="82" t="e">
        <f t="shared" si="76"/>
        <v>#N/A</v>
      </c>
      <c r="C185" s="82" t="e">
        <f t="shared" si="77"/>
        <v>#N/A</v>
      </c>
      <c r="D185" s="82" t="e">
        <f t="shared" si="78"/>
        <v>#N/A</v>
      </c>
      <c r="E185" s="76" t="e">
        <f>IF($C185="","",IFERROR(INDEX(#REF!,MATCH($C185,#REF!,0)),IF($B185="IMCO Owned",0,100)))</f>
        <v>#N/A</v>
      </c>
      <c r="F185" s="76" t="e">
        <f ca="1">IF($C185="","",$E185*(1+IFERROR(INDEX(OFFSET(#REF!,0,F$2),MATCH(INDEX(#REF!,MATCH($C185,#REF!,0)),#REF!,0)),0)))</f>
        <v>#N/A</v>
      </c>
      <c r="G185" s="76" t="e">
        <f ca="1">IF($C185="","",$E185*(1+IFERROR(INDEX(OFFSET(#REF!,0,G$2),MATCH(INDEX(#REF!,MATCH($C185,#REF!,0)),#REF!,0)),0)))</f>
        <v>#N/A</v>
      </c>
      <c r="H185" s="76" t="e">
        <f ca="1">IF($C185="","",$E185*(1+IFERROR(INDEX(OFFSET(#REF!,0,H$2),MATCH(INDEX(#REF!,MATCH($C185,#REF!,0)),#REF!,0)),0)))</f>
        <v>#N/A</v>
      </c>
      <c r="I185" s="4"/>
      <c r="J185" s="77" t="e">
        <f t="shared" si="79"/>
        <v>#N/A</v>
      </c>
      <c r="K185" s="77" t="e">
        <f t="shared" si="79"/>
        <v>#N/A</v>
      </c>
      <c r="L185" s="77" t="e">
        <f t="shared" si="79"/>
        <v>#N/A</v>
      </c>
      <c r="M185" s="77" t="e">
        <f t="shared" si="75"/>
        <v>#N/A</v>
      </c>
      <c r="N185" s="96"/>
      <c r="O185" s="14"/>
      <c r="P185" s="96"/>
      <c r="Q185" s="90" t="s">
        <v>222</v>
      </c>
      <c r="R185" s="144">
        <f>6260000-910000-330000-5020000</f>
        <v>0</v>
      </c>
    </row>
    <row r="186" spans="1:18" ht="15.75" thickBot="1" x14ac:dyDescent="0.3">
      <c r="A186" s="82" t="e" cm="1">
        <f t="array" ref="A186">IF(AND(ISBLANK($N186:$R186)),"",IF(ISBLANK($N186),$A185,INDEX(Mapping!$I:$I,MATCH($N186,Mapping!$H:$H,0))))</f>
        <v>#N/A</v>
      </c>
      <c r="B186" s="82" t="e">
        <f t="shared" si="76"/>
        <v>#N/A</v>
      </c>
      <c r="C186" s="82" t="e">
        <f t="shared" si="77"/>
        <v>#N/A</v>
      </c>
      <c r="D186" s="82" t="e">
        <f t="shared" si="78"/>
        <v>#N/A</v>
      </c>
      <c r="E186" s="76" t="e">
        <f>IF($C186="","",IFERROR(INDEX(#REF!,MATCH($C186,#REF!,0)),IF($B186="IMCO Owned",0,100)))</f>
        <v>#N/A</v>
      </c>
      <c r="F186" s="76" t="e">
        <f ca="1">IF($C186="","",$E186*(1+IFERROR(INDEX(OFFSET(#REF!,0,F$2),MATCH(INDEX(#REF!,MATCH($C186,#REF!,0)),#REF!,0)),0)))</f>
        <v>#N/A</v>
      </c>
      <c r="G186" s="76" t="e">
        <f ca="1">IF($C186="","",$E186*(1+IFERROR(INDEX(OFFSET(#REF!,0,G$2),MATCH(INDEX(#REF!,MATCH($C186,#REF!,0)),#REF!,0)),0)))</f>
        <v>#N/A</v>
      </c>
      <c r="H186" s="76" t="e">
        <f ca="1">IF($C186="","",$E186*(1+IFERROR(INDEX(OFFSET(#REF!,0,H$2),MATCH(INDEX(#REF!,MATCH($C186,#REF!,0)),#REF!,0)),0)))</f>
        <v>#N/A</v>
      </c>
      <c r="I186" s="4"/>
      <c r="J186" s="77" t="e">
        <f t="shared" si="79"/>
        <v>#N/A</v>
      </c>
      <c r="K186" s="77" t="e">
        <f t="shared" si="79"/>
        <v>#N/A</v>
      </c>
      <c r="L186" s="77" t="e">
        <f t="shared" si="79"/>
        <v>#N/A</v>
      </c>
      <c r="M186" s="77" t="e">
        <f t="shared" si="75"/>
        <v>#N/A</v>
      </c>
      <c r="N186" s="91"/>
      <c r="O186" s="92"/>
      <c r="P186" s="92"/>
      <c r="Q186" s="93" t="s">
        <v>50</v>
      </c>
      <c r="R186" s="145">
        <f t="shared" ref="R186" si="113">SUM(R184:R185)</f>
        <v>29140000</v>
      </c>
    </row>
    <row r="187" spans="1:18" ht="15.75" thickTop="1" x14ac:dyDescent="0.25">
      <c r="A187" s="82" t="str" cm="1">
        <f t="array" ref="A187">IF(AND(ISBLANK($N187:$R187)),"",IF(ISBLANK($N187),$A186,INDEX(Mapping!$I:$I,MATCH($N187,Mapping!$H:$H,0))))</f>
        <v/>
      </c>
      <c r="B187" s="82" t="str">
        <f t="shared" si="76"/>
        <v/>
      </c>
      <c r="C187" s="82" t="str">
        <f t="shared" si="77"/>
        <v/>
      </c>
      <c r="D187" s="82" t="str">
        <f t="shared" si="78"/>
        <v/>
      </c>
      <c r="E187" s="76" t="str">
        <f>IF($C187="","",IFERROR(INDEX(#REF!,MATCH($C187,#REF!,0)),IF($B187="IMCO Owned",0,100)))</f>
        <v/>
      </c>
      <c r="F187" s="76" t="str">
        <f ca="1">IF($C187="","",$E187*(1+IFERROR(INDEX(OFFSET(#REF!,0,F$2),MATCH(INDEX(#REF!,MATCH($C187,#REF!,0)),#REF!,0)),0)))</f>
        <v/>
      </c>
      <c r="G187" s="76" t="str">
        <f ca="1">IF($C187="","",$E187*(1+IFERROR(INDEX(OFFSET(#REF!,0,G$2),MATCH(INDEX(#REF!,MATCH($C187,#REF!,0)),#REF!,0)),0)))</f>
        <v/>
      </c>
      <c r="H187" s="76" t="str">
        <f ca="1">IF($C187="","",$E187*(1+IFERROR(INDEX(OFFSET(#REF!,0,H$2),MATCH(INDEX(#REF!,MATCH($C187,#REF!,0)),#REF!,0)),0)))</f>
        <v/>
      </c>
      <c r="I187" s="4"/>
      <c r="J187" s="77" t="str">
        <f t="shared" si="79"/>
        <v/>
      </c>
      <c r="K187" s="77" t="str">
        <f t="shared" si="79"/>
        <v/>
      </c>
      <c r="L187" s="77" t="str">
        <f t="shared" si="79"/>
        <v/>
      </c>
      <c r="M187" s="77" t="str">
        <f t="shared" si="75"/>
        <v/>
      </c>
    </row>
    <row r="188" spans="1:18" ht="18" customHeight="1" x14ac:dyDescent="0.25">
      <c r="A188" s="82" t="str" cm="1">
        <f t="array" ref="A188">IF(AND(ISBLANK($N188:$R188)),"",IF(ISBLANK($N188),$A187,INDEX(Mapping!$I:$I,MATCH($N188,Mapping!$H:$H,0))))</f>
        <v/>
      </c>
      <c r="B188" s="82" t="str">
        <f t="shared" si="76"/>
        <v/>
      </c>
      <c r="C188" s="82" t="str">
        <f t="shared" si="77"/>
        <v/>
      </c>
      <c r="D188" s="82" t="str">
        <f t="shared" si="78"/>
        <v/>
      </c>
      <c r="E188" s="76" t="str">
        <f>IF($C188="","",IFERROR(INDEX(#REF!,MATCH($C188,#REF!,0)),IF($B188="IMCO Owned",0,100)))</f>
        <v/>
      </c>
      <c r="F188" s="76" t="str">
        <f ca="1">IF($C188="","",$E188*(1+IFERROR(INDEX(OFFSET(#REF!,0,F$2),MATCH(INDEX(#REF!,MATCH($C188,#REF!,0)),#REF!,0)),0)))</f>
        <v/>
      </c>
      <c r="G188" s="76" t="str">
        <f ca="1">IF($C188="","",$E188*(1+IFERROR(INDEX(OFFSET(#REF!,0,G$2),MATCH(INDEX(#REF!,MATCH($C188,#REF!,0)),#REF!,0)),0)))</f>
        <v/>
      </c>
      <c r="H188" s="76" t="str">
        <f ca="1">IF($C188="","",$E188*(1+IFERROR(INDEX(OFFSET(#REF!,0,H$2),MATCH(INDEX(#REF!,MATCH($C188,#REF!,0)),#REF!,0)),0)))</f>
        <v/>
      </c>
      <c r="I188" s="4"/>
      <c r="J188" s="77" t="str">
        <f t="shared" si="79"/>
        <v/>
      </c>
      <c r="K188" s="77" t="str">
        <f t="shared" si="79"/>
        <v/>
      </c>
      <c r="L188" s="77" t="str">
        <f t="shared" si="79"/>
        <v/>
      </c>
      <c r="M188" s="77" t="str">
        <f t="shared" si="75"/>
        <v/>
      </c>
      <c r="N188" s="95" t="s">
        <v>58</v>
      </c>
      <c r="O188" s="89" t="s">
        <v>59</v>
      </c>
      <c r="P188" s="104" t="s">
        <v>60</v>
      </c>
      <c r="Q188" s="111" t="s">
        <v>61</v>
      </c>
      <c r="R188" s="84">
        <f t="shared" ref="R188" si="114">R178</f>
        <v>44985</v>
      </c>
    </row>
    <row r="189" spans="1:18" x14ac:dyDescent="0.25">
      <c r="A189" s="82" t="str" cm="1">
        <f t="array" ref="A189">IF(AND(ISBLANK($N189:$R189)),"",IF(ISBLANK($N189),$A188,INDEX(Mapping!$I:$I,MATCH($N189,Mapping!$H:$H,0))))</f>
        <v>IMCO Global Equity Pool</v>
      </c>
      <c r="B189" s="82" t="str">
        <f t="shared" si="76"/>
        <v>IMCO Owned</v>
      </c>
      <c r="C189" s="82" t="str">
        <f t="shared" si="77"/>
        <v>912796YU7</v>
      </c>
      <c r="D189" s="82" t="b">
        <f t="shared" si="78"/>
        <v>0</v>
      </c>
      <c r="E189" s="76">
        <f>IF($C189="","",IFERROR(INDEX(#REF!,MATCH($C189,#REF!,0)),IF($B189="IMCO Owned",0,100)))</f>
        <v>0</v>
      </c>
      <c r="F189" s="76">
        <f ca="1">IF($C189="","",$E189*(1+IFERROR(INDEX(OFFSET(#REF!,0,F$2),MATCH(INDEX(#REF!,MATCH($C189,#REF!,0)),#REF!,0)),0)))</f>
        <v>0</v>
      </c>
      <c r="G189" s="76">
        <f ca="1">IF($C189="","",$E189*(1+IFERROR(INDEX(OFFSET(#REF!,0,G$2),MATCH(INDEX(#REF!,MATCH($C189,#REF!,0)),#REF!,0)),0)))</f>
        <v>0</v>
      </c>
      <c r="H189" s="76">
        <f ca="1">IF($C189="","",$E189*(1+IFERROR(INDEX(OFFSET(#REF!,0,H$2),MATCH(INDEX(#REF!,MATCH($C189,#REF!,0)),#REF!,0)),0)))</f>
        <v>0</v>
      </c>
      <c r="I189" s="4"/>
      <c r="J189" s="77" t="str">
        <f t="shared" si="79"/>
        <v/>
      </c>
      <c r="K189" s="77" t="str">
        <f t="shared" si="79"/>
        <v/>
      </c>
      <c r="L189" s="77" t="str">
        <f t="shared" si="79"/>
        <v/>
      </c>
      <c r="M189" s="77" t="str">
        <f t="shared" si="75"/>
        <v/>
      </c>
      <c r="N189" s="105" t="s">
        <v>981</v>
      </c>
      <c r="O189" s="14" t="s">
        <v>1039</v>
      </c>
      <c r="P189" s="108" t="s">
        <v>1036</v>
      </c>
      <c r="Q189" s="90" t="s">
        <v>963</v>
      </c>
      <c r="R189" s="143">
        <v>0</v>
      </c>
    </row>
    <row r="190" spans="1:18" x14ac:dyDescent="0.25">
      <c r="A190" s="82" t="str" cm="1">
        <f t="array" ref="A190">IF(AND(ISBLANK($N190:$R190)),"",IF(ISBLANK($N190),$A189,INDEX(Mapping!$I:$I,MATCH($N190,Mapping!$H:$H,0))))</f>
        <v>IMCO Global Equity Pool</v>
      </c>
      <c r="B190" s="82" t="str">
        <f t="shared" si="76"/>
        <v>IMCO Owned</v>
      </c>
      <c r="C190" s="82" t="str">
        <f t="shared" si="77"/>
        <v>912796YU7</v>
      </c>
      <c r="D190" s="82" t="b">
        <f t="shared" si="78"/>
        <v>1</v>
      </c>
      <c r="E190" s="76">
        <f>IF($C190="","",IFERROR(INDEX(#REF!,MATCH($C190,#REF!,0)),IF($B190="IMCO Owned",0,100)))</f>
        <v>0</v>
      </c>
      <c r="F190" s="76">
        <f ca="1">IF($C190="","",$E190*(1+IFERROR(INDEX(OFFSET(#REF!,0,F$2),MATCH(INDEX(#REF!,MATCH($C190,#REF!,0)),#REF!,0)),0)))</f>
        <v>0</v>
      </c>
      <c r="G190" s="76">
        <f ca="1">IF($C190="","",$E190*(1+IFERROR(INDEX(OFFSET(#REF!,0,G$2),MATCH(INDEX(#REF!,MATCH($C190,#REF!,0)),#REF!,0)),0)))</f>
        <v>0</v>
      </c>
      <c r="H190" s="76">
        <f ca="1">IF($C190="","",$E190*(1+IFERROR(INDEX(OFFSET(#REF!,0,H$2),MATCH(INDEX(#REF!,MATCH($C190,#REF!,0)),#REF!,0)),0)))</f>
        <v>0</v>
      </c>
      <c r="I190" s="4"/>
      <c r="J190" s="77">
        <f t="shared" si="79"/>
        <v>0</v>
      </c>
      <c r="K190" s="77">
        <f t="shared" ca="1" si="79"/>
        <v>0</v>
      </c>
      <c r="L190" s="77">
        <f t="shared" ca="1" si="79"/>
        <v>0</v>
      </c>
      <c r="M190" s="77">
        <f t="shared" ca="1" si="75"/>
        <v>0</v>
      </c>
      <c r="N190" s="96"/>
      <c r="O190" s="14"/>
      <c r="P190" s="96"/>
      <c r="Q190" s="90" t="s">
        <v>222</v>
      </c>
      <c r="R190" s="144">
        <v>4410000</v>
      </c>
    </row>
    <row r="191" spans="1:18" ht="15.75" thickBot="1" x14ac:dyDescent="0.3">
      <c r="A191" s="82" t="str" cm="1">
        <f t="array" ref="A191">IF(AND(ISBLANK($N191:$R191)),"",IF(ISBLANK($N191),$A190,INDEX(Mapping!$I:$I,MATCH($N191,Mapping!$H:$H,0))))</f>
        <v>IMCO Global Equity Pool</v>
      </c>
      <c r="B191" s="82" t="str">
        <f t="shared" si="76"/>
        <v>IMCO Owned</v>
      </c>
      <c r="C191" s="82" t="str">
        <f t="shared" si="77"/>
        <v>912796YU7</v>
      </c>
      <c r="D191" s="82" t="b">
        <f t="shared" si="78"/>
        <v>0</v>
      </c>
      <c r="E191" s="76">
        <f>IF($C191="","",IFERROR(INDEX(#REF!,MATCH($C191,#REF!,0)),IF($B191="IMCO Owned",0,100)))</f>
        <v>0</v>
      </c>
      <c r="F191" s="76">
        <f ca="1">IF($C191="","",$E191*(1+IFERROR(INDEX(OFFSET(#REF!,0,F$2),MATCH(INDEX(#REF!,MATCH($C191,#REF!,0)),#REF!,0)),0)))</f>
        <v>0</v>
      </c>
      <c r="G191" s="76">
        <f ca="1">IF($C191="","",$E191*(1+IFERROR(INDEX(OFFSET(#REF!,0,G$2),MATCH(INDEX(#REF!,MATCH($C191,#REF!,0)),#REF!,0)),0)))</f>
        <v>0</v>
      </c>
      <c r="H191" s="76">
        <f ca="1">IF($C191="","",$E191*(1+IFERROR(INDEX(OFFSET(#REF!,0,H$2),MATCH(INDEX(#REF!,MATCH($C191,#REF!,0)),#REF!,0)),0)))</f>
        <v>0</v>
      </c>
      <c r="I191" s="4"/>
      <c r="J191" s="77" t="str">
        <f t="shared" si="79"/>
        <v/>
      </c>
      <c r="K191" s="77" t="str">
        <f t="shared" si="79"/>
        <v/>
      </c>
      <c r="L191" s="77" t="str">
        <f t="shared" si="79"/>
        <v/>
      </c>
      <c r="M191" s="77" t="str">
        <f t="shared" si="75"/>
        <v/>
      </c>
      <c r="N191" s="91"/>
      <c r="O191" s="92"/>
      <c r="P191" s="92"/>
      <c r="Q191" s="93" t="s">
        <v>50</v>
      </c>
      <c r="R191" s="145">
        <f t="shared" ref="R191" si="115">SUM(R189:R190)</f>
        <v>4410000</v>
      </c>
    </row>
    <row r="192" spans="1:18" ht="15.75" thickTop="1" x14ac:dyDescent="0.25">
      <c r="A192" s="82" t="str" cm="1">
        <f t="array" ref="A192">IF(AND(ISBLANK($N192:$R192)),"",IF(ISBLANK($N192),$A191,INDEX(Mapping!$I:$I,MATCH($N192,Mapping!$H:$H,0))))</f>
        <v/>
      </c>
      <c r="B192" s="82" t="str">
        <f t="shared" si="76"/>
        <v/>
      </c>
      <c r="C192" s="82" t="str">
        <f t="shared" si="77"/>
        <v/>
      </c>
      <c r="D192" s="82" t="str">
        <f t="shared" si="78"/>
        <v/>
      </c>
      <c r="E192" s="76" t="str">
        <f>IF($C192="","",IFERROR(INDEX(#REF!,MATCH($C192,#REF!,0)),IF($B192="IMCO Owned",0,100)))</f>
        <v/>
      </c>
      <c r="F192" s="76" t="str">
        <f ca="1">IF($C192="","",$E192*(1+IFERROR(INDEX(OFFSET(#REF!,0,F$2),MATCH(INDEX(#REF!,MATCH($C192,#REF!,0)),#REF!,0)),0)))</f>
        <v/>
      </c>
      <c r="G192" s="76" t="str">
        <f ca="1">IF($C192="","",$E192*(1+IFERROR(INDEX(OFFSET(#REF!,0,G$2),MATCH(INDEX(#REF!,MATCH($C192,#REF!,0)),#REF!,0)),0)))</f>
        <v/>
      </c>
      <c r="H192" s="76" t="str">
        <f ca="1">IF($C192="","",$E192*(1+IFERROR(INDEX(OFFSET(#REF!,0,H$2),MATCH(INDEX(#REF!,MATCH($C192,#REF!,0)),#REF!,0)),0)))</f>
        <v/>
      </c>
      <c r="I192" s="4"/>
      <c r="J192" s="77" t="str">
        <f t="shared" si="79"/>
        <v/>
      </c>
      <c r="K192" s="77" t="str">
        <f t="shared" si="79"/>
        <v/>
      </c>
      <c r="L192" s="77" t="str">
        <f t="shared" si="79"/>
        <v/>
      </c>
      <c r="M192" s="77" t="str">
        <f t="shared" si="75"/>
        <v/>
      </c>
      <c r="N192" s="106"/>
      <c r="O192" s="106"/>
      <c r="P192" s="106"/>
      <c r="Q192" s="107"/>
    </row>
    <row r="193" spans="1:18" x14ac:dyDescent="0.25">
      <c r="A193" s="82" t="str" cm="1">
        <f t="array" ref="A193">IF(AND(ISBLANK($N193:$R193)),"",IF(ISBLANK($N193),$A192,INDEX(Mapping!$I:$I,MATCH($N193,Mapping!$H:$H,0))))</f>
        <v/>
      </c>
      <c r="B193" s="82" t="str">
        <f t="shared" si="76"/>
        <v/>
      </c>
      <c r="C193" s="82" t="str">
        <f t="shared" si="77"/>
        <v/>
      </c>
      <c r="D193" s="82" t="str">
        <f t="shared" si="78"/>
        <v/>
      </c>
      <c r="E193" s="76" t="str">
        <f>IF($C193="","",IFERROR(INDEX(#REF!,MATCH($C193,#REF!,0)),IF($B193="IMCO Owned",0,100)))</f>
        <v/>
      </c>
      <c r="F193" s="76" t="str">
        <f ca="1">IF($C193="","",$E193*(1+IFERROR(INDEX(OFFSET(#REF!,0,F$2),MATCH(INDEX(#REF!,MATCH($C193,#REF!,0)),#REF!,0)),0)))</f>
        <v/>
      </c>
      <c r="G193" s="76" t="str">
        <f ca="1">IF($C193="","",$E193*(1+IFERROR(INDEX(OFFSET(#REF!,0,G$2),MATCH(INDEX(#REF!,MATCH($C193,#REF!,0)),#REF!,0)),0)))</f>
        <v/>
      </c>
      <c r="H193" s="76" t="str">
        <f ca="1">IF($C193="","",$E193*(1+IFERROR(INDEX(OFFSET(#REF!,0,H$2),MATCH(INDEX(#REF!,MATCH($C193,#REF!,0)),#REF!,0)),0)))</f>
        <v/>
      </c>
      <c r="I193" s="4"/>
      <c r="J193" s="77" t="str">
        <f t="shared" si="79"/>
        <v/>
      </c>
      <c r="K193" s="77" t="str">
        <f t="shared" si="79"/>
        <v/>
      </c>
      <c r="L193" s="77" t="str">
        <f t="shared" si="79"/>
        <v/>
      </c>
      <c r="M193" s="77" t="str">
        <f t="shared" si="75"/>
        <v/>
      </c>
      <c r="N193" s="95" t="s">
        <v>58</v>
      </c>
      <c r="O193" s="89" t="s">
        <v>59</v>
      </c>
      <c r="P193" s="104" t="s">
        <v>60</v>
      </c>
      <c r="Q193" s="111" t="s">
        <v>61</v>
      </c>
      <c r="R193" s="84">
        <f t="shared" ref="R193" si="116">R183</f>
        <v>44985</v>
      </c>
    </row>
    <row r="194" spans="1:18" x14ac:dyDescent="0.25">
      <c r="A194" s="82" t="str" cm="1">
        <f t="array" ref="A194">IF(AND(ISBLANK($N194:$R194)),"",IF(ISBLANK($N194),$A193,INDEX(Mapping!$I:$I,MATCH($N194,Mapping!$H:$H,0))))</f>
        <v>IMCO Global Equity Pool</v>
      </c>
      <c r="B194" s="82" t="str">
        <f t="shared" si="76"/>
        <v>IMCO Owned</v>
      </c>
      <c r="C194" s="82" t="str">
        <f t="shared" si="77"/>
        <v>1350Z7BK9</v>
      </c>
      <c r="D194" s="82" t="b">
        <f t="shared" si="78"/>
        <v>0</v>
      </c>
      <c r="E194" s="76">
        <f>IF($C194="","",IFERROR(INDEX(#REF!,MATCH($C194,#REF!,0)),IF($B194="IMCO Owned",0,100)))</f>
        <v>0</v>
      </c>
      <c r="F194" s="76">
        <f ca="1">IF($C194="","",$E194*(1+IFERROR(INDEX(OFFSET(#REF!,0,F$2),MATCH(INDEX(#REF!,MATCH($C194,#REF!,0)),#REF!,0)),0)))</f>
        <v>0</v>
      </c>
      <c r="G194" s="76">
        <f ca="1">IF($C194="","",$E194*(1+IFERROR(INDEX(OFFSET(#REF!,0,G$2),MATCH(INDEX(#REF!,MATCH($C194,#REF!,0)),#REF!,0)),0)))</f>
        <v>0</v>
      </c>
      <c r="H194" s="76">
        <f ca="1">IF($C194="","",$E194*(1+IFERROR(INDEX(OFFSET(#REF!,0,H$2),MATCH(INDEX(#REF!,MATCH($C194,#REF!,0)),#REF!,0)),0)))</f>
        <v>0</v>
      </c>
      <c r="I194" s="4"/>
      <c r="J194" s="77" t="str">
        <f t="shared" si="79"/>
        <v/>
      </c>
      <c r="K194" s="77" t="str">
        <f t="shared" si="79"/>
        <v/>
      </c>
      <c r="L194" s="77" t="str">
        <f t="shared" si="79"/>
        <v/>
      </c>
      <c r="M194" s="77" t="str">
        <f t="shared" si="75"/>
        <v/>
      </c>
      <c r="N194" s="105" t="s">
        <v>981</v>
      </c>
      <c r="O194" s="14" t="s">
        <v>1048</v>
      </c>
      <c r="P194" s="108" t="s">
        <v>1038</v>
      </c>
      <c r="Q194" s="90" t="s">
        <v>963</v>
      </c>
      <c r="R194" s="118">
        <v>7020000</v>
      </c>
    </row>
    <row r="195" spans="1:18" x14ac:dyDescent="0.25">
      <c r="A195" s="82" t="str" cm="1">
        <f t="array" ref="A195">IF(AND(ISBLANK($N195:$R195)),"",IF(ISBLANK($N195),$A194,INDEX(Mapping!$I:$I,MATCH($N195,Mapping!$H:$H,0))))</f>
        <v>IMCO Global Equity Pool</v>
      </c>
      <c r="B195" s="82" t="str">
        <f t="shared" si="76"/>
        <v>IMCO Owned</v>
      </c>
      <c r="C195" s="82" t="str">
        <f t="shared" si="77"/>
        <v>1350Z7BK9</v>
      </c>
      <c r="D195" s="82" t="b">
        <f t="shared" si="78"/>
        <v>1</v>
      </c>
      <c r="E195" s="76">
        <f>IF($C195="","",IFERROR(INDEX(#REF!,MATCH($C195,#REF!,0)),IF($B195="IMCO Owned",0,100)))</f>
        <v>0</v>
      </c>
      <c r="F195" s="76">
        <f ca="1">IF($C195="","",$E195*(1+IFERROR(INDEX(OFFSET(#REF!,0,F$2),MATCH(INDEX(#REF!,MATCH($C195,#REF!,0)),#REF!,0)),0)))</f>
        <v>0</v>
      </c>
      <c r="G195" s="76">
        <f ca="1">IF($C195="","",$E195*(1+IFERROR(INDEX(OFFSET(#REF!,0,G$2),MATCH(INDEX(#REF!,MATCH($C195,#REF!,0)),#REF!,0)),0)))</f>
        <v>0</v>
      </c>
      <c r="H195" s="76">
        <f ca="1">IF($C195="","",$E195*(1+IFERROR(INDEX(OFFSET(#REF!,0,H$2),MATCH(INDEX(#REF!,MATCH($C195,#REF!,0)),#REF!,0)),0)))</f>
        <v>0</v>
      </c>
      <c r="I195" s="4"/>
      <c r="J195" s="77">
        <f t="shared" si="79"/>
        <v>0</v>
      </c>
      <c r="K195" s="77">
        <f t="shared" ca="1" si="79"/>
        <v>0</v>
      </c>
      <c r="L195" s="77">
        <f t="shared" ca="1" si="79"/>
        <v>0</v>
      </c>
      <c r="M195" s="77">
        <f t="shared" ca="1" si="75"/>
        <v>0</v>
      </c>
      <c r="N195" s="96"/>
      <c r="O195" s="14"/>
      <c r="P195" s="96"/>
      <c r="Q195" s="90" t="s">
        <v>1049</v>
      </c>
      <c r="R195" s="118">
        <f t="shared" ref="R195" si="117">7020000-7020000</f>
        <v>0</v>
      </c>
    </row>
    <row r="196" spans="1:18" ht="15.75" thickBot="1" x14ac:dyDescent="0.3">
      <c r="A196" s="82" t="str" cm="1">
        <f t="array" ref="A196">IF(AND(ISBLANK($N196:$R196)),"",IF(ISBLANK($N196),$A195,INDEX(Mapping!$I:$I,MATCH($N196,Mapping!$H:$H,0))))</f>
        <v>IMCO Global Equity Pool</v>
      </c>
      <c r="B196" s="82" t="str">
        <f t="shared" si="76"/>
        <v>IMCO Owned</v>
      </c>
      <c r="C196" s="82" t="str">
        <f t="shared" si="77"/>
        <v>1350Z7BK9</v>
      </c>
      <c r="D196" s="82" t="b">
        <f t="shared" si="78"/>
        <v>0</v>
      </c>
      <c r="E196" s="76">
        <f>IF($C196="","",IFERROR(INDEX(#REF!,MATCH($C196,#REF!,0)),IF($B196="IMCO Owned",0,100)))</f>
        <v>0</v>
      </c>
      <c r="F196" s="76">
        <f ca="1">IF($C196="","",$E196*(1+IFERROR(INDEX(OFFSET(#REF!,0,F$2),MATCH(INDEX(#REF!,MATCH($C196,#REF!,0)),#REF!,0)),0)))</f>
        <v>0</v>
      </c>
      <c r="G196" s="76">
        <f ca="1">IF($C196="","",$E196*(1+IFERROR(INDEX(OFFSET(#REF!,0,G$2),MATCH(INDEX(#REF!,MATCH($C196,#REF!,0)),#REF!,0)),0)))</f>
        <v>0</v>
      </c>
      <c r="H196" s="76">
        <f ca="1">IF($C196="","",$E196*(1+IFERROR(INDEX(OFFSET(#REF!,0,H$2),MATCH(INDEX(#REF!,MATCH($C196,#REF!,0)),#REF!,0)),0)))</f>
        <v>0</v>
      </c>
      <c r="I196" s="4"/>
      <c r="J196" s="77" t="str">
        <f t="shared" si="79"/>
        <v/>
      </c>
      <c r="K196" s="77" t="str">
        <f t="shared" si="79"/>
        <v/>
      </c>
      <c r="L196" s="77" t="str">
        <f t="shared" si="79"/>
        <v/>
      </c>
      <c r="M196" s="77" t="str">
        <f t="shared" si="79"/>
        <v/>
      </c>
      <c r="N196" s="91"/>
      <c r="O196" s="92"/>
      <c r="P196" s="92"/>
      <c r="Q196" s="93" t="s">
        <v>50</v>
      </c>
      <c r="R196" s="119">
        <f t="shared" ref="R196" si="118">SUM(R194:R195)</f>
        <v>7020000</v>
      </c>
    </row>
    <row r="197" spans="1:18" ht="15.75" thickTop="1" x14ac:dyDescent="0.25">
      <c r="A197" s="82" t="str" cm="1">
        <f t="array" ref="A197">IF(AND(ISBLANK($N197:$R197)),"",IF(ISBLANK($N197),$A196,INDEX(Mapping!$I:$I,MATCH($N197,Mapping!$H:$H,0))))</f>
        <v/>
      </c>
      <c r="B197" s="82" t="str">
        <f t="shared" ref="B197:B300" si="119">IF($A197="","",IFERROR(IF(ROW($B197)&lt;MATCH("Broker Owned Collateral*",$N:$N,0),"IMCO Owned","Broker Owned"),"IMCO Owned"))</f>
        <v/>
      </c>
      <c r="C197" s="82" t="str">
        <f t="shared" ref="C197:C260" si="120">IF($A197="","",IF(ISBLANK($P197),$C196,TRIM($P197)))</f>
        <v/>
      </c>
      <c r="D197" s="82" t="str">
        <f t="shared" ref="D197:D300" si="121">IF($A197="","",IF(OR(ISNUMBER(FIND("Futures",$Q197)),ISNUMBER(FIND("OTC",$Q197))),TRUE,FALSE))</f>
        <v/>
      </c>
      <c r="E197" s="76" t="str">
        <f>IF($C197="","",IFERROR(INDEX(#REF!,MATCH($C197,#REF!,0)),IF($B197="IMCO Owned",0,100)))</f>
        <v/>
      </c>
      <c r="F197" s="76" t="str">
        <f ca="1">IF($C197="","",$E197*(1+IFERROR(INDEX(OFFSET(#REF!,0,F$2),MATCH(INDEX(#REF!,MATCH($C197,#REF!,0)),#REF!,0)),0)))</f>
        <v/>
      </c>
      <c r="G197" s="76" t="str">
        <f ca="1">IF($C197="","",$E197*(1+IFERROR(INDEX(OFFSET(#REF!,0,G$2),MATCH(INDEX(#REF!,MATCH($C197,#REF!,0)),#REF!,0)),0)))</f>
        <v/>
      </c>
      <c r="H197" s="76" t="str">
        <f ca="1">IF($C197="","",$E197*(1+IFERROR(INDEX(OFFSET(#REF!,0,H$2),MATCH(INDEX(#REF!,MATCH($C197,#REF!,0)),#REF!,0)),0)))</f>
        <v/>
      </c>
      <c r="J197" s="77" t="str">
        <f t="shared" ref="J197:M212" si="122">IF($A197="","",IF($D197,$R197*E197/100*IF($B197="Broker Owned",1,-1),""))</f>
        <v/>
      </c>
      <c r="K197" s="77" t="str">
        <f t="shared" si="122"/>
        <v/>
      </c>
      <c r="L197" s="77" t="str">
        <f t="shared" si="122"/>
        <v/>
      </c>
      <c r="M197" s="77" t="str">
        <f t="shared" si="122"/>
        <v/>
      </c>
      <c r="N197" s="106"/>
      <c r="O197" s="106"/>
      <c r="P197" s="106"/>
      <c r="Q197" s="106"/>
      <c r="R197" s="132"/>
    </row>
    <row r="198" spans="1:18" ht="18.75" x14ac:dyDescent="0.3">
      <c r="A198" s="82" t="e" cm="1">
        <f t="array" ref="A198">IF(AND(ISBLANK($N198:$R198)),"",IF(ISBLANK($N198),$A197,INDEX(Mapping!$I:$I,MATCH($N198,Mapping!$H:$H,0))))</f>
        <v>#N/A</v>
      </c>
      <c r="B198" s="82" t="e">
        <f t="shared" si="119"/>
        <v>#N/A</v>
      </c>
      <c r="C198" s="82" t="e">
        <f t="shared" si="120"/>
        <v>#N/A</v>
      </c>
      <c r="D198" s="82" t="e">
        <f t="shared" si="121"/>
        <v>#N/A</v>
      </c>
      <c r="E198" s="76" t="e">
        <f>IF($C198="","",IFERROR(INDEX(#REF!,MATCH($C198,#REF!,0)),IF($B198="IMCO Owned",0,100)))</f>
        <v>#N/A</v>
      </c>
      <c r="F198" s="76" t="e">
        <f ca="1">IF($C198="","",$E198*(1+IFERROR(INDEX(OFFSET(#REF!,0,F$2),MATCH(INDEX(#REF!,MATCH($C198,#REF!,0)),#REF!,0)),0)))</f>
        <v>#N/A</v>
      </c>
      <c r="G198" s="76" t="e">
        <f ca="1">IF($C198="","",$E198*(1+IFERROR(INDEX(OFFSET(#REF!,0,G$2),MATCH(INDEX(#REF!,MATCH($C198,#REF!,0)),#REF!,0)),0)))</f>
        <v>#N/A</v>
      </c>
      <c r="H198" s="76" t="e">
        <f ca="1">IF($C198="","",$E198*(1+IFERROR(INDEX(OFFSET(#REF!,0,H$2),MATCH(INDEX(#REF!,MATCH($C198,#REF!,0)),#REF!,0)),0)))</f>
        <v>#N/A</v>
      </c>
      <c r="J198" s="77" t="e">
        <f t="shared" si="122"/>
        <v>#N/A</v>
      </c>
      <c r="K198" s="77" t="e">
        <f t="shared" si="122"/>
        <v>#N/A</v>
      </c>
      <c r="L198" s="77" t="e">
        <f t="shared" si="122"/>
        <v>#N/A</v>
      </c>
      <c r="M198" s="77" t="e">
        <f t="shared" si="122"/>
        <v>#N/A</v>
      </c>
      <c r="N198" s="88" t="s">
        <v>1044</v>
      </c>
      <c r="R198" s="84">
        <f t="shared" ref="R198" si="123">R193</f>
        <v>44985</v>
      </c>
    </row>
    <row r="199" spans="1:18" x14ac:dyDescent="0.25">
      <c r="A199" s="82" t="e" cm="1">
        <f t="array" ref="A199">IF(AND(ISBLANK($N199:$R199)),"",IF(ISBLANK($N199),$A198,INDEX(Mapping!$I:$I,MATCH($N199,Mapping!$H:$H,0))))</f>
        <v>#N/A</v>
      </c>
      <c r="B199" s="82" t="e">
        <f t="shared" si="119"/>
        <v>#N/A</v>
      </c>
      <c r="C199" s="82" t="e">
        <f t="shared" si="120"/>
        <v>#N/A</v>
      </c>
      <c r="D199" s="82" t="e">
        <f t="shared" si="121"/>
        <v>#N/A</v>
      </c>
      <c r="E199" s="76" t="e">
        <f>IF($C199="","",IFERROR(INDEX(#REF!,MATCH($C199,#REF!,0)),IF($B199="IMCO Owned",0,100)))</f>
        <v>#N/A</v>
      </c>
      <c r="F199" s="76" t="e">
        <f ca="1">IF($C199="","",$E199*(1+IFERROR(INDEX(OFFSET(#REF!,0,F$2),MATCH(INDEX(#REF!,MATCH($C199,#REF!,0)),#REF!,0)),0)))</f>
        <v>#N/A</v>
      </c>
      <c r="G199" s="76" t="e">
        <f ca="1">IF($C199="","",$E199*(1+IFERROR(INDEX(OFFSET(#REF!,0,G$2),MATCH(INDEX(#REF!,MATCH($C199,#REF!,0)),#REF!,0)),0)))</f>
        <v>#N/A</v>
      </c>
      <c r="H199" s="76" t="e">
        <f ca="1">IF($C199="","",$E199*(1+IFERROR(INDEX(OFFSET(#REF!,0,H$2),MATCH(INDEX(#REF!,MATCH($C199,#REF!,0)),#REF!,0)),0)))</f>
        <v>#N/A</v>
      </c>
      <c r="J199" s="77" t="e">
        <f t="shared" si="122"/>
        <v>#N/A</v>
      </c>
      <c r="K199" s="77" t="e">
        <f t="shared" si="122"/>
        <v>#N/A</v>
      </c>
      <c r="L199" s="77" t="e">
        <f t="shared" si="122"/>
        <v>#N/A</v>
      </c>
      <c r="M199" s="77" t="e">
        <f t="shared" si="122"/>
        <v>#N/A</v>
      </c>
      <c r="R199" s="117">
        <f t="shared" ref="R199" si="124">266000-380000+394000</f>
        <v>280000</v>
      </c>
    </row>
    <row r="200" spans="1:18" x14ac:dyDescent="0.25">
      <c r="A200" s="82" t="str" cm="1">
        <f t="array" ref="A200">IF(AND(ISBLANK($N200:$R200)),"",IF(ISBLANK($N200),$A199,INDEX(Mapping!$I:$I,MATCH($N200,Mapping!$H:$H,0))))</f>
        <v/>
      </c>
      <c r="B200" s="82" t="str">
        <f t="shared" si="119"/>
        <v/>
      </c>
      <c r="C200" s="82" t="str">
        <f t="shared" si="120"/>
        <v/>
      </c>
      <c r="D200" s="82" t="str">
        <f t="shared" si="121"/>
        <v/>
      </c>
      <c r="E200" s="76" t="str">
        <f>IF($C200="","",IFERROR(INDEX(#REF!,MATCH($C200,#REF!,0)),IF($B200="IMCO Owned",0,100)))</f>
        <v/>
      </c>
      <c r="F200" s="76" t="str">
        <f ca="1">IF($C200="","",$E200*(1+IFERROR(INDEX(OFFSET(#REF!,0,F$2),MATCH(INDEX(#REF!,MATCH($C200,#REF!,0)),#REF!,0)),0)))</f>
        <v/>
      </c>
      <c r="G200" s="76" t="str">
        <f ca="1">IF($C200="","",$E200*(1+IFERROR(INDEX(OFFSET(#REF!,0,G$2),MATCH(INDEX(#REF!,MATCH($C200,#REF!,0)),#REF!,0)),0)))</f>
        <v/>
      </c>
      <c r="H200" s="76" t="str">
        <f ca="1">IF($C200="","",$E200*(1+IFERROR(INDEX(OFFSET(#REF!,0,H$2),MATCH(INDEX(#REF!,MATCH($C200,#REF!,0)),#REF!,0)),0)))</f>
        <v/>
      </c>
      <c r="J200" s="77" t="str">
        <f t="shared" si="122"/>
        <v/>
      </c>
      <c r="K200" s="77" t="str">
        <f t="shared" si="122"/>
        <v/>
      </c>
      <c r="L200" s="77" t="str">
        <f t="shared" si="122"/>
        <v/>
      </c>
      <c r="M200" s="77" t="str">
        <f t="shared" si="122"/>
        <v/>
      </c>
      <c r="N200" s="95" t="s">
        <v>58</v>
      </c>
      <c r="O200" s="89" t="s">
        <v>59</v>
      </c>
      <c r="P200" s="95" t="s">
        <v>60</v>
      </c>
      <c r="Q200" s="111" t="s">
        <v>61</v>
      </c>
      <c r="R200" s="118">
        <f t="shared" ref="R200" si="125">280000-266000+380000-394000</f>
        <v>0</v>
      </c>
    </row>
    <row r="201" spans="1:18" ht="15.75" thickBot="1" x14ac:dyDescent="0.3">
      <c r="A201" s="82" t="str" cm="1">
        <f t="array" ref="A201">IF(AND(ISBLANK($N201:$R201)),"",IF(ISBLANK($N201),$A200,INDEX(Mapping!$I:$I,MATCH($N201,Mapping!$H:$H,0))))</f>
        <v>IMCO Global Equity Pool</v>
      </c>
      <c r="B201" s="82" t="str">
        <f t="shared" si="119"/>
        <v>Broker Owned</v>
      </c>
      <c r="C201" s="82" t="str">
        <f t="shared" si="120"/>
        <v>013051EG8</v>
      </c>
      <c r="D201" s="82" t="b">
        <f t="shared" si="121"/>
        <v>1</v>
      </c>
      <c r="E201" s="76">
        <f>IF($C201="","",IFERROR(INDEX(#REF!,MATCH($C201,#REF!,0)),IF($B201="IMCO Owned",0,100)))</f>
        <v>100</v>
      </c>
      <c r="F201" s="76">
        <f ca="1">IF($C201="","",$E201*(1+IFERROR(INDEX(OFFSET(#REF!,0,F$2),MATCH(INDEX(#REF!,MATCH($C201,#REF!,0)),#REF!,0)),0)))</f>
        <v>100</v>
      </c>
      <c r="G201" s="76">
        <f ca="1">IF($C201="","",$E201*(1+IFERROR(INDEX(OFFSET(#REF!,0,G$2),MATCH(INDEX(#REF!,MATCH($C201,#REF!,0)),#REF!,0)),0)))</f>
        <v>100</v>
      </c>
      <c r="H201" s="76">
        <f ca="1">IF($C201="","",$E201*(1+IFERROR(INDEX(OFFSET(#REF!,0,H$2),MATCH(INDEX(#REF!,MATCH($C201,#REF!,0)),#REF!,0)),0)))</f>
        <v>100</v>
      </c>
      <c r="J201" s="77">
        <f t="shared" si="122"/>
        <v>280000</v>
      </c>
      <c r="K201" s="77">
        <f t="shared" ca="1" si="122"/>
        <v>280000</v>
      </c>
      <c r="L201" s="77">
        <f t="shared" ca="1" si="122"/>
        <v>280000</v>
      </c>
      <c r="M201" s="77">
        <f t="shared" ca="1" si="122"/>
        <v>280000</v>
      </c>
      <c r="N201" s="105" t="s">
        <v>967</v>
      </c>
      <c r="O201" s="14" t="s">
        <v>1045</v>
      </c>
      <c r="P201" s="96" t="s">
        <v>1046</v>
      </c>
      <c r="Q201" s="96" t="s">
        <v>1047</v>
      </c>
      <c r="R201" s="119">
        <f t="shared" ref="R201" si="126">SUM(R199:R200)</f>
        <v>280000</v>
      </c>
    </row>
    <row r="202" spans="1:18" ht="15.75" thickTop="1" x14ac:dyDescent="0.25">
      <c r="A202" s="82" t="str" cm="1">
        <f t="array" ref="A202">IF(AND(ISBLANK($N202:$R202)),"",IF(ISBLANK($N202),$A201,INDEX(Mapping!$I:$I,MATCH($N202,Mapping!$H:$H,0))))</f>
        <v/>
      </c>
      <c r="B202" s="82" t="str">
        <f t="shared" si="119"/>
        <v/>
      </c>
      <c r="C202" s="82" t="str">
        <f t="shared" si="120"/>
        <v/>
      </c>
      <c r="D202" s="82" t="str">
        <f t="shared" si="121"/>
        <v/>
      </c>
      <c r="E202" s="76" t="str">
        <f>IF($C202="","",IFERROR(INDEX(#REF!,MATCH($C202,#REF!,0)),IF($B202="IMCO Owned",0,100)))</f>
        <v/>
      </c>
      <c r="F202" s="76" t="str">
        <f ca="1">IF($C202="","",$E202*(1+IFERROR(INDEX(OFFSET(#REF!,0,F$2),MATCH(INDEX(#REF!,MATCH($C202,#REF!,0)),#REF!,0)),0)))</f>
        <v/>
      </c>
      <c r="G202" s="76" t="str">
        <f ca="1">IF($C202="","",$E202*(1+IFERROR(INDEX(OFFSET(#REF!,0,G$2),MATCH(INDEX(#REF!,MATCH($C202,#REF!,0)),#REF!,0)),0)))</f>
        <v/>
      </c>
      <c r="H202" s="76" t="str">
        <f ca="1">IF($C202="","",$E202*(1+IFERROR(INDEX(OFFSET(#REF!,0,H$2),MATCH(INDEX(#REF!,MATCH($C202,#REF!,0)),#REF!,0)),0)))</f>
        <v/>
      </c>
      <c r="J202" s="77" t="str">
        <f t="shared" si="122"/>
        <v/>
      </c>
      <c r="K202" s="77" t="str">
        <f t="shared" si="122"/>
        <v/>
      </c>
      <c r="L202" s="77" t="str">
        <f t="shared" si="122"/>
        <v/>
      </c>
      <c r="M202" s="77" t="str">
        <f t="shared" si="122"/>
        <v/>
      </c>
      <c r="R202" s="106"/>
    </row>
    <row r="203" spans="1:18" x14ac:dyDescent="0.25">
      <c r="A203" s="82" t="str" cm="1">
        <f t="array" ref="A203">IF(AND(ISBLANK($N203:$R203)),"",IF(ISBLANK($N203),$A202,INDEX(Mapping!$I:$I,MATCH($N203,Mapping!$H:$H,0))))</f>
        <v/>
      </c>
      <c r="B203" s="82" t="str">
        <f t="shared" si="119"/>
        <v/>
      </c>
      <c r="C203" s="82" t="str">
        <f t="shared" si="120"/>
        <v/>
      </c>
      <c r="D203" s="82" t="str">
        <f t="shared" si="121"/>
        <v/>
      </c>
      <c r="E203" s="76" t="str">
        <f>IF($C203="","",IFERROR(INDEX(#REF!,MATCH($C203,#REF!,0)),IF($B203="IMCO Owned",0,100)))</f>
        <v/>
      </c>
      <c r="F203" s="76" t="str">
        <f ca="1">IF($C203="","",$E203*(1+IFERROR(INDEX(OFFSET(#REF!,0,F$2),MATCH(INDEX(#REF!,MATCH($C203,#REF!,0)),#REF!,0)),0)))</f>
        <v/>
      </c>
      <c r="G203" s="76" t="str">
        <f ca="1">IF($C203="","",$E203*(1+IFERROR(INDEX(OFFSET(#REF!,0,G$2),MATCH(INDEX(#REF!,MATCH($C203,#REF!,0)),#REF!,0)),0)))</f>
        <v/>
      </c>
      <c r="H203" s="76" t="str">
        <f ca="1">IF($C203="","",$E203*(1+IFERROR(INDEX(OFFSET(#REF!,0,H$2),MATCH(INDEX(#REF!,MATCH($C203,#REF!,0)),#REF!,0)),0)))</f>
        <v/>
      </c>
      <c r="J203" s="77" t="str">
        <f t="shared" si="122"/>
        <v/>
      </c>
      <c r="K203" s="77" t="str">
        <f t="shared" si="122"/>
        <v/>
      </c>
      <c r="L203" s="77" t="str">
        <f t="shared" si="122"/>
        <v/>
      </c>
      <c r="M203" s="77" t="str">
        <f t="shared" si="122"/>
        <v/>
      </c>
    </row>
    <row r="204" spans="1:18" x14ac:dyDescent="0.25">
      <c r="A204" s="82" t="str" cm="1">
        <f t="array" ref="A204">IF(AND(ISBLANK($N204:$R204)),"",IF(ISBLANK($N204),$A203,INDEX(Mapping!$I:$I,MATCH($N204,Mapping!$H:$H,0))))</f>
        <v/>
      </c>
      <c r="B204" s="82" t="str">
        <f t="shared" si="119"/>
        <v/>
      </c>
      <c r="C204" s="82" t="str">
        <f t="shared" si="120"/>
        <v/>
      </c>
      <c r="D204" s="82" t="str">
        <f t="shared" si="121"/>
        <v/>
      </c>
      <c r="E204" s="76" t="str">
        <f>IF($C204="","",IFERROR(INDEX(#REF!,MATCH($C204,#REF!,0)),IF($B204="IMCO Owned",0,100)))</f>
        <v/>
      </c>
      <c r="F204" s="76" t="str">
        <f ca="1">IF($C204="","",$E204*(1+IFERROR(INDEX(OFFSET(#REF!,0,F$2),MATCH(INDEX(#REF!,MATCH($C204,#REF!,0)),#REF!,0)),0)))</f>
        <v/>
      </c>
      <c r="G204" s="76" t="str">
        <f ca="1">IF($C204="","",$E204*(1+IFERROR(INDEX(OFFSET(#REF!,0,G$2),MATCH(INDEX(#REF!,MATCH($C204,#REF!,0)),#REF!,0)),0)))</f>
        <v/>
      </c>
      <c r="H204" s="76" t="str">
        <f ca="1">IF($C204="","",$E204*(1+IFERROR(INDEX(OFFSET(#REF!,0,H$2),MATCH(INDEX(#REF!,MATCH($C204,#REF!,0)),#REF!,0)),0)))</f>
        <v/>
      </c>
      <c r="J204" s="77" t="str">
        <f t="shared" si="122"/>
        <v/>
      </c>
      <c r="K204" s="77" t="str">
        <f t="shared" si="122"/>
        <v/>
      </c>
      <c r="L204" s="77" t="str">
        <f t="shared" si="122"/>
        <v/>
      </c>
      <c r="M204" s="77" t="str">
        <f t="shared" si="122"/>
        <v/>
      </c>
    </row>
    <row r="205" spans="1:18" x14ac:dyDescent="0.25">
      <c r="A205" s="82" t="str" cm="1">
        <f t="array" ref="A205">IF(AND(ISBLANK($N205:$R205)),"",IF(ISBLANK($N205),$A204,INDEX(Mapping!$I:$I,MATCH($N205,Mapping!$H:$H,0))))</f>
        <v/>
      </c>
      <c r="B205" s="82" t="str">
        <f t="shared" si="119"/>
        <v/>
      </c>
      <c r="C205" s="82" t="str">
        <f t="shared" si="120"/>
        <v/>
      </c>
      <c r="D205" s="82" t="str">
        <f t="shared" si="121"/>
        <v/>
      </c>
      <c r="E205" s="76" t="str">
        <f>IF($C205="","",IFERROR(INDEX(#REF!,MATCH($C205,#REF!,0)),IF($B205="IMCO Owned",0,100)))</f>
        <v/>
      </c>
      <c r="F205" s="76" t="str">
        <f ca="1">IF($C205="","",$E205*(1+IFERROR(INDEX(OFFSET(#REF!,0,F$2),MATCH(INDEX(#REF!,MATCH($C205,#REF!,0)),#REF!,0)),0)))</f>
        <v/>
      </c>
      <c r="G205" s="76" t="str">
        <f ca="1">IF($C205="","",$E205*(1+IFERROR(INDEX(OFFSET(#REF!,0,G$2),MATCH(INDEX(#REF!,MATCH($C205,#REF!,0)),#REF!,0)),0)))</f>
        <v/>
      </c>
      <c r="H205" s="76" t="str">
        <f ca="1">IF($C205="","",$E205*(1+IFERROR(INDEX(OFFSET(#REF!,0,H$2),MATCH(INDEX(#REF!,MATCH($C205,#REF!,0)),#REF!,0)),0)))</f>
        <v/>
      </c>
      <c r="J205" s="77" t="str">
        <f t="shared" si="122"/>
        <v/>
      </c>
      <c r="K205" s="77" t="str">
        <f t="shared" si="122"/>
        <v/>
      </c>
      <c r="L205" s="77" t="str">
        <f t="shared" si="122"/>
        <v/>
      </c>
      <c r="M205" s="77" t="str">
        <f t="shared" si="122"/>
        <v/>
      </c>
      <c r="R205" s="84">
        <f t="shared" ref="R205" si="127">R193</f>
        <v>44985</v>
      </c>
    </row>
    <row r="206" spans="1:18" x14ac:dyDescent="0.25">
      <c r="A206" s="82" t="str" cm="1">
        <f t="array" ref="A206">IF(AND(ISBLANK($N206:$R206)),"",IF(ISBLANK($N206),$A205,INDEX(Mapping!$I:$I,MATCH($N206,Mapping!$H:$H,0))))</f>
        <v/>
      </c>
      <c r="B206" s="82" t="str">
        <f t="shared" si="119"/>
        <v/>
      </c>
      <c r="C206" s="82" t="str">
        <f t="shared" si="120"/>
        <v/>
      </c>
      <c r="D206" s="82" t="str">
        <f t="shared" si="121"/>
        <v/>
      </c>
      <c r="E206" s="76" t="str">
        <f>IF($C206="","",IFERROR(INDEX(#REF!,MATCH($C206,#REF!,0)),IF($B206="IMCO Owned",0,100)))</f>
        <v/>
      </c>
      <c r="F206" s="76" t="str">
        <f ca="1">IF($C206="","",$E206*(1+IFERROR(INDEX(OFFSET(#REF!,0,F$2),MATCH(INDEX(#REF!,MATCH($C206,#REF!,0)),#REF!,0)),0)))</f>
        <v/>
      </c>
      <c r="G206" s="76" t="str">
        <f ca="1">IF($C206="","",$E206*(1+IFERROR(INDEX(OFFSET(#REF!,0,G$2),MATCH(INDEX(#REF!,MATCH($C206,#REF!,0)),#REF!,0)),0)))</f>
        <v/>
      </c>
      <c r="H206" s="76" t="str">
        <f ca="1">IF($C206="","",$E206*(1+IFERROR(INDEX(OFFSET(#REF!,0,H$2),MATCH(INDEX(#REF!,MATCH($C206,#REF!,0)),#REF!,0)),0)))</f>
        <v/>
      </c>
      <c r="J206" s="77" t="str">
        <f t="shared" si="122"/>
        <v/>
      </c>
      <c r="K206" s="77" t="str">
        <f t="shared" si="122"/>
        <v/>
      </c>
      <c r="L206" s="77" t="str">
        <f t="shared" si="122"/>
        <v/>
      </c>
      <c r="M206" s="77" t="str">
        <f t="shared" si="122"/>
        <v/>
      </c>
      <c r="R206" s="118">
        <f t="shared" ref="R206" si="128">325000-325000</f>
        <v>0</v>
      </c>
    </row>
    <row r="207" spans="1:18" x14ac:dyDescent="0.25">
      <c r="A207" s="82" t="str" cm="1">
        <f t="array" ref="A207">IF(AND(ISBLANK($N207:$R207)),"",IF(ISBLANK($N207),$A206,INDEX(Mapping!$I:$I,MATCH($N207,Mapping!$H:$H,0))))</f>
        <v/>
      </c>
      <c r="B207" s="82" t="str">
        <f t="shared" si="119"/>
        <v/>
      </c>
      <c r="C207" s="82" t="str">
        <f t="shared" si="120"/>
        <v/>
      </c>
      <c r="D207" s="82" t="str">
        <f t="shared" si="121"/>
        <v/>
      </c>
      <c r="E207" s="76" t="str">
        <f>IF($C207="","",IFERROR(INDEX(#REF!,MATCH($C207,#REF!,0)),IF($B207="IMCO Owned",0,100)))</f>
        <v/>
      </c>
      <c r="F207" s="76" t="str">
        <f ca="1">IF($C207="","",$E207*(1+IFERROR(INDEX(OFFSET(#REF!,0,F$2),MATCH(INDEX(#REF!,MATCH($C207,#REF!,0)),#REF!,0)),0)))</f>
        <v/>
      </c>
      <c r="G207" s="76" t="str">
        <f ca="1">IF($C207="","",$E207*(1+IFERROR(INDEX(OFFSET(#REF!,0,G$2),MATCH(INDEX(#REF!,MATCH($C207,#REF!,0)),#REF!,0)),0)))</f>
        <v/>
      </c>
      <c r="H207" s="76" t="str">
        <f ca="1">IF($C207="","",$E207*(1+IFERROR(INDEX(OFFSET(#REF!,0,H$2),MATCH(INDEX(#REF!,MATCH($C207,#REF!,0)),#REF!,0)),0)))</f>
        <v/>
      </c>
      <c r="J207" s="77" t="str">
        <f t="shared" si="122"/>
        <v/>
      </c>
      <c r="K207" s="77" t="str">
        <f t="shared" si="122"/>
        <v/>
      </c>
      <c r="L207" s="77" t="str">
        <f t="shared" si="122"/>
        <v/>
      </c>
      <c r="M207" s="77" t="str">
        <f t="shared" si="122"/>
        <v/>
      </c>
    </row>
    <row r="208" spans="1:18" x14ac:dyDescent="0.25">
      <c r="A208" s="82" t="str" cm="1">
        <f t="array" ref="A208">IF(AND(ISBLANK($N208:$R208)),"",IF(ISBLANK($N208),$A207,INDEX(Mapping!$I:$I,MATCH($N208,Mapping!$H:$H,0))))</f>
        <v/>
      </c>
      <c r="B208" s="82" t="str">
        <f t="shared" si="119"/>
        <v/>
      </c>
      <c r="C208" s="82" t="str">
        <f t="shared" si="120"/>
        <v/>
      </c>
      <c r="D208" s="82" t="str">
        <f t="shared" si="121"/>
        <v/>
      </c>
      <c r="E208" s="76" t="str">
        <f>IF($C208="","",IFERROR(INDEX(#REF!,MATCH($C208,#REF!,0)),IF($B208="IMCO Owned",0,100)))</f>
        <v/>
      </c>
      <c r="F208" s="76" t="str">
        <f ca="1">IF($C208="","",$E208*(1+IFERROR(INDEX(OFFSET(#REF!,0,F$2),MATCH(INDEX(#REF!,MATCH($C208,#REF!,0)),#REF!,0)),0)))</f>
        <v/>
      </c>
      <c r="G208" s="76" t="str">
        <f ca="1">IF($C208="","",$E208*(1+IFERROR(INDEX(OFFSET(#REF!,0,G$2),MATCH(INDEX(#REF!,MATCH($C208,#REF!,0)),#REF!,0)),0)))</f>
        <v/>
      </c>
      <c r="H208" s="76" t="str">
        <f ca="1">IF($C208="","",$E208*(1+IFERROR(INDEX(OFFSET(#REF!,0,H$2),MATCH(INDEX(#REF!,MATCH($C208,#REF!,0)),#REF!,0)),0)))</f>
        <v/>
      </c>
      <c r="J208" s="77" t="str">
        <f t="shared" si="122"/>
        <v/>
      </c>
      <c r="K208" s="77" t="str">
        <f t="shared" si="122"/>
        <v/>
      </c>
      <c r="L208" s="77" t="str">
        <f t="shared" si="122"/>
        <v/>
      </c>
      <c r="M208" s="77" t="str">
        <f t="shared" si="122"/>
        <v/>
      </c>
    </row>
    <row r="209" spans="1:13" x14ac:dyDescent="0.25">
      <c r="A209" s="82" t="str" cm="1">
        <f t="array" ref="A209">IF(AND(ISBLANK($N209:$R209)),"",IF(ISBLANK($N209),$A208,INDEX(Mapping!$I:$I,MATCH($N209,Mapping!$H:$H,0))))</f>
        <v/>
      </c>
      <c r="B209" s="82" t="str">
        <f t="shared" si="119"/>
        <v/>
      </c>
      <c r="C209" s="82" t="str">
        <f t="shared" si="120"/>
        <v/>
      </c>
      <c r="D209" s="82" t="str">
        <f t="shared" si="121"/>
        <v/>
      </c>
      <c r="E209" s="76" t="str">
        <f>IF($C209="","",IFERROR(INDEX(#REF!,MATCH($C209,#REF!,0)),IF($B209="IMCO Owned",0,100)))</f>
        <v/>
      </c>
      <c r="F209" s="76" t="str">
        <f ca="1">IF($C209="","",$E209*(1+IFERROR(INDEX(OFFSET(#REF!,0,F$2),MATCH(INDEX(#REF!,MATCH($C209,#REF!,0)),#REF!,0)),0)))</f>
        <v/>
      </c>
      <c r="G209" s="76" t="str">
        <f ca="1">IF($C209="","",$E209*(1+IFERROR(INDEX(OFFSET(#REF!,0,G$2),MATCH(INDEX(#REF!,MATCH($C209,#REF!,0)),#REF!,0)),0)))</f>
        <v/>
      </c>
      <c r="H209" s="76" t="str">
        <f ca="1">IF($C209="","",$E209*(1+IFERROR(INDEX(OFFSET(#REF!,0,H$2),MATCH(INDEX(#REF!,MATCH($C209,#REF!,0)),#REF!,0)),0)))</f>
        <v/>
      </c>
      <c r="J209" s="77" t="str">
        <f t="shared" si="122"/>
        <v/>
      </c>
      <c r="K209" s="77" t="str">
        <f t="shared" si="122"/>
        <v/>
      </c>
      <c r="L209" s="77" t="str">
        <f t="shared" si="122"/>
        <v/>
      </c>
      <c r="M209" s="77" t="str">
        <f t="shared" si="122"/>
        <v/>
      </c>
    </row>
    <row r="210" spans="1:13" x14ac:dyDescent="0.25">
      <c r="A210" s="82" t="str" cm="1">
        <f t="array" ref="A210">IF(AND(ISBLANK($N210:$R210)),"",IF(ISBLANK($N210),$A209,INDEX(Mapping!$I:$I,MATCH($N210,Mapping!$H:$H,0))))</f>
        <v/>
      </c>
      <c r="B210" s="82" t="str">
        <f t="shared" si="119"/>
        <v/>
      </c>
      <c r="C210" s="82" t="str">
        <f t="shared" si="120"/>
        <v/>
      </c>
      <c r="D210" s="82" t="str">
        <f t="shared" si="121"/>
        <v/>
      </c>
      <c r="E210" s="76" t="str">
        <f>IF($C210="","",IFERROR(INDEX(#REF!,MATCH($C210,#REF!,0)),IF($B210="IMCO Owned",0,100)))</f>
        <v/>
      </c>
      <c r="F210" s="76" t="str">
        <f ca="1">IF($C210="","",$E210*(1+IFERROR(INDEX(OFFSET(#REF!,0,F$2),MATCH(INDEX(#REF!,MATCH($C210,#REF!,0)),#REF!,0)),0)))</f>
        <v/>
      </c>
      <c r="G210" s="76" t="str">
        <f ca="1">IF($C210="","",$E210*(1+IFERROR(INDEX(OFFSET(#REF!,0,G$2),MATCH(INDEX(#REF!,MATCH($C210,#REF!,0)),#REF!,0)),0)))</f>
        <v/>
      </c>
      <c r="H210" s="76" t="str">
        <f ca="1">IF($C210="","",$E210*(1+IFERROR(INDEX(OFFSET(#REF!,0,H$2),MATCH(INDEX(#REF!,MATCH($C210,#REF!,0)),#REF!,0)),0)))</f>
        <v/>
      </c>
      <c r="J210" s="77" t="str">
        <f t="shared" si="122"/>
        <v/>
      </c>
      <c r="K210" s="77" t="str">
        <f t="shared" si="122"/>
        <v/>
      </c>
      <c r="L210" s="77" t="str">
        <f t="shared" si="122"/>
        <v/>
      </c>
      <c r="M210" s="77" t="str">
        <f t="shared" si="122"/>
        <v/>
      </c>
    </row>
    <row r="211" spans="1:13" x14ac:dyDescent="0.25">
      <c r="A211" s="82" t="str" cm="1">
        <f t="array" ref="A211">IF(AND(ISBLANK($N211:$R211)),"",IF(ISBLANK($N211),$A210,INDEX(Mapping!$I:$I,MATCH($N211,Mapping!$H:$H,0))))</f>
        <v/>
      </c>
      <c r="B211" s="82" t="str">
        <f t="shared" si="119"/>
        <v/>
      </c>
      <c r="C211" s="82" t="str">
        <f t="shared" si="120"/>
        <v/>
      </c>
      <c r="D211" s="82" t="str">
        <f t="shared" si="121"/>
        <v/>
      </c>
      <c r="E211" s="76" t="str">
        <f>IF($C211="","",IFERROR(INDEX(#REF!,MATCH($C211,#REF!,0)),IF($B211="IMCO Owned",0,100)))</f>
        <v/>
      </c>
      <c r="F211" s="76" t="str">
        <f ca="1">IF($C211="","",$E211*(1+IFERROR(INDEX(OFFSET(#REF!,0,F$2),MATCH(INDEX(#REF!,MATCH($C211,#REF!,0)),#REF!,0)),0)))</f>
        <v/>
      </c>
      <c r="G211" s="76" t="str">
        <f ca="1">IF($C211="","",$E211*(1+IFERROR(INDEX(OFFSET(#REF!,0,G$2),MATCH(INDEX(#REF!,MATCH($C211,#REF!,0)),#REF!,0)),0)))</f>
        <v/>
      </c>
      <c r="H211" s="76" t="str">
        <f ca="1">IF($C211="","",$E211*(1+IFERROR(INDEX(OFFSET(#REF!,0,H$2),MATCH(INDEX(#REF!,MATCH($C211,#REF!,0)),#REF!,0)),0)))</f>
        <v/>
      </c>
      <c r="J211" s="77" t="str">
        <f t="shared" si="122"/>
        <v/>
      </c>
      <c r="K211" s="77" t="str">
        <f t="shared" si="122"/>
        <v/>
      </c>
      <c r="L211" s="77" t="str">
        <f t="shared" si="122"/>
        <v/>
      </c>
      <c r="M211" s="77" t="str">
        <f t="shared" si="122"/>
        <v/>
      </c>
    </row>
    <row r="212" spans="1:13" x14ac:dyDescent="0.25">
      <c r="A212" s="82" t="str" cm="1">
        <f t="array" ref="A212">IF(AND(ISBLANK($N212:$R212)),"",IF(ISBLANK($N212),$A211,INDEX(Mapping!$I:$I,MATCH($N212,Mapping!$H:$H,0))))</f>
        <v/>
      </c>
      <c r="B212" s="82" t="str">
        <f t="shared" si="119"/>
        <v/>
      </c>
      <c r="C212" s="82" t="str">
        <f t="shared" si="120"/>
        <v/>
      </c>
      <c r="D212" s="82" t="str">
        <f t="shared" si="121"/>
        <v/>
      </c>
      <c r="E212" s="76" t="str">
        <f>IF($C212="","",IFERROR(INDEX(#REF!,MATCH($C212,#REF!,0)),IF($B212="IMCO Owned",0,100)))</f>
        <v/>
      </c>
      <c r="F212" s="76" t="str">
        <f ca="1">IF($C212="","",$E212*(1+IFERROR(INDEX(OFFSET(#REF!,0,F$2),MATCH(INDEX(#REF!,MATCH($C212,#REF!,0)),#REF!,0)),0)))</f>
        <v/>
      </c>
      <c r="G212" s="76" t="str">
        <f ca="1">IF($C212="","",$E212*(1+IFERROR(INDEX(OFFSET(#REF!,0,G$2),MATCH(INDEX(#REF!,MATCH($C212,#REF!,0)),#REF!,0)),0)))</f>
        <v/>
      </c>
      <c r="H212" s="76" t="str">
        <f ca="1">IF($C212="","",$E212*(1+IFERROR(INDEX(OFFSET(#REF!,0,H$2),MATCH(INDEX(#REF!,MATCH($C212,#REF!,0)),#REF!,0)),0)))</f>
        <v/>
      </c>
      <c r="J212" s="77" t="str">
        <f t="shared" si="122"/>
        <v/>
      </c>
      <c r="K212" s="77" t="str">
        <f t="shared" si="122"/>
        <v/>
      </c>
      <c r="L212" s="77" t="str">
        <f t="shared" si="122"/>
        <v/>
      </c>
      <c r="M212" s="77" t="str">
        <f t="shared" si="122"/>
        <v/>
      </c>
    </row>
    <row r="213" spans="1:13" x14ac:dyDescent="0.25">
      <c r="A213" s="82" t="str" cm="1">
        <f t="array" ref="A213">IF(AND(ISBLANK($N213:$R213)),"",IF(ISBLANK($N213),$A212,INDEX(Mapping!$I:$I,MATCH($N213,Mapping!$H:$H,0))))</f>
        <v/>
      </c>
      <c r="B213" s="82" t="str">
        <f t="shared" si="119"/>
        <v/>
      </c>
      <c r="C213" s="82" t="str">
        <f t="shared" si="120"/>
        <v/>
      </c>
      <c r="D213" s="82" t="str">
        <f t="shared" si="121"/>
        <v/>
      </c>
      <c r="E213" s="76" t="str">
        <f>IF($C213="","",IFERROR(INDEX(#REF!,MATCH($C213,#REF!,0)),IF($B213="IMCO Owned",0,100)))</f>
        <v/>
      </c>
      <c r="F213" s="76" t="str">
        <f ca="1">IF($C213="","",$E213*(1+IFERROR(INDEX(OFFSET(#REF!,0,F$2),MATCH(INDEX(#REF!,MATCH($C213,#REF!,0)),#REF!,0)),0)))</f>
        <v/>
      </c>
      <c r="G213" s="76" t="str">
        <f ca="1">IF($C213="","",$E213*(1+IFERROR(INDEX(OFFSET(#REF!,0,G$2),MATCH(INDEX(#REF!,MATCH($C213,#REF!,0)),#REF!,0)),0)))</f>
        <v/>
      </c>
      <c r="H213" s="76" t="str">
        <f ca="1">IF($C213="","",$E213*(1+IFERROR(INDEX(OFFSET(#REF!,0,H$2),MATCH(INDEX(#REF!,MATCH($C213,#REF!,0)),#REF!,0)),0)))</f>
        <v/>
      </c>
      <c r="J213" s="77" t="str">
        <f t="shared" ref="J213:M276" si="129">IF($A213="","",IF($D213,$R213*E213/100*IF($B213="Broker Owned",1,-1),""))</f>
        <v/>
      </c>
      <c r="K213" s="77" t="str">
        <f t="shared" si="129"/>
        <v/>
      </c>
      <c r="L213" s="77" t="str">
        <f t="shared" si="129"/>
        <v/>
      </c>
      <c r="M213" s="77" t="str">
        <f t="shared" si="129"/>
        <v/>
      </c>
    </row>
    <row r="214" spans="1:13" x14ac:dyDescent="0.25">
      <c r="A214" s="82" t="str" cm="1">
        <f t="array" ref="A214">IF(AND(ISBLANK($N214:$R214)),"",IF(ISBLANK($N214),$A213,INDEX(Mapping!$I:$I,MATCH($N214,Mapping!$H:$H,0))))</f>
        <v/>
      </c>
      <c r="B214" s="82" t="str">
        <f t="shared" si="119"/>
        <v/>
      </c>
      <c r="C214" s="82" t="str">
        <f t="shared" si="120"/>
        <v/>
      </c>
      <c r="D214" s="82" t="str">
        <f t="shared" si="121"/>
        <v/>
      </c>
      <c r="E214" s="76" t="str">
        <f>IF($C214="","",IFERROR(INDEX(#REF!,MATCH($C214,#REF!,0)),IF($B214="IMCO Owned",0,100)))</f>
        <v/>
      </c>
      <c r="F214" s="76" t="str">
        <f ca="1">IF($C214="","",$E214*(1+IFERROR(INDEX(OFFSET(#REF!,0,F$2),MATCH(INDEX(#REF!,MATCH($C214,#REF!,0)),#REF!,0)),0)))</f>
        <v/>
      </c>
      <c r="G214" s="76" t="str">
        <f ca="1">IF($C214="","",$E214*(1+IFERROR(INDEX(OFFSET(#REF!,0,G$2),MATCH(INDEX(#REF!,MATCH($C214,#REF!,0)),#REF!,0)),0)))</f>
        <v/>
      </c>
      <c r="H214" s="76" t="str">
        <f ca="1">IF($C214="","",$E214*(1+IFERROR(INDEX(OFFSET(#REF!,0,H$2),MATCH(INDEX(#REF!,MATCH($C214,#REF!,0)),#REF!,0)),0)))</f>
        <v/>
      </c>
      <c r="J214" s="77" t="str">
        <f t="shared" si="129"/>
        <v/>
      </c>
      <c r="K214" s="77" t="str">
        <f t="shared" si="129"/>
        <v/>
      </c>
      <c r="L214" s="77" t="str">
        <f t="shared" si="129"/>
        <v/>
      </c>
      <c r="M214" s="77" t="str">
        <f t="shared" si="129"/>
        <v/>
      </c>
    </row>
    <row r="215" spans="1:13" x14ac:dyDescent="0.25">
      <c r="A215" s="82" t="str" cm="1">
        <f t="array" ref="A215">IF(AND(ISBLANK($N215:$R215)),"",IF(ISBLANK($N215),$A214,INDEX(Mapping!$I:$I,MATCH($N215,Mapping!$H:$H,0))))</f>
        <v/>
      </c>
      <c r="B215" s="82" t="str">
        <f t="shared" si="119"/>
        <v/>
      </c>
      <c r="C215" s="82" t="str">
        <f t="shared" si="120"/>
        <v/>
      </c>
      <c r="D215" s="82" t="str">
        <f t="shared" si="121"/>
        <v/>
      </c>
      <c r="E215" s="76" t="str">
        <f>IF($C215="","",IFERROR(INDEX(#REF!,MATCH($C215,#REF!,0)),IF($B215="IMCO Owned",0,100)))</f>
        <v/>
      </c>
      <c r="F215" s="76" t="str">
        <f ca="1">IF($C215="","",$E215*(1+IFERROR(INDEX(OFFSET(#REF!,0,F$2),MATCH(INDEX(#REF!,MATCH($C215,#REF!,0)),#REF!,0)),0)))</f>
        <v/>
      </c>
      <c r="G215" s="76" t="str">
        <f ca="1">IF($C215="","",$E215*(1+IFERROR(INDEX(OFFSET(#REF!,0,G$2),MATCH(INDEX(#REF!,MATCH($C215,#REF!,0)),#REF!,0)),0)))</f>
        <v/>
      </c>
      <c r="H215" s="76" t="str">
        <f ca="1">IF($C215="","",$E215*(1+IFERROR(INDEX(OFFSET(#REF!,0,H$2),MATCH(INDEX(#REF!,MATCH($C215,#REF!,0)),#REF!,0)),0)))</f>
        <v/>
      </c>
      <c r="J215" s="77" t="str">
        <f t="shared" si="129"/>
        <v/>
      </c>
      <c r="K215" s="77" t="str">
        <f t="shared" si="129"/>
        <v/>
      </c>
      <c r="L215" s="77" t="str">
        <f t="shared" si="129"/>
        <v/>
      </c>
      <c r="M215" s="77" t="str">
        <f t="shared" si="129"/>
        <v/>
      </c>
    </row>
    <row r="216" spans="1:13" x14ac:dyDescent="0.25">
      <c r="A216" s="82" t="str" cm="1">
        <f t="array" ref="A216">IF(AND(ISBLANK($N216:$R216)),"",IF(ISBLANK($N216),$A215,INDEX(Mapping!$I:$I,MATCH($N216,Mapping!$H:$H,0))))</f>
        <v/>
      </c>
      <c r="B216" s="82" t="str">
        <f t="shared" si="119"/>
        <v/>
      </c>
      <c r="C216" s="82" t="str">
        <f t="shared" si="120"/>
        <v/>
      </c>
      <c r="D216" s="82" t="str">
        <f t="shared" si="121"/>
        <v/>
      </c>
      <c r="E216" s="76" t="str">
        <f>IF($C216="","",IFERROR(INDEX(#REF!,MATCH($C216,#REF!,0)),IF($B216="IMCO Owned",0,100)))</f>
        <v/>
      </c>
      <c r="F216" s="76" t="str">
        <f ca="1">IF($C216="","",$E216*(1+IFERROR(INDEX(OFFSET(#REF!,0,F$2),MATCH(INDEX(#REF!,MATCH($C216,#REF!,0)),#REF!,0)),0)))</f>
        <v/>
      </c>
      <c r="G216" s="76" t="str">
        <f ca="1">IF($C216="","",$E216*(1+IFERROR(INDEX(OFFSET(#REF!,0,G$2),MATCH(INDEX(#REF!,MATCH($C216,#REF!,0)),#REF!,0)),0)))</f>
        <v/>
      </c>
      <c r="H216" s="76" t="str">
        <f ca="1">IF($C216="","",$E216*(1+IFERROR(INDEX(OFFSET(#REF!,0,H$2),MATCH(INDEX(#REF!,MATCH($C216,#REF!,0)),#REF!,0)),0)))</f>
        <v/>
      </c>
      <c r="J216" s="77" t="str">
        <f t="shared" si="129"/>
        <v/>
      </c>
      <c r="K216" s="77" t="str">
        <f t="shared" si="129"/>
        <v/>
      </c>
      <c r="L216" s="77" t="str">
        <f t="shared" si="129"/>
        <v/>
      </c>
      <c r="M216" s="77" t="str">
        <f t="shared" si="129"/>
        <v/>
      </c>
    </row>
    <row r="217" spans="1:13" x14ac:dyDescent="0.25">
      <c r="A217" s="82" t="str" cm="1">
        <f t="array" ref="A217">IF(AND(ISBLANK($N217:$R217)),"",IF(ISBLANK($N217),$A216,INDEX(Mapping!$I:$I,MATCH($N217,Mapping!$H:$H,0))))</f>
        <v/>
      </c>
      <c r="B217" s="82" t="str">
        <f t="shared" si="119"/>
        <v/>
      </c>
      <c r="C217" s="82" t="str">
        <f t="shared" si="120"/>
        <v/>
      </c>
      <c r="D217" s="82" t="str">
        <f t="shared" si="121"/>
        <v/>
      </c>
      <c r="E217" s="76" t="str">
        <f>IF($C217="","",IFERROR(INDEX(#REF!,MATCH($C217,#REF!,0)),IF($B217="IMCO Owned",0,100)))</f>
        <v/>
      </c>
      <c r="F217" s="76" t="str">
        <f ca="1">IF($C217="","",$E217*(1+IFERROR(INDEX(OFFSET(#REF!,0,F$2),MATCH(INDEX(#REF!,MATCH($C217,#REF!,0)),#REF!,0)),0)))</f>
        <v/>
      </c>
      <c r="G217" s="76" t="str">
        <f ca="1">IF($C217="","",$E217*(1+IFERROR(INDEX(OFFSET(#REF!,0,G$2),MATCH(INDEX(#REF!,MATCH($C217,#REF!,0)),#REF!,0)),0)))</f>
        <v/>
      </c>
      <c r="H217" s="76" t="str">
        <f ca="1">IF($C217="","",$E217*(1+IFERROR(INDEX(OFFSET(#REF!,0,H$2),MATCH(INDEX(#REF!,MATCH($C217,#REF!,0)),#REF!,0)),0)))</f>
        <v/>
      </c>
      <c r="J217" s="77" t="str">
        <f t="shared" si="129"/>
        <v/>
      </c>
      <c r="K217" s="77" t="str">
        <f t="shared" si="129"/>
        <v/>
      </c>
      <c r="L217" s="77" t="str">
        <f t="shared" si="129"/>
        <v/>
      </c>
      <c r="M217" s="77" t="str">
        <f t="shared" si="129"/>
        <v/>
      </c>
    </row>
    <row r="218" spans="1:13" x14ac:dyDescent="0.25">
      <c r="A218" s="82" t="str" cm="1">
        <f t="array" ref="A218">IF(AND(ISBLANK($N218:$R218)),"",IF(ISBLANK($N218),$A217,INDEX(Mapping!$I:$I,MATCH($N218,Mapping!$H:$H,0))))</f>
        <v/>
      </c>
      <c r="B218" s="82" t="str">
        <f t="shared" si="119"/>
        <v/>
      </c>
      <c r="C218" s="82" t="str">
        <f t="shared" si="120"/>
        <v/>
      </c>
      <c r="D218" s="82" t="str">
        <f t="shared" si="121"/>
        <v/>
      </c>
      <c r="E218" s="76" t="str">
        <f>IF($C218="","",IFERROR(INDEX(#REF!,MATCH($C218,#REF!,0)),IF($B218="IMCO Owned",0,100)))</f>
        <v/>
      </c>
      <c r="F218" s="76" t="str">
        <f ca="1">IF($C218="","",$E218*(1+IFERROR(INDEX(OFFSET(#REF!,0,F$2),MATCH(INDEX(#REF!,MATCH($C218,#REF!,0)),#REF!,0)),0)))</f>
        <v/>
      </c>
      <c r="G218" s="76" t="str">
        <f ca="1">IF($C218="","",$E218*(1+IFERROR(INDEX(OFFSET(#REF!,0,G$2),MATCH(INDEX(#REF!,MATCH($C218,#REF!,0)),#REF!,0)),0)))</f>
        <v/>
      </c>
      <c r="H218" s="76" t="str">
        <f ca="1">IF($C218="","",$E218*(1+IFERROR(INDEX(OFFSET(#REF!,0,H$2),MATCH(INDEX(#REF!,MATCH($C218,#REF!,0)),#REF!,0)),0)))</f>
        <v/>
      </c>
      <c r="J218" s="77" t="str">
        <f t="shared" si="129"/>
        <v/>
      </c>
      <c r="K218" s="77" t="str">
        <f t="shared" si="129"/>
        <v/>
      </c>
      <c r="L218" s="77" t="str">
        <f t="shared" si="129"/>
        <v/>
      </c>
      <c r="M218" s="77" t="str">
        <f t="shared" si="129"/>
        <v/>
      </c>
    </row>
    <row r="219" spans="1:13" x14ac:dyDescent="0.25">
      <c r="A219" s="82" t="str" cm="1">
        <f t="array" ref="A219">IF(AND(ISBLANK($N219:$R219)),"",IF(ISBLANK($N219),$A218,INDEX(Mapping!$I:$I,MATCH($N219,Mapping!$H:$H,0))))</f>
        <v/>
      </c>
      <c r="B219" s="82" t="str">
        <f t="shared" si="119"/>
        <v/>
      </c>
      <c r="C219" s="82" t="str">
        <f t="shared" si="120"/>
        <v/>
      </c>
      <c r="D219" s="82" t="str">
        <f t="shared" si="121"/>
        <v/>
      </c>
      <c r="E219" s="76" t="str">
        <f>IF($C219="","",IFERROR(INDEX(#REF!,MATCH($C219,#REF!,0)),IF($B219="IMCO Owned",0,100)))</f>
        <v/>
      </c>
      <c r="F219" s="76" t="str">
        <f ca="1">IF($C219="","",$E219*(1+IFERROR(INDEX(OFFSET(#REF!,0,F$2),MATCH(INDEX(#REF!,MATCH($C219,#REF!,0)),#REF!,0)),0)))</f>
        <v/>
      </c>
      <c r="G219" s="76" t="str">
        <f ca="1">IF($C219="","",$E219*(1+IFERROR(INDEX(OFFSET(#REF!,0,G$2),MATCH(INDEX(#REF!,MATCH($C219,#REF!,0)),#REF!,0)),0)))</f>
        <v/>
      </c>
      <c r="H219" s="76" t="str">
        <f ca="1">IF($C219="","",$E219*(1+IFERROR(INDEX(OFFSET(#REF!,0,H$2),MATCH(INDEX(#REF!,MATCH($C219,#REF!,0)),#REF!,0)),0)))</f>
        <v/>
      </c>
      <c r="J219" s="77" t="str">
        <f t="shared" si="129"/>
        <v/>
      </c>
      <c r="K219" s="77" t="str">
        <f t="shared" si="129"/>
        <v/>
      </c>
      <c r="L219" s="77" t="str">
        <f t="shared" si="129"/>
        <v/>
      </c>
      <c r="M219" s="77" t="str">
        <f t="shared" si="129"/>
        <v/>
      </c>
    </row>
    <row r="220" spans="1:13" x14ac:dyDescent="0.25">
      <c r="A220" s="82" t="str" cm="1">
        <f t="array" ref="A220">IF(AND(ISBLANK($N220:$R220)),"",IF(ISBLANK($N220),$A219,INDEX(Mapping!$I:$I,MATCH($N220,Mapping!$H:$H,0))))</f>
        <v/>
      </c>
      <c r="B220" s="82" t="str">
        <f t="shared" si="119"/>
        <v/>
      </c>
      <c r="C220" s="82" t="str">
        <f t="shared" si="120"/>
        <v/>
      </c>
      <c r="D220" s="82" t="str">
        <f t="shared" si="121"/>
        <v/>
      </c>
      <c r="E220" s="76" t="str">
        <f>IF($C220="","",IFERROR(INDEX(#REF!,MATCH($C220,#REF!,0)),IF($B220="IMCO Owned",0,100)))</f>
        <v/>
      </c>
      <c r="F220" s="76" t="str">
        <f ca="1">IF($C220="","",$E220*(1+IFERROR(INDEX(OFFSET(#REF!,0,F$2),MATCH(INDEX(#REF!,MATCH($C220,#REF!,0)),#REF!,0)),0)))</f>
        <v/>
      </c>
      <c r="G220" s="76" t="str">
        <f ca="1">IF($C220="","",$E220*(1+IFERROR(INDEX(OFFSET(#REF!,0,G$2),MATCH(INDEX(#REF!,MATCH($C220,#REF!,0)),#REF!,0)),0)))</f>
        <v/>
      </c>
      <c r="H220" s="76" t="str">
        <f ca="1">IF($C220="","",$E220*(1+IFERROR(INDEX(OFFSET(#REF!,0,H$2),MATCH(INDEX(#REF!,MATCH($C220,#REF!,0)),#REF!,0)),0)))</f>
        <v/>
      </c>
      <c r="J220" s="77" t="str">
        <f t="shared" si="129"/>
        <v/>
      </c>
      <c r="K220" s="77" t="str">
        <f t="shared" si="129"/>
        <v/>
      </c>
      <c r="L220" s="77" t="str">
        <f t="shared" si="129"/>
        <v/>
      </c>
      <c r="M220" s="77" t="str">
        <f t="shared" si="129"/>
        <v/>
      </c>
    </row>
    <row r="221" spans="1:13" x14ac:dyDescent="0.25">
      <c r="A221" s="82" t="str" cm="1">
        <f t="array" ref="A221">IF(AND(ISBLANK($N221:$R221)),"",IF(ISBLANK($N221),$A220,INDEX(Mapping!$I:$I,MATCH($N221,Mapping!$H:$H,0))))</f>
        <v/>
      </c>
      <c r="B221" s="82" t="str">
        <f t="shared" si="119"/>
        <v/>
      </c>
      <c r="C221" s="82" t="str">
        <f t="shared" si="120"/>
        <v/>
      </c>
      <c r="D221" s="82" t="str">
        <f t="shared" si="121"/>
        <v/>
      </c>
      <c r="E221" s="76" t="str">
        <f>IF($C221="","",IFERROR(INDEX(#REF!,MATCH($C221,#REF!,0)),IF($B221="IMCO Owned",0,100)))</f>
        <v/>
      </c>
      <c r="F221" s="76" t="str">
        <f ca="1">IF($C221="","",$E221*(1+IFERROR(INDEX(OFFSET(#REF!,0,F$2),MATCH(INDEX(#REF!,MATCH($C221,#REF!,0)),#REF!,0)),0)))</f>
        <v/>
      </c>
      <c r="G221" s="76" t="str">
        <f ca="1">IF($C221="","",$E221*(1+IFERROR(INDEX(OFFSET(#REF!,0,G$2),MATCH(INDEX(#REF!,MATCH($C221,#REF!,0)),#REF!,0)),0)))</f>
        <v/>
      </c>
      <c r="H221" s="76" t="str">
        <f ca="1">IF($C221="","",$E221*(1+IFERROR(INDEX(OFFSET(#REF!,0,H$2),MATCH(INDEX(#REF!,MATCH($C221,#REF!,0)),#REF!,0)),0)))</f>
        <v/>
      </c>
      <c r="J221" s="77" t="str">
        <f t="shared" si="129"/>
        <v/>
      </c>
      <c r="K221" s="77" t="str">
        <f t="shared" si="129"/>
        <v/>
      </c>
      <c r="L221" s="77" t="str">
        <f t="shared" si="129"/>
        <v/>
      </c>
      <c r="M221" s="77" t="str">
        <f t="shared" si="129"/>
        <v/>
      </c>
    </row>
    <row r="222" spans="1:13" x14ac:dyDescent="0.25">
      <c r="A222" s="82" t="str" cm="1">
        <f t="array" ref="A222">IF(AND(ISBLANK($N222:$R222)),"",IF(ISBLANK($N222),$A221,INDEX(Mapping!$I:$I,MATCH($N222,Mapping!$H:$H,0))))</f>
        <v/>
      </c>
      <c r="B222" s="82" t="str">
        <f t="shared" si="119"/>
        <v/>
      </c>
      <c r="C222" s="82" t="str">
        <f t="shared" si="120"/>
        <v/>
      </c>
      <c r="D222" s="82" t="str">
        <f t="shared" si="121"/>
        <v/>
      </c>
      <c r="E222" s="76" t="str">
        <f>IF($C222="","",IFERROR(INDEX(#REF!,MATCH($C222,#REF!,0)),IF($B222="IMCO Owned",0,100)))</f>
        <v/>
      </c>
      <c r="F222" s="76" t="str">
        <f ca="1">IF($C222="","",$E222*(1+IFERROR(INDEX(OFFSET(#REF!,0,F$2),MATCH(INDEX(#REF!,MATCH($C222,#REF!,0)),#REF!,0)),0)))</f>
        <v/>
      </c>
      <c r="G222" s="76" t="str">
        <f ca="1">IF($C222="","",$E222*(1+IFERROR(INDEX(OFFSET(#REF!,0,G$2),MATCH(INDEX(#REF!,MATCH($C222,#REF!,0)),#REF!,0)),0)))</f>
        <v/>
      </c>
      <c r="H222" s="76" t="str">
        <f ca="1">IF($C222="","",$E222*(1+IFERROR(INDEX(OFFSET(#REF!,0,H$2),MATCH(INDEX(#REF!,MATCH($C222,#REF!,0)),#REF!,0)),0)))</f>
        <v/>
      </c>
      <c r="J222" s="77" t="str">
        <f t="shared" si="129"/>
        <v/>
      </c>
      <c r="K222" s="77" t="str">
        <f t="shared" si="129"/>
        <v/>
      </c>
      <c r="L222" s="77" t="str">
        <f t="shared" si="129"/>
        <v/>
      </c>
      <c r="M222" s="77" t="str">
        <f t="shared" si="129"/>
        <v/>
      </c>
    </row>
    <row r="223" spans="1:13" x14ac:dyDescent="0.25">
      <c r="A223" s="82" t="str" cm="1">
        <f t="array" ref="A223">IF(AND(ISBLANK($N223:$R223)),"",IF(ISBLANK($N223),$A222,INDEX(Mapping!$I:$I,MATCH($N223,Mapping!$H:$H,0))))</f>
        <v/>
      </c>
      <c r="B223" s="82" t="str">
        <f t="shared" si="119"/>
        <v/>
      </c>
      <c r="C223" s="82" t="str">
        <f t="shared" si="120"/>
        <v/>
      </c>
      <c r="D223" s="82" t="str">
        <f t="shared" si="121"/>
        <v/>
      </c>
      <c r="E223" s="76" t="str">
        <f>IF($C223="","",IFERROR(INDEX(#REF!,MATCH($C223,#REF!,0)),IF($B223="IMCO Owned",0,100)))</f>
        <v/>
      </c>
      <c r="F223" s="76" t="str">
        <f ca="1">IF($C223="","",$E223*(1+IFERROR(INDEX(OFFSET(#REF!,0,F$2),MATCH(INDEX(#REF!,MATCH($C223,#REF!,0)),#REF!,0)),0)))</f>
        <v/>
      </c>
      <c r="G223" s="76" t="str">
        <f ca="1">IF($C223="","",$E223*(1+IFERROR(INDEX(OFFSET(#REF!,0,G$2),MATCH(INDEX(#REF!,MATCH($C223,#REF!,0)),#REF!,0)),0)))</f>
        <v/>
      </c>
      <c r="H223" s="76" t="str">
        <f ca="1">IF($C223="","",$E223*(1+IFERROR(INDEX(OFFSET(#REF!,0,H$2),MATCH(INDEX(#REF!,MATCH($C223,#REF!,0)),#REF!,0)),0)))</f>
        <v/>
      </c>
      <c r="J223" s="77" t="str">
        <f t="shared" si="129"/>
        <v/>
      </c>
      <c r="K223" s="77" t="str">
        <f t="shared" si="129"/>
        <v/>
      </c>
      <c r="L223" s="77" t="str">
        <f t="shared" si="129"/>
        <v/>
      </c>
      <c r="M223" s="77" t="str">
        <f t="shared" si="129"/>
        <v/>
      </c>
    </row>
    <row r="224" spans="1:13" x14ac:dyDescent="0.25">
      <c r="A224" s="82" t="str" cm="1">
        <f t="array" ref="A224">IF(AND(ISBLANK($N224:$R224)),"",IF(ISBLANK($N224),$A223,INDEX(Mapping!$I:$I,MATCH($N224,Mapping!$H:$H,0))))</f>
        <v/>
      </c>
      <c r="B224" s="82" t="str">
        <f t="shared" si="119"/>
        <v/>
      </c>
      <c r="C224" s="82" t="str">
        <f t="shared" si="120"/>
        <v/>
      </c>
      <c r="D224" s="82" t="str">
        <f t="shared" si="121"/>
        <v/>
      </c>
      <c r="E224" s="76" t="str">
        <f>IF($C224="","",IFERROR(INDEX(#REF!,MATCH($C224,#REF!,0)),IF($B224="IMCO Owned",0,100)))</f>
        <v/>
      </c>
      <c r="F224" s="76" t="str">
        <f ca="1">IF($C224="","",$E224*(1+IFERROR(INDEX(OFFSET(#REF!,0,F$2),MATCH(INDEX(#REF!,MATCH($C224,#REF!,0)),#REF!,0)),0)))</f>
        <v/>
      </c>
      <c r="G224" s="76" t="str">
        <f ca="1">IF($C224="","",$E224*(1+IFERROR(INDEX(OFFSET(#REF!,0,G$2),MATCH(INDEX(#REF!,MATCH($C224,#REF!,0)),#REF!,0)),0)))</f>
        <v/>
      </c>
      <c r="H224" s="76" t="str">
        <f ca="1">IF($C224="","",$E224*(1+IFERROR(INDEX(OFFSET(#REF!,0,H$2),MATCH(INDEX(#REF!,MATCH($C224,#REF!,0)),#REF!,0)),0)))</f>
        <v/>
      </c>
      <c r="J224" s="77" t="str">
        <f t="shared" si="129"/>
        <v/>
      </c>
      <c r="K224" s="77" t="str">
        <f t="shared" si="129"/>
        <v/>
      </c>
      <c r="L224" s="77" t="str">
        <f t="shared" si="129"/>
        <v/>
      </c>
      <c r="M224" s="77" t="str">
        <f t="shared" si="129"/>
        <v/>
      </c>
    </row>
    <row r="225" spans="1:13" x14ac:dyDescent="0.25">
      <c r="A225" s="82" t="str" cm="1">
        <f t="array" ref="A225">IF(AND(ISBLANK($N225:$R225)),"",IF(ISBLANK($N225),$A224,INDEX(Mapping!$I:$I,MATCH($N225,Mapping!$H:$H,0))))</f>
        <v/>
      </c>
      <c r="B225" s="82" t="str">
        <f t="shared" si="119"/>
        <v/>
      </c>
      <c r="C225" s="82" t="str">
        <f t="shared" si="120"/>
        <v/>
      </c>
      <c r="D225" s="82" t="str">
        <f t="shared" si="121"/>
        <v/>
      </c>
      <c r="E225" s="76" t="str">
        <f>IF($C225="","",IFERROR(INDEX(#REF!,MATCH($C225,#REF!,0)),IF($B225="IMCO Owned",0,100)))</f>
        <v/>
      </c>
      <c r="F225" s="76" t="str">
        <f ca="1">IF($C225="","",$E225*(1+IFERROR(INDEX(OFFSET(#REF!,0,F$2),MATCH(INDEX(#REF!,MATCH($C225,#REF!,0)),#REF!,0)),0)))</f>
        <v/>
      </c>
      <c r="G225" s="76" t="str">
        <f ca="1">IF($C225="","",$E225*(1+IFERROR(INDEX(OFFSET(#REF!,0,G$2),MATCH(INDEX(#REF!,MATCH($C225,#REF!,0)),#REF!,0)),0)))</f>
        <v/>
      </c>
      <c r="H225" s="76" t="str">
        <f ca="1">IF($C225="","",$E225*(1+IFERROR(INDEX(OFFSET(#REF!,0,H$2),MATCH(INDEX(#REF!,MATCH($C225,#REF!,0)),#REF!,0)),0)))</f>
        <v/>
      </c>
      <c r="J225" s="77" t="str">
        <f t="shared" si="129"/>
        <v/>
      </c>
      <c r="K225" s="77" t="str">
        <f t="shared" si="129"/>
        <v/>
      </c>
      <c r="L225" s="77" t="str">
        <f t="shared" si="129"/>
        <v/>
      </c>
      <c r="M225" s="77" t="str">
        <f t="shared" si="129"/>
        <v/>
      </c>
    </row>
    <row r="226" spans="1:13" x14ac:dyDescent="0.25">
      <c r="A226" s="82" t="str" cm="1">
        <f t="array" ref="A226">IF(AND(ISBLANK($N226:$R226)),"",IF(ISBLANK($N226),$A225,INDEX(Mapping!$I:$I,MATCH($N226,Mapping!$H:$H,0))))</f>
        <v/>
      </c>
      <c r="B226" s="82" t="str">
        <f t="shared" si="119"/>
        <v/>
      </c>
      <c r="C226" s="82" t="str">
        <f t="shared" si="120"/>
        <v/>
      </c>
      <c r="D226" s="82" t="str">
        <f t="shared" si="121"/>
        <v/>
      </c>
      <c r="E226" s="76" t="str">
        <f>IF($C226="","",IFERROR(INDEX(#REF!,MATCH($C226,#REF!,0)),IF($B226="IMCO Owned",0,100)))</f>
        <v/>
      </c>
      <c r="F226" s="76" t="str">
        <f ca="1">IF($C226="","",$E226*(1+IFERROR(INDEX(OFFSET(#REF!,0,F$2),MATCH(INDEX(#REF!,MATCH($C226,#REF!,0)),#REF!,0)),0)))</f>
        <v/>
      </c>
      <c r="G226" s="76" t="str">
        <f ca="1">IF($C226="","",$E226*(1+IFERROR(INDEX(OFFSET(#REF!,0,G$2),MATCH(INDEX(#REF!,MATCH($C226,#REF!,0)),#REF!,0)),0)))</f>
        <v/>
      </c>
      <c r="H226" s="76" t="str">
        <f ca="1">IF($C226="","",$E226*(1+IFERROR(INDEX(OFFSET(#REF!,0,H$2),MATCH(INDEX(#REF!,MATCH($C226,#REF!,0)),#REF!,0)),0)))</f>
        <v/>
      </c>
      <c r="J226" s="77" t="str">
        <f t="shared" si="129"/>
        <v/>
      </c>
      <c r="K226" s="77" t="str">
        <f t="shared" si="129"/>
        <v/>
      </c>
      <c r="L226" s="77" t="str">
        <f t="shared" si="129"/>
        <v/>
      </c>
      <c r="M226" s="77" t="str">
        <f t="shared" si="129"/>
        <v/>
      </c>
    </row>
    <row r="227" spans="1:13" x14ac:dyDescent="0.25">
      <c r="A227" s="82" t="str" cm="1">
        <f t="array" ref="A227">IF(AND(ISBLANK($N227:$R227)),"",IF(ISBLANK($N227),$A226,INDEX(Mapping!$I:$I,MATCH($N227,Mapping!$H:$H,0))))</f>
        <v/>
      </c>
      <c r="B227" s="82" t="str">
        <f t="shared" si="119"/>
        <v/>
      </c>
      <c r="C227" s="82" t="str">
        <f t="shared" si="120"/>
        <v/>
      </c>
      <c r="D227" s="82" t="str">
        <f t="shared" si="121"/>
        <v/>
      </c>
      <c r="E227" s="76" t="str">
        <f>IF($C227="","",IFERROR(INDEX(#REF!,MATCH($C227,#REF!,0)),IF($B227="IMCO Owned",0,100)))</f>
        <v/>
      </c>
      <c r="F227" s="76" t="str">
        <f ca="1">IF($C227="","",$E227*(1+IFERROR(INDEX(OFFSET(#REF!,0,F$2),MATCH(INDEX(#REF!,MATCH($C227,#REF!,0)),#REF!,0)),0)))</f>
        <v/>
      </c>
      <c r="G227" s="76" t="str">
        <f ca="1">IF($C227="","",$E227*(1+IFERROR(INDEX(OFFSET(#REF!,0,G$2),MATCH(INDEX(#REF!,MATCH($C227,#REF!,0)),#REF!,0)),0)))</f>
        <v/>
      </c>
      <c r="H227" s="76" t="str">
        <f ca="1">IF($C227="","",$E227*(1+IFERROR(INDEX(OFFSET(#REF!,0,H$2),MATCH(INDEX(#REF!,MATCH($C227,#REF!,0)),#REF!,0)),0)))</f>
        <v/>
      </c>
      <c r="J227" s="77" t="str">
        <f t="shared" si="129"/>
        <v/>
      </c>
      <c r="K227" s="77" t="str">
        <f t="shared" si="129"/>
        <v/>
      </c>
      <c r="L227" s="77" t="str">
        <f t="shared" si="129"/>
        <v/>
      </c>
      <c r="M227" s="77" t="str">
        <f t="shared" si="129"/>
        <v/>
      </c>
    </row>
    <row r="228" spans="1:13" x14ac:dyDescent="0.25">
      <c r="A228" s="82" t="str" cm="1">
        <f t="array" ref="A228">IF(AND(ISBLANK($N228:$R228)),"",IF(ISBLANK($N228),$A227,INDEX(Mapping!$I:$I,MATCH($N228,Mapping!$H:$H,0))))</f>
        <v/>
      </c>
      <c r="B228" s="82" t="str">
        <f t="shared" si="119"/>
        <v/>
      </c>
      <c r="C228" s="82" t="str">
        <f t="shared" si="120"/>
        <v/>
      </c>
      <c r="D228" s="82" t="str">
        <f t="shared" si="121"/>
        <v/>
      </c>
      <c r="E228" s="76" t="str">
        <f>IF($C228="","",IFERROR(INDEX(#REF!,MATCH($C228,#REF!,0)),IF($B228="IMCO Owned",0,100)))</f>
        <v/>
      </c>
      <c r="F228" s="76" t="str">
        <f ca="1">IF($C228="","",$E228*(1+IFERROR(INDEX(OFFSET(#REF!,0,F$2),MATCH(INDEX(#REF!,MATCH($C228,#REF!,0)),#REF!,0)),0)))</f>
        <v/>
      </c>
      <c r="G228" s="76" t="str">
        <f ca="1">IF($C228="","",$E228*(1+IFERROR(INDEX(OFFSET(#REF!,0,G$2),MATCH(INDEX(#REF!,MATCH($C228,#REF!,0)),#REF!,0)),0)))</f>
        <v/>
      </c>
      <c r="H228" s="76" t="str">
        <f ca="1">IF($C228="","",$E228*(1+IFERROR(INDEX(OFFSET(#REF!,0,H$2),MATCH(INDEX(#REF!,MATCH($C228,#REF!,0)),#REF!,0)),0)))</f>
        <v/>
      </c>
      <c r="J228" s="77" t="str">
        <f t="shared" si="129"/>
        <v/>
      </c>
      <c r="K228" s="77" t="str">
        <f t="shared" si="129"/>
        <v/>
      </c>
      <c r="L228" s="77" t="str">
        <f t="shared" si="129"/>
        <v/>
      </c>
      <c r="M228" s="77" t="str">
        <f t="shared" si="129"/>
        <v/>
      </c>
    </row>
    <row r="229" spans="1:13" x14ac:dyDescent="0.25">
      <c r="A229" s="82" t="str" cm="1">
        <f t="array" ref="A229">IF(AND(ISBLANK($N229:$R229)),"",IF(ISBLANK($N229),$A228,INDEX(Mapping!$I:$I,MATCH($N229,Mapping!$H:$H,0))))</f>
        <v/>
      </c>
      <c r="B229" s="82" t="str">
        <f t="shared" si="119"/>
        <v/>
      </c>
      <c r="C229" s="82" t="str">
        <f t="shared" si="120"/>
        <v/>
      </c>
      <c r="D229" s="82" t="str">
        <f t="shared" si="121"/>
        <v/>
      </c>
      <c r="E229" s="76" t="str">
        <f>IF($C229="","",IFERROR(INDEX(#REF!,MATCH($C229,#REF!,0)),IF($B229="IMCO Owned",0,100)))</f>
        <v/>
      </c>
      <c r="F229" s="76" t="str">
        <f ca="1">IF($C229="","",$E229*(1+IFERROR(INDEX(OFFSET(#REF!,0,F$2),MATCH(INDEX(#REF!,MATCH($C229,#REF!,0)),#REF!,0)),0)))</f>
        <v/>
      </c>
      <c r="G229" s="76" t="str">
        <f ca="1">IF($C229="","",$E229*(1+IFERROR(INDEX(OFFSET(#REF!,0,G$2),MATCH(INDEX(#REF!,MATCH($C229,#REF!,0)),#REF!,0)),0)))</f>
        <v/>
      </c>
      <c r="H229" s="76" t="str">
        <f ca="1">IF($C229="","",$E229*(1+IFERROR(INDEX(OFFSET(#REF!,0,H$2),MATCH(INDEX(#REF!,MATCH($C229,#REF!,0)),#REF!,0)),0)))</f>
        <v/>
      </c>
      <c r="J229" s="77" t="str">
        <f t="shared" si="129"/>
        <v/>
      </c>
      <c r="K229" s="77" t="str">
        <f t="shared" si="129"/>
        <v/>
      </c>
      <c r="L229" s="77" t="str">
        <f t="shared" si="129"/>
        <v/>
      </c>
      <c r="M229" s="77" t="str">
        <f t="shared" si="129"/>
        <v/>
      </c>
    </row>
    <row r="230" spans="1:13" x14ac:dyDescent="0.25">
      <c r="A230" s="82" t="str" cm="1">
        <f t="array" ref="A230">IF(AND(ISBLANK($N230:$R230)),"",IF(ISBLANK($N230),$A229,INDEX(Mapping!$I:$I,MATCH($N230,Mapping!$H:$H,0))))</f>
        <v/>
      </c>
      <c r="B230" s="82" t="str">
        <f t="shared" si="119"/>
        <v/>
      </c>
      <c r="C230" s="82" t="str">
        <f t="shared" si="120"/>
        <v/>
      </c>
      <c r="D230" s="82" t="str">
        <f t="shared" si="121"/>
        <v/>
      </c>
      <c r="E230" s="76" t="str">
        <f>IF($C230="","",IFERROR(INDEX(#REF!,MATCH($C230,#REF!,0)),IF($B230="IMCO Owned",0,100)))</f>
        <v/>
      </c>
      <c r="F230" s="76" t="str">
        <f ca="1">IF($C230="","",$E230*(1+IFERROR(INDEX(OFFSET(#REF!,0,F$2),MATCH(INDEX(#REF!,MATCH($C230,#REF!,0)),#REF!,0)),0)))</f>
        <v/>
      </c>
      <c r="G230" s="76" t="str">
        <f ca="1">IF($C230="","",$E230*(1+IFERROR(INDEX(OFFSET(#REF!,0,G$2),MATCH(INDEX(#REF!,MATCH($C230,#REF!,0)),#REF!,0)),0)))</f>
        <v/>
      </c>
      <c r="H230" s="76" t="str">
        <f ca="1">IF($C230="","",$E230*(1+IFERROR(INDEX(OFFSET(#REF!,0,H$2),MATCH(INDEX(#REF!,MATCH($C230,#REF!,0)),#REF!,0)),0)))</f>
        <v/>
      </c>
      <c r="J230" s="77" t="str">
        <f t="shared" si="129"/>
        <v/>
      </c>
      <c r="K230" s="77" t="str">
        <f t="shared" si="129"/>
        <v/>
      </c>
      <c r="L230" s="77" t="str">
        <f t="shared" si="129"/>
        <v/>
      </c>
      <c r="M230" s="77" t="str">
        <f t="shared" si="129"/>
        <v/>
      </c>
    </row>
    <row r="231" spans="1:13" x14ac:dyDescent="0.25">
      <c r="A231" s="82" t="str" cm="1">
        <f t="array" ref="A231">IF(AND(ISBLANK($N231:$R231)),"",IF(ISBLANK($N231),$A230,INDEX(Mapping!$I:$I,MATCH($N231,Mapping!$H:$H,0))))</f>
        <v/>
      </c>
      <c r="B231" s="82" t="str">
        <f t="shared" si="119"/>
        <v/>
      </c>
      <c r="C231" s="82" t="str">
        <f t="shared" si="120"/>
        <v/>
      </c>
      <c r="D231" s="82" t="str">
        <f t="shared" si="121"/>
        <v/>
      </c>
      <c r="E231" s="76" t="str">
        <f>IF($C231="","",IFERROR(INDEX(#REF!,MATCH($C231,#REF!,0)),IF($B231="IMCO Owned",0,100)))</f>
        <v/>
      </c>
      <c r="F231" s="76" t="str">
        <f ca="1">IF($C231="","",$E231*(1+IFERROR(INDEX(OFFSET(#REF!,0,F$2),MATCH(INDEX(#REF!,MATCH($C231,#REF!,0)),#REF!,0)),0)))</f>
        <v/>
      </c>
      <c r="G231" s="76" t="str">
        <f ca="1">IF($C231="","",$E231*(1+IFERROR(INDEX(OFFSET(#REF!,0,G$2),MATCH(INDEX(#REF!,MATCH($C231,#REF!,0)),#REF!,0)),0)))</f>
        <v/>
      </c>
      <c r="H231" s="76" t="str">
        <f ca="1">IF($C231="","",$E231*(1+IFERROR(INDEX(OFFSET(#REF!,0,H$2),MATCH(INDEX(#REF!,MATCH($C231,#REF!,0)),#REF!,0)),0)))</f>
        <v/>
      </c>
      <c r="J231" s="77" t="str">
        <f t="shared" si="129"/>
        <v/>
      </c>
      <c r="K231" s="77" t="str">
        <f t="shared" si="129"/>
        <v/>
      </c>
      <c r="L231" s="77" t="str">
        <f t="shared" si="129"/>
        <v/>
      </c>
      <c r="M231" s="77" t="str">
        <f t="shared" si="129"/>
        <v/>
      </c>
    </row>
    <row r="232" spans="1:13" x14ac:dyDescent="0.25">
      <c r="A232" s="82" t="str" cm="1">
        <f t="array" ref="A232">IF(AND(ISBLANK($N232:$R232)),"",IF(ISBLANK($N232),$A231,INDEX(Mapping!$I:$I,MATCH($N232,Mapping!$H:$H,0))))</f>
        <v/>
      </c>
      <c r="B232" s="82" t="str">
        <f t="shared" si="119"/>
        <v/>
      </c>
      <c r="C232" s="82" t="str">
        <f t="shared" si="120"/>
        <v/>
      </c>
      <c r="D232" s="82" t="str">
        <f t="shared" si="121"/>
        <v/>
      </c>
      <c r="E232" s="76" t="str">
        <f>IF($C232="","",IFERROR(INDEX(#REF!,MATCH($C232,#REF!,0)),IF($B232="IMCO Owned",0,100)))</f>
        <v/>
      </c>
      <c r="F232" s="76" t="str">
        <f ca="1">IF($C232="","",$E232*(1+IFERROR(INDEX(OFFSET(#REF!,0,F$2),MATCH(INDEX(#REF!,MATCH($C232,#REF!,0)),#REF!,0)),0)))</f>
        <v/>
      </c>
      <c r="G232" s="76" t="str">
        <f ca="1">IF($C232="","",$E232*(1+IFERROR(INDEX(OFFSET(#REF!,0,G$2),MATCH(INDEX(#REF!,MATCH($C232,#REF!,0)),#REF!,0)),0)))</f>
        <v/>
      </c>
      <c r="H232" s="76" t="str">
        <f ca="1">IF($C232="","",$E232*(1+IFERROR(INDEX(OFFSET(#REF!,0,H$2),MATCH(INDEX(#REF!,MATCH($C232,#REF!,0)),#REF!,0)),0)))</f>
        <v/>
      </c>
      <c r="J232" s="77" t="str">
        <f t="shared" si="129"/>
        <v/>
      </c>
      <c r="K232" s="77" t="str">
        <f t="shared" si="129"/>
        <v/>
      </c>
      <c r="L232" s="77" t="str">
        <f t="shared" si="129"/>
        <v/>
      </c>
      <c r="M232" s="77" t="str">
        <f t="shared" si="129"/>
        <v/>
      </c>
    </row>
    <row r="233" spans="1:13" x14ac:dyDescent="0.25">
      <c r="A233" s="82" t="str" cm="1">
        <f t="array" ref="A233">IF(AND(ISBLANK($N233:$R233)),"",IF(ISBLANK($N233),$A232,INDEX(Mapping!$I:$I,MATCH($N233,Mapping!$H:$H,0))))</f>
        <v/>
      </c>
      <c r="B233" s="82" t="str">
        <f t="shared" si="119"/>
        <v/>
      </c>
      <c r="C233" s="82" t="str">
        <f t="shared" si="120"/>
        <v/>
      </c>
      <c r="D233" s="82" t="str">
        <f t="shared" si="121"/>
        <v/>
      </c>
      <c r="E233" s="76" t="str">
        <f>IF($C233="","",IFERROR(INDEX(#REF!,MATCH($C233,#REF!,0)),IF($B233="IMCO Owned",0,100)))</f>
        <v/>
      </c>
      <c r="F233" s="76" t="str">
        <f ca="1">IF($C233="","",$E233*(1+IFERROR(INDEX(OFFSET(#REF!,0,F$2),MATCH(INDEX(#REF!,MATCH($C233,#REF!,0)),#REF!,0)),0)))</f>
        <v/>
      </c>
      <c r="G233" s="76" t="str">
        <f ca="1">IF($C233="","",$E233*(1+IFERROR(INDEX(OFFSET(#REF!,0,G$2),MATCH(INDEX(#REF!,MATCH($C233,#REF!,0)),#REF!,0)),0)))</f>
        <v/>
      </c>
      <c r="H233" s="76" t="str">
        <f ca="1">IF($C233="","",$E233*(1+IFERROR(INDEX(OFFSET(#REF!,0,H$2),MATCH(INDEX(#REF!,MATCH($C233,#REF!,0)),#REF!,0)),0)))</f>
        <v/>
      </c>
      <c r="J233" s="77" t="str">
        <f t="shared" si="129"/>
        <v/>
      </c>
      <c r="K233" s="77" t="str">
        <f t="shared" si="129"/>
        <v/>
      </c>
      <c r="L233" s="77" t="str">
        <f t="shared" si="129"/>
        <v/>
      </c>
      <c r="M233" s="77" t="str">
        <f t="shared" si="129"/>
        <v/>
      </c>
    </row>
    <row r="234" spans="1:13" x14ac:dyDescent="0.25">
      <c r="A234" s="82" t="str" cm="1">
        <f t="array" ref="A234">IF(AND(ISBLANK($N234:$R234)),"",IF(ISBLANK($N234),$A233,INDEX(Mapping!$I:$I,MATCH($N234,Mapping!$H:$H,0))))</f>
        <v/>
      </c>
      <c r="B234" s="82" t="str">
        <f t="shared" si="119"/>
        <v/>
      </c>
      <c r="C234" s="82" t="str">
        <f t="shared" si="120"/>
        <v/>
      </c>
      <c r="D234" s="82" t="str">
        <f t="shared" si="121"/>
        <v/>
      </c>
      <c r="E234" s="76" t="str">
        <f>IF($C234="","",IFERROR(INDEX(#REF!,MATCH($C234,#REF!,0)),IF($B234="IMCO Owned",0,100)))</f>
        <v/>
      </c>
      <c r="F234" s="76" t="str">
        <f ca="1">IF($C234="","",$E234*(1+IFERROR(INDEX(OFFSET(#REF!,0,F$2),MATCH(INDEX(#REF!,MATCH($C234,#REF!,0)),#REF!,0)),0)))</f>
        <v/>
      </c>
      <c r="G234" s="76" t="str">
        <f ca="1">IF($C234="","",$E234*(1+IFERROR(INDEX(OFFSET(#REF!,0,G$2),MATCH(INDEX(#REF!,MATCH($C234,#REF!,0)),#REF!,0)),0)))</f>
        <v/>
      </c>
      <c r="H234" s="76" t="str">
        <f ca="1">IF($C234="","",$E234*(1+IFERROR(INDEX(OFFSET(#REF!,0,H$2),MATCH(INDEX(#REF!,MATCH($C234,#REF!,0)),#REF!,0)),0)))</f>
        <v/>
      </c>
      <c r="J234" s="77" t="str">
        <f t="shared" si="129"/>
        <v/>
      </c>
      <c r="K234" s="77" t="str">
        <f t="shared" si="129"/>
        <v/>
      </c>
      <c r="L234" s="77" t="str">
        <f t="shared" si="129"/>
        <v/>
      </c>
      <c r="M234" s="77" t="str">
        <f t="shared" si="129"/>
        <v/>
      </c>
    </row>
    <row r="235" spans="1:13" x14ac:dyDescent="0.25">
      <c r="A235" s="82" t="str" cm="1">
        <f t="array" ref="A235">IF(AND(ISBLANK($N235:$R235)),"",IF(ISBLANK($N235),$A234,INDEX(Mapping!$I:$I,MATCH($N235,Mapping!$H:$H,0))))</f>
        <v/>
      </c>
      <c r="B235" s="82" t="str">
        <f t="shared" si="119"/>
        <v/>
      </c>
      <c r="C235" s="82" t="str">
        <f t="shared" si="120"/>
        <v/>
      </c>
      <c r="D235" s="82" t="str">
        <f t="shared" si="121"/>
        <v/>
      </c>
      <c r="E235" s="76" t="str">
        <f>IF($C235="","",IFERROR(INDEX(#REF!,MATCH($C235,#REF!,0)),IF($B235="IMCO Owned",0,100)))</f>
        <v/>
      </c>
      <c r="F235" s="76" t="str">
        <f ca="1">IF($C235="","",$E235*(1+IFERROR(INDEX(OFFSET(#REF!,0,F$2),MATCH(INDEX(#REF!,MATCH($C235,#REF!,0)),#REF!,0)),0)))</f>
        <v/>
      </c>
      <c r="G235" s="76" t="str">
        <f ca="1">IF($C235="","",$E235*(1+IFERROR(INDEX(OFFSET(#REF!,0,G$2),MATCH(INDEX(#REF!,MATCH($C235,#REF!,0)),#REF!,0)),0)))</f>
        <v/>
      </c>
      <c r="H235" s="76" t="str">
        <f ca="1">IF($C235="","",$E235*(1+IFERROR(INDEX(OFFSET(#REF!,0,H$2),MATCH(INDEX(#REF!,MATCH($C235,#REF!,0)),#REF!,0)),0)))</f>
        <v/>
      </c>
      <c r="J235" s="77" t="str">
        <f t="shared" si="129"/>
        <v/>
      </c>
      <c r="K235" s="77" t="str">
        <f t="shared" si="129"/>
        <v/>
      </c>
      <c r="L235" s="77" t="str">
        <f t="shared" si="129"/>
        <v/>
      </c>
      <c r="M235" s="77" t="str">
        <f t="shared" si="129"/>
        <v/>
      </c>
    </row>
    <row r="236" spans="1:13" x14ac:dyDescent="0.25">
      <c r="A236" s="82" t="str" cm="1">
        <f t="array" ref="A236">IF(AND(ISBLANK($N236:$R236)),"",IF(ISBLANK($N236),$A235,INDEX(Mapping!$I:$I,MATCH($N236,Mapping!$H:$H,0))))</f>
        <v/>
      </c>
      <c r="B236" s="82" t="str">
        <f t="shared" si="119"/>
        <v/>
      </c>
      <c r="C236" s="82" t="str">
        <f t="shared" si="120"/>
        <v/>
      </c>
      <c r="D236" s="82" t="str">
        <f t="shared" si="121"/>
        <v/>
      </c>
      <c r="E236" s="76" t="str">
        <f>IF($C236="","",IFERROR(INDEX(#REF!,MATCH($C236,#REF!,0)),IF($B236="IMCO Owned",0,100)))</f>
        <v/>
      </c>
      <c r="F236" s="76" t="str">
        <f ca="1">IF($C236="","",$E236*(1+IFERROR(INDEX(OFFSET(#REF!,0,F$2),MATCH(INDEX(#REF!,MATCH($C236,#REF!,0)),#REF!,0)),0)))</f>
        <v/>
      </c>
      <c r="G236" s="76" t="str">
        <f ca="1">IF($C236="","",$E236*(1+IFERROR(INDEX(OFFSET(#REF!,0,G$2),MATCH(INDEX(#REF!,MATCH($C236,#REF!,0)),#REF!,0)),0)))</f>
        <v/>
      </c>
      <c r="H236" s="76" t="str">
        <f ca="1">IF($C236="","",$E236*(1+IFERROR(INDEX(OFFSET(#REF!,0,H$2),MATCH(INDEX(#REF!,MATCH($C236,#REF!,0)),#REF!,0)),0)))</f>
        <v/>
      </c>
      <c r="J236" s="77" t="str">
        <f t="shared" si="129"/>
        <v/>
      </c>
      <c r="K236" s="77" t="str">
        <f t="shared" si="129"/>
        <v/>
      </c>
      <c r="L236" s="77" t="str">
        <f t="shared" si="129"/>
        <v/>
      </c>
      <c r="M236" s="77" t="str">
        <f t="shared" si="129"/>
        <v/>
      </c>
    </row>
    <row r="237" spans="1:13" x14ac:dyDescent="0.25">
      <c r="A237" s="82" t="str" cm="1">
        <f t="array" ref="A237">IF(AND(ISBLANK($N237:$R237)),"",IF(ISBLANK($N237),$A236,INDEX(Mapping!$I:$I,MATCH($N237,Mapping!$H:$H,0))))</f>
        <v/>
      </c>
      <c r="B237" s="82" t="str">
        <f t="shared" si="119"/>
        <v/>
      </c>
      <c r="C237" s="82" t="str">
        <f t="shared" si="120"/>
        <v/>
      </c>
      <c r="D237" s="82" t="str">
        <f t="shared" si="121"/>
        <v/>
      </c>
      <c r="E237" s="76" t="str">
        <f>IF($C237="","",IFERROR(INDEX(#REF!,MATCH($C237,#REF!,0)),IF($B237="IMCO Owned",0,100)))</f>
        <v/>
      </c>
      <c r="F237" s="76" t="str">
        <f ca="1">IF($C237="","",$E237*(1+IFERROR(INDEX(OFFSET(#REF!,0,F$2),MATCH(INDEX(#REF!,MATCH($C237,#REF!,0)),#REF!,0)),0)))</f>
        <v/>
      </c>
      <c r="G237" s="76" t="str">
        <f ca="1">IF($C237="","",$E237*(1+IFERROR(INDEX(OFFSET(#REF!,0,G$2),MATCH(INDEX(#REF!,MATCH($C237,#REF!,0)),#REF!,0)),0)))</f>
        <v/>
      </c>
      <c r="H237" s="76" t="str">
        <f ca="1">IF($C237="","",$E237*(1+IFERROR(INDEX(OFFSET(#REF!,0,H$2),MATCH(INDEX(#REF!,MATCH($C237,#REF!,0)),#REF!,0)),0)))</f>
        <v/>
      </c>
      <c r="J237" s="77" t="str">
        <f t="shared" si="129"/>
        <v/>
      </c>
      <c r="K237" s="77" t="str">
        <f t="shared" si="129"/>
        <v/>
      </c>
      <c r="L237" s="77" t="str">
        <f t="shared" si="129"/>
        <v/>
      </c>
      <c r="M237" s="77" t="str">
        <f t="shared" si="129"/>
        <v/>
      </c>
    </row>
    <row r="238" spans="1:13" x14ac:dyDescent="0.25">
      <c r="A238" s="82" t="str" cm="1">
        <f t="array" ref="A238">IF(AND(ISBLANK($N238:$R238)),"",IF(ISBLANK($N238),$A237,INDEX(Mapping!$I:$I,MATCH($N238,Mapping!$H:$H,0))))</f>
        <v/>
      </c>
      <c r="B238" s="82" t="str">
        <f t="shared" si="119"/>
        <v/>
      </c>
      <c r="C238" s="82" t="str">
        <f t="shared" si="120"/>
        <v/>
      </c>
      <c r="D238" s="82" t="str">
        <f t="shared" si="121"/>
        <v/>
      </c>
      <c r="E238" s="76" t="str">
        <f>IF($C238="","",IFERROR(INDEX(#REF!,MATCH($C238,#REF!,0)),IF($B238="IMCO Owned",0,100)))</f>
        <v/>
      </c>
      <c r="F238" s="76" t="str">
        <f ca="1">IF($C238="","",$E238*(1+IFERROR(INDEX(OFFSET(#REF!,0,F$2),MATCH(INDEX(#REF!,MATCH($C238,#REF!,0)),#REF!,0)),0)))</f>
        <v/>
      </c>
      <c r="G238" s="76" t="str">
        <f ca="1">IF($C238="","",$E238*(1+IFERROR(INDEX(OFFSET(#REF!,0,G$2),MATCH(INDEX(#REF!,MATCH($C238,#REF!,0)),#REF!,0)),0)))</f>
        <v/>
      </c>
      <c r="H238" s="76" t="str">
        <f ca="1">IF($C238="","",$E238*(1+IFERROR(INDEX(OFFSET(#REF!,0,H$2),MATCH(INDEX(#REF!,MATCH($C238,#REF!,0)),#REF!,0)),0)))</f>
        <v/>
      </c>
      <c r="J238" s="77" t="str">
        <f t="shared" si="129"/>
        <v/>
      </c>
      <c r="K238" s="77" t="str">
        <f t="shared" si="129"/>
        <v/>
      </c>
      <c r="L238" s="77" t="str">
        <f t="shared" si="129"/>
        <v/>
      </c>
      <c r="M238" s="77" t="str">
        <f t="shared" si="129"/>
        <v/>
      </c>
    </row>
    <row r="239" spans="1:13" x14ac:dyDescent="0.25">
      <c r="A239" s="82" t="str" cm="1">
        <f t="array" ref="A239">IF(AND(ISBLANK($N239:$R239)),"",IF(ISBLANK($N239),$A238,INDEX(Mapping!$I:$I,MATCH($N239,Mapping!$H:$H,0))))</f>
        <v/>
      </c>
      <c r="B239" s="82" t="str">
        <f t="shared" si="119"/>
        <v/>
      </c>
      <c r="C239" s="82" t="str">
        <f t="shared" si="120"/>
        <v/>
      </c>
      <c r="D239" s="82" t="str">
        <f t="shared" si="121"/>
        <v/>
      </c>
      <c r="E239" s="76" t="str">
        <f>IF($C239="","",IFERROR(INDEX(#REF!,MATCH($C239,#REF!,0)),IF($B239="IMCO Owned",0,100)))</f>
        <v/>
      </c>
      <c r="F239" s="76" t="str">
        <f ca="1">IF($C239="","",$E239*(1+IFERROR(INDEX(OFFSET(#REF!,0,F$2),MATCH(INDEX(#REF!,MATCH($C239,#REF!,0)),#REF!,0)),0)))</f>
        <v/>
      </c>
      <c r="G239" s="76" t="str">
        <f ca="1">IF($C239="","",$E239*(1+IFERROR(INDEX(OFFSET(#REF!,0,G$2),MATCH(INDEX(#REF!,MATCH($C239,#REF!,0)),#REF!,0)),0)))</f>
        <v/>
      </c>
      <c r="H239" s="76" t="str">
        <f ca="1">IF($C239="","",$E239*(1+IFERROR(INDEX(OFFSET(#REF!,0,H$2),MATCH(INDEX(#REF!,MATCH($C239,#REF!,0)),#REF!,0)),0)))</f>
        <v/>
      </c>
      <c r="J239" s="77" t="str">
        <f t="shared" si="129"/>
        <v/>
      </c>
      <c r="K239" s="77" t="str">
        <f t="shared" si="129"/>
        <v/>
      </c>
      <c r="L239" s="77" t="str">
        <f t="shared" si="129"/>
        <v/>
      </c>
      <c r="M239" s="77" t="str">
        <f t="shared" si="129"/>
        <v/>
      </c>
    </row>
    <row r="240" spans="1:13" x14ac:dyDescent="0.25">
      <c r="A240" s="82" t="str" cm="1">
        <f t="array" ref="A240">IF(AND(ISBLANK($N240:$R240)),"",IF(ISBLANK($N240),$A239,INDEX(Mapping!$I:$I,MATCH($N240,Mapping!$H:$H,0))))</f>
        <v/>
      </c>
      <c r="B240" s="82" t="str">
        <f t="shared" si="119"/>
        <v/>
      </c>
      <c r="C240" s="82" t="str">
        <f t="shared" si="120"/>
        <v/>
      </c>
      <c r="D240" s="82" t="str">
        <f t="shared" si="121"/>
        <v/>
      </c>
      <c r="E240" s="76" t="str">
        <f>IF($C240="","",IFERROR(INDEX(#REF!,MATCH($C240,#REF!,0)),IF($B240="IMCO Owned",0,100)))</f>
        <v/>
      </c>
      <c r="F240" s="76" t="str">
        <f ca="1">IF($C240="","",$E240*(1+IFERROR(INDEX(OFFSET(#REF!,0,F$2),MATCH(INDEX(#REF!,MATCH($C240,#REF!,0)),#REF!,0)),0)))</f>
        <v/>
      </c>
      <c r="G240" s="76" t="str">
        <f ca="1">IF($C240="","",$E240*(1+IFERROR(INDEX(OFFSET(#REF!,0,G$2),MATCH(INDEX(#REF!,MATCH($C240,#REF!,0)),#REF!,0)),0)))</f>
        <v/>
      </c>
      <c r="H240" s="76" t="str">
        <f ca="1">IF($C240="","",$E240*(1+IFERROR(INDEX(OFFSET(#REF!,0,H$2),MATCH(INDEX(#REF!,MATCH($C240,#REF!,0)),#REF!,0)),0)))</f>
        <v/>
      </c>
      <c r="J240" s="77" t="str">
        <f t="shared" si="129"/>
        <v/>
      </c>
      <c r="K240" s="77" t="str">
        <f t="shared" si="129"/>
        <v/>
      </c>
      <c r="L240" s="77" t="str">
        <f t="shared" si="129"/>
        <v/>
      </c>
      <c r="M240" s="77" t="str">
        <f t="shared" si="129"/>
        <v/>
      </c>
    </row>
    <row r="241" spans="1:13" x14ac:dyDescent="0.25">
      <c r="A241" s="82" t="str" cm="1">
        <f t="array" ref="A241">IF(AND(ISBLANK($N241:$R241)),"",IF(ISBLANK($N241),$A240,INDEX(Mapping!$I:$I,MATCH($N241,Mapping!$H:$H,0))))</f>
        <v/>
      </c>
      <c r="B241" s="82" t="str">
        <f t="shared" si="119"/>
        <v/>
      </c>
      <c r="C241" s="82" t="str">
        <f t="shared" si="120"/>
        <v/>
      </c>
      <c r="D241" s="82" t="str">
        <f t="shared" si="121"/>
        <v/>
      </c>
      <c r="E241" s="76" t="str">
        <f>IF($C241="","",IFERROR(INDEX(#REF!,MATCH($C241,#REF!,0)),IF($B241="IMCO Owned",0,100)))</f>
        <v/>
      </c>
      <c r="F241" s="76" t="str">
        <f ca="1">IF($C241="","",$E241*(1+IFERROR(INDEX(OFFSET(#REF!,0,F$2),MATCH(INDEX(#REF!,MATCH($C241,#REF!,0)),#REF!,0)),0)))</f>
        <v/>
      </c>
      <c r="G241" s="76" t="str">
        <f ca="1">IF($C241="","",$E241*(1+IFERROR(INDEX(OFFSET(#REF!,0,G$2),MATCH(INDEX(#REF!,MATCH($C241,#REF!,0)),#REF!,0)),0)))</f>
        <v/>
      </c>
      <c r="H241" s="76" t="str">
        <f ca="1">IF($C241="","",$E241*(1+IFERROR(INDEX(OFFSET(#REF!,0,H$2),MATCH(INDEX(#REF!,MATCH($C241,#REF!,0)),#REF!,0)),0)))</f>
        <v/>
      </c>
      <c r="J241" s="77" t="str">
        <f t="shared" si="129"/>
        <v/>
      </c>
      <c r="K241" s="77" t="str">
        <f t="shared" si="129"/>
        <v/>
      </c>
      <c r="L241" s="77" t="str">
        <f t="shared" si="129"/>
        <v/>
      </c>
      <c r="M241" s="77" t="str">
        <f t="shared" si="129"/>
        <v/>
      </c>
    </row>
    <row r="242" spans="1:13" x14ac:dyDescent="0.25">
      <c r="A242" s="82" t="str" cm="1">
        <f t="array" ref="A242">IF(AND(ISBLANK($N242:$R242)),"",IF(ISBLANK($N242),$A241,INDEX(Mapping!$I:$I,MATCH($N242,Mapping!$H:$H,0))))</f>
        <v/>
      </c>
      <c r="B242" s="82" t="str">
        <f t="shared" si="119"/>
        <v/>
      </c>
      <c r="C242" s="82" t="str">
        <f t="shared" si="120"/>
        <v/>
      </c>
      <c r="D242" s="82" t="str">
        <f t="shared" si="121"/>
        <v/>
      </c>
      <c r="E242" s="76" t="str">
        <f>IF($C242="","",IFERROR(INDEX(#REF!,MATCH($C242,#REF!,0)),IF($B242="IMCO Owned",0,100)))</f>
        <v/>
      </c>
      <c r="F242" s="76" t="str">
        <f ca="1">IF($C242="","",$E242*(1+IFERROR(INDEX(OFFSET(#REF!,0,F$2),MATCH(INDEX(#REF!,MATCH($C242,#REF!,0)),#REF!,0)),0)))</f>
        <v/>
      </c>
      <c r="G242" s="76" t="str">
        <f ca="1">IF($C242="","",$E242*(1+IFERROR(INDEX(OFFSET(#REF!,0,G$2),MATCH(INDEX(#REF!,MATCH($C242,#REF!,0)),#REF!,0)),0)))</f>
        <v/>
      </c>
      <c r="H242" s="76" t="str">
        <f ca="1">IF($C242="","",$E242*(1+IFERROR(INDEX(OFFSET(#REF!,0,H$2),MATCH(INDEX(#REF!,MATCH($C242,#REF!,0)),#REF!,0)),0)))</f>
        <v/>
      </c>
      <c r="J242" s="77" t="str">
        <f t="shared" si="129"/>
        <v/>
      </c>
      <c r="K242" s="77" t="str">
        <f t="shared" si="129"/>
        <v/>
      </c>
      <c r="L242" s="77" t="str">
        <f t="shared" si="129"/>
        <v/>
      </c>
      <c r="M242" s="77" t="str">
        <f t="shared" si="129"/>
        <v/>
      </c>
    </row>
    <row r="243" spans="1:13" x14ac:dyDescent="0.25">
      <c r="A243" s="82" t="str" cm="1">
        <f t="array" ref="A243">IF(AND(ISBLANK($N243:$R243)),"",IF(ISBLANK($N243),$A242,INDEX(Mapping!$I:$I,MATCH($N243,Mapping!$H:$H,0))))</f>
        <v/>
      </c>
      <c r="B243" s="82" t="str">
        <f t="shared" si="119"/>
        <v/>
      </c>
      <c r="C243" s="82" t="str">
        <f t="shared" si="120"/>
        <v/>
      </c>
      <c r="D243" s="82" t="str">
        <f t="shared" si="121"/>
        <v/>
      </c>
      <c r="E243" s="76" t="str">
        <f>IF($C243="","",IFERROR(INDEX(#REF!,MATCH($C243,#REF!,0)),IF($B243="IMCO Owned",0,100)))</f>
        <v/>
      </c>
      <c r="F243" s="76" t="str">
        <f ca="1">IF($C243="","",$E243*(1+IFERROR(INDEX(OFFSET(#REF!,0,F$2),MATCH(INDEX(#REF!,MATCH($C243,#REF!,0)),#REF!,0)),0)))</f>
        <v/>
      </c>
      <c r="G243" s="76" t="str">
        <f ca="1">IF($C243="","",$E243*(1+IFERROR(INDEX(OFFSET(#REF!,0,G$2),MATCH(INDEX(#REF!,MATCH($C243,#REF!,0)),#REF!,0)),0)))</f>
        <v/>
      </c>
      <c r="H243" s="76" t="str">
        <f ca="1">IF($C243="","",$E243*(1+IFERROR(INDEX(OFFSET(#REF!,0,H$2),MATCH(INDEX(#REF!,MATCH($C243,#REF!,0)),#REF!,0)),0)))</f>
        <v/>
      </c>
      <c r="J243" s="77" t="str">
        <f t="shared" si="129"/>
        <v/>
      </c>
      <c r="K243" s="77" t="str">
        <f t="shared" si="129"/>
        <v/>
      </c>
      <c r="L243" s="77" t="str">
        <f t="shared" si="129"/>
        <v/>
      </c>
      <c r="M243" s="77" t="str">
        <f t="shared" si="129"/>
        <v/>
      </c>
    </row>
    <row r="244" spans="1:13" x14ac:dyDescent="0.25">
      <c r="A244" s="82" t="str" cm="1">
        <f t="array" ref="A244">IF(AND(ISBLANK($N244:$R244)),"",IF(ISBLANK($N244),$A243,INDEX(Mapping!$I:$I,MATCH($N244,Mapping!$H:$H,0))))</f>
        <v/>
      </c>
      <c r="B244" s="82" t="str">
        <f t="shared" si="119"/>
        <v/>
      </c>
      <c r="C244" s="82" t="str">
        <f t="shared" si="120"/>
        <v/>
      </c>
      <c r="D244" s="82" t="str">
        <f t="shared" si="121"/>
        <v/>
      </c>
      <c r="E244" s="76" t="str">
        <f>IF($C244="","",IFERROR(INDEX(#REF!,MATCH($C244,#REF!,0)),IF($B244="IMCO Owned",0,100)))</f>
        <v/>
      </c>
      <c r="F244" s="76" t="str">
        <f ca="1">IF($C244="","",$E244*(1+IFERROR(INDEX(OFFSET(#REF!,0,F$2),MATCH(INDEX(#REF!,MATCH($C244,#REF!,0)),#REF!,0)),0)))</f>
        <v/>
      </c>
      <c r="G244" s="76" t="str">
        <f ca="1">IF($C244="","",$E244*(1+IFERROR(INDEX(OFFSET(#REF!,0,G$2),MATCH(INDEX(#REF!,MATCH($C244,#REF!,0)),#REF!,0)),0)))</f>
        <v/>
      </c>
      <c r="H244" s="76" t="str">
        <f ca="1">IF($C244="","",$E244*(1+IFERROR(INDEX(OFFSET(#REF!,0,H$2),MATCH(INDEX(#REF!,MATCH($C244,#REF!,0)),#REF!,0)),0)))</f>
        <v/>
      </c>
      <c r="J244" s="77" t="str">
        <f t="shared" si="129"/>
        <v/>
      </c>
      <c r="K244" s="77" t="str">
        <f t="shared" si="129"/>
        <v/>
      </c>
      <c r="L244" s="77" t="str">
        <f t="shared" si="129"/>
        <v/>
      </c>
      <c r="M244" s="77" t="str">
        <f t="shared" si="129"/>
        <v/>
      </c>
    </row>
    <row r="245" spans="1:13" x14ac:dyDescent="0.25">
      <c r="A245" s="82" t="str" cm="1">
        <f t="array" ref="A245">IF(AND(ISBLANK($N245:$R245)),"",IF(ISBLANK($N245),$A244,INDEX(Mapping!$I:$I,MATCH($N245,Mapping!$H:$H,0))))</f>
        <v/>
      </c>
      <c r="B245" s="82" t="str">
        <f t="shared" si="119"/>
        <v/>
      </c>
      <c r="C245" s="82" t="str">
        <f t="shared" si="120"/>
        <v/>
      </c>
      <c r="D245" s="82" t="str">
        <f t="shared" si="121"/>
        <v/>
      </c>
      <c r="E245" s="76" t="str">
        <f>IF($C245="","",IFERROR(INDEX(#REF!,MATCH($C245,#REF!,0)),IF($B245="IMCO Owned",0,100)))</f>
        <v/>
      </c>
      <c r="F245" s="76" t="str">
        <f ca="1">IF($C245="","",$E245*(1+IFERROR(INDEX(OFFSET(#REF!,0,F$2),MATCH(INDEX(#REF!,MATCH($C245,#REF!,0)),#REF!,0)),0)))</f>
        <v/>
      </c>
      <c r="G245" s="76" t="str">
        <f ca="1">IF($C245="","",$E245*(1+IFERROR(INDEX(OFFSET(#REF!,0,G$2),MATCH(INDEX(#REF!,MATCH($C245,#REF!,0)),#REF!,0)),0)))</f>
        <v/>
      </c>
      <c r="H245" s="76" t="str">
        <f ca="1">IF($C245="","",$E245*(1+IFERROR(INDEX(OFFSET(#REF!,0,H$2),MATCH(INDEX(#REF!,MATCH($C245,#REF!,0)),#REF!,0)),0)))</f>
        <v/>
      </c>
      <c r="J245" s="77" t="str">
        <f t="shared" si="129"/>
        <v/>
      </c>
      <c r="K245" s="77" t="str">
        <f t="shared" si="129"/>
        <v/>
      </c>
      <c r="L245" s="77" t="str">
        <f t="shared" si="129"/>
        <v/>
      </c>
      <c r="M245" s="77" t="str">
        <f t="shared" si="129"/>
        <v/>
      </c>
    </row>
    <row r="246" spans="1:13" x14ac:dyDescent="0.25">
      <c r="A246" s="82" t="str" cm="1">
        <f t="array" ref="A246">IF(AND(ISBLANK($N246:$R246)),"",IF(ISBLANK($N246),$A245,INDEX(Mapping!$I:$I,MATCH($N246,Mapping!$H:$H,0))))</f>
        <v/>
      </c>
      <c r="B246" s="82" t="str">
        <f t="shared" si="119"/>
        <v/>
      </c>
      <c r="C246" s="82" t="str">
        <f t="shared" si="120"/>
        <v/>
      </c>
      <c r="D246" s="82" t="str">
        <f t="shared" si="121"/>
        <v/>
      </c>
      <c r="E246" s="76" t="str">
        <f>IF($C246="","",IFERROR(INDEX(#REF!,MATCH($C246,#REF!,0)),IF($B246="IMCO Owned",0,100)))</f>
        <v/>
      </c>
      <c r="F246" s="76" t="str">
        <f ca="1">IF($C246="","",$E246*(1+IFERROR(INDEX(OFFSET(#REF!,0,F$2),MATCH(INDEX(#REF!,MATCH($C246,#REF!,0)),#REF!,0)),0)))</f>
        <v/>
      </c>
      <c r="G246" s="76" t="str">
        <f ca="1">IF($C246="","",$E246*(1+IFERROR(INDEX(OFFSET(#REF!,0,G$2),MATCH(INDEX(#REF!,MATCH($C246,#REF!,0)),#REF!,0)),0)))</f>
        <v/>
      </c>
      <c r="H246" s="76" t="str">
        <f ca="1">IF($C246="","",$E246*(1+IFERROR(INDEX(OFFSET(#REF!,0,H$2),MATCH(INDEX(#REF!,MATCH($C246,#REF!,0)),#REF!,0)),0)))</f>
        <v/>
      </c>
      <c r="J246" s="77" t="str">
        <f t="shared" si="129"/>
        <v/>
      </c>
      <c r="K246" s="77" t="str">
        <f t="shared" si="129"/>
        <v/>
      </c>
      <c r="L246" s="77" t="str">
        <f t="shared" si="129"/>
        <v/>
      </c>
      <c r="M246" s="77" t="str">
        <f t="shared" si="129"/>
        <v/>
      </c>
    </row>
    <row r="247" spans="1:13" x14ac:dyDescent="0.25">
      <c r="A247" s="82" t="str" cm="1">
        <f t="array" ref="A247">IF(AND(ISBLANK($N247:$R247)),"",IF(ISBLANK($N247),$A246,INDEX(Mapping!$I:$I,MATCH($N247,Mapping!$H:$H,0))))</f>
        <v/>
      </c>
      <c r="B247" s="82" t="str">
        <f t="shared" si="119"/>
        <v/>
      </c>
      <c r="C247" s="82" t="str">
        <f t="shared" si="120"/>
        <v/>
      </c>
      <c r="D247" s="82" t="str">
        <f t="shared" si="121"/>
        <v/>
      </c>
      <c r="E247" s="76" t="str">
        <f>IF($C247="","",IFERROR(INDEX(#REF!,MATCH($C247,#REF!,0)),IF($B247="IMCO Owned",0,100)))</f>
        <v/>
      </c>
      <c r="F247" s="76" t="str">
        <f ca="1">IF($C247="","",$E247*(1+IFERROR(INDEX(OFFSET(#REF!,0,F$2),MATCH(INDEX(#REF!,MATCH($C247,#REF!,0)),#REF!,0)),0)))</f>
        <v/>
      </c>
      <c r="G247" s="76" t="str">
        <f ca="1">IF($C247="","",$E247*(1+IFERROR(INDEX(OFFSET(#REF!,0,G$2),MATCH(INDEX(#REF!,MATCH($C247,#REF!,0)),#REF!,0)),0)))</f>
        <v/>
      </c>
      <c r="H247" s="76" t="str">
        <f ca="1">IF($C247="","",$E247*(1+IFERROR(INDEX(OFFSET(#REF!,0,H$2),MATCH(INDEX(#REF!,MATCH($C247,#REF!,0)),#REF!,0)),0)))</f>
        <v/>
      </c>
      <c r="J247" s="77" t="str">
        <f t="shared" si="129"/>
        <v/>
      </c>
      <c r="K247" s="77" t="str">
        <f t="shared" si="129"/>
        <v/>
      </c>
      <c r="L247" s="77" t="str">
        <f t="shared" si="129"/>
        <v/>
      </c>
      <c r="M247" s="77" t="str">
        <f t="shared" si="129"/>
        <v/>
      </c>
    </row>
    <row r="248" spans="1:13" x14ac:dyDescent="0.25">
      <c r="A248" s="82" t="str" cm="1">
        <f t="array" ref="A248">IF(AND(ISBLANK($N248:$R248)),"",IF(ISBLANK($N248),$A247,INDEX(Mapping!$I:$I,MATCH($N248,Mapping!$H:$H,0))))</f>
        <v/>
      </c>
      <c r="B248" s="82" t="str">
        <f t="shared" si="119"/>
        <v/>
      </c>
      <c r="C248" s="82" t="str">
        <f t="shared" si="120"/>
        <v/>
      </c>
      <c r="D248" s="82" t="str">
        <f t="shared" si="121"/>
        <v/>
      </c>
      <c r="E248" s="76" t="str">
        <f>IF($C248="","",IFERROR(INDEX(#REF!,MATCH($C248,#REF!,0)),IF($B248="IMCO Owned",0,100)))</f>
        <v/>
      </c>
      <c r="F248" s="76" t="str">
        <f ca="1">IF($C248="","",$E248*(1+IFERROR(INDEX(OFFSET(#REF!,0,F$2),MATCH(INDEX(#REF!,MATCH($C248,#REF!,0)),#REF!,0)),0)))</f>
        <v/>
      </c>
      <c r="G248" s="76" t="str">
        <f ca="1">IF($C248="","",$E248*(1+IFERROR(INDEX(OFFSET(#REF!,0,G$2),MATCH(INDEX(#REF!,MATCH($C248,#REF!,0)),#REF!,0)),0)))</f>
        <v/>
      </c>
      <c r="H248" s="76" t="str">
        <f ca="1">IF($C248="","",$E248*(1+IFERROR(INDEX(OFFSET(#REF!,0,H$2),MATCH(INDEX(#REF!,MATCH($C248,#REF!,0)),#REF!,0)),0)))</f>
        <v/>
      </c>
      <c r="J248" s="77" t="str">
        <f t="shared" si="129"/>
        <v/>
      </c>
      <c r="K248" s="77" t="str">
        <f t="shared" si="129"/>
        <v/>
      </c>
      <c r="L248" s="77" t="str">
        <f t="shared" si="129"/>
        <v/>
      </c>
      <c r="M248" s="77" t="str">
        <f t="shared" si="129"/>
        <v/>
      </c>
    </row>
    <row r="249" spans="1:13" x14ac:dyDescent="0.25">
      <c r="A249" s="82" t="str" cm="1">
        <f t="array" ref="A249">IF(AND(ISBLANK($N249:$R249)),"",IF(ISBLANK($N249),$A248,INDEX(Mapping!$I:$I,MATCH($N249,Mapping!$H:$H,0))))</f>
        <v/>
      </c>
      <c r="B249" s="82" t="str">
        <f t="shared" si="119"/>
        <v/>
      </c>
      <c r="C249" s="82" t="str">
        <f t="shared" si="120"/>
        <v/>
      </c>
      <c r="D249" s="82" t="str">
        <f t="shared" si="121"/>
        <v/>
      </c>
      <c r="E249" s="76" t="str">
        <f>IF($C249="","",IFERROR(INDEX(#REF!,MATCH($C249,#REF!,0)),IF($B249="IMCO Owned",0,100)))</f>
        <v/>
      </c>
      <c r="F249" s="76" t="str">
        <f ca="1">IF($C249="","",$E249*(1+IFERROR(INDEX(OFFSET(#REF!,0,F$2),MATCH(INDEX(#REF!,MATCH($C249,#REF!,0)),#REF!,0)),0)))</f>
        <v/>
      </c>
      <c r="G249" s="76" t="str">
        <f ca="1">IF($C249="","",$E249*(1+IFERROR(INDEX(OFFSET(#REF!,0,G$2),MATCH(INDEX(#REF!,MATCH($C249,#REF!,0)),#REF!,0)),0)))</f>
        <v/>
      </c>
      <c r="H249" s="76" t="str">
        <f ca="1">IF($C249="","",$E249*(1+IFERROR(INDEX(OFFSET(#REF!,0,H$2),MATCH(INDEX(#REF!,MATCH($C249,#REF!,0)),#REF!,0)),0)))</f>
        <v/>
      </c>
      <c r="J249" s="77" t="str">
        <f t="shared" si="129"/>
        <v/>
      </c>
      <c r="K249" s="77" t="str">
        <f t="shared" si="129"/>
        <v/>
      </c>
      <c r="L249" s="77" t="str">
        <f t="shared" si="129"/>
        <v/>
      </c>
      <c r="M249" s="77" t="str">
        <f t="shared" si="129"/>
        <v/>
      </c>
    </row>
    <row r="250" spans="1:13" x14ac:dyDescent="0.25">
      <c r="A250" s="82" t="str" cm="1">
        <f t="array" ref="A250">IF(AND(ISBLANK($N250:$R250)),"",IF(ISBLANK($N250),$A249,INDEX(Mapping!$I:$I,MATCH($N250,Mapping!$H:$H,0))))</f>
        <v/>
      </c>
      <c r="B250" s="82" t="str">
        <f t="shared" si="119"/>
        <v/>
      </c>
      <c r="C250" s="82" t="str">
        <f t="shared" si="120"/>
        <v/>
      </c>
      <c r="D250" s="82" t="str">
        <f t="shared" si="121"/>
        <v/>
      </c>
      <c r="E250" s="76" t="str">
        <f>IF($C250="","",IFERROR(INDEX(#REF!,MATCH($C250,#REF!,0)),IF($B250="IMCO Owned",0,100)))</f>
        <v/>
      </c>
      <c r="F250" s="76" t="str">
        <f ca="1">IF($C250="","",$E250*(1+IFERROR(INDEX(OFFSET(#REF!,0,F$2),MATCH(INDEX(#REF!,MATCH($C250,#REF!,0)),#REF!,0)),0)))</f>
        <v/>
      </c>
      <c r="G250" s="76" t="str">
        <f ca="1">IF($C250="","",$E250*(1+IFERROR(INDEX(OFFSET(#REF!,0,G$2),MATCH(INDEX(#REF!,MATCH($C250,#REF!,0)),#REF!,0)),0)))</f>
        <v/>
      </c>
      <c r="H250" s="76" t="str">
        <f ca="1">IF($C250="","",$E250*(1+IFERROR(INDEX(OFFSET(#REF!,0,H$2),MATCH(INDEX(#REF!,MATCH($C250,#REF!,0)),#REF!,0)),0)))</f>
        <v/>
      </c>
      <c r="J250" s="77" t="str">
        <f t="shared" si="129"/>
        <v/>
      </c>
      <c r="K250" s="77" t="str">
        <f t="shared" si="129"/>
        <v/>
      </c>
      <c r="L250" s="77" t="str">
        <f t="shared" si="129"/>
        <v/>
      </c>
      <c r="M250" s="77" t="str">
        <f t="shared" si="129"/>
        <v/>
      </c>
    </row>
    <row r="251" spans="1:13" x14ac:dyDescent="0.25">
      <c r="A251" s="82" t="str" cm="1">
        <f t="array" ref="A251">IF(AND(ISBLANK($N251:$R251)),"",IF(ISBLANK($N251),$A250,INDEX(Mapping!$I:$I,MATCH($N251,Mapping!$H:$H,0))))</f>
        <v/>
      </c>
      <c r="B251" s="82" t="str">
        <f t="shared" si="119"/>
        <v/>
      </c>
      <c r="C251" s="82" t="str">
        <f t="shared" si="120"/>
        <v/>
      </c>
      <c r="D251" s="82" t="str">
        <f t="shared" si="121"/>
        <v/>
      </c>
      <c r="E251" s="76" t="str">
        <f>IF($C251="","",IFERROR(INDEX(#REF!,MATCH($C251,#REF!,0)),IF($B251="IMCO Owned",0,100)))</f>
        <v/>
      </c>
      <c r="F251" s="76" t="str">
        <f ca="1">IF($C251="","",$E251*(1+IFERROR(INDEX(OFFSET(#REF!,0,F$2),MATCH(INDEX(#REF!,MATCH($C251,#REF!,0)),#REF!,0)),0)))</f>
        <v/>
      </c>
      <c r="G251" s="76" t="str">
        <f ca="1">IF($C251="","",$E251*(1+IFERROR(INDEX(OFFSET(#REF!,0,G$2),MATCH(INDEX(#REF!,MATCH($C251,#REF!,0)),#REF!,0)),0)))</f>
        <v/>
      </c>
      <c r="H251" s="76" t="str">
        <f ca="1">IF($C251="","",$E251*(1+IFERROR(INDEX(OFFSET(#REF!,0,H$2),MATCH(INDEX(#REF!,MATCH($C251,#REF!,0)),#REF!,0)),0)))</f>
        <v/>
      </c>
      <c r="J251" s="77" t="str">
        <f t="shared" si="129"/>
        <v/>
      </c>
      <c r="K251" s="77" t="str">
        <f t="shared" si="129"/>
        <v/>
      </c>
      <c r="L251" s="77" t="str">
        <f t="shared" si="129"/>
        <v/>
      </c>
      <c r="M251" s="77" t="str">
        <f t="shared" si="129"/>
        <v/>
      </c>
    </row>
    <row r="252" spans="1:13" x14ac:dyDescent="0.25">
      <c r="A252" s="82" t="str" cm="1">
        <f t="array" ref="A252">IF(AND(ISBLANK($N252:$R252)),"",IF(ISBLANK($N252),$A251,INDEX(Mapping!$I:$I,MATCH($N252,Mapping!$H:$H,0))))</f>
        <v/>
      </c>
      <c r="B252" s="82" t="str">
        <f t="shared" si="119"/>
        <v/>
      </c>
      <c r="C252" s="82" t="str">
        <f t="shared" si="120"/>
        <v/>
      </c>
      <c r="D252" s="82" t="str">
        <f t="shared" si="121"/>
        <v/>
      </c>
      <c r="E252" s="76" t="str">
        <f>IF($C252="","",IFERROR(INDEX(#REF!,MATCH($C252,#REF!,0)),IF($B252="IMCO Owned",0,100)))</f>
        <v/>
      </c>
      <c r="F252" s="76" t="str">
        <f ca="1">IF($C252="","",$E252*(1+IFERROR(INDEX(OFFSET(#REF!,0,F$2),MATCH(INDEX(#REF!,MATCH($C252,#REF!,0)),#REF!,0)),0)))</f>
        <v/>
      </c>
      <c r="G252" s="76" t="str">
        <f ca="1">IF($C252="","",$E252*(1+IFERROR(INDEX(OFFSET(#REF!,0,G$2),MATCH(INDEX(#REF!,MATCH($C252,#REF!,0)),#REF!,0)),0)))</f>
        <v/>
      </c>
      <c r="H252" s="76" t="str">
        <f ca="1">IF($C252="","",$E252*(1+IFERROR(INDEX(OFFSET(#REF!,0,H$2),MATCH(INDEX(#REF!,MATCH($C252,#REF!,0)),#REF!,0)),0)))</f>
        <v/>
      </c>
      <c r="J252" s="77" t="str">
        <f t="shared" si="129"/>
        <v/>
      </c>
      <c r="K252" s="77" t="str">
        <f t="shared" si="129"/>
        <v/>
      </c>
      <c r="L252" s="77" t="str">
        <f t="shared" si="129"/>
        <v/>
      </c>
      <c r="M252" s="77" t="str">
        <f t="shared" si="129"/>
        <v/>
      </c>
    </row>
    <row r="253" spans="1:13" x14ac:dyDescent="0.25">
      <c r="A253" s="82" t="str" cm="1">
        <f t="array" ref="A253">IF(AND(ISBLANK($N253:$R253)),"",IF(ISBLANK($N253),$A252,INDEX(Mapping!$I:$I,MATCH($N253,Mapping!$H:$H,0))))</f>
        <v/>
      </c>
      <c r="B253" s="82" t="str">
        <f t="shared" si="119"/>
        <v/>
      </c>
      <c r="C253" s="82" t="str">
        <f t="shared" si="120"/>
        <v/>
      </c>
      <c r="D253" s="82" t="str">
        <f t="shared" si="121"/>
        <v/>
      </c>
      <c r="E253" s="76" t="str">
        <f>IF($C253="","",IFERROR(INDEX(#REF!,MATCH($C253,#REF!,0)),IF($B253="IMCO Owned",0,100)))</f>
        <v/>
      </c>
      <c r="F253" s="76" t="str">
        <f ca="1">IF($C253="","",$E253*(1+IFERROR(INDEX(OFFSET(#REF!,0,F$2),MATCH(INDEX(#REF!,MATCH($C253,#REF!,0)),#REF!,0)),0)))</f>
        <v/>
      </c>
      <c r="G253" s="76" t="str">
        <f ca="1">IF($C253="","",$E253*(1+IFERROR(INDEX(OFFSET(#REF!,0,G$2),MATCH(INDEX(#REF!,MATCH($C253,#REF!,0)),#REF!,0)),0)))</f>
        <v/>
      </c>
      <c r="H253" s="76" t="str">
        <f ca="1">IF($C253="","",$E253*(1+IFERROR(INDEX(OFFSET(#REF!,0,H$2),MATCH(INDEX(#REF!,MATCH($C253,#REF!,0)),#REF!,0)),0)))</f>
        <v/>
      </c>
      <c r="J253" s="77" t="str">
        <f t="shared" si="129"/>
        <v/>
      </c>
      <c r="K253" s="77" t="str">
        <f t="shared" si="129"/>
        <v/>
      </c>
      <c r="L253" s="77" t="str">
        <f t="shared" si="129"/>
        <v/>
      </c>
      <c r="M253" s="77" t="str">
        <f t="shared" si="129"/>
        <v/>
      </c>
    </row>
    <row r="254" spans="1:13" x14ac:dyDescent="0.25">
      <c r="A254" s="82" t="str" cm="1">
        <f t="array" ref="A254">IF(AND(ISBLANK($N254:$R254)),"",IF(ISBLANK($N254),$A253,INDEX(Mapping!$I:$I,MATCH($N254,Mapping!$H:$H,0))))</f>
        <v/>
      </c>
      <c r="B254" s="82" t="str">
        <f t="shared" si="119"/>
        <v/>
      </c>
      <c r="C254" s="82" t="str">
        <f t="shared" si="120"/>
        <v/>
      </c>
      <c r="D254" s="82" t="str">
        <f t="shared" si="121"/>
        <v/>
      </c>
      <c r="E254" s="76" t="str">
        <f>IF($C254="","",IFERROR(INDEX(#REF!,MATCH($C254,#REF!,0)),IF($B254="IMCO Owned",0,100)))</f>
        <v/>
      </c>
      <c r="F254" s="76" t="str">
        <f ca="1">IF($C254="","",$E254*(1+IFERROR(INDEX(OFFSET(#REF!,0,F$2),MATCH(INDEX(#REF!,MATCH($C254,#REF!,0)),#REF!,0)),0)))</f>
        <v/>
      </c>
      <c r="G254" s="76" t="str">
        <f ca="1">IF($C254="","",$E254*(1+IFERROR(INDEX(OFFSET(#REF!,0,G$2),MATCH(INDEX(#REF!,MATCH($C254,#REF!,0)),#REF!,0)),0)))</f>
        <v/>
      </c>
      <c r="H254" s="76" t="str">
        <f ca="1">IF($C254="","",$E254*(1+IFERROR(INDEX(OFFSET(#REF!,0,H$2),MATCH(INDEX(#REF!,MATCH($C254,#REF!,0)),#REF!,0)),0)))</f>
        <v/>
      </c>
      <c r="J254" s="77" t="str">
        <f t="shared" si="129"/>
        <v/>
      </c>
      <c r="K254" s="77" t="str">
        <f t="shared" si="129"/>
        <v/>
      </c>
      <c r="L254" s="77" t="str">
        <f t="shared" si="129"/>
        <v/>
      </c>
      <c r="M254" s="77" t="str">
        <f t="shared" si="129"/>
        <v/>
      </c>
    </row>
    <row r="255" spans="1:13" x14ac:dyDescent="0.25">
      <c r="A255" s="82" t="str" cm="1">
        <f t="array" ref="A255">IF(AND(ISBLANK($N255:$R255)),"",IF(ISBLANK($N255),$A254,INDEX(Mapping!$I:$I,MATCH($N255,Mapping!$H:$H,0))))</f>
        <v/>
      </c>
      <c r="B255" s="82" t="str">
        <f t="shared" si="119"/>
        <v/>
      </c>
      <c r="C255" s="82" t="str">
        <f t="shared" si="120"/>
        <v/>
      </c>
      <c r="D255" s="82" t="str">
        <f t="shared" si="121"/>
        <v/>
      </c>
      <c r="E255" s="76" t="str">
        <f>IF($C255="","",IFERROR(INDEX(#REF!,MATCH($C255,#REF!,0)),IF($B255="IMCO Owned",0,100)))</f>
        <v/>
      </c>
      <c r="F255" s="76" t="str">
        <f ca="1">IF($C255="","",$E255*(1+IFERROR(INDEX(OFFSET(#REF!,0,F$2),MATCH(INDEX(#REF!,MATCH($C255,#REF!,0)),#REF!,0)),0)))</f>
        <v/>
      </c>
      <c r="G255" s="76" t="str">
        <f ca="1">IF($C255="","",$E255*(1+IFERROR(INDEX(OFFSET(#REF!,0,G$2),MATCH(INDEX(#REF!,MATCH($C255,#REF!,0)),#REF!,0)),0)))</f>
        <v/>
      </c>
      <c r="H255" s="76" t="str">
        <f ca="1">IF($C255="","",$E255*(1+IFERROR(INDEX(OFFSET(#REF!,0,H$2),MATCH(INDEX(#REF!,MATCH($C255,#REF!,0)),#REF!,0)),0)))</f>
        <v/>
      </c>
      <c r="J255" s="77" t="str">
        <f t="shared" si="129"/>
        <v/>
      </c>
      <c r="K255" s="77" t="str">
        <f t="shared" si="129"/>
        <v/>
      </c>
      <c r="L255" s="77" t="str">
        <f t="shared" si="129"/>
        <v/>
      </c>
      <c r="M255" s="77" t="str">
        <f t="shared" si="129"/>
        <v/>
      </c>
    </row>
    <row r="256" spans="1:13" x14ac:dyDescent="0.25">
      <c r="A256" s="82" t="str" cm="1">
        <f t="array" ref="A256">IF(AND(ISBLANK($N256:$R256)),"",IF(ISBLANK($N256),$A255,INDEX(Mapping!$I:$I,MATCH($N256,Mapping!$H:$H,0))))</f>
        <v/>
      </c>
      <c r="B256" s="82" t="str">
        <f t="shared" si="119"/>
        <v/>
      </c>
      <c r="C256" s="82" t="str">
        <f t="shared" si="120"/>
        <v/>
      </c>
      <c r="D256" s="82" t="str">
        <f t="shared" si="121"/>
        <v/>
      </c>
      <c r="E256" s="76" t="str">
        <f>IF($C256="","",IFERROR(INDEX(#REF!,MATCH($C256,#REF!,0)),IF($B256="IMCO Owned",0,100)))</f>
        <v/>
      </c>
      <c r="F256" s="76" t="str">
        <f ca="1">IF($C256="","",$E256*(1+IFERROR(INDEX(OFFSET(#REF!,0,F$2),MATCH(INDEX(#REF!,MATCH($C256,#REF!,0)),#REF!,0)),0)))</f>
        <v/>
      </c>
      <c r="G256" s="76" t="str">
        <f ca="1">IF($C256="","",$E256*(1+IFERROR(INDEX(OFFSET(#REF!,0,G$2),MATCH(INDEX(#REF!,MATCH($C256,#REF!,0)),#REF!,0)),0)))</f>
        <v/>
      </c>
      <c r="H256" s="76" t="str">
        <f ca="1">IF($C256="","",$E256*(1+IFERROR(INDEX(OFFSET(#REF!,0,H$2),MATCH(INDEX(#REF!,MATCH($C256,#REF!,0)),#REF!,0)),0)))</f>
        <v/>
      </c>
      <c r="J256" s="77" t="str">
        <f t="shared" si="129"/>
        <v/>
      </c>
      <c r="K256" s="77" t="str">
        <f t="shared" si="129"/>
        <v/>
      </c>
      <c r="L256" s="77" t="str">
        <f t="shared" si="129"/>
        <v/>
      </c>
      <c r="M256" s="77" t="str">
        <f t="shared" si="129"/>
        <v/>
      </c>
    </row>
    <row r="257" spans="1:13" x14ac:dyDescent="0.25">
      <c r="A257" s="82" t="str" cm="1">
        <f t="array" ref="A257">IF(AND(ISBLANK($N257:$R257)),"",IF(ISBLANK($N257),$A256,INDEX(Mapping!$I:$I,MATCH($N257,Mapping!$H:$H,0))))</f>
        <v/>
      </c>
      <c r="B257" s="82" t="str">
        <f t="shared" si="119"/>
        <v/>
      </c>
      <c r="C257" s="82" t="str">
        <f t="shared" si="120"/>
        <v/>
      </c>
      <c r="D257" s="82" t="str">
        <f t="shared" si="121"/>
        <v/>
      </c>
      <c r="E257" s="76" t="str">
        <f>IF($C257="","",IFERROR(INDEX(#REF!,MATCH($C257,#REF!,0)),IF($B257="IMCO Owned",0,100)))</f>
        <v/>
      </c>
      <c r="F257" s="76" t="str">
        <f ca="1">IF($C257="","",$E257*(1+IFERROR(INDEX(OFFSET(#REF!,0,F$2),MATCH(INDEX(#REF!,MATCH($C257,#REF!,0)),#REF!,0)),0)))</f>
        <v/>
      </c>
      <c r="G257" s="76" t="str">
        <f ca="1">IF($C257="","",$E257*(1+IFERROR(INDEX(OFFSET(#REF!,0,G$2),MATCH(INDEX(#REF!,MATCH($C257,#REF!,0)),#REF!,0)),0)))</f>
        <v/>
      </c>
      <c r="H257" s="76" t="str">
        <f ca="1">IF($C257="","",$E257*(1+IFERROR(INDEX(OFFSET(#REF!,0,H$2),MATCH(INDEX(#REF!,MATCH($C257,#REF!,0)),#REF!,0)),0)))</f>
        <v/>
      </c>
      <c r="J257" s="77" t="str">
        <f t="shared" si="129"/>
        <v/>
      </c>
      <c r="K257" s="77" t="str">
        <f t="shared" si="129"/>
        <v/>
      </c>
      <c r="L257" s="77" t="str">
        <f t="shared" si="129"/>
        <v/>
      </c>
      <c r="M257" s="77" t="str">
        <f t="shared" si="129"/>
        <v/>
      </c>
    </row>
    <row r="258" spans="1:13" x14ac:dyDescent="0.25">
      <c r="A258" s="82" t="str" cm="1">
        <f t="array" ref="A258">IF(AND(ISBLANK($N258:$R258)),"",IF(ISBLANK($N258),$A257,INDEX(Mapping!$I:$I,MATCH($N258,Mapping!$H:$H,0))))</f>
        <v/>
      </c>
      <c r="B258" s="82" t="str">
        <f t="shared" si="119"/>
        <v/>
      </c>
      <c r="C258" s="82" t="str">
        <f t="shared" si="120"/>
        <v/>
      </c>
      <c r="D258" s="82" t="str">
        <f t="shared" si="121"/>
        <v/>
      </c>
      <c r="E258" s="76" t="str">
        <f>IF($C258="","",IFERROR(INDEX(#REF!,MATCH($C258,#REF!,0)),IF($B258="IMCO Owned",0,100)))</f>
        <v/>
      </c>
      <c r="F258" s="76" t="str">
        <f ca="1">IF($C258="","",$E258*(1+IFERROR(INDEX(OFFSET(#REF!,0,F$2),MATCH(INDEX(#REF!,MATCH($C258,#REF!,0)),#REF!,0)),0)))</f>
        <v/>
      </c>
      <c r="G258" s="76" t="str">
        <f ca="1">IF($C258="","",$E258*(1+IFERROR(INDEX(OFFSET(#REF!,0,G$2),MATCH(INDEX(#REF!,MATCH($C258,#REF!,0)),#REF!,0)),0)))</f>
        <v/>
      </c>
      <c r="H258" s="76" t="str">
        <f ca="1">IF($C258="","",$E258*(1+IFERROR(INDEX(OFFSET(#REF!,0,H$2),MATCH(INDEX(#REF!,MATCH($C258,#REF!,0)),#REF!,0)),0)))</f>
        <v/>
      </c>
      <c r="J258" s="77" t="str">
        <f t="shared" si="129"/>
        <v/>
      </c>
      <c r="K258" s="77" t="str">
        <f t="shared" si="129"/>
        <v/>
      </c>
      <c r="L258" s="77" t="str">
        <f t="shared" si="129"/>
        <v/>
      </c>
      <c r="M258" s="77" t="str">
        <f t="shared" si="129"/>
        <v/>
      </c>
    </row>
    <row r="259" spans="1:13" x14ac:dyDescent="0.25">
      <c r="A259" s="82" t="str" cm="1">
        <f t="array" ref="A259">IF(AND(ISBLANK($N259:$R259)),"",IF(ISBLANK($N259),$A258,INDEX(Mapping!$I:$I,MATCH($N259,Mapping!$H:$H,0))))</f>
        <v/>
      </c>
      <c r="B259" s="82" t="str">
        <f t="shared" si="119"/>
        <v/>
      </c>
      <c r="C259" s="82" t="str">
        <f t="shared" si="120"/>
        <v/>
      </c>
      <c r="D259" s="82" t="str">
        <f t="shared" si="121"/>
        <v/>
      </c>
      <c r="E259" s="76" t="str">
        <f>IF($C259="","",IFERROR(INDEX(#REF!,MATCH($C259,#REF!,0)),IF($B259="IMCO Owned",0,100)))</f>
        <v/>
      </c>
      <c r="F259" s="76" t="str">
        <f ca="1">IF($C259="","",$E259*(1+IFERROR(INDEX(OFFSET(#REF!,0,F$2),MATCH(INDEX(#REF!,MATCH($C259,#REF!,0)),#REF!,0)),0)))</f>
        <v/>
      </c>
      <c r="G259" s="76" t="str">
        <f ca="1">IF($C259="","",$E259*(1+IFERROR(INDEX(OFFSET(#REF!,0,G$2),MATCH(INDEX(#REF!,MATCH($C259,#REF!,0)),#REF!,0)),0)))</f>
        <v/>
      </c>
      <c r="H259" s="76" t="str">
        <f ca="1">IF($C259="","",$E259*(1+IFERROR(INDEX(OFFSET(#REF!,0,H$2),MATCH(INDEX(#REF!,MATCH($C259,#REF!,0)),#REF!,0)),0)))</f>
        <v/>
      </c>
      <c r="J259" s="77" t="str">
        <f t="shared" si="129"/>
        <v/>
      </c>
      <c r="K259" s="77" t="str">
        <f t="shared" si="129"/>
        <v/>
      </c>
      <c r="L259" s="77" t="str">
        <f t="shared" si="129"/>
        <v/>
      </c>
      <c r="M259" s="77" t="str">
        <f t="shared" si="129"/>
        <v/>
      </c>
    </row>
    <row r="260" spans="1:13" x14ac:dyDescent="0.25">
      <c r="A260" s="82" t="str" cm="1">
        <f t="array" ref="A260">IF(AND(ISBLANK($N260:$R260)),"",IF(ISBLANK($N260),$A259,INDEX(Mapping!$I:$I,MATCH($N260,Mapping!$H:$H,0))))</f>
        <v/>
      </c>
      <c r="B260" s="82" t="str">
        <f t="shared" si="119"/>
        <v/>
      </c>
      <c r="C260" s="82" t="str">
        <f t="shared" si="120"/>
        <v/>
      </c>
      <c r="D260" s="82" t="str">
        <f t="shared" si="121"/>
        <v/>
      </c>
      <c r="E260" s="76" t="str">
        <f>IF($C260="","",IFERROR(INDEX(#REF!,MATCH($C260,#REF!,0)),IF($B260="IMCO Owned",0,100)))</f>
        <v/>
      </c>
      <c r="F260" s="76" t="str">
        <f ca="1">IF($C260="","",$E260*(1+IFERROR(INDEX(OFFSET(#REF!,0,F$2),MATCH(INDEX(#REF!,MATCH($C260,#REF!,0)),#REF!,0)),0)))</f>
        <v/>
      </c>
      <c r="G260" s="76" t="str">
        <f ca="1">IF($C260="","",$E260*(1+IFERROR(INDEX(OFFSET(#REF!,0,G$2),MATCH(INDEX(#REF!,MATCH($C260,#REF!,0)),#REF!,0)),0)))</f>
        <v/>
      </c>
      <c r="H260" s="76" t="str">
        <f ca="1">IF($C260="","",$E260*(1+IFERROR(INDEX(OFFSET(#REF!,0,H$2),MATCH(INDEX(#REF!,MATCH($C260,#REF!,0)),#REF!,0)),0)))</f>
        <v/>
      </c>
      <c r="J260" s="77" t="str">
        <f t="shared" si="129"/>
        <v/>
      </c>
      <c r="K260" s="77" t="str">
        <f t="shared" si="129"/>
        <v/>
      </c>
      <c r="L260" s="77" t="str">
        <f t="shared" si="129"/>
        <v/>
      </c>
      <c r="M260" s="77" t="str">
        <f t="shared" si="129"/>
        <v/>
      </c>
    </row>
    <row r="261" spans="1:13" x14ac:dyDescent="0.25">
      <c r="A261" s="82" t="str" cm="1">
        <f t="array" ref="A261">IF(AND(ISBLANK($N261:$R261)),"",IF(ISBLANK($N261),$A260,INDEX(Mapping!$I:$I,MATCH($N261,Mapping!$H:$H,0))))</f>
        <v/>
      </c>
      <c r="B261" s="82" t="str">
        <f t="shared" si="119"/>
        <v/>
      </c>
      <c r="C261" s="82" t="str">
        <f t="shared" ref="C261:C300" si="130">IF($A261="","",IF(ISBLANK($P261),$C260,TRIM($P261)))</f>
        <v/>
      </c>
      <c r="D261" s="82" t="str">
        <f t="shared" si="121"/>
        <v/>
      </c>
      <c r="E261" s="76" t="str">
        <f>IF($C261="","",IFERROR(INDEX(#REF!,MATCH($C261,#REF!,0)),IF($B261="IMCO Owned",0,100)))</f>
        <v/>
      </c>
      <c r="F261" s="76" t="str">
        <f ca="1">IF($C261="","",$E261*(1+IFERROR(INDEX(OFFSET(#REF!,0,F$2),MATCH(INDEX(#REF!,MATCH($C261,#REF!,0)),#REF!,0)),0)))</f>
        <v/>
      </c>
      <c r="G261" s="76" t="str">
        <f ca="1">IF($C261="","",$E261*(1+IFERROR(INDEX(OFFSET(#REF!,0,G$2),MATCH(INDEX(#REF!,MATCH($C261,#REF!,0)),#REF!,0)),0)))</f>
        <v/>
      </c>
      <c r="H261" s="76" t="str">
        <f ca="1">IF($C261="","",$E261*(1+IFERROR(INDEX(OFFSET(#REF!,0,H$2),MATCH(INDEX(#REF!,MATCH($C261,#REF!,0)),#REF!,0)),0)))</f>
        <v/>
      </c>
      <c r="J261" s="77" t="str">
        <f t="shared" si="129"/>
        <v/>
      </c>
      <c r="K261" s="77" t="str">
        <f t="shared" si="129"/>
        <v/>
      </c>
      <c r="L261" s="77" t="str">
        <f t="shared" si="129"/>
        <v/>
      </c>
      <c r="M261" s="77" t="str">
        <f t="shared" si="129"/>
        <v/>
      </c>
    </row>
    <row r="262" spans="1:13" x14ac:dyDescent="0.25">
      <c r="A262" s="82" t="str" cm="1">
        <f t="array" ref="A262">IF(AND(ISBLANK($N262:$R262)),"",IF(ISBLANK($N262),$A261,INDEX(Mapping!$I:$I,MATCH($N262,Mapping!$H:$H,0))))</f>
        <v/>
      </c>
      <c r="B262" s="82" t="str">
        <f t="shared" si="119"/>
        <v/>
      </c>
      <c r="C262" s="82" t="str">
        <f t="shared" si="130"/>
        <v/>
      </c>
      <c r="D262" s="82" t="str">
        <f t="shared" si="121"/>
        <v/>
      </c>
      <c r="E262" s="76" t="str">
        <f>IF($C262="","",IFERROR(INDEX(#REF!,MATCH($C262,#REF!,0)),IF($B262="IMCO Owned",0,100)))</f>
        <v/>
      </c>
      <c r="F262" s="76" t="str">
        <f ca="1">IF($C262="","",$E262*(1+IFERROR(INDEX(OFFSET(#REF!,0,F$2),MATCH(INDEX(#REF!,MATCH($C262,#REF!,0)),#REF!,0)),0)))</f>
        <v/>
      </c>
      <c r="G262" s="76" t="str">
        <f ca="1">IF($C262="","",$E262*(1+IFERROR(INDEX(OFFSET(#REF!,0,G$2),MATCH(INDEX(#REF!,MATCH($C262,#REF!,0)),#REF!,0)),0)))</f>
        <v/>
      </c>
      <c r="H262" s="76" t="str">
        <f ca="1">IF($C262="","",$E262*(1+IFERROR(INDEX(OFFSET(#REF!,0,H$2),MATCH(INDEX(#REF!,MATCH($C262,#REF!,0)),#REF!,0)),0)))</f>
        <v/>
      </c>
      <c r="J262" s="77" t="str">
        <f t="shared" si="129"/>
        <v/>
      </c>
      <c r="K262" s="77" t="str">
        <f t="shared" si="129"/>
        <v/>
      </c>
      <c r="L262" s="77" t="str">
        <f t="shared" si="129"/>
        <v/>
      </c>
      <c r="M262" s="77" t="str">
        <f t="shared" si="129"/>
        <v/>
      </c>
    </row>
    <row r="263" spans="1:13" x14ac:dyDescent="0.25">
      <c r="A263" s="82" t="str" cm="1">
        <f t="array" ref="A263">IF(AND(ISBLANK($N263:$R263)),"",IF(ISBLANK($N263),$A262,INDEX(Mapping!$I:$I,MATCH($N263,Mapping!$H:$H,0))))</f>
        <v/>
      </c>
      <c r="B263" s="82" t="str">
        <f t="shared" si="119"/>
        <v/>
      </c>
      <c r="C263" s="82" t="str">
        <f t="shared" si="130"/>
        <v/>
      </c>
      <c r="D263" s="82" t="str">
        <f t="shared" si="121"/>
        <v/>
      </c>
      <c r="E263" s="76" t="str">
        <f>IF($C263="","",IFERROR(INDEX(#REF!,MATCH($C263,#REF!,0)),IF($B263="IMCO Owned",0,100)))</f>
        <v/>
      </c>
      <c r="F263" s="76" t="str">
        <f ca="1">IF($C263="","",$E263*(1+IFERROR(INDEX(OFFSET(#REF!,0,F$2),MATCH(INDEX(#REF!,MATCH($C263,#REF!,0)),#REF!,0)),0)))</f>
        <v/>
      </c>
      <c r="G263" s="76" t="str">
        <f ca="1">IF($C263="","",$E263*(1+IFERROR(INDEX(OFFSET(#REF!,0,G$2),MATCH(INDEX(#REF!,MATCH($C263,#REF!,0)),#REF!,0)),0)))</f>
        <v/>
      </c>
      <c r="H263" s="76" t="str">
        <f ca="1">IF($C263="","",$E263*(1+IFERROR(INDEX(OFFSET(#REF!,0,H$2),MATCH(INDEX(#REF!,MATCH($C263,#REF!,0)),#REF!,0)),0)))</f>
        <v/>
      </c>
      <c r="J263" s="77" t="str">
        <f t="shared" si="129"/>
        <v/>
      </c>
      <c r="K263" s="77" t="str">
        <f t="shared" si="129"/>
        <v/>
      </c>
      <c r="L263" s="77" t="str">
        <f t="shared" si="129"/>
        <v/>
      </c>
      <c r="M263" s="77" t="str">
        <f t="shared" si="129"/>
        <v/>
      </c>
    </row>
    <row r="264" spans="1:13" x14ac:dyDescent="0.25">
      <c r="A264" s="82" t="str" cm="1">
        <f t="array" ref="A264">IF(AND(ISBLANK($N264:$R264)),"",IF(ISBLANK($N264),$A263,INDEX(Mapping!$I:$I,MATCH($N264,Mapping!$H:$H,0))))</f>
        <v/>
      </c>
      <c r="B264" s="82" t="str">
        <f t="shared" si="119"/>
        <v/>
      </c>
      <c r="C264" s="82" t="str">
        <f t="shared" si="130"/>
        <v/>
      </c>
      <c r="D264" s="82" t="str">
        <f t="shared" si="121"/>
        <v/>
      </c>
      <c r="E264" s="76" t="str">
        <f>IF($C264="","",IFERROR(INDEX(#REF!,MATCH($C264,#REF!,0)),IF($B264="IMCO Owned",0,100)))</f>
        <v/>
      </c>
      <c r="F264" s="76" t="str">
        <f ca="1">IF($C264="","",$E264*(1+IFERROR(INDEX(OFFSET(#REF!,0,F$2),MATCH(INDEX(#REF!,MATCH($C264,#REF!,0)),#REF!,0)),0)))</f>
        <v/>
      </c>
      <c r="G264" s="76" t="str">
        <f ca="1">IF($C264="","",$E264*(1+IFERROR(INDEX(OFFSET(#REF!,0,G$2),MATCH(INDEX(#REF!,MATCH($C264,#REF!,0)),#REF!,0)),0)))</f>
        <v/>
      </c>
      <c r="H264" s="76" t="str">
        <f ca="1">IF($C264="","",$E264*(1+IFERROR(INDEX(OFFSET(#REF!,0,H$2),MATCH(INDEX(#REF!,MATCH($C264,#REF!,0)),#REF!,0)),0)))</f>
        <v/>
      </c>
      <c r="J264" s="77" t="str">
        <f t="shared" si="129"/>
        <v/>
      </c>
      <c r="K264" s="77" t="str">
        <f t="shared" si="129"/>
        <v/>
      </c>
      <c r="L264" s="77" t="str">
        <f t="shared" si="129"/>
        <v/>
      </c>
      <c r="M264" s="77" t="str">
        <f t="shared" si="129"/>
        <v/>
      </c>
    </row>
    <row r="265" spans="1:13" x14ac:dyDescent="0.25">
      <c r="A265" s="82" t="str" cm="1">
        <f t="array" ref="A265">IF(AND(ISBLANK($N265:$R265)),"",IF(ISBLANK($N265),$A264,INDEX(Mapping!$I:$I,MATCH($N265,Mapping!$H:$H,0))))</f>
        <v/>
      </c>
      <c r="B265" s="82" t="str">
        <f t="shared" si="119"/>
        <v/>
      </c>
      <c r="C265" s="82" t="str">
        <f t="shared" si="130"/>
        <v/>
      </c>
      <c r="D265" s="82" t="str">
        <f t="shared" si="121"/>
        <v/>
      </c>
      <c r="E265" s="76" t="str">
        <f>IF($C265="","",IFERROR(INDEX(#REF!,MATCH($C265,#REF!,0)),IF($B265="IMCO Owned",0,100)))</f>
        <v/>
      </c>
      <c r="F265" s="76" t="str">
        <f ca="1">IF($C265="","",$E265*(1+IFERROR(INDEX(OFFSET(#REF!,0,F$2),MATCH(INDEX(#REF!,MATCH($C265,#REF!,0)),#REF!,0)),0)))</f>
        <v/>
      </c>
      <c r="G265" s="76" t="str">
        <f ca="1">IF($C265="","",$E265*(1+IFERROR(INDEX(OFFSET(#REF!,0,G$2),MATCH(INDEX(#REF!,MATCH($C265,#REF!,0)),#REF!,0)),0)))</f>
        <v/>
      </c>
      <c r="H265" s="76" t="str">
        <f ca="1">IF($C265="","",$E265*(1+IFERROR(INDEX(OFFSET(#REF!,0,H$2),MATCH(INDEX(#REF!,MATCH($C265,#REF!,0)),#REF!,0)),0)))</f>
        <v/>
      </c>
      <c r="J265" s="77" t="str">
        <f t="shared" si="129"/>
        <v/>
      </c>
      <c r="K265" s="77" t="str">
        <f t="shared" si="129"/>
        <v/>
      </c>
      <c r="L265" s="77" t="str">
        <f t="shared" si="129"/>
        <v/>
      </c>
      <c r="M265" s="77" t="str">
        <f t="shared" si="129"/>
        <v/>
      </c>
    </row>
    <row r="266" spans="1:13" x14ac:dyDescent="0.25">
      <c r="A266" s="82" t="str" cm="1">
        <f t="array" ref="A266">IF(AND(ISBLANK($N266:$R266)),"",IF(ISBLANK($N266),$A265,INDEX(Mapping!$I:$I,MATCH($N266,Mapping!$H:$H,0))))</f>
        <v/>
      </c>
      <c r="B266" s="82" t="str">
        <f t="shared" si="119"/>
        <v/>
      </c>
      <c r="C266" s="82" t="str">
        <f t="shared" si="130"/>
        <v/>
      </c>
      <c r="D266" s="82" t="str">
        <f t="shared" si="121"/>
        <v/>
      </c>
      <c r="E266" s="76" t="str">
        <f>IF($C266="","",IFERROR(INDEX(#REF!,MATCH($C266,#REF!,0)),IF($B266="IMCO Owned",0,100)))</f>
        <v/>
      </c>
      <c r="F266" s="76" t="str">
        <f ca="1">IF($C266="","",$E266*(1+IFERROR(INDEX(OFFSET(#REF!,0,F$2),MATCH(INDEX(#REF!,MATCH($C266,#REF!,0)),#REF!,0)),0)))</f>
        <v/>
      </c>
      <c r="G266" s="76" t="str">
        <f ca="1">IF($C266="","",$E266*(1+IFERROR(INDEX(OFFSET(#REF!,0,G$2),MATCH(INDEX(#REF!,MATCH($C266,#REF!,0)),#REF!,0)),0)))</f>
        <v/>
      </c>
      <c r="H266" s="76" t="str">
        <f ca="1">IF($C266="","",$E266*(1+IFERROR(INDEX(OFFSET(#REF!,0,H$2),MATCH(INDEX(#REF!,MATCH($C266,#REF!,0)),#REF!,0)),0)))</f>
        <v/>
      </c>
      <c r="J266" s="77" t="str">
        <f t="shared" si="129"/>
        <v/>
      </c>
      <c r="K266" s="77" t="str">
        <f t="shared" si="129"/>
        <v/>
      </c>
      <c r="L266" s="77" t="str">
        <f t="shared" si="129"/>
        <v/>
      </c>
      <c r="M266" s="77" t="str">
        <f t="shared" si="129"/>
        <v/>
      </c>
    </row>
    <row r="267" spans="1:13" x14ac:dyDescent="0.25">
      <c r="A267" s="82" t="str" cm="1">
        <f t="array" ref="A267">IF(AND(ISBLANK($N267:$R267)),"",IF(ISBLANK($N267),$A266,INDEX(Mapping!$I:$I,MATCH($N267,Mapping!$H:$H,0))))</f>
        <v/>
      </c>
      <c r="B267" s="82" t="str">
        <f t="shared" si="119"/>
        <v/>
      </c>
      <c r="C267" s="82" t="str">
        <f t="shared" si="130"/>
        <v/>
      </c>
      <c r="D267" s="82" t="str">
        <f t="shared" si="121"/>
        <v/>
      </c>
      <c r="E267" s="76" t="str">
        <f>IF($C267="","",IFERROR(INDEX(#REF!,MATCH($C267,#REF!,0)),IF($B267="IMCO Owned",0,100)))</f>
        <v/>
      </c>
      <c r="F267" s="76" t="str">
        <f ca="1">IF($C267="","",$E267*(1+IFERROR(INDEX(OFFSET(#REF!,0,F$2),MATCH(INDEX(#REF!,MATCH($C267,#REF!,0)),#REF!,0)),0)))</f>
        <v/>
      </c>
      <c r="G267" s="76" t="str">
        <f ca="1">IF($C267="","",$E267*(1+IFERROR(INDEX(OFFSET(#REF!,0,G$2),MATCH(INDEX(#REF!,MATCH($C267,#REF!,0)),#REF!,0)),0)))</f>
        <v/>
      </c>
      <c r="H267" s="76" t="str">
        <f ca="1">IF($C267="","",$E267*(1+IFERROR(INDEX(OFFSET(#REF!,0,H$2),MATCH(INDEX(#REF!,MATCH($C267,#REF!,0)),#REF!,0)),0)))</f>
        <v/>
      </c>
      <c r="J267" s="77" t="str">
        <f t="shared" si="129"/>
        <v/>
      </c>
      <c r="K267" s="77" t="str">
        <f t="shared" si="129"/>
        <v/>
      </c>
      <c r="L267" s="77" t="str">
        <f t="shared" si="129"/>
        <v/>
      </c>
      <c r="M267" s="77" t="str">
        <f t="shared" si="129"/>
        <v/>
      </c>
    </row>
    <row r="268" spans="1:13" x14ac:dyDescent="0.25">
      <c r="A268" s="82" t="str" cm="1">
        <f t="array" ref="A268">IF(AND(ISBLANK($N268:$R268)),"",IF(ISBLANK($N268),$A267,INDEX(Mapping!$I:$I,MATCH($N268,Mapping!$H:$H,0))))</f>
        <v/>
      </c>
      <c r="B268" s="82" t="str">
        <f t="shared" si="119"/>
        <v/>
      </c>
      <c r="C268" s="82" t="str">
        <f t="shared" si="130"/>
        <v/>
      </c>
      <c r="D268" s="82" t="str">
        <f t="shared" si="121"/>
        <v/>
      </c>
      <c r="E268" s="76" t="str">
        <f>IF($C268="","",IFERROR(INDEX(#REF!,MATCH($C268,#REF!,0)),IF($B268="IMCO Owned",0,100)))</f>
        <v/>
      </c>
      <c r="F268" s="76" t="str">
        <f ca="1">IF($C268="","",$E268*(1+IFERROR(INDEX(OFFSET(#REF!,0,F$2),MATCH(INDEX(#REF!,MATCH($C268,#REF!,0)),#REF!,0)),0)))</f>
        <v/>
      </c>
      <c r="G268" s="76" t="str">
        <f ca="1">IF($C268="","",$E268*(1+IFERROR(INDEX(OFFSET(#REF!,0,G$2),MATCH(INDEX(#REF!,MATCH($C268,#REF!,0)),#REF!,0)),0)))</f>
        <v/>
      </c>
      <c r="H268" s="76" t="str">
        <f ca="1">IF($C268="","",$E268*(1+IFERROR(INDEX(OFFSET(#REF!,0,H$2),MATCH(INDEX(#REF!,MATCH($C268,#REF!,0)),#REF!,0)),0)))</f>
        <v/>
      </c>
      <c r="J268" s="77" t="str">
        <f t="shared" si="129"/>
        <v/>
      </c>
      <c r="K268" s="77" t="str">
        <f t="shared" si="129"/>
        <v/>
      </c>
      <c r="L268" s="77" t="str">
        <f t="shared" si="129"/>
        <v/>
      </c>
      <c r="M268" s="77" t="str">
        <f t="shared" si="129"/>
        <v/>
      </c>
    </row>
    <row r="269" spans="1:13" x14ac:dyDescent="0.25">
      <c r="A269" s="82" t="str" cm="1">
        <f t="array" ref="A269">IF(AND(ISBLANK($N269:$R269)),"",IF(ISBLANK($N269),$A268,INDEX(Mapping!$I:$I,MATCH($N269,Mapping!$H:$H,0))))</f>
        <v/>
      </c>
      <c r="B269" s="82" t="str">
        <f t="shared" si="119"/>
        <v/>
      </c>
      <c r="C269" s="82" t="str">
        <f t="shared" si="130"/>
        <v/>
      </c>
      <c r="D269" s="82" t="str">
        <f t="shared" si="121"/>
        <v/>
      </c>
      <c r="E269" s="76" t="str">
        <f>IF($C269="","",IFERROR(INDEX(#REF!,MATCH($C269,#REF!,0)),IF($B269="IMCO Owned",0,100)))</f>
        <v/>
      </c>
      <c r="F269" s="76" t="str">
        <f ca="1">IF($C269="","",$E269*(1+IFERROR(INDEX(OFFSET(#REF!,0,F$2),MATCH(INDEX(#REF!,MATCH($C269,#REF!,0)),#REF!,0)),0)))</f>
        <v/>
      </c>
      <c r="G269" s="76" t="str">
        <f ca="1">IF($C269="","",$E269*(1+IFERROR(INDEX(OFFSET(#REF!,0,G$2),MATCH(INDEX(#REF!,MATCH($C269,#REF!,0)),#REF!,0)),0)))</f>
        <v/>
      </c>
      <c r="H269" s="76" t="str">
        <f ca="1">IF($C269="","",$E269*(1+IFERROR(INDEX(OFFSET(#REF!,0,H$2),MATCH(INDEX(#REF!,MATCH($C269,#REF!,0)),#REF!,0)),0)))</f>
        <v/>
      </c>
      <c r="J269" s="77" t="str">
        <f t="shared" si="129"/>
        <v/>
      </c>
      <c r="K269" s="77" t="str">
        <f t="shared" si="129"/>
        <v/>
      </c>
      <c r="L269" s="77" t="str">
        <f t="shared" si="129"/>
        <v/>
      </c>
      <c r="M269" s="77" t="str">
        <f t="shared" si="129"/>
        <v/>
      </c>
    </row>
    <row r="270" spans="1:13" x14ac:dyDescent="0.25">
      <c r="A270" s="82" t="str" cm="1">
        <f t="array" ref="A270">IF(AND(ISBLANK($N270:$R270)),"",IF(ISBLANK($N270),$A269,INDEX(Mapping!$I:$I,MATCH($N270,Mapping!$H:$H,0))))</f>
        <v/>
      </c>
      <c r="B270" s="82" t="str">
        <f t="shared" si="119"/>
        <v/>
      </c>
      <c r="C270" s="82" t="str">
        <f t="shared" si="130"/>
        <v/>
      </c>
      <c r="D270" s="82" t="str">
        <f t="shared" si="121"/>
        <v/>
      </c>
      <c r="E270" s="76" t="str">
        <f>IF($C270="","",IFERROR(INDEX(#REF!,MATCH($C270,#REF!,0)),IF($B270="IMCO Owned",0,100)))</f>
        <v/>
      </c>
      <c r="F270" s="76" t="str">
        <f ca="1">IF($C270="","",$E270*(1+IFERROR(INDEX(OFFSET(#REF!,0,F$2),MATCH(INDEX(#REF!,MATCH($C270,#REF!,0)),#REF!,0)),0)))</f>
        <v/>
      </c>
      <c r="G270" s="76" t="str">
        <f ca="1">IF($C270="","",$E270*(1+IFERROR(INDEX(OFFSET(#REF!,0,G$2),MATCH(INDEX(#REF!,MATCH($C270,#REF!,0)),#REF!,0)),0)))</f>
        <v/>
      </c>
      <c r="H270" s="76" t="str">
        <f ca="1">IF($C270="","",$E270*(1+IFERROR(INDEX(OFFSET(#REF!,0,H$2),MATCH(INDEX(#REF!,MATCH($C270,#REF!,0)),#REF!,0)),0)))</f>
        <v/>
      </c>
      <c r="J270" s="77" t="str">
        <f t="shared" si="129"/>
        <v/>
      </c>
      <c r="K270" s="77" t="str">
        <f t="shared" si="129"/>
        <v/>
      </c>
      <c r="L270" s="77" t="str">
        <f t="shared" si="129"/>
        <v/>
      </c>
      <c r="M270" s="77" t="str">
        <f t="shared" si="129"/>
        <v/>
      </c>
    </row>
    <row r="271" spans="1:13" x14ac:dyDescent="0.25">
      <c r="A271" s="82" t="str" cm="1">
        <f t="array" ref="A271">IF(AND(ISBLANK($N271:$R271)),"",IF(ISBLANK($N271),$A270,INDEX(Mapping!$I:$I,MATCH($N271,Mapping!$H:$H,0))))</f>
        <v/>
      </c>
      <c r="B271" s="82" t="str">
        <f t="shared" si="119"/>
        <v/>
      </c>
      <c r="C271" s="82" t="str">
        <f t="shared" si="130"/>
        <v/>
      </c>
      <c r="D271" s="82" t="str">
        <f t="shared" si="121"/>
        <v/>
      </c>
      <c r="E271" s="76" t="str">
        <f>IF($C271="","",IFERROR(INDEX(#REF!,MATCH($C271,#REF!,0)),IF($B271="IMCO Owned",0,100)))</f>
        <v/>
      </c>
      <c r="F271" s="76" t="str">
        <f ca="1">IF($C271="","",$E271*(1+IFERROR(INDEX(OFFSET(#REF!,0,F$2),MATCH(INDEX(#REF!,MATCH($C271,#REF!,0)),#REF!,0)),0)))</f>
        <v/>
      </c>
      <c r="G271" s="76" t="str">
        <f ca="1">IF($C271="","",$E271*(1+IFERROR(INDEX(OFFSET(#REF!,0,G$2),MATCH(INDEX(#REF!,MATCH($C271,#REF!,0)),#REF!,0)),0)))</f>
        <v/>
      </c>
      <c r="H271" s="76" t="str">
        <f ca="1">IF($C271="","",$E271*(1+IFERROR(INDEX(OFFSET(#REF!,0,H$2),MATCH(INDEX(#REF!,MATCH($C271,#REF!,0)),#REF!,0)),0)))</f>
        <v/>
      </c>
      <c r="J271" s="77" t="str">
        <f t="shared" si="129"/>
        <v/>
      </c>
      <c r="K271" s="77" t="str">
        <f t="shared" si="129"/>
        <v/>
      </c>
      <c r="L271" s="77" t="str">
        <f t="shared" si="129"/>
        <v/>
      </c>
      <c r="M271" s="77" t="str">
        <f t="shared" si="129"/>
        <v/>
      </c>
    </row>
    <row r="272" spans="1:13" x14ac:dyDescent="0.25">
      <c r="A272" s="82" t="str" cm="1">
        <f t="array" ref="A272">IF(AND(ISBLANK($N272:$R272)),"",IF(ISBLANK($N272),$A271,INDEX(Mapping!$I:$I,MATCH($N272,Mapping!$H:$H,0))))</f>
        <v/>
      </c>
      <c r="B272" s="82" t="str">
        <f t="shared" si="119"/>
        <v/>
      </c>
      <c r="C272" s="82" t="str">
        <f t="shared" si="130"/>
        <v/>
      </c>
      <c r="D272" s="82" t="str">
        <f t="shared" si="121"/>
        <v/>
      </c>
      <c r="E272" s="76" t="str">
        <f>IF($C272="","",IFERROR(INDEX(#REF!,MATCH($C272,#REF!,0)),IF($B272="IMCO Owned",0,100)))</f>
        <v/>
      </c>
      <c r="F272" s="76" t="str">
        <f ca="1">IF($C272="","",$E272*(1+IFERROR(INDEX(OFFSET(#REF!,0,F$2),MATCH(INDEX(#REF!,MATCH($C272,#REF!,0)),#REF!,0)),0)))</f>
        <v/>
      </c>
      <c r="G272" s="76" t="str">
        <f ca="1">IF($C272="","",$E272*(1+IFERROR(INDEX(OFFSET(#REF!,0,G$2),MATCH(INDEX(#REF!,MATCH($C272,#REF!,0)),#REF!,0)),0)))</f>
        <v/>
      </c>
      <c r="H272" s="76" t="str">
        <f ca="1">IF($C272="","",$E272*(1+IFERROR(INDEX(OFFSET(#REF!,0,H$2),MATCH(INDEX(#REF!,MATCH($C272,#REF!,0)),#REF!,0)),0)))</f>
        <v/>
      </c>
      <c r="J272" s="77" t="str">
        <f t="shared" si="129"/>
        <v/>
      </c>
      <c r="K272" s="77" t="str">
        <f t="shared" si="129"/>
        <v/>
      </c>
      <c r="L272" s="77" t="str">
        <f t="shared" si="129"/>
        <v/>
      </c>
      <c r="M272" s="77" t="str">
        <f t="shared" si="129"/>
        <v/>
      </c>
    </row>
    <row r="273" spans="1:13" x14ac:dyDescent="0.25">
      <c r="A273" s="82" t="str" cm="1">
        <f t="array" ref="A273">IF(AND(ISBLANK($N273:$R273)),"",IF(ISBLANK($N273),$A272,INDEX(Mapping!$I:$I,MATCH($N273,Mapping!$H:$H,0))))</f>
        <v/>
      </c>
      <c r="B273" s="82" t="str">
        <f t="shared" si="119"/>
        <v/>
      </c>
      <c r="C273" s="82" t="str">
        <f t="shared" si="130"/>
        <v/>
      </c>
      <c r="D273" s="82" t="str">
        <f t="shared" si="121"/>
        <v/>
      </c>
      <c r="E273" s="76" t="str">
        <f>IF($C273="","",IFERROR(INDEX(#REF!,MATCH($C273,#REF!,0)),IF($B273="IMCO Owned",0,100)))</f>
        <v/>
      </c>
      <c r="F273" s="76" t="str">
        <f ca="1">IF($C273="","",$E273*(1+IFERROR(INDEX(OFFSET(#REF!,0,F$2),MATCH(INDEX(#REF!,MATCH($C273,#REF!,0)),#REF!,0)),0)))</f>
        <v/>
      </c>
      <c r="G273" s="76" t="str">
        <f ca="1">IF($C273="","",$E273*(1+IFERROR(INDEX(OFFSET(#REF!,0,G$2),MATCH(INDEX(#REF!,MATCH($C273,#REF!,0)),#REF!,0)),0)))</f>
        <v/>
      </c>
      <c r="H273" s="76" t="str">
        <f ca="1">IF($C273="","",$E273*(1+IFERROR(INDEX(OFFSET(#REF!,0,H$2),MATCH(INDEX(#REF!,MATCH($C273,#REF!,0)),#REF!,0)),0)))</f>
        <v/>
      </c>
      <c r="J273" s="77" t="str">
        <f t="shared" si="129"/>
        <v/>
      </c>
      <c r="K273" s="77" t="str">
        <f t="shared" si="129"/>
        <v/>
      </c>
      <c r="L273" s="77" t="str">
        <f t="shared" si="129"/>
        <v/>
      </c>
      <c r="M273" s="77" t="str">
        <f t="shared" si="129"/>
        <v/>
      </c>
    </row>
    <row r="274" spans="1:13" x14ac:dyDescent="0.25">
      <c r="A274" s="82" t="str" cm="1">
        <f t="array" ref="A274">IF(AND(ISBLANK($N274:$R274)),"",IF(ISBLANK($N274),$A273,INDEX(Mapping!$I:$I,MATCH($N274,Mapping!$H:$H,0))))</f>
        <v/>
      </c>
      <c r="B274" s="82" t="str">
        <f t="shared" si="119"/>
        <v/>
      </c>
      <c r="C274" s="82" t="str">
        <f t="shared" si="130"/>
        <v/>
      </c>
      <c r="D274" s="82" t="str">
        <f t="shared" si="121"/>
        <v/>
      </c>
      <c r="E274" s="76" t="str">
        <f>IF($C274="","",IFERROR(INDEX(#REF!,MATCH($C274,#REF!,0)),IF($B274="IMCO Owned",0,100)))</f>
        <v/>
      </c>
      <c r="F274" s="76" t="str">
        <f ca="1">IF($C274="","",$E274*(1+IFERROR(INDEX(OFFSET(#REF!,0,F$2),MATCH(INDEX(#REF!,MATCH($C274,#REF!,0)),#REF!,0)),0)))</f>
        <v/>
      </c>
      <c r="G274" s="76" t="str">
        <f ca="1">IF($C274="","",$E274*(1+IFERROR(INDEX(OFFSET(#REF!,0,G$2),MATCH(INDEX(#REF!,MATCH($C274,#REF!,0)),#REF!,0)),0)))</f>
        <v/>
      </c>
      <c r="H274" s="76" t="str">
        <f ca="1">IF($C274="","",$E274*(1+IFERROR(INDEX(OFFSET(#REF!,0,H$2),MATCH(INDEX(#REF!,MATCH($C274,#REF!,0)),#REF!,0)),0)))</f>
        <v/>
      </c>
      <c r="J274" s="77" t="str">
        <f t="shared" si="129"/>
        <v/>
      </c>
      <c r="K274" s="77" t="str">
        <f t="shared" si="129"/>
        <v/>
      </c>
      <c r="L274" s="77" t="str">
        <f t="shared" si="129"/>
        <v/>
      </c>
      <c r="M274" s="77" t="str">
        <f t="shared" si="129"/>
        <v/>
      </c>
    </row>
    <row r="275" spans="1:13" x14ac:dyDescent="0.25">
      <c r="A275" s="82" t="str" cm="1">
        <f t="array" ref="A275">IF(AND(ISBLANK($N275:$R275)),"",IF(ISBLANK($N275),$A274,INDEX(Mapping!$I:$I,MATCH($N275,Mapping!$H:$H,0))))</f>
        <v/>
      </c>
      <c r="B275" s="82" t="str">
        <f t="shared" si="119"/>
        <v/>
      </c>
      <c r="C275" s="82" t="str">
        <f t="shared" si="130"/>
        <v/>
      </c>
      <c r="D275" s="82" t="str">
        <f t="shared" si="121"/>
        <v/>
      </c>
      <c r="E275" s="76" t="str">
        <f>IF($C275="","",IFERROR(INDEX(#REF!,MATCH($C275,#REF!,0)),IF($B275="IMCO Owned",0,100)))</f>
        <v/>
      </c>
      <c r="F275" s="76" t="str">
        <f ca="1">IF($C275="","",$E275*(1+IFERROR(INDEX(OFFSET(#REF!,0,F$2),MATCH(INDEX(#REF!,MATCH($C275,#REF!,0)),#REF!,0)),0)))</f>
        <v/>
      </c>
      <c r="G275" s="76" t="str">
        <f ca="1">IF($C275="","",$E275*(1+IFERROR(INDEX(OFFSET(#REF!,0,G$2),MATCH(INDEX(#REF!,MATCH($C275,#REF!,0)),#REF!,0)),0)))</f>
        <v/>
      </c>
      <c r="H275" s="76" t="str">
        <f ca="1">IF($C275="","",$E275*(1+IFERROR(INDEX(OFFSET(#REF!,0,H$2),MATCH(INDEX(#REF!,MATCH($C275,#REF!,0)),#REF!,0)),0)))</f>
        <v/>
      </c>
      <c r="J275" s="77" t="str">
        <f t="shared" si="129"/>
        <v/>
      </c>
      <c r="K275" s="77" t="str">
        <f t="shared" si="129"/>
        <v/>
      </c>
      <c r="L275" s="77" t="str">
        <f t="shared" si="129"/>
        <v/>
      </c>
      <c r="M275" s="77" t="str">
        <f t="shared" si="129"/>
        <v/>
      </c>
    </row>
    <row r="276" spans="1:13" x14ac:dyDescent="0.25">
      <c r="A276" s="82" t="str" cm="1">
        <f t="array" ref="A276">IF(AND(ISBLANK($N276:$R276)),"",IF(ISBLANK($N276),$A275,INDEX(Mapping!$I:$I,MATCH($N276,Mapping!$H:$H,0))))</f>
        <v/>
      </c>
      <c r="B276" s="82" t="str">
        <f t="shared" si="119"/>
        <v/>
      </c>
      <c r="C276" s="82" t="str">
        <f t="shared" si="130"/>
        <v/>
      </c>
      <c r="D276" s="82" t="str">
        <f t="shared" si="121"/>
        <v/>
      </c>
      <c r="E276" s="76" t="str">
        <f>IF($C276="","",IFERROR(INDEX(#REF!,MATCH($C276,#REF!,0)),IF($B276="IMCO Owned",0,100)))</f>
        <v/>
      </c>
      <c r="F276" s="76" t="str">
        <f ca="1">IF($C276="","",$E276*(1+IFERROR(INDEX(OFFSET(#REF!,0,F$2),MATCH(INDEX(#REF!,MATCH($C276,#REF!,0)),#REF!,0)),0)))</f>
        <v/>
      </c>
      <c r="G276" s="76" t="str">
        <f ca="1">IF($C276="","",$E276*(1+IFERROR(INDEX(OFFSET(#REF!,0,G$2),MATCH(INDEX(#REF!,MATCH($C276,#REF!,0)),#REF!,0)),0)))</f>
        <v/>
      </c>
      <c r="H276" s="76" t="str">
        <f ca="1">IF($C276="","",$E276*(1+IFERROR(INDEX(OFFSET(#REF!,0,H$2),MATCH(INDEX(#REF!,MATCH($C276,#REF!,0)),#REF!,0)),0)))</f>
        <v/>
      </c>
      <c r="J276" s="77" t="str">
        <f t="shared" si="129"/>
        <v/>
      </c>
      <c r="K276" s="77" t="str">
        <f t="shared" si="129"/>
        <v/>
      </c>
      <c r="L276" s="77" t="str">
        <f t="shared" si="129"/>
        <v/>
      </c>
      <c r="M276" s="77" t="str">
        <f t="shared" ref="M276:M300" si="131">IF($A276="","",IF($D276,$R276*H276/100*IF($B276="Broker Owned",1,-1),""))</f>
        <v/>
      </c>
    </row>
    <row r="277" spans="1:13" x14ac:dyDescent="0.25">
      <c r="A277" s="82" t="str" cm="1">
        <f t="array" ref="A277">IF(AND(ISBLANK($N277:$R277)),"",IF(ISBLANK($N277),$A276,INDEX(Mapping!$I:$I,MATCH($N277,Mapping!$H:$H,0))))</f>
        <v/>
      </c>
      <c r="B277" s="82" t="str">
        <f t="shared" si="119"/>
        <v/>
      </c>
      <c r="C277" s="82" t="str">
        <f t="shared" si="130"/>
        <v/>
      </c>
      <c r="D277" s="82" t="str">
        <f t="shared" si="121"/>
        <v/>
      </c>
      <c r="E277" s="76" t="str">
        <f>IF($C277="","",IFERROR(INDEX(#REF!,MATCH($C277,#REF!,0)),IF($B277="IMCO Owned",0,100)))</f>
        <v/>
      </c>
      <c r="F277" s="76" t="str">
        <f ca="1">IF($C277="","",$E277*(1+IFERROR(INDEX(OFFSET(#REF!,0,F$2),MATCH(INDEX(#REF!,MATCH($C277,#REF!,0)),#REF!,0)),0)))</f>
        <v/>
      </c>
      <c r="G277" s="76" t="str">
        <f ca="1">IF($C277="","",$E277*(1+IFERROR(INDEX(OFFSET(#REF!,0,G$2),MATCH(INDEX(#REF!,MATCH($C277,#REF!,0)),#REF!,0)),0)))</f>
        <v/>
      </c>
      <c r="H277" s="76" t="str">
        <f ca="1">IF($C277="","",$E277*(1+IFERROR(INDEX(OFFSET(#REF!,0,H$2),MATCH(INDEX(#REF!,MATCH($C277,#REF!,0)),#REF!,0)),0)))</f>
        <v/>
      </c>
      <c r="J277" s="77" t="str">
        <f t="shared" ref="J277:L300" si="132">IF($A277="","",IF($D277,$R277*E277/100*IF($B277="Broker Owned",1,-1),""))</f>
        <v/>
      </c>
      <c r="K277" s="77" t="str">
        <f t="shared" si="132"/>
        <v/>
      </c>
      <c r="L277" s="77" t="str">
        <f t="shared" si="132"/>
        <v/>
      </c>
      <c r="M277" s="77" t="str">
        <f t="shared" si="131"/>
        <v/>
      </c>
    </row>
    <row r="278" spans="1:13" x14ac:dyDescent="0.25">
      <c r="A278" s="82" t="str" cm="1">
        <f t="array" ref="A278">IF(AND(ISBLANK($N278:$R278)),"",IF(ISBLANK($N278),$A277,INDEX(Mapping!$I:$I,MATCH($N278,Mapping!$H:$H,0))))</f>
        <v/>
      </c>
      <c r="B278" s="82" t="str">
        <f t="shared" si="119"/>
        <v/>
      </c>
      <c r="C278" s="82" t="str">
        <f t="shared" si="130"/>
        <v/>
      </c>
      <c r="D278" s="82" t="str">
        <f t="shared" si="121"/>
        <v/>
      </c>
      <c r="E278" s="76" t="str">
        <f>IF($C278="","",IFERROR(INDEX(#REF!,MATCH($C278,#REF!,0)),IF($B278="IMCO Owned",0,100)))</f>
        <v/>
      </c>
      <c r="F278" s="76" t="str">
        <f ca="1">IF($C278="","",$E278*(1+IFERROR(INDEX(OFFSET(#REF!,0,F$2),MATCH(INDEX(#REF!,MATCH($C278,#REF!,0)),#REF!,0)),0)))</f>
        <v/>
      </c>
      <c r="G278" s="76" t="str">
        <f ca="1">IF($C278="","",$E278*(1+IFERROR(INDEX(OFFSET(#REF!,0,G$2),MATCH(INDEX(#REF!,MATCH($C278,#REF!,0)),#REF!,0)),0)))</f>
        <v/>
      </c>
      <c r="H278" s="76" t="str">
        <f ca="1">IF($C278="","",$E278*(1+IFERROR(INDEX(OFFSET(#REF!,0,H$2),MATCH(INDEX(#REF!,MATCH($C278,#REF!,0)),#REF!,0)),0)))</f>
        <v/>
      </c>
      <c r="J278" s="77" t="str">
        <f t="shared" si="132"/>
        <v/>
      </c>
      <c r="K278" s="77" t="str">
        <f t="shared" si="132"/>
        <v/>
      </c>
      <c r="L278" s="77" t="str">
        <f t="shared" si="132"/>
        <v/>
      </c>
      <c r="M278" s="77" t="str">
        <f t="shared" si="131"/>
        <v/>
      </c>
    </row>
    <row r="279" spans="1:13" x14ac:dyDescent="0.25">
      <c r="A279" s="82" t="str" cm="1">
        <f t="array" ref="A279">IF(AND(ISBLANK($N279:$R279)),"",IF(ISBLANK($N279),$A278,INDEX(Mapping!$I:$I,MATCH($N279,Mapping!$H:$H,0))))</f>
        <v/>
      </c>
      <c r="B279" s="82" t="str">
        <f t="shared" si="119"/>
        <v/>
      </c>
      <c r="C279" s="82" t="str">
        <f t="shared" si="130"/>
        <v/>
      </c>
      <c r="D279" s="82" t="str">
        <f t="shared" si="121"/>
        <v/>
      </c>
      <c r="E279" s="76" t="str">
        <f>IF($C279="","",IFERROR(INDEX(#REF!,MATCH($C279,#REF!,0)),IF($B279="IMCO Owned",0,100)))</f>
        <v/>
      </c>
      <c r="F279" s="76" t="str">
        <f ca="1">IF($C279="","",$E279*(1+IFERROR(INDEX(OFFSET(#REF!,0,F$2),MATCH(INDEX(#REF!,MATCH($C279,#REF!,0)),#REF!,0)),0)))</f>
        <v/>
      </c>
      <c r="G279" s="76" t="str">
        <f ca="1">IF($C279="","",$E279*(1+IFERROR(INDEX(OFFSET(#REF!,0,G$2),MATCH(INDEX(#REF!,MATCH($C279,#REF!,0)),#REF!,0)),0)))</f>
        <v/>
      </c>
      <c r="H279" s="76" t="str">
        <f ca="1">IF($C279="","",$E279*(1+IFERROR(INDEX(OFFSET(#REF!,0,H$2),MATCH(INDEX(#REF!,MATCH($C279,#REF!,0)),#REF!,0)),0)))</f>
        <v/>
      </c>
      <c r="J279" s="77" t="str">
        <f t="shared" si="132"/>
        <v/>
      </c>
      <c r="K279" s="77" t="str">
        <f t="shared" si="132"/>
        <v/>
      </c>
      <c r="L279" s="77" t="str">
        <f t="shared" si="132"/>
        <v/>
      </c>
      <c r="M279" s="77" t="str">
        <f t="shared" si="131"/>
        <v/>
      </c>
    </row>
    <row r="280" spans="1:13" x14ac:dyDescent="0.25">
      <c r="A280" s="82" t="str" cm="1">
        <f t="array" ref="A280">IF(AND(ISBLANK($N280:$R280)),"",IF(ISBLANK($N280),$A279,INDEX(Mapping!$I:$I,MATCH($N280,Mapping!$H:$H,0))))</f>
        <v/>
      </c>
      <c r="B280" s="82" t="str">
        <f t="shared" si="119"/>
        <v/>
      </c>
      <c r="C280" s="82" t="str">
        <f t="shared" si="130"/>
        <v/>
      </c>
      <c r="D280" s="82" t="str">
        <f t="shared" si="121"/>
        <v/>
      </c>
      <c r="E280" s="76" t="str">
        <f>IF($C280="","",IFERROR(INDEX(#REF!,MATCH($C280,#REF!,0)),IF($B280="IMCO Owned",0,100)))</f>
        <v/>
      </c>
      <c r="F280" s="76" t="str">
        <f ca="1">IF($C280="","",$E280*(1+IFERROR(INDEX(OFFSET(#REF!,0,F$2),MATCH(INDEX(#REF!,MATCH($C280,#REF!,0)),#REF!,0)),0)))</f>
        <v/>
      </c>
      <c r="G280" s="76" t="str">
        <f ca="1">IF($C280="","",$E280*(1+IFERROR(INDEX(OFFSET(#REF!,0,G$2),MATCH(INDEX(#REF!,MATCH($C280,#REF!,0)),#REF!,0)),0)))</f>
        <v/>
      </c>
      <c r="H280" s="76" t="str">
        <f ca="1">IF($C280="","",$E280*(1+IFERROR(INDEX(OFFSET(#REF!,0,H$2),MATCH(INDEX(#REF!,MATCH($C280,#REF!,0)),#REF!,0)),0)))</f>
        <v/>
      </c>
      <c r="J280" s="77" t="str">
        <f t="shared" si="132"/>
        <v/>
      </c>
      <c r="K280" s="77" t="str">
        <f t="shared" si="132"/>
        <v/>
      </c>
      <c r="L280" s="77" t="str">
        <f t="shared" si="132"/>
        <v/>
      </c>
      <c r="M280" s="77" t="str">
        <f t="shared" si="131"/>
        <v/>
      </c>
    </row>
    <row r="281" spans="1:13" x14ac:dyDescent="0.25">
      <c r="A281" s="82" t="str" cm="1">
        <f t="array" ref="A281">IF(AND(ISBLANK($N281:$R281)),"",IF(ISBLANK($N281),$A280,INDEX(Mapping!$I:$I,MATCH($N281,Mapping!$H:$H,0))))</f>
        <v/>
      </c>
      <c r="B281" s="82" t="str">
        <f t="shared" si="119"/>
        <v/>
      </c>
      <c r="C281" s="82" t="str">
        <f t="shared" si="130"/>
        <v/>
      </c>
      <c r="D281" s="82" t="str">
        <f t="shared" si="121"/>
        <v/>
      </c>
      <c r="E281" s="76" t="str">
        <f>IF($C281="","",IFERROR(INDEX(#REF!,MATCH($C281,#REF!,0)),IF($B281="IMCO Owned",0,100)))</f>
        <v/>
      </c>
      <c r="F281" s="76" t="str">
        <f ca="1">IF($C281="","",$E281*(1+IFERROR(INDEX(OFFSET(#REF!,0,F$2),MATCH(INDEX(#REF!,MATCH($C281,#REF!,0)),#REF!,0)),0)))</f>
        <v/>
      </c>
      <c r="G281" s="76" t="str">
        <f ca="1">IF($C281="","",$E281*(1+IFERROR(INDEX(OFFSET(#REF!,0,G$2),MATCH(INDEX(#REF!,MATCH($C281,#REF!,0)),#REF!,0)),0)))</f>
        <v/>
      </c>
      <c r="H281" s="76" t="str">
        <f ca="1">IF($C281="","",$E281*(1+IFERROR(INDEX(OFFSET(#REF!,0,H$2),MATCH(INDEX(#REF!,MATCH($C281,#REF!,0)),#REF!,0)),0)))</f>
        <v/>
      </c>
      <c r="J281" s="77" t="str">
        <f t="shared" si="132"/>
        <v/>
      </c>
      <c r="K281" s="77" t="str">
        <f t="shared" si="132"/>
        <v/>
      </c>
      <c r="L281" s="77" t="str">
        <f t="shared" si="132"/>
        <v/>
      </c>
      <c r="M281" s="77" t="str">
        <f t="shared" si="131"/>
        <v/>
      </c>
    </row>
    <row r="282" spans="1:13" x14ac:dyDescent="0.25">
      <c r="A282" s="82" t="str" cm="1">
        <f t="array" ref="A282">IF(AND(ISBLANK($N282:$R282)),"",IF(ISBLANK($N282),$A281,INDEX(Mapping!$I:$I,MATCH($N282,Mapping!$H:$H,0))))</f>
        <v/>
      </c>
      <c r="B282" s="82" t="str">
        <f t="shared" si="119"/>
        <v/>
      </c>
      <c r="C282" s="82" t="str">
        <f t="shared" si="130"/>
        <v/>
      </c>
      <c r="D282" s="82" t="str">
        <f t="shared" si="121"/>
        <v/>
      </c>
      <c r="E282" s="76" t="str">
        <f>IF($C282="","",IFERROR(INDEX(#REF!,MATCH($C282,#REF!,0)),IF($B282="IMCO Owned",0,100)))</f>
        <v/>
      </c>
      <c r="F282" s="76" t="str">
        <f ca="1">IF($C282="","",$E282*(1+IFERROR(INDEX(OFFSET(#REF!,0,F$2),MATCH(INDEX(#REF!,MATCH($C282,#REF!,0)),#REF!,0)),0)))</f>
        <v/>
      </c>
      <c r="G282" s="76" t="str">
        <f ca="1">IF($C282="","",$E282*(1+IFERROR(INDEX(OFFSET(#REF!,0,G$2),MATCH(INDEX(#REF!,MATCH($C282,#REF!,0)),#REF!,0)),0)))</f>
        <v/>
      </c>
      <c r="H282" s="76" t="str">
        <f ca="1">IF($C282="","",$E282*(1+IFERROR(INDEX(OFFSET(#REF!,0,H$2),MATCH(INDEX(#REF!,MATCH($C282,#REF!,0)),#REF!,0)),0)))</f>
        <v/>
      </c>
      <c r="J282" s="77" t="str">
        <f t="shared" si="132"/>
        <v/>
      </c>
      <c r="K282" s="77" t="str">
        <f t="shared" si="132"/>
        <v/>
      </c>
      <c r="L282" s="77" t="str">
        <f t="shared" si="132"/>
        <v/>
      </c>
      <c r="M282" s="77" t="str">
        <f t="shared" si="131"/>
        <v/>
      </c>
    </row>
    <row r="283" spans="1:13" x14ac:dyDescent="0.25">
      <c r="A283" s="82" t="str" cm="1">
        <f t="array" ref="A283">IF(AND(ISBLANK($N283:$R283)),"",IF(ISBLANK($N283),$A282,INDEX(Mapping!$I:$I,MATCH($N283,Mapping!$H:$H,0))))</f>
        <v/>
      </c>
      <c r="B283" s="82" t="str">
        <f t="shared" si="119"/>
        <v/>
      </c>
      <c r="C283" s="82" t="str">
        <f t="shared" si="130"/>
        <v/>
      </c>
      <c r="D283" s="82" t="str">
        <f t="shared" si="121"/>
        <v/>
      </c>
      <c r="E283" s="76" t="str">
        <f>IF($C283="","",IFERROR(INDEX(#REF!,MATCH($C283,#REF!,0)),IF($B283="IMCO Owned",0,100)))</f>
        <v/>
      </c>
      <c r="F283" s="76" t="str">
        <f ca="1">IF($C283="","",$E283*(1+IFERROR(INDEX(OFFSET(#REF!,0,F$2),MATCH(INDEX(#REF!,MATCH($C283,#REF!,0)),#REF!,0)),0)))</f>
        <v/>
      </c>
      <c r="G283" s="76" t="str">
        <f ca="1">IF($C283="","",$E283*(1+IFERROR(INDEX(OFFSET(#REF!,0,G$2),MATCH(INDEX(#REF!,MATCH($C283,#REF!,0)),#REF!,0)),0)))</f>
        <v/>
      </c>
      <c r="H283" s="76" t="str">
        <f ca="1">IF($C283="","",$E283*(1+IFERROR(INDEX(OFFSET(#REF!,0,H$2),MATCH(INDEX(#REF!,MATCH($C283,#REF!,0)),#REF!,0)),0)))</f>
        <v/>
      </c>
      <c r="J283" s="77" t="str">
        <f t="shared" si="132"/>
        <v/>
      </c>
      <c r="K283" s="77" t="str">
        <f t="shared" si="132"/>
        <v/>
      </c>
      <c r="L283" s="77" t="str">
        <f t="shared" si="132"/>
        <v/>
      </c>
      <c r="M283" s="77" t="str">
        <f t="shared" si="131"/>
        <v/>
      </c>
    </row>
    <row r="284" spans="1:13" x14ac:dyDescent="0.25">
      <c r="A284" s="82" t="str" cm="1">
        <f t="array" ref="A284">IF(AND(ISBLANK($N284:$R284)),"",IF(ISBLANK($N284),$A283,INDEX(Mapping!$I:$I,MATCH($N284,Mapping!$H:$H,0))))</f>
        <v/>
      </c>
      <c r="B284" s="82" t="str">
        <f t="shared" si="119"/>
        <v/>
      </c>
      <c r="C284" s="82" t="str">
        <f t="shared" si="130"/>
        <v/>
      </c>
      <c r="D284" s="82" t="str">
        <f t="shared" si="121"/>
        <v/>
      </c>
      <c r="E284" s="76" t="str">
        <f>IF($C284="","",IFERROR(INDEX(#REF!,MATCH($C284,#REF!,0)),IF($B284="IMCO Owned",0,100)))</f>
        <v/>
      </c>
      <c r="F284" s="76" t="str">
        <f ca="1">IF($C284="","",$E284*(1+IFERROR(INDEX(OFFSET(#REF!,0,F$2),MATCH(INDEX(#REF!,MATCH($C284,#REF!,0)),#REF!,0)),0)))</f>
        <v/>
      </c>
      <c r="G284" s="76" t="str">
        <f ca="1">IF($C284="","",$E284*(1+IFERROR(INDEX(OFFSET(#REF!,0,G$2),MATCH(INDEX(#REF!,MATCH($C284,#REF!,0)),#REF!,0)),0)))</f>
        <v/>
      </c>
      <c r="H284" s="76" t="str">
        <f ca="1">IF($C284="","",$E284*(1+IFERROR(INDEX(OFFSET(#REF!,0,H$2),MATCH(INDEX(#REF!,MATCH($C284,#REF!,0)),#REF!,0)),0)))</f>
        <v/>
      </c>
      <c r="J284" s="77" t="str">
        <f t="shared" si="132"/>
        <v/>
      </c>
      <c r="K284" s="77" t="str">
        <f t="shared" si="132"/>
        <v/>
      </c>
      <c r="L284" s="77" t="str">
        <f t="shared" si="132"/>
        <v/>
      </c>
      <c r="M284" s="77" t="str">
        <f t="shared" si="131"/>
        <v/>
      </c>
    </row>
    <row r="285" spans="1:13" x14ac:dyDescent="0.25">
      <c r="A285" s="82" t="str" cm="1">
        <f t="array" ref="A285">IF(AND(ISBLANK($N285:$R285)),"",IF(ISBLANK($N285),$A284,INDEX(Mapping!$I:$I,MATCH($N285,Mapping!$H:$H,0))))</f>
        <v/>
      </c>
      <c r="B285" s="82" t="str">
        <f t="shared" si="119"/>
        <v/>
      </c>
      <c r="C285" s="82" t="str">
        <f t="shared" si="130"/>
        <v/>
      </c>
      <c r="D285" s="82" t="str">
        <f t="shared" si="121"/>
        <v/>
      </c>
      <c r="E285" s="76" t="str">
        <f>IF($C285="","",IFERROR(INDEX(#REF!,MATCH($C285,#REF!,0)),IF($B285="IMCO Owned",0,100)))</f>
        <v/>
      </c>
      <c r="F285" s="76" t="str">
        <f ca="1">IF($C285="","",$E285*(1+IFERROR(INDEX(OFFSET(#REF!,0,F$2),MATCH(INDEX(#REF!,MATCH($C285,#REF!,0)),#REF!,0)),0)))</f>
        <v/>
      </c>
      <c r="G285" s="76" t="str">
        <f ca="1">IF($C285="","",$E285*(1+IFERROR(INDEX(OFFSET(#REF!,0,G$2),MATCH(INDEX(#REF!,MATCH($C285,#REF!,0)),#REF!,0)),0)))</f>
        <v/>
      </c>
      <c r="H285" s="76" t="str">
        <f ca="1">IF($C285="","",$E285*(1+IFERROR(INDEX(OFFSET(#REF!,0,H$2),MATCH(INDEX(#REF!,MATCH($C285,#REF!,0)),#REF!,0)),0)))</f>
        <v/>
      </c>
      <c r="J285" s="77" t="str">
        <f t="shared" si="132"/>
        <v/>
      </c>
      <c r="K285" s="77" t="str">
        <f t="shared" si="132"/>
        <v/>
      </c>
      <c r="L285" s="77" t="str">
        <f t="shared" si="132"/>
        <v/>
      </c>
      <c r="M285" s="77" t="str">
        <f t="shared" si="131"/>
        <v/>
      </c>
    </row>
    <row r="286" spans="1:13" x14ac:dyDescent="0.25">
      <c r="A286" s="82" t="str" cm="1">
        <f t="array" ref="A286">IF(AND(ISBLANK($N286:$R286)),"",IF(ISBLANK($N286),$A285,INDEX(Mapping!$I:$I,MATCH($N286,Mapping!$H:$H,0))))</f>
        <v/>
      </c>
      <c r="B286" s="82" t="str">
        <f t="shared" si="119"/>
        <v/>
      </c>
      <c r="C286" s="82" t="str">
        <f t="shared" si="130"/>
        <v/>
      </c>
      <c r="D286" s="82" t="str">
        <f t="shared" si="121"/>
        <v/>
      </c>
      <c r="E286" s="76" t="str">
        <f>IF($C286="","",IFERROR(INDEX(#REF!,MATCH($C286,#REF!,0)),IF($B286="IMCO Owned",0,100)))</f>
        <v/>
      </c>
      <c r="F286" s="76" t="str">
        <f ca="1">IF($C286="","",$E286*(1+IFERROR(INDEX(OFFSET(#REF!,0,F$2),MATCH(INDEX(#REF!,MATCH($C286,#REF!,0)),#REF!,0)),0)))</f>
        <v/>
      </c>
      <c r="G286" s="76" t="str">
        <f ca="1">IF($C286="","",$E286*(1+IFERROR(INDEX(OFFSET(#REF!,0,G$2),MATCH(INDEX(#REF!,MATCH($C286,#REF!,0)),#REF!,0)),0)))</f>
        <v/>
      </c>
      <c r="H286" s="76" t="str">
        <f ca="1">IF($C286="","",$E286*(1+IFERROR(INDEX(OFFSET(#REF!,0,H$2),MATCH(INDEX(#REF!,MATCH($C286,#REF!,0)),#REF!,0)),0)))</f>
        <v/>
      </c>
      <c r="J286" s="77" t="str">
        <f t="shared" si="132"/>
        <v/>
      </c>
      <c r="K286" s="77" t="str">
        <f t="shared" si="132"/>
        <v/>
      </c>
      <c r="L286" s="77" t="str">
        <f t="shared" si="132"/>
        <v/>
      </c>
      <c r="M286" s="77" t="str">
        <f t="shared" si="131"/>
        <v/>
      </c>
    </row>
    <row r="287" spans="1:13" x14ac:dyDescent="0.25">
      <c r="A287" s="82" t="str" cm="1">
        <f t="array" ref="A287">IF(AND(ISBLANK($N287:$R287)),"",IF(ISBLANK($N287),$A286,INDEX(Mapping!$I:$I,MATCH($N287,Mapping!$H:$H,0))))</f>
        <v/>
      </c>
      <c r="B287" s="82" t="str">
        <f t="shared" si="119"/>
        <v/>
      </c>
      <c r="C287" s="82" t="str">
        <f t="shared" si="130"/>
        <v/>
      </c>
      <c r="D287" s="82" t="str">
        <f t="shared" si="121"/>
        <v/>
      </c>
      <c r="E287" s="76" t="str">
        <f>IF($C287="","",IFERROR(INDEX(#REF!,MATCH($C287,#REF!,0)),IF($B287="IMCO Owned",0,100)))</f>
        <v/>
      </c>
      <c r="F287" s="76" t="str">
        <f ca="1">IF($C287="","",$E287*(1+IFERROR(INDEX(OFFSET(#REF!,0,F$2),MATCH(INDEX(#REF!,MATCH($C287,#REF!,0)),#REF!,0)),0)))</f>
        <v/>
      </c>
      <c r="G287" s="76" t="str">
        <f ca="1">IF($C287="","",$E287*(1+IFERROR(INDEX(OFFSET(#REF!,0,G$2),MATCH(INDEX(#REF!,MATCH($C287,#REF!,0)),#REF!,0)),0)))</f>
        <v/>
      </c>
      <c r="H287" s="76" t="str">
        <f ca="1">IF($C287="","",$E287*(1+IFERROR(INDEX(OFFSET(#REF!,0,H$2),MATCH(INDEX(#REF!,MATCH($C287,#REF!,0)),#REF!,0)),0)))</f>
        <v/>
      </c>
      <c r="J287" s="77" t="str">
        <f t="shared" si="132"/>
        <v/>
      </c>
      <c r="K287" s="77" t="str">
        <f t="shared" si="132"/>
        <v/>
      </c>
      <c r="L287" s="77" t="str">
        <f t="shared" si="132"/>
        <v/>
      </c>
      <c r="M287" s="77" t="str">
        <f t="shared" si="131"/>
        <v/>
      </c>
    </row>
    <row r="288" spans="1:13" x14ac:dyDescent="0.25">
      <c r="A288" s="82" t="str" cm="1">
        <f t="array" ref="A288">IF(AND(ISBLANK($N288:$R288)),"",IF(ISBLANK($N288),$A287,INDEX(Mapping!$I:$I,MATCH($N288,Mapping!$H:$H,0))))</f>
        <v/>
      </c>
      <c r="B288" s="82" t="str">
        <f t="shared" si="119"/>
        <v/>
      </c>
      <c r="C288" s="82" t="str">
        <f t="shared" si="130"/>
        <v/>
      </c>
      <c r="D288" s="82" t="str">
        <f t="shared" si="121"/>
        <v/>
      </c>
      <c r="E288" s="76" t="str">
        <f>IF($C288="","",IFERROR(INDEX(#REF!,MATCH($C288,#REF!,0)),IF($B288="IMCO Owned",0,100)))</f>
        <v/>
      </c>
      <c r="F288" s="76" t="str">
        <f ca="1">IF($C288="","",$E288*(1+IFERROR(INDEX(OFFSET(#REF!,0,F$2),MATCH(INDEX(#REF!,MATCH($C288,#REF!,0)),#REF!,0)),0)))</f>
        <v/>
      </c>
      <c r="G288" s="76" t="str">
        <f ca="1">IF($C288="","",$E288*(1+IFERROR(INDEX(OFFSET(#REF!,0,G$2),MATCH(INDEX(#REF!,MATCH($C288,#REF!,0)),#REF!,0)),0)))</f>
        <v/>
      </c>
      <c r="H288" s="76" t="str">
        <f ca="1">IF($C288="","",$E288*(1+IFERROR(INDEX(OFFSET(#REF!,0,H$2),MATCH(INDEX(#REF!,MATCH($C288,#REF!,0)),#REF!,0)),0)))</f>
        <v/>
      </c>
      <c r="J288" s="77" t="str">
        <f t="shared" si="132"/>
        <v/>
      </c>
      <c r="K288" s="77" t="str">
        <f t="shared" si="132"/>
        <v/>
      </c>
      <c r="L288" s="77" t="str">
        <f t="shared" si="132"/>
        <v/>
      </c>
      <c r="M288" s="77" t="str">
        <f t="shared" si="131"/>
        <v/>
      </c>
    </row>
    <row r="289" spans="1:13" x14ac:dyDescent="0.25">
      <c r="A289" s="82" t="str" cm="1">
        <f t="array" ref="A289">IF(AND(ISBLANK($N289:$R289)),"",IF(ISBLANK($N289),$A288,INDEX(Mapping!$I:$I,MATCH($N289,Mapping!$H:$H,0))))</f>
        <v/>
      </c>
      <c r="B289" s="82" t="str">
        <f t="shared" si="119"/>
        <v/>
      </c>
      <c r="C289" s="82" t="str">
        <f t="shared" si="130"/>
        <v/>
      </c>
      <c r="D289" s="82" t="str">
        <f t="shared" si="121"/>
        <v/>
      </c>
      <c r="E289" s="76" t="str">
        <f>IF($C289="","",IFERROR(INDEX(#REF!,MATCH($C289,#REF!,0)),IF($B289="IMCO Owned",0,100)))</f>
        <v/>
      </c>
      <c r="F289" s="76" t="str">
        <f ca="1">IF($C289="","",$E289*(1+IFERROR(INDEX(OFFSET(#REF!,0,F$2),MATCH(INDEX(#REF!,MATCH($C289,#REF!,0)),#REF!,0)),0)))</f>
        <v/>
      </c>
      <c r="G289" s="76" t="str">
        <f ca="1">IF($C289="","",$E289*(1+IFERROR(INDEX(OFFSET(#REF!,0,G$2),MATCH(INDEX(#REF!,MATCH($C289,#REF!,0)),#REF!,0)),0)))</f>
        <v/>
      </c>
      <c r="H289" s="76" t="str">
        <f ca="1">IF($C289="","",$E289*(1+IFERROR(INDEX(OFFSET(#REF!,0,H$2),MATCH(INDEX(#REF!,MATCH($C289,#REF!,0)),#REF!,0)),0)))</f>
        <v/>
      </c>
      <c r="J289" s="77" t="str">
        <f t="shared" si="132"/>
        <v/>
      </c>
      <c r="K289" s="77" t="str">
        <f t="shared" si="132"/>
        <v/>
      </c>
      <c r="L289" s="77" t="str">
        <f t="shared" si="132"/>
        <v/>
      </c>
      <c r="M289" s="77" t="str">
        <f t="shared" si="131"/>
        <v/>
      </c>
    </row>
    <row r="290" spans="1:13" x14ac:dyDescent="0.25">
      <c r="A290" s="82" t="str" cm="1">
        <f t="array" ref="A290">IF(AND(ISBLANK($N290:$R290)),"",IF(ISBLANK($N290),$A289,INDEX(Mapping!$I:$I,MATCH($N290,Mapping!$H:$H,0))))</f>
        <v/>
      </c>
      <c r="B290" s="82" t="str">
        <f t="shared" si="119"/>
        <v/>
      </c>
      <c r="C290" s="82" t="str">
        <f t="shared" si="130"/>
        <v/>
      </c>
      <c r="D290" s="82" t="str">
        <f t="shared" si="121"/>
        <v/>
      </c>
      <c r="E290" s="76" t="str">
        <f>IF($C290="","",IFERROR(INDEX(#REF!,MATCH($C290,#REF!,0)),IF($B290="IMCO Owned",0,100)))</f>
        <v/>
      </c>
      <c r="F290" s="76" t="str">
        <f ca="1">IF($C290="","",$E290*(1+IFERROR(INDEX(OFFSET(#REF!,0,F$2),MATCH(INDEX(#REF!,MATCH($C290,#REF!,0)),#REF!,0)),0)))</f>
        <v/>
      </c>
      <c r="G290" s="76" t="str">
        <f ca="1">IF($C290="","",$E290*(1+IFERROR(INDEX(OFFSET(#REF!,0,G$2),MATCH(INDEX(#REF!,MATCH($C290,#REF!,0)),#REF!,0)),0)))</f>
        <v/>
      </c>
      <c r="H290" s="76" t="str">
        <f ca="1">IF($C290="","",$E290*(1+IFERROR(INDEX(OFFSET(#REF!,0,H$2),MATCH(INDEX(#REF!,MATCH($C290,#REF!,0)),#REF!,0)),0)))</f>
        <v/>
      </c>
      <c r="J290" s="77" t="str">
        <f t="shared" si="132"/>
        <v/>
      </c>
      <c r="K290" s="77" t="str">
        <f t="shared" si="132"/>
        <v/>
      </c>
      <c r="L290" s="77" t="str">
        <f t="shared" si="132"/>
        <v/>
      </c>
      <c r="M290" s="77" t="str">
        <f t="shared" si="131"/>
        <v/>
      </c>
    </row>
    <row r="291" spans="1:13" x14ac:dyDescent="0.25">
      <c r="A291" s="82" t="str" cm="1">
        <f t="array" ref="A291">IF(AND(ISBLANK($N291:$R291)),"",IF(ISBLANK($N291),$A290,INDEX(Mapping!$I:$I,MATCH($N291,Mapping!$H:$H,0))))</f>
        <v/>
      </c>
      <c r="B291" s="82" t="str">
        <f t="shared" si="119"/>
        <v/>
      </c>
      <c r="C291" s="82" t="str">
        <f t="shared" si="130"/>
        <v/>
      </c>
      <c r="D291" s="82" t="str">
        <f t="shared" si="121"/>
        <v/>
      </c>
      <c r="E291" s="76" t="str">
        <f>IF($C291="","",IFERROR(INDEX(#REF!,MATCH($C291,#REF!,0)),IF($B291="IMCO Owned",0,100)))</f>
        <v/>
      </c>
      <c r="F291" s="76" t="str">
        <f ca="1">IF($C291="","",$E291*(1+IFERROR(INDEX(OFFSET(#REF!,0,F$2),MATCH(INDEX(#REF!,MATCH($C291,#REF!,0)),#REF!,0)),0)))</f>
        <v/>
      </c>
      <c r="G291" s="76" t="str">
        <f ca="1">IF($C291="","",$E291*(1+IFERROR(INDEX(OFFSET(#REF!,0,G$2),MATCH(INDEX(#REF!,MATCH($C291,#REF!,0)),#REF!,0)),0)))</f>
        <v/>
      </c>
      <c r="H291" s="76" t="str">
        <f ca="1">IF($C291="","",$E291*(1+IFERROR(INDEX(OFFSET(#REF!,0,H$2),MATCH(INDEX(#REF!,MATCH($C291,#REF!,0)),#REF!,0)),0)))</f>
        <v/>
      </c>
      <c r="J291" s="77" t="str">
        <f t="shared" si="132"/>
        <v/>
      </c>
      <c r="K291" s="77" t="str">
        <f t="shared" si="132"/>
        <v/>
      </c>
      <c r="L291" s="77" t="str">
        <f t="shared" si="132"/>
        <v/>
      </c>
      <c r="M291" s="77" t="str">
        <f t="shared" si="131"/>
        <v/>
      </c>
    </row>
    <row r="292" spans="1:13" x14ac:dyDescent="0.25">
      <c r="A292" s="82" t="str" cm="1">
        <f t="array" ref="A292">IF(AND(ISBLANK($N292:$R292)),"",IF(ISBLANK($N292),$A291,INDEX(Mapping!$I:$I,MATCH($N292,Mapping!$H:$H,0))))</f>
        <v/>
      </c>
      <c r="B292" s="82" t="str">
        <f t="shared" si="119"/>
        <v/>
      </c>
      <c r="C292" s="82" t="str">
        <f t="shared" si="130"/>
        <v/>
      </c>
      <c r="D292" s="82" t="str">
        <f t="shared" si="121"/>
        <v/>
      </c>
      <c r="E292" s="76" t="str">
        <f>IF($C292="","",IFERROR(INDEX(#REF!,MATCH($C292,#REF!,0)),IF($B292="IMCO Owned",0,100)))</f>
        <v/>
      </c>
      <c r="F292" s="76" t="str">
        <f ca="1">IF($C292="","",$E292*(1+IFERROR(INDEX(OFFSET(#REF!,0,F$2),MATCH(INDEX(#REF!,MATCH($C292,#REF!,0)),#REF!,0)),0)))</f>
        <v/>
      </c>
      <c r="G292" s="76" t="str">
        <f ca="1">IF($C292="","",$E292*(1+IFERROR(INDEX(OFFSET(#REF!,0,G$2),MATCH(INDEX(#REF!,MATCH($C292,#REF!,0)),#REF!,0)),0)))</f>
        <v/>
      </c>
      <c r="H292" s="76" t="str">
        <f ca="1">IF($C292="","",$E292*(1+IFERROR(INDEX(OFFSET(#REF!,0,H$2),MATCH(INDEX(#REF!,MATCH($C292,#REF!,0)),#REF!,0)),0)))</f>
        <v/>
      </c>
      <c r="J292" s="77" t="str">
        <f t="shared" si="132"/>
        <v/>
      </c>
      <c r="K292" s="77" t="str">
        <f t="shared" si="132"/>
        <v/>
      </c>
      <c r="L292" s="77" t="str">
        <f t="shared" si="132"/>
        <v/>
      </c>
      <c r="M292" s="77" t="str">
        <f t="shared" si="131"/>
        <v/>
      </c>
    </row>
    <row r="293" spans="1:13" x14ac:dyDescent="0.25">
      <c r="A293" s="82" t="str" cm="1">
        <f t="array" ref="A293">IF(AND(ISBLANK($N293:$R293)),"",IF(ISBLANK($N293),$A292,INDEX(Mapping!$I:$I,MATCH($N293,Mapping!$H:$H,0))))</f>
        <v/>
      </c>
      <c r="B293" s="82" t="str">
        <f t="shared" si="119"/>
        <v/>
      </c>
      <c r="C293" s="82" t="str">
        <f t="shared" si="130"/>
        <v/>
      </c>
      <c r="D293" s="82" t="str">
        <f t="shared" si="121"/>
        <v/>
      </c>
      <c r="E293" s="76" t="str">
        <f>IF($C293="","",IFERROR(INDEX(#REF!,MATCH($C293,#REF!,0)),IF($B293="IMCO Owned",0,100)))</f>
        <v/>
      </c>
      <c r="F293" s="76" t="str">
        <f ca="1">IF($C293="","",$E293*(1+IFERROR(INDEX(OFFSET(#REF!,0,F$2),MATCH(INDEX(#REF!,MATCH($C293,#REF!,0)),#REF!,0)),0)))</f>
        <v/>
      </c>
      <c r="G293" s="76" t="str">
        <f ca="1">IF($C293="","",$E293*(1+IFERROR(INDEX(OFFSET(#REF!,0,G$2),MATCH(INDEX(#REF!,MATCH($C293,#REF!,0)),#REF!,0)),0)))</f>
        <v/>
      </c>
      <c r="H293" s="76" t="str">
        <f ca="1">IF($C293="","",$E293*(1+IFERROR(INDEX(OFFSET(#REF!,0,H$2),MATCH(INDEX(#REF!,MATCH($C293,#REF!,0)),#REF!,0)),0)))</f>
        <v/>
      </c>
      <c r="J293" s="77" t="str">
        <f t="shared" si="132"/>
        <v/>
      </c>
      <c r="K293" s="77" t="str">
        <f t="shared" si="132"/>
        <v/>
      </c>
      <c r="L293" s="77" t="str">
        <f t="shared" si="132"/>
        <v/>
      </c>
      <c r="M293" s="77" t="str">
        <f t="shared" si="131"/>
        <v/>
      </c>
    </row>
    <row r="294" spans="1:13" x14ac:dyDescent="0.25">
      <c r="A294" s="82" t="str" cm="1">
        <f t="array" ref="A294">IF(AND(ISBLANK($N294:$R294)),"",IF(ISBLANK($N294),$A293,INDEX(Mapping!$I:$I,MATCH($N294,Mapping!$H:$H,0))))</f>
        <v/>
      </c>
      <c r="B294" s="82" t="str">
        <f t="shared" si="119"/>
        <v/>
      </c>
      <c r="C294" s="82" t="str">
        <f t="shared" si="130"/>
        <v/>
      </c>
      <c r="D294" s="82" t="str">
        <f t="shared" si="121"/>
        <v/>
      </c>
      <c r="E294" s="76" t="str">
        <f>IF($C294="","",IFERROR(INDEX(#REF!,MATCH($C294,#REF!,0)),IF($B294="IMCO Owned",0,100)))</f>
        <v/>
      </c>
      <c r="F294" s="76" t="str">
        <f ca="1">IF($C294="","",$E294*(1+IFERROR(INDEX(OFFSET(#REF!,0,F$2),MATCH(INDEX(#REF!,MATCH($C294,#REF!,0)),#REF!,0)),0)))</f>
        <v/>
      </c>
      <c r="G294" s="76" t="str">
        <f ca="1">IF($C294="","",$E294*(1+IFERROR(INDEX(OFFSET(#REF!,0,G$2),MATCH(INDEX(#REF!,MATCH($C294,#REF!,0)),#REF!,0)),0)))</f>
        <v/>
      </c>
      <c r="H294" s="76" t="str">
        <f ca="1">IF($C294="","",$E294*(1+IFERROR(INDEX(OFFSET(#REF!,0,H$2),MATCH(INDEX(#REF!,MATCH($C294,#REF!,0)),#REF!,0)),0)))</f>
        <v/>
      </c>
      <c r="J294" s="77" t="str">
        <f t="shared" si="132"/>
        <v/>
      </c>
      <c r="K294" s="77" t="str">
        <f t="shared" si="132"/>
        <v/>
      </c>
      <c r="L294" s="77" t="str">
        <f t="shared" si="132"/>
        <v/>
      </c>
      <c r="M294" s="77" t="str">
        <f t="shared" si="131"/>
        <v/>
      </c>
    </row>
    <row r="295" spans="1:13" x14ac:dyDescent="0.25">
      <c r="A295" s="82" t="str" cm="1">
        <f t="array" ref="A295">IF(AND(ISBLANK($N295:$R295)),"",IF(ISBLANK($N295),$A294,INDEX(Mapping!$I:$I,MATCH($N295,Mapping!$H:$H,0))))</f>
        <v/>
      </c>
      <c r="B295" s="82" t="str">
        <f t="shared" si="119"/>
        <v/>
      </c>
      <c r="C295" s="82" t="str">
        <f t="shared" si="130"/>
        <v/>
      </c>
      <c r="D295" s="82" t="str">
        <f t="shared" si="121"/>
        <v/>
      </c>
      <c r="E295" s="76" t="str">
        <f>IF($C295="","",IFERROR(INDEX(#REF!,MATCH($C295,#REF!,0)),IF($B295="IMCO Owned",0,100)))</f>
        <v/>
      </c>
      <c r="F295" s="76" t="str">
        <f ca="1">IF($C295="","",$E295*(1+IFERROR(INDEX(OFFSET(#REF!,0,F$2),MATCH(INDEX(#REF!,MATCH($C295,#REF!,0)),#REF!,0)),0)))</f>
        <v/>
      </c>
      <c r="G295" s="76" t="str">
        <f ca="1">IF($C295="","",$E295*(1+IFERROR(INDEX(OFFSET(#REF!,0,G$2),MATCH(INDEX(#REF!,MATCH($C295,#REF!,0)),#REF!,0)),0)))</f>
        <v/>
      </c>
      <c r="H295" s="76" t="str">
        <f ca="1">IF($C295="","",$E295*(1+IFERROR(INDEX(OFFSET(#REF!,0,H$2),MATCH(INDEX(#REF!,MATCH($C295,#REF!,0)),#REF!,0)),0)))</f>
        <v/>
      </c>
      <c r="J295" s="77" t="str">
        <f t="shared" si="132"/>
        <v/>
      </c>
      <c r="K295" s="77" t="str">
        <f t="shared" si="132"/>
        <v/>
      </c>
      <c r="L295" s="77" t="str">
        <f t="shared" si="132"/>
        <v/>
      </c>
      <c r="M295" s="77" t="str">
        <f t="shared" si="131"/>
        <v/>
      </c>
    </row>
    <row r="296" spans="1:13" x14ac:dyDescent="0.25">
      <c r="A296" s="82" t="str" cm="1">
        <f t="array" ref="A296">IF(AND(ISBLANK($N296:$R296)),"",IF(ISBLANK($N296),$A295,INDEX(Mapping!$I:$I,MATCH($N296,Mapping!$H:$H,0))))</f>
        <v/>
      </c>
      <c r="B296" s="82" t="str">
        <f t="shared" si="119"/>
        <v/>
      </c>
      <c r="C296" s="82" t="str">
        <f t="shared" si="130"/>
        <v/>
      </c>
      <c r="D296" s="82" t="str">
        <f t="shared" si="121"/>
        <v/>
      </c>
      <c r="E296" s="76" t="str">
        <f>IF($C296="","",IFERROR(INDEX(#REF!,MATCH($C296,#REF!,0)),IF($B296="IMCO Owned",0,100)))</f>
        <v/>
      </c>
      <c r="F296" s="76" t="str">
        <f ca="1">IF($C296="","",$E296*(1+IFERROR(INDEX(OFFSET(#REF!,0,F$2),MATCH(INDEX(#REF!,MATCH($C296,#REF!,0)),#REF!,0)),0)))</f>
        <v/>
      </c>
      <c r="G296" s="76" t="str">
        <f ca="1">IF($C296="","",$E296*(1+IFERROR(INDEX(OFFSET(#REF!,0,G$2),MATCH(INDEX(#REF!,MATCH($C296,#REF!,0)),#REF!,0)),0)))</f>
        <v/>
      </c>
      <c r="H296" s="76" t="str">
        <f ca="1">IF($C296="","",$E296*(1+IFERROR(INDEX(OFFSET(#REF!,0,H$2),MATCH(INDEX(#REF!,MATCH($C296,#REF!,0)),#REF!,0)),0)))</f>
        <v/>
      </c>
      <c r="J296" s="77" t="str">
        <f t="shared" si="132"/>
        <v/>
      </c>
      <c r="K296" s="77" t="str">
        <f t="shared" si="132"/>
        <v/>
      </c>
      <c r="L296" s="77" t="str">
        <f t="shared" si="132"/>
        <v/>
      </c>
      <c r="M296" s="77" t="str">
        <f t="shared" si="131"/>
        <v/>
      </c>
    </row>
    <row r="297" spans="1:13" x14ac:dyDescent="0.25">
      <c r="A297" s="82" t="str" cm="1">
        <f t="array" ref="A297">IF(AND(ISBLANK($N297:$R297)),"",IF(ISBLANK($N297),$A296,INDEX(Mapping!$I:$I,MATCH($N297,Mapping!$H:$H,0))))</f>
        <v/>
      </c>
      <c r="B297" s="82" t="str">
        <f t="shared" si="119"/>
        <v/>
      </c>
      <c r="C297" s="82" t="str">
        <f t="shared" si="130"/>
        <v/>
      </c>
      <c r="D297" s="82" t="str">
        <f t="shared" si="121"/>
        <v/>
      </c>
      <c r="E297" s="76" t="str">
        <f>IF($C297="","",IFERROR(INDEX(#REF!,MATCH($C297,#REF!,0)),IF($B297="IMCO Owned",0,100)))</f>
        <v/>
      </c>
      <c r="F297" s="76" t="str">
        <f ca="1">IF($C297="","",$E297*(1+IFERROR(INDEX(OFFSET(#REF!,0,F$2),MATCH(INDEX(#REF!,MATCH($C297,#REF!,0)),#REF!,0)),0)))</f>
        <v/>
      </c>
      <c r="G297" s="76" t="str">
        <f ca="1">IF($C297="","",$E297*(1+IFERROR(INDEX(OFFSET(#REF!,0,G$2),MATCH(INDEX(#REF!,MATCH($C297,#REF!,0)),#REF!,0)),0)))</f>
        <v/>
      </c>
      <c r="H297" s="76" t="str">
        <f ca="1">IF($C297="","",$E297*(1+IFERROR(INDEX(OFFSET(#REF!,0,H$2),MATCH(INDEX(#REF!,MATCH($C297,#REF!,0)),#REF!,0)),0)))</f>
        <v/>
      </c>
      <c r="J297" s="77" t="str">
        <f t="shared" si="132"/>
        <v/>
      </c>
      <c r="K297" s="77" t="str">
        <f t="shared" si="132"/>
        <v/>
      </c>
      <c r="L297" s="77" t="str">
        <f t="shared" si="132"/>
        <v/>
      </c>
      <c r="M297" s="77" t="str">
        <f t="shared" si="131"/>
        <v/>
      </c>
    </row>
    <row r="298" spans="1:13" x14ac:dyDescent="0.25">
      <c r="A298" s="82" t="str" cm="1">
        <f t="array" ref="A298">IF(AND(ISBLANK($N298:$R298)),"",IF(ISBLANK($N298),$A297,INDEX(Mapping!$I:$I,MATCH($N298,Mapping!$H:$H,0))))</f>
        <v/>
      </c>
      <c r="B298" s="82" t="str">
        <f t="shared" si="119"/>
        <v/>
      </c>
      <c r="C298" s="82" t="str">
        <f t="shared" si="130"/>
        <v/>
      </c>
      <c r="D298" s="82" t="str">
        <f t="shared" si="121"/>
        <v/>
      </c>
      <c r="E298" s="76" t="str">
        <f>IF($C298="","",IFERROR(INDEX(#REF!,MATCH($C298,#REF!,0)),IF($B298="IMCO Owned",0,100)))</f>
        <v/>
      </c>
      <c r="F298" s="76" t="str">
        <f ca="1">IF($C298="","",$E298*(1+IFERROR(INDEX(OFFSET(#REF!,0,F$2),MATCH(INDEX(#REF!,MATCH($C298,#REF!,0)),#REF!,0)),0)))</f>
        <v/>
      </c>
      <c r="G298" s="76" t="str">
        <f ca="1">IF($C298="","",$E298*(1+IFERROR(INDEX(OFFSET(#REF!,0,G$2),MATCH(INDEX(#REF!,MATCH($C298,#REF!,0)),#REF!,0)),0)))</f>
        <v/>
      </c>
      <c r="H298" s="76" t="str">
        <f ca="1">IF($C298="","",$E298*(1+IFERROR(INDEX(OFFSET(#REF!,0,H$2),MATCH(INDEX(#REF!,MATCH($C298,#REF!,0)),#REF!,0)),0)))</f>
        <v/>
      </c>
      <c r="J298" s="77" t="str">
        <f t="shared" si="132"/>
        <v/>
      </c>
      <c r="K298" s="77" t="str">
        <f t="shared" si="132"/>
        <v/>
      </c>
      <c r="L298" s="77" t="str">
        <f t="shared" si="132"/>
        <v/>
      </c>
      <c r="M298" s="77" t="str">
        <f t="shared" si="131"/>
        <v/>
      </c>
    </row>
    <row r="299" spans="1:13" x14ac:dyDescent="0.25">
      <c r="A299" s="82" t="str" cm="1">
        <f t="array" ref="A299">IF(AND(ISBLANK($N299:$R299)),"",IF(ISBLANK($N299),$A298,INDEX(Mapping!$I:$I,MATCH($N299,Mapping!$H:$H,0))))</f>
        <v/>
      </c>
      <c r="B299" s="82" t="str">
        <f t="shared" si="119"/>
        <v/>
      </c>
      <c r="C299" s="82" t="str">
        <f t="shared" si="130"/>
        <v/>
      </c>
      <c r="D299" s="82" t="str">
        <f t="shared" si="121"/>
        <v/>
      </c>
      <c r="E299" s="76" t="str">
        <f>IF($C299="","",IFERROR(INDEX(#REF!,MATCH($C299,#REF!,0)),IF($B299="IMCO Owned",0,100)))</f>
        <v/>
      </c>
      <c r="F299" s="76" t="str">
        <f ca="1">IF($C299="","",$E299*(1+IFERROR(INDEX(OFFSET(#REF!,0,F$2),MATCH(INDEX(#REF!,MATCH($C299,#REF!,0)),#REF!,0)),0)))</f>
        <v/>
      </c>
      <c r="G299" s="76" t="str">
        <f ca="1">IF($C299="","",$E299*(1+IFERROR(INDEX(OFFSET(#REF!,0,G$2),MATCH(INDEX(#REF!,MATCH($C299,#REF!,0)),#REF!,0)),0)))</f>
        <v/>
      </c>
      <c r="H299" s="76" t="str">
        <f ca="1">IF($C299="","",$E299*(1+IFERROR(INDEX(OFFSET(#REF!,0,H$2),MATCH(INDEX(#REF!,MATCH($C299,#REF!,0)),#REF!,0)),0)))</f>
        <v/>
      </c>
      <c r="J299" s="77" t="str">
        <f t="shared" si="132"/>
        <v/>
      </c>
      <c r="K299" s="77" t="str">
        <f t="shared" si="132"/>
        <v/>
      </c>
      <c r="L299" s="77" t="str">
        <f t="shared" si="132"/>
        <v/>
      </c>
      <c r="M299" s="77" t="str">
        <f t="shared" si="131"/>
        <v/>
      </c>
    </row>
    <row r="300" spans="1:13" x14ac:dyDescent="0.25">
      <c r="A300" s="82" t="str" cm="1">
        <f t="array" ref="A300">IF(AND(ISBLANK($N300:$R300)),"",IF(ISBLANK($N300),$A299,INDEX(Mapping!$I:$I,MATCH($N300,Mapping!$H:$H,0))))</f>
        <v/>
      </c>
      <c r="B300" s="82" t="str">
        <f t="shared" si="119"/>
        <v/>
      </c>
      <c r="C300" s="82" t="str">
        <f t="shared" si="130"/>
        <v/>
      </c>
      <c r="D300" s="82" t="str">
        <f t="shared" si="121"/>
        <v/>
      </c>
      <c r="E300" s="76" t="str">
        <f>IF($C300="","",IFERROR(INDEX(#REF!,MATCH($C300,#REF!,0)),IF($B300="IMCO Owned",0,100)))</f>
        <v/>
      </c>
      <c r="F300" s="76" t="str">
        <f ca="1">IF($C300="","",$E300*(1+IFERROR(INDEX(OFFSET(#REF!,0,F$2),MATCH(INDEX(#REF!,MATCH($C300,#REF!,0)),#REF!,0)),0)))</f>
        <v/>
      </c>
      <c r="G300" s="76" t="str">
        <f ca="1">IF($C300="","",$E300*(1+IFERROR(INDEX(OFFSET(#REF!,0,G$2),MATCH(INDEX(#REF!,MATCH($C300,#REF!,0)),#REF!,0)),0)))</f>
        <v/>
      </c>
      <c r="H300" s="76" t="str">
        <f ca="1">IF($C300="","",$E300*(1+IFERROR(INDEX(OFFSET(#REF!,0,H$2),MATCH(INDEX(#REF!,MATCH($C300,#REF!,0)),#REF!,0)),0)))</f>
        <v/>
      </c>
      <c r="J300" s="77" t="str">
        <f t="shared" si="132"/>
        <v/>
      </c>
      <c r="K300" s="77" t="str">
        <f t="shared" si="132"/>
        <v/>
      </c>
      <c r="L300" s="77" t="str">
        <f t="shared" si="132"/>
        <v/>
      </c>
      <c r="M300" s="77" t="str">
        <f t="shared" si="131"/>
        <v/>
      </c>
    </row>
  </sheetData>
  <autoFilter ref="A3:R201" xr:uid="{19C40537-B4A9-4130-AB96-8688C482521A}"/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3E254-BB81-4FBF-86E2-DBFBF99FA7A1}">
  <sheetPr codeName="Sheet12">
    <tabColor rgb="FFFF0000"/>
  </sheetPr>
  <dimension ref="A1:R32"/>
  <sheetViews>
    <sheetView showGridLines="0" topLeftCell="A18" workbookViewId="0">
      <selection activeCell="H24" sqref="H24:I27"/>
    </sheetView>
  </sheetViews>
  <sheetFormatPr defaultRowHeight="15" x14ac:dyDescent="0.25"/>
  <cols>
    <col min="1" max="1" width="17.42578125" bestFit="1" customWidth="1"/>
    <col min="2" max="2" width="47.5703125" bestFit="1" customWidth="1"/>
    <col min="3" max="3" width="26.85546875" bestFit="1" customWidth="1"/>
    <col min="5" max="5" width="18.5703125" bestFit="1" customWidth="1"/>
    <col min="8" max="8" width="40.5703125" bestFit="1" customWidth="1"/>
    <col min="9" max="10" width="14.7109375" bestFit="1" customWidth="1"/>
    <col min="12" max="12" width="34.85546875" bestFit="1" customWidth="1"/>
    <col min="13" max="13" width="23.5703125" bestFit="1" customWidth="1"/>
    <col min="14" max="14" width="38.85546875" bestFit="1" customWidth="1"/>
    <col min="16" max="16" width="27.85546875" bestFit="1" customWidth="1"/>
    <col min="17" max="17" width="33.42578125" bestFit="1" customWidth="1"/>
    <col min="18" max="18" width="53.5703125" customWidth="1"/>
  </cols>
  <sheetData>
    <row r="1" spans="1:18" ht="30" x14ac:dyDescent="0.25">
      <c r="A1" s="1" t="s">
        <v>19</v>
      </c>
      <c r="B1" s="1" t="s">
        <v>20</v>
      </c>
      <c r="C1" s="1" t="s">
        <v>51</v>
      </c>
      <c r="E1" s="1" t="s">
        <v>54</v>
      </c>
      <c r="F1" s="62" t="s">
        <v>148</v>
      </c>
      <c r="H1" s="1" t="s">
        <v>1028</v>
      </c>
      <c r="I1" s="1" t="s">
        <v>7</v>
      </c>
      <c r="L1" s="1" t="s">
        <v>0</v>
      </c>
      <c r="M1" s="1" t="s">
        <v>195</v>
      </c>
      <c r="P1" s="1" t="s">
        <v>191</v>
      </c>
      <c r="Q1" s="1" t="s">
        <v>194</v>
      </c>
      <c r="R1" s="79" t="s">
        <v>209</v>
      </c>
    </row>
    <row r="2" spans="1:18" x14ac:dyDescent="0.25">
      <c r="A2" t="s">
        <v>23</v>
      </c>
      <c r="B2" t="s">
        <v>24</v>
      </c>
      <c r="C2" s="15" t="s">
        <v>43</v>
      </c>
      <c r="E2" t="s">
        <v>22</v>
      </c>
      <c r="H2" t="s">
        <v>212</v>
      </c>
      <c r="I2" s="15" t="s">
        <v>111</v>
      </c>
      <c r="L2" t="s">
        <v>2</v>
      </c>
      <c r="M2" t="b">
        <v>0</v>
      </c>
      <c r="P2" s="78" t="s">
        <v>173</v>
      </c>
      <c r="Q2" s="78" t="s">
        <v>224</v>
      </c>
      <c r="R2" s="78" t="s">
        <v>203</v>
      </c>
    </row>
    <row r="3" spans="1:18" x14ac:dyDescent="0.25">
      <c r="A3" t="s">
        <v>31</v>
      </c>
      <c r="B3" t="s">
        <v>32</v>
      </c>
      <c r="C3" s="15" t="s">
        <v>17</v>
      </c>
      <c r="E3" t="s">
        <v>27</v>
      </c>
      <c r="H3" t="s">
        <v>984</v>
      </c>
      <c r="I3" s="15" t="s">
        <v>2414</v>
      </c>
      <c r="L3" s="2" t="s">
        <v>33</v>
      </c>
      <c r="M3" s="2" t="b">
        <v>1</v>
      </c>
      <c r="P3" t="s">
        <v>174</v>
      </c>
      <c r="Q3" t="s">
        <v>224</v>
      </c>
      <c r="R3" t="s">
        <v>202</v>
      </c>
    </row>
    <row r="4" spans="1:18" x14ac:dyDescent="0.25">
      <c r="A4" t="s">
        <v>25</v>
      </c>
      <c r="B4" t="s">
        <v>26</v>
      </c>
      <c r="C4" s="15" t="s">
        <v>3</v>
      </c>
      <c r="E4" t="s">
        <v>30</v>
      </c>
      <c r="H4" t="s">
        <v>977</v>
      </c>
      <c r="I4" s="15" t="s">
        <v>2414</v>
      </c>
      <c r="L4" s="2" t="s">
        <v>6</v>
      </c>
      <c r="M4" s="2" t="b">
        <v>1</v>
      </c>
      <c r="P4" t="s">
        <v>176</v>
      </c>
      <c r="Q4" t="s">
        <v>224</v>
      </c>
      <c r="R4" t="s">
        <v>225</v>
      </c>
    </row>
    <row r="5" spans="1:18" x14ac:dyDescent="0.25">
      <c r="A5" t="s">
        <v>28</v>
      </c>
      <c r="B5" t="s">
        <v>29</v>
      </c>
      <c r="C5" s="15" t="s">
        <v>3</v>
      </c>
      <c r="E5" s="57" t="s">
        <v>116</v>
      </c>
      <c r="H5" t="s">
        <v>244</v>
      </c>
      <c r="I5" s="15" t="s">
        <v>2414</v>
      </c>
      <c r="L5" s="2" t="s">
        <v>34</v>
      </c>
      <c r="M5" s="2" t="b">
        <v>1</v>
      </c>
      <c r="P5" t="s">
        <v>175</v>
      </c>
      <c r="Q5" t="s">
        <v>226</v>
      </c>
      <c r="R5" t="s">
        <v>204</v>
      </c>
    </row>
    <row r="6" spans="1:18" x14ac:dyDescent="0.25">
      <c r="A6" t="s">
        <v>52</v>
      </c>
      <c r="B6" t="s">
        <v>53</v>
      </c>
      <c r="C6" s="15" t="s">
        <v>3</v>
      </c>
      <c r="E6" s="57" t="s">
        <v>150</v>
      </c>
      <c r="H6" t="s">
        <v>971</v>
      </c>
      <c r="I6" s="15" t="s">
        <v>2414</v>
      </c>
      <c r="L6" t="s">
        <v>30</v>
      </c>
      <c r="M6" s="78" t="b">
        <v>0</v>
      </c>
      <c r="N6" s="78" t="s">
        <v>196</v>
      </c>
      <c r="P6" t="s">
        <v>177</v>
      </c>
      <c r="Q6" t="s">
        <v>226</v>
      </c>
      <c r="R6" t="s">
        <v>227</v>
      </c>
    </row>
    <row r="7" spans="1:18" x14ac:dyDescent="0.25">
      <c r="A7" t="s">
        <v>37</v>
      </c>
      <c r="B7" t="s">
        <v>37</v>
      </c>
      <c r="C7" s="15" t="s">
        <v>18</v>
      </c>
      <c r="E7" s="57" t="s">
        <v>10</v>
      </c>
      <c r="H7" t="s">
        <v>981</v>
      </c>
      <c r="I7" s="15" t="s">
        <v>172</v>
      </c>
      <c r="L7" t="s">
        <v>35</v>
      </c>
      <c r="M7" t="b">
        <v>0</v>
      </c>
      <c r="P7" s="78" t="s">
        <v>181</v>
      </c>
      <c r="Q7" s="78" t="s">
        <v>228</v>
      </c>
      <c r="R7" s="78" t="s">
        <v>208</v>
      </c>
    </row>
    <row r="8" spans="1:18" x14ac:dyDescent="0.25">
      <c r="A8" t="s">
        <v>42</v>
      </c>
      <c r="B8" t="s">
        <v>42</v>
      </c>
      <c r="C8" s="15" t="s">
        <v>5</v>
      </c>
      <c r="E8" s="57" t="s">
        <v>46</v>
      </c>
      <c r="H8" t="s">
        <v>967</v>
      </c>
      <c r="I8" s="15" t="s">
        <v>172</v>
      </c>
      <c r="L8" t="s">
        <v>9</v>
      </c>
      <c r="M8" t="b">
        <v>0</v>
      </c>
      <c r="P8" t="s">
        <v>182</v>
      </c>
      <c r="Q8" t="s">
        <v>228</v>
      </c>
      <c r="R8" t="s">
        <v>206</v>
      </c>
    </row>
    <row r="9" spans="1:18" x14ac:dyDescent="0.25">
      <c r="A9" t="s">
        <v>103</v>
      </c>
      <c r="B9" t="s">
        <v>104</v>
      </c>
      <c r="C9" s="15" t="s">
        <v>3</v>
      </c>
      <c r="E9" s="57" t="s">
        <v>33</v>
      </c>
      <c r="H9" t="s">
        <v>220</v>
      </c>
      <c r="I9" s="15" t="s">
        <v>172</v>
      </c>
      <c r="L9" t="s">
        <v>36</v>
      </c>
      <c r="M9" t="b">
        <v>0</v>
      </c>
      <c r="P9" t="s">
        <v>184</v>
      </c>
      <c r="Q9" t="s">
        <v>228</v>
      </c>
      <c r="R9" t="s">
        <v>229</v>
      </c>
    </row>
    <row r="10" spans="1:18" x14ac:dyDescent="0.25">
      <c r="A10" t="s">
        <v>105</v>
      </c>
      <c r="B10" t="s">
        <v>106</v>
      </c>
      <c r="C10" s="15" t="s">
        <v>43</v>
      </c>
      <c r="H10" s="16" t="s">
        <v>58</v>
      </c>
      <c r="I10" s="16" t="str">
        <f>""</f>
        <v/>
      </c>
      <c r="J10" s="57" t="s">
        <v>1029</v>
      </c>
      <c r="L10" t="s">
        <v>38</v>
      </c>
      <c r="M10" t="b">
        <v>0</v>
      </c>
      <c r="P10" t="s">
        <v>183</v>
      </c>
      <c r="Q10" t="s">
        <v>230</v>
      </c>
      <c r="R10" t="s">
        <v>207</v>
      </c>
    </row>
    <row r="11" spans="1:18" x14ac:dyDescent="0.25">
      <c r="A11" t="s">
        <v>107</v>
      </c>
      <c r="B11" t="s">
        <v>108</v>
      </c>
      <c r="C11" s="15" t="s">
        <v>43</v>
      </c>
      <c r="H11" s="16" t="s">
        <v>211</v>
      </c>
      <c r="I11" s="16" t="str">
        <f>""</f>
        <v/>
      </c>
      <c r="J11" s="57" t="s">
        <v>1029</v>
      </c>
      <c r="L11" t="s">
        <v>39</v>
      </c>
      <c r="M11" t="b">
        <v>0</v>
      </c>
      <c r="P11" t="s">
        <v>185</v>
      </c>
      <c r="Q11" t="s">
        <v>230</v>
      </c>
      <c r="R11" t="s">
        <v>231</v>
      </c>
    </row>
    <row r="12" spans="1:18" x14ac:dyDescent="0.25">
      <c r="A12" t="s">
        <v>109</v>
      </c>
      <c r="B12" t="s">
        <v>110</v>
      </c>
      <c r="C12" s="15" t="s">
        <v>5</v>
      </c>
      <c r="I12" s="15"/>
      <c r="L12" s="2" t="s">
        <v>40</v>
      </c>
      <c r="M12" s="2" t="b">
        <v>1</v>
      </c>
      <c r="P12" s="78" t="s">
        <v>178</v>
      </c>
      <c r="Q12" s="78" t="s">
        <v>232</v>
      </c>
      <c r="R12" s="78" t="s">
        <v>233</v>
      </c>
    </row>
    <row r="13" spans="1:18" x14ac:dyDescent="0.25">
      <c r="A13" t="s">
        <v>112</v>
      </c>
      <c r="B13" t="s">
        <v>113</v>
      </c>
      <c r="C13" s="15" t="s">
        <v>47</v>
      </c>
      <c r="H13" t="s">
        <v>1074</v>
      </c>
      <c r="I13" s="15" t="s">
        <v>8</v>
      </c>
      <c r="L13" t="s">
        <v>198</v>
      </c>
      <c r="M13" t="b">
        <v>0</v>
      </c>
      <c r="P13" t="s">
        <v>179</v>
      </c>
      <c r="Q13" t="s">
        <v>232</v>
      </c>
      <c r="R13" t="s">
        <v>205</v>
      </c>
    </row>
    <row r="14" spans="1:18" x14ac:dyDescent="0.25">
      <c r="A14" t="s">
        <v>114</v>
      </c>
      <c r="B14" t="s">
        <v>115</v>
      </c>
      <c r="C14" s="15" t="s">
        <v>47</v>
      </c>
      <c r="H14" t="s">
        <v>1084</v>
      </c>
      <c r="I14" s="15" t="s">
        <v>8</v>
      </c>
      <c r="L14" t="s">
        <v>199</v>
      </c>
      <c r="M14" t="b">
        <v>0</v>
      </c>
      <c r="P14" t="s">
        <v>180</v>
      </c>
      <c r="Q14" t="s">
        <v>232</v>
      </c>
      <c r="R14" t="s">
        <v>234</v>
      </c>
    </row>
    <row r="15" spans="1:18" x14ac:dyDescent="0.25">
      <c r="A15" t="s">
        <v>62</v>
      </c>
      <c r="B15" t="s">
        <v>45</v>
      </c>
      <c r="C15" s="15" t="s">
        <v>43</v>
      </c>
      <c r="H15" t="s">
        <v>1075</v>
      </c>
      <c r="I15" s="15" t="s">
        <v>111</v>
      </c>
      <c r="L15" s="16" t="s">
        <v>193</v>
      </c>
      <c r="M15" s="16" t="b">
        <v>1</v>
      </c>
    </row>
    <row r="16" spans="1:18" x14ac:dyDescent="0.25">
      <c r="A16" t="s">
        <v>102</v>
      </c>
      <c r="B16" t="s">
        <v>101</v>
      </c>
      <c r="C16" s="15" t="s">
        <v>43</v>
      </c>
      <c r="H16" t="s">
        <v>1076</v>
      </c>
      <c r="I16" s="15" t="s">
        <v>2414</v>
      </c>
      <c r="L16" t="s">
        <v>46</v>
      </c>
      <c r="M16" t="b">
        <v>0</v>
      </c>
    </row>
    <row r="17" spans="1:13" x14ac:dyDescent="0.25">
      <c r="A17" t="s">
        <v>117</v>
      </c>
      <c r="B17" t="s">
        <v>118</v>
      </c>
      <c r="C17" s="15" t="s">
        <v>43</v>
      </c>
      <c r="H17" t="s">
        <v>1077</v>
      </c>
      <c r="I17" s="15" t="s">
        <v>172</v>
      </c>
      <c r="L17" t="s">
        <v>200</v>
      </c>
      <c r="M17" t="b">
        <v>0</v>
      </c>
    </row>
    <row r="18" spans="1:13" x14ac:dyDescent="0.25">
      <c r="A18" t="s">
        <v>119</v>
      </c>
      <c r="B18" t="s">
        <v>120</v>
      </c>
      <c r="C18" s="15" t="s">
        <v>43</v>
      </c>
      <c r="H18" t="s">
        <v>1078</v>
      </c>
      <c r="I18" s="15" t="s">
        <v>172</v>
      </c>
      <c r="L18" t="s">
        <v>201</v>
      </c>
      <c r="M18" t="b">
        <v>0</v>
      </c>
    </row>
    <row r="19" spans="1:13" x14ac:dyDescent="0.25">
      <c r="A19" t="s">
        <v>121</v>
      </c>
      <c r="B19" t="s">
        <v>122</v>
      </c>
      <c r="C19" s="15" t="s">
        <v>47</v>
      </c>
      <c r="H19" t="s">
        <v>1079</v>
      </c>
      <c r="I19" s="15" t="s">
        <v>1082</v>
      </c>
      <c r="L19" t="s">
        <v>186</v>
      </c>
      <c r="M19" t="b">
        <v>0</v>
      </c>
    </row>
    <row r="20" spans="1:13" x14ac:dyDescent="0.25">
      <c r="A20" t="s">
        <v>123</v>
      </c>
      <c r="B20" t="s">
        <v>124</v>
      </c>
      <c r="C20" s="15" t="s">
        <v>47</v>
      </c>
      <c r="H20" t="s">
        <v>11</v>
      </c>
      <c r="I20" s="15" t="s">
        <v>11</v>
      </c>
      <c r="L20" s="2" t="s">
        <v>1100</v>
      </c>
      <c r="M20" s="2" t="b">
        <v>1</v>
      </c>
    </row>
    <row r="21" spans="1:13" x14ac:dyDescent="0.25">
      <c r="A21" t="s">
        <v>127</v>
      </c>
      <c r="B21" t="s">
        <v>128</v>
      </c>
      <c r="C21" s="15" t="s">
        <v>5</v>
      </c>
      <c r="H21" t="s">
        <v>1080</v>
      </c>
      <c r="I21" s="15" t="s">
        <v>12</v>
      </c>
    </row>
    <row r="22" spans="1:13" x14ac:dyDescent="0.25">
      <c r="A22" t="s">
        <v>129</v>
      </c>
      <c r="B22" t="s">
        <v>130</v>
      </c>
      <c r="C22" s="15" t="s">
        <v>5</v>
      </c>
      <c r="H22" t="s">
        <v>2415</v>
      </c>
      <c r="I22" s="15" t="s">
        <v>2460</v>
      </c>
    </row>
    <row r="23" spans="1:13" x14ac:dyDescent="0.25">
      <c r="A23" t="s">
        <v>131</v>
      </c>
      <c r="B23" t="s">
        <v>132</v>
      </c>
      <c r="C23" s="15" t="s">
        <v>5</v>
      </c>
      <c r="H23" t="s">
        <v>2827</v>
      </c>
      <c r="I23" s="15" t="s">
        <v>2414</v>
      </c>
    </row>
    <row r="24" spans="1:13" x14ac:dyDescent="0.25">
      <c r="A24" t="s">
        <v>133</v>
      </c>
      <c r="B24" t="s">
        <v>134</v>
      </c>
      <c r="C24" s="15" t="s">
        <v>5</v>
      </c>
      <c r="H24" t="s">
        <v>7432</v>
      </c>
      <c r="I24" s="15" t="s">
        <v>172</v>
      </c>
    </row>
    <row r="25" spans="1:13" x14ac:dyDescent="0.25">
      <c r="A25" t="s">
        <v>135</v>
      </c>
      <c r="B25" t="s">
        <v>136</v>
      </c>
      <c r="C25" s="15" t="s">
        <v>47</v>
      </c>
      <c r="H25" t="s">
        <v>7434</v>
      </c>
      <c r="I25" s="15" t="s">
        <v>1082</v>
      </c>
    </row>
    <row r="26" spans="1:13" x14ac:dyDescent="0.25">
      <c r="A26" t="s">
        <v>142</v>
      </c>
      <c r="B26" t="s">
        <v>143</v>
      </c>
      <c r="C26" s="15" t="s">
        <v>3</v>
      </c>
      <c r="H26" t="s">
        <v>7438</v>
      </c>
      <c r="I26" s="15" t="s">
        <v>11</v>
      </c>
    </row>
    <row r="27" spans="1:13" x14ac:dyDescent="0.25">
      <c r="A27" t="s">
        <v>102</v>
      </c>
      <c r="B27" t="s">
        <v>101</v>
      </c>
      <c r="C27" s="15" t="s">
        <v>43</v>
      </c>
      <c r="H27" t="s">
        <v>7445</v>
      </c>
      <c r="I27" s="15" t="s">
        <v>8</v>
      </c>
    </row>
    <row r="28" spans="1:13" x14ac:dyDescent="0.25">
      <c r="A28" t="s">
        <v>125</v>
      </c>
      <c r="B28" t="s">
        <v>126</v>
      </c>
      <c r="C28" s="15" t="s">
        <v>5</v>
      </c>
    </row>
    <row r="29" spans="1:13" x14ac:dyDescent="0.25">
      <c r="A29" t="s">
        <v>152</v>
      </c>
      <c r="B29" t="s">
        <v>44</v>
      </c>
      <c r="C29" s="15" t="s">
        <v>47</v>
      </c>
    </row>
    <row r="30" spans="1:13" x14ac:dyDescent="0.25">
      <c r="A30" t="s">
        <v>157</v>
      </c>
      <c r="B30" t="s">
        <v>158</v>
      </c>
      <c r="C30" s="15" t="s">
        <v>47</v>
      </c>
    </row>
    <row r="31" spans="1:13" x14ac:dyDescent="0.25">
      <c r="A31" t="s">
        <v>167</v>
      </c>
      <c r="B31" t="s">
        <v>168</v>
      </c>
      <c r="C31" s="15" t="s">
        <v>43</v>
      </c>
    </row>
    <row r="32" spans="1:13" x14ac:dyDescent="0.25">
      <c r="A32" t="s">
        <v>169</v>
      </c>
      <c r="B32" t="s">
        <v>170</v>
      </c>
      <c r="C32" s="15" t="s">
        <v>47</v>
      </c>
    </row>
  </sheetData>
  <sortState xmlns:xlrd2="http://schemas.microsoft.com/office/spreadsheetml/2017/richdata2" ref="H24:I38">
    <sortCondition ref="H24:H38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34C43D-C9EE-404E-8E48-AAB0C34A097A}">
  <sheetPr codeName="Sheet2" filterMode="1">
    <outlinePr summaryBelow="0"/>
  </sheetPr>
  <dimension ref="A7:AK4715"/>
  <sheetViews>
    <sheetView showGridLines="0" zoomScale="85" zoomScaleNormal="85" workbookViewId="0">
      <pane xSplit="6" ySplit="20" topLeftCell="Z4653" activePane="bottomRight" state="frozen"/>
      <selection activeCell="AG398" sqref="AG398:AH398"/>
      <selection pane="topRight" activeCell="AG398" sqref="AG398:AH398"/>
      <selection pane="bottomLeft" activeCell="AG398" sqref="AG398:AH398"/>
      <selection pane="bottomRight" activeCell="F4653" sqref="F4653:F4666"/>
    </sheetView>
  </sheetViews>
  <sheetFormatPr defaultColWidth="9.140625" defaultRowHeight="15" x14ac:dyDescent="0.25"/>
  <cols>
    <col min="1" max="1" width="9.140625" style="179"/>
    <col min="2" max="2" width="15.7109375" style="179" bestFit="1" customWidth="1"/>
    <col min="3" max="4" width="9.140625" style="158"/>
    <col min="6" max="35" width="20" customWidth="1"/>
    <col min="36" max="36" width="14.28515625" style="158" bestFit="1" customWidth="1"/>
    <col min="37" max="16384" width="9.140625" style="158"/>
  </cols>
  <sheetData>
    <row r="7" spans="5:37" x14ac:dyDescent="0.25">
      <c r="E7" s="162" t="s">
        <v>1222</v>
      </c>
      <c r="F7" s="163" t="s">
        <v>2828</v>
      </c>
      <c r="AJ7"/>
      <c r="AK7"/>
    </row>
    <row r="8" spans="5:37" x14ac:dyDescent="0.25">
      <c r="E8" s="162" t="s">
        <v>1223</v>
      </c>
      <c r="F8" s="163" t="s">
        <v>1224</v>
      </c>
      <c r="AJ8"/>
      <c r="AK8"/>
    </row>
    <row r="9" spans="5:37" x14ac:dyDescent="0.25">
      <c r="E9" s="162" t="s">
        <v>806</v>
      </c>
      <c r="F9" s="163" t="s">
        <v>4</v>
      </c>
      <c r="AJ9"/>
      <c r="AK9"/>
    </row>
    <row r="10" spans="5:37" x14ac:dyDescent="0.25">
      <c r="E10" s="162" t="s">
        <v>1225</v>
      </c>
      <c r="F10" s="163" t="s">
        <v>2829</v>
      </c>
      <c r="AJ10"/>
      <c r="AK10"/>
    </row>
    <row r="11" spans="5:37" x14ac:dyDescent="0.25">
      <c r="E11" s="162" t="s">
        <v>1227</v>
      </c>
      <c r="F11" s="163" t="s">
        <v>12461</v>
      </c>
      <c r="AJ11"/>
      <c r="AK11"/>
    </row>
    <row r="12" spans="5:37" x14ac:dyDescent="0.25">
      <c r="E12" s="162" t="s">
        <v>1228</v>
      </c>
      <c r="F12" s="163" t="s">
        <v>12461</v>
      </c>
      <c r="AJ12"/>
      <c r="AK12"/>
    </row>
    <row r="13" spans="5:37" x14ac:dyDescent="0.25">
      <c r="E13" s="162" t="s">
        <v>1229</v>
      </c>
      <c r="F13" s="163" t="s">
        <v>12461</v>
      </c>
      <c r="AJ13"/>
      <c r="AK13"/>
    </row>
    <row r="14" spans="5:37" x14ac:dyDescent="0.25">
      <c r="E14" s="162" t="s">
        <v>1230</v>
      </c>
      <c r="F14" s="163" t="s">
        <v>1231</v>
      </c>
      <c r="AJ14"/>
      <c r="AK14"/>
    </row>
    <row r="15" spans="5:37" x14ac:dyDescent="0.25">
      <c r="E15" s="162" t="s">
        <v>1232</v>
      </c>
      <c r="F15" s="163" t="s">
        <v>12871</v>
      </c>
      <c r="AJ15"/>
      <c r="AK15"/>
    </row>
    <row r="16" spans="5:37" x14ac:dyDescent="0.25">
      <c r="E16" s="162" t="s">
        <v>1233</v>
      </c>
      <c r="F16" s="163" t="s">
        <v>1234</v>
      </c>
      <c r="AJ16"/>
      <c r="AK16"/>
    </row>
    <row r="17" spans="1:37" x14ac:dyDescent="0.25">
      <c r="AJ17"/>
      <c r="AK17"/>
    </row>
    <row r="18" spans="1:37" x14ac:dyDescent="0.25">
      <c r="AJ18"/>
      <c r="AK18"/>
    </row>
    <row r="19" spans="1:37" x14ac:dyDescent="0.25">
      <c r="AF19" s="164" t="s">
        <v>1235</v>
      </c>
      <c r="AG19" s="164" t="s">
        <v>1236</v>
      </c>
      <c r="AH19" s="164" t="s">
        <v>1237</v>
      </c>
      <c r="AJ19"/>
      <c r="AK19"/>
    </row>
    <row r="20" spans="1:37" x14ac:dyDescent="0.25">
      <c r="A20" s="179" t="s">
        <v>2407</v>
      </c>
      <c r="B20" s="179" t="s">
        <v>2824</v>
      </c>
      <c r="E20" s="165" t="s">
        <v>1238</v>
      </c>
      <c r="F20" s="166" t="s">
        <v>1239</v>
      </c>
      <c r="G20" s="166" t="s">
        <v>1240</v>
      </c>
      <c r="H20" s="166" t="s">
        <v>1241</v>
      </c>
      <c r="I20" s="166" t="s">
        <v>1242</v>
      </c>
      <c r="J20" s="166" t="s">
        <v>2774</v>
      </c>
      <c r="K20" s="166" t="s">
        <v>1243</v>
      </c>
      <c r="L20" s="166" t="s">
        <v>51</v>
      </c>
      <c r="M20" s="166" t="s">
        <v>7</v>
      </c>
      <c r="N20" s="166" t="s">
        <v>1244</v>
      </c>
      <c r="O20" s="166" t="s">
        <v>1245</v>
      </c>
      <c r="P20" s="166" t="s">
        <v>1246</v>
      </c>
      <c r="Q20" s="166" t="s">
        <v>1247</v>
      </c>
      <c r="R20" s="166" t="s">
        <v>1248</v>
      </c>
      <c r="S20" s="166" t="s">
        <v>1249</v>
      </c>
      <c r="T20" s="166" t="s">
        <v>1250</v>
      </c>
      <c r="U20" s="166" t="s">
        <v>1251</v>
      </c>
      <c r="V20" s="166" t="s">
        <v>1252</v>
      </c>
      <c r="W20" s="166" t="s">
        <v>1253</v>
      </c>
      <c r="X20" s="166" t="s">
        <v>1254</v>
      </c>
      <c r="Y20" s="166" t="s">
        <v>1255</v>
      </c>
      <c r="Z20" s="166" t="s">
        <v>1256</v>
      </c>
      <c r="AA20" s="166" t="s">
        <v>1257</v>
      </c>
      <c r="AB20" s="166" t="s">
        <v>2408</v>
      </c>
      <c r="AC20" s="166" t="s">
        <v>2416</v>
      </c>
      <c r="AD20" s="166" t="s">
        <v>2757</v>
      </c>
      <c r="AE20" s="166" t="s">
        <v>1258</v>
      </c>
      <c r="AF20" s="166" t="s">
        <v>2775</v>
      </c>
      <c r="AG20" s="166" t="s">
        <v>2775</v>
      </c>
      <c r="AH20" s="166" t="s">
        <v>2775</v>
      </c>
      <c r="AI20" s="165" t="s">
        <v>2406</v>
      </c>
      <c r="AJ20"/>
      <c r="AK20"/>
    </row>
    <row r="21" spans="1:37" hidden="1" x14ac:dyDescent="0.25">
      <c r="A21" s="179" t="str">
        <f>IF(E21&lt;&gt;1,"",NOT(ISNA(VLOOKUP(P21,Mapping!$P:$P,1,FALSE))))</f>
        <v/>
      </c>
      <c r="B21" s="180" t="str">
        <f t="shared" ref="B21:B84" si="0">IF(AI21="","",VALUE(AI21))</f>
        <v/>
      </c>
      <c r="E21" s="167">
        <v>-1</v>
      </c>
      <c r="F21" s="168" t="s">
        <v>50</v>
      </c>
      <c r="G21" s="169">
        <v>15783712622.490749</v>
      </c>
      <c r="H21" s="168" t="s">
        <v>21</v>
      </c>
      <c r="I21" s="168" t="s">
        <v>21</v>
      </c>
      <c r="J21" s="169">
        <v>3328429518.6964488</v>
      </c>
      <c r="K21" s="169">
        <v>3328472127.4906988</v>
      </c>
      <c r="L21" s="168" t="s">
        <v>5</v>
      </c>
      <c r="M21" s="168" t="s">
        <v>21</v>
      </c>
      <c r="N21" s="168" t="s">
        <v>2829</v>
      </c>
      <c r="O21" s="168" t="s">
        <v>21</v>
      </c>
      <c r="P21" s="168" t="s">
        <v>21</v>
      </c>
      <c r="Q21" s="168" t="s">
        <v>21</v>
      </c>
      <c r="R21" s="168" t="s">
        <v>1259</v>
      </c>
      <c r="S21" s="168" t="s">
        <v>21</v>
      </c>
      <c r="T21" s="168" t="s">
        <v>1259</v>
      </c>
      <c r="U21" s="168" t="s">
        <v>1259</v>
      </c>
      <c r="V21" s="168" t="s">
        <v>21</v>
      </c>
      <c r="W21" s="168" t="s">
        <v>1259</v>
      </c>
      <c r="X21" s="168" t="s">
        <v>21</v>
      </c>
      <c r="Y21" s="168" t="s">
        <v>1259</v>
      </c>
      <c r="Z21" s="168" t="s">
        <v>21</v>
      </c>
      <c r="AA21" s="168" t="s">
        <v>21</v>
      </c>
      <c r="AB21" s="168" t="s">
        <v>21</v>
      </c>
      <c r="AC21" s="168" t="s">
        <v>12686</v>
      </c>
      <c r="AD21" s="169">
        <v>4431470398.4986868</v>
      </c>
      <c r="AE21" s="168" t="s">
        <v>21</v>
      </c>
      <c r="AF21" s="169">
        <v>-4987504086.9174805</v>
      </c>
      <c r="AG21" s="169">
        <v>-3633497484.614078</v>
      </c>
      <c r="AH21" s="169">
        <v>-4229950283.4259138</v>
      </c>
      <c r="AI21" s="168" t="s">
        <v>21</v>
      </c>
      <c r="AJ21"/>
      <c r="AK21"/>
    </row>
    <row r="22" spans="1:37" hidden="1" x14ac:dyDescent="0.25">
      <c r="A22" s="179" t="str">
        <f>IF(E22&lt;&gt;1,"",NOT(ISNA(VLOOKUP(P22,Mapping!$P:$P,1,FALSE))))</f>
        <v/>
      </c>
      <c r="B22" s="180" t="str">
        <f t="shared" si="0"/>
        <v/>
      </c>
      <c r="E22" s="167">
        <v>0</v>
      </c>
      <c r="F22" s="168" t="s">
        <v>6</v>
      </c>
      <c r="G22" s="169">
        <v>256457539.40291411</v>
      </c>
      <c r="H22" s="168" t="s">
        <v>21</v>
      </c>
      <c r="I22" s="168" t="s">
        <v>21</v>
      </c>
      <c r="J22" s="169">
        <v>19476007.792496812</v>
      </c>
      <c r="K22" s="169">
        <v>-6644768.0255461503</v>
      </c>
      <c r="L22" s="168" t="s">
        <v>5</v>
      </c>
      <c r="M22" s="168" t="s">
        <v>21</v>
      </c>
      <c r="N22" s="168" t="s">
        <v>2829</v>
      </c>
      <c r="O22" s="168" t="s">
        <v>21</v>
      </c>
      <c r="P22" s="168" t="s">
        <v>21</v>
      </c>
      <c r="Q22" s="168" t="s">
        <v>21</v>
      </c>
      <c r="R22" s="168" t="s">
        <v>1259</v>
      </c>
      <c r="S22" s="168" t="s">
        <v>21</v>
      </c>
      <c r="T22" s="168" t="s">
        <v>1259</v>
      </c>
      <c r="U22" s="168" t="s">
        <v>1259</v>
      </c>
      <c r="V22" s="168" t="s">
        <v>21</v>
      </c>
      <c r="W22" s="168" t="s">
        <v>1259</v>
      </c>
      <c r="X22" s="168" t="s">
        <v>21</v>
      </c>
      <c r="Y22" s="168" t="s">
        <v>1259</v>
      </c>
      <c r="Z22" s="168" t="s">
        <v>21</v>
      </c>
      <c r="AA22" s="168" t="s">
        <v>1259</v>
      </c>
      <c r="AB22" s="168" t="s">
        <v>1259</v>
      </c>
      <c r="AC22" s="168" t="s">
        <v>12687</v>
      </c>
      <c r="AD22" s="169">
        <v>22829365.409170602</v>
      </c>
      <c r="AE22" s="168" t="s">
        <v>1259</v>
      </c>
      <c r="AF22" s="169">
        <v>32927649.278042901</v>
      </c>
      <c r="AG22" s="169">
        <v>4281584.4893982355</v>
      </c>
      <c r="AH22" s="169">
        <v>17113223.172517929</v>
      </c>
      <c r="AI22" s="168" t="s">
        <v>21</v>
      </c>
      <c r="AJ22"/>
      <c r="AK22"/>
    </row>
    <row r="23" spans="1:37" hidden="1" x14ac:dyDescent="0.25">
      <c r="A23" s="179" t="b">
        <f>IF(E23&lt;&gt;1,"",NOT(ISNA(VLOOKUP(P23,Mapping!$P:$P,1,FALSE))))</f>
        <v>0</v>
      </c>
      <c r="B23" s="180" t="str">
        <f t="shared" si="0"/>
        <v/>
      </c>
      <c r="E23" s="167">
        <v>1</v>
      </c>
      <c r="F23" s="170" t="s">
        <v>2830</v>
      </c>
      <c r="G23" s="169">
        <v>80963.596701549308</v>
      </c>
      <c r="H23" s="168" t="s">
        <v>6</v>
      </c>
      <c r="I23" s="168" t="s">
        <v>2830</v>
      </c>
      <c r="J23" s="169">
        <v>7243.7941882125706</v>
      </c>
      <c r="K23" s="169">
        <v>3808.6797084326299</v>
      </c>
      <c r="L23" s="168" t="s">
        <v>5</v>
      </c>
      <c r="M23" s="168" t="s">
        <v>21</v>
      </c>
      <c r="N23" s="168" t="s">
        <v>2829</v>
      </c>
      <c r="O23" s="168" t="s">
        <v>21</v>
      </c>
      <c r="P23" s="168" t="s">
        <v>2831</v>
      </c>
      <c r="Q23" s="168" t="s">
        <v>2832</v>
      </c>
      <c r="R23" s="168" t="s">
        <v>1259</v>
      </c>
      <c r="S23" s="168" t="s">
        <v>21</v>
      </c>
      <c r="T23" s="168" t="s">
        <v>1259</v>
      </c>
      <c r="U23" s="168" t="s">
        <v>1259</v>
      </c>
      <c r="V23" s="168" t="s">
        <v>2832</v>
      </c>
      <c r="W23" s="168" t="s">
        <v>1259</v>
      </c>
      <c r="X23" s="168" t="s">
        <v>21</v>
      </c>
      <c r="Y23" s="168" t="s">
        <v>1259</v>
      </c>
      <c r="Z23" s="168" t="s">
        <v>21</v>
      </c>
      <c r="AA23" s="168" t="s">
        <v>1259</v>
      </c>
      <c r="AB23" s="168" t="s">
        <v>1259</v>
      </c>
      <c r="AC23" s="168" t="s">
        <v>7470</v>
      </c>
      <c r="AD23" s="169">
        <v>11052.78225569502</v>
      </c>
      <c r="AE23" s="168" t="s">
        <v>1259</v>
      </c>
      <c r="AF23" s="169">
        <v>-7183.4192031274142</v>
      </c>
      <c r="AG23" s="169">
        <v>-7229.5523703023646</v>
      </c>
      <c r="AH23" s="169">
        <v>-3806.358633149765</v>
      </c>
      <c r="AI23" s="168" t="s">
        <v>21</v>
      </c>
      <c r="AJ23"/>
      <c r="AK23"/>
    </row>
    <row r="24" spans="1:37" hidden="1" x14ac:dyDescent="0.25">
      <c r="A24" s="179" t="b">
        <f>IF(E24&lt;&gt;1,"",NOT(ISNA(VLOOKUP(P24,Mapping!$P:$P,1,FALSE))))</f>
        <v>0</v>
      </c>
      <c r="B24" s="180" t="str">
        <f t="shared" si="0"/>
        <v/>
      </c>
      <c r="E24" s="167">
        <v>1</v>
      </c>
      <c r="F24" s="170" t="s">
        <v>2830</v>
      </c>
      <c r="G24" s="169">
        <v>27217.011259762599</v>
      </c>
      <c r="H24" s="168" t="s">
        <v>6</v>
      </c>
      <c r="I24" s="168" t="s">
        <v>2830</v>
      </c>
      <c r="J24" s="169">
        <v>2435.0996746197079</v>
      </c>
      <c r="K24" s="169">
        <v>1280.339346723423</v>
      </c>
      <c r="L24" s="168" t="s">
        <v>5</v>
      </c>
      <c r="M24" s="168" t="s">
        <v>21</v>
      </c>
      <c r="N24" s="168" t="s">
        <v>2829</v>
      </c>
      <c r="O24" s="168" t="s">
        <v>21</v>
      </c>
      <c r="P24" s="168" t="s">
        <v>2831</v>
      </c>
      <c r="Q24" s="168" t="s">
        <v>2832</v>
      </c>
      <c r="R24" s="168" t="s">
        <v>1259</v>
      </c>
      <c r="S24" s="168" t="s">
        <v>21</v>
      </c>
      <c r="T24" s="168" t="s">
        <v>1259</v>
      </c>
      <c r="U24" s="168" t="s">
        <v>1259</v>
      </c>
      <c r="V24" s="168" t="s">
        <v>2832</v>
      </c>
      <c r="W24" s="168" t="s">
        <v>1259</v>
      </c>
      <c r="X24" s="168" t="s">
        <v>21</v>
      </c>
      <c r="Y24" s="168" t="s">
        <v>1259</v>
      </c>
      <c r="Z24" s="168" t="s">
        <v>21</v>
      </c>
      <c r="AA24" s="168" t="s">
        <v>1259</v>
      </c>
      <c r="AB24" s="168" t="s">
        <v>1259</v>
      </c>
      <c r="AC24" s="168" t="s">
        <v>7472</v>
      </c>
      <c r="AD24" s="169">
        <v>3715.542680420464</v>
      </c>
      <c r="AE24" s="168" t="s">
        <v>1259</v>
      </c>
      <c r="AF24" s="169">
        <v>-2414.803804428469</v>
      </c>
      <c r="AG24" s="169">
        <v>-2430.3120943464419</v>
      </c>
      <c r="AH24" s="169">
        <v>-1279.559085782927</v>
      </c>
      <c r="AI24" s="168" t="s">
        <v>21</v>
      </c>
      <c r="AJ24"/>
      <c r="AK24"/>
    </row>
    <row r="25" spans="1:37" hidden="1" x14ac:dyDescent="0.25">
      <c r="A25" s="179" t="b">
        <f>IF(E25&lt;&gt;1,"",NOT(ISNA(VLOOKUP(P25,Mapping!$P:$P,1,FALSE))))</f>
        <v>0</v>
      </c>
      <c r="B25" s="180" t="str">
        <f t="shared" si="0"/>
        <v/>
      </c>
      <c r="E25" s="167">
        <v>1</v>
      </c>
      <c r="F25" s="170" t="s">
        <v>2830</v>
      </c>
      <c r="G25" s="169">
        <v>81039.31963705286</v>
      </c>
      <c r="H25" s="168" t="s">
        <v>6</v>
      </c>
      <c r="I25" s="168" t="s">
        <v>2830</v>
      </c>
      <c r="J25" s="169">
        <v>7250.5691016608607</v>
      </c>
      <c r="K25" s="169">
        <v>3812.2418575918191</v>
      </c>
      <c r="L25" s="168" t="s">
        <v>5</v>
      </c>
      <c r="M25" s="168" t="s">
        <v>21</v>
      </c>
      <c r="N25" s="168" t="s">
        <v>2829</v>
      </c>
      <c r="O25" s="168" t="s">
        <v>21</v>
      </c>
      <c r="P25" s="168" t="s">
        <v>2831</v>
      </c>
      <c r="Q25" s="168" t="s">
        <v>2832</v>
      </c>
      <c r="R25" s="168" t="s">
        <v>1259</v>
      </c>
      <c r="S25" s="168" t="s">
        <v>21</v>
      </c>
      <c r="T25" s="168" t="s">
        <v>1259</v>
      </c>
      <c r="U25" s="168" t="s">
        <v>1259</v>
      </c>
      <c r="V25" s="168" t="s">
        <v>2832</v>
      </c>
      <c r="W25" s="168" t="s">
        <v>1259</v>
      </c>
      <c r="X25" s="168" t="s">
        <v>21</v>
      </c>
      <c r="Y25" s="168" t="s">
        <v>1259</v>
      </c>
      <c r="Z25" s="168" t="s">
        <v>21</v>
      </c>
      <c r="AA25" s="168" t="s">
        <v>1259</v>
      </c>
      <c r="AB25" s="168" t="s">
        <v>1259</v>
      </c>
      <c r="AC25" s="168" t="s">
        <v>7469</v>
      </c>
      <c r="AD25" s="169">
        <v>11063.119606701879</v>
      </c>
      <c r="AE25" s="168" t="s">
        <v>1259</v>
      </c>
      <c r="AF25" s="169">
        <v>-7190.1376495795703</v>
      </c>
      <c r="AG25" s="169">
        <v>-7236.3139637858403</v>
      </c>
      <c r="AH25" s="169">
        <v>-3809.9186114736658</v>
      </c>
      <c r="AI25" s="168" t="s">
        <v>21</v>
      </c>
      <c r="AJ25"/>
      <c r="AK25"/>
    </row>
    <row r="26" spans="1:37" hidden="1" x14ac:dyDescent="0.25">
      <c r="A26" s="179" t="b">
        <f>IF(E26&lt;&gt;1,"",NOT(ISNA(VLOOKUP(P26,Mapping!$P:$P,1,FALSE))))</f>
        <v>0</v>
      </c>
      <c r="B26" s="180" t="str">
        <f t="shared" si="0"/>
        <v/>
      </c>
      <c r="E26" s="167">
        <v>1</v>
      </c>
      <c r="F26" s="170" t="s">
        <v>2830</v>
      </c>
      <c r="G26" s="169">
        <v>76913.41265018085</v>
      </c>
      <c r="H26" s="168" t="s">
        <v>6</v>
      </c>
      <c r="I26" s="168" t="s">
        <v>2830</v>
      </c>
      <c r="J26" s="169">
        <v>6881.4251620359782</v>
      </c>
      <c r="K26" s="169">
        <v>3618.1514409110218</v>
      </c>
      <c r="L26" s="168" t="s">
        <v>5</v>
      </c>
      <c r="M26" s="168" t="s">
        <v>21</v>
      </c>
      <c r="N26" s="168" t="s">
        <v>2829</v>
      </c>
      <c r="O26" s="168" t="s">
        <v>21</v>
      </c>
      <c r="P26" s="168" t="s">
        <v>2831</v>
      </c>
      <c r="Q26" s="168" t="s">
        <v>2832</v>
      </c>
      <c r="R26" s="168" t="s">
        <v>1259</v>
      </c>
      <c r="S26" s="168" t="s">
        <v>21</v>
      </c>
      <c r="T26" s="168" t="s">
        <v>1259</v>
      </c>
      <c r="U26" s="168" t="s">
        <v>1259</v>
      </c>
      <c r="V26" s="168" t="s">
        <v>2832</v>
      </c>
      <c r="W26" s="168" t="s">
        <v>1259</v>
      </c>
      <c r="X26" s="168" t="s">
        <v>21</v>
      </c>
      <c r="Y26" s="168" t="s">
        <v>1259</v>
      </c>
      <c r="Z26" s="168" t="s">
        <v>21</v>
      </c>
      <c r="AA26" s="168" t="s">
        <v>1259</v>
      </c>
      <c r="AB26" s="168" t="s">
        <v>1259</v>
      </c>
      <c r="AC26" s="168" t="s">
        <v>12116</v>
      </c>
      <c r="AD26" s="169">
        <v>10499.869536411061</v>
      </c>
      <c r="AE26" s="168" t="s">
        <v>1259</v>
      </c>
      <c r="AF26" s="169">
        <v>-6824.0704207598455</v>
      </c>
      <c r="AG26" s="169">
        <v>-6867.8957875708866</v>
      </c>
      <c r="AH26" s="169">
        <v>-3615.9464768494508</v>
      </c>
      <c r="AI26" s="168" t="s">
        <v>21</v>
      </c>
      <c r="AJ26"/>
      <c r="AK26"/>
    </row>
    <row r="27" spans="1:37" hidden="1" x14ac:dyDescent="0.25">
      <c r="A27" s="179" t="b">
        <f>IF(E27&lt;&gt;1,"",NOT(ISNA(VLOOKUP(P27,Mapping!$P:$P,1,FALSE))))</f>
        <v>0</v>
      </c>
      <c r="B27" s="180" t="str">
        <f t="shared" si="0"/>
        <v/>
      </c>
      <c r="E27" s="167">
        <v>1</v>
      </c>
      <c r="F27" s="170" t="s">
        <v>2830</v>
      </c>
      <c r="G27" s="169">
        <v>12441.2546170407</v>
      </c>
      <c r="H27" s="168" t="s">
        <v>6</v>
      </c>
      <c r="I27" s="168" t="s">
        <v>2830</v>
      </c>
      <c r="J27" s="169">
        <v>1113.1161603554031</v>
      </c>
      <c r="K27" s="169">
        <v>585.2599926117158</v>
      </c>
      <c r="L27" s="168" t="s">
        <v>5</v>
      </c>
      <c r="M27" s="168" t="s">
        <v>21</v>
      </c>
      <c r="N27" s="168" t="s">
        <v>2829</v>
      </c>
      <c r="O27" s="168" t="s">
        <v>21</v>
      </c>
      <c r="P27" s="168" t="s">
        <v>2831</v>
      </c>
      <c r="Q27" s="168" t="s">
        <v>2832</v>
      </c>
      <c r="R27" s="168" t="s">
        <v>1259</v>
      </c>
      <c r="S27" s="168" t="s">
        <v>21</v>
      </c>
      <c r="T27" s="168" t="s">
        <v>1259</v>
      </c>
      <c r="U27" s="168" t="s">
        <v>1259</v>
      </c>
      <c r="V27" s="168" t="s">
        <v>2832</v>
      </c>
      <c r="W27" s="168" t="s">
        <v>1259</v>
      </c>
      <c r="X27" s="168" t="s">
        <v>21</v>
      </c>
      <c r="Y27" s="168" t="s">
        <v>1259</v>
      </c>
      <c r="Z27" s="168" t="s">
        <v>21</v>
      </c>
      <c r="AA27" s="168" t="s">
        <v>1259</v>
      </c>
      <c r="AB27" s="168" t="s">
        <v>1259</v>
      </c>
      <c r="AC27" s="168" t="s">
        <v>7471</v>
      </c>
      <c r="AD27" s="169">
        <v>1698.4235368977891</v>
      </c>
      <c r="AE27" s="168" t="s">
        <v>1259</v>
      </c>
      <c r="AF27" s="169">
        <v>-1103.838650554138</v>
      </c>
      <c r="AG27" s="169">
        <v>-1110.927694303391</v>
      </c>
      <c r="AH27" s="169">
        <v>-584.90332505054175</v>
      </c>
      <c r="AI27" s="168" t="s">
        <v>21</v>
      </c>
      <c r="AJ27"/>
      <c r="AK27"/>
    </row>
    <row r="28" spans="1:37" hidden="1" x14ac:dyDescent="0.25">
      <c r="A28" s="179" t="b">
        <f>IF(E28&lt;&gt;1,"",NOT(ISNA(VLOOKUP(P28,Mapping!$P:$P,1,FALSE))))</f>
        <v>0</v>
      </c>
      <c r="B28" s="180" t="str">
        <f t="shared" si="0"/>
        <v/>
      </c>
      <c r="E28" s="167">
        <v>1</v>
      </c>
      <c r="F28" s="170" t="s">
        <v>2830</v>
      </c>
      <c r="G28" s="169">
        <v>1913.115550498731</v>
      </c>
      <c r="H28" s="168" t="s">
        <v>6</v>
      </c>
      <c r="I28" s="168" t="s">
        <v>2830</v>
      </c>
      <c r="J28" s="169">
        <v>171.16600386673011</v>
      </c>
      <c r="K28" s="169">
        <v>89.996549979504749</v>
      </c>
      <c r="L28" s="168" t="s">
        <v>5</v>
      </c>
      <c r="M28" s="168" t="s">
        <v>21</v>
      </c>
      <c r="N28" s="168" t="s">
        <v>2829</v>
      </c>
      <c r="O28" s="168" t="s">
        <v>21</v>
      </c>
      <c r="P28" s="168" t="s">
        <v>2833</v>
      </c>
      <c r="Q28" s="168" t="s">
        <v>2834</v>
      </c>
      <c r="R28" s="168" t="s">
        <v>1259</v>
      </c>
      <c r="S28" s="168" t="s">
        <v>21</v>
      </c>
      <c r="T28" s="168" t="s">
        <v>1259</v>
      </c>
      <c r="U28" s="168" t="s">
        <v>1259</v>
      </c>
      <c r="V28" s="168" t="s">
        <v>2834</v>
      </c>
      <c r="W28" s="168" t="s">
        <v>1259</v>
      </c>
      <c r="X28" s="168" t="s">
        <v>21</v>
      </c>
      <c r="Y28" s="168" t="s">
        <v>1259</v>
      </c>
      <c r="Z28" s="168" t="s">
        <v>21</v>
      </c>
      <c r="AA28" s="168" t="s">
        <v>1259</v>
      </c>
      <c r="AB28" s="168" t="s">
        <v>1259</v>
      </c>
      <c r="AC28" s="168" t="s">
        <v>12323</v>
      </c>
      <c r="AD28" s="169">
        <v>261.16984016400551</v>
      </c>
      <c r="AE28" s="168" t="s">
        <v>1259</v>
      </c>
      <c r="AF28" s="169">
        <v>-169.7393834158961</v>
      </c>
      <c r="AG28" s="169">
        <v>-170.82947925046599</v>
      </c>
      <c r="AH28" s="169">
        <v>-89.941704525517707</v>
      </c>
      <c r="AI28" s="168" t="s">
        <v>21</v>
      </c>
      <c r="AJ28"/>
      <c r="AK28"/>
    </row>
    <row r="29" spans="1:37" hidden="1" x14ac:dyDescent="0.25">
      <c r="A29" s="179" t="b">
        <f>IF(E29&lt;&gt;1,"",NOT(ISNA(VLOOKUP(P29,Mapping!$P:$P,1,FALSE))))</f>
        <v>0</v>
      </c>
      <c r="B29" s="180" t="str">
        <f t="shared" si="0"/>
        <v/>
      </c>
      <c r="E29" s="167">
        <v>1</v>
      </c>
      <c r="F29" s="170" t="s">
        <v>2830</v>
      </c>
      <c r="G29" s="169">
        <v>135097.32385016451</v>
      </c>
      <c r="H29" s="168" t="s">
        <v>6</v>
      </c>
      <c r="I29" s="168" t="s">
        <v>2830</v>
      </c>
      <c r="J29" s="169">
        <v>12087.126180378351</v>
      </c>
      <c r="K29" s="169">
        <v>6355.2319434176889</v>
      </c>
      <c r="L29" s="168" t="s">
        <v>5</v>
      </c>
      <c r="M29" s="168" t="s">
        <v>21</v>
      </c>
      <c r="N29" s="168" t="s">
        <v>2829</v>
      </c>
      <c r="O29" s="168" t="s">
        <v>21</v>
      </c>
      <c r="P29" s="168" t="s">
        <v>2833</v>
      </c>
      <c r="Q29" s="168" t="s">
        <v>2834</v>
      </c>
      <c r="R29" s="168" t="s">
        <v>1259</v>
      </c>
      <c r="S29" s="168" t="s">
        <v>21</v>
      </c>
      <c r="T29" s="168" t="s">
        <v>1259</v>
      </c>
      <c r="U29" s="168" t="s">
        <v>1259</v>
      </c>
      <c r="V29" s="168" t="s">
        <v>2834</v>
      </c>
      <c r="W29" s="168" t="s">
        <v>1259</v>
      </c>
      <c r="X29" s="168" t="s">
        <v>21</v>
      </c>
      <c r="Y29" s="168" t="s">
        <v>1259</v>
      </c>
      <c r="Z29" s="168" t="s">
        <v>21</v>
      </c>
      <c r="AA29" s="168" t="s">
        <v>1259</v>
      </c>
      <c r="AB29" s="168" t="s">
        <v>1259</v>
      </c>
      <c r="AC29" s="168" t="s">
        <v>12688</v>
      </c>
      <c r="AD29" s="169">
        <v>18442.872657291511</v>
      </c>
      <c r="AE29" s="168" t="s">
        <v>1259</v>
      </c>
      <c r="AF29" s="169">
        <v>-11986.3833867675</v>
      </c>
      <c r="AG29" s="169">
        <v>-12063.36202506888</v>
      </c>
      <c r="AH29" s="169">
        <v>-6351.3589551619216</v>
      </c>
      <c r="AI29" s="168" t="s">
        <v>21</v>
      </c>
      <c r="AJ29"/>
      <c r="AK29"/>
    </row>
    <row r="30" spans="1:37" hidden="1" x14ac:dyDescent="0.25">
      <c r="A30" s="179" t="b">
        <f>IF(E30&lt;&gt;1,"",NOT(ISNA(VLOOKUP(P30,Mapping!$P:$P,1,FALSE))))</f>
        <v>0</v>
      </c>
      <c r="B30" s="180" t="str">
        <f t="shared" si="0"/>
        <v/>
      </c>
      <c r="E30" s="167">
        <v>1</v>
      </c>
      <c r="F30" s="170" t="s">
        <v>2830</v>
      </c>
      <c r="G30" s="169">
        <v>12981.85552124139</v>
      </c>
      <c r="H30" s="168" t="s">
        <v>6</v>
      </c>
      <c r="I30" s="168" t="s">
        <v>2830</v>
      </c>
      <c r="J30" s="169">
        <v>1161.4835976671011</v>
      </c>
      <c r="K30" s="169">
        <v>610.69087486092451</v>
      </c>
      <c r="L30" s="168" t="s">
        <v>5</v>
      </c>
      <c r="M30" s="168" t="s">
        <v>21</v>
      </c>
      <c r="N30" s="168" t="s">
        <v>2829</v>
      </c>
      <c r="O30" s="168" t="s">
        <v>21</v>
      </c>
      <c r="P30" s="168" t="s">
        <v>2833</v>
      </c>
      <c r="Q30" s="168" t="s">
        <v>2834</v>
      </c>
      <c r="R30" s="168" t="s">
        <v>1259</v>
      </c>
      <c r="S30" s="168" t="s">
        <v>21</v>
      </c>
      <c r="T30" s="168" t="s">
        <v>1259</v>
      </c>
      <c r="U30" s="168" t="s">
        <v>1259</v>
      </c>
      <c r="V30" s="168" t="s">
        <v>2834</v>
      </c>
      <c r="W30" s="168" t="s">
        <v>1259</v>
      </c>
      <c r="X30" s="168" t="s">
        <v>21</v>
      </c>
      <c r="Y30" s="168" t="s">
        <v>1259</v>
      </c>
      <c r="Z30" s="168" t="s">
        <v>21</v>
      </c>
      <c r="AA30" s="168" t="s">
        <v>1259</v>
      </c>
      <c r="AB30" s="168" t="s">
        <v>1259</v>
      </c>
      <c r="AC30" s="168" t="s">
        <v>12689</v>
      </c>
      <c r="AD30" s="169">
        <v>1772.223915398604</v>
      </c>
      <c r="AE30" s="168" t="s">
        <v>1259</v>
      </c>
      <c r="AF30" s="169">
        <v>-1151.802958893581</v>
      </c>
      <c r="AG30" s="169">
        <v>-1159.200037771019</v>
      </c>
      <c r="AH30" s="169">
        <v>-610.31870928029821</v>
      </c>
      <c r="AI30" s="168" t="s">
        <v>21</v>
      </c>
      <c r="AJ30"/>
      <c r="AK30"/>
    </row>
    <row r="31" spans="1:37" hidden="1" x14ac:dyDescent="0.25">
      <c r="A31" s="179" t="b">
        <f>IF(E31&lt;&gt;1,"",NOT(ISNA(VLOOKUP(P31,Mapping!$P:$P,1,FALSE))))</f>
        <v>0</v>
      </c>
      <c r="B31" s="180" t="str">
        <f t="shared" si="0"/>
        <v/>
      </c>
      <c r="E31" s="167">
        <v>1</v>
      </c>
      <c r="F31" s="170" t="s">
        <v>2830</v>
      </c>
      <c r="G31" s="169">
        <v>15610.931791329151</v>
      </c>
      <c r="H31" s="168" t="s">
        <v>6</v>
      </c>
      <c r="I31" s="168" t="s">
        <v>2830</v>
      </c>
      <c r="J31" s="169">
        <v>1396.706440790432</v>
      </c>
      <c r="K31" s="169">
        <v>734.36756228275931</v>
      </c>
      <c r="L31" s="168" t="s">
        <v>5</v>
      </c>
      <c r="M31" s="168" t="s">
        <v>21</v>
      </c>
      <c r="N31" s="168" t="s">
        <v>2829</v>
      </c>
      <c r="O31" s="168" t="s">
        <v>21</v>
      </c>
      <c r="P31" s="168" t="s">
        <v>2841</v>
      </c>
      <c r="Q31" s="168" t="s">
        <v>2834</v>
      </c>
      <c r="R31" s="168" t="s">
        <v>1259</v>
      </c>
      <c r="S31" s="168" t="s">
        <v>21</v>
      </c>
      <c r="T31" s="168" t="s">
        <v>1259</v>
      </c>
      <c r="U31" s="168" t="s">
        <v>1259</v>
      </c>
      <c r="V31" s="168" t="s">
        <v>2834</v>
      </c>
      <c r="W31" s="168" t="s">
        <v>1259</v>
      </c>
      <c r="X31" s="168" t="s">
        <v>21</v>
      </c>
      <c r="Y31" s="168" t="s">
        <v>1259</v>
      </c>
      <c r="Z31" s="168" t="s">
        <v>21</v>
      </c>
      <c r="AA31" s="168" t="s">
        <v>1259</v>
      </c>
      <c r="AB31" s="168" t="s">
        <v>1259</v>
      </c>
      <c r="AC31" s="168" t="s">
        <v>7473</v>
      </c>
      <c r="AD31" s="169">
        <v>2131.1334590792321</v>
      </c>
      <c r="AE31" s="168" t="s">
        <v>1259</v>
      </c>
      <c r="AF31" s="169">
        <v>-1385.0652858459309</v>
      </c>
      <c r="AG31" s="169">
        <v>-1393.960415946696</v>
      </c>
      <c r="AH31" s="169">
        <v>-733.9200259899153</v>
      </c>
      <c r="AI31" s="168" t="s">
        <v>21</v>
      </c>
      <c r="AJ31"/>
      <c r="AK31"/>
    </row>
    <row r="32" spans="1:37" hidden="1" x14ac:dyDescent="0.25">
      <c r="A32" s="179" t="b">
        <f>IF(E32&lt;&gt;1,"",NOT(ISNA(VLOOKUP(P32,Mapping!$P:$P,1,FALSE))))</f>
        <v>1</v>
      </c>
      <c r="B32" s="180" t="str">
        <f t="shared" si="0"/>
        <v/>
      </c>
      <c r="E32" s="167">
        <v>1</v>
      </c>
      <c r="F32" s="170" t="s">
        <v>2830</v>
      </c>
      <c r="G32" s="169">
        <v>217457.4675733558</v>
      </c>
      <c r="H32" s="168" t="s">
        <v>6</v>
      </c>
      <c r="I32" s="168" t="s">
        <v>2830</v>
      </c>
      <c r="J32" s="169">
        <v>19455.86910618504</v>
      </c>
      <c r="K32" s="169">
        <v>10229.60784767035</v>
      </c>
      <c r="L32" s="168" t="s">
        <v>5</v>
      </c>
      <c r="M32" s="168" t="s">
        <v>21</v>
      </c>
      <c r="N32" s="168" t="s">
        <v>2829</v>
      </c>
      <c r="O32" s="168" t="s">
        <v>21</v>
      </c>
      <c r="P32" s="168" t="s">
        <v>182</v>
      </c>
      <c r="Q32" s="168" t="s">
        <v>2834</v>
      </c>
      <c r="R32" s="168" t="s">
        <v>1259</v>
      </c>
      <c r="S32" s="168" t="s">
        <v>21</v>
      </c>
      <c r="T32" s="168" t="s">
        <v>1259</v>
      </c>
      <c r="U32" s="168" t="s">
        <v>1259</v>
      </c>
      <c r="V32" s="168" t="s">
        <v>2834</v>
      </c>
      <c r="W32" s="168" t="s">
        <v>1259</v>
      </c>
      <c r="X32" s="168" t="s">
        <v>21</v>
      </c>
      <c r="Y32" s="168" t="s">
        <v>1259</v>
      </c>
      <c r="Z32" s="168" t="s">
        <v>21</v>
      </c>
      <c r="AA32" s="168" t="s">
        <v>1259</v>
      </c>
      <c r="AB32" s="168" t="s">
        <v>1259</v>
      </c>
      <c r="AC32" s="168" t="s">
        <v>12690</v>
      </c>
      <c r="AD32" s="169">
        <v>29686.305165308539</v>
      </c>
      <c r="AE32" s="168" t="s">
        <v>1259</v>
      </c>
      <c r="AF32" s="169">
        <v>-19293.70991494018</v>
      </c>
      <c r="AG32" s="169">
        <v>-19417.617474802941</v>
      </c>
      <c r="AH32" s="169">
        <v>-10223.373747733831</v>
      </c>
      <c r="AI32" s="168" t="s">
        <v>21</v>
      </c>
      <c r="AJ32"/>
      <c r="AK32"/>
    </row>
    <row r="33" spans="1:37" hidden="1" x14ac:dyDescent="0.25">
      <c r="A33" s="179" t="b">
        <f>IF(E33&lt;&gt;1,"",NOT(ISNA(VLOOKUP(P33,Mapping!$P:$P,1,FALSE))))</f>
        <v>1</v>
      </c>
      <c r="B33" s="180" t="str">
        <f t="shared" si="0"/>
        <v/>
      </c>
      <c r="E33" s="167">
        <v>1</v>
      </c>
      <c r="F33" s="170" t="s">
        <v>2830</v>
      </c>
      <c r="G33" s="169">
        <v>11758166.19670967</v>
      </c>
      <c r="H33" s="168" t="s">
        <v>6</v>
      </c>
      <c r="I33" s="168" t="s">
        <v>2830</v>
      </c>
      <c r="J33" s="169">
        <v>1052000.398076843</v>
      </c>
      <c r="K33" s="169">
        <v>553126.22988906398</v>
      </c>
      <c r="L33" s="168" t="s">
        <v>5</v>
      </c>
      <c r="M33" s="168" t="s">
        <v>21</v>
      </c>
      <c r="N33" s="168" t="s">
        <v>2829</v>
      </c>
      <c r="O33" s="168" t="s">
        <v>21</v>
      </c>
      <c r="P33" s="168" t="s">
        <v>182</v>
      </c>
      <c r="Q33" s="168" t="s">
        <v>2834</v>
      </c>
      <c r="R33" s="168" t="s">
        <v>1259</v>
      </c>
      <c r="S33" s="168" t="s">
        <v>21</v>
      </c>
      <c r="T33" s="168" t="s">
        <v>1259</v>
      </c>
      <c r="U33" s="168" t="s">
        <v>1259</v>
      </c>
      <c r="V33" s="168" t="s">
        <v>2834</v>
      </c>
      <c r="W33" s="168" t="s">
        <v>1259</v>
      </c>
      <c r="X33" s="168" t="s">
        <v>21</v>
      </c>
      <c r="Y33" s="168" t="s">
        <v>1259</v>
      </c>
      <c r="Z33" s="168" t="s">
        <v>21</v>
      </c>
      <c r="AA33" s="168" t="s">
        <v>1259</v>
      </c>
      <c r="AB33" s="168" t="s">
        <v>1259</v>
      </c>
      <c r="AC33" s="168" t="s">
        <v>12691</v>
      </c>
      <c r="AD33" s="169">
        <v>1605171.4102767699</v>
      </c>
      <c r="AE33" s="168" t="s">
        <v>1259</v>
      </c>
      <c r="AF33" s="169">
        <v>-1043232.270947168</v>
      </c>
      <c r="AG33" s="169">
        <v>-1049932.0899883511</v>
      </c>
      <c r="AH33" s="169">
        <v>-552789.14519862458</v>
      </c>
      <c r="AI33" s="168" t="s">
        <v>21</v>
      </c>
      <c r="AJ33"/>
      <c r="AK33"/>
    </row>
    <row r="34" spans="1:37" hidden="1" x14ac:dyDescent="0.25">
      <c r="A34" s="179" t="b">
        <f>IF(E34&lt;&gt;1,"",NOT(ISNA(VLOOKUP(P34,Mapping!$P:$P,1,FALSE))))</f>
        <v>1</v>
      </c>
      <c r="B34" s="180" t="str">
        <f t="shared" si="0"/>
        <v/>
      </c>
      <c r="E34" s="167">
        <v>1</v>
      </c>
      <c r="F34" s="170" t="s">
        <v>2830</v>
      </c>
      <c r="G34" s="169">
        <v>2150867.839775776</v>
      </c>
      <c r="H34" s="168" t="s">
        <v>6</v>
      </c>
      <c r="I34" s="168" t="s">
        <v>2830</v>
      </c>
      <c r="J34" s="169">
        <v>192437.64595604909</v>
      </c>
      <c r="K34" s="169">
        <v>101180.86437132749</v>
      </c>
      <c r="L34" s="168" t="s">
        <v>5</v>
      </c>
      <c r="M34" s="168" t="s">
        <v>21</v>
      </c>
      <c r="N34" s="168" t="s">
        <v>2829</v>
      </c>
      <c r="O34" s="168" t="s">
        <v>21</v>
      </c>
      <c r="P34" s="168" t="s">
        <v>182</v>
      </c>
      <c r="Q34" s="168" t="s">
        <v>2834</v>
      </c>
      <c r="R34" s="168" t="s">
        <v>1259</v>
      </c>
      <c r="S34" s="168" t="s">
        <v>21</v>
      </c>
      <c r="T34" s="168" t="s">
        <v>1259</v>
      </c>
      <c r="U34" s="168" t="s">
        <v>1259</v>
      </c>
      <c r="V34" s="168" t="s">
        <v>2834</v>
      </c>
      <c r="W34" s="168" t="s">
        <v>1259</v>
      </c>
      <c r="X34" s="168" t="s">
        <v>21</v>
      </c>
      <c r="Y34" s="168" t="s">
        <v>1259</v>
      </c>
      <c r="Z34" s="168" t="s">
        <v>21</v>
      </c>
      <c r="AA34" s="168" t="s">
        <v>1259</v>
      </c>
      <c r="AB34" s="168" t="s">
        <v>1259</v>
      </c>
      <c r="AC34" s="168" t="s">
        <v>12524</v>
      </c>
      <c r="AD34" s="169">
        <v>293626.70215173118</v>
      </c>
      <c r="AE34" s="168" t="s">
        <v>1259</v>
      </c>
      <c r="AF34" s="169">
        <v>-190833.7323573821</v>
      </c>
      <c r="AG34" s="169">
        <v>-192059.29976873819</v>
      </c>
      <c r="AH34" s="169">
        <v>-101119.203002725</v>
      </c>
      <c r="AI34" s="168" t="s">
        <v>21</v>
      </c>
      <c r="AJ34"/>
      <c r="AK34"/>
    </row>
    <row r="35" spans="1:37" hidden="1" x14ac:dyDescent="0.25">
      <c r="A35" s="179" t="b">
        <f>IF(E35&lt;&gt;1,"",NOT(ISNA(VLOOKUP(P35,Mapping!$P:$P,1,FALSE))))</f>
        <v>0</v>
      </c>
      <c r="B35" s="180" t="str">
        <f t="shared" si="0"/>
        <v/>
      </c>
      <c r="E35" s="167">
        <v>1</v>
      </c>
      <c r="F35" s="170" t="s">
        <v>2830</v>
      </c>
      <c r="G35" s="169">
        <v>9532.3259822111777</v>
      </c>
      <c r="H35" s="168" t="s">
        <v>6</v>
      </c>
      <c r="I35" s="168" t="s">
        <v>2830</v>
      </c>
      <c r="J35" s="169">
        <v>852.8549911712056</v>
      </c>
      <c r="K35" s="169">
        <v>448.41852414787991</v>
      </c>
      <c r="L35" s="168" t="s">
        <v>5</v>
      </c>
      <c r="M35" s="168" t="s">
        <v>21</v>
      </c>
      <c r="N35" s="168" t="s">
        <v>2829</v>
      </c>
      <c r="O35" s="168" t="s">
        <v>21</v>
      </c>
      <c r="P35" s="168" t="s">
        <v>2851</v>
      </c>
      <c r="Q35" s="168" t="s">
        <v>2834</v>
      </c>
      <c r="R35" s="168" t="s">
        <v>1259</v>
      </c>
      <c r="S35" s="168" t="s">
        <v>21</v>
      </c>
      <c r="T35" s="168" t="s">
        <v>1259</v>
      </c>
      <c r="U35" s="168" t="s">
        <v>1259</v>
      </c>
      <c r="V35" s="168" t="s">
        <v>2834</v>
      </c>
      <c r="W35" s="168" t="s">
        <v>1259</v>
      </c>
      <c r="X35" s="168" t="s">
        <v>21</v>
      </c>
      <c r="Y35" s="168" t="s">
        <v>1259</v>
      </c>
      <c r="Z35" s="168" t="s">
        <v>21</v>
      </c>
      <c r="AA35" s="168" t="s">
        <v>1259</v>
      </c>
      <c r="AB35" s="168" t="s">
        <v>1259</v>
      </c>
      <c r="AC35" s="168" t="s">
        <v>7474</v>
      </c>
      <c r="AD35" s="169">
        <v>1301.3098202647909</v>
      </c>
      <c r="AE35" s="168" t="s">
        <v>1259</v>
      </c>
      <c r="AF35" s="169">
        <v>-845.74668493915669</v>
      </c>
      <c r="AG35" s="169">
        <v>-851.17821720821485</v>
      </c>
      <c r="AH35" s="169">
        <v>-448.14525014416898</v>
      </c>
      <c r="AI35" s="168" t="s">
        <v>21</v>
      </c>
      <c r="AJ35"/>
      <c r="AK35"/>
    </row>
    <row r="36" spans="1:37" hidden="1" x14ac:dyDescent="0.25">
      <c r="A36" s="179" t="b">
        <f>IF(E36&lt;&gt;1,"",NOT(ISNA(VLOOKUP(P36,Mapping!$P:$P,1,FALSE))))</f>
        <v>0</v>
      </c>
      <c r="B36" s="180" t="str">
        <f t="shared" si="0"/>
        <v/>
      </c>
      <c r="E36" s="167">
        <v>1</v>
      </c>
      <c r="F36" s="170" t="s">
        <v>2830</v>
      </c>
      <c r="G36" s="169">
        <v>273.30222149981881</v>
      </c>
      <c r="H36" s="168" t="s">
        <v>6</v>
      </c>
      <c r="I36" s="168" t="s">
        <v>2830</v>
      </c>
      <c r="J36" s="169">
        <v>24.452286266675781</v>
      </c>
      <c r="K36" s="169">
        <v>12.85664999707209</v>
      </c>
      <c r="L36" s="168" t="s">
        <v>5</v>
      </c>
      <c r="M36" s="168" t="s">
        <v>21</v>
      </c>
      <c r="N36" s="168" t="s">
        <v>2829</v>
      </c>
      <c r="O36" s="168" t="s">
        <v>21</v>
      </c>
      <c r="P36" s="168" t="s">
        <v>2835</v>
      </c>
      <c r="Q36" s="168" t="s">
        <v>2834</v>
      </c>
      <c r="R36" s="168" t="s">
        <v>1259</v>
      </c>
      <c r="S36" s="168" t="s">
        <v>21</v>
      </c>
      <c r="T36" s="168" t="s">
        <v>1259</v>
      </c>
      <c r="U36" s="168" t="s">
        <v>1259</v>
      </c>
      <c r="V36" s="168" t="s">
        <v>2834</v>
      </c>
      <c r="W36" s="168" t="s">
        <v>1259</v>
      </c>
      <c r="X36" s="168" t="s">
        <v>21</v>
      </c>
      <c r="Y36" s="168" t="s">
        <v>1259</v>
      </c>
      <c r="Z36" s="168" t="s">
        <v>21</v>
      </c>
      <c r="AA36" s="168" t="s">
        <v>1259</v>
      </c>
      <c r="AB36" s="168" t="s">
        <v>1259</v>
      </c>
      <c r="AC36" s="168" t="s">
        <v>12692</v>
      </c>
      <c r="AD36" s="169">
        <v>37.309977166286536</v>
      </c>
      <c r="AE36" s="168" t="s">
        <v>1259</v>
      </c>
      <c r="AF36" s="169">
        <v>-24.248483345128019</v>
      </c>
      <c r="AG36" s="169">
        <v>-24.404211321495151</v>
      </c>
      <c r="AH36" s="169">
        <v>-12.84881493221684</v>
      </c>
      <c r="AI36" s="168" t="s">
        <v>21</v>
      </c>
      <c r="AJ36"/>
      <c r="AK36"/>
    </row>
    <row r="37" spans="1:37" hidden="1" x14ac:dyDescent="0.25">
      <c r="A37" s="179" t="b">
        <f>IF(E37&lt;&gt;1,"",NOT(ISNA(VLOOKUP(P37,Mapping!$P:$P,1,FALSE))))</f>
        <v>0</v>
      </c>
      <c r="B37" s="180" t="str">
        <f t="shared" si="0"/>
        <v/>
      </c>
      <c r="E37" s="167">
        <v>1</v>
      </c>
      <c r="F37" s="170" t="s">
        <v>2830</v>
      </c>
      <c r="G37" s="169">
        <v>27751.38087331309</v>
      </c>
      <c r="H37" s="168" t="s">
        <v>6</v>
      </c>
      <c r="I37" s="168" t="s">
        <v>2830</v>
      </c>
      <c r="J37" s="169">
        <v>2482.909599804525</v>
      </c>
      <c r="K37" s="169">
        <v>1305.4770973526979</v>
      </c>
      <c r="L37" s="168" t="s">
        <v>5</v>
      </c>
      <c r="M37" s="168" t="s">
        <v>21</v>
      </c>
      <c r="N37" s="168" t="s">
        <v>2829</v>
      </c>
      <c r="O37" s="168" t="s">
        <v>21</v>
      </c>
      <c r="P37" s="168" t="s">
        <v>2836</v>
      </c>
      <c r="Q37" s="168" t="s">
        <v>2837</v>
      </c>
      <c r="R37" s="168" t="s">
        <v>1259</v>
      </c>
      <c r="S37" s="168" t="s">
        <v>21</v>
      </c>
      <c r="T37" s="168" t="s">
        <v>1259</v>
      </c>
      <c r="U37" s="168" t="s">
        <v>1259</v>
      </c>
      <c r="V37" s="168" t="s">
        <v>2837</v>
      </c>
      <c r="W37" s="168" t="s">
        <v>1259</v>
      </c>
      <c r="X37" s="168" t="s">
        <v>21</v>
      </c>
      <c r="Y37" s="168" t="s">
        <v>1259</v>
      </c>
      <c r="Z37" s="168" t="s">
        <v>21</v>
      </c>
      <c r="AA37" s="168" t="s">
        <v>1259</v>
      </c>
      <c r="AB37" s="168" t="s">
        <v>1259</v>
      </c>
      <c r="AC37" s="168" t="s">
        <v>7476</v>
      </c>
      <c r="AD37" s="169">
        <v>3788.492391441901</v>
      </c>
      <c r="AE37" s="168" t="s">
        <v>1259</v>
      </c>
      <c r="AF37" s="169">
        <v>-2462.2152473476422</v>
      </c>
      <c r="AG37" s="169">
        <v>-2478.0280217959371</v>
      </c>
      <c r="AH37" s="169">
        <v>-1304.6815170322261</v>
      </c>
      <c r="AI37" s="168" t="s">
        <v>21</v>
      </c>
      <c r="AJ37"/>
      <c r="AK37"/>
    </row>
    <row r="38" spans="1:37" hidden="1" x14ac:dyDescent="0.25">
      <c r="A38" s="179" t="b">
        <f>IF(E38&lt;&gt;1,"",NOT(ISNA(VLOOKUP(P38,Mapping!$P:$P,1,FALSE))))</f>
        <v>0</v>
      </c>
      <c r="B38" s="180" t="str">
        <f t="shared" si="0"/>
        <v/>
      </c>
      <c r="E38" s="167">
        <v>1</v>
      </c>
      <c r="F38" s="170" t="s">
        <v>2830</v>
      </c>
      <c r="G38" s="169">
        <v>516039.37020561361</v>
      </c>
      <c r="H38" s="168" t="s">
        <v>6</v>
      </c>
      <c r="I38" s="168" t="s">
        <v>2830</v>
      </c>
      <c r="J38" s="169">
        <v>46169.922571050563</v>
      </c>
      <c r="K38" s="169">
        <v>24275.461542296609</v>
      </c>
      <c r="L38" s="168" t="s">
        <v>5</v>
      </c>
      <c r="M38" s="168" t="s">
        <v>21</v>
      </c>
      <c r="N38" s="168" t="s">
        <v>2829</v>
      </c>
      <c r="O38" s="168" t="s">
        <v>21</v>
      </c>
      <c r="P38" s="168" t="s">
        <v>2836</v>
      </c>
      <c r="Q38" s="168" t="s">
        <v>2837</v>
      </c>
      <c r="R38" s="168" t="s">
        <v>1259</v>
      </c>
      <c r="S38" s="168" t="s">
        <v>21</v>
      </c>
      <c r="T38" s="168" t="s">
        <v>1259</v>
      </c>
      <c r="U38" s="168" t="s">
        <v>1259</v>
      </c>
      <c r="V38" s="168" t="s">
        <v>2837</v>
      </c>
      <c r="W38" s="168" t="s">
        <v>1259</v>
      </c>
      <c r="X38" s="168" t="s">
        <v>21</v>
      </c>
      <c r="Y38" s="168" t="s">
        <v>1259</v>
      </c>
      <c r="Z38" s="168" t="s">
        <v>21</v>
      </c>
      <c r="AA38" s="168" t="s">
        <v>1259</v>
      </c>
      <c r="AB38" s="168" t="s">
        <v>1259</v>
      </c>
      <c r="AC38" s="168" t="s">
        <v>7477</v>
      </c>
      <c r="AD38" s="169">
        <v>70447.349507874576</v>
      </c>
      <c r="AE38" s="168" t="s">
        <v>1259</v>
      </c>
      <c r="AF38" s="169">
        <v>-45785.109265456384</v>
      </c>
      <c r="AG38" s="169">
        <v>-46079.149198271043</v>
      </c>
      <c r="AH38" s="169">
        <v>-24260.667656205071</v>
      </c>
      <c r="AI38" s="168" t="s">
        <v>21</v>
      </c>
      <c r="AJ38"/>
      <c r="AK38"/>
    </row>
    <row r="39" spans="1:37" hidden="1" x14ac:dyDescent="0.25">
      <c r="A39" s="179" t="b">
        <f>IF(E39&lt;&gt;1,"",NOT(ISNA(VLOOKUP(P39,Mapping!$P:$P,1,FALSE))))</f>
        <v>0</v>
      </c>
      <c r="B39" s="180" t="str">
        <f t="shared" si="0"/>
        <v/>
      </c>
      <c r="E39" s="167">
        <v>1</v>
      </c>
      <c r="F39" s="170" t="s">
        <v>2830</v>
      </c>
      <c r="G39" s="169">
        <v>8523.7132438401477</v>
      </c>
      <c r="H39" s="168" t="s">
        <v>6</v>
      </c>
      <c r="I39" s="168" t="s">
        <v>2830</v>
      </c>
      <c r="J39" s="169">
        <v>762.61464378024914</v>
      </c>
      <c r="K39" s="169">
        <v>400.97148588868441</v>
      </c>
      <c r="L39" s="168" t="s">
        <v>5</v>
      </c>
      <c r="M39" s="168" t="s">
        <v>21</v>
      </c>
      <c r="N39" s="168" t="s">
        <v>2829</v>
      </c>
      <c r="O39" s="168" t="s">
        <v>21</v>
      </c>
      <c r="P39" s="168" t="s">
        <v>2836</v>
      </c>
      <c r="Q39" s="168" t="s">
        <v>2837</v>
      </c>
      <c r="R39" s="168" t="s">
        <v>1259</v>
      </c>
      <c r="S39" s="168" t="s">
        <v>21</v>
      </c>
      <c r="T39" s="168" t="s">
        <v>1259</v>
      </c>
      <c r="U39" s="168" t="s">
        <v>1259</v>
      </c>
      <c r="V39" s="168" t="s">
        <v>2837</v>
      </c>
      <c r="W39" s="168" t="s">
        <v>1259</v>
      </c>
      <c r="X39" s="168" t="s">
        <v>21</v>
      </c>
      <c r="Y39" s="168" t="s">
        <v>1259</v>
      </c>
      <c r="Z39" s="168" t="s">
        <v>21</v>
      </c>
      <c r="AA39" s="168" t="s">
        <v>1259</v>
      </c>
      <c r="AB39" s="168" t="s">
        <v>1259</v>
      </c>
      <c r="AC39" s="168" t="s">
        <v>7475</v>
      </c>
      <c r="AD39" s="169">
        <v>1163.6185931985201</v>
      </c>
      <c r="AE39" s="168" t="s">
        <v>1259</v>
      </c>
      <c r="AF39" s="169">
        <v>-756.25846543674015</v>
      </c>
      <c r="AG39" s="169">
        <v>-761.11528879994785</v>
      </c>
      <c r="AH39" s="169">
        <v>-400.72712693065392</v>
      </c>
      <c r="AI39" s="168" t="s">
        <v>21</v>
      </c>
      <c r="AJ39"/>
      <c r="AK39"/>
    </row>
    <row r="40" spans="1:37" hidden="1" x14ac:dyDescent="0.25">
      <c r="A40" s="179" t="b">
        <f>IF(E40&lt;&gt;1,"",NOT(ISNA(VLOOKUP(P40,Mapping!$P:$P,1,FALSE))))</f>
        <v>0</v>
      </c>
      <c r="B40" s="180" t="str">
        <f t="shared" si="0"/>
        <v/>
      </c>
      <c r="E40" s="167">
        <v>1</v>
      </c>
      <c r="F40" s="170" t="s">
        <v>4</v>
      </c>
      <c r="G40" s="169">
        <v>0.01</v>
      </c>
      <c r="H40" s="168" t="s">
        <v>6</v>
      </c>
      <c r="I40" s="168" t="s">
        <v>4</v>
      </c>
      <c r="J40" s="169">
        <v>0</v>
      </c>
      <c r="K40" s="169">
        <v>0</v>
      </c>
      <c r="L40" s="168" t="s">
        <v>5</v>
      </c>
      <c r="M40" s="168" t="s">
        <v>21</v>
      </c>
      <c r="N40" s="168" t="s">
        <v>2829</v>
      </c>
      <c r="O40" s="168" t="s">
        <v>21</v>
      </c>
      <c r="P40" s="168" t="s">
        <v>2838</v>
      </c>
      <c r="Q40" s="168" t="s">
        <v>2839</v>
      </c>
      <c r="R40" s="168" t="s">
        <v>1259</v>
      </c>
      <c r="S40" s="168" t="s">
        <v>21</v>
      </c>
      <c r="T40" s="168" t="s">
        <v>1259</v>
      </c>
      <c r="U40" s="168" t="s">
        <v>1259</v>
      </c>
      <c r="V40" s="168" t="s">
        <v>2839</v>
      </c>
      <c r="W40" s="168" t="s">
        <v>1259</v>
      </c>
      <c r="X40" s="168" t="s">
        <v>21</v>
      </c>
      <c r="Y40" s="168" t="s">
        <v>1259</v>
      </c>
      <c r="Z40" s="168" t="s">
        <v>21</v>
      </c>
      <c r="AA40" s="168" t="s">
        <v>1259</v>
      </c>
      <c r="AB40" s="168" t="s">
        <v>1259</v>
      </c>
      <c r="AC40" s="168" t="s">
        <v>2417</v>
      </c>
      <c r="AD40" s="169">
        <v>-1.851851851851852E-10</v>
      </c>
      <c r="AE40" s="168" t="s">
        <v>1259</v>
      </c>
      <c r="AF40" s="169">
        <v>0</v>
      </c>
      <c r="AG40" s="169">
        <v>0</v>
      </c>
      <c r="AH40" s="169">
        <v>0</v>
      </c>
      <c r="AI40" s="168" t="s">
        <v>21</v>
      </c>
      <c r="AJ40"/>
      <c r="AK40"/>
    </row>
    <row r="41" spans="1:37" hidden="1" x14ac:dyDescent="0.25">
      <c r="A41" s="179" t="b">
        <f>IF(E41&lt;&gt;1,"",NOT(ISNA(VLOOKUP(P41,Mapping!$P:$P,1,FALSE))))</f>
        <v>0</v>
      </c>
      <c r="B41" s="180" t="str">
        <f t="shared" si="0"/>
        <v/>
      </c>
      <c r="E41" s="167">
        <v>1</v>
      </c>
      <c r="F41" s="170" t="s">
        <v>4</v>
      </c>
      <c r="G41" s="169">
        <v>21798.13</v>
      </c>
      <c r="H41" s="168" t="s">
        <v>6</v>
      </c>
      <c r="I41" s="168" t="s">
        <v>4</v>
      </c>
      <c r="J41" s="169">
        <v>0</v>
      </c>
      <c r="K41" s="169">
        <v>0</v>
      </c>
      <c r="L41" s="168" t="s">
        <v>5</v>
      </c>
      <c r="M41" s="168" t="s">
        <v>21</v>
      </c>
      <c r="N41" s="168" t="s">
        <v>2829</v>
      </c>
      <c r="O41" s="168" t="s">
        <v>21</v>
      </c>
      <c r="P41" s="168" t="s">
        <v>2831</v>
      </c>
      <c r="Q41" s="168" t="s">
        <v>2832</v>
      </c>
      <c r="R41" s="168" t="s">
        <v>1259</v>
      </c>
      <c r="S41" s="168" t="s">
        <v>21</v>
      </c>
      <c r="T41" s="168" t="s">
        <v>1259</v>
      </c>
      <c r="U41" s="168" t="s">
        <v>1259</v>
      </c>
      <c r="V41" s="168" t="s">
        <v>2832</v>
      </c>
      <c r="W41" s="168" t="s">
        <v>1259</v>
      </c>
      <c r="X41" s="168" t="s">
        <v>21</v>
      </c>
      <c r="Y41" s="168" t="s">
        <v>1259</v>
      </c>
      <c r="Z41" s="168" t="s">
        <v>21</v>
      </c>
      <c r="AA41" s="168" t="s">
        <v>1259</v>
      </c>
      <c r="AB41" s="168" t="s">
        <v>1259</v>
      </c>
      <c r="AC41" s="168" t="s">
        <v>12525</v>
      </c>
      <c r="AD41" s="169">
        <v>-1.851851851851852E-10</v>
      </c>
      <c r="AE41" s="168" t="s">
        <v>1259</v>
      </c>
      <c r="AF41" s="169">
        <v>0</v>
      </c>
      <c r="AG41" s="169">
        <v>0</v>
      </c>
      <c r="AH41" s="169">
        <v>0</v>
      </c>
      <c r="AI41" s="168" t="s">
        <v>21</v>
      </c>
      <c r="AJ41"/>
      <c r="AK41"/>
    </row>
    <row r="42" spans="1:37" hidden="1" x14ac:dyDescent="0.25">
      <c r="A42" s="179" t="b">
        <f>IF(E42&lt;&gt;1,"",NOT(ISNA(VLOOKUP(P42,Mapping!$P:$P,1,FALSE))))</f>
        <v>0</v>
      </c>
      <c r="B42" s="180" t="str">
        <f t="shared" si="0"/>
        <v/>
      </c>
      <c r="E42" s="167">
        <v>1</v>
      </c>
      <c r="F42" s="170" t="s">
        <v>4</v>
      </c>
      <c r="G42" s="169">
        <v>0.01</v>
      </c>
      <c r="H42" s="168" t="s">
        <v>6</v>
      </c>
      <c r="I42" s="168" t="s">
        <v>4</v>
      </c>
      <c r="J42" s="169">
        <v>0</v>
      </c>
      <c r="K42" s="169">
        <v>0</v>
      </c>
      <c r="L42" s="168" t="s">
        <v>5</v>
      </c>
      <c r="M42" s="168" t="s">
        <v>21</v>
      </c>
      <c r="N42" s="168" t="s">
        <v>2829</v>
      </c>
      <c r="O42" s="168" t="s">
        <v>21</v>
      </c>
      <c r="P42" s="168" t="s">
        <v>2831</v>
      </c>
      <c r="Q42" s="168" t="s">
        <v>2832</v>
      </c>
      <c r="R42" s="168" t="s">
        <v>1259</v>
      </c>
      <c r="S42" s="168" t="s">
        <v>21</v>
      </c>
      <c r="T42" s="168" t="s">
        <v>1259</v>
      </c>
      <c r="U42" s="168" t="s">
        <v>1259</v>
      </c>
      <c r="V42" s="168" t="s">
        <v>2832</v>
      </c>
      <c r="W42" s="168" t="s">
        <v>1259</v>
      </c>
      <c r="X42" s="168" t="s">
        <v>21</v>
      </c>
      <c r="Y42" s="168" t="s">
        <v>1259</v>
      </c>
      <c r="Z42" s="168" t="s">
        <v>21</v>
      </c>
      <c r="AA42" s="168" t="s">
        <v>1259</v>
      </c>
      <c r="AB42" s="168" t="s">
        <v>1259</v>
      </c>
      <c r="AC42" s="168" t="s">
        <v>2417</v>
      </c>
      <c r="AD42" s="169">
        <v>-1.851851851851852E-10</v>
      </c>
      <c r="AE42" s="168" t="s">
        <v>1259</v>
      </c>
      <c r="AF42" s="169">
        <v>0</v>
      </c>
      <c r="AG42" s="169">
        <v>0</v>
      </c>
      <c r="AH42" s="169">
        <v>0</v>
      </c>
      <c r="AI42" s="168" t="s">
        <v>21</v>
      </c>
      <c r="AJ42"/>
      <c r="AK42"/>
    </row>
    <row r="43" spans="1:37" hidden="1" x14ac:dyDescent="0.25">
      <c r="A43" s="179" t="b">
        <f>IF(E43&lt;&gt;1,"",NOT(ISNA(VLOOKUP(P43,Mapping!$P:$P,1,FALSE))))</f>
        <v>1</v>
      </c>
      <c r="B43" s="180" t="str">
        <f t="shared" si="0"/>
        <v/>
      </c>
      <c r="E43" s="167">
        <v>1</v>
      </c>
      <c r="F43" s="170" t="s">
        <v>4</v>
      </c>
      <c r="G43" s="169">
        <v>10780.2</v>
      </c>
      <c r="H43" s="168" t="s">
        <v>6</v>
      </c>
      <c r="I43" s="168" t="s">
        <v>4</v>
      </c>
      <c r="J43" s="169">
        <v>0</v>
      </c>
      <c r="K43" s="169">
        <v>0</v>
      </c>
      <c r="L43" s="168" t="s">
        <v>5</v>
      </c>
      <c r="M43" s="168" t="s">
        <v>21</v>
      </c>
      <c r="N43" s="168" t="s">
        <v>2829</v>
      </c>
      <c r="O43" s="168" t="s">
        <v>21</v>
      </c>
      <c r="P43" s="168" t="s">
        <v>181</v>
      </c>
      <c r="Q43" s="168" t="s">
        <v>2834</v>
      </c>
      <c r="R43" s="168" t="s">
        <v>1259</v>
      </c>
      <c r="S43" s="168" t="s">
        <v>21</v>
      </c>
      <c r="T43" s="168" t="s">
        <v>1259</v>
      </c>
      <c r="U43" s="168" t="s">
        <v>1259</v>
      </c>
      <c r="V43" s="168" t="s">
        <v>2834</v>
      </c>
      <c r="W43" s="168" t="s">
        <v>1259</v>
      </c>
      <c r="X43" s="168" t="s">
        <v>21</v>
      </c>
      <c r="Y43" s="168" t="s">
        <v>1259</v>
      </c>
      <c r="Z43" s="168" t="s">
        <v>21</v>
      </c>
      <c r="AA43" s="168" t="s">
        <v>1259</v>
      </c>
      <c r="AB43" s="168" t="s">
        <v>1259</v>
      </c>
      <c r="AC43" s="168" t="s">
        <v>12693</v>
      </c>
      <c r="AD43" s="169">
        <v>-1.851851851851852E-10</v>
      </c>
      <c r="AE43" s="168" t="s">
        <v>1259</v>
      </c>
      <c r="AF43" s="169">
        <v>0</v>
      </c>
      <c r="AG43" s="169">
        <v>0</v>
      </c>
      <c r="AH43" s="169">
        <v>0</v>
      </c>
      <c r="AI43" s="168" t="s">
        <v>21</v>
      </c>
      <c r="AJ43"/>
      <c r="AK43"/>
    </row>
    <row r="44" spans="1:37" hidden="1" x14ac:dyDescent="0.25">
      <c r="A44" s="179" t="b">
        <f>IF(E44&lt;&gt;1,"",NOT(ISNA(VLOOKUP(P44,Mapping!$P:$P,1,FALSE))))</f>
        <v>1</v>
      </c>
      <c r="B44" s="180" t="str">
        <f t="shared" si="0"/>
        <v/>
      </c>
      <c r="E44" s="167">
        <v>1</v>
      </c>
      <c r="F44" s="170" t="s">
        <v>4</v>
      </c>
      <c r="G44" s="169">
        <v>0.01</v>
      </c>
      <c r="H44" s="168" t="s">
        <v>6</v>
      </c>
      <c r="I44" s="168" t="s">
        <v>4</v>
      </c>
      <c r="J44" s="169">
        <v>0</v>
      </c>
      <c r="K44" s="169">
        <v>0</v>
      </c>
      <c r="L44" s="168" t="s">
        <v>5</v>
      </c>
      <c r="M44" s="168" t="s">
        <v>21</v>
      </c>
      <c r="N44" s="168" t="s">
        <v>2829</v>
      </c>
      <c r="O44" s="168" t="s">
        <v>21</v>
      </c>
      <c r="P44" s="168" t="s">
        <v>184</v>
      </c>
      <c r="Q44" s="168" t="s">
        <v>229</v>
      </c>
      <c r="R44" s="168" t="s">
        <v>1259</v>
      </c>
      <c r="S44" s="168" t="s">
        <v>21</v>
      </c>
      <c r="T44" s="168" t="s">
        <v>1259</v>
      </c>
      <c r="U44" s="168" t="s">
        <v>1259</v>
      </c>
      <c r="V44" s="168" t="s">
        <v>229</v>
      </c>
      <c r="W44" s="168" t="s">
        <v>1259</v>
      </c>
      <c r="X44" s="168" t="s">
        <v>21</v>
      </c>
      <c r="Y44" s="168" t="s">
        <v>1259</v>
      </c>
      <c r="Z44" s="168" t="s">
        <v>21</v>
      </c>
      <c r="AA44" s="168" t="s">
        <v>1259</v>
      </c>
      <c r="AB44" s="168" t="s">
        <v>1259</v>
      </c>
      <c r="AC44" s="168" t="s">
        <v>2417</v>
      </c>
      <c r="AD44" s="169">
        <v>-1.851851851851852E-10</v>
      </c>
      <c r="AE44" s="168" t="s">
        <v>1259</v>
      </c>
      <c r="AF44" s="169">
        <v>0</v>
      </c>
      <c r="AG44" s="169">
        <v>0</v>
      </c>
      <c r="AH44" s="169">
        <v>0</v>
      </c>
      <c r="AI44" s="168" t="s">
        <v>21</v>
      </c>
      <c r="AJ44"/>
      <c r="AK44"/>
    </row>
    <row r="45" spans="1:37" hidden="1" x14ac:dyDescent="0.25">
      <c r="A45" s="179" t="b">
        <f>IF(E45&lt;&gt;1,"",NOT(ISNA(VLOOKUP(P45,Mapping!$P:$P,1,FALSE))))</f>
        <v>1</v>
      </c>
      <c r="B45" s="180" t="str">
        <f t="shared" si="0"/>
        <v/>
      </c>
      <c r="E45" s="167">
        <v>1</v>
      </c>
      <c r="F45" s="170" t="s">
        <v>4</v>
      </c>
      <c r="G45" s="169">
        <v>864506.02</v>
      </c>
      <c r="H45" s="168" t="s">
        <v>6</v>
      </c>
      <c r="I45" s="168" t="s">
        <v>4</v>
      </c>
      <c r="J45" s="169">
        <v>0</v>
      </c>
      <c r="K45" s="169">
        <v>0</v>
      </c>
      <c r="L45" s="168" t="s">
        <v>5</v>
      </c>
      <c r="M45" s="168" t="s">
        <v>21</v>
      </c>
      <c r="N45" s="168" t="s">
        <v>2829</v>
      </c>
      <c r="O45" s="168" t="s">
        <v>21</v>
      </c>
      <c r="P45" s="168" t="s">
        <v>184</v>
      </c>
      <c r="Q45" s="168" t="s">
        <v>229</v>
      </c>
      <c r="R45" s="168" t="s">
        <v>1259</v>
      </c>
      <c r="S45" s="168" t="s">
        <v>21</v>
      </c>
      <c r="T45" s="168" t="s">
        <v>1259</v>
      </c>
      <c r="U45" s="168" t="s">
        <v>1259</v>
      </c>
      <c r="V45" s="168" t="s">
        <v>229</v>
      </c>
      <c r="W45" s="168" t="s">
        <v>1259</v>
      </c>
      <c r="X45" s="168" t="s">
        <v>21</v>
      </c>
      <c r="Y45" s="168" t="s">
        <v>1259</v>
      </c>
      <c r="Z45" s="168" t="s">
        <v>21</v>
      </c>
      <c r="AA45" s="168" t="s">
        <v>1259</v>
      </c>
      <c r="AB45" s="168" t="s">
        <v>1259</v>
      </c>
      <c r="AC45" s="168" t="s">
        <v>2840</v>
      </c>
      <c r="AD45" s="169">
        <v>-1.851851851851852E-10</v>
      </c>
      <c r="AE45" s="168" t="s">
        <v>1259</v>
      </c>
      <c r="AF45" s="169">
        <v>0</v>
      </c>
      <c r="AG45" s="169">
        <v>0</v>
      </c>
      <c r="AH45" s="169">
        <v>0</v>
      </c>
      <c r="AI45" s="168" t="s">
        <v>21</v>
      </c>
      <c r="AJ45"/>
      <c r="AK45"/>
    </row>
    <row r="46" spans="1:37" hidden="1" x14ac:dyDescent="0.25">
      <c r="A46" s="179" t="b">
        <f>IF(E46&lt;&gt;1,"",NOT(ISNA(VLOOKUP(P46,Mapping!$P:$P,1,FALSE))))</f>
        <v>0</v>
      </c>
      <c r="B46" s="180" t="str">
        <f t="shared" si="0"/>
        <v/>
      </c>
      <c r="E46" s="167">
        <v>1</v>
      </c>
      <c r="F46" s="170" t="s">
        <v>4</v>
      </c>
      <c r="G46" s="169">
        <v>0.01</v>
      </c>
      <c r="H46" s="168" t="s">
        <v>6</v>
      </c>
      <c r="I46" s="168" t="s">
        <v>4</v>
      </c>
      <c r="J46" s="169">
        <v>0</v>
      </c>
      <c r="K46" s="169">
        <v>0</v>
      </c>
      <c r="L46" s="168" t="s">
        <v>5</v>
      </c>
      <c r="M46" s="168" t="s">
        <v>21</v>
      </c>
      <c r="N46" s="168" t="s">
        <v>2829</v>
      </c>
      <c r="O46" s="168" t="s">
        <v>21</v>
      </c>
      <c r="P46" s="168" t="s">
        <v>2833</v>
      </c>
      <c r="Q46" s="168" t="s">
        <v>2834</v>
      </c>
      <c r="R46" s="168" t="s">
        <v>1259</v>
      </c>
      <c r="S46" s="168" t="s">
        <v>21</v>
      </c>
      <c r="T46" s="168" t="s">
        <v>1259</v>
      </c>
      <c r="U46" s="168" t="s">
        <v>1259</v>
      </c>
      <c r="V46" s="168" t="s">
        <v>2834</v>
      </c>
      <c r="W46" s="168" t="s">
        <v>1259</v>
      </c>
      <c r="X46" s="168" t="s">
        <v>21</v>
      </c>
      <c r="Y46" s="168" t="s">
        <v>1259</v>
      </c>
      <c r="Z46" s="168" t="s">
        <v>21</v>
      </c>
      <c r="AA46" s="168" t="s">
        <v>1259</v>
      </c>
      <c r="AB46" s="168" t="s">
        <v>1259</v>
      </c>
      <c r="AC46" s="168" t="s">
        <v>2417</v>
      </c>
      <c r="AD46" s="169">
        <v>-1.851851851851852E-10</v>
      </c>
      <c r="AE46" s="168" t="s">
        <v>1259</v>
      </c>
      <c r="AF46" s="169">
        <v>0</v>
      </c>
      <c r="AG46" s="169">
        <v>0</v>
      </c>
      <c r="AH46" s="169">
        <v>0</v>
      </c>
      <c r="AI46" s="168" t="s">
        <v>21</v>
      </c>
      <c r="AJ46"/>
      <c r="AK46"/>
    </row>
    <row r="47" spans="1:37" hidden="1" x14ac:dyDescent="0.25">
      <c r="A47" s="179" t="b">
        <f>IF(E47&lt;&gt;1,"",NOT(ISNA(VLOOKUP(P47,Mapping!$P:$P,1,FALSE))))</f>
        <v>0</v>
      </c>
      <c r="B47" s="180" t="str">
        <f t="shared" si="0"/>
        <v/>
      </c>
      <c r="E47" s="167">
        <v>1</v>
      </c>
      <c r="F47" s="170" t="s">
        <v>4</v>
      </c>
      <c r="G47" s="169">
        <v>214000</v>
      </c>
      <c r="H47" s="168" t="s">
        <v>6</v>
      </c>
      <c r="I47" s="168" t="s">
        <v>4</v>
      </c>
      <c r="J47" s="169">
        <v>0</v>
      </c>
      <c r="K47" s="169">
        <v>0</v>
      </c>
      <c r="L47" s="168" t="s">
        <v>5</v>
      </c>
      <c r="M47" s="168" t="s">
        <v>21</v>
      </c>
      <c r="N47" s="168" t="s">
        <v>2829</v>
      </c>
      <c r="O47" s="168" t="s">
        <v>21</v>
      </c>
      <c r="P47" s="168" t="s">
        <v>2833</v>
      </c>
      <c r="Q47" s="168" t="s">
        <v>2834</v>
      </c>
      <c r="R47" s="168" t="s">
        <v>1259</v>
      </c>
      <c r="S47" s="168" t="s">
        <v>21</v>
      </c>
      <c r="T47" s="168" t="s">
        <v>1259</v>
      </c>
      <c r="U47" s="168" t="s">
        <v>1259</v>
      </c>
      <c r="V47" s="168" t="s">
        <v>2834</v>
      </c>
      <c r="W47" s="168" t="s">
        <v>1259</v>
      </c>
      <c r="X47" s="168" t="s">
        <v>21</v>
      </c>
      <c r="Y47" s="168" t="s">
        <v>1259</v>
      </c>
      <c r="Z47" s="168" t="s">
        <v>21</v>
      </c>
      <c r="AA47" s="168" t="s">
        <v>1259</v>
      </c>
      <c r="AB47" s="168" t="s">
        <v>1259</v>
      </c>
      <c r="AC47" s="168" t="s">
        <v>12694</v>
      </c>
      <c r="AD47" s="169">
        <v>-1.851851851851852E-10</v>
      </c>
      <c r="AE47" s="168" t="s">
        <v>1259</v>
      </c>
      <c r="AF47" s="169">
        <v>0</v>
      </c>
      <c r="AG47" s="169">
        <v>0</v>
      </c>
      <c r="AH47" s="169">
        <v>0</v>
      </c>
      <c r="AI47" s="168" t="s">
        <v>21</v>
      </c>
      <c r="AJ47"/>
      <c r="AK47"/>
    </row>
    <row r="48" spans="1:37" hidden="1" x14ac:dyDescent="0.25">
      <c r="A48" s="179" t="b">
        <f>IF(E48&lt;&gt;1,"",NOT(ISNA(VLOOKUP(P48,Mapping!$P:$P,1,FALSE))))</f>
        <v>0</v>
      </c>
      <c r="B48" s="180" t="str">
        <f t="shared" si="0"/>
        <v/>
      </c>
      <c r="E48" s="167">
        <v>1</v>
      </c>
      <c r="F48" s="170" t="s">
        <v>4</v>
      </c>
      <c r="G48" s="169">
        <v>450802.73</v>
      </c>
      <c r="H48" s="168" t="s">
        <v>6</v>
      </c>
      <c r="I48" s="168" t="s">
        <v>4</v>
      </c>
      <c r="J48" s="169">
        <v>0</v>
      </c>
      <c r="K48" s="169">
        <v>0</v>
      </c>
      <c r="L48" s="168" t="s">
        <v>5</v>
      </c>
      <c r="M48" s="168" t="s">
        <v>21</v>
      </c>
      <c r="N48" s="168" t="s">
        <v>2829</v>
      </c>
      <c r="O48" s="168" t="s">
        <v>21</v>
      </c>
      <c r="P48" s="168" t="s">
        <v>2833</v>
      </c>
      <c r="Q48" s="168" t="s">
        <v>2834</v>
      </c>
      <c r="R48" s="168" t="s">
        <v>1259</v>
      </c>
      <c r="S48" s="168" t="s">
        <v>21</v>
      </c>
      <c r="T48" s="168" t="s">
        <v>1259</v>
      </c>
      <c r="U48" s="168" t="s">
        <v>1259</v>
      </c>
      <c r="V48" s="168" t="s">
        <v>2834</v>
      </c>
      <c r="W48" s="168" t="s">
        <v>1259</v>
      </c>
      <c r="X48" s="168" t="s">
        <v>21</v>
      </c>
      <c r="Y48" s="168" t="s">
        <v>1259</v>
      </c>
      <c r="Z48" s="168" t="s">
        <v>21</v>
      </c>
      <c r="AA48" s="168" t="s">
        <v>1259</v>
      </c>
      <c r="AB48" s="168" t="s">
        <v>1259</v>
      </c>
      <c r="AC48" s="168" t="s">
        <v>12695</v>
      </c>
      <c r="AD48" s="169">
        <v>-1.851851851851852E-10</v>
      </c>
      <c r="AE48" s="168" t="s">
        <v>1259</v>
      </c>
      <c r="AF48" s="169">
        <v>0</v>
      </c>
      <c r="AG48" s="169">
        <v>0</v>
      </c>
      <c r="AH48" s="169">
        <v>0</v>
      </c>
      <c r="AI48" s="168" t="s">
        <v>21</v>
      </c>
      <c r="AJ48"/>
      <c r="AK48"/>
    </row>
    <row r="49" spans="1:37" hidden="1" x14ac:dyDescent="0.25">
      <c r="A49" s="179" t="b">
        <f>IF(E49&lt;&gt;1,"",NOT(ISNA(VLOOKUP(P49,Mapping!$P:$P,1,FALSE))))</f>
        <v>0</v>
      </c>
      <c r="B49" s="180" t="str">
        <f t="shared" si="0"/>
        <v/>
      </c>
      <c r="E49" s="167">
        <v>1</v>
      </c>
      <c r="F49" s="170" t="s">
        <v>4</v>
      </c>
      <c r="G49" s="169">
        <v>0.01</v>
      </c>
      <c r="H49" s="168" t="s">
        <v>6</v>
      </c>
      <c r="I49" s="168" t="s">
        <v>4</v>
      </c>
      <c r="J49" s="169">
        <v>0</v>
      </c>
      <c r="K49" s="169">
        <v>0</v>
      </c>
      <c r="L49" s="168" t="s">
        <v>5</v>
      </c>
      <c r="M49" s="168" t="s">
        <v>21</v>
      </c>
      <c r="N49" s="168" t="s">
        <v>2829</v>
      </c>
      <c r="O49" s="168" t="s">
        <v>21</v>
      </c>
      <c r="P49" s="168" t="s">
        <v>2841</v>
      </c>
      <c r="Q49" s="168" t="s">
        <v>2834</v>
      </c>
      <c r="R49" s="168" t="s">
        <v>1259</v>
      </c>
      <c r="S49" s="168" t="s">
        <v>21</v>
      </c>
      <c r="T49" s="168" t="s">
        <v>1259</v>
      </c>
      <c r="U49" s="168" t="s">
        <v>1259</v>
      </c>
      <c r="V49" s="168" t="s">
        <v>2834</v>
      </c>
      <c r="W49" s="168" t="s">
        <v>1259</v>
      </c>
      <c r="X49" s="168" t="s">
        <v>21</v>
      </c>
      <c r="Y49" s="168" t="s">
        <v>1259</v>
      </c>
      <c r="Z49" s="168" t="s">
        <v>21</v>
      </c>
      <c r="AA49" s="168" t="s">
        <v>1259</v>
      </c>
      <c r="AB49" s="168" t="s">
        <v>1259</v>
      </c>
      <c r="AC49" s="168" t="s">
        <v>2417</v>
      </c>
      <c r="AD49" s="169">
        <v>-1.851851851851852E-10</v>
      </c>
      <c r="AE49" s="168" t="s">
        <v>1259</v>
      </c>
      <c r="AF49" s="169">
        <v>0</v>
      </c>
      <c r="AG49" s="169">
        <v>0</v>
      </c>
      <c r="AH49" s="169">
        <v>0</v>
      </c>
      <c r="AI49" s="168" t="s">
        <v>21</v>
      </c>
      <c r="AJ49"/>
      <c r="AK49"/>
    </row>
    <row r="50" spans="1:37" hidden="1" x14ac:dyDescent="0.25">
      <c r="A50" s="179" t="b">
        <f>IF(E50&lt;&gt;1,"",NOT(ISNA(VLOOKUP(P50,Mapping!$P:$P,1,FALSE))))</f>
        <v>0</v>
      </c>
      <c r="B50" s="180" t="str">
        <f t="shared" si="0"/>
        <v/>
      </c>
      <c r="E50" s="167">
        <v>1</v>
      </c>
      <c r="F50" s="170" t="s">
        <v>4</v>
      </c>
      <c r="G50" s="169">
        <v>26624.05</v>
      </c>
      <c r="H50" s="168" t="s">
        <v>6</v>
      </c>
      <c r="I50" s="168" t="s">
        <v>4</v>
      </c>
      <c r="J50" s="169">
        <v>0</v>
      </c>
      <c r="K50" s="169">
        <v>0</v>
      </c>
      <c r="L50" s="168" t="s">
        <v>5</v>
      </c>
      <c r="M50" s="168" t="s">
        <v>21</v>
      </c>
      <c r="N50" s="168" t="s">
        <v>2829</v>
      </c>
      <c r="O50" s="168" t="s">
        <v>21</v>
      </c>
      <c r="P50" s="168" t="s">
        <v>2841</v>
      </c>
      <c r="Q50" s="168" t="s">
        <v>2834</v>
      </c>
      <c r="R50" s="168" t="s">
        <v>1259</v>
      </c>
      <c r="S50" s="168" t="s">
        <v>21</v>
      </c>
      <c r="T50" s="168" t="s">
        <v>1259</v>
      </c>
      <c r="U50" s="168" t="s">
        <v>1259</v>
      </c>
      <c r="V50" s="168" t="s">
        <v>2834</v>
      </c>
      <c r="W50" s="168" t="s">
        <v>1259</v>
      </c>
      <c r="X50" s="168" t="s">
        <v>21</v>
      </c>
      <c r="Y50" s="168" t="s">
        <v>1259</v>
      </c>
      <c r="Z50" s="168" t="s">
        <v>21</v>
      </c>
      <c r="AA50" s="168" t="s">
        <v>1259</v>
      </c>
      <c r="AB50" s="168" t="s">
        <v>1259</v>
      </c>
      <c r="AC50" s="168" t="s">
        <v>7478</v>
      </c>
      <c r="AD50" s="169">
        <v>-1.851851851851852E-10</v>
      </c>
      <c r="AE50" s="168" t="s">
        <v>1259</v>
      </c>
      <c r="AF50" s="169">
        <v>0</v>
      </c>
      <c r="AG50" s="169">
        <v>0</v>
      </c>
      <c r="AH50" s="169">
        <v>0</v>
      </c>
      <c r="AI50" s="168" t="s">
        <v>21</v>
      </c>
      <c r="AJ50"/>
      <c r="AK50"/>
    </row>
    <row r="51" spans="1:37" hidden="1" x14ac:dyDescent="0.25">
      <c r="A51" s="179" t="b">
        <f>IF(E51&lt;&gt;1,"",NOT(ISNA(VLOOKUP(P51,Mapping!$P:$P,1,FALSE))))</f>
        <v>1</v>
      </c>
      <c r="B51" s="180" t="str">
        <f t="shared" si="0"/>
        <v/>
      </c>
      <c r="E51" s="167">
        <v>1</v>
      </c>
      <c r="F51" s="170" t="s">
        <v>4</v>
      </c>
      <c r="G51" s="169">
        <v>10376200.970000001</v>
      </c>
      <c r="H51" s="168" t="s">
        <v>6</v>
      </c>
      <c r="I51" s="168" t="s">
        <v>4</v>
      </c>
      <c r="J51" s="169">
        <v>0</v>
      </c>
      <c r="K51" s="169">
        <v>0</v>
      </c>
      <c r="L51" s="168" t="s">
        <v>5</v>
      </c>
      <c r="M51" s="168" t="s">
        <v>21</v>
      </c>
      <c r="N51" s="168" t="s">
        <v>2829</v>
      </c>
      <c r="O51" s="168" t="s">
        <v>21</v>
      </c>
      <c r="P51" s="168" t="s">
        <v>182</v>
      </c>
      <c r="Q51" s="168" t="s">
        <v>2834</v>
      </c>
      <c r="R51" s="168" t="s">
        <v>1259</v>
      </c>
      <c r="S51" s="168" t="s">
        <v>21</v>
      </c>
      <c r="T51" s="168" t="s">
        <v>1259</v>
      </c>
      <c r="U51" s="168" t="s">
        <v>1259</v>
      </c>
      <c r="V51" s="168" t="s">
        <v>2834</v>
      </c>
      <c r="W51" s="168" t="s">
        <v>1259</v>
      </c>
      <c r="X51" s="168" t="s">
        <v>21</v>
      </c>
      <c r="Y51" s="168" t="s">
        <v>1259</v>
      </c>
      <c r="Z51" s="168" t="s">
        <v>21</v>
      </c>
      <c r="AA51" s="168" t="s">
        <v>1259</v>
      </c>
      <c r="AB51" s="168" t="s">
        <v>1259</v>
      </c>
      <c r="AC51" s="168" t="s">
        <v>12696</v>
      </c>
      <c r="AD51" s="169">
        <v>-1.851851851851852E-10</v>
      </c>
      <c r="AE51" s="168" t="s">
        <v>1259</v>
      </c>
      <c r="AF51" s="169">
        <v>0</v>
      </c>
      <c r="AG51" s="169">
        <v>0</v>
      </c>
      <c r="AH51" s="169">
        <v>0</v>
      </c>
      <c r="AI51" s="168" t="s">
        <v>21</v>
      </c>
      <c r="AJ51"/>
      <c r="AK51"/>
    </row>
    <row r="52" spans="1:37" hidden="1" x14ac:dyDescent="0.25">
      <c r="A52" s="179" t="b">
        <f>IF(E52&lt;&gt;1,"",NOT(ISNA(VLOOKUP(P52,Mapping!$P:$P,1,FALSE))))</f>
        <v>1</v>
      </c>
      <c r="B52" s="180" t="str">
        <f t="shared" si="0"/>
        <v/>
      </c>
      <c r="E52" s="167">
        <v>1</v>
      </c>
      <c r="F52" s="170" t="s">
        <v>4</v>
      </c>
      <c r="G52" s="169">
        <v>1569586.95</v>
      </c>
      <c r="H52" s="168" t="s">
        <v>6</v>
      </c>
      <c r="I52" s="168" t="s">
        <v>4</v>
      </c>
      <c r="J52" s="169">
        <v>0</v>
      </c>
      <c r="K52" s="169">
        <v>0</v>
      </c>
      <c r="L52" s="168" t="s">
        <v>5</v>
      </c>
      <c r="M52" s="168" t="s">
        <v>21</v>
      </c>
      <c r="N52" s="168" t="s">
        <v>2829</v>
      </c>
      <c r="O52" s="168" t="s">
        <v>21</v>
      </c>
      <c r="P52" s="168" t="s">
        <v>182</v>
      </c>
      <c r="Q52" s="168" t="s">
        <v>2834</v>
      </c>
      <c r="R52" s="168" t="s">
        <v>1259</v>
      </c>
      <c r="S52" s="168" t="s">
        <v>21</v>
      </c>
      <c r="T52" s="168" t="s">
        <v>1259</v>
      </c>
      <c r="U52" s="168" t="s">
        <v>1259</v>
      </c>
      <c r="V52" s="168" t="s">
        <v>2834</v>
      </c>
      <c r="W52" s="168" t="s">
        <v>1259</v>
      </c>
      <c r="X52" s="168" t="s">
        <v>21</v>
      </c>
      <c r="Y52" s="168" t="s">
        <v>1259</v>
      </c>
      <c r="Z52" s="168" t="s">
        <v>21</v>
      </c>
      <c r="AA52" s="168" t="s">
        <v>1259</v>
      </c>
      <c r="AB52" s="168" t="s">
        <v>1259</v>
      </c>
      <c r="AC52" s="168" t="s">
        <v>12697</v>
      </c>
      <c r="AD52" s="169">
        <v>-1.851851851851852E-10</v>
      </c>
      <c r="AE52" s="168" t="s">
        <v>1259</v>
      </c>
      <c r="AF52" s="169">
        <v>0</v>
      </c>
      <c r="AG52" s="169">
        <v>0</v>
      </c>
      <c r="AH52" s="169">
        <v>0</v>
      </c>
      <c r="AI52" s="168" t="s">
        <v>21</v>
      </c>
      <c r="AJ52"/>
      <c r="AK52"/>
    </row>
    <row r="53" spans="1:37" hidden="1" x14ac:dyDescent="0.25">
      <c r="A53" s="179" t="b">
        <f>IF(E53&lt;&gt;1,"",NOT(ISNA(VLOOKUP(P53,Mapping!$P:$P,1,FALSE))))</f>
        <v>1</v>
      </c>
      <c r="B53" s="180" t="str">
        <f t="shared" si="0"/>
        <v/>
      </c>
      <c r="E53" s="167">
        <v>1</v>
      </c>
      <c r="F53" s="170" t="s">
        <v>4</v>
      </c>
      <c r="G53" s="169">
        <v>-281160</v>
      </c>
      <c r="H53" s="168" t="s">
        <v>6</v>
      </c>
      <c r="I53" s="168" t="s">
        <v>4</v>
      </c>
      <c r="J53" s="169">
        <v>0</v>
      </c>
      <c r="K53" s="169">
        <v>0</v>
      </c>
      <c r="L53" s="168" t="s">
        <v>5</v>
      </c>
      <c r="M53" s="168" t="s">
        <v>21</v>
      </c>
      <c r="N53" s="168" t="s">
        <v>2829</v>
      </c>
      <c r="O53" s="168" t="s">
        <v>21</v>
      </c>
      <c r="P53" s="168" t="s">
        <v>182</v>
      </c>
      <c r="Q53" s="168" t="s">
        <v>2834</v>
      </c>
      <c r="R53" s="168" t="s">
        <v>1259</v>
      </c>
      <c r="S53" s="168" t="s">
        <v>21</v>
      </c>
      <c r="T53" s="168" t="s">
        <v>1259</v>
      </c>
      <c r="U53" s="168" t="s">
        <v>1259</v>
      </c>
      <c r="V53" s="168" t="s">
        <v>2834</v>
      </c>
      <c r="W53" s="168" t="s">
        <v>1259</v>
      </c>
      <c r="X53" s="168" t="s">
        <v>21</v>
      </c>
      <c r="Y53" s="168" t="s">
        <v>1259</v>
      </c>
      <c r="Z53" s="168" t="s">
        <v>21</v>
      </c>
      <c r="AA53" s="168" t="s">
        <v>1259</v>
      </c>
      <c r="AB53" s="168" t="s">
        <v>1259</v>
      </c>
      <c r="AC53" s="168" t="s">
        <v>12698</v>
      </c>
      <c r="AD53" s="169">
        <v>-1.851851851851852E-10</v>
      </c>
      <c r="AE53" s="168" t="s">
        <v>1259</v>
      </c>
      <c r="AF53" s="169">
        <v>0</v>
      </c>
      <c r="AG53" s="169">
        <v>0</v>
      </c>
      <c r="AH53" s="169">
        <v>0</v>
      </c>
      <c r="AI53" s="168" t="s">
        <v>21</v>
      </c>
      <c r="AJ53"/>
      <c r="AK53"/>
    </row>
    <row r="54" spans="1:37" hidden="1" x14ac:dyDescent="0.25">
      <c r="A54" s="179" t="b">
        <f>IF(E54&lt;&gt;1,"",NOT(ISNA(VLOOKUP(P54,Mapping!$P:$P,1,FALSE))))</f>
        <v>1</v>
      </c>
      <c r="B54" s="180" t="str">
        <f t="shared" si="0"/>
        <v/>
      </c>
      <c r="E54" s="167">
        <v>1</v>
      </c>
      <c r="F54" s="170" t="s">
        <v>4</v>
      </c>
      <c r="G54" s="169">
        <v>0.01</v>
      </c>
      <c r="H54" s="168" t="s">
        <v>6</v>
      </c>
      <c r="I54" s="168" t="s">
        <v>4</v>
      </c>
      <c r="J54" s="169">
        <v>0</v>
      </c>
      <c r="K54" s="169">
        <v>0</v>
      </c>
      <c r="L54" s="168" t="s">
        <v>5</v>
      </c>
      <c r="M54" s="168" t="s">
        <v>21</v>
      </c>
      <c r="N54" s="168" t="s">
        <v>2829</v>
      </c>
      <c r="O54" s="168" t="s">
        <v>21</v>
      </c>
      <c r="P54" s="168" t="s">
        <v>182</v>
      </c>
      <c r="Q54" s="168" t="s">
        <v>2834</v>
      </c>
      <c r="R54" s="168" t="s">
        <v>1259</v>
      </c>
      <c r="S54" s="168" t="s">
        <v>21</v>
      </c>
      <c r="T54" s="168" t="s">
        <v>1259</v>
      </c>
      <c r="U54" s="168" t="s">
        <v>1259</v>
      </c>
      <c r="V54" s="168" t="s">
        <v>2834</v>
      </c>
      <c r="W54" s="168" t="s">
        <v>1259</v>
      </c>
      <c r="X54" s="168" t="s">
        <v>21</v>
      </c>
      <c r="Y54" s="168" t="s">
        <v>1259</v>
      </c>
      <c r="Z54" s="168" t="s">
        <v>21</v>
      </c>
      <c r="AA54" s="168" t="s">
        <v>1259</v>
      </c>
      <c r="AB54" s="168" t="s">
        <v>1259</v>
      </c>
      <c r="AC54" s="168" t="s">
        <v>2417</v>
      </c>
      <c r="AD54" s="169">
        <v>-1.851851851851852E-10</v>
      </c>
      <c r="AE54" s="168" t="s">
        <v>1259</v>
      </c>
      <c r="AF54" s="169">
        <v>0</v>
      </c>
      <c r="AG54" s="169">
        <v>0</v>
      </c>
      <c r="AH54" s="169">
        <v>0</v>
      </c>
      <c r="AI54" s="168" t="s">
        <v>21</v>
      </c>
      <c r="AJ54"/>
      <c r="AK54"/>
    </row>
    <row r="55" spans="1:37" hidden="1" x14ac:dyDescent="0.25">
      <c r="A55" s="179" t="b">
        <f>IF(E55&lt;&gt;1,"",NOT(ISNA(VLOOKUP(P55,Mapping!$P:$P,1,FALSE))))</f>
        <v>0</v>
      </c>
      <c r="B55" s="180" t="str">
        <f t="shared" si="0"/>
        <v/>
      </c>
      <c r="E55" s="167">
        <v>1</v>
      </c>
      <c r="F55" s="170" t="s">
        <v>4</v>
      </c>
      <c r="G55" s="169">
        <v>10093.89</v>
      </c>
      <c r="H55" s="168" t="s">
        <v>6</v>
      </c>
      <c r="I55" s="168" t="s">
        <v>4</v>
      </c>
      <c r="J55" s="169">
        <v>0</v>
      </c>
      <c r="K55" s="169">
        <v>0</v>
      </c>
      <c r="L55" s="168" t="s">
        <v>5</v>
      </c>
      <c r="M55" s="168" t="s">
        <v>21</v>
      </c>
      <c r="N55" s="168" t="s">
        <v>2829</v>
      </c>
      <c r="O55" s="168" t="s">
        <v>21</v>
      </c>
      <c r="P55" s="168" t="s">
        <v>2842</v>
      </c>
      <c r="Q55" s="168" t="s">
        <v>2834</v>
      </c>
      <c r="R55" s="168" t="s">
        <v>1259</v>
      </c>
      <c r="S55" s="168" t="s">
        <v>21</v>
      </c>
      <c r="T55" s="168" t="s">
        <v>1259</v>
      </c>
      <c r="U55" s="168" t="s">
        <v>1259</v>
      </c>
      <c r="V55" s="168" t="s">
        <v>2834</v>
      </c>
      <c r="W55" s="168" t="s">
        <v>1259</v>
      </c>
      <c r="X55" s="168" t="s">
        <v>21</v>
      </c>
      <c r="Y55" s="168" t="s">
        <v>1259</v>
      </c>
      <c r="Z55" s="168" t="s">
        <v>21</v>
      </c>
      <c r="AA55" s="168" t="s">
        <v>1259</v>
      </c>
      <c r="AB55" s="168" t="s">
        <v>1259</v>
      </c>
      <c r="AC55" s="168" t="s">
        <v>12699</v>
      </c>
      <c r="AD55" s="169">
        <v>-1.851851851851852E-10</v>
      </c>
      <c r="AE55" s="168" t="s">
        <v>1259</v>
      </c>
      <c r="AF55" s="169">
        <v>0</v>
      </c>
      <c r="AG55" s="169">
        <v>0</v>
      </c>
      <c r="AH55" s="169">
        <v>0</v>
      </c>
      <c r="AI55" s="168" t="s">
        <v>21</v>
      </c>
      <c r="AJ55"/>
      <c r="AK55"/>
    </row>
    <row r="56" spans="1:37" hidden="1" x14ac:dyDescent="0.25">
      <c r="A56" s="179" t="b">
        <f>IF(E56&lt;&gt;1,"",NOT(ISNA(VLOOKUP(P56,Mapping!$P:$P,1,FALSE))))</f>
        <v>0</v>
      </c>
      <c r="B56" s="180" t="str">
        <f t="shared" si="0"/>
        <v/>
      </c>
      <c r="E56" s="167">
        <v>1</v>
      </c>
      <c r="F56" s="170" t="s">
        <v>4</v>
      </c>
      <c r="G56" s="169">
        <v>0.01</v>
      </c>
      <c r="H56" s="168" t="s">
        <v>6</v>
      </c>
      <c r="I56" s="168" t="s">
        <v>4</v>
      </c>
      <c r="J56" s="169">
        <v>0</v>
      </c>
      <c r="K56" s="169">
        <v>0</v>
      </c>
      <c r="L56" s="168" t="s">
        <v>5</v>
      </c>
      <c r="M56" s="168" t="s">
        <v>21</v>
      </c>
      <c r="N56" s="168" t="s">
        <v>2829</v>
      </c>
      <c r="O56" s="168" t="s">
        <v>21</v>
      </c>
      <c r="P56" s="168" t="s">
        <v>2842</v>
      </c>
      <c r="Q56" s="168" t="s">
        <v>2834</v>
      </c>
      <c r="R56" s="168" t="s">
        <v>1259</v>
      </c>
      <c r="S56" s="168" t="s">
        <v>21</v>
      </c>
      <c r="T56" s="168" t="s">
        <v>1259</v>
      </c>
      <c r="U56" s="168" t="s">
        <v>1259</v>
      </c>
      <c r="V56" s="168" t="s">
        <v>2834</v>
      </c>
      <c r="W56" s="168" t="s">
        <v>1259</v>
      </c>
      <c r="X56" s="168" t="s">
        <v>21</v>
      </c>
      <c r="Y56" s="168" t="s">
        <v>1259</v>
      </c>
      <c r="Z56" s="168" t="s">
        <v>21</v>
      </c>
      <c r="AA56" s="168" t="s">
        <v>1259</v>
      </c>
      <c r="AB56" s="168" t="s">
        <v>1259</v>
      </c>
      <c r="AC56" s="168" t="s">
        <v>2417</v>
      </c>
      <c r="AD56" s="169">
        <v>-1.851851851851852E-10</v>
      </c>
      <c r="AE56" s="168" t="s">
        <v>1259</v>
      </c>
      <c r="AF56" s="169">
        <v>0</v>
      </c>
      <c r="AG56" s="169">
        <v>0</v>
      </c>
      <c r="AH56" s="169">
        <v>0</v>
      </c>
      <c r="AI56" s="168" t="s">
        <v>21</v>
      </c>
      <c r="AJ56"/>
      <c r="AK56"/>
    </row>
    <row r="57" spans="1:37" hidden="1" x14ac:dyDescent="0.25">
      <c r="A57" s="179" t="b">
        <f>IF(E57&lt;&gt;1,"",NOT(ISNA(VLOOKUP(P57,Mapping!$P:$P,1,FALSE))))</f>
        <v>0</v>
      </c>
      <c r="B57" s="180" t="str">
        <f t="shared" si="0"/>
        <v/>
      </c>
      <c r="E57" s="167">
        <v>1</v>
      </c>
      <c r="F57" s="170" t="s">
        <v>4</v>
      </c>
      <c r="G57" s="169">
        <v>778648.53</v>
      </c>
      <c r="H57" s="168" t="s">
        <v>6</v>
      </c>
      <c r="I57" s="168" t="s">
        <v>4</v>
      </c>
      <c r="J57" s="169">
        <v>0</v>
      </c>
      <c r="K57" s="169">
        <v>0</v>
      </c>
      <c r="L57" s="168" t="s">
        <v>5</v>
      </c>
      <c r="M57" s="168" t="s">
        <v>21</v>
      </c>
      <c r="N57" s="168" t="s">
        <v>2829</v>
      </c>
      <c r="O57" s="168" t="s">
        <v>21</v>
      </c>
      <c r="P57" s="168" t="s">
        <v>2843</v>
      </c>
      <c r="Q57" s="168" t="s">
        <v>2834</v>
      </c>
      <c r="R57" s="168" t="s">
        <v>1259</v>
      </c>
      <c r="S57" s="168" t="s">
        <v>21</v>
      </c>
      <c r="T57" s="168" t="s">
        <v>1259</v>
      </c>
      <c r="U57" s="168" t="s">
        <v>1259</v>
      </c>
      <c r="V57" s="168" t="s">
        <v>2834</v>
      </c>
      <c r="W57" s="168" t="s">
        <v>1259</v>
      </c>
      <c r="X57" s="168" t="s">
        <v>21</v>
      </c>
      <c r="Y57" s="168" t="s">
        <v>1259</v>
      </c>
      <c r="Z57" s="168" t="s">
        <v>21</v>
      </c>
      <c r="AA57" s="168" t="s">
        <v>1259</v>
      </c>
      <c r="AB57" s="168" t="s">
        <v>1259</v>
      </c>
      <c r="AC57" s="168" t="s">
        <v>12526</v>
      </c>
      <c r="AD57" s="169">
        <v>-1.851851851851852E-10</v>
      </c>
      <c r="AE57" s="168" t="s">
        <v>1259</v>
      </c>
      <c r="AF57" s="169">
        <v>0</v>
      </c>
      <c r="AG57" s="169">
        <v>0</v>
      </c>
      <c r="AH57" s="169">
        <v>0</v>
      </c>
      <c r="AI57" s="168" t="s">
        <v>21</v>
      </c>
      <c r="AJ57"/>
      <c r="AK57"/>
    </row>
    <row r="58" spans="1:37" hidden="1" x14ac:dyDescent="0.25">
      <c r="A58" s="179" t="b">
        <f>IF(E58&lt;&gt;1,"",NOT(ISNA(VLOOKUP(P58,Mapping!$P:$P,1,FALSE))))</f>
        <v>0</v>
      </c>
      <c r="B58" s="180" t="str">
        <f t="shared" si="0"/>
        <v/>
      </c>
      <c r="E58" s="167">
        <v>1</v>
      </c>
      <c r="F58" s="170" t="s">
        <v>4</v>
      </c>
      <c r="G58" s="169">
        <v>0.01</v>
      </c>
      <c r="H58" s="168" t="s">
        <v>6</v>
      </c>
      <c r="I58" s="168" t="s">
        <v>4</v>
      </c>
      <c r="J58" s="169">
        <v>0</v>
      </c>
      <c r="K58" s="169">
        <v>0</v>
      </c>
      <c r="L58" s="168" t="s">
        <v>5</v>
      </c>
      <c r="M58" s="168" t="s">
        <v>21</v>
      </c>
      <c r="N58" s="168" t="s">
        <v>2829</v>
      </c>
      <c r="O58" s="168" t="s">
        <v>21</v>
      </c>
      <c r="P58" s="168" t="s">
        <v>2843</v>
      </c>
      <c r="Q58" s="168" t="s">
        <v>2834</v>
      </c>
      <c r="R58" s="168" t="s">
        <v>1259</v>
      </c>
      <c r="S58" s="168" t="s">
        <v>21</v>
      </c>
      <c r="T58" s="168" t="s">
        <v>1259</v>
      </c>
      <c r="U58" s="168" t="s">
        <v>1259</v>
      </c>
      <c r="V58" s="168" t="s">
        <v>2834</v>
      </c>
      <c r="W58" s="168" t="s">
        <v>1259</v>
      </c>
      <c r="X58" s="168" t="s">
        <v>21</v>
      </c>
      <c r="Y58" s="168" t="s">
        <v>1259</v>
      </c>
      <c r="Z58" s="168" t="s">
        <v>21</v>
      </c>
      <c r="AA58" s="168" t="s">
        <v>1259</v>
      </c>
      <c r="AB58" s="168" t="s">
        <v>1259</v>
      </c>
      <c r="AC58" s="168" t="s">
        <v>2417</v>
      </c>
      <c r="AD58" s="169">
        <v>-1.851851851851852E-10</v>
      </c>
      <c r="AE58" s="168" t="s">
        <v>1259</v>
      </c>
      <c r="AF58" s="169">
        <v>0</v>
      </c>
      <c r="AG58" s="169">
        <v>0</v>
      </c>
      <c r="AH58" s="169">
        <v>0</v>
      </c>
      <c r="AI58" s="168" t="s">
        <v>21</v>
      </c>
      <c r="AJ58"/>
      <c r="AK58"/>
    </row>
    <row r="59" spans="1:37" hidden="1" x14ac:dyDescent="0.25">
      <c r="A59" s="179" t="b">
        <f>IF(E59&lt;&gt;1,"",NOT(ISNA(VLOOKUP(P59,Mapping!$P:$P,1,FALSE))))</f>
        <v>0</v>
      </c>
      <c r="B59" s="180" t="str">
        <f t="shared" si="0"/>
        <v/>
      </c>
      <c r="E59" s="167">
        <v>1</v>
      </c>
      <c r="F59" s="170" t="s">
        <v>4</v>
      </c>
      <c r="G59" s="169">
        <v>30748.53</v>
      </c>
      <c r="H59" s="168" t="s">
        <v>6</v>
      </c>
      <c r="I59" s="168" t="s">
        <v>4</v>
      </c>
      <c r="J59" s="169">
        <v>0</v>
      </c>
      <c r="K59" s="169">
        <v>0</v>
      </c>
      <c r="L59" s="168" t="s">
        <v>5</v>
      </c>
      <c r="M59" s="168" t="s">
        <v>21</v>
      </c>
      <c r="N59" s="168" t="s">
        <v>2829</v>
      </c>
      <c r="O59" s="168" t="s">
        <v>21</v>
      </c>
      <c r="P59" s="168" t="s">
        <v>2843</v>
      </c>
      <c r="Q59" s="168" t="s">
        <v>2834</v>
      </c>
      <c r="R59" s="168" t="s">
        <v>1259</v>
      </c>
      <c r="S59" s="168" t="s">
        <v>21</v>
      </c>
      <c r="T59" s="168" t="s">
        <v>1259</v>
      </c>
      <c r="U59" s="168" t="s">
        <v>1259</v>
      </c>
      <c r="V59" s="168" t="s">
        <v>2834</v>
      </c>
      <c r="W59" s="168" t="s">
        <v>1259</v>
      </c>
      <c r="X59" s="168" t="s">
        <v>21</v>
      </c>
      <c r="Y59" s="168" t="s">
        <v>1259</v>
      </c>
      <c r="Z59" s="168" t="s">
        <v>21</v>
      </c>
      <c r="AA59" s="168" t="s">
        <v>1259</v>
      </c>
      <c r="AB59" s="168" t="s">
        <v>1259</v>
      </c>
      <c r="AC59" s="168" t="s">
        <v>12700</v>
      </c>
      <c r="AD59" s="169">
        <v>-1.851851851851852E-10</v>
      </c>
      <c r="AE59" s="168" t="s">
        <v>1259</v>
      </c>
      <c r="AF59" s="169">
        <v>0</v>
      </c>
      <c r="AG59" s="169">
        <v>0</v>
      </c>
      <c r="AH59" s="169">
        <v>0</v>
      </c>
      <c r="AI59" s="168" t="s">
        <v>21</v>
      </c>
      <c r="AJ59"/>
      <c r="AK59"/>
    </row>
    <row r="60" spans="1:37" hidden="1" x14ac:dyDescent="0.25">
      <c r="A60" s="179" t="b">
        <f>IF(E60&lt;&gt;1,"",NOT(ISNA(VLOOKUP(P60,Mapping!$P:$P,1,FALSE))))</f>
        <v>0</v>
      </c>
      <c r="B60" s="180" t="str">
        <f t="shared" si="0"/>
        <v/>
      </c>
      <c r="E60" s="167">
        <v>1</v>
      </c>
      <c r="F60" s="170" t="s">
        <v>4</v>
      </c>
      <c r="G60" s="169">
        <v>26568.7</v>
      </c>
      <c r="H60" s="168" t="s">
        <v>6</v>
      </c>
      <c r="I60" s="168" t="s">
        <v>4</v>
      </c>
      <c r="J60" s="169">
        <v>0</v>
      </c>
      <c r="K60" s="169">
        <v>0</v>
      </c>
      <c r="L60" s="168" t="s">
        <v>5</v>
      </c>
      <c r="M60" s="168" t="s">
        <v>21</v>
      </c>
      <c r="N60" s="168" t="s">
        <v>2829</v>
      </c>
      <c r="O60" s="168" t="s">
        <v>21</v>
      </c>
      <c r="P60" s="168" t="s">
        <v>2844</v>
      </c>
      <c r="Q60" s="168" t="s">
        <v>2834</v>
      </c>
      <c r="R60" s="168" t="s">
        <v>1259</v>
      </c>
      <c r="S60" s="168" t="s">
        <v>21</v>
      </c>
      <c r="T60" s="168" t="s">
        <v>1259</v>
      </c>
      <c r="U60" s="168" t="s">
        <v>1259</v>
      </c>
      <c r="V60" s="168" t="s">
        <v>2834</v>
      </c>
      <c r="W60" s="168" t="s">
        <v>1259</v>
      </c>
      <c r="X60" s="168" t="s">
        <v>21</v>
      </c>
      <c r="Y60" s="168" t="s">
        <v>1259</v>
      </c>
      <c r="Z60" s="168" t="s">
        <v>21</v>
      </c>
      <c r="AA60" s="168" t="s">
        <v>1259</v>
      </c>
      <c r="AB60" s="168" t="s">
        <v>1259</v>
      </c>
      <c r="AC60" s="168" t="s">
        <v>12527</v>
      </c>
      <c r="AD60" s="169">
        <v>-1.851851851851852E-10</v>
      </c>
      <c r="AE60" s="168" t="s">
        <v>1259</v>
      </c>
      <c r="AF60" s="169">
        <v>0</v>
      </c>
      <c r="AG60" s="169">
        <v>0</v>
      </c>
      <c r="AH60" s="169">
        <v>0</v>
      </c>
      <c r="AI60" s="168" t="s">
        <v>21</v>
      </c>
      <c r="AJ60"/>
      <c r="AK60"/>
    </row>
    <row r="61" spans="1:37" hidden="1" x14ac:dyDescent="0.25">
      <c r="A61" s="179" t="b">
        <f>IF(E61&lt;&gt;1,"",NOT(ISNA(VLOOKUP(P61,Mapping!$P:$P,1,FALSE))))</f>
        <v>0</v>
      </c>
      <c r="B61" s="180" t="str">
        <f t="shared" si="0"/>
        <v/>
      </c>
      <c r="E61" s="167">
        <v>1</v>
      </c>
      <c r="F61" s="170" t="s">
        <v>4</v>
      </c>
      <c r="G61" s="169">
        <v>0.01</v>
      </c>
      <c r="H61" s="168" t="s">
        <v>6</v>
      </c>
      <c r="I61" s="168" t="s">
        <v>4</v>
      </c>
      <c r="J61" s="169">
        <v>0</v>
      </c>
      <c r="K61" s="169">
        <v>0</v>
      </c>
      <c r="L61" s="168" t="s">
        <v>5</v>
      </c>
      <c r="M61" s="168" t="s">
        <v>21</v>
      </c>
      <c r="N61" s="168" t="s">
        <v>2829</v>
      </c>
      <c r="O61" s="168" t="s">
        <v>21</v>
      </c>
      <c r="P61" s="168" t="s">
        <v>2844</v>
      </c>
      <c r="Q61" s="168" t="s">
        <v>2834</v>
      </c>
      <c r="R61" s="168" t="s">
        <v>1259</v>
      </c>
      <c r="S61" s="168" t="s">
        <v>21</v>
      </c>
      <c r="T61" s="168" t="s">
        <v>1259</v>
      </c>
      <c r="U61" s="168" t="s">
        <v>1259</v>
      </c>
      <c r="V61" s="168" t="s">
        <v>2834</v>
      </c>
      <c r="W61" s="168" t="s">
        <v>1259</v>
      </c>
      <c r="X61" s="168" t="s">
        <v>21</v>
      </c>
      <c r="Y61" s="168" t="s">
        <v>1259</v>
      </c>
      <c r="Z61" s="168" t="s">
        <v>21</v>
      </c>
      <c r="AA61" s="168" t="s">
        <v>1259</v>
      </c>
      <c r="AB61" s="168" t="s">
        <v>1259</v>
      </c>
      <c r="AC61" s="168" t="s">
        <v>2417</v>
      </c>
      <c r="AD61" s="169">
        <v>-1.851851851851852E-10</v>
      </c>
      <c r="AE61" s="168" t="s">
        <v>1259</v>
      </c>
      <c r="AF61" s="169">
        <v>0</v>
      </c>
      <c r="AG61" s="169">
        <v>0</v>
      </c>
      <c r="AH61" s="169">
        <v>0</v>
      </c>
      <c r="AI61" s="168" t="s">
        <v>21</v>
      </c>
      <c r="AJ61"/>
      <c r="AK61"/>
    </row>
    <row r="62" spans="1:37" hidden="1" x14ac:dyDescent="0.25">
      <c r="A62" s="179" t="b">
        <f>IF(E62&lt;&gt;1,"",NOT(ISNA(VLOOKUP(P62,Mapping!$P:$P,1,FALSE))))</f>
        <v>0</v>
      </c>
      <c r="B62" s="180" t="str">
        <f t="shared" si="0"/>
        <v/>
      </c>
      <c r="E62" s="167">
        <v>1</v>
      </c>
      <c r="F62" s="170" t="s">
        <v>4</v>
      </c>
      <c r="G62" s="169">
        <v>0.01</v>
      </c>
      <c r="H62" s="168" t="s">
        <v>6</v>
      </c>
      <c r="I62" s="168" t="s">
        <v>4</v>
      </c>
      <c r="J62" s="169">
        <v>0</v>
      </c>
      <c r="K62" s="169">
        <v>0</v>
      </c>
      <c r="L62" s="168" t="s">
        <v>5</v>
      </c>
      <c r="M62" s="168" t="s">
        <v>21</v>
      </c>
      <c r="N62" s="168" t="s">
        <v>2829</v>
      </c>
      <c r="O62" s="168" t="s">
        <v>21</v>
      </c>
      <c r="P62" s="168" t="s">
        <v>2845</v>
      </c>
      <c r="Q62" s="168" t="s">
        <v>2834</v>
      </c>
      <c r="R62" s="168" t="s">
        <v>1259</v>
      </c>
      <c r="S62" s="168" t="s">
        <v>21</v>
      </c>
      <c r="T62" s="168" t="s">
        <v>1259</v>
      </c>
      <c r="U62" s="168" t="s">
        <v>1259</v>
      </c>
      <c r="V62" s="168" t="s">
        <v>2834</v>
      </c>
      <c r="W62" s="168" t="s">
        <v>1259</v>
      </c>
      <c r="X62" s="168" t="s">
        <v>21</v>
      </c>
      <c r="Y62" s="168" t="s">
        <v>1259</v>
      </c>
      <c r="Z62" s="168" t="s">
        <v>21</v>
      </c>
      <c r="AA62" s="168" t="s">
        <v>1259</v>
      </c>
      <c r="AB62" s="168" t="s">
        <v>1259</v>
      </c>
      <c r="AC62" s="168" t="s">
        <v>2417</v>
      </c>
      <c r="AD62" s="169">
        <v>-1.851851851851852E-10</v>
      </c>
      <c r="AE62" s="168" t="s">
        <v>1259</v>
      </c>
      <c r="AF62" s="169">
        <v>0</v>
      </c>
      <c r="AG62" s="169">
        <v>0</v>
      </c>
      <c r="AH62" s="169">
        <v>0</v>
      </c>
      <c r="AI62" s="168" t="s">
        <v>21</v>
      </c>
      <c r="AJ62"/>
      <c r="AK62"/>
    </row>
    <row r="63" spans="1:37" hidden="1" x14ac:dyDescent="0.25">
      <c r="A63" s="179" t="b">
        <f>IF(E63&lt;&gt;1,"",NOT(ISNA(VLOOKUP(P63,Mapping!$P:$P,1,FALSE))))</f>
        <v>0</v>
      </c>
      <c r="B63" s="180" t="str">
        <f t="shared" si="0"/>
        <v/>
      </c>
      <c r="E63" s="167">
        <v>1</v>
      </c>
      <c r="F63" s="170" t="s">
        <v>4</v>
      </c>
      <c r="G63" s="169">
        <v>6599.62</v>
      </c>
      <c r="H63" s="168" t="s">
        <v>6</v>
      </c>
      <c r="I63" s="168" t="s">
        <v>4</v>
      </c>
      <c r="J63" s="169">
        <v>0</v>
      </c>
      <c r="K63" s="169">
        <v>0</v>
      </c>
      <c r="L63" s="168" t="s">
        <v>5</v>
      </c>
      <c r="M63" s="168" t="s">
        <v>21</v>
      </c>
      <c r="N63" s="168" t="s">
        <v>2829</v>
      </c>
      <c r="O63" s="168" t="s">
        <v>21</v>
      </c>
      <c r="P63" s="168" t="s">
        <v>2845</v>
      </c>
      <c r="Q63" s="168" t="s">
        <v>2834</v>
      </c>
      <c r="R63" s="168" t="s">
        <v>1259</v>
      </c>
      <c r="S63" s="168" t="s">
        <v>21</v>
      </c>
      <c r="T63" s="168" t="s">
        <v>1259</v>
      </c>
      <c r="U63" s="168" t="s">
        <v>1259</v>
      </c>
      <c r="V63" s="168" t="s">
        <v>2834</v>
      </c>
      <c r="W63" s="168" t="s">
        <v>1259</v>
      </c>
      <c r="X63" s="168" t="s">
        <v>21</v>
      </c>
      <c r="Y63" s="168" t="s">
        <v>1259</v>
      </c>
      <c r="Z63" s="168" t="s">
        <v>21</v>
      </c>
      <c r="AA63" s="168" t="s">
        <v>1259</v>
      </c>
      <c r="AB63" s="168" t="s">
        <v>1259</v>
      </c>
      <c r="AC63" s="168" t="s">
        <v>7479</v>
      </c>
      <c r="AD63" s="169">
        <v>-1.851851851851852E-10</v>
      </c>
      <c r="AE63" s="168" t="s">
        <v>1259</v>
      </c>
      <c r="AF63" s="169">
        <v>0</v>
      </c>
      <c r="AG63" s="169">
        <v>0</v>
      </c>
      <c r="AH63" s="169">
        <v>0</v>
      </c>
      <c r="AI63" s="168" t="s">
        <v>21</v>
      </c>
      <c r="AJ63"/>
      <c r="AK63"/>
    </row>
    <row r="64" spans="1:37" hidden="1" x14ac:dyDescent="0.25">
      <c r="A64" s="179" t="b">
        <f>IF(E64&lt;&gt;1,"",NOT(ISNA(VLOOKUP(P64,Mapping!$P:$P,1,FALSE))))</f>
        <v>0</v>
      </c>
      <c r="B64" s="180" t="str">
        <f t="shared" si="0"/>
        <v/>
      </c>
      <c r="E64" s="167">
        <v>1</v>
      </c>
      <c r="F64" s="170" t="s">
        <v>4</v>
      </c>
      <c r="G64" s="169">
        <v>0.01</v>
      </c>
      <c r="H64" s="168" t="s">
        <v>6</v>
      </c>
      <c r="I64" s="168" t="s">
        <v>4</v>
      </c>
      <c r="J64" s="169">
        <v>0</v>
      </c>
      <c r="K64" s="169">
        <v>0</v>
      </c>
      <c r="L64" s="168" t="s">
        <v>5</v>
      </c>
      <c r="M64" s="168" t="s">
        <v>21</v>
      </c>
      <c r="N64" s="168" t="s">
        <v>2829</v>
      </c>
      <c r="O64" s="168" t="s">
        <v>21</v>
      </c>
      <c r="P64" s="168" t="s">
        <v>2846</v>
      </c>
      <c r="Q64" s="168" t="s">
        <v>2834</v>
      </c>
      <c r="R64" s="168" t="s">
        <v>1259</v>
      </c>
      <c r="S64" s="168" t="s">
        <v>21</v>
      </c>
      <c r="T64" s="168" t="s">
        <v>1259</v>
      </c>
      <c r="U64" s="168" t="s">
        <v>1259</v>
      </c>
      <c r="V64" s="168" t="s">
        <v>2834</v>
      </c>
      <c r="W64" s="168" t="s">
        <v>1259</v>
      </c>
      <c r="X64" s="168" t="s">
        <v>21</v>
      </c>
      <c r="Y64" s="168" t="s">
        <v>1259</v>
      </c>
      <c r="Z64" s="168" t="s">
        <v>21</v>
      </c>
      <c r="AA64" s="168" t="s">
        <v>1259</v>
      </c>
      <c r="AB64" s="168" t="s">
        <v>1259</v>
      </c>
      <c r="AC64" s="168" t="s">
        <v>2417</v>
      </c>
      <c r="AD64" s="169">
        <v>-1.851851851851852E-10</v>
      </c>
      <c r="AE64" s="168" t="s">
        <v>1259</v>
      </c>
      <c r="AF64" s="169">
        <v>0</v>
      </c>
      <c r="AG64" s="169">
        <v>0</v>
      </c>
      <c r="AH64" s="169">
        <v>0</v>
      </c>
      <c r="AI64" s="168" t="s">
        <v>21</v>
      </c>
      <c r="AJ64"/>
      <c r="AK64"/>
    </row>
    <row r="65" spans="1:37" hidden="1" x14ac:dyDescent="0.25">
      <c r="A65" s="179" t="b">
        <f>IF(E65&lt;&gt;1,"",NOT(ISNA(VLOOKUP(P65,Mapping!$P:$P,1,FALSE))))</f>
        <v>0</v>
      </c>
      <c r="B65" s="180" t="str">
        <f t="shared" si="0"/>
        <v/>
      </c>
      <c r="E65" s="167">
        <v>1</v>
      </c>
      <c r="F65" s="170" t="s">
        <v>4</v>
      </c>
      <c r="G65" s="169">
        <v>3931.75</v>
      </c>
      <c r="H65" s="168" t="s">
        <v>6</v>
      </c>
      <c r="I65" s="168" t="s">
        <v>4</v>
      </c>
      <c r="J65" s="169">
        <v>0</v>
      </c>
      <c r="K65" s="169">
        <v>0</v>
      </c>
      <c r="L65" s="168" t="s">
        <v>5</v>
      </c>
      <c r="M65" s="168" t="s">
        <v>21</v>
      </c>
      <c r="N65" s="168" t="s">
        <v>2829</v>
      </c>
      <c r="O65" s="168" t="s">
        <v>21</v>
      </c>
      <c r="P65" s="168" t="s">
        <v>2846</v>
      </c>
      <c r="Q65" s="168" t="s">
        <v>2834</v>
      </c>
      <c r="R65" s="168" t="s">
        <v>1259</v>
      </c>
      <c r="S65" s="168" t="s">
        <v>21</v>
      </c>
      <c r="T65" s="168" t="s">
        <v>1259</v>
      </c>
      <c r="U65" s="168" t="s">
        <v>1259</v>
      </c>
      <c r="V65" s="168" t="s">
        <v>2834</v>
      </c>
      <c r="W65" s="168" t="s">
        <v>1259</v>
      </c>
      <c r="X65" s="168" t="s">
        <v>21</v>
      </c>
      <c r="Y65" s="168" t="s">
        <v>1259</v>
      </c>
      <c r="Z65" s="168" t="s">
        <v>21</v>
      </c>
      <c r="AA65" s="168" t="s">
        <v>1259</v>
      </c>
      <c r="AB65" s="168" t="s">
        <v>1259</v>
      </c>
      <c r="AC65" s="168" t="s">
        <v>7480</v>
      </c>
      <c r="AD65" s="169">
        <v>-1.851851851851852E-10</v>
      </c>
      <c r="AE65" s="168" t="s">
        <v>1259</v>
      </c>
      <c r="AF65" s="169">
        <v>0</v>
      </c>
      <c r="AG65" s="169">
        <v>0</v>
      </c>
      <c r="AH65" s="169">
        <v>0</v>
      </c>
      <c r="AI65" s="168" t="s">
        <v>21</v>
      </c>
      <c r="AJ65"/>
      <c r="AK65"/>
    </row>
    <row r="66" spans="1:37" hidden="1" x14ac:dyDescent="0.25">
      <c r="A66" s="179" t="b">
        <f>IF(E66&lt;&gt;1,"",NOT(ISNA(VLOOKUP(P66,Mapping!$P:$P,1,FALSE))))</f>
        <v>0</v>
      </c>
      <c r="B66" s="180" t="str">
        <f t="shared" si="0"/>
        <v/>
      </c>
      <c r="E66" s="167">
        <v>1</v>
      </c>
      <c r="F66" s="170" t="s">
        <v>4</v>
      </c>
      <c r="G66" s="169">
        <v>2139.9699999999998</v>
      </c>
      <c r="H66" s="168" t="s">
        <v>6</v>
      </c>
      <c r="I66" s="168" t="s">
        <v>4</v>
      </c>
      <c r="J66" s="169">
        <v>0</v>
      </c>
      <c r="K66" s="169">
        <v>0</v>
      </c>
      <c r="L66" s="168" t="s">
        <v>5</v>
      </c>
      <c r="M66" s="168" t="s">
        <v>21</v>
      </c>
      <c r="N66" s="168" t="s">
        <v>2829</v>
      </c>
      <c r="O66" s="168" t="s">
        <v>21</v>
      </c>
      <c r="P66" s="168" t="s">
        <v>2847</v>
      </c>
      <c r="Q66" s="168" t="s">
        <v>2834</v>
      </c>
      <c r="R66" s="168" t="s">
        <v>1259</v>
      </c>
      <c r="S66" s="168" t="s">
        <v>21</v>
      </c>
      <c r="T66" s="168" t="s">
        <v>1259</v>
      </c>
      <c r="U66" s="168" t="s">
        <v>1259</v>
      </c>
      <c r="V66" s="168" t="s">
        <v>2834</v>
      </c>
      <c r="W66" s="168" t="s">
        <v>1259</v>
      </c>
      <c r="X66" s="168" t="s">
        <v>21</v>
      </c>
      <c r="Y66" s="168" t="s">
        <v>1259</v>
      </c>
      <c r="Z66" s="168" t="s">
        <v>21</v>
      </c>
      <c r="AA66" s="168" t="s">
        <v>1259</v>
      </c>
      <c r="AB66" s="168" t="s">
        <v>1259</v>
      </c>
      <c r="AC66" s="168" t="s">
        <v>7481</v>
      </c>
      <c r="AD66" s="169">
        <v>-1.851851851851852E-10</v>
      </c>
      <c r="AE66" s="168" t="s">
        <v>1259</v>
      </c>
      <c r="AF66" s="169">
        <v>0</v>
      </c>
      <c r="AG66" s="169">
        <v>0</v>
      </c>
      <c r="AH66" s="169">
        <v>0</v>
      </c>
      <c r="AI66" s="168" t="s">
        <v>21</v>
      </c>
      <c r="AJ66"/>
      <c r="AK66"/>
    </row>
    <row r="67" spans="1:37" hidden="1" x14ac:dyDescent="0.25">
      <c r="A67" s="179" t="b">
        <f>IF(E67&lt;&gt;1,"",NOT(ISNA(VLOOKUP(P67,Mapping!$P:$P,1,FALSE))))</f>
        <v>0</v>
      </c>
      <c r="B67" s="180" t="str">
        <f t="shared" si="0"/>
        <v/>
      </c>
      <c r="E67" s="167">
        <v>1</v>
      </c>
      <c r="F67" s="170" t="s">
        <v>4</v>
      </c>
      <c r="G67" s="169">
        <v>0.01</v>
      </c>
      <c r="H67" s="168" t="s">
        <v>6</v>
      </c>
      <c r="I67" s="168" t="s">
        <v>4</v>
      </c>
      <c r="J67" s="169">
        <v>0</v>
      </c>
      <c r="K67" s="169">
        <v>0</v>
      </c>
      <c r="L67" s="168" t="s">
        <v>5</v>
      </c>
      <c r="M67" s="168" t="s">
        <v>21</v>
      </c>
      <c r="N67" s="168" t="s">
        <v>2829</v>
      </c>
      <c r="O67" s="168" t="s">
        <v>21</v>
      </c>
      <c r="P67" s="168" t="s">
        <v>2847</v>
      </c>
      <c r="Q67" s="168" t="s">
        <v>2834</v>
      </c>
      <c r="R67" s="168" t="s">
        <v>1259</v>
      </c>
      <c r="S67" s="168" t="s">
        <v>21</v>
      </c>
      <c r="T67" s="168" t="s">
        <v>1259</v>
      </c>
      <c r="U67" s="168" t="s">
        <v>1259</v>
      </c>
      <c r="V67" s="168" t="s">
        <v>2834</v>
      </c>
      <c r="W67" s="168" t="s">
        <v>1259</v>
      </c>
      <c r="X67" s="168" t="s">
        <v>21</v>
      </c>
      <c r="Y67" s="168" t="s">
        <v>1259</v>
      </c>
      <c r="Z67" s="168" t="s">
        <v>21</v>
      </c>
      <c r="AA67" s="168" t="s">
        <v>1259</v>
      </c>
      <c r="AB67" s="168" t="s">
        <v>1259</v>
      </c>
      <c r="AC67" s="168" t="s">
        <v>2417</v>
      </c>
      <c r="AD67" s="169">
        <v>-1.851851851851852E-10</v>
      </c>
      <c r="AE67" s="168" t="s">
        <v>1259</v>
      </c>
      <c r="AF67" s="169">
        <v>0</v>
      </c>
      <c r="AG67" s="169">
        <v>0</v>
      </c>
      <c r="AH67" s="169">
        <v>0</v>
      </c>
      <c r="AI67" s="168" t="s">
        <v>21</v>
      </c>
      <c r="AJ67"/>
      <c r="AK67"/>
    </row>
    <row r="68" spans="1:37" hidden="1" x14ac:dyDescent="0.25">
      <c r="A68" s="179" t="b">
        <f>IF(E68&lt;&gt;1,"",NOT(ISNA(VLOOKUP(P68,Mapping!$P:$P,1,FALSE))))</f>
        <v>0</v>
      </c>
      <c r="B68" s="180" t="str">
        <f t="shared" si="0"/>
        <v/>
      </c>
      <c r="E68" s="167">
        <v>1</v>
      </c>
      <c r="F68" s="170" t="s">
        <v>4</v>
      </c>
      <c r="G68" s="169">
        <v>0.01</v>
      </c>
      <c r="H68" s="168" t="s">
        <v>6</v>
      </c>
      <c r="I68" s="168" t="s">
        <v>4</v>
      </c>
      <c r="J68" s="169">
        <v>0</v>
      </c>
      <c r="K68" s="169">
        <v>0</v>
      </c>
      <c r="L68" s="168" t="s">
        <v>5</v>
      </c>
      <c r="M68" s="168" t="s">
        <v>21</v>
      </c>
      <c r="N68" s="168" t="s">
        <v>2829</v>
      </c>
      <c r="O68" s="168" t="s">
        <v>21</v>
      </c>
      <c r="P68" s="168" t="s">
        <v>2848</v>
      </c>
      <c r="Q68" s="168" t="s">
        <v>2834</v>
      </c>
      <c r="R68" s="168" t="s">
        <v>1259</v>
      </c>
      <c r="S68" s="168" t="s">
        <v>21</v>
      </c>
      <c r="T68" s="168" t="s">
        <v>1259</v>
      </c>
      <c r="U68" s="168" t="s">
        <v>1259</v>
      </c>
      <c r="V68" s="168" t="s">
        <v>2834</v>
      </c>
      <c r="W68" s="168" t="s">
        <v>1259</v>
      </c>
      <c r="X68" s="168" t="s">
        <v>21</v>
      </c>
      <c r="Y68" s="168" t="s">
        <v>1259</v>
      </c>
      <c r="Z68" s="168" t="s">
        <v>21</v>
      </c>
      <c r="AA68" s="168" t="s">
        <v>1259</v>
      </c>
      <c r="AB68" s="168" t="s">
        <v>1259</v>
      </c>
      <c r="AC68" s="168" t="s">
        <v>2417</v>
      </c>
      <c r="AD68" s="169">
        <v>-1.851851851851852E-10</v>
      </c>
      <c r="AE68" s="168" t="s">
        <v>1259</v>
      </c>
      <c r="AF68" s="169">
        <v>0</v>
      </c>
      <c r="AG68" s="169">
        <v>0</v>
      </c>
      <c r="AH68" s="169">
        <v>0</v>
      </c>
      <c r="AI68" s="168" t="s">
        <v>21</v>
      </c>
      <c r="AJ68"/>
      <c r="AK68"/>
    </row>
    <row r="69" spans="1:37" hidden="1" x14ac:dyDescent="0.25">
      <c r="A69" s="179" t="b">
        <f>IF(E69&lt;&gt;1,"",NOT(ISNA(VLOOKUP(P69,Mapping!$P:$P,1,FALSE))))</f>
        <v>1</v>
      </c>
      <c r="B69" s="180" t="str">
        <f t="shared" si="0"/>
        <v/>
      </c>
      <c r="E69" s="167">
        <v>1</v>
      </c>
      <c r="F69" s="170" t="s">
        <v>4</v>
      </c>
      <c r="G69" s="169">
        <v>2578689.27</v>
      </c>
      <c r="H69" s="168" t="s">
        <v>6</v>
      </c>
      <c r="I69" s="168" t="s">
        <v>4</v>
      </c>
      <c r="J69" s="169">
        <v>0</v>
      </c>
      <c r="K69" s="169">
        <v>0</v>
      </c>
      <c r="L69" s="168" t="s">
        <v>5</v>
      </c>
      <c r="M69" s="168" t="s">
        <v>21</v>
      </c>
      <c r="N69" s="168" t="s">
        <v>2829</v>
      </c>
      <c r="O69" s="168" t="s">
        <v>21</v>
      </c>
      <c r="P69" s="168" t="s">
        <v>183</v>
      </c>
      <c r="Q69" s="168" t="s">
        <v>2834</v>
      </c>
      <c r="R69" s="168" t="s">
        <v>1259</v>
      </c>
      <c r="S69" s="168" t="s">
        <v>21</v>
      </c>
      <c r="T69" s="168" t="s">
        <v>1259</v>
      </c>
      <c r="U69" s="168" t="s">
        <v>1259</v>
      </c>
      <c r="V69" s="168" t="s">
        <v>2834</v>
      </c>
      <c r="W69" s="168" t="s">
        <v>1259</v>
      </c>
      <c r="X69" s="168" t="s">
        <v>21</v>
      </c>
      <c r="Y69" s="168" t="s">
        <v>1259</v>
      </c>
      <c r="Z69" s="168" t="s">
        <v>21</v>
      </c>
      <c r="AA69" s="168" t="s">
        <v>1259</v>
      </c>
      <c r="AB69" s="168" t="s">
        <v>1259</v>
      </c>
      <c r="AC69" s="168" t="s">
        <v>12701</v>
      </c>
      <c r="AD69" s="169">
        <v>-1.851851851851852E-10</v>
      </c>
      <c r="AE69" s="168" t="s">
        <v>1259</v>
      </c>
      <c r="AF69" s="169">
        <v>0</v>
      </c>
      <c r="AG69" s="169">
        <v>0</v>
      </c>
      <c r="AH69" s="169">
        <v>0</v>
      </c>
      <c r="AI69" s="168" t="s">
        <v>21</v>
      </c>
      <c r="AJ69"/>
      <c r="AK69"/>
    </row>
    <row r="70" spans="1:37" hidden="1" x14ac:dyDescent="0.25">
      <c r="A70" s="179" t="b">
        <f>IF(E70&lt;&gt;1,"",NOT(ISNA(VLOOKUP(P70,Mapping!$P:$P,1,FALSE))))</f>
        <v>1</v>
      </c>
      <c r="B70" s="180" t="str">
        <f t="shared" si="0"/>
        <v/>
      </c>
      <c r="E70" s="167">
        <v>1</v>
      </c>
      <c r="F70" s="170" t="s">
        <v>4</v>
      </c>
      <c r="G70" s="169">
        <v>0.01</v>
      </c>
      <c r="H70" s="168" t="s">
        <v>6</v>
      </c>
      <c r="I70" s="168" t="s">
        <v>4</v>
      </c>
      <c r="J70" s="169">
        <v>0</v>
      </c>
      <c r="K70" s="169">
        <v>0</v>
      </c>
      <c r="L70" s="168" t="s">
        <v>5</v>
      </c>
      <c r="M70" s="168" t="s">
        <v>21</v>
      </c>
      <c r="N70" s="168" t="s">
        <v>2829</v>
      </c>
      <c r="O70" s="168" t="s">
        <v>21</v>
      </c>
      <c r="P70" s="168" t="s">
        <v>183</v>
      </c>
      <c r="Q70" s="168" t="s">
        <v>2834</v>
      </c>
      <c r="R70" s="168" t="s">
        <v>1259</v>
      </c>
      <c r="S70" s="168" t="s">
        <v>21</v>
      </c>
      <c r="T70" s="168" t="s">
        <v>1259</v>
      </c>
      <c r="U70" s="168" t="s">
        <v>1259</v>
      </c>
      <c r="V70" s="168" t="s">
        <v>2834</v>
      </c>
      <c r="W70" s="168" t="s">
        <v>1259</v>
      </c>
      <c r="X70" s="168" t="s">
        <v>21</v>
      </c>
      <c r="Y70" s="168" t="s">
        <v>1259</v>
      </c>
      <c r="Z70" s="168" t="s">
        <v>21</v>
      </c>
      <c r="AA70" s="168" t="s">
        <v>1259</v>
      </c>
      <c r="AB70" s="168" t="s">
        <v>1259</v>
      </c>
      <c r="AC70" s="168" t="s">
        <v>2417</v>
      </c>
      <c r="AD70" s="169">
        <v>-1.851851851851852E-10</v>
      </c>
      <c r="AE70" s="168" t="s">
        <v>1259</v>
      </c>
      <c r="AF70" s="169">
        <v>0</v>
      </c>
      <c r="AG70" s="169">
        <v>0</v>
      </c>
      <c r="AH70" s="169">
        <v>0</v>
      </c>
      <c r="AI70" s="168" t="s">
        <v>21</v>
      </c>
      <c r="AJ70"/>
      <c r="AK70"/>
    </row>
    <row r="71" spans="1:37" hidden="1" x14ac:dyDescent="0.25">
      <c r="A71" s="179" t="b">
        <f>IF(E71&lt;&gt;1,"",NOT(ISNA(VLOOKUP(P71,Mapping!$P:$P,1,FALSE))))</f>
        <v>0</v>
      </c>
      <c r="B71" s="180" t="str">
        <f t="shared" si="0"/>
        <v/>
      </c>
      <c r="E71" s="167">
        <v>1</v>
      </c>
      <c r="F71" s="170" t="s">
        <v>4</v>
      </c>
      <c r="G71" s="169">
        <v>12.73</v>
      </c>
      <c r="H71" s="168" t="s">
        <v>6</v>
      </c>
      <c r="I71" s="168" t="s">
        <v>4</v>
      </c>
      <c r="J71" s="169">
        <v>0</v>
      </c>
      <c r="K71" s="169">
        <v>0</v>
      </c>
      <c r="L71" s="168" t="s">
        <v>5</v>
      </c>
      <c r="M71" s="168" t="s">
        <v>21</v>
      </c>
      <c r="N71" s="168" t="s">
        <v>2829</v>
      </c>
      <c r="O71" s="168" t="s">
        <v>21</v>
      </c>
      <c r="P71" s="168" t="s">
        <v>2849</v>
      </c>
      <c r="Q71" s="168" t="s">
        <v>2834</v>
      </c>
      <c r="R71" s="168" t="s">
        <v>1259</v>
      </c>
      <c r="S71" s="168" t="s">
        <v>21</v>
      </c>
      <c r="T71" s="168" t="s">
        <v>1259</v>
      </c>
      <c r="U71" s="168" t="s">
        <v>1259</v>
      </c>
      <c r="V71" s="168" t="s">
        <v>2834</v>
      </c>
      <c r="W71" s="168" t="s">
        <v>1259</v>
      </c>
      <c r="X71" s="168" t="s">
        <v>21</v>
      </c>
      <c r="Y71" s="168" t="s">
        <v>1259</v>
      </c>
      <c r="Z71" s="168" t="s">
        <v>21</v>
      </c>
      <c r="AA71" s="168" t="s">
        <v>1259</v>
      </c>
      <c r="AB71" s="168" t="s">
        <v>1259</v>
      </c>
      <c r="AC71" s="168" t="s">
        <v>12528</v>
      </c>
      <c r="AD71" s="169">
        <v>-1.851851851851852E-10</v>
      </c>
      <c r="AE71" s="168" t="s">
        <v>1259</v>
      </c>
      <c r="AF71" s="169">
        <v>0</v>
      </c>
      <c r="AG71" s="169">
        <v>0</v>
      </c>
      <c r="AH71" s="169">
        <v>0</v>
      </c>
      <c r="AI71" s="168" t="s">
        <v>21</v>
      </c>
      <c r="AJ71"/>
      <c r="AK71"/>
    </row>
    <row r="72" spans="1:37" hidden="1" x14ac:dyDescent="0.25">
      <c r="A72" s="179" t="b">
        <f>IF(E72&lt;&gt;1,"",NOT(ISNA(VLOOKUP(P72,Mapping!$P:$P,1,FALSE))))</f>
        <v>0</v>
      </c>
      <c r="B72" s="180" t="str">
        <f t="shared" si="0"/>
        <v/>
      </c>
      <c r="E72" s="167">
        <v>1</v>
      </c>
      <c r="F72" s="170" t="s">
        <v>4</v>
      </c>
      <c r="G72" s="169">
        <v>0.01</v>
      </c>
      <c r="H72" s="168" t="s">
        <v>6</v>
      </c>
      <c r="I72" s="168" t="s">
        <v>4</v>
      </c>
      <c r="J72" s="169">
        <v>0</v>
      </c>
      <c r="K72" s="169">
        <v>0</v>
      </c>
      <c r="L72" s="168" t="s">
        <v>5</v>
      </c>
      <c r="M72" s="168" t="s">
        <v>21</v>
      </c>
      <c r="N72" s="168" t="s">
        <v>2829</v>
      </c>
      <c r="O72" s="168" t="s">
        <v>21</v>
      </c>
      <c r="P72" s="168" t="s">
        <v>2849</v>
      </c>
      <c r="Q72" s="168" t="s">
        <v>2834</v>
      </c>
      <c r="R72" s="168" t="s">
        <v>1259</v>
      </c>
      <c r="S72" s="168" t="s">
        <v>21</v>
      </c>
      <c r="T72" s="168" t="s">
        <v>1259</v>
      </c>
      <c r="U72" s="168" t="s">
        <v>1259</v>
      </c>
      <c r="V72" s="168" t="s">
        <v>2834</v>
      </c>
      <c r="W72" s="168" t="s">
        <v>1259</v>
      </c>
      <c r="X72" s="168" t="s">
        <v>21</v>
      </c>
      <c r="Y72" s="168" t="s">
        <v>1259</v>
      </c>
      <c r="Z72" s="168" t="s">
        <v>21</v>
      </c>
      <c r="AA72" s="168" t="s">
        <v>1259</v>
      </c>
      <c r="AB72" s="168" t="s">
        <v>1259</v>
      </c>
      <c r="AC72" s="168" t="s">
        <v>2417</v>
      </c>
      <c r="AD72" s="169">
        <v>-1.851851851851852E-10</v>
      </c>
      <c r="AE72" s="168" t="s">
        <v>1259</v>
      </c>
      <c r="AF72" s="169">
        <v>0</v>
      </c>
      <c r="AG72" s="169">
        <v>0</v>
      </c>
      <c r="AH72" s="169">
        <v>0</v>
      </c>
      <c r="AI72" s="168" t="s">
        <v>21</v>
      </c>
      <c r="AJ72"/>
      <c r="AK72"/>
    </row>
    <row r="73" spans="1:37" hidden="1" x14ac:dyDescent="0.25">
      <c r="A73" s="179" t="b">
        <f>IF(E73&lt;&gt;1,"",NOT(ISNA(VLOOKUP(P73,Mapping!$P:$P,1,FALSE))))</f>
        <v>0</v>
      </c>
      <c r="B73" s="180" t="str">
        <f t="shared" si="0"/>
        <v/>
      </c>
      <c r="E73" s="167">
        <v>1</v>
      </c>
      <c r="F73" s="170" t="s">
        <v>4</v>
      </c>
      <c r="G73" s="169">
        <v>0.01</v>
      </c>
      <c r="H73" s="168" t="s">
        <v>6</v>
      </c>
      <c r="I73" s="168" t="s">
        <v>4</v>
      </c>
      <c r="J73" s="169">
        <v>0</v>
      </c>
      <c r="K73" s="169">
        <v>0</v>
      </c>
      <c r="L73" s="168" t="s">
        <v>5</v>
      </c>
      <c r="M73" s="168" t="s">
        <v>21</v>
      </c>
      <c r="N73" s="168" t="s">
        <v>2829</v>
      </c>
      <c r="O73" s="168" t="s">
        <v>21</v>
      </c>
      <c r="P73" s="168" t="s">
        <v>2850</v>
      </c>
      <c r="Q73" s="168" t="s">
        <v>2834</v>
      </c>
      <c r="R73" s="168" t="s">
        <v>1259</v>
      </c>
      <c r="S73" s="168" t="s">
        <v>21</v>
      </c>
      <c r="T73" s="168" t="s">
        <v>1259</v>
      </c>
      <c r="U73" s="168" t="s">
        <v>1259</v>
      </c>
      <c r="V73" s="168" t="s">
        <v>2834</v>
      </c>
      <c r="W73" s="168" t="s">
        <v>1259</v>
      </c>
      <c r="X73" s="168" t="s">
        <v>21</v>
      </c>
      <c r="Y73" s="168" t="s">
        <v>1259</v>
      </c>
      <c r="Z73" s="168" t="s">
        <v>21</v>
      </c>
      <c r="AA73" s="168" t="s">
        <v>1259</v>
      </c>
      <c r="AB73" s="168" t="s">
        <v>1259</v>
      </c>
      <c r="AC73" s="168" t="s">
        <v>2417</v>
      </c>
      <c r="AD73" s="169">
        <v>-1.851851851851852E-10</v>
      </c>
      <c r="AE73" s="168" t="s">
        <v>1259</v>
      </c>
      <c r="AF73" s="169">
        <v>0</v>
      </c>
      <c r="AG73" s="169">
        <v>0</v>
      </c>
      <c r="AH73" s="169">
        <v>0</v>
      </c>
      <c r="AI73" s="168" t="s">
        <v>21</v>
      </c>
      <c r="AJ73"/>
      <c r="AK73"/>
    </row>
    <row r="74" spans="1:37" hidden="1" x14ac:dyDescent="0.25">
      <c r="A74" s="179" t="b">
        <f>IF(E74&lt;&gt;1,"",NOT(ISNA(VLOOKUP(P74,Mapping!$P:$P,1,FALSE))))</f>
        <v>0</v>
      </c>
      <c r="B74" s="180" t="str">
        <f t="shared" si="0"/>
        <v/>
      </c>
      <c r="E74" s="167">
        <v>1</v>
      </c>
      <c r="F74" s="170" t="s">
        <v>4</v>
      </c>
      <c r="G74" s="169">
        <v>1827662.66</v>
      </c>
      <c r="H74" s="168" t="s">
        <v>6</v>
      </c>
      <c r="I74" s="168" t="s">
        <v>4</v>
      </c>
      <c r="J74" s="169">
        <v>0</v>
      </c>
      <c r="K74" s="169">
        <v>0</v>
      </c>
      <c r="L74" s="168" t="s">
        <v>5</v>
      </c>
      <c r="M74" s="168" t="s">
        <v>21</v>
      </c>
      <c r="N74" s="168" t="s">
        <v>2829</v>
      </c>
      <c r="O74" s="168" t="s">
        <v>21</v>
      </c>
      <c r="P74" s="168" t="s">
        <v>2851</v>
      </c>
      <c r="Q74" s="168" t="s">
        <v>2834</v>
      </c>
      <c r="R74" s="168" t="s">
        <v>1259</v>
      </c>
      <c r="S74" s="168" t="s">
        <v>21</v>
      </c>
      <c r="T74" s="168" t="s">
        <v>1259</v>
      </c>
      <c r="U74" s="168" t="s">
        <v>1259</v>
      </c>
      <c r="V74" s="168" t="s">
        <v>2834</v>
      </c>
      <c r="W74" s="168" t="s">
        <v>1259</v>
      </c>
      <c r="X74" s="168" t="s">
        <v>21</v>
      </c>
      <c r="Y74" s="168" t="s">
        <v>1259</v>
      </c>
      <c r="Z74" s="168" t="s">
        <v>21</v>
      </c>
      <c r="AA74" s="168" t="s">
        <v>1259</v>
      </c>
      <c r="AB74" s="168" t="s">
        <v>1259</v>
      </c>
      <c r="AC74" s="168" t="s">
        <v>12702</v>
      </c>
      <c r="AD74" s="169">
        <v>-1.851851851851852E-10</v>
      </c>
      <c r="AE74" s="168" t="s">
        <v>1259</v>
      </c>
      <c r="AF74" s="169">
        <v>0</v>
      </c>
      <c r="AG74" s="169">
        <v>0</v>
      </c>
      <c r="AH74" s="169">
        <v>0</v>
      </c>
      <c r="AI74" s="168" t="s">
        <v>21</v>
      </c>
      <c r="AJ74"/>
      <c r="AK74"/>
    </row>
    <row r="75" spans="1:37" hidden="1" x14ac:dyDescent="0.25">
      <c r="A75" s="179" t="b">
        <f>IF(E75&lt;&gt;1,"",NOT(ISNA(VLOOKUP(P75,Mapping!$P:$P,1,FALSE))))</f>
        <v>0</v>
      </c>
      <c r="B75" s="180" t="str">
        <f t="shared" si="0"/>
        <v/>
      </c>
      <c r="E75" s="167">
        <v>1</v>
      </c>
      <c r="F75" s="170" t="s">
        <v>4</v>
      </c>
      <c r="G75" s="169">
        <v>0.01</v>
      </c>
      <c r="H75" s="168" t="s">
        <v>6</v>
      </c>
      <c r="I75" s="168" t="s">
        <v>4</v>
      </c>
      <c r="J75" s="169">
        <v>0</v>
      </c>
      <c r="K75" s="169">
        <v>0</v>
      </c>
      <c r="L75" s="168" t="s">
        <v>5</v>
      </c>
      <c r="M75" s="168" t="s">
        <v>21</v>
      </c>
      <c r="N75" s="168" t="s">
        <v>2829</v>
      </c>
      <c r="O75" s="168" t="s">
        <v>21</v>
      </c>
      <c r="P75" s="168" t="s">
        <v>2851</v>
      </c>
      <c r="Q75" s="168" t="s">
        <v>2834</v>
      </c>
      <c r="R75" s="168" t="s">
        <v>1259</v>
      </c>
      <c r="S75" s="168" t="s">
        <v>21</v>
      </c>
      <c r="T75" s="168" t="s">
        <v>1259</v>
      </c>
      <c r="U75" s="168" t="s">
        <v>1259</v>
      </c>
      <c r="V75" s="168" t="s">
        <v>2834</v>
      </c>
      <c r="W75" s="168" t="s">
        <v>1259</v>
      </c>
      <c r="X75" s="168" t="s">
        <v>21</v>
      </c>
      <c r="Y75" s="168" t="s">
        <v>1259</v>
      </c>
      <c r="Z75" s="168" t="s">
        <v>21</v>
      </c>
      <c r="AA75" s="168" t="s">
        <v>1259</v>
      </c>
      <c r="AB75" s="168" t="s">
        <v>1259</v>
      </c>
      <c r="AC75" s="168" t="s">
        <v>2417</v>
      </c>
      <c r="AD75" s="169">
        <v>-1.851851851851852E-10</v>
      </c>
      <c r="AE75" s="168" t="s">
        <v>1259</v>
      </c>
      <c r="AF75" s="169">
        <v>0</v>
      </c>
      <c r="AG75" s="169">
        <v>0</v>
      </c>
      <c r="AH75" s="169">
        <v>0</v>
      </c>
      <c r="AI75" s="168" t="s">
        <v>21</v>
      </c>
      <c r="AJ75"/>
      <c r="AK75"/>
    </row>
    <row r="76" spans="1:37" hidden="1" x14ac:dyDescent="0.25">
      <c r="A76" s="179" t="b">
        <f>IF(E76&lt;&gt;1,"",NOT(ISNA(VLOOKUP(P76,Mapping!$P:$P,1,FALSE))))</f>
        <v>0</v>
      </c>
      <c r="B76" s="180" t="str">
        <f t="shared" si="0"/>
        <v/>
      </c>
      <c r="E76" s="167">
        <v>1</v>
      </c>
      <c r="F76" s="170" t="s">
        <v>4</v>
      </c>
      <c r="G76" s="169">
        <v>0.01</v>
      </c>
      <c r="H76" s="168" t="s">
        <v>6</v>
      </c>
      <c r="I76" s="168" t="s">
        <v>4</v>
      </c>
      <c r="J76" s="169">
        <v>0</v>
      </c>
      <c r="K76" s="169">
        <v>0</v>
      </c>
      <c r="L76" s="168" t="s">
        <v>5</v>
      </c>
      <c r="M76" s="168" t="s">
        <v>21</v>
      </c>
      <c r="N76" s="168" t="s">
        <v>2829</v>
      </c>
      <c r="O76" s="168" t="s">
        <v>21</v>
      </c>
      <c r="P76" s="168" t="s">
        <v>2835</v>
      </c>
      <c r="Q76" s="168" t="s">
        <v>2834</v>
      </c>
      <c r="R76" s="168" t="s">
        <v>1259</v>
      </c>
      <c r="S76" s="168" t="s">
        <v>21</v>
      </c>
      <c r="T76" s="168" t="s">
        <v>1259</v>
      </c>
      <c r="U76" s="168" t="s">
        <v>1259</v>
      </c>
      <c r="V76" s="168" t="s">
        <v>2834</v>
      </c>
      <c r="W76" s="168" t="s">
        <v>1259</v>
      </c>
      <c r="X76" s="168" t="s">
        <v>21</v>
      </c>
      <c r="Y76" s="168" t="s">
        <v>1259</v>
      </c>
      <c r="Z76" s="168" t="s">
        <v>21</v>
      </c>
      <c r="AA76" s="168" t="s">
        <v>1259</v>
      </c>
      <c r="AB76" s="168" t="s">
        <v>1259</v>
      </c>
      <c r="AC76" s="168" t="s">
        <v>2417</v>
      </c>
      <c r="AD76" s="169">
        <v>-1.851851851851852E-10</v>
      </c>
      <c r="AE76" s="168" t="s">
        <v>1259</v>
      </c>
      <c r="AF76" s="169">
        <v>0</v>
      </c>
      <c r="AG76" s="169">
        <v>0</v>
      </c>
      <c r="AH76" s="169">
        <v>0</v>
      </c>
      <c r="AI76" s="168" t="s">
        <v>21</v>
      </c>
      <c r="AJ76"/>
      <c r="AK76"/>
    </row>
    <row r="77" spans="1:37" hidden="1" x14ac:dyDescent="0.25">
      <c r="A77" s="179" t="b">
        <f>IF(E77&lt;&gt;1,"",NOT(ISNA(VLOOKUP(P77,Mapping!$P:$P,1,FALSE))))</f>
        <v>0</v>
      </c>
      <c r="B77" s="180" t="str">
        <f t="shared" si="0"/>
        <v/>
      </c>
      <c r="E77" s="167">
        <v>1</v>
      </c>
      <c r="F77" s="170" t="s">
        <v>4</v>
      </c>
      <c r="G77" s="169">
        <v>52730.44</v>
      </c>
      <c r="H77" s="168" t="s">
        <v>6</v>
      </c>
      <c r="I77" s="168" t="s">
        <v>4</v>
      </c>
      <c r="J77" s="169">
        <v>0</v>
      </c>
      <c r="K77" s="169">
        <v>0</v>
      </c>
      <c r="L77" s="168" t="s">
        <v>5</v>
      </c>
      <c r="M77" s="168" t="s">
        <v>21</v>
      </c>
      <c r="N77" s="168" t="s">
        <v>2829</v>
      </c>
      <c r="O77" s="168" t="s">
        <v>21</v>
      </c>
      <c r="P77" s="168" t="s">
        <v>2835</v>
      </c>
      <c r="Q77" s="168" t="s">
        <v>2834</v>
      </c>
      <c r="R77" s="168" t="s">
        <v>1259</v>
      </c>
      <c r="S77" s="168" t="s">
        <v>21</v>
      </c>
      <c r="T77" s="168" t="s">
        <v>1259</v>
      </c>
      <c r="U77" s="168" t="s">
        <v>1259</v>
      </c>
      <c r="V77" s="168" t="s">
        <v>2834</v>
      </c>
      <c r="W77" s="168" t="s">
        <v>1259</v>
      </c>
      <c r="X77" s="168" t="s">
        <v>21</v>
      </c>
      <c r="Y77" s="168" t="s">
        <v>1259</v>
      </c>
      <c r="Z77" s="168" t="s">
        <v>21</v>
      </c>
      <c r="AA77" s="168" t="s">
        <v>1259</v>
      </c>
      <c r="AB77" s="168" t="s">
        <v>1259</v>
      </c>
      <c r="AC77" s="168" t="s">
        <v>12529</v>
      </c>
      <c r="AD77" s="169">
        <v>-1.851851851851852E-10</v>
      </c>
      <c r="AE77" s="168" t="s">
        <v>1259</v>
      </c>
      <c r="AF77" s="169">
        <v>0</v>
      </c>
      <c r="AG77" s="169">
        <v>0</v>
      </c>
      <c r="AH77" s="169">
        <v>0</v>
      </c>
      <c r="AI77" s="168" t="s">
        <v>21</v>
      </c>
      <c r="AJ77"/>
      <c r="AK77"/>
    </row>
    <row r="78" spans="1:37" hidden="1" x14ac:dyDescent="0.25">
      <c r="A78" s="179" t="b">
        <f>IF(E78&lt;&gt;1,"",NOT(ISNA(VLOOKUP(P78,Mapping!$P:$P,1,FALSE))))</f>
        <v>0</v>
      </c>
      <c r="B78" s="180" t="str">
        <f t="shared" si="0"/>
        <v/>
      </c>
      <c r="E78" s="167">
        <v>1</v>
      </c>
      <c r="F78" s="170" t="s">
        <v>4</v>
      </c>
      <c r="G78" s="169">
        <v>5791544.0899999999</v>
      </c>
      <c r="H78" s="168" t="s">
        <v>6</v>
      </c>
      <c r="I78" s="168" t="s">
        <v>4</v>
      </c>
      <c r="J78" s="169">
        <v>0</v>
      </c>
      <c r="K78" s="169">
        <v>0</v>
      </c>
      <c r="L78" s="168" t="s">
        <v>5</v>
      </c>
      <c r="M78" s="168" t="s">
        <v>21</v>
      </c>
      <c r="N78" s="168" t="s">
        <v>2829</v>
      </c>
      <c r="O78" s="168" t="s">
        <v>21</v>
      </c>
      <c r="P78" s="168" t="s">
        <v>2836</v>
      </c>
      <c r="Q78" s="168" t="s">
        <v>2837</v>
      </c>
      <c r="R78" s="168" t="s">
        <v>1259</v>
      </c>
      <c r="S78" s="168" t="s">
        <v>21</v>
      </c>
      <c r="T78" s="168" t="s">
        <v>1259</v>
      </c>
      <c r="U78" s="168" t="s">
        <v>1259</v>
      </c>
      <c r="V78" s="168" t="s">
        <v>2837</v>
      </c>
      <c r="W78" s="168" t="s">
        <v>1259</v>
      </c>
      <c r="X78" s="168" t="s">
        <v>21</v>
      </c>
      <c r="Y78" s="168" t="s">
        <v>1259</v>
      </c>
      <c r="Z78" s="168" t="s">
        <v>21</v>
      </c>
      <c r="AA78" s="168" t="s">
        <v>1259</v>
      </c>
      <c r="AB78" s="168" t="s">
        <v>1259</v>
      </c>
      <c r="AC78" s="168" t="s">
        <v>12530</v>
      </c>
      <c r="AD78" s="169">
        <v>-1.851851851851852E-10</v>
      </c>
      <c r="AE78" s="168" t="s">
        <v>1259</v>
      </c>
      <c r="AF78" s="169">
        <v>0</v>
      </c>
      <c r="AG78" s="169">
        <v>0</v>
      </c>
      <c r="AH78" s="169">
        <v>0</v>
      </c>
      <c r="AI78" s="168" t="s">
        <v>21</v>
      </c>
      <c r="AJ78"/>
      <c r="AK78"/>
    </row>
    <row r="79" spans="1:37" hidden="1" x14ac:dyDescent="0.25">
      <c r="A79" s="179" t="b">
        <f>IF(E79&lt;&gt;1,"",NOT(ISNA(VLOOKUP(P79,Mapping!$P:$P,1,FALSE))))</f>
        <v>0</v>
      </c>
      <c r="B79" s="180" t="str">
        <f t="shared" si="0"/>
        <v/>
      </c>
      <c r="E79" s="167">
        <v>1</v>
      </c>
      <c r="F79" s="170" t="s">
        <v>4</v>
      </c>
      <c r="G79" s="169">
        <v>0.01</v>
      </c>
      <c r="H79" s="168" t="s">
        <v>6</v>
      </c>
      <c r="I79" s="168" t="s">
        <v>4</v>
      </c>
      <c r="J79" s="169">
        <v>0</v>
      </c>
      <c r="K79" s="169">
        <v>0</v>
      </c>
      <c r="L79" s="168" t="s">
        <v>5</v>
      </c>
      <c r="M79" s="168" t="s">
        <v>21</v>
      </c>
      <c r="N79" s="168" t="s">
        <v>2829</v>
      </c>
      <c r="O79" s="168" t="s">
        <v>21</v>
      </c>
      <c r="P79" s="168" t="s">
        <v>2836</v>
      </c>
      <c r="Q79" s="168" t="s">
        <v>2837</v>
      </c>
      <c r="R79" s="168" t="s">
        <v>1259</v>
      </c>
      <c r="S79" s="168" t="s">
        <v>21</v>
      </c>
      <c r="T79" s="168" t="s">
        <v>1259</v>
      </c>
      <c r="U79" s="168" t="s">
        <v>1259</v>
      </c>
      <c r="V79" s="168" t="s">
        <v>2837</v>
      </c>
      <c r="W79" s="168" t="s">
        <v>1259</v>
      </c>
      <c r="X79" s="168" t="s">
        <v>21</v>
      </c>
      <c r="Y79" s="168" t="s">
        <v>1259</v>
      </c>
      <c r="Z79" s="168" t="s">
        <v>21</v>
      </c>
      <c r="AA79" s="168" t="s">
        <v>1259</v>
      </c>
      <c r="AB79" s="168" t="s">
        <v>1259</v>
      </c>
      <c r="AC79" s="168" t="s">
        <v>2417</v>
      </c>
      <c r="AD79" s="169">
        <v>-1.851851851851852E-10</v>
      </c>
      <c r="AE79" s="168" t="s">
        <v>1259</v>
      </c>
      <c r="AF79" s="169">
        <v>0</v>
      </c>
      <c r="AG79" s="169">
        <v>0</v>
      </c>
      <c r="AH79" s="169">
        <v>0</v>
      </c>
      <c r="AI79" s="168" t="s">
        <v>21</v>
      </c>
      <c r="AJ79"/>
      <c r="AK79"/>
    </row>
    <row r="80" spans="1:37" hidden="1" x14ac:dyDescent="0.25">
      <c r="A80" s="179" t="b">
        <f>IF(E80&lt;&gt;1,"",NOT(ISNA(VLOOKUP(P80,Mapping!$P:$P,1,FALSE))))</f>
        <v>0</v>
      </c>
      <c r="B80" s="180" t="str">
        <f t="shared" si="0"/>
        <v/>
      </c>
      <c r="E80" s="167">
        <v>1</v>
      </c>
      <c r="F80" s="170" t="s">
        <v>4</v>
      </c>
      <c r="G80" s="169">
        <v>4247.88</v>
      </c>
      <c r="H80" s="168" t="s">
        <v>6</v>
      </c>
      <c r="I80" s="168" t="s">
        <v>4</v>
      </c>
      <c r="J80" s="169">
        <v>0</v>
      </c>
      <c r="K80" s="169">
        <v>0</v>
      </c>
      <c r="L80" s="168" t="s">
        <v>5</v>
      </c>
      <c r="M80" s="168" t="s">
        <v>21</v>
      </c>
      <c r="N80" s="168" t="s">
        <v>2829</v>
      </c>
      <c r="O80" s="168" t="s">
        <v>21</v>
      </c>
      <c r="P80" s="168" t="s">
        <v>2852</v>
      </c>
      <c r="Q80" s="168" t="s">
        <v>2853</v>
      </c>
      <c r="R80" s="168" t="s">
        <v>1259</v>
      </c>
      <c r="S80" s="168" t="s">
        <v>21</v>
      </c>
      <c r="T80" s="168" t="s">
        <v>1259</v>
      </c>
      <c r="U80" s="168" t="s">
        <v>1259</v>
      </c>
      <c r="V80" s="168" t="s">
        <v>2853</v>
      </c>
      <c r="W80" s="168" t="s">
        <v>1259</v>
      </c>
      <c r="X80" s="168" t="s">
        <v>21</v>
      </c>
      <c r="Y80" s="168" t="s">
        <v>1259</v>
      </c>
      <c r="Z80" s="168" t="s">
        <v>21</v>
      </c>
      <c r="AA80" s="168" t="s">
        <v>1259</v>
      </c>
      <c r="AB80" s="168" t="s">
        <v>1259</v>
      </c>
      <c r="AC80" s="168" t="s">
        <v>12531</v>
      </c>
      <c r="AD80" s="169">
        <v>-1.851851851851852E-10</v>
      </c>
      <c r="AE80" s="168" t="s">
        <v>1259</v>
      </c>
      <c r="AF80" s="169">
        <v>0</v>
      </c>
      <c r="AG80" s="169">
        <v>0</v>
      </c>
      <c r="AH80" s="169">
        <v>0</v>
      </c>
      <c r="AI80" s="168" t="s">
        <v>21</v>
      </c>
      <c r="AJ80"/>
      <c r="AK80"/>
    </row>
    <row r="81" spans="1:37" hidden="1" x14ac:dyDescent="0.25">
      <c r="A81" s="179" t="b">
        <f>IF(E81&lt;&gt;1,"",NOT(ISNA(VLOOKUP(P81,Mapping!$P:$P,1,FALSE))))</f>
        <v>0</v>
      </c>
      <c r="B81" s="180" t="str">
        <f t="shared" si="0"/>
        <v/>
      </c>
      <c r="E81" s="167">
        <v>1</v>
      </c>
      <c r="F81" s="170" t="s">
        <v>4</v>
      </c>
      <c r="G81" s="169">
        <v>0.01</v>
      </c>
      <c r="H81" s="168" t="s">
        <v>6</v>
      </c>
      <c r="I81" s="168" t="s">
        <v>4</v>
      </c>
      <c r="J81" s="169">
        <v>0</v>
      </c>
      <c r="K81" s="169">
        <v>0</v>
      </c>
      <c r="L81" s="168" t="s">
        <v>5</v>
      </c>
      <c r="M81" s="168" t="s">
        <v>21</v>
      </c>
      <c r="N81" s="168" t="s">
        <v>2829</v>
      </c>
      <c r="O81" s="168" t="s">
        <v>21</v>
      </c>
      <c r="P81" s="168" t="s">
        <v>2852</v>
      </c>
      <c r="Q81" s="168" t="s">
        <v>2853</v>
      </c>
      <c r="R81" s="168" t="s">
        <v>1259</v>
      </c>
      <c r="S81" s="168" t="s">
        <v>21</v>
      </c>
      <c r="T81" s="168" t="s">
        <v>1259</v>
      </c>
      <c r="U81" s="168" t="s">
        <v>1259</v>
      </c>
      <c r="V81" s="168" t="s">
        <v>2853</v>
      </c>
      <c r="W81" s="168" t="s">
        <v>1259</v>
      </c>
      <c r="X81" s="168" t="s">
        <v>21</v>
      </c>
      <c r="Y81" s="168" t="s">
        <v>1259</v>
      </c>
      <c r="Z81" s="168" t="s">
        <v>21</v>
      </c>
      <c r="AA81" s="168" t="s">
        <v>1259</v>
      </c>
      <c r="AB81" s="168" t="s">
        <v>1259</v>
      </c>
      <c r="AC81" s="168" t="s">
        <v>2417</v>
      </c>
      <c r="AD81" s="169">
        <v>-1.851851851851852E-10</v>
      </c>
      <c r="AE81" s="168" t="s">
        <v>1259</v>
      </c>
      <c r="AF81" s="169">
        <v>0</v>
      </c>
      <c r="AG81" s="169">
        <v>0</v>
      </c>
      <c r="AH81" s="169">
        <v>0</v>
      </c>
      <c r="AI81" s="168" t="s">
        <v>21</v>
      </c>
      <c r="AJ81"/>
      <c r="AK81"/>
    </row>
    <row r="82" spans="1:37" hidden="1" x14ac:dyDescent="0.25">
      <c r="A82" s="179" t="b">
        <f>IF(E82&lt;&gt;1,"",NOT(ISNA(VLOOKUP(P82,Mapping!$P:$P,1,FALSE))))</f>
        <v>1</v>
      </c>
      <c r="B82" s="180" t="str">
        <f t="shared" si="0"/>
        <v/>
      </c>
      <c r="E82" s="167">
        <v>1</v>
      </c>
      <c r="F82" s="170" t="s">
        <v>4</v>
      </c>
      <c r="G82" s="169">
        <v>0.01</v>
      </c>
      <c r="H82" s="168" t="s">
        <v>6</v>
      </c>
      <c r="I82" s="168" t="s">
        <v>4</v>
      </c>
      <c r="J82" s="169">
        <v>0</v>
      </c>
      <c r="K82" s="169">
        <v>0</v>
      </c>
      <c r="L82" s="168" t="s">
        <v>5</v>
      </c>
      <c r="M82" s="168" t="s">
        <v>21</v>
      </c>
      <c r="N82" s="168" t="s">
        <v>2829</v>
      </c>
      <c r="O82" s="168" t="s">
        <v>21</v>
      </c>
      <c r="P82" s="168" t="s">
        <v>185</v>
      </c>
      <c r="Q82" s="168" t="s">
        <v>2854</v>
      </c>
      <c r="R82" s="168" t="s">
        <v>1259</v>
      </c>
      <c r="S82" s="168" t="s">
        <v>21</v>
      </c>
      <c r="T82" s="168" t="s">
        <v>1259</v>
      </c>
      <c r="U82" s="168" t="s">
        <v>1259</v>
      </c>
      <c r="V82" s="168" t="s">
        <v>2854</v>
      </c>
      <c r="W82" s="168" t="s">
        <v>1259</v>
      </c>
      <c r="X82" s="168" t="s">
        <v>21</v>
      </c>
      <c r="Y82" s="168" t="s">
        <v>1259</v>
      </c>
      <c r="Z82" s="168" t="s">
        <v>21</v>
      </c>
      <c r="AA82" s="168" t="s">
        <v>1259</v>
      </c>
      <c r="AB82" s="168" t="s">
        <v>1259</v>
      </c>
      <c r="AC82" s="168" t="s">
        <v>2417</v>
      </c>
      <c r="AD82" s="169">
        <v>-1.851851851851852E-10</v>
      </c>
      <c r="AE82" s="168" t="s">
        <v>1259</v>
      </c>
      <c r="AF82" s="169">
        <v>0</v>
      </c>
      <c r="AG82" s="169">
        <v>0</v>
      </c>
      <c r="AH82" s="169">
        <v>0</v>
      </c>
      <c r="AI82" s="168" t="s">
        <v>21</v>
      </c>
      <c r="AJ82"/>
      <c r="AK82"/>
    </row>
    <row r="83" spans="1:37" hidden="1" x14ac:dyDescent="0.25">
      <c r="A83" s="179" t="b">
        <f>IF(E83&lt;&gt;1,"",NOT(ISNA(VLOOKUP(P83,Mapping!$P:$P,1,FALSE))))</f>
        <v>0</v>
      </c>
      <c r="B83" s="180" t="str">
        <f t="shared" si="0"/>
        <v/>
      </c>
      <c r="E83" s="167">
        <v>1</v>
      </c>
      <c r="F83" s="170" t="s">
        <v>2855</v>
      </c>
      <c r="G83" s="169">
        <v>949.11443522386526</v>
      </c>
      <c r="H83" s="168" t="s">
        <v>6</v>
      </c>
      <c r="I83" s="168" t="s">
        <v>2855</v>
      </c>
      <c r="J83" s="169">
        <v>101.1095586079613</v>
      </c>
      <c r="K83" s="169">
        <v>-31.13925132078089</v>
      </c>
      <c r="L83" s="168" t="s">
        <v>5</v>
      </c>
      <c r="M83" s="168" t="s">
        <v>21</v>
      </c>
      <c r="N83" s="168" t="s">
        <v>2829</v>
      </c>
      <c r="O83" s="168" t="s">
        <v>21</v>
      </c>
      <c r="P83" s="168" t="s">
        <v>2831</v>
      </c>
      <c r="Q83" s="168" t="s">
        <v>2832</v>
      </c>
      <c r="R83" s="168" t="s">
        <v>1259</v>
      </c>
      <c r="S83" s="168" t="s">
        <v>21</v>
      </c>
      <c r="T83" s="168" t="s">
        <v>1259</v>
      </c>
      <c r="U83" s="168" t="s">
        <v>1259</v>
      </c>
      <c r="V83" s="168" t="s">
        <v>2832</v>
      </c>
      <c r="W83" s="168" t="s">
        <v>1259</v>
      </c>
      <c r="X83" s="168" t="s">
        <v>21</v>
      </c>
      <c r="Y83" s="168" t="s">
        <v>1259</v>
      </c>
      <c r="Z83" s="168" t="s">
        <v>21</v>
      </c>
      <c r="AA83" s="168" t="s">
        <v>1259</v>
      </c>
      <c r="AB83" s="168" t="s">
        <v>1259</v>
      </c>
      <c r="AC83" s="168" t="s">
        <v>7499</v>
      </c>
      <c r="AD83" s="169">
        <v>128.27759033929851</v>
      </c>
      <c r="AE83" s="168" t="s">
        <v>1259</v>
      </c>
      <c r="AF83" s="169">
        <v>117.51207654467321</v>
      </c>
      <c r="AG83" s="169">
        <v>209.34411967341481</v>
      </c>
      <c r="AH83" s="169">
        <v>85.76468298644636</v>
      </c>
      <c r="AI83" s="168" t="s">
        <v>21</v>
      </c>
      <c r="AJ83"/>
      <c r="AK83"/>
    </row>
    <row r="84" spans="1:37" hidden="1" x14ac:dyDescent="0.25">
      <c r="A84" s="179" t="b">
        <f>IF(E84&lt;&gt;1,"",NOT(ISNA(VLOOKUP(P84,Mapping!$P:$P,1,FALSE))))</f>
        <v>0</v>
      </c>
      <c r="B84" s="180" t="str">
        <f t="shared" si="0"/>
        <v/>
      </c>
      <c r="E84" s="167">
        <v>1</v>
      </c>
      <c r="F84" s="170" t="s">
        <v>2855</v>
      </c>
      <c r="G84" s="169">
        <v>710.57883149834004</v>
      </c>
      <c r="H84" s="168" t="s">
        <v>6</v>
      </c>
      <c r="I84" s="168" t="s">
        <v>2855</v>
      </c>
      <c r="J84" s="169">
        <v>75.698260760318021</v>
      </c>
      <c r="K84" s="169">
        <v>-23.313198067664661</v>
      </c>
      <c r="L84" s="168" t="s">
        <v>5</v>
      </c>
      <c r="M84" s="168" t="s">
        <v>21</v>
      </c>
      <c r="N84" s="168" t="s">
        <v>2829</v>
      </c>
      <c r="O84" s="168" t="s">
        <v>21</v>
      </c>
      <c r="P84" s="168" t="s">
        <v>2831</v>
      </c>
      <c r="Q84" s="168" t="s">
        <v>2832</v>
      </c>
      <c r="R84" s="168" t="s">
        <v>1259</v>
      </c>
      <c r="S84" s="168" t="s">
        <v>21</v>
      </c>
      <c r="T84" s="168" t="s">
        <v>1259</v>
      </c>
      <c r="U84" s="168" t="s">
        <v>1259</v>
      </c>
      <c r="V84" s="168" t="s">
        <v>2832</v>
      </c>
      <c r="W84" s="168" t="s">
        <v>1259</v>
      </c>
      <c r="X84" s="168" t="s">
        <v>21</v>
      </c>
      <c r="Y84" s="168" t="s">
        <v>1259</v>
      </c>
      <c r="Z84" s="168" t="s">
        <v>21</v>
      </c>
      <c r="AA84" s="168" t="s">
        <v>1259</v>
      </c>
      <c r="AB84" s="168" t="s">
        <v>1259</v>
      </c>
      <c r="AC84" s="168" t="s">
        <v>7498</v>
      </c>
      <c r="AD84" s="169">
        <v>96.038303567917225</v>
      </c>
      <c r="AE84" s="168" t="s">
        <v>1259</v>
      </c>
      <c r="AF84" s="169">
        <v>87.978425929600235</v>
      </c>
      <c r="AG84" s="169">
        <v>156.73083710237441</v>
      </c>
      <c r="AH84" s="169">
        <v>64.209926599588698</v>
      </c>
      <c r="AI84" s="168" t="s">
        <v>21</v>
      </c>
      <c r="AJ84"/>
      <c r="AK84"/>
    </row>
    <row r="85" spans="1:37" hidden="1" x14ac:dyDescent="0.25">
      <c r="A85" s="179" t="b">
        <f>IF(E85&lt;&gt;1,"",NOT(ISNA(VLOOKUP(P85,Mapping!$P:$P,1,FALSE))))</f>
        <v>0</v>
      </c>
      <c r="B85" s="180" t="str">
        <f t="shared" ref="B85:B148" si="1">IF(AI85="","",VALUE(AI85))</f>
        <v/>
      </c>
      <c r="E85" s="167">
        <v>1</v>
      </c>
      <c r="F85" s="170" t="s">
        <v>2855</v>
      </c>
      <c r="G85" s="169">
        <v>38678.836023687487</v>
      </c>
      <c r="H85" s="168" t="s">
        <v>6</v>
      </c>
      <c r="I85" s="168" t="s">
        <v>2855</v>
      </c>
      <c r="J85" s="169">
        <v>4120.4726139291379</v>
      </c>
      <c r="K85" s="169">
        <v>-1269.0039799603221</v>
      </c>
      <c r="L85" s="168" t="s">
        <v>5</v>
      </c>
      <c r="M85" s="168" t="s">
        <v>21</v>
      </c>
      <c r="N85" s="168" t="s">
        <v>2829</v>
      </c>
      <c r="O85" s="168" t="s">
        <v>21</v>
      </c>
      <c r="P85" s="168" t="s">
        <v>2831</v>
      </c>
      <c r="Q85" s="168" t="s">
        <v>2832</v>
      </c>
      <c r="R85" s="168" t="s">
        <v>1259</v>
      </c>
      <c r="S85" s="168" t="s">
        <v>21</v>
      </c>
      <c r="T85" s="168" t="s">
        <v>1259</v>
      </c>
      <c r="U85" s="168" t="s">
        <v>1259</v>
      </c>
      <c r="V85" s="168" t="s">
        <v>2832</v>
      </c>
      <c r="W85" s="168" t="s">
        <v>1259</v>
      </c>
      <c r="X85" s="168" t="s">
        <v>21</v>
      </c>
      <c r="Y85" s="168" t="s">
        <v>1259</v>
      </c>
      <c r="Z85" s="168" t="s">
        <v>21</v>
      </c>
      <c r="AA85" s="168" t="s">
        <v>1259</v>
      </c>
      <c r="AB85" s="168" t="s">
        <v>1259</v>
      </c>
      <c r="AC85" s="168" t="s">
        <v>7487</v>
      </c>
      <c r="AD85" s="169">
        <v>5227.6392583547886</v>
      </c>
      <c r="AE85" s="168" t="s">
        <v>1259</v>
      </c>
      <c r="AF85" s="169">
        <v>4788.9170902793703</v>
      </c>
      <c r="AG85" s="169">
        <v>8531.307265873962</v>
      </c>
      <c r="AH85" s="169">
        <v>3495.129761748758</v>
      </c>
      <c r="AI85" s="168" t="s">
        <v>21</v>
      </c>
      <c r="AJ85"/>
      <c r="AK85"/>
    </row>
    <row r="86" spans="1:37" hidden="1" x14ac:dyDescent="0.25">
      <c r="A86" s="179" t="b">
        <f>IF(E86&lt;&gt;1,"",NOT(ISNA(VLOOKUP(P86,Mapping!$P:$P,1,FALSE))))</f>
        <v>0</v>
      </c>
      <c r="B86" s="180" t="str">
        <f t="shared" si="1"/>
        <v/>
      </c>
      <c r="E86" s="167">
        <v>1</v>
      </c>
      <c r="F86" s="170" t="s">
        <v>2855</v>
      </c>
      <c r="G86" s="169">
        <v>4302.5072413185526</v>
      </c>
      <c r="H86" s="168" t="s">
        <v>6</v>
      </c>
      <c r="I86" s="168" t="s">
        <v>2855</v>
      </c>
      <c r="J86" s="169">
        <v>458.34789982376469</v>
      </c>
      <c r="K86" s="169">
        <v>-141.15985314805309</v>
      </c>
      <c r="L86" s="168" t="s">
        <v>5</v>
      </c>
      <c r="M86" s="168" t="s">
        <v>21</v>
      </c>
      <c r="N86" s="168" t="s">
        <v>2829</v>
      </c>
      <c r="O86" s="168" t="s">
        <v>21</v>
      </c>
      <c r="P86" s="168" t="s">
        <v>2831</v>
      </c>
      <c r="Q86" s="168" t="s">
        <v>2832</v>
      </c>
      <c r="R86" s="168" t="s">
        <v>1259</v>
      </c>
      <c r="S86" s="168" t="s">
        <v>21</v>
      </c>
      <c r="T86" s="168" t="s">
        <v>1259</v>
      </c>
      <c r="U86" s="168" t="s">
        <v>1259</v>
      </c>
      <c r="V86" s="168" t="s">
        <v>2832</v>
      </c>
      <c r="W86" s="168" t="s">
        <v>1259</v>
      </c>
      <c r="X86" s="168" t="s">
        <v>21</v>
      </c>
      <c r="Y86" s="168" t="s">
        <v>1259</v>
      </c>
      <c r="Z86" s="168" t="s">
        <v>21</v>
      </c>
      <c r="AA86" s="168" t="s">
        <v>1259</v>
      </c>
      <c r="AB86" s="168" t="s">
        <v>1259</v>
      </c>
      <c r="AC86" s="168" t="s">
        <v>7490</v>
      </c>
      <c r="AD86" s="169">
        <v>581.50549696733742</v>
      </c>
      <c r="AE86" s="168" t="s">
        <v>1259</v>
      </c>
      <c r="AF86" s="169">
        <v>532.70347759127981</v>
      </c>
      <c r="AG86" s="169">
        <v>948.99472328632146</v>
      </c>
      <c r="AH86" s="169">
        <v>388.78680578863992</v>
      </c>
      <c r="AI86" s="168" t="s">
        <v>21</v>
      </c>
      <c r="AJ86"/>
      <c r="AK86"/>
    </row>
    <row r="87" spans="1:37" hidden="1" x14ac:dyDescent="0.25">
      <c r="A87" s="179" t="b">
        <f>IF(E87&lt;&gt;1,"",NOT(ISNA(VLOOKUP(P87,Mapping!$P:$P,1,FALSE))))</f>
        <v>0</v>
      </c>
      <c r="B87" s="180" t="str">
        <f t="shared" si="1"/>
        <v/>
      </c>
      <c r="E87" s="167">
        <v>1</v>
      </c>
      <c r="F87" s="170" t="s">
        <v>2855</v>
      </c>
      <c r="G87" s="169">
        <v>3882.805757830215</v>
      </c>
      <c r="H87" s="168" t="s">
        <v>6</v>
      </c>
      <c r="I87" s="168" t="s">
        <v>2855</v>
      </c>
      <c r="J87" s="169">
        <v>413.63692486888039</v>
      </c>
      <c r="K87" s="169">
        <v>-127.3899751554532</v>
      </c>
      <c r="L87" s="168" t="s">
        <v>5</v>
      </c>
      <c r="M87" s="168" t="s">
        <v>21</v>
      </c>
      <c r="N87" s="168" t="s">
        <v>2829</v>
      </c>
      <c r="O87" s="168" t="s">
        <v>21</v>
      </c>
      <c r="P87" s="168" t="s">
        <v>2831</v>
      </c>
      <c r="Q87" s="168" t="s">
        <v>2832</v>
      </c>
      <c r="R87" s="168" t="s">
        <v>1259</v>
      </c>
      <c r="S87" s="168" t="s">
        <v>21</v>
      </c>
      <c r="T87" s="168" t="s">
        <v>1259</v>
      </c>
      <c r="U87" s="168" t="s">
        <v>1259</v>
      </c>
      <c r="V87" s="168" t="s">
        <v>2832</v>
      </c>
      <c r="W87" s="168" t="s">
        <v>1259</v>
      </c>
      <c r="X87" s="168" t="s">
        <v>21</v>
      </c>
      <c r="Y87" s="168" t="s">
        <v>1259</v>
      </c>
      <c r="Z87" s="168" t="s">
        <v>21</v>
      </c>
      <c r="AA87" s="168" t="s">
        <v>1259</v>
      </c>
      <c r="AB87" s="168" t="s">
        <v>1259</v>
      </c>
      <c r="AC87" s="168" t="s">
        <v>7485</v>
      </c>
      <c r="AD87" s="169">
        <v>524.7807302104062</v>
      </c>
      <c r="AE87" s="168" t="s">
        <v>1259</v>
      </c>
      <c r="AF87" s="169">
        <v>480.73925597245852</v>
      </c>
      <c r="AG87" s="169">
        <v>856.42207416654583</v>
      </c>
      <c r="AH87" s="169">
        <v>350.86138463346742</v>
      </c>
      <c r="AI87" s="168" t="s">
        <v>21</v>
      </c>
      <c r="AJ87"/>
      <c r="AK87"/>
    </row>
    <row r="88" spans="1:37" hidden="1" x14ac:dyDescent="0.25">
      <c r="A88" s="179" t="b">
        <f>IF(E88&lt;&gt;1,"",NOT(ISNA(VLOOKUP(P88,Mapping!$P:$P,1,FALSE))))</f>
        <v>0</v>
      </c>
      <c r="B88" s="180" t="str">
        <f t="shared" si="1"/>
        <v/>
      </c>
      <c r="E88" s="167">
        <v>1</v>
      </c>
      <c r="F88" s="170" t="s">
        <v>2855</v>
      </c>
      <c r="G88" s="169">
        <v>890.72959864472728</v>
      </c>
      <c r="H88" s="168" t="s">
        <v>6</v>
      </c>
      <c r="I88" s="168" t="s">
        <v>2855</v>
      </c>
      <c r="J88" s="169">
        <v>94.889797495043055</v>
      </c>
      <c r="K88" s="169">
        <v>-29.223718238480149</v>
      </c>
      <c r="L88" s="168" t="s">
        <v>5</v>
      </c>
      <c r="M88" s="168" t="s">
        <v>21</v>
      </c>
      <c r="N88" s="168" t="s">
        <v>2829</v>
      </c>
      <c r="O88" s="168" t="s">
        <v>21</v>
      </c>
      <c r="P88" s="168" t="s">
        <v>2831</v>
      </c>
      <c r="Q88" s="168" t="s">
        <v>2832</v>
      </c>
      <c r="R88" s="168" t="s">
        <v>1259</v>
      </c>
      <c r="S88" s="168" t="s">
        <v>21</v>
      </c>
      <c r="T88" s="168" t="s">
        <v>1259</v>
      </c>
      <c r="U88" s="168" t="s">
        <v>1259</v>
      </c>
      <c r="V88" s="168" t="s">
        <v>2832</v>
      </c>
      <c r="W88" s="168" t="s">
        <v>1259</v>
      </c>
      <c r="X88" s="168" t="s">
        <v>21</v>
      </c>
      <c r="Y88" s="168" t="s">
        <v>1259</v>
      </c>
      <c r="Z88" s="168" t="s">
        <v>21</v>
      </c>
      <c r="AA88" s="168" t="s">
        <v>1259</v>
      </c>
      <c r="AB88" s="168" t="s">
        <v>1259</v>
      </c>
      <c r="AC88" s="168" t="s">
        <v>7512</v>
      </c>
      <c r="AD88" s="169">
        <v>120.38658597694371</v>
      </c>
      <c r="AE88" s="168" t="s">
        <v>1259</v>
      </c>
      <c r="AF88" s="169">
        <v>110.2833134677342</v>
      </c>
      <c r="AG88" s="169">
        <v>196.46630245524881</v>
      </c>
      <c r="AH88" s="169">
        <v>80.488862901332709</v>
      </c>
      <c r="AI88" s="168" t="s">
        <v>21</v>
      </c>
      <c r="AJ88"/>
      <c r="AK88"/>
    </row>
    <row r="89" spans="1:37" hidden="1" x14ac:dyDescent="0.25">
      <c r="A89" s="179" t="b">
        <f>IF(E89&lt;&gt;1,"",NOT(ISNA(VLOOKUP(P89,Mapping!$P:$P,1,FALSE))))</f>
        <v>0</v>
      </c>
      <c r="B89" s="180" t="str">
        <f t="shared" si="1"/>
        <v/>
      </c>
      <c r="E89" s="167">
        <v>1</v>
      </c>
      <c r="F89" s="170" t="s">
        <v>2855</v>
      </c>
      <c r="G89" s="169">
        <v>3909.4524640114032</v>
      </c>
      <c r="H89" s="168" t="s">
        <v>6</v>
      </c>
      <c r="I89" s="168" t="s">
        <v>2855</v>
      </c>
      <c r="J89" s="169">
        <v>416.47560964739267</v>
      </c>
      <c r="K89" s="169">
        <v>-128.2642200829907</v>
      </c>
      <c r="L89" s="168" t="s">
        <v>5</v>
      </c>
      <c r="M89" s="168" t="s">
        <v>21</v>
      </c>
      <c r="N89" s="168" t="s">
        <v>2829</v>
      </c>
      <c r="O89" s="168" t="s">
        <v>21</v>
      </c>
      <c r="P89" s="168" t="s">
        <v>2831</v>
      </c>
      <c r="Q89" s="168" t="s">
        <v>2832</v>
      </c>
      <c r="R89" s="168" t="s">
        <v>1259</v>
      </c>
      <c r="S89" s="168" t="s">
        <v>21</v>
      </c>
      <c r="T89" s="168" t="s">
        <v>1259</v>
      </c>
      <c r="U89" s="168" t="s">
        <v>1259</v>
      </c>
      <c r="V89" s="168" t="s">
        <v>2832</v>
      </c>
      <c r="W89" s="168" t="s">
        <v>1259</v>
      </c>
      <c r="X89" s="168" t="s">
        <v>21</v>
      </c>
      <c r="Y89" s="168" t="s">
        <v>1259</v>
      </c>
      <c r="Z89" s="168" t="s">
        <v>21</v>
      </c>
      <c r="AA89" s="168" t="s">
        <v>1259</v>
      </c>
      <c r="AB89" s="168" t="s">
        <v>1259</v>
      </c>
      <c r="AC89" s="168" t="s">
        <v>7489</v>
      </c>
      <c r="AD89" s="169">
        <v>528.38216659420334</v>
      </c>
      <c r="AE89" s="168" t="s">
        <v>1259</v>
      </c>
      <c r="AF89" s="169">
        <v>484.03844694481808</v>
      </c>
      <c r="AG89" s="169">
        <v>862.29948055788464</v>
      </c>
      <c r="AH89" s="169">
        <v>353.26925688095162</v>
      </c>
      <c r="AI89" s="168" t="s">
        <v>21</v>
      </c>
      <c r="AJ89"/>
      <c r="AK89"/>
    </row>
    <row r="90" spans="1:37" hidden="1" x14ac:dyDescent="0.25">
      <c r="A90" s="179" t="b">
        <f>IF(E90&lt;&gt;1,"",NOT(ISNA(VLOOKUP(P90,Mapping!$P:$P,1,FALSE))))</f>
        <v>0</v>
      </c>
      <c r="B90" s="180" t="str">
        <f t="shared" si="1"/>
        <v/>
      </c>
      <c r="E90" s="167">
        <v>1</v>
      </c>
      <c r="F90" s="170" t="s">
        <v>2855</v>
      </c>
      <c r="G90" s="169">
        <v>1763.250614732309</v>
      </c>
      <c r="H90" s="168" t="s">
        <v>6</v>
      </c>
      <c r="I90" s="168" t="s">
        <v>2855</v>
      </c>
      <c r="J90" s="169">
        <v>187.83982705810331</v>
      </c>
      <c r="K90" s="169">
        <v>-57.850035776476417</v>
      </c>
      <c r="L90" s="168" t="s">
        <v>5</v>
      </c>
      <c r="M90" s="168" t="s">
        <v>21</v>
      </c>
      <c r="N90" s="168" t="s">
        <v>2829</v>
      </c>
      <c r="O90" s="168" t="s">
        <v>21</v>
      </c>
      <c r="P90" s="168" t="s">
        <v>2831</v>
      </c>
      <c r="Q90" s="168" t="s">
        <v>2832</v>
      </c>
      <c r="R90" s="168" t="s">
        <v>1259</v>
      </c>
      <c r="S90" s="168" t="s">
        <v>21</v>
      </c>
      <c r="T90" s="168" t="s">
        <v>1259</v>
      </c>
      <c r="U90" s="168" t="s">
        <v>1259</v>
      </c>
      <c r="V90" s="168" t="s">
        <v>2832</v>
      </c>
      <c r="W90" s="168" t="s">
        <v>1259</v>
      </c>
      <c r="X90" s="168" t="s">
        <v>21</v>
      </c>
      <c r="Y90" s="168" t="s">
        <v>1259</v>
      </c>
      <c r="Z90" s="168" t="s">
        <v>21</v>
      </c>
      <c r="AA90" s="168" t="s">
        <v>1259</v>
      </c>
      <c r="AB90" s="168" t="s">
        <v>1259</v>
      </c>
      <c r="AC90" s="168" t="s">
        <v>7497</v>
      </c>
      <c r="AD90" s="169">
        <v>238.31219042495979</v>
      </c>
      <c r="AE90" s="168" t="s">
        <v>1259</v>
      </c>
      <c r="AF90" s="169">
        <v>218.31217977102261</v>
      </c>
      <c r="AG90" s="169">
        <v>388.91637720974933</v>
      </c>
      <c r="AH90" s="169">
        <v>159.33234643355101</v>
      </c>
      <c r="AI90" s="168" t="s">
        <v>21</v>
      </c>
      <c r="AJ90"/>
      <c r="AK90"/>
    </row>
    <row r="91" spans="1:37" hidden="1" x14ac:dyDescent="0.25">
      <c r="A91" s="179" t="b">
        <f>IF(E91&lt;&gt;1,"",NOT(ISNA(VLOOKUP(P91,Mapping!$P:$P,1,FALSE))))</f>
        <v>0</v>
      </c>
      <c r="B91" s="180" t="str">
        <f t="shared" si="1"/>
        <v/>
      </c>
      <c r="E91" s="167">
        <v>1</v>
      </c>
      <c r="F91" s="170" t="s">
        <v>2855</v>
      </c>
      <c r="G91" s="169">
        <v>18910.628098211469</v>
      </c>
      <c r="H91" s="168" t="s">
        <v>6</v>
      </c>
      <c r="I91" s="168" t="s">
        <v>2855</v>
      </c>
      <c r="J91" s="169">
        <v>2014.5571377370129</v>
      </c>
      <c r="K91" s="169">
        <v>-620.43393202120535</v>
      </c>
      <c r="L91" s="168" t="s">
        <v>5</v>
      </c>
      <c r="M91" s="168" t="s">
        <v>21</v>
      </c>
      <c r="N91" s="168" t="s">
        <v>2829</v>
      </c>
      <c r="O91" s="168" t="s">
        <v>21</v>
      </c>
      <c r="P91" s="168" t="s">
        <v>2831</v>
      </c>
      <c r="Q91" s="168" t="s">
        <v>2832</v>
      </c>
      <c r="R91" s="168" t="s">
        <v>1259</v>
      </c>
      <c r="S91" s="168" t="s">
        <v>21</v>
      </c>
      <c r="T91" s="168" t="s">
        <v>1259</v>
      </c>
      <c r="U91" s="168" t="s">
        <v>1259</v>
      </c>
      <c r="V91" s="168" t="s">
        <v>2832</v>
      </c>
      <c r="W91" s="168" t="s">
        <v>1259</v>
      </c>
      <c r="X91" s="168" t="s">
        <v>21</v>
      </c>
      <c r="Y91" s="168" t="s">
        <v>1259</v>
      </c>
      <c r="Z91" s="168" t="s">
        <v>21</v>
      </c>
      <c r="AA91" s="168" t="s">
        <v>1259</v>
      </c>
      <c r="AB91" s="168" t="s">
        <v>1259</v>
      </c>
      <c r="AC91" s="168" t="s">
        <v>7510</v>
      </c>
      <c r="AD91" s="169">
        <v>2555.8665153681318</v>
      </c>
      <c r="AE91" s="168" t="s">
        <v>1259</v>
      </c>
      <c r="AF91" s="169">
        <v>2341.369063742794</v>
      </c>
      <c r="AG91" s="169">
        <v>4171.0763684230187</v>
      </c>
      <c r="AH91" s="169">
        <v>1708.818203291939</v>
      </c>
      <c r="AI91" s="168" t="s">
        <v>21</v>
      </c>
      <c r="AJ91"/>
      <c r="AK91"/>
    </row>
    <row r="92" spans="1:37" hidden="1" x14ac:dyDescent="0.25">
      <c r="A92" s="179" t="b">
        <f>IF(E92&lt;&gt;1,"",NOT(ISNA(VLOOKUP(P92,Mapping!$P:$P,1,FALSE))))</f>
        <v>0</v>
      </c>
      <c r="B92" s="180" t="str">
        <f t="shared" si="1"/>
        <v/>
      </c>
      <c r="E92" s="167">
        <v>1</v>
      </c>
      <c r="F92" s="170" t="s">
        <v>2855</v>
      </c>
      <c r="G92" s="169">
        <v>2053.4935173570439</v>
      </c>
      <c r="H92" s="168" t="s">
        <v>6</v>
      </c>
      <c r="I92" s="168" t="s">
        <v>2855</v>
      </c>
      <c r="J92" s="169">
        <v>218.7595251307161</v>
      </c>
      <c r="K92" s="169">
        <v>-67.372540496123634</v>
      </c>
      <c r="L92" s="168" t="s">
        <v>5</v>
      </c>
      <c r="M92" s="168" t="s">
        <v>21</v>
      </c>
      <c r="N92" s="168" t="s">
        <v>2829</v>
      </c>
      <c r="O92" s="168" t="s">
        <v>21</v>
      </c>
      <c r="P92" s="168" t="s">
        <v>2831</v>
      </c>
      <c r="Q92" s="168" t="s">
        <v>2832</v>
      </c>
      <c r="R92" s="168" t="s">
        <v>1259</v>
      </c>
      <c r="S92" s="168" t="s">
        <v>21</v>
      </c>
      <c r="T92" s="168" t="s">
        <v>1259</v>
      </c>
      <c r="U92" s="168" t="s">
        <v>1259</v>
      </c>
      <c r="V92" s="168" t="s">
        <v>2832</v>
      </c>
      <c r="W92" s="168" t="s">
        <v>1259</v>
      </c>
      <c r="X92" s="168" t="s">
        <v>21</v>
      </c>
      <c r="Y92" s="168" t="s">
        <v>1259</v>
      </c>
      <c r="Z92" s="168" t="s">
        <v>21</v>
      </c>
      <c r="AA92" s="168" t="s">
        <v>1259</v>
      </c>
      <c r="AB92" s="168" t="s">
        <v>1259</v>
      </c>
      <c r="AC92" s="168" t="s">
        <v>7482</v>
      </c>
      <c r="AD92" s="169">
        <v>277.5399787506143</v>
      </c>
      <c r="AE92" s="168" t="s">
        <v>1259</v>
      </c>
      <c r="AF92" s="169">
        <v>254.24783191579399</v>
      </c>
      <c r="AG92" s="169">
        <v>452.93462694493559</v>
      </c>
      <c r="AH92" s="169">
        <v>185.55952158636089</v>
      </c>
      <c r="AI92" s="168" t="s">
        <v>21</v>
      </c>
      <c r="AJ92"/>
      <c r="AK92"/>
    </row>
    <row r="93" spans="1:37" hidden="1" x14ac:dyDescent="0.25">
      <c r="A93" s="179" t="b">
        <f>IF(E93&lt;&gt;1,"",NOT(ISNA(VLOOKUP(P93,Mapping!$P:$P,1,FALSE))))</f>
        <v>0</v>
      </c>
      <c r="B93" s="180" t="str">
        <f t="shared" si="1"/>
        <v/>
      </c>
      <c r="E93" s="167">
        <v>1</v>
      </c>
      <c r="F93" s="170" t="s">
        <v>2855</v>
      </c>
      <c r="G93" s="169">
        <v>38791.529385245442</v>
      </c>
      <c r="H93" s="168" t="s">
        <v>6</v>
      </c>
      <c r="I93" s="168" t="s">
        <v>2855</v>
      </c>
      <c r="J93" s="169">
        <v>4132.4778849715967</v>
      </c>
      <c r="K93" s="169">
        <v>-1272.701307466366</v>
      </c>
      <c r="L93" s="168" t="s">
        <v>5</v>
      </c>
      <c r="M93" s="168" t="s">
        <v>21</v>
      </c>
      <c r="N93" s="168" t="s">
        <v>2829</v>
      </c>
      <c r="O93" s="168" t="s">
        <v>21</v>
      </c>
      <c r="P93" s="168" t="s">
        <v>2831</v>
      </c>
      <c r="Q93" s="168" t="s">
        <v>2832</v>
      </c>
      <c r="R93" s="168" t="s">
        <v>1259</v>
      </c>
      <c r="S93" s="168" t="s">
        <v>21</v>
      </c>
      <c r="T93" s="168" t="s">
        <v>1259</v>
      </c>
      <c r="U93" s="168" t="s">
        <v>1259</v>
      </c>
      <c r="V93" s="168" t="s">
        <v>2832</v>
      </c>
      <c r="W93" s="168" t="s">
        <v>1259</v>
      </c>
      <c r="X93" s="168" t="s">
        <v>21</v>
      </c>
      <c r="Y93" s="168" t="s">
        <v>1259</v>
      </c>
      <c r="Z93" s="168" t="s">
        <v>21</v>
      </c>
      <c r="AA93" s="168" t="s">
        <v>1259</v>
      </c>
      <c r="AB93" s="168" t="s">
        <v>1259</v>
      </c>
      <c r="AC93" s="168" t="s">
        <v>7504</v>
      </c>
      <c r="AD93" s="169">
        <v>5242.870333061257</v>
      </c>
      <c r="AE93" s="168" t="s">
        <v>1259</v>
      </c>
      <c r="AF93" s="169">
        <v>4802.8699187666434</v>
      </c>
      <c r="AG93" s="169">
        <v>8556.1637970706652</v>
      </c>
      <c r="AH93" s="169">
        <v>3505.3130547954129</v>
      </c>
      <c r="AI93" s="168" t="s">
        <v>21</v>
      </c>
      <c r="AJ93"/>
      <c r="AK93"/>
    </row>
    <row r="94" spans="1:37" hidden="1" x14ac:dyDescent="0.25">
      <c r="A94" s="179" t="b">
        <f>IF(E94&lt;&gt;1,"",NOT(ISNA(VLOOKUP(P94,Mapping!$P:$P,1,FALSE))))</f>
        <v>0</v>
      </c>
      <c r="B94" s="180" t="str">
        <f t="shared" si="1"/>
        <v/>
      </c>
      <c r="E94" s="167">
        <v>1</v>
      </c>
      <c r="F94" s="170" t="s">
        <v>2855</v>
      </c>
      <c r="G94" s="169">
        <v>1555.92972396189</v>
      </c>
      <c r="H94" s="168" t="s">
        <v>6</v>
      </c>
      <c r="I94" s="168" t="s">
        <v>2855</v>
      </c>
      <c r="J94" s="169">
        <v>165.75384566528831</v>
      </c>
      <c r="K94" s="169">
        <v>-51.048098009904031</v>
      </c>
      <c r="L94" s="168" t="s">
        <v>5</v>
      </c>
      <c r="M94" s="168" t="s">
        <v>21</v>
      </c>
      <c r="N94" s="168" t="s">
        <v>2829</v>
      </c>
      <c r="O94" s="168" t="s">
        <v>21</v>
      </c>
      <c r="P94" s="168" t="s">
        <v>2831</v>
      </c>
      <c r="Q94" s="168" t="s">
        <v>2832</v>
      </c>
      <c r="R94" s="168" t="s">
        <v>1259</v>
      </c>
      <c r="S94" s="168" t="s">
        <v>21</v>
      </c>
      <c r="T94" s="168" t="s">
        <v>1259</v>
      </c>
      <c r="U94" s="168" t="s">
        <v>1259</v>
      </c>
      <c r="V94" s="168" t="s">
        <v>2832</v>
      </c>
      <c r="W94" s="168" t="s">
        <v>1259</v>
      </c>
      <c r="X94" s="168" t="s">
        <v>21</v>
      </c>
      <c r="Y94" s="168" t="s">
        <v>1259</v>
      </c>
      <c r="Z94" s="168" t="s">
        <v>21</v>
      </c>
      <c r="AA94" s="168" t="s">
        <v>1259</v>
      </c>
      <c r="AB94" s="168" t="s">
        <v>1259</v>
      </c>
      <c r="AC94" s="168" t="s">
        <v>7508</v>
      </c>
      <c r="AD94" s="169">
        <v>210.2917291317406</v>
      </c>
      <c r="AE94" s="168" t="s">
        <v>1259</v>
      </c>
      <c r="AF94" s="169">
        <v>192.6432957235713</v>
      </c>
      <c r="AG94" s="169">
        <v>343.18805641142012</v>
      </c>
      <c r="AH94" s="169">
        <v>140.59824039374689</v>
      </c>
      <c r="AI94" s="168" t="s">
        <v>21</v>
      </c>
      <c r="AJ94"/>
      <c r="AK94"/>
    </row>
    <row r="95" spans="1:37" hidden="1" x14ac:dyDescent="0.25">
      <c r="A95" s="179" t="b">
        <f>IF(E95&lt;&gt;1,"",NOT(ISNA(VLOOKUP(P95,Mapping!$P:$P,1,FALSE))))</f>
        <v>0</v>
      </c>
      <c r="B95" s="180" t="str">
        <f t="shared" si="1"/>
        <v/>
      </c>
      <c r="E95" s="167">
        <v>1</v>
      </c>
      <c r="F95" s="170" t="s">
        <v>2855</v>
      </c>
      <c r="G95" s="169">
        <v>19481.26413885468</v>
      </c>
      <c r="H95" s="168" t="s">
        <v>6</v>
      </c>
      <c r="I95" s="168" t="s">
        <v>2855</v>
      </c>
      <c r="J95" s="169">
        <v>2075.347234330186</v>
      </c>
      <c r="K95" s="169">
        <v>-639.15578306764235</v>
      </c>
      <c r="L95" s="168" t="s">
        <v>5</v>
      </c>
      <c r="M95" s="168" t="s">
        <v>21</v>
      </c>
      <c r="N95" s="168" t="s">
        <v>2829</v>
      </c>
      <c r="O95" s="168" t="s">
        <v>21</v>
      </c>
      <c r="P95" s="168" t="s">
        <v>2831</v>
      </c>
      <c r="Q95" s="168" t="s">
        <v>2832</v>
      </c>
      <c r="R95" s="168" t="s">
        <v>1259</v>
      </c>
      <c r="S95" s="168" t="s">
        <v>21</v>
      </c>
      <c r="T95" s="168" t="s">
        <v>1259</v>
      </c>
      <c r="U95" s="168" t="s">
        <v>1259</v>
      </c>
      <c r="V95" s="168" t="s">
        <v>2832</v>
      </c>
      <c r="W95" s="168" t="s">
        <v>1259</v>
      </c>
      <c r="X95" s="168" t="s">
        <v>21</v>
      </c>
      <c r="Y95" s="168" t="s">
        <v>1259</v>
      </c>
      <c r="Z95" s="168" t="s">
        <v>21</v>
      </c>
      <c r="AA95" s="168" t="s">
        <v>1259</v>
      </c>
      <c r="AB95" s="168" t="s">
        <v>1259</v>
      </c>
      <c r="AC95" s="168" t="s">
        <v>7507</v>
      </c>
      <c r="AD95" s="169">
        <v>2632.990846784714</v>
      </c>
      <c r="AE95" s="168" t="s">
        <v>1259</v>
      </c>
      <c r="AF95" s="169">
        <v>2412.020845655054</v>
      </c>
      <c r="AG95" s="169">
        <v>4296.9403266023073</v>
      </c>
      <c r="AH95" s="169">
        <v>1760.3825008203639</v>
      </c>
      <c r="AI95" s="168" t="s">
        <v>21</v>
      </c>
      <c r="AJ95"/>
      <c r="AK95"/>
    </row>
    <row r="96" spans="1:37" hidden="1" x14ac:dyDescent="0.25">
      <c r="A96" s="179" t="b">
        <f>IF(E96&lt;&gt;1,"",NOT(ISNA(VLOOKUP(P96,Mapping!$P:$P,1,FALSE))))</f>
        <v>0</v>
      </c>
      <c r="B96" s="180" t="str">
        <f t="shared" si="1"/>
        <v/>
      </c>
      <c r="E96" s="167">
        <v>1</v>
      </c>
      <c r="F96" s="170" t="s">
        <v>2855</v>
      </c>
      <c r="G96" s="169">
        <v>529.12745131215684</v>
      </c>
      <c r="H96" s="168" t="s">
        <v>6</v>
      </c>
      <c r="I96" s="168" t="s">
        <v>2855</v>
      </c>
      <c r="J96" s="169">
        <v>56.368169173308161</v>
      </c>
      <c r="K96" s="169">
        <v>-17.360006418243149</v>
      </c>
      <c r="L96" s="168" t="s">
        <v>5</v>
      </c>
      <c r="M96" s="168" t="s">
        <v>21</v>
      </c>
      <c r="N96" s="168" t="s">
        <v>2829</v>
      </c>
      <c r="O96" s="168" t="s">
        <v>21</v>
      </c>
      <c r="P96" s="168" t="s">
        <v>2831</v>
      </c>
      <c r="Q96" s="168" t="s">
        <v>2832</v>
      </c>
      <c r="R96" s="168" t="s">
        <v>1259</v>
      </c>
      <c r="S96" s="168" t="s">
        <v>21</v>
      </c>
      <c r="T96" s="168" t="s">
        <v>1259</v>
      </c>
      <c r="U96" s="168" t="s">
        <v>1259</v>
      </c>
      <c r="V96" s="168" t="s">
        <v>2832</v>
      </c>
      <c r="W96" s="168" t="s">
        <v>1259</v>
      </c>
      <c r="X96" s="168" t="s">
        <v>21</v>
      </c>
      <c r="Y96" s="168" t="s">
        <v>1259</v>
      </c>
      <c r="Z96" s="168" t="s">
        <v>21</v>
      </c>
      <c r="AA96" s="168" t="s">
        <v>1259</v>
      </c>
      <c r="AB96" s="168" t="s">
        <v>1259</v>
      </c>
      <c r="AC96" s="168" t="s">
        <v>7493</v>
      </c>
      <c r="AD96" s="169">
        <v>71.514236763966878</v>
      </c>
      <c r="AE96" s="168" t="s">
        <v>1259</v>
      </c>
      <c r="AF96" s="169">
        <v>65.512506451148738</v>
      </c>
      <c r="AG96" s="169">
        <v>116.7084983423038</v>
      </c>
      <c r="AH96" s="169">
        <v>47.813463200050819</v>
      </c>
      <c r="AI96" s="168" t="s">
        <v>21</v>
      </c>
      <c r="AJ96"/>
      <c r="AK96"/>
    </row>
    <row r="97" spans="1:37" hidden="1" x14ac:dyDescent="0.25">
      <c r="A97" s="179" t="b">
        <f>IF(E97&lt;&gt;1,"",NOT(ISNA(VLOOKUP(P97,Mapping!$P:$P,1,FALSE))))</f>
        <v>0</v>
      </c>
      <c r="B97" s="180" t="str">
        <f t="shared" si="1"/>
        <v/>
      </c>
      <c r="E97" s="167">
        <v>1</v>
      </c>
      <c r="F97" s="170" t="s">
        <v>2855</v>
      </c>
      <c r="G97" s="169">
        <v>2048.4655376788078</v>
      </c>
      <c r="H97" s="168" t="s">
        <v>6</v>
      </c>
      <c r="I97" s="168" t="s">
        <v>2855</v>
      </c>
      <c r="J97" s="169">
        <v>218.22389234810441</v>
      </c>
      <c r="K97" s="169">
        <v>-67.207578804439507</v>
      </c>
      <c r="L97" s="168" t="s">
        <v>5</v>
      </c>
      <c r="M97" s="168" t="s">
        <v>21</v>
      </c>
      <c r="N97" s="168" t="s">
        <v>2829</v>
      </c>
      <c r="O97" s="168" t="s">
        <v>21</v>
      </c>
      <c r="P97" s="168" t="s">
        <v>2831</v>
      </c>
      <c r="Q97" s="168" t="s">
        <v>2832</v>
      </c>
      <c r="R97" s="168" t="s">
        <v>1259</v>
      </c>
      <c r="S97" s="168" t="s">
        <v>21</v>
      </c>
      <c r="T97" s="168" t="s">
        <v>1259</v>
      </c>
      <c r="U97" s="168" t="s">
        <v>1259</v>
      </c>
      <c r="V97" s="168" t="s">
        <v>2832</v>
      </c>
      <c r="W97" s="168" t="s">
        <v>1259</v>
      </c>
      <c r="X97" s="168" t="s">
        <v>21</v>
      </c>
      <c r="Y97" s="168" t="s">
        <v>1259</v>
      </c>
      <c r="Z97" s="168" t="s">
        <v>21</v>
      </c>
      <c r="AA97" s="168" t="s">
        <v>1259</v>
      </c>
      <c r="AB97" s="168" t="s">
        <v>1259</v>
      </c>
      <c r="AC97" s="168" t="s">
        <v>7491</v>
      </c>
      <c r="AD97" s="169">
        <v>276.86042200438618</v>
      </c>
      <c r="AE97" s="168" t="s">
        <v>1259</v>
      </c>
      <c r="AF97" s="169">
        <v>253.6253060001759</v>
      </c>
      <c r="AG97" s="169">
        <v>451.82561633418891</v>
      </c>
      <c r="AH97" s="169">
        <v>185.10517902537691</v>
      </c>
      <c r="AI97" s="168" t="s">
        <v>21</v>
      </c>
      <c r="AJ97"/>
      <c r="AK97"/>
    </row>
    <row r="98" spans="1:37" hidden="1" x14ac:dyDescent="0.25">
      <c r="A98" s="179" t="b">
        <f>IF(E98&lt;&gt;1,"",NOT(ISNA(VLOOKUP(P98,Mapping!$P:$P,1,FALSE))))</f>
        <v>0</v>
      </c>
      <c r="B98" s="180" t="str">
        <f t="shared" si="1"/>
        <v/>
      </c>
      <c r="E98" s="167">
        <v>1</v>
      </c>
      <c r="F98" s="170" t="s">
        <v>2855</v>
      </c>
      <c r="G98" s="169">
        <v>2175.5132260783998</v>
      </c>
      <c r="H98" s="168" t="s">
        <v>6</v>
      </c>
      <c r="I98" s="168" t="s">
        <v>2855</v>
      </c>
      <c r="J98" s="169">
        <v>231.75833584565211</v>
      </c>
      <c r="K98" s="169">
        <v>-71.375853726805445</v>
      </c>
      <c r="L98" s="168" t="s">
        <v>5</v>
      </c>
      <c r="M98" s="168" t="s">
        <v>21</v>
      </c>
      <c r="N98" s="168" t="s">
        <v>2829</v>
      </c>
      <c r="O98" s="168" t="s">
        <v>21</v>
      </c>
      <c r="P98" s="168" t="s">
        <v>2831</v>
      </c>
      <c r="Q98" s="168" t="s">
        <v>2832</v>
      </c>
      <c r="R98" s="168" t="s">
        <v>1259</v>
      </c>
      <c r="S98" s="168" t="s">
        <v>21</v>
      </c>
      <c r="T98" s="168" t="s">
        <v>1259</v>
      </c>
      <c r="U98" s="168" t="s">
        <v>1259</v>
      </c>
      <c r="V98" s="168" t="s">
        <v>2832</v>
      </c>
      <c r="W98" s="168" t="s">
        <v>1259</v>
      </c>
      <c r="X98" s="168" t="s">
        <v>21</v>
      </c>
      <c r="Y98" s="168" t="s">
        <v>1259</v>
      </c>
      <c r="Z98" s="168" t="s">
        <v>21</v>
      </c>
      <c r="AA98" s="168" t="s">
        <v>1259</v>
      </c>
      <c r="AB98" s="168" t="s">
        <v>1259</v>
      </c>
      <c r="AC98" s="168" t="s">
        <v>7483</v>
      </c>
      <c r="AD98" s="169">
        <v>294.03155619141722</v>
      </c>
      <c r="AE98" s="168" t="s">
        <v>1259</v>
      </c>
      <c r="AF98" s="169">
        <v>269.35537724339201</v>
      </c>
      <c r="AG98" s="169">
        <v>479.84825037860861</v>
      </c>
      <c r="AH98" s="169">
        <v>196.5855699196336</v>
      </c>
      <c r="AI98" s="168" t="s">
        <v>21</v>
      </c>
      <c r="AJ98"/>
      <c r="AK98"/>
    </row>
    <row r="99" spans="1:37" hidden="1" x14ac:dyDescent="0.25">
      <c r="A99" s="179" t="b">
        <f>IF(E99&lt;&gt;1,"",NOT(ISNA(VLOOKUP(P99,Mapping!$P:$P,1,FALSE))))</f>
        <v>0</v>
      </c>
      <c r="B99" s="180" t="str">
        <f t="shared" si="1"/>
        <v/>
      </c>
      <c r="E99" s="167">
        <v>1</v>
      </c>
      <c r="F99" s="170" t="s">
        <v>2855</v>
      </c>
      <c r="G99" s="169">
        <v>828.91875698515059</v>
      </c>
      <c r="H99" s="168" t="s">
        <v>6</v>
      </c>
      <c r="I99" s="168" t="s">
        <v>2855</v>
      </c>
      <c r="J99" s="169">
        <v>88.305062624887782</v>
      </c>
      <c r="K99" s="169">
        <v>-27.195782236924611</v>
      </c>
      <c r="L99" s="168" t="s">
        <v>5</v>
      </c>
      <c r="M99" s="168" t="s">
        <v>21</v>
      </c>
      <c r="N99" s="168" t="s">
        <v>2829</v>
      </c>
      <c r="O99" s="168" t="s">
        <v>21</v>
      </c>
      <c r="P99" s="168" t="s">
        <v>2831</v>
      </c>
      <c r="Q99" s="168" t="s">
        <v>2832</v>
      </c>
      <c r="R99" s="168" t="s">
        <v>1259</v>
      </c>
      <c r="S99" s="168" t="s">
        <v>21</v>
      </c>
      <c r="T99" s="168" t="s">
        <v>1259</v>
      </c>
      <c r="U99" s="168" t="s">
        <v>1259</v>
      </c>
      <c r="V99" s="168" t="s">
        <v>2832</v>
      </c>
      <c r="W99" s="168" t="s">
        <v>1259</v>
      </c>
      <c r="X99" s="168" t="s">
        <v>21</v>
      </c>
      <c r="Y99" s="168" t="s">
        <v>1259</v>
      </c>
      <c r="Z99" s="168" t="s">
        <v>21</v>
      </c>
      <c r="AA99" s="168" t="s">
        <v>1259</v>
      </c>
      <c r="AB99" s="168" t="s">
        <v>1259</v>
      </c>
      <c r="AC99" s="168" t="s">
        <v>7492</v>
      </c>
      <c r="AD99" s="169">
        <v>112.0325397938152</v>
      </c>
      <c r="AE99" s="168" t="s">
        <v>1259</v>
      </c>
      <c r="AF99" s="169">
        <v>102.6303686943492</v>
      </c>
      <c r="AG99" s="169">
        <v>182.83281870105341</v>
      </c>
      <c r="AH99" s="169">
        <v>74.903459241542578</v>
      </c>
      <c r="AI99" s="168" t="s">
        <v>21</v>
      </c>
      <c r="AJ99"/>
      <c r="AK99"/>
    </row>
    <row r="100" spans="1:37" hidden="1" x14ac:dyDescent="0.25">
      <c r="A100" s="179" t="b">
        <f>IF(E100&lt;&gt;1,"",NOT(ISNA(VLOOKUP(P100,Mapping!$P:$P,1,FALSE))))</f>
        <v>0</v>
      </c>
      <c r="B100" s="180" t="str">
        <f t="shared" si="1"/>
        <v/>
      </c>
      <c r="E100" s="167">
        <v>1</v>
      </c>
      <c r="F100" s="170" t="s">
        <v>2855</v>
      </c>
      <c r="G100" s="169">
        <v>1978.5020728185591</v>
      </c>
      <c r="H100" s="168" t="s">
        <v>6</v>
      </c>
      <c r="I100" s="168" t="s">
        <v>2855</v>
      </c>
      <c r="J100" s="169">
        <v>210.77065511119019</v>
      </c>
      <c r="K100" s="169">
        <v>-64.912165485768327</v>
      </c>
      <c r="L100" s="168" t="s">
        <v>5</v>
      </c>
      <c r="M100" s="168" t="s">
        <v>21</v>
      </c>
      <c r="N100" s="168" t="s">
        <v>2829</v>
      </c>
      <c r="O100" s="168" t="s">
        <v>21</v>
      </c>
      <c r="P100" s="168" t="s">
        <v>2831</v>
      </c>
      <c r="Q100" s="168" t="s">
        <v>2832</v>
      </c>
      <c r="R100" s="168" t="s">
        <v>1259</v>
      </c>
      <c r="S100" s="168" t="s">
        <v>21</v>
      </c>
      <c r="T100" s="168" t="s">
        <v>1259</v>
      </c>
      <c r="U100" s="168" t="s">
        <v>1259</v>
      </c>
      <c r="V100" s="168" t="s">
        <v>2832</v>
      </c>
      <c r="W100" s="168" t="s">
        <v>1259</v>
      </c>
      <c r="X100" s="168" t="s">
        <v>21</v>
      </c>
      <c r="Y100" s="168" t="s">
        <v>1259</v>
      </c>
      <c r="Z100" s="168" t="s">
        <v>21</v>
      </c>
      <c r="AA100" s="168" t="s">
        <v>1259</v>
      </c>
      <c r="AB100" s="168" t="s">
        <v>1259</v>
      </c>
      <c r="AC100" s="168" t="s">
        <v>7494</v>
      </c>
      <c r="AD100" s="169">
        <v>267.40450778478697</v>
      </c>
      <c r="AE100" s="168" t="s">
        <v>1259</v>
      </c>
      <c r="AF100" s="169">
        <v>244.96296589358079</v>
      </c>
      <c r="AG100" s="169">
        <v>436.39392610073833</v>
      </c>
      <c r="AH100" s="169">
        <v>178.7830811184397</v>
      </c>
      <c r="AI100" s="168" t="s">
        <v>21</v>
      </c>
      <c r="AJ100"/>
      <c r="AK100"/>
    </row>
    <row r="101" spans="1:37" hidden="1" x14ac:dyDescent="0.25">
      <c r="A101" s="179" t="b">
        <f>IF(E101&lt;&gt;1,"",NOT(ISNA(VLOOKUP(P101,Mapping!$P:$P,1,FALSE))))</f>
        <v>0</v>
      </c>
      <c r="B101" s="180" t="str">
        <f t="shared" si="1"/>
        <v/>
      </c>
      <c r="E101" s="167">
        <v>1</v>
      </c>
      <c r="F101" s="170" t="s">
        <v>2855</v>
      </c>
      <c r="G101" s="169">
        <v>804.04849788270872</v>
      </c>
      <c r="H101" s="168" t="s">
        <v>6</v>
      </c>
      <c r="I101" s="168" t="s">
        <v>2855</v>
      </c>
      <c r="J101" s="169">
        <v>85.655623498276825</v>
      </c>
      <c r="K101" s="169">
        <v>-26.379820304556311</v>
      </c>
      <c r="L101" s="168" t="s">
        <v>5</v>
      </c>
      <c r="M101" s="168" t="s">
        <v>21</v>
      </c>
      <c r="N101" s="168" t="s">
        <v>2829</v>
      </c>
      <c r="O101" s="168" t="s">
        <v>21</v>
      </c>
      <c r="P101" s="168" t="s">
        <v>2831</v>
      </c>
      <c r="Q101" s="168" t="s">
        <v>2832</v>
      </c>
      <c r="R101" s="168" t="s">
        <v>1259</v>
      </c>
      <c r="S101" s="168" t="s">
        <v>21</v>
      </c>
      <c r="T101" s="168" t="s">
        <v>1259</v>
      </c>
      <c r="U101" s="168" t="s">
        <v>1259</v>
      </c>
      <c r="V101" s="168" t="s">
        <v>2832</v>
      </c>
      <c r="W101" s="168" t="s">
        <v>1259</v>
      </c>
      <c r="X101" s="168" t="s">
        <v>21</v>
      </c>
      <c r="Y101" s="168" t="s">
        <v>1259</v>
      </c>
      <c r="Z101" s="168" t="s">
        <v>21</v>
      </c>
      <c r="AA101" s="168" t="s">
        <v>1259</v>
      </c>
      <c r="AB101" s="168" t="s">
        <v>1259</v>
      </c>
      <c r="AC101" s="168" t="s">
        <v>7502</v>
      </c>
      <c r="AD101" s="169">
        <v>108.6711991689382</v>
      </c>
      <c r="AE101" s="168" t="s">
        <v>1259</v>
      </c>
      <c r="AF101" s="169">
        <v>99.55112378681315</v>
      </c>
      <c r="AG101" s="169">
        <v>177.34723940247019</v>
      </c>
      <c r="AH101" s="169">
        <v>72.656111810556922</v>
      </c>
      <c r="AI101" s="168" t="s">
        <v>21</v>
      </c>
      <c r="AJ101"/>
      <c r="AK101"/>
    </row>
    <row r="102" spans="1:37" hidden="1" x14ac:dyDescent="0.25">
      <c r="A102" s="179" t="b">
        <f>IF(E102&lt;&gt;1,"",NOT(ISNA(VLOOKUP(P102,Mapping!$P:$P,1,FALSE))))</f>
        <v>0</v>
      </c>
      <c r="B102" s="180" t="str">
        <f t="shared" si="1"/>
        <v/>
      </c>
      <c r="E102" s="167">
        <v>1</v>
      </c>
      <c r="F102" s="170" t="s">
        <v>2855</v>
      </c>
      <c r="G102" s="169">
        <v>723.2518780690358</v>
      </c>
      <c r="H102" s="168" t="s">
        <v>6</v>
      </c>
      <c r="I102" s="168" t="s">
        <v>2855</v>
      </c>
      <c r="J102" s="169">
        <v>77.048325723431688</v>
      </c>
      <c r="K102" s="169">
        <v>-23.728984792130351</v>
      </c>
      <c r="L102" s="168" t="s">
        <v>5</v>
      </c>
      <c r="M102" s="168" t="s">
        <v>21</v>
      </c>
      <c r="N102" s="168" t="s">
        <v>2829</v>
      </c>
      <c r="O102" s="168" t="s">
        <v>21</v>
      </c>
      <c r="P102" s="168" t="s">
        <v>2831</v>
      </c>
      <c r="Q102" s="168" t="s">
        <v>2832</v>
      </c>
      <c r="R102" s="168" t="s">
        <v>1259</v>
      </c>
      <c r="S102" s="168" t="s">
        <v>21</v>
      </c>
      <c r="T102" s="168" t="s">
        <v>1259</v>
      </c>
      <c r="U102" s="168" t="s">
        <v>1259</v>
      </c>
      <c r="V102" s="168" t="s">
        <v>2832</v>
      </c>
      <c r="W102" s="168" t="s">
        <v>1259</v>
      </c>
      <c r="X102" s="168" t="s">
        <v>21</v>
      </c>
      <c r="Y102" s="168" t="s">
        <v>1259</v>
      </c>
      <c r="Z102" s="168" t="s">
        <v>21</v>
      </c>
      <c r="AA102" s="168" t="s">
        <v>1259</v>
      </c>
      <c r="AB102" s="168" t="s">
        <v>1259</v>
      </c>
      <c r="AC102" s="168" t="s">
        <v>7501</v>
      </c>
      <c r="AD102" s="169">
        <v>97.751129562353739</v>
      </c>
      <c r="AE102" s="168" t="s">
        <v>1259</v>
      </c>
      <c r="AF102" s="169">
        <v>89.547505445621596</v>
      </c>
      <c r="AG102" s="169">
        <v>159.52610359444591</v>
      </c>
      <c r="AH102" s="169">
        <v>65.355099174434145</v>
      </c>
      <c r="AI102" s="168" t="s">
        <v>21</v>
      </c>
      <c r="AJ102"/>
      <c r="AK102"/>
    </row>
    <row r="103" spans="1:37" hidden="1" x14ac:dyDescent="0.25">
      <c r="A103" s="179" t="b">
        <f>IF(E103&lt;&gt;1,"",NOT(ISNA(VLOOKUP(P103,Mapping!$P:$P,1,FALSE))))</f>
        <v>0</v>
      </c>
      <c r="B103" s="180" t="str">
        <f t="shared" si="1"/>
        <v/>
      </c>
      <c r="E103" s="167">
        <v>1</v>
      </c>
      <c r="F103" s="170" t="s">
        <v>2855</v>
      </c>
      <c r="G103" s="169">
        <v>763.55502116808225</v>
      </c>
      <c r="H103" s="168" t="s">
        <v>6</v>
      </c>
      <c r="I103" s="168" t="s">
        <v>2855</v>
      </c>
      <c r="J103" s="169">
        <v>81.34183645093097</v>
      </c>
      <c r="K103" s="169">
        <v>-25.051280245030721</v>
      </c>
      <c r="L103" s="168" t="s">
        <v>5</v>
      </c>
      <c r="M103" s="168" t="s">
        <v>21</v>
      </c>
      <c r="N103" s="168" t="s">
        <v>2829</v>
      </c>
      <c r="O103" s="168" t="s">
        <v>21</v>
      </c>
      <c r="P103" s="168" t="s">
        <v>2831</v>
      </c>
      <c r="Q103" s="168" t="s">
        <v>2832</v>
      </c>
      <c r="R103" s="168" t="s">
        <v>1259</v>
      </c>
      <c r="S103" s="168" t="s">
        <v>21</v>
      </c>
      <c r="T103" s="168" t="s">
        <v>1259</v>
      </c>
      <c r="U103" s="168" t="s">
        <v>1259</v>
      </c>
      <c r="V103" s="168" t="s">
        <v>2832</v>
      </c>
      <c r="W103" s="168" t="s">
        <v>1259</v>
      </c>
      <c r="X103" s="168" t="s">
        <v>21</v>
      </c>
      <c r="Y103" s="168" t="s">
        <v>1259</v>
      </c>
      <c r="Z103" s="168" t="s">
        <v>21</v>
      </c>
      <c r="AA103" s="168" t="s">
        <v>1259</v>
      </c>
      <c r="AB103" s="168" t="s">
        <v>1259</v>
      </c>
      <c r="AC103" s="168" t="s">
        <v>7014</v>
      </c>
      <c r="AD103" s="169">
        <v>103.1983020928466</v>
      </c>
      <c r="AE103" s="168" t="s">
        <v>1259</v>
      </c>
      <c r="AF103" s="169">
        <v>94.537531791316042</v>
      </c>
      <c r="AG103" s="169">
        <v>168.41568076134601</v>
      </c>
      <c r="AH103" s="169">
        <v>68.997005948754577</v>
      </c>
      <c r="AI103" s="168" t="s">
        <v>21</v>
      </c>
      <c r="AJ103"/>
      <c r="AK103"/>
    </row>
    <row r="104" spans="1:37" hidden="1" x14ac:dyDescent="0.25">
      <c r="A104" s="179" t="b">
        <f>IF(E104&lt;&gt;1,"",NOT(ISNA(VLOOKUP(P104,Mapping!$P:$P,1,FALSE))))</f>
        <v>0</v>
      </c>
      <c r="B104" s="180" t="str">
        <f t="shared" si="1"/>
        <v/>
      </c>
      <c r="E104" s="167">
        <v>1</v>
      </c>
      <c r="F104" s="170" t="s">
        <v>2855</v>
      </c>
      <c r="G104" s="169">
        <v>367.78798983891761</v>
      </c>
      <c r="H104" s="168" t="s">
        <v>6</v>
      </c>
      <c r="I104" s="168" t="s">
        <v>2855</v>
      </c>
      <c r="J104" s="169">
        <v>39.180608716746747</v>
      </c>
      <c r="K104" s="169">
        <v>-12.0666615355582</v>
      </c>
      <c r="L104" s="168" t="s">
        <v>5</v>
      </c>
      <c r="M104" s="168" t="s">
        <v>21</v>
      </c>
      <c r="N104" s="168" t="s">
        <v>2829</v>
      </c>
      <c r="O104" s="168" t="s">
        <v>21</v>
      </c>
      <c r="P104" s="168" t="s">
        <v>2831</v>
      </c>
      <c r="Q104" s="168" t="s">
        <v>2832</v>
      </c>
      <c r="R104" s="168" t="s">
        <v>1259</v>
      </c>
      <c r="S104" s="168" t="s">
        <v>21</v>
      </c>
      <c r="T104" s="168" t="s">
        <v>1259</v>
      </c>
      <c r="U104" s="168" t="s">
        <v>1259</v>
      </c>
      <c r="V104" s="168" t="s">
        <v>2832</v>
      </c>
      <c r="W104" s="168" t="s">
        <v>1259</v>
      </c>
      <c r="X104" s="168" t="s">
        <v>21</v>
      </c>
      <c r="Y104" s="168" t="s">
        <v>1259</v>
      </c>
      <c r="Z104" s="168" t="s">
        <v>21</v>
      </c>
      <c r="AA104" s="168" t="s">
        <v>1259</v>
      </c>
      <c r="AB104" s="168" t="s">
        <v>1259</v>
      </c>
      <c r="AC104" s="168" t="s">
        <v>7486</v>
      </c>
      <c r="AD104" s="169">
        <v>49.708396944930023</v>
      </c>
      <c r="AE104" s="168" t="s">
        <v>1259</v>
      </c>
      <c r="AF104" s="169">
        <v>45.536690635169009</v>
      </c>
      <c r="AG104" s="169">
        <v>81.122202025220076</v>
      </c>
      <c r="AH104" s="169">
        <v>33.234370044447871</v>
      </c>
      <c r="AI104" s="168" t="s">
        <v>21</v>
      </c>
      <c r="AJ104"/>
      <c r="AK104"/>
    </row>
    <row r="105" spans="1:37" hidden="1" x14ac:dyDescent="0.25">
      <c r="A105" s="179" t="b">
        <f>IF(E105&lt;&gt;1,"",NOT(ISNA(VLOOKUP(P105,Mapping!$P:$P,1,FALSE))))</f>
        <v>0</v>
      </c>
      <c r="B105" s="180" t="str">
        <f t="shared" si="1"/>
        <v/>
      </c>
      <c r="E105" s="167">
        <v>1</v>
      </c>
      <c r="F105" s="170" t="s">
        <v>2855</v>
      </c>
      <c r="G105" s="169">
        <v>2742.3901778139061</v>
      </c>
      <c r="H105" s="168" t="s">
        <v>6</v>
      </c>
      <c r="I105" s="168" t="s">
        <v>2855</v>
      </c>
      <c r="J105" s="169">
        <v>292.14797512185231</v>
      </c>
      <c r="K105" s="169">
        <v>-89.974373792393209</v>
      </c>
      <c r="L105" s="168" t="s">
        <v>5</v>
      </c>
      <c r="M105" s="168" t="s">
        <v>21</v>
      </c>
      <c r="N105" s="168" t="s">
        <v>2829</v>
      </c>
      <c r="O105" s="168" t="s">
        <v>21</v>
      </c>
      <c r="P105" s="168" t="s">
        <v>2831</v>
      </c>
      <c r="Q105" s="168" t="s">
        <v>2832</v>
      </c>
      <c r="R105" s="168" t="s">
        <v>1259</v>
      </c>
      <c r="S105" s="168" t="s">
        <v>21</v>
      </c>
      <c r="T105" s="168" t="s">
        <v>1259</v>
      </c>
      <c r="U105" s="168" t="s">
        <v>1259</v>
      </c>
      <c r="V105" s="168" t="s">
        <v>2832</v>
      </c>
      <c r="W105" s="168" t="s">
        <v>1259</v>
      </c>
      <c r="X105" s="168" t="s">
        <v>21</v>
      </c>
      <c r="Y105" s="168" t="s">
        <v>1259</v>
      </c>
      <c r="Z105" s="168" t="s">
        <v>21</v>
      </c>
      <c r="AA105" s="168" t="s">
        <v>1259</v>
      </c>
      <c r="AB105" s="168" t="s">
        <v>1259</v>
      </c>
      <c r="AC105" s="168" t="s">
        <v>7505</v>
      </c>
      <c r="AD105" s="169">
        <v>370.64782783243118</v>
      </c>
      <c r="AE105" s="168" t="s">
        <v>1259</v>
      </c>
      <c r="AF105" s="169">
        <v>339.54173757205081</v>
      </c>
      <c r="AG105" s="169">
        <v>604.88307444197608</v>
      </c>
      <c r="AH105" s="169">
        <v>247.81018547028771</v>
      </c>
      <c r="AI105" s="168" t="s">
        <v>21</v>
      </c>
      <c r="AJ105"/>
      <c r="AK105"/>
    </row>
    <row r="106" spans="1:37" hidden="1" x14ac:dyDescent="0.25">
      <c r="A106" s="179" t="b">
        <f>IF(E106&lt;&gt;1,"",NOT(ISNA(VLOOKUP(P106,Mapping!$P:$P,1,FALSE))))</f>
        <v>0</v>
      </c>
      <c r="B106" s="180" t="str">
        <f t="shared" si="1"/>
        <v/>
      </c>
      <c r="E106" s="167">
        <v>1</v>
      </c>
      <c r="F106" s="170" t="s">
        <v>2855</v>
      </c>
      <c r="G106" s="169">
        <v>1031.2275292119659</v>
      </c>
      <c r="H106" s="168" t="s">
        <v>6</v>
      </c>
      <c r="I106" s="168" t="s">
        <v>2855</v>
      </c>
      <c r="J106" s="169">
        <v>109.8571009284114</v>
      </c>
      <c r="K106" s="169">
        <v>-33.833278695698297</v>
      </c>
      <c r="L106" s="168" t="s">
        <v>5</v>
      </c>
      <c r="M106" s="168" t="s">
        <v>21</v>
      </c>
      <c r="N106" s="168" t="s">
        <v>2829</v>
      </c>
      <c r="O106" s="168" t="s">
        <v>21</v>
      </c>
      <c r="P106" s="168" t="s">
        <v>2831</v>
      </c>
      <c r="Q106" s="168" t="s">
        <v>2832</v>
      </c>
      <c r="R106" s="168" t="s">
        <v>1259</v>
      </c>
      <c r="S106" s="168" t="s">
        <v>21</v>
      </c>
      <c r="T106" s="168" t="s">
        <v>1259</v>
      </c>
      <c r="U106" s="168" t="s">
        <v>1259</v>
      </c>
      <c r="V106" s="168" t="s">
        <v>2832</v>
      </c>
      <c r="W106" s="168" t="s">
        <v>1259</v>
      </c>
      <c r="X106" s="168" t="s">
        <v>21</v>
      </c>
      <c r="Y106" s="168" t="s">
        <v>1259</v>
      </c>
      <c r="Z106" s="168" t="s">
        <v>21</v>
      </c>
      <c r="AA106" s="168" t="s">
        <v>1259</v>
      </c>
      <c r="AB106" s="168" t="s">
        <v>1259</v>
      </c>
      <c r="AC106" s="168" t="s">
        <v>7484</v>
      </c>
      <c r="AD106" s="169">
        <v>139.3755880529402</v>
      </c>
      <c r="AE106" s="168" t="s">
        <v>1259</v>
      </c>
      <c r="AF106" s="169">
        <v>127.6786906303323</v>
      </c>
      <c r="AG106" s="169">
        <v>227.4556273448209</v>
      </c>
      <c r="AH106" s="169">
        <v>93.184655977653165</v>
      </c>
      <c r="AI106" s="168" t="s">
        <v>21</v>
      </c>
      <c r="AJ106"/>
      <c r="AK106"/>
    </row>
    <row r="107" spans="1:37" hidden="1" x14ac:dyDescent="0.25">
      <c r="A107" s="179" t="b">
        <f>IF(E107&lt;&gt;1,"",NOT(ISNA(VLOOKUP(P107,Mapping!$P:$P,1,FALSE))))</f>
        <v>0</v>
      </c>
      <c r="B107" s="180" t="str">
        <f t="shared" si="1"/>
        <v/>
      </c>
      <c r="E107" s="167">
        <v>1</v>
      </c>
      <c r="F107" s="170" t="s">
        <v>2855</v>
      </c>
      <c r="G107" s="169">
        <v>8579.7794174381379</v>
      </c>
      <c r="H107" s="168" t="s">
        <v>6</v>
      </c>
      <c r="I107" s="168" t="s">
        <v>2855</v>
      </c>
      <c r="J107" s="169">
        <v>914.00749757454219</v>
      </c>
      <c r="K107" s="169">
        <v>-281.49177553437278</v>
      </c>
      <c r="L107" s="168" t="s">
        <v>5</v>
      </c>
      <c r="M107" s="168" t="s">
        <v>21</v>
      </c>
      <c r="N107" s="168" t="s">
        <v>2829</v>
      </c>
      <c r="O107" s="168" t="s">
        <v>21</v>
      </c>
      <c r="P107" s="168" t="s">
        <v>2831</v>
      </c>
      <c r="Q107" s="168" t="s">
        <v>2832</v>
      </c>
      <c r="R107" s="168" t="s">
        <v>1259</v>
      </c>
      <c r="S107" s="168" t="s">
        <v>21</v>
      </c>
      <c r="T107" s="168" t="s">
        <v>1259</v>
      </c>
      <c r="U107" s="168" t="s">
        <v>1259</v>
      </c>
      <c r="V107" s="168" t="s">
        <v>2832</v>
      </c>
      <c r="W107" s="168" t="s">
        <v>1259</v>
      </c>
      <c r="X107" s="168" t="s">
        <v>21</v>
      </c>
      <c r="Y107" s="168" t="s">
        <v>1259</v>
      </c>
      <c r="Z107" s="168" t="s">
        <v>21</v>
      </c>
      <c r="AA107" s="168" t="s">
        <v>1259</v>
      </c>
      <c r="AB107" s="168" t="s">
        <v>1259</v>
      </c>
      <c r="AC107" s="168" t="s">
        <v>7506</v>
      </c>
      <c r="AD107" s="169">
        <v>1159.6003479307381</v>
      </c>
      <c r="AE107" s="168" t="s">
        <v>1259</v>
      </c>
      <c r="AF107" s="169">
        <v>1062.2825427795669</v>
      </c>
      <c r="AG107" s="169">
        <v>1892.423402781797</v>
      </c>
      <c r="AH107" s="169">
        <v>775.29329922861871</v>
      </c>
      <c r="AI107" s="168" t="s">
        <v>21</v>
      </c>
      <c r="AJ107"/>
      <c r="AK107"/>
    </row>
    <row r="108" spans="1:37" hidden="1" x14ac:dyDescent="0.25">
      <c r="A108" s="179" t="b">
        <f>IF(E108&lt;&gt;1,"",NOT(ISNA(VLOOKUP(P108,Mapping!$P:$P,1,FALSE))))</f>
        <v>0</v>
      </c>
      <c r="B108" s="180" t="str">
        <f t="shared" si="1"/>
        <v/>
      </c>
      <c r="E108" s="167">
        <v>1</v>
      </c>
      <c r="F108" s="170" t="s">
        <v>2855</v>
      </c>
      <c r="G108" s="169">
        <v>657.30128027059618</v>
      </c>
      <c r="H108" s="168" t="s">
        <v>6</v>
      </c>
      <c r="I108" s="168" t="s">
        <v>2855</v>
      </c>
      <c r="J108" s="169">
        <v>70.022580896614798</v>
      </c>
      <c r="K108" s="169">
        <v>-21.565228596475229</v>
      </c>
      <c r="L108" s="168" t="s">
        <v>5</v>
      </c>
      <c r="M108" s="168" t="s">
        <v>21</v>
      </c>
      <c r="N108" s="168" t="s">
        <v>2829</v>
      </c>
      <c r="O108" s="168" t="s">
        <v>21</v>
      </c>
      <c r="P108" s="168" t="s">
        <v>2831</v>
      </c>
      <c r="Q108" s="168" t="s">
        <v>2832</v>
      </c>
      <c r="R108" s="168" t="s">
        <v>1259</v>
      </c>
      <c r="S108" s="168" t="s">
        <v>21</v>
      </c>
      <c r="T108" s="168" t="s">
        <v>1259</v>
      </c>
      <c r="U108" s="168" t="s">
        <v>1259</v>
      </c>
      <c r="V108" s="168" t="s">
        <v>2832</v>
      </c>
      <c r="W108" s="168" t="s">
        <v>1259</v>
      </c>
      <c r="X108" s="168" t="s">
        <v>21</v>
      </c>
      <c r="Y108" s="168" t="s">
        <v>1259</v>
      </c>
      <c r="Z108" s="168" t="s">
        <v>21</v>
      </c>
      <c r="AA108" s="168" t="s">
        <v>1259</v>
      </c>
      <c r="AB108" s="168" t="s">
        <v>1259</v>
      </c>
      <c r="AC108" s="168" t="s">
        <v>7513</v>
      </c>
      <c r="AD108" s="169">
        <v>88.837574512456655</v>
      </c>
      <c r="AE108" s="168" t="s">
        <v>1259</v>
      </c>
      <c r="AF108" s="169">
        <v>81.382007789030467</v>
      </c>
      <c r="AG108" s="169">
        <v>144.97952277588169</v>
      </c>
      <c r="AH108" s="169">
        <v>59.39561536190979</v>
      </c>
      <c r="AI108" s="168" t="s">
        <v>21</v>
      </c>
      <c r="AJ108"/>
      <c r="AK108"/>
    </row>
    <row r="109" spans="1:37" hidden="1" x14ac:dyDescent="0.25">
      <c r="A109" s="179" t="b">
        <f>IF(E109&lt;&gt;1,"",NOT(ISNA(VLOOKUP(P109,Mapping!$P:$P,1,FALSE))))</f>
        <v>0</v>
      </c>
      <c r="B109" s="180" t="str">
        <f t="shared" si="1"/>
        <v/>
      </c>
      <c r="E109" s="167">
        <v>1</v>
      </c>
      <c r="F109" s="170" t="s">
        <v>2855</v>
      </c>
      <c r="G109" s="169">
        <v>2917.1798814547919</v>
      </c>
      <c r="H109" s="168" t="s">
        <v>6</v>
      </c>
      <c r="I109" s="168" t="s">
        <v>2855</v>
      </c>
      <c r="J109" s="169">
        <v>310.76839551423387</v>
      </c>
      <c r="K109" s="169">
        <v>-95.709004209930413</v>
      </c>
      <c r="L109" s="168" t="s">
        <v>5</v>
      </c>
      <c r="M109" s="168" t="s">
        <v>21</v>
      </c>
      <c r="N109" s="168" t="s">
        <v>2829</v>
      </c>
      <c r="O109" s="168" t="s">
        <v>21</v>
      </c>
      <c r="P109" s="168" t="s">
        <v>2831</v>
      </c>
      <c r="Q109" s="168" t="s">
        <v>2832</v>
      </c>
      <c r="R109" s="168" t="s">
        <v>1259</v>
      </c>
      <c r="S109" s="168" t="s">
        <v>21</v>
      </c>
      <c r="T109" s="168" t="s">
        <v>1259</v>
      </c>
      <c r="U109" s="168" t="s">
        <v>1259</v>
      </c>
      <c r="V109" s="168" t="s">
        <v>2832</v>
      </c>
      <c r="W109" s="168" t="s">
        <v>1259</v>
      </c>
      <c r="X109" s="168" t="s">
        <v>21</v>
      </c>
      <c r="Y109" s="168" t="s">
        <v>1259</v>
      </c>
      <c r="Z109" s="168" t="s">
        <v>21</v>
      </c>
      <c r="AA109" s="168" t="s">
        <v>1259</v>
      </c>
      <c r="AB109" s="168" t="s">
        <v>1259</v>
      </c>
      <c r="AC109" s="168" t="s">
        <v>7511</v>
      </c>
      <c r="AD109" s="169">
        <v>394.27153554043213</v>
      </c>
      <c r="AE109" s="168" t="s">
        <v>1259</v>
      </c>
      <c r="AF109" s="169">
        <v>361.1828593074124</v>
      </c>
      <c r="AG109" s="169">
        <v>643.43606160421223</v>
      </c>
      <c r="AH109" s="169">
        <v>263.60468080795448</v>
      </c>
      <c r="AI109" s="168" t="s">
        <v>21</v>
      </c>
      <c r="AJ109"/>
      <c r="AK109"/>
    </row>
    <row r="110" spans="1:37" hidden="1" x14ac:dyDescent="0.25">
      <c r="A110" s="179" t="b">
        <f>IF(E110&lt;&gt;1,"",NOT(ISNA(VLOOKUP(P110,Mapping!$P:$P,1,FALSE))))</f>
        <v>0</v>
      </c>
      <c r="B110" s="180" t="str">
        <f t="shared" si="1"/>
        <v/>
      </c>
      <c r="E110" s="167">
        <v>1</v>
      </c>
      <c r="F110" s="170" t="s">
        <v>2855</v>
      </c>
      <c r="G110" s="169">
        <v>888.22353937292496</v>
      </c>
      <c r="H110" s="168" t="s">
        <v>6</v>
      </c>
      <c r="I110" s="168" t="s">
        <v>2855</v>
      </c>
      <c r="J110" s="169">
        <v>94.62282595039737</v>
      </c>
      <c r="K110" s="169">
        <v>-29.141497584580801</v>
      </c>
      <c r="L110" s="168" t="s">
        <v>5</v>
      </c>
      <c r="M110" s="168" t="s">
        <v>21</v>
      </c>
      <c r="N110" s="168" t="s">
        <v>2829</v>
      </c>
      <c r="O110" s="168" t="s">
        <v>21</v>
      </c>
      <c r="P110" s="168" t="s">
        <v>2831</v>
      </c>
      <c r="Q110" s="168" t="s">
        <v>2832</v>
      </c>
      <c r="R110" s="168" t="s">
        <v>1259</v>
      </c>
      <c r="S110" s="168" t="s">
        <v>21</v>
      </c>
      <c r="T110" s="168" t="s">
        <v>1259</v>
      </c>
      <c r="U110" s="168" t="s">
        <v>1259</v>
      </c>
      <c r="V110" s="168" t="s">
        <v>2832</v>
      </c>
      <c r="W110" s="168" t="s">
        <v>1259</v>
      </c>
      <c r="X110" s="168" t="s">
        <v>21</v>
      </c>
      <c r="Y110" s="168" t="s">
        <v>1259</v>
      </c>
      <c r="Z110" s="168" t="s">
        <v>21</v>
      </c>
      <c r="AA110" s="168" t="s">
        <v>1259</v>
      </c>
      <c r="AB110" s="168" t="s">
        <v>1259</v>
      </c>
      <c r="AC110" s="168" t="s">
        <v>7500</v>
      </c>
      <c r="AD110" s="169">
        <v>120.04787945989619</v>
      </c>
      <c r="AE110" s="168" t="s">
        <v>1259</v>
      </c>
      <c r="AF110" s="169">
        <v>109.97303241200041</v>
      </c>
      <c r="AG110" s="169">
        <v>195.913546377968</v>
      </c>
      <c r="AH110" s="169">
        <v>80.262408249485929</v>
      </c>
      <c r="AI110" s="168" t="s">
        <v>21</v>
      </c>
      <c r="AJ110"/>
      <c r="AK110"/>
    </row>
    <row r="111" spans="1:37" hidden="1" x14ac:dyDescent="0.25">
      <c r="A111" s="179" t="b">
        <f>IF(E111&lt;&gt;1,"",NOT(ISNA(VLOOKUP(P111,Mapping!$P:$P,1,FALSE))))</f>
        <v>0</v>
      </c>
      <c r="B111" s="180" t="str">
        <f t="shared" si="1"/>
        <v/>
      </c>
      <c r="E111" s="167">
        <v>1</v>
      </c>
      <c r="F111" s="170" t="s">
        <v>2855</v>
      </c>
      <c r="G111" s="169">
        <v>745.4733276879906</v>
      </c>
      <c r="H111" s="168" t="s">
        <v>6</v>
      </c>
      <c r="I111" s="168" t="s">
        <v>2855</v>
      </c>
      <c r="J111" s="169">
        <v>79.415586065512187</v>
      </c>
      <c r="K111" s="169">
        <v>-24.45804261563033</v>
      </c>
      <c r="L111" s="168" t="s">
        <v>5</v>
      </c>
      <c r="M111" s="168" t="s">
        <v>21</v>
      </c>
      <c r="N111" s="168" t="s">
        <v>2829</v>
      </c>
      <c r="O111" s="168" t="s">
        <v>21</v>
      </c>
      <c r="P111" s="168" t="s">
        <v>2831</v>
      </c>
      <c r="Q111" s="168" t="s">
        <v>2832</v>
      </c>
      <c r="R111" s="168" t="s">
        <v>1259</v>
      </c>
      <c r="S111" s="168" t="s">
        <v>21</v>
      </c>
      <c r="T111" s="168" t="s">
        <v>1259</v>
      </c>
      <c r="U111" s="168" t="s">
        <v>1259</v>
      </c>
      <c r="V111" s="168" t="s">
        <v>2832</v>
      </c>
      <c r="W111" s="168" t="s">
        <v>1259</v>
      </c>
      <c r="X111" s="168" t="s">
        <v>21</v>
      </c>
      <c r="Y111" s="168" t="s">
        <v>1259</v>
      </c>
      <c r="Z111" s="168" t="s">
        <v>21</v>
      </c>
      <c r="AA111" s="168" t="s">
        <v>1259</v>
      </c>
      <c r="AB111" s="168" t="s">
        <v>1259</v>
      </c>
      <c r="AC111" s="168" t="s">
        <v>7509</v>
      </c>
      <c r="AD111" s="169">
        <v>100.7544702609845</v>
      </c>
      <c r="AE111" s="168" t="s">
        <v>1259</v>
      </c>
      <c r="AF111" s="169">
        <v>92.298795060071711</v>
      </c>
      <c r="AG111" s="169">
        <v>164.4274407100803</v>
      </c>
      <c r="AH111" s="169">
        <v>67.363092637961472</v>
      </c>
      <c r="AI111" s="168" t="s">
        <v>21</v>
      </c>
      <c r="AJ111"/>
      <c r="AK111"/>
    </row>
    <row r="112" spans="1:37" hidden="1" x14ac:dyDescent="0.25">
      <c r="A112" s="179" t="b">
        <f>IF(E112&lt;&gt;1,"",NOT(ISNA(VLOOKUP(P112,Mapping!$P:$P,1,FALSE))))</f>
        <v>0</v>
      </c>
      <c r="B112" s="180" t="str">
        <f t="shared" si="1"/>
        <v/>
      </c>
      <c r="E112" s="167">
        <v>1</v>
      </c>
      <c r="F112" s="170" t="s">
        <v>2855</v>
      </c>
      <c r="G112" s="169">
        <v>1254.615749364257</v>
      </c>
      <c r="H112" s="168" t="s">
        <v>6</v>
      </c>
      <c r="I112" s="168" t="s">
        <v>2855</v>
      </c>
      <c r="J112" s="169">
        <v>133.65474165493629</v>
      </c>
      <c r="K112" s="169">
        <v>-41.162365338220397</v>
      </c>
      <c r="L112" s="168" t="s">
        <v>5</v>
      </c>
      <c r="M112" s="168" t="s">
        <v>21</v>
      </c>
      <c r="N112" s="168" t="s">
        <v>2829</v>
      </c>
      <c r="O112" s="168" t="s">
        <v>21</v>
      </c>
      <c r="P112" s="168" t="s">
        <v>2831</v>
      </c>
      <c r="Q112" s="168" t="s">
        <v>2832</v>
      </c>
      <c r="R112" s="168" t="s">
        <v>1259</v>
      </c>
      <c r="S112" s="168" t="s">
        <v>21</v>
      </c>
      <c r="T112" s="168" t="s">
        <v>1259</v>
      </c>
      <c r="U112" s="168" t="s">
        <v>1259</v>
      </c>
      <c r="V112" s="168" t="s">
        <v>2832</v>
      </c>
      <c r="W112" s="168" t="s">
        <v>1259</v>
      </c>
      <c r="X112" s="168" t="s">
        <v>21</v>
      </c>
      <c r="Y112" s="168" t="s">
        <v>1259</v>
      </c>
      <c r="Z112" s="168" t="s">
        <v>21</v>
      </c>
      <c r="AA112" s="168" t="s">
        <v>1259</v>
      </c>
      <c r="AB112" s="168" t="s">
        <v>1259</v>
      </c>
      <c r="AC112" s="168" t="s">
        <v>6533</v>
      </c>
      <c r="AD112" s="169">
        <v>169.56762973710391</v>
      </c>
      <c r="AE112" s="168" t="s">
        <v>1259</v>
      </c>
      <c r="AF112" s="169">
        <v>155.3369082819506</v>
      </c>
      <c r="AG112" s="169">
        <v>276.72788425887978</v>
      </c>
      <c r="AH112" s="169">
        <v>113.37065165239891</v>
      </c>
      <c r="AI112" s="168" t="s">
        <v>21</v>
      </c>
      <c r="AJ112"/>
      <c r="AK112"/>
    </row>
    <row r="113" spans="1:37" hidden="1" x14ac:dyDescent="0.25">
      <c r="A113" s="179" t="b">
        <f>IF(E113&lt;&gt;1,"",NOT(ISNA(VLOOKUP(P113,Mapping!$P:$P,1,FALSE))))</f>
        <v>0</v>
      </c>
      <c r="B113" s="180" t="str">
        <f t="shared" si="1"/>
        <v/>
      </c>
      <c r="E113" s="167">
        <v>1</v>
      </c>
      <c r="F113" s="170" t="s">
        <v>2855</v>
      </c>
      <c r="G113" s="169">
        <v>1288.146187975585</v>
      </c>
      <c r="H113" s="168" t="s">
        <v>6</v>
      </c>
      <c r="I113" s="168" t="s">
        <v>2855</v>
      </c>
      <c r="J113" s="169">
        <v>137.22675333456371</v>
      </c>
      <c r="K113" s="169">
        <v>-42.262456872038321</v>
      </c>
      <c r="L113" s="168" t="s">
        <v>5</v>
      </c>
      <c r="M113" s="168" t="s">
        <v>21</v>
      </c>
      <c r="N113" s="168" t="s">
        <v>2829</v>
      </c>
      <c r="O113" s="168" t="s">
        <v>21</v>
      </c>
      <c r="P113" s="168" t="s">
        <v>2831</v>
      </c>
      <c r="Q113" s="168" t="s">
        <v>2832</v>
      </c>
      <c r="R113" s="168" t="s">
        <v>1259</v>
      </c>
      <c r="S113" s="168" t="s">
        <v>21</v>
      </c>
      <c r="T113" s="168" t="s">
        <v>1259</v>
      </c>
      <c r="U113" s="168" t="s">
        <v>1259</v>
      </c>
      <c r="V113" s="168" t="s">
        <v>2832</v>
      </c>
      <c r="W113" s="168" t="s">
        <v>1259</v>
      </c>
      <c r="X113" s="168" t="s">
        <v>21</v>
      </c>
      <c r="Y113" s="168" t="s">
        <v>1259</v>
      </c>
      <c r="Z113" s="168" t="s">
        <v>21</v>
      </c>
      <c r="AA113" s="168" t="s">
        <v>1259</v>
      </c>
      <c r="AB113" s="168" t="s">
        <v>1259</v>
      </c>
      <c r="AC113" s="168" t="s">
        <v>7495</v>
      </c>
      <c r="AD113" s="169">
        <v>174.09943718671511</v>
      </c>
      <c r="AE113" s="168" t="s">
        <v>1259</v>
      </c>
      <c r="AF113" s="169">
        <v>159.48839025550339</v>
      </c>
      <c r="AG113" s="169">
        <v>284.12362063464798</v>
      </c>
      <c r="AH113" s="169">
        <v>116.4005575638168</v>
      </c>
      <c r="AI113" s="168" t="s">
        <v>21</v>
      </c>
      <c r="AJ113"/>
      <c r="AK113"/>
    </row>
    <row r="114" spans="1:37" hidden="1" x14ac:dyDescent="0.25">
      <c r="A114" s="179" t="b">
        <f>IF(E114&lt;&gt;1,"",NOT(ISNA(VLOOKUP(P114,Mapping!$P:$P,1,FALSE))))</f>
        <v>0</v>
      </c>
      <c r="B114" s="180" t="str">
        <f t="shared" si="1"/>
        <v/>
      </c>
      <c r="E114" s="167">
        <v>1</v>
      </c>
      <c r="F114" s="170" t="s">
        <v>2855</v>
      </c>
      <c r="G114" s="169">
        <v>812.96245554570123</v>
      </c>
      <c r="H114" s="168" t="s">
        <v>6</v>
      </c>
      <c r="I114" s="168" t="s">
        <v>2855</v>
      </c>
      <c r="J114" s="169">
        <v>86.605231144421694</v>
      </c>
      <c r="K114" s="169">
        <v>-26.672276048173021</v>
      </c>
      <c r="L114" s="168" t="s">
        <v>5</v>
      </c>
      <c r="M114" s="168" t="s">
        <v>21</v>
      </c>
      <c r="N114" s="168" t="s">
        <v>2829</v>
      </c>
      <c r="O114" s="168" t="s">
        <v>21</v>
      </c>
      <c r="P114" s="168" t="s">
        <v>2831</v>
      </c>
      <c r="Q114" s="168" t="s">
        <v>2832</v>
      </c>
      <c r="R114" s="168" t="s">
        <v>1259</v>
      </c>
      <c r="S114" s="168" t="s">
        <v>21</v>
      </c>
      <c r="T114" s="168" t="s">
        <v>1259</v>
      </c>
      <c r="U114" s="168" t="s">
        <v>1259</v>
      </c>
      <c r="V114" s="168" t="s">
        <v>2832</v>
      </c>
      <c r="W114" s="168" t="s">
        <v>1259</v>
      </c>
      <c r="X114" s="168" t="s">
        <v>21</v>
      </c>
      <c r="Y114" s="168" t="s">
        <v>1259</v>
      </c>
      <c r="Z114" s="168" t="s">
        <v>21</v>
      </c>
      <c r="AA114" s="168" t="s">
        <v>1259</v>
      </c>
      <c r="AB114" s="168" t="s">
        <v>1259</v>
      </c>
      <c r="AC114" s="168" t="s">
        <v>7488</v>
      </c>
      <c r="AD114" s="169">
        <v>109.8759653878037</v>
      </c>
      <c r="AE114" s="168" t="s">
        <v>1259</v>
      </c>
      <c r="AF114" s="169">
        <v>100.6547817192335</v>
      </c>
      <c r="AG114" s="169">
        <v>179.31337177862051</v>
      </c>
      <c r="AH114" s="169">
        <v>73.461602407632085</v>
      </c>
      <c r="AI114" s="168" t="s">
        <v>21</v>
      </c>
      <c r="AJ114"/>
      <c r="AK114"/>
    </row>
    <row r="115" spans="1:37" hidden="1" x14ac:dyDescent="0.25">
      <c r="A115" s="179" t="b">
        <f>IF(E115&lt;&gt;1,"",NOT(ISNA(VLOOKUP(P115,Mapping!$P:$P,1,FALSE))))</f>
        <v>0</v>
      </c>
      <c r="B115" s="180" t="str">
        <f t="shared" si="1"/>
        <v/>
      </c>
      <c r="E115" s="167">
        <v>1</v>
      </c>
      <c r="F115" s="170" t="s">
        <v>2855</v>
      </c>
      <c r="G115" s="169">
        <v>4500.8348687528223</v>
      </c>
      <c r="H115" s="168" t="s">
        <v>6</v>
      </c>
      <c r="I115" s="168" t="s">
        <v>2855</v>
      </c>
      <c r="J115" s="169">
        <v>479.47582510383143</v>
      </c>
      <c r="K115" s="169">
        <v>-147.6667332515816</v>
      </c>
      <c r="L115" s="168" t="s">
        <v>5</v>
      </c>
      <c r="M115" s="168" t="s">
        <v>21</v>
      </c>
      <c r="N115" s="168" t="s">
        <v>2829</v>
      </c>
      <c r="O115" s="168" t="s">
        <v>21</v>
      </c>
      <c r="P115" s="168" t="s">
        <v>2831</v>
      </c>
      <c r="Q115" s="168" t="s">
        <v>2832</v>
      </c>
      <c r="R115" s="168" t="s">
        <v>1259</v>
      </c>
      <c r="S115" s="168" t="s">
        <v>21</v>
      </c>
      <c r="T115" s="168" t="s">
        <v>1259</v>
      </c>
      <c r="U115" s="168" t="s">
        <v>1259</v>
      </c>
      <c r="V115" s="168" t="s">
        <v>2832</v>
      </c>
      <c r="W115" s="168" t="s">
        <v>1259</v>
      </c>
      <c r="X115" s="168" t="s">
        <v>21</v>
      </c>
      <c r="Y115" s="168" t="s">
        <v>1259</v>
      </c>
      <c r="Z115" s="168" t="s">
        <v>21</v>
      </c>
      <c r="AA115" s="168" t="s">
        <v>1259</v>
      </c>
      <c r="AB115" s="168" t="s">
        <v>1259</v>
      </c>
      <c r="AC115" s="168" t="s">
        <v>12703</v>
      </c>
      <c r="AD115" s="169">
        <v>608.31047348102584</v>
      </c>
      <c r="AE115" s="168" t="s">
        <v>1259</v>
      </c>
      <c r="AF115" s="169">
        <v>557.25888468555877</v>
      </c>
      <c r="AG115" s="169">
        <v>992.73941942757301</v>
      </c>
      <c r="AH115" s="169">
        <v>406.70825494491783</v>
      </c>
      <c r="AI115" s="168" t="s">
        <v>21</v>
      </c>
      <c r="AJ115"/>
      <c r="AK115"/>
    </row>
    <row r="116" spans="1:37" hidden="1" x14ac:dyDescent="0.25">
      <c r="A116" s="179" t="b">
        <f>IF(E116&lt;&gt;1,"",NOT(ISNA(VLOOKUP(P116,Mapping!$P:$P,1,FALSE))))</f>
        <v>0</v>
      </c>
      <c r="B116" s="180" t="str">
        <f t="shared" si="1"/>
        <v/>
      </c>
      <c r="E116" s="167">
        <v>1</v>
      </c>
      <c r="F116" s="170" t="s">
        <v>2855</v>
      </c>
      <c r="G116" s="169">
        <v>571.54012531721389</v>
      </c>
      <c r="H116" s="168" t="s">
        <v>6</v>
      </c>
      <c r="I116" s="168" t="s">
        <v>2855</v>
      </c>
      <c r="J116" s="169">
        <v>60.886409112439559</v>
      </c>
      <c r="K116" s="169">
        <v>-18.751512927906852</v>
      </c>
      <c r="L116" s="168" t="s">
        <v>5</v>
      </c>
      <c r="M116" s="168" t="s">
        <v>21</v>
      </c>
      <c r="N116" s="168" t="s">
        <v>2829</v>
      </c>
      <c r="O116" s="168" t="s">
        <v>21</v>
      </c>
      <c r="P116" s="168" t="s">
        <v>2831</v>
      </c>
      <c r="Q116" s="168" t="s">
        <v>2832</v>
      </c>
      <c r="R116" s="168" t="s">
        <v>1259</v>
      </c>
      <c r="S116" s="168" t="s">
        <v>21</v>
      </c>
      <c r="T116" s="168" t="s">
        <v>1259</v>
      </c>
      <c r="U116" s="168" t="s">
        <v>1259</v>
      </c>
      <c r="V116" s="168" t="s">
        <v>2832</v>
      </c>
      <c r="W116" s="168" t="s">
        <v>1259</v>
      </c>
      <c r="X116" s="168" t="s">
        <v>21</v>
      </c>
      <c r="Y116" s="168" t="s">
        <v>1259</v>
      </c>
      <c r="Z116" s="168" t="s">
        <v>21</v>
      </c>
      <c r="AA116" s="168" t="s">
        <v>1259</v>
      </c>
      <c r="AB116" s="168" t="s">
        <v>1259</v>
      </c>
      <c r="AC116" s="168" t="s">
        <v>7496</v>
      </c>
      <c r="AD116" s="169">
        <v>77.246523008177007</v>
      </c>
      <c r="AE116" s="168" t="s">
        <v>1259</v>
      </c>
      <c r="AF116" s="169">
        <v>70.763718748821816</v>
      </c>
      <c r="AG116" s="169">
        <v>126.0633701818517</v>
      </c>
      <c r="AH116" s="169">
        <v>51.645993193963818</v>
      </c>
      <c r="AI116" s="168" t="s">
        <v>21</v>
      </c>
      <c r="AJ116"/>
      <c r="AK116"/>
    </row>
    <row r="117" spans="1:37" hidden="1" x14ac:dyDescent="0.25">
      <c r="A117" s="179" t="b">
        <f>IF(E117&lt;&gt;1,"",NOT(ISNA(VLOOKUP(P117,Mapping!$P:$P,1,FALSE))))</f>
        <v>0</v>
      </c>
      <c r="B117" s="180" t="str">
        <f t="shared" si="1"/>
        <v/>
      </c>
      <c r="E117" s="167">
        <v>1</v>
      </c>
      <c r="F117" s="170" t="s">
        <v>2855</v>
      </c>
      <c r="G117" s="169">
        <v>8074.602279419787</v>
      </c>
      <c r="H117" s="168" t="s">
        <v>6</v>
      </c>
      <c r="I117" s="168" t="s">
        <v>2855</v>
      </c>
      <c r="J117" s="169">
        <v>860.19076531525684</v>
      </c>
      <c r="K117" s="169">
        <v>-264.91754878314248</v>
      </c>
      <c r="L117" s="168" t="s">
        <v>5</v>
      </c>
      <c r="M117" s="168" t="s">
        <v>21</v>
      </c>
      <c r="N117" s="168" t="s">
        <v>2829</v>
      </c>
      <c r="O117" s="168" t="s">
        <v>21</v>
      </c>
      <c r="P117" s="168" t="s">
        <v>2831</v>
      </c>
      <c r="Q117" s="168" t="s">
        <v>2832</v>
      </c>
      <c r="R117" s="168" t="s">
        <v>1259</v>
      </c>
      <c r="S117" s="168" t="s">
        <v>21</v>
      </c>
      <c r="T117" s="168" t="s">
        <v>1259</v>
      </c>
      <c r="U117" s="168" t="s">
        <v>1259</v>
      </c>
      <c r="V117" s="168" t="s">
        <v>2832</v>
      </c>
      <c r="W117" s="168" t="s">
        <v>1259</v>
      </c>
      <c r="X117" s="168" t="s">
        <v>21</v>
      </c>
      <c r="Y117" s="168" t="s">
        <v>1259</v>
      </c>
      <c r="Z117" s="168" t="s">
        <v>21</v>
      </c>
      <c r="AA117" s="168" t="s">
        <v>1259</v>
      </c>
      <c r="AB117" s="168" t="s">
        <v>1259</v>
      </c>
      <c r="AC117" s="168" t="s">
        <v>12704</v>
      </c>
      <c r="AD117" s="169">
        <v>1091.323116487923</v>
      </c>
      <c r="AE117" s="168" t="s">
        <v>1259</v>
      </c>
      <c r="AF117" s="169">
        <v>999.73538059524253</v>
      </c>
      <c r="AG117" s="169">
        <v>1780.997573279328</v>
      </c>
      <c r="AH117" s="169">
        <v>729.64405453672407</v>
      </c>
      <c r="AI117" s="168" t="s">
        <v>21</v>
      </c>
      <c r="AJ117"/>
      <c r="AK117"/>
    </row>
    <row r="118" spans="1:37" hidden="1" x14ac:dyDescent="0.25">
      <c r="A118" s="179" t="b">
        <f>IF(E118&lt;&gt;1,"",NOT(ISNA(VLOOKUP(P118,Mapping!$P:$P,1,FALSE))))</f>
        <v>0</v>
      </c>
      <c r="B118" s="180" t="str">
        <f t="shared" si="1"/>
        <v/>
      </c>
      <c r="E118" s="167">
        <v>1</v>
      </c>
      <c r="F118" s="170" t="s">
        <v>2855</v>
      </c>
      <c r="G118" s="169">
        <v>41012.151678216273</v>
      </c>
      <c r="H118" s="168" t="s">
        <v>6</v>
      </c>
      <c r="I118" s="168" t="s">
        <v>2855</v>
      </c>
      <c r="J118" s="169">
        <v>4369.0417086208736</v>
      </c>
      <c r="K118" s="169">
        <v>-1345.5571329633599</v>
      </c>
      <c r="L118" s="168" t="s">
        <v>5</v>
      </c>
      <c r="M118" s="168" t="s">
        <v>21</v>
      </c>
      <c r="N118" s="168" t="s">
        <v>2829</v>
      </c>
      <c r="O118" s="168" t="s">
        <v>21</v>
      </c>
      <c r="P118" s="168" t="s">
        <v>2831</v>
      </c>
      <c r="Q118" s="168" t="s">
        <v>2832</v>
      </c>
      <c r="R118" s="168" t="s">
        <v>1259</v>
      </c>
      <c r="S118" s="168" t="s">
        <v>21</v>
      </c>
      <c r="T118" s="168" t="s">
        <v>1259</v>
      </c>
      <c r="U118" s="168" t="s">
        <v>1259</v>
      </c>
      <c r="V118" s="168" t="s">
        <v>2832</v>
      </c>
      <c r="W118" s="168" t="s">
        <v>1259</v>
      </c>
      <c r="X118" s="168" t="s">
        <v>21</v>
      </c>
      <c r="Y118" s="168" t="s">
        <v>1259</v>
      </c>
      <c r="Z118" s="168" t="s">
        <v>21</v>
      </c>
      <c r="AA118" s="168" t="s">
        <v>1259</v>
      </c>
      <c r="AB118" s="168" t="s">
        <v>1259</v>
      </c>
      <c r="AC118" s="168" t="s">
        <v>7503</v>
      </c>
      <c r="AD118" s="169">
        <v>5542.9986065595367</v>
      </c>
      <c r="AE118" s="168" t="s">
        <v>1259</v>
      </c>
      <c r="AF118" s="169">
        <v>5077.810355013251</v>
      </c>
      <c r="AG118" s="169">
        <v>9045.9616568403289</v>
      </c>
      <c r="AH118" s="169">
        <v>3705.9748084482849</v>
      </c>
      <c r="AI118" s="168" t="s">
        <v>21</v>
      </c>
      <c r="AJ118"/>
      <c r="AK118"/>
    </row>
    <row r="119" spans="1:37" hidden="1" x14ac:dyDescent="0.25">
      <c r="A119" s="179" t="b">
        <f>IF(E119&lt;&gt;1,"",NOT(ISNA(VLOOKUP(P119,Mapping!$P:$P,1,FALSE))))</f>
        <v>0</v>
      </c>
      <c r="B119" s="180" t="str">
        <f t="shared" si="1"/>
        <v/>
      </c>
      <c r="E119" s="167">
        <v>1</v>
      </c>
      <c r="F119" s="170" t="s">
        <v>2855</v>
      </c>
      <c r="G119" s="169">
        <v>92798.978306468984</v>
      </c>
      <c r="H119" s="168" t="s">
        <v>6</v>
      </c>
      <c r="I119" s="168" t="s">
        <v>2855</v>
      </c>
      <c r="J119" s="169">
        <v>9885.9140558996514</v>
      </c>
      <c r="K119" s="169">
        <v>-3044.6178042959082</v>
      </c>
      <c r="L119" s="168" t="s">
        <v>5</v>
      </c>
      <c r="M119" s="168" t="s">
        <v>21</v>
      </c>
      <c r="N119" s="168" t="s">
        <v>2829</v>
      </c>
      <c r="O119" s="168" t="s">
        <v>21</v>
      </c>
      <c r="P119" s="168" t="s">
        <v>2833</v>
      </c>
      <c r="Q119" s="168" t="s">
        <v>2834</v>
      </c>
      <c r="R119" s="168" t="s">
        <v>1259</v>
      </c>
      <c r="S119" s="168" t="s">
        <v>21</v>
      </c>
      <c r="T119" s="168" t="s">
        <v>1259</v>
      </c>
      <c r="U119" s="168" t="s">
        <v>1259</v>
      </c>
      <c r="V119" s="168" t="s">
        <v>2834</v>
      </c>
      <c r="W119" s="168" t="s">
        <v>1259</v>
      </c>
      <c r="X119" s="168" t="s">
        <v>21</v>
      </c>
      <c r="Y119" s="168" t="s">
        <v>1259</v>
      </c>
      <c r="Z119" s="168" t="s">
        <v>21</v>
      </c>
      <c r="AA119" s="168" t="s">
        <v>1259</v>
      </c>
      <c r="AB119" s="168" t="s">
        <v>1259</v>
      </c>
      <c r="AC119" s="168" t="s">
        <v>7514</v>
      </c>
      <c r="AD119" s="169">
        <v>12542.248733467981</v>
      </c>
      <c r="AE119" s="168" t="s">
        <v>1259</v>
      </c>
      <c r="AF119" s="169">
        <v>11489.65839872102</v>
      </c>
      <c r="AG119" s="169">
        <v>20468.470080299521</v>
      </c>
      <c r="AH119" s="169">
        <v>8385.5799264534144</v>
      </c>
      <c r="AI119" s="168" t="s">
        <v>21</v>
      </c>
      <c r="AJ119"/>
      <c r="AK119"/>
    </row>
    <row r="120" spans="1:37" hidden="1" x14ac:dyDescent="0.25">
      <c r="A120" s="179" t="b">
        <f>IF(E120&lt;&gt;1,"",NOT(ISNA(VLOOKUP(P120,Mapping!$P:$P,1,FALSE))))</f>
        <v>0</v>
      </c>
      <c r="B120" s="180" t="str">
        <f t="shared" si="1"/>
        <v/>
      </c>
      <c r="E120" s="167">
        <v>1</v>
      </c>
      <c r="F120" s="170" t="s">
        <v>2855</v>
      </c>
      <c r="G120" s="169">
        <v>375061.36690241907</v>
      </c>
      <c r="H120" s="168" t="s">
        <v>6</v>
      </c>
      <c r="I120" s="168" t="s">
        <v>2855</v>
      </c>
      <c r="J120" s="169">
        <v>39955.444623974807</v>
      </c>
      <c r="K120" s="169">
        <v>-12305.291892368399</v>
      </c>
      <c r="L120" s="168" t="s">
        <v>5</v>
      </c>
      <c r="M120" s="168" t="s">
        <v>21</v>
      </c>
      <c r="N120" s="168" t="s">
        <v>2829</v>
      </c>
      <c r="O120" s="168" t="s">
        <v>21</v>
      </c>
      <c r="P120" s="168" t="s">
        <v>2833</v>
      </c>
      <c r="Q120" s="168" t="s">
        <v>2834</v>
      </c>
      <c r="R120" s="168" t="s">
        <v>1259</v>
      </c>
      <c r="S120" s="168" t="s">
        <v>21</v>
      </c>
      <c r="T120" s="168" t="s">
        <v>1259</v>
      </c>
      <c r="U120" s="168" t="s">
        <v>1259</v>
      </c>
      <c r="V120" s="168" t="s">
        <v>2834</v>
      </c>
      <c r="W120" s="168" t="s">
        <v>1259</v>
      </c>
      <c r="X120" s="168" t="s">
        <v>21</v>
      </c>
      <c r="Y120" s="168" t="s">
        <v>1259</v>
      </c>
      <c r="Z120" s="168" t="s">
        <v>21</v>
      </c>
      <c r="AA120" s="168" t="s">
        <v>1259</v>
      </c>
      <c r="AB120" s="168" t="s">
        <v>1259</v>
      </c>
      <c r="AC120" s="168" t="s">
        <v>7518</v>
      </c>
      <c r="AD120" s="169">
        <v>50691.430443008569</v>
      </c>
      <c r="AE120" s="168" t="s">
        <v>1259</v>
      </c>
      <c r="AF120" s="169">
        <v>46437.224449116213</v>
      </c>
      <c r="AG120" s="169">
        <v>82726.475084297941</v>
      </c>
      <c r="AH120" s="169">
        <v>33891.613106971723</v>
      </c>
      <c r="AI120" s="168" t="s">
        <v>21</v>
      </c>
      <c r="AJ120"/>
      <c r="AK120"/>
    </row>
    <row r="121" spans="1:37" hidden="1" x14ac:dyDescent="0.25">
      <c r="A121" s="179" t="b">
        <f>IF(E121&lt;&gt;1,"",NOT(ISNA(VLOOKUP(P121,Mapping!$P:$P,1,FALSE))))</f>
        <v>0</v>
      </c>
      <c r="B121" s="180" t="str">
        <f t="shared" si="1"/>
        <v/>
      </c>
      <c r="E121" s="167">
        <v>1</v>
      </c>
      <c r="F121" s="170" t="s">
        <v>2855</v>
      </c>
      <c r="G121" s="169">
        <v>33302.418939863193</v>
      </c>
      <c r="H121" s="168" t="s">
        <v>6</v>
      </c>
      <c r="I121" s="168" t="s">
        <v>2855</v>
      </c>
      <c r="J121" s="169">
        <v>3547.7206484513808</v>
      </c>
      <c r="K121" s="169">
        <v>-1092.610495080854</v>
      </c>
      <c r="L121" s="168" t="s">
        <v>5</v>
      </c>
      <c r="M121" s="168" t="s">
        <v>21</v>
      </c>
      <c r="N121" s="168" t="s">
        <v>2829</v>
      </c>
      <c r="O121" s="168" t="s">
        <v>21</v>
      </c>
      <c r="P121" s="168" t="s">
        <v>2833</v>
      </c>
      <c r="Q121" s="168" t="s">
        <v>2834</v>
      </c>
      <c r="R121" s="168" t="s">
        <v>1259</v>
      </c>
      <c r="S121" s="168" t="s">
        <v>21</v>
      </c>
      <c r="T121" s="168" t="s">
        <v>1259</v>
      </c>
      <c r="U121" s="168" t="s">
        <v>1259</v>
      </c>
      <c r="V121" s="168" t="s">
        <v>2834</v>
      </c>
      <c r="W121" s="168" t="s">
        <v>1259</v>
      </c>
      <c r="X121" s="168" t="s">
        <v>21</v>
      </c>
      <c r="Y121" s="168" t="s">
        <v>1259</v>
      </c>
      <c r="Z121" s="168" t="s">
        <v>21</v>
      </c>
      <c r="AA121" s="168" t="s">
        <v>1259</v>
      </c>
      <c r="AB121" s="168" t="s">
        <v>1259</v>
      </c>
      <c r="AC121" s="168" t="s">
        <v>7516</v>
      </c>
      <c r="AD121" s="169">
        <v>4500.9894439840336</v>
      </c>
      <c r="AE121" s="168" t="s">
        <v>1259</v>
      </c>
      <c r="AF121" s="169">
        <v>4123.2503250895325</v>
      </c>
      <c r="AG121" s="169">
        <v>7345.4425696481194</v>
      </c>
      <c r="AH121" s="169">
        <v>3009.30140461462</v>
      </c>
      <c r="AI121" s="168" t="s">
        <v>21</v>
      </c>
      <c r="AJ121"/>
      <c r="AK121"/>
    </row>
    <row r="122" spans="1:37" hidden="1" x14ac:dyDescent="0.25">
      <c r="A122" s="179" t="b">
        <f>IF(E122&lt;&gt;1,"",NOT(ISNA(VLOOKUP(P122,Mapping!$P:$P,1,FALSE))))</f>
        <v>0</v>
      </c>
      <c r="B122" s="180" t="str">
        <f t="shared" si="1"/>
        <v/>
      </c>
      <c r="E122" s="167">
        <v>1</v>
      </c>
      <c r="F122" s="170" t="s">
        <v>2855</v>
      </c>
      <c r="G122" s="169">
        <v>59793.257751025623</v>
      </c>
      <c r="H122" s="168" t="s">
        <v>6</v>
      </c>
      <c r="I122" s="168" t="s">
        <v>2855</v>
      </c>
      <c r="J122" s="169">
        <v>6369.800810702337</v>
      </c>
      <c r="K122" s="169">
        <v>-1961.741610176068</v>
      </c>
      <c r="L122" s="168" t="s">
        <v>5</v>
      </c>
      <c r="M122" s="168" t="s">
        <v>21</v>
      </c>
      <c r="N122" s="168" t="s">
        <v>2829</v>
      </c>
      <c r="O122" s="168" t="s">
        <v>21</v>
      </c>
      <c r="P122" s="168" t="s">
        <v>2833</v>
      </c>
      <c r="Q122" s="168" t="s">
        <v>2834</v>
      </c>
      <c r="R122" s="168" t="s">
        <v>1259</v>
      </c>
      <c r="S122" s="168" t="s">
        <v>21</v>
      </c>
      <c r="T122" s="168" t="s">
        <v>1259</v>
      </c>
      <c r="U122" s="168" t="s">
        <v>1259</v>
      </c>
      <c r="V122" s="168" t="s">
        <v>2834</v>
      </c>
      <c r="W122" s="168" t="s">
        <v>1259</v>
      </c>
      <c r="X122" s="168" t="s">
        <v>21</v>
      </c>
      <c r="Y122" s="168" t="s">
        <v>1259</v>
      </c>
      <c r="Z122" s="168" t="s">
        <v>21</v>
      </c>
      <c r="AA122" s="168" t="s">
        <v>1259</v>
      </c>
      <c r="AB122" s="168" t="s">
        <v>1259</v>
      </c>
      <c r="AC122" s="168" t="s">
        <v>12705</v>
      </c>
      <c r="AD122" s="169">
        <v>8081.3595686478347</v>
      </c>
      <c r="AE122" s="168" t="s">
        <v>1259</v>
      </c>
      <c r="AF122" s="169">
        <v>7403.1429940653834</v>
      </c>
      <c r="AG122" s="169">
        <v>13188.469632054021</v>
      </c>
      <c r="AH122" s="169">
        <v>5403.0890327087036</v>
      </c>
      <c r="AI122" s="168" t="s">
        <v>21</v>
      </c>
      <c r="AJ122"/>
      <c r="AK122"/>
    </row>
    <row r="123" spans="1:37" hidden="1" x14ac:dyDescent="0.25">
      <c r="A123" s="179" t="b">
        <f>IF(E123&lt;&gt;1,"",NOT(ISNA(VLOOKUP(P123,Mapping!$P:$P,1,FALSE))))</f>
        <v>0</v>
      </c>
      <c r="B123" s="180" t="str">
        <f t="shared" si="1"/>
        <v/>
      </c>
      <c r="E123" s="167">
        <v>1</v>
      </c>
      <c r="F123" s="170" t="s">
        <v>2855</v>
      </c>
      <c r="G123" s="169">
        <v>23045.943119377702</v>
      </c>
      <c r="H123" s="168" t="s">
        <v>6</v>
      </c>
      <c r="I123" s="168" t="s">
        <v>2855</v>
      </c>
      <c r="J123" s="169">
        <v>2455.093980268935</v>
      </c>
      <c r="K123" s="169">
        <v>-756.10841863284679</v>
      </c>
      <c r="L123" s="168" t="s">
        <v>5</v>
      </c>
      <c r="M123" s="168" t="s">
        <v>21</v>
      </c>
      <c r="N123" s="168" t="s">
        <v>2829</v>
      </c>
      <c r="O123" s="168" t="s">
        <v>21</v>
      </c>
      <c r="P123" s="168" t="s">
        <v>2833</v>
      </c>
      <c r="Q123" s="168" t="s">
        <v>2834</v>
      </c>
      <c r="R123" s="168" t="s">
        <v>1259</v>
      </c>
      <c r="S123" s="168" t="s">
        <v>21</v>
      </c>
      <c r="T123" s="168" t="s">
        <v>1259</v>
      </c>
      <c r="U123" s="168" t="s">
        <v>1259</v>
      </c>
      <c r="V123" s="168" t="s">
        <v>2834</v>
      </c>
      <c r="W123" s="168" t="s">
        <v>1259</v>
      </c>
      <c r="X123" s="168" t="s">
        <v>21</v>
      </c>
      <c r="Y123" s="168" t="s">
        <v>1259</v>
      </c>
      <c r="Z123" s="168" t="s">
        <v>21</v>
      </c>
      <c r="AA123" s="168" t="s">
        <v>1259</v>
      </c>
      <c r="AB123" s="168" t="s">
        <v>1259</v>
      </c>
      <c r="AC123" s="168" t="s">
        <v>2859</v>
      </c>
      <c r="AD123" s="169">
        <v>3114.77514273928</v>
      </c>
      <c r="AE123" s="168" t="s">
        <v>1259</v>
      </c>
      <c r="AF123" s="169">
        <v>2853.3720817866629</v>
      </c>
      <c r="AG123" s="169">
        <v>5083.1938650598677</v>
      </c>
      <c r="AH123" s="169">
        <v>2082.4970439849021</v>
      </c>
      <c r="AI123" s="168" t="s">
        <v>21</v>
      </c>
      <c r="AJ123"/>
      <c r="AK123"/>
    </row>
    <row r="124" spans="1:37" hidden="1" x14ac:dyDescent="0.25">
      <c r="A124" s="179" t="b">
        <f>IF(E124&lt;&gt;1,"",NOT(ISNA(VLOOKUP(P124,Mapping!$P:$P,1,FALSE))))</f>
        <v>0</v>
      </c>
      <c r="B124" s="180" t="str">
        <f t="shared" si="1"/>
        <v/>
      </c>
      <c r="E124" s="167">
        <v>1</v>
      </c>
      <c r="F124" s="170" t="s">
        <v>2855</v>
      </c>
      <c r="G124" s="169">
        <v>202724.79392706911</v>
      </c>
      <c r="H124" s="168" t="s">
        <v>6</v>
      </c>
      <c r="I124" s="168" t="s">
        <v>2855</v>
      </c>
      <c r="J124" s="169">
        <v>21596.357269628079</v>
      </c>
      <c r="K124" s="169">
        <v>-6651.1456077048933</v>
      </c>
      <c r="L124" s="168" t="s">
        <v>5</v>
      </c>
      <c r="M124" s="168" t="s">
        <v>21</v>
      </c>
      <c r="N124" s="168" t="s">
        <v>2829</v>
      </c>
      <c r="O124" s="168" t="s">
        <v>21</v>
      </c>
      <c r="P124" s="168" t="s">
        <v>2833</v>
      </c>
      <c r="Q124" s="168" t="s">
        <v>2834</v>
      </c>
      <c r="R124" s="168" t="s">
        <v>1259</v>
      </c>
      <c r="S124" s="168" t="s">
        <v>21</v>
      </c>
      <c r="T124" s="168" t="s">
        <v>1259</v>
      </c>
      <c r="U124" s="168" t="s">
        <v>1259</v>
      </c>
      <c r="V124" s="168" t="s">
        <v>2834</v>
      </c>
      <c r="W124" s="168" t="s">
        <v>1259</v>
      </c>
      <c r="X124" s="168" t="s">
        <v>21</v>
      </c>
      <c r="Y124" s="168" t="s">
        <v>1259</v>
      </c>
      <c r="Z124" s="168" t="s">
        <v>21</v>
      </c>
      <c r="AA124" s="168" t="s">
        <v>1259</v>
      </c>
      <c r="AB124" s="168" t="s">
        <v>1259</v>
      </c>
      <c r="AC124" s="168" t="s">
        <v>7517</v>
      </c>
      <c r="AD124" s="169">
        <v>27399.2756846667</v>
      </c>
      <c r="AE124" s="168" t="s">
        <v>1259</v>
      </c>
      <c r="AF124" s="169">
        <v>25099.830555039251</v>
      </c>
      <c r="AG124" s="169">
        <v>44714.569651052298</v>
      </c>
      <c r="AH124" s="169">
        <v>18318.789641574429</v>
      </c>
      <c r="AI124" s="168" t="s">
        <v>21</v>
      </c>
      <c r="AJ124"/>
      <c r="AK124"/>
    </row>
    <row r="125" spans="1:37" hidden="1" x14ac:dyDescent="0.25">
      <c r="A125" s="179" t="b">
        <f>IF(E125&lt;&gt;1,"",NOT(ISNA(VLOOKUP(P125,Mapping!$P:$P,1,FALSE))))</f>
        <v>0</v>
      </c>
      <c r="B125" s="180" t="str">
        <f t="shared" si="1"/>
        <v/>
      </c>
      <c r="E125" s="167">
        <v>1</v>
      </c>
      <c r="F125" s="170" t="s">
        <v>2855</v>
      </c>
      <c r="G125" s="169">
        <v>98205.817046516822</v>
      </c>
      <c r="H125" s="168" t="s">
        <v>6</v>
      </c>
      <c r="I125" s="168" t="s">
        <v>2855</v>
      </c>
      <c r="J125" s="169">
        <v>10461.906853166171</v>
      </c>
      <c r="K125" s="169">
        <v>-3222.0093854676429</v>
      </c>
      <c r="L125" s="168" t="s">
        <v>5</v>
      </c>
      <c r="M125" s="168" t="s">
        <v>21</v>
      </c>
      <c r="N125" s="168" t="s">
        <v>2829</v>
      </c>
      <c r="O125" s="168" t="s">
        <v>21</v>
      </c>
      <c r="P125" s="168" t="s">
        <v>2833</v>
      </c>
      <c r="Q125" s="168" t="s">
        <v>2834</v>
      </c>
      <c r="R125" s="168" t="s">
        <v>1259</v>
      </c>
      <c r="S125" s="168" t="s">
        <v>21</v>
      </c>
      <c r="T125" s="168" t="s">
        <v>1259</v>
      </c>
      <c r="U125" s="168" t="s">
        <v>1259</v>
      </c>
      <c r="V125" s="168" t="s">
        <v>2834</v>
      </c>
      <c r="W125" s="168" t="s">
        <v>1259</v>
      </c>
      <c r="X125" s="168" t="s">
        <v>21</v>
      </c>
      <c r="Y125" s="168" t="s">
        <v>1259</v>
      </c>
      <c r="Z125" s="168" t="s">
        <v>21</v>
      </c>
      <c r="AA125" s="168" t="s">
        <v>1259</v>
      </c>
      <c r="AB125" s="168" t="s">
        <v>1259</v>
      </c>
      <c r="AC125" s="168" t="s">
        <v>2858</v>
      </c>
      <c r="AD125" s="169">
        <v>13273.01018771027</v>
      </c>
      <c r="AE125" s="168" t="s">
        <v>1259</v>
      </c>
      <c r="AF125" s="169">
        <v>12159.09174027096</v>
      </c>
      <c r="AG125" s="169">
        <v>21661.0448154888</v>
      </c>
      <c r="AH125" s="169">
        <v>8874.1572710701003</v>
      </c>
      <c r="AI125" s="168" t="s">
        <v>21</v>
      </c>
      <c r="AJ125"/>
      <c r="AK125"/>
    </row>
    <row r="126" spans="1:37" hidden="1" x14ac:dyDescent="0.25">
      <c r="A126" s="179" t="b">
        <f>IF(E126&lt;&gt;1,"",NOT(ISNA(VLOOKUP(P126,Mapping!$P:$P,1,FALSE))))</f>
        <v>0</v>
      </c>
      <c r="B126" s="180" t="str">
        <f t="shared" si="1"/>
        <v/>
      </c>
      <c r="E126" s="167">
        <v>1</v>
      </c>
      <c r="F126" s="170" t="s">
        <v>2855</v>
      </c>
      <c r="G126" s="169">
        <v>3209.7067874664858</v>
      </c>
      <c r="H126" s="168" t="s">
        <v>6</v>
      </c>
      <c r="I126" s="168" t="s">
        <v>2855</v>
      </c>
      <c r="J126" s="169">
        <v>341.93140942500457</v>
      </c>
      <c r="K126" s="169">
        <v>-105.30644420908099</v>
      </c>
      <c r="L126" s="168" t="s">
        <v>5</v>
      </c>
      <c r="M126" s="168" t="s">
        <v>21</v>
      </c>
      <c r="N126" s="168" t="s">
        <v>2829</v>
      </c>
      <c r="O126" s="168" t="s">
        <v>21</v>
      </c>
      <c r="P126" s="168" t="s">
        <v>2833</v>
      </c>
      <c r="Q126" s="168" t="s">
        <v>2834</v>
      </c>
      <c r="R126" s="168" t="s">
        <v>1259</v>
      </c>
      <c r="S126" s="168" t="s">
        <v>21</v>
      </c>
      <c r="T126" s="168" t="s">
        <v>1259</v>
      </c>
      <c r="U126" s="168" t="s">
        <v>1259</v>
      </c>
      <c r="V126" s="168" t="s">
        <v>2834</v>
      </c>
      <c r="W126" s="168" t="s">
        <v>1259</v>
      </c>
      <c r="X126" s="168" t="s">
        <v>21</v>
      </c>
      <c r="Y126" s="168" t="s">
        <v>1259</v>
      </c>
      <c r="Z126" s="168" t="s">
        <v>21</v>
      </c>
      <c r="AA126" s="168" t="s">
        <v>1259</v>
      </c>
      <c r="AB126" s="168" t="s">
        <v>1259</v>
      </c>
      <c r="AC126" s="168" t="s">
        <v>2856</v>
      </c>
      <c r="AD126" s="169">
        <v>433.80801841326831</v>
      </c>
      <c r="AE126" s="168" t="s">
        <v>1259</v>
      </c>
      <c r="AF126" s="169">
        <v>397.40129924981471</v>
      </c>
      <c r="AG126" s="169">
        <v>707.95808903008447</v>
      </c>
      <c r="AH126" s="169">
        <v>290.03824501054851</v>
      </c>
      <c r="AI126" s="168" t="s">
        <v>21</v>
      </c>
      <c r="AJ126"/>
      <c r="AK126"/>
    </row>
    <row r="127" spans="1:37" hidden="1" x14ac:dyDescent="0.25">
      <c r="A127" s="179" t="b">
        <f>IF(E127&lt;&gt;1,"",NOT(ISNA(VLOOKUP(P127,Mapping!$P:$P,1,FALSE))))</f>
        <v>0</v>
      </c>
      <c r="B127" s="180" t="str">
        <f t="shared" si="1"/>
        <v/>
      </c>
      <c r="E127" s="167">
        <v>1</v>
      </c>
      <c r="F127" s="170" t="s">
        <v>2855</v>
      </c>
      <c r="G127" s="169">
        <v>6700.5204640098709</v>
      </c>
      <c r="H127" s="168" t="s">
        <v>6</v>
      </c>
      <c r="I127" s="168" t="s">
        <v>2855</v>
      </c>
      <c r="J127" s="169">
        <v>713.80925356999057</v>
      </c>
      <c r="K127" s="169">
        <v>-219.83565201979599</v>
      </c>
      <c r="L127" s="168" t="s">
        <v>5</v>
      </c>
      <c r="M127" s="168" t="s">
        <v>21</v>
      </c>
      <c r="N127" s="168" t="s">
        <v>2829</v>
      </c>
      <c r="O127" s="168" t="s">
        <v>21</v>
      </c>
      <c r="P127" s="168" t="s">
        <v>2833</v>
      </c>
      <c r="Q127" s="168" t="s">
        <v>2834</v>
      </c>
      <c r="R127" s="168" t="s">
        <v>1259</v>
      </c>
      <c r="S127" s="168" t="s">
        <v>21</v>
      </c>
      <c r="T127" s="168" t="s">
        <v>1259</v>
      </c>
      <c r="U127" s="168" t="s">
        <v>1259</v>
      </c>
      <c r="V127" s="168" t="s">
        <v>2834</v>
      </c>
      <c r="W127" s="168" t="s">
        <v>1259</v>
      </c>
      <c r="X127" s="168" t="s">
        <v>21</v>
      </c>
      <c r="Y127" s="168" t="s">
        <v>1259</v>
      </c>
      <c r="Z127" s="168" t="s">
        <v>21</v>
      </c>
      <c r="AA127" s="168" t="s">
        <v>1259</v>
      </c>
      <c r="AB127" s="168" t="s">
        <v>1259</v>
      </c>
      <c r="AC127" s="168" t="s">
        <v>7515</v>
      </c>
      <c r="AD127" s="169">
        <v>905.60904696346176</v>
      </c>
      <c r="AE127" s="168" t="s">
        <v>1259</v>
      </c>
      <c r="AF127" s="169">
        <v>829.60709945387771</v>
      </c>
      <c r="AG127" s="169">
        <v>1477.9193170326109</v>
      </c>
      <c r="AH127" s="169">
        <v>605.47810897476938</v>
      </c>
      <c r="AI127" s="168" t="s">
        <v>21</v>
      </c>
      <c r="AJ127"/>
      <c r="AK127"/>
    </row>
    <row r="128" spans="1:37" hidden="1" x14ac:dyDescent="0.25">
      <c r="A128" s="179" t="b">
        <f>IF(E128&lt;&gt;1,"",NOT(ISNA(VLOOKUP(P128,Mapping!$P:$P,1,FALSE))))</f>
        <v>0</v>
      </c>
      <c r="B128" s="180" t="str">
        <f t="shared" si="1"/>
        <v/>
      </c>
      <c r="E128" s="167">
        <v>1</v>
      </c>
      <c r="F128" s="170" t="s">
        <v>2855</v>
      </c>
      <c r="G128" s="169">
        <v>19283.555095671039</v>
      </c>
      <c r="H128" s="168" t="s">
        <v>6</v>
      </c>
      <c r="I128" s="168" t="s">
        <v>2855</v>
      </c>
      <c r="J128" s="169">
        <v>2054.2852070896179</v>
      </c>
      <c r="K128" s="169">
        <v>-632.66919793564512</v>
      </c>
      <c r="L128" s="168" t="s">
        <v>5</v>
      </c>
      <c r="M128" s="168" t="s">
        <v>21</v>
      </c>
      <c r="N128" s="168" t="s">
        <v>2829</v>
      </c>
      <c r="O128" s="168" t="s">
        <v>21</v>
      </c>
      <c r="P128" s="168" t="s">
        <v>2833</v>
      </c>
      <c r="Q128" s="168" t="s">
        <v>2834</v>
      </c>
      <c r="R128" s="168" t="s">
        <v>1259</v>
      </c>
      <c r="S128" s="168" t="s">
        <v>21</v>
      </c>
      <c r="T128" s="168" t="s">
        <v>1259</v>
      </c>
      <c r="U128" s="168" t="s">
        <v>1259</v>
      </c>
      <c r="V128" s="168" t="s">
        <v>2834</v>
      </c>
      <c r="W128" s="168" t="s">
        <v>1259</v>
      </c>
      <c r="X128" s="168" t="s">
        <v>21</v>
      </c>
      <c r="Y128" s="168" t="s">
        <v>1259</v>
      </c>
      <c r="Z128" s="168" t="s">
        <v>21</v>
      </c>
      <c r="AA128" s="168" t="s">
        <v>1259</v>
      </c>
      <c r="AB128" s="168" t="s">
        <v>1259</v>
      </c>
      <c r="AC128" s="168" t="s">
        <v>2857</v>
      </c>
      <c r="AD128" s="169">
        <v>2606.2694750442229</v>
      </c>
      <c r="AE128" s="168" t="s">
        <v>1259</v>
      </c>
      <c r="AF128" s="169">
        <v>2387.5420269226311</v>
      </c>
      <c r="AG128" s="169">
        <v>4253.3320702522797</v>
      </c>
      <c r="AH128" s="169">
        <v>1742.516948698405</v>
      </c>
      <c r="AI128" s="168" t="s">
        <v>21</v>
      </c>
      <c r="AJ128"/>
      <c r="AK128"/>
    </row>
    <row r="129" spans="1:37" hidden="1" x14ac:dyDescent="0.25">
      <c r="A129" s="179" t="b">
        <f>IF(E129&lt;&gt;1,"",NOT(ISNA(VLOOKUP(P129,Mapping!$P:$P,1,FALSE))))</f>
        <v>0</v>
      </c>
      <c r="B129" s="180" t="str">
        <f t="shared" si="1"/>
        <v/>
      </c>
      <c r="E129" s="167">
        <v>1</v>
      </c>
      <c r="F129" s="170" t="s">
        <v>2855</v>
      </c>
      <c r="G129" s="169">
        <v>21181.831549522671</v>
      </c>
      <c r="H129" s="168" t="s">
        <v>6</v>
      </c>
      <c r="I129" s="168" t="s">
        <v>2855</v>
      </c>
      <c r="J129" s="169">
        <v>2256.5093933854978</v>
      </c>
      <c r="K129" s="169">
        <v>-694.94926172886392</v>
      </c>
      <c r="L129" s="168" t="s">
        <v>5</v>
      </c>
      <c r="M129" s="168" t="s">
        <v>21</v>
      </c>
      <c r="N129" s="168" t="s">
        <v>2829</v>
      </c>
      <c r="O129" s="168" t="s">
        <v>21</v>
      </c>
      <c r="P129" s="168" t="s">
        <v>2841</v>
      </c>
      <c r="Q129" s="168" t="s">
        <v>2834</v>
      </c>
      <c r="R129" s="168" t="s">
        <v>1259</v>
      </c>
      <c r="S129" s="168" t="s">
        <v>21</v>
      </c>
      <c r="T129" s="168" t="s">
        <v>1259</v>
      </c>
      <c r="U129" s="168" t="s">
        <v>1259</v>
      </c>
      <c r="V129" s="168" t="s">
        <v>2834</v>
      </c>
      <c r="W129" s="168" t="s">
        <v>1259</v>
      </c>
      <c r="X129" s="168" t="s">
        <v>21</v>
      </c>
      <c r="Y129" s="168" t="s">
        <v>1259</v>
      </c>
      <c r="Z129" s="168" t="s">
        <v>21</v>
      </c>
      <c r="AA129" s="168" t="s">
        <v>1259</v>
      </c>
      <c r="AB129" s="168" t="s">
        <v>1259</v>
      </c>
      <c r="AC129" s="168" t="s">
        <v>2860</v>
      </c>
      <c r="AD129" s="169">
        <v>2862.8310868592121</v>
      </c>
      <c r="AE129" s="168" t="s">
        <v>1259</v>
      </c>
      <c r="AF129" s="169">
        <v>2622.5720714244271</v>
      </c>
      <c r="AG129" s="169">
        <v>4672.0308049676642</v>
      </c>
      <c r="AH129" s="169">
        <v>1914.050614443164</v>
      </c>
      <c r="AI129" s="168" t="s">
        <v>21</v>
      </c>
      <c r="AJ129"/>
      <c r="AK129"/>
    </row>
    <row r="130" spans="1:37" hidden="1" x14ac:dyDescent="0.25">
      <c r="A130" s="179" t="b">
        <f>IF(E130&lt;&gt;1,"",NOT(ISNA(VLOOKUP(P130,Mapping!$P:$P,1,FALSE))))</f>
        <v>0</v>
      </c>
      <c r="B130" s="180" t="str">
        <f t="shared" si="1"/>
        <v/>
      </c>
      <c r="E130" s="167">
        <v>1</v>
      </c>
      <c r="F130" s="170" t="s">
        <v>2855</v>
      </c>
      <c r="G130" s="169">
        <v>2848.6597798460239</v>
      </c>
      <c r="H130" s="168" t="s">
        <v>6</v>
      </c>
      <c r="I130" s="168" t="s">
        <v>2855</v>
      </c>
      <c r="J130" s="169">
        <v>303.46892036948918</v>
      </c>
      <c r="K130" s="169">
        <v>-93.460945824834141</v>
      </c>
      <c r="L130" s="168" t="s">
        <v>5</v>
      </c>
      <c r="M130" s="168" t="s">
        <v>21</v>
      </c>
      <c r="N130" s="168" t="s">
        <v>2829</v>
      </c>
      <c r="O130" s="168" t="s">
        <v>21</v>
      </c>
      <c r="P130" s="168" t="s">
        <v>2841</v>
      </c>
      <c r="Q130" s="168" t="s">
        <v>2834</v>
      </c>
      <c r="R130" s="168" t="s">
        <v>1259</v>
      </c>
      <c r="S130" s="168" t="s">
        <v>21</v>
      </c>
      <c r="T130" s="168" t="s">
        <v>1259</v>
      </c>
      <c r="U130" s="168" t="s">
        <v>1259</v>
      </c>
      <c r="V130" s="168" t="s">
        <v>2834</v>
      </c>
      <c r="W130" s="168" t="s">
        <v>1259</v>
      </c>
      <c r="X130" s="168" t="s">
        <v>21</v>
      </c>
      <c r="Y130" s="168" t="s">
        <v>1259</v>
      </c>
      <c r="Z130" s="168" t="s">
        <v>21</v>
      </c>
      <c r="AA130" s="168" t="s">
        <v>1259</v>
      </c>
      <c r="AB130" s="168" t="s">
        <v>1259</v>
      </c>
      <c r="AC130" s="168" t="s">
        <v>2861</v>
      </c>
      <c r="AD130" s="169">
        <v>385.01069912495348</v>
      </c>
      <c r="AE130" s="168" t="s">
        <v>1259</v>
      </c>
      <c r="AF130" s="169">
        <v>352.69922537848652</v>
      </c>
      <c r="AG130" s="169">
        <v>628.32273088362581</v>
      </c>
      <c r="AH130" s="169">
        <v>257.41300931442271</v>
      </c>
      <c r="AI130" s="168" t="s">
        <v>21</v>
      </c>
      <c r="AJ130"/>
      <c r="AK130"/>
    </row>
    <row r="131" spans="1:37" hidden="1" x14ac:dyDescent="0.25">
      <c r="A131" s="179" t="b">
        <f>IF(E131&lt;&gt;1,"",NOT(ISNA(VLOOKUP(P131,Mapping!$P:$P,1,FALSE))))</f>
        <v>0</v>
      </c>
      <c r="B131" s="180" t="str">
        <f t="shared" si="1"/>
        <v/>
      </c>
      <c r="E131" s="167">
        <v>1</v>
      </c>
      <c r="F131" s="170" t="s">
        <v>2855</v>
      </c>
      <c r="G131" s="169">
        <v>1132177.2273829521</v>
      </c>
      <c r="H131" s="168" t="s">
        <v>6</v>
      </c>
      <c r="I131" s="168" t="s">
        <v>2855</v>
      </c>
      <c r="J131" s="169">
        <v>120611.3145878715</v>
      </c>
      <c r="K131" s="169">
        <v>-37145.311371043579</v>
      </c>
      <c r="L131" s="168" t="s">
        <v>5</v>
      </c>
      <c r="M131" s="168" t="s">
        <v>21</v>
      </c>
      <c r="N131" s="168" t="s">
        <v>2829</v>
      </c>
      <c r="O131" s="168" t="s">
        <v>21</v>
      </c>
      <c r="P131" s="168" t="s">
        <v>2844</v>
      </c>
      <c r="Q131" s="168" t="s">
        <v>2834</v>
      </c>
      <c r="R131" s="168" t="s">
        <v>1259</v>
      </c>
      <c r="S131" s="168" t="s">
        <v>21</v>
      </c>
      <c r="T131" s="168" t="s">
        <v>1259</v>
      </c>
      <c r="U131" s="168" t="s">
        <v>1259</v>
      </c>
      <c r="V131" s="168" t="s">
        <v>2834</v>
      </c>
      <c r="W131" s="168" t="s">
        <v>1259</v>
      </c>
      <c r="X131" s="168" t="s">
        <v>21</v>
      </c>
      <c r="Y131" s="168" t="s">
        <v>1259</v>
      </c>
      <c r="Z131" s="168" t="s">
        <v>21</v>
      </c>
      <c r="AA131" s="168" t="s">
        <v>1259</v>
      </c>
      <c r="AB131" s="168" t="s">
        <v>1259</v>
      </c>
      <c r="AC131" s="168" t="s">
        <v>7519</v>
      </c>
      <c r="AD131" s="169">
        <v>153019.44757742301</v>
      </c>
      <c r="AE131" s="168" t="s">
        <v>1259</v>
      </c>
      <c r="AF131" s="169">
        <v>140177.50870576571</v>
      </c>
      <c r="AG131" s="169">
        <v>249721.88408963309</v>
      </c>
      <c r="AH131" s="169">
        <v>102306.7581603788</v>
      </c>
      <c r="AI131" s="168" t="s">
        <v>21</v>
      </c>
      <c r="AJ131"/>
      <c r="AK131"/>
    </row>
    <row r="132" spans="1:37" hidden="1" x14ac:dyDescent="0.25">
      <c r="A132" s="179" t="b">
        <f>IF(E132&lt;&gt;1,"",NOT(ISNA(VLOOKUP(P132,Mapping!$P:$P,1,FALSE))))</f>
        <v>0</v>
      </c>
      <c r="B132" s="180" t="str">
        <f t="shared" si="1"/>
        <v/>
      </c>
      <c r="E132" s="167">
        <v>1</v>
      </c>
      <c r="F132" s="170" t="s">
        <v>2855</v>
      </c>
      <c r="G132" s="169">
        <v>977987.47370649129</v>
      </c>
      <c r="H132" s="168" t="s">
        <v>6</v>
      </c>
      <c r="I132" s="168" t="s">
        <v>2855</v>
      </c>
      <c r="J132" s="169">
        <v>104185.4154997179</v>
      </c>
      <c r="K132" s="169">
        <v>-32086.539412014121</v>
      </c>
      <c r="L132" s="168" t="s">
        <v>5</v>
      </c>
      <c r="M132" s="168" t="s">
        <v>21</v>
      </c>
      <c r="N132" s="168" t="s">
        <v>2829</v>
      </c>
      <c r="O132" s="168" t="s">
        <v>21</v>
      </c>
      <c r="P132" s="168" t="s">
        <v>2846</v>
      </c>
      <c r="Q132" s="168" t="s">
        <v>2834</v>
      </c>
      <c r="R132" s="168" t="s">
        <v>1259</v>
      </c>
      <c r="S132" s="168" t="s">
        <v>21</v>
      </c>
      <c r="T132" s="168" t="s">
        <v>1259</v>
      </c>
      <c r="U132" s="168" t="s">
        <v>1259</v>
      </c>
      <c r="V132" s="168" t="s">
        <v>2834</v>
      </c>
      <c r="W132" s="168" t="s">
        <v>1259</v>
      </c>
      <c r="X132" s="168" t="s">
        <v>21</v>
      </c>
      <c r="Y132" s="168" t="s">
        <v>1259</v>
      </c>
      <c r="Z132" s="168" t="s">
        <v>21</v>
      </c>
      <c r="AA132" s="168" t="s">
        <v>1259</v>
      </c>
      <c r="AB132" s="168" t="s">
        <v>1259</v>
      </c>
      <c r="AC132" s="168" t="s">
        <v>2862</v>
      </c>
      <c r="AD132" s="169">
        <v>132179.9267329617</v>
      </c>
      <c r="AE132" s="168" t="s">
        <v>1259</v>
      </c>
      <c r="AF132" s="169">
        <v>121086.91492277379</v>
      </c>
      <c r="AG132" s="169">
        <v>215712.58336875029</v>
      </c>
      <c r="AH132" s="169">
        <v>88373.732960208319</v>
      </c>
      <c r="AI132" s="168" t="s">
        <v>21</v>
      </c>
      <c r="AJ132"/>
      <c r="AK132"/>
    </row>
    <row r="133" spans="1:37" hidden="1" x14ac:dyDescent="0.25">
      <c r="A133" s="179" t="b">
        <f>IF(E133&lt;&gt;1,"",NOT(ISNA(VLOOKUP(P133,Mapping!$P:$P,1,FALSE))))</f>
        <v>0</v>
      </c>
      <c r="B133" s="180" t="str">
        <f t="shared" si="1"/>
        <v/>
      </c>
      <c r="E133" s="167">
        <v>1</v>
      </c>
      <c r="F133" s="170" t="s">
        <v>2855</v>
      </c>
      <c r="G133" s="169">
        <v>1216441.9953117799</v>
      </c>
      <c r="H133" s="168" t="s">
        <v>6</v>
      </c>
      <c r="I133" s="168" t="s">
        <v>2855</v>
      </c>
      <c r="J133" s="169">
        <v>129588.0756351068</v>
      </c>
      <c r="K133" s="169">
        <v>-39909.932462707991</v>
      </c>
      <c r="L133" s="168" t="s">
        <v>5</v>
      </c>
      <c r="M133" s="168" t="s">
        <v>21</v>
      </c>
      <c r="N133" s="168" t="s">
        <v>2829</v>
      </c>
      <c r="O133" s="168" t="s">
        <v>21</v>
      </c>
      <c r="P133" s="168" t="s">
        <v>2847</v>
      </c>
      <c r="Q133" s="168" t="s">
        <v>2834</v>
      </c>
      <c r="R133" s="168" t="s">
        <v>1259</v>
      </c>
      <c r="S133" s="168" t="s">
        <v>21</v>
      </c>
      <c r="T133" s="168" t="s">
        <v>1259</v>
      </c>
      <c r="U133" s="168" t="s">
        <v>1259</v>
      </c>
      <c r="V133" s="168" t="s">
        <v>2834</v>
      </c>
      <c r="W133" s="168" t="s">
        <v>1259</v>
      </c>
      <c r="X133" s="168" t="s">
        <v>21</v>
      </c>
      <c r="Y133" s="168" t="s">
        <v>1259</v>
      </c>
      <c r="Z133" s="168" t="s">
        <v>21</v>
      </c>
      <c r="AA133" s="168" t="s">
        <v>1259</v>
      </c>
      <c r="AB133" s="168" t="s">
        <v>1259</v>
      </c>
      <c r="AC133" s="168" t="s">
        <v>7520</v>
      </c>
      <c r="AD133" s="169">
        <v>164408.25484791881</v>
      </c>
      <c r="AE133" s="168" t="s">
        <v>1259</v>
      </c>
      <c r="AF133" s="169">
        <v>150610.5265710305</v>
      </c>
      <c r="AG133" s="169">
        <v>268307.98183177109</v>
      </c>
      <c r="AH133" s="169">
        <v>109921.1625357983</v>
      </c>
      <c r="AI133" s="168" t="s">
        <v>21</v>
      </c>
      <c r="AJ133"/>
      <c r="AK133"/>
    </row>
    <row r="134" spans="1:37" hidden="1" x14ac:dyDescent="0.25">
      <c r="A134" s="179" t="b">
        <f>IF(E134&lt;&gt;1,"",NOT(ISNA(VLOOKUP(P134,Mapping!$P:$P,1,FALSE))))</f>
        <v>0</v>
      </c>
      <c r="B134" s="180" t="str">
        <f t="shared" si="1"/>
        <v/>
      </c>
      <c r="E134" s="167">
        <v>1</v>
      </c>
      <c r="F134" s="170" t="s">
        <v>2855</v>
      </c>
      <c r="G134" s="169">
        <v>1144736.850979897</v>
      </c>
      <c r="H134" s="168" t="s">
        <v>6</v>
      </c>
      <c r="I134" s="168" t="s">
        <v>2855</v>
      </c>
      <c r="J134" s="169">
        <v>121949.2965540502</v>
      </c>
      <c r="K134" s="169">
        <v>-37557.376830344547</v>
      </c>
      <c r="L134" s="168" t="s">
        <v>5</v>
      </c>
      <c r="M134" s="168" t="s">
        <v>21</v>
      </c>
      <c r="N134" s="168" t="s">
        <v>2829</v>
      </c>
      <c r="O134" s="168" t="s">
        <v>21</v>
      </c>
      <c r="P134" s="168" t="s">
        <v>2847</v>
      </c>
      <c r="Q134" s="168" t="s">
        <v>2834</v>
      </c>
      <c r="R134" s="168" t="s">
        <v>1259</v>
      </c>
      <c r="S134" s="168" t="s">
        <v>21</v>
      </c>
      <c r="T134" s="168" t="s">
        <v>1259</v>
      </c>
      <c r="U134" s="168" t="s">
        <v>1259</v>
      </c>
      <c r="V134" s="168" t="s">
        <v>2834</v>
      </c>
      <c r="W134" s="168" t="s">
        <v>1259</v>
      </c>
      <c r="X134" s="168" t="s">
        <v>21</v>
      </c>
      <c r="Y134" s="168" t="s">
        <v>1259</v>
      </c>
      <c r="Z134" s="168" t="s">
        <v>21</v>
      </c>
      <c r="AA134" s="168" t="s">
        <v>1259</v>
      </c>
      <c r="AB134" s="168" t="s">
        <v>1259</v>
      </c>
      <c r="AC134" s="168" t="s">
        <v>7521</v>
      </c>
      <c r="AD134" s="169">
        <v>154716.94388639499</v>
      </c>
      <c r="AE134" s="168" t="s">
        <v>1259</v>
      </c>
      <c r="AF134" s="169">
        <v>141732.54505830861</v>
      </c>
      <c r="AG134" s="169">
        <v>252492.13312152331</v>
      </c>
      <c r="AH134" s="169">
        <v>103441.6815123423</v>
      </c>
      <c r="AI134" s="168" t="s">
        <v>21</v>
      </c>
      <c r="AJ134"/>
      <c r="AK134"/>
    </row>
    <row r="135" spans="1:37" hidden="1" x14ac:dyDescent="0.25">
      <c r="A135" s="179" t="b">
        <f>IF(E135&lt;&gt;1,"",NOT(ISNA(VLOOKUP(P135,Mapping!$P:$P,1,FALSE))))</f>
        <v>0</v>
      </c>
      <c r="B135" s="180" t="str">
        <f t="shared" si="1"/>
        <v/>
      </c>
      <c r="E135" s="167">
        <v>1</v>
      </c>
      <c r="F135" s="170" t="s">
        <v>2855</v>
      </c>
      <c r="G135" s="169">
        <v>27223.543925471939</v>
      </c>
      <c r="H135" s="168" t="s">
        <v>6</v>
      </c>
      <c r="I135" s="168" t="s">
        <v>2855</v>
      </c>
      <c r="J135" s="169">
        <v>2900.1355451934319</v>
      </c>
      <c r="K135" s="169">
        <v>-893.17024868306771</v>
      </c>
      <c r="L135" s="168" t="s">
        <v>5</v>
      </c>
      <c r="M135" s="168" t="s">
        <v>21</v>
      </c>
      <c r="N135" s="168" t="s">
        <v>2829</v>
      </c>
      <c r="O135" s="168" t="s">
        <v>21</v>
      </c>
      <c r="P135" s="168" t="s">
        <v>2848</v>
      </c>
      <c r="Q135" s="168" t="s">
        <v>2834</v>
      </c>
      <c r="R135" s="168" t="s">
        <v>1259</v>
      </c>
      <c r="S135" s="168" t="s">
        <v>21</v>
      </c>
      <c r="T135" s="168" t="s">
        <v>1259</v>
      </c>
      <c r="U135" s="168" t="s">
        <v>1259</v>
      </c>
      <c r="V135" s="168" t="s">
        <v>2834</v>
      </c>
      <c r="W135" s="168" t="s">
        <v>1259</v>
      </c>
      <c r="X135" s="168" t="s">
        <v>21</v>
      </c>
      <c r="Y135" s="168" t="s">
        <v>1259</v>
      </c>
      <c r="Z135" s="168" t="s">
        <v>21</v>
      </c>
      <c r="AA135" s="168" t="s">
        <v>1259</v>
      </c>
      <c r="AB135" s="168" t="s">
        <v>1259</v>
      </c>
      <c r="AC135" s="168" t="s">
        <v>2863</v>
      </c>
      <c r="AD135" s="169">
        <v>3679.3989066575682</v>
      </c>
      <c r="AE135" s="168" t="s">
        <v>1259</v>
      </c>
      <c r="AF135" s="169">
        <v>3370.610601695003</v>
      </c>
      <c r="AG135" s="169">
        <v>6004.6382458867884</v>
      </c>
      <c r="AH135" s="169">
        <v>2459.9969486134578</v>
      </c>
      <c r="AI135" s="168" t="s">
        <v>21</v>
      </c>
      <c r="AJ135"/>
      <c r="AK135"/>
    </row>
    <row r="136" spans="1:37" hidden="1" x14ac:dyDescent="0.25">
      <c r="A136" s="179" t="b">
        <f>IF(E136&lt;&gt;1,"",NOT(ISNA(VLOOKUP(P136,Mapping!$P:$P,1,FALSE))))</f>
        <v>1</v>
      </c>
      <c r="B136" s="180" t="str">
        <f t="shared" si="1"/>
        <v/>
      </c>
      <c r="E136" s="167">
        <v>1</v>
      </c>
      <c r="F136" s="170" t="s">
        <v>2855</v>
      </c>
      <c r="G136" s="169">
        <v>435666.27063481603</v>
      </c>
      <c r="H136" s="168" t="s">
        <v>6</v>
      </c>
      <c r="I136" s="168" t="s">
        <v>2855</v>
      </c>
      <c r="J136" s="169">
        <v>46411.710421275871</v>
      </c>
      <c r="K136" s="169">
        <v>-14293.662586730159</v>
      </c>
      <c r="L136" s="168" t="s">
        <v>5</v>
      </c>
      <c r="M136" s="168" t="s">
        <v>21</v>
      </c>
      <c r="N136" s="168" t="s">
        <v>2829</v>
      </c>
      <c r="O136" s="168" t="s">
        <v>21</v>
      </c>
      <c r="P136" s="168" t="s">
        <v>183</v>
      </c>
      <c r="Q136" s="168" t="s">
        <v>2834</v>
      </c>
      <c r="R136" s="168" t="s">
        <v>1259</v>
      </c>
      <c r="S136" s="168" t="s">
        <v>21</v>
      </c>
      <c r="T136" s="168" t="s">
        <v>1259</v>
      </c>
      <c r="U136" s="168" t="s">
        <v>1259</v>
      </c>
      <c r="V136" s="168" t="s">
        <v>2834</v>
      </c>
      <c r="W136" s="168" t="s">
        <v>1259</v>
      </c>
      <c r="X136" s="168" t="s">
        <v>21</v>
      </c>
      <c r="Y136" s="168" t="s">
        <v>1259</v>
      </c>
      <c r="Z136" s="168" t="s">
        <v>21</v>
      </c>
      <c r="AA136" s="168" t="s">
        <v>1259</v>
      </c>
      <c r="AB136" s="168" t="s">
        <v>1259</v>
      </c>
      <c r="AC136" s="168" t="s">
        <v>7522</v>
      </c>
      <c r="AD136" s="169">
        <v>58882.488048937194</v>
      </c>
      <c r="AE136" s="168" t="s">
        <v>1259</v>
      </c>
      <c r="AF136" s="169">
        <v>53940.859229156282</v>
      </c>
      <c r="AG136" s="169">
        <v>96093.967716267158</v>
      </c>
      <c r="AH136" s="169">
        <v>39368.044781732897</v>
      </c>
      <c r="AI136" s="168" t="s">
        <v>21</v>
      </c>
      <c r="AJ136"/>
      <c r="AK136"/>
    </row>
    <row r="137" spans="1:37" hidden="1" x14ac:dyDescent="0.25">
      <c r="A137" s="179" t="b">
        <f>IF(E137&lt;&gt;1,"",NOT(ISNA(VLOOKUP(P137,Mapping!$P:$P,1,FALSE))))</f>
        <v>0</v>
      </c>
      <c r="B137" s="180" t="str">
        <f t="shared" si="1"/>
        <v/>
      </c>
      <c r="E137" s="167">
        <v>1</v>
      </c>
      <c r="F137" s="170" t="s">
        <v>2855</v>
      </c>
      <c r="G137" s="169">
        <v>2348.0030651976949</v>
      </c>
      <c r="H137" s="168" t="s">
        <v>6</v>
      </c>
      <c r="I137" s="168" t="s">
        <v>2855</v>
      </c>
      <c r="J137" s="169">
        <v>250.13375070655519</v>
      </c>
      <c r="K137" s="169">
        <v>-77.035028480953855</v>
      </c>
      <c r="L137" s="168" t="s">
        <v>5</v>
      </c>
      <c r="M137" s="168" t="s">
        <v>21</v>
      </c>
      <c r="N137" s="168" t="s">
        <v>2829</v>
      </c>
      <c r="O137" s="168" t="s">
        <v>21</v>
      </c>
      <c r="P137" s="168" t="s">
        <v>2849</v>
      </c>
      <c r="Q137" s="168" t="s">
        <v>2834</v>
      </c>
      <c r="R137" s="168" t="s">
        <v>1259</v>
      </c>
      <c r="S137" s="168" t="s">
        <v>21</v>
      </c>
      <c r="T137" s="168" t="s">
        <v>1259</v>
      </c>
      <c r="U137" s="168" t="s">
        <v>1259</v>
      </c>
      <c r="V137" s="168" t="s">
        <v>2834</v>
      </c>
      <c r="W137" s="168" t="s">
        <v>1259</v>
      </c>
      <c r="X137" s="168" t="s">
        <v>21</v>
      </c>
      <c r="Y137" s="168" t="s">
        <v>1259</v>
      </c>
      <c r="Z137" s="168" t="s">
        <v>21</v>
      </c>
      <c r="AA137" s="168" t="s">
        <v>1259</v>
      </c>
      <c r="AB137" s="168" t="s">
        <v>1259</v>
      </c>
      <c r="AC137" s="168" t="s">
        <v>2866</v>
      </c>
      <c r="AD137" s="169">
        <v>317.34442564010322</v>
      </c>
      <c r="AE137" s="168" t="s">
        <v>1259</v>
      </c>
      <c r="AF137" s="169">
        <v>290.71174737697271</v>
      </c>
      <c r="AG137" s="169">
        <v>517.89396139397331</v>
      </c>
      <c r="AH137" s="169">
        <v>212.17224295022609</v>
      </c>
      <c r="AI137" s="168" t="s">
        <v>21</v>
      </c>
      <c r="AJ137"/>
      <c r="AK137"/>
    </row>
    <row r="138" spans="1:37" hidden="1" x14ac:dyDescent="0.25">
      <c r="A138" s="179" t="b">
        <f>IF(E138&lt;&gt;1,"",NOT(ISNA(VLOOKUP(P138,Mapping!$P:$P,1,FALSE))))</f>
        <v>0</v>
      </c>
      <c r="B138" s="180" t="str">
        <f t="shared" si="1"/>
        <v/>
      </c>
      <c r="E138" s="167">
        <v>1</v>
      </c>
      <c r="F138" s="170" t="s">
        <v>2855</v>
      </c>
      <c r="G138" s="169">
        <v>30813.12488736667</v>
      </c>
      <c r="H138" s="168" t="s">
        <v>6</v>
      </c>
      <c r="I138" s="168" t="s">
        <v>2855</v>
      </c>
      <c r="J138" s="169">
        <v>3282.535109645436</v>
      </c>
      <c r="K138" s="169">
        <v>-1010.939886948412</v>
      </c>
      <c r="L138" s="168" t="s">
        <v>5</v>
      </c>
      <c r="M138" s="168" t="s">
        <v>21</v>
      </c>
      <c r="N138" s="168" t="s">
        <v>2829</v>
      </c>
      <c r="O138" s="168" t="s">
        <v>21</v>
      </c>
      <c r="P138" s="168" t="s">
        <v>2849</v>
      </c>
      <c r="Q138" s="168" t="s">
        <v>2834</v>
      </c>
      <c r="R138" s="168" t="s">
        <v>1259</v>
      </c>
      <c r="S138" s="168" t="s">
        <v>21</v>
      </c>
      <c r="T138" s="168" t="s">
        <v>1259</v>
      </c>
      <c r="U138" s="168" t="s">
        <v>1259</v>
      </c>
      <c r="V138" s="168" t="s">
        <v>2834</v>
      </c>
      <c r="W138" s="168" t="s">
        <v>1259</v>
      </c>
      <c r="X138" s="168" t="s">
        <v>21</v>
      </c>
      <c r="Y138" s="168" t="s">
        <v>1259</v>
      </c>
      <c r="Z138" s="168" t="s">
        <v>21</v>
      </c>
      <c r="AA138" s="168" t="s">
        <v>1259</v>
      </c>
      <c r="AB138" s="168" t="s">
        <v>1259</v>
      </c>
      <c r="AC138" s="168" t="s">
        <v>2864</v>
      </c>
      <c r="AD138" s="169">
        <v>4164.5488306612779</v>
      </c>
      <c r="AE138" s="168" t="s">
        <v>1259</v>
      </c>
      <c r="AF138" s="169">
        <v>3815.045010342455</v>
      </c>
      <c r="AG138" s="169">
        <v>6796.3843605553084</v>
      </c>
      <c r="AH138" s="169">
        <v>2784.3617057235638</v>
      </c>
      <c r="AI138" s="168" t="s">
        <v>21</v>
      </c>
      <c r="AJ138"/>
      <c r="AK138"/>
    </row>
    <row r="139" spans="1:37" hidden="1" x14ac:dyDescent="0.25">
      <c r="A139" s="179" t="b">
        <f>IF(E139&lt;&gt;1,"",NOT(ISNA(VLOOKUP(P139,Mapping!$P:$P,1,FALSE))))</f>
        <v>0</v>
      </c>
      <c r="B139" s="180" t="str">
        <f t="shared" si="1"/>
        <v/>
      </c>
      <c r="E139" s="167">
        <v>1</v>
      </c>
      <c r="F139" s="170" t="s">
        <v>2855</v>
      </c>
      <c r="G139" s="169">
        <v>146106.967051571</v>
      </c>
      <c r="H139" s="168" t="s">
        <v>6</v>
      </c>
      <c r="I139" s="168" t="s">
        <v>2855</v>
      </c>
      <c r="J139" s="169">
        <v>15564.83644108507</v>
      </c>
      <c r="K139" s="169">
        <v>-4793.5858921614727</v>
      </c>
      <c r="L139" s="168" t="s">
        <v>5</v>
      </c>
      <c r="M139" s="168" t="s">
        <v>21</v>
      </c>
      <c r="N139" s="168" t="s">
        <v>2829</v>
      </c>
      <c r="O139" s="168" t="s">
        <v>21</v>
      </c>
      <c r="P139" s="168" t="s">
        <v>2849</v>
      </c>
      <c r="Q139" s="168" t="s">
        <v>2834</v>
      </c>
      <c r="R139" s="168" t="s">
        <v>1259</v>
      </c>
      <c r="S139" s="168" t="s">
        <v>21</v>
      </c>
      <c r="T139" s="168" t="s">
        <v>1259</v>
      </c>
      <c r="U139" s="168" t="s">
        <v>1259</v>
      </c>
      <c r="V139" s="168" t="s">
        <v>2834</v>
      </c>
      <c r="W139" s="168" t="s">
        <v>1259</v>
      </c>
      <c r="X139" s="168" t="s">
        <v>21</v>
      </c>
      <c r="Y139" s="168" t="s">
        <v>1259</v>
      </c>
      <c r="Z139" s="168" t="s">
        <v>21</v>
      </c>
      <c r="AA139" s="168" t="s">
        <v>1259</v>
      </c>
      <c r="AB139" s="168" t="s">
        <v>1259</v>
      </c>
      <c r="AC139" s="168" t="s">
        <v>2867</v>
      </c>
      <c r="AD139" s="169">
        <v>19747.091572512199</v>
      </c>
      <c r="AE139" s="168" t="s">
        <v>1259</v>
      </c>
      <c r="AF139" s="169">
        <v>18089.845079455092</v>
      </c>
      <c r="AG139" s="169">
        <v>32226.497944211911</v>
      </c>
      <c r="AH139" s="169">
        <v>13202.641584872241</v>
      </c>
      <c r="AI139" s="168" t="s">
        <v>21</v>
      </c>
      <c r="AJ139"/>
      <c r="AK139"/>
    </row>
    <row r="140" spans="1:37" hidden="1" x14ac:dyDescent="0.25">
      <c r="A140" s="179" t="b">
        <f>IF(E140&lt;&gt;1,"",NOT(ISNA(VLOOKUP(P140,Mapping!$P:$P,1,FALSE))))</f>
        <v>0</v>
      </c>
      <c r="B140" s="180" t="str">
        <f t="shared" si="1"/>
        <v/>
      </c>
      <c r="E140" s="167">
        <v>1</v>
      </c>
      <c r="F140" s="170" t="s">
        <v>2855</v>
      </c>
      <c r="G140" s="169">
        <v>6977.519319217171</v>
      </c>
      <c r="H140" s="168" t="s">
        <v>6</v>
      </c>
      <c r="I140" s="168" t="s">
        <v>2855</v>
      </c>
      <c r="J140" s="169">
        <v>743.31805771995141</v>
      </c>
      <c r="K140" s="169">
        <v>-228.92363619510169</v>
      </c>
      <c r="L140" s="168" t="s">
        <v>5</v>
      </c>
      <c r="M140" s="168" t="s">
        <v>21</v>
      </c>
      <c r="N140" s="168" t="s">
        <v>2829</v>
      </c>
      <c r="O140" s="168" t="s">
        <v>21</v>
      </c>
      <c r="P140" s="168" t="s">
        <v>2849</v>
      </c>
      <c r="Q140" s="168" t="s">
        <v>2834</v>
      </c>
      <c r="R140" s="168" t="s">
        <v>1259</v>
      </c>
      <c r="S140" s="168" t="s">
        <v>21</v>
      </c>
      <c r="T140" s="168" t="s">
        <v>1259</v>
      </c>
      <c r="U140" s="168" t="s">
        <v>1259</v>
      </c>
      <c r="V140" s="168" t="s">
        <v>2834</v>
      </c>
      <c r="W140" s="168" t="s">
        <v>1259</v>
      </c>
      <c r="X140" s="168" t="s">
        <v>21</v>
      </c>
      <c r="Y140" s="168" t="s">
        <v>1259</v>
      </c>
      <c r="Z140" s="168" t="s">
        <v>21</v>
      </c>
      <c r="AA140" s="168" t="s">
        <v>1259</v>
      </c>
      <c r="AB140" s="168" t="s">
        <v>1259</v>
      </c>
      <c r="AC140" s="168" t="s">
        <v>2865</v>
      </c>
      <c r="AD140" s="169">
        <v>943.0468356578823</v>
      </c>
      <c r="AE140" s="168" t="s">
        <v>1259</v>
      </c>
      <c r="AF140" s="169">
        <v>863.90297513322002</v>
      </c>
      <c r="AG140" s="169">
        <v>1539.0163558530539</v>
      </c>
      <c r="AH140" s="169">
        <v>630.50851429028717</v>
      </c>
      <c r="AI140" s="168" t="s">
        <v>21</v>
      </c>
      <c r="AJ140"/>
      <c r="AK140"/>
    </row>
    <row r="141" spans="1:37" hidden="1" x14ac:dyDescent="0.25">
      <c r="A141" s="179" t="b">
        <f>IF(E141&lt;&gt;1,"",NOT(ISNA(VLOOKUP(P141,Mapping!$P:$P,1,FALSE))))</f>
        <v>0</v>
      </c>
      <c r="B141" s="180" t="str">
        <f t="shared" si="1"/>
        <v/>
      </c>
      <c r="E141" s="167">
        <v>1</v>
      </c>
      <c r="F141" s="170" t="s">
        <v>2855</v>
      </c>
      <c r="G141" s="169">
        <v>7639.5154953387382</v>
      </c>
      <c r="H141" s="168" t="s">
        <v>6</v>
      </c>
      <c r="I141" s="168" t="s">
        <v>2855</v>
      </c>
      <c r="J141" s="169">
        <v>813.84078783944597</v>
      </c>
      <c r="K141" s="169">
        <v>-250.6428984216669</v>
      </c>
      <c r="L141" s="168" t="s">
        <v>5</v>
      </c>
      <c r="M141" s="168" t="s">
        <v>21</v>
      </c>
      <c r="N141" s="168" t="s">
        <v>2829</v>
      </c>
      <c r="O141" s="168" t="s">
        <v>21</v>
      </c>
      <c r="P141" s="168" t="s">
        <v>2849</v>
      </c>
      <c r="Q141" s="168" t="s">
        <v>2834</v>
      </c>
      <c r="R141" s="168" t="s">
        <v>1259</v>
      </c>
      <c r="S141" s="168" t="s">
        <v>21</v>
      </c>
      <c r="T141" s="168" t="s">
        <v>1259</v>
      </c>
      <c r="U141" s="168" t="s">
        <v>1259</v>
      </c>
      <c r="V141" s="168" t="s">
        <v>2834</v>
      </c>
      <c r="W141" s="168" t="s">
        <v>1259</v>
      </c>
      <c r="X141" s="168" t="s">
        <v>21</v>
      </c>
      <c r="Y141" s="168" t="s">
        <v>1259</v>
      </c>
      <c r="Z141" s="168" t="s">
        <v>21</v>
      </c>
      <c r="AA141" s="168" t="s">
        <v>1259</v>
      </c>
      <c r="AB141" s="168" t="s">
        <v>1259</v>
      </c>
      <c r="AC141" s="168" t="s">
        <v>2868</v>
      </c>
      <c r="AD141" s="169">
        <v>1032.518948961768</v>
      </c>
      <c r="AE141" s="168" t="s">
        <v>1259</v>
      </c>
      <c r="AF141" s="169">
        <v>945.86626895071367</v>
      </c>
      <c r="AG141" s="169">
        <v>1685.0314216597901</v>
      </c>
      <c r="AH141" s="169">
        <v>690.32837381008812</v>
      </c>
      <c r="AI141" s="168" t="s">
        <v>21</v>
      </c>
      <c r="AJ141"/>
      <c r="AK141"/>
    </row>
    <row r="142" spans="1:37" hidden="1" x14ac:dyDescent="0.25">
      <c r="A142" s="179" t="b">
        <f>IF(E142&lt;&gt;1,"",NOT(ISNA(VLOOKUP(P142,Mapping!$P:$P,1,FALSE))))</f>
        <v>0</v>
      </c>
      <c r="B142" s="180" t="str">
        <f t="shared" si="1"/>
        <v/>
      </c>
      <c r="E142" s="167">
        <v>1</v>
      </c>
      <c r="F142" s="170" t="s">
        <v>2855</v>
      </c>
      <c r="G142" s="169">
        <v>2871.2460355615071</v>
      </c>
      <c r="H142" s="168" t="s">
        <v>6</v>
      </c>
      <c r="I142" s="168" t="s">
        <v>2855</v>
      </c>
      <c r="J142" s="169">
        <v>305.8750436579424</v>
      </c>
      <c r="K142" s="169">
        <v>-94.201972477699215</v>
      </c>
      <c r="L142" s="168" t="s">
        <v>5</v>
      </c>
      <c r="M142" s="168" t="s">
        <v>21</v>
      </c>
      <c r="N142" s="168" t="s">
        <v>2829</v>
      </c>
      <c r="O142" s="168" t="s">
        <v>21</v>
      </c>
      <c r="P142" s="168" t="s">
        <v>2850</v>
      </c>
      <c r="Q142" s="168" t="s">
        <v>2834</v>
      </c>
      <c r="R142" s="168" t="s">
        <v>1259</v>
      </c>
      <c r="S142" s="168" t="s">
        <v>21</v>
      </c>
      <c r="T142" s="168" t="s">
        <v>1259</v>
      </c>
      <c r="U142" s="168" t="s">
        <v>1259</v>
      </c>
      <c r="V142" s="168" t="s">
        <v>2834</v>
      </c>
      <c r="W142" s="168" t="s">
        <v>1259</v>
      </c>
      <c r="X142" s="168" t="s">
        <v>21</v>
      </c>
      <c r="Y142" s="168" t="s">
        <v>1259</v>
      </c>
      <c r="Z142" s="168" t="s">
        <v>21</v>
      </c>
      <c r="AA142" s="168" t="s">
        <v>1259</v>
      </c>
      <c r="AB142" s="168" t="s">
        <v>1259</v>
      </c>
      <c r="AC142" s="168" t="s">
        <v>2892</v>
      </c>
      <c r="AD142" s="169">
        <v>388.06334520264772</v>
      </c>
      <c r="AE142" s="168" t="s">
        <v>1259</v>
      </c>
      <c r="AF142" s="169">
        <v>355.49568248839199</v>
      </c>
      <c r="AG142" s="169">
        <v>633.30453249152288</v>
      </c>
      <c r="AH142" s="169">
        <v>259.45396769562421</v>
      </c>
      <c r="AI142" s="168" t="s">
        <v>21</v>
      </c>
      <c r="AJ142"/>
      <c r="AK142"/>
    </row>
    <row r="143" spans="1:37" hidden="1" x14ac:dyDescent="0.25">
      <c r="A143" s="179" t="b">
        <f>IF(E143&lt;&gt;1,"",NOT(ISNA(VLOOKUP(P143,Mapping!$P:$P,1,FALSE))))</f>
        <v>0</v>
      </c>
      <c r="B143" s="180" t="str">
        <f t="shared" si="1"/>
        <v/>
      </c>
      <c r="E143" s="167">
        <v>1</v>
      </c>
      <c r="F143" s="170" t="s">
        <v>2855</v>
      </c>
      <c r="G143" s="169">
        <v>1509.980016933973</v>
      </c>
      <c r="H143" s="168" t="s">
        <v>6</v>
      </c>
      <c r="I143" s="168" t="s">
        <v>2855</v>
      </c>
      <c r="J143" s="169">
        <v>160.85880411567541</v>
      </c>
      <c r="K143" s="169">
        <v>-49.540545893787382</v>
      </c>
      <c r="L143" s="168" t="s">
        <v>5</v>
      </c>
      <c r="M143" s="168" t="s">
        <v>21</v>
      </c>
      <c r="N143" s="168" t="s">
        <v>2829</v>
      </c>
      <c r="O143" s="168" t="s">
        <v>21</v>
      </c>
      <c r="P143" s="168" t="s">
        <v>2850</v>
      </c>
      <c r="Q143" s="168" t="s">
        <v>2834</v>
      </c>
      <c r="R143" s="168" t="s">
        <v>1259</v>
      </c>
      <c r="S143" s="168" t="s">
        <v>21</v>
      </c>
      <c r="T143" s="168" t="s">
        <v>1259</v>
      </c>
      <c r="U143" s="168" t="s">
        <v>1259</v>
      </c>
      <c r="V143" s="168" t="s">
        <v>2834</v>
      </c>
      <c r="W143" s="168" t="s">
        <v>1259</v>
      </c>
      <c r="X143" s="168" t="s">
        <v>21</v>
      </c>
      <c r="Y143" s="168" t="s">
        <v>1259</v>
      </c>
      <c r="Z143" s="168" t="s">
        <v>21</v>
      </c>
      <c r="AA143" s="168" t="s">
        <v>1259</v>
      </c>
      <c r="AB143" s="168" t="s">
        <v>1259</v>
      </c>
      <c r="AC143" s="168" t="s">
        <v>2869</v>
      </c>
      <c r="AD143" s="169">
        <v>204.08139508182401</v>
      </c>
      <c r="AE143" s="168" t="s">
        <v>1259</v>
      </c>
      <c r="AF143" s="169">
        <v>186.95415510040061</v>
      </c>
      <c r="AG143" s="169">
        <v>333.05302884254547</v>
      </c>
      <c r="AH143" s="169">
        <v>136.4460940241261</v>
      </c>
      <c r="AI143" s="168" t="s">
        <v>21</v>
      </c>
      <c r="AJ143"/>
      <c r="AK143"/>
    </row>
    <row r="144" spans="1:37" hidden="1" x14ac:dyDescent="0.25">
      <c r="A144" s="179" t="b">
        <f>IF(E144&lt;&gt;1,"",NOT(ISNA(VLOOKUP(P144,Mapping!$P:$P,1,FALSE))))</f>
        <v>0</v>
      </c>
      <c r="B144" s="180" t="str">
        <f t="shared" si="1"/>
        <v/>
      </c>
      <c r="E144" s="167">
        <v>1</v>
      </c>
      <c r="F144" s="170" t="s">
        <v>2855</v>
      </c>
      <c r="G144" s="169">
        <v>1994.95006943159</v>
      </c>
      <c r="H144" s="168" t="s">
        <v>6</v>
      </c>
      <c r="I144" s="168" t="s">
        <v>2855</v>
      </c>
      <c r="J144" s="169">
        <v>212.52286708459289</v>
      </c>
      <c r="K144" s="169">
        <v>-65.451803574968494</v>
      </c>
      <c r="L144" s="168" t="s">
        <v>5</v>
      </c>
      <c r="M144" s="168" t="s">
        <v>21</v>
      </c>
      <c r="N144" s="168" t="s">
        <v>2829</v>
      </c>
      <c r="O144" s="168" t="s">
        <v>21</v>
      </c>
      <c r="P144" s="168" t="s">
        <v>2850</v>
      </c>
      <c r="Q144" s="168" t="s">
        <v>2834</v>
      </c>
      <c r="R144" s="168" t="s">
        <v>1259</v>
      </c>
      <c r="S144" s="168" t="s">
        <v>21</v>
      </c>
      <c r="T144" s="168" t="s">
        <v>1259</v>
      </c>
      <c r="U144" s="168" t="s">
        <v>1259</v>
      </c>
      <c r="V144" s="168" t="s">
        <v>2834</v>
      </c>
      <c r="W144" s="168" t="s">
        <v>1259</v>
      </c>
      <c r="X144" s="168" t="s">
        <v>21</v>
      </c>
      <c r="Y144" s="168" t="s">
        <v>1259</v>
      </c>
      <c r="Z144" s="168" t="s">
        <v>21</v>
      </c>
      <c r="AA144" s="168" t="s">
        <v>1259</v>
      </c>
      <c r="AB144" s="168" t="s">
        <v>1259</v>
      </c>
      <c r="AC144" s="168" t="s">
        <v>2882</v>
      </c>
      <c r="AD144" s="169">
        <v>269.62753726692762</v>
      </c>
      <c r="AE144" s="168" t="s">
        <v>1259</v>
      </c>
      <c r="AF144" s="169">
        <v>246.99943079735269</v>
      </c>
      <c r="AG144" s="169">
        <v>440.02182516491598</v>
      </c>
      <c r="AH144" s="169">
        <v>180.2693689283453</v>
      </c>
      <c r="AI144" s="168" t="s">
        <v>21</v>
      </c>
      <c r="AJ144"/>
      <c r="AK144"/>
    </row>
    <row r="145" spans="1:37" hidden="1" x14ac:dyDescent="0.25">
      <c r="A145" s="179" t="b">
        <f>IF(E145&lt;&gt;1,"",NOT(ISNA(VLOOKUP(P145,Mapping!$P:$P,1,FALSE))))</f>
        <v>0</v>
      </c>
      <c r="B145" s="180" t="str">
        <f t="shared" si="1"/>
        <v/>
      </c>
      <c r="E145" s="167">
        <v>1</v>
      </c>
      <c r="F145" s="170" t="s">
        <v>2855</v>
      </c>
      <c r="G145" s="169">
        <v>796.08620829761571</v>
      </c>
      <c r="H145" s="168" t="s">
        <v>6</v>
      </c>
      <c r="I145" s="168" t="s">
        <v>2855</v>
      </c>
      <c r="J145" s="169">
        <v>84.807397451364224</v>
      </c>
      <c r="K145" s="169">
        <v>-26.118587594065989</v>
      </c>
      <c r="L145" s="168" t="s">
        <v>5</v>
      </c>
      <c r="M145" s="168" t="s">
        <v>21</v>
      </c>
      <c r="N145" s="168" t="s">
        <v>2829</v>
      </c>
      <c r="O145" s="168" t="s">
        <v>21</v>
      </c>
      <c r="P145" s="168" t="s">
        <v>2850</v>
      </c>
      <c r="Q145" s="168" t="s">
        <v>2834</v>
      </c>
      <c r="R145" s="168" t="s">
        <v>1259</v>
      </c>
      <c r="S145" s="168" t="s">
        <v>21</v>
      </c>
      <c r="T145" s="168" t="s">
        <v>1259</v>
      </c>
      <c r="U145" s="168" t="s">
        <v>1259</v>
      </c>
      <c r="V145" s="168" t="s">
        <v>2834</v>
      </c>
      <c r="W145" s="168" t="s">
        <v>1259</v>
      </c>
      <c r="X145" s="168" t="s">
        <v>21</v>
      </c>
      <c r="Y145" s="168" t="s">
        <v>1259</v>
      </c>
      <c r="Z145" s="168" t="s">
        <v>21</v>
      </c>
      <c r="AA145" s="168" t="s">
        <v>1259</v>
      </c>
      <c r="AB145" s="168" t="s">
        <v>1259</v>
      </c>
      <c r="AC145" s="168" t="s">
        <v>2893</v>
      </c>
      <c r="AD145" s="169">
        <v>107.59505567806551</v>
      </c>
      <c r="AE145" s="168" t="s">
        <v>1259</v>
      </c>
      <c r="AF145" s="169">
        <v>98.565294103405563</v>
      </c>
      <c r="AG145" s="169">
        <v>175.59101439743921</v>
      </c>
      <c r="AH145" s="169">
        <v>71.936616650892006</v>
      </c>
      <c r="AI145" s="168" t="s">
        <v>21</v>
      </c>
      <c r="AJ145"/>
      <c r="AK145"/>
    </row>
    <row r="146" spans="1:37" hidden="1" x14ac:dyDescent="0.25">
      <c r="A146" s="179" t="b">
        <f>IF(E146&lt;&gt;1,"",NOT(ISNA(VLOOKUP(P146,Mapping!$P:$P,1,FALSE))))</f>
        <v>0</v>
      </c>
      <c r="B146" s="180" t="str">
        <f t="shared" si="1"/>
        <v/>
      </c>
      <c r="E146" s="167">
        <v>1</v>
      </c>
      <c r="F146" s="170" t="s">
        <v>2855</v>
      </c>
      <c r="G146" s="169">
        <v>1570.2523285342779</v>
      </c>
      <c r="H146" s="168" t="s">
        <v>6</v>
      </c>
      <c r="I146" s="168" t="s">
        <v>2855</v>
      </c>
      <c r="J146" s="169">
        <v>167.27963873373861</v>
      </c>
      <c r="K146" s="169">
        <v>-51.518004658455389</v>
      </c>
      <c r="L146" s="168" t="s">
        <v>5</v>
      </c>
      <c r="M146" s="168" t="s">
        <v>21</v>
      </c>
      <c r="N146" s="168" t="s">
        <v>2829</v>
      </c>
      <c r="O146" s="168" t="s">
        <v>21</v>
      </c>
      <c r="P146" s="168" t="s">
        <v>2850</v>
      </c>
      <c r="Q146" s="168" t="s">
        <v>2834</v>
      </c>
      <c r="R146" s="168" t="s">
        <v>1259</v>
      </c>
      <c r="S146" s="168" t="s">
        <v>21</v>
      </c>
      <c r="T146" s="168" t="s">
        <v>1259</v>
      </c>
      <c r="U146" s="168" t="s">
        <v>1259</v>
      </c>
      <c r="V146" s="168" t="s">
        <v>2834</v>
      </c>
      <c r="W146" s="168" t="s">
        <v>1259</v>
      </c>
      <c r="X146" s="168" t="s">
        <v>21</v>
      </c>
      <c r="Y146" s="168" t="s">
        <v>1259</v>
      </c>
      <c r="Z146" s="168" t="s">
        <v>21</v>
      </c>
      <c r="AA146" s="168" t="s">
        <v>1259</v>
      </c>
      <c r="AB146" s="168" t="s">
        <v>1259</v>
      </c>
      <c r="AC146" s="168" t="s">
        <v>2885</v>
      </c>
      <c r="AD146" s="169">
        <v>212.22750118803131</v>
      </c>
      <c r="AE146" s="168" t="s">
        <v>1259</v>
      </c>
      <c r="AF146" s="169">
        <v>194.416610871215</v>
      </c>
      <c r="AG146" s="169">
        <v>346.34716234676489</v>
      </c>
      <c r="AH146" s="169">
        <v>141.8924717267698</v>
      </c>
      <c r="AI146" s="168" t="s">
        <v>21</v>
      </c>
      <c r="AJ146"/>
      <c r="AK146"/>
    </row>
    <row r="147" spans="1:37" hidden="1" x14ac:dyDescent="0.25">
      <c r="A147" s="179" t="b">
        <f>IF(E147&lt;&gt;1,"",NOT(ISNA(VLOOKUP(P147,Mapping!$P:$P,1,FALSE))))</f>
        <v>0</v>
      </c>
      <c r="B147" s="180" t="str">
        <f t="shared" si="1"/>
        <v/>
      </c>
      <c r="E147" s="167">
        <v>1</v>
      </c>
      <c r="F147" s="170" t="s">
        <v>2855</v>
      </c>
      <c r="G147" s="169">
        <v>1323.8971854353449</v>
      </c>
      <c r="H147" s="168" t="s">
        <v>6</v>
      </c>
      <c r="I147" s="168" t="s">
        <v>2855</v>
      </c>
      <c r="J147" s="169">
        <v>141.03532207906761</v>
      </c>
      <c r="K147" s="169">
        <v>-43.435402149817712</v>
      </c>
      <c r="L147" s="168" t="s">
        <v>5</v>
      </c>
      <c r="M147" s="168" t="s">
        <v>21</v>
      </c>
      <c r="N147" s="168" t="s">
        <v>2829</v>
      </c>
      <c r="O147" s="168" t="s">
        <v>21</v>
      </c>
      <c r="P147" s="168" t="s">
        <v>2850</v>
      </c>
      <c r="Q147" s="168" t="s">
        <v>2834</v>
      </c>
      <c r="R147" s="168" t="s">
        <v>1259</v>
      </c>
      <c r="S147" s="168" t="s">
        <v>21</v>
      </c>
      <c r="T147" s="168" t="s">
        <v>1259</v>
      </c>
      <c r="U147" s="168" t="s">
        <v>1259</v>
      </c>
      <c r="V147" s="168" t="s">
        <v>2834</v>
      </c>
      <c r="W147" s="168" t="s">
        <v>1259</v>
      </c>
      <c r="X147" s="168" t="s">
        <v>21</v>
      </c>
      <c r="Y147" s="168" t="s">
        <v>1259</v>
      </c>
      <c r="Z147" s="168" t="s">
        <v>21</v>
      </c>
      <c r="AA147" s="168" t="s">
        <v>1259</v>
      </c>
      <c r="AB147" s="168" t="s">
        <v>1259</v>
      </c>
      <c r="AC147" s="168" t="s">
        <v>2894</v>
      </c>
      <c r="AD147" s="169">
        <v>178.93136433497571</v>
      </c>
      <c r="AE147" s="168" t="s">
        <v>1259</v>
      </c>
      <c r="AF147" s="169">
        <v>163.91480481008651</v>
      </c>
      <c r="AG147" s="169">
        <v>292.00914087636119</v>
      </c>
      <c r="AH147" s="169">
        <v>119.6311194958587</v>
      </c>
      <c r="AI147" s="168" t="s">
        <v>21</v>
      </c>
      <c r="AJ147"/>
      <c r="AK147"/>
    </row>
    <row r="148" spans="1:37" hidden="1" x14ac:dyDescent="0.25">
      <c r="A148" s="179" t="b">
        <f>IF(E148&lt;&gt;1,"",NOT(ISNA(VLOOKUP(P148,Mapping!$P:$P,1,FALSE))))</f>
        <v>0</v>
      </c>
      <c r="B148" s="180" t="str">
        <f t="shared" si="1"/>
        <v/>
      </c>
      <c r="E148" s="167">
        <v>1</v>
      </c>
      <c r="F148" s="170" t="s">
        <v>2855</v>
      </c>
      <c r="G148" s="169">
        <v>3711.902032174085</v>
      </c>
      <c r="H148" s="168" t="s">
        <v>6</v>
      </c>
      <c r="I148" s="168" t="s">
        <v>2855</v>
      </c>
      <c r="J148" s="169">
        <v>395.43047934003181</v>
      </c>
      <c r="K148" s="169">
        <v>-121.7828387898486</v>
      </c>
      <c r="L148" s="168" t="s">
        <v>5</v>
      </c>
      <c r="M148" s="168" t="s">
        <v>21</v>
      </c>
      <c r="N148" s="168" t="s">
        <v>2829</v>
      </c>
      <c r="O148" s="168" t="s">
        <v>21</v>
      </c>
      <c r="P148" s="168" t="s">
        <v>2850</v>
      </c>
      <c r="Q148" s="168" t="s">
        <v>2834</v>
      </c>
      <c r="R148" s="168" t="s">
        <v>1259</v>
      </c>
      <c r="S148" s="168" t="s">
        <v>21</v>
      </c>
      <c r="T148" s="168" t="s">
        <v>1259</v>
      </c>
      <c r="U148" s="168" t="s">
        <v>1259</v>
      </c>
      <c r="V148" s="168" t="s">
        <v>2834</v>
      </c>
      <c r="W148" s="168" t="s">
        <v>1259</v>
      </c>
      <c r="X148" s="168" t="s">
        <v>21</v>
      </c>
      <c r="Y148" s="168" t="s">
        <v>1259</v>
      </c>
      <c r="Z148" s="168" t="s">
        <v>21</v>
      </c>
      <c r="AA148" s="168" t="s">
        <v>1259</v>
      </c>
      <c r="AB148" s="168" t="s">
        <v>1259</v>
      </c>
      <c r="AC148" s="168" t="s">
        <v>2891</v>
      </c>
      <c r="AD148" s="169">
        <v>501.68223197504068</v>
      </c>
      <c r="AE148" s="168" t="s">
        <v>1259</v>
      </c>
      <c r="AF148" s="169">
        <v>459.57926625390019</v>
      </c>
      <c r="AG148" s="169">
        <v>818.72620876971405</v>
      </c>
      <c r="AH148" s="169">
        <v>335.41803733189232</v>
      </c>
      <c r="AI148" s="168" t="s">
        <v>21</v>
      </c>
      <c r="AJ148"/>
      <c r="AK148"/>
    </row>
    <row r="149" spans="1:37" hidden="1" x14ac:dyDescent="0.25">
      <c r="A149" s="179" t="b">
        <f>IF(E149&lt;&gt;1,"",NOT(ISNA(VLOOKUP(P149,Mapping!$P:$P,1,FALSE))))</f>
        <v>0</v>
      </c>
      <c r="B149" s="180" t="str">
        <f t="shared" ref="B149:B212" si="2">IF(AI149="","",VALUE(AI149))</f>
        <v/>
      </c>
      <c r="E149" s="167">
        <v>1</v>
      </c>
      <c r="F149" s="170" t="s">
        <v>2855</v>
      </c>
      <c r="G149" s="169">
        <v>33986.842760353917</v>
      </c>
      <c r="H149" s="168" t="s">
        <v>6</v>
      </c>
      <c r="I149" s="168" t="s">
        <v>2855</v>
      </c>
      <c r="J149" s="169">
        <v>3620.6326049261252</v>
      </c>
      <c r="K149" s="169">
        <v>-1115.06558012143</v>
      </c>
      <c r="L149" s="168" t="s">
        <v>5</v>
      </c>
      <c r="M149" s="168" t="s">
        <v>21</v>
      </c>
      <c r="N149" s="168" t="s">
        <v>2829</v>
      </c>
      <c r="O149" s="168" t="s">
        <v>21</v>
      </c>
      <c r="P149" s="168" t="s">
        <v>2850</v>
      </c>
      <c r="Q149" s="168" t="s">
        <v>2834</v>
      </c>
      <c r="R149" s="168" t="s">
        <v>1259</v>
      </c>
      <c r="S149" s="168" t="s">
        <v>21</v>
      </c>
      <c r="T149" s="168" t="s">
        <v>1259</v>
      </c>
      <c r="U149" s="168" t="s">
        <v>1259</v>
      </c>
      <c r="V149" s="168" t="s">
        <v>2834</v>
      </c>
      <c r="W149" s="168" t="s">
        <v>1259</v>
      </c>
      <c r="X149" s="168" t="s">
        <v>21</v>
      </c>
      <c r="Y149" s="168" t="s">
        <v>1259</v>
      </c>
      <c r="Z149" s="168" t="s">
        <v>21</v>
      </c>
      <c r="AA149" s="168" t="s">
        <v>1259</v>
      </c>
      <c r="AB149" s="168" t="s">
        <v>1259</v>
      </c>
      <c r="AC149" s="168" t="s">
        <v>2881</v>
      </c>
      <c r="AD149" s="169">
        <v>4593.4927662442924</v>
      </c>
      <c r="AE149" s="168" t="s">
        <v>1259</v>
      </c>
      <c r="AF149" s="169">
        <v>4207.9904379754298</v>
      </c>
      <c r="AG149" s="169">
        <v>7496.4044525009012</v>
      </c>
      <c r="AH149" s="169">
        <v>3071.147889942717</v>
      </c>
      <c r="AI149" s="168" t="s">
        <v>21</v>
      </c>
      <c r="AJ149"/>
      <c r="AK149"/>
    </row>
    <row r="150" spans="1:37" hidden="1" x14ac:dyDescent="0.25">
      <c r="A150" s="179" t="b">
        <f>IF(E150&lt;&gt;1,"",NOT(ISNA(VLOOKUP(P150,Mapping!$P:$P,1,FALSE))))</f>
        <v>0</v>
      </c>
      <c r="B150" s="180" t="str">
        <f t="shared" si="2"/>
        <v/>
      </c>
      <c r="E150" s="167">
        <v>1</v>
      </c>
      <c r="F150" s="170" t="s">
        <v>2855</v>
      </c>
      <c r="G150" s="169">
        <v>639.52094834850595</v>
      </c>
      <c r="H150" s="168" t="s">
        <v>6</v>
      </c>
      <c r="I150" s="168" t="s">
        <v>2855</v>
      </c>
      <c r="J150" s="169">
        <v>68.128434684286219</v>
      </c>
      <c r="K150" s="169">
        <v>-20.98187826089816</v>
      </c>
      <c r="L150" s="168" t="s">
        <v>5</v>
      </c>
      <c r="M150" s="168" t="s">
        <v>21</v>
      </c>
      <c r="N150" s="168" t="s">
        <v>2829</v>
      </c>
      <c r="O150" s="168" t="s">
        <v>21</v>
      </c>
      <c r="P150" s="168" t="s">
        <v>2850</v>
      </c>
      <c r="Q150" s="168" t="s">
        <v>2834</v>
      </c>
      <c r="R150" s="168" t="s">
        <v>1259</v>
      </c>
      <c r="S150" s="168" t="s">
        <v>21</v>
      </c>
      <c r="T150" s="168" t="s">
        <v>1259</v>
      </c>
      <c r="U150" s="168" t="s">
        <v>1259</v>
      </c>
      <c r="V150" s="168" t="s">
        <v>2834</v>
      </c>
      <c r="W150" s="168" t="s">
        <v>1259</v>
      </c>
      <c r="X150" s="168" t="s">
        <v>21</v>
      </c>
      <c r="Y150" s="168" t="s">
        <v>1259</v>
      </c>
      <c r="Z150" s="168" t="s">
        <v>21</v>
      </c>
      <c r="AA150" s="168" t="s">
        <v>1259</v>
      </c>
      <c r="AB150" s="168" t="s">
        <v>1259</v>
      </c>
      <c r="AC150" s="168" t="s">
        <v>2879</v>
      </c>
      <c r="AD150" s="169">
        <v>86.434473211125606</v>
      </c>
      <c r="AE150" s="168" t="s">
        <v>1259</v>
      </c>
      <c r="AF150" s="169">
        <v>79.180583336640325</v>
      </c>
      <c r="AG150" s="169">
        <v>141.05775339213699</v>
      </c>
      <c r="AH150" s="169">
        <v>57.788933939629942</v>
      </c>
      <c r="AI150" s="168" t="s">
        <v>21</v>
      </c>
      <c r="AJ150"/>
      <c r="AK150"/>
    </row>
    <row r="151" spans="1:37" hidden="1" x14ac:dyDescent="0.25">
      <c r="A151" s="179" t="b">
        <f>IF(E151&lt;&gt;1,"",NOT(ISNA(VLOOKUP(P151,Mapping!$P:$P,1,FALSE))))</f>
        <v>0</v>
      </c>
      <c r="B151" s="180" t="str">
        <f t="shared" si="2"/>
        <v/>
      </c>
      <c r="E151" s="167">
        <v>1</v>
      </c>
      <c r="F151" s="170" t="s">
        <v>2855</v>
      </c>
      <c r="G151" s="169">
        <v>9898.8072345415621</v>
      </c>
      <c r="H151" s="168" t="s">
        <v>6</v>
      </c>
      <c r="I151" s="168" t="s">
        <v>2855</v>
      </c>
      <c r="J151" s="169">
        <v>1054.524083804203</v>
      </c>
      <c r="K151" s="169">
        <v>-324.76741983136071</v>
      </c>
      <c r="L151" s="168" t="s">
        <v>5</v>
      </c>
      <c r="M151" s="168" t="s">
        <v>21</v>
      </c>
      <c r="N151" s="168" t="s">
        <v>2829</v>
      </c>
      <c r="O151" s="168" t="s">
        <v>21</v>
      </c>
      <c r="P151" s="168" t="s">
        <v>2850</v>
      </c>
      <c r="Q151" s="168" t="s">
        <v>2834</v>
      </c>
      <c r="R151" s="168" t="s">
        <v>1259</v>
      </c>
      <c r="S151" s="168" t="s">
        <v>21</v>
      </c>
      <c r="T151" s="168" t="s">
        <v>1259</v>
      </c>
      <c r="U151" s="168" t="s">
        <v>1259</v>
      </c>
      <c r="V151" s="168" t="s">
        <v>2834</v>
      </c>
      <c r="W151" s="168" t="s">
        <v>1259</v>
      </c>
      <c r="X151" s="168" t="s">
        <v>21</v>
      </c>
      <c r="Y151" s="168" t="s">
        <v>1259</v>
      </c>
      <c r="Z151" s="168" t="s">
        <v>21</v>
      </c>
      <c r="AA151" s="168" t="s">
        <v>1259</v>
      </c>
      <c r="AB151" s="168" t="s">
        <v>1259</v>
      </c>
      <c r="AC151" s="168" t="s">
        <v>2889</v>
      </c>
      <c r="AD151" s="169">
        <v>1337.8735926408131</v>
      </c>
      <c r="AE151" s="168" t="s">
        <v>1259</v>
      </c>
      <c r="AF151" s="169">
        <v>1225.594459715539</v>
      </c>
      <c r="AG151" s="169">
        <v>2183.3585176092661</v>
      </c>
      <c r="AH151" s="169">
        <v>894.48440873639629</v>
      </c>
      <c r="AI151" s="168" t="s">
        <v>21</v>
      </c>
      <c r="AJ151"/>
      <c r="AK151"/>
    </row>
    <row r="152" spans="1:37" hidden="1" x14ac:dyDescent="0.25">
      <c r="A152" s="179" t="b">
        <f>IF(E152&lt;&gt;1,"",NOT(ISNA(VLOOKUP(P152,Mapping!$P:$P,1,FALSE))))</f>
        <v>0</v>
      </c>
      <c r="B152" s="180" t="str">
        <f t="shared" si="2"/>
        <v/>
      </c>
      <c r="E152" s="167">
        <v>1</v>
      </c>
      <c r="F152" s="170" t="s">
        <v>2855</v>
      </c>
      <c r="G152" s="169">
        <v>5289.7518441969278</v>
      </c>
      <c r="H152" s="168" t="s">
        <v>6</v>
      </c>
      <c r="I152" s="168" t="s">
        <v>2855</v>
      </c>
      <c r="J152" s="169">
        <v>563.51948117430982</v>
      </c>
      <c r="K152" s="169">
        <v>-173.55010732942921</v>
      </c>
      <c r="L152" s="168" t="s">
        <v>5</v>
      </c>
      <c r="M152" s="168" t="s">
        <v>21</v>
      </c>
      <c r="N152" s="168" t="s">
        <v>2829</v>
      </c>
      <c r="O152" s="168" t="s">
        <v>21</v>
      </c>
      <c r="P152" s="168" t="s">
        <v>2850</v>
      </c>
      <c r="Q152" s="168" t="s">
        <v>2834</v>
      </c>
      <c r="R152" s="168" t="s">
        <v>1259</v>
      </c>
      <c r="S152" s="168" t="s">
        <v>21</v>
      </c>
      <c r="T152" s="168" t="s">
        <v>1259</v>
      </c>
      <c r="U152" s="168" t="s">
        <v>1259</v>
      </c>
      <c r="V152" s="168" t="s">
        <v>2834</v>
      </c>
      <c r="W152" s="168" t="s">
        <v>1259</v>
      </c>
      <c r="X152" s="168" t="s">
        <v>21</v>
      </c>
      <c r="Y152" s="168" t="s">
        <v>1259</v>
      </c>
      <c r="Z152" s="168" t="s">
        <v>21</v>
      </c>
      <c r="AA152" s="168" t="s">
        <v>1259</v>
      </c>
      <c r="AB152" s="168" t="s">
        <v>1259</v>
      </c>
      <c r="AC152" s="168" t="s">
        <v>2883</v>
      </c>
      <c r="AD152" s="169">
        <v>714.93657127488154</v>
      </c>
      <c r="AE152" s="168" t="s">
        <v>1259</v>
      </c>
      <c r="AF152" s="169">
        <v>654.93653931306744</v>
      </c>
      <c r="AG152" s="169">
        <v>1166.7491316292469</v>
      </c>
      <c r="AH152" s="169">
        <v>477.99703930065328</v>
      </c>
      <c r="AI152" s="168" t="s">
        <v>21</v>
      </c>
      <c r="AJ152"/>
      <c r="AK152"/>
    </row>
    <row r="153" spans="1:37" hidden="1" x14ac:dyDescent="0.25">
      <c r="A153" s="179" t="b">
        <f>IF(E153&lt;&gt;1,"",NOT(ISNA(VLOOKUP(P153,Mapping!$P:$P,1,FALSE))))</f>
        <v>0</v>
      </c>
      <c r="B153" s="180" t="str">
        <f t="shared" si="2"/>
        <v/>
      </c>
      <c r="E153" s="167">
        <v>1</v>
      </c>
      <c r="F153" s="170" t="s">
        <v>2855</v>
      </c>
      <c r="G153" s="169">
        <v>6434.6719864486286</v>
      </c>
      <c r="H153" s="168" t="s">
        <v>6</v>
      </c>
      <c r="I153" s="168" t="s">
        <v>2855</v>
      </c>
      <c r="J153" s="169">
        <v>685.48830382437313</v>
      </c>
      <c r="K153" s="169">
        <v>-211.11349771595391</v>
      </c>
      <c r="L153" s="168" t="s">
        <v>5</v>
      </c>
      <c r="M153" s="168" t="s">
        <v>21</v>
      </c>
      <c r="N153" s="168" t="s">
        <v>2829</v>
      </c>
      <c r="O153" s="168" t="s">
        <v>21</v>
      </c>
      <c r="P153" s="168" t="s">
        <v>2850</v>
      </c>
      <c r="Q153" s="168" t="s">
        <v>2834</v>
      </c>
      <c r="R153" s="168" t="s">
        <v>1259</v>
      </c>
      <c r="S153" s="168" t="s">
        <v>21</v>
      </c>
      <c r="T153" s="168" t="s">
        <v>1259</v>
      </c>
      <c r="U153" s="168" t="s">
        <v>1259</v>
      </c>
      <c r="V153" s="168" t="s">
        <v>2834</v>
      </c>
      <c r="W153" s="168" t="s">
        <v>1259</v>
      </c>
      <c r="X153" s="168" t="s">
        <v>21</v>
      </c>
      <c r="Y153" s="168" t="s">
        <v>1259</v>
      </c>
      <c r="Z153" s="168" t="s">
        <v>21</v>
      </c>
      <c r="AA153" s="168" t="s">
        <v>1259</v>
      </c>
      <c r="AB153" s="168" t="s">
        <v>1259</v>
      </c>
      <c r="AC153" s="168" t="s">
        <v>2890</v>
      </c>
      <c r="AD153" s="169">
        <v>869.67828789868679</v>
      </c>
      <c r="AE153" s="168" t="s">
        <v>1259</v>
      </c>
      <c r="AF153" s="169">
        <v>796.69177809213579</v>
      </c>
      <c r="AG153" s="169">
        <v>1419.2816929104481</v>
      </c>
      <c r="AH153" s="169">
        <v>581.45528353424015</v>
      </c>
      <c r="AI153" s="168" t="s">
        <v>21</v>
      </c>
      <c r="AJ153"/>
      <c r="AK153"/>
    </row>
    <row r="154" spans="1:37" hidden="1" x14ac:dyDescent="0.25">
      <c r="A154" s="179" t="b">
        <f>IF(E154&lt;&gt;1,"",NOT(ISNA(VLOOKUP(P154,Mapping!$P:$P,1,FALSE))))</f>
        <v>0</v>
      </c>
      <c r="B154" s="180" t="str">
        <f t="shared" si="2"/>
        <v/>
      </c>
      <c r="E154" s="167">
        <v>1</v>
      </c>
      <c r="F154" s="170" t="s">
        <v>2855</v>
      </c>
      <c r="G154" s="169">
        <v>9094.3780694276938</v>
      </c>
      <c r="H154" s="168" t="s">
        <v>6</v>
      </c>
      <c r="I154" s="168" t="s">
        <v>2855</v>
      </c>
      <c r="J154" s="169">
        <v>968.82790766623407</v>
      </c>
      <c r="K154" s="169">
        <v>-298.3751103135541</v>
      </c>
      <c r="L154" s="168" t="s">
        <v>5</v>
      </c>
      <c r="M154" s="168" t="s">
        <v>21</v>
      </c>
      <c r="N154" s="168" t="s">
        <v>2829</v>
      </c>
      <c r="O154" s="168" t="s">
        <v>21</v>
      </c>
      <c r="P154" s="168" t="s">
        <v>2850</v>
      </c>
      <c r="Q154" s="168" t="s">
        <v>2834</v>
      </c>
      <c r="R154" s="168" t="s">
        <v>1259</v>
      </c>
      <c r="S154" s="168" t="s">
        <v>21</v>
      </c>
      <c r="T154" s="168" t="s">
        <v>1259</v>
      </c>
      <c r="U154" s="168" t="s">
        <v>1259</v>
      </c>
      <c r="V154" s="168" t="s">
        <v>2834</v>
      </c>
      <c r="W154" s="168" t="s">
        <v>1259</v>
      </c>
      <c r="X154" s="168" t="s">
        <v>21</v>
      </c>
      <c r="Y154" s="168" t="s">
        <v>1259</v>
      </c>
      <c r="Z154" s="168" t="s">
        <v>21</v>
      </c>
      <c r="AA154" s="168" t="s">
        <v>1259</v>
      </c>
      <c r="AB154" s="168" t="s">
        <v>1259</v>
      </c>
      <c r="AC154" s="168" t="s">
        <v>2872</v>
      </c>
      <c r="AD154" s="169">
        <v>1229.1509443806831</v>
      </c>
      <c r="AE154" s="168" t="s">
        <v>1259</v>
      </c>
      <c r="AF154" s="169">
        <v>1125.99620462912</v>
      </c>
      <c r="AG154" s="169">
        <v>2005.927315258346</v>
      </c>
      <c r="AH154" s="169">
        <v>821.79389875087509</v>
      </c>
      <c r="AI154" s="168" t="s">
        <v>21</v>
      </c>
      <c r="AJ154"/>
      <c r="AK154"/>
    </row>
    <row r="155" spans="1:37" hidden="1" x14ac:dyDescent="0.25">
      <c r="A155" s="179" t="b">
        <f>IF(E155&lt;&gt;1,"",NOT(ISNA(VLOOKUP(P155,Mapping!$P:$P,1,FALSE))))</f>
        <v>0</v>
      </c>
      <c r="B155" s="180" t="str">
        <f t="shared" si="2"/>
        <v/>
      </c>
      <c r="E155" s="167">
        <v>1</v>
      </c>
      <c r="F155" s="170" t="s">
        <v>2855</v>
      </c>
      <c r="G155" s="169">
        <v>2336.0596308200561</v>
      </c>
      <c r="H155" s="168" t="s">
        <v>6</v>
      </c>
      <c r="I155" s="168" t="s">
        <v>2855</v>
      </c>
      <c r="J155" s="169">
        <v>248.861411636187</v>
      </c>
      <c r="K155" s="169">
        <v>-76.643179415218412</v>
      </c>
      <c r="L155" s="168" t="s">
        <v>5</v>
      </c>
      <c r="M155" s="168" t="s">
        <v>21</v>
      </c>
      <c r="N155" s="168" t="s">
        <v>2829</v>
      </c>
      <c r="O155" s="168" t="s">
        <v>21</v>
      </c>
      <c r="P155" s="168" t="s">
        <v>2850</v>
      </c>
      <c r="Q155" s="168" t="s">
        <v>2834</v>
      </c>
      <c r="R155" s="168" t="s">
        <v>1259</v>
      </c>
      <c r="S155" s="168" t="s">
        <v>21</v>
      </c>
      <c r="T155" s="168" t="s">
        <v>1259</v>
      </c>
      <c r="U155" s="168" t="s">
        <v>1259</v>
      </c>
      <c r="V155" s="168" t="s">
        <v>2834</v>
      </c>
      <c r="W155" s="168" t="s">
        <v>1259</v>
      </c>
      <c r="X155" s="168" t="s">
        <v>21</v>
      </c>
      <c r="Y155" s="168" t="s">
        <v>1259</v>
      </c>
      <c r="Z155" s="168" t="s">
        <v>21</v>
      </c>
      <c r="AA155" s="168" t="s">
        <v>1259</v>
      </c>
      <c r="AB155" s="168" t="s">
        <v>1259</v>
      </c>
      <c r="AC155" s="168" t="s">
        <v>2888</v>
      </c>
      <c r="AD155" s="169">
        <v>315.73021040379331</v>
      </c>
      <c r="AE155" s="168" t="s">
        <v>1259</v>
      </c>
      <c r="AF155" s="169">
        <v>289.23300285186127</v>
      </c>
      <c r="AG155" s="169">
        <v>515.2596238864262</v>
      </c>
      <c r="AH155" s="169">
        <v>211.09300021072841</v>
      </c>
      <c r="AI155" s="168" t="s">
        <v>21</v>
      </c>
      <c r="AJ155"/>
      <c r="AK155"/>
    </row>
    <row r="156" spans="1:37" hidden="1" x14ac:dyDescent="0.25">
      <c r="A156" s="179" t="b">
        <f>IF(E156&lt;&gt;1,"",NOT(ISNA(VLOOKUP(P156,Mapping!$P:$P,1,FALSE))))</f>
        <v>0</v>
      </c>
      <c r="B156" s="180" t="str">
        <f t="shared" si="2"/>
        <v/>
      </c>
      <c r="E156" s="167">
        <v>1</v>
      </c>
      <c r="F156" s="170" t="s">
        <v>2855</v>
      </c>
      <c r="G156" s="169">
        <v>18319.372582547101</v>
      </c>
      <c r="H156" s="168" t="s">
        <v>6</v>
      </c>
      <c r="I156" s="168" t="s">
        <v>2855</v>
      </c>
      <c r="J156" s="169">
        <v>1951.5704398271389</v>
      </c>
      <c r="K156" s="169">
        <v>-601.03558192369735</v>
      </c>
      <c r="L156" s="168" t="s">
        <v>5</v>
      </c>
      <c r="M156" s="168" t="s">
        <v>21</v>
      </c>
      <c r="N156" s="168" t="s">
        <v>2829</v>
      </c>
      <c r="O156" s="168" t="s">
        <v>21</v>
      </c>
      <c r="P156" s="168" t="s">
        <v>2850</v>
      </c>
      <c r="Q156" s="168" t="s">
        <v>2834</v>
      </c>
      <c r="R156" s="168" t="s">
        <v>1259</v>
      </c>
      <c r="S156" s="168" t="s">
        <v>21</v>
      </c>
      <c r="T156" s="168" t="s">
        <v>1259</v>
      </c>
      <c r="U156" s="168" t="s">
        <v>1259</v>
      </c>
      <c r="V156" s="168" t="s">
        <v>2834</v>
      </c>
      <c r="W156" s="168" t="s">
        <v>1259</v>
      </c>
      <c r="X156" s="168" t="s">
        <v>21</v>
      </c>
      <c r="Y156" s="168" t="s">
        <v>1259</v>
      </c>
      <c r="Z156" s="168" t="s">
        <v>21</v>
      </c>
      <c r="AA156" s="168" t="s">
        <v>1259</v>
      </c>
      <c r="AB156" s="168" t="s">
        <v>1259</v>
      </c>
      <c r="AC156" s="168" t="s">
        <v>2887</v>
      </c>
      <c r="AD156" s="169">
        <v>2475.9553581783712</v>
      </c>
      <c r="AE156" s="168" t="s">
        <v>1259</v>
      </c>
      <c r="AF156" s="169">
        <v>2268.1643364352531</v>
      </c>
      <c r="AG156" s="169">
        <v>4040.66441720281</v>
      </c>
      <c r="AH156" s="169">
        <v>1655.3906712862949</v>
      </c>
      <c r="AI156" s="168" t="s">
        <v>21</v>
      </c>
      <c r="AJ156"/>
      <c r="AK156"/>
    </row>
    <row r="157" spans="1:37" hidden="1" x14ac:dyDescent="0.25">
      <c r="A157" s="179" t="b">
        <f>IF(E157&lt;&gt;1,"",NOT(ISNA(VLOOKUP(P157,Mapping!$P:$P,1,FALSE))))</f>
        <v>0</v>
      </c>
      <c r="B157" s="180" t="str">
        <f t="shared" si="2"/>
        <v/>
      </c>
      <c r="E157" s="167">
        <v>1</v>
      </c>
      <c r="F157" s="170" t="s">
        <v>2855</v>
      </c>
      <c r="G157" s="169">
        <v>1281.199011006918</v>
      </c>
      <c r="H157" s="168" t="s">
        <v>6</v>
      </c>
      <c r="I157" s="168" t="s">
        <v>2855</v>
      </c>
      <c r="J157" s="169">
        <v>136.48666766016629</v>
      </c>
      <c r="K157" s="169">
        <v>-42.034528730216039</v>
      </c>
      <c r="L157" s="168" t="s">
        <v>5</v>
      </c>
      <c r="M157" s="168" t="s">
        <v>21</v>
      </c>
      <c r="N157" s="168" t="s">
        <v>2829</v>
      </c>
      <c r="O157" s="168" t="s">
        <v>21</v>
      </c>
      <c r="P157" s="168" t="s">
        <v>2850</v>
      </c>
      <c r="Q157" s="168" t="s">
        <v>2834</v>
      </c>
      <c r="R157" s="168" t="s">
        <v>1259</v>
      </c>
      <c r="S157" s="168" t="s">
        <v>21</v>
      </c>
      <c r="T157" s="168" t="s">
        <v>1259</v>
      </c>
      <c r="U157" s="168" t="s">
        <v>1259</v>
      </c>
      <c r="V157" s="168" t="s">
        <v>2834</v>
      </c>
      <c r="W157" s="168" t="s">
        <v>1259</v>
      </c>
      <c r="X157" s="168" t="s">
        <v>21</v>
      </c>
      <c r="Y157" s="168" t="s">
        <v>1259</v>
      </c>
      <c r="Z157" s="168" t="s">
        <v>21</v>
      </c>
      <c r="AA157" s="168" t="s">
        <v>1259</v>
      </c>
      <c r="AB157" s="168" t="s">
        <v>1259</v>
      </c>
      <c r="AC157" s="168" t="s">
        <v>2874</v>
      </c>
      <c r="AD157" s="169">
        <v>173.16049127236769</v>
      </c>
      <c r="AE157" s="168" t="s">
        <v>1259</v>
      </c>
      <c r="AF157" s="169">
        <v>158.62824403770969</v>
      </c>
      <c r="AG157" s="169">
        <v>282.59129682547768</v>
      </c>
      <c r="AH157" s="169">
        <v>115.7727908707229</v>
      </c>
      <c r="AI157" s="168" t="s">
        <v>21</v>
      </c>
      <c r="AJ157"/>
      <c r="AK157"/>
    </row>
    <row r="158" spans="1:37" hidden="1" x14ac:dyDescent="0.25">
      <c r="A158" s="179" t="b">
        <f>IF(E158&lt;&gt;1,"",NOT(ISNA(VLOOKUP(P158,Mapping!$P:$P,1,FALSE))))</f>
        <v>0</v>
      </c>
      <c r="B158" s="180" t="str">
        <f t="shared" si="2"/>
        <v/>
      </c>
      <c r="E158" s="167">
        <v>1</v>
      </c>
      <c r="F158" s="170" t="s">
        <v>2855</v>
      </c>
      <c r="G158" s="169">
        <v>4372.4389839095393</v>
      </c>
      <c r="H158" s="168" t="s">
        <v>6</v>
      </c>
      <c r="I158" s="168" t="s">
        <v>2855</v>
      </c>
      <c r="J158" s="169">
        <v>465.79775767403788</v>
      </c>
      <c r="K158" s="169">
        <v>-143.45422569895331</v>
      </c>
      <c r="L158" s="168" t="s">
        <v>5</v>
      </c>
      <c r="M158" s="168" t="s">
        <v>21</v>
      </c>
      <c r="N158" s="168" t="s">
        <v>2829</v>
      </c>
      <c r="O158" s="168" t="s">
        <v>21</v>
      </c>
      <c r="P158" s="168" t="s">
        <v>2850</v>
      </c>
      <c r="Q158" s="168" t="s">
        <v>2834</v>
      </c>
      <c r="R158" s="168" t="s">
        <v>1259</v>
      </c>
      <c r="S158" s="168" t="s">
        <v>21</v>
      </c>
      <c r="T158" s="168" t="s">
        <v>1259</v>
      </c>
      <c r="U158" s="168" t="s">
        <v>1259</v>
      </c>
      <c r="V158" s="168" t="s">
        <v>2834</v>
      </c>
      <c r="W158" s="168" t="s">
        <v>1259</v>
      </c>
      <c r="X158" s="168" t="s">
        <v>21</v>
      </c>
      <c r="Y158" s="168" t="s">
        <v>1259</v>
      </c>
      <c r="Z158" s="168" t="s">
        <v>21</v>
      </c>
      <c r="AA158" s="168" t="s">
        <v>1259</v>
      </c>
      <c r="AB158" s="168" t="s">
        <v>1259</v>
      </c>
      <c r="AC158" s="168" t="s">
        <v>2876</v>
      </c>
      <c r="AD158" s="169">
        <v>590.95712376267079</v>
      </c>
      <c r="AE158" s="168" t="s">
        <v>1259</v>
      </c>
      <c r="AF158" s="169">
        <v>541.36189008957444</v>
      </c>
      <c r="AG158" s="169">
        <v>964.41941660740122</v>
      </c>
      <c r="AH158" s="169">
        <v>395.10603718099628</v>
      </c>
      <c r="AI158" s="168" t="s">
        <v>21</v>
      </c>
      <c r="AJ158"/>
      <c r="AK158"/>
    </row>
    <row r="159" spans="1:37" hidden="1" x14ac:dyDescent="0.25">
      <c r="A159" s="179" t="b">
        <f>IF(E159&lt;&gt;1,"",NOT(ISNA(VLOOKUP(P159,Mapping!$P:$P,1,FALSE))))</f>
        <v>0</v>
      </c>
      <c r="B159" s="180" t="str">
        <f t="shared" si="2"/>
        <v/>
      </c>
      <c r="E159" s="167">
        <v>1</v>
      </c>
      <c r="F159" s="170" t="s">
        <v>2855</v>
      </c>
      <c r="G159" s="169">
        <v>1915.1368399650801</v>
      </c>
      <c r="H159" s="168" t="s">
        <v>6</v>
      </c>
      <c r="I159" s="168" t="s">
        <v>2855</v>
      </c>
      <c r="J159" s="169">
        <v>204.02033029562111</v>
      </c>
      <c r="K159" s="169">
        <v>-62.833231863439757</v>
      </c>
      <c r="L159" s="168" t="s">
        <v>5</v>
      </c>
      <c r="M159" s="168" t="s">
        <v>21</v>
      </c>
      <c r="N159" s="168" t="s">
        <v>2829</v>
      </c>
      <c r="O159" s="168" t="s">
        <v>21</v>
      </c>
      <c r="P159" s="168" t="s">
        <v>2850</v>
      </c>
      <c r="Q159" s="168" t="s">
        <v>2834</v>
      </c>
      <c r="R159" s="168" t="s">
        <v>1259</v>
      </c>
      <c r="S159" s="168" t="s">
        <v>21</v>
      </c>
      <c r="T159" s="168" t="s">
        <v>1259</v>
      </c>
      <c r="U159" s="168" t="s">
        <v>1259</v>
      </c>
      <c r="V159" s="168" t="s">
        <v>2834</v>
      </c>
      <c r="W159" s="168" t="s">
        <v>1259</v>
      </c>
      <c r="X159" s="168" t="s">
        <v>21</v>
      </c>
      <c r="Y159" s="168" t="s">
        <v>1259</v>
      </c>
      <c r="Z159" s="168" t="s">
        <v>21</v>
      </c>
      <c r="AA159" s="168" t="s">
        <v>1259</v>
      </c>
      <c r="AB159" s="168" t="s">
        <v>1259</v>
      </c>
      <c r="AC159" s="168" t="s">
        <v>2877</v>
      </c>
      <c r="AD159" s="169">
        <v>258.84037781260298</v>
      </c>
      <c r="AE159" s="168" t="s">
        <v>1259</v>
      </c>
      <c r="AF159" s="169">
        <v>237.11756831347469</v>
      </c>
      <c r="AG159" s="169">
        <v>422.41759364038171</v>
      </c>
      <c r="AH159" s="169">
        <v>173.05721824421289</v>
      </c>
      <c r="AI159" s="168" t="s">
        <v>21</v>
      </c>
      <c r="AJ159"/>
      <c r="AK159"/>
    </row>
    <row r="160" spans="1:37" hidden="1" x14ac:dyDescent="0.25">
      <c r="A160" s="179" t="b">
        <f>IF(E160&lt;&gt;1,"",NOT(ISNA(VLOOKUP(P160,Mapping!$P:$P,1,FALSE))))</f>
        <v>0</v>
      </c>
      <c r="B160" s="180" t="str">
        <f t="shared" si="2"/>
        <v/>
      </c>
      <c r="E160" s="167">
        <v>1</v>
      </c>
      <c r="F160" s="170" t="s">
        <v>2855</v>
      </c>
      <c r="G160" s="169">
        <v>1770.6736257399259</v>
      </c>
      <c r="H160" s="168" t="s">
        <v>6</v>
      </c>
      <c r="I160" s="168" t="s">
        <v>2855</v>
      </c>
      <c r="J160" s="169">
        <v>188.63060353211719</v>
      </c>
      <c r="K160" s="169">
        <v>-58.093575434861847</v>
      </c>
      <c r="L160" s="168" t="s">
        <v>5</v>
      </c>
      <c r="M160" s="168" t="s">
        <v>21</v>
      </c>
      <c r="N160" s="168" t="s">
        <v>2829</v>
      </c>
      <c r="O160" s="168" t="s">
        <v>21</v>
      </c>
      <c r="P160" s="168" t="s">
        <v>2850</v>
      </c>
      <c r="Q160" s="168" t="s">
        <v>2834</v>
      </c>
      <c r="R160" s="168" t="s">
        <v>1259</v>
      </c>
      <c r="S160" s="168" t="s">
        <v>21</v>
      </c>
      <c r="T160" s="168" t="s">
        <v>1259</v>
      </c>
      <c r="U160" s="168" t="s">
        <v>1259</v>
      </c>
      <c r="V160" s="168" t="s">
        <v>2834</v>
      </c>
      <c r="W160" s="168" t="s">
        <v>1259</v>
      </c>
      <c r="X160" s="168" t="s">
        <v>21</v>
      </c>
      <c r="Y160" s="168" t="s">
        <v>1259</v>
      </c>
      <c r="Z160" s="168" t="s">
        <v>21</v>
      </c>
      <c r="AA160" s="168" t="s">
        <v>1259</v>
      </c>
      <c r="AB160" s="168" t="s">
        <v>1259</v>
      </c>
      <c r="AC160" s="168" t="s">
        <v>2884</v>
      </c>
      <c r="AD160" s="169">
        <v>239.3154477033041</v>
      </c>
      <c r="AE160" s="168" t="s">
        <v>1259</v>
      </c>
      <c r="AF160" s="169">
        <v>219.23124011332271</v>
      </c>
      <c r="AG160" s="169">
        <v>390.55365470447919</v>
      </c>
      <c r="AH160" s="169">
        <v>160.00311084535019</v>
      </c>
      <c r="AI160" s="168" t="s">
        <v>21</v>
      </c>
      <c r="AJ160"/>
      <c r="AK160"/>
    </row>
    <row r="161" spans="1:37" hidden="1" x14ac:dyDescent="0.25">
      <c r="A161" s="179" t="b">
        <f>IF(E161&lt;&gt;1,"",NOT(ISNA(VLOOKUP(P161,Mapping!$P:$P,1,FALSE))))</f>
        <v>0</v>
      </c>
      <c r="B161" s="180" t="str">
        <f t="shared" si="2"/>
        <v/>
      </c>
      <c r="E161" s="167">
        <v>1</v>
      </c>
      <c r="F161" s="170" t="s">
        <v>2855</v>
      </c>
      <c r="G161" s="169">
        <v>4044.77966468872</v>
      </c>
      <c r="H161" s="168" t="s">
        <v>6</v>
      </c>
      <c r="I161" s="168" t="s">
        <v>2855</v>
      </c>
      <c r="J161" s="169">
        <v>430.89207305826369</v>
      </c>
      <c r="K161" s="169">
        <v>-132.7041353935557</v>
      </c>
      <c r="L161" s="168" t="s">
        <v>5</v>
      </c>
      <c r="M161" s="168" t="s">
        <v>21</v>
      </c>
      <c r="N161" s="168" t="s">
        <v>2829</v>
      </c>
      <c r="O161" s="168" t="s">
        <v>21</v>
      </c>
      <c r="P161" s="168" t="s">
        <v>2850</v>
      </c>
      <c r="Q161" s="168" t="s">
        <v>2834</v>
      </c>
      <c r="R161" s="168" t="s">
        <v>1259</v>
      </c>
      <c r="S161" s="168" t="s">
        <v>21</v>
      </c>
      <c r="T161" s="168" t="s">
        <v>1259</v>
      </c>
      <c r="U161" s="168" t="s">
        <v>1259</v>
      </c>
      <c r="V161" s="168" t="s">
        <v>2834</v>
      </c>
      <c r="W161" s="168" t="s">
        <v>1259</v>
      </c>
      <c r="X161" s="168" t="s">
        <v>21</v>
      </c>
      <c r="Y161" s="168" t="s">
        <v>1259</v>
      </c>
      <c r="Z161" s="168" t="s">
        <v>21</v>
      </c>
      <c r="AA161" s="168" t="s">
        <v>1259</v>
      </c>
      <c r="AB161" s="168" t="s">
        <v>1259</v>
      </c>
      <c r="AC161" s="168" t="s">
        <v>2870</v>
      </c>
      <c r="AD161" s="169">
        <v>546.6723185147714</v>
      </c>
      <c r="AE161" s="168" t="s">
        <v>1259</v>
      </c>
      <c r="AF161" s="169">
        <v>500.7936239544465</v>
      </c>
      <c r="AG161" s="169">
        <v>892.14830873104211</v>
      </c>
      <c r="AH161" s="169">
        <v>365.49780808067732</v>
      </c>
      <c r="AI161" s="168" t="s">
        <v>21</v>
      </c>
      <c r="AJ161"/>
      <c r="AK161"/>
    </row>
    <row r="162" spans="1:37" hidden="1" x14ac:dyDescent="0.25">
      <c r="A162" s="179" t="b">
        <f>IF(E162&lt;&gt;1,"",NOT(ISNA(VLOOKUP(P162,Mapping!$P:$P,1,FALSE))))</f>
        <v>0</v>
      </c>
      <c r="B162" s="180" t="str">
        <f t="shared" si="2"/>
        <v/>
      </c>
      <c r="E162" s="167">
        <v>1</v>
      </c>
      <c r="F162" s="170" t="s">
        <v>2855</v>
      </c>
      <c r="G162" s="169">
        <v>1507.2836240465899</v>
      </c>
      <c r="H162" s="168" t="s">
        <v>6</v>
      </c>
      <c r="I162" s="168" t="s">
        <v>2855</v>
      </c>
      <c r="J162" s="169">
        <v>160.5715562511833</v>
      </c>
      <c r="K162" s="169">
        <v>-49.452080633262753</v>
      </c>
      <c r="L162" s="168" t="s">
        <v>5</v>
      </c>
      <c r="M162" s="168" t="s">
        <v>21</v>
      </c>
      <c r="N162" s="168" t="s">
        <v>2829</v>
      </c>
      <c r="O162" s="168" t="s">
        <v>21</v>
      </c>
      <c r="P162" s="168" t="s">
        <v>2850</v>
      </c>
      <c r="Q162" s="168" t="s">
        <v>2834</v>
      </c>
      <c r="R162" s="168" t="s">
        <v>1259</v>
      </c>
      <c r="S162" s="168" t="s">
        <v>21</v>
      </c>
      <c r="T162" s="168" t="s">
        <v>1259</v>
      </c>
      <c r="U162" s="168" t="s">
        <v>1259</v>
      </c>
      <c r="V162" s="168" t="s">
        <v>2834</v>
      </c>
      <c r="W162" s="168" t="s">
        <v>1259</v>
      </c>
      <c r="X162" s="168" t="s">
        <v>21</v>
      </c>
      <c r="Y162" s="168" t="s">
        <v>1259</v>
      </c>
      <c r="Z162" s="168" t="s">
        <v>21</v>
      </c>
      <c r="AA162" s="168" t="s">
        <v>1259</v>
      </c>
      <c r="AB162" s="168" t="s">
        <v>1259</v>
      </c>
      <c r="AC162" s="168" t="s">
        <v>2875</v>
      </c>
      <c r="AD162" s="169">
        <v>203.71696401917839</v>
      </c>
      <c r="AE162" s="168" t="s">
        <v>1259</v>
      </c>
      <c r="AF162" s="169">
        <v>186.6203083948642</v>
      </c>
      <c r="AG162" s="169">
        <v>332.45829129104101</v>
      </c>
      <c r="AH162" s="169">
        <v>136.20244028479709</v>
      </c>
      <c r="AI162" s="168" t="s">
        <v>21</v>
      </c>
      <c r="AJ162"/>
      <c r="AK162"/>
    </row>
    <row r="163" spans="1:37" hidden="1" x14ac:dyDescent="0.25">
      <c r="A163" s="179" t="b">
        <f>IF(E163&lt;&gt;1,"",NOT(ISNA(VLOOKUP(P163,Mapping!$P:$P,1,FALSE))))</f>
        <v>0</v>
      </c>
      <c r="B163" s="180" t="str">
        <f t="shared" si="2"/>
        <v/>
      </c>
      <c r="E163" s="167">
        <v>1</v>
      </c>
      <c r="F163" s="170" t="s">
        <v>2855</v>
      </c>
      <c r="G163" s="169">
        <v>1868.4892430133691</v>
      </c>
      <c r="H163" s="168" t="s">
        <v>6</v>
      </c>
      <c r="I163" s="168" t="s">
        <v>2855</v>
      </c>
      <c r="J163" s="169">
        <v>199.05094223990531</v>
      </c>
      <c r="K163" s="169">
        <v>-61.302782856363812</v>
      </c>
      <c r="L163" s="168" t="s">
        <v>5</v>
      </c>
      <c r="M163" s="168" t="s">
        <v>21</v>
      </c>
      <c r="N163" s="168" t="s">
        <v>2829</v>
      </c>
      <c r="O163" s="168" t="s">
        <v>21</v>
      </c>
      <c r="P163" s="168" t="s">
        <v>2850</v>
      </c>
      <c r="Q163" s="168" t="s">
        <v>2834</v>
      </c>
      <c r="R163" s="168" t="s">
        <v>1259</v>
      </c>
      <c r="S163" s="168" t="s">
        <v>21</v>
      </c>
      <c r="T163" s="168" t="s">
        <v>1259</v>
      </c>
      <c r="U163" s="168" t="s">
        <v>1259</v>
      </c>
      <c r="V163" s="168" t="s">
        <v>2834</v>
      </c>
      <c r="W163" s="168" t="s">
        <v>1259</v>
      </c>
      <c r="X163" s="168" t="s">
        <v>21</v>
      </c>
      <c r="Y163" s="168" t="s">
        <v>1259</v>
      </c>
      <c r="Z163" s="168" t="s">
        <v>21</v>
      </c>
      <c r="AA163" s="168" t="s">
        <v>1259</v>
      </c>
      <c r="AB163" s="168" t="s">
        <v>1259</v>
      </c>
      <c r="AC163" s="168" t="s">
        <v>2886</v>
      </c>
      <c r="AD163" s="169">
        <v>252.53572042882399</v>
      </c>
      <c r="AE163" s="168" t="s">
        <v>1259</v>
      </c>
      <c r="AF163" s="169">
        <v>231.34202030769421</v>
      </c>
      <c r="AG163" s="169">
        <v>412.12863399935281</v>
      </c>
      <c r="AH163" s="169">
        <v>168.8420085538248</v>
      </c>
      <c r="AI163" s="168" t="s">
        <v>21</v>
      </c>
      <c r="AJ163"/>
      <c r="AK163"/>
    </row>
    <row r="164" spans="1:37" hidden="1" x14ac:dyDescent="0.25">
      <c r="A164" s="179" t="b">
        <f>IF(E164&lt;&gt;1,"",NOT(ISNA(VLOOKUP(P164,Mapping!$P:$P,1,FALSE))))</f>
        <v>0</v>
      </c>
      <c r="B164" s="180" t="str">
        <f t="shared" si="2"/>
        <v/>
      </c>
      <c r="E164" s="167">
        <v>1</v>
      </c>
      <c r="F164" s="170" t="s">
        <v>2855</v>
      </c>
      <c r="G164" s="169">
        <v>779.92371210795477</v>
      </c>
      <c r="H164" s="168" t="s">
        <v>6</v>
      </c>
      <c r="I164" s="168" t="s">
        <v>2855</v>
      </c>
      <c r="J164" s="169">
        <v>83.085599957731063</v>
      </c>
      <c r="K164" s="169">
        <v>-25.588316414803721</v>
      </c>
      <c r="L164" s="168" t="s">
        <v>5</v>
      </c>
      <c r="M164" s="168" t="s">
        <v>21</v>
      </c>
      <c r="N164" s="168" t="s">
        <v>2829</v>
      </c>
      <c r="O164" s="168" t="s">
        <v>21</v>
      </c>
      <c r="P164" s="168" t="s">
        <v>2850</v>
      </c>
      <c r="Q164" s="168" t="s">
        <v>2834</v>
      </c>
      <c r="R164" s="168" t="s">
        <v>1259</v>
      </c>
      <c r="S164" s="168" t="s">
        <v>21</v>
      </c>
      <c r="T164" s="168" t="s">
        <v>1259</v>
      </c>
      <c r="U164" s="168" t="s">
        <v>1259</v>
      </c>
      <c r="V164" s="168" t="s">
        <v>2834</v>
      </c>
      <c r="W164" s="168" t="s">
        <v>1259</v>
      </c>
      <c r="X164" s="168" t="s">
        <v>21</v>
      </c>
      <c r="Y164" s="168" t="s">
        <v>1259</v>
      </c>
      <c r="Z164" s="168" t="s">
        <v>21</v>
      </c>
      <c r="AA164" s="168" t="s">
        <v>1259</v>
      </c>
      <c r="AB164" s="168" t="s">
        <v>1259</v>
      </c>
      <c r="AC164" s="168" t="s">
        <v>12706</v>
      </c>
      <c r="AD164" s="169">
        <v>105.4106130143221</v>
      </c>
      <c r="AE164" s="168" t="s">
        <v>1259</v>
      </c>
      <c r="AF164" s="169">
        <v>96.564177674337202</v>
      </c>
      <c r="AG164" s="169">
        <v>172.02608754459729</v>
      </c>
      <c r="AH164" s="169">
        <v>70.476127472209441</v>
      </c>
      <c r="AI164" s="168" t="s">
        <v>21</v>
      </c>
      <c r="AJ164"/>
      <c r="AK164"/>
    </row>
    <row r="165" spans="1:37" hidden="1" x14ac:dyDescent="0.25">
      <c r="A165" s="179" t="b">
        <f>IF(E165&lt;&gt;1,"",NOT(ISNA(VLOOKUP(P165,Mapping!$P:$P,1,FALSE))))</f>
        <v>0</v>
      </c>
      <c r="B165" s="180" t="str">
        <f t="shared" si="2"/>
        <v/>
      </c>
      <c r="E165" s="167">
        <v>1</v>
      </c>
      <c r="F165" s="170" t="s">
        <v>2855</v>
      </c>
      <c r="G165" s="169">
        <v>2305.4159187116902</v>
      </c>
      <c r="H165" s="168" t="s">
        <v>6</v>
      </c>
      <c r="I165" s="168" t="s">
        <v>2855</v>
      </c>
      <c r="J165" s="169">
        <v>245.5969241408977</v>
      </c>
      <c r="K165" s="169">
        <v>-75.637797748550369</v>
      </c>
      <c r="L165" s="168" t="s">
        <v>5</v>
      </c>
      <c r="M165" s="168" t="s">
        <v>21</v>
      </c>
      <c r="N165" s="168" t="s">
        <v>2829</v>
      </c>
      <c r="O165" s="168" t="s">
        <v>21</v>
      </c>
      <c r="P165" s="168" t="s">
        <v>2850</v>
      </c>
      <c r="Q165" s="168" t="s">
        <v>2834</v>
      </c>
      <c r="R165" s="168" t="s">
        <v>1259</v>
      </c>
      <c r="S165" s="168" t="s">
        <v>21</v>
      </c>
      <c r="T165" s="168" t="s">
        <v>1259</v>
      </c>
      <c r="U165" s="168" t="s">
        <v>1259</v>
      </c>
      <c r="V165" s="168" t="s">
        <v>2834</v>
      </c>
      <c r="W165" s="168" t="s">
        <v>1259</v>
      </c>
      <c r="X165" s="168" t="s">
        <v>21</v>
      </c>
      <c r="Y165" s="168" t="s">
        <v>1259</v>
      </c>
      <c r="Z165" s="168" t="s">
        <v>21</v>
      </c>
      <c r="AA165" s="168" t="s">
        <v>1259</v>
      </c>
      <c r="AB165" s="168" t="s">
        <v>1259</v>
      </c>
      <c r="AC165" s="168" t="s">
        <v>2880</v>
      </c>
      <c r="AD165" s="169">
        <v>311.58855856242809</v>
      </c>
      <c r="AE165" s="168" t="s">
        <v>1259</v>
      </c>
      <c r="AF165" s="169">
        <v>285.43893323364728</v>
      </c>
      <c r="AG165" s="169">
        <v>508.50060653638639</v>
      </c>
      <c r="AH165" s="169">
        <v>208.32394712612091</v>
      </c>
      <c r="AI165" s="168" t="s">
        <v>21</v>
      </c>
      <c r="AJ165"/>
      <c r="AK165"/>
    </row>
    <row r="166" spans="1:37" hidden="1" x14ac:dyDescent="0.25">
      <c r="A166" s="179" t="b">
        <f>IF(E166&lt;&gt;1,"",NOT(ISNA(VLOOKUP(P166,Mapping!$P:$P,1,FALSE))))</f>
        <v>0</v>
      </c>
      <c r="B166" s="180" t="str">
        <f t="shared" si="2"/>
        <v/>
      </c>
      <c r="E166" s="167">
        <v>1</v>
      </c>
      <c r="F166" s="170" t="s">
        <v>2855</v>
      </c>
      <c r="G166" s="169">
        <v>12339.24899237257</v>
      </c>
      <c r="H166" s="168" t="s">
        <v>6</v>
      </c>
      <c r="I166" s="168" t="s">
        <v>2855</v>
      </c>
      <c r="J166" s="169">
        <v>1314.5053671828809</v>
      </c>
      <c r="K166" s="169">
        <v>-404.83524559665273</v>
      </c>
      <c r="L166" s="168" t="s">
        <v>5</v>
      </c>
      <c r="M166" s="168" t="s">
        <v>21</v>
      </c>
      <c r="N166" s="168" t="s">
        <v>2829</v>
      </c>
      <c r="O166" s="168" t="s">
        <v>21</v>
      </c>
      <c r="P166" s="168" t="s">
        <v>2850</v>
      </c>
      <c r="Q166" s="168" t="s">
        <v>2834</v>
      </c>
      <c r="R166" s="168" t="s">
        <v>1259</v>
      </c>
      <c r="S166" s="168" t="s">
        <v>21</v>
      </c>
      <c r="T166" s="168" t="s">
        <v>1259</v>
      </c>
      <c r="U166" s="168" t="s">
        <v>1259</v>
      </c>
      <c r="V166" s="168" t="s">
        <v>2834</v>
      </c>
      <c r="W166" s="168" t="s">
        <v>1259</v>
      </c>
      <c r="X166" s="168" t="s">
        <v>21</v>
      </c>
      <c r="Y166" s="168" t="s">
        <v>1259</v>
      </c>
      <c r="Z166" s="168" t="s">
        <v>21</v>
      </c>
      <c r="AA166" s="168" t="s">
        <v>1259</v>
      </c>
      <c r="AB166" s="168" t="s">
        <v>1259</v>
      </c>
      <c r="AC166" s="168" t="s">
        <v>2878</v>
      </c>
      <c r="AD166" s="169">
        <v>1667.7115725932831</v>
      </c>
      <c r="AE166" s="168" t="s">
        <v>1259</v>
      </c>
      <c r="AF166" s="169">
        <v>1527.75125767996</v>
      </c>
      <c r="AG166" s="169">
        <v>2721.6414816512879</v>
      </c>
      <c r="AH166" s="169">
        <v>1115.009675173729</v>
      </c>
      <c r="AI166" s="168" t="s">
        <v>21</v>
      </c>
      <c r="AJ166"/>
      <c r="AK166"/>
    </row>
    <row r="167" spans="1:37" hidden="1" x14ac:dyDescent="0.25">
      <c r="A167" s="179" t="b">
        <f>IF(E167&lt;&gt;1,"",NOT(ISNA(VLOOKUP(P167,Mapping!$P:$P,1,FALSE))))</f>
        <v>0</v>
      </c>
      <c r="B167" s="180" t="str">
        <f t="shared" si="2"/>
        <v/>
      </c>
      <c r="E167" s="167">
        <v>1</v>
      </c>
      <c r="F167" s="170" t="s">
        <v>2855</v>
      </c>
      <c r="G167" s="169">
        <v>30625.614553751191</v>
      </c>
      <c r="H167" s="168" t="s">
        <v>6</v>
      </c>
      <c r="I167" s="168" t="s">
        <v>2855</v>
      </c>
      <c r="J167" s="169">
        <v>3262.559555209973</v>
      </c>
      <c r="K167" s="169">
        <v>-1004.787908654752</v>
      </c>
      <c r="L167" s="168" t="s">
        <v>5</v>
      </c>
      <c r="M167" s="168" t="s">
        <v>21</v>
      </c>
      <c r="N167" s="168" t="s">
        <v>2829</v>
      </c>
      <c r="O167" s="168" t="s">
        <v>21</v>
      </c>
      <c r="P167" s="168" t="s">
        <v>2850</v>
      </c>
      <c r="Q167" s="168" t="s">
        <v>2834</v>
      </c>
      <c r="R167" s="168" t="s">
        <v>1259</v>
      </c>
      <c r="S167" s="168" t="s">
        <v>21</v>
      </c>
      <c r="T167" s="168" t="s">
        <v>1259</v>
      </c>
      <c r="U167" s="168" t="s">
        <v>1259</v>
      </c>
      <c r="V167" s="168" t="s">
        <v>2834</v>
      </c>
      <c r="W167" s="168" t="s">
        <v>1259</v>
      </c>
      <c r="X167" s="168" t="s">
        <v>21</v>
      </c>
      <c r="Y167" s="168" t="s">
        <v>1259</v>
      </c>
      <c r="Z167" s="168" t="s">
        <v>21</v>
      </c>
      <c r="AA167" s="168" t="s">
        <v>1259</v>
      </c>
      <c r="AB167" s="168" t="s">
        <v>1259</v>
      </c>
      <c r="AC167" s="168" t="s">
        <v>2871</v>
      </c>
      <c r="AD167" s="169">
        <v>4139.2058658224241</v>
      </c>
      <c r="AE167" s="168" t="s">
        <v>1259</v>
      </c>
      <c r="AF167" s="169">
        <v>3791.828917678617</v>
      </c>
      <c r="AG167" s="169">
        <v>6755.0256115324482</v>
      </c>
      <c r="AH167" s="169">
        <v>2767.4177380391811</v>
      </c>
      <c r="AI167" s="168" t="s">
        <v>21</v>
      </c>
      <c r="AJ167"/>
      <c r="AK167"/>
    </row>
    <row r="168" spans="1:37" hidden="1" x14ac:dyDescent="0.25">
      <c r="A168" s="179" t="b">
        <f>IF(E168&lt;&gt;1,"",NOT(ISNA(VLOOKUP(P168,Mapping!$P:$P,1,FALSE))))</f>
        <v>0</v>
      </c>
      <c r="B168" s="180" t="str">
        <f t="shared" si="2"/>
        <v/>
      </c>
      <c r="E168" s="167">
        <v>1</v>
      </c>
      <c r="F168" s="170" t="s">
        <v>2855</v>
      </c>
      <c r="G168" s="169">
        <v>1642.3887688390651</v>
      </c>
      <c r="H168" s="168" t="s">
        <v>6</v>
      </c>
      <c r="I168" s="168" t="s">
        <v>2855</v>
      </c>
      <c r="J168" s="169">
        <v>174.96436395556691</v>
      </c>
      <c r="K168" s="169">
        <v>-53.884710569431647</v>
      </c>
      <c r="L168" s="168" t="s">
        <v>5</v>
      </c>
      <c r="M168" s="168" t="s">
        <v>21</v>
      </c>
      <c r="N168" s="168" t="s">
        <v>2829</v>
      </c>
      <c r="O168" s="168" t="s">
        <v>21</v>
      </c>
      <c r="P168" s="168" t="s">
        <v>2850</v>
      </c>
      <c r="Q168" s="168" t="s">
        <v>2834</v>
      </c>
      <c r="R168" s="168" t="s">
        <v>1259</v>
      </c>
      <c r="S168" s="168" t="s">
        <v>21</v>
      </c>
      <c r="T168" s="168" t="s">
        <v>1259</v>
      </c>
      <c r="U168" s="168" t="s">
        <v>1259</v>
      </c>
      <c r="V168" s="168" t="s">
        <v>2834</v>
      </c>
      <c r="W168" s="168" t="s">
        <v>1259</v>
      </c>
      <c r="X168" s="168" t="s">
        <v>21</v>
      </c>
      <c r="Y168" s="168" t="s">
        <v>1259</v>
      </c>
      <c r="Z168" s="168" t="s">
        <v>21</v>
      </c>
      <c r="AA168" s="168" t="s">
        <v>1259</v>
      </c>
      <c r="AB168" s="168" t="s">
        <v>1259</v>
      </c>
      <c r="AC168" s="168" t="s">
        <v>2873</v>
      </c>
      <c r="AD168" s="169">
        <v>221.97710396988151</v>
      </c>
      <c r="AE168" s="168" t="s">
        <v>1259</v>
      </c>
      <c r="AF168" s="169">
        <v>203.34799214638949</v>
      </c>
      <c r="AG168" s="169">
        <v>362.25814107760402</v>
      </c>
      <c r="AH168" s="169">
        <v>148.41092588246011</v>
      </c>
      <c r="AI168" s="168" t="s">
        <v>21</v>
      </c>
      <c r="AJ168"/>
      <c r="AK168"/>
    </row>
    <row r="169" spans="1:37" hidden="1" x14ac:dyDescent="0.25">
      <c r="A169" s="179" t="b">
        <f>IF(E169&lt;&gt;1,"",NOT(ISNA(VLOOKUP(P169,Mapping!$P:$P,1,FALSE))))</f>
        <v>0</v>
      </c>
      <c r="B169" s="180" t="str">
        <f t="shared" si="2"/>
        <v/>
      </c>
      <c r="E169" s="167">
        <v>1</v>
      </c>
      <c r="F169" s="170" t="s">
        <v>2855</v>
      </c>
      <c r="G169" s="169">
        <v>10930.716792542689</v>
      </c>
      <c r="H169" s="168" t="s">
        <v>6</v>
      </c>
      <c r="I169" s="168" t="s">
        <v>2855</v>
      </c>
      <c r="J169" s="169">
        <v>1164.4538415454001</v>
      </c>
      <c r="K169" s="169">
        <v>-358.62307503413268</v>
      </c>
      <c r="L169" s="168" t="s">
        <v>5</v>
      </c>
      <c r="M169" s="168" t="s">
        <v>21</v>
      </c>
      <c r="N169" s="168" t="s">
        <v>2829</v>
      </c>
      <c r="O169" s="168" t="s">
        <v>21</v>
      </c>
      <c r="P169" s="168" t="s">
        <v>2851</v>
      </c>
      <c r="Q169" s="168" t="s">
        <v>2834</v>
      </c>
      <c r="R169" s="168" t="s">
        <v>1259</v>
      </c>
      <c r="S169" s="168" t="s">
        <v>21</v>
      </c>
      <c r="T169" s="168" t="s">
        <v>1259</v>
      </c>
      <c r="U169" s="168" t="s">
        <v>1259</v>
      </c>
      <c r="V169" s="168" t="s">
        <v>2834</v>
      </c>
      <c r="W169" s="168" t="s">
        <v>1259</v>
      </c>
      <c r="X169" s="168" t="s">
        <v>21</v>
      </c>
      <c r="Y169" s="168" t="s">
        <v>1259</v>
      </c>
      <c r="Z169" s="168" t="s">
        <v>21</v>
      </c>
      <c r="AA169" s="168" t="s">
        <v>1259</v>
      </c>
      <c r="AB169" s="168" t="s">
        <v>1259</v>
      </c>
      <c r="AC169" s="168" t="s">
        <v>2899</v>
      </c>
      <c r="AD169" s="169">
        <v>1477.34136031548</v>
      </c>
      <c r="AE169" s="168" t="s">
        <v>1259</v>
      </c>
      <c r="AF169" s="169">
        <v>1353.357593924331</v>
      </c>
      <c r="AG169" s="169">
        <v>2410.9645785700559</v>
      </c>
      <c r="AH169" s="169">
        <v>987.73069477752688</v>
      </c>
      <c r="AI169" s="168" t="s">
        <v>21</v>
      </c>
      <c r="AJ169"/>
      <c r="AK169"/>
    </row>
    <row r="170" spans="1:37" hidden="1" x14ac:dyDescent="0.25">
      <c r="A170" s="179" t="b">
        <f>IF(E170&lt;&gt;1,"",NOT(ISNA(VLOOKUP(P170,Mapping!$P:$P,1,FALSE))))</f>
        <v>0</v>
      </c>
      <c r="B170" s="180" t="str">
        <f t="shared" si="2"/>
        <v/>
      </c>
      <c r="E170" s="167">
        <v>1</v>
      </c>
      <c r="F170" s="170" t="s">
        <v>2855</v>
      </c>
      <c r="G170" s="169">
        <v>21452.78731243531</v>
      </c>
      <c r="H170" s="168" t="s">
        <v>6</v>
      </c>
      <c r="I170" s="168" t="s">
        <v>2855</v>
      </c>
      <c r="J170" s="169">
        <v>2285.3744243803299</v>
      </c>
      <c r="K170" s="169">
        <v>-703.83897964381742</v>
      </c>
      <c r="L170" s="168" t="s">
        <v>5</v>
      </c>
      <c r="M170" s="168" t="s">
        <v>21</v>
      </c>
      <c r="N170" s="168" t="s">
        <v>2829</v>
      </c>
      <c r="O170" s="168" t="s">
        <v>21</v>
      </c>
      <c r="P170" s="168" t="s">
        <v>2851</v>
      </c>
      <c r="Q170" s="168" t="s">
        <v>2834</v>
      </c>
      <c r="R170" s="168" t="s">
        <v>1259</v>
      </c>
      <c r="S170" s="168" t="s">
        <v>21</v>
      </c>
      <c r="T170" s="168" t="s">
        <v>1259</v>
      </c>
      <c r="U170" s="168" t="s">
        <v>1259</v>
      </c>
      <c r="V170" s="168" t="s">
        <v>2834</v>
      </c>
      <c r="W170" s="168" t="s">
        <v>1259</v>
      </c>
      <c r="X170" s="168" t="s">
        <v>21</v>
      </c>
      <c r="Y170" s="168" t="s">
        <v>1259</v>
      </c>
      <c r="Z170" s="168" t="s">
        <v>21</v>
      </c>
      <c r="AA170" s="168" t="s">
        <v>1259</v>
      </c>
      <c r="AB170" s="168" t="s">
        <v>1259</v>
      </c>
      <c r="AC170" s="168" t="s">
        <v>2896</v>
      </c>
      <c r="AD170" s="169">
        <v>2899.452121230885</v>
      </c>
      <c r="AE170" s="168" t="s">
        <v>1259</v>
      </c>
      <c r="AF170" s="169">
        <v>2656.1197377225399</v>
      </c>
      <c r="AG170" s="169">
        <v>4731.7949319815016</v>
      </c>
      <c r="AH170" s="169">
        <v>1938.5349487311289</v>
      </c>
      <c r="AI170" s="168" t="s">
        <v>21</v>
      </c>
      <c r="AJ170"/>
      <c r="AK170"/>
    </row>
    <row r="171" spans="1:37" hidden="1" x14ac:dyDescent="0.25">
      <c r="A171" s="179" t="b">
        <f>IF(E171&lt;&gt;1,"",NOT(ISNA(VLOOKUP(P171,Mapping!$P:$P,1,FALSE))))</f>
        <v>0</v>
      </c>
      <c r="B171" s="180" t="str">
        <f t="shared" si="2"/>
        <v/>
      </c>
      <c r="E171" s="167">
        <v>1</v>
      </c>
      <c r="F171" s="170" t="s">
        <v>2855</v>
      </c>
      <c r="G171" s="169">
        <v>48703.19999997328</v>
      </c>
      <c r="H171" s="168" t="s">
        <v>6</v>
      </c>
      <c r="I171" s="168" t="s">
        <v>2855</v>
      </c>
      <c r="J171" s="169">
        <v>5188.3723100587586</v>
      </c>
      <c r="K171" s="169">
        <v>-1597.890758628818</v>
      </c>
      <c r="L171" s="168" t="s">
        <v>5</v>
      </c>
      <c r="M171" s="168" t="s">
        <v>21</v>
      </c>
      <c r="N171" s="168" t="s">
        <v>2829</v>
      </c>
      <c r="O171" s="168" t="s">
        <v>21</v>
      </c>
      <c r="P171" s="168" t="s">
        <v>2851</v>
      </c>
      <c r="Q171" s="168" t="s">
        <v>2834</v>
      </c>
      <c r="R171" s="168" t="s">
        <v>1259</v>
      </c>
      <c r="S171" s="168" t="s">
        <v>21</v>
      </c>
      <c r="T171" s="168" t="s">
        <v>1259</v>
      </c>
      <c r="U171" s="168" t="s">
        <v>1259</v>
      </c>
      <c r="V171" s="168" t="s">
        <v>2834</v>
      </c>
      <c r="W171" s="168" t="s">
        <v>1259</v>
      </c>
      <c r="X171" s="168" t="s">
        <v>21</v>
      </c>
      <c r="Y171" s="168" t="s">
        <v>1259</v>
      </c>
      <c r="Z171" s="168" t="s">
        <v>21</v>
      </c>
      <c r="AA171" s="168" t="s">
        <v>1259</v>
      </c>
      <c r="AB171" s="168" t="s">
        <v>1259</v>
      </c>
      <c r="AC171" s="168" t="s">
        <v>7525</v>
      </c>
      <c r="AD171" s="169">
        <v>6582.4824762421231</v>
      </c>
      <c r="AE171" s="168" t="s">
        <v>1259</v>
      </c>
      <c r="AF171" s="169">
        <v>6030.0570236480053</v>
      </c>
      <c r="AG171" s="169">
        <v>10742.359562646219</v>
      </c>
      <c r="AH171" s="169">
        <v>4400.9598351941313</v>
      </c>
      <c r="AI171" s="168" t="s">
        <v>21</v>
      </c>
      <c r="AJ171"/>
      <c r="AK171"/>
    </row>
    <row r="172" spans="1:37" hidden="1" x14ac:dyDescent="0.25">
      <c r="A172" s="179" t="b">
        <f>IF(E172&lt;&gt;1,"",NOT(ISNA(VLOOKUP(P172,Mapping!$P:$P,1,FALSE))))</f>
        <v>0</v>
      </c>
      <c r="B172" s="180" t="str">
        <f t="shared" si="2"/>
        <v/>
      </c>
      <c r="E172" s="167">
        <v>1</v>
      </c>
      <c r="F172" s="170" t="s">
        <v>2855</v>
      </c>
      <c r="G172" s="169">
        <v>12641.641524125151</v>
      </c>
      <c r="H172" s="168" t="s">
        <v>6</v>
      </c>
      <c r="I172" s="168" t="s">
        <v>2855</v>
      </c>
      <c r="J172" s="169">
        <v>1346.719370339034</v>
      </c>
      <c r="K172" s="169">
        <v>-414.75636437254639</v>
      </c>
      <c r="L172" s="168" t="s">
        <v>5</v>
      </c>
      <c r="M172" s="168" t="s">
        <v>21</v>
      </c>
      <c r="N172" s="168" t="s">
        <v>2829</v>
      </c>
      <c r="O172" s="168" t="s">
        <v>21</v>
      </c>
      <c r="P172" s="168" t="s">
        <v>2851</v>
      </c>
      <c r="Q172" s="168" t="s">
        <v>2834</v>
      </c>
      <c r="R172" s="168" t="s">
        <v>1259</v>
      </c>
      <c r="S172" s="168" t="s">
        <v>21</v>
      </c>
      <c r="T172" s="168" t="s">
        <v>1259</v>
      </c>
      <c r="U172" s="168" t="s">
        <v>1259</v>
      </c>
      <c r="V172" s="168" t="s">
        <v>2834</v>
      </c>
      <c r="W172" s="168" t="s">
        <v>1259</v>
      </c>
      <c r="X172" s="168" t="s">
        <v>21</v>
      </c>
      <c r="Y172" s="168" t="s">
        <v>1259</v>
      </c>
      <c r="Z172" s="168" t="s">
        <v>21</v>
      </c>
      <c r="AA172" s="168" t="s">
        <v>1259</v>
      </c>
      <c r="AB172" s="168" t="s">
        <v>1259</v>
      </c>
      <c r="AC172" s="168" t="s">
        <v>2900</v>
      </c>
      <c r="AD172" s="169">
        <v>1708.5814444129751</v>
      </c>
      <c r="AE172" s="168" t="s">
        <v>1259</v>
      </c>
      <c r="AF172" s="169">
        <v>1565.1911838037961</v>
      </c>
      <c r="AG172" s="169">
        <v>2788.33954882443</v>
      </c>
      <c r="AH172" s="169">
        <v>1142.334725410808</v>
      </c>
      <c r="AI172" s="168" t="s">
        <v>21</v>
      </c>
      <c r="AJ172"/>
      <c r="AK172"/>
    </row>
    <row r="173" spans="1:37" hidden="1" x14ac:dyDescent="0.25">
      <c r="A173" s="179" t="b">
        <f>IF(E173&lt;&gt;1,"",NOT(ISNA(VLOOKUP(P173,Mapping!$P:$P,1,FALSE))))</f>
        <v>0</v>
      </c>
      <c r="B173" s="180" t="str">
        <f t="shared" si="2"/>
        <v/>
      </c>
      <c r="E173" s="167">
        <v>1</v>
      </c>
      <c r="F173" s="170" t="s">
        <v>2855</v>
      </c>
      <c r="G173" s="169">
        <v>24549.229737497109</v>
      </c>
      <c r="H173" s="168" t="s">
        <v>6</v>
      </c>
      <c r="I173" s="168" t="s">
        <v>2855</v>
      </c>
      <c r="J173" s="169">
        <v>2615.239733803342</v>
      </c>
      <c r="K173" s="169">
        <v>-805.42936252697848</v>
      </c>
      <c r="L173" s="168" t="s">
        <v>5</v>
      </c>
      <c r="M173" s="168" t="s">
        <v>21</v>
      </c>
      <c r="N173" s="168" t="s">
        <v>2829</v>
      </c>
      <c r="O173" s="168" t="s">
        <v>21</v>
      </c>
      <c r="P173" s="168" t="s">
        <v>2851</v>
      </c>
      <c r="Q173" s="168" t="s">
        <v>2834</v>
      </c>
      <c r="R173" s="168" t="s">
        <v>1259</v>
      </c>
      <c r="S173" s="168" t="s">
        <v>21</v>
      </c>
      <c r="T173" s="168" t="s">
        <v>1259</v>
      </c>
      <c r="U173" s="168" t="s">
        <v>1259</v>
      </c>
      <c r="V173" s="168" t="s">
        <v>2834</v>
      </c>
      <c r="W173" s="168" t="s">
        <v>1259</v>
      </c>
      <c r="X173" s="168" t="s">
        <v>21</v>
      </c>
      <c r="Y173" s="168" t="s">
        <v>1259</v>
      </c>
      <c r="Z173" s="168" t="s">
        <v>21</v>
      </c>
      <c r="AA173" s="168" t="s">
        <v>1259</v>
      </c>
      <c r="AB173" s="168" t="s">
        <v>1259</v>
      </c>
      <c r="AC173" s="168" t="s">
        <v>2901</v>
      </c>
      <c r="AD173" s="169">
        <v>3317.9518913008751</v>
      </c>
      <c r="AE173" s="168" t="s">
        <v>1259</v>
      </c>
      <c r="AF173" s="169">
        <v>3039.497511535676</v>
      </c>
      <c r="AG173" s="169">
        <v>5414.7705453922144</v>
      </c>
      <c r="AH173" s="169">
        <v>2218.338303432578</v>
      </c>
      <c r="AI173" s="168" t="s">
        <v>21</v>
      </c>
      <c r="AJ173"/>
      <c r="AK173"/>
    </row>
    <row r="174" spans="1:37" hidden="1" x14ac:dyDescent="0.25">
      <c r="A174" s="179" t="b">
        <f>IF(E174&lt;&gt;1,"",NOT(ISNA(VLOOKUP(P174,Mapping!$P:$P,1,FALSE))))</f>
        <v>0</v>
      </c>
      <c r="B174" s="180" t="str">
        <f t="shared" si="2"/>
        <v/>
      </c>
      <c r="E174" s="167">
        <v>1</v>
      </c>
      <c r="F174" s="170" t="s">
        <v>2855</v>
      </c>
      <c r="G174" s="169">
        <v>6780.1592209954324</v>
      </c>
      <c r="H174" s="168" t="s">
        <v>6</v>
      </c>
      <c r="I174" s="168" t="s">
        <v>2855</v>
      </c>
      <c r="J174" s="169">
        <v>722.29320373243741</v>
      </c>
      <c r="K174" s="169">
        <v>-222.44849950858489</v>
      </c>
      <c r="L174" s="168" t="s">
        <v>5</v>
      </c>
      <c r="M174" s="168" t="s">
        <v>21</v>
      </c>
      <c r="N174" s="168" t="s">
        <v>2829</v>
      </c>
      <c r="O174" s="168" t="s">
        <v>21</v>
      </c>
      <c r="P174" s="168" t="s">
        <v>2851</v>
      </c>
      <c r="Q174" s="168" t="s">
        <v>2834</v>
      </c>
      <c r="R174" s="168" t="s">
        <v>1259</v>
      </c>
      <c r="S174" s="168" t="s">
        <v>21</v>
      </c>
      <c r="T174" s="168" t="s">
        <v>1259</v>
      </c>
      <c r="U174" s="168" t="s">
        <v>1259</v>
      </c>
      <c r="V174" s="168" t="s">
        <v>2834</v>
      </c>
      <c r="W174" s="168" t="s">
        <v>1259</v>
      </c>
      <c r="X174" s="168" t="s">
        <v>21</v>
      </c>
      <c r="Y174" s="168" t="s">
        <v>1259</v>
      </c>
      <c r="Z174" s="168" t="s">
        <v>21</v>
      </c>
      <c r="AA174" s="168" t="s">
        <v>1259</v>
      </c>
      <c r="AB174" s="168" t="s">
        <v>1259</v>
      </c>
      <c r="AC174" s="168" t="s">
        <v>2902</v>
      </c>
      <c r="AD174" s="169">
        <v>916.37262558432064</v>
      </c>
      <c r="AE174" s="168" t="s">
        <v>1259</v>
      </c>
      <c r="AF174" s="169">
        <v>839.46736009210417</v>
      </c>
      <c r="AG174" s="169">
        <v>1495.4850655391069</v>
      </c>
      <c r="AH174" s="169">
        <v>612.67449382871018</v>
      </c>
      <c r="AI174" s="168" t="s">
        <v>21</v>
      </c>
      <c r="AJ174"/>
      <c r="AK174"/>
    </row>
    <row r="175" spans="1:37" hidden="1" x14ac:dyDescent="0.25">
      <c r="A175" s="179" t="b">
        <f>IF(E175&lt;&gt;1,"",NOT(ISNA(VLOOKUP(P175,Mapping!$P:$P,1,FALSE))))</f>
        <v>0</v>
      </c>
      <c r="B175" s="180" t="str">
        <f t="shared" si="2"/>
        <v/>
      </c>
      <c r="E175" s="167">
        <v>1</v>
      </c>
      <c r="F175" s="170" t="s">
        <v>2855</v>
      </c>
      <c r="G175" s="169">
        <v>8341.2913971165071</v>
      </c>
      <c r="H175" s="168" t="s">
        <v>6</v>
      </c>
      <c r="I175" s="168" t="s">
        <v>2855</v>
      </c>
      <c r="J175" s="169">
        <v>888.60126880686221</v>
      </c>
      <c r="K175" s="169">
        <v>-273.66728343291271</v>
      </c>
      <c r="L175" s="168" t="s">
        <v>5</v>
      </c>
      <c r="M175" s="168" t="s">
        <v>21</v>
      </c>
      <c r="N175" s="168" t="s">
        <v>2829</v>
      </c>
      <c r="O175" s="168" t="s">
        <v>21</v>
      </c>
      <c r="P175" s="168" t="s">
        <v>2851</v>
      </c>
      <c r="Q175" s="168" t="s">
        <v>2834</v>
      </c>
      <c r="R175" s="168" t="s">
        <v>1259</v>
      </c>
      <c r="S175" s="168" t="s">
        <v>21</v>
      </c>
      <c r="T175" s="168" t="s">
        <v>1259</v>
      </c>
      <c r="U175" s="168" t="s">
        <v>1259</v>
      </c>
      <c r="V175" s="168" t="s">
        <v>2834</v>
      </c>
      <c r="W175" s="168" t="s">
        <v>1259</v>
      </c>
      <c r="X175" s="168" t="s">
        <v>21</v>
      </c>
      <c r="Y175" s="168" t="s">
        <v>1259</v>
      </c>
      <c r="Z175" s="168" t="s">
        <v>21</v>
      </c>
      <c r="AA175" s="168" t="s">
        <v>1259</v>
      </c>
      <c r="AB175" s="168" t="s">
        <v>1259</v>
      </c>
      <c r="AC175" s="168" t="s">
        <v>12707</v>
      </c>
      <c r="AD175" s="169">
        <v>1127.367492295753</v>
      </c>
      <c r="AE175" s="168" t="s">
        <v>1259</v>
      </c>
      <c r="AF175" s="169">
        <v>1032.754783576946</v>
      </c>
      <c r="AG175" s="169">
        <v>1839.8206155793121</v>
      </c>
      <c r="AH175" s="169">
        <v>753.74284261363209</v>
      </c>
      <c r="AI175" s="168" t="s">
        <v>21</v>
      </c>
      <c r="AJ175"/>
      <c r="AK175"/>
    </row>
    <row r="176" spans="1:37" hidden="1" x14ac:dyDescent="0.25">
      <c r="A176" s="179" t="b">
        <f>IF(E176&lt;&gt;1,"",NOT(ISNA(VLOOKUP(P176,Mapping!$P:$P,1,FALSE))))</f>
        <v>0</v>
      </c>
      <c r="B176" s="180" t="str">
        <f t="shared" si="2"/>
        <v/>
      </c>
      <c r="E176" s="167">
        <v>1</v>
      </c>
      <c r="F176" s="170" t="s">
        <v>2855</v>
      </c>
      <c r="G176" s="169">
        <v>19483.78605926111</v>
      </c>
      <c r="H176" s="168" t="s">
        <v>6</v>
      </c>
      <c r="I176" s="168" t="s">
        <v>2855</v>
      </c>
      <c r="J176" s="169">
        <v>2075.6158955681458</v>
      </c>
      <c r="K176" s="169">
        <v>-639.23852410542656</v>
      </c>
      <c r="L176" s="168" t="s">
        <v>5</v>
      </c>
      <c r="M176" s="168" t="s">
        <v>21</v>
      </c>
      <c r="N176" s="168" t="s">
        <v>2829</v>
      </c>
      <c r="O176" s="168" t="s">
        <v>21</v>
      </c>
      <c r="P176" s="168" t="s">
        <v>2851</v>
      </c>
      <c r="Q176" s="168" t="s">
        <v>2834</v>
      </c>
      <c r="R176" s="168" t="s">
        <v>1259</v>
      </c>
      <c r="S176" s="168" t="s">
        <v>21</v>
      </c>
      <c r="T176" s="168" t="s">
        <v>1259</v>
      </c>
      <c r="U176" s="168" t="s">
        <v>1259</v>
      </c>
      <c r="V176" s="168" t="s">
        <v>2834</v>
      </c>
      <c r="W176" s="168" t="s">
        <v>1259</v>
      </c>
      <c r="X176" s="168" t="s">
        <v>21</v>
      </c>
      <c r="Y176" s="168" t="s">
        <v>1259</v>
      </c>
      <c r="Z176" s="168" t="s">
        <v>21</v>
      </c>
      <c r="AA176" s="168" t="s">
        <v>1259</v>
      </c>
      <c r="AB176" s="168" t="s">
        <v>1259</v>
      </c>
      <c r="AC176" s="168" t="s">
        <v>2898</v>
      </c>
      <c r="AD176" s="169">
        <v>2633.331697013889</v>
      </c>
      <c r="AE176" s="168" t="s">
        <v>1259</v>
      </c>
      <c r="AF176" s="169">
        <v>2412.3330905149378</v>
      </c>
      <c r="AG176" s="169">
        <v>4297.4965811357724</v>
      </c>
      <c r="AH176" s="169">
        <v>1760.610388729503</v>
      </c>
      <c r="AI176" s="168" t="s">
        <v>21</v>
      </c>
      <c r="AJ176"/>
      <c r="AK176"/>
    </row>
    <row r="177" spans="1:37" hidden="1" x14ac:dyDescent="0.25">
      <c r="A177" s="179" t="b">
        <f>IF(E177&lt;&gt;1,"",NOT(ISNA(VLOOKUP(P177,Mapping!$P:$P,1,FALSE))))</f>
        <v>0</v>
      </c>
      <c r="B177" s="180" t="str">
        <f t="shared" si="2"/>
        <v/>
      </c>
      <c r="E177" s="167">
        <v>1</v>
      </c>
      <c r="F177" s="170" t="s">
        <v>2855</v>
      </c>
      <c r="G177" s="169">
        <v>171087.5403453761</v>
      </c>
      <c r="H177" s="168" t="s">
        <v>6</v>
      </c>
      <c r="I177" s="168" t="s">
        <v>2855</v>
      </c>
      <c r="J177" s="169">
        <v>18226.027384740581</v>
      </c>
      <c r="K177" s="169">
        <v>-5613.1670944529669</v>
      </c>
      <c r="L177" s="168" t="s">
        <v>5</v>
      </c>
      <c r="M177" s="168" t="s">
        <v>21</v>
      </c>
      <c r="N177" s="168" t="s">
        <v>2829</v>
      </c>
      <c r="O177" s="168" t="s">
        <v>21</v>
      </c>
      <c r="P177" s="168" t="s">
        <v>2851</v>
      </c>
      <c r="Q177" s="168" t="s">
        <v>2834</v>
      </c>
      <c r="R177" s="168" t="s">
        <v>1259</v>
      </c>
      <c r="S177" s="168" t="s">
        <v>21</v>
      </c>
      <c r="T177" s="168" t="s">
        <v>1259</v>
      </c>
      <c r="U177" s="168" t="s">
        <v>1259</v>
      </c>
      <c r="V177" s="168" t="s">
        <v>2834</v>
      </c>
      <c r="W177" s="168" t="s">
        <v>1259</v>
      </c>
      <c r="X177" s="168" t="s">
        <v>21</v>
      </c>
      <c r="Y177" s="168" t="s">
        <v>1259</v>
      </c>
      <c r="Z177" s="168" t="s">
        <v>21</v>
      </c>
      <c r="AA177" s="168" t="s">
        <v>1259</v>
      </c>
      <c r="AB177" s="168" t="s">
        <v>1259</v>
      </c>
      <c r="AC177" s="168" t="s">
        <v>7526</v>
      </c>
      <c r="AD177" s="169">
        <v>23123.341715275808</v>
      </c>
      <c r="AE177" s="168" t="s">
        <v>1259</v>
      </c>
      <c r="AF177" s="169">
        <v>21182.74824485584</v>
      </c>
      <c r="AG177" s="169">
        <v>37736.40900556391</v>
      </c>
      <c r="AH177" s="169">
        <v>15459.957320310959</v>
      </c>
      <c r="AI177" s="168" t="s">
        <v>21</v>
      </c>
      <c r="AJ177"/>
      <c r="AK177"/>
    </row>
    <row r="178" spans="1:37" hidden="1" x14ac:dyDescent="0.25">
      <c r="A178" s="179" t="b">
        <f>IF(E178&lt;&gt;1,"",NOT(ISNA(VLOOKUP(P178,Mapping!$P:$P,1,FALSE))))</f>
        <v>0</v>
      </c>
      <c r="B178" s="180" t="str">
        <f t="shared" si="2"/>
        <v/>
      </c>
      <c r="E178" s="167">
        <v>1</v>
      </c>
      <c r="F178" s="170" t="s">
        <v>2855</v>
      </c>
      <c r="G178" s="169">
        <v>-52.135549534264356</v>
      </c>
      <c r="H178" s="168" t="s">
        <v>6</v>
      </c>
      <c r="I178" s="168" t="s">
        <v>2855</v>
      </c>
      <c r="J178" s="169">
        <v>5.5540219446242203</v>
      </c>
      <c r="K178" s="169">
        <v>1.710501831437806</v>
      </c>
      <c r="L178" s="168" t="s">
        <v>5</v>
      </c>
      <c r="M178" s="168" t="s">
        <v>21</v>
      </c>
      <c r="N178" s="168" t="s">
        <v>2829</v>
      </c>
      <c r="O178" s="168" t="s">
        <v>21</v>
      </c>
      <c r="P178" s="168" t="s">
        <v>2851</v>
      </c>
      <c r="Q178" s="168" t="s">
        <v>2834</v>
      </c>
      <c r="R178" s="168" t="s">
        <v>1259</v>
      </c>
      <c r="S178" s="168" t="s">
        <v>21</v>
      </c>
      <c r="T178" s="168" t="s">
        <v>1259</v>
      </c>
      <c r="U178" s="168" t="s">
        <v>1259</v>
      </c>
      <c r="V178" s="168" t="s">
        <v>2834</v>
      </c>
      <c r="W178" s="168" t="s">
        <v>1259</v>
      </c>
      <c r="X178" s="168" t="s">
        <v>21</v>
      </c>
      <c r="Y178" s="168" t="s">
        <v>1259</v>
      </c>
      <c r="Z178" s="168" t="s">
        <v>21</v>
      </c>
      <c r="AA178" s="168" t="s">
        <v>1259</v>
      </c>
      <c r="AB178" s="168" t="s">
        <v>1259</v>
      </c>
      <c r="AC178" s="168" t="s">
        <v>7523</v>
      </c>
      <c r="AD178" s="169">
        <v>11.42373629728395</v>
      </c>
      <c r="AE178" s="168" t="s">
        <v>1259</v>
      </c>
      <c r="AF178" s="169">
        <v>-6.4550242417543728</v>
      </c>
      <c r="AG178" s="169">
        <v>-11.499425481149659</v>
      </c>
      <c r="AH178" s="169">
        <v>-4.7111167127867901</v>
      </c>
      <c r="AI178" s="168" t="s">
        <v>21</v>
      </c>
      <c r="AJ178"/>
      <c r="AK178"/>
    </row>
    <row r="179" spans="1:37" hidden="1" x14ac:dyDescent="0.25">
      <c r="A179" s="179" t="b">
        <f>IF(E179&lt;&gt;1,"",NOT(ISNA(VLOOKUP(P179,Mapping!$P:$P,1,FALSE))))</f>
        <v>0</v>
      </c>
      <c r="B179" s="180" t="str">
        <f t="shared" si="2"/>
        <v/>
      </c>
      <c r="E179" s="167">
        <v>1</v>
      </c>
      <c r="F179" s="170" t="s">
        <v>2855</v>
      </c>
      <c r="G179" s="169">
        <v>47063.539346290861</v>
      </c>
      <c r="H179" s="168" t="s">
        <v>6</v>
      </c>
      <c r="I179" s="168" t="s">
        <v>2855</v>
      </c>
      <c r="J179" s="169">
        <v>5013.6985733543288</v>
      </c>
      <c r="K179" s="169">
        <v>-1544.095554087681</v>
      </c>
      <c r="L179" s="168" t="s">
        <v>5</v>
      </c>
      <c r="M179" s="168" t="s">
        <v>21</v>
      </c>
      <c r="N179" s="168" t="s">
        <v>2829</v>
      </c>
      <c r="O179" s="168" t="s">
        <v>21</v>
      </c>
      <c r="P179" s="168" t="s">
        <v>2851</v>
      </c>
      <c r="Q179" s="168" t="s">
        <v>2834</v>
      </c>
      <c r="R179" s="168" t="s">
        <v>1259</v>
      </c>
      <c r="S179" s="168" t="s">
        <v>21</v>
      </c>
      <c r="T179" s="168" t="s">
        <v>1259</v>
      </c>
      <c r="U179" s="168" t="s">
        <v>1259</v>
      </c>
      <c r="V179" s="168" t="s">
        <v>2834</v>
      </c>
      <c r="W179" s="168" t="s">
        <v>1259</v>
      </c>
      <c r="X179" s="168" t="s">
        <v>21</v>
      </c>
      <c r="Y179" s="168" t="s">
        <v>1259</v>
      </c>
      <c r="Z179" s="168" t="s">
        <v>21</v>
      </c>
      <c r="AA179" s="168" t="s">
        <v>1259</v>
      </c>
      <c r="AB179" s="168" t="s">
        <v>1259</v>
      </c>
      <c r="AC179" s="168" t="s">
        <v>7527</v>
      </c>
      <c r="AD179" s="169">
        <v>6360.8740907591464</v>
      </c>
      <c r="AE179" s="168" t="s">
        <v>1259</v>
      </c>
      <c r="AF179" s="169">
        <v>5827.0468058154511</v>
      </c>
      <c r="AG179" s="169">
        <v>10380.703156032499</v>
      </c>
      <c r="AH179" s="169">
        <v>4252.79542956558</v>
      </c>
      <c r="AI179" s="168" t="s">
        <v>21</v>
      </c>
      <c r="AJ179"/>
      <c r="AK179"/>
    </row>
    <row r="180" spans="1:37" hidden="1" x14ac:dyDescent="0.25">
      <c r="A180" s="179" t="b">
        <f>IF(E180&lt;&gt;1,"",NOT(ISNA(VLOOKUP(P180,Mapping!$P:$P,1,FALSE))))</f>
        <v>0</v>
      </c>
      <c r="B180" s="180" t="str">
        <f t="shared" si="2"/>
        <v/>
      </c>
      <c r="E180" s="167">
        <v>1</v>
      </c>
      <c r="F180" s="170" t="s">
        <v>2855</v>
      </c>
      <c r="G180" s="169">
        <v>2022.1994987287801</v>
      </c>
      <c r="H180" s="168" t="s">
        <v>6</v>
      </c>
      <c r="I180" s="168" t="s">
        <v>2855</v>
      </c>
      <c r="J180" s="169">
        <v>215.42576020928539</v>
      </c>
      <c r="K180" s="169">
        <v>-66.345823090152663</v>
      </c>
      <c r="L180" s="168" t="s">
        <v>5</v>
      </c>
      <c r="M180" s="168" t="s">
        <v>21</v>
      </c>
      <c r="N180" s="168" t="s">
        <v>2829</v>
      </c>
      <c r="O180" s="168" t="s">
        <v>21</v>
      </c>
      <c r="P180" s="168" t="s">
        <v>2851</v>
      </c>
      <c r="Q180" s="168" t="s">
        <v>2834</v>
      </c>
      <c r="R180" s="168" t="s">
        <v>1259</v>
      </c>
      <c r="S180" s="168" t="s">
        <v>21</v>
      </c>
      <c r="T180" s="168" t="s">
        <v>1259</v>
      </c>
      <c r="U180" s="168" t="s">
        <v>1259</v>
      </c>
      <c r="V180" s="168" t="s">
        <v>2834</v>
      </c>
      <c r="W180" s="168" t="s">
        <v>1259</v>
      </c>
      <c r="X180" s="168" t="s">
        <v>21</v>
      </c>
      <c r="Y180" s="168" t="s">
        <v>1259</v>
      </c>
      <c r="Z180" s="168" t="s">
        <v>21</v>
      </c>
      <c r="AA180" s="168" t="s">
        <v>1259</v>
      </c>
      <c r="AB180" s="168" t="s">
        <v>1259</v>
      </c>
      <c r="AC180" s="168" t="s">
        <v>2897</v>
      </c>
      <c r="AD180" s="169">
        <v>273.3104347117864</v>
      </c>
      <c r="AE180" s="168" t="s">
        <v>1259</v>
      </c>
      <c r="AF180" s="169">
        <v>250.3732463274209</v>
      </c>
      <c r="AG180" s="169">
        <v>446.03217289129771</v>
      </c>
      <c r="AH180" s="169">
        <v>182.73170495285649</v>
      </c>
      <c r="AI180" s="168" t="s">
        <v>21</v>
      </c>
      <c r="AJ180"/>
      <c r="AK180"/>
    </row>
    <row r="181" spans="1:37" hidden="1" x14ac:dyDescent="0.25">
      <c r="A181" s="179" t="b">
        <f>IF(E181&lt;&gt;1,"",NOT(ISNA(VLOOKUP(P181,Mapping!$P:$P,1,FALSE))))</f>
        <v>0</v>
      </c>
      <c r="B181" s="180" t="str">
        <f t="shared" si="2"/>
        <v/>
      </c>
      <c r="E181" s="167">
        <v>1</v>
      </c>
      <c r="F181" s="170" t="s">
        <v>2855</v>
      </c>
      <c r="G181" s="169">
        <v>61051.759478374617</v>
      </c>
      <c r="H181" s="168" t="s">
        <v>6</v>
      </c>
      <c r="I181" s="168" t="s">
        <v>2855</v>
      </c>
      <c r="J181" s="169">
        <v>6503.8695272208106</v>
      </c>
      <c r="K181" s="169">
        <v>-2003.0314695662221</v>
      </c>
      <c r="L181" s="168" t="s">
        <v>5</v>
      </c>
      <c r="M181" s="168" t="s">
        <v>21</v>
      </c>
      <c r="N181" s="168" t="s">
        <v>2829</v>
      </c>
      <c r="O181" s="168" t="s">
        <v>21</v>
      </c>
      <c r="P181" s="168" t="s">
        <v>2851</v>
      </c>
      <c r="Q181" s="168" t="s">
        <v>2834</v>
      </c>
      <c r="R181" s="168" t="s">
        <v>1259</v>
      </c>
      <c r="S181" s="168" t="s">
        <v>21</v>
      </c>
      <c r="T181" s="168" t="s">
        <v>1259</v>
      </c>
      <c r="U181" s="168" t="s">
        <v>1259</v>
      </c>
      <c r="V181" s="168" t="s">
        <v>2834</v>
      </c>
      <c r="W181" s="168" t="s">
        <v>1259</v>
      </c>
      <c r="X181" s="168" t="s">
        <v>21</v>
      </c>
      <c r="Y181" s="168" t="s">
        <v>1259</v>
      </c>
      <c r="Z181" s="168" t="s">
        <v>21</v>
      </c>
      <c r="AA181" s="168" t="s">
        <v>1259</v>
      </c>
      <c r="AB181" s="168" t="s">
        <v>1259</v>
      </c>
      <c r="AC181" s="168" t="s">
        <v>2903</v>
      </c>
      <c r="AD181" s="169">
        <v>8251.4524078575887</v>
      </c>
      <c r="AE181" s="168" t="s">
        <v>1259</v>
      </c>
      <c r="AF181" s="169">
        <v>7558.9610343641471</v>
      </c>
      <c r="AG181" s="169">
        <v>13466.0546380783</v>
      </c>
      <c r="AH181" s="169">
        <v>5516.8108323971901</v>
      </c>
      <c r="AI181" s="168" t="s">
        <v>21</v>
      </c>
      <c r="AJ181"/>
      <c r="AK181"/>
    </row>
    <row r="182" spans="1:37" hidden="1" x14ac:dyDescent="0.25">
      <c r="A182" s="179" t="b">
        <f>IF(E182&lt;&gt;1,"",NOT(ISNA(VLOOKUP(P182,Mapping!$P:$P,1,FALSE))))</f>
        <v>0</v>
      </c>
      <c r="B182" s="180" t="str">
        <f t="shared" si="2"/>
        <v/>
      </c>
      <c r="E182" s="167">
        <v>1</v>
      </c>
      <c r="F182" s="170" t="s">
        <v>2855</v>
      </c>
      <c r="G182" s="169">
        <v>9267.9464657019435</v>
      </c>
      <c r="H182" s="168" t="s">
        <v>6</v>
      </c>
      <c r="I182" s="168" t="s">
        <v>2855</v>
      </c>
      <c r="J182" s="169">
        <v>987.31822167293763</v>
      </c>
      <c r="K182" s="169">
        <v>-304.06967117191238</v>
      </c>
      <c r="L182" s="168" t="s">
        <v>5</v>
      </c>
      <c r="M182" s="168" t="s">
        <v>21</v>
      </c>
      <c r="N182" s="168" t="s">
        <v>2829</v>
      </c>
      <c r="O182" s="168" t="s">
        <v>21</v>
      </c>
      <c r="P182" s="168" t="s">
        <v>2851</v>
      </c>
      <c r="Q182" s="168" t="s">
        <v>2834</v>
      </c>
      <c r="R182" s="168" t="s">
        <v>1259</v>
      </c>
      <c r="S182" s="168" t="s">
        <v>21</v>
      </c>
      <c r="T182" s="168" t="s">
        <v>1259</v>
      </c>
      <c r="U182" s="168" t="s">
        <v>1259</v>
      </c>
      <c r="V182" s="168" t="s">
        <v>2834</v>
      </c>
      <c r="W182" s="168" t="s">
        <v>1259</v>
      </c>
      <c r="X182" s="168" t="s">
        <v>21</v>
      </c>
      <c r="Y182" s="168" t="s">
        <v>1259</v>
      </c>
      <c r="Z182" s="168" t="s">
        <v>21</v>
      </c>
      <c r="AA182" s="168" t="s">
        <v>1259</v>
      </c>
      <c r="AB182" s="168" t="s">
        <v>1259</v>
      </c>
      <c r="AC182" s="168" t="s">
        <v>7318</v>
      </c>
      <c r="AD182" s="169">
        <v>1252.6095862544239</v>
      </c>
      <c r="AE182" s="168" t="s">
        <v>1259</v>
      </c>
      <c r="AF182" s="169">
        <v>1147.486113444915</v>
      </c>
      <c r="AG182" s="169">
        <v>2044.2109212943119</v>
      </c>
      <c r="AH182" s="169">
        <v>837.47803327719885</v>
      </c>
      <c r="AI182" s="168" t="s">
        <v>21</v>
      </c>
      <c r="AJ182"/>
      <c r="AK182"/>
    </row>
    <row r="183" spans="1:37" hidden="1" x14ac:dyDescent="0.25">
      <c r="A183" s="179" t="b">
        <f>IF(E183&lt;&gt;1,"",NOT(ISNA(VLOOKUP(P183,Mapping!$P:$P,1,FALSE))))</f>
        <v>0</v>
      </c>
      <c r="B183" s="180" t="str">
        <f t="shared" si="2"/>
        <v/>
      </c>
      <c r="E183" s="167">
        <v>1</v>
      </c>
      <c r="F183" s="170" t="s">
        <v>2855</v>
      </c>
      <c r="G183" s="169">
        <v>50866.309818769718</v>
      </c>
      <c r="H183" s="168" t="s">
        <v>6</v>
      </c>
      <c r="I183" s="168" t="s">
        <v>2855</v>
      </c>
      <c r="J183" s="169">
        <v>5418.8093057277401</v>
      </c>
      <c r="K183" s="169">
        <v>-1668.859672157211</v>
      </c>
      <c r="L183" s="168" t="s">
        <v>5</v>
      </c>
      <c r="M183" s="168" t="s">
        <v>21</v>
      </c>
      <c r="N183" s="168" t="s">
        <v>2829</v>
      </c>
      <c r="O183" s="168" t="s">
        <v>21</v>
      </c>
      <c r="P183" s="168" t="s">
        <v>2851</v>
      </c>
      <c r="Q183" s="168" t="s">
        <v>2834</v>
      </c>
      <c r="R183" s="168" t="s">
        <v>1259</v>
      </c>
      <c r="S183" s="168" t="s">
        <v>21</v>
      </c>
      <c r="T183" s="168" t="s">
        <v>1259</v>
      </c>
      <c r="U183" s="168" t="s">
        <v>1259</v>
      </c>
      <c r="V183" s="168" t="s">
        <v>2834</v>
      </c>
      <c r="W183" s="168" t="s">
        <v>1259</v>
      </c>
      <c r="X183" s="168" t="s">
        <v>21</v>
      </c>
      <c r="Y183" s="168" t="s">
        <v>1259</v>
      </c>
      <c r="Z183" s="168" t="s">
        <v>21</v>
      </c>
      <c r="AA183" s="168" t="s">
        <v>1259</v>
      </c>
      <c r="AB183" s="168" t="s">
        <v>1259</v>
      </c>
      <c r="AC183" s="168" t="s">
        <v>7056</v>
      </c>
      <c r="AD183" s="169">
        <v>6874.8376495453567</v>
      </c>
      <c r="AE183" s="168" t="s">
        <v>1259</v>
      </c>
      <c r="AF183" s="169">
        <v>6297.8767060459286</v>
      </c>
      <c r="AG183" s="169">
        <v>11219.472020287911</v>
      </c>
      <c r="AH183" s="169">
        <v>4596.4245979128536</v>
      </c>
      <c r="AI183" s="168" t="s">
        <v>21</v>
      </c>
      <c r="AJ183"/>
      <c r="AK183"/>
    </row>
    <row r="184" spans="1:37" hidden="1" x14ac:dyDescent="0.25">
      <c r="A184" s="179" t="b">
        <f>IF(E184&lt;&gt;1,"",NOT(ISNA(VLOOKUP(P184,Mapping!$P:$P,1,FALSE))))</f>
        <v>0</v>
      </c>
      <c r="B184" s="180" t="str">
        <f t="shared" si="2"/>
        <v/>
      </c>
      <c r="E184" s="167">
        <v>1</v>
      </c>
      <c r="F184" s="170" t="s">
        <v>2855</v>
      </c>
      <c r="G184" s="169">
        <v>10045.459285345891</v>
      </c>
      <c r="H184" s="168" t="s">
        <v>6</v>
      </c>
      <c r="I184" s="168" t="s">
        <v>2855</v>
      </c>
      <c r="J184" s="169">
        <v>1070.1469882459421</v>
      </c>
      <c r="K184" s="169">
        <v>-329.57888923612933</v>
      </c>
      <c r="L184" s="168" t="s">
        <v>5</v>
      </c>
      <c r="M184" s="168" t="s">
        <v>21</v>
      </c>
      <c r="N184" s="168" t="s">
        <v>2829</v>
      </c>
      <c r="O184" s="168" t="s">
        <v>21</v>
      </c>
      <c r="P184" s="168" t="s">
        <v>2851</v>
      </c>
      <c r="Q184" s="168" t="s">
        <v>2834</v>
      </c>
      <c r="R184" s="168" t="s">
        <v>1259</v>
      </c>
      <c r="S184" s="168" t="s">
        <v>21</v>
      </c>
      <c r="T184" s="168" t="s">
        <v>1259</v>
      </c>
      <c r="U184" s="168" t="s">
        <v>1259</v>
      </c>
      <c r="V184" s="168" t="s">
        <v>2834</v>
      </c>
      <c r="W184" s="168" t="s">
        <v>1259</v>
      </c>
      <c r="X184" s="168" t="s">
        <v>21</v>
      </c>
      <c r="Y184" s="168" t="s">
        <v>1259</v>
      </c>
      <c r="Z184" s="168" t="s">
        <v>21</v>
      </c>
      <c r="AA184" s="168" t="s">
        <v>1259</v>
      </c>
      <c r="AB184" s="168" t="s">
        <v>1259</v>
      </c>
      <c r="AC184" s="168" t="s">
        <v>7524</v>
      </c>
      <c r="AD184" s="169">
        <v>1357.6943550244989</v>
      </c>
      <c r="AE184" s="168" t="s">
        <v>1259</v>
      </c>
      <c r="AF184" s="169">
        <v>1243.751792888419</v>
      </c>
      <c r="AG184" s="169">
        <v>2215.7052434987422</v>
      </c>
      <c r="AH184" s="169">
        <v>907.73630564130326</v>
      </c>
      <c r="AI184" s="168" t="s">
        <v>21</v>
      </c>
      <c r="AJ184"/>
      <c r="AK184"/>
    </row>
    <row r="185" spans="1:37" hidden="1" x14ac:dyDescent="0.25">
      <c r="A185" s="179" t="b">
        <f>IF(E185&lt;&gt;1,"",NOT(ISNA(VLOOKUP(P185,Mapping!$P:$P,1,FALSE))))</f>
        <v>0</v>
      </c>
      <c r="B185" s="180" t="str">
        <f t="shared" si="2"/>
        <v/>
      </c>
      <c r="E185" s="167">
        <v>1</v>
      </c>
      <c r="F185" s="170" t="s">
        <v>2855</v>
      </c>
      <c r="G185" s="169">
        <v>24509.06934460975</v>
      </c>
      <c r="H185" s="168" t="s">
        <v>6</v>
      </c>
      <c r="I185" s="168" t="s">
        <v>2855</v>
      </c>
      <c r="J185" s="169">
        <v>2610.961430315725</v>
      </c>
      <c r="K185" s="169">
        <v>-804.11175052904662</v>
      </c>
      <c r="L185" s="168" t="s">
        <v>5</v>
      </c>
      <c r="M185" s="168" t="s">
        <v>21</v>
      </c>
      <c r="N185" s="168" t="s">
        <v>2829</v>
      </c>
      <c r="O185" s="168" t="s">
        <v>21</v>
      </c>
      <c r="P185" s="168" t="s">
        <v>2851</v>
      </c>
      <c r="Q185" s="168" t="s">
        <v>2834</v>
      </c>
      <c r="R185" s="168" t="s">
        <v>1259</v>
      </c>
      <c r="S185" s="168" t="s">
        <v>21</v>
      </c>
      <c r="T185" s="168" t="s">
        <v>1259</v>
      </c>
      <c r="U185" s="168" t="s">
        <v>1259</v>
      </c>
      <c r="V185" s="168" t="s">
        <v>2834</v>
      </c>
      <c r="W185" s="168" t="s">
        <v>1259</v>
      </c>
      <c r="X185" s="168" t="s">
        <v>21</v>
      </c>
      <c r="Y185" s="168" t="s">
        <v>1259</v>
      </c>
      <c r="Z185" s="168" t="s">
        <v>21</v>
      </c>
      <c r="AA185" s="168" t="s">
        <v>1259</v>
      </c>
      <c r="AB185" s="168" t="s">
        <v>1259</v>
      </c>
      <c r="AC185" s="168" t="s">
        <v>2895</v>
      </c>
      <c r="AD185" s="169">
        <v>3312.5240121795882</v>
      </c>
      <c r="AE185" s="168" t="s">
        <v>1259</v>
      </c>
      <c r="AF185" s="169">
        <v>3034.5251594273291</v>
      </c>
      <c r="AG185" s="169">
        <v>5405.9124543309772</v>
      </c>
      <c r="AH185" s="169">
        <v>2214.7092959738688</v>
      </c>
      <c r="AI185" s="168" t="s">
        <v>21</v>
      </c>
      <c r="AJ185"/>
      <c r="AK185"/>
    </row>
    <row r="186" spans="1:37" hidden="1" x14ac:dyDescent="0.25">
      <c r="A186" s="179" t="b">
        <f>IF(E186&lt;&gt;1,"",NOT(ISNA(VLOOKUP(P186,Mapping!$P:$P,1,FALSE))))</f>
        <v>0</v>
      </c>
      <c r="B186" s="180" t="str">
        <f t="shared" si="2"/>
        <v/>
      </c>
      <c r="E186" s="167">
        <v>1</v>
      </c>
      <c r="F186" s="170" t="s">
        <v>2855</v>
      </c>
      <c r="G186" s="169">
        <v>58650.082333583407</v>
      </c>
      <c r="H186" s="168" t="s">
        <v>6</v>
      </c>
      <c r="I186" s="168" t="s">
        <v>2855</v>
      </c>
      <c r="J186" s="169">
        <v>6248.0178543175298</v>
      </c>
      <c r="K186" s="169">
        <v>-1924.2354620169431</v>
      </c>
      <c r="L186" s="168" t="s">
        <v>5</v>
      </c>
      <c r="M186" s="168" t="s">
        <v>21</v>
      </c>
      <c r="N186" s="168" t="s">
        <v>2829</v>
      </c>
      <c r="O186" s="168" t="s">
        <v>21</v>
      </c>
      <c r="P186" s="168" t="s">
        <v>2835</v>
      </c>
      <c r="Q186" s="168" t="s">
        <v>2834</v>
      </c>
      <c r="R186" s="168" t="s">
        <v>1259</v>
      </c>
      <c r="S186" s="168" t="s">
        <v>21</v>
      </c>
      <c r="T186" s="168" t="s">
        <v>1259</v>
      </c>
      <c r="U186" s="168" t="s">
        <v>1259</v>
      </c>
      <c r="V186" s="168" t="s">
        <v>2834</v>
      </c>
      <c r="W186" s="168" t="s">
        <v>1259</v>
      </c>
      <c r="X186" s="168" t="s">
        <v>21</v>
      </c>
      <c r="Y186" s="168" t="s">
        <v>1259</v>
      </c>
      <c r="Z186" s="168" t="s">
        <v>21</v>
      </c>
      <c r="AA186" s="168" t="s">
        <v>1259</v>
      </c>
      <c r="AB186" s="168" t="s">
        <v>1259</v>
      </c>
      <c r="AC186" s="168" t="s">
        <v>2906</v>
      </c>
      <c r="AD186" s="169">
        <v>7926.8536603586927</v>
      </c>
      <c r="AE186" s="168" t="s">
        <v>1259</v>
      </c>
      <c r="AF186" s="169">
        <v>7261.6037737428342</v>
      </c>
      <c r="AG186" s="169">
        <v>12936.3219009532</v>
      </c>
      <c r="AH186" s="169">
        <v>5299.7884467770346</v>
      </c>
      <c r="AI186" s="168" t="s">
        <v>21</v>
      </c>
      <c r="AJ186"/>
      <c r="AK186"/>
    </row>
    <row r="187" spans="1:37" hidden="1" x14ac:dyDescent="0.25">
      <c r="A187" s="179" t="b">
        <f>IF(E187&lt;&gt;1,"",NOT(ISNA(VLOOKUP(P187,Mapping!$P:$P,1,FALSE))))</f>
        <v>0</v>
      </c>
      <c r="B187" s="180" t="str">
        <f t="shared" si="2"/>
        <v/>
      </c>
      <c r="E187" s="167">
        <v>1</v>
      </c>
      <c r="F187" s="170" t="s">
        <v>2855</v>
      </c>
      <c r="G187" s="169">
        <v>57557.313602000591</v>
      </c>
      <c r="H187" s="168" t="s">
        <v>6</v>
      </c>
      <c r="I187" s="168" t="s">
        <v>2855</v>
      </c>
      <c r="J187" s="169">
        <v>6131.6047433054027</v>
      </c>
      <c r="K187" s="169">
        <v>-1888.383093845742</v>
      </c>
      <c r="L187" s="168" t="s">
        <v>5</v>
      </c>
      <c r="M187" s="168" t="s">
        <v>21</v>
      </c>
      <c r="N187" s="168" t="s">
        <v>2829</v>
      </c>
      <c r="O187" s="168" t="s">
        <v>21</v>
      </c>
      <c r="P187" s="168" t="s">
        <v>2835</v>
      </c>
      <c r="Q187" s="168" t="s">
        <v>2834</v>
      </c>
      <c r="R187" s="168" t="s">
        <v>1259</v>
      </c>
      <c r="S187" s="168" t="s">
        <v>21</v>
      </c>
      <c r="T187" s="168" t="s">
        <v>1259</v>
      </c>
      <c r="U187" s="168" t="s">
        <v>1259</v>
      </c>
      <c r="V187" s="168" t="s">
        <v>2834</v>
      </c>
      <c r="W187" s="168" t="s">
        <v>1259</v>
      </c>
      <c r="X187" s="168" t="s">
        <v>21</v>
      </c>
      <c r="Y187" s="168" t="s">
        <v>1259</v>
      </c>
      <c r="Z187" s="168" t="s">
        <v>21</v>
      </c>
      <c r="AA187" s="168" t="s">
        <v>1259</v>
      </c>
      <c r="AB187" s="168" t="s">
        <v>1259</v>
      </c>
      <c r="AC187" s="168" t="s">
        <v>12708</v>
      </c>
      <c r="AD187" s="169">
        <v>7779.1604692288938</v>
      </c>
      <c r="AE187" s="168" t="s">
        <v>1259</v>
      </c>
      <c r="AF187" s="169">
        <v>7126.3055230096797</v>
      </c>
      <c r="AG187" s="169">
        <v>12695.29226360933</v>
      </c>
      <c r="AH187" s="169">
        <v>5201.0427525135237</v>
      </c>
      <c r="AI187" s="168" t="s">
        <v>21</v>
      </c>
      <c r="AJ187"/>
      <c r="AK187"/>
    </row>
    <row r="188" spans="1:37" hidden="1" x14ac:dyDescent="0.25">
      <c r="A188" s="179" t="b">
        <f>IF(E188&lt;&gt;1,"",NOT(ISNA(VLOOKUP(P188,Mapping!$P:$P,1,FALSE))))</f>
        <v>0</v>
      </c>
      <c r="B188" s="180" t="str">
        <f t="shared" si="2"/>
        <v/>
      </c>
      <c r="E188" s="167">
        <v>1</v>
      </c>
      <c r="F188" s="170" t="s">
        <v>2855</v>
      </c>
      <c r="G188" s="169">
        <v>3906.803654527916</v>
      </c>
      <c r="H188" s="168" t="s">
        <v>6</v>
      </c>
      <c r="I188" s="168" t="s">
        <v>2855</v>
      </c>
      <c r="J188" s="169">
        <v>416.19343086286187</v>
      </c>
      <c r="K188" s="169">
        <v>-128.17731597412239</v>
      </c>
      <c r="L188" s="168" t="s">
        <v>5</v>
      </c>
      <c r="M188" s="168" t="s">
        <v>21</v>
      </c>
      <c r="N188" s="168" t="s">
        <v>2829</v>
      </c>
      <c r="O188" s="168" t="s">
        <v>21</v>
      </c>
      <c r="P188" s="168" t="s">
        <v>2835</v>
      </c>
      <c r="Q188" s="168" t="s">
        <v>2834</v>
      </c>
      <c r="R188" s="168" t="s">
        <v>1259</v>
      </c>
      <c r="S188" s="168" t="s">
        <v>21</v>
      </c>
      <c r="T188" s="168" t="s">
        <v>1259</v>
      </c>
      <c r="U188" s="168" t="s">
        <v>1259</v>
      </c>
      <c r="V188" s="168" t="s">
        <v>2834</v>
      </c>
      <c r="W188" s="168" t="s">
        <v>1259</v>
      </c>
      <c r="X188" s="168" t="s">
        <v>21</v>
      </c>
      <c r="Y188" s="168" t="s">
        <v>1259</v>
      </c>
      <c r="Z188" s="168" t="s">
        <v>21</v>
      </c>
      <c r="AA188" s="168" t="s">
        <v>1259</v>
      </c>
      <c r="AB188" s="168" t="s">
        <v>1259</v>
      </c>
      <c r="AC188" s="168" t="s">
        <v>2904</v>
      </c>
      <c r="AD188" s="169">
        <v>528.02416666795307</v>
      </c>
      <c r="AE188" s="168" t="s">
        <v>1259</v>
      </c>
      <c r="AF188" s="169">
        <v>483.71049165173281</v>
      </c>
      <c r="AG188" s="169">
        <v>861.71523837493623</v>
      </c>
      <c r="AH188" s="169">
        <v>353.02990291349403</v>
      </c>
      <c r="AI188" s="168" t="s">
        <v>21</v>
      </c>
      <c r="AJ188"/>
      <c r="AK188"/>
    </row>
    <row r="189" spans="1:37" hidden="1" x14ac:dyDescent="0.25">
      <c r="A189" s="179" t="b">
        <f>IF(E189&lt;&gt;1,"",NOT(ISNA(VLOOKUP(P189,Mapping!$P:$P,1,FALSE))))</f>
        <v>0</v>
      </c>
      <c r="B189" s="180" t="str">
        <f t="shared" si="2"/>
        <v/>
      </c>
      <c r="E189" s="167">
        <v>1</v>
      </c>
      <c r="F189" s="170" t="s">
        <v>2855</v>
      </c>
      <c r="G189" s="169">
        <v>5102.9711227745074</v>
      </c>
      <c r="H189" s="168" t="s">
        <v>6</v>
      </c>
      <c r="I189" s="168" t="s">
        <v>2855</v>
      </c>
      <c r="J189" s="169">
        <v>543.62165263159829</v>
      </c>
      <c r="K189" s="169">
        <v>-167.42206669450019</v>
      </c>
      <c r="L189" s="168" t="s">
        <v>5</v>
      </c>
      <c r="M189" s="168" t="s">
        <v>21</v>
      </c>
      <c r="N189" s="168" t="s">
        <v>2829</v>
      </c>
      <c r="O189" s="168" t="s">
        <v>21</v>
      </c>
      <c r="P189" s="168" t="s">
        <v>2835</v>
      </c>
      <c r="Q189" s="168" t="s">
        <v>2834</v>
      </c>
      <c r="R189" s="168" t="s">
        <v>1259</v>
      </c>
      <c r="S189" s="168" t="s">
        <v>21</v>
      </c>
      <c r="T189" s="168" t="s">
        <v>1259</v>
      </c>
      <c r="U189" s="168" t="s">
        <v>1259</v>
      </c>
      <c r="V189" s="168" t="s">
        <v>2834</v>
      </c>
      <c r="W189" s="168" t="s">
        <v>1259</v>
      </c>
      <c r="X189" s="168" t="s">
        <v>21</v>
      </c>
      <c r="Y189" s="168" t="s">
        <v>1259</v>
      </c>
      <c r="Z189" s="168" t="s">
        <v>21</v>
      </c>
      <c r="AA189" s="168" t="s">
        <v>1259</v>
      </c>
      <c r="AB189" s="168" t="s">
        <v>1259</v>
      </c>
      <c r="AC189" s="168" t="s">
        <v>2909</v>
      </c>
      <c r="AD189" s="169">
        <v>689.69221719416987</v>
      </c>
      <c r="AE189" s="168" t="s">
        <v>1259</v>
      </c>
      <c r="AF189" s="169">
        <v>631.81078164014434</v>
      </c>
      <c r="AG189" s="169">
        <v>1125.5513115909091</v>
      </c>
      <c r="AH189" s="169">
        <v>461.11900145161871</v>
      </c>
      <c r="AI189" s="168" t="s">
        <v>21</v>
      </c>
      <c r="AJ189"/>
      <c r="AK189"/>
    </row>
    <row r="190" spans="1:37" hidden="1" x14ac:dyDescent="0.25">
      <c r="A190" s="179" t="b">
        <f>IF(E190&lt;&gt;1,"",NOT(ISNA(VLOOKUP(P190,Mapping!$P:$P,1,FALSE))))</f>
        <v>0</v>
      </c>
      <c r="B190" s="180" t="str">
        <f t="shared" si="2"/>
        <v/>
      </c>
      <c r="E190" s="167">
        <v>1</v>
      </c>
      <c r="F190" s="170" t="s">
        <v>2855</v>
      </c>
      <c r="G190" s="169">
        <v>9353.5965927129037</v>
      </c>
      <c r="H190" s="168" t="s">
        <v>6</v>
      </c>
      <c r="I190" s="168" t="s">
        <v>2855</v>
      </c>
      <c r="J190" s="169">
        <v>996.44256560386646</v>
      </c>
      <c r="K190" s="169">
        <v>-306.87974415328267</v>
      </c>
      <c r="L190" s="168" t="s">
        <v>5</v>
      </c>
      <c r="M190" s="168" t="s">
        <v>21</v>
      </c>
      <c r="N190" s="168" t="s">
        <v>2829</v>
      </c>
      <c r="O190" s="168" t="s">
        <v>21</v>
      </c>
      <c r="P190" s="168" t="s">
        <v>2835</v>
      </c>
      <c r="Q190" s="168" t="s">
        <v>2834</v>
      </c>
      <c r="R190" s="168" t="s">
        <v>1259</v>
      </c>
      <c r="S190" s="168" t="s">
        <v>21</v>
      </c>
      <c r="T190" s="168" t="s">
        <v>1259</v>
      </c>
      <c r="U190" s="168" t="s">
        <v>1259</v>
      </c>
      <c r="V190" s="168" t="s">
        <v>2834</v>
      </c>
      <c r="W190" s="168" t="s">
        <v>1259</v>
      </c>
      <c r="X190" s="168" t="s">
        <v>21</v>
      </c>
      <c r="Y190" s="168" t="s">
        <v>1259</v>
      </c>
      <c r="Z190" s="168" t="s">
        <v>21</v>
      </c>
      <c r="AA190" s="168" t="s">
        <v>1259</v>
      </c>
      <c r="AB190" s="168" t="s">
        <v>1259</v>
      </c>
      <c r="AC190" s="168" t="s">
        <v>7530</v>
      </c>
      <c r="AD190" s="169">
        <v>1264.1856317737711</v>
      </c>
      <c r="AE190" s="168" t="s">
        <v>1259</v>
      </c>
      <c r="AF190" s="169">
        <v>1158.090655856073</v>
      </c>
      <c r="AG190" s="169">
        <v>2063.1025846950452</v>
      </c>
      <c r="AH190" s="169">
        <v>845.21762264411336</v>
      </c>
      <c r="AI190" s="168" t="s">
        <v>21</v>
      </c>
      <c r="AJ190"/>
      <c r="AK190"/>
    </row>
    <row r="191" spans="1:37" hidden="1" x14ac:dyDescent="0.25">
      <c r="A191" s="179" t="b">
        <f>IF(E191&lt;&gt;1,"",NOT(ISNA(VLOOKUP(P191,Mapping!$P:$P,1,FALSE))))</f>
        <v>0</v>
      </c>
      <c r="B191" s="180" t="str">
        <f t="shared" si="2"/>
        <v/>
      </c>
      <c r="E191" s="167">
        <v>1</v>
      </c>
      <c r="F191" s="170" t="s">
        <v>2855</v>
      </c>
      <c r="G191" s="169">
        <v>1277.1385605412131</v>
      </c>
      <c r="H191" s="168" t="s">
        <v>6</v>
      </c>
      <c r="I191" s="168" t="s">
        <v>2855</v>
      </c>
      <c r="J191" s="169">
        <v>136.0541061701071</v>
      </c>
      <c r="K191" s="169">
        <v>-41.901310455543687</v>
      </c>
      <c r="L191" s="168" t="s">
        <v>5</v>
      </c>
      <c r="M191" s="168" t="s">
        <v>21</v>
      </c>
      <c r="N191" s="168" t="s">
        <v>2829</v>
      </c>
      <c r="O191" s="168" t="s">
        <v>21</v>
      </c>
      <c r="P191" s="168" t="s">
        <v>2835</v>
      </c>
      <c r="Q191" s="168" t="s">
        <v>2834</v>
      </c>
      <c r="R191" s="168" t="s">
        <v>1259</v>
      </c>
      <c r="S191" s="168" t="s">
        <v>21</v>
      </c>
      <c r="T191" s="168" t="s">
        <v>1259</v>
      </c>
      <c r="U191" s="168" t="s">
        <v>1259</v>
      </c>
      <c r="V191" s="168" t="s">
        <v>2834</v>
      </c>
      <c r="W191" s="168" t="s">
        <v>1259</v>
      </c>
      <c r="X191" s="168" t="s">
        <v>21</v>
      </c>
      <c r="Y191" s="168" t="s">
        <v>1259</v>
      </c>
      <c r="Z191" s="168" t="s">
        <v>21</v>
      </c>
      <c r="AA191" s="168" t="s">
        <v>1259</v>
      </c>
      <c r="AB191" s="168" t="s">
        <v>1259</v>
      </c>
      <c r="AC191" s="168" t="s">
        <v>2907</v>
      </c>
      <c r="AD191" s="169">
        <v>172.61170096626569</v>
      </c>
      <c r="AE191" s="168" t="s">
        <v>1259</v>
      </c>
      <c r="AF191" s="169">
        <v>158.1255101752549</v>
      </c>
      <c r="AG191" s="169">
        <v>281.69569204203549</v>
      </c>
      <c r="AH191" s="169">
        <v>115.4058770044394</v>
      </c>
      <c r="AI191" s="168" t="s">
        <v>21</v>
      </c>
      <c r="AJ191"/>
      <c r="AK191"/>
    </row>
    <row r="192" spans="1:37" hidden="1" x14ac:dyDescent="0.25">
      <c r="A192" s="179" t="b">
        <f>IF(E192&lt;&gt;1,"",NOT(ISNA(VLOOKUP(P192,Mapping!$P:$P,1,FALSE))))</f>
        <v>0</v>
      </c>
      <c r="B192" s="180" t="str">
        <f t="shared" si="2"/>
        <v/>
      </c>
      <c r="E192" s="167">
        <v>1</v>
      </c>
      <c r="F192" s="170" t="s">
        <v>2855</v>
      </c>
      <c r="G192" s="169">
        <v>19.176111769676179</v>
      </c>
      <c r="H192" s="168" t="s">
        <v>6</v>
      </c>
      <c r="I192" s="168" t="s">
        <v>2855</v>
      </c>
      <c r="J192" s="169">
        <v>2.0428392245362601</v>
      </c>
      <c r="K192" s="169">
        <v>-0.62914411749568122</v>
      </c>
      <c r="L192" s="168" t="s">
        <v>5</v>
      </c>
      <c r="M192" s="168" t="s">
        <v>21</v>
      </c>
      <c r="N192" s="168" t="s">
        <v>2829</v>
      </c>
      <c r="O192" s="168" t="s">
        <v>21</v>
      </c>
      <c r="P192" s="168" t="s">
        <v>2835</v>
      </c>
      <c r="Q192" s="168" t="s">
        <v>2834</v>
      </c>
      <c r="R192" s="168" t="s">
        <v>1259</v>
      </c>
      <c r="S192" s="168" t="s">
        <v>21</v>
      </c>
      <c r="T192" s="168" t="s">
        <v>1259</v>
      </c>
      <c r="U192" s="168" t="s">
        <v>1259</v>
      </c>
      <c r="V192" s="168" t="s">
        <v>2834</v>
      </c>
      <c r="W192" s="168" t="s">
        <v>1259</v>
      </c>
      <c r="X192" s="168" t="s">
        <v>21</v>
      </c>
      <c r="Y192" s="168" t="s">
        <v>1259</v>
      </c>
      <c r="Z192" s="168" t="s">
        <v>21</v>
      </c>
      <c r="AA192" s="168" t="s">
        <v>1259</v>
      </c>
      <c r="AB192" s="168" t="s">
        <v>1259</v>
      </c>
      <c r="AC192" s="168" t="s">
        <v>12233</v>
      </c>
      <c r="AD192" s="169">
        <v>2.5917479690538361</v>
      </c>
      <c r="AE192" s="168" t="s">
        <v>1259</v>
      </c>
      <c r="AF192" s="169">
        <v>2.3742392176090799</v>
      </c>
      <c r="AG192" s="169">
        <v>4.2296335280529176</v>
      </c>
      <c r="AH192" s="169">
        <v>1.7328080638147969</v>
      </c>
      <c r="AI192" s="168" t="s">
        <v>21</v>
      </c>
      <c r="AJ192"/>
      <c r="AK192"/>
    </row>
    <row r="193" spans="1:37" hidden="1" x14ac:dyDescent="0.25">
      <c r="A193" s="179" t="b">
        <f>IF(E193&lt;&gt;1,"",NOT(ISNA(VLOOKUP(P193,Mapping!$P:$P,1,FALSE))))</f>
        <v>0</v>
      </c>
      <c r="B193" s="180" t="str">
        <f t="shared" si="2"/>
        <v/>
      </c>
      <c r="E193" s="167">
        <v>1</v>
      </c>
      <c r="F193" s="170" t="s">
        <v>2855</v>
      </c>
      <c r="G193" s="169">
        <v>48246.542072793171</v>
      </c>
      <c r="H193" s="168" t="s">
        <v>6</v>
      </c>
      <c r="I193" s="168" t="s">
        <v>2855</v>
      </c>
      <c r="J193" s="169">
        <v>5139.7243496670153</v>
      </c>
      <c r="K193" s="169">
        <v>-1582.9083861831459</v>
      </c>
      <c r="L193" s="168" t="s">
        <v>5</v>
      </c>
      <c r="M193" s="168" t="s">
        <v>21</v>
      </c>
      <c r="N193" s="168" t="s">
        <v>2829</v>
      </c>
      <c r="O193" s="168" t="s">
        <v>21</v>
      </c>
      <c r="P193" s="168" t="s">
        <v>2835</v>
      </c>
      <c r="Q193" s="168" t="s">
        <v>2834</v>
      </c>
      <c r="R193" s="168" t="s">
        <v>1259</v>
      </c>
      <c r="S193" s="168" t="s">
        <v>21</v>
      </c>
      <c r="T193" s="168" t="s">
        <v>1259</v>
      </c>
      <c r="U193" s="168" t="s">
        <v>1259</v>
      </c>
      <c r="V193" s="168" t="s">
        <v>2834</v>
      </c>
      <c r="W193" s="168" t="s">
        <v>1259</v>
      </c>
      <c r="X193" s="168" t="s">
        <v>21</v>
      </c>
      <c r="Y193" s="168" t="s">
        <v>1259</v>
      </c>
      <c r="Z193" s="168" t="s">
        <v>21</v>
      </c>
      <c r="AA193" s="168" t="s">
        <v>1259</v>
      </c>
      <c r="AB193" s="168" t="s">
        <v>1259</v>
      </c>
      <c r="AC193" s="168" t="s">
        <v>7529</v>
      </c>
      <c r="AD193" s="169">
        <v>6520.7628602147888</v>
      </c>
      <c r="AE193" s="168" t="s">
        <v>1259</v>
      </c>
      <c r="AF193" s="169">
        <v>5973.5171383591878</v>
      </c>
      <c r="AG193" s="169">
        <v>10641.635510614649</v>
      </c>
      <c r="AH193" s="169">
        <v>4359.6949245528667</v>
      </c>
      <c r="AI193" s="168" t="s">
        <v>21</v>
      </c>
      <c r="AJ193"/>
      <c r="AK193"/>
    </row>
    <row r="194" spans="1:37" hidden="1" x14ac:dyDescent="0.25">
      <c r="A194" s="179" t="b">
        <f>IF(E194&lt;&gt;1,"",NOT(ISNA(VLOOKUP(P194,Mapping!$P:$P,1,FALSE))))</f>
        <v>0</v>
      </c>
      <c r="B194" s="180" t="str">
        <f t="shared" si="2"/>
        <v/>
      </c>
      <c r="E194" s="167">
        <v>1</v>
      </c>
      <c r="F194" s="170" t="s">
        <v>2855</v>
      </c>
      <c r="G194" s="169">
        <v>49675.170330201363</v>
      </c>
      <c r="H194" s="168" t="s">
        <v>6</v>
      </c>
      <c r="I194" s="168" t="s">
        <v>2855</v>
      </c>
      <c r="J194" s="169">
        <v>5291.9167167416272</v>
      </c>
      <c r="K194" s="169">
        <v>-1629.7798831285179</v>
      </c>
      <c r="L194" s="168" t="s">
        <v>5</v>
      </c>
      <c r="M194" s="168" t="s">
        <v>21</v>
      </c>
      <c r="N194" s="168" t="s">
        <v>2829</v>
      </c>
      <c r="O194" s="168" t="s">
        <v>21</v>
      </c>
      <c r="P194" s="168" t="s">
        <v>2835</v>
      </c>
      <c r="Q194" s="168" t="s">
        <v>2834</v>
      </c>
      <c r="R194" s="168" t="s">
        <v>1259</v>
      </c>
      <c r="S194" s="168" t="s">
        <v>21</v>
      </c>
      <c r="T194" s="168" t="s">
        <v>1259</v>
      </c>
      <c r="U194" s="168" t="s">
        <v>1259</v>
      </c>
      <c r="V194" s="168" t="s">
        <v>2834</v>
      </c>
      <c r="W194" s="168" t="s">
        <v>1259</v>
      </c>
      <c r="X194" s="168" t="s">
        <v>21</v>
      </c>
      <c r="Y194" s="168" t="s">
        <v>1259</v>
      </c>
      <c r="Z194" s="168" t="s">
        <v>21</v>
      </c>
      <c r="AA194" s="168" t="s">
        <v>1259</v>
      </c>
      <c r="AB194" s="168" t="s">
        <v>1259</v>
      </c>
      <c r="AC194" s="168" t="s">
        <v>2905</v>
      </c>
      <c r="AD194" s="169">
        <v>6713.8491557653506</v>
      </c>
      <c r="AE194" s="168" t="s">
        <v>1259</v>
      </c>
      <c r="AF194" s="169">
        <v>6150.398941973137</v>
      </c>
      <c r="AG194" s="169">
        <v>10956.74495768268</v>
      </c>
      <c r="AH194" s="169">
        <v>4488.7898419357152</v>
      </c>
      <c r="AI194" s="168" t="s">
        <v>21</v>
      </c>
      <c r="AJ194"/>
      <c r="AK194"/>
    </row>
    <row r="195" spans="1:37" hidden="1" x14ac:dyDescent="0.25">
      <c r="A195" s="179" t="b">
        <f>IF(E195&lt;&gt;1,"",NOT(ISNA(VLOOKUP(P195,Mapping!$P:$P,1,FALSE))))</f>
        <v>0</v>
      </c>
      <c r="B195" s="180" t="str">
        <f t="shared" si="2"/>
        <v/>
      </c>
      <c r="E195" s="167">
        <v>1</v>
      </c>
      <c r="F195" s="170" t="s">
        <v>2855</v>
      </c>
      <c r="G195" s="169">
        <v>58406.264972025543</v>
      </c>
      <c r="H195" s="168" t="s">
        <v>6</v>
      </c>
      <c r="I195" s="168" t="s">
        <v>2855</v>
      </c>
      <c r="J195" s="169">
        <v>6222.0438885941521</v>
      </c>
      <c r="K195" s="169">
        <v>-1916.2361209299779</v>
      </c>
      <c r="L195" s="168" t="s">
        <v>5</v>
      </c>
      <c r="M195" s="168" t="s">
        <v>21</v>
      </c>
      <c r="N195" s="168" t="s">
        <v>2829</v>
      </c>
      <c r="O195" s="168" t="s">
        <v>21</v>
      </c>
      <c r="P195" s="168" t="s">
        <v>2835</v>
      </c>
      <c r="Q195" s="168" t="s">
        <v>2834</v>
      </c>
      <c r="R195" s="168" t="s">
        <v>1259</v>
      </c>
      <c r="S195" s="168" t="s">
        <v>21</v>
      </c>
      <c r="T195" s="168" t="s">
        <v>1259</v>
      </c>
      <c r="U195" s="168" t="s">
        <v>1259</v>
      </c>
      <c r="V195" s="168" t="s">
        <v>2834</v>
      </c>
      <c r="W195" s="168" t="s">
        <v>1259</v>
      </c>
      <c r="X195" s="168" t="s">
        <v>21</v>
      </c>
      <c r="Y195" s="168" t="s">
        <v>1259</v>
      </c>
      <c r="Z195" s="168" t="s">
        <v>21</v>
      </c>
      <c r="AA195" s="168" t="s">
        <v>1259</v>
      </c>
      <c r="AB195" s="168" t="s">
        <v>1259</v>
      </c>
      <c r="AC195" s="168" t="s">
        <v>2908</v>
      </c>
      <c r="AD195" s="169">
        <v>7893.9005174469403</v>
      </c>
      <c r="AE195" s="168" t="s">
        <v>1259</v>
      </c>
      <c r="AF195" s="169">
        <v>7231.416176345745</v>
      </c>
      <c r="AG195" s="169">
        <v>12882.54363247244</v>
      </c>
      <c r="AH195" s="169">
        <v>5277.7564157125453</v>
      </c>
      <c r="AI195" s="168" t="s">
        <v>21</v>
      </c>
      <c r="AJ195"/>
      <c r="AK195"/>
    </row>
    <row r="196" spans="1:37" hidden="1" x14ac:dyDescent="0.25">
      <c r="A196" s="179" t="b">
        <f>IF(E196&lt;&gt;1,"",NOT(ISNA(VLOOKUP(P196,Mapping!$P:$P,1,FALSE))))</f>
        <v>0</v>
      </c>
      <c r="B196" s="180" t="str">
        <f t="shared" si="2"/>
        <v/>
      </c>
      <c r="E196" s="167">
        <v>1</v>
      </c>
      <c r="F196" s="170" t="s">
        <v>2855</v>
      </c>
      <c r="G196" s="169">
        <v>1729.4663979668751</v>
      </c>
      <c r="H196" s="168" t="s">
        <v>6</v>
      </c>
      <c r="I196" s="168" t="s">
        <v>2855</v>
      </c>
      <c r="J196" s="169">
        <v>184.24078028534731</v>
      </c>
      <c r="K196" s="169">
        <v>-56.741618100491522</v>
      </c>
      <c r="L196" s="168" t="s">
        <v>5</v>
      </c>
      <c r="M196" s="168" t="s">
        <v>21</v>
      </c>
      <c r="N196" s="168" t="s">
        <v>2829</v>
      </c>
      <c r="O196" s="168" t="s">
        <v>21</v>
      </c>
      <c r="P196" s="168" t="s">
        <v>2835</v>
      </c>
      <c r="Q196" s="168" t="s">
        <v>2834</v>
      </c>
      <c r="R196" s="168" t="s">
        <v>1259</v>
      </c>
      <c r="S196" s="168" t="s">
        <v>21</v>
      </c>
      <c r="T196" s="168" t="s">
        <v>1259</v>
      </c>
      <c r="U196" s="168" t="s">
        <v>1259</v>
      </c>
      <c r="V196" s="168" t="s">
        <v>2834</v>
      </c>
      <c r="W196" s="168" t="s">
        <v>1259</v>
      </c>
      <c r="X196" s="168" t="s">
        <v>21</v>
      </c>
      <c r="Y196" s="168" t="s">
        <v>1259</v>
      </c>
      <c r="Z196" s="168" t="s">
        <v>21</v>
      </c>
      <c r="AA196" s="168" t="s">
        <v>1259</v>
      </c>
      <c r="AB196" s="168" t="s">
        <v>1259</v>
      </c>
      <c r="AC196" s="168" t="s">
        <v>7528</v>
      </c>
      <c r="AD196" s="169">
        <v>233.74608358121739</v>
      </c>
      <c r="AE196" s="168" t="s">
        <v>1259</v>
      </c>
      <c r="AF196" s="169">
        <v>214.12927693106599</v>
      </c>
      <c r="AG196" s="169">
        <v>381.46466553501551</v>
      </c>
      <c r="AH196" s="169">
        <v>156.27950840549011</v>
      </c>
      <c r="AI196" s="168" t="s">
        <v>21</v>
      </c>
      <c r="AJ196"/>
      <c r="AK196"/>
    </row>
    <row r="197" spans="1:37" hidden="1" x14ac:dyDescent="0.25">
      <c r="A197" s="179" t="b">
        <f>IF(E197&lt;&gt;1,"",NOT(ISNA(VLOOKUP(P197,Mapping!$P:$P,1,FALSE))))</f>
        <v>0</v>
      </c>
      <c r="B197" s="180" t="str">
        <f t="shared" si="2"/>
        <v/>
      </c>
      <c r="E197" s="167">
        <v>1</v>
      </c>
      <c r="F197" s="170" t="s">
        <v>2855</v>
      </c>
      <c r="G197" s="169">
        <v>2122.8542591012911</v>
      </c>
      <c r="H197" s="168" t="s">
        <v>6</v>
      </c>
      <c r="I197" s="168" t="s">
        <v>2855</v>
      </c>
      <c r="J197" s="169">
        <v>226.1485540214496</v>
      </c>
      <c r="K197" s="169">
        <v>-69.648179227148162</v>
      </c>
      <c r="L197" s="168" t="s">
        <v>5</v>
      </c>
      <c r="M197" s="168" t="s">
        <v>21</v>
      </c>
      <c r="N197" s="168" t="s">
        <v>2829</v>
      </c>
      <c r="O197" s="168" t="s">
        <v>21</v>
      </c>
      <c r="P197" s="168" t="s">
        <v>2836</v>
      </c>
      <c r="Q197" s="168" t="s">
        <v>2837</v>
      </c>
      <c r="R197" s="168" t="s">
        <v>1259</v>
      </c>
      <c r="S197" s="168" t="s">
        <v>21</v>
      </c>
      <c r="T197" s="168" t="s">
        <v>1259</v>
      </c>
      <c r="U197" s="168" t="s">
        <v>1259</v>
      </c>
      <c r="V197" s="168" t="s">
        <v>2837</v>
      </c>
      <c r="W197" s="168" t="s">
        <v>1259</v>
      </c>
      <c r="X197" s="168" t="s">
        <v>21</v>
      </c>
      <c r="Y197" s="168" t="s">
        <v>1259</v>
      </c>
      <c r="Z197" s="168" t="s">
        <v>21</v>
      </c>
      <c r="AA197" s="168" t="s">
        <v>1259</v>
      </c>
      <c r="AB197" s="168" t="s">
        <v>1259</v>
      </c>
      <c r="AC197" s="168" t="s">
        <v>2914</v>
      </c>
      <c r="AD197" s="169">
        <v>286.91443190915192</v>
      </c>
      <c r="AE197" s="168" t="s">
        <v>1259</v>
      </c>
      <c r="AF197" s="169">
        <v>262.83554746468047</v>
      </c>
      <c r="AG197" s="169">
        <v>468.23337584334331</v>
      </c>
      <c r="AH197" s="169">
        <v>191.82715571627111</v>
      </c>
      <c r="AI197" s="168" t="s">
        <v>21</v>
      </c>
      <c r="AJ197"/>
      <c r="AK197"/>
    </row>
    <row r="198" spans="1:37" hidden="1" x14ac:dyDescent="0.25">
      <c r="A198" s="179" t="b">
        <f>IF(E198&lt;&gt;1,"",NOT(ISNA(VLOOKUP(P198,Mapping!$P:$P,1,FALSE))))</f>
        <v>0</v>
      </c>
      <c r="B198" s="180" t="str">
        <f t="shared" si="2"/>
        <v/>
      </c>
      <c r="E198" s="167">
        <v>1</v>
      </c>
      <c r="F198" s="170" t="s">
        <v>2855</v>
      </c>
      <c r="G198" s="169">
        <v>356702.43665010057</v>
      </c>
      <c r="H198" s="168" t="s">
        <v>6</v>
      </c>
      <c r="I198" s="168" t="s">
        <v>2855</v>
      </c>
      <c r="J198" s="169">
        <v>37999.660089006182</v>
      </c>
      <c r="K198" s="169">
        <v>-11702.95847303442</v>
      </c>
      <c r="L198" s="168" t="s">
        <v>5</v>
      </c>
      <c r="M198" s="168" t="s">
        <v>21</v>
      </c>
      <c r="N198" s="168" t="s">
        <v>2829</v>
      </c>
      <c r="O198" s="168" t="s">
        <v>21</v>
      </c>
      <c r="P198" s="168" t="s">
        <v>2836</v>
      </c>
      <c r="Q198" s="168" t="s">
        <v>2837</v>
      </c>
      <c r="R198" s="168" t="s">
        <v>1259</v>
      </c>
      <c r="S198" s="168" t="s">
        <v>21</v>
      </c>
      <c r="T198" s="168" t="s">
        <v>1259</v>
      </c>
      <c r="U198" s="168" t="s">
        <v>1259</v>
      </c>
      <c r="V198" s="168" t="s">
        <v>2837</v>
      </c>
      <c r="W198" s="168" t="s">
        <v>1259</v>
      </c>
      <c r="X198" s="168" t="s">
        <v>21</v>
      </c>
      <c r="Y198" s="168" t="s">
        <v>1259</v>
      </c>
      <c r="Z198" s="168" t="s">
        <v>21</v>
      </c>
      <c r="AA198" s="168" t="s">
        <v>1259</v>
      </c>
      <c r="AB198" s="168" t="s">
        <v>1259</v>
      </c>
      <c r="AC198" s="168" t="s">
        <v>7536</v>
      </c>
      <c r="AD198" s="169">
        <v>48210.128666770179</v>
      </c>
      <c r="AE198" s="168" t="s">
        <v>1259</v>
      </c>
      <c r="AF198" s="169">
        <v>44164.162385130301</v>
      </c>
      <c r="AG198" s="169">
        <v>78677.085517368861</v>
      </c>
      <c r="AH198" s="169">
        <v>32232.647892003701</v>
      </c>
      <c r="AI198" s="168" t="s">
        <v>21</v>
      </c>
      <c r="AJ198"/>
      <c r="AK198"/>
    </row>
    <row r="199" spans="1:37" hidden="1" x14ac:dyDescent="0.25">
      <c r="A199" s="179" t="b">
        <f>IF(E199&lt;&gt;1,"",NOT(ISNA(VLOOKUP(P199,Mapping!$P:$P,1,FALSE))))</f>
        <v>0</v>
      </c>
      <c r="B199" s="180" t="str">
        <f t="shared" si="2"/>
        <v/>
      </c>
      <c r="E199" s="167">
        <v>1</v>
      </c>
      <c r="F199" s="170" t="s">
        <v>2855</v>
      </c>
      <c r="G199" s="169">
        <v>17241.037483479111</v>
      </c>
      <c r="H199" s="168" t="s">
        <v>6</v>
      </c>
      <c r="I199" s="168" t="s">
        <v>2855</v>
      </c>
      <c r="J199" s="169">
        <v>1836.69494973672</v>
      </c>
      <c r="K199" s="169">
        <v>-565.65676308824584</v>
      </c>
      <c r="L199" s="168" t="s">
        <v>5</v>
      </c>
      <c r="M199" s="168" t="s">
        <v>21</v>
      </c>
      <c r="N199" s="168" t="s">
        <v>2829</v>
      </c>
      <c r="O199" s="168" t="s">
        <v>21</v>
      </c>
      <c r="P199" s="168" t="s">
        <v>2836</v>
      </c>
      <c r="Q199" s="168" t="s">
        <v>2837</v>
      </c>
      <c r="R199" s="168" t="s">
        <v>1259</v>
      </c>
      <c r="S199" s="168" t="s">
        <v>21</v>
      </c>
      <c r="T199" s="168" t="s">
        <v>1259</v>
      </c>
      <c r="U199" s="168" t="s">
        <v>1259</v>
      </c>
      <c r="V199" s="168" t="s">
        <v>2837</v>
      </c>
      <c r="W199" s="168" t="s">
        <v>1259</v>
      </c>
      <c r="X199" s="168" t="s">
        <v>21</v>
      </c>
      <c r="Y199" s="168" t="s">
        <v>1259</v>
      </c>
      <c r="Z199" s="168" t="s">
        <v>21</v>
      </c>
      <c r="AA199" s="168" t="s">
        <v>1259</v>
      </c>
      <c r="AB199" s="168" t="s">
        <v>1259</v>
      </c>
      <c r="AC199" s="168" t="s">
        <v>7537</v>
      </c>
      <c r="AD199" s="169">
        <v>2330.2129450897901</v>
      </c>
      <c r="AE199" s="168" t="s">
        <v>1259</v>
      </c>
      <c r="AF199" s="169">
        <v>2134.653147478788</v>
      </c>
      <c r="AG199" s="169">
        <v>3802.8183749875861</v>
      </c>
      <c r="AH199" s="169">
        <v>1557.949241156839</v>
      </c>
      <c r="AI199" s="168" t="s">
        <v>21</v>
      </c>
      <c r="AJ199"/>
      <c r="AK199"/>
    </row>
    <row r="200" spans="1:37" hidden="1" x14ac:dyDescent="0.25">
      <c r="A200" s="179" t="b">
        <f>IF(E200&lt;&gt;1,"",NOT(ISNA(VLOOKUP(P200,Mapping!$P:$P,1,FALSE))))</f>
        <v>0</v>
      </c>
      <c r="B200" s="180" t="str">
        <f t="shared" si="2"/>
        <v/>
      </c>
      <c r="E200" s="167">
        <v>1</v>
      </c>
      <c r="F200" s="170" t="s">
        <v>2855</v>
      </c>
      <c r="G200" s="169">
        <v>6744.1544453815659</v>
      </c>
      <c r="H200" s="168" t="s">
        <v>6</v>
      </c>
      <c r="I200" s="168" t="s">
        <v>2855</v>
      </c>
      <c r="J200" s="169">
        <v>718.45759989480405</v>
      </c>
      <c r="K200" s="169">
        <v>-221.2672280886386</v>
      </c>
      <c r="L200" s="168" t="s">
        <v>5</v>
      </c>
      <c r="M200" s="168" t="s">
        <v>21</v>
      </c>
      <c r="N200" s="168" t="s">
        <v>2829</v>
      </c>
      <c r="O200" s="168" t="s">
        <v>21</v>
      </c>
      <c r="P200" s="168" t="s">
        <v>2836</v>
      </c>
      <c r="Q200" s="168" t="s">
        <v>2837</v>
      </c>
      <c r="R200" s="168" t="s">
        <v>1259</v>
      </c>
      <c r="S200" s="168" t="s">
        <v>21</v>
      </c>
      <c r="T200" s="168" t="s">
        <v>1259</v>
      </c>
      <c r="U200" s="168" t="s">
        <v>1259</v>
      </c>
      <c r="V200" s="168" t="s">
        <v>2837</v>
      </c>
      <c r="W200" s="168" t="s">
        <v>1259</v>
      </c>
      <c r="X200" s="168" t="s">
        <v>21</v>
      </c>
      <c r="Y200" s="168" t="s">
        <v>1259</v>
      </c>
      <c r="Z200" s="168" t="s">
        <v>21</v>
      </c>
      <c r="AA200" s="168" t="s">
        <v>1259</v>
      </c>
      <c r="AB200" s="168" t="s">
        <v>1259</v>
      </c>
      <c r="AC200" s="168" t="s">
        <v>2915</v>
      </c>
      <c r="AD200" s="169">
        <v>911.50639904192815</v>
      </c>
      <c r="AE200" s="168" t="s">
        <v>1259</v>
      </c>
      <c r="AF200" s="169">
        <v>835.00952467111711</v>
      </c>
      <c r="AG200" s="169">
        <v>1487.543569998428</v>
      </c>
      <c r="AH200" s="169">
        <v>609.42099978002534</v>
      </c>
      <c r="AI200" s="168" t="s">
        <v>21</v>
      </c>
      <c r="AJ200"/>
      <c r="AK200"/>
    </row>
    <row r="201" spans="1:37" hidden="1" x14ac:dyDescent="0.25">
      <c r="A201" s="179" t="b">
        <f>IF(E201&lt;&gt;1,"",NOT(ISNA(VLOOKUP(P201,Mapping!$P:$P,1,FALSE))))</f>
        <v>0</v>
      </c>
      <c r="B201" s="180" t="str">
        <f t="shared" si="2"/>
        <v/>
      </c>
      <c r="E201" s="167">
        <v>1</v>
      </c>
      <c r="F201" s="170" t="s">
        <v>2855</v>
      </c>
      <c r="G201" s="169">
        <v>2934.0719898375091</v>
      </c>
      <c r="H201" s="168" t="s">
        <v>6</v>
      </c>
      <c r="I201" s="168" t="s">
        <v>2855</v>
      </c>
      <c r="J201" s="169">
        <v>312.56791890061282</v>
      </c>
      <c r="K201" s="169">
        <v>-96.263213047922818</v>
      </c>
      <c r="L201" s="168" t="s">
        <v>5</v>
      </c>
      <c r="M201" s="168" t="s">
        <v>21</v>
      </c>
      <c r="N201" s="168" t="s">
        <v>2829</v>
      </c>
      <c r="O201" s="168" t="s">
        <v>21</v>
      </c>
      <c r="P201" s="168" t="s">
        <v>2836</v>
      </c>
      <c r="Q201" s="168" t="s">
        <v>2837</v>
      </c>
      <c r="R201" s="168" t="s">
        <v>1259</v>
      </c>
      <c r="S201" s="168" t="s">
        <v>21</v>
      </c>
      <c r="T201" s="168" t="s">
        <v>1259</v>
      </c>
      <c r="U201" s="168" t="s">
        <v>1259</v>
      </c>
      <c r="V201" s="168" t="s">
        <v>2837</v>
      </c>
      <c r="W201" s="168" t="s">
        <v>1259</v>
      </c>
      <c r="X201" s="168" t="s">
        <v>21</v>
      </c>
      <c r="Y201" s="168" t="s">
        <v>1259</v>
      </c>
      <c r="Z201" s="168" t="s">
        <v>21</v>
      </c>
      <c r="AA201" s="168" t="s">
        <v>1259</v>
      </c>
      <c r="AB201" s="168" t="s">
        <v>1259</v>
      </c>
      <c r="AC201" s="168" t="s">
        <v>7319</v>
      </c>
      <c r="AD201" s="169">
        <v>396.55458896230277</v>
      </c>
      <c r="AE201" s="168" t="s">
        <v>1259</v>
      </c>
      <c r="AF201" s="169">
        <v>363.27431072739091</v>
      </c>
      <c r="AG201" s="169">
        <v>647.16191744157913</v>
      </c>
      <c r="AH201" s="169">
        <v>265.13109982198512</v>
      </c>
      <c r="AI201" s="168" t="s">
        <v>21</v>
      </c>
      <c r="AJ201"/>
      <c r="AK201"/>
    </row>
    <row r="202" spans="1:37" hidden="1" x14ac:dyDescent="0.25">
      <c r="A202" s="179" t="b">
        <f>IF(E202&lt;&gt;1,"",NOT(ISNA(VLOOKUP(P202,Mapping!$P:$P,1,FALSE))))</f>
        <v>0</v>
      </c>
      <c r="B202" s="180" t="str">
        <f t="shared" si="2"/>
        <v/>
      </c>
      <c r="E202" s="167">
        <v>1</v>
      </c>
      <c r="F202" s="170" t="s">
        <v>2855</v>
      </c>
      <c r="G202" s="169">
        <v>26250.431593550369</v>
      </c>
      <c r="H202" s="168" t="s">
        <v>6</v>
      </c>
      <c r="I202" s="168" t="s">
        <v>2855</v>
      </c>
      <c r="J202" s="169">
        <v>2796.4694805914828</v>
      </c>
      <c r="K202" s="169">
        <v>-861.24365654361782</v>
      </c>
      <c r="L202" s="168" t="s">
        <v>5</v>
      </c>
      <c r="M202" s="168" t="s">
        <v>21</v>
      </c>
      <c r="N202" s="168" t="s">
        <v>2829</v>
      </c>
      <c r="O202" s="168" t="s">
        <v>21</v>
      </c>
      <c r="P202" s="168" t="s">
        <v>2836</v>
      </c>
      <c r="Q202" s="168" t="s">
        <v>2837</v>
      </c>
      <c r="R202" s="168" t="s">
        <v>1259</v>
      </c>
      <c r="S202" s="168" t="s">
        <v>21</v>
      </c>
      <c r="T202" s="168" t="s">
        <v>1259</v>
      </c>
      <c r="U202" s="168" t="s">
        <v>1259</v>
      </c>
      <c r="V202" s="168" t="s">
        <v>2837</v>
      </c>
      <c r="W202" s="168" t="s">
        <v>1259</v>
      </c>
      <c r="X202" s="168" t="s">
        <v>21</v>
      </c>
      <c r="Y202" s="168" t="s">
        <v>1259</v>
      </c>
      <c r="Z202" s="168" t="s">
        <v>21</v>
      </c>
      <c r="AA202" s="168" t="s">
        <v>1259</v>
      </c>
      <c r="AB202" s="168" t="s">
        <v>1259</v>
      </c>
      <c r="AC202" s="168" t="s">
        <v>12709</v>
      </c>
      <c r="AD202" s="169">
        <v>3547.8778798607132</v>
      </c>
      <c r="AE202" s="168" t="s">
        <v>1259</v>
      </c>
      <c r="AF202" s="169">
        <v>3250.127289471056</v>
      </c>
      <c r="AG202" s="169">
        <v>5790.0009620049823</v>
      </c>
      <c r="AH202" s="169">
        <v>2372.0637473469869</v>
      </c>
      <c r="AI202" s="168" t="s">
        <v>21</v>
      </c>
      <c r="AJ202"/>
      <c r="AK202"/>
    </row>
    <row r="203" spans="1:37" hidden="1" x14ac:dyDescent="0.25">
      <c r="A203" s="179" t="b">
        <f>IF(E203&lt;&gt;1,"",NOT(ISNA(VLOOKUP(P203,Mapping!$P:$P,1,FALSE))))</f>
        <v>0</v>
      </c>
      <c r="B203" s="180" t="str">
        <f t="shared" si="2"/>
        <v/>
      </c>
      <c r="E203" s="167">
        <v>1</v>
      </c>
      <c r="F203" s="170" t="s">
        <v>2855</v>
      </c>
      <c r="G203" s="169">
        <v>31898.327857730172</v>
      </c>
      <c r="H203" s="168" t="s">
        <v>6</v>
      </c>
      <c r="I203" s="168" t="s">
        <v>2855</v>
      </c>
      <c r="J203" s="169">
        <v>3398.1422369436491</v>
      </c>
      <c r="K203" s="169">
        <v>-1046.5440320062589</v>
      </c>
      <c r="L203" s="168" t="s">
        <v>5</v>
      </c>
      <c r="M203" s="168" t="s">
        <v>21</v>
      </c>
      <c r="N203" s="168" t="s">
        <v>2829</v>
      </c>
      <c r="O203" s="168" t="s">
        <v>21</v>
      </c>
      <c r="P203" s="168" t="s">
        <v>2836</v>
      </c>
      <c r="Q203" s="168" t="s">
        <v>2837</v>
      </c>
      <c r="R203" s="168" t="s">
        <v>1259</v>
      </c>
      <c r="S203" s="168" t="s">
        <v>21</v>
      </c>
      <c r="T203" s="168" t="s">
        <v>1259</v>
      </c>
      <c r="U203" s="168" t="s">
        <v>1259</v>
      </c>
      <c r="V203" s="168" t="s">
        <v>2837</v>
      </c>
      <c r="W203" s="168" t="s">
        <v>1259</v>
      </c>
      <c r="X203" s="168" t="s">
        <v>21</v>
      </c>
      <c r="Y203" s="168" t="s">
        <v>1259</v>
      </c>
      <c r="Z203" s="168" t="s">
        <v>21</v>
      </c>
      <c r="AA203" s="168" t="s">
        <v>1259</v>
      </c>
      <c r="AB203" s="168" t="s">
        <v>1259</v>
      </c>
      <c r="AC203" s="168" t="s">
        <v>2713</v>
      </c>
      <c r="AD203" s="169">
        <v>4311.2194711035218</v>
      </c>
      <c r="AE203" s="168" t="s">
        <v>1259</v>
      </c>
      <c r="AF203" s="169">
        <v>3949.406526495964</v>
      </c>
      <c r="AG203" s="169">
        <v>7035.7452342987744</v>
      </c>
      <c r="AH203" s="169">
        <v>2882.4237362596609</v>
      </c>
      <c r="AI203" s="168" t="s">
        <v>21</v>
      </c>
      <c r="AJ203"/>
      <c r="AK203"/>
    </row>
    <row r="204" spans="1:37" hidden="1" x14ac:dyDescent="0.25">
      <c r="A204" s="179" t="b">
        <f>IF(E204&lt;&gt;1,"",NOT(ISNA(VLOOKUP(P204,Mapping!$P:$P,1,FALSE))))</f>
        <v>0</v>
      </c>
      <c r="B204" s="180" t="str">
        <f t="shared" si="2"/>
        <v/>
      </c>
      <c r="E204" s="167">
        <v>1</v>
      </c>
      <c r="F204" s="170" t="s">
        <v>2855</v>
      </c>
      <c r="G204" s="169">
        <v>19898.586452148269</v>
      </c>
      <c r="H204" s="168" t="s">
        <v>6</v>
      </c>
      <c r="I204" s="168" t="s">
        <v>2855</v>
      </c>
      <c r="J204" s="169">
        <v>2119.8047552869862</v>
      </c>
      <c r="K204" s="169">
        <v>-652.84760347742611</v>
      </c>
      <c r="L204" s="168" t="s">
        <v>5</v>
      </c>
      <c r="M204" s="168" t="s">
        <v>21</v>
      </c>
      <c r="N204" s="168" t="s">
        <v>2829</v>
      </c>
      <c r="O204" s="168" t="s">
        <v>21</v>
      </c>
      <c r="P204" s="168" t="s">
        <v>2836</v>
      </c>
      <c r="Q204" s="168" t="s">
        <v>2837</v>
      </c>
      <c r="R204" s="168" t="s">
        <v>1259</v>
      </c>
      <c r="S204" s="168" t="s">
        <v>21</v>
      </c>
      <c r="T204" s="168" t="s">
        <v>1259</v>
      </c>
      <c r="U204" s="168" t="s">
        <v>1259</v>
      </c>
      <c r="V204" s="168" t="s">
        <v>2837</v>
      </c>
      <c r="W204" s="168" t="s">
        <v>1259</v>
      </c>
      <c r="X204" s="168" t="s">
        <v>21</v>
      </c>
      <c r="Y204" s="168" t="s">
        <v>1259</v>
      </c>
      <c r="Z204" s="168" t="s">
        <v>21</v>
      </c>
      <c r="AA204" s="168" t="s">
        <v>1259</v>
      </c>
      <c r="AB204" s="168" t="s">
        <v>1259</v>
      </c>
      <c r="AC204" s="168" t="s">
        <v>2913</v>
      </c>
      <c r="AD204" s="169">
        <v>2689.3940567216619</v>
      </c>
      <c r="AE204" s="168" t="s">
        <v>1259</v>
      </c>
      <c r="AF204" s="169">
        <v>2463.6904966513389</v>
      </c>
      <c r="AG204" s="169">
        <v>4388.9882072942819</v>
      </c>
      <c r="AH204" s="169">
        <v>1798.09293338201</v>
      </c>
      <c r="AI204" s="168" t="s">
        <v>21</v>
      </c>
      <c r="AJ204"/>
      <c r="AK204"/>
    </row>
    <row r="205" spans="1:37" hidden="1" x14ac:dyDescent="0.25">
      <c r="A205" s="179" t="b">
        <f>IF(E205&lt;&gt;1,"",NOT(ISNA(VLOOKUP(P205,Mapping!$P:$P,1,FALSE))))</f>
        <v>0</v>
      </c>
      <c r="B205" s="180" t="str">
        <f t="shared" si="2"/>
        <v/>
      </c>
      <c r="E205" s="167">
        <v>1</v>
      </c>
      <c r="F205" s="170" t="s">
        <v>2855</v>
      </c>
      <c r="G205" s="169">
        <v>41142.498482619252</v>
      </c>
      <c r="H205" s="168" t="s">
        <v>6</v>
      </c>
      <c r="I205" s="168" t="s">
        <v>2855</v>
      </c>
      <c r="J205" s="169">
        <v>4382.9276083290933</v>
      </c>
      <c r="K205" s="169">
        <v>-1349.833647733898</v>
      </c>
      <c r="L205" s="168" t="s">
        <v>5</v>
      </c>
      <c r="M205" s="168" t="s">
        <v>21</v>
      </c>
      <c r="N205" s="168" t="s">
        <v>2829</v>
      </c>
      <c r="O205" s="168" t="s">
        <v>21</v>
      </c>
      <c r="P205" s="168" t="s">
        <v>2836</v>
      </c>
      <c r="Q205" s="168" t="s">
        <v>2837</v>
      </c>
      <c r="R205" s="168" t="s">
        <v>1259</v>
      </c>
      <c r="S205" s="168" t="s">
        <v>21</v>
      </c>
      <c r="T205" s="168" t="s">
        <v>1259</v>
      </c>
      <c r="U205" s="168" t="s">
        <v>1259</v>
      </c>
      <c r="V205" s="168" t="s">
        <v>2837</v>
      </c>
      <c r="W205" s="168" t="s">
        <v>1259</v>
      </c>
      <c r="X205" s="168" t="s">
        <v>21</v>
      </c>
      <c r="Y205" s="168" t="s">
        <v>1259</v>
      </c>
      <c r="Z205" s="168" t="s">
        <v>21</v>
      </c>
      <c r="AA205" s="168" t="s">
        <v>1259</v>
      </c>
      <c r="AB205" s="168" t="s">
        <v>1259</v>
      </c>
      <c r="AC205" s="168" t="s">
        <v>12710</v>
      </c>
      <c r="AD205" s="169">
        <v>5560.6156328702818</v>
      </c>
      <c r="AE205" s="168" t="s">
        <v>1259</v>
      </c>
      <c r="AF205" s="169">
        <v>5093.9488975197091</v>
      </c>
      <c r="AG205" s="169">
        <v>9074.7119697712915</v>
      </c>
      <c r="AH205" s="169">
        <v>3717.7533168588998</v>
      </c>
      <c r="AI205" s="168" t="s">
        <v>21</v>
      </c>
      <c r="AJ205"/>
      <c r="AK205"/>
    </row>
    <row r="206" spans="1:37" hidden="1" x14ac:dyDescent="0.25">
      <c r="A206" s="179" t="b">
        <f>IF(E206&lt;&gt;1,"",NOT(ISNA(VLOOKUP(P206,Mapping!$P:$P,1,FALSE))))</f>
        <v>0</v>
      </c>
      <c r="B206" s="180" t="str">
        <f t="shared" si="2"/>
        <v/>
      </c>
      <c r="E206" s="167">
        <v>1</v>
      </c>
      <c r="F206" s="170" t="s">
        <v>2855</v>
      </c>
      <c r="G206" s="169">
        <v>6850.1226858556829</v>
      </c>
      <c r="H206" s="168" t="s">
        <v>6</v>
      </c>
      <c r="I206" s="168" t="s">
        <v>2855</v>
      </c>
      <c r="J206" s="169">
        <v>729.74644096935083</v>
      </c>
      <c r="K206" s="169">
        <v>-224.74391282725651</v>
      </c>
      <c r="L206" s="168" t="s">
        <v>5</v>
      </c>
      <c r="M206" s="168" t="s">
        <v>21</v>
      </c>
      <c r="N206" s="168" t="s">
        <v>2829</v>
      </c>
      <c r="O206" s="168" t="s">
        <v>21</v>
      </c>
      <c r="P206" s="168" t="s">
        <v>2836</v>
      </c>
      <c r="Q206" s="168" t="s">
        <v>2837</v>
      </c>
      <c r="R206" s="168" t="s">
        <v>1259</v>
      </c>
      <c r="S206" s="168" t="s">
        <v>21</v>
      </c>
      <c r="T206" s="168" t="s">
        <v>1259</v>
      </c>
      <c r="U206" s="168" t="s">
        <v>1259</v>
      </c>
      <c r="V206" s="168" t="s">
        <v>2837</v>
      </c>
      <c r="W206" s="168" t="s">
        <v>1259</v>
      </c>
      <c r="X206" s="168" t="s">
        <v>21</v>
      </c>
      <c r="Y206" s="168" t="s">
        <v>1259</v>
      </c>
      <c r="Z206" s="168" t="s">
        <v>21</v>
      </c>
      <c r="AA206" s="168" t="s">
        <v>1259</v>
      </c>
      <c r="AB206" s="168" t="s">
        <v>1259</v>
      </c>
      <c r="AC206" s="168" t="s">
        <v>7534</v>
      </c>
      <c r="AD206" s="169">
        <v>925.82853980391951</v>
      </c>
      <c r="AE206" s="168" t="s">
        <v>1259</v>
      </c>
      <c r="AF206" s="169">
        <v>848.12970019869863</v>
      </c>
      <c r="AG206" s="169">
        <v>1510.9167557725571</v>
      </c>
      <c r="AH206" s="169">
        <v>618.9965917356476</v>
      </c>
      <c r="AI206" s="168" t="s">
        <v>21</v>
      </c>
      <c r="AJ206"/>
      <c r="AK206"/>
    </row>
    <row r="207" spans="1:37" hidden="1" x14ac:dyDescent="0.25">
      <c r="A207" s="179" t="b">
        <f>IF(E207&lt;&gt;1,"",NOT(ISNA(VLOOKUP(P207,Mapping!$P:$P,1,FALSE))))</f>
        <v>0</v>
      </c>
      <c r="B207" s="180" t="str">
        <f t="shared" si="2"/>
        <v/>
      </c>
      <c r="E207" s="167">
        <v>1</v>
      </c>
      <c r="F207" s="170" t="s">
        <v>2855</v>
      </c>
      <c r="G207" s="169">
        <v>14476.045188815089</v>
      </c>
      <c r="H207" s="168" t="s">
        <v>6</v>
      </c>
      <c r="I207" s="168" t="s">
        <v>2855</v>
      </c>
      <c r="J207" s="169">
        <v>1542.139161633092</v>
      </c>
      <c r="K207" s="169">
        <v>-474.94084225910188</v>
      </c>
      <c r="L207" s="168" t="s">
        <v>5</v>
      </c>
      <c r="M207" s="168" t="s">
        <v>21</v>
      </c>
      <c r="N207" s="168" t="s">
        <v>2829</v>
      </c>
      <c r="O207" s="168" t="s">
        <v>21</v>
      </c>
      <c r="P207" s="168" t="s">
        <v>2836</v>
      </c>
      <c r="Q207" s="168" t="s">
        <v>2837</v>
      </c>
      <c r="R207" s="168" t="s">
        <v>1259</v>
      </c>
      <c r="S207" s="168" t="s">
        <v>21</v>
      </c>
      <c r="T207" s="168" t="s">
        <v>1259</v>
      </c>
      <c r="U207" s="168" t="s">
        <v>1259</v>
      </c>
      <c r="V207" s="168" t="s">
        <v>2837</v>
      </c>
      <c r="W207" s="168" t="s">
        <v>1259</v>
      </c>
      <c r="X207" s="168" t="s">
        <v>21</v>
      </c>
      <c r="Y207" s="168" t="s">
        <v>1259</v>
      </c>
      <c r="Z207" s="168" t="s">
        <v>21</v>
      </c>
      <c r="AA207" s="168" t="s">
        <v>1259</v>
      </c>
      <c r="AB207" s="168" t="s">
        <v>1259</v>
      </c>
      <c r="AC207" s="168" t="s">
        <v>2912</v>
      </c>
      <c r="AD207" s="169">
        <v>1956.5103274675289</v>
      </c>
      <c r="AE207" s="168" t="s">
        <v>1259</v>
      </c>
      <c r="AF207" s="169">
        <v>1792.312988992679</v>
      </c>
      <c r="AG207" s="169">
        <v>3192.9500004815291</v>
      </c>
      <c r="AH207" s="169">
        <v>1308.0966640480599</v>
      </c>
      <c r="AI207" s="168" t="s">
        <v>21</v>
      </c>
      <c r="AJ207"/>
      <c r="AK207"/>
    </row>
    <row r="208" spans="1:37" hidden="1" x14ac:dyDescent="0.25">
      <c r="A208" s="179" t="b">
        <f>IF(E208&lt;&gt;1,"",NOT(ISNA(VLOOKUP(P208,Mapping!$P:$P,1,FALSE))))</f>
        <v>0</v>
      </c>
      <c r="B208" s="180" t="str">
        <f t="shared" si="2"/>
        <v/>
      </c>
      <c r="E208" s="167">
        <v>1</v>
      </c>
      <c r="F208" s="170" t="s">
        <v>2855</v>
      </c>
      <c r="G208" s="169">
        <v>888.22353937292496</v>
      </c>
      <c r="H208" s="168" t="s">
        <v>6</v>
      </c>
      <c r="I208" s="168" t="s">
        <v>2855</v>
      </c>
      <c r="J208" s="169">
        <v>94.62282595039737</v>
      </c>
      <c r="K208" s="169">
        <v>-29.141497584580801</v>
      </c>
      <c r="L208" s="168" t="s">
        <v>5</v>
      </c>
      <c r="M208" s="168" t="s">
        <v>21</v>
      </c>
      <c r="N208" s="168" t="s">
        <v>2829</v>
      </c>
      <c r="O208" s="168" t="s">
        <v>21</v>
      </c>
      <c r="P208" s="168" t="s">
        <v>2836</v>
      </c>
      <c r="Q208" s="168" t="s">
        <v>2837</v>
      </c>
      <c r="R208" s="168" t="s">
        <v>1259</v>
      </c>
      <c r="S208" s="168" t="s">
        <v>21</v>
      </c>
      <c r="T208" s="168" t="s">
        <v>1259</v>
      </c>
      <c r="U208" s="168" t="s">
        <v>1259</v>
      </c>
      <c r="V208" s="168" t="s">
        <v>2837</v>
      </c>
      <c r="W208" s="168" t="s">
        <v>1259</v>
      </c>
      <c r="X208" s="168" t="s">
        <v>21</v>
      </c>
      <c r="Y208" s="168" t="s">
        <v>1259</v>
      </c>
      <c r="Z208" s="168" t="s">
        <v>21</v>
      </c>
      <c r="AA208" s="168" t="s">
        <v>1259</v>
      </c>
      <c r="AB208" s="168" t="s">
        <v>1259</v>
      </c>
      <c r="AC208" s="168" t="s">
        <v>7500</v>
      </c>
      <c r="AD208" s="169">
        <v>120.04787945989619</v>
      </c>
      <c r="AE208" s="168" t="s">
        <v>1259</v>
      </c>
      <c r="AF208" s="169">
        <v>109.97303241200041</v>
      </c>
      <c r="AG208" s="169">
        <v>195.913546377968</v>
      </c>
      <c r="AH208" s="169">
        <v>80.262408249485929</v>
      </c>
      <c r="AI208" s="168" t="s">
        <v>21</v>
      </c>
      <c r="AJ208"/>
      <c r="AK208"/>
    </row>
    <row r="209" spans="1:37" hidden="1" x14ac:dyDescent="0.25">
      <c r="A209" s="179" t="b">
        <f>IF(E209&lt;&gt;1,"",NOT(ISNA(VLOOKUP(P209,Mapping!$P:$P,1,FALSE))))</f>
        <v>0</v>
      </c>
      <c r="B209" s="180" t="str">
        <f t="shared" si="2"/>
        <v/>
      </c>
      <c r="E209" s="167">
        <v>1</v>
      </c>
      <c r="F209" s="170" t="s">
        <v>2855</v>
      </c>
      <c r="G209" s="169">
        <v>4144.7841185413326</v>
      </c>
      <c r="H209" s="168" t="s">
        <v>6</v>
      </c>
      <c r="I209" s="168" t="s">
        <v>2855</v>
      </c>
      <c r="J209" s="169">
        <v>441.54558944428669</v>
      </c>
      <c r="K209" s="169">
        <v>-135.9851557912483</v>
      </c>
      <c r="L209" s="168" t="s">
        <v>5</v>
      </c>
      <c r="M209" s="168" t="s">
        <v>21</v>
      </c>
      <c r="N209" s="168" t="s">
        <v>2829</v>
      </c>
      <c r="O209" s="168" t="s">
        <v>21</v>
      </c>
      <c r="P209" s="168" t="s">
        <v>2836</v>
      </c>
      <c r="Q209" s="168" t="s">
        <v>2837</v>
      </c>
      <c r="R209" s="168" t="s">
        <v>1259</v>
      </c>
      <c r="S209" s="168" t="s">
        <v>21</v>
      </c>
      <c r="T209" s="168" t="s">
        <v>1259</v>
      </c>
      <c r="U209" s="168" t="s">
        <v>1259</v>
      </c>
      <c r="V209" s="168" t="s">
        <v>2837</v>
      </c>
      <c r="W209" s="168" t="s">
        <v>1259</v>
      </c>
      <c r="X209" s="168" t="s">
        <v>21</v>
      </c>
      <c r="Y209" s="168" t="s">
        <v>1259</v>
      </c>
      <c r="Z209" s="168" t="s">
        <v>21</v>
      </c>
      <c r="AA209" s="168" t="s">
        <v>1259</v>
      </c>
      <c r="AB209" s="168" t="s">
        <v>1259</v>
      </c>
      <c r="AC209" s="168" t="s">
        <v>7035</v>
      </c>
      <c r="AD209" s="169">
        <v>560.18842351467379</v>
      </c>
      <c r="AE209" s="168" t="s">
        <v>1259</v>
      </c>
      <c r="AF209" s="169">
        <v>513.17540912154891</v>
      </c>
      <c r="AG209" s="169">
        <v>914.20607497949095</v>
      </c>
      <c r="AH209" s="169">
        <v>374.53449529519548</v>
      </c>
      <c r="AI209" s="168" t="s">
        <v>21</v>
      </c>
      <c r="AJ209"/>
      <c r="AK209"/>
    </row>
    <row r="210" spans="1:37" hidden="1" x14ac:dyDescent="0.25">
      <c r="A210" s="179" t="b">
        <f>IF(E210&lt;&gt;1,"",NOT(ISNA(VLOOKUP(P210,Mapping!$P:$P,1,FALSE))))</f>
        <v>0</v>
      </c>
      <c r="B210" s="180" t="str">
        <f t="shared" si="2"/>
        <v/>
      </c>
      <c r="E210" s="167">
        <v>1</v>
      </c>
      <c r="F210" s="170" t="s">
        <v>2855</v>
      </c>
      <c r="G210" s="169">
        <v>14403.448775605981</v>
      </c>
      <c r="H210" s="168" t="s">
        <v>6</v>
      </c>
      <c r="I210" s="168" t="s">
        <v>2855</v>
      </c>
      <c r="J210" s="169">
        <v>1534.405435304966</v>
      </c>
      <c r="K210" s="169">
        <v>-472.55904521544772</v>
      </c>
      <c r="L210" s="168" t="s">
        <v>5</v>
      </c>
      <c r="M210" s="168" t="s">
        <v>21</v>
      </c>
      <c r="N210" s="168" t="s">
        <v>2829</v>
      </c>
      <c r="O210" s="168" t="s">
        <v>21</v>
      </c>
      <c r="P210" s="168" t="s">
        <v>2836</v>
      </c>
      <c r="Q210" s="168" t="s">
        <v>2837</v>
      </c>
      <c r="R210" s="168" t="s">
        <v>1259</v>
      </c>
      <c r="S210" s="168" t="s">
        <v>21</v>
      </c>
      <c r="T210" s="168" t="s">
        <v>1259</v>
      </c>
      <c r="U210" s="168" t="s">
        <v>1259</v>
      </c>
      <c r="V210" s="168" t="s">
        <v>2837</v>
      </c>
      <c r="W210" s="168" t="s">
        <v>1259</v>
      </c>
      <c r="X210" s="168" t="s">
        <v>21</v>
      </c>
      <c r="Y210" s="168" t="s">
        <v>1259</v>
      </c>
      <c r="Z210" s="168" t="s">
        <v>21</v>
      </c>
      <c r="AA210" s="168" t="s">
        <v>1259</v>
      </c>
      <c r="AB210" s="168" t="s">
        <v>1259</v>
      </c>
      <c r="AC210" s="168" t="s">
        <v>2910</v>
      </c>
      <c r="AD210" s="169">
        <v>1946.6985570338111</v>
      </c>
      <c r="AE210" s="168" t="s">
        <v>1259</v>
      </c>
      <c r="AF210" s="169">
        <v>1783.324657397148</v>
      </c>
      <c r="AG210" s="169">
        <v>3176.9375665213161</v>
      </c>
      <c r="AH210" s="169">
        <v>1301.5366454309531</v>
      </c>
      <c r="AI210" s="168" t="s">
        <v>21</v>
      </c>
      <c r="AJ210"/>
      <c r="AK210"/>
    </row>
    <row r="211" spans="1:37" hidden="1" x14ac:dyDescent="0.25">
      <c r="A211" s="179" t="b">
        <f>IF(E211&lt;&gt;1,"",NOT(ISNA(VLOOKUP(P211,Mapping!$P:$P,1,FALSE))))</f>
        <v>0</v>
      </c>
      <c r="B211" s="180" t="str">
        <f t="shared" si="2"/>
        <v/>
      </c>
      <c r="E211" s="167">
        <v>1</v>
      </c>
      <c r="F211" s="170" t="s">
        <v>2855</v>
      </c>
      <c r="G211" s="169">
        <v>80287.413947458059</v>
      </c>
      <c r="H211" s="168" t="s">
        <v>6</v>
      </c>
      <c r="I211" s="168" t="s">
        <v>2855</v>
      </c>
      <c r="J211" s="169">
        <v>8553.0518604823901</v>
      </c>
      <c r="K211" s="169">
        <v>-2634.1291081678419</v>
      </c>
      <c r="L211" s="168" t="s">
        <v>5</v>
      </c>
      <c r="M211" s="168" t="s">
        <v>21</v>
      </c>
      <c r="N211" s="168" t="s">
        <v>2829</v>
      </c>
      <c r="O211" s="168" t="s">
        <v>21</v>
      </c>
      <c r="P211" s="168" t="s">
        <v>2836</v>
      </c>
      <c r="Q211" s="168" t="s">
        <v>2837</v>
      </c>
      <c r="R211" s="168" t="s">
        <v>1259</v>
      </c>
      <c r="S211" s="168" t="s">
        <v>21</v>
      </c>
      <c r="T211" s="168" t="s">
        <v>1259</v>
      </c>
      <c r="U211" s="168" t="s">
        <v>1259</v>
      </c>
      <c r="V211" s="168" t="s">
        <v>2837</v>
      </c>
      <c r="W211" s="168" t="s">
        <v>1259</v>
      </c>
      <c r="X211" s="168" t="s">
        <v>21</v>
      </c>
      <c r="Y211" s="168" t="s">
        <v>1259</v>
      </c>
      <c r="Z211" s="168" t="s">
        <v>21</v>
      </c>
      <c r="AA211" s="168" t="s">
        <v>1259</v>
      </c>
      <c r="AB211" s="168" t="s">
        <v>1259</v>
      </c>
      <c r="AC211" s="168" t="s">
        <v>7535</v>
      </c>
      <c r="AD211" s="169">
        <v>10851.24787225949</v>
      </c>
      <c r="AE211" s="168" t="s">
        <v>1259</v>
      </c>
      <c r="AF211" s="169">
        <v>9940.5723727531295</v>
      </c>
      <c r="AG211" s="169">
        <v>17708.821370650909</v>
      </c>
      <c r="AH211" s="169">
        <v>7254.9993440792896</v>
      </c>
      <c r="AI211" s="168" t="s">
        <v>21</v>
      </c>
      <c r="AJ211"/>
      <c r="AK211"/>
    </row>
    <row r="212" spans="1:37" hidden="1" x14ac:dyDescent="0.25">
      <c r="A212" s="179" t="b">
        <f>IF(E212&lt;&gt;1,"",NOT(ISNA(VLOOKUP(P212,Mapping!$P:$P,1,FALSE))))</f>
        <v>0</v>
      </c>
      <c r="B212" s="180" t="str">
        <f t="shared" si="2"/>
        <v/>
      </c>
      <c r="E212" s="167">
        <v>1</v>
      </c>
      <c r="F212" s="170" t="s">
        <v>2855</v>
      </c>
      <c r="G212" s="169">
        <v>12667.28897882455</v>
      </c>
      <c r="H212" s="168" t="s">
        <v>6</v>
      </c>
      <c r="I212" s="168" t="s">
        <v>2855</v>
      </c>
      <c r="J212" s="169">
        <v>1349.4516044383499</v>
      </c>
      <c r="K212" s="169">
        <v>-415.59782511530159</v>
      </c>
      <c r="L212" s="168" t="s">
        <v>5</v>
      </c>
      <c r="M212" s="168" t="s">
        <v>21</v>
      </c>
      <c r="N212" s="168" t="s">
        <v>2829</v>
      </c>
      <c r="O212" s="168" t="s">
        <v>21</v>
      </c>
      <c r="P212" s="168" t="s">
        <v>2836</v>
      </c>
      <c r="Q212" s="168" t="s">
        <v>2837</v>
      </c>
      <c r="R212" s="168" t="s">
        <v>1259</v>
      </c>
      <c r="S212" s="168" t="s">
        <v>21</v>
      </c>
      <c r="T212" s="168" t="s">
        <v>1259</v>
      </c>
      <c r="U212" s="168" t="s">
        <v>1259</v>
      </c>
      <c r="V212" s="168" t="s">
        <v>2837</v>
      </c>
      <c r="W212" s="168" t="s">
        <v>1259</v>
      </c>
      <c r="X212" s="168" t="s">
        <v>21</v>
      </c>
      <c r="Y212" s="168" t="s">
        <v>1259</v>
      </c>
      <c r="Z212" s="168" t="s">
        <v>21</v>
      </c>
      <c r="AA212" s="168" t="s">
        <v>1259</v>
      </c>
      <c r="AB212" s="168" t="s">
        <v>1259</v>
      </c>
      <c r="AC212" s="168" t="s">
        <v>7531</v>
      </c>
      <c r="AD212" s="169">
        <v>1712.047826932378</v>
      </c>
      <c r="AE212" s="168" t="s">
        <v>1259</v>
      </c>
      <c r="AF212" s="169">
        <v>1568.366655114691</v>
      </c>
      <c r="AG212" s="169">
        <v>2793.9965524760942</v>
      </c>
      <c r="AH212" s="169">
        <v>1144.652302449012</v>
      </c>
      <c r="AI212" s="168" t="s">
        <v>21</v>
      </c>
      <c r="AJ212"/>
      <c r="AK212"/>
    </row>
    <row r="213" spans="1:37" hidden="1" x14ac:dyDescent="0.25">
      <c r="A213" s="179" t="b">
        <f>IF(E213&lt;&gt;1,"",NOT(ISNA(VLOOKUP(P213,Mapping!$P:$P,1,FALSE))))</f>
        <v>0</v>
      </c>
      <c r="B213" s="180" t="str">
        <f t="shared" ref="B213:B276" si="3">IF(AI213="","",VALUE(AI213))</f>
        <v/>
      </c>
      <c r="E213" s="167">
        <v>1</v>
      </c>
      <c r="F213" s="170" t="s">
        <v>2855</v>
      </c>
      <c r="G213" s="169">
        <v>54244.683911909269</v>
      </c>
      <c r="H213" s="168" t="s">
        <v>6</v>
      </c>
      <c r="I213" s="168" t="s">
        <v>2855</v>
      </c>
      <c r="J213" s="169">
        <v>5778.7089139234013</v>
      </c>
      <c r="K213" s="169">
        <v>-1779.6998786040499</v>
      </c>
      <c r="L213" s="168" t="s">
        <v>5</v>
      </c>
      <c r="M213" s="168" t="s">
        <v>21</v>
      </c>
      <c r="N213" s="168" t="s">
        <v>2829</v>
      </c>
      <c r="O213" s="168" t="s">
        <v>21</v>
      </c>
      <c r="P213" s="168" t="s">
        <v>2836</v>
      </c>
      <c r="Q213" s="168" t="s">
        <v>2837</v>
      </c>
      <c r="R213" s="168" t="s">
        <v>1259</v>
      </c>
      <c r="S213" s="168" t="s">
        <v>21</v>
      </c>
      <c r="T213" s="168" t="s">
        <v>1259</v>
      </c>
      <c r="U213" s="168" t="s">
        <v>1259</v>
      </c>
      <c r="V213" s="168" t="s">
        <v>2837</v>
      </c>
      <c r="W213" s="168" t="s">
        <v>1259</v>
      </c>
      <c r="X213" s="168" t="s">
        <v>21</v>
      </c>
      <c r="Y213" s="168" t="s">
        <v>1259</v>
      </c>
      <c r="Z213" s="168" t="s">
        <v>21</v>
      </c>
      <c r="AA213" s="168" t="s">
        <v>1259</v>
      </c>
      <c r="AB213" s="168" t="s">
        <v>1259</v>
      </c>
      <c r="AC213" s="168" t="s">
        <v>7532</v>
      </c>
      <c r="AD213" s="169">
        <v>7331.4419027832009</v>
      </c>
      <c r="AE213" s="168" t="s">
        <v>1259</v>
      </c>
      <c r="AF213" s="169">
        <v>6716.1610986291271</v>
      </c>
      <c r="AG213" s="169">
        <v>11964.632692392701</v>
      </c>
      <c r="AH213" s="169">
        <v>4901.7041009470704</v>
      </c>
      <c r="AI213" s="168" t="s">
        <v>21</v>
      </c>
      <c r="AJ213"/>
      <c r="AK213"/>
    </row>
    <row r="214" spans="1:37" hidden="1" x14ac:dyDescent="0.25">
      <c r="A214" s="179" t="b">
        <f>IF(E214&lt;&gt;1,"",NOT(ISNA(VLOOKUP(P214,Mapping!$P:$P,1,FALSE))))</f>
        <v>0</v>
      </c>
      <c r="B214" s="180" t="str">
        <f t="shared" si="3"/>
        <v/>
      </c>
      <c r="E214" s="167">
        <v>1</v>
      </c>
      <c r="F214" s="170" t="s">
        <v>2855</v>
      </c>
      <c r="G214" s="169">
        <v>1445.901033022069</v>
      </c>
      <c r="H214" s="168" t="s">
        <v>6</v>
      </c>
      <c r="I214" s="168" t="s">
        <v>2855</v>
      </c>
      <c r="J214" s="169">
        <v>154.03244310068291</v>
      </c>
      <c r="K214" s="169">
        <v>-47.438194996614058</v>
      </c>
      <c r="L214" s="168" t="s">
        <v>5</v>
      </c>
      <c r="M214" s="168" t="s">
        <v>21</v>
      </c>
      <c r="N214" s="168" t="s">
        <v>2829</v>
      </c>
      <c r="O214" s="168" t="s">
        <v>21</v>
      </c>
      <c r="P214" s="168" t="s">
        <v>2836</v>
      </c>
      <c r="Q214" s="168" t="s">
        <v>2837</v>
      </c>
      <c r="R214" s="168" t="s">
        <v>1259</v>
      </c>
      <c r="S214" s="168" t="s">
        <v>21</v>
      </c>
      <c r="T214" s="168" t="s">
        <v>1259</v>
      </c>
      <c r="U214" s="168" t="s">
        <v>1259</v>
      </c>
      <c r="V214" s="168" t="s">
        <v>2837</v>
      </c>
      <c r="W214" s="168" t="s">
        <v>1259</v>
      </c>
      <c r="X214" s="168" t="s">
        <v>21</v>
      </c>
      <c r="Y214" s="168" t="s">
        <v>1259</v>
      </c>
      <c r="Z214" s="168" t="s">
        <v>21</v>
      </c>
      <c r="AA214" s="168" t="s">
        <v>1259</v>
      </c>
      <c r="AB214" s="168" t="s">
        <v>1259</v>
      </c>
      <c r="AC214" s="168" t="s">
        <v>2911</v>
      </c>
      <c r="AD214" s="169">
        <v>195.42079806364569</v>
      </c>
      <c r="AE214" s="168" t="s">
        <v>1259</v>
      </c>
      <c r="AF214" s="169">
        <v>179.02038633353479</v>
      </c>
      <c r="AG214" s="169">
        <v>318.91926585384931</v>
      </c>
      <c r="AH214" s="169">
        <v>130.65573457184149</v>
      </c>
      <c r="AI214" s="168" t="s">
        <v>21</v>
      </c>
      <c r="AJ214"/>
      <c r="AK214"/>
    </row>
    <row r="215" spans="1:37" hidden="1" x14ac:dyDescent="0.25">
      <c r="A215" s="179" t="b">
        <f>IF(E215&lt;&gt;1,"",NOT(ISNA(VLOOKUP(P215,Mapping!$P:$P,1,FALSE))))</f>
        <v>0</v>
      </c>
      <c r="B215" s="180" t="str">
        <f t="shared" si="3"/>
        <v/>
      </c>
      <c r="E215" s="167">
        <v>1</v>
      </c>
      <c r="F215" s="170" t="s">
        <v>2855</v>
      </c>
      <c r="G215" s="169">
        <v>7984.9710076162792</v>
      </c>
      <c r="H215" s="168" t="s">
        <v>6</v>
      </c>
      <c r="I215" s="168" t="s">
        <v>2855</v>
      </c>
      <c r="J215" s="169">
        <v>850.64230836086824</v>
      </c>
      <c r="K215" s="169">
        <v>-261.97685944652733</v>
      </c>
      <c r="L215" s="168" t="s">
        <v>5</v>
      </c>
      <c r="M215" s="168" t="s">
        <v>21</v>
      </c>
      <c r="N215" s="168" t="s">
        <v>2829</v>
      </c>
      <c r="O215" s="168" t="s">
        <v>21</v>
      </c>
      <c r="P215" s="168" t="s">
        <v>2836</v>
      </c>
      <c r="Q215" s="168" t="s">
        <v>2837</v>
      </c>
      <c r="R215" s="168" t="s">
        <v>1259</v>
      </c>
      <c r="S215" s="168" t="s">
        <v>21</v>
      </c>
      <c r="T215" s="168" t="s">
        <v>1259</v>
      </c>
      <c r="U215" s="168" t="s">
        <v>1259</v>
      </c>
      <c r="V215" s="168" t="s">
        <v>2837</v>
      </c>
      <c r="W215" s="168" t="s">
        <v>1259</v>
      </c>
      <c r="X215" s="168" t="s">
        <v>21</v>
      </c>
      <c r="Y215" s="168" t="s">
        <v>1259</v>
      </c>
      <c r="Z215" s="168" t="s">
        <v>21</v>
      </c>
      <c r="AA215" s="168" t="s">
        <v>1259</v>
      </c>
      <c r="AB215" s="168" t="s">
        <v>1259</v>
      </c>
      <c r="AC215" s="168" t="s">
        <v>7533</v>
      </c>
      <c r="AD215" s="169">
        <v>1079.208999223139</v>
      </c>
      <c r="AE215" s="168" t="s">
        <v>1259</v>
      </c>
      <c r="AF215" s="169">
        <v>988.63792334238133</v>
      </c>
      <c r="AG215" s="169">
        <v>1761.227797376079</v>
      </c>
      <c r="AH215" s="169">
        <v>721.54471758997715</v>
      </c>
      <c r="AI215" s="168" t="s">
        <v>21</v>
      </c>
      <c r="AJ215"/>
      <c r="AK215"/>
    </row>
    <row r="216" spans="1:37" hidden="1" x14ac:dyDescent="0.25">
      <c r="A216" s="179" t="b">
        <f>IF(E216&lt;&gt;1,"",NOT(ISNA(VLOOKUP(P216,Mapping!$P:$P,1,FALSE))))</f>
        <v>0</v>
      </c>
      <c r="B216" s="180" t="str">
        <f t="shared" si="3"/>
        <v/>
      </c>
      <c r="E216" s="167">
        <v>1</v>
      </c>
      <c r="F216" s="170" t="s">
        <v>2855</v>
      </c>
      <c r="G216" s="169">
        <v>17312.999451302949</v>
      </c>
      <c r="H216" s="168" t="s">
        <v>6</v>
      </c>
      <c r="I216" s="168" t="s">
        <v>2855</v>
      </c>
      <c r="J216" s="169">
        <v>1844.361088332018</v>
      </c>
      <c r="K216" s="169">
        <v>-568.01774477648212</v>
      </c>
      <c r="L216" s="168" t="s">
        <v>5</v>
      </c>
      <c r="M216" s="168" t="s">
        <v>21</v>
      </c>
      <c r="N216" s="168" t="s">
        <v>2829</v>
      </c>
      <c r="O216" s="168" t="s">
        <v>21</v>
      </c>
      <c r="P216" s="168" t="s">
        <v>2836</v>
      </c>
      <c r="Q216" s="168" t="s">
        <v>2837</v>
      </c>
      <c r="R216" s="168" t="s">
        <v>1259</v>
      </c>
      <c r="S216" s="168" t="s">
        <v>21</v>
      </c>
      <c r="T216" s="168" t="s">
        <v>1259</v>
      </c>
      <c r="U216" s="168" t="s">
        <v>1259</v>
      </c>
      <c r="V216" s="168" t="s">
        <v>2837</v>
      </c>
      <c r="W216" s="168" t="s">
        <v>1259</v>
      </c>
      <c r="X216" s="168" t="s">
        <v>21</v>
      </c>
      <c r="Y216" s="168" t="s">
        <v>1259</v>
      </c>
      <c r="Z216" s="168" t="s">
        <v>21</v>
      </c>
      <c r="AA216" s="168" t="s">
        <v>1259</v>
      </c>
      <c r="AB216" s="168" t="s">
        <v>1259</v>
      </c>
      <c r="AC216" s="168" t="s">
        <v>7538</v>
      </c>
      <c r="AD216" s="169">
        <v>2339.938967038177</v>
      </c>
      <c r="AE216" s="168" t="s">
        <v>1259</v>
      </c>
      <c r="AF216" s="169">
        <v>2143.562926908307</v>
      </c>
      <c r="AG216" s="169">
        <v>3818.6908707003859</v>
      </c>
      <c r="AH216" s="169">
        <v>1564.4519294823369</v>
      </c>
      <c r="AI216" s="168" t="s">
        <v>21</v>
      </c>
      <c r="AJ216"/>
      <c r="AK216"/>
    </row>
    <row r="217" spans="1:37" hidden="1" x14ac:dyDescent="0.25">
      <c r="A217" s="179" t="b">
        <f>IF(E217&lt;&gt;1,"",NOT(ISNA(VLOOKUP(P217,Mapping!$P:$P,1,FALSE))))</f>
        <v>0</v>
      </c>
      <c r="B217" s="180" t="str">
        <f t="shared" si="3"/>
        <v/>
      </c>
      <c r="E217" s="167">
        <v>1</v>
      </c>
      <c r="F217" s="170" t="s">
        <v>2855</v>
      </c>
      <c r="G217" s="169">
        <v>16858.498638432749</v>
      </c>
      <c r="H217" s="168" t="s">
        <v>6</v>
      </c>
      <c r="I217" s="168" t="s">
        <v>2855</v>
      </c>
      <c r="J217" s="169">
        <v>1795.942926231867</v>
      </c>
      <c r="K217" s="169">
        <v>-553.10614453922869</v>
      </c>
      <c r="L217" s="168" t="s">
        <v>5</v>
      </c>
      <c r="M217" s="168" t="s">
        <v>21</v>
      </c>
      <c r="N217" s="168" t="s">
        <v>2829</v>
      </c>
      <c r="O217" s="168" t="s">
        <v>21</v>
      </c>
      <c r="P217" s="168" t="s">
        <v>2836</v>
      </c>
      <c r="Q217" s="168" t="s">
        <v>2837</v>
      </c>
      <c r="R217" s="168" t="s">
        <v>1259</v>
      </c>
      <c r="S217" s="168" t="s">
        <v>21</v>
      </c>
      <c r="T217" s="168" t="s">
        <v>1259</v>
      </c>
      <c r="U217" s="168" t="s">
        <v>1259</v>
      </c>
      <c r="V217" s="168" t="s">
        <v>2837</v>
      </c>
      <c r="W217" s="168" t="s">
        <v>1259</v>
      </c>
      <c r="X217" s="168" t="s">
        <v>21</v>
      </c>
      <c r="Y217" s="168" t="s">
        <v>1259</v>
      </c>
      <c r="Z217" s="168" t="s">
        <v>21</v>
      </c>
      <c r="AA217" s="168" t="s">
        <v>1259</v>
      </c>
      <c r="AB217" s="168" t="s">
        <v>1259</v>
      </c>
      <c r="AC217" s="168" t="s">
        <v>7539</v>
      </c>
      <c r="AD217" s="169">
        <v>2278.5108958609671</v>
      </c>
      <c r="AE217" s="168" t="s">
        <v>1259</v>
      </c>
      <c r="AF217" s="169">
        <v>2087.2901189839181</v>
      </c>
      <c r="AG217" s="169">
        <v>3718.4426087100178</v>
      </c>
      <c r="AH217" s="169">
        <v>1523.381941832537</v>
      </c>
      <c r="AI217" s="168" t="s">
        <v>21</v>
      </c>
      <c r="AJ217"/>
      <c r="AK217"/>
    </row>
    <row r="218" spans="1:37" hidden="1" x14ac:dyDescent="0.25">
      <c r="A218" s="179" t="b">
        <f>IF(E218&lt;&gt;1,"",NOT(ISNA(VLOOKUP(P218,Mapping!$P:$P,1,FALSE))))</f>
        <v>0</v>
      </c>
      <c r="B218" s="180" t="str">
        <f t="shared" si="3"/>
        <v/>
      </c>
      <c r="E218" s="167">
        <v>1</v>
      </c>
      <c r="F218" s="170" t="s">
        <v>2855</v>
      </c>
      <c r="G218" s="169">
        <v>196839.31372724171</v>
      </c>
      <c r="H218" s="168" t="s">
        <v>6</v>
      </c>
      <c r="I218" s="168" t="s">
        <v>2855</v>
      </c>
      <c r="J218" s="169">
        <v>20969.374597027509</v>
      </c>
      <c r="K218" s="169">
        <v>-6458.050402022267</v>
      </c>
      <c r="L218" s="168" t="s">
        <v>5</v>
      </c>
      <c r="M218" s="168" t="s">
        <v>21</v>
      </c>
      <c r="N218" s="168" t="s">
        <v>2829</v>
      </c>
      <c r="O218" s="168" t="s">
        <v>21</v>
      </c>
      <c r="P218" s="168" t="s">
        <v>2916</v>
      </c>
      <c r="Q218" s="168" t="s">
        <v>2917</v>
      </c>
      <c r="R218" s="168" t="s">
        <v>1259</v>
      </c>
      <c r="S218" s="168" t="s">
        <v>21</v>
      </c>
      <c r="T218" s="168" t="s">
        <v>1259</v>
      </c>
      <c r="U218" s="168" t="s">
        <v>1259</v>
      </c>
      <c r="V218" s="168" t="s">
        <v>2917</v>
      </c>
      <c r="W218" s="168" t="s">
        <v>1259</v>
      </c>
      <c r="X218" s="168" t="s">
        <v>21</v>
      </c>
      <c r="Y218" s="168" t="s">
        <v>1259</v>
      </c>
      <c r="Z218" s="168" t="s">
        <v>21</v>
      </c>
      <c r="AA218" s="168" t="s">
        <v>1259</v>
      </c>
      <c r="AB218" s="168" t="s">
        <v>1259</v>
      </c>
      <c r="AC218" s="168" t="s">
        <v>2918</v>
      </c>
      <c r="AD218" s="169">
        <v>26603.823429380489</v>
      </c>
      <c r="AE218" s="168" t="s">
        <v>1259</v>
      </c>
      <c r="AF218" s="169">
        <v>24371.135495648308</v>
      </c>
      <c r="AG218" s="169">
        <v>43416.422003558597</v>
      </c>
      <c r="AH218" s="169">
        <v>17786.960891712311</v>
      </c>
      <c r="AI218" s="168" t="s">
        <v>21</v>
      </c>
      <c r="AJ218"/>
      <c r="AK218"/>
    </row>
    <row r="219" spans="1:37" hidden="1" x14ac:dyDescent="0.25">
      <c r="A219" s="179" t="b">
        <f>IF(E219&lt;&gt;1,"",NOT(ISNA(VLOOKUP(P219,Mapping!$P:$P,1,FALSE))))</f>
        <v>0</v>
      </c>
      <c r="B219" s="180" t="str">
        <f t="shared" si="3"/>
        <v/>
      </c>
      <c r="E219" s="167">
        <v>1</v>
      </c>
      <c r="F219" s="170" t="s">
        <v>2855</v>
      </c>
      <c r="G219" s="169">
        <v>813482.06631623441</v>
      </c>
      <c r="H219" s="168" t="s">
        <v>6</v>
      </c>
      <c r="I219" s="168" t="s">
        <v>2855</v>
      </c>
      <c r="J219" s="169">
        <v>86660.585497602762</v>
      </c>
      <c r="K219" s="169">
        <v>-26689.323824259998</v>
      </c>
      <c r="L219" s="168" t="s">
        <v>5</v>
      </c>
      <c r="M219" s="168" t="s">
        <v>21</v>
      </c>
      <c r="N219" s="168" t="s">
        <v>2829</v>
      </c>
      <c r="O219" s="168" t="s">
        <v>21</v>
      </c>
      <c r="P219" s="168" t="s">
        <v>2852</v>
      </c>
      <c r="Q219" s="168" t="s">
        <v>2853</v>
      </c>
      <c r="R219" s="168" t="s">
        <v>1259</v>
      </c>
      <c r="S219" s="168" t="s">
        <v>21</v>
      </c>
      <c r="T219" s="168" t="s">
        <v>1259</v>
      </c>
      <c r="U219" s="168" t="s">
        <v>1259</v>
      </c>
      <c r="V219" s="168" t="s">
        <v>2853</v>
      </c>
      <c r="W219" s="168" t="s">
        <v>1259</v>
      </c>
      <c r="X219" s="168" t="s">
        <v>21</v>
      </c>
      <c r="Y219" s="168" t="s">
        <v>1259</v>
      </c>
      <c r="Z219" s="168" t="s">
        <v>21</v>
      </c>
      <c r="AA219" s="168" t="s">
        <v>1259</v>
      </c>
      <c r="AB219" s="168" t="s">
        <v>1259</v>
      </c>
      <c r="AC219" s="168" t="s">
        <v>2919</v>
      </c>
      <c r="AD219" s="169">
        <v>109946.1933972875</v>
      </c>
      <c r="AE219" s="168" t="s">
        <v>1259</v>
      </c>
      <c r="AF219" s="169">
        <v>100719.1159431945</v>
      </c>
      <c r="AG219" s="169">
        <v>179427.98120325161</v>
      </c>
      <c r="AH219" s="169">
        <v>73508.555916458135</v>
      </c>
      <c r="AI219" s="168" t="s">
        <v>21</v>
      </c>
      <c r="AJ219"/>
      <c r="AK219"/>
    </row>
    <row r="220" spans="1:37" hidden="1" x14ac:dyDescent="0.25">
      <c r="A220" s="179" t="b">
        <f>IF(E220&lt;&gt;1,"",NOT(ISNA(VLOOKUP(P220,Mapping!$P:$P,1,FALSE))))</f>
        <v>0</v>
      </c>
      <c r="B220" s="180" t="str">
        <f t="shared" si="3"/>
        <v/>
      </c>
      <c r="E220" s="167">
        <v>1</v>
      </c>
      <c r="F220" s="170" t="s">
        <v>2920</v>
      </c>
      <c r="G220" s="169">
        <v>347.51605125595893</v>
      </c>
      <c r="H220" s="168" t="s">
        <v>6</v>
      </c>
      <c r="I220" s="168" t="s">
        <v>2920</v>
      </c>
      <c r="J220" s="169">
        <v>29.186434175067429</v>
      </c>
      <c r="K220" s="169">
        <v>-5.1116051548790482</v>
      </c>
      <c r="L220" s="168" t="s">
        <v>5</v>
      </c>
      <c r="M220" s="168" t="s">
        <v>21</v>
      </c>
      <c r="N220" s="168" t="s">
        <v>2829</v>
      </c>
      <c r="O220" s="168" t="s">
        <v>21</v>
      </c>
      <c r="P220" s="168" t="s">
        <v>7333</v>
      </c>
      <c r="Q220" s="168" t="s">
        <v>7334</v>
      </c>
      <c r="R220" s="168" t="s">
        <v>1259</v>
      </c>
      <c r="S220" s="168" t="s">
        <v>21</v>
      </c>
      <c r="T220" s="168" t="s">
        <v>1259</v>
      </c>
      <c r="U220" s="168" t="s">
        <v>1259</v>
      </c>
      <c r="V220" s="168" t="s">
        <v>7334</v>
      </c>
      <c r="W220" s="168" t="s">
        <v>1259</v>
      </c>
      <c r="X220" s="168" t="s">
        <v>21</v>
      </c>
      <c r="Y220" s="168" t="s">
        <v>1259</v>
      </c>
      <c r="Z220" s="168" t="s">
        <v>21</v>
      </c>
      <c r="AA220" s="168" t="s">
        <v>1259</v>
      </c>
      <c r="AB220" s="168" t="s">
        <v>1259</v>
      </c>
      <c r="AC220" s="168" t="s">
        <v>7540</v>
      </c>
      <c r="AD220" s="169">
        <v>43.919078758435667</v>
      </c>
      <c r="AE220" s="168" t="s">
        <v>1259</v>
      </c>
      <c r="AF220" s="169">
        <v>12.416083937846</v>
      </c>
      <c r="AG220" s="169">
        <v>39.055042417818527</v>
      </c>
      <c r="AH220" s="169">
        <v>29.917115297078229</v>
      </c>
      <c r="AI220" s="168" t="s">
        <v>21</v>
      </c>
      <c r="AJ220"/>
      <c r="AK220"/>
    </row>
    <row r="221" spans="1:37" hidden="1" x14ac:dyDescent="0.25">
      <c r="A221" s="179" t="b">
        <f>IF(E221&lt;&gt;1,"",NOT(ISNA(VLOOKUP(P221,Mapping!$P:$P,1,FALSE))))</f>
        <v>0</v>
      </c>
      <c r="B221" s="180" t="str">
        <f t="shared" si="3"/>
        <v/>
      </c>
      <c r="E221" s="167">
        <v>1</v>
      </c>
      <c r="F221" s="170" t="s">
        <v>2920</v>
      </c>
      <c r="G221" s="169">
        <v>1593.6372001057391</v>
      </c>
      <c r="H221" s="168" t="s">
        <v>6</v>
      </c>
      <c r="I221" s="168" t="s">
        <v>2920</v>
      </c>
      <c r="J221" s="169">
        <v>133.84298961651891</v>
      </c>
      <c r="K221" s="169">
        <v>-23.44077085828658</v>
      </c>
      <c r="L221" s="168" t="s">
        <v>5</v>
      </c>
      <c r="M221" s="168" t="s">
        <v>21</v>
      </c>
      <c r="N221" s="168" t="s">
        <v>2829</v>
      </c>
      <c r="O221" s="168" t="s">
        <v>21</v>
      </c>
      <c r="P221" s="168" t="s">
        <v>7333</v>
      </c>
      <c r="Q221" s="168" t="s">
        <v>7334</v>
      </c>
      <c r="R221" s="168" t="s">
        <v>1259</v>
      </c>
      <c r="S221" s="168" t="s">
        <v>21</v>
      </c>
      <c r="T221" s="168" t="s">
        <v>1259</v>
      </c>
      <c r="U221" s="168" t="s">
        <v>1259</v>
      </c>
      <c r="V221" s="168" t="s">
        <v>7334</v>
      </c>
      <c r="W221" s="168" t="s">
        <v>1259</v>
      </c>
      <c r="X221" s="168" t="s">
        <v>21</v>
      </c>
      <c r="Y221" s="168" t="s">
        <v>1259</v>
      </c>
      <c r="Z221" s="168" t="s">
        <v>21</v>
      </c>
      <c r="AA221" s="168" t="s">
        <v>1259</v>
      </c>
      <c r="AB221" s="168" t="s">
        <v>1259</v>
      </c>
      <c r="AC221" s="168" t="s">
        <v>7541</v>
      </c>
      <c r="AD221" s="169">
        <v>201.40387026976691</v>
      </c>
      <c r="AE221" s="168" t="s">
        <v>1259</v>
      </c>
      <c r="AF221" s="169">
        <v>56.937609562135087</v>
      </c>
      <c r="AG221" s="169">
        <v>179.09839912085479</v>
      </c>
      <c r="AH221" s="169">
        <v>137.19374309464729</v>
      </c>
      <c r="AI221" s="168" t="s">
        <v>21</v>
      </c>
      <c r="AJ221"/>
      <c r="AK221"/>
    </row>
    <row r="222" spans="1:37" hidden="1" x14ac:dyDescent="0.25">
      <c r="A222" s="179" t="b">
        <f>IF(E222&lt;&gt;1,"",NOT(ISNA(VLOOKUP(P222,Mapping!$P:$P,1,FALSE))))</f>
        <v>0</v>
      </c>
      <c r="B222" s="180" t="str">
        <f t="shared" si="3"/>
        <v/>
      </c>
      <c r="E222" s="167">
        <v>1</v>
      </c>
      <c r="F222" s="170" t="s">
        <v>2920</v>
      </c>
      <c r="G222" s="169">
        <v>755.59400813793468</v>
      </c>
      <c r="H222" s="168" t="s">
        <v>6</v>
      </c>
      <c r="I222" s="168" t="s">
        <v>2920</v>
      </c>
      <c r="J222" s="169">
        <v>63.459212033202647</v>
      </c>
      <c r="K222" s="169">
        <v>-11.11401390823487</v>
      </c>
      <c r="L222" s="168" t="s">
        <v>5</v>
      </c>
      <c r="M222" s="168" t="s">
        <v>21</v>
      </c>
      <c r="N222" s="168" t="s">
        <v>2829</v>
      </c>
      <c r="O222" s="168" t="s">
        <v>21</v>
      </c>
      <c r="P222" s="168" t="s">
        <v>2831</v>
      </c>
      <c r="Q222" s="168" t="s">
        <v>2832</v>
      </c>
      <c r="R222" s="168" t="s">
        <v>1259</v>
      </c>
      <c r="S222" s="168" t="s">
        <v>21</v>
      </c>
      <c r="T222" s="168" t="s">
        <v>1259</v>
      </c>
      <c r="U222" s="168" t="s">
        <v>1259</v>
      </c>
      <c r="V222" s="168" t="s">
        <v>2832</v>
      </c>
      <c r="W222" s="168" t="s">
        <v>1259</v>
      </c>
      <c r="X222" s="168" t="s">
        <v>21</v>
      </c>
      <c r="Y222" s="168" t="s">
        <v>1259</v>
      </c>
      <c r="Z222" s="168" t="s">
        <v>21</v>
      </c>
      <c r="AA222" s="168" t="s">
        <v>1259</v>
      </c>
      <c r="AB222" s="168" t="s">
        <v>1259</v>
      </c>
      <c r="AC222" s="168" t="s">
        <v>12118</v>
      </c>
      <c r="AD222" s="169">
        <v>95.491971184864752</v>
      </c>
      <c r="AE222" s="168" t="s">
        <v>1259</v>
      </c>
      <c r="AF222" s="169">
        <v>26.995928947938751</v>
      </c>
      <c r="AG222" s="169">
        <v>84.91623892428936</v>
      </c>
      <c r="AH222" s="169">
        <v>65.047910672173543</v>
      </c>
      <c r="AI222" s="168" t="s">
        <v>21</v>
      </c>
      <c r="AJ222"/>
      <c r="AK222"/>
    </row>
    <row r="223" spans="1:37" hidden="1" x14ac:dyDescent="0.25">
      <c r="A223" s="179" t="b">
        <f>IF(E223&lt;&gt;1,"",NOT(ISNA(VLOOKUP(P223,Mapping!$P:$P,1,FALSE))))</f>
        <v>0</v>
      </c>
      <c r="B223" s="180" t="str">
        <f t="shared" si="3"/>
        <v/>
      </c>
      <c r="E223" s="167">
        <v>1</v>
      </c>
      <c r="F223" s="170" t="s">
        <v>2920</v>
      </c>
      <c r="G223" s="169">
        <v>16986.567061230751</v>
      </c>
      <c r="H223" s="168" t="s">
        <v>6</v>
      </c>
      <c r="I223" s="168" t="s">
        <v>2920</v>
      </c>
      <c r="J223" s="169">
        <v>1426.6314306956169</v>
      </c>
      <c r="K223" s="169">
        <v>-249.85500220803669</v>
      </c>
      <c r="L223" s="168" t="s">
        <v>5</v>
      </c>
      <c r="M223" s="168" t="s">
        <v>21</v>
      </c>
      <c r="N223" s="168" t="s">
        <v>2829</v>
      </c>
      <c r="O223" s="168" t="s">
        <v>21</v>
      </c>
      <c r="P223" s="168" t="s">
        <v>2831</v>
      </c>
      <c r="Q223" s="168" t="s">
        <v>2832</v>
      </c>
      <c r="R223" s="168" t="s">
        <v>1259</v>
      </c>
      <c r="S223" s="168" t="s">
        <v>21</v>
      </c>
      <c r="T223" s="168" t="s">
        <v>1259</v>
      </c>
      <c r="U223" s="168" t="s">
        <v>1259</v>
      </c>
      <c r="V223" s="168" t="s">
        <v>2832</v>
      </c>
      <c r="W223" s="168" t="s">
        <v>1259</v>
      </c>
      <c r="X223" s="168" t="s">
        <v>21</v>
      </c>
      <c r="Y223" s="168" t="s">
        <v>1259</v>
      </c>
      <c r="Z223" s="168" t="s">
        <v>21</v>
      </c>
      <c r="AA223" s="168" t="s">
        <v>1259</v>
      </c>
      <c r="AB223" s="168" t="s">
        <v>1259</v>
      </c>
      <c r="AC223" s="168" t="s">
        <v>7547</v>
      </c>
      <c r="AD223" s="169">
        <v>2146.7623550089138</v>
      </c>
      <c r="AE223" s="168" t="s">
        <v>1259</v>
      </c>
      <c r="AF223" s="169">
        <v>606.89755677717039</v>
      </c>
      <c r="AG223" s="169">
        <v>1909.0085039578771</v>
      </c>
      <c r="AH223" s="169">
        <v>1462.3470870935159</v>
      </c>
      <c r="AI223" s="168" t="s">
        <v>21</v>
      </c>
      <c r="AJ223"/>
      <c r="AK223"/>
    </row>
    <row r="224" spans="1:37" hidden="1" x14ac:dyDescent="0.25">
      <c r="A224" s="179" t="b">
        <f>IF(E224&lt;&gt;1,"",NOT(ISNA(VLOOKUP(P224,Mapping!$P:$P,1,FALSE))))</f>
        <v>0</v>
      </c>
      <c r="B224" s="180" t="str">
        <f t="shared" si="3"/>
        <v/>
      </c>
      <c r="E224" s="167">
        <v>1</v>
      </c>
      <c r="F224" s="170" t="s">
        <v>2920</v>
      </c>
      <c r="G224" s="169">
        <v>717.70995932071298</v>
      </c>
      <c r="H224" s="168" t="s">
        <v>6</v>
      </c>
      <c r="I224" s="168" t="s">
        <v>2920</v>
      </c>
      <c r="J224" s="169">
        <v>60.277487640637823</v>
      </c>
      <c r="K224" s="169">
        <v>-10.556778354590829</v>
      </c>
      <c r="L224" s="168" t="s">
        <v>5</v>
      </c>
      <c r="M224" s="168" t="s">
        <v>21</v>
      </c>
      <c r="N224" s="168" t="s">
        <v>2829</v>
      </c>
      <c r="O224" s="168" t="s">
        <v>21</v>
      </c>
      <c r="P224" s="168" t="s">
        <v>2831</v>
      </c>
      <c r="Q224" s="168" t="s">
        <v>2832</v>
      </c>
      <c r="R224" s="168" t="s">
        <v>1259</v>
      </c>
      <c r="S224" s="168" t="s">
        <v>21</v>
      </c>
      <c r="T224" s="168" t="s">
        <v>1259</v>
      </c>
      <c r="U224" s="168" t="s">
        <v>1259</v>
      </c>
      <c r="V224" s="168" t="s">
        <v>2832</v>
      </c>
      <c r="W224" s="168" t="s">
        <v>1259</v>
      </c>
      <c r="X224" s="168" t="s">
        <v>21</v>
      </c>
      <c r="Y224" s="168" t="s">
        <v>1259</v>
      </c>
      <c r="Z224" s="168" t="s">
        <v>21</v>
      </c>
      <c r="AA224" s="168" t="s">
        <v>1259</v>
      </c>
      <c r="AB224" s="168" t="s">
        <v>1259</v>
      </c>
      <c r="AC224" s="168" t="s">
        <v>12117</v>
      </c>
      <c r="AD224" s="169">
        <v>90.704185073464245</v>
      </c>
      <c r="AE224" s="168" t="s">
        <v>1259</v>
      </c>
      <c r="AF224" s="169">
        <v>25.642404331391841</v>
      </c>
      <c r="AG224" s="169">
        <v>80.658699946829074</v>
      </c>
      <c r="AH224" s="169">
        <v>61.786531946532477</v>
      </c>
      <c r="AI224" s="168" t="s">
        <v>21</v>
      </c>
      <c r="AJ224"/>
      <c r="AK224"/>
    </row>
    <row r="225" spans="1:37" hidden="1" x14ac:dyDescent="0.25">
      <c r="A225" s="179" t="b">
        <f>IF(E225&lt;&gt;1,"",NOT(ISNA(VLOOKUP(P225,Mapping!$P:$P,1,FALSE))))</f>
        <v>0</v>
      </c>
      <c r="B225" s="180" t="str">
        <f t="shared" si="3"/>
        <v/>
      </c>
      <c r="E225" s="167">
        <v>1</v>
      </c>
      <c r="F225" s="170" t="s">
        <v>2920</v>
      </c>
      <c r="G225" s="169">
        <v>5405.5841983710761</v>
      </c>
      <c r="H225" s="168" t="s">
        <v>6</v>
      </c>
      <c r="I225" s="168" t="s">
        <v>2920</v>
      </c>
      <c r="J225" s="169">
        <v>453.99263375992678</v>
      </c>
      <c r="K225" s="169">
        <v>-79.510606642957214</v>
      </c>
      <c r="L225" s="168" t="s">
        <v>5</v>
      </c>
      <c r="M225" s="168" t="s">
        <v>21</v>
      </c>
      <c r="N225" s="168" t="s">
        <v>2829</v>
      </c>
      <c r="O225" s="168" t="s">
        <v>21</v>
      </c>
      <c r="P225" s="168" t="s">
        <v>2831</v>
      </c>
      <c r="Q225" s="168" t="s">
        <v>2832</v>
      </c>
      <c r="R225" s="168" t="s">
        <v>1259</v>
      </c>
      <c r="S225" s="168" t="s">
        <v>21</v>
      </c>
      <c r="T225" s="168" t="s">
        <v>1259</v>
      </c>
      <c r="U225" s="168" t="s">
        <v>1259</v>
      </c>
      <c r="V225" s="168" t="s">
        <v>2832</v>
      </c>
      <c r="W225" s="168" t="s">
        <v>1259</v>
      </c>
      <c r="X225" s="168" t="s">
        <v>21</v>
      </c>
      <c r="Y225" s="168" t="s">
        <v>1259</v>
      </c>
      <c r="Z225" s="168" t="s">
        <v>21</v>
      </c>
      <c r="AA225" s="168" t="s">
        <v>1259</v>
      </c>
      <c r="AB225" s="168" t="s">
        <v>1259</v>
      </c>
      <c r="AC225" s="168" t="s">
        <v>7548</v>
      </c>
      <c r="AD225" s="169">
        <v>683.15773411212479</v>
      </c>
      <c r="AE225" s="168" t="s">
        <v>1259</v>
      </c>
      <c r="AF225" s="169">
        <v>193.131186020054</v>
      </c>
      <c r="AG225" s="169">
        <v>607.49804044296525</v>
      </c>
      <c r="AH225" s="169">
        <v>465.3583197848302</v>
      </c>
      <c r="AI225" s="168" t="s">
        <v>21</v>
      </c>
      <c r="AJ225"/>
      <c r="AK225"/>
    </row>
    <row r="226" spans="1:37" hidden="1" x14ac:dyDescent="0.25">
      <c r="A226" s="179" t="b">
        <f>IF(E226&lt;&gt;1,"",NOT(ISNA(VLOOKUP(P226,Mapping!$P:$P,1,FALSE))))</f>
        <v>0</v>
      </c>
      <c r="B226" s="180" t="str">
        <f t="shared" si="3"/>
        <v/>
      </c>
      <c r="E226" s="167">
        <v>1</v>
      </c>
      <c r="F226" s="170" t="s">
        <v>2920</v>
      </c>
      <c r="G226" s="169">
        <v>657.67975265570306</v>
      </c>
      <c r="H226" s="168" t="s">
        <v>6</v>
      </c>
      <c r="I226" s="168" t="s">
        <v>2920</v>
      </c>
      <c r="J226" s="169">
        <v>55.235799151683601</v>
      </c>
      <c r="K226" s="169">
        <v>-9.6737955032136753</v>
      </c>
      <c r="L226" s="168" t="s">
        <v>5</v>
      </c>
      <c r="M226" s="168" t="s">
        <v>21</v>
      </c>
      <c r="N226" s="168" t="s">
        <v>2829</v>
      </c>
      <c r="O226" s="168" t="s">
        <v>21</v>
      </c>
      <c r="P226" s="168" t="s">
        <v>2831</v>
      </c>
      <c r="Q226" s="168" t="s">
        <v>2832</v>
      </c>
      <c r="R226" s="168" t="s">
        <v>1259</v>
      </c>
      <c r="S226" s="168" t="s">
        <v>21</v>
      </c>
      <c r="T226" s="168" t="s">
        <v>1259</v>
      </c>
      <c r="U226" s="168" t="s">
        <v>1259</v>
      </c>
      <c r="V226" s="168" t="s">
        <v>2832</v>
      </c>
      <c r="W226" s="168" t="s">
        <v>1259</v>
      </c>
      <c r="X226" s="168" t="s">
        <v>21</v>
      </c>
      <c r="Y226" s="168" t="s">
        <v>1259</v>
      </c>
      <c r="Z226" s="168" t="s">
        <v>21</v>
      </c>
      <c r="AA226" s="168" t="s">
        <v>1259</v>
      </c>
      <c r="AB226" s="168" t="s">
        <v>1259</v>
      </c>
      <c r="AC226" s="168" t="s">
        <v>7549</v>
      </c>
      <c r="AD226" s="169">
        <v>83.117567520470061</v>
      </c>
      <c r="AE226" s="168" t="s">
        <v>1259</v>
      </c>
      <c r="AF226" s="169">
        <v>23.497639846225638</v>
      </c>
      <c r="AG226" s="169">
        <v>73.912300005936686</v>
      </c>
      <c r="AH226" s="169">
        <v>56.618625003489569</v>
      </c>
      <c r="AI226" s="168" t="s">
        <v>21</v>
      </c>
      <c r="AJ226"/>
      <c r="AK226"/>
    </row>
    <row r="227" spans="1:37" hidden="1" x14ac:dyDescent="0.25">
      <c r="A227" s="179" t="b">
        <f>IF(E227&lt;&gt;1,"",NOT(ISNA(VLOOKUP(P227,Mapping!$P:$P,1,FALSE))))</f>
        <v>0</v>
      </c>
      <c r="B227" s="180" t="str">
        <f t="shared" si="3"/>
        <v/>
      </c>
      <c r="E227" s="167">
        <v>1</v>
      </c>
      <c r="F227" s="170" t="s">
        <v>2920</v>
      </c>
      <c r="G227" s="169">
        <v>529.76134644128683</v>
      </c>
      <c r="H227" s="168" t="s">
        <v>6</v>
      </c>
      <c r="I227" s="168" t="s">
        <v>2920</v>
      </c>
      <c r="J227" s="169">
        <v>44.492461889236587</v>
      </c>
      <c r="K227" s="169">
        <v>-7.7922467740359167</v>
      </c>
      <c r="L227" s="168" t="s">
        <v>5</v>
      </c>
      <c r="M227" s="168" t="s">
        <v>21</v>
      </c>
      <c r="N227" s="168" t="s">
        <v>2829</v>
      </c>
      <c r="O227" s="168" t="s">
        <v>21</v>
      </c>
      <c r="P227" s="168" t="s">
        <v>2831</v>
      </c>
      <c r="Q227" s="168" t="s">
        <v>2832</v>
      </c>
      <c r="R227" s="168" t="s">
        <v>1259</v>
      </c>
      <c r="S227" s="168" t="s">
        <v>21</v>
      </c>
      <c r="T227" s="168" t="s">
        <v>1259</v>
      </c>
      <c r="U227" s="168" t="s">
        <v>1259</v>
      </c>
      <c r="V227" s="168" t="s">
        <v>2832</v>
      </c>
      <c r="W227" s="168" t="s">
        <v>1259</v>
      </c>
      <c r="X227" s="168" t="s">
        <v>21</v>
      </c>
      <c r="Y227" s="168" t="s">
        <v>1259</v>
      </c>
      <c r="Z227" s="168" t="s">
        <v>21</v>
      </c>
      <c r="AA227" s="168" t="s">
        <v>1259</v>
      </c>
      <c r="AB227" s="168" t="s">
        <v>1259</v>
      </c>
      <c r="AC227" s="168" t="s">
        <v>7546</v>
      </c>
      <c r="AD227" s="169">
        <v>66.951239269212891</v>
      </c>
      <c r="AE227" s="168" t="s">
        <v>1259</v>
      </c>
      <c r="AF227" s="169">
        <v>18.927359817393612</v>
      </c>
      <c r="AG227" s="169">
        <v>59.536392007821973</v>
      </c>
      <c r="AH227" s="169">
        <v>45.606328755577579</v>
      </c>
      <c r="AI227" s="168" t="s">
        <v>21</v>
      </c>
      <c r="AJ227"/>
      <c r="AK227"/>
    </row>
    <row r="228" spans="1:37" hidden="1" x14ac:dyDescent="0.25">
      <c r="A228" s="179" t="b">
        <f>IF(E228&lt;&gt;1,"",NOT(ISNA(VLOOKUP(P228,Mapping!$P:$P,1,FALSE))))</f>
        <v>0</v>
      </c>
      <c r="B228" s="180" t="str">
        <f t="shared" si="3"/>
        <v/>
      </c>
      <c r="E228" s="167">
        <v>1</v>
      </c>
      <c r="F228" s="170" t="s">
        <v>2920</v>
      </c>
      <c r="G228" s="169">
        <v>1148.469755775237</v>
      </c>
      <c r="H228" s="168" t="s">
        <v>6</v>
      </c>
      <c r="I228" s="168" t="s">
        <v>2920</v>
      </c>
      <c r="J228" s="169">
        <v>96.455219285111951</v>
      </c>
      <c r="K228" s="169">
        <v>-16.892813735154689</v>
      </c>
      <c r="L228" s="168" t="s">
        <v>5</v>
      </c>
      <c r="M228" s="168" t="s">
        <v>21</v>
      </c>
      <c r="N228" s="168" t="s">
        <v>2829</v>
      </c>
      <c r="O228" s="168" t="s">
        <v>21</v>
      </c>
      <c r="P228" s="168" t="s">
        <v>2831</v>
      </c>
      <c r="Q228" s="168" t="s">
        <v>2832</v>
      </c>
      <c r="R228" s="168" t="s">
        <v>1259</v>
      </c>
      <c r="S228" s="168" t="s">
        <v>21</v>
      </c>
      <c r="T228" s="168" t="s">
        <v>1259</v>
      </c>
      <c r="U228" s="168" t="s">
        <v>1259</v>
      </c>
      <c r="V228" s="168" t="s">
        <v>2832</v>
      </c>
      <c r="W228" s="168" t="s">
        <v>1259</v>
      </c>
      <c r="X228" s="168" t="s">
        <v>21</v>
      </c>
      <c r="Y228" s="168" t="s">
        <v>1259</v>
      </c>
      <c r="Z228" s="168" t="s">
        <v>21</v>
      </c>
      <c r="AA228" s="168" t="s">
        <v>1259</v>
      </c>
      <c r="AB228" s="168" t="s">
        <v>1259</v>
      </c>
      <c r="AC228" s="168" t="s">
        <v>7545</v>
      </c>
      <c r="AD228" s="169">
        <v>145.14360839817201</v>
      </c>
      <c r="AE228" s="168" t="s">
        <v>1259</v>
      </c>
      <c r="AF228" s="169">
        <v>41.032628093716767</v>
      </c>
      <c r="AG228" s="169">
        <v>129.0689591611042</v>
      </c>
      <c r="AH228" s="169">
        <v>98.869971543928386</v>
      </c>
      <c r="AI228" s="168" t="s">
        <v>21</v>
      </c>
      <c r="AJ228"/>
      <c r="AK228"/>
    </row>
    <row r="229" spans="1:37" hidden="1" x14ac:dyDescent="0.25">
      <c r="A229" s="179" t="b">
        <f>IF(E229&lt;&gt;1,"",NOT(ISNA(VLOOKUP(P229,Mapping!$P:$P,1,FALSE))))</f>
        <v>0</v>
      </c>
      <c r="B229" s="180" t="str">
        <f t="shared" si="3"/>
        <v/>
      </c>
      <c r="E229" s="167">
        <v>1</v>
      </c>
      <c r="F229" s="170" t="s">
        <v>2920</v>
      </c>
      <c r="G229" s="169">
        <v>676.86870841699135</v>
      </c>
      <c r="H229" s="168" t="s">
        <v>6</v>
      </c>
      <c r="I229" s="168" t="s">
        <v>2920</v>
      </c>
      <c r="J229" s="169">
        <v>56.847400089801489</v>
      </c>
      <c r="K229" s="169">
        <v>-9.9560453873029129</v>
      </c>
      <c r="L229" s="168" t="s">
        <v>5</v>
      </c>
      <c r="M229" s="168" t="s">
        <v>21</v>
      </c>
      <c r="N229" s="168" t="s">
        <v>2829</v>
      </c>
      <c r="O229" s="168" t="s">
        <v>21</v>
      </c>
      <c r="P229" s="168" t="s">
        <v>2831</v>
      </c>
      <c r="Q229" s="168" t="s">
        <v>2832</v>
      </c>
      <c r="R229" s="168" t="s">
        <v>1259</v>
      </c>
      <c r="S229" s="168" t="s">
        <v>21</v>
      </c>
      <c r="T229" s="168" t="s">
        <v>1259</v>
      </c>
      <c r="U229" s="168" t="s">
        <v>1259</v>
      </c>
      <c r="V229" s="168" t="s">
        <v>2832</v>
      </c>
      <c r="W229" s="168" t="s">
        <v>1259</v>
      </c>
      <c r="X229" s="168" t="s">
        <v>21</v>
      </c>
      <c r="Y229" s="168" t="s">
        <v>1259</v>
      </c>
      <c r="Z229" s="168" t="s">
        <v>21</v>
      </c>
      <c r="AA229" s="168" t="s">
        <v>1259</v>
      </c>
      <c r="AB229" s="168" t="s">
        <v>1259</v>
      </c>
      <c r="AC229" s="168" t="s">
        <v>7543</v>
      </c>
      <c r="AD229" s="169">
        <v>85.5426677606645</v>
      </c>
      <c r="AE229" s="168" t="s">
        <v>1259</v>
      </c>
      <c r="AF229" s="169">
        <v>24.183224539510089</v>
      </c>
      <c r="AG229" s="169">
        <v>76.068820484637513</v>
      </c>
      <c r="AH229" s="169">
        <v>58.270572301653708</v>
      </c>
      <c r="AI229" s="168" t="s">
        <v>21</v>
      </c>
      <c r="AJ229"/>
      <c r="AK229"/>
    </row>
    <row r="230" spans="1:37" hidden="1" x14ac:dyDescent="0.25">
      <c r="A230" s="179" t="b">
        <f>IF(E230&lt;&gt;1,"",NOT(ISNA(VLOOKUP(P230,Mapping!$P:$P,1,FALSE))))</f>
        <v>0</v>
      </c>
      <c r="B230" s="180" t="str">
        <f t="shared" si="3"/>
        <v/>
      </c>
      <c r="E230" s="167">
        <v>1</v>
      </c>
      <c r="F230" s="170" t="s">
        <v>2920</v>
      </c>
      <c r="G230" s="169">
        <v>1252.178932517882</v>
      </c>
      <c r="H230" s="168" t="s">
        <v>6</v>
      </c>
      <c r="I230" s="168" t="s">
        <v>2920</v>
      </c>
      <c r="J230" s="169">
        <v>105.16532360809261</v>
      </c>
      <c r="K230" s="169">
        <v>-18.418269496205319</v>
      </c>
      <c r="L230" s="168" t="s">
        <v>5</v>
      </c>
      <c r="M230" s="168" t="s">
        <v>21</v>
      </c>
      <c r="N230" s="168" t="s">
        <v>2829</v>
      </c>
      <c r="O230" s="168" t="s">
        <v>21</v>
      </c>
      <c r="P230" s="168" t="s">
        <v>2831</v>
      </c>
      <c r="Q230" s="168" t="s">
        <v>2832</v>
      </c>
      <c r="R230" s="168" t="s">
        <v>1259</v>
      </c>
      <c r="S230" s="168" t="s">
        <v>21</v>
      </c>
      <c r="T230" s="168" t="s">
        <v>1259</v>
      </c>
      <c r="U230" s="168" t="s">
        <v>1259</v>
      </c>
      <c r="V230" s="168" t="s">
        <v>2832</v>
      </c>
      <c r="W230" s="168" t="s">
        <v>1259</v>
      </c>
      <c r="X230" s="168" t="s">
        <v>21</v>
      </c>
      <c r="Y230" s="168" t="s">
        <v>1259</v>
      </c>
      <c r="Z230" s="168" t="s">
        <v>21</v>
      </c>
      <c r="AA230" s="168" t="s">
        <v>1259</v>
      </c>
      <c r="AB230" s="168" t="s">
        <v>1259</v>
      </c>
      <c r="AC230" s="168" t="s">
        <v>6909</v>
      </c>
      <c r="AD230" s="169">
        <v>158.25037421480479</v>
      </c>
      <c r="AE230" s="168" t="s">
        <v>1259</v>
      </c>
      <c r="AF230" s="169">
        <v>44.737958650126757</v>
      </c>
      <c r="AG230" s="169">
        <v>140.7241511505465</v>
      </c>
      <c r="AH230" s="169">
        <v>107.7981329533409</v>
      </c>
      <c r="AI230" s="168" t="s">
        <v>21</v>
      </c>
      <c r="AJ230"/>
      <c r="AK230"/>
    </row>
    <row r="231" spans="1:37" hidden="1" x14ac:dyDescent="0.25">
      <c r="A231" s="179" t="b">
        <f>IF(E231&lt;&gt;1,"",NOT(ISNA(VLOOKUP(P231,Mapping!$P:$P,1,FALSE))))</f>
        <v>0</v>
      </c>
      <c r="B231" s="180" t="str">
        <f t="shared" si="3"/>
        <v/>
      </c>
      <c r="E231" s="167">
        <v>1</v>
      </c>
      <c r="F231" s="170" t="s">
        <v>2920</v>
      </c>
      <c r="G231" s="169">
        <v>187573.8786206831</v>
      </c>
      <c r="H231" s="168" t="s">
        <v>6</v>
      </c>
      <c r="I231" s="168" t="s">
        <v>2920</v>
      </c>
      <c r="J231" s="169">
        <v>15753.5533726826</v>
      </c>
      <c r="K231" s="169">
        <v>-2759.0196234473929</v>
      </c>
      <c r="L231" s="168" t="s">
        <v>5</v>
      </c>
      <c r="M231" s="168" t="s">
        <v>21</v>
      </c>
      <c r="N231" s="168" t="s">
        <v>2829</v>
      </c>
      <c r="O231" s="168" t="s">
        <v>21</v>
      </c>
      <c r="P231" s="168" t="s">
        <v>2831</v>
      </c>
      <c r="Q231" s="168" t="s">
        <v>2832</v>
      </c>
      <c r="R231" s="168" t="s">
        <v>1259</v>
      </c>
      <c r="S231" s="168" t="s">
        <v>21</v>
      </c>
      <c r="T231" s="168" t="s">
        <v>1259</v>
      </c>
      <c r="U231" s="168" t="s">
        <v>1259</v>
      </c>
      <c r="V231" s="168" t="s">
        <v>2832</v>
      </c>
      <c r="W231" s="168" t="s">
        <v>1259</v>
      </c>
      <c r="X231" s="168" t="s">
        <v>21</v>
      </c>
      <c r="Y231" s="168" t="s">
        <v>1259</v>
      </c>
      <c r="Z231" s="168" t="s">
        <v>21</v>
      </c>
      <c r="AA231" s="168" t="s">
        <v>1259</v>
      </c>
      <c r="AB231" s="168" t="s">
        <v>1259</v>
      </c>
      <c r="AC231" s="168" t="s">
        <v>7542</v>
      </c>
      <c r="AD231" s="169">
        <v>23705.586888415059</v>
      </c>
      <c r="AE231" s="168" t="s">
        <v>1259</v>
      </c>
      <c r="AF231" s="169">
        <v>6701.6559755577764</v>
      </c>
      <c r="AG231" s="169">
        <v>21080.194021339939</v>
      </c>
      <c r="AH231" s="169">
        <v>16147.942902591079</v>
      </c>
      <c r="AI231" s="168" t="s">
        <v>21</v>
      </c>
      <c r="AJ231"/>
      <c r="AK231"/>
    </row>
    <row r="232" spans="1:37" hidden="1" x14ac:dyDescent="0.25">
      <c r="A232" s="179" t="b">
        <f>IF(E232&lt;&gt;1,"",NOT(ISNA(VLOOKUP(P232,Mapping!$P:$P,1,FALSE))))</f>
        <v>0</v>
      </c>
      <c r="B232" s="180" t="str">
        <f t="shared" si="3"/>
        <v/>
      </c>
      <c r="E232" s="167">
        <v>1</v>
      </c>
      <c r="F232" s="170" t="s">
        <v>2920</v>
      </c>
      <c r="G232" s="169">
        <v>910.69875972938576</v>
      </c>
      <c r="H232" s="168" t="s">
        <v>6</v>
      </c>
      <c r="I232" s="168" t="s">
        <v>2920</v>
      </c>
      <c r="J232" s="169">
        <v>76.485817872568049</v>
      </c>
      <c r="K232" s="169">
        <v>-13.39544593106004</v>
      </c>
      <c r="L232" s="168" t="s">
        <v>5</v>
      </c>
      <c r="M232" s="168" t="s">
        <v>21</v>
      </c>
      <c r="N232" s="168" t="s">
        <v>2829</v>
      </c>
      <c r="O232" s="168" t="s">
        <v>21</v>
      </c>
      <c r="P232" s="168" t="s">
        <v>2831</v>
      </c>
      <c r="Q232" s="168" t="s">
        <v>2832</v>
      </c>
      <c r="R232" s="168" t="s">
        <v>1259</v>
      </c>
      <c r="S232" s="168" t="s">
        <v>21</v>
      </c>
      <c r="T232" s="168" t="s">
        <v>1259</v>
      </c>
      <c r="U232" s="168" t="s">
        <v>1259</v>
      </c>
      <c r="V232" s="168" t="s">
        <v>2832</v>
      </c>
      <c r="W232" s="168" t="s">
        <v>1259</v>
      </c>
      <c r="X232" s="168" t="s">
        <v>21</v>
      </c>
      <c r="Y232" s="168" t="s">
        <v>1259</v>
      </c>
      <c r="Z232" s="168" t="s">
        <v>21</v>
      </c>
      <c r="AA232" s="168" t="s">
        <v>1259</v>
      </c>
      <c r="AB232" s="168" t="s">
        <v>1259</v>
      </c>
      <c r="AC232" s="168" t="s">
        <v>7544</v>
      </c>
      <c r="AD232" s="169">
        <v>115.0941097805734</v>
      </c>
      <c r="AE232" s="168" t="s">
        <v>1259</v>
      </c>
      <c r="AF232" s="169">
        <v>32.537525107190049</v>
      </c>
      <c r="AG232" s="169">
        <v>102.3474413988698</v>
      </c>
      <c r="AH232" s="169">
        <v>78.40063702744726</v>
      </c>
      <c r="AI232" s="168" t="s">
        <v>21</v>
      </c>
      <c r="AJ232"/>
      <c r="AK232"/>
    </row>
    <row r="233" spans="1:37" hidden="1" x14ac:dyDescent="0.25">
      <c r="A233" s="179" t="b">
        <f>IF(E233&lt;&gt;1,"",NOT(ISNA(VLOOKUP(P233,Mapping!$P:$P,1,FALSE))))</f>
        <v>0</v>
      </c>
      <c r="B233" s="180" t="str">
        <f t="shared" si="3"/>
        <v/>
      </c>
      <c r="E233" s="167">
        <v>1</v>
      </c>
      <c r="F233" s="170" t="s">
        <v>2920</v>
      </c>
      <c r="G233" s="169">
        <v>11460.143819215969</v>
      </c>
      <c r="H233" s="168" t="s">
        <v>6</v>
      </c>
      <c r="I233" s="168" t="s">
        <v>2920</v>
      </c>
      <c r="J233" s="169">
        <v>962.49002602183373</v>
      </c>
      <c r="K233" s="169">
        <v>-168.5669770079582</v>
      </c>
      <c r="L233" s="168" t="s">
        <v>5</v>
      </c>
      <c r="M233" s="168" t="s">
        <v>21</v>
      </c>
      <c r="N233" s="168" t="s">
        <v>2829</v>
      </c>
      <c r="O233" s="168" t="s">
        <v>21</v>
      </c>
      <c r="P233" s="168" t="s">
        <v>2833</v>
      </c>
      <c r="Q233" s="168" t="s">
        <v>2834</v>
      </c>
      <c r="R233" s="168" t="s">
        <v>1259</v>
      </c>
      <c r="S233" s="168" t="s">
        <v>21</v>
      </c>
      <c r="T233" s="168" t="s">
        <v>1259</v>
      </c>
      <c r="U233" s="168" t="s">
        <v>1259</v>
      </c>
      <c r="V233" s="168" t="s">
        <v>2834</v>
      </c>
      <c r="W233" s="168" t="s">
        <v>1259</v>
      </c>
      <c r="X233" s="168" t="s">
        <v>21</v>
      </c>
      <c r="Y233" s="168" t="s">
        <v>1259</v>
      </c>
      <c r="Z233" s="168" t="s">
        <v>21</v>
      </c>
      <c r="AA233" s="168" t="s">
        <v>1259</v>
      </c>
      <c r="AB233" s="168" t="s">
        <v>1259</v>
      </c>
      <c r="AC233" s="168" t="s">
        <v>2926</v>
      </c>
      <c r="AD233" s="169">
        <v>1448.332982491313</v>
      </c>
      <c r="AE233" s="168" t="s">
        <v>1259</v>
      </c>
      <c r="AF233" s="169">
        <v>409.44902281469149</v>
      </c>
      <c r="AG233" s="169">
        <v>1287.930158495396</v>
      </c>
      <c r="AH233" s="169">
        <v>986.58592235228207</v>
      </c>
      <c r="AI233" s="168" t="s">
        <v>21</v>
      </c>
      <c r="AJ233"/>
      <c r="AK233"/>
    </row>
    <row r="234" spans="1:37" hidden="1" x14ac:dyDescent="0.25">
      <c r="A234" s="179" t="b">
        <f>IF(E234&lt;&gt;1,"",NOT(ISNA(VLOOKUP(P234,Mapping!$P:$P,1,FALSE))))</f>
        <v>0</v>
      </c>
      <c r="B234" s="180" t="str">
        <f t="shared" si="3"/>
        <v/>
      </c>
      <c r="E234" s="167">
        <v>1</v>
      </c>
      <c r="F234" s="170" t="s">
        <v>2920</v>
      </c>
      <c r="G234" s="169">
        <v>90161.02919835427</v>
      </c>
      <c r="H234" s="168" t="s">
        <v>6</v>
      </c>
      <c r="I234" s="168" t="s">
        <v>2920</v>
      </c>
      <c r="J234" s="169">
        <v>7572.2515099479924</v>
      </c>
      <c r="K234" s="169">
        <v>-1326.176387979448</v>
      </c>
      <c r="L234" s="168" t="s">
        <v>5</v>
      </c>
      <c r="M234" s="168" t="s">
        <v>21</v>
      </c>
      <c r="N234" s="168" t="s">
        <v>2829</v>
      </c>
      <c r="O234" s="168" t="s">
        <v>21</v>
      </c>
      <c r="P234" s="168" t="s">
        <v>2833</v>
      </c>
      <c r="Q234" s="168" t="s">
        <v>2834</v>
      </c>
      <c r="R234" s="168" t="s">
        <v>1259</v>
      </c>
      <c r="S234" s="168" t="s">
        <v>21</v>
      </c>
      <c r="T234" s="168" t="s">
        <v>1259</v>
      </c>
      <c r="U234" s="168" t="s">
        <v>1259</v>
      </c>
      <c r="V234" s="168" t="s">
        <v>2834</v>
      </c>
      <c r="W234" s="168" t="s">
        <v>1259</v>
      </c>
      <c r="X234" s="168" t="s">
        <v>21</v>
      </c>
      <c r="Y234" s="168" t="s">
        <v>1259</v>
      </c>
      <c r="Z234" s="168" t="s">
        <v>21</v>
      </c>
      <c r="AA234" s="168" t="s">
        <v>1259</v>
      </c>
      <c r="AB234" s="168" t="s">
        <v>1259</v>
      </c>
      <c r="AC234" s="168" t="s">
        <v>2925</v>
      </c>
      <c r="AD234" s="169">
        <v>11394.550922160441</v>
      </c>
      <c r="AE234" s="168" t="s">
        <v>1259</v>
      </c>
      <c r="AF234" s="169">
        <v>3221.2811534993962</v>
      </c>
      <c r="AG234" s="169">
        <v>10132.6048309129</v>
      </c>
      <c r="AH234" s="169">
        <v>7761.8225002323597</v>
      </c>
      <c r="AI234" s="168" t="s">
        <v>21</v>
      </c>
      <c r="AJ234"/>
      <c r="AK234"/>
    </row>
    <row r="235" spans="1:37" hidden="1" x14ac:dyDescent="0.25">
      <c r="A235" s="179" t="b">
        <f>IF(E235&lt;&gt;1,"",NOT(ISNA(VLOOKUP(P235,Mapping!$P:$P,1,FALSE))))</f>
        <v>0</v>
      </c>
      <c r="B235" s="180" t="str">
        <f t="shared" si="3"/>
        <v/>
      </c>
      <c r="E235" s="167">
        <v>1</v>
      </c>
      <c r="F235" s="170" t="s">
        <v>2920</v>
      </c>
      <c r="G235" s="169">
        <v>2634.5504293530648</v>
      </c>
      <c r="H235" s="168" t="s">
        <v>6</v>
      </c>
      <c r="I235" s="168" t="s">
        <v>2920</v>
      </c>
      <c r="J235" s="169">
        <v>221.26498160102039</v>
      </c>
      <c r="K235" s="169">
        <v>-38.751538257872113</v>
      </c>
      <c r="L235" s="168" t="s">
        <v>5</v>
      </c>
      <c r="M235" s="168" t="s">
        <v>21</v>
      </c>
      <c r="N235" s="168" t="s">
        <v>2829</v>
      </c>
      <c r="O235" s="168" t="s">
        <v>21</v>
      </c>
      <c r="P235" s="168" t="s">
        <v>2833</v>
      </c>
      <c r="Q235" s="168" t="s">
        <v>2834</v>
      </c>
      <c r="R235" s="168" t="s">
        <v>1259</v>
      </c>
      <c r="S235" s="168" t="s">
        <v>21</v>
      </c>
      <c r="T235" s="168" t="s">
        <v>1259</v>
      </c>
      <c r="U235" s="168" t="s">
        <v>1259</v>
      </c>
      <c r="V235" s="168" t="s">
        <v>2834</v>
      </c>
      <c r="W235" s="168" t="s">
        <v>1259</v>
      </c>
      <c r="X235" s="168" t="s">
        <v>21</v>
      </c>
      <c r="Y235" s="168" t="s">
        <v>1259</v>
      </c>
      <c r="Z235" s="168" t="s">
        <v>21</v>
      </c>
      <c r="AA235" s="168" t="s">
        <v>1259</v>
      </c>
      <c r="AB235" s="168" t="s">
        <v>1259</v>
      </c>
      <c r="AC235" s="168" t="s">
        <v>2924</v>
      </c>
      <c r="AD235" s="169">
        <v>332.95448478322209</v>
      </c>
      <c r="AE235" s="168" t="s">
        <v>1259</v>
      </c>
      <c r="AF235" s="169">
        <v>94.127448649107464</v>
      </c>
      <c r="AG235" s="169">
        <v>296.07978796490721</v>
      </c>
      <c r="AH235" s="169">
        <v>226.80434088171111</v>
      </c>
      <c r="AI235" s="168" t="s">
        <v>21</v>
      </c>
      <c r="AJ235"/>
      <c r="AK235"/>
    </row>
    <row r="236" spans="1:37" hidden="1" x14ac:dyDescent="0.25">
      <c r="A236" s="179" t="b">
        <f>IF(E236&lt;&gt;1,"",NOT(ISNA(VLOOKUP(P236,Mapping!$P:$P,1,FALSE))))</f>
        <v>0</v>
      </c>
      <c r="B236" s="180" t="str">
        <f t="shared" si="3"/>
        <v/>
      </c>
      <c r="E236" s="167">
        <v>1</v>
      </c>
      <c r="F236" s="170" t="s">
        <v>2920</v>
      </c>
      <c r="G236" s="169">
        <v>4712.0177529202119</v>
      </c>
      <c r="H236" s="168" t="s">
        <v>6</v>
      </c>
      <c r="I236" s="168" t="s">
        <v>2920</v>
      </c>
      <c r="J236" s="169">
        <v>395.74285987745992</v>
      </c>
      <c r="K236" s="169">
        <v>-69.308954647301434</v>
      </c>
      <c r="L236" s="168" t="s">
        <v>5</v>
      </c>
      <c r="M236" s="168" t="s">
        <v>21</v>
      </c>
      <c r="N236" s="168" t="s">
        <v>2829</v>
      </c>
      <c r="O236" s="168" t="s">
        <v>21</v>
      </c>
      <c r="P236" s="168" t="s">
        <v>2833</v>
      </c>
      <c r="Q236" s="168" t="s">
        <v>2834</v>
      </c>
      <c r="R236" s="168" t="s">
        <v>1259</v>
      </c>
      <c r="S236" s="168" t="s">
        <v>21</v>
      </c>
      <c r="T236" s="168" t="s">
        <v>1259</v>
      </c>
      <c r="U236" s="168" t="s">
        <v>1259</v>
      </c>
      <c r="V236" s="168" t="s">
        <v>2834</v>
      </c>
      <c r="W236" s="168" t="s">
        <v>1259</v>
      </c>
      <c r="X236" s="168" t="s">
        <v>21</v>
      </c>
      <c r="Y236" s="168" t="s">
        <v>1259</v>
      </c>
      <c r="Z236" s="168" t="s">
        <v>21</v>
      </c>
      <c r="AA236" s="168" t="s">
        <v>1259</v>
      </c>
      <c r="AB236" s="168" t="s">
        <v>1259</v>
      </c>
      <c r="AC236" s="168" t="s">
        <v>2921</v>
      </c>
      <c r="AD236" s="169">
        <v>595.50480633548023</v>
      </c>
      <c r="AE236" s="168" t="s">
        <v>1259</v>
      </c>
      <c r="AF236" s="169">
        <v>168.35138326829929</v>
      </c>
      <c r="AG236" s="169">
        <v>529.55267116070263</v>
      </c>
      <c r="AH236" s="169">
        <v>405.65026532303551</v>
      </c>
      <c r="AI236" s="168" t="s">
        <v>21</v>
      </c>
      <c r="AJ236"/>
      <c r="AK236"/>
    </row>
    <row r="237" spans="1:37" hidden="1" x14ac:dyDescent="0.25">
      <c r="A237" s="179" t="b">
        <f>IF(E237&lt;&gt;1,"",NOT(ISNA(VLOOKUP(P237,Mapping!$P:$P,1,FALSE))))</f>
        <v>0</v>
      </c>
      <c r="B237" s="180" t="str">
        <f t="shared" si="3"/>
        <v/>
      </c>
      <c r="E237" s="167">
        <v>1</v>
      </c>
      <c r="F237" s="170" t="s">
        <v>2920</v>
      </c>
      <c r="G237" s="169">
        <v>37545.016052759347</v>
      </c>
      <c r="H237" s="168" t="s">
        <v>6</v>
      </c>
      <c r="I237" s="168" t="s">
        <v>2920</v>
      </c>
      <c r="J237" s="169">
        <v>3153.250434520533</v>
      </c>
      <c r="K237" s="169">
        <v>-552.24872894848954</v>
      </c>
      <c r="L237" s="168" t="s">
        <v>5</v>
      </c>
      <c r="M237" s="168" t="s">
        <v>21</v>
      </c>
      <c r="N237" s="168" t="s">
        <v>2829</v>
      </c>
      <c r="O237" s="168" t="s">
        <v>21</v>
      </c>
      <c r="P237" s="168" t="s">
        <v>2833</v>
      </c>
      <c r="Q237" s="168" t="s">
        <v>2834</v>
      </c>
      <c r="R237" s="168" t="s">
        <v>1259</v>
      </c>
      <c r="S237" s="168" t="s">
        <v>21</v>
      </c>
      <c r="T237" s="168" t="s">
        <v>1259</v>
      </c>
      <c r="U237" s="168" t="s">
        <v>1259</v>
      </c>
      <c r="V237" s="168" t="s">
        <v>2834</v>
      </c>
      <c r="W237" s="168" t="s">
        <v>1259</v>
      </c>
      <c r="X237" s="168" t="s">
        <v>21</v>
      </c>
      <c r="Y237" s="168" t="s">
        <v>1259</v>
      </c>
      <c r="Z237" s="168" t="s">
        <v>21</v>
      </c>
      <c r="AA237" s="168" t="s">
        <v>1259</v>
      </c>
      <c r="AB237" s="168" t="s">
        <v>1259</v>
      </c>
      <c r="AC237" s="168" t="s">
        <v>2923</v>
      </c>
      <c r="AD237" s="169">
        <v>4744.9391504318364</v>
      </c>
      <c r="AE237" s="168" t="s">
        <v>1259</v>
      </c>
      <c r="AF237" s="169">
        <v>1341.411624223045</v>
      </c>
      <c r="AG237" s="169">
        <v>4219.4373158268654</v>
      </c>
      <c r="AH237" s="169">
        <v>3232.1919232839859</v>
      </c>
      <c r="AI237" s="168" t="s">
        <v>21</v>
      </c>
      <c r="AJ237"/>
      <c r="AK237"/>
    </row>
    <row r="238" spans="1:37" hidden="1" x14ac:dyDescent="0.25">
      <c r="A238" s="179" t="b">
        <f>IF(E238&lt;&gt;1,"",NOT(ISNA(VLOOKUP(P238,Mapping!$P:$P,1,FALSE))))</f>
        <v>0</v>
      </c>
      <c r="B238" s="180" t="str">
        <f t="shared" si="3"/>
        <v/>
      </c>
      <c r="E238" s="167">
        <v>1</v>
      </c>
      <c r="F238" s="170" t="s">
        <v>2920</v>
      </c>
      <c r="G238" s="169">
        <v>78690.870719681727</v>
      </c>
      <c r="H238" s="168" t="s">
        <v>6</v>
      </c>
      <c r="I238" s="168" t="s">
        <v>2920</v>
      </c>
      <c r="J238" s="169">
        <v>6608.9203941463938</v>
      </c>
      <c r="K238" s="169">
        <v>-1157.462105588854</v>
      </c>
      <c r="L238" s="168" t="s">
        <v>5</v>
      </c>
      <c r="M238" s="168" t="s">
        <v>21</v>
      </c>
      <c r="N238" s="168" t="s">
        <v>2829</v>
      </c>
      <c r="O238" s="168" t="s">
        <v>21</v>
      </c>
      <c r="P238" s="168" t="s">
        <v>2833</v>
      </c>
      <c r="Q238" s="168" t="s">
        <v>2834</v>
      </c>
      <c r="R238" s="168" t="s">
        <v>1259</v>
      </c>
      <c r="S238" s="168" t="s">
        <v>21</v>
      </c>
      <c r="T238" s="168" t="s">
        <v>1259</v>
      </c>
      <c r="U238" s="168" t="s">
        <v>1259</v>
      </c>
      <c r="V238" s="168" t="s">
        <v>2834</v>
      </c>
      <c r="W238" s="168" t="s">
        <v>1259</v>
      </c>
      <c r="X238" s="168" t="s">
        <v>21</v>
      </c>
      <c r="Y238" s="168" t="s">
        <v>1259</v>
      </c>
      <c r="Z238" s="168" t="s">
        <v>21</v>
      </c>
      <c r="AA238" s="168" t="s">
        <v>1259</v>
      </c>
      <c r="AB238" s="168" t="s">
        <v>1259</v>
      </c>
      <c r="AC238" s="168" t="s">
        <v>7550</v>
      </c>
      <c r="AD238" s="169">
        <v>9944.9522870012461</v>
      </c>
      <c r="AE238" s="168" t="s">
        <v>1259</v>
      </c>
      <c r="AF238" s="169">
        <v>2811.4743260538821</v>
      </c>
      <c r="AG238" s="169">
        <v>8843.5491907355317</v>
      </c>
      <c r="AH238" s="169">
        <v>6774.3744314539072</v>
      </c>
      <c r="AI238" s="168" t="s">
        <v>21</v>
      </c>
      <c r="AJ238"/>
      <c r="AK238"/>
    </row>
    <row r="239" spans="1:37" hidden="1" x14ac:dyDescent="0.25">
      <c r="A239" s="179" t="b">
        <f>IF(E239&lt;&gt;1,"",NOT(ISNA(VLOOKUP(P239,Mapping!$P:$P,1,FALSE))))</f>
        <v>0</v>
      </c>
      <c r="B239" s="180" t="str">
        <f t="shared" si="3"/>
        <v/>
      </c>
      <c r="E239" s="167">
        <v>1</v>
      </c>
      <c r="F239" s="170" t="s">
        <v>2920</v>
      </c>
      <c r="G239" s="169">
        <v>96772.313476247335</v>
      </c>
      <c r="H239" s="168" t="s">
        <v>6</v>
      </c>
      <c r="I239" s="168" t="s">
        <v>2920</v>
      </c>
      <c r="J239" s="169">
        <v>8127.5059009092483</v>
      </c>
      <c r="K239" s="169">
        <v>-1423.421607799115</v>
      </c>
      <c r="L239" s="168" t="s">
        <v>5</v>
      </c>
      <c r="M239" s="168" t="s">
        <v>21</v>
      </c>
      <c r="N239" s="168" t="s">
        <v>2829</v>
      </c>
      <c r="O239" s="168" t="s">
        <v>21</v>
      </c>
      <c r="P239" s="168" t="s">
        <v>2833</v>
      </c>
      <c r="Q239" s="168" t="s">
        <v>2834</v>
      </c>
      <c r="R239" s="168" t="s">
        <v>1259</v>
      </c>
      <c r="S239" s="168" t="s">
        <v>21</v>
      </c>
      <c r="T239" s="168" t="s">
        <v>1259</v>
      </c>
      <c r="U239" s="168" t="s">
        <v>1259</v>
      </c>
      <c r="V239" s="168" t="s">
        <v>2834</v>
      </c>
      <c r="W239" s="168" t="s">
        <v>1259</v>
      </c>
      <c r="X239" s="168" t="s">
        <v>21</v>
      </c>
      <c r="Y239" s="168" t="s">
        <v>1259</v>
      </c>
      <c r="Z239" s="168" t="s">
        <v>21</v>
      </c>
      <c r="AA239" s="168" t="s">
        <v>1259</v>
      </c>
      <c r="AB239" s="168" t="s">
        <v>1259</v>
      </c>
      <c r="AC239" s="168" t="s">
        <v>2922</v>
      </c>
      <c r="AD239" s="169">
        <v>12230.08503301889</v>
      </c>
      <c r="AE239" s="168" t="s">
        <v>1259</v>
      </c>
      <c r="AF239" s="169">
        <v>3457.4896976360319</v>
      </c>
      <c r="AG239" s="169">
        <v>10875.603570039329</v>
      </c>
      <c r="AH239" s="169">
        <v>8330.9776609469554</v>
      </c>
      <c r="AI239" s="168" t="s">
        <v>21</v>
      </c>
      <c r="AJ239"/>
      <c r="AK239"/>
    </row>
    <row r="240" spans="1:37" hidden="1" x14ac:dyDescent="0.25">
      <c r="A240" s="179" t="b">
        <f>IF(E240&lt;&gt;1,"",NOT(ISNA(VLOOKUP(P240,Mapping!$P:$P,1,FALSE))))</f>
        <v>0</v>
      </c>
      <c r="B240" s="180" t="str">
        <f t="shared" si="3"/>
        <v/>
      </c>
      <c r="E240" s="167">
        <v>1</v>
      </c>
      <c r="F240" s="170" t="s">
        <v>2920</v>
      </c>
      <c r="G240" s="169">
        <v>18147.06675492151</v>
      </c>
      <c r="H240" s="168" t="s">
        <v>6</v>
      </c>
      <c r="I240" s="168" t="s">
        <v>2920</v>
      </c>
      <c r="J240" s="169">
        <v>1524.096994653537</v>
      </c>
      <c r="K240" s="169">
        <v>-266.92476400771812</v>
      </c>
      <c r="L240" s="168" t="s">
        <v>5</v>
      </c>
      <c r="M240" s="168" t="s">
        <v>21</v>
      </c>
      <c r="N240" s="168" t="s">
        <v>2829</v>
      </c>
      <c r="O240" s="168" t="s">
        <v>21</v>
      </c>
      <c r="P240" s="168" t="s">
        <v>2833</v>
      </c>
      <c r="Q240" s="168" t="s">
        <v>2834</v>
      </c>
      <c r="R240" s="168" t="s">
        <v>1259</v>
      </c>
      <c r="S240" s="168" t="s">
        <v>21</v>
      </c>
      <c r="T240" s="168" t="s">
        <v>1259</v>
      </c>
      <c r="U240" s="168" t="s">
        <v>1259</v>
      </c>
      <c r="V240" s="168" t="s">
        <v>2834</v>
      </c>
      <c r="W240" s="168" t="s">
        <v>1259</v>
      </c>
      <c r="X240" s="168" t="s">
        <v>21</v>
      </c>
      <c r="Y240" s="168" t="s">
        <v>1259</v>
      </c>
      <c r="Z240" s="168" t="s">
        <v>21</v>
      </c>
      <c r="AA240" s="168" t="s">
        <v>1259</v>
      </c>
      <c r="AB240" s="168" t="s">
        <v>1259</v>
      </c>
      <c r="AC240" s="168" t="s">
        <v>7551</v>
      </c>
      <c r="AD240" s="169">
        <v>2293.4263069677968</v>
      </c>
      <c r="AE240" s="168" t="s">
        <v>1259</v>
      </c>
      <c r="AF240" s="169">
        <v>648.35999154711681</v>
      </c>
      <c r="AG240" s="169">
        <v>2039.4294286868351</v>
      </c>
      <c r="AH240" s="169">
        <v>1562.252697245603</v>
      </c>
      <c r="AI240" s="168" t="s">
        <v>21</v>
      </c>
      <c r="AJ240"/>
      <c r="AK240"/>
    </row>
    <row r="241" spans="1:37" hidden="1" x14ac:dyDescent="0.25">
      <c r="A241" s="179" t="b">
        <f>IF(E241&lt;&gt;1,"",NOT(ISNA(VLOOKUP(P241,Mapping!$P:$P,1,FALSE))))</f>
        <v>0</v>
      </c>
      <c r="B241" s="180" t="str">
        <f t="shared" si="3"/>
        <v/>
      </c>
      <c r="E241" s="167">
        <v>1</v>
      </c>
      <c r="F241" s="170" t="s">
        <v>2920</v>
      </c>
      <c r="G241" s="169">
        <v>84706.393281602956</v>
      </c>
      <c r="H241" s="168" t="s">
        <v>6</v>
      </c>
      <c r="I241" s="168" t="s">
        <v>2920</v>
      </c>
      <c r="J241" s="169">
        <v>7114.1392254712182</v>
      </c>
      <c r="K241" s="169">
        <v>-1245.9442808025681</v>
      </c>
      <c r="L241" s="168" t="s">
        <v>5</v>
      </c>
      <c r="M241" s="168" t="s">
        <v>21</v>
      </c>
      <c r="N241" s="168" t="s">
        <v>2829</v>
      </c>
      <c r="O241" s="168" t="s">
        <v>21</v>
      </c>
      <c r="P241" s="168" t="s">
        <v>2843</v>
      </c>
      <c r="Q241" s="168" t="s">
        <v>2834</v>
      </c>
      <c r="R241" s="168" t="s">
        <v>1259</v>
      </c>
      <c r="S241" s="168" t="s">
        <v>21</v>
      </c>
      <c r="T241" s="168" t="s">
        <v>1259</v>
      </c>
      <c r="U241" s="168" t="s">
        <v>1259</v>
      </c>
      <c r="V241" s="168" t="s">
        <v>2834</v>
      </c>
      <c r="W241" s="168" t="s">
        <v>1259</v>
      </c>
      <c r="X241" s="168" t="s">
        <v>21</v>
      </c>
      <c r="Y241" s="168" t="s">
        <v>1259</v>
      </c>
      <c r="Z241" s="168" t="s">
        <v>21</v>
      </c>
      <c r="AA241" s="168" t="s">
        <v>1259</v>
      </c>
      <c r="AB241" s="168" t="s">
        <v>1259</v>
      </c>
      <c r="AC241" s="168" t="s">
        <v>7552</v>
      </c>
      <c r="AD241" s="169">
        <v>10705.194031851081</v>
      </c>
      <c r="AE241" s="168" t="s">
        <v>1259</v>
      </c>
      <c r="AF241" s="169">
        <v>3026.397443385838</v>
      </c>
      <c r="AG241" s="169">
        <v>9519.5941905912041</v>
      </c>
      <c r="AH241" s="169">
        <v>7292.2413944524596</v>
      </c>
      <c r="AI241" s="168" t="s">
        <v>21</v>
      </c>
      <c r="AJ241"/>
      <c r="AK241"/>
    </row>
    <row r="242" spans="1:37" hidden="1" x14ac:dyDescent="0.25">
      <c r="A242" s="179" t="b">
        <f>IF(E242&lt;&gt;1,"",NOT(ISNA(VLOOKUP(P242,Mapping!$P:$P,1,FALSE))))</f>
        <v>0</v>
      </c>
      <c r="B242" s="180" t="str">
        <f t="shared" si="3"/>
        <v/>
      </c>
      <c r="E242" s="167">
        <v>1</v>
      </c>
      <c r="F242" s="170" t="s">
        <v>2920</v>
      </c>
      <c r="G242" s="169">
        <v>114212.7343895536</v>
      </c>
      <c r="H242" s="168" t="s">
        <v>6</v>
      </c>
      <c r="I242" s="168" t="s">
        <v>2920</v>
      </c>
      <c r="J242" s="169">
        <v>9592.2546373546938</v>
      </c>
      <c r="K242" s="169">
        <v>-1679.9523352907661</v>
      </c>
      <c r="L242" s="168" t="s">
        <v>5</v>
      </c>
      <c r="M242" s="168" t="s">
        <v>21</v>
      </c>
      <c r="N242" s="168" t="s">
        <v>2829</v>
      </c>
      <c r="O242" s="168" t="s">
        <v>21</v>
      </c>
      <c r="P242" s="168" t="s">
        <v>2843</v>
      </c>
      <c r="Q242" s="168" t="s">
        <v>2834</v>
      </c>
      <c r="R242" s="168" t="s">
        <v>1259</v>
      </c>
      <c r="S242" s="168" t="s">
        <v>21</v>
      </c>
      <c r="T242" s="168" t="s">
        <v>1259</v>
      </c>
      <c r="U242" s="168" t="s">
        <v>1259</v>
      </c>
      <c r="V242" s="168" t="s">
        <v>2834</v>
      </c>
      <c r="W242" s="168" t="s">
        <v>1259</v>
      </c>
      <c r="X242" s="168" t="s">
        <v>21</v>
      </c>
      <c r="Y242" s="168" t="s">
        <v>1259</v>
      </c>
      <c r="Z242" s="168" t="s">
        <v>21</v>
      </c>
      <c r="AA242" s="168" t="s">
        <v>1259</v>
      </c>
      <c r="AB242" s="168" t="s">
        <v>1259</v>
      </c>
      <c r="AC242" s="168" t="s">
        <v>2927</v>
      </c>
      <c r="AD242" s="169">
        <v>14434.205438115279</v>
      </c>
      <c r="AE242" s="168" t="s">
        <v>1259</v>
      </c>
      <c r="AF242" s="169">
        <v>4080.6025846188568</v>
      </c>
      <c r="AG242" s="169">
        <v>12835.61772216865</v>
      </c>
      <c r="AH242" s="169">
        <v>9832.3963188973867</v>
      </c>
      <c r="AI242" s="168" t="s">
        <v>21</v>
      </c>
      <c r="AJ242"/>
      <c r="AK242"/>
    </row>
    <row r="243" spans="1:37" hidden="1" x14ac:dyDescent="0.25">
      <c r="A243" s="179" t="b">
        <f>IF(E243&lt;&gt;1,"",NOT(ISNA(VLOOKUP(P243,Mapping!$P:$P,1,FALSE))))</f>
        <v>0</v>
      </c>
      <c r="B243" s="180" t="str">
        <f t="shared" si="3"/>
        <v/>
      </c>
      <c r="E243" s="167">
        <v>1</v>
      </c>
      <c r="F243" s="170" t="s">
        <v>2920</v>
      </c>
      <c r="G243" s="169">
        <v>228965.58132854209</v>
      </c>
      <c r="H243" s="168" t="s">
        <v>6</v>
      </c>
      <c r="I243" s="168" t="s">
        <v>2920</v>
      </c>
      <c r="J243" s="169">
        <v>19229.871091276571</v>
      </c>
      <c r="K243" s="169">
        <v>-3367.849172948916</v>
      </c>
      <c r="L243" s="168" t="s">
        <v>5</v>
      </c>
      <c r="M243" s="168" t="s">
        <v>21</v>
      </c>
      <c r="N243" s="168" t="s">
        <v>2829</v>
      </c>
      <c r="O243" s="168" t="s">
        <v>21</v>
      </c>
      <c r="P243" s="168" t="s">
        <v>2844</v>
      </c>
      <c r="Q243" s="168" t="s">
        <v>2834</v>
      </c>
      <c r="R243" s="168" t="s">
        <v>1259</v>
      </c>
      <c r="S243" s="168" t="s">
        <v>21</v>
      </c>
      <c r="T243" s="168" t="s">
        <v>1259</v>
      </c>
      <c r="U243" s="168" t="s">
        <v>1259</v>
      </c>
      <c r="V243" s="168" t="s">
        <v>2834</v>
      </c>
      <c r="W243" s="168" t="s">
        <v>1259</v>
      </c>
      <c r="X243" s="168" t="s">
        <v>21</v>
      </c>
      <c r="Y243" s="168" t="s">
        <v>1259</v>
      </c>
      <c r="Z243" s="168" t="s">
        <v>21</v>
      </c>
      <c r="AA243" s="168" t="s">
        <v>1259</v>
      </c>
      <c r="AB243" s="168" t="s">
        <v>1259</v>
      </c>
      <c r="AC243" s="168" t="s">
        <v>7554</v>
      </c>
      <c r="AD243" s="169">
        <v>28936.670300540041</v>
      </c>
      <c r="AE243" s="168" t="s">
        <v>1259</v>
      </c>
      <c r="AF243" s="169">
        <v>8180.5023577429238</v>
      </c>
      <c r="AG243" s="169">
        <v>25731.935139940852</v>
      </c>
      <c r="AH243" s="169">
        <v>19711.29008548518</v>
      </c>
      <c r="AI243" s="168" t="s">
        <v>21</v>
      </c>
      <c r="AJ243"/>
      <c r="AK243"/>
    </row>
    <row r="244" spans="1:37" hidden="1" x14ac:dyDescent="0.25">
      <c r="A244" s="179" t="b">
        <f>IF(E244&lt;&gt;1,"",NOT(ISNA(VLOOKUP(P244,Mapping!$P:$P,1,FALSE))))</f>
        <v>0</v>
      </c>
      <c r="B244" s="180" t="str">
        <f t="shared" si="3"/>
        <v/>
      </c>
      <c r="E244" s="167">
        <v>1</v>
      </c>
      <c r="F244" s="170" t="s">
        <v>2920</v>
      </c>
      <c r="G244" s="169">
        <v>133563.101608836</v>
      </c>
      <c r="H244" s="168" t="s">
        <v>6</v>
      </c>
      <c r="I244" s="168" t="s">
        <v>2920</v>
      </c>
      <c r="J244" s="169">
        <v>11217.41185546833</v>
      </c>
      <c r="K244" s="169">
        <v>-1964.5764165940909</v>
      </c>
      <c r="L244" s="168" t="s">
        <v>5</v>
      </c>
      <c r="M244" s="168" t="s">
        <v>21</v>
      </c>
      <c r="N244" s="168" t="s">
        <v>2829</v>
      </c>
      <c r="O244" s="168" t="s">
        <v>21</v>
      </c>
      <c r="P244" s="168" t="s">
        <v>2844</v>
      </c>
      <c r="Q244" s="168" t="s">
        <v>2834</v>
      </c>
      <c r="R244" s="168" t="s">
        <v>1259</v>
      </c>
      <c r="S244" s="168" t="s">
        <v>21</v>
      </c>
      <c r="T244" s="168" t="s">
        <v>1259</v>
      </c>
      <c r="U244" s="168" t="s">
        <v>1259</v>
      </c>
      <c r="V244" s="168" t="s">
        <v>2834</v>
      </c>
      <c r="W244" s="168" t="s">
        <v>1259</v>
      </c>
      <c r="X244" s="168" t="s">
        <v>21</v>
      </c>
      <c r="Y244" s="168" t="s">
        <v>1259</v>
      </c>
      <c r="Z244" s="168" t="s">
        <v>21</v>
      </c>
      <c r="AA244" s="168" t="s">
        <v>1259</v>
      </c>
      <c r="AB244" s="168" t="s">
        <v>1259</v>
      </c>
      <c r="AC244" s="168" t="s">
        <v>7553</v>
      </c>
      <c r="AD244" s="169">
        <v>16879.704858464011</v>
      </c>
      <c r="AE244" s="168" t="s">
        <v>1259</v>
      </c>
      <c r="AF244" s="169">
        <v>4771.9542006217816</v>
      </c>
      <c r="AG244" s="169">
        <v>15010.27817257997</v>
      </c>
      <c r="AH244" s="169">
        <v>11498.23927794301</v>
      </c>
      <c r="AI244" s="168" t="s">
        <v>21</v>
      </c>
      <c r="AJ244"/>
      <c r="AK244"/>
    </row>
    <row r="245" spans="1:37" hidden="1" x14ac:dyDescent="0.25">
      <c r="A245" s="179" t="b">
        <f>IF(E245&lt;&gt;1,"",NOT(ISNA(VLOOKUP(P245,Mapping!$P:$P,1,FALSE))))</f>
        <v>0</v>
      </c>
      <c r="B245" s="180" t="str">
        <f t="shared" si="3"/>
        <v/>
      </c>
      <c r="E245" s="167">
        <v>1</v>
      </c>
      <c r="F245" s="170" t="s">
        <v>2920</v>
      </c>
      <c r="G245" s="169">
        <v>591643.54223414126</v>
      </c>
      <c r="H245" s="168" t="s">
        <v>6</v>
      </c>
      <c r="I245" s="168" t="s">
        <v>2920</v>
      </c>
      <c r="J245" s="169">
        <v>49689.691276452759</v>
      </c>
      <c r="K245" s="169">
        <v>-8702.4704884997136</v>
      </c>
      <c r="L245" s="168" t="s">
        <v>5</v>
      </c>
      <c r="M245" s="168" t="s">
        <v>21</v>
      </c>
      <c r="N245" s="168" t="s">
        <v>2829</v>
      </c>
      <c r="O245" s="168" t="s">
        <v>21</v>
      </c>
      <c r="P245" s="168" t="s">
        <v>2844</v>
      </c>
      <c r="Q245" s="168" t="s">
        <v>2834</v>
      </c>
      <c r="R245" s="168" t="s">
        <v>1259</v>
      </c>
      <c r="S245" s="168" t="s">
        <v>21</v>
      </c>
      <c r="T245" s="168" t="s">
        <v>1259</v>
      </c>
      <c r="U245" s="168" t="s">
        <v>1259</v>
      </c>
      <c r="V245" s="168" t="s">
        <v>2834</v>
      </c>
      <c r="W245" s="168" t="s">
        <v>1259</v>
      </c>
      <c r="X245" s="168" t="s">
        <v>21</v>
      </c>
      <c r="Y245" s="168" t="s">
        <v>1259</v>
      </c>
      <c r="Z245" s="168" t="s">
        <v>21</v>
      </c>
      <c r="AA245" s="168" t="s">
        <v>1259</v>
      </c>
      <c r="AB245" s="168" t="s">
        <v>1259</v>
      </c>
      <c r="AC245" s="168" t="s">
        <v>2928</v>
      </c>
      <c r="AD245" s="169">
        <v>74771.911209253827</v>
      </c>
      <c r="AE245" s="168" t="s">
        <v>1259</v>
      </c>
      <c r="AF245" s="169">
        <v>21138.29233243992</v>
      </c>
      <c r="AG245" s="169">
        <v>66490.924821092281</v>
      </c>
      <c r="AH245" s="169">
        <v>50933.670556568541</v>
      </c>
      <c r="AI245" s="168" t="s">
        <v>21</v>
      </c>
      <c r="AJ245"/>
      <c r="AK245"/>
    </row>
    <row r="246" spans="1:37" hidden="1" x14ac:dyDescent="0.25">
      <c r="A246" s="179" t="b">
        <f>IF(E246&lt;&gt;1,"",NOT(ISNA(VLOOKUP(P246,Mapping!$P:$P,1,FALSE))))</f>
        <v>0</v>
      </c>
      <c r="B246" s="180" t="str">
        <f t="shared" si="3"/>
        <v/>
      </c>
      <c r="E246" s="167">
        <v>1</v>
      </c>
      <c r="F246" s="170" t="s">
        <v>2920</v>
      </c>
      <c r="G246" s="169">
        <v>49244.275050787772</v>
      </c>
      <c r="H246" s="168" t="s">
        <v>6</v>
      </c>
      <c r="I246" s="168" t="s">
        <v>2920</v>
      </c>
      <c r="J246" s="169">
        <v>4135.8227542995828</v>
      </c>
      <c r="K246" s="169">
        <v>-724.33284531219726</v>
      </c>
      <c r="L246" s="168" t="s">
        <v>5</v>
      </c>
      <c r="M246" s="168" t="s">
        <v>21</v>
      </c>
      <c r="N246" s="168" t="s">
        <v>2829</v>
      </c>
      <c r="O246" s="168" t="s">
        <v>21</v>
      </c>
      <c r="P246" s="168" t="s">
        <v>2844</v>
      </c>
      <c r="Q246" s="168" t="s">
        <v>2834</v>
      </c>
      <c r="R246" s="168" t="s">
        <v>1259</v>
      </c>
      <c r="S246" s="168" t="s">
        <v>21</v>
      </c>
      <c r="T246" s="168" t="s">
        <v>1259</v>
      </c>
      <c r="U246" s="168" t="s">
        <v>1259</v>
      </c>
      <c r="V246" s="168" t="s">
        <v>2834</v>
      </c>
      <c r="W246" s="168" t="s">
        <v>1259</v>
      </c>
      <c r="X246" s="168" t="s">
        <v>21</v>
      </c>
      <c r="Y246" s="168" t="s">
        <v>1259</v>
      </c>
      <c r="Z246" s="168" t="s">
        <v>21</v>
      </c>
      <c r="AA246" s="168" t="s">
        <v>1259</v>
      </c>
      <c r="AB246" s="168" t="s">
        <v>1259</v>
      </c>
      <c r="AC246" s="168" t="s">
        <v>7555</v>
      </c>
      <c r="AD246" s="169">
        <v>6223.4915093595528</v>
      </c>
      <c r="AE246" s="168" t="s">
        <v>1259</v>
      </c>
      <c r="AF246" s="169">
        <v>1759.403775103965</v>
      </c>
      <c r="AG246" s="169">
        <v>5534.2400559411908</v>
      </c>
      <c r="AH246" s="169">
        <v>4239.3628987524062</v>
      </c>
      <c r="AI246" s="168" t="s">
        <v>21</v>
      </c>
      <c r="AJ246"/>
      <c r="AK246"/>
    </row>
    <row r="247" spans="1:37" hidden="1" x14ac:dyDescent="0.25">
      <c r="A247" s="179" t="b">
        <f>IF(E247&lt;&gt;1,"",NOT(ISNA(VLOOKUP(P247,Mapping!$P:$P,1,FALSE))))</f>
        <v>0</v>
      </c>
      <c r="B247" s="180" t="str">
        <f t="shared" si="3"/>
        <v/>
      </c>
      <c r="E247" s="167">
        <v>1</v>
      </c>
      <c r="F247" s="170" t="s">
        <v>2920</v>
      </c>
      <c r="G247" s="169">
        <v>229531.32495410871</v>
      </c>
      <c r="H247" s="168" t="s">
        <v>6</v>
      </c>
      <c r="I247" s="168" t="s">
        <v>2920</v>
      </c>
      <c r="J247" s="169">
        <v>19277.38555579666</v>
      </c>
      <c r="K247" s="169">
        <v>-3376.170682192399</v>
      </c>
      <c r="L247" s="168" t="s">
        <v>5</v>
      </c>
      <c r="M247" s="168" t="s">
        <v>21</v>
      </c>
      <c r="N247" s="168" t="s">
        <v>2829</v>
      </c>
      <c r="O247" s="168" t="s">
        <v>21</v>
      </c>
      <c r="P247" s="168" t="s">
        <v>2844</v>
      </c>
      <c r="Q247" s="168" t="s">
        <v>2834</v>
      </c>
      <c r="R247" s="168" t="s">
        <v>1259</v>
      </c>
      <c r="S247" s="168" t="s">
        <v>21</v>
      </c>
      <c r="T247" s="168" t="s">
        <v>1259</v>
      </c>
      <c r="U247" s="168" t="s">
        <v>1259</v>
      </c>
      <c r="V247" s="168" t="s">
        <v>2834</v>
      </c>
      <c r="W247" s="168" t="s">
        <v>1259</v>
      </c>
      <c r="X247" s="168" t="s">
        <v>21</v>
      </c>
      <c r="Y247" s="168" t="s">
        <v>1259</v>
      </c>
      <c r="Z247" s="168" t="s">
        <v>21</v>
      </c>
      <c r="AA247" s="168" t="s">
        <v>1259</v>
      </c>
      <c r="AB247" s="168" t="s">
        <v>1259</v>
      </c>
      <c r="AC247" s="168" t="s">
        <v>2929</v>
      </c>
      <c r="AD247" s="169">
        <v>29008.168980265909</v>
      </c>
      <c r="AE247" s="168" t="s">
        <v>1259</v>
      </c>
      <c r="AF247" s="169">
        <v>8200.7152955826314</v>
      </c>
      <c r="AG247" s="169">
        <v>25795.515343543699</v>
      </c>
      <c r="AH247" s="169">
        <v>19759.99407257725</v>
      </c>
      <c r="AI247" s="168" t="s">
        <v>21</v>
      </c>
      <c r="AJ247"/>
      <c r="AK247"/>
    </row>
    <row r="248" spans="1:37" hidden="1" x14ac:dyDescent="0.25">
      <c r="A248" s="179" t="b">
        <f>IF(E248&lt;&gt;1,"",NOT(ISNA(VLOOKUP(P248,Mapping!$P:$P,1,FALSE))))</f>
        <v>0</v>
      </c>
      <c r="B248" s="180" t="str">
        <f t="shared" si="3"/>
        <v/>
      </c>
      <c r="E248" s="167">
        <v>1</v>
      </c>
      <c r="F248" s="170" t="s">
        <v>2920</v>
      </c>
      <c r="G248" s="169">
        <v>74969.712812544749</v>
      </c>
      <c r="H248" s="168" t="s">
        <v>6</v>
      </c>
      <c r="I248" s="168" t="s">
        <v>2920</v>
      </c>
      <c r="J248" s="169">
        <v>6296.395749833825</v>
      </c>
      <c r="K248" s="169">
        <v>-1102.7276843398311</v>
      </c>
      <c r="L248" s="168" t="s">
        <v>5</v>
      </c>
      <c r="M248" s="168" t="s">
        <v>21</v>
      </c>
      <c r="N248" s="168" t="s">
        <v>2829</v>
      </c>
      <c r="O248" s="168" t="s">
        <v>21</v>
      </c>
      <c r="P248" s="168" t="s">
        <v>2848</v>
      </c>
      <c r="Q248" s="168" t="s">
        <v>2834</v>
      </c>
      <c r="R248" s="168" t="s">
        <v>1259</v>
      </c>
      <c r="S248" s="168" t="s">
        <v>21</v>
      </c>
      <c r="T248" s="168" t="s">
        <v>1259</v>
      </c>
      <c r="U248" s="168" t="s">
        <v>1259</v>
      </c>
      <c r="V248" s="168" t="s">
        <v>2834</v>
      </c>
      <c r="W248" s="168" t="s">
        <v>1259</v>
      </c>
      <c r="X248" s="168" t="s">
        <v>21</v>
      </c>
      <c r="Y248" s="168" t="s">
        <v>1259</v>
      </c>
      <c r="Z248" s="168" t="s">
        <v>21</v>
      </c>
      <c r="AA248" s="168" t="s">
        <v>1259</v>
      </c>
      <c r="AB248" s="168" t="s">
        <v>1259</v>
      </c>
      <c r="AC248" s="168" t="s">
        <v>2930</v>
      </c>
      <c r="AD248" s="169">
        <v>9474.672348548067</v>
      </c>
      <c r="AE248" s="168" t="s">
        <v>1259</v>
      </c>
      <c r="AF248" s="169">
        <v>2678.5244702011551</v>
      </c>
      <c r="AG248" s="169">
        <v>8425.3527379921288</v>
      </c>
      <c r="AH248" s="169">
        <v>6454.0257461367728</v>
      </c>
      <c r="AI248" s="168" t="s">
        <v>21</v>
      </c>
      <c r="AJ248"/>
      <c r="AK248"/>
    </row>
    <row r="249" spans="1:37" hidden="1" x14ac:dyDescent="0.25">
      <c r="A249" s="179" t="b">
        <f>IF(E249&lt;&gt;1,"",NOT(ISNA(VLOOKUP(P249,Mapping!$P:$P,1,FALSE))))</f>
        <v>0</v>
      </c>
      <c r="B249" s="180" t="str">
        <f t="shared" si="3"/>
        <v/>
      </c>
      <c r="E249" s="167">
        <v>1</v>
      </c>
      <c r="F249" s="170" t="s">
        <v>2920</v>
      </c>
      <c r="G249" s="169">
        <v>5809.8566244871927</v>
      </c>
      <c r="H249" s="168" t="s">
        <v>6</v>
      </c>
      <c r="I249" s="168" t="s">
        <v>2920</v>
      </c>
      <c r="J249" s="169">
        <v>487.94580084670918</v>
      </c>
      <c r="K249" s="169">
        <v>-85.457039936734986</v>
      </c>
      <c r="L249" s="168" t="s">
        <v>5</v>
      </c>
      <c r="M249" s="168" t="s">
        <v>21</v>
      </c>
      <c r="N249" s="168" t="s">
        <v>2829</v>
      </c>
      <c r="O249" s="168" t="s">
        <v>21</v>
      </c>
      <c r="P249" s="168" t="s">
        <v>2850</v>
      </c>
      <c r="Q249" s="168" t="s">
        <v>2834</v>
      </c>
      <c r="R249" s="168" t="s">
        <v>1259</v>
      </c>
      <c r="S249" s="168" t="s">
        <v>21</v>
      </c>
      <c r="T249" s="168" t="s">
        <v>1259</v>
      </c>
      <c r="U249" s="168" t="s">
        <v>1259</v>
      </c>
      <c r="V249" s="168" t="s">
        <v>2834</v>
      </c>
      <c r="W249" s="168" t="s">
        <v>1259</v>
      </c>
      <c r="X249" s="168" t="s">
        <v>21</v>
      </c>
      <c r="Y249" s="168" t="s">
        <v>1259</v>
      </c>
      <c r="Z249" s="168" t="s">
        <v>21</v>
      </c>
      <c r="AA249" s="168" t="s">
        <v>1259</v>
      </c>
      <c r="AB249" s="168" t="s">
        <v>1259</v>
      </c>
      <c r="AC249" s="168" t="s">
        <v>2933</v>
      </c>
      <c r="AD249" s="169">
        <v>734.24968355816736</v>
      </c>
      <c r="AE249" s="168" t="s">
        <v>1259</v>
      </c>
      <c r="AF249" s="169">
        <v>207.5750666934027</v>
      </c>
      <c r="AG249" s="169">
        <v>652.93155838625626</v>
      </c>
      <c r="AH249" s="169">
        <v>500.16150294668392</v>
      </c>
      <c r="AI249" s="168" t="s">
        <v>21</v>
      </c>
      <c r="AJ249"/>
      <c r="AK249"/>
    </row>
    <row r="250" spans="1:37" hidden="1" x14ac:dyDescent="0.25">
      <c r="A250" s="179" t="b">
        <f>IF(E250&lt;&gt;1,"",NOT(ISNA(VLOOKUP(P250,Mapping!$P:$P,1,FALSE))))</f>
        <v>0</v>
      </c>
      <c r="B250" s="180" t="str">
        <f t="shared" si="3"/>
        <v/>
      </c>
      <c r="E250" s="167">
        <v>1</v>
      </c>
      <c r="F250" s="170" t="s">
        <v>2920</v>
      </c>
      <c r="G250" s="169">
        <v>820.27409148441075</v>
      </c>
      <c r="H250" s="168" t="s">
        <v>6</v>
      </c>
      <c r="I250" s="168" t="s">
        <v>2920</v>
      </c>
      <c r="J250" s="169">
        <v>68.891424410752393</v>
      </c>
      <c r="K250" s="169">
        <v>-12.065391682749061</v>
      </c>
      <c r="L250" s="168" t="s">
        <v>5</v>
      </c>
      <c r="M250" s="168" t="s">
        <v>21</v>
      </c>
      <c r="N250" s="168" t="s">
        <v>2829</v>
      </c>
      <c r="O250" s="168" t="s">
        <v>21</v>
      </c>
      <c r="P250" s="168" t="s">
        <v>2850</v>
      </c>
      <c r="Q250" s="168" t="s">
        <v>2834</v>
      </c>
      <c r="R250" s="168" t="s">
        <v>1259</v>
      </c>
      <c r="S250" s="168" t="s">
        <v>21</v>
      </c>
      <c r="T250" s="168" t="s">
        <v>1259</v>
      </c>
      <c r="U250" s="168" t="s">
        <v>1259</v>
      </c>
      <c r="V250" s="168" t="s">
        <v>2834</v>
      </c>
      <c r="W250" s="168" t="s">
        <v>1259</v>
      </c>
      <c r="X250" s="168" t="s">
        <v>21</v>
      </c>
      <c r="Y250" s="168" t="s">
        <v>1259</v>
      </c>
      <c r="Z250" s="168" t="s">
        <v>21</v>
      </c>
      <c r="AA250" s="168" t="s">
        <v>1259</v>
      </c>
      <c r="AB250" s="168" t="s">
        <v>1259</v>
      </c>
      <c r="AC250" s="168" t="s">
        <v>2932</v>
      </c>
      <c r="AD250" s="169">
        <v>103.6662401555481</v>
      </c>
      <c r="AE250" s="168" t="s">
        <v>1259</v>
      </c>
      <c r="AF250" s="169">
        <v>29.306824634726009</v>
      </c>
      <c r="AG250" s="169">
        <v>92.18520791019705</v>
      </c>
      <c r="AH250" s="169">
        <v>70.616118252536239</v>
      </c>
      <c r="AI250" s="168" t="s">
        <v>21</v>
      </c>
      <c r="AJ250"/>
      <c r="AK250"/>
    </row>
    <row r="251" spans="1:37" hidden="1" x14ac:dyDescent="0.25">
      <c r="A251" s="179" t="b">
        <f>IF(E251&lt;&gt;1,"",NOT(ISNA(VLOOKUP(P251,Mapping!$P:$P,1,FALSE))))</f>
        <v>0</v>
      </c>
      <c r="B251" s="180" t="str">
        <f t="shared" si="3"/>
        <v/>
      </c>
      <c r="E251" s="167">
        <v>1</v>
      </c>
      <c r="F251" s="170" t="s">
        <v>2920</v>
      </c>
      <c r="G251" s="169">
        <v>1409.03211739684</v>
      </c>
      <c r="H251" s="168" t="s">
        <v>6</v>
      </c>
      <c r="I251" s="168" t="s">
        <v>2920</v>
      </c>
      <c r="J251" s="169">
        <v>118.3387731194867</v>
      </c>
      <c r="K251" s="169">
        <v>-20.725419181777511</v>
      </c>
      <c r="L251" s="168" t="s">
        <v>5</v>
      </c>
      <c r="M251" s="168" t="s">
        <v>21</v>
      </c>
      <c r="N251" s="168" t="s">
        <v>2829</v>
      </c>
      <c r="O251" s="168" t="s">
        <v>21</v>
      </c>
      <c r="P251" s="168" t="s">
        <v>2850</v>
      </c>
      <c r="Q251" s="168" t="s">
        <v>2834</v>
      </c>
      <c r="R251" s="168" t="s">
        <v>1259</v>
      </c>
      <c r="S251" s="168" t="s">
        <v>21</v>
      </c>
      <c r="T251" s="168" t="s">
        <v>1259</v>
      </c>
      <c r="U251" s="168" t="s">
        <v>1259</v>
      </c>
      <c r="V251" s="168" t="s">
        <v>2834</v>
      </c>
      <c r="W251" s="168" t="s">
        <v>1259</v>
      </c>
      <c r="X251" s="168" t="s">
        <v>21</v>
      </c>
      <c r="Y251" s="168" t="s">
        <v>1259</v>
      </c>
      <c r="Z251" s="168" t="s">
        <v>21</v>
      </c>
      <c r="AA251" s="168" t="s">
        <v>1259</v>
      </c>
      <c r="AB251" s="168" t="s">
        <v>1259</v>
      </c>
      <c r="AC251" s="168" t="s">
        <v>2931</v>
      </c>
      <c r="AD251" s="169">
        <v>178.0734798103976</v>
      </c>
      <c r="AE251" s="168" t="s">
        <v>1259</v>
      </c>
      <c r="AF251" s="169">
        <v>50.342022987118298</v>
      </c>
      <c r="AG251" s="169">
        <v>158.35184853798521</v>
      </c>
      <c r="AH251" s="169">
        <v>121.3013792056454</v>
      </c>
      <c r="AI251" s="168" t="s">
        <v>21</v>
      </c>
      <c r="AJ251"/>
      <c r="AK251"/>
    </row>
    <row r="252" spans="1:37" hidden="1" x14ac:dyDescent="0.25">
      <c r="A252" s="179" t="b">
        <f>IF(E252&lt;&gt;1,"",NOT(ISNA(VLOOKUP(P252,Mapping!$P:$P,1,FALSE))))</f>
        <v>0</v>
      </c>
      <c r="B252" s="180" t="str">
        <f t="shared" si="3"/>
        <v/>
      </c>
      <c r="E252" s="167">
        <v>1</v>
      </c>
      <c r="F252" s="170" t="s">
        <v>2920</v>
      </c>
      <c r="G252" s="169">
        <v>1693.2939147298471</v>
      </c>
      <c r="H252" s="168" t="s">
        <v>6</v>
      </c>
      <c r="I252" s="168" t="s">
        <v>2920</v>
      </c>
      <c r="J252" s="169">
        <v>142.2127444263125</v>
      </c>
      <c r="K252" s="169">
        <v>-24.90661905249187</v>
      </c>
      <c r="L252" s="168" t="s">
        <v>5</v>
      </c>
      <c r="M252" s="168" t="s">
        <v>21</v>
      </c>
      <c r="N252" s="168" t="s">
        <v>2829</v>
      </c>
      <c r="O252" s="168" t="s">
        <v>21</v>
      </c>
      <c r="P252" s="168" t="s">
        <v>2850</v>
      </c>
      <c r="Q252" s="168" t="s">
        <v>2834</v>
      </c>
      <c r="R252" s="168" t="s">
        <v>1259</v>
      </c>
      <c r="S252" s="168" t="s">
        <v>21</v>
      </c>
      <c r="T252" s="168" t="s">
        <v>1259</v>
      </c>
      <c r="U252" s="168" t="s">
        <v>1259</v>
      </c>
      <c r="V252" s="168" t="s">
        <v>2834</v>
      </c>
      <c r="W252" s="168" t="s">
        <v>1259</v>
      </c>
      <c r="X252" s="168" t="s">
        <v>21</v>
      </c>
      <c r="Y252" s="168" t="s">
        <v>1259</v>
      </c>
      <c r="Z252" s="168" t="s">
        <v>21</v>
      </c>
      <c r="AA252" s="168" t="s">
        <v>1259</v>
      </c>
      <c r="AB252" s="168" t="s">
        <v>1259</v>
      </c>
      <c r="AC252" s="168" t="s">
        <v>2934</v>
      </c>
      <c r="AD252" s="169">
        <v>213.99848592151861</v>
      </c>
      <c r="AE252" s="168" t="s">
        <v>1259</v>
      </c>
      <c r="AF252" s="169">
        <v>60.498153396789803</v>
      </c>
      <c r="AG252" s="169">
        <v>190.2981615571471</v>
      </c>
      <c r="AH252" s="169">
        <v>145.77303435547489</v>
      </c>
      <c r="AI252" s="168" t="s">
        <v>21</v>
      </c>
      <c r="AJ252"/>
      <c r="AK252"/>
    </row>
    <row r="253" spans="1:37" hidden="1" x14ac:dyDescent="0.25">
      <c r="A253" s="179" t="b">
        <f>IF(E253&lt;&gt;1,"",NOT(ISNA(VLOOKUP(P253,Mapping!$P:$P,1,FALSE))))</f>
        <v>0</v>
      </c>
      <c r="B253" s="180" t="str">
        <f t="shared" si="3"/>
        <v/>
      </c>
      <c r="E253" s="167">
        <v>1</v>
      </c>
      <c r="F253" s="170" t="s">
        <v>2920</v>
      </c>
      <c r="G253" s="169">
        <v>13220.891812246169</v>
      </c>
      <c r="H253" s="168" t="s">
        <v>6</v>
      </c>
      <c r="I253" s="168" t="s">
        <v>2920</v>
      </c>
      <c r="J253" s="169">
        <v>1110.367959175511</v>
      </c>
      <c r="K253" s="169">
        <v>-194.46577645934531</v>
      </c>
      <c r="L253" s="168" t="s">
        <v>5</v>
      </c>
      <c r="M253" s="168" t="s">
        <v>21</v>
      </c>
      <c r="N253" s="168" t="s">
        <v>2829</v>
      </c>
      <c r="O253" s="168" t="s">
        <v>21</v>
      </c>
      <c r="P253" s="168" t="s">
        <v>2850</v>
      </c>
      <c r="Q253" s="168" t="s">
        <v>2834</v>
      </c>
      <c r="R253" s="168" t="s">
        <v>1259</v>
      </c>
      <c r="S253" s="168" t="s">
        <v>21</v>
      </c>
      <c r="T253" s="168" t="s">
        <v>1259</v>
      </c>
      <c r="U253" s="168" t="s">
        <v>1259</v>
      </c>
      <c r="V253" s="168" t="s">
        <v>2834</v>
      </c>
      <c r="W253" s="168" t="s">
        <v>1259</v>
      </c>
      <c r="X253" s="168" t="s">
        <v>21</v>
      </c>
      <c r="Y253" s="168" t="s">
        <v>1259</v>
      </c>
      <c r="Z253" s="168" t="s">
        <v>21</v>
      </c>
      <c r="AA253" s="168" t="s">
        <v>1259</v>
      </c>
      <c r="AB253" s="168" t="s">
        <v>1259</v>
      </c>
      <c r="AC253" s="168" t="s">
        <v>2936</v>
      </c>
      <c r="AD253" s="169">
        <v>1670.856314867382</v>
      </c>
      <c r="AE253" s="168" t="s">
        <v>1259</v>
      </c>
      <c r="AF253" s="169">
        <v>472.35718143311169</v>
      </c>
      <c r="AG253" s="169">
        <v>1485.8090400790099</v>
      </c>
      <c r="AH253" s="169">
        <v>1138.165973190813</v>
      </c>
      <c r="AI253" s="168" t="s">
        <v>21</v>
      </c>
      <c r="AJ253"/>
      <c r="AK253"/>
    </row>
    <row r="254" spans="1:37" hidden="1" x14ac:dyDescent="0.25">
      <c r="A254" s="179" t="b">
        <f>IF(E254&lt;&gt;1,"",NOT(ISNA(VLOOKUP(P254,Mapping!$P:$P,1,FALSE))))</f>
        <v>0</v>
      </c>
      <c r="B254" s="180" t="str">
        <f t="shared" si="3"/>
        <v/>
      </c>
      <c r="E254" s="167">
        <v>1</v>
      </c>
      <c r="F254" s="170" t="s">
        <v>2920</v>
      </c>
      <c r="G254" s="169">
        <v>1951.819092691861</v>
      </c>
      <c r="H254" s="168" t="s">
        <v>6</v>
      </c>
      <c r="I254" s="168" t="s">
        <v>2920</v>
      </c>
      <c r="J254" s="169">
        <v>163.9252036405444</v>
      </c>
      <c r="K254" s="169">
        <v>-28.70925961415999</v>
      </c>
      <c r="L254" s="168" t="s">
        <v>5</v>
      </c>
      <c r="M254" s="168" t="s">
        <v>21</v>
      </c>
      <c r="N254" s="168" t="s">
        <v>2829</v>
      </c>
      <c r="O254" s="168" t="s">
        <v>21</v>
      </c>
      <c r="P254" s="168" t="s">
        <v>2850</v>
      </c>
      <c r="Q254" s="168" t="s">
        <v>2834</v>
      </c>
      <c r="R254" s="168" t="s">
        <v>1259</v>
      </c>
      <c r="S254" s="168" t="s">
        <v>21</v>
      </c>
      <c r="T254" s="168" t="s">
        <v>1259</v>
      </c>
      <c r="U254" s="168" t="s">
        <v>1259</v>
      </c>
      <c r="V254" s="168" t="s">
        <v>2834</v>
      </c>
      <c r="W254" s="168" t="s">
        <v>1259</v>
      </c>
      <c r="X254" s="168" t="s">
        <v>21</v>
      </c>
      <c r="Y254" s="168" t="s">
        <v>1259</v>
      </c>
      <c r="Z254" s="168" t="s">
        <v>21</v>
      </c>
      <c r="AA254" s="168" t="s">
        <v>1259</v>
      </c>
      <c r="AB254" s="168" t="s">
        <v>1259</v>
      </c>
      <c r="AC254" s="168" t="s">
        <v>2935</v>
      </c>
      <c r="AD254" s="169">
        <v>246.67089806166871</v>
      </c>
      <c r="AE254" s="168" t="s">
        <v>1259</v>
      </c>
      <c r="AF254" s="169">
        <v>69.734763613849054</v>
      </c>
      <c r="AG254" s="169">
        <v>219.3521052667684</v>
      </c>
      <c r="AH254" s="169">
        <v>168.02906405060551</v>
      </c>
      <c r="AI254" s="168" t="s">
        <v>21</v>
      </c>
      <c r="AJ254"/>
      <c r="AK254"/>
    </row>
    <row r="255" spans="1:37" hidden="1" x14ac:dyDescent="0.25">
      <c r="A255" s="179" t="b">
        <f>IF(E255&lt;&gt;1,"",NOT(ISNA(VLOOKUP(P255,Mapping!$P:$P,1,FALSE))))</f>
        <v>0</v>
      </c>
      <c r="B255" s="180" t="str">
        <f t="shared" si="3"/>
        <v/>
      </c>
      <c r="E255" s="167">
        <v>1</v>
      </c>
      <c r="F255" s="170" t="s">
        <v>2920</v>
      </c>
      <c r="G255" s="169">
        <v>3569.552013502414</v>
      </c>
      <c r="H255" s="168" t="s">
        <v>6</v>
      </c>
      <c r="I255" s="168" t="s">
        <v>2920</v>
      </c>
      <c r="J255" s="169">
        <v>299.79189306520198</v>
      </c>
      <c r="K255" s="169">
        <v>-52.504453842878313</v>
      </c>
      <c r="L255" s="168" t="s">
        <v>5</v>
      </c>
      <c r="M255" s="168" t="s">
        <v>21</v>
      </c>
      <c r="N255" s="168" t="s">
        <v>2829</v>
      </c>
      <c r="O255" s="168" t="s">
        <v>21</v>
      </c>
      <c r="P255" s="168" t="s">
        <v>2850</v>
      </c>
      <c r="Q255" s="168" t="s">
        <v>2834</v>
      </c>
      <c r="R255" s="168" t="s">
        <v>1259</v>
      </c>
      <c r="S255" s="168" t="s">
        <v>21</v>
      </c>
      <c r="T255" s="168" t="s">
        <v>1259</v>
      </c>
      <c r="U255" s="168" t="s">
        <v>1259</v>
      </c>
      <c r="V255" s="168" t="s">
        <v>2834</v>
      </c>
      <c r="W255" s="168" t="s">
        <v>1259</v>
      </c>
      <c r="X255" s="168" t="s">
        <v>21</v>
      </c>
      <c r="Y255" s="168" t="s">
        <v>1259</v>
      </c>
      <c r="Z255" s="168" t="s">
        <v>21</v>
      </c>
      <c r="AA255" s="168" t="s">
        <v>1259</v>
      </c>
      <c r="AB255" s="168" t="s">
        <v>1259</v>
      </c>
      <c r="AC255" s="168" t="s">
        <v>2937</v>
      </c>
      <c r="AD255" s="169">
        <v>451.11998552802669</v>
      </c>
      <c r="AE255" s="168" t="s">
        <v>1259</v>
      </c>
      <c r="AF255" s="169">
        <v>127.53326719723189</v>
      </c>
      <c r="AG255" s="169">
        <v>401.15846389284161</v>
      </c>
      <c r="AH255" s="169">
        <v>307.29717019089321</v>
      </c>
      <c r="AI255" s="168" t="s">
        <v>21</v>
      </c>
      <c r="AJ255"/>
      <c r="AK255"/>
    </row>
    <row r="256" spans="1:37" hidden="1" x14ac:dyDescent="0.25">
      <c r="A256" s="179" t="b">
        <f>IF(E256&lt;&gt;1,"",NOT(ISNA(VLOOKUP(P256,Mapping!$P:$P,1,FALSE))))</f>
        <v>0</v>
      </c>
      <c r="B256" s="180" t="str">
        <f t="shared" si="3"/>
        <v/>
      </c>
      <c r="E256" s="167">
        <v>1</v>
      </c>
      <c r="F256" s="170" t="s">
        <v>2920</v>
      </c>
      <c r="G256" s="169">
        <v>6900.0525724124318</v>
      </c>
      <c r="H256" s="168" t="s">
        <v>6</v>
      </c>
      <c r="I256" s="168" t="s">
        <v>2920</v>
      </c>
      <c r="J256" s="169">
        <v>579.50684430656861</v>
      </c>
      <c r="K256" s="169">
        <v>-101.4927056480102</v>
      </c>
      <c r="L256" s="168" t="s">
        <v>5</v>
      </c>
      <c r="M256" s="168" t="s">
        <v>21</v>
      </c>
      <c r="N256" s="168" t="s">
        <v>2829</v>
      </c>
      <c r="O256" s="168" t="s">
        <v>21</v>
      </c>
      <c r="P256" s="168" t="s">
        <v>2851</v>
      </c>
      <c r="Q256" s="168" t="s">
        <v>2834</v>
      </c>
      <c r="R256" s="168" t="s">
        <v>1259</v>
      </c>
      <c r="S256" s="168" t="s">
        <v>21</v>
      </c>
      <c r="T256" s="168" t="s">
        <v>1259</v>
      </c>
      <c r="U256" s="168" t="s">
        <v>1259</v>
      </c>
      <c r="V256" s="168" t="s">
        <v>2834</v>
      </c>
      <c r="W256" s="168" t="s">
        <v>1259</v>
      </c>
      <c r="X256" s="168" t="s">
        <v>21</v>
      </c>
      <c r="Y256" s="168" t="s">
        <v>1259</v>
      </c>
      <c r="Z256" s="168" t="s">
        <v>21</v>
      </c>
      <c r="AA256" s="168" t="s">
        <v>1259</v>
      </c>
      <c r="AB256" s="168" t="s">
        <v>1259</v>
      </c>
      <c r="AC256" s="168" t="s">
        <v>7558</v>
      </c>
      <c r="AD256" s="169">
        <v>872.02864808660104</v>
      </c>
      <c r="AE256" s="168" t="s">
        <v>1259</v>
      </c>
      <c r="AF256" s="169">
        <v>246.52568307275851</v>
      </c>
      <c r="AG256" s="169">
        <v>775.45150771255067</v>
      </c>
      <c r="AH256" s="169">
        <v>594.01477318444995</v>
      </c>
      <c r="AI256" s="168" t="s">
        <v>21</v>
      </c>
      <c r="AJ256"/>
      <c r="AK256"/>
    </row>
    <row r="257" spans="1:37" hidden="1" x14ac:dyDescent="0.25">
      <c r="A257" s="179" t="b">
        <f>IF(E257&lt;&gt;1,"",NOT(ISNA(VLOOKUP(P257,Mapping!$P:$P,1,FALSE))))</f>
        <v>0</v>
      </c>
      <c r="B257" s="180" t="str">
        <f t="shared" si="3"/>
        <v/>
      </c>
      <c r="E257" s="167">
        <v>1</v>
      </c>
      <c r="F257" s="170" t="s">
        <v>2920</v>
      </c>
      <c r="G257" s="169">
        <v>1536.617962837892</v>
      </c>
      <c r="H257" s="168" t="s">
        <v>6</v>
      </c>
      <c r="I257" s="168" t="s">
        <v>2920</v>
      </c>
      <c r="J257" s="169">
        <v>129.05417997962309</v>
      </c>
      <c r="K257" s="169">
        <v>-22.602076282619571</v>
      </c>
      <c r="L257" s="168" t="s">
        <v>5</v>
      </c>
      <c r="M257" s="168" t="s">
        <v>21</v>
      </c>
      <c r="N257" s="168" t="s">
        <v>2829</v>
      </c>
      <c r="O257" s="168" t="s">
        <v>21</v>
      </c>
      <c r="P257" s="168" t="s">
        <v>2851</v>
      </c>
      <c r="Q257" s="168" t="s">
        <v>2834</v>
      </c>
      <c r="R257" s="168" t="s">
        <v>1259</v>
      </c>
      <c r="S257" s="168" t="s">
        <v>21</v>
      </c>
      <c r="T257" s="168" t="s">
        <v>1259</v>
      </c>
      <c r="U257" s="168" t="s">
        <v>1259</v>
      </c>
      <c r="V257" s="168" t="s">
        <v>2834</v>
      </c>
      <c r="W257" s="168" t="s">
        <v>1259</v>
      </c>
      <c r="X257" s="168" t="s">
        <v>21</v>
      </c>
      <c r="Y257" s="168" t="s">
        <v>1259</v>
      </c>
      <c r="Z257" s="168" t="s">
        <v>21</v>
      </c>
      <c r="AA257" s="168" t="s">
        <v>1259</v>
      </c>
      <c r="AB257" s="168" t="s">
        <v>1259</v>
      </c>
      <c r="AC257" s="168" t="s">
        <v>2938</v>
      </c>
      <c r="AD257" s="169">
        <v>194.1977790309254</v>
      </c>
      <c r="AE257" s="168" t="s">
        <v>1259</v>
      </c>
      <c r="AF257" s="169">
        <v>54.900421255491658</v>
      </c>
      <c r="AG257" s="169">
        <v>172.6903822189615</v>
      </c>
      <c r="AH257" s="169">
        <v>132.28504581482821</v>
      </c>
      <c r="AI257" s="168" t="s">
        <v>21</v>
      </c>
      <c r="AJ257"/>
      <c r="AK257"/>
    </row>
    <row r="258" spans="1:37" hidden="1" x14ac:dyDescent="0.25">
      <c r="A258" s="179" t="b">
        <f>IF(E258&lt;&gt;1,"",NOT(ISNA(VLOOKUP(P258,Mapping!$P:$P,1,FALSE))))</f>
        <v>0</v>
      </c>
      <c r="B258" s="180" t="str">
        <f t="shared" si="3"/>
        <v/>
      </c>
      <c r="E258" s="167">
        <v>1</v>
      </c>
      <c r="F258" s="170" t="s">
        <v>2920</v>
      </c>
      <c r="G258" s="169">
        <v>4529.5374746734651</v>
      </c>
      <c r="H258" s="168" t="s">
        <v>6</v>
      </c>
      <c r="I258" s="168" t="s">
        <v>2920</v>
      </c>
      <c r="J258" s="169">
        <v>380.41709690896232</v>
      </c>
      <c r="K258" s="169">
        <v>-66.624856668003147</v>
      </c>
      <c r="L258" s="168" t="s">
        <v>5</v>
      </c>
      <c r="M258" s="168" t="s">
        <v>21</v>
      </c>
      <c r="N258" s="168" t="s">
        <v>2829</v>
      </c>
      <c r="O258" s="168" t="s">
        <v>21</v>
      </c>
      <c r="P258" s="168" t="s">
        <v>2851</v>
      </c>
      <c r="Q258" s="168" t="s">
        <v>2834</v>
      </c>
      <c r="R258" s="168" t="s">
        <v>1259</v>
      </c>
      <c r="S258" s="168" t="s">
        <v>21</v>
      </c>
      <c r="T258" s="168" t="s">
        <v>1259</v>
      </c>
      <c r="U258" s="168" t="s">
        <v>1259</v>
      </c>
      <c r="V258" s="168" t="s">
        <v>2834</v>
      </c>
      <c r="W258" s="168" t="s">
        <v>1259</v>
      </c>
      <c r="X258" s="168" t="s">
        <v>21</v>
      </c>
      <c r="Y258" s="168" t="s">
        <v>1259</v>
      </c>
      <c r="Z258" s="168" t="s">
        <v>21</v>
      </c>
      <c r="AA258" s="168" t="s">
        <v>1259</v>
      </c>
      <c r="AB258" s="168" t="s">
        <v>1259</v>
      </c>
      <c r="AC258" s="168" t="s">
        <v>7557</v>
      </c>
      <c r="AD258" s="169">
        <v>572.44294866526377</v>
      </c>
      <c r="AE258" s="168" t="s">
        <v>1259</v>
      </c>
      <c r="AF258" s="169">
        <v>161.83171189333731</v>
      </c>
      <c r="AG258" s="169">
        <v>509.04491337056612</v>
      </c>
      <c r="AH258" s="169">
        <v>389.94082253896801</v>
      </c>
      <c r="AI258" s="168" t="s">
        <v>21</v>
      </c>
      <c r="AJ258"/>
      <c r="AK258"/>
    </row>
    <row r="259" spans="1:37" hidden="1" x14ac:dyDescent="0.25">
      <c r="A259" s="179" t="b">
        <f>IF(E259&lt;&gt;1,"",NOT(ISNA(VLOOKUP(P259,Mapping!$P:$P,1,FALSE))))</f>
        <v>0</v>
      </c>
      <c r="B259" s="180" t="str">
        <f t="shared" si="3"/>
        <v/>
      </c>
      <c r="E259" s="167">
        <v>1</v>
      </c>
      <c r="F259" s="170" t="s">
        <v>2920</v>
      </c>
      <c r="G259" s="169">
        <v>6216.4689243081157</v>
      </c>
      <c r="H259" s="168" t="s">
        <v>6</v>
      </c>
      <c r="I259" s="168" t="s">
        <v>2920</v>
      </c>
      <c r="J259" s="169">
        <v>522.09548423717615</v>
      </c>
      <c r="K259" s="169">
        <v>-91.437890375988459</v>
      </c>
      <c r="L259" s="168" t="s">
        <v>5</v>
      </c>
      <c r="M259" s="168" t="s">
        <v>21</v>
      </c>
      <c r="N259" s="168" t="s">
        <v>2829</v>
      </c>
      <c r="O259" s="168" t="s">
        <v>21</v>
      </c>
      <c r="P259" s="168" t="s">
        <v>2851</v>
      </c>
      <c r="Q259" s="168" t="s">
        <v>2834</v>
      </c>
      <c r="R259" s="168" t="s">
        <v>1259</v>
      </c>
      <c r="S259" s="168" t="s">
        <v>21</v>
      </c>
      <c r="T259" s="168" t="s">
        <v>1259</v>
      </c>
      <c r="U259" s="168" t="s">
        <v>1259</v>
      </c>
      <c r="V259" s="168" t="s">
        <v>2834</v>
      </c>
      <c r="W259" s="168" t="s">
        <v>1259</v>
      </c>
      <c r="X259" s="168" t="s">
        <v>21</v>
      </c>
      <c r="Y259" s="168" t="s">
        <v>1259</v>
      </c>
      <c r="Z259" s="168" t="s">
        <v>21</v>
      </c>
      <c r="AA259" s="168" t="s">
        <v>1259</v>
      </c>
      <c r="AB259" s="168" t="s">
        <v>1259</v>
      </c>
      <c r="AC259" s="168" t="s">
        <v>2940</v>
      </c>
      <c r="AD259" s="169">
        <v>785.63734624437552</v>
      </c>
      <c r="AE259" s="168" t="s">
        <v>1259</v>
      </c>
      <c r="AF259" s="169">
        <v>222.10254657955829</v>
      </c>
      <c r="AG259" s="169">
        <v>698.62803933935174</v>
      </c>
      <c r="AH259" s="169">
        <v>535.16612218941555</v>
      </c>
      <c r="AI259" s="168" t="s">
        <v>21</v>
      </c>
      <c r="AJ259"/>
      <c r="AK259"/>
    </row>
    <row r="260" spans="1:37" hidden="1" x14ac:dyDescent="0.25">
      <c r="A260" s="179" t="b">
        <f>IF(E260&lt;&gt;1,"",NOT(ISNA(VLOOKUP(P260,Mapping!$P:$P,1,FALSE))))</f>
        <v>0</v>
      </c>
      <c r="B260" s="180" t="str">
        <f t="shared" si="3"/>
        <v/>
      </c>
      <c r="E260" s="167">
        <v>1</v>
      </c>
      <c r="F260" s="170" t="s">
        <v>2920</v>
      </c>
      <c r="G260" s="169">
        <v>71465.717090414444</v>
      </c>
      <c r="H260" s="168" t="s">
        <v>6</v>
      </c>
      <c r="I260" s="168" t="s">
        <v>2920</v>
      </c>
      <c r="J260" s="169">
        <v>6002.1096582300888</v>
      </c>
      <c r="K260" s="169">
        <v>-1051.1874963940279</v>
      </c>
      <c r="L260" s="168" t="s">
        <v>5</v>
      </c>
      <c r="M260" s="168" t="s">
        <v>21</v>
      </c>
      <c r="N260" s="168" t="s">
        <v>2829</v>
      </c>
      <c r="O260" s="168" t="s">
        <v>21</v>
      </c>
      <c r="P260" s="168" t="s">
        <v>2851</v>
      </c>
      <c r="Q260" s="168" t="s">
        <v>2834</v>
      </c>
      <c r="R260" s="168" t="s">
        <v>1259</v>
      </c>
      <c r="S260" s="168" t="s">
        <v>21</v>
      </c>
      <c r="T260" s="168" t="s">
        <v>1259</v>
      </c>
      <c r="U260" s="168" t="s">
        <v>1259</v>
      </c>
      <c r="V260" s="168" t="s">
        <v>2834</v>
      </c>
      <c r="W260" s="168" t="s">
        <v>1259</v>
      </c>
      <c r="X260" s="168" t="s">
        <v>21</v>
      </c>
      <c r="Y260" s="168" t="s">
        <v>1259</v>
      </c>
      <c r="Z260" s="168" t="s">
        <v>21</v>
      </c>
      <c r="AA260" s="168" t="s">
        <v>1259</v>
      </c>
      <c r="AB260" s="168" t="s">
        <v>1259</v>
      </c>
      <c r="AC260" s="168" t="s">
        <v>2941</v>
      </c>
      <c r="AD260" s="169">
        <v>9031.8373671615591</v>
      </c>
      <c r="AE260" s="168" t="s">
        <v>1259</v>
      </c>
      <c r="AF260" s="169">
        <v>2553.333403927842</v>
      </c>
      <c r="AG260" s="169">
        <v>8031.5617143399431</v>
      </c>
      <c r="AH260" s="169">
        <v>6152.3722149097157</v>
      </c>
      <c r="AI260" s="168" t="s">
        <v>21</v>
      </c>
      <c r="AJ260"/>
      <c r="AK260"/>
    </row>
    <row r="261" spans="1:37" hidden="1" x14ac:dyDescent="0.25">
      <c r="A261" s="179" t="b">
        <f>IF(E261&lt;&gt;1,"",NOT(ISNA(VLOOKUP(P261,Mapping!$P:$P,1,FALSE))))</f>
        <v>0</v>
      </c>
      <c r="B261" s="180" t="str">
        <f t="shared" si="3"/>
        <v/>
      </c>
      <c r="E261" s="167">
        <v>1</v>
      </c>
      <c r="F261" s="170" t="s">
        <v>2920</v>
      </c>
      <c r="G261" s="169">
        <v>16790.995438528349</v>
      </c>
      <c r="H261" s="168" t="s">
        <v>6</v>
      </c>
      <c r="I261" s="168" t="s">
        <v>2920</v>
      </c>
      <c r="J261" s="169">
        <v>1410.206179914011</v>
      </c>
      <c r="K261" s="169">
        <v>-246.9783439611997</v>
      </c>
      <c r="L261" s="168" t="s">
        <v>5</v>
      </c>
      <c r="M261" s="168" t="s">
        <v>21</v>
      </c>
      <c r="N261" s="168" t="s">
        <v>2829</v>
      </c>
      <c r="O261" s="168" t="s">
        <v>21</v>
      </c>
      <c r="P261" s="168" t="s">
        <v>2851</v>
      </c>
      <c r="Q261" s="168" t="s">
        <v>2834</v>
      </c>
      <c r="R261" s="168" t="s">
        <v>1259</v>
      </c>
      <c r="S261" s="168" t="s">
        <v>21</v>
      </c>
      <c r="T261" s="168" t="s">
        <v>1259</v>
      </c>
      <c r="U261" s="168" t="s">
        <v>1259</v>
      </c>
      <c r="V261" s="168" t="s">
        <v>2834</v>
      </c>
      <c r="W261" s="168" t="s">
        <v>1259</v>
      </c>
      <c r="X261" s="168" t="s">
        <v>21</v>
      </c>
      <c r="Y261" s="168" t="s">
        <v>1259</v>
      </c>
      <c r="Z261" s="168" t="s">
        <v>21</v>
      </c>
      <c r="AA261" s="168" t="s">
        <v>1259</v>
      </c>
      <c r="AB261" s="168" t="s">
        <v>1259</v>
      </c>
      <c r="AC261" s="168" t="s">
        <v>2939</v>
      </c>
      <c r="AD261" s="169">
        <v>2122.0460132188418</v>
      </c>
      <c r="AE261" s="168" t="s">
        <v>1259</v>
      </c>
      <c r="AF261" s="169">
        <v>599.9101567000871</v>
      </c>
      <c r="AG261" s="169">
        <v>1887.0294961026741</v>
      </c>
      <c r="AH261" s="169">
        <v>1445.5106308663021</v>
      </c>
      <c r="AI261" s="168" t="s">
        <v>21</v>
      </c>
      <c r="AJ261"/>
      <c r="AK261"/>
    </row>
    <row r="262" spans="1:37" hidden="1" x14ac:dyDescent="0.25">
      <c r="A262" s="179" t="b">
        <f>IF(E262&lt;&gt;1,"",NOT(ISNA(VLOOKUP(P262,Mapping!$P:$P,1,FALSE))))</f>
        <v>0</v>
      </c>
      <c r="B262" s="180" t="str">
        <f t="shared" si="3"/>
        <v/>
      </c>
      <c r="E262" s="167">
        <v>1</v>
      </c>
      <c r="F262" s="170" t="s">
        <v>2920</v>
      </c>
      <c r="G262" s="169">
        <v>222.29596748410651</v>
      </c>
      <c r="H262" s="168" t="s">
        <v>6</v>
      </c>
      <c r="I262" s="168" t="s">
        <v>2920</v>
      </c>
      <c r="J262" s="169">
        <v>18.669717841548341</v>
      </c>
      <c r="K262" s="169">
        <v>-3.269745984952114</v>
      </c>
      <c r="L262" s="168" t="s">
        <v>5</v>
      </c>
      <c r="M262" s="168" t="s">
        <v>21</v>
      </c>
      <c r="N262" s="168" t="s">
        <v>2829</v>
      </c>
      <c r="O262" s="168" t="s">
        <v>21</v>
      </c>
      <c r="P262" s="168" t="s">
        <v>2851</v>
      </c>
      <c r="Q262" s="168" t="s">
        <v>2834</v>
      </c>
      <c r="R262" s="168" t="s">
        <v>1259</v>
      </c>
      <c r="S262" s="168" t="s">
        <v>21</v>
      </c>
      <c r="T262" s="168" t="s">
        <v>1259</v>
      </c>
      <c r="U262" s="168" t="s">
        <v>1259</v>
      </c>
      <c r="V262" s="168" t="s">
        <v>2834</v>
      </c>
      <c r="W262" s="168" t="s">
        <v>1259</v>
      </c>
      <c r="X262" s="168" t="s">
        <v>21</v>
      </c>
      <c r="Y262" s="168" t="s">
        <v>1259</v>
      </c>
      <c r="Z262" s="168" t="s">
        <v>21</v>
      </c>
      <c r="AA262" s="168" t="s">
        <v>1259</v>
      </c>
      <c r="AB262" s="168" t="s">
        <v>1259</v>
      </c>
      <c r="AC262" s="168" t="s">
        <v>7559</v>
      </c>
      <c r="AD262" s="169">
        <v>28.093764499028239</v>
      </c>
      <c r="AE262" s="168" t="s">
        <v>1259</v>
      </c>
      <c r="AF262" s="169">
        <v>7.9422098097404614</v>
      </c>
      <c r="AG262" s="169">
        <v>24.98238112462704</v>
      </c>
      <c r="AH262" s="169">
        <v>19.137113423285459</v>
      </c>
      <c r="AI262" s="168" t="s">
        <v>21</v>
      </c>
      <c r="AJ262"/>
      <c r="AK262"/>
    </row>
    <row r="263" spans="1:37" hidden="1" x14ac:dyDescent="0.25">
      <c r="A263" s="179" t="b">
        <f>IF(E263&lt;&gt;1,"",NOT(ISNA(VLOOKUP(P263,Mapping!$P:$P,1,FALSE))))</f>
        <v>0</v>
      </c>
      <c r="B263" s="180" t="str">
        <f t="shared" si="3"/>
        <v/>
      </c>
      <c r="E263" s="167">
        <v>1</v>
      </c>
      <c r="F263" s="170" t="s">
        <v>2920</v>
      </c>
      <c r="G263" s="169">
        <v>3487.9929773713088</v>
      </c>
      <c r="H263" s="168" t="s">
        <v>6</v>
      </c>
      <c r="I263" s="168" t="s">
        <v>2920</v>
      </c>
      <c r="J263" s="169">
        <v>292.94208733444623</v>
      </c>
      <c r="K263" s="169">
        <v>-51.304803961936052</v>
      </c>
      <c r="L263" s="168" t="s">
        <v>5</v>
      </c>
      <c r="M263" s="168" t="s">
        <v>21</v>
      </c>
      <c r="N263" s="168" t="s">
        <v>2829</v>
      </c>
      <c r="O263" s="168" t="s">
        <v>21</v>
      </c>
      <c r="P263" s="168" t="s">
        <v>2851</v>
      </c>
      <c r="Q263" s="168" t="s">
        <v>2834</v>
      </c>
      <c r="R263" s="168" t="s">
        <v>1259</v>
      </c>
      <c r="S263" s="168" t="s">
        <v>21</v>
      </c>
      <c r="T263" s="168" t="s">
        <v>1259</v>
      </c>
      <c r="U263" s="168" t="s">
        <v>1259</v>
      </c>
      <c r="V263" s="168" t="s">
        <v>2834</v>
      </c>
      <c r="W263" s="168" t="s">
        <v>1259</v>
      </c>
      <c r="X263" s="168" t="s">
        <v>21</v>
      </c>
      <c r="Y263" s="168" t="s">
        <v>1259</v>
      </c>
      <c r="Z263" s="168" t="s">
        <v>21</v>
      </c>
      <c r="AA263" s="168" t="s">
        <v>1259</v>
      </c>
      <c r="AB263" s="168" t="s">
        <v>1259</v>
      </c>
      <c r="AC263" s="168" t="s">
        <v>7556</v>
      </c>
      <c r="AD263" s="169">
        <v>440.81255449467437</v>
      </c>
      <c r="AE263" s="168" t="s">
        <v>1259</v>
      </c>
      <c r="AF263" s="169">
        <v>124.6193188059742</v>
      </c>
      <c r="AG263" s="169">
        <v>391.99258046344357</v>
      </c>
      <c r="AH263" s="169">
        <v>300.27587986880741</v>
      </c>
      <c r="AI263" s="168" t="s">
        <v>21</v>
      </c>
      <c r="AJ263"/>
      <c r="AK263"/>
    </row>
    <row r="264" spans="1:37" hidden="1" x14ac:dyDescent="0.25">
      <c r="A264" s="179" t="b">
        <f>IF(E264&lt;&gt;1,"",NOT(ISNA(VLOOKUP(P264,Mapping!$P:$P,1,FALSE))))</f>
        <v>0</v>
      </c>
      <c r="B264" s="180" t="str">
        <f t="shared" si="3"/>
        <v/>
      </c>
      <c r="E264" s="167">
        <v>1</v>
      </c>
      <c r="F264" s="170" t="s">
        <v>2920</v>
      </c>
      <c r="G264" s="169">
        <v>8628.6357653745108</v>
      </c>
      <c r="H264" s="168" t="s">
        <v>6</v>
      </c>
      <c r="I264" s="168" t="s">
        <v>2920</v>
      </c>
      <c r="J264" s="169">
        <v>724.68338908825558</v>
      </c>
      <c r="K264" s="169">
        <v>-126.9183938366525</v>
      </c>
      <c r="L264" s="168" t="s">
        <v>5</v>
      </c>
      <c r="M264" s="168" t="s">
        <v>21</v>
      </c>
      <c r="N264" s="168" t="s">
        <v>2829</v>
      </c>
      <c r="O264" s="168" t="s">
        <v>21</v>
      </c>
      <c r="P264" s="168" t="s">
        <v>2835</v>
      </c>
      <c r="Q264" s="168" t="s">
        <v>2834</v>
      </c>
      <c r="R264" s="168" t="s">
        <v>1259</v>
      </c>
      <c r="S264" s="168" t="s">
        <v>21</v>
      </c>
      <c r="T264" s="168" t="s">
        <v>1259</v>
      </c>
      <c r="U264" s="168" t="s">
        <v>1259</v>
      </c>
      <c r="V264" s="168" t="s">
        <v>2834</v>
      </c>
      <c r="W264" s="168" t="s">
        <v>1259</v>
      </c>
      <c r="X264" s="168" t="s">
        <v>21</v>
      </c>
      <c r="Y264" s="168" t="s">
        <v>1259</v>
      </c>
      <c r="Z264" s="168" t="s">
        <v>21</v>
      </c>
      <c r="AA264" s="168" t="s">
        <v>1259</v>
      </c>
      <c r="AB264" s="168" t="s">
        <v>1259</v>
      </c>
      <c r="AC264" s="168" t="s">
        <v>2945</v>
      </c>
      <c r="AD264" s="169">
        <v>1090.4869930114889</v>
      </c>
      <c r="AE264" s="168" t="s">
        <v>1259</v>
      </c>
      <c r="AF264" s="169">
        <v>308.28465489521301</v>
      </c>
      <c r="AG264" s="169">
        <v>969.71559905415779</v>
      </c>
      <c r="AH264" s="169">
        <v>742.82580650949421</v>
      </c>
      <c r="AI264" s="168" t="s">
        <v>21</v>
      </c>
      <c r="AJ264"/>
      <c r="AK264"/>
    </row>
    <row r="265" spans="1:37" hidden="1" x14ac:dyDescent="0.25">
      <c r="A265" s="179" t="b">
        <f>IF(E265&lt;&gt;1,"",NOT(ISNA(VLOOKUP(P265,Mapping!$P:$P,1,FALSE))))</f>
        <v>0</v>
      </c>
      <c r="B265" s="180" t="str">
        <f t="shared" si="3"/>
        <v/>
      </c>
      <c r="E265" s="167">
        <v>1</v>
      </c>
      <c r="F265" s="170" t="s">
        <v>2920</v>
      </c>
      <c r="G265" s="169">
        <v>20458.634957736249</v>
      </c>
      <c r="H265" s="168" t="s">
        <v>6</v>
      </c>
      <c r="I265" s="168" t="s">
        <v>2920</v>
      </c>
      <c r="J265" s="169">
        <v>1718.2360364295939</v>
      </c>
      <c r="K265" s="169">
        <v>-300.92556454242379</v>
      </c>
      <c r="L265" s="168" t="s">
        <v>5</v>
      </c>
      <c r="M265" s="168" t="s">
        <v>21</v>
      </c>
      <c r="N265" s="168" t="s">
        <v>2829</v>
      </c>
      <c r="O265" s="168" t="s">
        <v>21</v>
      </c>
      <c r="P265" s="168" t="s">
        <v>2835</v>
      </c>
      <c r="Q265" s="168" t="s">
        <v>2834</v>
      </c>
      <c r="R265" s="168" t="s">
        <v>1259</v>
      </c>
      <c r="S265" s="168" t="s">
        <v>21</v>
      </c>
      <c r="T265" s="168" t="s">
        <v>1259</v>
      </c>
      <c r="U265" s="168" t="s">
        <v>1259</v>
      </c>
      <c r="V265" s="168" t="s">
        <v>2834</v>
      </c>
      <c r="W265" s="168" t="s">
        <v>1259</v>
      </c>
      <c r="X265" s="168" t="s">
        <v>21</v>
      </c>
      <c r="Y265" s="168" t="s">
        <v>1259</v>
      </c>
      <c r="Z265" s="168" t="s">
        <v>21</v>
      </c>
      <c r="AA265" s="168" t="s">
        <v>1259</v>
      </c>
      <c r="AB265" s="168" t="s">
        <v>1259</v>
      </c>
      <c r="AC265" s="168" t="s">
        <v>7560</v>
      </c>
      <c r="AD265" s="169">
        <v>2585.5622977745761</v>
      </c>
      <c r="AE265" s="168" t="s">
        <v>1259</v>
      </c>
      <c r="AF265" s="169">
        <v>730.94790289819139</v>
      </c>
      <c r="AG265" s="169">
        <v>2299.2113693665051</v>
      </c>
      <c r="AH265" s="169">
        <v>1761.252001567613</v>
      </c>
      <c r="AI265" s="168" t="s">
        <v>21</v>
      </c>
      <c r="AJ265"/>
      <c r="AK265"/>
    </row>
    <row r="266" spans="1:37" hidden="1" x14ac:dyDescent="0.25">
      <c r="A266" s="179" t="b">
        <f>IF(E266&lt;&gt;1,"",NOT(ISNA(VLOOKUP(P266,Mapping!$P:$P,1,FALSE))))</f>
        <v>0</v>
      </c>
      <c r="B266" s="180" t="str">
        <f t="shared" si="3"/>
        <v/>
      </c>
      <c r="E266" s="167">
        <v>1</v>
      </c>
      <c r="F266" s="170" t="s">
        <v>2920</v>
      </c>
      <c r="G266" s="169">
        <v>385.76651433844393</v>
      </c>
      <c r="H266" s="168" t="s">
        <v>6</v>
      </c>
      <c r="I266" s="168" t="s">
        <v>2920</v>
      </c>
      <c r="J266" s="169">
        <v>32.398932184549409</v>
      </c>
      <c r="K266" s="169">
        <v>-5.6742302870486503</v>
      </c>
      <c r="L266" s="168" t="s">
        <v>5</v>
      </c>
      <c r="M266" s="168" t="s">
        <v>21</v>
      </c>
      <c r="N266" s="168" t="s">
        <v>2829</v>
      </c>
      <c r="O266" s="168" t="s">
        <v>21</v>
      </c>
      <c r="P266" s="168" t="s">
        <v>2835</v>
      </c>
      <c r="Q266" s="168" t="s">
        <v>2834</v>
      </c>
      <c r="R266" s="168" t="s">
        <v>1259</v>
      </c>
      <c r="S266" s="168" t="s">
        <v>21</v>
      </c>
      <c r="T266" s="168" t="s">
        <v>1259</v>
      </c>
      <c r="U266" s="168" t="s">
        <v>1259</v>
      </c>
      <c r="V266" s="168" t="s">
        <v>2834</v>
      </c>
      <c r="W266" s="168" t="s">
        <v>1259</v>
      </c>
      <c r="X266" s="168" t="s">
        <v>21</v>
      </c>
      <c r="Y266" s="168" t="s">
        <v>1259</v>
      </c>
      <c r="Z266" s="168" t="s">
        <v>21</v>
      </c>
      <c r="AA266" s="168" t="s">
        <v>1259</v>
      </c>
      <c r="AB266" s="168" t="s">
        <v>1259</v>
      </c>
      <c r="AC266" s="168" t="s">
        <v>7015</v>
      </c>
      <c r="AD266" s="169">
        <v>48.753172304891727</v>
      </c>
      <c r="AE266" s="168" t="s">
        <v>1259</v>
      </c>
      <c r="AF266" s="169">
        <v>13.782699835377059</v>
      </c>
      <c r="AG266" s="169">
        <v>43.353760283622591</v>
      </c>
      <c r="AH266" s="169">
        <v>33.210038055810003</v>
      </c>
      <c r="AI266" s="168" t="s">
        <v>21</v>
      </c>
      <c r="AJ266"/>
      <c r="AK266"/>
    </row>
    <row r="267" spans="1:37" hidden="1" x14ac:dyDescent="0.25">
      <c r="A267" s="179" t="b">
        <f>IF(E267&lt;&gt;1,"",NOT(ISNA(VLOOKUP(P267,Mapping!$P:$P,1,FALSE))))</f>
        <v>0</v>
      </c>
      <c r="B267" s="180" t="str">
        <f t="shared" si="3"/>
        <v/>
      </c>
      <c r="E267" s="167">
        <v>1</v>
      </c>
      <c r="F267" s="170" t="s">
        <v>2920</v>
      </c>
      <c r="G267" s="169">
        <v>405.32188436499553</v>
      </c>
      <c r="H267" s="168" t="s">
        <v>6</v>
      </c>
      <c r="I267" s="168" t="s">
        <v>2920</v>
      </c>
      <c r="J267" s="169">
        <v>34.041306739584442</v>
      </c>
      <c r="K267" s="169">
        <v>-5.9618697496634656</v>
      </c>
      <c r="L267" s="168" t="s">
        <v>5</v>
      </c>
      <c r="M267" s="168" t="s">
        <v>21</v>
      </c>
      <c r="N267" s="168" t="s">
        <v>2829</v>
      </c>
      <c r="O267" s="168" t="s">
        <v>21</v>
      </c>
      <c r="P267" s="168" t="s">
        <v>2835</v>
      </c>
      <c r="Q267" s="168" t="s">
        <v>2834</v>
      </c>
      <c r="R267" s="168" t="s">
        <v>1259</v>
      </c>
      <c r="S267" s="168" t="s">
        <v>21</v>
      </c>
      <c r="T267" s="168" t="s">
        <v>1259</v>
      </c>
      <c r="U267" s="168" t="s">
        <v>1259</v>
      </c>
      <c r="V267" s="168" t="s">
        <v>2834</v>
      </c>
      <c r="W267" s="168" t="s">
        <v>1259</v>
      </c>
      <c r="X267" s="168" t="s">
        <v>21</v>
      </c>
      <c r="Y267" s="168" t="s">
        <v>1259</v>
      </c>
      <c r="Z267" s="168" t="s">
        <v>21</v>
      </c>
      <c r="AA267" s="168" t="s">
        <v>1259</v>
      </c>
      <c r="AB267" s="168" t="s">
        <v>1259</v>
      </c>
      <c r="AC267" s="168" t="s">
        <v>7325</v>
      </c>
      <c r="AD267" s="169">
        <v>51.224579980141527</v>
      </c>
      <c r="AE267" s="168" t="s">
        <v>1259</v>
      </c>
      <c r="AF267" s="169">
        <v>14.48137580964584</v>
      </c>
      <c r="AG267" s="169">
        <v>45.551459650667312</v>
      </c>
      <c r="AH267" s="169">
        <v>34.893529387064973</v>
      </c>
      <c r="AI267" s="168" t="s">
        <v>21</v>
      </c>
      <c r="AJ267"/>
      <c r="AK267"/>
    </row>
    <row r="268" spans="1:37" hidden="1" x14ac:dyDescent="0.25">
      <c r="A268" s="179" t="b">
        <f>IF(E268&lt;&gt;1,"",NOT(ISNA(VLOOKUP(P268,Mapping!$P:$P,1,FALSE))))</f>
        <v>0</v>
      </c>
      <c r="B268" s="180" t="str">
        <f t="shared" si="3"/>
        <v/>
      </c>
      <c r="E268" s="167">
        <v>1</v>
      </c>
      <c r="F268" s="170" t="s">
        <v>2920</v>
      </c>
      <c r="G268" s="169">
        <v>42680.596748032673</v>
      </c>
      <c r="H268" s="168" t="s">
        <v>6</v>
      </c>
      <c r="I268" s="168" t="s">
        <v>2920</v>
      </c>
      <c r="J268" s="169">
        <v>3584.566592066717</v>
      </c>
      <c r="K268" s="169">
        <v>-627.7878606242266</v>
      </c>
      <c r="L268" s="168" t="s">
        <v>5</v>
      </c>
      <c r="M268" s="168" t="s">
        <v>21</v>
      </c>
      <c r="N268" s="168" t="s">
        <v>2829</v>
      </c>
      <c r="O268" s="168" t="s">
        <v>21</v>
      </c>
      <c r="P268" s="168" t="s">
        <v>2835</v>
      </c>
      <c r="Q268" s="168" t="s">
        <v>2834</v>
      </c>
      <c r="R268" s="168" t="s">
        <v>1259</v>
      </c>
      <c r="S268" s="168" t="s">
        <v>21</v>
      </c>
      <c r="T268" s="168" t="s">
        <v>1259</v>
      </c>
      <c r="U268" s="168" t="s">
        <v>1259</v>
      </c>
      <c r="V268" s="168" t="s">
        <v>2834</v>
      </c>
      <c r="W268" s="168" t="s">
        <v>1259</v>
      </c>
      <c r="X268" s="168" t="s">
        <v>21</v>
      </c>
      <c r="Y268" s="168" t="s">
        <v>1259</v>
      </c>
      <c r="Z268" s="168" t="s">
        <v>21</v>
      </c>
      <c r="AA268" s="168" t="s">
        <v>1259</v>
      </c>
      <c r="AB268" s="168" t="s">
        <v>1259</v>
      </c>
      <c r="AC268" s="168" t="s">
        <v>2943</v>
      </c>
      <c r="AD268" s="169">
        <v>5393.9738416664904</v>
      </c>
      <c r="AE268" s="168" t="s">
        <v>1259</v>
      </c>
      <c r="AF268" s="169">
        <v>1524.896101419559</v>
      </c>
      <c r="AG268" s="169">
        <v>4796.5914391231781</v>
      </c>
      <c r="AH268" s="169">
        <v>3674.3060622501289</v>
      </c>
      <c r="AI268" s="168" t="s">
        <v>21</v>
      </c>
      <c r="AJ268"/>
      <c r="AK268"/>
    </row>
    <row r="269" spans="1:37" hidden="1" x14ac:dyDescent="0.25">
      <c r="A269" s="179" t="b">
        <f>IF(E269&lt;&gt;1,"",NOT(ISNA(VLOOKUP(P269,Mapping!$P:$P,1,FALSE))))</f>
        <v>0</v>
      </c>
      <c r="B269" s="180" t="str">
        <f t="shared" si="3"/>
        <v/>
      </c>
      <c r="E269" s="167">
        <v>1</v>
      </c>
      <c r="F269" s="170" t="s">
        <v>2920</v>
      </c>
      <c r="G269" s="169">
        <v>37737.483111116402</v>
      </c>
      <c r="H269" s="168" t="s">
        <v>6</v>
      </c>
      <c r="I269" s="168" t="s">
        <v>2920</v>
      </c>
      <c r="J269" s="169">
        <v>3169.414945797942</v>
      </c>
      <c r="K269" s="169">
        <v>-555.07972223379647</v>
      </c>
      <c r="L269" s="168" t="s">
        <v>5</v>
      </c>
      <c r="M269" s="168" t="s">
        <v>21</v>
      </c>
      <c r="N269" s="168" t="s">
        <v>2829</v>
      </c>
      <c r="O269" s="168" t="s">
        <v>21</v>
      </c>
      <c r="P269" s="168" t="s">
        <v>2835</v>
      </c>
      <c r="Q269" s="168" t="s">
        <v>2834</v>
      </c>
      <c r="R269" s="168" t="s">
        <v>1259</v>
      </c>
      <c r="S269" s="168" t="s">
        <v>21</v>
      </c>
      <c r="T269" s="168" t="s">
        <v>1259</v>
      </c>
      <c r="U269" s="168" t="s">
        <v>1259</v>
      </c>
      <c r="V269" s="168" t="s">
        <v>2834</v>
      </c>
      <c r="W269" s="168" t="s">
        <v>1259</v>
      </c>
      <c r="X269" s="168" t="s">
        <v>21</v>
      </c>
      <c r="Y269" s="168" t="s">
        <v>1259</v>
      </c>
      <c r="Z269" s="168" t="s">
        <v>21</v>
      </c>
      <c r="AA269" s="168" t="s">
        <v>1259</v>
      </c>
      <c r="AB269" s="168" t="s">
        <v>1259</v>
      </c>
      <c r="AC269" s="168" t="s">
        <v>2944</v>
      </c>
      <c r="AD269" s="169">
        <v>4769.2631373781387</v>
      </c>
      <c r="AE269" s="168" t="s">
        <v>1259</v>
      </c>
      <c r="AF269" s="169">
        <v>1348.2881041530929</v>
      </c>
      <c r="AG269" s="169">
        <v>4241.0674221226727</v>
      </c>
      <c r="AH269" s="169">
        <v>3248.7611124047398</v>
      </c>
      <c r="AI269" s="168" t="s">
        <v>21</v>
      </c>
      <c r="AJ269"/>
      <c r="AK269"/>
    </row>
    <row r="270" spans="1:37" hidden="1" x14ac:dyDescent="0.25">
      <c r="A270" s="179" t="b">
        <f>IF(E270&lt;&gt;1,"",NOT(ISNA(VLOOKUP(P270,Mapping!$P:$P,1,FALSE))))</f>
        <v>0</v>
      </c>
      <c r="B270" s="180" t="str">
        <f t="shared" si="3"/>
        <v/>
      </c>
      <c r="E270" s="167">
        <v>1</v>
      </c>
      <c r="F270" s="170" t="s">
        <v>2920</v>
      </c>
      <c r="G270" s="169">
        <v>5497.4088080751826</v>
      </c>
      <c r="H270" s="168" t="s">
        <v>6</v>
      </c>
      <c r="I270" s="168" t="s">
        <v>2920</v>
      </c>
      <c r="J270" s="169">
        <v>461.7046025081151</v>
      </c>
      <c r="K270" s="169">
        <v>-80.861252596178403</v>
      </c>
      <c r="L270" s="168" t="s">
        <v>5</v>
      </c>
      <c r="M270" s="168" t="s">
        <v>21</v>
      </c>
      <c r="N270" s="168" t="s">
        <v>2829</v>
      </c>
      <c r="O270" s="168" t="s">
        <v>21</v>
      </c>
      <c r="P270" s="168" t="s">
        <v>2835</v>
      </c>
      <c r="Q270" s="168" t="s">
        <v>2834</v>
      </c>
      <c r="R270" s="168" t="s">
        <v>1259</v>
      </c>
      <c r="S270" s="168" t="s">
        <v>21</v>
      </c>
      <c r="T270" s="168" t="s">
        <v>1259</v>
      </c>
      <c r="U270" s="168" t="s">
        <v>1259</v>
      </c>
      <c r="V270" s="168" t="s">
        <v>2834</v>
      </c>
      <c r="W270" s="168" t="s">
        <v>1259</v>
      </c>
      <c r="X270" s="168" t="s">
        <v>21</v>
      </c>
      <c r="Y270" s="168" t="s">
        <v>1259</v>
      </c>
      <c r="Z270" s="168" t="s">
        <v>21</v>
      </c>
      <c r="AA270" s="168" t="s">
        <v>1259</v>
      </c>
      <c r="AB270" s="168" t="s">
        <v>1259</v>
      </c>
      <c r="AC270" s="168" t="s">
        <v>2946</v>
      </c>
      <c r="AD270" s="169">
        <v>694.76252833956642</v>
      </c>
      <c r="AE270" s="168" t="s">
        <v>1259</v>
      </c>
      <c r="AF270" s="169">
        <v>196.41190372366961</v>
      </c>
      <c r="AG270" s="169">
        <v>617.81760414090786</v>
      </c>
      <c r="AH270" s="169">
        <v>473.26335733834281</v>
      </c>
      <c r="AI270" s="168" t="s">
        <v>21</v>
      </c>
      <c r="AJ270"/>
      <c r="AK270"/>
    </row>
    <row r="271" spans="1:37" hidden="1" x14ac:dyDescent="0.25">
      <c r="A271" s="179" t="b">
        <f>IF(E271&lt;&gt;1,"",NOT(ISNA(VLOOKUP(P271,Mapping!$P:$P,1,FALSE))))</f>
        <v>0</v>
      </c>
      <c r="B271" s="180" t="str">
        <f t="shared" si="3"/>
        <v/>
      </c>
      <c r="E271" s="167">
        <v>1</v>
      </c>
      <c r="F271" s="170" t="s">
        <v>2920</v>
      </c>
      <c r="G271" s="169">
        <v>811.16949354536871</v>
      </c>
      <c r="H271" s="168" t="s">
        <v>6</v>
      </c>
      <c r="I271" s="168" t="s">
        <v>2920</v>
      </c>
      <c r="J271" s="169">
        <v>68.126766929528571</v>
      </c>
      <c r="K271" s="169">
        <v>-11.931472372863629</v>
      </c>
      <c r="L271" s="168" t="s">
        <v>5</v>
      </c>
      <c r="M271" s="168" t="s">
        <v>21</v>
      </c>
      <c r="N271" s="168" t="s">
        <v>2829</v>
      </c>
      <c r="O271" s="168" t="s">
        <v>21</v>
      </c>
      <c r="P271" s="168" t="s">
        <v>2835</v>
      </c>
      <c r="Q271" s="168" t="s">
        <v>2834</v>
      </c>
      <c r="R271" s="168" t="s">
        <v>1259</v>
      </c>
      <c r="S271" s="168" t="s">
        <v>21</v>
      </c>
      <c r="T271" s="168" t="s">
        <v>1259</v>
      </c>
      <c r="U271" s="168" t="s">
        <v>1259</v>
      </c>
      <c r="V271" s="168" t="s">
        <v>2834</v>
      </c>
      <c r="W271" s="168" t="s">
        <v>1259</v>
      </c>
      <c r="X271" s="168" t="s">
        <v>21</v>
      </c>
      <c r="Y271" s="168" t="s">
        <v>1259</v>
      </c>
      <c r="Z271" s="168" t="s">
        <v>21</v>
      </c>
      <c r="AA271" s="168" t="s">
        <v>1259</v>
      </c>
      <c r="AB271" s="168" t="s">
        <v>1259</v>
      </c>
      <c r="AC271" s="168" t="s">
        <v>2942</v>
      </c>
      <c r="AD271" s="169">
        <v>102.515601062754</v>
      </c>
      <c r="AE271" s="168" t="s">
        <v>1259</v>
      </c>
      <c r="AF271" s="169">
        <v>28.981534761573471</v>
      </c>
      <c r="AG271" s="169">
        <v>91.162002054175673</v>
      </c>
      <c r="AH271" s="169">
        <v>69.832317604216655</v>
      </c>
      <c r="AI271" s="168" t="s">
        <v>21</v>
      </c>
      <c r="AJ271"/>
      <c r="AK271"/>
    </row>
    <row r="272" spans="1:37" hidden="1" x14ac:dyDescent="0.25">
      <c r="A272" s="179" t="b">
        <f>IF(E272&lt;&gt;1,"",NOT(ISNA(VLOOKUP(P272,Mapping!$P:$P,1,FALSE))))</f>
        <v>0</v>
      </c>
      <c r="B272" s="180" t="str">
        <f t="shared" si="3"/>
        <v/>
      </c>
      <c r="E272" s="167">
        <v>1</v>
      </c>
      <c r="F272" s="170" t="s">
        <v>2920</v>
      </c>
      <c r="G272" s="169">
        <v>82571.382987334451</v>
      </c>
      <c r="H272" s="168" t="s">
        <v>6</v>
      </c>
      <c r="I272" s="168" t="s">
        <v>2920</v>
      </c>
      <c r="J272" s="169">
        <v>6934.828551355442</v>
      </c>
      <c r="K272" s="169">
        <v>-1214.5404662551221</v>
      </c>
      <c r="L272" s="168" t="s">
        <v>5</v>
      </c>
      <c r="M272" s="168" t="s">
        <v>21</v>
      </c>
      <c r="N272" s="168" t="s">
        <v>2829</v>
      </c>
      <c r="O272" s="168" t="s">
        <v>21</v>
      </c>
      <c r="P272" s="168" t="s">
        <v>2836</v>
      </c>
      <c r="Q272" s="168" t="s">
        <v>2837</v>
      </c>
      <c r="R272" s="168" t="s">
        <v>1259</v>
      </c>
      <c r="S272" s="168" t="s">
        <v>21</v>
      </c>
      <c r="T272" s="168" t="s">
        <v>1259</v>
      </c>
      <c r="U272" s="168" t="s">
        <v>1259</v>
      </c>
      <c r="V272" s="168" t="s">
        <v>2837</v>
      </c>
      <c r="W272" s="168" t="s">
        <v>1259</v>
      </c>
      <c r="X272" s="168" t="s">
        <v>21</v>
      </c>
      <c r="Y272" s="168" t="s">
        <v>1259</v>
      </c>
      <c r="Z272" s="168" t="s">
        <v>21</v>
      </c>
      <c r="AA272" s="168" t="s">
        <v>1259</v>
      </c>
      <c r="AB272" s="168" t="s">
        <v>1259</v>
      </c>
      <c r="AC272" s="168" t="s">
        <v>7562</v>
      </c>
      <c r="AD272" s="169">
        <v>10435.371429628371</v>
      </c>
      <c r="AE272" s="168" t="s">
        <v>1259</v>
      </c>
      <c r="AF272" s="169">
        <v>2950.117608465996</v>
      </c>
      <c r="AG272" s="169">
        <v>9279.654431538991</v>
      </c>
      <c r="AH272" s="169">
        <v>7108.4416853362054</v>
      </c>
      <c r="AI272" s="168" t="s">
        <v>21</v>
      </c>
      <c r="AJ272"/>
      <c r="AK272"/>
    </row>
    <row r="273" spans="1:37" hidden="1" x14ac:dyDescent="0.25">
      <c r="A273" s="179" t="b">
        <f>IF(E273&lt;&gt;1,"",NOT(ISNA(VLOOKUP(P273,Mapping!$P:$P,1,FALSE))))</f>
        <v>0</v>
      </c>
      <c r="B273" s="180" t="str">
        <f t="shared" si="3"/>
        <v/>
      </c>
      <c r="E273" s="167">
        <v>1</v>
      </c>
      <c r="F273" s="170" t="s">
        <v>2920</v>
      </c>
      <c r="G273" s="169">
        <v>1422.611350412222</v>
      </c>
      <c r="H273" s="168" t="s">
        <v>6</v>
      </c>
      <c r="I273" s="168" t="s">
        <v>2920</v>
      </c>
      <c r="J273" s="169">
        <v>119.4792366725201</v>
      </c>
      <c r="K273" s="169">
        <v>-20.92515579028775</v>
      </c>
      <c r="L273" s="168" t="s">
        <v>5</v>
      </c>
      <c r="M273" s="168" t="s">
        <v>21</v>
      </c>
      <c r="N273" s="168" t="s">
        <v>2829</v>
      </c>
      <c r="O273" s="168" t="s">
        <v>21</v>
      </c>
      <c r="P273" s="168" t="s">
        <v>2836</v>
      </c>
      <c r="Q273" s="168" t="s">
        <v>2837</v>
      </c>
      <c r="R273" s="168" t="s">
        <v>1259</v>
      </c>
      <c r="S273" s="168" t="s">
        <v>21</v>
      </c>
      <c r="T273" s="168" t="s">
        <v>1259</v>
      </c>
      <c r="U273" s="168" t="s">
        <v>1259</v>
      </c>
      <c r="V273" s="168" t="s">
        <v>2837</v>
      </c>
      <c r="W273" s="168" t="s">
        <v>1259</v>
      </c>
      <c r="X273" s="168" t="s">
        <v>21</v>
      </c>
      <c r="Y273" s="168" t="s">
        <v>1259</v>
      </c>
      <c r="Z273" s="168" t="s">
        <v>21</v>
      </c>
      <c r="AA273" s="168" t="s">
        <v>1259</v>
      </c>
      <c r="AB273" s="168" t="s">
        <v>1259</v>
      </c>
      <c r="AC273" s="168" t="s">
        <v>2949</v>
      </c>
      <c r="AD273" s="169">
        <v>179.7896232867239</v>
      </c>
      <c r="AE273" s="168" t="s">
        <v>1259</v>
      </c>
      <c r="AF273" s="169">
        <v>50.827183014464481</v>
      </c>
      <c r="AG273" s="169">
        <v>159.8779291880746</v>
      </c>
      <c r="AH273" s="169">
        <v>122.47039421458931</v>
      </c>
      <c r="AI273" s="168" t="s">
        <v>21</v>
      </c>
      <c r="AJ273"/>
      <c r="AK273"/>
    </row>
    <row r="274" spans="1:37" hidden="1" x14ac:dyDescent="0.25">
      <c r="A274" s="179" t="b">
        <f>IF(E274&lt;&gt;1,"",NOT(ISNA(VLOOKUP(P274,Mapping!$P:$P,1,FALSE))))</f>
        <v>0</v>
      </c>
      <c r="B274" s="180" t="str">
        <f t="shared" si="3"/>
        <v/>
      </c>
      <c r="E274" s="167">
        <v>1</v>
      </c>
      <c r="F274" s="170" t="s">
        <v>2920</v>
      </c>
      <c r="G274" s="169">
        <v>18743.881911905981</v>
      </c>
      <c r="H274" s="168" t="s">
        <v>6</v>
      </c>
      <c r="I274" s="168" t="s">
        <v>2920</v>
      </c>
      <c r="J274" s="169">
        <v>1574.221028438614</v>
      </c>
      <c r="K274" s="169">
        <v>-275.70330365193422</v>
      </c>
      <c r="L274" s="168" t="s">
        <v>5</v>
      </c>
      <c r="M274" s="168" t="s">
        <v>21</v>
      </c>
      <c r="N274" s="168" t="s">
        <v>2829</v>
      </c>
      <c r="O274" s="168" t="s">
        <v>21</v>
      </c>
      <c r="P274" s="168" t="s">
        <v>2836</v>
      </c>
      <c r="Q274" s="168" t="s">
        <v>2837</v>
      </c>
      <c r="R274" s="168" t="s">
        <v>1259</v>
      </c>
      <c r="S274" s="168" t="s">
        <v>21</v>
      </c>
      <c r="T274" s="168" t="s">
        <v>1259</v>
      </c>
      <c r="U274" s="168" t="s">
        <v>1259</v>
      </c>
      <c r="V274" s="168" t="s">
        <v>2837</v>
      </c>
      <c r="W274" s="168" t="s">
        <v>1259</v>
      </c>
      <c r="X274" s="168" t="s">
        <v>21</v>
      </c>
      <c r="Y274" s="168" t="s">
        <v>1259</v>
      </c>
      <c r="Z274" s="168" t="s">
        <v>21</v>
      </c>
      <c r="AA274" s="168" t="s">
        <v>1259</v>
      </c>
      <c r="AB274" s="168" t="s">
        <v>1259</v>
      </c>
      <c r="AC274" s="168" t="s">
        <v>2950</v>
      </c>
      <c r="AD274" s="169">
        <v>2368.8518068521871</v>
      </c>
      <c r="AE274" s="168" t="s">
        <v>1259</v>
      </c>
      <c r="AF274" s="169">
        <v>669.68305578462969</v>
      </c>
      <c r="AG274" s="169">
        <v>2106.5015572615739</v>
      </c>
      <c r="AH274" s="169">
        <v>1613.631584056784</v>
      </c>
      <c r="AI274" s="168" t="s">
        <v>21</v>
      </c>
      <c r="AJ274"/>
      <c r="AK274"/>
    </row>
    <row r="275" spans="1:37" hidden="1" x14ac:dyDescent="0.25">
      <c r="A275" s="179" t="b">
        <f>IF(E275&lt;&gt;1,"",NOT(ISNA(VLOOKUP(P275,Mapping!$P:$P,1,FALSE))))</f>
        <v>0</v>
      </c>
      <c r="B275" s="180" t="str">
        <f t="shared" si="3"/>
        <v/>
      </c>
      <c r="E275" s="167">
        <v>1</v>
      </c>
      <c r="F275" s="170" t="s">
        <v>2920</v>
      </c>
      <c r="G275" s="169">
        <v>10891.697888443139</v>
      </c>
      <c r="H275" s="168" t="s">
        <v>6</v>
      </c>
      <c r="I275" s="168" t="s">
        <v>2920</v>
      </c>
      <c r="J275" s="169">
        <v>914.7486060769844</v>
      </c>
      <c r="K275" s="169">
        <v>-160.2057196228474</v>
      </c>
      <c r="L275" s="168" t="s">
        <v>5</v>
      </c>
      <c r="M275" s="168" t="s">
        <v>21</v>
      </c>
      <c r="N275" s="168" t="s">
        <v>2829</v>
      </c>
      <c r="O275" s="168" t="s">
        <v>21</v>
      </c>
      <c r="P275" s="168" t="s">
        <v>2836</v>
      </c>
      <c r="Q275" s="168" t="s">
        <v>2837</v>
      </c>
      <c r="R275" s="168" t="s">
        <v>1259</v>
      </c>
      <c r="S275" s="168" t="s">
        <v>21</v>
      </c>
      <c r="T275" s="168" t="s">
        <v>1259</v>
      </c>
      <c r="U275" s="168" t="s">
        <v>1259</v>
      </c>
      <c r="V275" s="168" t="s">
        <v>2837</v>
      </c>
      <c r="W275" s="168" t="s">
        <v>1259</v>
      </c>
      <c r="X275" s="168" t="s">
        <v>21</v>
      </c>
      <c r="Y275" s="168" t="s">
        <v>1259</v>
      </c>
      <c r="Z275" s="168" t="s">
        <v>21</v>
      </c>
      <c r="AA275" s="168" t="s">
        <v>1259</v>
      </c>
      <c r="AB275" s="168" t="s">
        <v>1259</v>
      </c>
      <c r="AC275" s="168" t="s">
        <v>7561</v>
      </c>
      <c r="AD275" s="169">
        <v>1376.4927854319369</v>
      </c>
      <c r="AE275" s="168" t="s">
        <v>1259</v>
      </c>
      <c r="AF275" s="169">
        <v>389.13953677772952</v>
      </c>
      <c r="AG275" s="169">
        <v>1224.046260591012</v>
      </c>
      <c r="AH275" s="169">
        <v>937.64929801615835</v>
      </c>
      <c r="AI275" s="168" t="s">
        <v>21</v>
      </c>
      <c r="AJ275"/>
      <c r="AK275"/>
    </row>
    <row r="276" spans="1:37" hidden="1" x14ac:dyDescent="0.25">
      <c r="A276" s="179" t="b">
        <f>IF(E276&lt;&gt;1,"",NOT(ISNA(VLOOKUP(P276,Mapping!$P:$P,1,FALSE))))</f>
        <v>0</v>
      </c>
      <c r="B276" s="180" t="str">
        <f t="shared" si="3"/>
        <v/>
      </c>
      <c r="E276" s="167">
        <v>1</v>
      </c>
      <c r="F276" s="170" t="s">
        <v>2920</v>
      </c>
      <c r="G276" s="169">
        <v>34620.173921751448</v>
      </c>
      <c r="H276" s="168" t="s">
        <v>6</v>
      </c>
      <c r="I276" s="168" t="s">
        <v>2920</v>
      </c>
      <c r="J276" s="169">
        <v>2907.6050549168999</v>
      </c>
      <c r="K276" s="169">
        <v>-509.22729710373181</v>
      </c>
      <c r="L276" s="168" t="s">
        <v>5</v>
      </c>
      <c r="M276" s="168" t="s">
        <v>21</v>
      </c>
      <c r="N276" s="168" t="s">
        <v>2829</v>
      </c>
      <c r="O276" s="168" t="s">
        <v>21</v>
      </c>
      <c r="P276" s="168" t="s">
        <v>2836</v>
      </c>
      <c r="Q276" s="168" t="s">
        <v>2837</v>
      </c>
      <c r="R276" s="168" t="s">
        <v>1259</v>
      </c>
      <c r="S276" s="168" t="s">
        <v>21</v>
      </c>
      <c r="T276" s="168" t="s">
        <v>1259</v>
      </c>
      <c r="U276" s="168" t="s">
        <v>1259</v>
      </c>
      <c r="V276" s="168" t="s">
        <v>2837</v>
      </c>
      <c r="W276" s="168" t="s">
        <v>1259</v>
      </c>
      <c r="X276" s="168" t="s">
        <v>21</v>
      </c>
      <c r="Y276" s="168" t="s">
        <v>1259</v>
      </c>
      <c r="Z276" s="168" t="s">
        <v>21</v>
      </c>
      <c r="AA276" s="168" t="s">
        <v>1259</v>
      </c>
      <c r="AB276" s="168" t="s">
        <v>1259</v>
      </c>
      <c r="AC276" s="168" t="s">
        <v>2947</v>
      </c>
      <c r="AD276" s="169">
        <v>4375.2976002257947</v>
      </c>
      <c r="AE276" s="168" t="s">
        <v>1259</v>
      </c>
      <c r="AF276" s="169">
        <v>1236.912608214159</v>
      </c>
      <c r="AG276" s="169">
        <v>3890.7335535715761</v>
      </c>
      <c r="AH276" s="169">
        <v>2980.396822186151</v>
      </c>
      <c r="AI276" s="168" t="s">
        <v>21</v>
      </c>
      <c r="AJ276"/>
      <c r="AK276"/>
    </row>
    <row r="277" spans="1:37" hidden="1" x14ac:dyDescent="0.25">
      <c r="A277" s="179" t="b">
        <f>IF(E277&lt;&gt;1,"",NOT(ISNA(VLOOKUP(P277,Mapping!$P:$P,1,FALSE))))</f>
        <v>0</v>
      </c>
      <c r="B277" s="180" t="str">
        <f t="shared" ref="B277:B340" si="4">IF(AI277="","",VALUE(AI277))</f>
        <v/>
      </c>
      <c r="E277" s="167">
        <v>1</v>
      </c>
      <c r="F277" s="170" t="s">
        <v>2920</v>
      </c>
      <c r="G277" s="169">
        <v>37872.451009173383</v>
      </c>
      <c r="H277" s="168" t="s">
        <v>6</v>
      </c>
      <c r="I277" s="168" t="s">
        <v>2920</v>
      </c>
      <c r="J277" s="169">
        <v>3180.750340690196</v>
      </c>
      <c r="K277" s="169">
        <v>-557.06496176721623</v>
      </c>
      <c r="L277" s="168" t="s">
        <v>5</v>
      </c>
      <c r="M277" s="168" t="s">
        <v>21</v>
      </c>
      <c r="N277" s="168" t="s">
        <v>2829</v>
      </c>
      <c r="O277" s="168" t="s">
        <v>21</v>
      </c>
      <c r="P277" s="168" t="s">
        <v>2836</v>
      </c>
      <c r="Q277" s="168" t="s">
        <v>2837</v>
      </c>
      <c r="R277" s="168" t="s">
        <v>1259</v>
      </c>
      <c r="S277" s="168" t="s">
        <v>21</v>
      </c>
      <c r="T277" s="168" t="s">
        <v>1259</v>
      </c>
      <c r="U277" s="168" t="s">
        <v>1259</v>
      </c>
      <c r="V277" s="168" t="s">
        <v>2837</v>
      </c>
      <c r="W277" s="168" t="s">
        <v>1259</v>
      </c>
      <c r="X277" s="168" t="s">
        <v>21</v>
      </c>
      <c r="Y277" s="168" t="s">
        <v>1259</v>
      </c>
      <c r="Z277" s="168" t="s">
        <v>21</v>
      </c>
      <c r="AA277" s="168" t="s">
        <v>1259</v>
      </c>
      <c r="AB277" s="168" t="s">
        <v>1259</v>
      </c>
      <c r="AC277" s="168" t="s">
        <v>7563</v>
      </c>
      <c r="AD277" s="169">
        <v>4786.3203804125378</v>
      </c>
      <c r="AE277" s="168" t="s">
        <v>1259</v>
      </c>
      <c r="AF277" s="169">
        <v>1353.110249044345</v>
      </c>
      <c r="AG277" s="169">
        <v>4256.2355761247964</v>
      </c>
      <c r="AH277" s="169">
        <v>3260.380288419728</v>
      </c>
      <c r="AI277" s="168" t="s">
        <v>21</v>
      </c>
      <c r="AJ277"/>
      <c r="AK277"/>
    </row>
    <row r="278" spans="1:37" hidden="1" x14ac:dyDescent="0.25">
      <c r="A278" s="179" t="b">
        <f>IF(E278&lt;&gt;1,"",NOT(ISNA(VLOOKUP(P278,Mapping!$P:$P,1,FALSE))))</f>
        <v>0</v>
      </c>
      <c r="B278" s="180" t="str">
        <f t="shared" si="4"/>
        <v/>
      </c>
      <c r="E278" s="167">
        <v>1</v>
      </c>
      <c r="F278" s="170" t="s">
        <v>2920</v>
      </c>
      <c r="G278" s="169">
        <v>16363.80419839639</v>
      </c>
      <c r="H278" s="168" t="s">
        <v>6</v>
      </c>
      <c r="I278" s="168" t="s">
        <v>2920</v>
      </c>
      <c r="J278" s="169">
        <v>1374.328156538638</v>
      </c>
      <c r="K278" s="169">
        <v>-240.69479838888469</v>
      </c>
      <c r="L278" s="168" t="s">
        <v>5</v>
      </c>
      <c r="M278" s="168" t="s">
        <v>21</v>
      </c>
      <c r="N278" s="168" t="s">
        <v>2829</v>
      </c>
      <c r="O278" s="168" t="s">
        <v>21</v>
      </c>
      <c r="P278" s="168" t="s">
        <v>2836</v>
      </c>
      <c r="Q278" s="168" t="s">
        <v>2837</v>
      </c>
      <c r="R278" s="168" t="s">
        <v>1259</v>
      </c>
      <c r="S278" s="168" t="s">
        <v>21</v>
      </c>
      <c r="T278" s="168" t="s">
        <v>1259</v>
      </c>
      <c r="U278" s="168" t="s">
        <v>1259</v>
      </c>
      <c r="V278" s="168" t="s">
        <v>2837</v>
      </c>
      <c r="W278" s="168" t="s">
        <v>1259</v>
      </c>
      <c r="X278" s="168" t="s">
        <v>21</v>
      </c>
      <c r="Y278" s="168" t="s">
        <v>1259</v>
      </c>
      <c r="Z278" s="168" t="s">
        <v>21</v>
      </c>
      <c r="AA278" s="168" t="s">
        <v>1259</v>
      </c>
      <c r="AB278" s="168" t="s">
        <v>1259</v>
      </c>
      <c r="AC278" s="168" t="s">
        <v>2948</v>
      </c>
      <c r="AD278" s="169">
        <v>2068.057584044243</v>
      </c>
      <c r="AE278" s="168" t="s">
        <v>1259</v>
      </c>
      <c r="AF278" s="169">
        <v>584.6474306308246</v>
      </c>
      <c r="AG278" s="169">
        <v>1839.020283453136</v>
      </c>
      <c r="AH278" s="169">
        <v>1408.734402721615</v>
      </c>
      <c r="AI278" s="168" t="s">
        <v>21</v>
      </c>
      <c r="AJ278"/>
      <c r="AK278"/>
    </row>
    <row r="279" spans="1:37" hidden="1" x14ac:dyDescent="0.25">
      <c r="A279" s="179" t="b">
        <f>IF(E279&lt;&gt;1,"",NOT(ISNA(VLOOKUP(P279,Mapping!$P:$P,1,FALSE))))</f>
        <v>0</v>
      </c>
      <c r="B279" s="180" t="str">
        <f t="shared" si="4"/>
        <v/>
      </c>
      <c r="E279" s="167">
        <v>1</v>
      </c>
      <c r="F279" s="170" t="s">
        <v>402</v>
      </c>
      <c r="G279" s="169">
        <v>653.39928065746676</v>
      </c>
      <c r="H279" s="168" t="s">
        <v>6</v>
      </c>
      <c r="I279" s="168" t="s">
        <v>402</v>
      </c>
      <c r="J279" s="169">
        <v>54.819329146045511</v>
      </c>
      <c r="K279" s="169">
        <v>-9.796399632574909</v>
      </c>
      <c r="L279" s="168" t="s">
        <v>5</v>
      </c>
      <c r="M279" s="168" t="s">
        <v>21</v>
      </c>
      <c r="N279" s="168" t="s">
        <v>2829</v>
      </c>
      <c r="O279" s="168" t="s">
        <v>21</v>
      </c>
      <c r="P279" s="168" t="s">
        <v>2831</v>
      </c>
      <c r="Q279" s="168" t="s">
        <v>2832</v>
      </c>
      <c r="R279" s="168" t="s">
        <v>1259</v>
      </c>
      <c r="S279" s="168" t="s">
        <v>21</v>
      </c>
      <c r="T279" s="168" t="s">
        <v>1259</v>
      </c>
      <c r="U279" s="168" t="s">
        <v>1259</v>
      </c>
      <c r="V279" s="168" t="s">
        <v>2832</v>
      </c>
      <c r="W279" s="168" t="s">
        <v>1259</v>
      </c>
      <c r="X279" s="168" t="s">
        <v>21</v>
      </c>
      <c r="Y279" s="168" t="s">
        <v>1259</v>
      </c>
      <c r="Z279" s="168" t="s">
        <v>21</v>
      </c>
      <c r="AA279" s="168" t="s">
        <v>1259</v>
      </c>
      <c r="AB279" s="168" t="s">
        <v>1259</v>
      </c>
      <c r="AC279" s="168" t="s">
        <v>7661</v>
      </c>
      <c r="AD279" s="169">
        <v>83.188200422300412</v>
      </c>
      <c r="AE279" s="168" t="s">
        <v>1259</v>
      </c>
      <c r="AF279" s="169">
        <v>22.74918085308002</v>
      </c>
      <c r="AG279" s="169">
        <v>71.864245434000281</v>
      </c>
      <c r="AH279" s="169">
        <v>56.143649656436757</v>
      </c>
      <c r="AI279" s="168" t="s">
        <v>21</v>
      </c>
      <c r="AJ279"/>
      <c r="AK279"/>
    </row>
    <row r="280" spans="1:37" hidden="1" x14ac:dyDescent="0.25">
      <c r="A280" s="179" t="b">
        <f>IF(E280&lt;&gt;1,"",NOT(ISNA(VLOOKUP(P280,Mapping!$P:$P,1,FALSE))))</f>
        <v>0</v>
      </c>
      <c r="B280" s="180" t="str">
        <f t="shared" si="4"/>
        <v/>
      </c>
      <c r="E280" s="167">
        <v>1</v>
      </c>
      <c r="F280" s="170" t="s">
        <v>402</v>
      </c>
      <c r="G280" s="169">
        <v>5465.1072830219746</v>
      </c>
      <c r="H280" s="168" t="s">
        <v>6</v>
      </c>
      <c r="I280" s="168" t="s">
        <v>402</v>
      </c>
      <c r="J280" s="169">
        <v>458.51522007335842</v>
      </c>
      <c r="K280" s="169">
        <v>-81.938221489174595</v>
      </c>
      <c r="L280" s="168" t="s">
        <v>5</v>
      </c>
      <c r="M280" s="168" t="s">
        <v>21</v>
      </c>
      <c r="N280" s="168" t="s">
        <v>2829</v>
      </c>
      <c r="O280" s="168" t="s">
        <v>21</v>
      </c>
      <c r="P280" s="168" t="s">
        <v>2831</v>
      </c>
      <c r="Q280" s="168" t="s">
        <v>2832</v>
      </c>
      <c r="R280" s="168" t="s">
        <v>1259</v>
      </c>
      <c r="S280" s="168" t="s">
        <v>21</v>
      </c>
      <c r="T280" s="168" t="s">
        <v>1259</v>
      </c>
      <c r="U280" s="168" t="s">
        <v>1259</v>
      </c>
      <c r="V280" s="168" t="s">
        <v>2832</v>
      </c>
      <c r="W280" s="168" t="s">
        <v>1259</v>
      </c>
      <c r="X280" s="168" t="s">
        <v>21</v>
      </c>
      <c r="Y280" s="168" t="s">
        <v>1259</v>
      </c>
      <c r="Z280" s="168" t="s">
        <v>21</v>
      </c>
      <c r="AA280" s="168" t="s">
        <v>1259</v>
      </c>
      <c r="AB280" s="168" t="s">
        <v>1259</v>
      </c>
      <c r="AC280" s="168" t="s">
        <v>12711</v>
      </c>
      <c r="AD280" s="169">
        <v>695.79574610480756</v>
      </c>
      <c r="AE280" s="168" t="s">
        <v>1259</v>
      </c>
      <c r="AF280" s="169">
        <v>190.27678426252811</v>
      </c>
      <c r="AG280" s="169">
        <v>601.0808746453522</v>
      </c>
      <c r="AH280" s="169">
        <v>469.59199025148342</v>
      </c>
      <c r="AI280" s="168" t="s">
        <v>21</v>
      </c>
      <c r="AJ280"/>
      <c r="AK280"/>
    </row>
    <row r="281" spans="1:37" hidden="1" x14ac:dyDescent="0.25">
      <c r="A281" s="179" t="b">
        <f>IF(E281&lt;&gt;1,"",NOT(ISNA(VLOOKUP(P281,Mapping!$P:$P,1,FALSE))))</f>
        <v>0</v>
      </c>
      <c r="B281" s="180" t="str">
        <f t="shared" si="4"/>
        <v/>
      </c>
      <c r="E281" s="167">
        <v>1</v>
      </c>
      <c r="F281" s="170" t="s">
        <v>402</v>
      </c>
      <c r="G281" s="169">
        <v>8188.68867960237</v>
      </c>
      <c r="H281" s="168" t="s">
        <v>6</v>
      </c>
      <c r="I281" s="168" t="s">
        <v>402</v>
      </c>
      <c r="J281" s="169">
        <v>687.02007071376977</v>
      </c>
      <c r="K281" s="169">
        <v>-122.77281158223479</v>
      </c>
      <c r="L281" s="168" t="s">
        <v>5</v>
      </c>
      <c r="M281" s="168" t="s">
        <v>21</v>
      </c>
      <c r="N281" s="168" t="s">
        <v>2829</v>
      </c>
      <c r="O281" s="168" t="s">
        <v>21</v>
      </c>
      <c r="P281" s="168" t="s">
        <v>2831</v>
      </c>
      <c r="Q281" s="168" t="s">
        <v>2832</v>
      </c>
      <c r="R281" s="168" t="s">
        <v>1259</v>
      </c>
      <c r="S281" s="168" t="s">
        <v>21</v>
      </c>
      <c r="T281" s="168" t="s">
        <v>1259</v>
      </c>
      <c r="U281" s="168" t="s">
        <v>1259</v>
      </c>
      <c r="V281" s="168" t="s">
        <v>2832</v>
      </c>
      <c r="W281" s="168" t="s">
        <v>1259</v>
      </c>
      <c r="X281" s="168" t="s">
        <v>21</v>
      </c>
      <c r="Y281" s="168" t="s">
        <v>1259</v>
      </c>
      <c r="Z281" s="168" t="s">
        <v>21</v>
      </c>
      <c r="AA281" s="168" t="s">
        <v>1259</v>
      </c>
      <c r="AB281" s="168" t="s">
        <v>1259</v>
      </c>
      <c r="AC281" s="168" t="s">
        <v>7603</v>
      </c>
      <c r="AD281" s="169">
        <v>1042.551308579865</v>
      </c>
      <c r="AE281" s="168" t="s">
        <v>1259</v>
      </c>
      <c r="AF281" s="169">
        <v>285.1027927891173</v>
      </c>
      <c r="AG281" s="169">
        <v>900.6344978853158</v>
      </c>
      <c r="AH281" s="169">
        <v>703.61704088596707</v>
      </c>
      <c r="AI281" s="168" t="s">
        <v>21</v>
      </c>
      <c r="AJ281"/>
      <c r="AK281"/>
    </row>
    <row r="282" spans="1:37" hidden="1" x14ac:dyDescent="0.25">
      <c r="A282" s="179" t="b">
        <f>IF(E282&lt;&gt;1,"",NOT(ISNA(VLOOKUP(P282,Mapping!$P:$P,1,FALSE))))</f>
        <v>0</v>
      </c>
      <c r="B282" s="180" t="str">
        <f t="shared" si="4"/>
        <v/>
      </c>
      <c r="E282" s="167">
        <v>1</v>
      </c>
      <c r="F282" s="170" t="s">
        <v>402</v>
      </c>
      <c r="G282" s="169">
        <v>1222.4832265035891</v>
      </c>
      <c r="H282" s="168" t="s">
        <v>6</v>
      </c>
      <c r="I282" s="168" t="s">
        <v>402</v>
      </c>
      <c r="J282" s="169">
        <v>102.5647140318048</v>
      </c>
      <c r="K282" s="169">
        <v>-18.328661486890919</v>
      </c>
      <c r="L282" s="168" t="s">
        <v>5</v>
      </c>
      <c r="M282" s="168" t="s">
        <v>21</v>
      </c>
      <c r="N282" s="168" t="s">
        <v>2829</v>
      </c>
      <c r="O282" s="168" t="s">
        <v>21</v>
      </c>
      <c r="P282" s="168" t="s">
        <v>2831</v>
      </c>
      <c r="Q282" s="168" t="s">
        <v>2832</v>
      </c>
      <c r="R282" s="168" t="s">
        <v>1259</v>
      </c>
      <c r="S282" s="168" t="s">
        <v>21</v>
      </c>
      <c r="T282" s="168" t="s">
        <v>1259</v>
      </c>
      <c r="U282" s="168" t="s">
        <v>1259</v>
      </c>
      <c r="V282" s="168" t="s">
        <v>2832</v>
      </c>
      <c r="W282" s="168" t="s">
        <v>1259</v>
      </c>
      <c r="X282" s="168" t="s">
        <v>21</v>
      </c>
      <c r="Y282" s="168" t="s">
        <v>1259</v>
      </c>
      <c r="Z282" s="168" t="s">
        <v>21</v>
      </c>
      <c r="AA282" s="168" t="s">
        <v>1259</v>
      </c>
      <c r="AB282" s="168" t="s">
        <v>1259</v>
      </c>
      <c r="AC282" s="168" t="s">
        <v>7599</v>
      </c>
      <c r="AD282" s="169">
        <v>155.64170740584819</v>
      </c>
      <c r="AE282" s="168" t="s">
        <v>1259</v>
      </c>
      <c r="AF282" s="169">
        <v>42.562783328447267</v>
      </c>
      <c r="AG282" s="169">
        <v>134.45505256755541</v>
      </c>
      <c r="AH282" s="169">
        <v>105.0424633321086</v>
      </c>
      <c r="AI282" s="168" t="s">
        <v>21</v>
      </c>
      <c r="AJ282"/>
      <c r="AK282"/>
    </row>
    <row r="283" spans="1:37" hidden="1" x14ac:dyDescent="0.25">
      <c r="A283" s="179" t="b">
        <f>IF(E283&lt;&gt;1,"",NOT(ISNA(VLOOKUP(P283,Mapping!$P:$P,1,FALSE))))</f>
        <v>0</v>
      </c>
      <c r="B283" s="180" t="str">
        <f t="shared" si="4"/>
        <v/>
      </c>
      <c r="E283" s="167">
        <v>1</v>
      </c>
      <c r="F283" s="170" t="s">
        <v>402</v>
      </c>
      <c r="G283" s="169">
        <v>9548.6968126745687</v>
      </c>
      <c r="H283" s="168" t="s">
        <v>6</v>
      </c>
      <c r="I283" s="168" t="s">
        <v>402</v>
      </c>
      <c r="J283" s="169">
        <v>801.12294118703721</v>
      </c>
      <c r="K283" s="169">
        <v>-143.16338067150789</v>
      </c>
      <c r="L283" s="168" t="s">
        <v>5</v>
      </c>
      <c r="M283" s="168" t="s">
        <v>21</v>
      </c>
      <c r="N283" s="168" t="s">
        <v>2829</v>
      </c>
      <c r="O283" s="168" t="s">
        <v>21</v>
      </c>
      <c r="P283" s="168" t="s">
        <v>2831</v>
      </c>
      <c r="Q283" s="168" t="s">
        <v>2832</v>
      </c>
      <c r="R283" s="168" t="s">
        <v>1259</v>
      </c>
      <c r="S283" s="168" t="s">
        <v>21</v>
      </c>
      <c r="T283" s="168" t="s">
        <v>1259</v>
      </c>
      <c r="U283" s="168" t="s">
        <v>1259</v>
      </c>
      <c r="V283" s="168" t="s">
        <v>2832</v>
      </c>
      <c r="W283" s="168" t="s">
        <v>1259</v>
      </c>
      <c r="X283" s="168" t="s">
        <v>21</v>
      </c>
      <c r="Y283" s="168" t="s">
        <v>1259</v>
      </c>
      <c r="Z283" s="168" t="s">
        <v>21</v>
      </c>
      <c r="AA283" s="168" t="s">
        <v>1259</v>
      </c>
      <c r="AB283" s="168" t="s">
        <v>1259</v>
      </c>
      <c r="AC283" s="168" t="s">
        <v>12119</v>
      </c>
      <c r="AD283" s="169">
        <v>1215.7021406960689</v>
      </c>
      <c r="AE283" s="168" t="s">
        <v>1259</v>
      </c>
      <c r="AF283" s="169">
        <v>332.45373408459449</v>
      </c>
      <c r="AG283" s="169">
        <v>1050.2152537272759</v>
      </c>
      <c r="AH283" s="169">
        <v>820.47639842348872</v>
      </c>
      <c r="AI283" s="168" t="s">
        <v>21</v>
      </c>
      <c r="AJ283"/>
      <c r="AK283"/>
    </row>
    <row r="284" spans="1:37" hidden="1" x14ac:dyDescent="0.25">
      <c r="A284" s="179" t="b">
        <f>IF(E284&lt;&gt;1,"",NOT(ISNA(VLOOKUP(P284,Mapping!$P:$P,1,FALSE))))</f>
        <v>0</v>
      </c>
      <c r="B284" s="180" t="str">
        <f t="shared" si="4"/>
        <v/>
      </c>
      <c r="E284" s="167">
        <v>1</v>
      </c>
      <c r="F284" s="170" t="s">
        <v>402</v>
      </c>
      <c r="G284" s="169">
        <v>301991.91977393592</v>
      </c>
      <c r="H284" s="168" t="s">
        <v>6</v>
      </c>
      <c r="I284" s="168" t="s">
        <v>402</v>
      </c>
      <c r="J284" s="169">
        <v>25336.71973571126</v>
      </c>
      <c r="K284" s="169">
        <v>-4527.7575588040536</v>
      </c>
      <c r="L284" s="168" t="s">
        <v>5</v>
      </c>
      <c r="M284" s="168" t="s">
        <v>21</v>
      </c>
      <c r="N284" s="168" t="s">
        <v>2829</v>
      </c>
      <c r="O284" s="168" t="s">
        <v>21</v>
      </c>
      <c r="P284" s="168" t="s">
        <v>2831</v>
      </c>
      <c r="Q284" s="168" t="s">
        <v>2832</v>
      </c>
      <c r="R284" s="168" t="s">
        <v>1259</v>
      </c>
      <c r="S284" s="168" t="s">
        <v>21</v>
      </c>
      <c r="T284" s="168" t="s">
        <v>1259</v>
      </c>
      <c r="U284" s="168" t="s">
        <v>1259</v>
      </c>
      <c r="V284" s="168" t="s">
        <v>2832</v>
      </c>
      <c r="W284" s="168" t="s">
        <v>1259</v>
      </c>
      <c r="X284" s="168" t="s">
        <v>21</v>
      </c>
      <c r="Y284" s="168" t="s">
        <v>1259</v>
      </c>
      <c r="Z284" s="168" t="s">
        <v>21</v>
      </c>
      <c r="AA284" s="168" t="s">
        <v>1259</v>
      </c>
      <c r="AB284" s="168" t="s">
        <v>1259</v>
      </c>
      <c r="AC284" s="168" t="s">
        <v>12532</v>
      </c>
      <c r="AD284" s="169">
        <v>38448.411395235853</v>
      </c>
      <c r="AE284" s="168" t="s">
        <v>1259</v>
      </c>
      <c r="AF284" s="169">
        <v>10514.35011099686</v>
      </c>
      <c r="AG284" s="169">
        <v>33214.639324184041</v>
      </c>
      <c r="AH284" s="169">
        <v>25948.80197266542</v>
      </c>
      <c r="AI284" s="168" t="s">
        <v>21</v>
      </c>
      <c r="AJ284"/>
      <c r="AK284"/>
    </row>
    <row r="285" spans="1:37" hidden="1" x14ac:dyDescent="0.25">
      <c r="A285" s="179" t="b">
        <f>IF(E285&lt;&gt;1,"",NOT(ISNA(VLOOKUP(P285,Mapping!$P:$P,1,FALSE))))</f>
        <v>0</v>
      </c>
      <c r="B285" s="180" t="str">
        <f t="shared" si="4"/>
        <v/>
      </c>
      <c r="E285" s="167">
        <v>1</v>
      </c>
      <c r="F285" s="170" t="s">
        <v>402</v>
      </c>
      <c r="G285" s="169">
        <v>668.38768319880671</v>
      </c>
      <c r="H285" s="168" t="s">
        <v>6</v>
      </c>
      <c r="I285" s="168" t="s">
        <v>402</v>
      </c>
      <c r="J285" s="169">
        <v>56.076836150736952</v>
      </c>
      <c r="K285" s="169">
        <v>-10.02112038984467</v>
      </c>
      <c r="L285" s="168" t="s">
        <v>5</v>
      </c>
      <c r="M285" s="168" t="s">
        <v>21</v>
      </c>
      <c r="N285" s="168" t="s">
        <v>2829</v>
      </c>
      <c r="O285" s="168" t="s">
        <v>21</v>
      </c>
      <c r="P285" s="168" t="s">
        <v>2831</v>
      </c>
      <c r="Q285" s="168" t="s">
        <v>2832</v>
      </c>
      <c r="R285" s="168" t="s">
        <v>1259</v>
      </c>
      <c r="S285" s="168" t="s">
        <v>21</v>
      </c>
      <c r="T285" s="168" t="s">
        <v>1259</v>
      </c>
      <c r="U285" s="168" t="s">
        <v>1259</v>
      </c>
      <c r="V285" s="168" t="s">
        <v>2832</v>
      </c>
      <c r="W285" s="168" t="s">
        <v>1259</v>
      </c>
      <c r="X285" s="168" t="s">
        <v>21</v>
      </c>
      <c r="Y285" s="168" t="s">
        <v>1259</v>
      </c>
      <c r="Z285" s="168" t="s">
        <v>21</v>
      </c>
      <c r="AA285" s="168" t="s">
        <v>1259</v>
      </c>
      <c r="AB285" s="168" t="s">
        <v>1259</v>
      </c>
      <c r="AC285" s="168" t="s">
        <v>7564</v>
      </c>
      <c r="AD285" s="169">
        <v>85.096464284122476</v>
      </c>
      <c r="AE285" s="168" t="s">
        <v>1259</v>
      </c>
      <c r="AF285" s="169">
        <v>23.27102697413579</v>
      </c>
      <c r="AG285" s="169">
        <v>73.512747767536098</v>
      </c>
      <c r="AH285" s="169">
        <v>57.431535404250887</v>
      </c>
      <c r="AI285" s="168" t="s">
        <v>21</v>
      </c>
      <c r="AJ285"/>
      <c r="AK285"/>
    </row>
    <row r="286" spans="1:37" hidden="1" x14ac:dyDescent="0.25">
      <c r="A286" s="179" t="b">
        <f>IF(E286&lt;&gt;1,"",NOT(ISNA(VLOOKUP(P286,Mapping!$P:$P,1,FALSE))))</f>
        <v>0</v>
      </c>
      <c r="B286" s="180" t="str">
        <f t="shared" si="4"/>
        <v/>
      </c>
      <c r="E286" s="167">
        <v>1</v>
      </c>
      <c r="F286" s="170" t="s">
        <v>402</v>
      </c>
      <c r="G286" s="169">
        <v>2388.6076826981162</v>
      </c>
      <c r="H286" s="168" t="s">
        <v>6</v>
      </c>
      <c r="I286" s="168" t="s">
        <v>402</v>
      </c>
      <c r="J286" s="169">
        <v>200.40100231950711</v>
      </c>
      <c r="K286" s="169">
        <v>-35.812337291837821</v>
      </c>
      <c r="L286" s="168" t="s">
        <v>5</v>
      </c>
      <c r="M286" s="168" t="s">
        <v>21</v>
      </c>
      <c r="N286" s="168" t="s">
        <v>2829</v>
      </c>
      <c r="O286" s="168" t="s">
        <v>21</v>
      </c>
      <c r="P286" s="168" t="s">
        <v>2831</v>
      </c>
      <c r="Q286" s="168" t="s">
        <v>2832</v>
      </c>
      <c r="R286" s="168" t="s">
        <v>1259</v>
      </c>
      <c r="S286" s="168" t="s">
        <v>21</v>
      </c>
      <c r="T286" s="168" t="s">
        <v>1259</v>
      </c>
      <c r="U286" s="168" t="s">
        <v>1259</v>
      </c>
      <c r="V286" s="168" t="s">
        <v>2832</v>
      </c>
      <c r="W286" s="168" t="s">
        <v>1259</v>
      </c>
      <c r="X286" s="168" t="s">
        <v>21</v>
      </c>
      <c r="Y286" s="168" t="s">
        <v>1259</v>
      </c>
      <c r="Z286" s="168" t="s">
        <v>21</v>
      </c>
      <c r="AA286" s="168" t="s">
        <v>1259</v>
      </c>
      <c r="AB286" s="168" t="s">
        <v>1259</v>
      </c>
      <c r="AC286" s="168" t="s">
        <v>7604</v>
      </c>
      <c r="AD286" s="169">
        <v>304.10804009241701</v>
      </c>
      <c r="AE286" s="168" t="s">
        <v>1259</v>
      </c>
      <c r="AF286" s="169">
        <v>83.163342491100593</v>
      </c>
      <c r="AG286" s="169">
        <v>262.71147495331161</v>
      </c>
      <c r="AH286" s="169">
        <v>205.24227202873041</v>
      </c>
      <c r="AI286" s="168" t="s">
        <v>21</v>
      </c>
      <c r="AJ286"/>
      <c r="AK286"/>
    </row>
    <row r="287" spans="1:37" hidden="1" x14ac:dyDescent="0.25">
      <c r="A287" s="179" t="b">
        <f>IF(E287&lt;&gt;1,"",NOT(ISNA(VLOOKUP(P287,Mapping!$P:$P,1,FALSE))))</f>
        <v>0</v>
      </c>
      <c r="B287" s="180" t="str">
        <f t="shared" si="4"/>
        <v/>
      </c>
      <c r="E287" s="167">
        <v>1</v>
      </c>
      <c r="F287" s="170" t="s">
        <v>402</v>
      </c>
      <c r="G287" s="169">
        <v>1485.931511013664</v>
      </c>
      <c r="H287" s="168" t="s">
        <v>6</v>
      </c>
      <c r="I287" s="168" t="s">
        <v>402</v>
      </c>
      <c r="J287" s="169">
        <v>124.6676741192216</v>
      </c>
      <c r="K287" s="169">
        <v>-22.27853525317374</v>
      </c>
      <c r="L287" s="168" t="s">
        <v>5</v>
      </c>
      <c r="M287" s="168" t="s">
        <v>21</v>
      </c>
      <c r="N287" s="168" t="s">
        <v>2829</v>
      </c>
      <c r="O287" s="168" t="s">
        <v>21</v>
      </c>
      <c r="P287" s="168" t="s">
        <v>2831</v>
      </c>
      <c r="Q287" s="168" t="s">
        <v>2832</v>
      </c>
      <c r="R287" s="168" t="s">
        <v>1259</v>
      </c>
      <c r="S287" s="168" t="s">
        <v>21</v>
      </c>
      <c r="T287" s="168" t="s">
        <v>1259</v>
      </c>
      <c r="U287" s="168" t="s">
        <v>1259</v>
      </c>
      <c r="V287" s="168" t="s">
        <v>2832</v>
      </c>
      <c r="W287" s="168" t="s">
        <v>1259</v>
      </c>
      <c r="X287" s="168" t="s">
        <v>21</v>
      </c>
      <c r="Y287" s="168" t="s">
        <v>1259</v>
      </c>
      <c r="Z287" s="168" t="s">
        <v>21</v>
      </c>
      <c r="AA287" s="168" t="s">
        <v>1259</v>
      </c>
      <c r="AB287" s="168" t="s">
        <v>1259</v>
      </c>
      <c r="AC287" s="168" t="s">
        <v>7657</v>
      </c>
      <c r="AD287" s="169">
        <v>189.1828962952564</v>
      </c>
      <c r="AE287" s="168" t="s">
        <v>1259</v>
      </c>
      <c r="AF287" s="169">
        <v>51.735172780304083</v>
      </c>
      <c r="AG287" s="169">
        <v>163.43046276107131</v>
      </c>
      <c r="AH287" s="169">
        <v>127.6793847765889</v>
      </c>
      <c r="AI287" s="168" t="s">
        <v>21</v>
      </c>
      <c r="AJ287"/>
      <c r="AK287"/>
    </row>
    <row r="288" spans="1:37" hidden="1" x14ac:dyDescent="0.25">
      <c r="A288" s="179" t="b">
        <f>IF(E288&lt;&gt;1,"",NOT(ISNA(VLOOKUP(P288,Mapping!$P:$P,1,FALSE))))</f>
        <v>0</v>
      </c>
      <c r="B288" s="180" t="str">
        <f t="shared" si="4"/>
        <v/>
      </c>
      <c r="E288" s="167">
        <v>1</v>
      </c>
      <c r="F288" s="170" t="s">
        <v>402</v>
      </c>
      <c r="G288" s="169">
        <v>1178.721250401718</v>
      </c>
      <c r="H288" s="168" t="s">
        <v>6</v>
      </c>
      <c r="I288" s="168" t="s">
        <v>402</v>
      </c>
      <c r="J288" s="169">
        <v>98.893142539415138</v>
      </c>
      <c r="K288" s="169">
        <v>-17.672539236230119</v>
      </c>
      <c r="L288" s="168" t="s">
        <v>5</v>
      </c>
      <c r="M288" s="168" t="s">
        <v>21</v>
      </c>
      <c r="N288" s="168" t="s">
        <v>2829</v>
      </c>
      <c r="O288" s="168" t="s">
        <v>21</v>
      </c>
      <c r="P288" s="168" t="s">
        <v>2831</v>
      </c>
      <c r="Q288" s="168" t="s">
        <v>2832</v>
      </c>
      <c r="R288" s="168" t="s">
        <v>1259</v>
      </c>
      <c r="S288" s="168" t="s">
        <v>21</v>
      </c>
      <c r="T288" s="168" t="s">
        <v>1259</v>
      </c>
      <c r="U288" s="168" t="s">
        <v>1259</v>
      </c>
      <c r="V288" s="168" t="s">
        <v>2832</v>
      </c>
      <c r="W288" s="168" t="s">
        <v>1259</v>
      </c>
      <c r="X288" s="168" t="s">
        <v>21</v>
      </c>
      <c r="Y288" s="168" t="s">
        <v>1259</v>
      </c>
      <c r="Z288" s="168" t="s">
        <v>21</v>
      </c>
      <c r="AA288" s="168" t="s">
        <v>1259</v>
      </c>
      <c r="AB288" s="168" t="s">
        <v>1259</v>
      </c>
      <c r="AC288" s="168" t="s">
        <v>7610</v>
      </c>
      <c r="AD288" s="169">
        <v>150.0701064772777</v>
      </c>
      <c r="AE288" s="168" t="s">
        <v>1259</v>
      </c>
      <c r="AF288" s="169">
        <v>41.039137468555957</v>
      </c>
      <c r="AG288" s="169">
        <v>129.64188321711279</v>
      </c>
      <c r="AH288" s="169">
        <v>101.28219433997771</v>
      </c>
      <c r="AI288" s="168" t="s">
        <v>21</v>
      </c>
      <c r="AJ288"/>
      <c r="AK288"/>
    </row>
    <row r="289" spans="1:37" hidden="1" x14ac:dyDescent="0.25">
      <c r="A289" s="179" t="b">
        <f>IF(E289&lt;&gt;1,"",NOT(ISNA(VLOOKUP(P289,Mapping!$P:$P,1,FALSE))))</f>
        <v>0</v>
      </c>
      <c r="B289" s="180" t="str">
        <f t="shared" si="4"/>
        <v/>
      </c>
      <c r="E289" s="167">
        <v>1</v>
      </c>
      <c r="F289" s="170" t="s">
        <v>402</v>
      </c>
      <c r="G289" s="169">
        <v>4444.4401486161523</v>
      </c>
      <c r="H289" s="168" t="s">
        <v>6</v>
      </c>
      <c r="I289" s="168" t="s">
        <v>402</v>
      </c>
      <c r="J289" s="169">
        <v>372.88260729600239</v>
      </c>
      <c r="K289" s="169">
        <v>-66.635383796403673</v>
      </c>
      <c r="L289" s="168" t="s">
        <v>5</v>
      </c>
      <c r="M289" s="168" t="s">
        <v>21</v>
      </c>
      <c r="N289" s="168" t="s">
        <v>2829</v>
      </c>
      <c r="O289" s="168" t="s">
        <v>21</v>
      </c>
      <c r="P289" s="168" t="s">
        <v>2831</v>
      </c>
      <c r="Q289" s="168" t="s">
        <v>2832</v>
      </c>
      <c r="R289" s="168" t="s">
        <v>1259</v>
      </c>
      <c r="S289" s="168" t="s">
        <v>21</v>
      </c>
      <c r="T289" s="168" t="s">
        <v>1259</v>
      </c>
      <c r="U289" s="168" t="s">
        <v>1259</v>
      </c>
      <c r="V289" s="168" t="s">
        <v>2832</v>
      </c>
      <c r="W289" s="168" t="s">
        <v>1259</v>
      </c>
      <c r="X289" s="168" t="s">
        <v>21</v>
      </c>
      <c r="Y289" s="168" t="s">
        <v>1259</v>
      </c>
      <c r="Z289" s="168" t="s">
        <v>21</v>
      </c>
      <c r="AA289" s="168" t="s">
        <v>1259</v>
      </c>
      <c r="AB289" s="168" t="s">
        <v>1259</v>
      </c>
      <c r="AC289" s="168" t="s">
        <v>7650</v>
      </c>
      <c r="AD289" s="169">
        <v>565.84846171849722</v>
      </c>
      <c r="AE289" s="168" t="s">
        <v>1259</v>
      </c>
      <c r="AF289" s="169">
        <v>154.7405632736882</v>
      </c>
      <c r="AG289" s="169">
        <v>488.82260374619909</v>
      </c>
      <c r="AH289" s="169">
        <v>381.89067238003008</v>
      </c>
      <c r="AI289" s="168" t="s">
        <v>21</v>
      </c>
      <c r="AJ289"/>
      <c r="AK289"/>
    </row>
    <row r="290" spans="1:37" hidden="1" x14ac:dyDescent="0.25">
      <c r="A290" s="179" t="b">
        <f>IF(E290&lt;&gt;1,"",NOT(ISNA(VLOOKUP(P290,Mapping!$P:$P,1,FALSE))))</f>
        <v>0</v>
      </c>
      <c r="B290" s="180" t="str">
        <f t="shared" si="4"/>
        <v/>
      </c>
      <c r="E290" s="167">
        <v>1</v>
      </c>
      <c r="F290" s="170" t="s">
        <v>402</v>
      </c>
      <c r="G290" s="169">
        <v>615.32665854304196</v>
      </c>
      <c r="H290" s="168" t="s">
        <v>6</v>
      </c>
      <c r="I290" s="168" t="s">
        <v>402</v>
      </c>
      <c r="J290" s="169">
        <v>51.625086873474437</v>
      </c>
      <c r="K290" s="169">
        <v>-9.2255777288262291</v>
      </c>
      <c r="L290" s="168" t="s">
        <v>5</v>
      </c>
      <c r="M290" s="168" t="s">
        <v>21</v>
      </c>
      <c r="N290" s="168" t="s">
        <v>2829</v>
      </c>
      <c r="O290" s="168" t="s">
        <v>21</v>
      </c>
      <c r="P290" s="168" t="s">
        <v>2831</v>
      </c>
      <c r="Q290" s="168" t="s">
        <v>2832</v>
      </c>
      <c r="R290" s="168" t="s">
        <v>1259</v>
      </c>
      <c r="S290" s="168" t="s">
        <v>21</v>
      </c>
      <c r="T290" s="168" t="s">
        <v>1259</v>
      </c>
      <c r="U290" s="168" t="s">
        <v>1259</v>
      </c>
      <c r="V290" s="168" t="s">
        <v>2832</v>
      </c>
      <c r="W290" s="168" t="s">
        <v>1259</v>
      </c>
      <c r="X290" s="168" t="s">
        <v>21</v>
      </c>
      <c r="Y290" s="168" t="s">
        <v>1259</v>
      </c>
      <c r="Z290" s="168" t="s">
        <v>21</v>
      </c>
      <c r="AA290" s="168" t="s">
        <v>1259</v>
      </c>
      <c r="AB290" s="168" t="s">
        <v>1259</v>
      </c>
      <c r="AC290" s="168" t="s">
        <v>7654</v>
      </c>
      <c r="AD290" s="169">
        <v>78.340945439297769</v>
      </c>
      <c r="AE290" s="168" t="s">
        <v>1259</v>
      </c>
      <c r="AF290" s="169">
        <v>21.423619298802691</v>
      </c>
      <c r="AG290" s="169">
        <v>67.67682077507834</v>
      </c>
      <c r="AH290" s="169">
        <v>52.872241161246393</v>
      </c>
      <c r="AI290" s="168" t="s">
        <v>21</v>
      </c>
      <c r="AJ290"/>
      <c r="AK290"/>
    </row>
    <row r="291" spans="1:37" hidden="1" x14ac:dyDescent="0.25">
      <c r="A291" s="179" t="b">
        <f>IF(E291&lt;&gt;1,"",NOT(ISNA(VLOOKUP(P291,Mapping!$P:$P,1,FALSE))))</f>
        <v>0</v>
      </c>
      <c r="B291" s="180" t="str">
        <f t="shared" si="4"/>
        <v/>
      </c>
      <c r="E291" s="167">
        <v>1</v>
      </c>
      <c r="F291" s="170" t="s">
        <v>402</v>
      </c>
      <c r="G291" s="169">
        <v>1091.434973560376</v>
      </c>
      <c r="H291" s="168" t="s">
        <v>6</v>
      </c>
      <c r="I291" s="168" t="s">
        <v>402</v>
      </c>
      <c r="J291" s="169">
        <v>91.569940200894564</v>
      </c>
      <c r="K291" s="169">
        <v>-16.363858195876141</v>
      </c>
      <c r="L291" s="168" t="s">
        <v>5</v>
      </c>
      <c r="M291" s="168" t="s">
        <v>21</v>
      </c>
      <c r="N291" s="168" t="s">
        <v>2829</v>
      </c>
      <c r="O291" s="168" t="s">
        <v>21</v>
      </c>
      <c r="P291" s="168" t="s">
        <v>2831</v>
      </c>
      <c r="Q291" s="168" t="s">
        <v>2832</v>
      </c>
      <c r="R291" s="168" t="s">
        <v>1259</v>
      </c>
      <c r="S291" s="168" t="s">
        <v>21</v>
      </c>
      <c r="T291" s="168" t="s">
        <v>1259</v>
      </c>
      <c r="U291" s="168" t="s">
        <v>1259</v>
      </c>
      <c r="V291" s="168" t="s">
        <v>2832</v>
      </c>
      <c r="W291" s="168" t="s">
        <v>1259</v>
      </c>
      <c r="X291" s="168" t="s">
        <v>21</v>
      </c>
      <c r="Y291" s="168" t="s">
        <v>1259</v>
      </c>
      <c r="Z291" s="168" t="s">
        <v>21</v>
      </c>
      <c r="AA291" s="168" t="s">
        <v>1259</v>
      </c>
      <c r="AB291" s="168" t="s">
        <v>1259</v>
      </c>
      <c r="AC291" s="168" t="s">
        <v>7574</v>
      </c>
      <c r="AD291" s="169">
        <v>138.95716450298019</v>
      </c>
      <c r="AE291" s="168" t="s">
        <v>1259</v>
      </c>
      <c r="AF291" s="169">
        <v>38.000120811149152</v>
      </c>
      <c r="AG291" s="169">
        <v>120.04168528663079</v>
      </c>
      <c r="AH291" s="169">
        <v>93.782078726345617</v>
      </c>
      <c r="AI291" s="168" t="s">
        <v>21</v>
      </c>
      <c r="AJ291"/>
      <c r="AK291"/>
    </row>
    <row r="292" spans="1:37" hidden="1" x14ac:dyDescent="0.25">
      <c r="A292" s="179" t="b">
        <f>IF(E292&lt;&gt;1,"",NOT(ISNA(VLOOKUP(P292,Mapping!$P:$P,1,FALSE))))</f>
        <v>0</v>
      </c>
      <c r="B292" s="180" t="str">
        <f t="shared" si="4"/>
        <v/>
      </c>
      <c r="E292" s="167">
        <v>1</v>
      </c>
      <c r="F292" s="170" t="s">
        <v>402</v>
      </c>
      <c r="G292" s="169">
        <v>8842.7564222165856</v>
      </c>
      <c r="H292" s="168" t="s">
        <v>6</v>
      </c>
      <c r="I292" s="168" t="s">
        <v>402</v>
      </c>
      <c r="J292" s="169">
        <v>741.89548292741722</v>
      </c>
      <c r="K292" s="169">
        <v>-132.579233448781</v>
      </c>
      <c r="L292" s="168" t="s">
        <v>5</v>
      </c>
      <c r="M292" s="168" t="s">
        <v>21</v>
      </c>
      <c r="N292" s="168" t="s">
        <v>2829</v>
      </c>
      <c r="O292" s="168" t="s">
        <v>21</v>
      </c>
      <c r="P292" s="168" t="s">
        <v>2831</v>
      </c>
      <c r="Q292" s="168" t="s">
        <v>2832</v>
      </c>
      <c r="R292" s="168" t="s">
        <v>1259</v>
      </c>
      <c r="S292" s="168" t="s">
        <v>21</v>
      </c>
      <c r="T292" s="168" t="s">
        <v>1259</v>
      </c>
      <c r="U292" s="168" t="s">
        <v>1259</v>
      </c>
      <c r="V292" s="168" t="s">
        <v>2832</v>
      </c>
      <c r="W292" s="168" t="s">
        <v>1259</v>
      </c>
      <c r="X292" s="168" t="s">
        <v>21</v>
      </c>
      <c r="Y292" s="168" t="s">
        <v>1259</v>
      </c>
      <c r="Z292" s="168" t="s">
        <v>21</v>
      </c>
      <c r="AA292" s="168" t="s">
        <v>1259</v>
      </c>
      <c r="AB292" s="168" t="s">
        <v>1259</v>
      </c>
      <c r="AC292" s="168" t="s">
        <v>7588</v>
      </c>
      <c r="AD292" s="169">
        <v>1125.8246149226611</v>
      </c>
      <c r="AE292" s="168" t="s">
        <v>1259</v>
      </c>
      <c r="AF292" s="169">
        <v>307.87524725512782</v>
      </c>
      <c r="AG292" s="169">
        <v>972.57226423607426</v>
      </c>
      <c r="AH292" s="169">
        <v>759.81812845979948</v>
      </c>
      <c r="AI292" s="168" t="s">
        <v>21</v>
      </c>
      <c r="AJ292"/>
      <c r="AK292"/>
    </row>
    <row r="293" spans="1:37" hidden="1" x14ac:dyDescent="0.25">
      <c r="A293" s="179" t="b">
        <f>IF(E293&lt;&gt;1,"",NOT(ISNA(VLOOKUP(P293,Mapping!$P:$P,1,FALSE))))</f>
        <v>0</v>
      </c>
      <c r="B293" s="180" t="str">
        <f t="shared" si="4"/>
        <v/>
      </c>
      <c r="E293" s="167">
        <v>1</v>
      </c>
      <c r="F293" s="170" t="s">
        <v>402</v>
      </c>
      <c r="G293" s="169">
        <v>518.56307662600602</v>
      </c>
      <c r="H293" s="168" t="s">
        <v>6</v>
      </c>
      <c r="I293" s="168" t="s">
        <v>402</v>
      </c>
      <c r="J293" s="169">
        <v>43.506751265386832</v>
      </c>
      <c r="K293" s="169">
        <v>-7.7748036823888764</v>
      </c>
      <c r="L293" s="168" t="s">
        <v>5</v>
      </c>
      <c r="M293" s="168" t="s">
        <v>21</v>
      </c>
      <c r="N293" s="168" t="s">
        <v>2829</v>
      </c>
      <c r="O293" s="168" t="s">
        <v>21</v>
      </c>
      <c r="P293" s="168" t="s">
        <v>2831</v>
      </c>
      <c r="Q293" s="168" t="s">
        <v>2832</v>
      </c>
      <c r="R293" s="168" t="s">
        <v>1259</v>
      </c>
      <c r="S293" s="168" t="s">
        <v>21</v>
      </c>
      <c r="T293" s="168" t="s">
        <v>1259</v>
      </c>
      <c r="U293" s="168" t="s">
        <v>1259</v>
      </c>
      <c r="V293" s="168" t="s">
        <v>2832</v>
      </c>
      <c r="W293" s="168" t="s">
        <v>1259</v>
      </c>
      <c r="X293" s="168" t="s">
        <v>21</v>
      </c>
      <c r="Y293" s="168" t="s">
        <v>1259</v>
      </c>
      <c r="Z293" s="168" t="s">
        <v>21</v>
      </c>
      <c r="AA293" s="168" t="s">
        <v>1259</v>
      </c>
      <c r="AB293" s="168" t="s">
        <v>1259</v>
      </c>
      <c r="AC293" s="168" t="s">
        <v>7615</v>
      </c>
      <c r="AD293" s="169">
        <v>66.021390636613631</v>
      </c>
      <c r="AE293" s="168" t="s">
        <v>1259</v>
      </c>
      <c r="AF293" s="169">
        <v>18.05463452917229</v>
      </c>
      <c r="AG293" s="169">
        <v>57.03425962477877</v>
      </c>
      <c r="AH293" s="169">
        <v>44.557783518768588</v>
      </c>
      <c r="AI293" s="168" t="s">
        <v>21</v>
      </c>
      <c r="AJ293"/>
      <c r="AK293"/>
    </row>
    <row r="294" spans="1:37" hidden="1" x14ac:dyDescent="0.25">
      <c r="A294" s="179" t="b">
        <f>IF(E294&lt;&gt;1,"",NOT(ISNA(VLOOKUP(P294,Mapping!$P:$P,1,FALSE))))</f>
        <v>0</v>
      </c>
      <c r="B294" s="180" t="str">
        <f t="shared" si="4"/>
        <v/>
      </c>
      <c r="E294" s="167">
        <v>1</v>
      </c>
      <c r="F294" s="170" t="s">
        <v>402</v>
      </c>
      <c r="G294" s="169">
        <v>8401.9874626460769</v>
      </c>
      <c r="H294" s="168" t="s">
        <v>6</v>
      </c>
      <c r="I294" s="168" t="s">
        <v>402</v>
      </c>
      <c r="J294" s="169">
        <v>704.91555444059316</v>
      </c>
      <c r="K294" s="169">
        <v>-125.9707950843524</v>
      </c>
      <c r="L294" s="168" t="s">
        <v>5</v>
      </c>
      <c r="M294" s="168" t="s">
        <v>21</v>
      </c>
      <c r="N294" s="168" t="s">
        <v>2829</v>
      </c>
      <c r="O294" s="168" t="s">
        <v>21</v>
      </c>
      <c r="P294" s="168" t="s">
        <v>2831</v>
      </c>
      <c r="Q294" s="168" t="s">
        <v>2832</v>
      </c>
      <c r="R294" s="168" t="s">
        <v>1259</v>
      </c>
      <c r="S294" s="168" t="s">
        <v>21</v>
      </c>
      <c r="T294" s="168" t="s">
        <v>1259</v>
      </c>
      <c r="U294" s="168" t="s">
        <v>1259</v>
      </c>
      <c r="V294" s="168" t="s">
        <v>2832</v>
      </c>
      <c r="W294" s="168" t="s">
        <v>1259</v>
      </c>
      <c r="X294" s="168" t="s">
        <v>21</v>
      </c>
      <c r="Y294" s="168" t="s">
        <v>1259</v>
      </c>
      <c r="Z294" s="168" t="s">
        <v>21</v>
      </c>
      <c r="AA294" s="168" t="s">
        <v>1259</v>
      </c>
      <c r="AB294" s="168" t="s">
        <v>1259</v>
      </c>
      <c r="AC294" s="168" t="s">
        <v>7664</v>
      </c>
      <c r="AD294" s="169">
        <v>1069.707662189282</v>
      </c>
      <c r="AE294" s="168" t="s">
        <v>1259</v>
      </c>
      <c r="AF294" s="169">
        <v>292.52914407974089</v>
      </c>
      <c r="AG294" s="169">
        <v>924.09420552381198</v>
      </c>
      <c r="AH294" s="169">
        <v>721.94484212765383</v>
      </c>
      <c r="AI294" s="168" t="s">
        <v>21</v>
      </c>
      <c r="AJ294"/>
      <c r="AK294"/>
    </row>
    <row r="295" spans="1:37" hidden="1" x14ac:dyDescent="0.25">
      <c r="A295" s="179" t="b">
        <f>IF(E295&lt;&gt;1,"",NOT(ISNA(VLOOKUP(P295,Mapping!$P:$P,1,FALSE))))</f>
        <v>0</v>
      </c>
      <c r="B295" s="180" t="str">
        <f t="shared" si="4"/>
        <v/>
      </c>
      <c r="E295" s="167">
        <v>1</v>
      </c>
      <c r="F295" s="170" t="s">
        <v>402</v>
      </c>
      <c r="G295" s="169">
        <v>454.09363457504878</v>
      </c>
      <c r="H295" s="168" t="s">
        <v>6</v>
      </c>
      <c r="I295" s="168" t="s">
        <v>402</v>
      </c>
      <c r="J295" s="169">
        <v>38.097850967704879</v>
      </c>
      <c r="K295" s="169">
        <v>-6.8082148949252517</v>
      </c>
      <c r="L295" s="168" t="s">
        <v>5</v>
      </c>
      <c r="M295" s="168" t="s">
        <v>21</v>
      </c>
      <c r="N295" s="168" t="s">
        <v>2829</v>
      </c>
      <c r="O295" s="168" t="s">
        <v>21</v>
      </c>
      <c r="P295" s="168" t="s">
        <v>2831</v>
      </c>
      <c r="Q295" s="168" t="s">
        <v>2832</v>
      </c>
      <c r="R295" s="168" t="s">
        <v>1259</v>
      </c>
      <c r="S295" s="168" t="s">
        <v>21</v>
      </c>
      <c r="T295" s="168" t="s">
        <v>1259</v>
      </c>
      <c r="U295" s="168" t="s">
        <v>1259</v>
      </c>
      <c r="V295" s="168" t="s">
        <v>2832</v>
      </c>
      <c r="W295" s="168" t="s">
        <v>1259</v>
      </c>
      <c r="X295" s="168" t="s">
        <v>21</v>
      </c>
      <c r="Y295" s="168" t="s">
        <v>1259</v>
      </c>
      <c r="Z295" s="168" t="s">
        <v>21</v>
      </c>
      <c r="AA295" s="168" t="s">
        <v>1259</v>
      </c>
      <c r="AB295" s="168" t="s">
        <v>1259</v>
      </c>
      <c r="AC295" s="168" t="s">
        <v>7586</v>
      </c>
      <c r="AD295" s="169">
        <v>57.81339741529802</v>
      </c>
      <c r="AE295" s="168" t="s">
        <v>1259</v>
      </c>
      <c r="AF295" s="169">
        <v>15.81002385981458</v>
      </c>
      <c r="AG295" s="169">
        <v>49.943575652979462</v>
      </c>
      <c r="AH295" s="169">
        <v>39.018215485554947</v>
      </c>
      <c r="AI295" s="168" t="s">
        <v>21</v>
      </c>
      <c r="AJ295"/>
      <c r="AK295"/>
    </row>
    <row r="296" spans="1:37" hidden="1" x14ac:dyDescent="0.25">
      <c r="A296" s="179" t="b">
        <f>IF(E296&lt;&gt;1,"",NOT(ISNA(VLOOKUP(P296,Mapping!$P:$P,1,FALSE))))</f>
        <v>0</v>
      </c>
      <c r="B296" s="180" t="str">
        <f t="shared" si="4"/>
        <v/>
      </c>
      <c r="E296" s="167">
        <v>1</v>
      </c>
      <c r="F296" s="170" t="s">
        <v>402</v>
      </c>
      <c r="G296" s="169">
        <v>395.80375194648752</v>
      </c>
      <c r="H296" s="168" t="s">
        <v>6</v>
      </c>
      <c r="I296" s="168" t="s">
        <v>402</v>
      </c>
      <c r="J296" s="169">
        <v>33.207407472749971</v>
      </c>
      <c r="K296" s="169">
        <v>-5.9342760926194282</v>
      </c>
      <c r="L296" s="168" t="s">
        <v>5</v>
      </c>
      <c r="M296" s="168" t="s">
        <v>21</v>
      </c>
      <c r="N296" s="168" t="s">
        <v>2829</v>
      </c>
      <c r="O296" s="168" t="s">
        <v>21</v>
      </c>
      <c r="P296" s="168" t="s">
        <v>2831</v>
      </c>
      <c r="Q296" s="168" t="s">
        <v>2832</v>
      </c>
      <c r="R296" s="168" t="s">
        <v>1259</v>
      </c>
      <c r="S296" s="168" t="s">
        <v>21</v>
      </c>
      <c r="T296" s="168" t="s">
        <v>1259</v>
      </c>
      <c r="U296" s="168" t="s">
        <v>1259</v>
      </c>
      <c r="V296" s="168" t="s">
        <v>2832</v>
      </c>
      <c r="W296" s="168" t="s">
        <v>1259</v>
      </c>
      <c r="X296" s="168" t="s">
        <v>21</v>
      </c>
      <c r="Y296" s="168" t="s">
        <v>1259</v>
      </c>
      <c r="Z296" s="168" t="s">
        <v>21</v>
      </c>
      <c r="AA296" s="168" t="s">
        <v>1259</v>
      </c>
      <c r="AB296" s="168" t="s">
        <v>1259</v>
      </c>
      <c r="AC296" s="168" t="s">
        <v>7658</v>
      </c>
      <c r="AD296" s="169">
        <v>50.392161147915267</v>
      </c>
      <c r="AE296" s="168" t="s">
        <v>1259</v>
      </c>
      <c r="AF296" s="169">
        <v>13.780564812220179</v>
      </c>
      <c r="AG296" s="169">
        <v>43.532551711656822</v>
      </c>
      <c r="AH296" s="169">
        <v>34.009629088704571</v>
      </c>
      <c r="AI296" s="168" t="s">
        <v>21</v>
      </c>
      <c r="AJ296"/>
      <c r="AK296"/>
    </row>
    <row r="297" spans="1:37" hidden="1" x14ac:dyDescent="0.25">
      <c r="A297" s="179" t="b">
        <f>IF(E297&lt;&gt;1,"",NOT(ISNA(VLOOKUP(P297,Mapping!$P:$P,1,FALSE))))</f>
        <v>0</v>
      </c>
      <c r="B297" s="180" t="str">
        <f t="shared" si="4"/>
        <v/>
      </c>
      <c r="E297" s="167">
        <v>1</v>
      </c>
      <c r="F297" s="170" t="s">
        <v>402</v>
      </c>
      <c r="G297" s="169">
        <v>867.11399558537505</v>
      </c>
      <c r="H297" s="168" t="s">
        <v>6</v>
      </c>
      <c r="I297" s="168" t="s">
        <v>402</v>
      </c>
      <c r="J297" s="169">
        <v>72.749709003822034</v>
      </c>
      <c r="K297" s="169">
        <v>-13.000619191385759</v>
      </c>
      <c r="L297" s="168" t="s">
        <v>5</v>
      </c>
      <c r="M297" s="168" t="s">
        <v>21</v>
      </c>
      <c r="N297" s="168" t="s">
        <v>2829</v>
      </c>
      <c r="O297" s="168" t="s">
        <v>21</v>
      </c>
      <c r="P297" s="168" t="s">
        <v>2831</v>
      </c>
      <c r="Q297" s="168" t="s">
        <v>2832</v>
      </c>
      <c r="R297" s="168" t="s">
        <v>1259</v>
      </c>
      <c r="S297" s="168" t="s">
        <v>21</v>
      </c>
      <c r="T297" s="168" t="s">
        <v>1259</v>
      </c>
      <c r="U297" s="168" t="s">
        <v>1259</v>
      </c>
      <c r="V297" s="168" t="s">
        <v>2832</v>
      </c>
      <c r="W297" s="168" t="s">
        <v>1259</v>
      </c>
      <c r="X297" s="168" t="s">
        <v>21</v>
      </c>
      <c r="Y297" s="168" t="s">
        <v>1259</v>
      </c>
      <c r="Z297" s="168" t="s">
        <v>21</v>
      </c>
      <c r="AA297" s="168" t="s">
        <v>1259</v>
      </c>
      <c r="AB297" s="168" t="s">
        <v>1259</v>
      </c>
      <c r="AC297" s="168" t="s">
        <v>7591</v>
      </c>
      <c r="AD297" s="169">
        <v>110.3975088266936</v>
      </c>
      <c r="AE297" s="168" t="s">
        <v>1259</v>
      </c>
      <c r="AF297" s="169">
        <v>30.190013502860889</v>
      </c>
      <c r="AG297" s="169">
        <v>95.369699420699703</v>
      </c>
      <c r="AH297" s="169">
        <v>74.507190046723622</v>
      </c>
      <c r="AI297" s="168" t="s">
        <v>21</v>
      </c>
      <c r="AJ297"/>
      <c r="AK297"/>
    </row>
    <row r="298" spans="1:37" hidden="1" x14ac:dyDescent="0.25">
      <c r="A298" s="179" t="b">
        <f>IF(E298&lt;&gt;1,"",NOT(ISNA(VLOOKUP(P298,Mapping!$P:$P,1,FALSE))))</f>
        <v>0</v>
      </c>
      <c r="B298" s="180" t="str">
        <f t="shared" si="4"/>
        <v/>
      </c>
      <c r="E298" s="167">
        <v>1</v>
      </c>
      <c r="F298" s="170" t="s">
        <v>402</v>
      </c>
      <c r="G298" s="169">
        <v>21358.146817786292</v>
      </c>
      <c r="H298" s="168" t="s">
        <v>6</v>
      </c>
      <c r="I298" s="168" t="s">
        <v>402</v>
      </c>
      <c r="J298" s="169">
        <v>1791.920063296767</v>
      </c>
      <c r="K298" s="169">
        <v>-320.22217935059109</v>
      </c>
      <c r="L298" s="168" t="s">
        <v>5</v>
      </c>
      <c r="M298" s="168" t="s">
        <v>21</v>
      </c>
      <c r="N298" s="168" t="s">
        <v>2829</v>
      </c>
      <c r="O298" s="168" t="s">
        <v>21</v>
      </c>
      <c r="P298" s="168" t="s">
        <v>2831</v>
      </c>
      <c r="Q298" s="168" t="s">
        <v>2832</v>
      </c>
      <c r="R298" s="168" t="s">
        <v>1259</v>
      </c>
      <c r="S298" s="168" t="s">
        <v>21</v>
      </c>
      <c r="T298" s="168" t="s">
        <v>1259</v>
      </c>
      <c r="U298" s="168" t="s">
        <v>1259</v>
      </c>
      <c r="V298" s="168" t="s">
        <v>2832</v>
      </c>
      <c r="W298" s="168" t="s">
        <v>1259</v>
      </c>
      <c r="X298" s="168" t="s">
        <v>21</v>
      </c>
      <c r="Y298" s="168" t="s">
        <v>1259</v>
      </c>
      <c r="Z298" s="168" t="s">
        <v>21</v>
      </c>
      <c r="AA298" s="168" t="s">
        <v>1259</v>
      </c>
      <c r="AB298" s="168" t="s">
        <v>1259</v>
      </c>
      <c r="AC298" s="168" t="s">
        <v>12712</v>
      </c>
      <c r="AD298" s="169">
        <v>2719.2343957573999</v>
      </c>
      <c r="AE298" s="168" t="s">
        <v>1259</v>
      </c>
      <c r="AF298" s="169">
        <v>743.61934429366374</v>
      </c>
      <c r="AG298" s="169">
        <v>2349.0798817292311</v>
      </c>
      <c r="AH298" s="169">
        <v>1835.2091098752751</v>
      </c>
      <c r="AI298" s="168" t="s">
        <v>21</v>
      </c>
      <c r="AJ298"/>
      <c r="AK298"/>
    </row>
    <row r="299" spans="1:37" hidden="1" x14ac:dyDescent="0.25">
      <c r="A299" s="179" t="b">
        <f>IF(E299&lt;&gt;1,"",NOT(ISNA(VLOOKUP(P299,Mapping!$P:$P,1,FALSE))))</f>
        <v>0</v>
      </c>
      <c r="B299" s="180" t="str">
        <f t="shared" si="4"/>
        <v/>
      </c>
      <c r="E299" s="167">
        <v>1</v>
      </c>
      <c r="F299" s="170" t="s">
        <v>402</v>
      </c>
      <c r="G299" s="169">
        <v>9994.3678265945728</v>
      </c>
      <c r="H299" s="168" t="s">
        <v>6</v>
      </c>
      <c r="I299" s="168" t="s">
        <v>402</v>
      </c>
      <c r="J299" s="169">
        <v>838.5141455029476</v>
      </c>
      <c r="K299" s="169">
        <v>-149.84531541839351</v>
      </c>
      <c r="L299" s="168" t="s">
        <v>5</v>
      </c>
      <c r="M299" s="168" t="s">
        <v>21</v>
      </c>
      <c r="N299" s="168" t="s">
        <v>2829</v>
      </c>
      <c r="O299" s="168" t="s">
        <v>21</v>
      </c>
      <c r="P299" s="168" t="s">
        <v>2831</v>
      </c>
      <c r="Q299" s="168" t="s">
        <v>2832</v>
      </c>
      <c r="R299" s="168" t="s">
        <v>1259</v>
      </c>
      <c r="S299" s="168" t="s">
        <v>21</v>
      </c>
      <c r="T299" s="168" t="s">
        <v>1259</v>
      </c>
      <c r="U299" s="168" t="s">
        <v>1259</v>
      </c>
      <c r="V299" s="168" t="s">
        <v>2832</v>
      </c>
      <c r="W299" s="168" t="s">
        <v>1259</v>
      </c>
      <c r="X299" s="168" t="s">
        <v>21</v>
      </c>
      <c r="Y299" s="168" t="s">
        <v>1259</v>
      </c>
      <c r="Z299" s="168" t="s">
        <v>21</v>
      </c>
      <c r="AA299" s="168" t="s">
        <v>1259</v>
      </c>
      <c r="AB299" s="168" t="s">
        <v>1259</v>
      </c>
      <c r="AC299" s="168" t="s">
        <v>7613</v>
      </c>
      <c r="AD299" s="169">
        <v>1272.4432035130969</v>
      </c>
      <c r="AE299" s="168" t="s">
        <v>1259</v>
      </c>
      <c r="AF299" s="169">
        <v>347.97051042147541</v>
      </c>
      <c r="AG299" s="169">
        <v>1099.2324658291</v>
      </c>
      <c r="AH299" s="169">
        <v>858.77089614986471</v>
      </c>
      <c r="AI299" s="168" t="s">
        <v>21</v>
      </c>
      <c r="AJ299"/>
      <c r="AK299"/>
    </row>
    <row r="300" spans="1:37" hidden="1" x14ac:dyDescent="0.25">
      <c r="A300" s="179" t="b">
        <f>IF(E300&lt;&gt;1,"",NOT(ISNA(VLOOKUP(P300,Mapping!$P:$P,1,FALSE))))</f>
        <v>0</v>
      </c>
      <c r="B300" s="180" t="str">
        <f t="shared" si="4"/>
        <v/>
      </c>
      <c r="E300" s="167">
        <v>1</v>
      </c>
      <c r="F300" s="170" t="s">
        <v>402</v>
      </c>
      <c r="G300" s="169">
        <v>400.12647260013472</v>
      </c>
      <c r="H300" s="168" t="s">
        <v>6</v>
      </c>
      <c r="I300" s="168" t="s">
        <v>402</v>
      </c>
      <c r="J300" s="169">
        <v>33.570077976580777</v>
      </c>
      <c r="K300" s="169">
        <v>-5.9990865389677923</v>
      </c>
      <c r="L300" s="168" t="s">
        <v>5</v>
      </c>
      <c r="M300" s="168" t="s">
        <v>21</v>
      </c>
      <c r="N300" s="168" t="s">
        <v>2829</v>
      </c>
      <c r="O300" s="168" t="s">
        <v>21</v>
      </c>
      <c r="P300" s="168" t="s">
        <v>2831</v>
      </c>
      <c r="Q300" s="168" t="s">
        <v>2832</v>
      </c>
      <c r="R300" s="168" t="s">
        <v>1259</v>
      </c>
      <c r="S300" s="168" t="s">
        <v>21</v>
      </c>
      <c r="T300" s="168" t="s">
        <v>1259</v>
      </c>
      <c r="U300" s="168" t="s">
        <v>1259</v>
      </c>
      <c r="V300" s="168" t="s">
        <v>2832</v>
      </c>
      <c r="W300" s="168" t="s">
        <v>1259</v>
      </c>
      <c r="X300" s="168" t="s">
        <v>21</v>
      </c>
      <c r="Y300" s="168" t="s">
        <v>1259</v>
      </c>
      <c r="Z300" s="168" t="s">
        <v>21</v>
      </c>
      <c r="AA300" s="168" t="s">
        <v>1259</v>
      </c>
      <c r="AB300" s="168" t="s">
        <v>1259</v>
      </c>
      <c r="AC300" s="168" t="s">
        <v>7573</v>
      </c>
      <c r="AD300" s="169">
        <v>50.942512767132477</v>
      </c>
      <c r="AE300" s="168" t="s">
        <v>1259</v>
      </c>
      <c r="AF300" s="169">
        <v>13.93106750917485</v>
      </c>
      <c r="AG300" s="169">
        <v>44.00798697336046</v>
      </c>
      <c r="AH300" s="169">
        <v>34.381060954526049</v>
      </c>
      <c r="AI300" s="168" t="s">
        <v>21</v>
      </c>
      <c r="AJ300"/>
      <c r="AK300"/>
    </row>
    <row r="301" spans="1:37" hidden="1" x14ac:dyDescent="0.25">
      <c r="A301" s="179" t="b">
        <f>IF(E301&lt;&gt;1,"",NOT(ISNA(VLOOKUP(P301,Mapping!$P:$P,1,FALSE))))</f>
        <v>0</v>
      </c>
      <c r="B301" s="180" t="str">
        <f t="shared" si="4"/>
        <v/>
      </c>
      <c r="E301" s="167">
        <v>1</v>
      </c>
      <c r="F301" s="170" t="s">
        <v>402</v>
      </c>
      <c r="G301" s="169">
        <v>2796.443749866095</v>
      </c>
      <c r="H301" s="168" t="s">
        <v>6</v>
      </c>
      <c r="I301" s="168" t="s">
        <v>402</v>
      </c>
      <c r="J301" s="169">
        <v>234.6179050091055</v>
      </c>
      <c r="K301" s="169">
        <v>-41.927013595942412</v>
      </c>
      <c r="L301" s="168" t="s">
        <v>5</v>
      </c>
      <c r="M301" s="168" t="s">
        <v>21</v>
      </c>
      <c r="N301" s="168" t="s">
        <v>2829</v>
      </c>
      <c r="O301" s="168" t="s">
        <v>21</v>
      </c>
      <c r="P301" s="168" t="s">
        <v>2831</v>
      </c>
      <c r="Q301" s="168" t="s">
        <v>2832</v>
      </c>
      <c r="R301" s="168" t="s">
        <v>1259</v>
      </c>
      <c r="S301" s="168" t="s">
        <v>21</v>
      </c>
      <c r="T301" s="168" t="s">
        <v>1259</v>
      </c>
      <c r="U301" s="168" t="s">
        <v>1259</v>
      </c>
      <c r="V301" s="168" t="s">
        <v>2832</v>
      </c>
      <c r="W301" s="168" t="s">
        <v>1259</v>
      </c>
      <c r="X301" s="168" t="s">
        <v>21</v>
      </c>
      <c r="Y301" s="168" t="s">
        <v>1259</v>
      </c>
      <c r="Z301" s="168" t="s">
        <v>21</v>
      </c>
      <c r="AA301" s="168" t="s">
        <v>1259</v>
      </c>
      <c r="AB301" s="168" t="s">
        <v>1259</v>
      </c>
      <c r="AC301" s="168" t="s">
        <v>7621</v>
      </c>
      <c r="AD301" s="169">
        <v>356.03210780928782</v>
      </c>
      <c r="AE301" s="168" t="s">
        <v>1259</v>
      </c>
      <c r="AF301" s="169">
        <v>97.362832336081283</v>
      </c>
      <c r="AG301" s="169">
        <v>307.56740316661808</v>
      </c>
      <c r="AH301" s="169">
        <v>240.28578363054609</v>
      </c>
      <c r="AI301" s="168" t="s">
        <v>21</v>
      </c>
      <c r="AJ301"/>
      <c r="AK301"/>
    </row>
    <row r="302" spans="1:37" hidden="1" x14ac:dyDescent="0.25">
      <c r="A302" s="179" t="b">
        <f>IF(E302&lt;&gt;1,"",NOT(ISNA(VLOOKUP(P302,Mapping!$P:$P,1,FALSE))))</f>
        <v>0</v>
      </c>
      <c r="B302" s="180" t="str">
        <f t="shared" si="4"/>
        <v/>
      </c>
      <c r="E302" s="167">
        <v>1</v>
      </c>
      <c r="F302" s="170" t="s">
        <v>402</v>
      </c>
      <c r="G302" s="169">
        <v>814.27579158185995</v>
      </c>
      <c r="H302" s="168" t="s">
        <v>6</v>
      </c>
      <c r="I302" s="168" t="s">
        <v>402</v>
      </c>
      <c r="J302" s="169">
        <v>68.316654082426979</v>
      </c>
      <c r="K302" s="169">
        <v>-12.20841727502445</v>
      </c>
      <c r="L302" s="168" t="s">
        <v>5</v>
      </c>
      <c r="M302" s="168" t="s">
        <v>21</v>
      </c>
      <c r="N302" s="168" t="s">
        <v>2829</v>
      </c>
      <c r="O302" s="168" t="s">
        <v>21</v>
      </c>
      <c r="P302" s="168" t="s">
        <v>2831</v>
      </c>
      <c r="Q302" s="168" t="s">
        <v>2832</v>
      </c>
      <c r="R302" s="168" t="s">
        <v>1259</v>
      </c>
      <c r="S302" s="168" t="s">
        <v>21</v>
      </c>
      <c r="T302" s="168" t="s">
        <v>1259</v>
      </c>
      <c r="U302" s="168" t="s">
        <v>1259</v>
      </c>
      <c r="V302" s="168" t="s">
        <v>2832</v>
      </c>
      <c r="W302" s="168" t="s">
        <v>1259</v>
      </c>
      <c r="X302" s="168" t="s">
        <v>21</v>
      </c>
      <c r="Y302" s="168" t="s">
        <v>1259</v>
      </c>
      <c r="Z302" s="168" t="s">
        <v>21</v>
      </c>
      <c r="AA302" s="168" t="s">
        <v>1259</v>
      </c>
      <c r="AB302" s="168" t="s">
        <v>1259</v>
      </c>
      <c r="AC302" s="168" t="s">
        <v>7624</v>
      </c>
      <c r="AD302" s="169">
        <v>103.6703586220348</v>
      </c>
      <c r="AE302" s="168" t="s">
        <v>1259</v>
      </c>
      <c r="AF302" s="169">
        <v>28.350363698504911</v>
      </c>
      <c r="AG302" s="169">
        <v>89.558279400494712</v>
      </c>
      <c r="AH302" s="169">
        <v>69.96704177618426</v>
      </c>
      <c r="AI302" s="168" t="s">
        <v>21</v>
      </c>
      <c r="AJ302"/>
      <c r="AK302"/>
    </row>
    <row r="303" spans="1:37" hidden="1" x14ac:dyDescent="0.25">
      <c r="A303" s="179" t="b">
        <f>IF(E303&lt;&gt;1,"",NOT(ISNA(VLOOKUP(P303,Mapping!$P:$P,1,FALSE))))</f>
        <v>0</v>
      </c>
      <c r="B303" s="180" t="str">
        <f t="shared" si="4"/>
        <v/>
      </c>
      <c r="E303" s="167">
        <v>1</v>
      </c>
      <c r="F303" s="170" t="s">
        <v>402</v>
      </c>
      <c r="G303" s="169">
        <v>4979.6850647405981</v>
      </c>
      <c r="H303" s="168" t="s">
        <v>6</v>
      </c>
      <c r="I303" s="168" t="s">
        <v>402</v>
      </c>
      <c r="J303" s="169">
        <v>417.78894267067278</v>
      </c>
      <c r="K303" s="169">
        <v>-74.66029789545658</v>
      </c>
      <c r="L303" s="168" t="s">
        <v>5</v>
      </c>
      <c r="M303" s="168" t="s">
        <v>21</v>
      </c>
      <c r="N303" s="168" t="s">
        <v>2829</v>
      </c>
      <c r="O303" s="168" t="s">
        <v>21</v>
      </c>
      <c r="P303" s="168" t="s">
        <v>2831</v>
      </c>
      <c r="Q303" s="168" t="s">
        <v>2832</v>
      </c>
      <c r="R303" s="168" t="s">
        <v>1259</v>
      </c>
      <c r="S303" s="168" t="s">
        <v>21</v>
      </c>
      <c r="T303" s="168" t="s">
        <v>1259</v>
      </c>
      <c r="U303" s="168" t="s">
        <v>1259</v>
      </c>
      <c r="V303" s="168" t="s">
        <v>2832</v>
      </c>
      <c r="W303" s="168" t="s">
        <v>1259</v>
      </c>
      <c r="X303" s="168" t="s">
        <v>21</v>
      </c>
      <c r="Y303" s="168" t="s">
        <v>1259</v>
      </c>
      <c r="Z303" s="168" t="s">
        <v>21</v>
      </c>
      <c r="AA303" s="168" t="s">
        <v>1259</v>
      </c>
      <c r="AB303" s="168" t="s">
        <v>1259</v>
      </c>
      <c r="AC303" s="168" t="s">
        <v>7644</v>
      </c>
      <c r="AD303" s="169">
        <v>633.99371788219378</v>
      </c>
      <c r="AE303" s="168" t="s">
        <v>1259</v>
      </c>
      <c r="AF303" s="169">
        <v>173.37600374334119</v>
      </c>
      <c r="AG303" s="169">
        <v>547.69161869363415</v>
      </c>
      <c r="AH303" s="169">
        <v>427.88185103734583</v>
      </c>
      <c r="AI303" s="168" t="s">
        <v>21</v>
      </c>
      <c r="AJ303"/>
      <c r="AK303"/>
    </row>
    <row r="304" spans="1:37" hidden="1" x14ac:dyDescent="0.25">
      <c r="A304" s="179" t="b">
        <f>IF(E304&lt;&gt;1,"",NOT(ISNA(VLOOKUP(P304,Mapping!$P:$P,1,FALSE))))</f>
        <v>0</v>
      </c>
      <c r="B304" s="180" t="str">
        <f t="shared" si="4"/>
        <v/>
      </c>
      <c r="E304" s="167">
        <v>1</v>
      </c>
      <c r="F304" s="170" t="s">
        <v>402</v>
      </c>
      <c r="G304" s="169">
        <v>12703.748120271581</v>
      </c>
      <c r="H304" s="168" t="s">
        <v>6</v>
      </c>
      <c r="I304" s="168" t="s">
        <v>402</v>
      </c>
      <c r="J304" s="169">
        <v>1065.8275425294009</v>
      </c>
      <c r="K304" s="169">
        <v>-190.4669887186389</v>
      </c>
      <c r="L304" s="168" t="s">
        <v>5</v>
      </c>
      <c r="M304" s="168" t="s">
        <v>21</v>
      </c>
      <c r="N304" s="168" t="s">
        <v>2829</v>
      </c>
      <c r="O304" s="168" t="s">
        <v>21</v>
      </c>
      <c r="P304" s="168" t="s">
        <v>2831</v>
      </c>
      <c r="Q304" s="168" t="s">
        <v>2832</v>
      </c>
      <c r="R304" s="168" t="s">
        <v>1259</v>
      </c>
      <c r="S304" s="168" t="s">
        <v>21</v>
      </c>
      <c r="T304" s="168" t="s">
        <v>1259</v>
      </c>
      <c r="U304" s="168" t="s">
        <v>1259</v>
      </c>
      <c r="V304" s="168" t="s">
        <v>2832</v>
      </c>
      <c r="W304" s="168" t="s">
        <v>1259</v>
      </c>
      <c r="X304" s="168" t="s">
        <v>21</v>
      </c>
      <c r="Y304" s="168" t="s">
        <v>1259</v>
      </c>
      <c r="Z304" s="168" t="s">
        <v>21</v>
      </c>
      <c r="AA304" s="168" t="s">
        <v>1259</v>
      </c>
      <c r="AB304" s="168" t="s">
        <v>1259</v>
      </c>
      <c r="AC304" s="168" t="s">
        <v>7590</v>
      </c>
      <c r="AD304" s="169">
        <v>1617.3907379882551</v>
      </c>
      <c r="AE304" s="168" t="s">
        <v>1259</v>
      </c>
      <c r="AF304" s="169">
        <v>442.30208397112801</v>
      </c>
      <c r="AG304" s="169">
        <v>1397.22417803749</v>
      </c>
      <c r="AH304" s="169">
        <v>1091.5757101392451</v>
      </c>
      <c r="AI304" s="168" t="s">
        <v>21</v>
      </c>
      <c r="AJ304"/>
      <c r="AK304"/>
    </row>
    <row r="305" spans="1:37" hidden="1" x14ac:dyDescent="0.25">
      <c r="A305" s="179" t="b">
        <f>IF(E305&lt;&gt;1,"",NOT(ISNA(VLOOKUP(P305,Mapping!$P:$P,1,FALSE))))</f>
        <v>0</v>
      </c>
      <c r="B305" s="180" t="str">
        <f t="shared" si="4"/>
        <v/>
      </c>
      <c r="E305" s="167">
        <v>1</v>
      </c>
      <c r="F305" s="170" t="s">
        <v>402</v>
      </c>
      <c r="G305" s="169">
        <v>386.31159216064378</v>
      </c>
      <c r="H305" s="168" t="s">
        <v>6</v>
      </c>
      <c r="I305" s="168" t="s">
        <v>402</v>
      </c>
      <c r="J305" s="169">
        <v>32.41102791279188</v>
      </c>
      <c r="K305" s="169">
        <v>-5.7919603702255928</v>
      </c>
      <c r="L305" s="168" t="s">
        <v>5</v>
      </c>
      <c r="M305" s="168" t="s">
        <v>21</v>
      </c>
      <c r="N305" s="168" t="s">
        <v>2829</v>
      </c>
      <c r="O305" s="168" t="s">
        <v>21</v>
      </c>
      <c r="P305" s="168" t="s">
        <v>2831</v>
      </c>
      <c r="Q305" s="168" t="s">
        <v>2832</v>
      </c>
      <c r="R305" s="168" t="s">
        <v>1259</v>
      </c>
      <c r="S305" s="168" t="s">
        <v>21</v>
      </c>
      <c r="T305" s="168" t="s">
        <v>1259</v>
      </c>
      <c r="U305" s="168" t="s">
        <v>1259</v>
      </c>
      <c r="V305" s="168" t="s">
        <v>2832</v>
      </c>
      <c r="W305" s="168" t="s">
        <v>1259</v>
      </c>
      <c r="X305" s="168" t="s">
        <v>21</v>
      </c>
      <c r="Y305" s="168" t="s">
        <v>1259</v>
      </c>
      <c r="Z305" s="168" t="s">
        <v>21</v>
      </c>
      <c r="AA305" s="168" t="s">
        <v>1259</v>
      </c>
      <c r="AB305" s="168" t="s">
        <v>1259</v>
      </c>
      <c r="AC305" s="168" t="s">
        <v>7576</v>
      </c>
      <c r="AD305" s="169">
        <v>49.183657076850487</v>
      </c>
      <c r="AE305" s="168" t="s">
        <v>1259</v>
      </c>
      <c r="AF305" s="169">
        <v>13.450079508598151</v>
      </c>
      <c r="AG305" s="169">
        <v>42.488554693689139</v>
      </c>
      <c r="AH305" s="169">
        <v>33.194010661694563</v>
      </c>
      <c r="AI305" s="168" t="s">
        <v>21</v>
      </c>
      <c r="AJ305"/>
      <c r="AK305"/>
    </row>
    <row r="306" spans="1:37" hidden="1" x14ac:dyDescent="0.25">
      <c r="A306" s="179" t="b">
        <f>IF(E306&lt;&gt;1,"",NOT(ISNA(VLOOKUP(P306,Mapping!$P:$P,1,FALSE))))</f>
        <v>0</v>
      </c>
      <c r="B306" s="180" t="str">
        <f t="shared" si="4"/>
        <v/>
      </c>
      <c r="E306" s="167">
        <v>1</v>
      </c>
      <c r="F306" s="170" t="s">
        <v>402</v>
      </c>
      <c r="G306" s="169">
        <v>919.04606226974056</v>
      </c>
      <c r="H306" s="168" t="s">
        <v>6</v>
      </c>
      <c r="I306" s="168" t="s">
        <v>402</v>
      </c>
      <c r="J306" s="169">
        <v>77.106740211355699</v>
      </c>
      <c r="K306" s="169">
        <v>-13.77923541280809</v>
      </c>
      <c r="L306" s="168" t="s">
        <v>5</v>
      </c>
      <c r="M306" s="168" t="s">
        <v>21</v>
      </c>
      <c r="N306" s="168" t="s">
        <v>2829</v>
      </c>
      <c r="O306" s="168" t="s">
        <v>21</v>
      </c>
      <c r="P306" s="168" t="s">
        <v>2831</v>
      </c>
      <c r="Q306" s="168" t="s">
        <v>2832</v>
      </c>
      <c r="R306" s="168" t="s">
        <v>1259</v>
      </c>
      <c r="S306" s="168" t="s">
        <v>21</v>
      </c>
      <c r="T306" s="168" t="s">
        <v>1259</v>
      </c>
      <c r="U306" s="168" t="s">
        <v>1259</v>
      </c>
      <c r="V306" s="168" t="s">
        <v>2832</v>
      </c>
      <c r="W306" s="168" t="s">
        <v>1259</v>
      </c>
      <c r="X306" s="168" t="s">
        <v>21</v>
      </c>
      <c r="Y306" s="168" t="s">
        <v>1259</v>
      </c>
      <c r="Z306" s="168" t="s">
        <v>21</v>
      </c>
      <c r="AA306" s="168" t="s">
        <v>1259</v>
      </c>
      <c r="AB306" s="168" t="s">
        <v>1259</v>
      </c>
      <c r="AC306" s="168" t="s">
        <v>7662</v>
      </c>
      <c r="AD306" s="169">
        <v>117.0092932280113</v>
      </c>
      <c r="AE306" s="168" t="s">
        <v>1259</v>
      </c>
      <c r="AF306" s="169">
        <v>31.998114631910429</v>
      </c>
      <c r="AG306" s="169">
        <v>101.08145775374361</v>
      </c>
      <c r="AH306" s="169">
        <v>78.969478029238758</v>
      </c>
      <c r="AI306" s="168" t="s">
        <v>21</v>
      </c>
      <c r="AJ306"/>
      <c r="AK306"/>
    </row>
    <row r="307" spans="1:37" hidden="1" x14ac:dyDescent="0.25">
      <c r="A307" s="179" t="b">
        <f>IF(E307&lt;&gt;1,"",NOT(ISNA(VLOOKUP(P307,Mapping!$P:$P,1,FALSE))))</f>
        <v>0</v>
      </c>
      <c r="B307" s="180" t="str">
        <f t="shared" si="4"/>
        <v/>
      </c>
      <c r="E307" s="167">
        <v>1</v>
      </c>
      <c r="F307" s="170" t="s">
        <v>402</v>
      </c>
      <c r="G307" s="169">
        <v>7940.288216474235</v>
      </c>
      <c r="H307" s="168" t="s">
        <v>6</v>
      </c>
      <c r="I307" s="168" t="s">
        <v>402</v>
      </c>
      <c r="J307" s="169">
        <v>666.1796027926091</v>
      </c>
      <c r="K307" s="169">
        <v>-119.0485494384636</v>
      </c>
      <c r="L307" s="168" t="s">
        <v>5</v>
      </c>
      <c r="M307" s="168" t="s">
        <v>21</v>
      </c>
      <c r="N307" s="168" t="s">
        <v>2829</v>
      </c>
      <c r="O307" s="168" t="s">
        <v>21</v>
      </c>
      <c r="P307" s="168" t="s">
        <v>2831</v>
      </c>
      <c r="Q307" s="168" t="s">
        <v>2832</v>
      </c>
      <c r="R307" s="168" t="s">
        <v>1259</v>
      </c>
      <c r="S307" s="168" t="s">
        <v>21</v>
      </c>
      <c r="T307" s="168" t="s">
        <v>1259</v>
      </c>
      <c r="U307" s="168" t="s">
        <v>1259</v>
      </c>
      <c r="V307" s="168" t="s">
        <v>2832</v>
      </c>
      <c r="W307" s="168" t="s">
        <v>1259</v>
      </c>
      <c r="X307" s="168" t="s">
        <v>21</v>
      </c>
      <c r="Y307" s="168" t="s">
        <v>1259</v>
      </c>
      <c r="Z307" s="168" t="s">
        <v>21</v>
      </c>
      <c r="AA307" s="168" t="s">
        <v>1259</v>
      </c>
      <c r="AB307" s="168" t="s">
        <v>1259</v>
      </c>
      <c r="AC307" s="168" t="s">
        <v>12127</v>
      </c>
      <c r="AD307" s="169">
        <v>1010.925948522989</v>
      </c>
      <c r="AE307" s="168" t="s">
        <v>1259</v>
      </c>
      <c r="AF307" s="169">
        <v>276.45431822390861</v>
      </c>
      <c r="AG307" s="169">
        <v>873.31412521793573</v>
      </c>
      <c r="AH307" s="169">
        <v>682.27311078195817</v>
      </c>
      <c r="AI307" s="168" t="s">
        <v>21</v>
      </c>
      <c r="AJ307"/>
      <c r="AK307"/>
    </row>
    <row r="308" spans="1:37" hidden="1" x14ac:dyDescent="0.25">
      <c r="A308" s="179" t="b">
        <f>IF(E308&lt;&gt;1,"",NOT(ISNA(VLOOKUP(P308,Mapping!$P:$P,1,FALSE))))</f>
        <v>0</v>
      </c>
      <c r="B308" s="180" t="str">
        <f t="shared" si="4"/>
        <v/>
      </c>
      <c r="E308" s="167">
        <v>1</v>
      </c>
      <c r="F308" s="170" t="s">
        <v>402</v>
      </c>
      <c r="G308" s="169">
        <v>2622.3762563285109</v>
      </c>
      <c r="H308" s="168" t="s">
        <v>6</v>
      </c>
      <c r="I308" s="168" t="s">
        <v>402</v>
      </c>
      <c r="J308" s="169">
        <v>220.01387420536449</v>
      </c>
      <c r="K308" s="169">
        <v>-39.317223869790588</v>
      </c>
      <c r="L308" s="168" t="s">
        <v>5</v>
      </c>
      <c r="M308" s="168" t="s">
        <v>21</v>
      </c>
      <c r="N308" s="168" t="s">
        <v>2829</v>
      </c>
      <c r="O308" s="168" t="s">
        <v>21</v>
      </c>
      <c r="P308" s="168" t="s">
        <v>2831</v>
      </c>
      <c r="Q308" s="168" t="s">
        <v>2832</v>
      </c>
      <c r="R308" s="168" t="s">
        <v>1259</v>
      </c>
      <c r="S308" s="168" t="s">
        <v>21</v>
      </c>
      <c r="T308" s="168" t="s">
        <v>1259</v>
      </c>
      <c r="U308" s="168" t="s">
        <v>1259</v>
      </c>
      <c r="V308" s="168" t="s">
        <v>2832</v>
      </c>
      <c r="W308" s="168" t="s">
        <v>1259</v>
      </c>
      <c r="X308" s="168" t="s">
        <v>21</v>
      </c>
      <c r="Y308" s="168" t="s">
        <v>1259</v>
      </c>
      <c r="Z308" s="168" t="s">
        <v>21</v>
      </c>
      <c r="AA308" s="168" t="s">
        <v>1259</v>
      </c>
      <c r="AB308" s="168" t="s">
        <v>1259</v>
      </c>
      <c r="AC308" s="168" t="s">
        <v>7678</v>
      </c>
      <c r="AD308" s="169">
        <v>333.87052611173601</v>
      </c>
      <c r="AE308" s="168" t="s">
        <v>1259</v>
      </c>
      <c r="AF308" s="169">
        <v>91.302383528815881</v>
      </c>
      <c r="AG308" s="169">
        <v>288.42255644275969</v>
      </c>
      <c r="AH308" s="169">
        <v>225.32894994086931</v>
      </c>
      <c r="AI308" s="168" t="s">
        <v>21</v>
      </c>
      <c r="AJ308"/>
      <c r="AK308"/>
    </row>
    <row r="309" spans="1:37" hidden="1" x14ac:dyDescent="0.25">
      <c r="A309" s="179" t="b">
        <f>IF(E309&lt;&gt;1,"",NOT(ISNA(VLOOKUP(P309,Mapping!$P:$P,1,FALSE))))</f>
        <v>0</v>
      </c>
      <c r="B309" s="180" t="str">
        <f t="shared" si="4"/>
        <v/>
      </c>
      <c r="E309" s="167">
        <v>1</v>
      </c>
      <c r="F309" s="170" t="s">
        <v>402</v>
      </c>
      <c r="G309" s="169">
        <v>1780.7083792300691</v>
      </c>
      <c r="H309" s="168" t="s">
        <v>6</v>
      </c>
      <c r="I309" s="168" t="s">
        <v>402</v>
      </c>
      <c r="J309" s="169">
        <v>149.39906064161801</v>
      </c>
      <c r="K309" s="169">
        <v>-26.698117718249371</v>
      </c>
      <c r="L309" s="168" t="s">
        <v>5</v>
      </c>
      <c r="M309" s="168" t="s">
        <v>21</v>
      </c>
      <c r="N309" s="168" t="s">
        <v>2829</v>
      </c>
      <c r="O309" s="168" t="s">
        <v>21</v>
      </c>
      <c r="P309" s="168" t="s">
        <v>2831</v>
      </c>
      <c r="Q309" s="168" t="s">
        <v>2832</v>
      </c>
      <c r="R309" s="168" t="s">
        <v>1259</v>
      </c>
      <c r="S309" s="168" t="s">
        <v>21</v>
      </c>
      <c r="T309" s="168" t="s">
        <v>1259</v>
      </c>
      <c r="U309" s="168" t="s">
        <v>1259</v>
      </c>
      <c r="V309" s="168" t="s">
        <v>2832</v>
      </c>
      <c r="W309" s="168" t="s">
        <v>1259</v>
      </c>
      <c r="X309" s="168" t="s">
        <v>21</v>
      </c>
      <c r="Y309" s="168" t="s">
        <v>1259</v>
      </c>
      <c r="Z309" s="168" t="s">
        <v>21</v>
      </c>
      <c r="AA309" s="168" t="s">
        <v>1259</v>
      </c>
      <c r="AB309" s="168" t="s">
        <v>1259</v>
      </c>
      <c r="AC309" s="168" t="s">
        <v>7623</v>
      </c>
      <c r="AD309" s="169">
        <v>226.7127159919813</v>
      </c>
      <c r="AE309" s="168" t="s">
        <v>1259</v>
      </c>
      <c r="AF309" s="169">
        <v>61.998318891533017</v>
      </c>
      <c r="AG309" s="169">
        <v>195.85155325332559</v>
      </c>
      <c r="AH309" s="169">
        <v>153.00822994965139</v>
      </c>
      <c r="AI309" s="168" t="s">
        <v>21</v>
      </c>
      <c r="AJ309"/>
      <c r="AK309"/>
    </row>
    <row r="310" spans="1:37" hidden="1" x14ac:dyDescent="0.25">
      <c r="A310" s="179" t="b">
        <f>IF(E310&lt;&gt;1,"",NOT(ISNA(VLOOKUP(P310,Mapping!$P:$P,1,FALSE))))</f>
        <v>0</v>
      </c>
      <c r="B310" s="180" t="str">
        <f t="shared" si="4"/>
        <v/>
      </c>
      <c r="E310" s="167">
        <v>1</v>
      </c>
      <c r="F310" s="170" t="s">
        <v>402</v>
      </c>
      <c r="G310" s="169">
        <v>3935.25039409479</v>
      </c>
      <c r="H310" s="168" t="s">
        <v>6</v>
      </c>
      <c r="I310" s="168" t="s">
        <v>402</v>
      </c>
      <c r="J310" s="169">
        <v>330.1622652674439</v>
      </c>
      <c r="K310" s="169">
        <v>-59.001114105924877</v>
      </c>
      <c r="L310" s="168" t="s">
        <v>5</v>
      </c>
      <c r="M310" s="168" t="s">
        <v>21</v>
      </c>
      <c r="N310" s="168" t="s">
        <v>2829</v>
      </c>
      <c r="O310" s="168" t="s">
        <v>21</v>
      </c>
      <c r="P310" s="168" t="s">
        <v>2831</v>
      </c>
      <c r="Q310" s="168" t="s">
        <v>2832</v>
      </c>
      <c r="R310" s="168" t="s">
        <v>1259</v>
      </c>
      <c r="S310" s="168" t="s">
        <v>21</v>
      </c>
      <c r="T310" s="168" t="s">
        <v>1259</v>
      </c>
      <c r="U310" s="168" t="s">
        <v>1259</v>
      </c>
      <c r="V310" s="168" t="s">
        <v>2832</v>
      </c>
      <c r="W310" s="168" t="s">
        <v>1259</v>
      </c>
      <c r="X310" s="168" t="s">
        <v>21</v>
      </c>
      <c r="Y310" s="168" t="s">
        <v>1259</v>
      </c>
      <c r="Z310" s="168" t="s">
        <v>21</v>
      </c>
      <c r="AA310" s="168" t="s">
        <v>1259</v>
      </c>
      <c r="AB310" s="168" t="s">
        <v>1259</v>
      </c>
      <c r="AC310" s="168" t="s">
        <v>7597</v>
      </c>
      <c r="AD310" s="169">
        <v>501.02044521152538</v>
      </c>
      <c r="AE310" s="168" t="s">
        <v>1259</v>
      </c>
      <c r="AF310" s="169">
        <v>137.0122765169499</v>
      </c>
      <c r="AG310" s="169">
        <v>432.81927075418571</v>
      </c>
      <c r="AH310" s="169">
        <v>338.13829610295579</v>
      </c>
      <c r="AI310" s="168" t="s">
        <v>21</v>
      </c>
      <c r="AJ310"/>
      <c r="AK310"/>
    </row>
    <row r="311" spans="1:37" hidden="1" x14ac:dyDescent="0.25">
      <c r="A311" s="179" t="b">
        <f>IF(E311&lt;&gt;1,"",NOT(ISNA(VLOOKUP(P311,Mapping!$P:$P,1,FALSE))))</f>
        <v>0</v>
      </c>
      <c r="B311" s="180" t="str">
        <f t="shared" si="4"/>
        <v/>
      </c>
      <c r="E311" s="167">
        <v>1</v>
      </c>
      <c r="F311" s="170" t="s">
        <v>402</v>
      </c>
      <c r="G311" s="169">
        <v>10399.574610066</v>
      </c>
      <c r="H311" s="168" t="s">
        <v>6</v>
      </c>
      <c r="I311" s="168" t="s">
        <v>402</v>
      </c>
      <c r="J311" s="169">
        <v>872.5104547933073</v>
      </c>
      <c r="K311" s="169">
        <v>-155.92057093554399</v>
      </c>
      <c r="L311" s="168" t="s">
        <v>5</v>
      </c>
      <c r="M311" s="168" t="s">
        <v>21</v>
      </c>
      <c r="N311" s="168" t="s">
        <v>2829</v>
      </c>
      <c r="O311" s="168" t="s">
        <v>21</v>
      </c>
      <c r="P311" s="168" t="s">
        <v>2831</v>
      </c>
      <c r="Q311" s="168" t="s">
        <v>2832</v>
      </c>
      <c r="R311" s="168" t="s">
        <v>1259</v>
      </c>
      <c r="S311" s="168" t="s">
        <v>21</v>
      </c>
      <c r="T311" s="168" t="s">
        <v>1259</v>
      </c>
      <c r="U311" s="168" t="s">
        <v>1259</v>
      </c>
      <c r="V311" s="168" t="s">
        <v>2832</v>
      </c>
      <c r="W311" s="168" t="s">
        <v>1259</v>
      </c>
      <c r="X311" s="168" t="s">
        <v>21</v>
      </c>
      <c r="Y311" s="168" t="s">
        <v>1259</v>
      </c>
      <c r="Z311" s="168" t="s">
        <v>21</v>
      </c>
      <c r="AA311" s="168" t="s">
        <v>1259</v>
      </c>
      <c r="AB311" s="168" t="s">
        <v>1259</v>
      </c>
      <c r="AC311" s="168" t="s">
        <v>12713</v>
      </c>
      <c r="AD311" s="169">
        <v>1324.032521276016</v>
      </c>
      <c r="AE311" s="168" t="s">
        <v>1259</v>
      </c>
      <c r="AF311" s="169">
        <v>362.07845738892871</v>
      </c>
      <c r="AG311" s="169">
        <v>1143.799211769825</v>
      </c>
      <c r="AH311" s="169">
        <v>893.58848527659393</v>
      </c>
      <c r="AI311" s="168" t="s">
        <v>21</v>
      </c>
      <c r="AJ311"/>
      <c r="AK311"/>
    </row>
    <row r="312" spans="1:37" hidden="1" x14ac:dyDescent="0.25">
      <c r="A312" s="179" t="b">
        <f>IF(E312&lt;&gt;1,"",NOT(ISNA(VLOOKUP(P312,Mapping!$P:$P,1,FALSE))))</f>
        <v>0</v>
      </c>
      <c r="B312" s="180" t="str">
        <f t="shared" si="4"/>
        <v/>
      </c>
      <c r="E312" s="167">
        <v>1</v>
      </c>
      <c r="F312" s="170" t="s">
        <v>402</v>
      </c>
      <c r="G312" s="169">
        <v>665.4167411688087</v>
      </c>
      <c r="H312" s="168" t="s">
        <v>6</v>
      </c>
      <c r="I312" s="168" t="s">
        <v>402</v>
      </c>
      <c r="J312" s="169">
        <v>55.827578072502867</v>
      </c>
      <c r="K312" s="169">
        <v>-9.9765771277495645</v>
      </c>
      <c r="L312" s="168" t="s">
        <v>5</v>
      </c>
      <c r="M312" s="168" t="s">
        <v>21</v>
      </c>
      <c r="N312" s="168" t="s">
        <v>2829</v>
      </c>
      <c r="O312" s="168" t="s">
        <v>21</v>
      </c>
      <c r="P312" s="168" t="s">
        <v>2831</v>
      </c>
      <c r="Q312" s="168" t="s">
        <v>2832</v>
      </c>
      <c r="R312" s="168" t="s">
        <v>1259</v>
      </c>
      <c r="S312" s="168" t="s">
        <v>21</v>
      </c>
      <c r="T312" s="168" t="s">
        <v>1259</v>
      </c>
      <c r="U312" s="168" t="s">
        <v>1259</v>
      </c>
      <c r="V312" s="168" t="s">
        <v>2832</v>
      </c>
      <c r="W312" s="168" t="s">
        <v>1259</v>
      </c>
      <c r="X312" s="168" t="s">
        <v>21</v>
      </c>
      <c r="Y312" s="168" t="s">
        <v>1259</v>
      </c>
      <c r="Z312" s="168" t="s">
        <v>21</v>
      </c>
      <c r="AA312" s="168" t="s">
        <v>1259</v>
      </c>
      <c r="AB312" s="168" t="s">
        <v>1259</v>
      </c>
      <c r="AC312" s="168" t="s">
        <v>7676</v>
      </c>
      <c r="AD312" s="169">
        <v>84.718215748577805</v>
      </c>
      <c r="AE312" s="168" t="s">
        <v>1259</v>
      </c>
      <c r="AF312" s="169">
        <v>23.167588694441861</v>
      </c>
      <c r="AG312" s="169">
        <v>73.185988137499294</v>
      </c>
      <c r="AH312" s="169">
        <v>57.176255771383808</v>
      </c>
      <c r="AI312" s="168" t="s">
        <v>21</v>
      </c>
      <c r="AJ312"/>
      <c r="AK312"/>
    </row>
    <row r="313" spans="1:37" hidden="1" x14ac:dyDescent="0.25">
      <c r="A313" s="179" t="b">
        <f>IF(E313&lt;&gt;1,"",NOT(ISNA(VLOOKUP(P313,Mapping!$P:$P,1,FALSE))))</f>
        <v>0</v>
      </c>
      <c r="B313" s="180" t="str">
        <f t="shared" si="4"/>
        <v/>
      </c>
      <c r="E313" s="167">
        <v>1</v>
      </c>
      <c r="F313" s="170" t="s">
        <v>402</v>
      </c>
      <c r="G313" s="169">
        <v>1779.7873872007699</v>
      </c>
      <c r="H313" s="168" t="s">
        <v>6</v>
      </c>
      <c r="I313" s="168" t="s">
        <v>402</v>
      </c>
      <c r="J313" s="169">
        <v>149.32179063736569</v>
      </c>
      <c r="K313" s="169">
        <v>-26.6843093069999</v>
      </c>
      <c r="L313" s="168" t="s">
        <v>5</v>
      </c>
      <c r="M313" s="168" t="s">
        <v>21</v>
      </c>
      <c r="N313" s="168" t="s">
        <v>2829</v>
      </c>
      <c r="O313" s="168" t="s">
        <v>21</v>
      </c>
      <c r="P313" s="168" t="s">
        <v>2831</v>
      </c>
      <c r="Q313" s="168" t="s">
        <v>2832</v>
      </c>
      <c r="R313" s="168" t="s">
        <v>1259</v>
      </c>
      <c r="S313" s="168" t="s">
        <v>21</v>
      </c>
      <c r="T313" s="168" t="s">
        <v>1259</v>
      </c>
      <c r="U313" s="168" t="s">
        <v>1259</v>
      </c>
      <c r="V313" s="168" t="s">
        <v>2832</v>
      </c>
      <c r="W313" s="168" t="s">
        <v>1259</v>
      </c>
      <c r="X313" s="168" t="s">
        <v>21</v>
      </c>
      <c r="Y313" s="168" t="s">
        <v>1259</v>
      </c>
      <c r="Z313" s="168" t="s">
        <v>21</v>
      </c>
      <c r="AA313" s="168" t="s">
        <v>1259</v>
      </c>
      <c r="AB313" s="168" t="s">
        <v>1259</v>
      </c>
      <c r="AC313" s="168" t="s">
        <v>7649</v>
      </c>
      <c r="AD313" s="169">
        <v>226.59545894596181</v>
      </c>
      <c r="AE313" s="168" t="s">
        <v>1259</v>
      </c>
      <c r="AF313" s="169">
        <v>61.966253024827893</v>
      </c>
      <c r="AG313" s="169">
        <v>195.75025776801431</v>
      </c>
      <c r="AH313" s="169">
        <v>152.92909326346259</v>
      </c>
      <c r="AI313" s="168" t="s">
        <v>21</v>
      </c>
      <c r="AJ313"/>
      <c r="AK313"/>
    </row>
    <row r="314" spans="1:37" hidden="1" x14ac:dyDescent="0.25">
      <c r="A314" s="179" t="b">
        <f>IF(E314&lt;&gt;1,"",NOT(ISNA(VLOOKUP(P314,Mapping!$P:$P,1,FALSE))))</f>
        <v>0</v>
      </c>
      <c r="B314" s="180" t="str">
        <f t="shared" si="4"/>
        <v/>
      </c>
      <c r="E314" s="167">
        <v>1</v>
      </c>
      <c r="F314" s="170" t="s">
        <v>402</v>
      </c>
      <c r="G314" s="169">
        <v>7589.5833645431167</v>
      </c>
      <c r="H314" s="168" t="s">
        <v>6</v>
      </c>
      <c r="I314" s="168" t="s">
        <v>402</v>
      </c>
      <c r="J314" s="169">
        <v>636.75593294745511</v>
      </c>
      <c r="K314" s="169">
        <v>-113.79044006444779</v>
      </c>
      <c r="L314" s="168" t="s">
        <v>5</v>
      </c>
      <c r="M314" s="168" t="s">
        <v>21</v>
      </c>
      <c r="N314" s="168" t="s">
        <v>2829</v>
      </c>
      <c r="O314" s="168" t="s">
        <v>21</v>
      </c>
      <c r="P314" s="168" t="s">
        <v>2831</v>
      </c>
      <c r="Q314" s="168" t="s">
        <v>2832</v>
      </c>
      <c r="R314" s="168" t="s">
        <v>1259</v>
      </c>
      <c r="S314" s="168" t="s">
        <v>21</v>
      </c>
      <c r="T314" s="168" t="s">
        <v>1259</v>
      </c>
      <c r="U314" s="168" t="s">
        <v>1259</v>
      </c>
      <c r="V314" s="168" t="s">
        <v>2832</v>
      </c>
      <c r="W314" s="168" t="s">
        <v>1259</v>
      </c>
      <c r="X314" s="168" t="s">
        <v>21</v>
      </c>
      <c r="Y314" s="168" t="s">
        <v>1259</v>
      </c>
      <c r="Z314" s="168" t="s">
        <v>21</v>
      </c>
      <c r="AA314" s="168" t="s">
        <v>1259</v>
      </c>
      <c r="AB314" s="168" t="s">
        <v>1259</v>
      </c>
      <c r="AC314" s="168" t="s">
        <v>7640</v>
      </c>
      <c r="AD314" s="169">
        <v>966.27560014464007</v>
      </c>
      <c r="AE314" s="168" t="s">
        <v>1259</v>
      </c>
      <c r="AF314" s="169">
        <v>264.24394649744318</v>
      </c>
      <c r="AG314" s="169">
        <v>834.74178469023991</v>
      </c>
      <c r="AH314" s="169">
        <v>652.1386265201736</v>
      </c>
      <c r="AI314" s="168" t="s">
        <v>21</v>
      </c>
      <c r="AJ314"/>
      <c r="AK314"/>
    </row>
    <row r="315" spans="1:37" hidden="1" x14ac:dyDescent="0.25">
      <c r="A315" s="179" t="b">
        <f>IF(E315&lt;&gt;1,"",NOT(ISNA(VLOOKUP(P315,Mapping!$P:$P,1,FALSE))))</f>
        <v>0</v>
      </c>
      <c r="B315" s="180" t="str">
        <f t="shared" si="4"/>
        <v/>
      </c>
      <c r="E315" s="167">
        <v>1</v>
      </c>
      <c r="F315" s="170" t="s">
        <v>402</v>
      </c>
      <c r="G315" s="169">
        <v>706.9802201684812</v>
      </c>
      <c r="H315" s="168" t="s">
        <v>6</v>
      </c>
      <c r="I315" s="168" t="s">
        <v>402</v>
      </c>
      <c r="J315" s="169">
        <v>59.314698586999342</v>
      </c>
      <c r="K315" s="169">
        <v>-10.59973736445999</v>
      </c>
      <c r="L315" s="168" t="s">
        <v>5</v>
      </c>
      <c r="M315" s="168" t="s">
        <v>21</v>
      </c>
      <c r="N315" s="168" t="s">
        <v>2829</v>
      </c>
      <c r="O315" s="168" t="s">
        <v>21</v>
      </c>
      <c r="P315" s="168" t="s">
        <v>2831</v>
      </c>
      <c r="Q315" s="168" t="s">
        <v>2832</v>
      </c>
      <c r="R315" s="168" t="s">
        <v>1259</v>
      </c>
      <c r="S315" s="168" t="s">
        <v>21</v>
      </c>
      <c r="T315" s="168" t="s">
        <v>1259</v>
      </c>
      <c r="U315" s="168" t="s">
        <v>1259</v>
      </c>
      <c r="V315" s="168" t="s">
        <v>2832</v>
      </c>
      <c r="W315" s="168" t="s">
        <v>1259</v>
      </c>
      <c r="X315" s="168" t="s">
        <v>21</v>
      </c>
      <c r="Y315" s="168" t="s">
        <v>1259</v>
      </c>
      <c r="Z315" s="168" t="s">
        <v>21</v>
      </c>
      <c r="AA315" s="168" t="s">
        <v>1259</v>
      </c>
      <c r="AB315" s="168" t="s">
        <v>1259</v>
      </c>
      <c r="AC315" s="168" t="s">
        <v>7589</v>
      </c>
      <c r="AD315" s="169">
        <v>90.009912760845424</v>
      </c>
      <c r="AE315" s="168" t="s">
        <v>1259</v>
      </c>
      <c r="AF315" s="169">
        <v>24.614690227359571</v>
      </c>
      <c r="AG315" s="169">
        <v>77.757355361714531</v>
      </c>
      <c r="AH315" s="169">
        <v>60.747617835192948</v>
      </c>
      <c r="AI315" s="168" t="s">
        <v>21</v>
      </c>
      <c r="AJ315"/>
      <c r="AK315"/>
    </row>
    <row r="316" spans="1:37" hidden="1" x14ac:dyDescent="0.25">
      <c r="A316" s="179" t="b">
        <f>IF(E316&lt;&gt;1,"",NOT(ISNA(VLOOKUP(P316,Mapping!$P:$P,1,FALSE))))</f>
        <v>0</v>
      </c>
      <c r="B316" s="180" t="str">
        <f t="shared" si="4"/>
        <v/>
      </c>
      <c r="E316" s="167">
        <v>1</v>
      </c>
      <c r="F316" s="170" t="s">
        <v>402</v>
      </c>
      <c r="G316" s="169">
        <v>1894.4954589789941</v>
      </c>
      <c r="H316" s="168" t="s">
        <v>6</v>
      </c>
      <c r="I316" s="168" t="s">
        <v>402</v>
      </c>
      <c r="J316" s="169">
        <v>158.9456450379877</v>
      </c>
      <c r="K316" s="169">
        <v>-28.404124656491611</v>
      </c>
      <c r="L316" s="168" t="s">
        <v>5</v>
      </c>
      <c r="M316" s="168" t="s">
        <v>21</v>
      </c>
      <c r="N316" s="168" t="s">
        <v>2829</v>
      </c>
      <c r="O316" s="168" t="s">
        <v>21</v>
      </c>
      <c r="P316" s="168" t="s">
        <v>2831</v>
      </c>
      <c r="Q316" s="168" t="s">
        <v>2832</v>
      </c>
      <c r="R316" s="168" t="s">
        <v>1259</v>
      </c>
      <c r="S316" s="168" t="s">
        <v>21</v>
      </c>
      <c r="T316" s="168" t="s">
        <v>1259</v>
      </c>
      <c r="U316" s="168" t="s">
        <v>1259</v>
      </c>
      <c r="V316" s="168" t="s">
        <v>2832</v>
      </c>
      <c r="W316" s="168" t="s">
        <v>1259</v>
      </c>
      <c r="X316" s="168" t="s">
        <v>21</v>
      </c>
      <c r="Y316" s="168" t="s">
        <v>1259</v>
      </c>
      <c r="Z316" s="168" t="s">
        <v>21</v>
      </c>
      <c r="AA316" s="168" t="s">
        <v>1259</v>
      </c>
      <c r="AB316" s="168" t="s">
        <v>1259</v>
      </c>
      <c r="AC316" s="168" t="s">
        <v>7581</v>
      </c>
      <c r="AD316" s="169">
        <v>241.19963490333501</v>
      </c>
      <c r="AE316" s="168" t="s">
        <v>1259</v>
      </c>
      <c r="AF316" s="169">
        <v>65.960005003809329</v>
      </c>
      <c r="AG316" s="169">
        <v>208.36644708373609</v>
      </c>
      <c r="AH316" s="169">
        <v>162.78543988845689</v>
      </c>
      <c r="AI316" s="168" t="s">
        <v>21</v>
      </c>
      <c r="AJ316"/>
      <c r="AK316"/>
    </row>
    <row r="317" spans="1:37" hidden="1" x14ac:dyDescent="0.25">
      <c r="A317" s="179" t="b">
        <f>IF(E317&lt;&gt;1,"",NOT(ISNA(VLOOKUP(P317,Mapping!$P:$P,1,FALSE))))</f>
        <v>0</v>
      </c>
      <c r="B317" s="180" t="str">
        <f t="shared" si="4"/>
        <v/>
      </c>
      <c r="E317" s="167">
        <v>1</v>
      </c>
      <c r="F317" s="170" t="s">
        <v>402</v>
      </c>
      <c r="G317" s="169">
        <v>474.72682697338519</v>
      </c>
      <c r="H317" s="168" t="s">
        <v>6</v>
      </c>
      <c r="I317" s="168" t="s">
        <v>402</v>
      </c>
      <c r="J317" s="169">
        <v>39.828948321041317</v>
      </c>
      <c r="K317" s="169">
        <v>-7.1175678501757131</v>
      </c>
      <c r="L317" s="168" t="s">
        <v>5</v>
      </c>
      <c r="M317" s="168" t="s">
        <v>21</v>
      </c>
      <c r="N317" s="168" t="s">
        <v>2829</v>
      </c>
      <c r="O317" s="168" t="s">
        <v>21</v>
      </c>
      <c r="P317" s="168" t="s">
        <v>2831</v>
      </c>
      <c r="Q317" s="168" t="s">
        <v>2832</v>
      </c>
      <c r="R317" s="168" t="s">
        <v>1259</v>
      </c>
      <c r="S317" s="168" t="s">
        <v>21</v>
      </c>
      <c r="T317" s="168" t="s">
        <v>1259</v>
      </c>
      <c r="U317" s="168" t="s">
        <v>1259</v>
      </c>
      <c r="V317" s="168" t="s">
        <v>2832</v>
      </c>
      <c r="W317" s="168" t="s">
        <v>1259</v>
      </c>
      <c r="X317" s="168" t="s">
        <v>21</v>
      </c>
      <c r="Y317" s="168" t="s">
        <v>1259</v>
      </c>
      <c r="Z317" s="168" t="s">
        <v>21</v>
      </c>
      <c r="AA317" s="168" t="s">
        <v>1259</v>
      </c>
      <c r="AB317" s="168" t="s">
        <v>1259</v>
      </c>
      <c r="AC317" s="168" t="s">
        <v>7605</v>
      </c>
      <c r="AD317" s="169">
        <v>60.440333494654588</v>
      </c>
      <c r="AE317" s="168" t="s">
        <v>1259</v>
      </c>
      <c r="AF317" s="169">
        <v>16.52840271228871</v>
      </c>
      <c r="AG317" s="169">
        <v>52.212921283585267</v>
      </c>
      <c r="AH317" s="169">
        <v>40.791132535816132</v>
      </c>
      <c r="AI317" s="168" t="s">
        <v>21</v>
      </c>
      <c r="AJ317"/>
      <c r="AK317"/>
    </row>
    <row r="318" spans="1:37" hidden="1" x14ac:dyDescent="0.25">
      <c r="A318" s="179" t="b">
        <f>IF(E318&lt;&gt;1,"",NOT(ISNA(VLOOKUP(P318,Mapping!$P:$P,1,FALSE))))</f>
        <v>0</v>
      </c>
      <c r="B318" s="180" t="str">
        <f t="shared" si="4"/>
        <v/>
      </c>
      <c r="E318" s="167">
        <v>1</v>
      </c>
      <c r="F318" s="170" t="s">
        <v>402</v>
      </c>
      <c r="G318" s="169">
        <v>1643.36172918326</v>
      </c>
      <c r="H318" s="168" t="s">
        <v>6</v>
      </c>
      <c r="I318" s="168" t="s">
        <v>402</v>
      </c>
      <c r="J318" s="169">
        <v>137.87585968485129</v>
      </c>
      <c r="K318" s="169">
        <v>-24.63888271159297</v>
      </c>
      <c r="L318" s="168" t="s">
        <v>5</v>
      </c>
      <c r="M318" s="168" t="s">
        <v>21</v>
      </c>
      <c r="N318" s="168" t="s">
        <v>2829</v>
      </c>
      <c r="O318" s="168" t="s">
        <v>21</v>
      </c>
      <c r="P318" s="168" t="s">
        <v>2831</v>
      </c>
      <c r="Q318" s="168" t="s">
        <v>2832</v>
      </c>
      <c r="R318" s="168" t="s">
        <v>1259</v>
      </c>
      <c r="S318" s="168" t="s">
        <v>21</v>
      </c>
      <c r="T318" s="168" t="s">
        <v>1259</v>
      </c>
      <c r="U318" s="168" t="s">
        <v>1259</v>
      </c>
      <c r="V318" s="168" t="s">
        <v>2832</v>
      </c>
      <c r="W318" s="168" t="s">
        <v>1259</v>
      </c>
      <c r="X318" s="168" t="s">
        <v>21</v>
      </c>
      <c r="Y318" s="168" t="s">
        <v>1259</v>
      </c>
      <c r="Z318" s="168" t="s">
        <v>21</v>
      </c>
      <c r="AA318" s="168" t="s">
        <v>1259</v>
      </c>
      <c r="AB318" s="168" t="s">
        <v>1259</v>
      </c>
      <c r="AC318" s="168" t="s">
        <v>7585</v>
      </c>
      <c r="AD318" s="169">
        <v>209.22628619375931</v>
      </c>
      <c r="AE318" s="168" t="s">
        <v>1259</v>
      </c>
      <c r="AF318" s="169">
        <v>57.216367221283917</v>
      </c>
      <c r="AG318" s="169">
        <v>180.74545555672279</v>
      </c>
      <c r="AH318" s="169">
        <v>141.20665252221059</v>
      </c>
      <c r="AI318" s="168" t="s">
        <v>21</v>
      </c>
      <c r="AJ318"/>
      <c r="AK318"/>
    </row>
    <row r="319" spans="1:37" hidden="1" x14ac:dyDescent="0.25">
      <c r="A319" s="179" t="b">
        <f>IF(E319&lt;&gt;1,"",NOT(ISNA(VLOOKUP(P319,Mapping!$P:$P,1,FALSE))))</f>
        <v>0</v>
      </c>
      <c r="B319" s="180" t="str">
        <f t="shared" si="4"/>
        <v/>
      </c>
      <c r="E319" s="167">
        <v>1</v>
      </c>
      <c r="F319" s="170" t="s">
        <v>402</v>
      </c>
      <c r="G319" s="169">
        <v>894.11985863805705</v>
      </c>
      <c r="H319" s="168" t="s">
        <v>6</v>
      </c>
      <c r="I319" s="168" t="s">
        <v>402</v>
      </c>
      <c r="J319" s="169">
        <v>75.015464934970865</v>
      </c>
      <c r="K319" s="169">
        <v>-13.405517443830201</v>
      </c>
      <c r="L319" s="168" t="s">
        <v>5</v>
      </c>
      <c r="M319" s="168" t="s">
        <v>21</v>
      </c>
      <c r="N319" s="168" t="s">
        <v>2829</v>
      </c>
      <c r="O319" s="168" t="s">
        <v>21</v>
      </c>
      <c r="P319" s="168" t="s">
        <v>2831</v>
      </c>
      <c r="Q319" s="168" t="s">
        <v>2832</v>
      </c>
      <c r="R319" s="168" t="s">
        <v>1259</v>
      </c>
      <c r="S319" s="168" t="s">
        <v>21</v>
      </c>
      <c r="T319" s="168" t="s">
        <v>1259</v>
      </c>
      <c r="U319" s="168" t="s">
        <v>1259</v>
      </c>
      <c r="V319" s="168" t="s">
        <v>2832</v>
      </c>
      <c r="W319" s="168" t="s">
        <v>1259</v>
      </c>
      <c r="X319" s="168" t="s">
        <v>21</v>
      </c>
      <c r="Y319" s="168" t="s">
        <v>1259</v>
      </c>
      <c r="Z319" s="168" t="s">
        <v>21</v>
      </c>
      <c r="AA319" s="168" t="s">
        <v>1259</v>
      </c>
      <c r="AB319" s="168" t="s">
        <v>1259</v>
      </c>
      <c r="AC319" s="168" t="s">
        <v>7609</v>
      </c>
      <c r="AD319" s="169">
        <v>113.835788014793</v>
      </c>
      <c r="AE319" s="168" t="s">
        <v>1259</v>
      </c>
      <c r="AF319" s="169">
        <v>31.130267465278511</v>
      </c>
      <c r="AG319" s="169">
        <v>98.339944457734532</v>
      </c>
      <c r="AH319" s="169">
        <v>76.827681909484568</v>
      </c>
      <c r="AI319" s="168" t="s">
        <v>21</v>
      </c>
      <c r="AJ319"/>
      <c r="AK319"/>
    </row>
    <row r="320" spans="1:37" hidden="1" x14ac:dyDescent="0.25">
      <c r="A320" s="179" t="b">
        <f>IF(E320&lt;&gt;1,"",NOT(ISNA(VLOOKUP(P320,Mapping!$P:$P,1,FALSE))))</f>
        <v>0</v>
      </c>
      <c r="B320" s="180" t="str">
        <f t="shared" si="4"/>
        <v/>
      </c>
      <c r="E320" s="167">
        <v>1</v>
      </c>
      <c r="F320" s="170" t="s">
        <v>402</v>
      </c>
      <c r="G320" s="169">
        <v>5605.5882769104328</v>
      </c>
      <c r="H320" s="168" t="s">
        <v>6</v>
      </c>
      <c r="I320" s="168" t="s">
        <v>402</v>
      </c>
      <c r="J320" s="169">
        <v>470.30138830266179</v>
      </c>
      <c r="K320" s="169">
        <v>-84.044449637341359</v>
      </c>
      <c r="L320" s="168" t="s">
        <v>5</v>
      </c>
      <c r="M320" s="168" t="s">
        <v>21</v>
      </c>
      <c r="N320" s="168" t="s">
        <v>2829</v>
      </c>
      <c r="O320" s="168" t="s">
        <v>21</v>
      </c>
      <c r="P320" s="168" t="s">
        <v>2831</v>
      </c>
      <c r="Q320" s="168" t="s">
        <v>2832</v>
      </c>
      <c r="R320" s="168" t="s">
        <v>1259</v>
      </c>
      <c r="S320" s="168" t="s">
        <v>21</v>
      </c>
      <c r="T320" s="168" t="s">
        <v>1259</v>
      </c>
      <c r="U320" s="168" t="s">
        <v>1259</v>
      </c>
      <c r="V320" s="168" t="s">
        <v>2832</v>
      </c>
      <c r="W320" s="168" t="s">
        <v>1259</v>
      </c>
      <c r="X320" s="168" t="s">
        <v>21</v>
      </c>
      <c r="Y320" s="168" t="s">
        <v>1259</v>
      </c>
      <c r="Z320" s="168" t="s">
        <v>21</v>
      </c>
      <c r="AA320" s="168" t="s">
        <v>1259</v>
      </c>
      <c r="AB320" s="168" t="s">
        <v>1259</v>
      </c>
      <c r="AC320" s="168" t="s">
        <v>12714</v>
      </c>
      <c r="AD320" s="169">
        <v>713.68122810803095</v>
      </c>
      <c r="AE320" s="168" t="s">
        <v>1259</v>
      </c>
      <c r="AF320" s="169">
        <v>195.1678633178544</v>
      </c>
      <c r="AG320" s="169">
        <v>616.53170375164336</v>
      </c>
      <c r="AH320" s="169">
        <v>481.66288769159928</v>
      </c>
      <c r="AI320" s="168" t="s">
        <v>21</v>
      </c>
      <c r="AJ320"/>
      <c r="AK320"/>
    </row>
    <row r="321" spans="1:37" hidden="1" x14ac:dyDescent="0.25">
      <c r="A321" s="179" t="b">
        <f>IF(E321&lt;&gt;1,"",NOT(ISNA(VLOOKUP(P321,Mapping!$P:$P,1,FALSE))))</f>
        <v>0</v>
      </c>
      <c r="B321" s="180" t="str">
        <f t="shared" si="4"/>
        <v/>
      </c>
      <c r="E321" s="167">
        <v>1</v>
      </c>
      <c r="F321" s="170" t="s">
        <v>402</v>
      </c>
      <c r="G321" s="169">
        <v>1553.6244251671701</v>
      </c>
      <c r="H321" s="168" t="s">
        <v>6</v>
      </c>
      <c r="I321" s="168" t="s">
        <v>402</v>
      </c>
      <c r="J321" s="169">
        <v>130.34701943178769</v>
      </c>
      <c r="K321" s="169">
        <v>-23.293453480010569</v>
      </c>
      <c r="L321" s="168" t="s">
        <v>5</v>
      </c>
      <c r="M321" s="168" t="s">
        <v>21</v>
      </c>
      <c r="N321" s="168" t="s">
        <v>2829</v>
      </c>
      <c r="O321" s="168" t="s">
        <v>21</v>
      </c>
      <c r="P321" s="168" t="s">
        <v>2831</v>
      </c>
      <c r="Q321" s="168" t="s">
        <v>2832</v>
      </c>
      <c r="R321" s="168" t="s">
        <v>1259</v>
      </c>
      <c r="S321" s="168" t="s">
        <v>21</v>
      </c>
      <c r="T321" s="168" t="s">
        <v>1259</v>
      </c>
      <c r="U321" s="168" t="s">
        <v>1259</v>
      </c>
      <c r="V321" s="168" t="s">
        <v>2832</v>
      </c>
      <c r="W321" s="168" t="s">
        <v>1259</v>
      </c>
      <c r="X321" s="168" t="s">
        <v>21</v>
      </c>
      <c r="Y321" s="168" t="s">
        <v>1259</v>
      </c>
      <c r="Z321" s="168" t="s">
        <v>21</v>
      </c>
      <c r="AA321" s="168" t="s">
        <v>1259</v>
      </c>
      <c r="AB321" s="168" t="s">
        <v>1259</v>
      </c>
      <c r="AC321" s="168" t="s">
        <v>7620</v>
      </c>
      <c r="AD321" s="169">
        <v>197.80128917763781</v>
      </c>
      <c r="AE321" s="168" t="s">
        <v>1259</v>
      </c>
      <c r="AF321" s="169">
        <v>54.092013983129618</v>
      </c>
      <c r="AG321" s="169">
        <v>170.87568093146049</v>
      </c>
      <c r="AH321" s="169">
        <v>133.4959312114631</v>
      </c>
      <c r="AI321" s="168" t="s">
        <v>21</v>
      </c>
      <c r="AJ321"/>
      <c r="AK321"/>
    </row>
    <row r="322" spans="1:37" hidden="1" x14ac:dyDescent="0.25">
      <c r="A322" s="179" t="b">
        <f>IF(E322&lt;&gt;1,"",NOT(ISNA(VLOOKUP(P322,Mapping!$P:$P,1,FALSE))))</f>
        <v>0</v>
      </c>
      <c r="B322" s="180" t="str">
        <f t="shared" si="4"/>
        <v/>
      </c>
      <c r="E322" s="167">
        <v>1</v>
      </c>
      <c r="F322" s="170" t="s">
        <v>402</v>
      </c>
      <c r="G322" s="169">
        <v>623.51160383568651</v>
      </c>
      <c r="H322" s="168" t="s">
        <v>6</v>
      </c>
      <c r="I322" s="168" t="s">
        <v>402</v>
      </c>
      <c r="J322" s="169">
        <v>52.311792879009573</v>
      </c>
      <c r="K322" s="169">
        <v>-9.3482944158982093</v>
      </c>
      <c r="L322" s="168" t="s">
        <v>5</v>
      </c>
      <c r="M322" s="168" t="s">
        <v>21</v>
      </c>
      <c r="N322" s="168" t="s">
        <v>2829</v>
      </c>
      <c r="O322" s="168" t="s">
        <v>21</v>
      </c>
      <c r="P322" s="168" t="s">
        <v>2831</v>
      </c>
      <c r="Q322" s="168" t="s">
        <v>2832</v>
      </c>
      <c r="R322" s="168" t="s">
        <v>1259</v>
      </c>
      <c r="S322" s="168" t="s">
        <v>21</v>
      </c>
      <c r="T322" s="168" t="s">
        <v>1259</v>
      </c>
      <c r="U322" s="168" t="s">
        <v>1259</v>
      </c>
      <c r="V322" s="168" t="s">
        <v>2832</v>
      </c>
      <c r="W322" s="168" t="s">
        <v>1259</v>
      </c>
      <c r="X322" s="168" t="s">
        <v>21</v>
      </c>
      <c r="Y322" s="168" t="s">
        <v>1259</v>
      </c>
      <c r="Z322" s="168" t="s">
        <v>21</v>
      </c>
      <c r="AA322" s="168" t="s">
        <v>1259</v>
      </c>
      <c r="AB322" s="168" t="s">
        <v>1259</v>
      </c>
      <c r="AC322" s="168" t="s">
        <v>7612</v>
      </c>
      <c r="AD322" s="169">
        <v>79.383020154722828</v>
      </c>
      <c r="AE322" s="168" t="s">
        <v>1259</v>
      </c>
      <c r="AF322" s="169">
        <v>21.708591759359361</v>
      </c>
      <c r="AG322" s="169">
        <v>68.577043555829732</v>
      </c>
      <c r="AH322" s="169">
        <v>53.575536549794947</v>
      </c>
      <c r="AI322" s="168" t="s">
        <v>21</v>
      </c>
      <c r="AJ322"/>
      <c r="AK322"/>
    </row>
    <row r="323" spans="1:37" hidden="1" x14ac:dyDescent="0.25">
      <c r="A323" s="179" t="b">
        <f>IF(E323&lt;&gt;1,"",NOT(ISNA(VLOOKUP(P323,Mapping!$P:$P,1,FALSE))))</f>
        <v>0</v>
      </c>
      <c r="B323" s="180" t="str">
        <f t="shared" si="4"/>
        <v/>
      </c>
      <c r="E323" s="167">
        <v>1</v>
      </c>
      <c r="F323" s="170" t="s">
        <v>402</v>
      </c>
      <c r="G323" s="169">
        <v>2407.488019298753</v>
      </c>
      <c r="H323" s="168" t="s">
        <v>6</v>
      </c>
      <c r="I323" s="168" t="s">
        <v>402</v>
      </c>
      <c r="J323" s="169">
        <v>201.98503740668491</v>
      </c>
      <c r="K323" s="169">
        <v>-36.09540972245216</v>
      </c>
      <c r="L323" s="168" t="s">
        <v>5</v>
      </c>
      <c r="M323" s="168" t="s">
        <v>21</v>
      </c>
      <c r="N323" s="168" t="s">
        <v>2829</v>
      </c>
      <c r="O323" s="168" t="s">
        <v>21</v>
      </c>
      <c r="P323" s="168" t="s">
        <v>2831</v>
      </c>
      <c r="Q323" s="168" t="s">
        <v>2832</v>
      </c>
      <c r="R323" s="168" t="s">
        <v>1259</v>
      </c>
      <c r="S323" s="168" t="s">
        <v>21</v>
      </c>
      <c r="T323" s="168" t="s">
        <v>1259</v>
      </c>
      <c r="U323" s="168" t="s">
        <v>1259</v>
      </c>
      <c r="V323" s="168" t="s">
        <v>2832</v>
      </c>
      <c r="W323" s="168" t="s">
        <v>1259</v>
      </c>
      <c r="X323" s="168" t="s">
        <v>21</v>
      </c>
      <c r="Y323" s="168" t="s">
        <v>1259</v>
      </c>
      <c r="Z323" s="168" t="s">
        <v>21</v>
      </c>
      <c r="AA323" s="168" t="s">
        <v>1259</v>
      </c>
      <c r="AB323" s="168" t="s">
        <v>1259</v>
      </c>
      <c r="AC323" s="168" t="s">
        <v>7596</v>
      </c>
      <c r="AD323" s="169">
        <v>306.5118095358024</v>
      </c>
      <c r="AE323" s="168" t="s">
        <v>1259</v>
      </c>
      <c r="AF323" s="169">
        <v>83.820692758555651</v>
      </c>
      <c r="AG323" s="169">
        <v>264.78803240219622</v>
      </c>
      <c r="AH323" s="169">
        <v>206.86457409560029</v>
      </c>
      <c r="AI323" s="168" t="s">
        <v>21</v>
      </c>
      <c r="AJ323"/>
      <c r="AK323"/>
    </row>
    <row r="324" spans="1:37" hidden="1" x14ac:dyDescent="0.25">
      <c r="A324" s="179" t="b">
        <f>IF(E324&lt;&gt;1,"",NOT(ISNA(VLOOKUP(P324,Mapping!$P:$P,1,FALSE))))</f>
        <v>0</v>
      </c>
      <c r="B324" s="180" t="str">
        <f t="shared" si="4"/>
        <v/>
      </c>
      <c r="E324" s="167">
        <v>1</v>
      </c>
      <c r="F324" s="170" t="s">
        <v>402</v>
      </c>
      <c r="G324" s="169">
        <v>559.19070888622912</v>
      </c>
      <c r="H324" s="168" t="s">
        <v>6</v>
      </c>
      <c r="I324" s="168" t="s">
        <v>402</v>
      </c>
      <c r="J324" s="169">
        <v>46.915355485239417</v>
      </c>
      <c r="K324" s="169">
        <v>-8.3839327915393351</v>
      </c>
      <c r="L324" s="168" t="s">
        <v>5</v>
      </c>
      <c r="M324" s="168" t="s">
        <v>21</v>
      </c>
      <c r="N324" s="168" t="s">
        <v>2829</v>
      </c>
      <c r="O324" s="168" t="s">
        <v>21</v>
      </c>
      <c r="P324" s="168" t="s">
        <v>2831</v>
      </c>
      <c r="Q324" s="168" t="s">
        <v>2832</v>
      </c>
      <c r="R324" s="168" t="s">
        <v>1259</v>
      </c>
      <c r="S324" s="168" t="s">
        <v>21</v>
      </c>
      <c r="T324" s="168" t="s">
        <v>1259</v>
      </c>
      <c r="U324" s="168" t="s">
        <v>1259</v>
      </c>
      <c r="V324" s="168" t="s">
        <v>2832</v>
      </c>
      <c r="W324" s="168" t="s">
        <v>1259</v>
      </c>
      <c r="X324" s="168" t="s">
        <v>21</v>
      </c>
      <c r="Y324" s="168" t="s">
        <v>1259</v>
      </c>
      <c r="Z324" s="168" t="s">
        <v>21</v>
      </c>
      <c r="AA324" s="168" t="s">
        <v>1259</v>
      </c>
      <c r="AB324" s="168" t="s">
        <v>1259</v>
      </c>
      <c r="AC324" s="168" t="s">
        <v>7571</v>
      </c>
      <c r="AD324" s="169">
        <v>71.193939360184515</v>
      </c>
      <c r="AE324" s="168" t="s">
        <v>1259</v>
      </c>
      <c r="AF324" s="169">
        <v>19.469153003986431</v>
      </c>
      <c r="AG324" s="169">
        <v>61.502697565532458</v>
      </c>
      <c r="AH324" s="169">
        <v>48.048732498224688</v>
      </c>
      <c r="AI324" s="168" t="s">
        <v>21</v>
      </c>
      <c r="AJ324"/>
      <c r="AK324"/>
    </row>
    <row r="325" spans="1:37" hidden="1" x14ac:dyDescent="0.25">
      <c r="A325" s="179" t="b">
        <f>IF(E325&lt;&gt;1,"",NOT(ISNA(VLOOKUP(P325,Mapping!$P:$P,1,FALSE))))</f>
        <v>0</v>
      </c>
      <c r="B325" s="180" t="str">
        <f t="shared" si="4"/>
        <v/>
      </c>
      <c r="E325" s="167">
        <v>1</v>
      </c>
      <c r="F325" s="170" t="s">
        <v>402</v>
      </c>
      <c r="G325" s="169">
        <v>1640.851283167912</v>
      </c>
      <c r="H325" s="168" t="s">
        <v>6</v>
      </c>
      <c r="I325" s="168" t="s">
        <v>402</v>
      </c>
      <c r="J325" s="169">
        <v>137.66523660874361</v>
      </c>
      <c r="K325" s="169">
        <v>-24.60124365512257</v>
      </c>
      <c r="L325" s="168" t="s">
        <v>5</v>
      </c>
      <c r="M325" s="168" t="s">
        <v>21</v>
      </c>
      <c r="N325" s="168" t="s">
        <v>2829</v>
      </c>
      <c r="O325" s="168" t="s">
        <v>21</v>
      </c>
      <c r="P325" s="168" t="s">
        <v>2831</v>
      </c>
      <c r="Q325" s="168" t="s">
        <v>2832</v>
      </c>
      <c r="R325" s="168" t="s">
        <v>1259</v>
      </c>
      <c r="S325" s="168" t="s">
        <v>21</v>
      </c>
      <c r="T325" s="168" t="s">
        <v>1259</v>
      </c>
      <c r="U325" s="168" t="s">
        <v>1259</v>
      </c>
      <c r="V325" s="168" t="s">
        <v>2832</v>
      </c>
      <c r="W325" s="168" t="s">
        <v>1259</v>
      </c>
      <c r="X325" s="168" t="s">
        <v>21</v>
      </c>
      <c r="Y325" s="168" t="s">
        <v>1259</v>
      </c>
      <c r="Z325" s="168" t="s">
        <v>21</v>
      </c>
      <c r="AA325" s="168" t="s">
        <v>1259</v>
      </c>
      <c r="AB325" s="168" t="s">
        <v>1259</v>
      </c>
      <c r="AC325" s="168" t="s">
        <v>12125</v>
      </c>
      <c r="AD325" s="169">
        <v>208.9066661812239</v>
      </c>
      <c r="AE325" s="168" t="s">
        <v>1259</v>
      </c>
      <c r="AF325" s="169">
        <v>57.128961874942433</v>
      </c>
      <c r="AG325" s="169">
        <v>180.4693436693417</v>
      </c>
      <c r="AH325" s="169">
        <v>140.99094123243779</v>
      </c>
      <c r="AI325" s="168" t="s">
        <v>21</v>
      </c>
      <c r="AJ325"/>
      <c r="AK325"/>
    </row>
    <row r="326" spans="1:37" hidden="1" x14ac:dyDescent="0.25">
      <c r="A326" s="179" t="b">
        <f>IF(E326&lt;&gt;1,"",NOT(ISNA(VLOOKUP(P326,Mapping!$P:$P,1,FALSE))))</f>
        <v>0</v>
      </c>
      <c r="B326" s="180" t="str">
        <f t="shared" si="4"/>
        <v/>
      </c>
      <c r="E326" s="167">
        <v>1</v>
      </c>
      <c r="F326" s="170" t="s">
        <v>402</v>
      </c>
      <c r="G326" s="169">
        <v>1405.2704348992179</v>
      </c>
      <c r="H326" s="168" t="s">
        <v>6</v>
      </c>
      <c r="I326" s="168" t="s">
        <v>402</v>
      </c>
      <c r="J326" s="169">
        <v>117.9003172951634</v>
      </c>
      <c r="K326" s="169">
        <v>-21.069185687291821</v>
      </c>
      <c r="L326" s="168" t="s">
        <v>5</v>
      </c>
      <c r="M326" s="168" t="s">
        <v>21</v>
      </c>
      <c r="N326" s="168" t="s">
        <v>2829</v>
      </c>
      <c r="O326" s="168" t="s">
        <v>21</v>
      </c>
      <c r="P326" s="168" t="s">
        <v>2831</v>
      </c>
      <c r="Q326" s="168" t="s">
        <v>2832</v>
      </c>
      <c r="R326" s="168" t="s">
        <v>1259</v>
      </c>
      <c r="S326" s="168" t="s">
        <v>21</v>
      </c>
      <c r="T326" s="168" t="s">
        <v>1259</v>
      </c>
      <c r="U326" s="168" t="s">
        <v>1259</v>
      </c>
      <c r="V326" s="168" t="s">
        <v>2832</v>
      </c>
      <c r="W326" s="168" t="s">
        <v>1259</v>
      </c>
      <c r="X326" s="168" t="s">
        <v>21</v>
      </c>
      <c r="Y326" s="168" t="s">
        <v>1259</v>
      </c>
      <c r="Z326" s="168" t="s">
        <v>21</v>
      </c>
      <c r="AA326" s="168" t="s">
        <v>1259</v>
      </c>
      <c r="AB326" s="168" t="s">
        <v>1259</v>
      </c>
      <c r="AC326" s="168" t="s">
        <v>7614</v>
      </c>
      <c r="AD326" s="169">
        <v>178.91344855522351</v>
      </c>
      <c r="AE326" s="168" t="s">
        <v>1259</v>
      </c>
      <c r="AF326" s="169">
        <v>48.926823486614467</v>
      </c>
      <c r="AG326" s="169">
        <v>154.55893880557119</v>
      </c>
      <c r="AH326" s="169">
        <v>120.74854274425</v>
      </c>
      <c r="AI326" s="168" t="s">
        <v>21</v>
      </c>
      <c r="AJ326"/>
      <c r="AK326"/>
    </row>
    <row r="327" spans="1:37" hidden="1" x14ac:dyDescent="0.25">
      <c r="A327" s="179" t="b">
        <f>IF(E327&lt;&gt;1,"",NOT(ISNA(VLOOKUP(P327,Mapping!$P:$P,1,FALSE))))</f>
        <v>0</v>
      </c>
      <c r="B327" s="180" t="str">
        <f t="shared" si="4"/>
        <v/>
      </c>
      <c r="E327" s="167">
        <v>1</v>
      </c>
      <c r="F327" s="170" t="s">
        <v>402</v>
      </c>
      <c r="G327" s="169">
        <v>618.49071180498981</v>
      </c>
      <c r="H327" s="168" t="s">
        <v>6</v>
      </c>
      <c r="I327" s="168" t="s">
        <v>402</v>
      </c>
      <c r="J327" s="169">
        <v>51.890546726793687</v>
      </c>
      <c r="K327" s="169">
        <v>-9.2730163029574921</v>
      </c>
      <c r="L327" s="168" t="s">
        <v>5</v>
      </c>
      <c r="M327" s="168" t="s">
        <v>21</v>
      </c>
      <c r="N327" s="168" t="s">
        <v>2829</v>
      </c>
      <c r="O327" s="168" t="s">
        <v>21</v>
      </c>
      <c r="P327" s="168" t="s">
        <v>2831</v>
      </c>
      <c r="Q327" s="168" t="s">
        <v>2832</v>
      </c>
      <c r="R327" s="168" t="s">
        <v>1259</v>
      </c>
      <c r="S327" s="168" t="s">
        <v>21</v>
      </c>
      <c r="T327" s="168" t="s">
        <v>1259</v>
      </c>
      <c r="U327" s="168" t="s">
        <v>1259</v>
      </c>
      <c r="V327" s="168" t="s">
        <v>2832</v>
      </c>
      <c r="W327" s="168" t="s">
        <v>1259</v>
      </c>
      <c r="X327" s="168" t="s">
        <v>21</v>
      </c>
      <c r="Y327" s="168" t="s">
        <v>1259</v>
      </c>
      <c r="Z327" s="168" t="s">
        <v>21</v>
      </c>
      <c r="AA327" s="168" t="s">
        <v>1259</v>
      </c>
      <c r="AB327" s="168" t="s">
        <v>1259</v>
      </c>
      <c r="AC327" s="168" t="s">
        <v>7641</v>
      </c>
      <c r="AD327" s="169">
        <v>78.743780129652947</v>
      </c>
      <c r="AE327" s="168" t="s">
        <v>1259</v>
      </c>
      <c r="AF327" s="169">
        <v>21.533781066676742</v>
      </c>
      <c r="AG327" s="169">
        <v>68.024819781067549</v>
      </c>
      <c r="AH327" s="169">
        <v>53.144113970249798</v>
      </c>
      <c r="AI327" s="168" t="s">
        <v>21</v>
      </c>
      <c r="AJ327"/>
      <c r="AK327"/>
    </row>
    <row r="328" spans="1:37" hidden="1" x14ac:dyDescent="0.25">
      <c r="A328" s="179" t="b">
        <f>IF(E328&lt;&gt;1,"",NOT(ISNA(VLOOKUP(P328,Mapping!$P:$P,1,FALSE))))</f>
        <v>0</v>
      </c>
      <c r="B328" s="180" t="str">
        <f t="shared" si="4"/>
        <v/>
      </c>
      <c r="E328" s="167">
        <v>1</v>
      </c>
      <c r="F328" s="170" t="s">
        <v>402</v>
      </c>
      <c r="G328" s="169">
        <v>2152.700030806122</v>
      </c>
      <c r="H328" s="168" t="s">
        <v>6</v>
      </c>
      <c r="I328" s="168" t="s">
        <v>402</v>
      </c>
      <c r="J328" s="169">
        <v>180.60866461732081</v>
      </c>
      <c r="K328" s="169">
        <v>-32.275379565176529</v>
      </c>
      <c r="L328" s="168" t="s">
        <v>5</v>
      </c>
      <c r="M328" s="168" t="s">
        <v>21</v>
      </c>
      <c r="N328" s="168" t="s">
        <v>2829</v>
      </c>
      <c r="O328" s="168" t="s">
        <v>21</v>
      </c>
      <c r="P328" s="168" t="s">
        <v>2831</v>
      </c>
      <c r="Q328" s="168" t="s">
        <v>2832</v>
      </c>
      <c r="R328" s="168" t="s">
        <v>1259</v>
      </c>
      <c r="S328" s="168" t="s">
        <v>21</v>
      </c>
      <c r="T328" s="168" t="s">
        <v>1259</v>
      </c>
      <c r="U328" s="168" t="s">
        <v>1259</v>
      </c>
      <c r="V328" s="168" t="s">
        <v>2832</v>
      </c>
      <c r="W328" s="168" t="s">
        <v>1259</v>
      </c>
      <c r="X328" s="168" t="s">
        <v>21</v>
      </c>
      <c r="Y328" s="168" t="s">
        <v>1259</v>
      </c>
      <c r="Z328" s="168" t="s">
        <v>21</v>
      </c>
      <c r="AA328" s="168" t="s">
        <v>1259</v>
      </c>
      <c r="AB328" s="168" t="s">
        <v>1259</v>
      </c>
      <c r="AC328" s="168" t="s">
        <v>12120</v>
      </c>
      <c r="AD328" s="169">
        <v>274.07321512750792</v>
      </c>
      <c r="AE328" s="168" t="s">
        <v>1259</v>
      </c>
      <c r="AF328" s="169">
        <v>74.949825892006629</v>
      </c>
      <c r="AG328" s="169">
        <v>236.7651265302375</v>
      </c>
      <c r="AH328" s="169">
        <v>184.97179278092739</v>
      </c>
      <c r="AI328" s="168" t="s">
        <v>21</v>
      </c>
      <c r="AJ328"/>
      <c r="AK328"/>
    </row>
    <row r="329" spans="1:37" hidden="1" x14ac:dyDescent="0.25">
      <c r="A329" s="179" t="b">
        <f>IF(E329&lt;&gt;1,"",NOT(ISNA(VLOOKUP(P329,Mapping!$P:$P,1,FALSE))))</f>
        <v>0</v>
      </c>
      <c r="B329" s="180" t="str">
        <f t="shared" si="4"/>
        <v/>
      </c>
      <c r="E329" s="167">
        <v>1</v>
      </c>
      <c r="F329" s="170" t="s">
        <v>402</v>
      </c>
      <c r="G329" s="169">
        <v>406.21690376163059</v>
      </c>
      <c r="H329" s="168" t="s">
        <v>6</v>
      </c>
      <c r="I329" s="168" t="s">
        <v>402</v>
      </c>
      <c r="J329" s="169">
        <v>34.08105703696085</v>
      </c>
      <c r="K329" s="169">
        <v>-6.0904002262627452</v>
      </c>
      <c r="L329" s="168" t="s">
        <v>5</v>
      </c>
      <c r="M329" s="168" t="s">
        <v>21</v>
      </c>
      <c r="N329" s="168" t="s">
        <v>2829</v>
      </c>
      <c r="O329" s="168" t="s">
        <v>21</v>
      </c>
      <c r="P329" s="168" t="s">
        <v>2831</v>
      </c>
      <c r="Q329" s="168" t="s">
        <v>2832</v>
      </c>
      <c r="R329" s="168" t="s">
        <v>1259</v>
      </c>
      <c r="S329" s="168" t="s">
        <v>21</v>
      </c>
      <c r="T329" s="168" t="s">
        <v>1259</v>
      </c>
      <c r="U329" s="168" t="s">
        <v>1259</v>
      </c>
      <c r="V329" s="168" t="s">
        <v>2832</v>
      </c>
      <c r="W329" s="168" t="s">
        <v>1259</v>
      </c>
      <c r="X329" s="168" t="s">
        <v>21</v>
      </c>
      <c r="Y329" s="168" t="s">
        <v>1259</v>
      </c>
      <c r="Z329" s="168" t="s">
        <v>21</v>
      </c>
      <c r="AA329" s="168" t="s">
        <v>1259</v>
      </c>
      <c r="AB329" s="168" t="s">
        <v>1259</v>
      </c>
      <c r="AC329" s="168" t="s">
        <v>7616</v>
      </c>
      <c r="AD329" s="169">
        <v>51.717922264998627</v>
      </c>
      <c r="AE329" s="168" t="s">
        <v>1259</v>
      </c>
      <c r="AF329" s="169">
        <v>14.14311598254733</v>
      </c>
      <c r="AG329" s="169">
        <v>44.677844214935931</v>
      </c>
      <c r="AH329" s="169">
        <v>34.904384201903383</v>
      </c>
      <c r="AI329" s="168" t="s">
        <v>21</v>
      </c>
      <c r="AJ329"/>
      <c r="AK329"/>
    </row>
    <row r="330" spans="1:37" hidden="1" x14ac:dyDescent="0.25">
      <c r="A330" s="179" t="b">
        <f>IF(E330&lt;&gt;1,"",NOT(ISNA(VLOOKUP(P330,Mapping!$P:$P,1,FALSE))))</f>
        <v>0</v>
      </c>
      <c r="B330" s="180" t="str">
        <f t="shared" si="4"/>
        <v/>
      </c>
      <c r="E330" s="167">
        <v>1</v>
      </c>
      <c r="F330" s="170" t="s">
        <v>402</v>
      </c>
      <c r="G330" s="169">
        <v>2397.4462352373598</v>
      </c>
      <c r="H330" s="168" t="s">
        <v>6</v>
      </c>
      <c r="I330" s="168" t="s">
        <v>402</v>
      </c>
      <c r="J330" s="169">
        <v>201.14254510225371</v>
      </c>
      <c r="K330" s="169">
        <v>-35.944853496570751</v>
      </c>
      <c r="L330" s="168" t="s">
        <v>5</v>
      </c>
      <c r="M330" s="168" t="s">
        <v>21</v>
      </c>
      <c r="N330" s="168" t="s">
        <v>2829</v>
      </c>
      <c r="O330" s="168" t="s">
        <v>21</v>
      </c>
      <c r="P330" s="168" t="s">
        <v>2831</v>
      </c>
      <c r="Q330" s="168" t="s">
        <v>2832</v>
      </c>
      <c r="R330" s="168" t="s">
        <v>1259</v>
      </c>
      <c r="S330" s="168" t="s">
        <v>21</v>
      </c>
      <c r="T330" s="168" t="s">
        <v>1259</v>
      </c>
      <c r="U330" s="168" t="s">
        <v>1259</v>
      </c>
      <c r="V330" s="168" t="s">
        <v>2832</v>
      </c>
      <c r="W330" s="168" t="s">
        <v>1259</v>
      </c>
      <c r="X330" s="168" t="s">
        <v>21</v>
      </c>
      <c r="Y330" s="168" t="s">
        <v>1259</v>
      </c>
      <c r="Z330" s="168" t="s">
        <v>21</v>
      </c>
      <c r="AA330" s="168" t="s">
        <v>1259</v>
      </c>
      <c r="AB330" s="168" t="s">
        <v>1259</v>
      </c>
      <c r="AC330" s="168" t="s">
        <v>7663</v>
      </c>
      <c r="AD330" s="169">
        <v>305.23332948566178</v>
      </c>
      <c r="AE330" s="168" t="s">
        <v>1259</v>
      </c>
      <c r="AF330" s="169">
        <v>83.471071373190171</v>
      </c>
      <c r="AG330" s="169">
        <v>263.68358485267157</v>
      </c>
      <c r="AH330" s="169">
        <v>206.00172893650961</v>
      </c>
      <c r="AI330" s="168" t="s">
        <v>21</v>
      </c>
      <c r="AJ330"/>
      <c r="AK330"/>
    </row>
    <row r="331" spans="1:37" hidden="1" x14ac:dyDescent="0.25">
      <c r="A331" s="179" t="b">
        <f>IF(E331&lt;&gt;1,"",NOT(ISNA(VLOOKUP(P331,Mapping!$P:$P,1,FALSE))))</f>
        <v>0</v>
      </c>
      <c r="B331" s="180" t="str">
        <f t="shared" si="4"/>
        <v/>
      </c>
      <c r="E331" s="167">
        <v>1</v>
      </c>
      <c r="F331" s="170" t="s">
        <v>402</v>
      </c>
      <c r="G331" s="169">
        <v>438.19909471455941</v>
      </c>
      <c r="H331" s="168" t="s">
        <v>6</v>
      </c>
      <c r="I331" s="168" t="s">
        <v>402</v>
      </c>
      <c r="J331" s="169">
        <v>36.764320249151908</v>
      </c>
      <c r="K331" s="169">
        <v>-6.5699084427164713</v>
      </c>
      <c r="L331" s="168" t="s">
        <v>5</v>
      </c>
      <c r="M331" s="168" t="s">
        <v>21</v>
      </c>
      <c r="N331" s="168" t="s">
        <v>2829</v>
      </c>
      <c r="O331" s="168" t="s">
        <v>21</v>
      </c>
      <c r="P331" s="168" t="s">
        <v>2831</v>
      </c>
      <c r="Q331" s="168" t="s">
        <v>2832</v>
      </c>
      <c r="R331" s="168" t="s">
        <v>1259</v>
      </c>
      <c r="S331" s="168" t="s">
        <v>21</v>
      </c>
      <c r="T331" s="168" t="s">
        <v>1259</v>
      </c>
      <c r="U331" s="168" t="s">
        <v>1259</v>
      </c>
      <c r="V331" s="168" t="s">
        <v>2832</v>
      </c>
      <c r="W331" s="168" t="s">
        <v>1259</v>
      </c>
      <c r="X331" s="168" t="s">
        <v>21</v>
      </c>
      <c r="Y331" s="168" t="s">
        <v>1259</v>
      </c>
      <c r="Z331" s="168" t="s">
        <v>21</v>
      </c>
      <c r="AA331" s="168" t="s">
        <v>1259</v>
      </c>
      <c r="AB331" s="168" t="s">
        <v>1259</v>
      </c>
      <c r="AC331" s="168" t="s">
        <v>7628</v>
      </c>
      <c r="AD331" s="169">
        <v>55.78976775013507</v>
      </c>
      <c r="AE331" s="168" t="s">
        <v>1259</v>
      </c>
      <c r="AF331" s="169">
        <v>15.256629063452239</v>
      </c>
      <c r="AG331" s="169">
        <v>48.195411632282401</v>
      </c>
      <c r="AH331" s="169">
        <v>37.652469449716527</v>
      </c>
      <c r="AI331" s="168" t="s">
        <v>21</v>
      </c>
      <c r="AJ331"/>
      <c r="AK331"/>
    </row>
    <row r="332" spans="1:37" hidden="1" x14ac:dyDescent="0.25">
      <c r="A332" s="179" t="b">
        <f>IF(E332&lt;&gt;1,"",NOT(ISNA(VLOOKUP(P332,Mapping!$P:$P,1,FALSE))))</f>
        <v>0</v>
      </c>
      <c r="B332" s="180" t="str">
        <f t="shared" si="4"/>
        <v/>
      </c>
      <c r="E332" s="167">
        <v>1</v>
      </c>
      <c r="F332" s="170" t="s">
        <v>402</v>
      </c>
      <c r="G332" s="169">
        <v>901.68090610440208</v>
      </c>
      <c r="H332" s="168" t="s">
        <v>6</v>
      </c>
      <c r="I332" s="168" t="s">
        <v>402</v>
      </c>
      <c r="J332" s="169">
        <v>75.649826744076847</v>
      </c>
      <c r="K332" s="169">
        <v>-13.51888004586225</v>
      </c>
      <c r="L332" s="168" t="s">
        <v>5</v>
      </c>
      <c r="M332" s="168" t="s">
        <v>21</v>
      </c>
      <c r="N332" s="168" t="s">
        <v>2829</v>
      </c>
      <c r="O332" s="168" t="s">
        <v>21</v>
      </c>
      <c r="P332" s="168" t="s">
        <v>2831</v>
      </c>
      <c r="Q332" s="168" t="s">
        <v>2832</v>
      </c>
      <c r="R332" s="168" t="s">
        <v>1259</v>
      </c>
      <c r="S332" s="168" t="s">
        <v>21</v>
      </c>
      <c r="T332" s="168" t="s">
        <v>1259</v>
      </c>
      <c r="U332" s="168" t="s">
        <v>1259</v>
      </c>
      <c r="V332" s="168" t="s">
        <v>2832</v>
      </c>
      <c r="W332" s="168" t="s">
        <v>1259</v>
      </c>
      <c r="X332" s="168" t="s">
        <v>21</v>
      </c>
      <c r="Y332" s="168" t="s">
        <v>1259</v>
      </c>
      <c r="Z332" s="168" t="s">
        <v>21</v>
      </c>
      <c r="AA332" s="168" t="s">
        <v>1259</v>
      </c>
      <c r="AB332" s="168" t="s">
        <v>1259</v>
      </c>
      <c r="AC332" s="168" t="s">
        <v>7639</v>
      </c>
      <c r="AD332" s="169">
        <v>114.7984305377541</v>
      </c>
      <c r="AE332" s="168" t="s">
        <v>1259</v>
      </c>
      <c r="AF332" s="169">
        <v>31.39351788709951</v>
      </c>
      <c r="AG332" s="169">
        <v>99.171547716178225</v>
      </c>
      <c r="AH332" s="169">
        <v>77.477368575131095</v>
      </c>
      <c r="AI332" s="168" t="s">
        <v>21</v>
      </c>
      <c r="AJ332"/>
      <c r="AK332"/>
    </row>
    <row r="333" spans="1:37" hidden="1" x14ac:dyDescent="0.25">
      <c r="A333" s="179" t="b">
        <f>IF(E333&lt;&gt;1,"",NOT(ISNA(VLOOKUP(P333,Mapping!$P:$P,1,FALSE))))</f>
        <v>0</v>
      </c>
      <c r="B333" s="180" t="str">
        <f t="shared" si="4"/>
        <v/>
      </c>
      <c r="E333" s="167">
        <v>1</v>
      </c>
      <c r="F333" s="170" t="s">
        <v>402</v>
      </c>
      <c r="G333" s="169">
        <v>583.67127121341298</v>
      </c>
      <c r="H333" s="168" t="s">
        <v>6</v>
      </c>
      <c r="I333" s="168" t="s">
        <v>402</v>
      </c>
      <c r="J333" s="169">
        <v>48.969242049889061</v>
      </c>
      <c r="K333" s="169">
        <v>-8.7509692712029583</v>
      </c>
      <c r="L333" s="168" t="s">
        <v>5</v>
      </c>
      <c r="M333" s="168" t="s">
        <v>21</v>
      </c>
      <c r="N333" s="168" t="s">
        <v>2829</v>
      </c>
      <c r="O333" s="168" t="s">
        <v>21</v>
      </c>
      <c r="P333" s="168" t="s">
        <v>2831</v>
      </c>
      <c r="Q333" s="168" t="s">
        <v>2832</v>
      </c>
      <c r="R333" s="168" t="s">
        <v>1259</v>
      </c>
      <c r="S333" s="168" t="s">
        <v>21</v>
      </c>
      <c r="T333" s="168" t="s">
        <v>1259</v>
      </c>
      <c r="U333" s="168" t="s">
        <v>1259</v>
      </c>
      <c r="V333" s="168" t="s">
        <v>2832</v>
      </c>
      <c r="W333" s="168" t="s">
        <v>1259</v>
      </c>
      <c r="X333" s="168" t="s">
        <v>21</v>
      </c>
      <c r="Y333" s="168" t="s">
        <v>1259</v>
      </c>
      <c r="Z333" s="168" t="s">
        <v>21</v>
      </c>
      <c r="AA333" s="168" t="s">
        <v>1259</v>
      </c>
      <c r="AB333" s="168" t="s">
        <v>1259</v>
      </c>
      <c r="AC333" s="168" t="s">
        <v>7629</v>
      </c>
      <c r="AD333" s="169">
        <v>74.310707293071232</v>
      </c>
      <c r="AE333" s="168" t="s">
        <v>1259</v>
      </c>
      <c r="AF333" s="169">
        <v>20.321484428664121</v>
      </c>
      <c r="AG333" s="169">
        <v>64.195196917035787</v>
      </c>
      <c r="AH333" s="169">
        <v>50.152236673048613</v>
      </c>
      <c r="AI333" s="168" t="s">
        <v>21</v>
      </c>
      <c r="AJ333"/>
      <c r="AK333"/>
    </row>
    <row r="334" spans="1:37" hidden="1" x14ac:dyDescent="0.25">
      <c r="A334" s="179" t="b">
        <f>IF(E334&lt;&gt;1,"",NOT(ISNA(VLOOKUP(P334,Mapping!$P:$P,1,FALSE))))</f>
        <v>0</v>
      </c>
      <c r="B334" s="180" t="str">
        <f t="shared" si="4"/>
        <v/>
      </c>
      <c r="E334" s="167">
        <v>1</v>
      </c>
      <c r="F334" s="170" t="s">
        <v>402</v>
      </c>
      <c r="G334" s="169">
        <v>4897.6870647126516</v>
      </c>
      <c r="H334" s="168" t="s">
        <v>6</v>
      </c>
      <c r="I334" s="168" t="s">
        <v>402</v>
      </c>
      <c r="J334" s="169">
        <v>410.9094197114099</v>
      </c>
      <c r="K334" s="169">
        <v>-73.430903861631862</v>
      </c>
      <c r="L334" s="168" t="s">
        <v>5</v>
      </c>
      <c r="M334" s="168" t="s">
        <v>21</v>
      </c>
      <c r="N334" s="168" t="s">
        <v>2829</v>
      </c>
      <c r="O334" s="168" t="s">
        <v>21</v>
      </c>
      <c r="P334" s="168" t="s">
        <v>2831</v>
      </c>
      <c r="Q334" s="168" t="s">
        <v>2832</v>
      </c>
      <c r="R334" s="168" t="s">
        <v>1259</v>
      </c>
      <c r="S334" s="168" t="s">
        <v>21</v>
      </c>
      <c r="T334" s="168" t="s">
        <v>1259</v>
      </c>
      <c r="U334" s="168" t="s">
        <v>1259</v>
      </c>
      <c r="V334" s="168" t="s">
        <v>2832</v>
      </c>
      <c r="W334" s="168" t="s">
        <v>1259</v>
      </c>
      <c r="X334" s="168" t="s">
        <v>21</v>
      </c>
      <c r="Y334" s="168" t="s">
        <v>1259</v>
      </c>
      <c r="Z334" s="168" t="s">
        <v>21</v>
      </c>
      <c r="AA334" s="168" t="s">
        <v>1259</v>
      </c>
      <c r="AB334" s="168" t="s">
        <v>1259</v>
      </c>
      <c r="AC334" s="168" t="s">
        <v>7631</v>
      </c>
      <c r="AD334" s="169">
        <v>623.55405830116524</v>
      </c>
      <c r="AE334" s="168" t="s">
        <v>1259</v>
      </c>
      <c r="AF334" s="169">
        <v>170.52110722378981</v>
      </c>
      <c r="AG334" s="169">
        <v>538.67305290461809</v>
      </c>
      <c r="AH334" s="169">
        <v>420.83613317021718</v>
      </c>
      <c r="AI334" s="168" t="s">
        <v>21</v>
      </c>
      <c r="AJ334"/>
      <c r="AK334"/>
    </row>
    <row r="335" spans="1:37" hidden="1" x14ac:dyDescent="0.25">
      <c r="A335" s="179" t="b">
        <f>IF(E335&lt;&gt;1,"",NOT(ISNA(VLOOKUP(P335,Mapping!$P:$P,1,FALSE))))</f>
        <v>0</v>
      </c>
      <c r="B335" s="180" t="str">
        <f t="shared" si="4"/>
        <v/>
      </c>
      <c r="E335" s="167">
        <v>1</v>
      </c>
      <c r="F335" s="170" t="s">
        <v>402</v>
      </c>
      <c r="G335" s="169">
        <v>803.26845136071734</v>
      </c>
      <c r="H335" s="168" t="s">
        <v>6</v>
      </c>
      <c r="I335" s="168" t="s">
        <v>402</v>
      </c>
      <c r="J335" s="169">
        <v>67.393152902569327</v>
      </c>
      <c r="K335" s="169">
        <v>-12.04338448896212</v>
      </c>
      <c r="L335" s="168" t="s">
        <v>5</v>
      </c>
      <c r="M335" s="168" t="s">
        <v>21</v>
      </c>
      <c r="N335" s="168" t="s">
        <v>2829</v>
      </c>
      <c r="O335" s="168" t="s">
        <v>21</v>
      </c>
      <c r="P335" s="168" t="s">
        <v>2831</v>
      </c>
      <c r="Q335" s="168" t="s">
        <v>2832</v>
      </c>
      <c r="R335" s="168" t="s">
        <v>1259</v>
      </c>
      <c r="S335" s="168" t="s">
        <v>21</v>
      </c>
      <c r="T335" s="168" t="s">
        <v>1259</v>
      </c>
      <c r="U335" s="168" t="s">
        <v>1259</v>
      </c>
      <c r="V335" s="168" t="s">
        <v>2832</v>
      </c>
      <c r="W335" s="168" t="s">
        <v>1259</v>
      </c>
      <c r="X335" s="168" t="s">
        <v>21</v>
      </c>
      <c r="Y335" s="168" t="s">
        <v>1259</v>
      </c>
      <c r="Z335" s="168" t="s">
        <v>21</v>
      </c>
      <c r="AA335" s="168" t="s">
        <v>1259</v>
      </c>
      <c r="AB335" s="168" t="s">
        <v>1259</v>
      </c>
      <c r="AC335" s="168" t="s">
        <v>7625</v>
      </c>
      <c r="AD335" s="169">
        <v>102.2689477978426</v>
      </c>
      <c r="AE335" s="168" t="s">
        <v>1259</v>
      </c>
      <c r="AF335" s="169">
        <v>27.967124872238969</v>
      </c>
      <c r="AG335" s="169">
        <v>88.347634971208208</v>
      </c>
      <c r="AH335" s="169">
        <v>69.021230736412122</v>
      </c>
      <c r="AI335" s="168" t="s">
        <v>21</v>
      </c>
      <c r="AJ335"/>
      <c r="AK335"/>
    </row>
    <row r="336" spans="1:37" hidden="1" x14ac:dyDescent="0.25">
      <c r="A336" s="179" t="b">
        <f>IF(E336&lt;&gt;1,"",NOT(ISNA(VLOOKUP(P336,Mapping!$P:$P,1,FALSE))))</f>
        <v>0</v>
      </c>
      <c r="B336" s="180" t="str">
        <f t="shared" si="4"/>
        <v/>
      </c>
      <c r="E336" s="167">
        <v>1</v>
      </c>
      <c r="F336" s="170" t="s">
        <v>402</v>
      </c>
      <c r="G336" s="169">
        <v>1727.216567979955</v>
      </c>
      <c r="H336" s="168" t="s">
        <v>6</v>
      </c>
      <c r="I336" s="168" t="s">
        <v>402</v>
      </c>
      <c r="J336" s="169">
        <v>144.9111689430114</v>
      </c>
      <c r="K336" s="169">
        <v>-25.896116284227109</v>
      </c>
      <c r="L336" s="168" t="s">
        <v>5</v>
      </c>
      <c r="M336" s="168" t="s">
        <v>21</v>
      </c>
      <c r="N336" s="168" t="s">
        <v>2829</v>
      </c>
      <c r="O336" s="168" t="s">
        <v>21</v>
      </c>
      <c r="P336" s="168" t="s">
        <v>2831</v>
      </c>
      <c r="Q336" s="168" t="s">
        <v>2832</v>
      </c>
      <c r="R336" s="168" t="s">
        <v>1259</v>
      </c>
      <c r="S336" s="168" t="s">
        <v>21</v>
      </c>
      <c r="T336" s="168" t="s">
        <v>1259</v>
      </c>
      <c r="U336" s="168" t="s">
        <v>1259</v>
      </c>
      <c r="V336" s="168" t="s">
        <v>2832</v>
      </c>
      <c r="W336" s="168" t="s">
        <v>1259</v>
      </c>
      <c r="X336" s="168" t="s">
        <v>21</v>
      </c>
      <c r="Y336" s="168" t="s">
        <v>1259</v>
      </c>
      <c r="Z336" s="168" t="s">
        <v>21</v>
      </c>
      <c r="AA336" s="168" t="s">
        <v>1259</v>
      </c>
      <c r="AB336" s="168" t="s">
        <v>1259</v>
      </c>
      <c r="AC336" s="168" t="s">
        <v>7670</v>
      </c>
      <c r="AD336" s="169">
        <v>219.90235110950189</v>
      </c>
      <c r="AE336" s="168" t="s">
        <v>1259</v>
      </c>
      <c r="AF336" s="169">
        <v>60.135912665644362</v>
      </c>
      <c r="AG336" s="169">
        <v>189.9682461145126</v>
      </c>
      <c r="AH336" s="169">
        <v>148.41192015988139</v>
      </c>
      <c r="AI336" s="168" t="s">
        <v>21</v>
      </c>
      <c r="AJ336"/>
      <c r="AK336"/>
    </row>
    <row r="337" spans="1:37" hidden="1" x14ac:dyDescent="0.25">
      <c r="A337" s="179" t="b">
        <f>IF(E337&lt;&gt;1,"",NOT(ISNA(VLOOKUP(P337,Mapping!$P:$P,1,FALSE))))</f>
        <v>0</v>
      </c>
      <c r="B337" s="180" t="str">
        <f t="shared" si="4"/>
        <v/>
      </c>
      <c r="E337" s="167">
        <v>1</v>
      </c>
      <c r="F337" s="170" t="s">
        <v>402</v>
      </c>
      <c r="G337" s="169">
        <v>4496.3425058802186</v>
      </c>
      <c r="H337" s="168" t="s">
        <v>6</v>
      </c>
      <c r="I337" s="168" t="s">
        <v>402</v>
      </c>
      <c r="J337" s="169">
        <v>377.23714592275309</v>
      </c>
      <c r="K337" s="169">
        <v>-67.413554585205077</v>
      </c>
      <c r="L337" s="168" t="s">
        <v>5</v>
      </c>
      <c r="M337" s="168" t="s">
        <v>21</v>
      </c>
      <c r="N337" s="168" t="s">
        <v>2829</v>
      </c>
      <c r="O337" s="168" t="s">
        <v>21</v>
      </c>
      <c r="P337" s="168" t="s">
        <v>2831</v>
      </c>
      <c r="Q337" s="168" t="s">
        <v>2832</v>
      </c>
      <c r="R337" s="168" t="s">
        <v>1259</v>
      </c>
      <c r="S337" s="168" t="s">
        <v>21</v>
      </c>
      <c r="T337" s="168" t="s">
        <v>1259</v>
      </c>
      <c r="U337" s="168" t="s">
        <v>1259</v>
      </c>
      <c r="V337" s="168" t="s">
        <v>2832</v>
      </c>
      <c r="W337" s="168" t="s">
        <v>1259</v>
      </c>
      <c r="X337" s="168" t="s">
        <v>21</v>
      </c>
      <c r="Y337" s="168" t="s">
        <v>1259</v>
      </c>
      <c r="Z337" s="168" t="s">
        <v>21</v>
      </c>
      <c r="AA337" s="168" t="s">
        <v>1259</v>
      </c>
      <c r="AB337" s="168" t="s">
        <v>1259</v>
      </c>
      <c r="AC337" s="168" t="s">
        <v>7646</v>
      </c>
      <c r="AD337" s="169">
        <v>572.45646363445769</v>
      </c>
      <c r="AE337" s="168" t="s">
        <v>1259</v>
      </c>
      <c r="AF337" s="169">
        <v>156.54763001993979</v>
      </c>
      <c r="AG337" s="169">
        <v>494.53109448294163</v>
      </c>
      <c r="AH337" s="169">
        <v>386.35040756621578</v>
      </c>
      <c r="AI337" s="168" t="s">
        <v>21</v>
      </c>
      <c r="AJ337"/>
      <c r="AK337"/>
    </row>
    <row r="338" spans="1:37" hidden="1" x14ac:dyDescent="0.25">
      <c r="A338" s="179" t="b">
        <f>IF(E338&lt;&gt;1,"",NOT(ISNA(VLOOKUP(P338,Mapping!$P:$P,1,FALSE))))</f>
        <v>0</v>
      </c>
      <c r="B338" s="180" t="str">
        <f t="shared" si="4"/>
        <v/>
      </c>
      <c r="E338" s="167">
        <v>1</v>
      </c>
      <c r="F338" s="170" t="s">
        <v>402</v>
      </c>
      <c r="G338" s="169">
        <v>1733.9160422576001</v>
      </c>
      <c r="H338" s="168" t="s">
        <v>6</v>
      </c>
      <c r="I338" s="168" t="s">
        <v>402</v>
      </c>
      <c r="J338" s="169">
        <v>145.47324590942929</v>
      </c>
      <c r="K338" s="169">
        <v>-25.996561340251571</v>
      </c>
      <c r="L338" s="168" t="s">
        <v>5</v>
      </c>
      <c r="M338" s="168" t="s">
        <v>21</v>
      </c>
      <c r="N338" s="168" t="s">
        <v>2829</v>
      </c>
      <c r="O338" s="168" t="s">
        <v>21</v>
      </c>
      <c r="P338" s="168" t="s">
        <v>2831</v>
      </c>
      <c r="Q338" s="168" t="s">
        <v>2832</v>
      </c>
      <c r="R338" s="168" t="s">
        <v>1259</v>
      </c>
      <c r="S338" s="168" t="s">
        <v>21</v>
      </c>
      <c r="T338" s="168" t="s">
        <v>1259</v>
      </c>
      <c r="U338" s="168" t="s">
        <v>1259</v>
      </c>
      <c r="V338" s="168" t="s">
        <v>2832</v>
      </c>
      <c r="W338" s="168" t="s">
        <v>1259</v>
      </c>
      <c r="X338" s="168" t="s">
        <v>21</v>
      </c>
      <c r="Y338" s="168" t="s">
        <v>1259</v>
      </c>
      <c r="Z338" s="168" t="s">
        <v>21</v>
      </c>
      <c r="AA338" s="168" t="s">
        <v>1259</v>
      </c>
      <c r="AB338" s="168" t="s">
        <v>1259</v>
      </c>
      <c r="AC338" s="168" t="s">
        <v>7651</v>
      </c>
      <c r="AD338" s="169">
        <v>220.75530155715509</v>
      </c>
      <c r="AE338" s="168" t="s">
        <v>1259</v>
      </c>
      <c r="AF338" s="169">
        <v>60.369165986354119</v>
      </c>
      <c r="AG338" s="169">
        <v>190.7050890802457</v>
      </c>
      <c r="AH338" s="169">
        <v>148.98757573199649</v>
      </c>
      <c r="AI338" s="168" t="s">
        <v>21</v>
      </c>
      <c r="AJ338"/>
      <c r="AK338"/>
    </row>
    <row r="339" spans="1:37" hidden="1" x14ac:dyDescent="0.25">
      <c r="A339" s="179" t="b">
        <f>IF(E339&lt;&gt;1,"",NOT(ISNA(VLOOKUP(P339,Mapping!$P:$P,1,FALSE))))</f>
        <v>0</v>
      </c>
      <c r="B339" s="180" t="str">
        <f t="shared" si="4"/>
        <v/>
      </c>
      <c r="E339" s="167">
        <v>1</v>
      </c>
      <c r="F339" s="170" t="s">
        <v>402</v>
      </c>
      <c r="G339" s="169">
        <v>12125.379980581711</v>
      </c>
      <c r="H339" s="168" t="s">
        <v>6</v>
      </c>
      <c r="I339" s="168" t="s">
        <v>402</v>
      </c>
      <c r="J339" s="169">
        <v>1017.303226149155</v>
      </c>
      <c r="K339" s="169">
        <v>-181.79552917027581</v>
      </c>
      <c r="L339" s="168" t="s">
        <v>5</v>
      </c>
      <c r="M339" s="168" t="s">
        <v>21</v>
      </c>
      <c r="N339" s="168" t="s">
        <v>2829</v>
      </c>
      <c r="O339" s="168" t="s">
        <v>21</v>
      </c>
      <c r="P339" s="168" t="s">
        <v>2831</v>
      </c>
      <c r="Q339" s="168" t="s">
        <v>2832</v>
      </c>
      <c r="R339" s="168" t="s">
        <v>1259</v>
      </c>
      <c r="S339" s="168" t="s">
        <v>21</v>
      </c>
      <c r="T339" s="168" t="s">
        <v>1259</v>
      </c>
      <c r="U339" s="168" t="s">
        <v>1259</v>
      </c>
      <c r="V339" s="168" t="s">
        <v>2832</v>
      </c>
      <c r="W339" s="168" t="s">
        <v>1259</v>
      </c>
      <c r="X339" s="168" t="s">
        <v>21</v>
      </c>
      <c r="Y339" s="168" t="s">
        <v>1259</v>
      </c>
      <c r="Z339" s="168" t="s">
        <v>21</v>
      </c>
      <c r="AA339" s="168" t="s">
        <v>1259</v>
      </c>
      <c r="AB339" s="168" t="s">
        <v>1259</v>
      </c>
      <c r="AC339" s="168" t="s">
        <v>6948</v>
      </c>
      <c r="AD339" s="169">
        <v>1543.7552043311321</v>
      </c>
      <c r="AE339" s="168" t="s">
        <v>1259</v>
      </c>
      <c r="AF339" s="169">
        <v>422.16523687171679</v>
      </c>
      <c r="AG339" s="169">
        <v>1333.612247060069</v>
      </c>
      <c r="AH339" s="169">
        <v>1041.879147610864</v>
      </c>
      <c r="AI339" s="168" t="s">
        <v>21</v>
      </c>
      <c r="AJ339"/>
      <c r="AK339"/>
    </row>
    <row r="340" spans="1:37" hidden="1" x14ac:dyDescent="0.25">
      <c r="A340" s="179" t="b">
        <f>IF(E340&lt;&gt;1,"",NOT(ISNA(VLOOKUP(P340,Mapping!$P:$P,1,FALSE))))</f>
        <v>0</v>
      </c>
      <c r="B340" s="180" t="str">
        <f t="shared" si="4"/>
        <v/>
      </c>
      <c r="E340" s="167">
        <v>1</v>
      </c>
      <c r="F340" s="170" t="s">
        <v>402</v>
      </c>
      <c r="G340" s="169">
        <v>2528.4944881805732</v>
      </c>
      <c r="H340" s="168" t="s">
        <v>6</v>
      </c>
      <c r="I340" s="168" t="s">
        <v>402</v>
      </c>
      <c r="J340" s="169">
        <v>212.1373189331637</v>
      </c>
      <c r="K340" s="169">
        <v>-37.909656787585497</v>
      </c>
      <c r="L340" s="168" t="s">
        <v>5</v>
      </c>
      <c r="M340" s="168" t="s">
        <v>21</v>
      </c>
      <c r="N340" s="168" t="s">
        <v>2829</v>
      </c>
      <c r="O340" s="168" t="s">
        <v>21</v>
      </c>
      <c r="P340" s="168" t="s">
        <v>2831</v>
      </c>
      <c r="Q340" s="168" t="s">
        <v>2832</v>
      </c>
      <c r="R340" s="168" t="s">
        <v>1259</v>
      </c>
      <c r="S340" s="168" t="s">
        <v>21</v>
      </c>
      <c r="T340" s="168" t="s">
        <v>1259</v>
      </c>
      <c r="U340" s="168" t="s">
        <v>1259</v>
      </c>
      <c r="V340" s="168" t="s">
        <v>2832</v>
      </c>
      <c r="W340" s="168" t="s">
        <v>1259</v>
      </c>
      <c r="X340" s="168" t="s">
        <v>21</v>
      </c>
      <c r="Y340" s="168" t="s">
        <v>1259</v>
      </c>
      <c r="Z340" s="168" t="s">
        <v>21</v>
      </c>
      <c r="AA340" s="168" t="s">
        <v>1259</v>
      </c>
      <c r="AB340" s="168" t="s">
        <v>1259</v>
      </c>
      <c r="AC340" s="168" t="s">
        <v>7587</v>
      </c>
      <c r="AD340" s="169">
        <v>321.91787238852942</v>
      </c>
      <c r="AE340" s="168" t="s">
        <v>1259</v>
      </c>
      <c r="AF340" s="169">
        <v>88.033733890488747</v>
      </c>
      <c r="AG340" s="169">
        <v>278.09695213359652</v>
      </c>
      <c r="AH340" s="169">
        <v>217.2621135422728</v>
      </c>
      <c r="AI340" s="168" t="s">
        <v>21</v>
      </c>
      <c r="AJ340"/>
      <c r="AK340"/>
    </row>
    <row r="341" spans="1:37" hidden="1" x14ac:dyDescent="0.25">
      <c r="A341" s="179" t="b">
        <f>IF(E341&lt;&gt;1,"",NOT(ISNA(VLOOKUP(P341,Mapping!$P:$P,1,FALSE))))</f>
        <v>0</v>
      </c>
      <c r="B341" s="180" t="str">
        <f t="shared" ref="B341:B404" si="5">IF(AI341="","",VALUE(AI341))</f>
        <v/>
      </c>
      <c r="E341" s="167">
        <v>1</v>
      </c>
      <c r="F341" s="170" t="s">
        <v>402</v>
      </c>
      <c r="G341" s="169">
        <v>2207.3356547377862</v>
      </c>
      <c r="H341" s="168" t="s">
        <v>6</v>
      </c>
      <c r="I341" s="168" t="s">
        <v>402</v>
      </c>
      <c r="J341" s="169">
        <v>185.19252067604791</v>
      </c>
      <c r="K341" s="169">
        <v>-33.094530155105403</v>
      </c>
      <c r="L341" s="168" t="s">
        <v>5</v>
      </c>
      <c r="M341" s="168" t="s">
        <v>21</v>
      </c>
      <c r="N341" s="168" t="s">
        <v>2829</v>
      </c>
      <c r="O341" s="168" t="s">
        <v>21</v>
      </c>
      <c r="P341" s="168" t="s">
        <v>2831</v>
      </c>
      <c r="Q341" s="168" t="s">
        <v>2832</v>
      </c>
      <c r="R341" s="168" t="s">
        <v>1259</v>
      </c>
      <c r="S341" s="168" t="s">
        <v>21</v>
      </c>
      <c r="T341" s="168" t="s">
        <v>1259</v>
      </c>
      <c r="U341" s="168" t="s">
        <v>1259</v>
      </c>
      <c r="V341" s="168" t="s">
        <v>2832</v>
      </c>
      <c r="W341" s="168" t="s">
        <v>1259</v>
      </c>
      <c r="X341" s="168" t="s">
        <v>21</v>
      </c>
      <c r="Y341" s="168" t="s">
        <v>1259</v>
      </c>
      <c r="Z341" s="168" t="s">
        <v>21</v>
      </c>
      <c r="AA341" s="168" t="s">
        <v>1259</v>
      </c>
      <c r="AB341" s="168" t="s">
        <v>1259</v>
      </c>
      <c r="AC341" s="168" t="s">
        <v>7569</v>
      </c>
      <c r="AD341" s="169">
        <v>281.02920569617089</v>
      </c>
      <c r="AE341" s="168" t="s">
        <v>1259</v>
      </c>
      <c r="AF341" s="169">
        <v>76.852055855577419</v>
      </c>
      <c r="AG341" s="169">
        <v>242.7742361266146</v>
      </c>
      <c r="AH341" s="169">
        <v>189.66638522935139</v>
      </c>
      <c r="AI341" s="168" t="s">
        <v>21</v>
      </c>
      <c r="AJ341"/>
      <c r="AK341"/>
    </row>
    <row r="342" spans="1:37" hidden="1" x14ac:dyDescent="0.25">
      <c r="A342" s="179" t="b">
        <f>IF(E342&lt;&gt;1,"",NOT(ISNA(VLOOKUP(P342,Mapping!$P:$P,1,FALSE))))</f>
        <v>0</v>
      </c>
      <c r="B342" s="180" t="str">
        <f t="shared" si="5"/>
        <v/>
      </c>
      <c r="E342" s="167">
        <v>1</v>
      </c>
      <c r="F342" s="170" t="s">
        <v>402</v>
      </c>
      <c r="G342" s="169">
        <v>92392.434908299736</v>
      </c>
      <c r="H342" s="168" t="s">
        <v>6</v>
      </c>
      <c r="I342" s="168" t="s">
        <v>402</v>
      </c>
      <c r="J342" s="169">
        <v>7751.6021975816093</v>
      </c>
      <c r="K342" s="169">
        <v>-1385.237544916823</v>
      </c>
      <c r="L342" s="168" t="s">
        <v>5</v>
      </c>
      <c r="M342" s="168" t="s">
        <v>21</v>
      </c>
      <c r="N342" s="168" t="s">
        <v>2829</v>
      </c>
      <c r="O342" s="168" t="s">
        <v>21</v>
      </c>
      <c r="P342" s="168" t="s">
        <v>2831</v>
      </c>
      <c r="Q342" s="168" t="s">
        <v>2832</v>
      </c>
      <c r="R342" s="168" t="s">
        <v>1259</v>
      </c>
      <c r="S342" s="168" t="s">
        <v>21</v>
      </c>
      <c r="T342" s="168" t="s">
        <v>1259</v>
      </c>
      <c r="U342" s="168" t="s">
        <v>1259</v>
      </c>
      <c r="V342" s="168" t="s">
        <v>2832</v>
      </c>
      <c r="W342" s="168" t="s">
        <v>1259</v>
      </c>
      <c r="X342" s="168" t="s">
        <v>21</v>
      </c>
      <c r="Y342" s="168" t="s">
        <v>1259</v>
      </c>
      <c r="Z342" s="168" t="s">
        <v>21</v>
      </c>
      <c r="AA342" s="168" t="s">
        <v>1259</v>
      </c>
      <c r="AB342" s="168" t="s">
        <v>1259</v>
      </c>
      <c r="AC342" s="168" t="s">
        <v>12715</v>
      </c>
      <c r="AD342" s="169">
        <v>11763.03773233758</v>
      </c>
      <c r="AE342" s="168" t="s">
        <v>1259</v>
      </c>
      <c r="AF342" s="169">
        <v>3216.7960287167662</v>
      </c>
      <c r="AG342" s="169">
        <v>10161.799706626391</v>
      </c>
      <c r="AH342" s="169">
        <v>7938.864718640616</v>
      </c>
      <c r="AI342" s="168" t="s">
        <v>21</v>
      </c>
      <c r="AJ342"/>
      <c r="AK342"/>
    </row>
    <row r="343" spans="1:37" hidden="1" x14ac:dyDescent="0.25">
      <c r="A343" s="179" t="b">
        <f>IF(E343&lt;&gt;1,"",NOT(ISNA(VLOOKUP(P343,Mapping!$P:$P,1,FALSE))))</f>
        <v>0</v>
      </c>
      <c r="B343" s="180" t="str">
        <f t="shared" si="5"/>
        <v/>
      </c>
      <c r="E343" s="167">
        <v>1</v>
      </c>
      <c r="F343" s="170" t="s">
        <v>402</v>
      </c>
      <c r="G343" s="169">
        <v>1343.7273707478089</v>
      </c>
      <c r="H343" s="168" t="s">
        <v>6</v>
      </c>
      <c r="I343" s="168" t="s">
        <v>402</v>
      </c>
      <c r="J343" s="169">
        <v>112.736936204542</v>
      </c>
      <c r="K343" s="169">
        <v>-20.146472012991889</v>
      </c>
      <c r="L343" s="168" t="s">
        <v>5</v>
      </c>
      <c r="M343" s="168" t="s">
        <v>21</v>
      </c>
      <c r="N343" s="168" t="s">
        <v>2829</v>
      </c>
      <c r="O343" s="168" t="s">
        <v>21</v>
      </c>
      <c r="P343" s="168" t="s">
        <v>2831</v>
      </c>
      <c r="Q343" s="168" t="s">
        <v>2832</v>
      </c>
      <c r="R343" s="168" t="s">
        <v>1259</v>
      </c>
      <c r="S343" s="168" t="s">
        <v>21</v>
      </c>
      <c r="T343" s="168" t="s">
        <v>1259</v>
      </c>
      <c r="U343" s="168" t="s">
        <v>1259</v>
      </c>
      <c r="V343" s="168" t="s">
        <v>2832</v>
      </c>
      <c r="W343" s="168" t="s">
        <v>1259</v>
      </c>
      <c r="X343" s="168" t="s">
        <v>21</v>
      </c>
      <c r="Y343" s="168" t="s">
        <v>1259</v>
      </c>
      <c r="Z343" s="168" t="s">
        <v>21</v>
      </c>
      <c r="AA343" s="168" t="s">
        <v>1259</v>
      </c>
      <c r="AB343" s="168" t="s">
        <v>1259</v>
      </c>
      <c r="AC343" s="168" t="s">
        <v>7642</v>
      </c>
      <c r="AD343" s="169">
        <v>171.07803014141939</v>
      </c>
      <c r="AE343" s="168" t="s">
        <v>1259</v>
      </c>
      <c r="AF343" s="169">
        <v>46.784099522755469</v>
      </c>
      <c r="AG343" s="169">
        <v>147.79011306935851</v>
      </c>
      <c r="AH343" s="169">
        <v>115.4604251494104</v>
      </c>
      <c r="AI343" s="168" t="s">
        <v>21</v>
      </c>
      <c r="AJ343"/>
      <c r="AK343"/>
    </row>
    <row r="344" spans="1:37" hidden="1" x14ac:dyDescent="0.25">
      <c r="A344" s="179" t="b">
        <f>IF(E344&lt;&gt;1,"",NOT(ISNA(VLOOKUP(P344,Mapping!$P:$P,1,FALSE))))</f>
        <v>0</v>
      </c>
      <c r="B344" s="180" t="str">
        <f t="shared" si="5"/>
        <v/>
      </c>
      <c r="E344" s="167">
        <v>1</v>
      </c>
      <c r="F344" s="170" t="s">
        <v>402</v>
      </c>
      <c r="G344" s="169">
        <v>2635.492965390953</v>
      </c>
      <c r="H344" s="168" t="s">
        <v>6</v>
      </c>
      <c r="I344" s="168" t="s">
        <v>402</v>
      </c>
      <c r="J344" s="169">
        <v>221.11434862076811</v>
      </c>
      <c r="K344" s="169">
        <v>-39.513882371940447</v>
      </c>
      <c r="L344" s="168" t="s">
        <v>5</v>
      </c>
      <c r="M344" s="168" t="s">
        <v>21</v>
      </c>
      <c r="N344" s="168" t="s">
        <v>2829</v>
      </c>
      <c r="O344" s="168" t="s">
        <v>21</v>
      </c>
      <c r="P344" s="168" t="s">
        <v>2831</v>
      </c>
      <c r="Q344" s="168" t="s">
        <v>2832</v>
      </c>
      <c r="R344" s="168" t="s">
        <v>1259</v>
      </c>
      <c r="S344" s="168" t="s">
        <v>21</v>
      </c>
      <c r="T344" s="168" t="s">
        <v>1259</v>
      </c>
      <c r="U344" s="168" t="s">
        <v>1259</v>
      </c>
      <c r="V344" s="168" t="s">
        <v>2832</v>
      </c>
      <c r="W344" s="168" t="s">
        <v>1259</v>
      </c>
      <c r="X344" s="168" t="s">
        <v>21</v>
      </c>
      <c r="Y344" s="168" t="s">
        <v>1259</v>
      </c>
      <c r="Z344" s="168" t="s">
        <v>21</v>
      </c>
      <c r="AA344" s="168" t="s">
        <v>1259</v>
      </c>
      <c r="AB344" s="168" t="s">
        <v>1259</v>
      </c>
      <c r="AC344" s="168" t="s">
        <v>7635</v>
      </c>
      <c r="AD344" s="169">
        <v>335.540493396165</v>
      </c>
      <c r="AE344" s="168" t="s">
        <v>1259</v>
      </c>
      <c r="AF344" s="169">
        <v>91.759063533664175</v>
      </c>
      <c r="AG344" s="169">
        <v>289.86520020937218</v>
      </c>
      <c r="AH344" s="169">
        <v>226.45600951997679</v>
      </c>
      <c r="AI344" s="168" t="s">
        <v>21</v>
      </c>
      <c r="AJ344"/>
      <c r="AK344"/>
    </row>
    <row r="345" spans="1:37" hidden="1" x14ac:dyDescent="0.25">
      <c r="A345" s="179" t="b">
        <f>IF(E345&lt;&gt;1,"",NOT(ISNA(VLOOKUP(P345,Mapping!$P:$P,1,FALSE))))</f>
        <v>0</v>
      </c>
      <c r="B345" s="180" t="str">
        <f t="shared" si="5"/>
        <v/>
      </c>
      <c r="E345" s="167">
        <v>1</v>
      </c>
      <c r="F345" s="170" t="s">
        <v>402</v>
      </c>
      <c r="G345" s="169">
        <v>2317.958681224763</v>
      </c>
      <c r="H345" s="168" t="s">
        <v>6</v>
      </c>
      <c r="I345" s="168" t="s">
        <v>402</v>
      </c>
      <c r="J345" s="169">
        <v>194.47364521909799</v>
      </c>
      <c r="K345" s="169">
        <v>-34.75309851921638</v>
      </c>
      <c r="L345" s="168" t="s">
        <v>5</v>
      </c>
      <c r="M345" s="168" t="s">
        <v>21</v>
      </c>
      <c r="N345" s="168" t="s">
        <v>2829</v>
      </c>
      <c r="O345" s="168" t="s">
        <v>21</v>
      </c>
      <c r="P345" s="168" t="s">
        <v>2831</v>
      </c>
      <c r="Q345" s="168" t="s">
        <v>2832</v>
      </c>
      <c r="R345" s="168" t="s">
        <v>1259</v>
      </c>
      <c r="S345" s="168" t="s">
        <v>21</v>
      </c>
      <c r="T345" s="168" t="s">
        <v>1259</v>
      </c>
      <c r="U345" s="168" t="s">
        <v>1259</v>
      </c>
      <c r="V345" s="168" t="s">
        <v>2832</v>
      </c>
      <c r="W345" s="168" t="s">
        <v>1259</v>
      </c>
      <c r="X345" s="168" t="s">
        <v>21</v>
      </c>
      <c r="Y345" s="168" t="s">
        <v>1259</v>
      </c>
      <c r="Z345" s="168" t="s">
        <v>21</v>
      </c>
      <c r="AA345" s="168" t="s">
        <v>1259</v>
      </c>
      <c r="AB345" s="168" t="s">
        <v>1259</v>
      </c>
      <c r="AC345" s="168" t="s">
        <v>7633</v>
      </c>
      <c r="AD345" s="169">
        <v>295.11328991716931</v>
      </c>
      <c r="AE345" s="168" t="s">
        <v>1259</v>
      </c>
      <c r="AF345" s="169">
        <v>80.703580199980024</v>
      </c>
      <c r="AG345" s="169">
        <v>254.941130951036</v>
      </c>
      <c r="AH345" s="169">
        <v>199.17172235915311</v>
      </c>
      <c r="AI345" s="168" t="s">
        <v>21</v>
      </c>
      <c r="AJ345"/>
      <c r="AK345"/>
    </row>
    <row r="346" spans="1:37" hidden="1" x14ac:dyDescent="0.25">
      <c r="A346" s="179" t="b">
        <f>IF(E346&lt;&gt;1,"",NOT(ISNA(VLOOKUP(P346,Mapping!$P:$P,1,FALSE))))</f>
        <v>0</v>
      </c>
      <c r="B346" s="180" t="str">
        <f t="shared" si="5"/>
        <v/>
      </c>
      <c r="E346" s="167">
        <v>1</v>
      </c>
      <c r="F346" s="170" t="s">
        <v>402</v>
      </c>
      <c r="G346" s="169">
        <v>1833.323762581334</v>
      </c>
      <c r="H346" s="168" t="s">
        <v>6</v>
      </c>
      <c r="I346" s="168" t="s">
        <v>402</v>
      </c>
      <c r="J346" s="169">
        <v>153.81342120714561</v>
      </c>
      <c r="K346" s="169">
        <v>-27.486978889953519</v>
      </c>
      <c r="L346" s="168" t="s">
        <v>5</v>
      </c>
      <c r="M346" s="168" t="s">
        <v>21</v>
      </c>
      <c r="N346" s="168" t="s">
        <v>2829</v>
      </c>
      <c r="O346" s="168" t="s">
        <v>21</v>
      </c>
      <c r="P346" s="168" t="s">
        <v>2831</v>
      </c>
      <c r="Q346" s="168" t="s">
        <v>2832</v>
      </c>
      <c r="R346" s="168" t="s">
        <v>1259</v>
      </c>
      <c r="S346" s="168" t="s">
        <v>21</v>
      </c>
      <c r="T346" s="168" t="s">
        <v>1259</v>
      </c>
      <c r="U346" s="168" t="s">
        <v>1259</v>
      </c>
      <c r="V346" s="168" t="s">
        <v>2832</v>
      </c>
      <c r="W346" s="168" t="s">
        <v>1259</v>
      </c>
      <c r="X346" s="168" t="s">
        <v>21</v>
      </c>
      <c r="Y346" s="168" t="s">
        <v>1259</v>
      </c>
      <c r="Z346" s="168" t="s">
        <v>21</v>
      </c>
      <c r="AA346" s="168" t="s">
        <v>1259</v>
      </c>
      <c r="AB346" s="168" t="s">
        <v>1259</v>
      </c>
      <c r="AC346" s="168" t="s">
        <v>7607</v>
      </c>
      <c r="AD346" s="169">
        <v>233.4114975564743</v>
      </c>
      <c r="AE346" s="168" t="s">
        <v>1259</v>
      </c>
      <c r="AF346" s="169">
        <v>63.830210824912228</v>
      </c>
      <c r="AG346" s="169">
        <v>201.63846630127821</v>
      </c>
      <c r="AH346" s="169">
        <v>157.52923224772599</v>
      </c>
      <c r="AI346" s="168" t="s">
        <v>21</v>
      </c>
      <c r="AJ346"/>
      <c r="AK346"/>
    </row>
    <row r="347" spans="1:37" hidden="1" x14ac:dyDescent="0.25">
      <c r="A347" s="179" t="b">
        <f>IF(E347&lt;&gt;1,"",NOT(ISNA(VLOOKUP(P347,Mapping!$P:$P,1,FALSE))))</f>
        <v>0</v>
      </c>
      <c r="B347" s="180" t="str">
        <f t="shared" si="5"/>
        <v/>
      </c>
      <c r="E347" s="167">
        <v>1</v>
      </c>
      <c r="F347" s="170" t="s">
        <v>402</v>
      </c>
      <c r="G347" s="169">
        <v>1847.6288484557749</v>
      </c>
      <c r="H347" s="168" t="s">
        <v>6</v>
      </c>
      <c r="I347" s="168" t="s">
        <v>402</v>
      </c>
      <c r="J347" s="169">
        <v>155.01359885384301</v>
      </c>
      <c r="K347" s="169">
        <v>-27.701454696941411</v>
      </c>
      <c r="L347" s="168" t="s">
        <v>5</v>
      </c>
      <c r="M347" s="168" t="s">
        <v>21</v>
      </c>
      <c r="N347" s="168" t="s">
        <v>2829</v>
      </c>
      <c r="O347" s="168" t="s">
        <v>21</v>
      </c>
      <c r="P347" s="168" t="s">
        <v>2831</v>
      </c>
      <c r="Q347" s="168" t="s">
        <v>2832</v>
      </c>
      <c r="R347" s="168" t="s">
        <v>1259</v>
      </c>
      <c r="S347" s="168" t="s">
        <v>21</v>
      </c>
      <c r="T347" s="168" t="s">
        <v>1259</v>
      </c>
      <c r="U347" s="168" t="s">
        <v>1259</v>
      </c>
      <c r="V347" s="168" t="s">
        <v>2832</v>
      </c>
      <c r="W347" s="168" t="s">
        <v>1259</v>
      </c>
      <c r="X347" s="168" t="s">
        <v>21</v>
      </c>
      <c r="Y347" s="168" t="s">
        <v>1259</v>
      </c>
      <c r="Z347" s="168" t="s">
        <v>21</v>
      </c>
      <c r="AA347" s="168" t="s">
        <v>1259</v>
      </c>
      <c r="AB347" s="168" t="s">
        <v>1259</v>
      </c>
      <c r="AC347" s="168" t="s">
        <v>7626</v>
      </c>
      <c r="AD347" s="169">
        <v>235.23276425512071</v>
      </c>
      <c r="AE347" s="168" t="s">
        <v>1259</v>
      </c>
      <c r="AF347" s="169">
        <v>64.328266141638096</v>
      </c>
      <c r="AG347" s="169">
        <v>203.21181391990541</v>
      </c>
      <c r="AH347" s="169">
        <v>158.75840367998029</v>
      </c>
      <c r="AI347" s="168" t="s">
        <v>21</v>
      </c>
      <c r="AJ347"/>
      <c r="AK347"/>
    </row>
    <row r="348" spans="1:37" hidden="1" x14ac:dyDescent="0.25">
      <c r="A348" s="179" t="b">
        <f>IF(E348&lt;&gt;1,"",NOT(ISNA(VLOOKUP(P348,Mapping!$P:$P,1,FALSE))))</f>
        <v>0</v>
      </c>
      <c r="B348" s="180" t="str">
        <f t="shared" si="5"/>
        <v/>
      </c>
      <c r="E348" s="167">
        <v>1</v>
      </c>
      <c r="F348" s="170" t="s">
        <v>402</v>
      </c>
      <c r="G348" s="169">
        <v>1551.5447657461709</v>
      </c>
      <c r="H348" s="168" t="s">
        <v>6</v>
      </c>
      <c r="I348" s="168" t="s">
        <v>402</v>
      </c>
      <c r="J348" s="169">
        <v>130.17253877702379</v>
      </c>
      <c r="K348" s="169">
        <v>-23.26227319654399</v>
      </c>
      <c r="L348" s="168" t="s">
        <v>5</v>
      </c>
      <c r="M348" s="168" t="s">
        <v>21</v>
      </c>
      <c r="N348" s="168" t="s">
        <v>2829</v>
      </c>
      <c r="O348" s="168" t="s">
        <v>21</v>
      </c>
      <c r="P348" s="168" t="s">
        <v>2831</v>
      </c>
      <c r="Q348" s="168" t="s">
        <v>2832</v>
      </c>
      <c r="R348" s="168" t="s">
        <v>1259</v>
      </c>
      <c r="S348" s="168" t="s">
        <v>21</v>
      </c>
      <c r="T348" s="168" t="s">
        <v>1259</v>
      </c>
      <c r="U348" s="168" t="s">
        <v>1259</v>
      </c>
      <c r="V348" s="168" t="s">
        <v>2832</v>
      </c>
      <c r="W348" s="168" t="s">
        <v>1259</v>
      </c>
      <c r="X348" s="168" t="s">
        <v>21</v>
      </c>
      <c r="Y348" s="168" t="s">
        <v>1259</v>
      </c>
      <c r="Z348" s="168" t="s">
        <v>21</v>
      </c>
      <c r="AA348" s="168" t="s">
        <v>1259</v>
      </c>
      <c r="AB348" s="168" t="s">
        <v>1259</v>
      </c>
      <c r="AC348" s="168" t="s">
        <v>7057</v>
      </c>
      <c r="AD348" s="169">
        <v>197.53651520275659</v>
      </c>
      <c r="AE348" s="168" t="s">
        <v>1259</v>
      </c>
      <c r="AF348" s="169">
        <v>54.019607187343809</v>
      </c>
      <c r="AG348" s="169">
        <v>170.6469491904347</v>
      </c>
      <c r="AH348" s="169">
        <v>133.31723546845609</v>
      </c>
      <c r="AI348" s="168" t="s">
        <v>21</v>
      </c>
      <c r="AJ348"/>
      <c r="AK348"/>
    </row>
    <row r="349" spans="1:37" hidden="1" x14ac:dyDescent="0.25">
      <c r="A349" s="179" t="b">
        <f>IF(E349&lt;&gt;1,"",NOT(ISNA(VLOOKUP(P349,Mapping!$P:$P,1,FALSE))))</f>
        <v>0</v>
      </c>
      <c r="B349" s="180" t="str">
        <f t="shared" si="5"/>
        <v/>
      </c>
      <c r="E349" s="167">
        <v>1</v>
      </c>
      <c r="F349" s="170" t="s">
        <v>402</v>
      </c>
      <c r="G349" s="169">
        <v>1250.484355136321</v>
      </c>
      <c r="H349" s="168" t="s">
        <v>6</v>
      </c>
      <c r="I349" s="168" t="s">
        <v>402</v>
      </c>
      <c r="J349" s="169">
        <v>104.9139714191621</v>
      </c>
      <c r="K349" s="169">
        <v>-18.748481732137201</v>
      </c>
      <c r="L349" s="168" t="s">
        <v>5</v>
      </c>
      <c r="M349" s="168" t="s">
        <v>21</v>
      </c>
      <c r="N349" s="168" t="s">
        <v>2829</v>
      </c>
      <c r="O349" s="168" t="s">
        <v>21</v>
      </c>
      <c r="P349" s="168" t="s">
        <v>2831</v>
      </c>
      <c r="Q349" s="168" t="s">
        <v>2832</v>
      </c>
      <c r="R349" s="168" t="s">
        <v>1259</v>
      </c>
      <c r="S349" s="168" t="s">
        <v>21</v>
      </c>
      <c r="T349" s="168" t="s">
        <v>1259</v>
      </c>
      <c r="U349" s="168" t="s">
        <v>1259</v>
      </c>
      <c r="V349" s="168" t="s">
        <v>2832</v>
      </c>
      <c r="W349" s="168" t="s">
        <v>1259</v>
      </c>
      <c r="X349" s="168" t="s">
        <v>21</v>
      </c>
      <c r="Y349" s="168" t="s">
        <v>1259</v>
      </c>
      <c r="Z349" s="168" t="s">
        <v>21</v>
      </c>
      <c r="AA349" s="168" t="s">
        <v>1259</v>
      </c>
      <c r="AB349" s="168" t="s">
        <v>1259</v>
      </c>
      <c r="AC349" s="168" t="s">
        <v>12121</v>
      </c>
      <c r="AD349" s="169">
        <v>159.20669985335451</v>
      </c>
      <c r="AE349" s="168" t="s">
        <v>1259</v>
      </c>
      <c r="AF349" s="169">
        <v>43.537689114562227</v>
      </c>
      <c r="AG349" s="169">
        <v>137.5347620806524</v>
      </c>
      <c r="AH349" s="169">
        <v>107.44847387188</v>
      </c>
      <c r="AI349" s="168" t="s">
        <v>21</v>
      </c>
      <c r="AJ349"/>
      <c r="AK349"/>
    </row>
    <row r="350" spans="1:37" hidden="1" x14ac:dyDescent="0.25">
      <c r="A350" s="179" t="b">
        <f>IF(E350&lt;&gt;1,"",NOT(ISNA(VLOOKUP(P350,Mapping!$P:$P,1,FALSE))))</f>
        <v>0</v>
      </c>
      <c r="B350" s="180" t="str">
        <f t="shared" si="5"/>
        <v/>
      </c>
      <c r="E350" s="167">
        <v>1</v>
      </c>
      <c r="F350" s="170" t="s">
        <v>402</v>
      </c>
      <c r="G350" s="169">
        <v>3807.915818689075</v>
      </c>
      <c r="H350" s="168" t="s">
        <v>6</v>
      </c>
      <c r="I350" s="168" t="s">
        <v>402</v>
      </c>
      <c r="J350" s="169">
        <v>319.47906403432683</v>
      </c>
      <c r="K350" s="169">
        <v>-57.09198989252895</v>
      </c>
      <c r="L350" s="168" t="s">
        <v>5</v>
      </c>
      <c r="M350" s="168" t="s">
        <v>21</v>
      </c>
      <c r="N350" s="168" t="s">
        <v>2829</v>
      </c>
      <c r="O350" s="168" t="s">
        <v>21</v>
      </c>
      <c r="P350" s="168" t="s">
        <v>2831</v>
      </c>
      <c r="Q350" s="168" t="s">
        <v>2832</v>
      </c>
      <c r="R350" s="168" t="s">
        <v>1259</v>
      </c>
      <c r="S350" s="168" t="s">
        <v>21</v>
      </c>
      <c r="T350" s="168" t="s">
        <v>1259</v>
      </c>
      <c r="U350" s="168" t="s">
        <v>1259</v>
      </c>
      <c r="V350" s="168" t="s">
        <v>2832</v>
      </c>
      <c r="W350" s="168" t="s">
        <v>1259</v>
      </c>
      <c r="X350" s="168" t="s">
        <v>21</v>
      </c>
      <c r="Y350" s="168" t="s">
        <v>1259</v>
      </c>
      <c r="Z350" s="168" t="s">
        <v>21</v>
      </c>
      <c r="AA350" s="168" t="s">
        <v>1259</v>
      </c>
      <c r="AB350" s="168" t="s">
        <v>1259</v>
      </c>
      <c r="AC350" s="168" t="s">
        <v>7672</v>
      </c>
      <c r="AD350" s="169">
        <v>484.80871297808812</v>
      </c>
      <c r="AE350" s="168" t="s">
        <v>1259</v>
      </c>
      <c r="AF350" s="169">
        <v>132.57891184926891</v>
      </c>
      <c r="AG350" s="169">
        <v>418.81435301080683</v>
      </c>
      <c r="AH350" s="169">
        <v>327.19701103827668</v>
      </c>
      <c r="AI350" s="168" t="s">
        <v>21</v>
      </c>
      <c r="AJ350"/>
      <c r="AK350"/>
    </row>
    <row r="351" spans="1:37" hidden="1" x14ac:dyDescent="0.25">
      <c r="A351" s="179" t="b">
        <f>IF(E351&lt;&gt;1,"",NOT(ISNA(VLOOKUP(P351,Mapping!$P:$P,1,FALSE))))</f>
        <v>0</v>
      </c>
      <c r="B351" s="180" t="str">
        <f t="shared" si="5"/>
        <v/>
      </c>
      <c r="E351" s="167">
        <v>1</v>
      </c>
      <c r="F351" s="170" t="s">
        <v>402</v>
      </c>
      <c r="G351" s="169">
        <v>10237.82167124276</v>
      </c>
      <c r="H351" s="168" t="s">
        <v>6</v>
      </c>
      <c r="I351" s="168" t="s">
        <v>402</v>
      </c>
      <c r="J351" s="169">
        <v>858.93959872384767</v>
      </c>
      <c r="K351" s="169">
        <v>-153.49541303077629</v>
      </c>
      <c r="L351" s="168" t="s">
        <v>5</v>
      </c>
      <c r="M351" s="168" t="s">
        <v>21</v>
      </c>
      <c r="N351" s="168" t="s">
        <v>2829</v>
      </c>
      <c r="O351" s="168" t="s">
        <v>21</v>
      </c>
      <c r="P351" s="168" t="s">
        <v>2831</v>
      </c>
      <c r="Q351" s="168" t="s">
        <v>2832</v>
      </c>
      <c r="R351" s="168" t="s">
        <v>1259</v>
      </c>
      <c r="S351" s="168" t="s">
        <v>21</v>
      </c>
      <c r="T351" s="168" t="s">
        <v>1259</v>
      </c>
      <c r="U351" s="168" t="s">
        <v>1259</v>
      </c>
      <c r="V351" s="168" t="s">
        <v>2832</v>
      </c>
      <c r="W351" s="168" t="s">
        <v>1259</v>
      </c>
      <c r="X351" s="168" t="s">
        <v>21</v>
      </c>
      <c r="Y351" s="168" t="s">
        <v>1259</v>
      </c>
      <c r="Z351" s="168" t="s">
        <v>21</v>
      </c>
      <c r="AA351" s="168" t="s">
        <v>1259</v>
      </c>
      <c r="AB351" s="168" t="s">
        <v>1259</v>
      </c>
      <c r="AC351" s="168" t="s">
        <v>7592</v>
      </c>
      <c r="AD351" s="169">
        <v>1303.4387797582899</v>
      </c>
      <c r="AE351" s="168" t="s">
        <v>1259</v>
      </c>
      <c r="AF351" s="169">
        <v>356.44676025099221</v>
      </c>
      <c r="AG351" s="169">
        <v>1126.0087837124679</v>
      </c>
      <c r="AH351" s="169">
        <v>879.68978566515034</v>
      </c>
      <c r="AI351" s="168" t="s">
        <v>21</v>
      </c>
      <c r="AJ351"/>
      <c r="AK351"/>
    </row>
    <row r="352" spans="1:37" hidden="1" x14ac:dyDescent="0.25">
      <c r="A352" s="179" t="b">
        <f>IF(E352&lt;&gt;1,"",NOT(ISNA(VLOOKUP(P352,Mapping!$P:$P,1,FALSE))))</f>
        <v>0</v>
      </c>
      <c r="B352" s="180" t="str">
        <f t="shared" si="5"/>
        <v/>
      </c>
      <c r="E352" s="167">
        <v>1</v>
      </c>
      <c r="F352" s="170" t="s">
        <v>402</v>
      </c>
      <c r="G352" s="169">
        <v>10374.14334628922</v>
      </c>
      <c r="H352" s="168" t="s">
        <v>6</v>
      </c>
      <c r="I352" s="168" t="s">
        <v>402</v>
      </c>
      <c r="J352" s="169">
        <v>870.37680564362324</v>
      </c>
      <c r="K352" s="169">
        <v>-155.53928061200969</v>
      </c>
      <c r="L352" s="168" t="s">
        <v>5</v>
      </c>
      <c r="M352" s="168" t="s">
        <v>21</v>
      </c>
      <c r="N352" s="168" t="s">
        <v>2829</v>
      </c>
      <c r="O352" s="168" t="s">
        <v>21</v>
      </c>
      <c r="P352" s="168" t="s">
        <v>2831</v>
      </c>
      <c r="Q352" s="168" t="s">
        <v>2832</v>
      </c>
      <c r="R352" s="168" t="s">
        <v>1259</v>
      </c>
      <c r="S352" s="168" t="s">
        <v>21</v>
      </c>
      <c r="T352" s="168" t="s">
        <v>1259</v>
      </c>
      <c r="U352" s="168" t="s">
        <v>1259</v>
      </c>
      <c r="V352" s="168" t="s">
        <v>2832</v>
      </c>
      <c r="W352" s="168" t="s">
        <v>1259</v>
      </c>
      <c r="X352" s="168" t="s">
        <v>21</v>
      </c>
      <c r="Y352" s="168" t="s">
        <v>1259</v>
      </c>
      <c r="Z352" s="168" t="s">
        <v>21</v>
      </c>
      <c r="AA352" s="168" t="s">
        <v>1259</v>
      </c>
      <c r="AB352" s="168" t="s">
        <v>1259</v>
      </c>
      <c r="AC352" s="168" t="s">
        <v>7579</v>
      </c>
      <c r="AD352" s="169">
        <v>1320.794713811749</v>
      </c>
      <c r="AE352" s="168" t="s">
        <v>1259</v>
      </c>
      <c r="AF352" s="169">
        <v>361.19302571474873</v>
      </c>
      <c r="AG352" s="169">
        <v>1141.002149336709</v>
      </c>
      <c r="AH352" s="169">
        <v>891.40329161925183</v>
      </c>
      <c r="AI352" s="168" t="s">
        <v>21</v>
      </c>
      <c r="AJ352"/>
      <c r="AK352"/>
    </row>
    <row r="353" spans="1:37" hidden="1" x14ac:dyDescent="0.25">
      <c r="A353" s="179" t="b">
        <f>IF(E353&lt;&gt;1,"",NOT(ISNA(VLOOKUP(P353,Mapping!$P:$P,1,FALSE))))</f>
        <v>0</v>
      </c>
      <c r="B353" s="180" t="str">
        <f t="shared" si="5"/>
        <v/>
      </c>
      <c r="E353" s="167">
        <v>1</v>
      </c>
      <c r="F353" s="170" t="s">
        <v>402</v>
      </c>
      <c r="G353" s="169">
        <v>729.7376361182661</v>
      </c>
      <c r="H353" s="168" t="s">
        <v>6</v>
      </c>
      <c r="I353" s="168" t="s">
        <v>402</v>
      </c>
      <c r="J353" s="169">
        <v>61.224015466273059</v>
      </c>
      <c r="K353" s="169">
        <v>-10.94093875210844</v>
      </c>
      <c r="L353" s="168" t="s">
        <v>5</v>
      </c>
      <c r="M353" s="168" t="s">
        <v>21</v>
      </c>
      <c r="N353" s="168" t="s">
        <v>2829</v>
      </c>
      <c r="O353" s="168" t="s">
        <v>21</v>
      </c>
      <c r="P353" s="168" t="s">
        <v>2831</v>
      </c>
      <c r="Q353" s="168" t="s">
        <v>2832</v>
      </c>
      <c r="R353" s="168" t="s">
        <v>1259</v>
      </c>
      <c r="S353" s="168" t="s">
        <v>21</v>
      </c>
      <c r="T353" s="168" t="s">
        <v>1259</v>
      </c>
      <c r="U353" s="168" t="s">
        <v>1259</v>
      </c>
      <c r="V353" s="168" t="s">
        <v>2832</v>
      </c>
      <c r="W353" s="168" t="s">
        <v>1259</v>
      </c>
      <c r="X353" s="168" t="s">
        <v>21</v>
      </c>
      <c r="Y353" s="168" t="s">
        <v>1259</v>
      </c>
      <c r="Z353" s="168" t="s">
        <v>21</v>
      </c>
      <c r="AA353" s="168" t="s">
        <v>1259</v>
      </c>
      <c r="AB353" s="168" t="s">
        <v>1259</v>
      </c>
      <c r="AC353" s="168" t="s">
        <v>7653</v>
      </c>
      <c r="AD353" s="169">
        <v>92.907296543116146</v>
      </c>
      <c r="AE353" s="168" t="s">
        <v>1259</v>
      </c>
      <c r="AF353" s="169">
        <v>25.407027449814901</v>
      </c>
      <c r="AG353" s="169">
        <v>80.260334127796682</v>
      </c>
      <c r="AH353" s="169">
        <v>62.70305982295406</v>
      </c>
      <c r="AI353" s="168" t="s">
        <v>21</v>
      </c>
      <c r="AJ353"/>
      <c r="AK353"/>
    </row>
    <row r="354" spans="1:37" hidden="1" x14ac:dyDescent="0.25">
      <c r="A354" s="179" t="b">
        <f>IF(E354&lt;&gt;1,"",NOT(ISNA(VLOOKUP(P354,Mapping!$P:$P,1,FALSE))))</f>
        <v>0</v>
      </c>
      <c r="B354" s="180" t="str">
        <f t="shared" si="5"/>
        <v/>
      </c>
      <c r="E354" s="167">
        <v>1</v>
      </c>
      <c r="F354" s="170" t="s">
        <v>402</v>
      </c>
      <c r="G354" s="169">
        <v>5399.1375152458704</v>
      </c>
      <c r="H354" s="168" t="s">
        <v>6</v>
      </c>
      <c r="I354" s="168" t="s">
        <v>402</v>
      </c>
      <c r="J354" s="169">
        <v>452.98044444616829</v>
      </c>
      <c r="K354" s="169">
        <v>-80.949138354352954</v>
      </c>
      <c r="L354" s="168" t="s">
        <v>5</v>
      </c>
      <c r="M354" s="168" t="s">
        <v>21</v>
      </c>
      <c r="N354" s="168" t="s">
        <v>2829</v>
      </c>
      <c r="O354" s="168" t="s">
        <v>21</v>
      </c>
      <c r="P354" s="168" t="s">
        <v>2831</v>
      </c>
      <c r="Q354" s="168" t="s">
        <v>2832</v>
      </c>
      <c r="R354" s="168" t="s">
        <v>1259</v>
      </c>
      <c r="S354" s="168" t="s">
        <v>21</v>
      </c>
      <c r="T354" s="168" t="s">
        <v>1259</v>
      </c>
      <c r="U354" s="168" t="s">
        <v>1259</v>
      </c>
      <c r="V354" s="168" t="s">
        <v>2832</v>
      </c>
      <c r="W354" s="168" t="s">
        <v>1259</v>
      </c>
      <c r="X354" s="168" t="s">
        <v>21</v>
      </c>
      <c r="Y354" s="168" t="s">
        <v>1259</v>
      </c>
      <c r="Z354" s="168" t="s">
        <v>21</v>
      </c>
      <c r="AA354" s="168" t="s">
        <v>1259</v>
      </c>
      <c r="AB354" s="168" t="s">
        <v>1259</v>
      </c>
      <c r="AC354" s="168" t="s">
        <v>7052</v>
      </c>
      <c r="AD354" s="169">
        <v>687.39673737304361</v>
      </c>
      <c r="AE354" s="168" t="s">
        <v>1259</v>
      </c>
      <c r="AF354" s="169">
        <v>187.97993726192539</v>
      </c>
      <c r="AG354" s="169">
        <v>593.82517706038379</v>
      </c>
      <c r="AH354" s="169">
        <v>463.92350600367172</v>
      </c>
      <c r="AI354" s="168" t="s">
        <v>21</v>
      </c>
      <c r="AJ354"/>
      <c r="AK354"/>
    </row>
    <row r="355" spans="1:37" hidden="1" x14ac:dyDescent="0.25">
      <c r="A355" s="179" t="b">
        <f>IF(E355&lt;&gt;1,"",NOT(ISNA(VLOOKUP(P355,Mapping!$P:$P,1,FALSE))))</f>
        <v>0</v>
      </c>
      <c r="B355" s="180" t="str">
        <f t="shared" si="5"/>
        <v/>
      </c>
      <c r="E355" s="167">
        <v>1</v>
      </c>
      <c r="F355" s="170" t="s">
        <v>402</v>
      </c>
      <c r="G355" s="169">
        <v>508.28361720221301</v>
      </c>
      <c r="H355" s="168" t="s">
        <v>6</v>
      </c>
      <c r="I355" s="168" t="s">
        <v>402</v>
      </c>
      <c r="J355" s="169">
        <v>42.644318314696498</v>
      </c>
      <c r="K355" s="169">
        <v>-7.6206839955398378</v>
      </c>
      <c r="L355" s="168" t="s">
        <v>5</v>
      </c>
      <c r="M355" s="168" t="s">
        <v>21</v>
      </c>
      <c r="N355" s="168" t="s">
        <v>2829</v>
      </c>
      <c r="O355" s="168" t="s">
        <v>21</v>
      </c>
      <c r="P355" s="168" t="s">
        <v>2831</v>
      </c>
      <c r="Q355" s="168" t="s">
        <v>2832</v>
      </c>
      <c r="R355" s="168" t="s">
        <v>1259</v>
      </c>
      <c r="S355" s="168" t="s">
        <v>21</v>
      </c>
      <c r="T355" s="168" t="s">
        <v>1259</v>
      </c>
      <c r="U355" s="168" t="s">
        <v>1259</v>
      </c>
      <c r="V355" s="168" t="s">
        <v>2832</v>
      </c>
      <c r="W355" s="168" t="s">
        <v>1259</v>
      </c>
      <c r="X355" s="168" t="s">
        <v>21</v>
      </c>
      <c r="Y355" s="168" t="s">
        <v>1259</v>
      </c>
      <c r="Z355" s="168" t="s">
        <v>21</v>
      </c>
      <c r="AA355" s="168" t="s">
        <v>1259</v>
      </c>
      <c r="AB355" s="168" t="s">
        <v>1259</v>
      </c>
      <c r="AC355" s="168" t="s">
        <v>7580</v>
      </c>
      <c r="AD355" s="169">
        <v>64.712650703629919</v>
      </c>
      <c r="AE355" s="168" t="s">
        <v>1259</v>
      </c>
      <c r="AF355" s="169">
        <v>17.69673808143142</v>
      </c>
      <c r="AG355" s="169">
        <v>55.90367130485123</v>
      </c>
      <c r="AH355" s="169">
        <v>43.674515989048757</v>
      </c>
      <c r="AI355" s="168" t="s">
        <v>21</v>
      </c>
      <c r="AJ355"/>
      <c r="AK355"/>
    </row>
    <row r="356" spans="1:37" hidden="1" x14ac:dyDescent="0.25">
      <c r="A356" s="179" t="b">
        <f>IF(E356&lt;&gt;1,"",NOT(ISNA(VLOOKUP(P356,Mapping!$P:$P,1,FALSE))))</f>
        <v>0</v>
      </c>
      <c r="B356" s="180" t="str">
        <f t="shared" si="5"/>
        <v/>
      </c>
      <c r="E356" s="167">
        <v>1</v>
      </c>
      <c r="F356" s="170" t="s">
        <v>402</v>
      </c>
      <c r="G356" s="169">
        <v>1941.317505371763</v>
      </c>
      <c r="H356" s="168" t="s">
        <v>6</v>
      </c>
      <c r="I356" s="168" t="s">
        <v>402</v>
      </c>
      <c r="J356" s="169">
        <v>162.87395235095809</v>
      </c>
      <c r="K356" s="169">
        <v>-29.10612646711035</v>
      </c>
      <c r="L356" s="168" t="s">
        <v>5</v>
      </c>
      <c r="M356" s="168" t="s">
        <v>21</v>
      </c>
      <c r="N356" s="168" t="s">
        <v>2829</v>
      </c>
      <c r="O356" s="168" t="s">
        <v>21</v>
      </c>
      <c r="P356" s="168" t="s">
        <v>2831</v>
      </c>
      <c r="Q356" s="168" t="s">
        <v>2832</v>
      </c>
      <c r="R356" s="168" t="s">
        <v>1259</v>
      </c>
      <c r="S356" s="168" t="s">
        <v>21</v>
      </c>
      <c r="T356" s="168" t="s">
        <v>1259</v>
      </c>
      <c r="U356" s="168" t="s">
        <v>1259</v>
      </c>
      <c r="V356" s="168" t="s">
        <v>2832</v>
      </c>
      <c r="W356" s="168" t="s">
        <v>1259</v>
      </c>
      <c r="X356" s="168" t="s">
        <v>21</v>
      </c>
      <c r="Y356" s="168" t="s">
        <v>1259</v>
      </c>
      <c r="Z356" s="168" t="s">
        <v>21</v>
      </c>
      <c r="AA356" s="168" t="s">
        <v>1259</v>
      </c>
      <c r="AB356" s="168" t="s">
        <v>1259</v>
      </c>
      <c r="AC356" s="168" t="s">
        <v>7647</v>
      </c>
      <c r="AD356" s="169">
        <v>247.1608318235165</v>
      </c>
      <c r="AE356" s="168" t="s">
        <v>1259</v>
      </c>
      <c r="AF356" s="169">
        <v>67.590192291785343</v>
      </c>
      <c r="AG356" s="169">
        <v>213.5161788531166</v>
      </c>
      <c r="AH356" s="169">
        <v>166.80864690244081</v>
      </c>
      <c r="AI356" s="168" t="s">
        <v>21</v>
      </c>
      <c r="AJ356"/>
      <c r="AK356"/>
    </row>
    <row r="357" spans="1:37" hidden="1" x14ac:dyDescent="0.25">
      <c r="A357" s="179" t="b">
        <f>IF(E357&lt;&gt;1,"",NOT(ISNA(VLOOKUP(P357,Mapping!$P:$P,1,FALSE))))</f>
        <v>0</v>
      </c>
      <c r="B357" s="180" t="str">
        <f t="shared" si="5"/>
        <v/>
      </c>
      <c r="E357" s="167">
        <v>1</v>
      </c>
      <c r="F357" s="170" t="s">
        <v>402</v>
      </c>
      <c r="G357" s="169">
        <v>1074.0252532645879</v>
      </c>
      <c r="H357" s="168" t="s">
        <v>6</v>
      </c>
      <c r="I357" s="168" t="s">
        <v>402</v>
      </c>
      <c r="J357" s="169">
        <v>90.109287862442329</v>
      </c>
      <c r="K357" s="169">
        <v>-16.102834679998871</v>
      </c>
      <c r="L357" s="168" t="s">
        <v>5</v>
      </c>
      <c r="M357" s="168" t="s">
        <v>21</v>
      </c>
      <c r="N357" s="168" t="s">
        <v>2829</v>
      </c>
      <c r="O357" s="168" t="s">
        <v>21</v>
      </c>
      <c r="P357" s="168" t="s">
        <v>2831</v>
      </c>
      <c r="Q357" s="168" t="s">
        <v>2832</v>
      </c>
      <c r="R357" s="168" t="s">
        <v>1259</v>
      </c>
      <c r="S357" s="168" t="s">
        <v>21</v>
      </c>
      <c r="T357" s="168" t="s">
        <v>1259</v>
      </c>
      <c r="U357" s="168" t="s">
        <v>1259</v>
      </c>
      <c r="V357" s="168" t="s">
        <v>2832</v>
      </c>
      <c r="W357" s="168" t="s">
        <v>1259</v>
      </c>
      <c r="X357" s="168" t="s">
        <v>21</v>
      </c>
      <c r="Y357" s="168" t="s">
        <v>1259</v>
      </c>
      <c r="Z357" s="168" t="s">
        <v>21</v>
      </c>
      <c r="AA357" s="168" t="s">
        <v>1259</v>
      </c>
      <c r="AB357" s="168" t="s">
        <v>1259</v>
      </c>
      <c r="AC357" s="168" t="s">
        <v>12122</v>
      </c>
      <c r="AD357" s="169">
        <v>136.74062808468969</v>
      </c>
      <c r="AE357" s="168" t="s">
        <v>1259</v>
      </c>
      <c r="AF357" s="169">
        <v>37.393972492142893</v>
      </c>
      <c r="AG357" s="169">
        <v>118.1268738546148</v>
      </c>
      <c r="AH357" s="169">
        <v>92.286140077745131</v>
      </c>
      <c r="AI357" s="168" t="s">
        <v>21</v>
      </c>
      <c r="AJ357"/>
      <c r="AK357"/>
    </row>
    <row r="358" spans="1:37" hidden="1" x14ac:dyDescent="0.25">
      <c r="A358" s="179" t="b">
        <f>IF(E358&lt;&gt;1,"",NOT(ISNA(VLOOKUP(P358,Mapping!$P:$P,1,FALSE))))</f>
        <v>0</v>
      </c>
      <c r="B358" s="180" t="str">
        <f t="shared" si="5"/>
        <v/>
      </c>
      <c r="E358" s="167">
        <v>1</v>
      </c>
      <c r="F358" s="170" t="s">
        <v>402</v>
      </c>
      <c r="G358" s="169">
        <v>568.74228751267287</v>
      </c>
      <c r="H358" s="168" t="s">
        <v>6</v>
      </c>
      <c r="I358" s="168" t="s">
        <v>402</v>
      </c>
      <c r="J358" s="169">
        <v>47.716720206762297</v>
      </c>
      <c r="K358" s="169">
        <v>-8.5271393791750718</v>
      </c>
      <c r="L358" s="168" t="s">
        <v>5</v>
      </c>
      <c r="M358" s="168" t="s">
        <v>21</v>
      </c>
      <c r="N358" s="168" t="s">
        <v>2829</v>
      </c>
      <c r="O358" s="168" t="s">
        <v>21</v>
      </c>
      <c r="P358" s="168" t="s">
        <v>2831</v>
      </c>
      <c r="Q358" s="168" t="s">
        <v>2832</v>
      </c>
      <c r="R358" s="168" t="s">
        <v>1259</v>
      </c>
      <c r="S358" s="168" t="s">
        <v>21</v>
      </c>
      <c r="T358" s="168" t="s">
        <v>1259</v>
      </c>
      <c r="U358" s="168" t="s">
        <v>1259</v>
      </c>
      <c r="V358" s="168" t="s">
        <v>2832</v>
      </c>
      <c r="W358" s="168" t="s">
        <v>1259</v>
      </c>
      <c r="X358" s="168" t="s">
        <v>21</v>
      </c>
      <c r="Y358" s="168" t="s">
        <v>1259</v>
      </c>
      <c r="Z358" s="168" t="s">
        <v>21</v>
      </c>
      <c r="AA358" s="168" t="s">
        <v>1259</v>
      </c>
      <c r="AB358" s="168" t="s">
        <v>1259</v>
      </c>
      <c r="AC358" s="168" t="s">
        <v>7578</v>
      </c>
      <c r="AD358" s="169">
        <v>72.410008401960425</v>
      </c>
      <c r="AE358" s="168" t="s">
        <v>1259</v>
      </c>
      <c r="AF358" s="169">
        <v>19.801707073202241</v>
      </c>
      <c r="AG358" s="169">
        <v>62.553229776100693</v>
      </c>
      <c r="AH358" s="169">
        <v>48.86945651789199</v>
      </c>
      <c r="AI358" s="168" t="s">
        <v>21</v>
      </c>
      <c r="AJ358"/>
      <c r="AK358"/>
    </row>
    <row r="359" spans="1:37" hidden="1" x14ac:dyDescent="0.25">
      <c r="A359" s="179" t="b">
        <f>IF(E359&lt;&gt;1,"",NOT(ISNA(VLOOKUP(P359,Mapping!$P:$P,1,FALSE))))</f>
        <v>0</v>
      </c>
      <c r="B359" s="180" t="str">
        <f t="shared" si="5"/>
        <v/>
      </c>
      <c r="E359" s="167">
        <v>1</v>
      </c>
      <c r="F359" s="170" t="s">
        <v>402</v>
      </c>
      <c r="G359" s="169">
        <v>766.50304373949166</v>
      </c>
      <c r="H359" s="168" t="s">
        <v>6</v>
      </c>
      <c r="I359" s="168" t="s">
        <v>402</v>
      </c>
      <c r="J359" s="169">
        <v>64.308584184421193</v>
      </c>
      <c r="K359" s="169">
        <v>-11.492161620535271</v>
      </c>
      <c r="L359" s="168" t="s">
        <v>5</v>
      </c>
      <c r="M359" s="168" t="s">
        <v>21</v>
      </c>
      <c r="N359" s="168" t="s">
        <v>2829</v>
      </c>
      <c r="O359" s="168" t="s">
        <v>21</v>
      </c>
      <c r="P359" s="168" t="s">
        <v>2831</v>
      </c>
      <c r="Q359" s="168" t="s">
        <v>2832</v>
      </c>
      <c r="R359" s="168" t="s">
        <v>1259</v>
      </c>
      <c r="S359" s="168" t="s">
        <v>21</v>
      </c>
      <c r="T359" s="168" t="s">
        <v>1259</v>
      </c>
      <c r="U359" s="168" t="s">
        <v>1259</v>
      </c>
      <c r="V359" s="168" t="s">
        <v>2832</v>
      </c>
      <c r="W359" s="168" t="s">
        <v>1259</v>
      </c>
      <c r="X359" s="168" t="s">
        <v>21</v>
      </c>
      <c r="Y359" s="168" t="s">
        <v>1259</v>
      </c>
      <c r="Z359" s="168" t="s">
        <v>21</v>
      </c>
      <c r="AA359" s="168" t="s">
        <v>1259</v>
      </c>
      <c r="AB359" s="168" t="s">
        <v>1259</v>
      </c>
      <c r="AC359" s="168" t="s">
        <v>7602</v>
      </c>
      <c r="AD359" s="169">
        <v>97.588122170479238</v>
      </c>
      <c r="AE359" s="168" t="s">
        <v>1259</v>
      </c>
      <c r="AF359" s="169">
        <v>26.68707616102699</v>
      </c>
      <c r="AG359" s="169">
        <v>84.303984549502502</v>
      </c>
      <c r="AH359" s="169">
        <v>65.862145279683205</v>
      </c>
      <c r="AI359" s="168" t="s">
        <v>21</v>
      </c>
      <c r="AJ359"/>
      <c r="AK359"/>
    </row>
    <row r="360" spans="1:37" hidden="1" x14ac:dyDescent="0.25">
      <c r="A360" s="179" t="b">
        <f>IF(E360&lt;&gt;1,"",NOT(ISNA(VLOOKUP(P360,Mapping!$P:$P,1,FALSE))))</f>
        <v>0</v>
      </c>
      <c r="B360" s="180" t="str">
        <f t="shared" si="5"/>
        <v/>
      </c>
      <c r="E360" s="167">
        <v>1</v>
      </c>
      <c r="F360" s="170" t="s">
        <v>402</v>
      </c>
      <c r="G360" s="169">
        <v>434.12890413346207</v>
      </c>
      <c r="H360" s="168" t="s">
        <v>6</v>
      </c>
      <c r="I360" s="168" t="s">
        <v>402</v>
      </c>
      <c r="J360" s="169">
        <v>36.422836681970999</v>
      </c>
      <c r="K360" s="169">
        <v>-6.5088841736461891</v>
      </c>
      <c r="L360" s="168" t="s">
        <v>5</v>
      </c>
      <c r="M360" s="168" t="s">
        <v>21</v>
      </c>
      <c r="N360" s="168" t="s">
        <v>2829</v>
      </c>
      <c r="O360" s="168" t="s">
        <v>21</v>
      </c>
      <c r="P360" s="168" t="s">
        <v>2831</v>
      </c>
      <c r="Q360" s="168" t="s">
        <v>2832</v>
      </c>
      <c r="R360" s="168" t="s">
        <v>1259</v>
      </c>
      <c r="S360" s="168" t="s">
        <v>21</v>
      </c>
      <c r="T360" s="168" t="s">
        <v>1259</v>
      </c>
      <c r="U360" s="168" t="s">
        <v>1259</v>
      </c>
      <c r="V360" s="168" t="s">
        <v>2832</v>
      </c>
      <c r="W360" s="168" t="s">
        <v>1259</v>
      </c>
      <c r="X360" s="168" t="s">
        <v>21</v>
      </c>
      <c r="Y360" s="168" t="s">
        <v>1259</v>
      </c>
      <c r="Z360" s="168" t="s">
        <v>21</v>
      </c>
      <c r="AA360" s="168" t="s">
        <v>1259</v>
      </c>
      <c r="AB360" s="168" t="s">
        <v>1259</v>
      </c>
      <c r="AC360" s="168" t="s">
        <v>7617</v>
      </c>
      <c r="AD360" s="169">
        <v>55.271567256439127</v>
      </c>
      <c r="AE360" s="168" t="s">
        <v>1259</v>
      </c>
      <c r="AF360" s="169">
        <v>15.11491862027151</v>
      </c>
      <c r="AG360" s="169">
        <v>47.747750939131947</v>
      </c>
      <c r="AH360" s="169">
        <v>37.302736352688733</v>
      </c>
      <c r="AI360" s="168" t="s">
        <v>21</v>
      </c>
      <c r="AJ360"/>
      <c r="AK360"/>
    </row>
    <row r="361" spans="1:37" hidden="1" x14ac:dyDescent="0.25">
      <c r="A361" s="179" t="b">
        <f>IF(E361&lt;&gt;1,"",NOT(ISNA(VLOOKUP(P361,Mapping!$P:$P,1,FALSE))))</f>
        <v>0</v>
      </c>
      <c r="B361" s="180" t="str">
        <f t="shared" si="5"/>
        <v/>
      </c>
      <c r="E361" s="167">
        <v>1</v>
      </c>
      <c r="F361" s="170" t="s">
        <v>402</v>
      </c>
      <c r="G361" s="169">
        <v>833.09670934189762</v>
      </c>
      <c r="H361" s="168" t="s">
        <v>6</v>
      </c>
      <c r="I361" s="168" t="s">
        <v>402</v>
      </c>
      <c r="J361" s="169">
        <v>69.89570400804061</v>
      </c>
      <c r="K361" s="169">
        <v>-12.490598840396901</v>
      </c>
      <c r="L361" s="168" t="s">
        <v>5</v>
      </c>
      <c r="M361" s="168" t="s">
        <v>21</v>
      </c>
      <c r="N361" s="168" t="s">
        <v>2829</v>
      </c>
      <c r="O361" s="168" t="s">
        <v>21</v>
      </c>
      <c r="P361" s="168" t="s">
        <v>2831</v>
      </c>
      <c r="Q361" s="168" t="s">
        <v>2832</v>
      </c>
      <c r="R361" s="168" t="s">
        <v>1259</v>
      </c>
      <c r="S361" s="168" t="s">
        <v>21</v>
      </c>
      <c r="T361" s="168" t="s">
        <v>1259</v>
      </c>
      <c r="U361" s="168" t="s">
        <v>1259</v>
      </c>
      <c r="V361" s="168" t="s">
        <v>2832</v>
      </c>
      <c r="W361" s="168" t="s">
        <v>1259</v>
      </c>
      <c r="X361" s="168" t="s">
        <v>21</v>
      </c>
      <c r="Y361" s="168" t="s">
        <v>1259</v>
      </c>
      <c r="Z361" s="168" t="s">
        <v>21</v>
      </c>
      <c r="AA361" s="168" t="s">
        <v>1259</v>
      </c>
      <c r="AB361" s="168" t="s">
        <v>1259</v>
      </c>
      <c r="AC361" s="168" t="s">
        <v>7669</v>
      </c>
      <c r="AD361" s="169">
        <v>106.0665630947092</v>
      </c>
      <c r="AE361" s="168" t="s">
        <v>1259</v>
      </c>
      <c r="AF361" s="169">
        <v>29.005645200365731</v>
      </c>
      <c r="AG361" s="169">
        <v>91.628301656778035</v>
      </c>
      <c r="AH361" s="169">
        <v>71.584238250396652</v>
      </c>
      <c r="AI361" s="168" t="s">
        <v>21</v>
      </c>
      <c r="AJ361"/>
      <c r="AK361"/>
    </row>
    <row r="362" spans="1:37" hidden="1" x14ac:dyDescent="0.25">
      <c r="A362" s="179" t="b">
        <f>IF(E362&lt;&gt;1,"",NOT(ISNA(VLOOKUP(P362,Mapping!$P:$P,1,FALSE))))</f>
        <v>0</v>
      </c>
      <c r="B362" s="180" t="str">
        <f t="shared" si="5"/>
        <v/>
      </c>
      <c r="E362" s="167">
        <v>1</v>
      </c>
      <c r="F362" s="170" t="s">
        <v>402</v>
      </c>
      <c r="G362" s="169">
        <v>5583.677579439197</v>
      </c>
      <c r="H362" s="168" t="s">
        <v>6</v>
      </c>
      <c r="I362" s="168" t="s">
        <v>402</v>
      </c>
      <c r="J362" s="169">
        <v>468.46310997568469</v>
      </c>
      <c r="K362" s="169">
        <v>-83.715943079390087</v>
      </c>
      <c r="L362" s="168" t="s">
        <v>5</v>
      </c>
      <c r="M362" s="168" t="s">
        <v>21</v>
      </c>
      <c r="N362" s="168" t="s">
        <v>2829</v>
      </c>
      <c r="O362" s="168" t="s">
        <v>21</v>
      </c>
      <c r="P362" s="168" t="s">
        <v>2831</v>
      </c>
      <c r="Q362" s="168" t="s">
        <v>2832</v>
      </c>
      <c r="R362" s="168" t="s">
        <v>1259</v>
      </c>
      <c r="S362" s="168" t="s">
        <v>21</v>
      </c>
      <c r="T362" s="168" t="s">
        <v>1259</v>
      </c>
      <c r="U362" s="168" t="s">
        <v>1259</v>
      </c>
      <c r="V362" s="168" t="s">
        <v>2832</v>
      </c>
      <c r="W362" s="168" t="s">
        <v>1259</v>
      </c>
      <c r="X362" s="168" t="s">
        <v>21</v>
      </c>
      <c r="Y362" s="168" t="s">
        <v>1259</v>
      </c>
      <c r="Z362" s="168" t="s">
        <v>21</v>
      </c>
      <c r="AA362" s="168" t="s">
        <v>1259</v>
      </c>
      <c r="AB362" s="168" t="s">
        <v>1259</v>
      </c>
      <c r="AC362" s="168" t="s">
        <v>7637</v>
      </c>
      <c r="AD362" s="169">
        <v>710.89164515838695</v>
      </c>
      <c r="AE362" s="168" t="s">
        <v>1259</v>
      </c>
      <c r="AF362" s="169">
        <v>194.4050060051122</v>
      </c>
      <c r="AG362" s="169">
        <v>614.12185148012213</v>
      </c>
      <c r="AH362" s="169">
        <v>479.78020039920563</v>
      </c>
      <c r="AI362" s="168" t="s">
        <v>21</v>
      </c>
      <c r="AJ362"/>
      <c r="AK362"/>
    </row>
    <row r="363" spans="1:37" hidden="1" x14ac:dyDescent="0.25">
      <c r="A363" s="179" t="b">
        <f>IF(E363&lt;&gt;1,"",NOT(ISNA(VLOOKUP(P363,Mapping!$P:$P,1,FALSE))))</f>
        <v>0</v>
      </c>
      <c r="B363" s="180" t="str">
        <f t="shared" si="5"/>
        <v/>
      </c>
      <c r="E363" s="167">
        <v>1</v>
      </c>
      <c r="F363" s="170" t="s">
        <v>402</v>
      </c>
      <c r="G363" s="169">
        <v>574.4762056305691</v>
      </c>
      <c r="H363" s="168" t="s">
        <v>6</v>
      </c>
      <c r="I363" s="168" t="s">
        <v>402</v>
      </c>
      <c r="J363" s="169">
        <v>48.197788297754251</v>
      </c>
      <c r="K363" s="169">
        <v>-8.6131078750186294</v>
      </c>
      <c r="L363" s="168" t="s">
        <v>5</v>
      </c>
      <c r="M363" s="168" t="s">
        <v>21</v>
      </c>
      <c r="N363" s="168" t="s">
        <v>2829</v>
      </c>
      <c r="O363" s="168" t="s">
        <v>21</v>
      </c>
      <c r="P363" s="168" t="s">
        <v>2831</v>
      </c>
      <c r="Q363" s="168" t="s">
        <v>2832</v>
      </c>
      <c r="R363" s="168" t="s">
        <v>1259</v>
      </c>
      <c r="S363" s="168" t="s">
        <v>21</v>
      </c>
      <c r="T363" s="168" t="s">
        <v>1259</v>
      </c>
      <c r="U363" s="168" t="s">
        <v>1259</v>
      </c>
      <c r="V363" s="168" t="s">
        <v>2832</v>
      </c>
      <c r="W363" s="168" t="s">
        <v>1259</v>
      </c>
      <c r="X363" s="168" t="s">
        <v>21</v>
      </c>
      <c r="Y363" s="168" t="s">
        <v>1259</v>
      </c>
      <c r="Z363" s="168" t="s">
        <v>21</v>
      </c>
      <c r="AA363" s="168" t="s">
        <v>1259</v>
      </c>
      <c r="AB363" s="168" t="s">
        <v>1259</v>
      </c>
      <c r="AC363" s="168" t="s">
        <v>7671</v>
      </c>
      <c r="AD363" s="169">
        <v>73.140028075561091</v>
      </c>
      <c r="AE363" s="168" t="s">
        <v>1259</v>
      </c>
      <c r="AF363" s="169">
        <v>20.001342953011541</v>
      </c>
      <c r="AG363" s="169">
        <v>63.183875862071773</v>
      </c>
      <c r="AH363" s="169">
        <v>49.36214620932526</v>
      </c>
      <c r="AI363" s="168" t="s">
        <v>21</v>
      </c>
      <c r="AJ363"/>
      <c r="AK363"/>
    </row>
    <row r="364" spans="1:37" hidden="1" x14ac:dyDescent="0.25">
      <c r="A364" s="179" t="b">
        <f>IF(E364&lt;&gt;1,"",NOT(ISNA(VLOOKUP(P364,Mapping!$P:$P,1,FALSE))))</f>
        <v>0</v>
      </c>
      <c r="B364" s="180" t="str">
        <f t="shared" si="5"/>
        <v/>
      </c>
      <c r="E364" s="167">
        <v>1</v>
      </c>
      <c r="F364" s="170" t="s">
        <v>402</v>
      </c>
      <c r="G364" s="169">
        <v>363.82156099355871</v>
      </c>
      <c r="H364" s="168" t="s">
        <v>6</v>
      </c>
      <c r="I364" s="168" t="s">
        <v>402</v>
      </c>
      <c r="J364" s="169">
        <v>30.52414426055898</v>
      </c>
      <c r="K364" s="169">
        <v>-5.454767876165695</v>
      </c>
      <c r="L364" s="168" t="s">
        <v>5</v>
      </c>
      <c r="M364" s="168" t="s">
        <v>21</v>
      </c>
      <c r="N364" s="168" t="s">
        <v>2829</v>
      </c>
      <c r="O364" s="168" t="s">
        <v>21</v>
      </c>
      <c r="P364" s="168" t="s">
        <v>2831</v>
      </c>
      <c r="Q364" s="168" t="s">
        <v>2832</v>
      </c>
      <c r="R364" s="168" t="s">
        <v>1259</v>
      </c>
      <c r="S364" s="168" t="s">
        <v>21</v>
      </c>
      <c r="T364" s="168" t="s">
        <v>1259</v>
      </c>
      <c r="U364" s="168" t="s">
        <v>1259</v>
      </c>
      <c r="V364" s="168" t="s">
        <v>2832</v>
      </c>
      <c r="W364" s="168" t="s">
        <v>1259</v>
      </c>
      <c r="X364" s="168" t="s">
        <v>21</v>
      </c>
      <c r="Y364" s="168" t="s">
        <v>1259</v>
      </c>
      <c r="Z364" s="168" t="s">
        <v>21</v>
      </c>
      <c r="AA364" s="168" t="s">
        <v>1259</v>
      </c>
      <c r="AB364" s="168" t="s">
        <v>1259</v>
      </c>
      <c r="AC364" s="168" t="s">
        <v>7618</v>
      </c>
      <c r="AD364" s="169">
        <v>46.320315662778633</v>
      </c>
      <c r="AE364" s="168" t="s">
        <v>1259</v>
      </c>
      <c r="AF364" s="169">
        <v>12.667051731315331</v>
      </c>
      <c r="AG364" s="169">
        <v>40.014984294310352</v>
      </c>
      <c r="AH364" s="169">
        <v>31.261543840891481</v>
      </c>
      <c r="AI364" s="168" t="s">
        <v>21</v>
      </c>
      <c r="AJ364"/>
      <c r="AK364"/>
    </row>
    <row r="365" spans="1:37" hidden="1" x14ac:dyDescent="0.25">
      <c r="A365" s="179" t="b">
        <f>IF(E365&lt;&gt;1,"",NOT(ISNA(VLOOKUP(P365,Mapping!$P:$P,1,FALSE))))</f>
        <v>0</v>
      </c>
      <c r="B365" s="180" t="str">
        <f t="shared" si="5"/>
        <v/>
      </c>
      <c r="E365" s="167">
        <v>1</v>
      </c>
      <c r="F365" s="170" t="s">
        <v>402</v>
      </c>
      <c r="G365" s="169">
        <v>1447.97772658044</v>
      </c>
      <c r="H365" s="168" t="s">
        <v>6</v>
      </c>
      <c r="I365" s="168" t="s">
        <v>402</v>
      </c>
      <c r="J365" s="169">
        <v>121.48340216977979</v>
      </c>
      <c r="K365" s="169">
        <v>-21.709495079908852</v>
      </c>
      <c r="L365" s="168" t="s">
        <v>5</v>
      </c>
      <c r="M365" s="168" t="s">
        <v>21</v>
      </c>
      <c r="N365" s="168" t="s">
        <v>2829</v>
      </c>
      <c r="O365" s="168" t="s">
        <v>21</v>
      </c>
      <c r="P365" s="168" t="s">
        <v>2831</v>
      </c>
      <c r="Q365" s="168" t="s">
        <v>2832</v>
      </c>
      <c r="R365" s="168" t="s">
        <v>1259</v>
      </c>
      <c r="S365" s="168" t="s">
        <v>21</v>
      </c>
      <c r="T365" s="168" t="s">
        <v>1259</v>
      </c>
      <c r="U365" s="168" t="s">
        <v>1259</v>
      </c>
      <c r="V365" s="168" t="s">
        <v>2832</v>
      </c>
      <c r="W365" s="168" t="s">
        <v>1259</v>
      </c>
      <c r="X365" s="168" t="s">
        <v>21</v>
      </c>
      <c r="Y365" s="168" t="s">
        <v>1259</v>
      </c>
      <c r="Z365" s="168" t="s">
        <v>21</v>
      </c>
      <c r="AA365" s="168" t="s">
        <v>1259</v>
      </c>
      <c r="AB365" s="168" t="s">
        <v>1259</v>
      </c>
      <c r="AC365" s="168" t="s">
        <v>12124</v>
      </c>
      <c r="AD365" s="169">
        <v>184.3507712536755</v>
      </c>
      <c r="AE365" s="168" t="s">
        <v>1259</v>
      </c>
      <c r="AF365" s="169">
        <v>50.413748757214307</v>
      </c>
      <c r="AG365" s="169">
        <v>159.2561084873507</v>
      </c>
      <c r="AH365" s="169">
        <v>124.41818746671289</v>
      </c>
      <c r="AI365" s="168" t="s">
        <v>21</v>
      </c>
      <c r="AJ365"/>
      <c r="AK365"/>
    </row>
    <row r="366" spans="1:37" hidden="1" x14ac:dyDescent="0.25">
      <c r="A366" s="179" t="b">
        <f>IF(E366&lt;&gt;1,"",NOT(ISNA(VLOOKUP(P366,Mapping!$P:$P,1,FALSE))))</f>
        <v>0</v>
      </c>
      <c r="B366" s="180" t="str">
        <f t="shared" si="5"/>
        <v/>
      </c>
      <c r="E366" s="167">
        <v>1</v>
      </c>
      <c r="F366" s="170" t="s">
        <v>402</v>
      </c>
      <c r="G366" s="169">
        <v>3194.876785509131</v>
      </c>
      <c r="H366" s="168" t="s">
        <v>6</v>
      </c>
      <c r="I366" s="168" t="s">
        <v>402</v>
      </c>
      <c r="J366" s="169">
        <v>268.04590588109272</v>
      </c>
      <c r="K366" s="169">
        <v>-47.900710475515957</v>
      </c>
      <c r="L366" s="168" t="s">
        <v>5</v>
      </c>
      <c r="M366" s="168" t="s">
        <v>21</v>
      </c>
      <c r="N366" s="168" t="s">
        <v>2829</v>
      </c>
      <c r="O366" s="168" t="s">
        <v>21</v>
      </c>
      <c r="P366" s="168" t="s">
        <v>2831</v>
      </c>
      <c r="Q366" s="168" t="s">
        <v>2832</v>
      </c>
      <c r="R366" s="168" t="s">
        <v>1259</v>
      </c>
      <c r="S366" s="168" t="s">
        <v>21</v>
      </c>
      <c r="T366" s="168" t="s">
        <v>1259</v>
      </c>
      <c r="U366" s="168" t="s">
        <v>1259</v>
      </c>
      <c r="V366" s="168" t="s">
        <v>2832</v>
      </c>
      <c r="W366" s="168" t="s">
        <v>1259</v>
      </c>
      <c r="X366" s="168" t="s">
        <v>21</v>
      </c>
      <c r="Y366" s="168" t="s">
        <v>1259</v>
      </c>
      <c r="Z366" s="168" t="s">
        <v>21</v>
      </c>
      <c r="AA366" s="168" t="s">
        <v>1259</v>
      </c>
      <c r="AB366" s="168" t="s">
        <v>1259</v>
      </c>
      <c r="AC366" s="168" t="s">
        <v>7326</v>
      </c>
      <c r="AD366" s="169">
        <v>406.75901891115961</v>
      </c>
      <c r="AE366" s="168" t="s">
        <v>1259</v>
      </c>
      <c r="AF366" s="169">
        <v>111.2349400258308</v>
      </c>
      <c r="AG366" s="169">
        <v>351.3891371508571</v>
      </c>
      <c r="AH366" s="169">
        <v>274.52133519433801</v>
      </c>
      <c r="AI366" s="168" t="s">
        <v>21</v>
      </c>
      <c r="AJ366"/>
      <c r="AK366"/>
    </row>
    <row r="367" spans="1:37" hidden="1" x14ac:dyDescent="0.25">
      <c r="A367" s="179" t="b">
        <f>IF(E367&lt;&gt;1,"",NOT(ISNA(VLOOKUP(P367,Mapping!$P:$P,1,FALSE))))</f>
        <v>0</v>
      </c>
      <c r="B367" s="180" t="str">
        <f t="shared" si="5"/>
        <v/>
      </c>
      <c r="E367" s="167">
        <v>1</v>
      </c>
      <c r="F367" s="170" t="s">
        <v>402</v>
      </c>
      <c r="G367" s="169">
        <v>1587.2554889467469</v>
      </c>
      <c r="H367" s="168" t="s">
        <v>6</v>
      </c>
      <c r="I367" s="168" t="s">
        <v>402</v>
      </c>
      <c r="J367" s="169">
        <v>133.16862087739821</v>
      </c>
      <c r="K367" s="169">
        <v>-23.797683206927051</v>
      </c>
      <c r="L367" s="168" t="s">
        <v>5</v>
      </c>
      <c r="M367" s="168" t="s">
        <v>21</v>
      </c>
      <c r="N367" s="168" t="s">
        <v>2829</v>
      </c>
      <c r="O367" s="168" t="s">
        <v>21</v>
      </c>
      <c r="P367" s="168" t="s">
        <v>2831</v>
      </c>
      <c r="Q367" s="168" t="s">
        <v>2832</v>
      </c>
      <c r="R367" s="168" t="s">
        <v>1259</v>
      </c>
      <c r="S367" s="168" t="s">
        <v>21</v>
      </c>
      <c r="T367" s="168" t="s">
        <v>1259</v>
      </c>
      <c r="U367" s="168" t="s">
        <v>1259</v>
      </c>
      <c r="V367" s="168" t="s">
        <v>2832</v>
      </c>
      <c r="W367" s="168" t="s">
        <v>1259</v>
      </c>
      <c r="X367" s="168" t="s">
        <v>21</v>
      </c>
      <c r="Y367" s="168" t="s">
        <v>1259</v>
      </c>
      <c r="Z367" s="168" t="s">
        <v>21</v>
      </c>
      <c r="AA367" s="168" t="s">
        <v>1259</v>
      </c>
      <c r="AB367" s="168" t="s">
        <v>1259</v>
      </c>
      <c r="AC367" s="168" t="s">
        <v>7577</v>
      </c>
      <c r="AD367" s="169">
        <v>202.0830626000016</v>
      </c>
      <c r="AE367" s="168" t="s">
        <v>1259</v>
      </c>
      <c r="AF367" s="169">
        <v>55.262935309264549</v>
      </c>
      <c r="AG367" s="169">
        <v>174.5745999434773</v>
      </c>
      <c r="AH367" s="169">
        <v>136.38569665551739</v>
      </c>
      <c r="AI367" s="168" t="s">
        <v>21</v>
      </c>
      <c r="AJ367"/>
      <c r="AK367"/>
    </row>
    <row r="368" spans="1:37" hidden="1" x14ac:dyDescent="0.25">
      <c r="A368" s="179" t="b">
        <f>IF(E368&lt;&gt;1,"",NOT(ISNA(VLOOKUP(P368,Mapping!$P:$P,1,FALSE))))</f>
        <v>0</v>
      </c>
      <c r="B368" s="180" t="str">
        <f t="shared" si="5"/>
        <v/>
      </c>
      <c r="E368" s="167">
        <v>1</v>
      </c>
      <c r="F368" s="170" t="s">
        <v>402</v>
      </c>
      <c r="G368" s="169">
        <v>734.59512633731288</v>
      </c>
      <c r="H368" s="168" t="s">
        <v>6</v>
      </c>
      <c r="I368" s="168" t="s">
        <v>402</v>
      </c>
      <c r="J368" s="169">
        <v>61.631552424185983</v>
      </c>
      <c r="K368" s="169">
        <v>-11.013766985633939</v>
      </c>
      <c r="L368" s="168" t="s">
        <v>5</v>
      </c>
      <c r="M368" s="168" t="s">
        <v>21</v>
      </c>
      <c r="N368" s="168" t="s">
        <v>2829</v>
      </c>
      <c r="O368" s="168" t="s">
        <v>21</v>
      </c>
      <c r="P368" s="168" t="s">
        <v>2831</v>
      </c>
      <c r="Q368" s="168" t="s">
        <v>2832</v>
      </c>
      <c r="R368" s="168" t="s">
        <v>1259</v>
      </c>
      <c r="S368" s="168" t="s">
        <v>21</v>
      </c>
      <c r="T368" s="168" t="s">
        <v>1259</v>
      </c>
      <c r="U368" s="168" t="s">
        <v>1259</v>
      </c>
      <c r="V368" s="168" t="s">
        <v>2832</v>
      </c>
      <c r="W368" s="168" t="s">
        <v>1259</v>
      </c>
      <c r="X368" s="168" t="s">
        <v>21</v>
      </c>
      <c r="Y368" s="168" t="s">
        <v>1259</v>
      </c>
      <c r="Z368" s="168" t="s">
        <v>21</v>
      </c>
      <c r="AA368" s="168" t="s">
        <v>1259</v>
      </c>
      <c r="AB368" s="168" t="s">
        <v>1259</v>
      </c>
      <c r="AC368" s="168" t="s">
        <v>7673</v>
      </c>
      <c r="AD368" s="169">
        <v>93.525732898731334</v>
      </c>
      <c r="AE368" s="168" t="s">
        <v>1259</v>
      </c>
      <c r="AF368" s="169">
        <v>25.576149037114419</v>
      </c>
      <c r="AG368" s="169">
        <v>80.794586122906821</v>
      </c>
      <c r="AH368" s="169">
        <v>63.120442022691577</v>
      </c>
      <c r="AI368" s="168" t="s">
        <v>21</v>
      </c>
      <c r="AJ368"/>
      <c r="AK368"/>
    </row>
    <row r="369" spans="1:37" hidden="1" x14ac:dyDescent="0.25">
      <c r="A369" s="179" t="b">
        <f>IF(E369&lt;&gt;1,"",NOT(ISNA(VLOOKUP(P369,Mapping!$P:$P,1,FALSE))))</f>
        <v>0</v>
      </c>
      <c r="B369" s="180" t="str">
        <f t="shared" si="5"/>
        <v/>
      </c>
      <c r="E369" s="167">
        <v>1</v>
      </c>
      <c r="F369" s="170" t="s">
        <v>402</v>
      </c>
      <c r="G369" s="169">
        <v>6872.5316508929427</v>
      </c>
      <c r="H369" s="168" t="s">
        <v>6</v>
      </c>
      <c r="I369" s="168" t="s">
        <v>402</v>
      </c>
      <c r="J369" s="169">
        <v>576.5962494752423</v>
      </c>
      <c r="K369" s="169">
        <v>-103.0397010414855</v>
      </c>
      <c r="L369" s="168" t="s">
        <v>5</v>
      </c>
      <c r="M369" s="168" t="s">
        <v>21</v>
      </c>
      <c r="N369" s="168" t="s">
        <v>2829</v>
      </c>
      <c r="O369" s="168" t="s">
        <v>21</v>
      </c>
      <c r="P369" s="168" t="s">
        <v>2831</v>
      </c>
      <c r="Q369" s="168" t="s">
        <v>2832</v>
      </c>
      <c r="R369" s="168" t="s">
        <v>1259</v>
      </c>
      <c r="S369" s="168" t="s">
        <v>21</v>
      </c>
      <c r="T369" s="168" t="s">
        <v>1259</v>
      </c>
      <c r="U369" s="168" t="s">
        <v>1259</v>
      </c>
      <c r="V369" s="168" t="s">
        <v>2832</v>
      </c>
      <c r="W369" s="168" t="s">
        <v>1259</v>
      </c>
      <c r="X369" s="168" t="s">
        <v>21</v>
      </c>
      <c r="Y369" s="168" t="s">
        <v>1259</v>
      </c>
      <c r="Z369" s="168" t="s">
        <v>21</v>
      </c>
      <c r="AA369" s="168" t="s">
        <v>1259</v>
      </c>
      <c r="AB369" s="168" t="s">
        <v>1259</v>
      </c>
      <c r="AC369" s="168" t="s">
        <v>7656</v>
      </c>
      <c r="AD369" s="169">
        <v>874.98342484829845</v>
      </c>
      <c r="AE369" s="168" t="s">
        <v>1259</v>
      </c>
      <c r="AF369" s="169">
        <v>239.27860050192069</v>
      </c>
      <c r="AG369" s="169">
        <v>755.87671418269929</v>
      </c>
      <c r="AH369" s="169">
        <v>590.52561072956178</v>
      </c>
      <c r="AI369" s="168" t="s">
        <v>21</v>
      </c>
      <c r="AJ369"/>
      <c r="AK369"/>
    </row>
    <row r="370" spans="1:37" hidden="1" x14ac:dyDescent="0.25">
      <c r="A370" s="179" t="b">
        <f>IF(E370&lt;&gt;1,"",NOT(ISNA(VLOOKUP(P370,Mapping!$P:$P,1,FALSE))))</f>
        <v>0</v>
      </c>
      <c r="B370" s="180" t="str">
        <f t="shared" si="5"/>
        <v/>
      </c>
      <c r="E370" s="167">
        <v>1</v>
      </c>
      <c r="F370" s="170" t="s">
        <v>402</v>
      </c>
      <c r="G370" s="169">
        <v>2049.8163083072909</v>
      </c>
      <c r="H370" s="168" t="s">
        <v>6</v>
      </c>
      <c r="I370" s="168" t="s">
        <v>402</v>
      </c>
      <c r="J370" s="169">
        <v>171.9768573680706</v>
      </c>
      <c r="K370" s="169">
        <v>-30.732846398823309</v>
      </c>
      <c r="L370" s="168" t="s">
        <v>5</v>
      </c>
      <c r="M370" s="168" t="s">
        <v>21</v>
      </c>
      <c r="N370" s="168" t="s">
        <v>2829</v>
      </c>
      <c r="O370" s="168" t="s">
        <v>21</v>
      </c>
      <c r="P370" s="168" t="s">
        <v>2831</v>
      </c>
      <c r="Q370" s="168" t="s">
        <v>2832</v>
      </c>
      <c r="R370" s="168" t="s">
        <v>1259</v>
      </c>
      <c r="S370" s="168" t="s">
        <v>21</v>
      </c>
      <c r="T370" s="168" t="s">
        <v>1259</v>
      </c>
      <c r="U370" s="168" t="s">
        <v>1259</v>
      </c>
      <c r="V370" s="168" t="s">
        <v>2832</v>
      </c>
      <c r="W370" s="168" t="s">
        <v>1259</v>
      </c>
      <c r="X370" s="168" t="s">
        <v>21</v>
      </c>
      <c r="Y370" s="168" t="s">
        <v>1259</v>
      </c>
      <c r="Z370" s="168" t="s">
        <v>21</v>
      </c>
      <c r="AA370" s="168" t="s">
        <v>1259</v>
      </c>
      <c r="AB370" s="168" t="s">
        <v>1259</v>
      </c>
      <c r="AC370" s="168" t="s">
        <v>7630</v>
      </c>
      <c r="AD370" s="169">
        <v>260.97446834160093</v>
      </c>
      <c r="AE370" s="168" t="s">
        <v>1259</v>
      </c>
      <c r="AF370" s="169">
        <v>71.367758266206692</v>
      </c>
      <c r="AG370" s="169">
        <v>225.44944054206189</v>
      </c>
      <c r="AH370" s="169">
        <v>176.13145909474309</v>
      </c>
      <c r="AI370" s="168" t="s">
        <v>21</v>
      </c>
      <c r="AJ370"/>
      <c r="AK370"/>
    </row>
    <row r="371" spans="1:37" hidden="1" x14ac:dyDescent="0.25">
      <c r="A371" s="179" t="b">
        <f>IF(E371&lt;&gt;1,"",NOT(ISNA(VLOOKUP(P371,Mapping!$P:$P,1,FALSE))))</f>
        <v>0</v>
      </c>
      <c r="B371" s="180" t="str">
        <f t="shared" si="5"/>
        <v/>
      </c>
      <c r="E371" s="167">
        <v>1</v>
      </c>
      <c r="F371" s="170" t="s">
        <v>402</v>
      </c>
      <c r="G371" s="169">
        <v>372.1401986775532</v>
      </c>
      <c r="H371" s="168" t="s">
        <v>6</v>
      </c>
      <c r="I371" s="168" t="s">
        <v>402</v>
      </c>
      <c r="J371" s="169">
        <v>31.22206687961469</v>
      </c>
      <c r="K371" s="169">
        <v>-5.5794890100319696</v>
      </c>
      <c r="L371" s="168" t="s">
        <v>5</v>
      </c>
      <c r="M371" s="168" t="s">
        <v>21</v>
      </c>
      <c r="N371" s="168" t="s">
        <v>2829</v>
      </c>
      <c r="O371" s="168" t="s">
        <v>21</v>
      </c>
      <c r="P371" s="168" t="s">
        <v>2831</v>
      </c>
      <c r="Q371" s="168" t="s">
        <v>2832</v>
      </c>
      <c r="R371" s="168" t="s">
        <v>1259</v>
      </c>
      <c r="S371" s="168" t="s">
        <v>21</v>
      </c>
      <c r="T371" s="168" t="s">
        <v>1259</v>
      </c>
      <c r="U371" s="168" t="s">
        <v>1259</v>
      </c>
      <c r="V371" s="168" t="s">
        <v>2832</v>
      </c>
      <c r="W371" s="168" t="s">
        <v>1259</v>
      </c>
      <c r="X371" s="168" t="s">
        <v>21</v>
      </c>
      <c r="Y371" s="168" t="s">
        <v>1259</v>
      </c>
      <c r="Z371" s="168" t="s">
        <v>21</v>
      </c>
      <c r="AA371" s="168" t="s">
        <v>1259</v>
      </c>
      <c r="AB371" s="168" t="s">
        <v>1259</v>
      </c>
      <c r="AC371" s="168" t="s">
        <v>7575</v>
      </c>
      <c r="AD371" s="169">
        <v>47.37941156230319</v>
      </c>
      <c r="AE371" s="168" t="s">
        <v>1259</v>
      </c>
      <c r="AF371" s="169">
        <v>12.95667891445828</v>
      </c>
      <c r="AG371" s="169">
        <v>40.929911258413483</v>
      </c>
      <c r="AH371" s="169">
        <v>31.976326812919069</v>
      </c>
      <c r="AI371" s="168" t="s">
        <v>21</v>
      </c>
      <c r="AJ371"/>
      <c r="AK371"/>
    </row>
    <row r="372" spans="1:37" hidden="1" x14ac:dyDescent="0.25">
      <c r="A372" s="179" t="b">
        <f>IF(E372&lt;&gt;1,"",NOT(ISNA(VLOOKUP(P372,Mapping!$P:$P,1,FALSE))))</f>
        <v>0</v>
      </c>
      <c r="B372" s="180" t="str">
        <f t="shared" si="5"/>
        <v/>
      </c>
      <c r="E372" s="167">
        <v>1</v>
      </c>
      <c r="F372" s="170" t="s">
        <v>402</v>
      </c>
      <c r="G372" s="169">
        <v>525.82702988935137</v>
      </c>
      <c r="H372" s="168" t="s">
        <v>6</v>
      </c>
      <c r="I372" s="168" t="s">
        <v>402</v>
      </c>
      <c r="J372" s="169">
        <v>44.116187266669343</v>
      </c>
      <c r="K372" s="169">
        <v>-7.8837119582113981</v>
      </c>
      <c r="L372" s="168" t="s">
        <v>5</v>
      </c>
      <c r="M372" s="168" t="s">
        <v>21</v>
      </c>
      <c r="N372" s="168" t="s">
        <v>2829</v>
      </c>
      <c r="O372" s="168" t="s">
        <v>21</v>
      </c>
      <c r="P372" s="168" t="s">
        <v>2831</v>
      </c>
      <c r="Q372" s="168" t="s">
        <v>2832</v>
      </c>
      <c r="R372" s="168" t="s">
        <v>1259</v>
      </c>
      <c r="S372" s="168" t="s">
        <v>21</v>
      </c>
      <c r="T372" s="168" t="s">
        <v>1259</v>
      </c>
      <c r="U372" s="168" t="s">
        <v>1259</v>
      </c>
      <c r="V372" s="168" t="s">
        <v>2832</v>
      </c>
      <c r="W372" s="168" t="s">
        <v>1259</v>
      </c>
      <c r="X372" s="168" t="s">
        <v>21</v>
      </c>
      <c r="Y372" s="168" t="s">
        <v>1259</v>
      </c>
      <c r="Z372" s="168" t="s">
        <v>21</v>
      </c>
      <c r="AA372" s="168" t="s">
        <v>1259</v>
      </c>
      <c r="AB372" s="168" t="s">
        <v>1259</v>
      </c>
      <c r="AC372" s="168" t="s">
        <v>7567</v>
      </c>
      <c r="AD372" s="169">
        <v>66.946208306019841</v>
      </c>
      <c r="AE372" s="168" t="s">
        <v>1259</v>
      </c>
      <c r="AF372" s="169">
        <v>18.307541123023839</v>
      </c>
      <c r="AG372" s="169">
        <v>57.833186920218743</v>
      </c>
      <c r="AH372" s="169">
        <v>45.181942221128338</v>
      </c>
      <c r="AI372" s="168" t="s">
        <v>21</v>
      </c>
      <c r="AJ372"/>
      <c r="AK372"/>
    </row>
    <row r="373" spans="1:37" hidden="1" x14ac:dyDescent="0.25">
      <c r="A373" s="179" t="b">
        <f>IF(E373&lt;&gt;1,"",NOT(ISNA(VLOOKUP(P373,Mapping!$P:$P,1,FALSE))))</f>
        <v>0</v>
      </c>
      <c r="B373" s="180" t="str">
        <f t="shared" si="5"/>
        <v/>
      </c>
      <c r="E373" s="167">
        <v>1</v>
      </c>
      <c r="F373" s="170" t="s">
        <v>402</v>
      </c>
      <c r="G373" s="169">
        <v>15293.80052731371</v>
      </c>
      <c r="H373" s="168" t="s">
        <v>6</v>
      </c>
      <c r="I373" s="168" t="s">
        <v>402</v>
      </c>
      <c r="J373" s="169">
        <v>1283.1294888435771</v>
      </c>
      <c r="K373" s="169">
        <v>-229.29958189683489</v>
      </c>
      <c r="L373" s="168" t="s">
        <v>5</v>
      </c>
      <c r="M373" s="168" t="s">
        <v>21</v>
      </c>
      <c r="N373" s="168" t="s">
        <v>2829</v>
      </c>
      <c r="O373" s="168" t="s">
        <v>21</v>
      </c>
      <c r="P373" s="168" t="s">
        <v>2831</v>
      </c>
      <c r="Q373" s="168" t="s">
        <v>2832</v>
      </c>
      <c r="R373" s="168" t="s">
        <v>1259</v>
      </c>
      <c r="S373" s="168" t="s">
        <v>21</v>
      </c>
      <c r="T373" s="168" t="s">
        <v>1259</v>
      </c>
      <c r="U373" s="168" t="s">
        <v>1259</v>
      </c>
      <c r="V373" s="168" t="s">
        <v>2832</v>
      </c>
      <c r="W373" s="168" t="s">
        <v>1259</v>
      </c>
      <c r="X373" s="168" t="s">
        <v>21</v>
      </c>
      <c r="Y373" s="168" t="s">
        <v>1259</v>
      </c>
      <c r="Z373" s="168" t="s">
        <v>21</v>
      </c>
      <c r="AA373" s="168" t="s">
        <v>1259</v>
      </c>
      <c r="AB373" s="168" t="s">
        <v>1259</v>
      </c>
      <c r="AC373" s="168" t="s">
        <v>7636</v>
      </c>
      <c r="AD373" s="169">
        <v>1947.1459200332681</v>
      </c>
      <c r="AE373" s="168" t="s">
        <v>1259</v>
      </c>
      <c r="AF373" s="169">
        <v>532.47905901687409</v>
      </c>
      <c r="AG373" s="169">
        <v>1682.091589705449</v>
      </c>
      <c r="AH373" s="169">
        <v>1314.127217674521</v>
      </c>
      <c r="AI373" s="168" t="s">
        <v>21</v>
      </c>
      <c r="AJ373"/>
      <c r="AK373"/>
    </row>
    <row r="374" spans="1:37" hidden="1" x14ac:dyDescent="0.25">
      <c r="A374" s="179" t="b">
        <f>IF(E374&lt;&gt;1,"",NOT(ISNA(VLOOKUP(P374,Mapping!$P:$P,1,FALSE))))</f>
        <v>0</v>
      </c>
      <c r="B374" s="180" t="str">
        <f t="shared" si="5"/>
        <v/>
      </c>
      <c r="E374" s="167">
        <v>1</v>
      </c>
      <c r="F374" s="170" t="s">
        <v>402</v>
      </c>
      <c r="G374" s="169">
        <v>5025.823794466467</v>
      </c>
      <c r="H374" s="168" t="s">
        <v>6</v>
      </c>
      <c r="I374" s="168" t="s">
        <v>402</v>
      </c>
      <c r="J374" s="169">
        <v>421.65992062565152</v>
      </c>
      <c r="K374" s="169">
        <v>-75.352054755793489</v>
      </c>
      <c r="L374" s="168" t="s">
        <v>5</v>
      </c>
      <c r="M374" s="168" t="s">
        <v>21</v>
      </c>
      <c r="N374" s="168" t="s">
        <v>2829</v>
      </c>
      <c r="O374" s="168" t="s">
        <v>21</v>
      </c>
      <c r="P374" s="168" t="s">
        <v>2831</v>
      </c>
      <c r="Q374" s="168" t="s">
        <v>2832</v>
      </c>
      <c r="R374" s="168" t="s">
        <v>1259</v>
      </c>
      <c r="S374" s="168" t="s">
        <v>21</v>
      </c>
      <c r="T374" s="168" t="s">
        <v>1259</v>
      </c>
      <c r="U374" s="168" t="s">
        <v>1259</v>
      </c>
      <c r="V374" s="168" t="s">
        <v>2832</v>
      </c>
      <c r="W374" s="168" t="s">
        <v>1259</v>
      </c>
      <c r="X374" s="168" t="s">
        <v>21</v>
      </c>
      <c r="Y374" s="168" t="s">
        <v>1259</v>
      </c>
      <c r="Z374" s="168" t="s">
        <v>21</v>
      </c>
      <c r="AA374" s="168" t="s">
        <v>1259</v>
      </c>
      <c r="AB374" s="168" t="s">
        <v>1259</v>
      </c>
      <c r="AC374" s="168" t="s">
        <v>12716</v>
      </c>
      <c r="AD374" s="169">
        <v>639.86791763919791</v>
      </c>
      <c r="AE374" s="168" t="s">
        <v>1259</v>
      </c>
      <c r="AF374" s="169">
        <v>174.98240022698789</v>
      </c>
      <c r="AG374" s="169">
        <v>552.76619574810593</v>
      </c>
      <c r="AH374" s="169">
        <v>431.84634373577052</v>
      </c>
      <c r="AI374" s="168" t="s">
        <v>21</v>
      </c>
      <c r="AJ374"/>
      <c r="AK374"/>
    </row>
    <row r="375" spans="1:37" hidden="1" x14ac:dyDescent="0.25">
      <c r="A375" s="179" t="b">
        <f>IF(E375&lt;&gt;1,"",NOT(ISNA(VLOOKUP(P375,Mapping!$P:$P,1,FALSE))))</f>
        <v>0</v>
      </c>
      <c r="B375" s="180" t="str">
        <f t="shared" si="5"/>
        <v/>
      </c>
      <c r="E375" s="167">
        <v>1</v>
      </c>
      <c r="F375" s="170" t="s">
        <v>402</v>
      </c>
      <c r="G375" s="169">
        <v>2330.8525696349539</v>
      </c>
      <c r="H375" s="168" t="s">
        <v>6</v>
      </c>
      <c r="I375" s="168" t="s">
        <v>402</v>
      </c>
      <c r="J375" s="169">
        <v>195.55542527863381</v>
      </c>
      <c r="K375" s="169">
        <v>-34.946416276709122</v>
      </c>
      <c r="L375" s="168" t="s">
        <v>5</v>
      </c>
      <c r="M375" s="168" t="s">
        <v>21</v>
      </c>
      <c r="N375" s="168" t="s">
        <v>2829</v>
      </c>
      <c r="O375" s="168" t="s">
        <v>21</v>
      </c>
      <c r="P375" s="168" t="s">
        <v>2831</v>
      </c>
      <c r="Q375" s="168" t="s">
        <v>2832</v>
      </c>
      <c r="R375" s="168" t="s">
        <v>1259</v>
      </c>
      <c r="S375" s="168" t="s">
        <v>21</v>
      </c>
      <c r="T375" s="168" t="s">
        <v>1259</v>
      </c>
      <c r="U375" s="168" t="s">
        <v>1259</v>
      </c>
      <c r="V375" s="168" t="s">
        <v>2832</v>
      </c>
      <c r="W375" s="168" t="s">
        <v>1259</v>
      </c>
      <c r="X375" s="168" t="s">
        <v>21</v>
      </c>
      <c r="Y375" s="168" t="s">
        <v>1259</v>
      </c>
      <c r="Z375" s="168" t="s">
        <v>21</v>
      </c>
      <c r="AA375" s="168" t="s">
        <v>1259</v>
      </c>
      <c r="AB375" s="168" t="s">
        <v>1259</v>
      </c>
      <c r="AC375" s="168" t="s">
        <v>12717</v>
      </c>
      <c r="AD375" s="169">
        <v>296.75488856143312</v>
      </c>
      <c r="AE375" s="168" t="s">
        <v>1259</v>
      </c>
      <c r="AF375" s="169">
        <v>81.152502333851317</v>
      </c>
      <c r="AG375" s="169">
        <v>256.35926774539581</v>
      </c>
      <c r="AH375" s="169">
        <v>200.2796359657959</v>
      </c>
      <c r="AI375" s="168" t="s">
        <v>21</v>
      </c>
      <c r="AJ375"/>
      <c r="AK375"/>
    </row>
    <row r="376" spans="1:37" hidden="1" x14ac:dyDescent="0.25">
      <c r="A376" s="179" t="b">
        <f>IF(E376&lt;&gt;1,"",NOT(ISNA(VLOOKUP(P376,Mapping!$P:$P,1,FALSE))))</f>
        <v>0</v>
      </c>
      <c r="B376" s="180" t="str">
        <f t="shared" si="5"/>
        <v/>
      </c>
      <c r="E376" s="167">
        <v>1</v>
      </c>
      <c r="F376" s="170" t="s">
        <v>402</v>
      </c>
      <c r="G376" s="169">
        <v>853.89330355188383</v>
      </c>
      <c r="H376" s="168" t="s">
        <v>6</v>
      </c>
      <c r="I376" s="168" t="s">
        <v>402</v>
      </c>
      <c r="J376" s="169">
        <v>71.640510555679811</v>
      </c>
      <c r="K376" s="169">
        <v>-12.80240167506259</v>
      </c>
      <c r="L376" s="168" t="s">
        <v>5</v>
      </c>
      <c r="M376" s="168" t="s">
        <v>21</v>
      </c>
      <c r="N376" s="168" t="s">
        <v>2829</v>
      </c>
      <c r="O376" s="168" t="s">
        <v>21</v>
      </c>
      <c r="P376" s="168" t="s">
        <v>2831</v>
      </c>
      <c r="Q376" s="168" t="s">
        <v>2832</v>
      </c>
      <c r="R376" s="168" t="s">
        <v>1259</v>
      </c>
      <c r="S376" s="168" t="s">
        <v>21</v>
      </c>
      <c r="T376" s="168" t="s">
        <v>1259</v>
      </c>
      <c r="U376" s="168" t="s">
        <v>1259</v>
      </c>
      <c r="V376" s="168" t="s">
        <v>2832</v>
      </c>
      <c r="W376" s="168" t="s">
        <v>1259</v>
      </c>
      <c r="X376" s="168" t="s">
        <v>21</v>
      </c>
      <c r="Y376" s="168" t="s">
        <v>1259</v>
      </c>
      <c r="Z376" s="168" t="s">
        <v>21</v>
      </c>
      <c r="AA376" s="168" t="s">
        <v>1259</v>
      </c>
      <c r="AB376" s="168" t="s">
        <v>1259</v>
      </c>
      <c r="AC376" s="168" t="s">
        <v>7634</v>
      </c>
      <c r="AD376" s="169">
        <v>108.7143028435206</v>
      </c>
      <c r="AE376" s="168" t="s">
        <v>1259</v>
      </c>
      <c r="AF376" s="169">
        <v>29.729713158223031</v>
      </c>
      <c r="AG376" s="169">
        <v>93.915619067035777</v>
      </c>
      <c r="AH376" s="169">
        <v>73.371195680465576</v>
      </c>
      <c r="AI376" s="168" t="s">
        <v>21</v>
      </c>
      <c r="AJ376"/>
      <c r="AK376"/>
    </row>
    <row r="377" spans="1:37" hidden="1" x14ac:dyDescent="0.25">
      <c r="A377" s="179" t="b">
        <f>IF(E377&lt;&gt;1,"",NOT(ISNA(VLOOKUP(P377,Mapping!$P:$P,1,FALSE))))</f>
        <v>0</v>
      </c>
      <c r="B377" s="180" t="str">
        <f t="shared" si="5"/>
        <v/>
      </c>
      <c r="E377" s="167">
        <v>1</v>
      </c>
      <c r="F377" s="170" t="s">
        <v>402</v>
      </c>
      <c r="G377" s="169">
        <v>6231.9371303847674</v>
      </c>
      <c r="H377" s="168" t="s">
        <v>6</v>
      </c>
      <c r="I377" s="168" t="s">
        <v>402</v>
      </c>
      <c r="J377" s="169">
        <v>522.85122264638517</v>
      </c>
      <c r="K377" s="169">
        <v>-93.435282868540369</v>
      </c>
      <c r="L377" s="168" t="s">
        <v>5</v>
      </c>
      <c r="M377" s="168" t="s">
        <v>21</v>
      </c>
      <c r="N377" s="168" t="s">
        <v>2829</v>
      </c>
      <c r="O377" s="168" t="s">
        <v>21</v>
      </c>
      <c r="P377" s="168" t="s">
        <v>2831</v>
      </c>
      <c r="Q377" s="168" t="s">
        <v>2832</v>
      </c>
      <c r="R377" s="168" t="s">
        <v>1259</v>
      </c>
      <c r="S377" s="168" t="s">
        <v>21</v>
      </c>
      <c r="T377" s="168" t="s">
        <v>1259</v>
      </c>
      <c r="U377" s="168" t="s">
        <v>1259</v>
      </c>
      <c r="V377" s="168" t="s">
        <v>2832</v>
      </c>
      <c r="W377" s="168" t="s">
        <v>1259</v>
      </c>
      <c r="X377" s="168" t="s">
        <v>21</v>
      </c>
      <c r="Y377" s="168" t="s">
        <v>1259</v>
      </c>
      <c r="Z377" s="168" t="s">
        <v>21</v>
      </c>
      <c r="AA377" s="168" t="s">
        <v>1259</v>
      </c>
      <c r="AB377" s="168" t="s">
        <v>1259</v>
      </c>
      <c r="AC377" s="168" t="s">
        <v>12718</v>
      </c>
      <c r="AD377" s="169">
        <v>793.42547561419769</v>
      </c>
      <c r="AE377" s="168" t="s">
        <v>1259</v>
      </c>
      <c r="AF377" s="169">
        <v>216.97523863432161</v>
      </c>
      <c r="AG377" s="169">
        <v>685.4208027541581</v>
      </c>
      <c r="AH377" s="169">
        <v>535.48221629078216</v>
      </c>
      <c r="AI377" s="168" t="s">
        <v>21</v>
      </c>
      <c r="AJ377"/>
      <c r="AK377"/>
    </row>
    <row r="378" spans="1:37" hidden="1" x14ac:dyDescent="0.25">
      <c r="A378" s="179" t="b">
        <f>IF(E378&lt;&gt;1,"",NOT(ISNA(VLOOKUP(P378,Mapping!$P:$P,1,FALSE))))</f>
        <v>0</v>
      </c>
      <c r="B378" s="180" t="str">
        <f t="shared" si="5"/>
        <v/>
      </c>
      <c r="E378" s="167">
        <v>1</v>
      </c>
      <c r="F378" s="170" t="s">
        <v>402</v>
      </c>
      <c r="G378" s="169">
        <v>482.36214799048008</v>
      </c>
      <c r="H378" s="168" t="s">
        <v>6</v>
      </c>
      <c r="I378" s="168" t="s">
        <v>402</v>
      </c>
      <c r="J378" s="169">
        <v>40.469541582103211</v>
      </c>
      <c r="K378" s="169">
        <v>-7.2320440337601077</v>
      </c>
      <c r="L378" s="168" t="s">
        <v>5</v>
      </c>
      <c r="M378" s="168" t="s">
        <v>21</v>
      </c>
      <c r="N378" s="168" t="s">
        <v>2829</v>
      </c>
      <c r="O378" s="168" t="s">
        <v>21</v>
      </c>
      <c r="P378" s="168" t="s">
        <v>2831</v>
      </c>
      <c r="Q378" s="168" t="s">
        <v>2832</v>
      </c>
      <c r="R378" s="168" t="s">
        <v>1259</v>
      </c>
      <c r="S378" s="168" t="s">
        <v>21</v>
      </c>
      <c r="T378" s="168" t="s">
        <v>1259</v>
      </c>
      <c r="U378" s="168" t="s">
        <v>1259</v>
      </c>
      <c r="V378" s="168" t="s">
        <v>2832</v>
      </c>
      <c r="W378" s="168" t="s">
        <v>1259</v>
      </c>
      <c r="X378" s="168" t="s">
        <v>21</v>
      </c>
      <c r="Y378" s="168" t="s">
        <v>1259</v>
      </c>
      <c r="Z378" s="168" t="s">
        <v>21</v>
      </c>
      <c r="AA378" s="168" t="s">
        <v>1259</v>
      </c>
      <c r="AB378" s="168" t="s">
        <v>1259</v>
      </c>
      <c r="AC378" s="168" t="s">
        <v>7598</v>
      </c>
      <c r="AD378" s="169">
        <v>61.412432231003947</v>
      </c>
      <c r="AE378" s="168" t="s">
        <v>1259</v>
      </c>
      <c r="AF378" s="169">
        <v>16.794239091102099</v>
      </c>
      <c r="AG378" s="169">
        <v>53.052693532779926</v>
      </c>
      <c r="AH378" s="169">
        <v>41.447201192284297</v>
      </c>
      <c r="AI378" s="168" t="s">
        <v>21</v>
      </c>
      <c r="AJ378"/>
      <c r="AK378"/>
    </row>
    <row r="379" spans="1:37" hidden="1" x14ac:dyDescent="0.25">
      <c r="A379" s="179" t="b">
        <f>IF(E379&lt;&gt;1,"",NOT(ISNA(VLOOKUP(P379,Mapping!$P:$P,1,FALSE))))</f>
        <v>0</v>
      </c>
      <c r="B379" s="180" t="str">
        <f t="shared" si="5"/>
        <v/>
      </c>
      <c r="E379" s="167">
        <v>1</v>
      </c>
      <c r="F379" s="170" t="s">
        <v>402</v>
      </c>
      <c r="G379" s="169">
        <v>1697.0615063754749</v>
      </c>
      <c r="H379" s="168" t="s">
        <v>6</v>
      </c>
      <c r="I379" s="168" t="s">
        <v>402</v>
      </c>
      <c r="J379" s="169">
        <v>142.38119944893421</v>
      </c>
      <c r="K379" s="169">
        <v>-25.444002173961849</v>
      </c>
      <c r="L379" s="168" t="s">
        <v>5</v>
      </c>
      <c r="M379" s="168" t="s">
        <v>21</v>
      </c>
      <c r="N379" s="168" t="s">
        <v>2829</v>
      </c>
      <c r="O379" s="168" t="s">
        <v>21</v>
      </c>
      <c r="P379" s="168" t="s">
        <v>2831</v>
      </c>
      <c r="Q379" s="168" t="s">
        <v>2832</v>
      </c>
      <c r="R379" s="168" t="s">
        <v>1259</v>
      </c>
      <c r="S379" s="168" t="s">
        <v>21</v>
      </c>
      <c r="T379" s="168" t="s">
        <v>1259</v>
      </c>
      <c r="U379" s="168" t="s">
        <v>1259</v>
      </c>
      <c r="V379" s="168" t="s">
        <v>2832</v>
      </c>
      <c r="W379" s="168" t="s">
        <v>1259</v>
      </c>
      <c r="X379" s="168" t="s">
        <v>21</v>
      </c>
      <c r="Y379" s="168" t="s">
        <v>1259</v>
      </c>
      <c r="Z379" s="168" t="s">
        <v>21</v>
      </c>
      <c r="AA379" s="168" t="s">
        <v>1259</v>
      </c>
      <c r="AB379" s="168" t="s">
        <v>1259</v>
      </c>
      <c r="AC379" s="168" t="s">
        <v>7645</v>
      </c>
      <c r="AD379" s="169">
        <v>216.06312847372541</v>
      </c>
      <c r="AE379" s="168" t="s">
        <v>1259</v>
      </c>
      <c r="AF379" s="169">
        <v>59.086014126751252</v>
      </c>
      <c r="AG379" s="169">
        <v>186.6516358696388</v>
      </c>
      <c r="AH379" s="169">
        <v>145.82083188628141</v>
      </c>
      <c r="AI379" s="168" t="s">
        <v>21</v>
      </c>
      <c r="AJ379"/>
      <c r="AK379"/>
    </row>
    <row r="380" spans="1:37" hidden="1" x14ac:dyDescent="0.25">
      <c r="A380" s="179" t="b">
        <f>IF(E380&lt;&gt;1,"",NOT(ISNA(VLOOKUP(P380,Mapping!$P:$P,1,FALSE))))</f>
        <v>0</v>
      </c>
      <c r="B380" s="180" t="str">
        <f t="shared" si="5"/>
        <v/>
      </c>
      <c r="E380" s="167">
        <v>1</v>
      </c>
      <c r="F380" s="170" t="s">
        <v>402</v>
      </c>
      <c r="G380" s="169">
        <v>854.01214123308364</v>
      </c>
      <c r="H380" s="168" t="s">
        <v>6</v>
      </c>
      <c r="I380" s="168" t="s">
        <v>402</v>
      </c>
      <c r="J380" s="169">
        <v>71.65048087880929</v>
      </c>
      <c r="K380" s="169">
        <v>-12.80418340554637</v>
      </c>
      <c r="L380" s="168" t="s">
        <v>5</v>
      </c>
      <c r="M380" s="168" t="s">
        <v>21</v>
      </c>
      <c r="N380" s="168" t="s">
        <v>2829</v>
      </c>
      <c r="O380" s="168" t="s">
        <v>21</v>
      </c>
      <c r="P380" s="168" t="s">
        <v>2831</v>
      </c>
      <c r="Q380" s="168" t="s">
        <v>2832</v>
      </c>
      <c r="R380" s="168" t="s">
        <v>1259</v>
      </c>
      <c r="S380" s="168" t="s">
        <v>21</v>
      </c>
      <c r="T380" s="168" t="s">
        <v>1259</v>
      </c>
      <c r="U380" s="168" t="s">
        <v>1259</v>
      </c>
      <c r="V380" s="168" t="s">
        <v>2832</v>
      </c>
      <c r="W380" s="168" t="s">
        <v>1259</v>
      </c>
      <c r="X380" s="168" t="s">
        <v>21</v>
      </c>
      <c r="Y380" s="168" t="s">
        <v>1259</v>
      </c>
      <c r="Z380" s="168" t="s">
        <v>21</v>
      </c>
      <c r="AA380" s="168" t="s">
        <v>1259</v>
      </c>
      <c r="AB380" s="168" t="s">
        <v>1259</v>
      </c>
      <c r="AC380" s="168" t="s">
        <v>7632</v>
      </c>
      <c r="AD380" s="169">
        <v>108.7294327849425</v>
      </c>
      <c r="AE380" s="168" t="s">
        <v>1259</v>
      </c>
      <c r="AF380" s="169">
        <v>29.733850689410811</v>
      </c>
      <c r="AG380" s="169">
        <v>93.928689452237222</v>
      </c>
      <c r="AH380" s="169">
        <v>73.381406865780264</v>
      </c>
      <c r="AI380" s="168" t="s">
        <v>21</v>
      </c>
      <c r="AJ380"/>
      <c r="AK380"/>
    </row>
    <row r="381" spans="1:37" hidden="1" x14ac:dyDescent="0.25">
      <c r="A381" s="179" t="b">
        <f>IF(E381&lt;&gt;1,"",NOT(ISNA(VLOOKUP(P381,Mapping!$P:$P,1,FALSE))))</f>
        <v>0</v>
      </c>
      <c r="B381" s="180" t="str">
        <f t="shared" si="5"/>
        <v/>
      </c>
      <c r="E381" s="167">
        <v>1</v>
      </c>
      <c r="F381" s="170" t="s">
        <v>402</v>
      </c>
      <c r="G381" s="169">
        <v>1610.458546201032</v>
      </c>
      <c r="H381" s="168" t="s">
        <v>6</v>
      </c>
      <c r="I381" s="168" t="s">
        <v>402</v>
      </c>
      <c r="J381" s="169">
        <v>135.11532646840789</v>
      </c>
      <c r="K381" s="169">
        <v>-24.145566083889761</v>
      </c>
      <c r="L381" s="168" t="s">
        <v>5</v>
      </c>
      <c r="M381" s="168" t="s">
        <v>21</v>
      </c>
      <c r="N381" s="168" t="s">
        <v>2829</v>
      </c>
      <c r="O381" s="168" t="s">
        <v>21</v>
      </c>
      <c r="P381" s="168" t="s">
        <v>2831</v>
      </c>
      <c r="Q381" s="168" t="s">
        <v>2832</v>
      </c>
      <c r="R381" s="168" t="s">
        <v>1259</v>
      </c>
      <c r="S381" s="168" t="s">
        <v>21</v>
      </c>
      <c r="T381" s="168" t="s">
        <v>1259</v>
      </c>
      <c r="U381" s="168" t="s">
        <v>1259</v>
      </c>
      <c r="V381" s="168" t="s">
        <v>2832</v>
      </c>
      <c r="W381" s="168" t="s">
        <v>1259</v>
      </c>
      <c r="X381" s="168" t="s">
        <v>21</v>
      </c>
      <c r="Y381" s="168" t="s">
        <v>1259</v>
      </c>
      <c r="Z381" s="168" t="s">
        <v>21</v>
      </c>
      <c r="AA381" s="168" t="s">
        <v>1259</v>
      </c>
      <c r="AB381" s="168" t="s">
        <v>1259</v>
      </c>
      <c r="AC381" s="168" t="s">
        <v>7622</v>
      </c>
      <c r="AD381" s="169">
        <v>205.0371836626037</v>
      </c>
      <c r="AE381" s="168" t="s">
        <v>1259</v>
      </c>
      <c r="AF381" s="169">
        <v>56.07078827367377</v>
      </c>
      <c r="AG381" s="169">
        <v>177.12659265406501</v>
      </c>
      <c r="AH381" s="169">
        <v>138.37943058820861</v>
      </c>
      <c r="AI381" s="168" t="s">
        <v>21</v>
      </c>
      <c r="AJ381"/>
      <c r="AK381"/>
    </row>
    <row r="382" spans="1:37" hidden="1" x14ac:dyDescent="0.25">
      <c r="A382" s="179" t="b">
        <f>IF(E382&lt;&gt;1,"",NOT(ISNA(VLOOKUP(P382,Mapping!$P:$P,1,FALSE))))</f>
        <v>0</v>
      </c>
      <c r="B382" s="180" t="str">
        <f t="shared" si="5"/>
        <v/>
      </c>
      <c r="E382" s="167">
        <v>1</v>
      </c>
      <c r="F382" s="170" t="s">
        <v>402</v>
      </c>
      <c r="G382" s="169">
        <v>356.57246244036361</v>
      </c>
      <c r="H382" s="168" t="s">
        <v>6</v>
      </c>
      <c r="I382" s="168" t="s">
        <v>402</v>
      </c>
      <c r="J382" s="169">
        <v>29.915954549667561</v>
      </c>
      <c r="K382" s="169">
        <v>-5.3460823166536571</v>
      </c>
      <c r="L382" s="168" t="s">
        <v>5</v>
      </c>
      <c r="M382" s="168" t="s">
        <v>21</v>
      </c>
      <c r="N382" s="168" t="s">
        <v>2829</v>
      </c>
      <c r="O382" s="168" t="s">
        <v>21</v>
      </c>
      <c r="P382" s="168" t="s">
        <v>2831</v>
      </c>
      <c r="Q382" s="168" t="s">
        <v>2832</v>
      </c>
      <c r="R382" s="168" t="s">
        <v>1259</v>
      </c>
      <c r="S382" s="168" t="s">
        <v>21</v>
      </c>
      <c r="T382" s="168" t="s">
        <v>1259</v>
      </c>
      <c r="U382" s="168" t="s">
        <v>1259</v>
      </c>
      <c r="V382" s="168" t="s">
        <v>2832</v>
      </c>
      <c r="W382" s="168" t="s">
        <v>1259</v>
      </c>
      <c r="X382" s="168" t="s">
        <v>21</v>
      </c>
      <c r="Y382" s="168" t="s">
        <v>1259</v>
      </c>
      <c r="Z382" s="168" t="s">
        <v>21</v>
      </c>
      <c r="AA382" s="168" t="s">
        <v>1259</v>
      </c>
      <c r="AB382" s="168" t="s">
        <v>1259</v>
      </c>
      <c r="AC382" s="168" t="s">
        <v>7582</v>
      </c>
      <c r="AD382" s="169">
        <v>45.397389236050103</v>
      </c>
      <c r="AE382" s="168" t="s">
        <v>1259</v>
      </c>
      <c r="AF382" s="169">
        <v>12.414662328862221</v>
      </c>
      <c r="AG382" s="169">
        <v>39.217690797020452</v>
      </c>
      <c r="AH382" s="169">
        <v>30.63866153669596</v>
      </c>
      <c r="AI382" s="168" t="s">
        <v>21</v>
      </c>
      <c r="AJ382"/>
      <c r="AK382"/>
    </row>
    <row r="383" spans="1:37" hidden="1" x14ac:dyDescent="0.25">
      <c r="A383" s="179" t="b">
        <f>IF(E383&lt;&gt;1,"",NOT(ISNA(VLOOKUP(P383,Mapping!$P:$P,1,FALSE))))</f>
        <v>0</v>
      </c>
      <c r="B383" s="180" t="str">
        <f t="shared" si="5"/>
        <v/>
      </c>
      <c r="E383" s="167">
        <v>1</v>
      </c>
      <c r="F383" s="170" t="s">
        <v>402</v>
      </c>
      <c r="G383" s="169">
        <v>1776.4599321271719</v>
      </c>
      <c r="H383" s="168" t="s">
        <v>6</v>
      </c>
      <c r="I383" s="168" t="s">
        <v>402</v>
      </c>
      <c r="J383" s="169">
        <v>149.04262158974311</v>
      </c>
      <c r="K383" s="169">
        <v>-26.634420853453371</v>
      </c>
      <c r="L383" s="168" t="s">
        <v>5</v>
      </c>
      <c r="M383" s="168" t="s">
        <v>21</v>
      </c>
      <c r="N383" s="168" t="s">
        <v>2829</v>
      </c>
      <c r="O383" s="168" t="s">
        <v>21</v>
      </c>
      <c r="P383" s="168" t="s">
        <v>2831</v>
      </c>
      <c r="Q383" s="168" t="s">
        <v>2832</v>
      </c>
      <c r="R383" s="168" t="s">
        <v>1259</v>
      </c>
      <c r="S383" s="168" t="s">
        <v>21</v>
      </c>
      <c r="T383" s="168" t="s">
        <v>1259</v>
      </c>
      <c r="U383" s="168" t="s">
        <v>1259</v>
      </c>
      <c r="V383" s="168" t="s">
        <v>2832</v>
      </c>
      <c r="W383" s="168" t="s">
        <v>1259</v>
      </c>
      <c r="X383" s="168" t="s">
        <v>21</v>
      </c>
      <c r="Y383" s="168" t="s">
        <v>1259</v>
      </c>
      <c r="Z383" s="168" t="s">
        <v>21</v>
      </c>
      <c r="AA383" s="168" t="s">
        <v>1259</v>
      </c>
      <c r="AB383" s="168" t="s">
        <v>1259</v>
      </c>
      <c r="AC383" s="168" t="s">
        <v>7659</v>
      </c>
      <c r="AD383" s="169">
        <v>226.17182058615231</v>
      </c>
      <c r="AE383" s="168" t="s">
        <v>1259</v>
      </c>
      <c r="AF383" s="169">
        <v>61.850402151570727</v>
      </c>
      <c r="AG383" s="169">
        <v>195.38428698237291</v>
      </c>
      <c r="AH383" s="169">
        <v>152.64318007465161</v>
      </c>
      <c r="AI383" s="168" t="s">
        <v>21</v>
      </c>
      <c r="AJ383"/>
      <c r="AK383"/>
    </row>
    <row r="384" spans="1:37" hidden="1" x14ac:dyDescent="0.25">
      <c r="A384" s="179" t="b">
        <f>IF(E384&lt;&gt;1,"",NOT(ISNA(VLOOKUP(P384,Mapping!$P:$P,1,FALSE))))</f>
        <v>0</v>
      </c>
      <c r="B384" s="180" t="str">
        <f t="shared" si="5"/>
        <v/>
      </c>
      <c r="E384" s="167">
        <v>1</v>
      </c>
      <c r="F384" s="170" t="s">
        <v>402</v>
      </c>
      <c r="G384" s="169">
        <v>19142.314268842711</v>
      </c>
      <c r="H384" s="168" t="s">
        <v>6</v>
      </c>
      <c r="I384" s="168" t="s">
        <v>402</v>
      </c>
      <c r="J384" s="169">
        <v>1606.0146645169741</v>
      </c>
      <c r="K384" s="169">
        <v>-287.00025546589308</v>
      </c>
      <c r="L384" s="168" t="s">
        <v>5</v>
      </c>
      <c r="M384" s="168" t="s">
        <v>21</v>
      </c>
      <c r="N384" s="168" t="s">
        <v>2829</v>
      </c>
      <c r="O384" s="168" t="s">
        <v>21</v>
      </c>
      <c r="P384" s="168" t="s">
        <v>2831</v>
      </c>
      <c r="Q384" s="168" t="s">
        <v>2832</v>
      </c>
      <c r="R384" s="168" t="s">
        <v>1259</v>
      </c>
      <c r="S384" s="168" t="s">
        <v>21</v>
      </c>
      <c r="T384" s="168" t="s">
        <v>1259</v>
      </c>
      <c r="U384" s="168" t="s">
        <v>1259</v>
      </c>
      <c r="V384" s="168" t="s">
        <v>2832</v>
      </c>
      <c r="W384" s="168" t="s">
        <v>1259</v>
      </c>
      <c r="X384" s="168" t="s">
        <v>21</v>
      </c>
      <c r="Y384" s="168" t="s">
        <v>1259</v>
      </c>
      <c r="Z384" s="168" t="s">
        <v>21</v>
      </c>
      <c r="AA384" s="168" t="s">
        <v>1259</v>
      </c>
      <c r="AB384" s="168" t="s">
        <v>1259</v>
      </c>
      <c r="AC384" s="168" t="s">
        <v>12719</v>
      </c>
      <c r="AD384" s="169">
        <v>2437.12339924957</v>
      </c>
      <c r="AE384" s="168" t="s">
        <v>1259</v>
      </c>
      <c r="AF384" s="169">
        <v>666.47145495816221</v>
      </c>
      <c r="AG384" s="169">
        <v>2105.371113060708</v>
      </c>
      <c r="AH384" s="169">
        <v>1644.8126248959229</v>
      </c>
      <c r="AI384" s="168" t="s">
        <v>21</v>
      </c>
      <c r="AJ384"/>
      <c r="AK384"/>
    </row>
    <row r="385" spans="1:37" hidden="1" x14ac:dyDescent="0.25">
      <c r="A385" s="179" t="b">
        <f>IF(E385&lt;&gt;1,"",NOT(ISNA(VLOOKUP(P385,Mapping!$P:$P,1,FALSE))))</f>
        <v>0</v>
      </c>
      <c r="B385" s="180" t="str">
        <f t="shared" si="5"/>
        <v/>
      </c>
      <c r="E385" s="167">
        <v>1</v>
      </c>
      <c r="F385" s="170" t="s">
        <v>402</v>
      </c>
      <c r="G385" s="169">
        <v>5320.9571757264712</v>
      </c>
      <c r="H385" s="168" t="s">
        <v>6</v>
      </c>
      <c r="I385" s="168" t="s">
        <v>402</v>
      </c>
      <c r="J385" s="169">
        <v>446.42121811743522</v>
      </c>
      <c r="K385" s="169">
        <v>-79.776982412320535</v>
      </c>
      <c r="L385" s="168" t="s">
        <v>5</v>
      </c>
      <c r="M385" s="168" t="s">
        <v>21</v>
      </c>
      <c r="N385" s="168" t="s">
        <v>2829</v>
      </c>
      <c r="O385" s="168" t="s">
        <v>21</v>
      </c>
      <c r="P385" s="168" t="s">
        <v>2831</v>
      </c>
      <c r="Q385" s="168" t="s">
        <v>2832</v>
      </c>
      <c r="R385" s="168" t="s">
        <v>1259</v>
      </c>
      <c r="S385" s="168" t="s">
        <v>21</v>
      </c>
      <c r="T385" s="168" t="s">
        <v>1259</v>
      </c>
      <c r="U385" s="168" t="s">
        <v>1259</v>
      </c>
      <c r="V385" s="168" t="s">
        <v>2832</v>
      </c>
      <c r="W385" s="168" t="s">
        <v>1259</v>
      </c>
      <c r="X385" s="168" t="s">
        <v>21</v>
      </c>
      <c r="Y385" s="168" t="s">
        <v>1259</v>
      </c>
      <c r="Z385" s="168" t="s">
        <v>21</v>
      </c>
      <c r="AA385" s="168" t="s">
        <v>1259</v>
      </c>
      <c r="AB385" s="168" t="s">
        <v>1259</v>
      </c>
      <c r="AC385" s="168" t="s">
        <v>12234</v>
      </c>
      <c r="AD385" s="169">
        <v>677.44312716018715</v>
      </c>
      <c r="AE385" s="168" t="s">
        <v>1259</v>
      </c>
      <c r="AF385" s="169">
        <v>185.25795893178019</v>
      </c>
      <c r="AG385" s="169">
        <v>585.22649739596454</v>
      </c>
      <c r="AH385" s="169">
        <v>457.20582246477721</v>
      </c>
      <c r="AI385" s="168" t="s">
        <v>21</v>
      </c>
      <c r="AJ385"/>
      <c r="AK385"/>
    </row>
    <row r="386" spans="1:37" hidden="1" x14ac:dyDescent="0.25">
      <c r="A386" s="179" t="b">
        <f>IF(E386&lt;&gt;1,"",NOT(ISNA(VLOOKUP(P386,Mapping!$P:$P,1,FALSE))))</f>
        <v>0</v>
      </c>
      <c r="B386" s="180" t="str">
        <f t="shared" si="5"/>
        <v/>
      </c>
      <c r="E386" s="167">
        <v>1</v>
      </c>
      <c r="F386" s="170" t="s">
        <v>402</v>
      </c>
      <c r="G386" s="169">
        <v>343.29235156627232</v>
      </c>
      <c r="H386" s="168" t="s">
        <v>6</v>
      </c>
      <c r="I386" s="168" t="s">
        <v>402</v>
      </c>
      <c r="J386" s="169">
        <v>28.80177093996074</v>
      </c>
      <c r="K386" s="169">
        <v>-5.1469739350885719</v>
      </c>
      <c r="L386" s="168" t="s">
        <v>5</v>
      </c>
      <c r="M386" s="168" t="s">
        <v>21</v>
      </c>
      <c r="N386" s="168" t="s">
        <v>2829</v>
      </c>
      <c r="O386" s="168" t="s">
        <v>21</v>
      </c>
      <c r="P386" s="168" t="s">
        <v>2831</v>
      </c>
      <c r="Q386" s="168" t="s">
        <v>2832</v>
      </c>
      <c r="R386" s="168" t="s">
        <v>1259</v>
      </c>
      <c r="S386" s="168" t="s">
        <v>21</v>
      </c>
      <c r="T386" s="168" t="s">
        <v>1259</v>
      </c>
      <c r="U386" s="168" t="s">
        <v>1259</v>
      </c>
      <c r="V386" s="168" t="s">
        <v>2832</v>
      </c>
      <c r="W386" s="168" t="s">
        <v>1259</v>
      </c>
      <c r="X386" s="168" t="s">
        <v>21</v>
      </c>
      <c r="Y386" s="168" t="s">
        <v>1259</v>
      </c>
      <c r="Z386" s="168" t="s">
        <v>21</v>
      </c>
      <c r="AA386" s="168" t="s">
        <v>1259</v>
      </c>
      <c r="AB386" s="168" t="s">
        <v>1259</v>
      </c>
      <c r="AC386" s="168" t="s">
        <v>7638</v>
      </c>
      <c r="AD386" s="169">
        <v>43.706618282166168</v>
      </c>
      <c r="AE386" s="168" t="s">
        <v>1259</v>
      </c>
      <c r="AF386" s="169">
        <v>11.952293218630469</v>
      </c>
      <c r="AG386" s="169">
        <v>37.757075250755861</v>
      </c>
      <c r="AH386" s="169">
        <v>29.497561577780569</v>
      </c>
      <c r="AI386" s="168" t="s">
        <v>21</v>
      </c>
      <c r="AJ386"/>
      <c r="AK386"/>
    </row>
    <row r="387" spans="1:37" hidden="1" x14ac:dyDescent="0.25">
      <c r="A387" s="179" t="b">
        <f>IF(E387&lt;&gt;1,"",NOT(ISNA(VLOOKUP(P387,Mapping!$P:$P,1,FALSE))))</f>
        <v>0</v>
      </c>
      <c r="B387" s="180" t="str">
        <f t="shared" si="5"/>
        <v/>
      </c>
      <c r="E387" s="167">
        <v>1</v>
      </c>
      <c r="F387" s="170" t="s">
        <v>402</v>
      </c>
      <c r="G387" s="169">
        <v>4390.5918243224387</v>
      </c>
      <c r="H387" s="168" t="s">
        <v>6</v>
      </c>
      <c r="I387" s="168" t="s">
        <v>402</v>
      </c>
      <c r="J387" s="169">
        <v>368.36480462800728</v>
      </c>
      <c r="K387" s="169">
        <v>-65.828037170930031</v>
      </c>
      <c r="L387" s="168" t="s">
        <v>5</v>
      </c>
      <c r="M387" s="168" t="s">
        <v>21</v>
      </c>
      <c r="N387" s="168" t="s">
        <v>2829</v>
      </c>
      <c r="O387" s="168" t="s">
        <v>21</v>
      </c>
      <c r="P387" s="168" t="s">
        <v>2831</v>
      </c>
      <c r="Q387" s="168" t="s">
        <v>2832</v>
      </c>
      <c r="R387" s="168" t="s">
        <v>1259</v>
      </c>
      <c r="S387" s="168" t="s">
        <v>21</v>
      </c>
      <c r="T387" s="168" t="s">
        <v>1259</v>
      </c>
      <c r="U387" s="168" t="s">
        <v>1259</v>
      </c>
      <c r="V387" s="168" t="s">
        <v>2832</v>
      </c>
      <c r="W387" s="168" t="s">
        <v>1259</v>
      </c>
      <c r="X387" s="168" t="s">
        <v>21</v>
      </c>
      <c r="Y387" s="168" t="s">
        <v>1259</v>
      </c>
      <c r="Z387" s="168" t="s">
        <v>21</v>
      </c>
      <c r="AA387" s="168" t="s">
        <v>1259</v>
      </c>
      <c r="AB387" s="168" t="s">
        <v>1259</v>
      </c>
      <c r="AC387" s="168" t="s">
        <v>7679</v>
      </c>
      <c r="AD387" s="169">
        <v>558.99270701175146</v>
      </c>
      <c r="AE387" s="168" t="s">
        <v>1259</v>
      </c>
      <c r="AF387" s="169">
        <v>152.86574445423591</v>
      </c>
      <c r="AG387" s="169">
        <v>482.9000854517808</v>
      </c>
      <c r="AH387" s="169">
        <v>377.26372903431462</v>
      </c>
      <c r="AI387" s="168" t="s">
        <v>21</v>
      </c>
      <c r="AJ387"/>
      <c r="AK387"/>
    </row>
    <row r="388" spans="1:37" hidden="1" x14ac:dyDescent="0.25">
      <c r="A388" s="179" t="b">
        <f>IF(E388&lt;&gt;1,"",NOT(ISNA(VLOOKUP(P388,Mapping!$P:$P,1,FALSE))))</f>
        <v>0</v>
      </c>
      <c r="B388" s="180" t="str">
        <f t="shared" si="5"/>
        <v/>
      </c>
      <c r="E388" s="167">
        <v>1</v>
      </c>
      <c r="F388" s="170" t="s">
        <v>402</v>
      </c>
      <c r="G388" s="169">
        <v>26713.77488700283</v>
      </c>
      <c r="H388" s="168" t="s">
        <v>6</v>
      </c>
      <c r="I388" s="168" t="s">
        <v>402</v>
      </c>
      <c r="J388" s="169">
        <v>2241.2501231872002</v>
      </c>
      <c r="K388" s="169">
        <v>-400.51898163156091</v>
      </c>
      <c r="L388" s="168" t="s">
        <v>5</v>
      </c>
      <c r="M388" s="168" t="s">
        <v>21</v>
      </c>
      <c r="N388" s="168" t="s">
        <v>2829</v>
      </c>
      <c r="O388" s="168" t="s">
        <v>21</v>
      </c>
      <c r="P388" s="168" t="s">
        <v>2831</v>
      </c>
      <c r="Q388" s="168" t="s">
        <v>2832</v>
      </c>
      <c r="R388" s="168" t="s">
        <v>1259</v>
      </c>
      <c r="S388" s="168" t="s">
        <v>21</v>
      </c>
      <c r="T388" s="168" t="s">
        <v>1259</v>
      </c>
      <c r="U388" s="168" t="s">
        <v>1259</v>
      </c>
      <c r="V388" s="168" t="s">
        <v>2832</v>
      </c>
      <c r="W388" s="168" t="s">
        <v>1259</v>
      </c>
      <c r="X388" s="168" t="s">
        <v>21</v>
      </c>
      <c r="Y388" s="168" t="s">
        <v>1259</v>
      </c>
      <c r="Z388" s="168" t="s">
        <v>21</v>
      </c>
      <c r="AA388" s="168" t="s">
        <v>1259</v>
      </c>
      <c r="AB388" s="168" t="s">
        <v>1259</v>
      </c>
      <c r="AC388" s="168" t="s">
        <v>7570</v>
      </c>
      <c r="AD388" s="169">
        <v>3401.0916833274</v>
      </c>
      <c r="AE388" s="168" t="s">
        <v>1259</v>
      </c>
      <c r="AF388" s="169">
        <v>930.08442794947041</v>
      </c>
      <c r="AG388" s="169">
        <v>2938.1196640077251</v>
      </c>
      <c r="AH388" s="169">
        <v>2295.3940456556079</v>
      </c>
      <c r="AI388" s="168" t="s">
        <v>21</v>
      </c>
      <c r="AJ388"/>
      <c r="AK388"/>
    </row>
    <row r="389" spans="1:37" hidden="1" x14ac:dyDescent="0.25">
      <c r="A389" s="179" t="b">
        <f>IF(E389&lt;&gt;1,"",NOT(ISNA(VLOOKUP(P389,Mapping!$P:$P,1,FALSE))))</f>
        <v>0</v>
      </c>
      <c r="B389" s="180" t="str">
        <f t="shared" si="5"/>
        <v/>
      </c>
      <c r="E389" s="167">
        <v>1</v>
      </c>
      <c r="F389" s="170" t="s">
        <v>402</v>
      </c>
      <c r="G389" s="169">
        <v>890.06452276710968</v>
      </c>
      <c r="H389" s="168" t="s">
        <v>6</v>
      </c>
      <c r="I389" s="168" t="s">
        <v>402</v>
      </c>
      <c r="J389" s="169">
        <v>74.675227658181115</v>
      </c>
      <c r="K389" s="169">
        <v>-13.34471589107039</v>
      </c>
      <c r="L389" s="168" t="s">
        <v>5</v>
      </c>
      <c r="M389" s="168" t="s">
        <v>21</v>
      </c>
      <c r="N389" s="168" t="s">
        <v>2829</v>
      </c>
      <c r="O389" s="168" t="s">
        <v>21</v>
      </c>
      <c r="P389" s="168" t="s">
        <v>2831</v>
      </c>
      <c r="Q389" s="168" t="s">
        <v>2832</v>
      </c>
      <c r="R389" s="168" t="s">
        <v>1259</v>
      </c>
      <c r="S389" s="168" t="s">
        <v>21</v>
      </c>
      <c r="T389" s="168" t="s">
        <v>1259</v>
      </c>
      <c r="U389" s="168" t="s">
        <v>1259</v>
      </c>
      <c r="V389" s="168" t="s">
        <v>2832</v>
      </c>
      <c r="W389" s="168" t="s">
        <v>1259</v>
      </c>
      <c r="X389" s="168" t="s">
        <v>21</v>
      </c>
      <c r="Y389" s="168" t="s">
        <v>1259</v>
      </c>
      <c r="Z389" s="168" t="s">
        <v>21</v>
      </c>
      <c r="AA389" s="168" t="s">
        <v>1259</v>
      </c>
      <c r="AB389" s="168" t="s">
        <v>1259</v>
      </c>
      <c r="AC389" s="168" t="s">
        <v>12123</v>
      </c>
      <c r="AD389" s="169">
        <v>113.31947876377509</v>
      </c>
      <c r="AE389" s="168" t="s">
        <v>1259</v>
      </c>
      <c r="AF389" s="169">
        <v>30.989074213496341</v>
      </c>
      <c r="AG389" s="169">
        <v>97.893917562734259</v>
      </c>
      <c r="AH389" s="169">
        <v>76.479225210621166</v>
      </c>
      <c r="AI389" s="168" t="s">
        <v>21</v>
      </c>
      <c r="AJ389"/>
      <c r="AK389"/>
    </row>
    <row r="390" spans="1:37" hidden="1" x14ac:dyDescent="0.25">
      <c r="A390" s="179" t="b">
        <f>IF(E390&lt;&gt;1,"",NOT(ISNA(VLOOKUP(P390,Mapping!$P:$P,1,FALSE))))</f>
        <v>0</v>
      </c>
      <c r="B390" s="180" t="str">
        <f t="shared" si="5"/>
        <v/>
      </c>
      <c r="E390" s="167">
        <v>1</v>
      </c>
      <c r="F390" s="170" t="s">
        <v>402</v>
      </c>
      <c r="G390" s="169">
        <v>9815.1606033450898</v>
      </c>
      <c r="H390" s="168" t="s">
        <v>6</v>
      </c>
      <c r="I390" s="168" t="s">
        <v>402</v>
      </c>
      <c r="J390" s="169">
        <v>823.4788982238623</v>
      </c>
      <c r="K390" s="169">
        <v>-147.158465848817</v>
      </c>
      <c r="L390" s="168" t="s">
        <v>5</v>
      </c>
      <c r="M390" s="168" t="s">
        <v>21</v>
      </c>
      <c r="N390" s="168" t="s">
        <v>2829</v>
      </c>
      <c r="O390" s="168" t="s">
        <v>21</v>
      </c>
      <c r="P390" s="168" t="s">
        <v>2831</v>
      </c>
      <c r="Q390" s="168" t="s">
        <v>2832</v>
      </c>
      <c r="R390" s="168" t="s">
        <v>1259</v>
      </c>
      <c r="S390" s="168" t="s">
        <v>21</v>
      </c>
      <c r="T390" s="168" t="s">
        <v>1259</v>
      </c>
      <c r="U390" s="168" t="s">
        <v>1259</v>
      </c>
      <c r="V390" s="168" t="s">
        <v>2832</v>
      </c>
      <c r="W390" s="168" t="s">
        <v>1259</v>
      </c>
      <c r="X390" s="168" t="s">
        <v>21</v>
      </c>
      <c r="Y390" s="168" t="s">
        <v>1259</v>
      </c>
      <c r="Z390" s="168" t="s">
        <v>21</v>
      </c>
      <c r="AA390" s="168" t="s">
        <v>1259</v>
      </c>
      <c r="AB390" s="168" t="s">
        <v>1259</v>
      </c>
      <c r="AC390" s="168" t="s">
        <v>7660</v>
      </c>
      <c r="AD390" s="169">
        <v>1249.627251849053</v>
      </c>
      <c r="AE390" s="168" t="s">
        <v>1259</v>
      </c>
      <c r="AF390" s="169">
        <v>341.7311133903404</v>
      </c>
      <c r="AG390" s="169">
        <v>1079.5223249452811</v>
      </c>
      <c r="AH390" s="169">
        <v>843.37242869532929</v>
      </c>
      <c r="AI390" s="168" t="s">
        <v>21</v>
      </c>
      <c r="AJ390"/>
      <c r="AK390"/>
    </row>
    <row r="391" spans="1:37" hidden="1" x14ac:dyDescent="0.25">
      <c r="A391" s="179" t="b">
        <f>IF(E391&lt;&gt;1,"",NOT(ISNA(VLOOKUP(P391,Mapping!$P:$P,1,FALSE))))</f>
        <v>0</v>
      </c>
      <c r="B391" s="180" t="str">
        <f t="shared" si="5"/>
        <v/>
      </c>
      <c r="E391" s="167">
        <v>1</v>
      </c>
      <c r="F391" s="170" t="s">
        <v>402</v>
      </c>
      <c r="G391" s="169">
        <v>3012.7283296499518</v>
      </c>
      <c r="H391" s="168" t="s">
        <v>6</v>
      </c>
      <c r="I391" s="168" t="s">
        <v>402</v>
      </c>
      <c r="J391" s="169">
        <v>252.763893104554</v>
      </c>
      <c r="K391" s="169">
        <v>-45.169763076465578</v>
      </c>
      <c r="L391" s="168" t="s">
        <v>5</v>
      </c>
      <c r="M391" s="168" t="s">
        <v>21</v>
      </c>
      <c r="N391" s="168" t="s">
        <v>2829</v>
      </c>
      <c r="O391" s="168" t="s">
        <v>21</v>
      </c>
      <c r="P391" s="168" t="s">
        <v>2831</v>
      </c>
      <c r="Q391" s="168" t="s">
        <v>2832</v>
      </c>
      <c r="R391" s="168" t="s">
        <v>1259</v>
      </c>
      <c r="S391" s="168" t="s">
        <v>21</v>
      </c>
      <c r="T391" s="168" t="s">
        <v>1259</v>
      </c>
      <c r="U391" s="168" t="s">
        <v>1259</v>
      </c>
      <c r="V391" s="168" t="s">
        <v>2832</v>
      </c>
      <c r="W391" s="168" t="s">
        <v>1259</v>
      </c>
      <c r="X391" s="168" t="s">
        <v>21</v>
      </c>
      <c r="Y391" s="168" t="s">
        <v>1259</v>
      </c>
      <c r="Z391" s="168" t="s">
        <v>21</v>
      </c>
      <c r="AA391" s="168" t="s">
        <v>1259</v>
      </c>
      <c r="AB391" s="168" t="s">
        <v>1259</v>
      </c>
      <c r="AC391" s="168" t="s">
        <v>7601</v>
      </c>
      <c r="AD391" s="169">
        <v>383.56860119692698</v>
      </c>
      <c r="AE391" s="168" t="s">
        <v>1259</v>
      </c>
      <c r="AF391" s="169">
        <v>104.8931390977978</v>
      </c>
      <c r="AG391" s="169">
        <v>331.35550423329909</v>
      </c>
      <c r="AH391" s="169">
        <v>258.87014090326329</v>
      </c>
      <c r="AI391" s="168" t="s">
        <v>21</v>
      </c>
      <c r="AJ391"/>
      <c r="AK391"/>
    </row>
    <row r="392" spans="1:37" hidden="1" x14ac:dyDescent="0.25">
      <c r="A392" s="179" t="b">
        <f>IF(E392&lt;&gt;1,"",NOT(ISNA(VLOOKUP(P392,Mapping!$P:$P,1,FALSE))))</f>
        <v>0</v>
      </c>
      <c r="B392" s="180" t="str">
        <f t="shared" si="5"/>
        <v/>
      </c>
      <c r="E392" s="167">
        <v>1</v>
      </c>
      <c r="F392" s="170" t="s">
        <v>402</v>
      </c>
      <c r="G392" s="169">
        <v>4690.00336210564</v>
      </c>
      <c r="H392" s="168" t="s">
        <v>6</v>
      </c>
      <c r="I392" s="168" t="s">
        <v>402</v>
      </c>
      <c r="J392" s="169">
        <v>393.48503375244911</v>
      </c>
      <c r="K392" s="169">
        <v>-70.317107124874042</v>
      </c>
      <c r="L392" s="168" t="s">
        <v>5</v>
      </c>
      <c r="M392" s="168" t="s">
        <v>21</v>
      </c>
      <c r="N392" s="168" t="s">
        <v>2829</v>
      </c>
      <c r="O392" s="168" t="s">
        <v>21</v>
      </c>
      <c r="P392" s="168" t="s">
        <v>2831</v>
      </c>
      <c r="Q392" s="168" t="s">
        <v>2832</v>
      </c>
      <c r="R392" s="168" t="s">
        <v>1259</v>
      </c>
      <c r="S392" s="168" t="s">
        <v>21</v>
      </c>
      <c r="T392" s="168" t="s">
        <v>1259</v>
      </c>
      <c r="U392" s="168" t="s">
        <v>1259</v>
      </c>
      <c r="V392" s="168" t="s">
        <v>2832</v>
      </c>
      <c r="W392" s="168" t="s">
        <v>1259</v>
      </c>
      <c r="X392" s="168" t="s">
        <v>21</v>
      </c>
      <c r="Y392" s="168" t="s">
        <v>1259</v>
      </c>
      <c r="Z392" s="168" t="s">
        <v>21</v>
      </c>
      <c r="AA392" s="168" t="s">
        <v>1259</v>
      </c>
      <c r="AB392" s="168" t="s">
        <v>1259</v>
      </c>
      <c r="AC392" s="168" t="s">
        <v>12128</v>
      </c>
      <c r="AD392" s="169">
        <v>597.1125944239285</v>
      </c>
      <c r="AE392" s="168" t="s">
        <v>1259</v>
      </c>
      <c r="AF392" s="169">
        <v>163.29025428178741</v>
      </c>
      <c r="AG392" s="169">
        <v>515.83092096689234</v>
      </c>
      <c r="AH392" s="169">
        <v>402.99081043465048</v>
      </c>
      <c r="AI392" s="168" t="s">
        <v>21</v>
      </c>
      <c r="AJ392"/>
      <c r="AK392"/>
    </row>
    <row r="393" spans="1:37" hidden="1" x14ac:dyDescent="0.25">
      <c r="A393" s="179" t="b">
        <f>IF(E393&lt;&gt;1,"",NOT(ISNA(VLOOKUP(P393,Mapping!$P:$P,1,FALSE))))</f>
        <v>0</v>
      </c>
      <c r="B393" s="180" t="str">
        <f t="shared" si="5"/>
        <v/>
      </c>
      <c r="E393" s="167">
        <v>1</v>
      </c>
      <c r="F393" s="170" t="s">
        <v>402</v>
      </c>
      <c r="G393" s="169">
        <v>378.24548454919909</v>
      </c>
      <c r="H393" s="168" t="s">
        <v>6</v>
      </c>
      <c r="I393" s="168" t="s">
        <v>402</v>
      </c>
      <c r="J393" s="169">
        <v>31.734292230385989</v>
      </c>
      <c r="K393" s="169">
        <v>-5.6710254136374054</v>
      </c>
      <c r="L393" s="168" t="s">
        <v>5</v>
      </c>
      <c r="M393" s="168" t="s">
        <v>21</v>
      </c>
      <c r="N393" s="168" t="s">
        <v>2829</v>
      </c>
      <c r="O393" s="168" t="s">
        <v>21</v>
      </c>
      <c r="P393" s="168" t="s">
        <v>2831</v>
      </c>
      <c r="Q393" s="168" t="s">
        <v>2832</v>
      </c>
      <c r="R393" s="168" t="s">
        <v>1259</v>
      </c>
      <c r="S393" s="168" t="s">
        <v>21</v>
      </c>
      <c r="T393" s="168" t="s">
        <v>1259</v>
      </c>
      <c r="U393" s="168" t="s">
        <v>1259</v>
      </c>
      <c r="V393" s="168" t="s">
        <v>2832</v>
      </c>
      <c r="W393" s="168" t="s">
        <v>1259</v>
      </c>
      <c r="X393" s="168" t="s">
        <v>21</v>
      </c>
      <c r="Y393" s="168" t="s">
        <v>1259</v>
      </c>
      <c r="Z393" s="168" t="s">
        <v>21</v>
      </c>
      <c r="AA393" s="168" t="s">
        <v>1259</v>
      </c>
      <c r="AB393" s="168" t="s">
        <v>1259</v>
      </c>
      <c r="AC393" s="168" t="s">
        <v>7619</v>
      </c>
      <c r="AD393" s="169">
        <v>48.156712302847168</v>
      </c>
      <c r="AE393" s="168" t="s">
        <v>1259</v>
      </c>
      <c r="AF393" s="169">
        <v>13.169244579229259</v>
      </c>
      <c r="AG393" s="169">
        <v>41.601402298139192</v>
      </c>
      <c r="AH393" s="169">
        <v>32.500926458460697</v>
      </c>
      <c r="AI393" s="168" t="s">
        <v>21</v>
      </c>
      <c r="AJ393"/>
      <c r="AK393"/>
    </row>
    <row r="394" spans="1:37" hidden="1" x14ac:dyDescent="0.25">
      <c r="A394" s="179" t="b">
        <f>IF(E394&lt;&gt;1,"",NOT(ISNA(VLOOKUP(P394,Mapping!$P:$P,1,FALSE))))</f>
        <v>0</v>
      </c>
      <c r="B394" s="180" t="str">
        <f t="shared" si="5"/>
        <v/>
      </c>
      <c r="E394" s="167">
        <v>1</v>
      </c>
      <c r="F394" s="170" t="s">
        <v>402</v>
      </c>
      <c r="G394" s="169">
        <v>5800.9277153828034</v>
      </c>
      <c r="H394" s="168" t="s">
        <v>6</v>
      </c>
      <c r="I394" s="168" t="s">
        <v>402</v>
      </c>
      <c r="J394" s="169">
        <v>486.69010694656032</v>
      </c>
      <c r="K394" s="169">
        <v>-86.973169120094028</v>
      </c>
      <c r="L394" s="168" t="s">
        <v>5</v>
      </c>
      <c r="M394" s="168" t="s">
        <v>21</v>
      </c>
      <c r="N394" s="168" t="s">
        <v>2829</v>
      </c>
      <c r="O394" s="168" t="s">
        <v>21</v>
      </c>
      <c r="P394" s="168" t="s">
        <v>2831</v>
      </c>
      <c r="Q394" s="168" t="s">
        <v>2832</v>
      </c>
      <c r="R394" s="168" t="s">
        <v>1259</v>
      </c>
      <c r="S394" s="168" t="s">
        <v>21</v>
      </c>
      <c r="T394" s="168" t="s">
        <v>1259</v>
      </c>
      <c r="U394" s="168" t="s">
        <v>1259</v>
      </c>
      <c r="V394" s="168" t="s">
        <v>2832</v>
      </c>
      <c r="W394" s="168" t="s">
        <v>1259</v>
      </c>
      <c r="X394" s="168" t="s">
        <v>21</v>
      </c>
      <c r="Y394" s="168" t="s">
        <v>1259</v>
      </c>
      <c r="Z394" s="168" t="s">
        <v>21</v>
      </c>
      <c r="AA394" s="168" t="s">
        <v>1259</v>
      </c>
      <c r="AB394" s="168" t="s">
        <v>1259</v>
      </c>
      <c r="AC394" s="168" t="s">
        <v>7666</v>
      </c>
      <c r="AD394" s="169">
        <v>738.55106932007732</v>
      </c>
      <c r="AE394" s="168" t="s">
        <v>1259</v>
      </c>
      <c r="AF394" s="169">
        <v>201.96893020772859</v>
      </c>
      <c r="AG394" s="169">
        <v>638.01614942656488</v>
      </c>
      <c r="AH394" s="169">
        <v>498.44752355260329</v>
      </c>
      <c r="AI394" s="168" t="s">
        <v>21</v>
      </c>
      <c r="AJ394"/>
      <c r="AK394"/>
    </row>
    <row r="395" spans="1:37" hidden="1" x14ac:dyDescent="0.25">
      <c r="A395" s="179" t="b">
        <f>IF(E395&lt;&gt;1,"",NOT(ISNA(VLOOKUP(P395,Mapping!$P:$P,1,FALSE))))</f>
        <v>0</v>
      </c>
      <c r="B395" s="180" t="str">
        <f t="shared" si="5"/>
        <v/>
      </c>
      <c r="E395" s="167">
        <v>1</v>
      </c>
      <c r="F395" s="170" t="s">
        <v>402</v>
      </c>
      <c r="G395" s="169">
        <v>1020.741407956573</v>
      </c>
      <c r="H395" s="168" t="s">
        <v>6</v>
      </c>
      <c r="I395" s="168" t="s">
        <v>402</v>
      </c>
      <c r="J395" s="169">
        <v>85.638844229311815</v>
      </c>
      <c r="K395" s="169">
        <v>-15.303951274323291</v>
      </c>
      <c r="L395" s="168" t="s">
        <v>5</v>
      </c>
      <c r="M395" s="168" t="s">
        <v>21</v>
      </c>
      <c r="N395" s="168" t="s">
        <v>2829</v>
      </c>
      <c r="O395" s="168" t="s">
        <v>21</v>
      </c>
      <c r="P395" s="168" t="s">
        <v>2831</v>
      </c>
      <c r="Q395" s="168" t="s">
        <v>2832</v>
      </c>
      <c r="R395" s="168" t="s">
        <v>1259</v>
      </c>
      <c r="S395" s="168" t="s">
        <v>21</v>
      </c>
      <c r="T395" s="168" t="s">
        <v>1259</v>
      </c>
      <c r="U395" s="168" t="s">
        <v>1259</v>
      </c>
      <c r="V395" s="168" t="s">
        <v>2832</v>
      </c>
      <c r="W395" s="168" t="s">
        <v>1259</v>
      </c>
      <c r="X395" s="168" t="s">
        <v>21</v>
      </c>
      <c r="Y395" s="168" t="s">
        <v>1259</v>
      </c>
      <c r="Z395" s="168" t="s">
        <v>21</v>
      </c>
      <c r="AA395" s="168" t="s">
        <v>1259</v>
      </c>
      <c r="AB395" s="168" t="s">
        <v>1259</v>
      </c>
      <c r="AC395" s="168" t="s">
        <v>7668</v>
      </c>
      <c r="AD395" s="169">
        <v>129.9567405996992</v>
      </c>
      <c r="AE395" s="168" t="s">
        <v>1259</v>
      </c>
      <c r="AF395" s="169">
        <v>35.538806945832683</v>
      </c>
      <c r="AG395" s="169">
        <v>112.26643988990421</v>
      </c>
      <c r="AH395" s="169">
        <v>87.707699862275604</v>
      </c>
      <c r="AI395" s="168" t="s">
        <v>21</v>
      </c>
      <c r="AJ395"/>
      <c r="AK395"/>
    </row>
    <row r="396" spans="1:37" hidden="1" x14ac:dyDescent="0.25">
      <c r="A396" s="179" t="b">
        <f>IF(E396&lt;&gt;1,"",NOT(ISNA(VLOOKUP(P396,Mapping!$P:$P,1,FALSE))))</f>
        <v>0</v>
      </c>
      <c r="B396" s="180" t="str">
        <f t="shared" si="5"/>
        <v/>
      </c>
      <c r="E396" s="167">
        <v>1</v>
      </c>
      <c r="F396" s="170" t="s">
        <v>402</v>
      </c>
      <c r="G396" s="169">
        <v>4258.1323739149766</v>
      </c>
      <c r="H396" s="168" t="s">
        <v>6</v>
      </c>
      <c r="I396" s="168" t="s">
        <v>402</v>
      </c>
      <c r="J396" s="169">
        <v>357.2516332099359</v>
      </c>
      <c r="K396" s="169">
        <v>-63.842075830420058</v>
      </c>
      <c r="L396" s="168" t="s">
        <v>5</v>
      </c>
      <c r="M396" s="168" t="s">
        <v>21</v>
      </c>
      <c r="N396" s="168" t="s">
        <v>2829</v>
      </c>
      <c r="O396" s="168" t="s">
        <v>21</v>
      </c>
      <c r="P396" s="168" t="s">
        <v>2831</v>
      </c>
      <c r="Q396" s="168" t="s">
        <v>2832</v>
      </c>
      <c r="R396" s="168" t="s">
        <v>1259</v>
      </c>
      <c r="S396" s="168" t="s">
        <v>21</v>
      </c>
      <c r="T396" s="168" t="s">
        <v>1259</v>
      </c>
      <c r="U396" s="168" t="s">
        <v>1259</v>
      </c>
      <c r="V396" s="168" t="s">
        <v>2832</v>
      </c>
      <c r="W396" s="168" t="s">
        <v>1259</v>
      </c>
      <c r="X396" s="168" t="s">
        <v>21</v>
      </c>
      <c r="Y396" s="168" t="s">
        <v>1259</v>
      </c>
      <c r="Z396" s="168" t="s">
        <v>21</v>
      </c>
      <c r="AA396" s="168" t="s">
        <v>1259</v>
      </c>
      <c r="AB396" s="168" t="s">
        <v>1259</v>
      </c>
      <c r="AC396" s="168" t="s">
        <v>7595</v>
      </c>
      <c r="AD396" s="169">
        <v>542.12849605450117</v>
      </c>
      <c r="AE396" s="168" t="s">
        <v>1259</v>
      </c>
      <c r="AF396" s="169">
        <v>148.25394875408259</v>
      </c>
      <c r="AG396" s="169">
        <v>468.3315073465883</v>
      </c>
      <c r="AH396" s="169">
        <v>365.88208660293998</v>
      </c>
      <c r="AI396" s="168" t="s">
        <v>21</v>
      </c>
      <c r="AJ396"/>
      <c r="AK396"/>
    </row>
    <row r="397" spans="1:37" hidden="1" x14ac:dyDescent="0.25">
      <c r="A397" s="179" t="b">
        <f>IF(E397&lt;&gt;1,"",NOT(ISNA(VLOOKUP(P397,Mapping!$P:$P,1,FALSE))))</f>
        <v>0</v>
      </c>
      <c r="B397" s="180" t="str">
        <f t="shared" si="5"/>
        <v/>
      </c>
      <c r="E397" s="167">
        <v>1</v>
      </c>
      <c r="F397" s="170" t="s">
        <v>402</v>
      </c>
      <c r="G397" s="169">
        <v>2003.781561552471</v>
      </c>
      <c r="H397" s="168" t="s">
        <v>6</v>
      </c>
      <c r="I397" s="168" t="s">
        <v>402</v>
      </c>
      <c r="J397" s="169">
        <v>168.1146034458319</v>
      </c>
      <c r="K397" s="169">
        <v>-30.042648552659781</v>
      </c>
      <c r="L397" s="168" t="s">
        <v>5</v>
      </c>
      <c r="M397" s="168" t="s">
        <v>21</v>
      </c>
      <c r="N397" s="168" t="s">
        <v>2829</v>
      </c>
      <c r="O397" s="168" t="s">
        <v>21</v>
      </c>
      <c r="P397" s="168" t="s">
        <v>2831</v>
      </c>
      <c r="Q397" s="168" t="s">
        <v>2832</v>
      </c>
      <c r="R397" s="168" t="s">
        <v>1259</v>
      </c>
      <c r="S397" s="168" t="s">
        <v>21</v>
      </c>
      <c r="T397" s="168" t="s">
        <v>1259</v>
      </c>
      <c r="U397" s="168" t="s">
        <v>1259</v>
      </c>
      <c r="V397" s="168" t="s">
        <v>2832</v>
      </c>
      <c r="W397" s="168" t="s">
        <v>1259</v>
      </c>
      <c r="X397" s="168" t="s">
        <v>21</v>
      </c>
      <c r="Y397" s="168" t="s">
        <v>1259</v>
      </c>
      <c r="Z397" s="168" t="s">
        <v>21</v>
      </c>
      <c r="AA397" s="168" t="s">
        <v>1259</v>
      </c>
      <c r="AB397" s="168" t="s">
        <v>1259</v>
      </c>
      <c r="AC397" s="168" t="s">
        <v>7584</v>
      </c>
      <c r="AD397" s="169">
        <v>255.11350728333949</v>
      </c>
      <c r="AE397" s="168" t="s">
        <v>1259</v>
      </c>
      <c r="AF397" s="169">
        <v>69.764982122349693</v>
      </c>
      <c r="AG397" s="169">
        <v>220.38630007464121</v>
      </c>
      <c r="AH397" s="169">
        <v>172.17590118346951</v>
      </c>
      <c r="AI397" s="168" t="s">
        <v>21</v>
      </c>
      <c r="AJ397"/>
      <c r="AK397"/>
    </row>
    <row r="398" spans="1:37" hidden="1" x14ac:dyDescent="0.25">
      <c r="A398" s="179" t="b">
        <f>IF(E398&lt;&gt;1,"",NOT(ISNA(VLOOKUP(P398,Mapping!$P:$P,1,FALSE))))</f>
        <v>0</v>
      </c>
      <c r="B398" s="180" t="str">
        <f t="shared" si="5"/>
        <v/>
      </c>
      <c r="E398" s="167">
        <v>1</v>
      </c>
      <c r="F398" s="170" t="s">
        <v>402</v>
      </c>
      <c r="G398" s="169">
        <v>3467.6835374136999</v>
      </c>
      <c r="H398" s="168" t="s">
        <v>6</v>
      </c>
      <c r="I398" s="168" t="s">
        <v>402</v>
      </c>
      <c r="J398" s="169">
        <v>290.93402891494702</v>
      </c>
      <c r="K398" s="169">
        <v>-51.990895517398357</v>
      </c>
      <c r="L398" s="168" t="s">
        <v>5</v>
      </c>
      <c r="M398" s="168" t="s">
        <v>21</v>
      </c>
      <c r="N398" s="168" t="s">
        <v>2829</v>
      </c>
      <c r="O398" s="168" t="s">
        <v>21</v>
      </c>
      <c r="P398" s="168" t="s">
        <v>2831</v>
      </c>
      <c r="Q398" s="168" t="s">
        <v>2832</v>
      </c>
      <c r="R398" s="168" t="s">
        <v>1259</v>
      </c>
      <c r="S398" s="168" t="s">
        <v>21</v>
      </c>
      <c r="T398" s="168" t="s">
        <v>1259</v>
      </c>
      <c r="U398" s="168" t="s">
        <v>1259</v>
      </c>
      <c r="V398" s="168" t="s">
        <v>2832</v>
      </c>
      <c r="W398" s="168" t="s">
        <v>1259</v>
      </c>
      <c r="X398" s="168" t="s">
        <v>21</v>
      </c>
      <c r="Y398" s="168" t="s">
        <v>1259</v>
      </c>
      <c r="Z398" s="168" t="s">
        <v>21</v>
      </c>
      <c r="AA398" s="168" t="s">
        <v>1259</v>
      </c>
      <c r="AB398" s="168" t="s">
        <v>1259</v>
      </c>
      <c r="AC398" s="168" t="s">
        <v>7665</v>
      </c>
      <c r="AD398" s="169">
        <v>441.49169068753179</v>
      </c>
      <c r="AE398" s="168" t="s">
        <v>1259</v>
      </c>
      <c r="AF398" s="169">
        <v>120.7331600587236</v>
      </c>
      <c r="AG398" s="169">
        <v>381.39384017898959</v>
      </c>
      <c r="AH398" s="169">
        <v>297.96238748234958</v>
      </c>
      <c r="AI398" s="168" t="s">
        <v>21</v>
      </c>
      <c r="AJ398"/>
      <c r="AK398"/>
    </row>
    <row r="399" spans="1:37" hidden="1" x14ac:dyDescent="0.25">
      <c r="A399" s="179" t="b">
        <f>IF(E399&lt;&gt;1,"",NOT(ISNA(VLOOKUP(P399,Mapping!$P:$P,1,FALSE))))</f>
        <v>0</v>
      </c>
      <c r="B399" s="180" t="str">
        <f t="shared" si="5"/>
        <v/>
      </c>
      <c r="E399" s="167">
        <v>1</v>
      </c>
      <c r="F399" s="170" t="s">
        <v>402</v>
      </c>
      <c r="G399" s="169">
        <v>8276.3314694873116</v>
      </c>
      <c r="H399" s="168" t="s">
        <v>6</v>
      </c>
      <c r="I399" s="168" t="s">
        <v>402</v>
      </c>
      <c r="J399" s="169">
        <v>694.37318402167739</v>
      </c>
      <c r="K399" s="169">
        <v>-124.08683781404019</v>
      </c>
      <c r="L399" s="168" t="s">
        <v>5</v>
      </c>
      <c r="M399" s="168" t="s">
        <v>21</v>
      </c>
      <c r="N399" s="168" t="s">
        <v>2829</v>
      </c>
      <c r="O399" s="168" t="s">
        <v>21</v>
      </c>
      <c r="P399" s="168" t="s">
        <v>2831</v>
      </c>
      <c r="Q399" s="168" t="s">
        <v>2832</v>
      </c>
      <c r="R399" s="168" t="s">
        <v>1259</v>
      </c>
      <c r="S399" s="168" t="s">
        <v>21</v>
      </c>
      <c r="T399" s="168" t="s">
        <v>1259</v>
      </c>
      <c r="U399" s="168" t="s">
        <v>1259</v>
      </c>
      <c r="V399" s="168" t="s">
        <v>2832</v>
      </c>
      <c r="W399" s="168" t="s">
        <v>1259</v>
      </c>
      <c r="X399" s="168" t="s">
        <v>21</v>
      </c>
      <c r="Y399" s="168" t="s">
        <v>1259</v>
      </c>
      <c r="Z399" s="168" t="s">
        <v>21</v>
      </c>
      <c r="AA399" s="168" t="s">
        <v>1259</v>
      </c>
      <c r="AB399" s="168" t="s">
        <v>1259</v>
      </c>
      <c r="AC399" s="168" t="s">
        <v>7652</v>
      </c>
      <c r="AD399" s="169">
        <v>1053.7096403784301</v>
      </c>
      <c r="AE399" s="168" t="s">
        <v>1259</v>
      </c>
      <c r="AF399" s="169">
        <v>288.15422204008792</v>
      </c>
      <c r="AG399" s="169">
        <v>910.27390697140436</v>
      </c>
      <c r="AH399" s="169">
        <v>711.14779005554374</v>
      </c>
      <c r="AI399" s="168" t="s">
        <v>21</v>
      </c>
      <c r="AJ399"/>
      <c r="AK399"/>
    </row>
    <row r="400" spans="1:37" hidden="1" x14ac:dyDescent="0.25">
      <c r="A400" s="179" t="b">
        <f>IF(E400&lt;&gt;1,"",NOT(ISNA(VLOOKUP(P400,Mapping!$P:$P,1,FALSE))))</f>
        <v>0</v>
      </c>
      <c r="B400" s="180" t="str">
        <f t="shared" si="5"/>
        <v/>
      </c>
      <c r="E400" s="167">
        <v>1</v>
      </c>
      <c r="F400" s="170" t="s">
        <v>402</v>
      </c>
      <c r="G400" s="169">
        <v>572.41140091972034</v>
      </c>
      <c r="H400" s="168" t="s">
        <v>6</v>
      </c>
      <c r="I400" s="168" t="s">
        <v>402</v>
      </c>
      <c r="J400" s="169">
        <v>48.024553933381512</v>
      </c>
      <c r="K400" s="169">
        <v>-8.582150307862527</v>
      </c>
      <c r="L400" s="168" t="s">
        <v>5</v>
      </c>
      <c r="M400" s="168" t="s">
        <v>21</v>
      </c>
      <c r="N400" s="168" t="s">
        <v>2829</v>
      </c>
      <c r="O400" s="168" t="s">
        <v>21</v>
      </c>
      <c r="P400" s="168" t="s">
        <v>2831</v>
      </c>
      <c r="Q400" s="168" t="s">
        <v>2832</v>
      </c>
      <c r="R400" s="168" t="s">
        <v>1259</v>
      </c>
      <c r="S400" s="168" t="s">
        <v>21</v>
      </c>
      <c r="T400" s="168" t="s">
        <v>1259</v>
      </c>
      <c r="U400" s="168" t="s">
        <v>1259</v>
      </c>
      <c r="V400" s="168" t="s">
        <v>2832</v>
      </c>
      <c r="W400" s="168" t="s">
        <v>1259</v>
      </c>
      <c r="X400" s="168" t="s">
        <v>21</v>
      </c>
      <c r="Y400" s="168" t="s">
        <v>1259</v>
      </c>
      <c r="Z400" s="168" t="s">
        <v>21</v>
      </c>
      <c r="AA400" s="168" t="s">
        <v>1259</v>
      </c>
      <c r="AB400" s="168" t="s">
        <v>1259</v>
      </c>
      <c r="AC400" s="168" t="s">
        <v>7674</v>
      </c>
      <c r="AD400" s="169">
        <v>72.877145343357597</v>
      </c>
      <c r="AE400" s="168" t="s">
        <v>1259</v>
      </c>
      <c r="AF400" s="169">
        <v>19.929453348624289</v>
      </c>
      <c r="AG400" s="169">
        <v>62.95677791919627</v>
      </c>
      <c r="AH400" s="169">
        <v>49.184726864482741</v>
      </c>
      <c r="AI400" s="168" t="s">
        <v>21</v>
      </c>
      <c r="AJ400"/>
      <c r="AK400"/>
    </row>
    <row r="401" spans="1:37" hidden="1" x14ac:dyDescent="0.25">
      <c r="A401" s="179" t="b">
        <f>IF(E401&lt;&gt;1,"",NOT(ISNA(VLOOKUP(P401,Mapping!$P:$P,1,FALSE))))</f>
        <v>0</v>
      </c>
      <c r="B401" s="180" t="str">
        <f t="shared" si="5"/>
        <v/>
      </c>
      <c r="E401" s="167">
        <v>1</v>
      </c>
      <c r="F401" s="170" t="s">
        <v>402</v>
      </c>
      <c r="G401" s="169">
        <v>1451.4091646250879</v>
      </c>
      <c r="H401" s="168" t="s">
        <v>6</v>
      </c>
      <c r="I401" s="168" t="s">
        <v>402</v>
      </c>
      <c r="J401" s="169">
        <v>121.7712952501403</v>
      </c>
      <c r="K401" s="169">
        <v>-21.76094254762868</v>
      </c>
      <c r="L401" s="168" t="s">
        <v>5</v>
      </c>
      <c r="M401" s="168" t="s">
        <v>21</v>
      </c>
      <c r="N401" s="168" t="s">
        <v>2829</v>
      </c>
      <c r="O401" s="168" t="s">
        <v>21</v>
      </c>
      <c r="P401" s="168" t="s">
        <v>2831</v>
      </c>
      <c r="Q401" s="168" t="s">
        <v>2832</v>
      </c>
      <c r="R401" s="168" t="s">
        <v>1259</v>
      </c>
      <c r="S401" s="168" t="s">
        <v>21</v>
      </c>
      <c r="T401" s="168" t="s">
        <v>1259</v>
      </c>
      <c r="U401" s="168" t="s">
        <v>1259</v>
      </c>
      <c r="V401" s="168" t="s">
        <v>2832</v>
      </c>
      <c r="W401" s="168" t="s">
        <v>1259</v>
      </c>
      <c r="X401" s="168" t="s">
        <v>21</v>
      </c>
      <c r="Y401" s="168" t="s">
        <v>1259</v>
      </c>
      <c r="Z401" s="168" t="s">
        <v>21</v>
      </c>
      <c r="AA401" s="168" t="s">
        <v>1259</v>
      </c>
      <c r="AB401" s="168" t="s">
        <v>1259</v>
      </c>
      <c r="AC401" s="168" t="s">
        <v>7606</v>
      </c>
      <c r="AD401" s="169">
        <v>184.78764831222921</v>
      </c>
      <c r="AE401" s="168" t="s">
        <v>1259</v>
      </c>
      <c r="AF401" s="169">
        <v>50.533219970260689</v>
      </c>
      <c r="AG401" s="169">
        <v>159.63351586004319</v>
      </c>
      <c r="AH401" s="169">
        <v>124.7130354426743</v>
      </c>
      <c r="AI401" s="168" t="s">
        <v>21</v>
      </c>
      <c r="AJ401"/>
      <c r="AK401"/>
    </row>
    <row r="402" spans="1:37" hidden="1" x14ac:dyDescent="0.25">
      <c r="A402" s="179" t="b">
        <f>IF(E402&lt;&gt;1,"",NOT(ISNA(VLOOKUP(P402,Mapping!$P:$P,1,FALSE))))</f>
        <v>0</v>
      </c>
      <c r="B402" s="180" t="str">
        <f t="shared" si="5"/>
        <v/>
      </c>
      <c r="E402" s="167">
        <v>1</v>
      </c>
      <c r="F402" s="170" t="s">
        <v>402</v>
      </c>
      <c r="G402" s="169">
        <v>3037.684242701936</v>
      </c>
      <c r="H402" s="168" t="s">
        <v>6</v>
      </c>
      <c r="I402" s="168" t="s">
        <v>402</v>
      </c>
      <c r="J402" s="169">
        <v>254.85766096172199</v>
      </c>
      <c r="K402" s="169">
        <v>-45.543926478064321</v>
      </c>
      <c r="L402" s="168" t="s">
        <v>5</v>
      </c>
      <c r="M402" s="168" t="s">
        <v>21</v>
      </c>
      <c r="N402" s="168" t="s">
        <v>2829</v>
      </c>
      <c r="O402" s="168" t="s">
        <v>21</v>
      </c>
      <c r="P402" s="168" t="s">
        <v>2831</v>
      </c>
      <c r="Q402" s="168" t="s">
        <v>2832</v>
      </c>
      <c r="R402" s="168" t="s">
        <v>1259</v>
      </c>
      <c r="S402" s="168" t="s">
        <v>21</v>
      </c>
      <c r="T402" s="168" t="s">
        <v>1259</v>
      </c>
      <c r="U402" s="168" t="s">
        <v>1259</v>
      </c>
      <c r="V402" s="168" t="s">
        <v>2832</v>
      </c>
      <c r="W402" s="168" t="s">
        <v>1259</v>
      </c>
      <c r="X402" s="168" t="s">
        <v>21</v>
      </c>
      <c r="Y402" s="168" t="s">
        <v>1259</v>
      </c>
      <c r="Z402" s="168" t="s">
        <v>21</v>
      </c>
      <c r="AA402" s="168" t="s">
        <v>1259</v>
      </c>
      <c r="AB402" s="168" t="s">
        <v>1259</v>
      </c>
      <c r="AC402" s="168" t="s">
        <v>7611</v>
      </c>
      <c r="AD402" s="169">
        <v>386.74588889549989</v>
      </c>
      <c r="AE402" s="168" t="s">
        <v>1259</v>
      </c>
      <c r="AF402" s="169">
        <v>105.76202064722661</v>
      </c>
      <c r="AG402" s="169">
        <v>334.10028512560848</v>
      </c>
      <c r="AH402" s="169">
        <v>261.01448981934573</v>
      </c>
      <c r="AI402" s="168" t="s">
        <v>21</v>
      </c>
      <c r="AJ402"/>
      <c r="AK402"/>
    </row>
    <row r="403" spans="1:37" hidden="1" x14ac:dyDescent="0.25">
      <c r="A403" s="179" t="b">
        <f>IF(E403&lt;&gt;1,"",NOT(ISNA(VLOOKUP(P403,Mapping!$P:$P,1,FALSE))))</f>
        <v>0</v>
      </c>
      <c r="B403" s="180" t="str">
        <f t="shared" si="5"/>
        <v/>
      </c>
      <c r="E403" s="167">
        <v>1</v>
      </c>
      <c r="F403" s="170" t="s">
        <v>402</v>
      </c>
      <c r="G403" s="169">
        <v>1033.3382021637649</v>
      </c>
      <c r="H403" s="168" t="s">
        <v>6</v>
      </c>
      <c r="I403" s="168" t="s">
        <v>402</v>
      </c>
      <c r="J403" s="169">
        <v>86.695698481024991</v>
      </c>
      <c r="K403" s="169">
        <v>-15.4928147056065</v>
      </c>
      <c r="L403" s="168" t="s">
        <v>5</v>
      </c>
      <c r="M403" s="168" t="s">
        <v>21</v>
      </c>
      <c r="N403" s="168" t="s">
        <v>2829</v>
      </c>
      <c r="O403" s="168" t="s">
        <v>21</v>
      </c>
      <c r="P403" s="168" t="s">
        <v>2831</v>
      </c>
      <c r="Q403" s="168" t="s">
        <v>2832</v>
      </c>
      <c r="R403" s="168" t="s">
        <v>1259</v>
      </c>
      <c r="S403" s="168" t="s">
        <v>21</v>
      </c>
      <c r="T403" s="168" t="s">
        <v>1259</v>
      </c>
      <c r="U403" s="168" t="s">
        <v>1259</v>
      </c>
      <c r="V403" s="168" t="s">
        <v>2832</v>
      </c>
      <c r="W403" s="168" t="s">
        <v>1259</v>
      </c>
      <c r="X403" s="168" t="s">
        <v>21</v>
      </c>
      <c r="Y403" s="168" t="s">
        <v>1259</v>
      </c>
      <c r="Z403" s="168" t="s">
        <v>21</v>
      </c>
      <c r="AA403" s="168" t="s">
        <v>1259</v>
      </c>
      <c r="AB403" s="168" t="s">
        <v>1259</v>
      </c>
      <c r="AC403" s="168" t="s">
        <v>12126</v>
      </c>
      <c r="AD403" s="169">
        <v>131.56051439040809</v>
      </c>
      <c r="AE403" s="168" t="s">
        <v>1259</v>
      </c>
      <c r="AF403" s="169">
        <v>35.977385251734859</v>
      </c>
      <c r="AG403" s="169">
        <v>113.6519007212605</v>
      </c>
      <c r="AH403" s="169">
        <v>88.790085505631851</v>
      </c>
      <c r="AI403" s="168" t="s">
        <v>21</v>
      </c>
      <c r="AJ403"/>
      <c r="AK403"/>
    </row>
    <row r="404" spans="1:37" hidden="1" x14ac:dyDescent="0.25">
      <c r="A404" s="179" t="b">
        <f>IF(E404&lt;&gt;1,"",NOT(ISNA(VLOOKUP(P404,Mapping!$P:$P,1,FALSE))))</f>
        <v>0</v>
      </c>
      <c r="B404" s="180" t="str">
        <f t="shared" si="5"/>
        <v/>
      </c>
      <c r="E404" s="167">
        <v>1</v>
      </c>
      <c r="F404" s="170" t="s">
        <v>402</v>
      </c>
      <c r="G404" s="169">
        <v>1140.0395851711439</v>
      </c>
      <c r="H404" s="168" t="s">
        <v>6</v>
      </c>
      <c r="I404" s="168" t="s">
        <v>402</v>
      </c>
      <c r="J404" s="169">
        <v>95.647802360805741</v>
      </c>
      <c r="K404" s="169">
        <v>-17.092585963751961</v>
      </c>
      <c r="L404" s="168" t="s">
        <v>5</v>
      </c>
      <c r="M404" s="168" t="s">
        <v>21</v>
      </c>
      <c r="N404" s="168" t="s">
        <v>2829</v>
      </c>
      <c r="O404" s="168" t="s">
        <v>21</v>
      </c>
      <c r="P404" s="168" t="s">
        <v>2831</v>
      </c>
      <c r="Q404" s="168" t="s">
        <v>2832</v>
      </c>
      <c r="R404" s="168" t="s">
        <v>1259</v>
      </c>
      <c r="S404" s="168" t="s">
        <v>21</v>
      </c>
      <c r="T404" s="168" t="s">
        <v>1259</v>
      </c>
      <c r="U404" s="168" t="s">
        <v>1259</v>
      </c>
      <c r="V404" s="168" t="s">
        <v>2832</v>
      </c>
      <c r="W404" s="168" t="s">
        <v>1259</v>
      </c>
      <c r="X404" s="168" t="s">
        <v>21</v>
      </c>
      <c r="Y404" s="168" t="s">
        <v>1259</v>
      </c>
      <c r="Z404" s="168" t="s">
        <v>21</v>
      </c>
      <c r="AA404" s="168" t="s">
        <v>1259</v>
      </c>
      <c r="AB404" s="168" t="s">
        <v>1259</v>
      </c>
      <c r="AC404" s="168" t="s">
        <v>7566</v>
      </c>
      <c r="AD404" s="169">
        <v>145.14531054448889</v>
      </c>
      <c r="AE404" s="168" t="s">
        <v>1259</v>
      </c>
      <c r="AF404" s="169">
        <v>39.692371066941398</v>
      </c>
      <c r="AG404" s="169">
        <v>125.3874728340334</v>
      </c>
      <c r="AH404" s="169">
        <v>97.958453520049716</v>
      </c>
      <c r="AI404" s="168" t="s">
        <v>21</v>
      </c>
      <c r="AJ404"/>
      <c r="AK404"/>
    </row>
    <row r="405" spans="1:37" hidden="1" x14ac:dyDescent="0.25">
      <c r="A405" s="179" t="b">
        <f>IF(E405&lt;&gt;1,"",NOT(ISNA(VLOOKUP(P405,Mapping!$P:$P,1,FALSE))))</f>
        <v>0</v>
      </c>
      <c r="B405" s="180" t="str">
        <f t="shared" ref="B405:B468" si="6">IF(AI405="","",VALUE(AI405))</f>
        <v/>
      </c>
      <c r="E405" s="167">
        <v>1</v>
      </c>
      <c r="F405" s="170" t="s">
        <v>402</v>
      </c>
      <c r="G405" s="169">
        <v>421.85891354957027</v>
      </c>
      <c r="H405" s="168" t="s">
        <v>6</v>
      </c>
      <c r="I405" s="168" t="s">
        <v>402</v>
      </c>
      <c r="J405" s="169">
        <v>35.393400818863931</v>
      </c>
      <c r="K405" s="169">
        <v>-6.3249205011934322</v>
      </c>
      <c r="L405" s="168" t="s">
        <v>5</v>
      </c>
      <c r="M405" s="168" t="s">
        <v>21</v>
      </c>
      <c r="N405" s="168" t="s">
        <v>2829</v>
      </c>
      <c r="O405" s="168" t="s">
        <v>21</v>
      </c>
      <c r="P405" s="168" t="s">
        <v>2831</v>
      </c>
      <c r="Q405" s="168" t="s">
        <v>2832</v>
      </c>
      <c r="R405" s="168" t="s">
        <v>1259</v>
      </c>
      <c r="S405" s="168" t="s">
        <v>21</v>
      </c>
      <c r="T405" s="168" t="s">
        <v>1259</v>
      </c>
      <c r="U405" s="168" t="s">
        <v>1259</v>
      </c>
      <c r="V405" s="168" t="s">
        <v>2832</v>
      </c>
      <c r="W405" s="168" t="s">
        <v>1259</v>
      </c>
      <c r="X405" s="168" t="s">
        <v>21</v>
      </c>
      <c r="Y405" s="168" t="s">
        <v>1259</v>
      </c>
      <c r="Z405" s="168" t="s">
        <v>21</v>
      </c>
      <c r="AA405" s="168" t="s">
        <v>1259</v>
      </c>
      <c r="AB405" s="168" t="s">
        <v>1259</v>
      </c>
      <c r="AC405" s="168" t="s">
        <v>7648</v>
      </c>
      <c r="AD405" s="169">
        <v>53.709400804640403</v>
      </c>
      <c r="AE405" s="168" t="s">
        <v>1259</v>
      </c>
      <c r="AF405" s="169">
        <v>14.68771852513572</v>
      </c>
      <c r="AG405" s="169">
        <v>46.398233667079808</v>
      </c>
      <c r="AH405" s="169">
        <v>36.24843146894807</v>
      </c>
      <c r="AI405" s="168" t="s">
        <v>21</v>
      </c>
      <c r="AJ405"/>
      <c r="AK405"/>
    </row>
    <row r="406" spans="1:37" hidden="1" x14ac:dyDescent="0.25">
      <c r="A406" s="179" t="b">
        <f>IF(E406&lt;&gt;1,"",NOT(ISNA(VLOOKUP(P406,Mapping!$P:$P,1,FALSE))))</f>
        <v>0</v>
      </c>
      <c r="B406" s="180" t="str">
        <f t="shared" si="6"/>
        <v/>
      </c>
      <c r="E406" s="167">
        <v>1</v>
      </c>
      <c r="F406" s="170" t="s">
        <v>402</v>
      </c>
      <c r="G406" s="169">
        <v>730.70319227801542</v>
      </c>
      <c r="H406" s="168" t="s">
        <v>6</v>
      </c>
      <c r="I406" s="168" t="s">
        <v>402</v>
      </c>
      <c r="J406" s="169">
        <v>61.305024341699408</v>
      </c>
      <c r="K406" s="169">
        <v>-10.95541531228935</v>
      </c>
      <c r="L406" s="168" t="s">
        <v>5</v>
      </c>
      <c r="M406" s="168" t="s">
        <v>21</v>
      </c>
      <c r="N406" s="168" t="s">
        <v>2829</v>
      </c>
      <c r="O406" s="168" t="s">
        <v>21</v>
      </c>
      <c r="P406" s="168" t="s">
        <v>2831</v>
      </c>
      <c r="Q406" s="168" t="s">
        <v>2832</v>
      </c>
      <c r="R406" s="168" t="s">
        <v>1259</v>
      </c>
      <c r="S406" s="168" t="s">
        <v>21</v>
      </c>
      <c r="T406" s="168" t="s">
        <v>1259</v>
      </c>
      <c r="U406" s="168" t="s">
        <v>1259</v>
      </c>
      <c r="V406" s="168" t="s">
        <v>2832</v>
      </c>
      <c r="W406" s="168" t="s">
        <v>1259</v>
      </c>
      <c r="X406" s="168" t="s">
        <v>21</v>
      </c>
      <c r="Y406" s="168" t="s">
        <v>1259</v>
      </c>
      <c r="Z406" s="168" t="s">
        <v>21</v>
      </c>
      <c r="AA406" s="168" t="s">
        <v>1259</v>
      </c>
      <c r="AB406" s="168" t="s">
        <v>1259</v>
      </c>
      <c r="AC406" s="168" t="s">
        <v>7643</v>
      </c>
      <c r="AD406" s="169">
        <v>93.030227317168212</v>
      </c>
      <c r="AE406" s="168" t="s">
        <v>1259</v>
      </c>
      <c r="AF406" s="169">
        <v>25.440644890715362</v>
      </c>
      <c r="AG406" s="169">
        <v>80.366531007558592</v>
      </c>
      <c r="AH406" s="169">
        <v>62.786025703635907</v>
      </c>
      <c r="AI406" s="168" t="s">
        <v>21</v>
      </c>
      <c r="AJ406"/>
      <c r="AK406"/>
    </row>
    <row r="407" spans="1:37" hidden="1" x14ac:dyDescent="0.25">
      <c r="A407" s="179" t="b">
        <f>IF(E407&lt;&gt;1,"",NOT(ISNA(VLOOKUP(P407,Mapping!$P:$P,1,FALSE))))</f>
        <v>0</v>
      </c>
      <c r="B407" s="180" t="str">
        <f t="shared" si="6"/>
        <v/>
      </c>
      <c r="E407" s="167">
        <v>1</v>
      </c>
      <c r="F407" s="170" t="s">
        <v>402</v>
      </c>
      <c r="G407" s="169">
        <v>7429.5387173871231</v>
      </c>
      <c r="H407" s="168" t="s">
        <v>6</v>
      </c>
      <c r="I407" s="168" t="s">
        <v>402</v>
      </c>
      <c r="J407" s="169">
        <v>623.32840027297777</v>
      </c>
      <c r="K407" s="169">
        <v>-111.3908945353848</v>
      </c>
      <c r="L407" s="168" t="s">
        <v>5</v>
      </c>
      <c r="M407" s="168" t="s">
        <v>21</v>
      </c>
      <c r="N407" s="168" t="s">
        <v>2829</v>
      </c>
      <c r="O407" s="168" t="s">
        <v>21</v>
      </c>
      <c r="P407" s="168" t="s">
        <v>2831</v>
      </c>
      <c r="Q407" s="168" t="s">
        <v>2832</v>
      </c>
      <c r="R407" s="168" t="s">
        <v>1259</v>
      </c>
      <c r="S407" s="168" t="s">
        <v>21</v>
      </c>
      <c r="T407" s="168" t="s">
        <v>1259</v>
      </c>
      <c r="U407" s="168" t="s">
        <v>1259</v>
      </c>
      <c r="V407" s="168" t="s">
        <v>2832</v>
      </c>
      <c r="W407" s="168" t="s">
        <v>1259</v>
      </c>
      <c r="X407" s="168" t="s">
        <v>21</v>
      </c>
      <c r="Y407" s="168" t="s">
        <v>1259</v>
      </c>
      <c r="Z407" s="168" t="s">
        <v>21</v>
      </c>
      <c r="AA407" s="168" t="s">
        <v>1259</v>
      </c>
      <c r="AB407" s="168" t="s">
        <v>1259</v>
      </c>
      <c r="AC407" s="168" t="s">
        <v>7583</v>
      </c>
      <c r="AD407" s="169">
        <v>945.89935153485749</v>
      </c>
      <c r="AE407" s="168" t="s">
        <v>1259</v>
      </c>
      <c r="AF407" s="169">
        <v>258.67172637033218</v>
      </c>
      <c r="AG407" s="169">
        <v>817.13924342015616</v>
      </c>
      <c r="AH407" s="169">
        <v>638.38671269762926</v>
      </c>
      <c r="AI407" s="168" t="s">
        <v>21</v>
      </c>
      <c r="AJ407"/>
      <c r="AK407"/>
    </row>
    <row r="408" spans="1:37" hidden="1" x14ac:dyDescent="0.25">
      <c r="A408" s="179" t="b">
        <f>IF(E408&lt;&gt;1,"",NOT(ISNA(VLOOKUP(P408,Mapping!$P:$P,1,FALSE))))</f>
        <v>0</v>
      </c>
      <c r="B408" s="180" t="str">
        <f t="shared" si="6"/>
        <v/>
      </c>
      <c r="E408" s="167">
        <v>1</v>
      </c>
      <c r="F408" s="170" t="s">
        <v>402</v>
      </c>
      <c r="G408" s="169">
        <v>750.19257199480251</v>
      </c>
      <c r="H408" s="168" t="s">
        <v>6</v>
      </c>
      <c r="I408" s="168" t="s">
        <v>402</v>
      </c>
      <c r="J408" s="169">
        <v>62.94015733491554</v>
      </c>
      <c r="K408" s="169">
        <v>-11.247619111633201</v>
      </c>
      <c r="L408" s="168" t="s">
        <v>5</v>
      </c>
      <c r="M408" s="168" t="s">
        <v>21</v>
      </c>
      <c r="N408" s="168" t="s">
        <v>2829</v>
      </c>
      <c r="O408" s="168" t="s">
        <v>21</v>
      </c>
      <c r="P408" s="168" t="s">
        <v>2831</v>
      </c>
      <c r="Q408" s="168" t="s">
        <v>2832</v>
      </c>
      <c r="R408" s="168" t="s">
        <v>1259</v>
      </c>
      <c r="S408" s="168" t="s">
        <v>21</v>
      </c>
      <c r="T408" s="168" t="s">
        <v>1259</v>
      </c>
      <c r="U408" s="168" t="s">
        <v>1259</v>
      </c>
      <c r="V408" s="168" t="s">
        <v>2832</v>
      </c>
      <c r="W408" s="168" t="s">
        <v>1259</v>
      </c>
      <c r="X408" s="168" t="s">
        <v>21</v>
      </c>
      <c r="Y408" s="168" t="s">
        <v>1259</v>
      </c>
      <c r="Z408" s="168" t="s">
        <v>21</v>
      </c>
      <c r="AA408" s="168" t="s">
        <v>1259</v>
      </c>
      <c r="AB408" s="168" t="s">
        <v>1259</v>
      </c>
      <c r="AC408" s="168" t="s">
        <v>7593</v>
      </c>
      <c r="AD408" s="169">
        <v>95.51153771034032</v>
      </c>
      <c r="AE408" s="168" t="s">
        <v>1259</v>
      </c>
      <c r="AF408" s="169">
        <v>26.11920000550742</v>
      </c>
      <c r="AG408" s="169">
        <v>82.510074180600213</v>
      </c>
      <c r="AH408" s="169">
        <v>64.46066009524327</v>
      </c>
      <c r="AI408" s="168" t="s">
        <v>21</v>
      </c>
      <c r="AJ408"/>
      <c r="AK408"/>
    </row>
    <row r="409" spans="1:37" hidden="1" x14ac:dyDescent="0.25">
      <c r="A409" s="179" t="b">
        <f>IF(E409&lt;&gt;1,"",NOT(ISNA(VLOOKUP(P409,Mapping!$P:$P,1,FALSE))))</f>
        <v>0</v>
      </c>
      <c r="B409" s="180" t="str">
        <f t="shared" si="6"/>
        <v/>
      </c>
      <c r="E409" s="167">
        <v>1</v>
      </c>
      <c r="F409" s="170" t="s">
        <v>402</v>
      </c>
      <c r="G409" s="169">
        <v>513.57189401560947</v>
      </c>
      <c r="H409" s="168" t="s">
        <v>6</v>
      </c>
      <c r="I409" s="168" t="s">
        <v>402</v>
      </c>
      <c r="J409" s="169">
        <v>43.08799769395327</v>
      </c>
      <c r="K409" s="169">
        <v>-7.6999710020691232</v>
      </c>
      <c r="L409" s="168" t="s">
        <v>5</v>
      </c>
      <c r="M409" s="168" t="s">
        <v>21</v>
      </c>
      <c r="N409" s="168" t="s">
        <v>2829</v>
      </c>
      <c r="O409" s="168" t="s">
        <v>21</v>
      </c>
      <c r="P409" s="168" t="s">
        <v>2831</v>
      </c>
      <c r="Q409" s="168" t="s">
        <v>2832</v>
      </c>
      <c r="R409" s="168" t="s">
        <v>1259</v>
      </c>
      <c r="S409" s="168" t="s">
        <v>21</v>
      </c>
      <c r="T409" s="168" t="s">
        <v>1259</v>
      </c>
      <c r="U409" s="168" t="s">
        <v>1259</v>
      </c>
      <c r="V409" s="168" t="s">
        <v>2832</v>
      </c>
      <c r="W409" s="168" t="s">
        <v>1259</v>
      </c>
      <c r="X409" s="168" t="s">
        <v>21</v>
      </c>
      <c r="Y409" s="168" t="s">
        <v>1259</v>
      </c>
      <c r="Z409" s="168" t="s">
        <v>21</v>
      </c>
      <c r="AA409" s="168" t="s">
        <v>1259</v>
      </c>
      <c r="AB409" s="168" t="s">
        <v>1259</v>
      </c>
      <c r="AC409" s="168" t="s">
        <v>7594</v>
      </c>
      <c r="AD409" s="169">
        <v>65.385933096898768</v>
      </c>
      <c r="AE409" s="168" t="s">
        <v>1259</v>
      </c>
      <c r="AF409" s="169">
        <v>17.880858219286441</v>
      </c>
      <c r="AG409" s="169">
        <v>56.485303446316827</v>
      </c>
      <c r="AH409" s="169">
        <v>44.128913735552032</v>
      </c>
      <c r="AI409" s="168" t="s">
        <v>21</v>
      </c>
      <c r="AJ409"/>
      <c r="AK409"/>
    </row>
    <row r="410" spans="1:37" hidden="1" x14ac:dyDescent="0.25">
      <c r="A410" s="179" t="b">
        <f>IF(E410&lt;&gt;1,"",NOT(ISNA(VLOOKUP(P410,Mapping!$P:$P,1,FALSE))))</f>
        <v>0</v>
      </c>
      <c r="B410" s="180" t="str">
        <f t="shared" si="6"/>
        <v/>
      </c>
      <c r="E410" s="167">
        <v>1</v>
      </c>
      <c r="F410" s="170" t="s">
        <v>402</v>
      </c>
      <c r="G410" s="169">
        <v>750.01431547300263</v>
      </c>
      <c r="H410" s="168" t="s">
        <v>6</v>
      </c>
      <c r="I410" s="168" t="s">
        <v>402</v>
      </c>
      <c r="J410" s="169">
        <v>62.92520185022132</v>
      </c>
      <c r="K410" s="169">
        <v>-11.24494651590749</v>
      </c>
      <c r="L410" s="168" t="s">
        <v>5</v>
      </c>
      <c r="M410" s="168" t="s">
        <v>21</v>
      </c>
      <c r="N410" s="168" t="s">
        <v>2829</v>
      </c>
      <c r="O410" s="168" t="s">
        <v>21</v>
      </c>
      <c r="P410" s="168" t="s">
        <v>2831</v>
      </c>
      <c r="Q410" s="168" t="s">
        <v>2832</v>
      </c>
      <c r="R410" s="168" t="s">
        <v>1259</v>
      </c>
      <c r="S410" s="168" t="s">
        <v>21</v>
      </c>
      <c r="T410" s="168" t="s">
        <v>1259</v>
      </c>
      <c r="U410" s="168" t="s">
        <v>1259</v>
      </c>
      <c r="V410" s="168" t="s">
        <v>2832</v>
      </c>
      <c r="W410" s="168" t="s">
        <v>1259</v>
      </c>
      <c r="X410" s="168" t="s">
        <v>21</v>
      </c>
      <c r="Y410" s="168" t="s">
        <v>1259</v>
      </c>
      <c r="Z410" s="168" t="s">
        <v>21</v>
      </c>
      <c r="AA410" s="168" t="s">
        <v>1259</v>
      </c>
      <c r="AB410" s="168" t="s">
        <v>1259</v>
      </c>
      <c r="AC410" s="168" t="s">
        <v>7675</v>
      </c>
      <c r="AD410" s="169">
        <v>95.488842798207543</v>
      </c>
      <c r="AE410" s="168" t="s">
        <v>1259</v>
      </c>
      <c r="AF410" s="169">
        <v>26.11299370872575</v>
      </c>
      <c r="AG410" s="169">
        <v>82.490468602798046</v>
      </c>
      <c r="AH410" s="169">
        <v>64.445343317271295</v>
      </c>
      <c r="AI410" s="168" t="s">
        <v>21</v>
      </c>
      <c r="AJ410"/>
      <c r="AK410"/>
    </row>
    <row r="411" spans="1:37" hidden="1" x14ac:dyDescent="0.25">
      <c r="A411" s="179" t="b">
        <f>IF(E411&lt;&gt;1,"",NOT(ISNA(VLOOKUP(P411,Mapping!$P:$P,1,FALSE))))</f>
        <v>0</v>
      </c>
      <c r="B411" s="180" t="str">
        <f t="shared" si="6"/>
        <v/>
      </c>
      <c r="E411" s="167">
        <v>1</v>
      </c>
      <c r="F411" s="170" t="s">
        <v>402</v>
      </c>
      <c r="G411" s="169">
        <v>5970.0931545708909</v>
      </c>
      <c r="H411" s="168" t="s">
        <v>6</v>
      </c>
      <c r="I411" s="168" t="s">
        <v>402</v>
      </c>
      <c r="J411" s="169">
        <v>500.88286192121319</v>
      </c>
      <c r="K411" s="169">
        <v>-89.509462463788921</v>
      </c>
      <c r="L411" s="168" t="s">
        <v>5</v>
      </c>
      <c r="M411" s="168" t="s">
        <v>21</v>
      </c>
      <c r="N411" s="168" t="s">
        <v>2829</v>
      </c>
      <c r="O411" s="168" t="s">
        <v>21</v>
      </c>
      <c r="P411" s="168" t="s">
        <v>2831</v>
      </c>
      <c r="Q411" s="168" t="s">
        <v>2832</v>
      </c>
      <c r="R411" s="168" t="s">
        <v>1259</v>
      </c>
      <c r="S411" s="168" t="s">
        <v>21</v>
      </c>
      <c r="T411" s="168" t="s">
        <v>1259</v>
      </c>
      <c r="U411" s="168" t="s">
        <v>1259</v>
      </c>
      <c r="V411" s="168" t="s">
        <v>2832</v>
      </c>
      <c r="W411" s="168" t="s">
        <v>1259</v>
      </c>
      <c r="X411" s="168" t="s">
        <v>21</v>
      </c>
      <c r="Y411" s="168" t="s">
        <v>1259</v>
      </c>
      <c r="Z411" s="168" t="s">
        <v>21</v>
      </c>
      <c r="AA411" s="168" t="s">
        <v>1259</v>
      </c>
      <c r="AB411" s="168" t="s">
        <v>1259</v>
      </c>
      <c r="AC411" s="168" t="s">
        <v>7608</v>
      </c>
      <c r="AD411" s="169">
        <v>760.08854093398406</v>
      </c>
      <c r="AE411" s="168" t="s">
        <v>1259</v>
      </c>
      <c r="AF411" s="169">
        <v>207.85870585349861</v>
      </c>
      <c r="AG411" s="169">
        <v>656.62184276086191</v>
      </c>
      <c r="AH411" s="169">
        <v>512.98314584804939</v>
      </c>
      <c r="AI411" s="168" t="s">
        <v>21</v>
      </c>
      <c r="AJ411"/>
      <c r="AK411"/>
    </row>
    <row r="412" spans="1:37" hidden="1" x14ac:dyDescent="0.25">
      <c r="A412" s="179" t="b">
        <f>IF(E412&lt;&gt;1,"",NOT(ISNA(VLOOKUP(P412,Mapping!$P:$P,1,FALSE))))</f>
        <v>0</v>
      </c>
      <c r="B412" s="180" t="str">
        <f t="shared" si="6"/>
        <v/>
      </c>
      <c r="E412" s="167">
        <v>1</v>
      </c>
      <c r="F412" s="170" t="s">
        <v>402</v>
      </c>
      <c r="G412" s="169">
        <v>4309.7970558166426</v>
      </c>
      <c r="H412" s="168" t="s">
        <v>6</v>
      </c>
      <c r="I412" s="168" t="s">
        <v>402</v>
      </c>
      <c r="J412" s="169">
        <v>361.58623119042869</v>
      </c>
      <c r="K412" s="169">
        <v>-64.616683158253835</v>
      </c>
      <c r="L412" s="168" t="s">
        <v>5</v>
      </c>
      <c r="M412" s="168" t="s">
        <v>21</v>
      </c>
      <c r="N412" s="168" t="s">
        <v>2829</v>
      </c>
      <c r="O412" s="168" t="s">
        <v>21</v>
      </c>
      <c r="P412" s="168" t="s">
        <v>2831</v>
      </c>
      <c r="Q412" s="168" t="s">
        <v>2832</v>
      </c>
      <c r="R412" s="168" t="s">
        <v>1259</v>
      </c>
      <c r="S412" s="168" t="s">
        <v>21</v>
      </c>
      <c r="T412" s="168" t="s">
        <v>1259</v>
      </c>
      <c r="U412" s="168" t="s">
        <v>1259</v>
      </c>
      <c r="V412" s="168" t="s">
        <v>2832</v>
      </c>
      <c r="W412" s="168" t="s">
        <v>1259</v>
      </c>
      <c r="X412" s="168" t="s">
        <v>21</v>
      </c>
      <c r="Y412" s="168" t="s">
        <v>1259</v>
      </c>
      <c r="Z412" s="168" t="s">
        <v>21</v>
      </c>
      <c r="AA412" s="168" t="s">
        <v>1259</v>
      </c>
      <c r="AB412" s="168" t="s">
        <v>1259</v>
      </c>
      <c r="AC412" s="168" t="s">
        <v>7600</v>
      </c>
      <c r="AD412" s="169">
        <v>548.70623808762127</v>
      </c>
      <c r="AE412" s="168" t="s">
        <v>1259</v>
      </c>
      <c r="AF412" s="169">
        <v>150.05274043796001</v>
      </c>
      <c r="AG412" s="169">
        <v>474.01385731292879</v>
      </c>
      <c r="AH412" s="169">
        <v>370.32139941849709</v>
      </c>
      <c r="AI412" s="168" t="s">
        <v>21</v>
      </c>
      <c r="AJ412"/>
      <c r="AK412"/>
    </row>
    <row r="413" spans="1:37" hidden="1" x14ac:dyDescent="0.25">
      <c r="A413" s="179" t="b">
        <f>IF(E413&lt;&gt;1,"",NOT(ISNA(VLOOKUP(P413,Mapping!$P:$P,1,FALSE))))</f>
        <v>0</v>
      </c>
      <c r="B413" s="180" t="str">
        <f t="shared" si="6"/>
        <v/>
      </c>
      <c r="E413" s="167">
        <v>1</v>
      </c>
      <c r="F413" s="170" t="s">
        <v>402</v>
      </c>
      <c r="G413" s="169">
        <v>2793.5025172563969</v>
      </c>
      <c r="H413" s="168" t="s">
        <v>6</v>
      </c>
      <c r="I413" s="168" t="s">
        <v>402</v>
      </c>
      <c r="J413" s="169">
        <v>234.3711395116531</v>
      </c>
      <c r="K413" s="169">
        <v>-41.882915766468251</v>
      </c>
      <c r="L413" s="168" t="s">
        <v>5</v>
      </c>
      <c r="M413" s="168" t="s">
        <v>21</v>
      </c>
      <c r="N413" s="168" t="s">
        <v>2829</v>
      </c>
      <c r="O413" s="168" t="s">
        <v>21</v>
      </c>
      <c r="P413" s="168" t="s">
        <v>2831</v>
      </c>
      <c r="Q413" s="168" t="s">
        <v>2832</v>
      </c>
      <c r="R413" s="168" t="s">
        <v>1259</v>
      </c>
      <c r="S413" s="168" t="s">
        <v>21</v>
      </c>
      <c r="T413" s="168" t="s">
        <v>1259</v>
      </c>
      <c r="U413" s="168" t="s">
        <v>1259</v>
      </c>
      <c r="V413" s="168" t="s">
        <v>2832</v>
      </c>
      <c r="W413" s="168" t="s">
        <v>1259</v>
      </c>
      <c r="X413" s="168" t="s">
        <v>21</v>
      </c>
      <c r="Y413" s="168" t="s">
        <v>1259</v>
      </c>
      <c r="Z413" s="168" t="s">
        <v>21</v>
      </c>
      <c r="AA413" s="168" t="s">
        <v>1259</v>
      </c>
      <c r="AB413" s="168" t="s">
        <v>1259</v>
      </c>
      <c r="AC413" s="168" t="s">
        <v>7565</v>
      </c>
      <c r="AD413" s="169">
        <v>355.65764175909948</v>
      </c>
      <c r="AE413" s="168" t="s">
        <v>1259</v>
      </c>
      <c r="AF413" s="169">
        <v>97.260428439184579</v>
      </c>
      <c r="AG413" s="169">
        <v>307.24391113288129</v>
      </c>
      <c r="AH413" s="169">
        <v>240.03305679400819</v>
      </c>
      <c r="AI413" s="168" t="s">
        <v>21</v>
      </c>
      <c r="AJ413"/>
      <c r="AK413"/>
    </row>
    <row r="414" spans="1:37" hidden="1" x14ac:dyDescent="0.25">
      <c r="A414" s="179" t="b">
        <f>IF(E414&lt;&gt;1,"",NOT(ISNA(VLOOKUP(P414,Mapping!$P:$P,1,FALSE))))</f>
        <v>0</v>
      </c>
      <c r="B414" s="180" t="str">
        <f t="shared" si="6"/>
        <v/>
      </c>
      <c r="E414" s="167">
        <v>1</v>
      </c>
      <c r="F414" s="170" t="s">
        <v>402</v>
      </c>
      <c r="G414" s="169">
        <v>1019.285646361874</v>
      </c>
      <c r="H414" s="168" t="s">
        <v>6</v>
      </c>
      <c r="I414" s="168" t="s">
        <v>402</v>
      </c>
      <c r="J414" s="169">
        <v>85.516707770977391</v>
      </c>
      <c r="K414" s="169">
        <v>-15.28212507589669</v>
      </c>
      <c r="L414" s="168" t="s">
        <v>5</v>
      </c>
      <c r="M414" s="168" t="s">
        <v>21</v>
      </c>
      <c r="N414" s="168" t="s">
        <v>2829</v>
      </c>
      <c r="O414" s="168" t="s">
        <v>21</v>
      </c>
      <c r="P414" s="168" t="s">
        <v>2831</v>
      </c>
      <c r="Q414" s="168" t="s">
        <v>2832</v>
      </c>
      <c r="R414" s="168" t="s">
        <v>1259</v>
      </c>
      <c r="S414" s="168" t="s">
        <v>21</v>
      </c>
      <c r="T414" s="168" t="s">
        <v>1259</v>
      </c>
      <c r="U414" s="168" t="s">
        <v>1259</v>
      </c>
      <c r="V414" s="168" t="s">
        <v>2832</v>
      </c>
      <c r="W414" s="168" t="s">
        <v>1259</v>
      </c>
      <c r="X414" s="168" t="s">
        <v>21</v>
      </c>
      <c r="Y414" s="168" t="s">
        <v>1259</v>
      </c>
      <c r="Z414" s="168" t="s">
        <v>21</v>
      </c>
      <c r="AA414" s="168" t="s">
        <v>1259</v>
      </c>
      <c r="AB414" s="168" t="s">
        <v>1259</v>
      </c>
      <c r="AC414" s="168" t="s">
        <v>7572</v>
      </c>
      <c r="AD414" s="169">
        <v>129.7713988172822</v>
      </c>
      <c r="AE414" s="168" t="s">
        <v>1259</v>
      </c>
      <c r="AF414" s="169">
        <v>35.48812218878254</v>
      </c>
      <c r="AG414" s="169">
        <v>112.10632767118619</v>
      </c>
      <c r="AH414" s="169">
        <v>87.582612842170761</v>
      </c>
      <c r="AI414" s="168" t="s">
        <v>21</v>
      </c>
      <c r="AJ414"/>
      <c r="AK414"/>
    </row>
    <row r="415" spans="1:37" hidden="1" x14ac:dyDescent="0.25">
      <c r="A415" s="179" t="b">
        <f>IF(E415&lt;&gt;1,"",NOT(ISNA(VLOOKUP(P415,Mapping!$P:$P,1,FALSE))))</f>
        <v>0</v>
      </c>
      <c r="B415" s="180" t="str">
        <f t="shared" si="6"/>
        <v/>
      </c>
      <c r="E415" s="167">
        <v>1</v>
      </c>
      <c r="F415" s="170" t="s">
        <v>402</v>
      </c>
      <c r="G415" s="169">
        <v>1477.96938637327</v>
      </c>
      <c r="H415" s="168" t="s">
        <v>6</v>
      </c>
      <c r="I415" s="168" t="s">
        <v>402</v>
      </c>
      <c r="J415" s="169">
        <v>123.9996624695541</v>
      </c>
      <c r="K415" s="169">
        <v>-22.15915931075887</v>
      </c>
      <c r="L415" s="168" t="s">
        <v>5</v>
      </c>
      <c r="M415" s="168" t="s">
        <v>21</v>
      </c>
      <c r="N415" s="168" t="s">
        <v>2829</v>
      </c>
      <c r="O415" s="168" t="s">
        <v>21</v>
      </c>
      <c r="P415" s="168" t="s">
        <v>2831</v>
      </c>
      <c r="Q415" s="168" t="s">
        <v>2832</v>
      </c>
      <c r="R415" s="168" t="s">
        <v>1259</v>
      </c>
      <c r="S415" s="168" t="s">
        <v>21</v>
      </c>
      <c r="T415" s="168" t="s">
        <v>1259</v>
      </c>
      <c r="U415" s="168" t="s">
        <v>1259</v>
      </c>
      <c r="V415" s="168" t="s">
        <v>2832</v>
      </c>
      <c r="W415" s="168" t="s">
        <v>1259</v>
      </c>
      <c r="X415" s="168" t="s">
        <v>21</v>
      </c>
      <c r="Y415" s="168" t="s">
        <v>1259</v>
      </c>
      <c r="Z415" s="168" t="s">
        <v>21</v>
      </c>
      <c r="AA415" s="168" t="s">
        <v>1259</v>
      </c>
      <c r="AB415" s="168" t="s">
        <v>1259</v>
      </c>
      <c r="AC415" s="168" t="s">
        <v>7627</v>
      </c>
      <c r="AD415" s="169">
        <v>188.16919021999709</v>
      </c>
      <c r="AE415" s="168" t="s">
        <v>1259</v>
      </c>
      <c r="AF415" s="169">
        <v>51.457958190724177</v>
      </c>
      <c r="AG415" s="169">
        <v>162.55474695257249</v>
      </c>
      <c r="AH415" s="169">
        <v>126.99523536050511</v>
      </c>
      <c r="AI415" s="168" t="s">
        <v>21</v>
      </c>
      <c r="AJ415"/>
      <c r="AK415"/>
    </row>
    <row r="416" spans="1:37" hidden="1" x14ac:dyDescent="0.25">
      <c r="A416" s="179" t="b">
        <f>IF(E416&lt;&gt;1,"",NOT(ISNA(VLOOKUP(P416,Mapping!$P:$P,1,FALSE))))</f>
        <v>0</v>
      </c>
      <c r="B416" s="180" t="str">
        <f t="shared" si="6"/>
        <v/>
      </c>
      <c r="E416" s="167">
        <v>1</v>
      </c>
      <c r="F416" s="170" t="s">
        <v>402</v>
      </c>
      <c r="G416" s="169">
        <v>3921.2869665538001</v>
      </c>
      <c r="H416" s="168" t="s">
        <v>6</v>
      </c>
      <c r="I416" s="168" t="s">
        <v>402</v>
      </c>
      <c r="J416" s="169">
        <v>328.99075229974352</v>
      </c>
      <c r="K416" s="169">
        <v>-58.791760774077908</v>
      </c>
      <c r="L416" s="168" t="s">
        <v>5</v>
      </c>
      <c r="M416" s="168" t="s">
        <v>21</v>
      </c>
      <c r="N416" s="168" t="s">
        <v>2829</v>
      </c>
      <c r="O416" s="168" t="s">
        <v>21</v>
      </c>
      <c r="P416" s="168" t="s">
        <v>2831</v>
      </c>
      <c r="Q416" s="168" t="s">
        <v>2832</v>
      </c>
      <c r="R416" s="168" t="s">
        <v>1259</v>
      </c>
      <c r="S416" s="168" t="s">
        <v>21</v>
      </c>
      <c r="T416" s="168" t="s">
        <v>1259</v>
      </c>
      <c r="U416" s="168" t="s">
        <v>1259</v>
      </c>
      <c r="V416" s="168" t="s">
        <v>2832</v>
      </c>
      <c r="W416" s="168" t="s">
        <v>1259</v>
      </c>
      <c r="X416" s="168" t="s">
        <v>21</v>
      </c>
      <c r="Y416" s="168" t="s">
        <v>1259</v>
      </c>
      <c r="Z416" s="168" t="s">
        <v>21</v>
      </c>
      <c r="AA416" s="168" t="s">
        <v>1259</v>
      </c>
      <c r="AB416" s="168" t="s">
        <v>1259</v>
      </c>
      <c r="AC416" s="168" t="s">
        <v>7568</v>
      </c>
      <c r="AD416" s="169">
        <v>499.24267709446798</v>
      </c>
      <c r="AE416" s="168" t="s">
        <v>1259</v>
      </c>
      <c r="AF416" s="169">
        <v>136.52611660238841</v>
      </c>
      <c r="AG416" s="169">
        <v>431.28350049301298</v>
      </c>
      <c r="AH416" s="169">
        <v>336.93848182848069</v>
      </c>
      <c r="AI416" s="168" t="s">
        <v>21</v>
      </c>
      <c r="AJ416"/>
      <c r="AK416"/>
    </row>
    <row r="417" spans="1:37" hidden="1" x14ac:dyDescent="0.25">
      <c r="A417" s="179" t="b">
        <f>IF(E417&lt;&gt;1,"",NOT(ISNA(VLOOKUP(P417,Mapping!$P:$P,1,FALSE))))</f>
        <v>0</v>
      </c>
      <c r="B417" s="180" t="str">
        <f t="shared" si="6"/>
        <v/>
      </c>
      <c r="E417" s="167">
        <v>1</v>
      </c>
      <c r="F417" s="170" t="s">
        <v>402</v>
      </c>
      <c r="G417" s="169">
        <v>658.68755747086323</v>
      </c>
      <c r="H417" s="168" t="s">
        <v>6</v>
      </c>
      <c r="I417" s="168" t="s">
        <v>402</v>
      </c>
      <c r="J417" s="169">
        <v>55.263008525302368</v>
      </c>
      <c r="K417" s="169">
        <v>-9.875686639104174</v>
      </c>
      <c r="L417" s="168" t="s">
        <v>5</v>
      </c>
      <c r="M417" s="168" t="s">
        <v>21</v>
      </c>
      <c r="N417" s="168" t="s">
        <v>2829</v>
      </c>
      <c r="O417" s="168" t="s">
        <v>21</v>
      </c>
      <c r="P417" s="168" t="s">
        <v>2831</v>
      </c>
      <c r="Q417" s="168" t="s">
        <v>2832</v>
      </c>
      <c r="R417" s="168" t="s">
        <v>1259</v>
      </c>
      <c r="S417" s="168" t="s">
        <v>21</v>
      </c>
      <c r="T417" s="168" t="s">
        <v>1259</v>
      </c>
      <c r="U417" s="168" t="s">
        <v>1259</v>
      </c>
      <c r="V417" s="168" t="s">
        <v>2832</v>
      </c>
      <c r="W417" s="168" t="s">
        <v>1259</v>
      </c>
      <c r="X417" s="168" t="s">
        <v>21</v>
      </c>
      <c r="Y417" s="168" t="s">
        <v>1259</v>
      </c>
      <c r="Z417" s="168" t="s">
        <v>21</v>
      </c>
      <c r="AA417" s="168" t="s">
        <v>1259</v>
      </c>
      <c r="AB417" s="168" t="s">
        <v>1259</v>
      </c>
      <c r="AC417" s="168" t="s">
        <v>7655</v>
      </c>
      <c r="AD417" s="169">
        <v>83.861482815569772</v>
      </c>
      <c r="AE417" s="168" t="s">
        <v>1259</v>
      </c>
      <c r="AF417" s="169">
        <v>22.933300990935209</v>
      </c>
      <c r="AG417" s="169">
        <v>72.445877575465829</v>
      </c>
      <c r="AH417" s="169">
        <v>56.598047402940097</v>
      </c>
      <c r="AI417" s="168" t="s">
        <v>21</v>
      </c>
      <c r="AJ417"/>
      <c r="AK417"/>
    </row>
    <row r="418" spans="1:37" hidden="1" x14ac:dyDescent="0.25">
      <c r="A418" s="179" t="b">
        <f>IF(E418&lt;&gt;1,"",NOT(ISNA(VLOOKUP(P418,Mapping!$P:$P,1,FALSE))))</f>
        <v>0</v>
      </c>
      <c r="B418" s="180" t="str">
        <f t="shared" si="6"/>
        <v/>
      </c>
      <c r="E418" s="167">
        <v>1</v>
      </c>
      <c r="F418" s="170" t="s">
        <v>402</v>
      </c>
      <c r="G418" s="169">
        <v>50698.13047633633</v>
      </c>
      <c r="H418" s="168" t="s">
        <v>6</v>
      </c>
      <c r="I418" s="168" t="s">
        <v>402</v>
      </c>
      <c r="J418" s="169">
        <v>4253.5056036102505</v>
      </c>
      <c r="K418" s="169">
        <v>-760.11584566004535</v>
      </c>
      <c r="L418" s="168" t="s">
        <v>5</v>
      </c>
      <c r="M418" s="168" t="s">
        <v>21</v>
      </c>
      <c r="N418" s="168" t="s">
        <v>2829</v>
      </c>
      <c r="O418" s="168" t="s">
        <v>21</v>
      </c>
      <c r="P418" s="168" t="s">
        <v>2831</v>
      </c>
      <c r="Q418" s="168" t="s">
        <v>2832</v>
      </c>
      <c r="R418" s="168" t="s">
        <v>1259</v>
      </c>
      <c r="S418" s="168" t="s">
        <v>21</v>
      </c>
      <c r="T418" s="168" t="s">
        <v>1259</v>
      </c>
      <c r="U418" s="168" t="s">
        <v>1259</v>
      </c>
      <c r="V418" s="168" t="s">
        <v>2832</v>
      </c>
      <c r="W418" s="168" t="s">
        <v>1259</v>
      </c>
      <c r="X418" s="168" t="s">
        <v>21</v>
      </c>
      <c r="Y418" s="168" t="s">
        <v>1259</v>
      </c>
      <c r="Z418" s="168" t="s">
        <v>21</v>
      </c>
      <c r="AA418" s="168" t="s">
        <v>1259</v>
      </c>
      <c r="AB418" s="168" t="s">
        <v>1259</v>
      </c>
      <c r="AC418" s="168" t="s">
        <v>12720</v>
      </c>
      <c r="AD418" s="169">
        <v>6454.6845458073794</v>
      </c>
      <c r="AE418" s="168" t="s">
        <v>1259</v>
      </c>
      <c r="AF418" s="169">
        <v>1765.1395911527579</v>
      </c>
      <c r="AG418" s="169">
        <v>5576.0436221024647</v>
      </c>
      <c r="AH418" s="169">
        <v>4356.2614161981546</v>
      </c>
      <c r="AI418" s="168" t="s">
        <v>21</v>
      </c>
      <c r="AJ418"/>
      <c r="AK418"/>
    </row>
    <row r="419" spans="1:37" hidden="1" x14ac:dyDescent="0.25">
      <c r="A419" s="179" t="b">
        <f>IF(E419&lt;&gt;1,"",NOT(ISNA(VLOOKUP(P419,Mapping!$P:$P,1,FALSE))))</f>
        <v>0</v>
      </c>
      <c r="B419" s="180" t="str">
        <f t="shared" si="6"/>
        <v/>
      </c>
      <c r="E419" s="167">
        <v>1</v>
      </c>
      <c r="F419" s="170" t="s">
        <v>402</v>
      </c>
      <c r="G419" s="169">
        <v>3487.3511736522869</v>
      </c>
      <c r="H419" s="168" t="s">
        <v>6</v>
      </c>
      <c r="I419" s="168" t="s">
        <v>402</v>
      </c>
      <c r="J419" s="169">
        <v>292.58411739285827</v>
      </c>
      <c r="K419" s="169">
        <v>-52.285771912467922</v>
      </c>
      <c r="L419" s="168" t="s">
        <v>5</v>
      </c>
      <c r="M419" s="168" t="s">
        <v>21</v>
      </c>
      <c r="N419" s="168" t="s">
        <v>2829</v>
      </c>
      <c r="O419" s="168" t="s">
        <v>21</v>
      </c>
      <c r="P419" s="168" t="s">
        <v>2831</v>
      </c>
      <c r="Q419" s="168" t="s">
        <v>2832</v>
      </c>
      <c r="R419" s="168" t="s">
        <v>1259</v>
      </c>
      <c r="S419" s="168" t="s">
        <v>21</v>
      </c>
      <c r="T419" s="168" t="s">
        <v>1259</v>
      </c>
      <c r="U419" s="168" t="s">
        <v>1259</v>
      </c>
      <c r="V419" s="168" t="s">
        <v>2832</v>
      </c>
      <c r="W419" s="168" t="s">
        <v>1259</v>
      </c>
      <c r="X419" s="168" t="s">
        <v>21</v>
      </c>
      <c r="Y419" s="168" t="s">
        <v>1259</v>
      </c>
      <c r="Z419" s="168" t="s">
        <v>21</v>
      </c>
      <c r="AA419" s="168" t="s">
        <v>1259</v>
      </c>
      <c r="AB419" s="168" t="s">
        <v>1259</v>
      </c>
      <c r="AC419" s="168" t="s">
        <v>7667</v>
      </c>
      <c r="AD419" s="169">
        <v>443.99569599283859</v>
      </c>
      <c r="AE419" s="168" t="s">
        <v>1259</v>
      </c>
      <c r="AF419" s="169">
        <v>121.4179214702967</v>
      </c>
      <c r="AG419" s="169">
        <v>383.5569889298331</v>
      </c>
      <c r="AH419" s="169">
        <v>299.65233865192891</v>
      </c>
      <c r="AI419" s="168" t="s">
        <v>21</v>
      </c>
      <c r="AJ419"/>
      <c r="AK419"/>
    </row>
    <row r="420" spans="1:37" hidden="1" x14ac:dyDescent="0.25">
      <c r="A420" s="179" t="b">
        <f>IF(E420&lt;&gt;1,"",NOT(ISNA(VLOOKUP(P420,Mapping!$P:$P,1,FALSE))))</f>
        <v>0</v>
      </c>
      <c r="B420" s="180" t="str">
        <f t="shared" si="6"/>
        <v/>
      </c>
      <c r="E420" s="167">
        <v>1</v>
      </c>
      <c r="F420" s="170" t="s">
        <v>402</v>
      </c>
      <c r="G420" s="169">
        <v>622.45691941503719</v>
      </c>
      <c r="H420" s="168" t="s">
        <v>6</v>
      </c>
      <c r="I420" s="168" t="s">
        <v>402</v>
      </c>
      <c r="J420" s="169">
        <v>52.223306261236488</v>
      </c>
      <c r="K420" s="169">
        <v>-9.332481557854452</v>
      </c>
      <c r="L420" s="168" t="s">
        <v>5</v>
      </c>
      <c r="M420" s="168" t="s">
        <v>21</v>
      </c>
      <c r="N420" s="168" t="s">
        <v>2829</v>
      </c>
      <c r="O420" s="168" t="s">
        <v>21</v>
      </c>
      <c r="P420" s="168" t="s">
        <v>2831</v>
      </c>
      <c r="Q420" s="168" t="s">
        <v>2832</v>
      </c>
      <c r="R420" s="168" t="s">
        <v>1259</v>
      </c>
      <c r="S420" s="168" t="s">
        <v>21</v>
      </c>
      <c r="T420" s="168" t="s">
        <v>1259</v>
      </c>
      <c r="U420" s="168" t="s">
        <v>1259</v>
      </c>
      <c r="V420" s="168" t="s">
        <v>2832</v>
      </c>
      <c r="W420" s="168" t="s">
        <v>1259</v>
      </c>
      <c r="X420" s="168" t="s">
        <v>21</v>
      </c>
      <c r="Y420" s="168" t="s">
        <v>1259</v>
      </c>
      <c r="Z420" s="168" t="s">
        <v>21</v>
      </c>
      <c r="AA420" s="168" t="s">
        <v>1259</v>
      </c>
      <c r="AB420" s="168" t="s">
        <v>1259</v>
      </c>
      <c r="AC420" s="168" t="s">
        <v>7677</v>
      </c>
      <c r="AD420" s="169">
        <v>79.248741924604545</v>
      </c>
      <c r="AE420" s="168" t="s">
        <v>1259</v>
      </c>
      <c r="AF420" s="169">
        <v>21.67187117006802</v>
      </c>
      <c r="AG420" s="169">
        <v>68.461043887166625</v>
      </c>
      <c r="AH420" s="169">
        <v>53.484912280127112</v>
      </c>
      <c r="AI420" s="168" t="s">
        <v>21</v>
      </c>
      <c r="AJ420"/>
      <c r="AK420"/>
    </row>
    <row r="421" spans="1:37" hidden="1" x14ac:dyDescent="0.25">
      <c r="A421" s="179" t="b">
        <f>IF(E421&lt;&gt;1,"",NOT(ISNA(VLOOKUP(P421,Mapping!$P:$P,1,FALSE))))</f>
        <v>0</v>
      </c>
      <c r="B421" s="180" t="str">
        <f t="shared" si="6"/>
        <v/>
      </c>
      <c r="E421" s="167">
        <v>1</v>
      </c>
      <c r="F421" s="170" t="s">
        <v>402</v>
      </c>
      <c r="G421" s="169">
        <v>19446.806117497199</v>
      </c>
      <c r="H421" s="168" t="s">
        <v>6</v>
      </c>
      <c r="I421" s="168" t="s">
        <v>402</v>
      </c>
      <c r="J421" s="169">
        <v>1631.561124955193</v>
      </c>
      <c r="K421" s="169">
        <v>-291.5654943980195</v>
      </c>
      <c r="L421" s="168" t="s">
        <v>5</v>
      </c>
      <c r="M421" s="168" t="s">
        <v>21</v>
      </c>
      <c r="N421" s="168" t="s">
        <v>2829</v>
      </c>
      <c r="O421" s="168" t="s">
        <v>21</v>
      </c>
      <c r="P421" s="168" t="s">
        <v>2833</v>
      </c>
      <c r="Q421" s="168" t="s">
        <v>2834</v>
      </c>
      <c r="R421" s="168" t="s">
        <v>1259</v>
      </c>
      <c r="S421" s="168" t="s">
        <v>21</v>
      </c>
      <c r="T421" s="168" t="s">
        <v>1259</v>
      </c>
      <c r="U421" s="168" t="s">
        <v>1259</v>
      </c>
      <c r="V421" s="168" t="s">
        <v>2834</v>
      </c>
      <c r="W421" s="168" t="s">
        <v>1259</v>
      </c>
      <c r="X421" s="168" t="s">
        <v>21</v>
      </c>
      <c r="Y421" s="168" t="s">
        <v>1259</v>
      </c>
      <c r="Z421" s="168" t="s">
        <v>21</v>
      </c>
      <c r="AA421" s="168" t="s">
        <v>1259</v>
      </c>
      <c r="AB421" s="168" t="s">
        <v>1259</v>
      </c>
      <c r="AC421" s="168" t="s">
        <v>2966</v>
      </c>
      <c r="AD421" s="169">
        <v>2475.890091657528</v>
      </c>
      <c r="AE421" s="168" t="s">
        <v>1259</v>
      </c>
      <c r="AF421" s="169">
        <v>677.0728442439904</v>
      </c>
      <c r="AG421" s="169">
        <v>2138.860707543186</v>
      </c>
      <c r="AH421" s="169">
        <v>1670.9762344684641</v>
      </c>
      <c r="AI421" s="168" t="s">
        <v>21</v>
      </c>
      <c r="AJ421"/>
      <c r="AK421"/>
    </row>
    <row r="422" spans="1:37" hidden="1" x14ac:dyDescent="0.25">
      <c r="A422" s="179" t="b">
        <f>IF(E422&lt;&gt;1,"",NOT(ISNA(VLOOKUP(P422,Mapping!$P:$P,1,FALSE))))</f>
        <v>0</v>
      </c>
      <c r="B422" s="180" t="str">
        <f t="shared" si="6"/>
        <v/>
      </c>
      <c r="E422" s="167">
        <v>1</v>
      </c>
      <c r="F422" s="170" t="s">
        <v>402</v>
      </c>
      <c r="G422" s="169">
        <v>10735.855538441479</v>
      </c>
      <c r="H422" s="168" t="s">
        <v>6</v>
      </c>
      <c r="I422" s="168" t="s">
        <v>402</v>
      </c>
      <c r="J422" s="169">
        <v>900.72397666863594</v>
      </c>
      <c r="K422" s="169">
        <v>-160.96242277208799</v>
      </c>
      <c r="L422" s="168" t="s">
        <v>5</v>
      </c>
      <c r="M422" s="168" t="s">
        <v>21</v>
      </c>
      <c r="N422" s="168" t="s">
        <v>2829</v>
      </c>
      <c r="O422" s="168" t="s">
        <v>21</v>
      </c>
      <c r="P422" s="168" t="s">
        <v>2833</v>
      </c>
      <c r="Q422" s="168" t="s">
        <v>2834</v>
      </c>
      <c r="R422" s="168" t="s">
        <v>1259</v>
      </c>
      <c r="S422" s="168" t="s">
        <v>21</v>
      </c>
      <c r="T422" s="168" t="s">
        <v>1259</v>
      </c>
      <c r="U422" s="168" t="s">
        <v>1259</v>
      </c>
      <c r="V422" s="168" t="s">
        <v>2834</v>
      </c>
      <c r="W422" s="168" t="s">
        <v>1259</v>
      </c>
      <c r="X422" s="168" t="s">
        <v>21</v>
      </c>
      <c r="Y422" s="168" t="s">
        <v>1259</v>
      </c>
      <c r="Z422" s="168" t="s">
        <v>21</v>
      </c>
      <c r="AA422" s="168" t="s">
        <v>1259</v>
      </c>
      <c r="AB422" s="168" t="s">
        <v>1259</v>
      </c>
      <c r="AC422" s="168" t="s">
        <v>2967</v>
      </c>
      <c r="AD422" s="169">
        <v>1366.8464730142939</v>
      </c>
      <c r="AE422" s="168" t="s">
        <v>1259</v>
      </c>
      <c r="AF422" s="169">
        <v>373.7866362674813</v>
      </c>
      <c r="AG422" s="169">
        <v>1180.785134293694</v>
      </c>
      <c r="AH422" s="169">
        <v>922.4835869208091</v>
      </c>
      <c r="AI422" s="168" t="s">
        <v>21</v>
      </c>
      <c r="AJ422"/>
      <c r="AK422"/>
    </row>
    <row r="423" spans="1:37" hidden="1" x14ac:dyDescent="0.25">
      <c r="A423" s="179" t="b">
        <f>IF(E423&lt;&gt;1,"",NOT(ISNA(VLOOKUP(P423,Mapping!$P:$P,1,FALSE))))</f>
        <v>0</v>
      </c>
      <c r="B423" s="180" t="str">
        <f t="shared" si="6"/>
        <v/>
      </c>
      <c r="E423" s="167">
        <v>1</v>
      </c>
      <c r="F423" s="170" t="s">
        <v>402</v>
      </c>
      <c r="G423" s="169">
        <v>13774.60932027421</v>
      </c>
      <c r="H423" s="168" t="s">
        <v>6</v>
      </c>
      <c r="I423" s="168" t="s">
        <v>402</v>
      </c>
      <c r="J423" s="169">
        <v>1155.671370538523</v>
      </c>
      <c r="K423" s="169">
        <v>-206.5223848245065</v>
      </c>
      <c r="L423" s="168" t="s">
        <v>5</v>
      </c>
      <c r="M423" s="168" t="s">
        <v>21</v>
      </c>
      <c r="N423" s="168" t="s">
        <v>2829</v>
      </c>
      <c r="O423" s="168" t="s">
        <v>21</v>
      </c>
      <c r="P423" s="168" t="s">
        <v>2833</v>
      </c>
      <c r="Q423" s="168" t="s">
        <v>2834</v>
      </c>
      <c r="R423" s="168" t="s">
        <v>1259</v>
      </c>
      <c r="S423" s="168" t="s">
        <v>21</v>
      </c>
      <c r="T423" s="168" t="s">
        <v>1259</v>
      </c>
      <c r="U423" s="168" t="s">
        <v>1259</v>
      </c>
      <c r="V423" s="168" t="s">
        <v>2834</v>
      </c>
      <c r="W423" s="168" t="s">
        <v>1259</v>
      </c>
      <c r="X423" s="168" t="s">
        <v>21</v>
      </c>
      <c r="Y423" s="168" t="s">
        <v>1259</v>
      </c>
      <c r="Z423" s="168" t="s">
        <v>21</v>
      </c>
      <c r="AA423" s="168" t="s">
        <v>1259</v>
      </c>
      <c r="AB423" s="168" t="s">
        <v>1259</v>
      </c>
      <c r="AC423" s="168" t="s">
        <v>2972</v>
      </c>
      <c r="AD423" s="169">
        <v>1753.7285313825901</v>
      </c>
      <c r="AE423" s="168" t="s">
        <v>1259</v>
      </c>
      <c r="AF423" s="169">
        <v>479.58589469539771</v>
      </c>
      <c r="AG423" s="169">
        <v>1515.003052886115</v>
      </c>
      <c r="AH423" s="169">
        <v>1183.589977407986</v>
      </c>
      <c r="AI423" s="168" t="s">
        <v>21</v>
      </c>
      <c r="AJ423"/>
      <c r="AK423"/>
    </row>
    <row r="424" spans="1:37" hidden="1" x14ac:dyDescent="0.25">
      <c r="A424" s="179" t="b">
        <f>IF(E424&lt;&gt;1,"",NOT(ISNA(VLOOKUP(P424,Mapping!$P:$P,1,FALSE))))</f>
        <v>0</v>
      </c>
      <c r="B424" s="180" t="str">
        <f t="shared" si="6"/>
        <v/>
      </c>
      <c r="E424" s="167">
        <v>1</v>
      </c>
      <c r="F424" s="170" t="s">
        <v>402</v>
      </c>
      <c r="G424" s="169">
        <v>3015.34275863635</v>
      </c>
      <c r="H424" s="168" t="s">
        <v>6</v>
      </c>
      <c r="I424" s="168" t="s">
        <v>402</v>
      </c>
      <c r="J424" s="169">
        <v>252.98324021340031</v>
      </c>
      <c r="K424" s="169">
        <v>-45.208961147109221</v>
      </c>
      <c r="L424" s="168" t="s">
        <v>5</v>
      </c>
      <c r="M424" s="168" t="s">
        <v>21</v>
      </c>
      <c r="N424" s="168" t="s">
        <v>2829</v>
      </c>
      <c r="O424" s="168" t="s">
        <v>21</v>
      </c>
      <c r="P424" s="168" t="s">
        <v>2833</v>
      </c>
      <c r="Q424" s="168" t="s">
        <v>2834</v>
      </c>
      <c r="R424" s="168" t="s">
        <v>1259</v>
      </c>
      <c r="S424" s="168" t="s">
        <v>21</v>
      </c>
      <c r="T424" s="168" t="s">
        <v>1259</v>
      </c>
      <c r="U424" s="168" t="s">
        <v>1259</v>
      </c>
      <c r="V424" s="168" t="s">
        <v>2834</v>
      </c>
      <c r="W424" s="168" t="s">
        <v>1259</v>
      </c>
      <c r="X424" s="168" t="s">
        <v>21</v>
      </c>
      <c r="Y424" s="168" t="s">
        <v>1259</v>
      </c>
      <c r="Z424" s="168" t="s">
        <v>21</v>
      </c>
      <c r="AA424" s="168" t="s">
        <v>1259</v>
      </c>
      <c r="AB424" s="168" t="s">
        <v>1259</v>
      </c>
      <c r="AC424" s="168" t="s">
        <v>7298</v>
      </c>
      <c r="AD424" s="169">
        <v>383.90145990820707</v>
      </c>
      <c r="AE424" s="168" t="s">
        <v>1259</v>
      </c>
      <c r="AF424" s="169">
        <v>104.98416478392851</v>
      </c>
      <c r="AG424" s="169">
        <v>331.64305270773178</v>
      </c>
      <c r="AH424" s="169">
        <v>259.0947869801862</v>
      </c>
      <c r="AI424" s="168" t="s">
        <v>21</v>
      </c>
      <c r="AJ424"/>
      <c r="AK424"/>
    </row>
    <row r="425" spans="1:37" hidden="1" x14ac:dyDescent="0.25">
      <c r="A425" s="179" t="b">
        <f>IF(E425&lt;&gt;1,"",NOT(ISNA(VLOOKUP(P425,Mapping!$P:$P,1,FALSE))))</f>
        <v>0</v>
      </c>
      <c r="B425" s="180" t="str">
        <f t="shared" si="6"/>
        <v/>
      </c>
      <c r="E425" s="167">
        <v>1</v>
      </c>
      <c r="F425" s="170" t="s">
        <v>402</v>
      </c>
      <c r="G425" s="169">
        <v>49827.748444517958</v>
      </c>
      <c r="H425" s="168" t="s">
        <v>6</v>
      </c>
      <c r="I425" s="168" t="s">
        <v>402</v>
      </c>
      <c r="J425" s="169">
        <v>4180.4817107203808</v>
      </c>
      <c r="K425" s="169">
        <v>-747.06622888035497</v>
      </c>
      <c r="L425" s="168" t="s">
        <v>5</v>
      </c>
      <c r="M425" s="168" t="s">
        <v>21</v>
      </c>
      <c r="N425" s="168" t="s">
        <v>2829</v>
      </c>
      <c r="O425" s="168" t="s">
        <v>21</v>
      </c>
      <c r="P425" s="168" t="s">
        <v>2833</v>
      </c>
      <c r="Q425" s="168" t="s">
        <v>2834</v>
      </c>
      <c r="R425" s="168" t="s">
        <v>1259</v>
      </c>
      <c r="S425" s="168" t="s">
        <v>21</v>
      </c>
      <c r="T425" s="168" t="s">
        <v>1259</v>
      </c>
      <c r="U425" s="168" t="s">
        <v>1259</v>
      </c>
      <c r="V425" s="168" t="s">
        <v>2834</v>
      </c>
      <c r="W425" s="168" t="s">
        <v>1259</v>
      </c>
      <c r="X425" s="168" t="s">
        <v>21</v>
      </c>
      <c r="Y425" s="168" t="s">
        <v>1259</v>
      </c>
      <c r="Z425" s="168" t="s">
        <v>21</v>
      </c>
      <c r="AA425" s="168" t="s">
        <v>1259</v>
      </c>
      <c r="AB425" s="168" t="s">
        <v>1259</v>
      </c>
      <c r="AC425" s="168" t="s">
        <v>7689</v>
      </c>
      <c r="AD425" s="169">
        <v>6343.8709635915866</v>
      </c>
      <c r="AE425" s="168" t="s">
        <v>1259</v>
      </c>
      <c r="AF425" s="169">
        <v>1734.835795542233</v>
      </c>
      <c r="AG425" s="169">
        <v>5480.314487088719</v>
      </c>
      <c r="AH425" s="169">
        <v>4281.4734185552807</v>
      </c>
      <c r="AI425" s="168" t="s">
        <v>21</v>
      </c>
      <c r="AJ425"/>
      <c r="AK425"/>
    </row>
    <row r="426" spans="1:37" hidden="1" x14ac:dyDescent="0.25">
      <c r="A426" s="179" t="b">
        <f>IF(E426&lt;&gt;1,"",NOT(ISNA(VLOOKUP(P426,Mapping!$P:$P,1,FALSE))))</f>
        <v>0</v>
      </c>
      <c r="B426" s="180" t="str">
        <f t="shared" si="6"/>
        <v/>
      </c>
      <c r="E426" s="167">
        <v>1</v>
      </c>
      <c r="F426" s="170" t="s">
        <v>402</v>
      </c>
      <c r="G426" s="169">
        <v>511.32883278296089</v>
      </c>
      <c r="H426" s="168" t="s">
        <v>6</v>
      </c>
      <c r="I426" s="168" t="s">
        <v>402</v>
      </c>
      <c r="J426" s="169">
        <v>42.899807844886631</v>
      </c>
      <c r="K426" s="169">
        <v>-7.6663408391873151</v>
      </c>
      <c r="L426" s="168" t="s">
        <v>5</v>
      </c>
      <c r="M426" s="168" t="s">
        <v>21</v>
      </c>
      <c r="N426" s="168" t="s">
        <v>2829</v>
      </c>
      <c r="O426" s="168" t="s">
        <v>21</v>
      </c>
      <c r="P426" s="168" t="s">
        <v>2833</v>
      </c>
      <c r="Q426" s="168" t="s">
        <v>2834</v>
      </c>
      <c r="R426" s="168" t="s">
        <v>1259</v>
      </c>
      <c r="S426" s="168" t="s">
        <v>21</v>
      </c>
      <c r="T426" s="168" t="s">
        <v>1259</v>
      </c>
      <c r="U426" s="168" t="s">
        <v>1259</v>
      </c>
      <c r="V426" s="168" t="s">
        <v>2834</v>
      </c>
      <c r="W426" s="168" t="s">
        <v>1259</v>
      </c>
      <c r="X426" s="168" t="s">
        <v>21</v>
      </c>
      <c r="Y426" s="168" t="s">
        <v>1259</v>
      </c>
      <c r="Z426" s="168" t="s">
        <v>21</v>
      </c>
      <c r="AA426" s="168" t="s">
        <v>1259</v>
      </c>
      <c r="AB426" s="168" t="s">
        <v>1259</v>
      </c>
      <c r="AC426" s="168" t="s">
        <v>2962</v>
      </c>
      <c r="AD426" s="169">
        <v>65.100355452563008</v>
      </c>
      <c r="AE426" s="168" t="s">
        <v>1259</v>
      </c>
      <c r="AF426" s="169">
        <v>17.80276231811763</v>
      </c>
      <c r="AG426" s="169">
        <v>56.238599925639051</v>
      </c>
      <c r="AH426" s="169">
        <v>43.936177612737417</v>
      </c>
      <c r="AI426" s="168" t="s">
        <v>21</v>
      </c>
      <c r="AJ426"/>
      <c r="AK426"/>
    </row>
    <row r="427" spans="1:37" hidden="1" x14ac:dyDescent="0.25">
      <c r="A427" s="179" t="b">
        <f>IF(E427&lt;&gt;1,"",NOT(ISNA(VLOOKUP(P427,Mapping!$P:$P,1,FALSE))))</f>
        <v>0</v>
      </c>
      <c r="B427" s="180" t="str">
        <f t="shared" si="6"/>
        <v/>
      </c>
      <c r="E427" s="167">
        <v>1</v>
      </c>
      <c r="F427" s="170" t="s">
        <v>402</v>
      </c>
      <c r="G427" s="169">
        <v>3176.8283126768929</v>
      </c>
      <c r="H427" s="168" t="s">
        <v>6</v>
      </c>
      <c r="I427" s="168" t="s">
        <v>402</v>
      </c>
      <c r="J427" s="169">
        <v>266.53166305581988</v>
      </c>
      <c r="K427" s="169">
        <v>-47.630110158288261</v>
      </c>
      <c r="L427" s="168" t="s">
        <v>5</v>
      </c>
      <c r="M427" s="168" t="s">
        <v>21</v>
      </c>
      <c r="N427" s="168" t="s">
        <v>2829</v>
      </c>
      <c r="O427" s="168" t="s">
        <v>21</v>
      </c>
      <c r="P427" s="168" t="s">
        <v>2833</v>
      </c>
      <c r="Q427" s="168" t="s">
        <v>2834</v>
      </c>
      <c r="R427" s="168" t="s">
        <v>1259</v>
      </c>
      <c r="S427" s="168" t="s">
        <v>21</v>
      </c>
      <c r="T427" s="168" t="s">
        <v>1259</v>
      </c>
      <c r="U427" s="168" t="s">
        <v>1259</v>
      </c>
      <c r="V427" s="168" t="s">
        <v>2834</v>
      </c>
      <c r="W427" s="168" t="s">
        <v>1259</v>
      </c>
      <c r="X427" s="168" t="s">
        <v>21</v>
      </c>
      <c r="Y427" s="168" t="s">
        <v>1259</v>
      </c>
      <c r="Z427" s="168" t="s">
        <v>21</v>
      </c>
      <c r="AA427" s="168" t="s">
        <v>1259</v>
      </c>
      <c r="AB427" s="168" t="s">
        <v>1259</v>
      </c>
      <c r="AC427" s="168" t="s">
        <v>2963</v>
      </c>
      <c r="AD427" s="169">
        <v>404.46115905772808</v>
      </c>
      <c r="AE427" s="168" t="s">
        <v>1259</v>
      </c>
      <c r="AF427" s="169">
        <v>110.60655247669</v>
      </c>
      <c r="AG427" s="169">
        <v>349.40407239838351</v>
      </c>
      <c r="AH427" s="169">
        <v>272.9705114246708</v>
      </c>
      <c r="AI427" s="168" t="s">
        <v>21</v>
      </c>
      <c r="AJ427"/>
      <c r="AK427"/>
    </row>
    <row r="428" spans="1:37" hidden="1" x14ac:dyDescent="0.25">
      <c r="A428" s="179" t="b">
        <f>IF(E428&lt;&gt;1,"",NOT(ISNA(VLOOKUP(P428,Mapping!$P:$P,1,FALSE))))</f>
        <v>0</v>
      </c>
      <c r="B428" s="180" t="str">
        <f t="shared" si="6"/>
        <v/>
      </c>
      <c r="E428" s="167">
        <v>1</v>
      </c>
      <c r="F428" s="170" t="s">
        <v>402</v>
      </c>
      <c r="G428" s="169">
        <v>10006.756654859661</v>
      </c>
      <c r="H428" s="168" t="s">
        <v>6</v>
      </c>
      <c r="I428" s="168" t="s">
        <v>402</v>
      </c>
      <c r="J428" s="169">
        <v>839.55355168918334</v>
      </c>
      <c r="K428" s="169">
        <v>-150.03106082132999</v>
      </c>
      <c r="L428" s="168" t="s">
        <v>5</v>
      </c>
      <c r="M428" s="168" t="s">
        <v>21</v>
      </c>
      <c r="N428" s="168" t="s">
        <v>2829</v>
      </c>
      <c r="O428" s="168" t="s">
        <v>21</v>
      </c>
      <c r="P428" s="168" t="s">
        <v>2833</v>
      </c>
      <c r="Q428" s="168" t="s">
        <v>2834</v>
      </c>
      <c r="R428" s="168" t="s">
        <v>1259</v>
      </c>
      <c r="S428" s="168" t="s">
        <v>21</v>
      </c>
      <c r="T428" s="168" t="s">
        <v>1259</v>
      </c>
      <c r="U428" s="168" t="s">
        <v>1259</v>
      </c>
      <c r="V428" s="168" t="s">
        <v>2834</v>
      </c>
      <c r="W428" s="168" t="s">
        <v>1259</v>
      </c>
      <c r="X428" s="168" t="s">
        <v>21</v>
      </c>
      <c r="Y428" s="168" t="s">
        <v>1259</v>
      </c>
      <c r="Z428" s="168" t="s">
        <v>21</v>
      </c>
      <c r="AA428" s="168" t="s">
        <v>1259</v>
      </c>
      <c r="AB428" s="168" t="s">
        <v>1259</v>
      </c>
      <c r="AC428" s="168" t="s">
        <v>7694</v>
      </c>
      <c r="AD428" s="169">
        <v>1274.0204999063189</v>
      </c>
      <c r="AE428" s="168" t="s">
        <v>1259</v>
      </c>
      <c r="AF428" s="169">
        <v>348.40184804780068</v>
      </c>
      <c r="AG428" s="169">
        <v>1100.595053486355</v>
      </c>
      <c r="AH428" s="169">
        <v>859.83541221892119</v>
      </c>
      <c r="AI428" s="168" t="s">
        <v>21</v>
      </c>
      <c r="AJ428"/>
      <c r="AK428"/>
    </row>
    <row r="429" spans="1:37" hidden="1" x14ac:dyDescent="0.25">
      <c r="A429" s="179" t="b">
        <f>IF(E429&lt;&gt;1,"",NOT(ISNA(VLOOKUP(P429,Mapping!$P:$P,1,FALSE))))</f>
        <v>0</v>
      </c>
      <c r="B429" s="180" t="str">
        <f t="shared" si="6"/>
        <v/>
      </c>
      <c r="E429" s="167">
        <v>1</v>
      </c>
      <c r="F429" s="170" t="s">
        <v>402</v>
      </c>
      <c r="G429" s="169">
        <v>18464.865212452409</v>
      </c>
      <c r="H429" s="168" t="s">
        <v>6</v>
      </c>
      <c r="I429" s="168" t="s">
        <v>402</v>
      </c>
      <c r="J429" s="169">
        <v>1549.17759122762</v>
      </c>
      <c r="K429" s="169">
        <v>-276.84327812665862</v>
      </c>
      <c r="L429" s="168" t="s">
        <v>5</v>
      </c>
      <c r="M429" s="168" t="s">
        <v>21</v>
      </c>
      <c r="N429" s="168" t="s">
        <v>2829</v>
      </c>
      <c r="O429" s="168" t="s">
        <v>21</v>
      </c>
      <c r="P429" s="168" t="s">
        <v>2833</v>
      </c>
      <c r="Q429" s="168" t="s">
        <v>2834</v>
      </c>
      <c r="R429" s="168" t="s">
        <v>1259</v>
      </c>
      <c r="S429" s="168" t="s">
        <v>21</v>
      </c>
      <c r="T429" s="168" t="s">
        <v>1259</v>
      </c>
      <c r="U429" s="168" t="s">
        <v>1259</v>
      </c>
      <c r="V429" s="168" t="s">
        <v>2834</v>
      </c>
      <c r="W429" s="168" t="s">
        <v>1259</v>
      </c>
      <c r="X429" s="168" t="s">
        <v>21</v>
      </c>
      <c r="Y429" s="168" t="s">
        <v>1259</v>
      </c>
      <c r="Z429" s="168" t="s">
        <v>21</v>
      </c>
      <c r="AA429" s="168" t="s">
        <v>1259</v>
      </c>
      <c r="AB429" s="168" t="s">
        <v>1259</v>
      </c>
      <c r="AC429" s="168" t="s">
        <v>7683</v>
      </c>
      <c r="AD429" s="169">
        <v>2350.8732769320341</v>
      </c>
      <c r="AE429" s="168" t="s">
        <v>1259</v>
      </c>
      <c r="AF429" s="169">
        <v>642.88494123095734</v>
      </c>
      <c r="AG429" s="169">
        <v>2030.8617484215611</v>
      </c>
      <c r="AH429" s="169">
        <v>1586.602486611428</v>
      </c>
      <c r="AI429" s="168" t="s">
        <v>21</v>
      </c>
      <c r="AJ429"/>
      <c r="AK429"/>
    </row>
    <row r="430" spans="1:37" hidden="1" x14ac:dyDescent="0.25">
      <c r="A430" s="179" t="b">
        <f>IF(E430&lt;&gt;1,"",NOT(ISNA(VLOOKUP(P430,Mapping!$P:$P,1,FALSE))))</f>
        <v>0</v>
      </c>
      <c r="B430" s="180" t="str">
        <f t="shared" si="6"/>
        <v/>
      </c>
      <c r="E430" s="167">
        <v>1</v>
      </c>
      <c r="F430" s="170" t="s">
        <v>402</v>
      </c>
      <c r="G430" s="169">
        <v>133203.4931294549</v>
      </c>
      <c r="H430" s="168" t="s">
        <v>6</v>
      </c>
      <c r="I430" s="168" t="s">
        <v>402</v>
      </c>
      <c r="J430" s="169">
        <v>11175.59561118435</v>
      </c>
      <c r="K430" s="169">
        <v>-1997.1167550690391</v>
      </c>
      <c r="L430" s="168" t="s">
        <v>5</v>
      </c>
      <c r="M430" s="168" t="s">
        <v>21</v>
      </c>
      <c r="N430" s="168" t="s">
        <v>2829</v>
      </c>
      <c r="O430" s="168" t="s">
        <v>21</v>
      </c>
      <c r="P430" s="168" t="s">
        <v>2833</v>
      </c>
      <c r="Q430" s="168" t="s">
        <v>2834</v>
      </c>
      <c r="R430" s="168" t="s">
        <v>1259</v>
      </c>
      <c r="S430" s="168" t="s">
        <v>21</v>
      </c>
      <c r="T430" s="168" t="s">
        <v>1259</v>
      </c>
      <c r="U430" s="168" t="s">
        <v>1259</v>
      </c>
      <c r="V430" s="168" t="s">
        <v>2834</v>
      </c>
      <c r="W430" s="168" t="s">
        <v>1259</v>
      </c>
      <c r="X430" s="168" t="s">
        <v>21</v>
      </c>
      <c r="Y430" s="168" t="s">
        <v>1259</v>
      </c>
      <c r="Z430" s="168" t="s">
        <v>21</v>
      </c>
      <c r="AA430" s="168" t="s">
        <v>1259</v>
      </c>
      <c r="AB430" s="168" t="s">
        <v>1259</v>
      </c>
      <c r="AC430" s="168" t="s">
        <v>7681</v>
      </c>
      <c r="AD430" s="169">
        <v>16958.939520493001</v>
      </c>
      <c r="AE430" s="168" t="s">
        <v>1259</v>
      </c>
      <c r="AF430" s="169">
        <v>4637.7007829191862</v>
      </c>
      <c r="AG430" s="169">
        <v>14650.41178693855</v>
      </c>
      <c r="AH430" s="169">
        <v>11445.57466262989</v>
      </c>
      <c r="AI430" s="168" t="s">
        <v>21</v>
      </c>
      <c r="AJ430"/>
      <c r="AK430"/>
    </row>
    <row r="431" spans="1:37" hidden="1" x14ac:dyDescent="0.25">
      <c r="A431" s="179" t="b">
        <f>IF(E431&lt;&gt;1,"",NOT(ISNA(VLOOKUP(P431,Mapping!$P:$P,1,FALSE))))</f>
        <v>0</v>
      </c>
      <c r="B431" s="180" t="str">
        <f t="shared" si="6"/>
        <v/>
      </c>
      <c r="E431" s="167">
        <v>1</v>
      </c>
      <c r="F431" s="170" t="s">
        <v>402</v>
      </c>
      <c r="G431" s="169">
        <v>25518.832293117332</v>
      </c>
      <c r="H431" s="168" t="s">
        <v>6</v>
      </c>
      <c r="I431" s="168" t="s">
        <v>402</v>
      </c>
      <c r="J431" s="169">
        <v>2140.9960315406211</v>
      </c>
      <c r="K431" s="169">
        <v>-382.60323618429157</v>
      </c>
      <c r="L431" s="168" t="s">
        <v>5</v>
      </c>
      <c r="M431" s="168" t="s">
        <v>21</v>
      </c>
      <c r="N431" s="168" t="s">
        <v>2829</v>
      </c>
      <c r="O431" s="168" t="s">
        <v>21</v>
      </c>
      <c r="P431" s="168" t="s">
        <v>2833</v>
      </c>
      <c r="Q431" s="168" t="s">
        <v>2834</v>
      </c>
      <c r="R431" s="168" t="s">
        <v>1259</v>
      </c>
      <c r="S431" s="168" t="s">
        <v>21</v>
      </c>
      <c r="T431" s="168" t="s">
        <v>1259</v>
      </c>
      <c r="U431" s="168" t="s">
        <v>1259</v>
      </c>
      <c r="V431" s="168" t="s">
        <v>2834</v>
      </c>
      <c r="W431" s="168" t="s">
        <v>1259</v>
      </c>
      <c r="X431" s="168" t="s">
        <v>21</v>
      </c>
      <c r="Y431" s="168" t="s">
        <v>1259</v>
      </c>
      <c r="Z431" s="168" t="s">
        <v>21</v>
      </c>
      <c r="AA431" s="168" t="s">
        <v>1259</v>
      </c>
      <c r="AB431" s="168" t="s">
        <v>1259</v>
      </c>
      <c r="AC431" s="168" t="s">
        <v>7691</v>
      </c>
      <c r="AD431" s="169">
        <v>3248.9563398460441</v>
      </c>
      <c r="AE431" s="168" t="s">
        <v>1259</v>
      </c>
      <c r="AF431" s="169">
        <v>888.48051747378486</v>
      </c>
      <c r="AG431" s="169">
        <v>2806.693673210611</v>
      </c>
      <c r="AH431" s="169">
        <v>2192.718024520178</v>
      </c>
      <c r="AI431" s="168" t="s">
        <v>21</v>
      </c>
      <c r="AJ431"/>
      <c r="AK431"/>
    </row>
    <row r="432" spans="1:37" hidden="1" x14ac:dyDescent="0.25">
      <c r="A432" s="179" t="b">
        <f>IF(E432&lt;&gt;1,"",NOT(ISNA(VLOOKUP(P432,Mapping!$P:$P,1,FALSE))))</f>
        <v>0</v>
      </c>
      <c r="B432" s="180" t="str">
        <f t="shared" si="6"/>
        <v/>
      </c>
      <c r="E432" s="167">
        <v>1</v>
      </c>
      <c r="F432" s="170" t="s">
        <v>402</v>
      </c>
      <c r="G432" s="169">
        <v>126160.1917306776</v>
      </c>
      <c r="H432" s="168" t="s">
        <v>6</v>
      </c>
      <c r="I432" s="168" t="s">
        <v>402</v>
      </c>
      <c r="J432" s="169">
        <v>10584.672007372201</v>
      </c>
      <c r="K432" s="169">
        <v>-1891.516707322329</v>
      </c>
      <c r="L432" s="168" t="s">
        <v>5</v>
      </c>
      <c r="M432" s="168" t="s">
        <v>21</v>
      </c>
      <c r="N432" s="168" t="s">
        <v>2829</v>
      </c>
      <c r="O432" s="168" t="s">
        <v>21</v>
      </c>
      <c r="P432" s="168" t="s">
        <v>2833</v>
      </c>
      <c r="Q432" s="168" t="s">
        <v>2834</v>
      </c>
      <c r="R432" s="168" t="s">
        <v>1259</v>
      </c>
      <c r="S432" s="168" t="s">
        <v>21</v>
      </c>
      <c r="T432" s="168" t="s">
        <v>1259</v>
      </c>
      <c r="U432" s="168" t="s">
        <v>1259</v>
      </c>
      <c r="V432" s="168" t="s">
        <v>2834</v>
      </c>
      <c r="W432" s="168" t="s">
        <v>1259</v>
      </c>
      <c r="X432" s="168" t="s">
        <v>21</v>
      </c>
      <c r="Y432" s="168" t="s">
        <v>1259</v>
      </c>
      <c r="Z432" s="168" t="s">
        <v>21</v>
      </c>
      <c r="AA432" s="168" t="s">
        <v>1259</v>
      </c>
      <c r="AB432" s="168" t="s">
        <v>1259</v>
      </c>
      <c r="AC432" s="168" t="s">
        <v>7036</v>
      </c>
      <c r="AD432" s="169">
        <v>16062.21436982162</v>
      </c>
      <c r="AE432" s="168" t="s">
        <v>1259</v>
      </c>
      <c r="AF432" s="169">
        <v>4392.4765501004731</v>
      </c>
      <c r="AG432" s="169">
        <v>13875.752929221329</v>
      </c>
      <c r="AH432" s="169">
        <v>10840.37557860314</v>
      </c>
      <c r="AI432" s="168" t="s">
        <v>21</v>
      </c>
      <c r="AJ432"/>
      <c r="AK432"/>
    </row>
    <row r="433" spans="1:37" hidden="1" x14ac:dyDescent="0.25">
      <c r="A433" s="179" t="b">
        <f>IF(E433&lt;&gt;1,"",NOT(ISNA(VLOOKUP(P433,Mapping!$P:$P,1,FALSE))))</f>
        <v>0</v>
      </c>
      <c r="B433" s="180" t="str">
        <f t="shared" si="6"/>
        <v/>
      </c>
      <c r="E433" s="167">
        <v>1</v>
      </c>
      <c r="F433" s="170" t="s">
        <v>402</v>
      </c>
      <c r="G433" s="169">
        <v>1583.3635548874499</v>
      </c>
      <c r="H433" s="168" t="s">
        <v>6</v>
      </c>
      <c r="I433" s="168" t="s">
        <v>402</v>
      </c>
      <c r="J433" s="169">
        <v>132.84209279491179</v>
      </c>
      <c r="K433" s="169">
        <v>-23.739331533582479</v>
      </c>
      <c r="L433" s="168" t="s">
        <v>5</v>
      </c>
      <c r="M433" s="168" t="s">
        <v>21</v>
      </c>
      <c r="N433" s="168" t="s">
        <v>2829</v>
      </c>
      <c r="O433" s="168" t="s">
        <v>21</v>
      </c>
      <c r="P433" s="168" t="s">
        <v>2833</v>
      </c>
      <c r="Q433" s="168" t="s">
        <v>2834</v>
      </c>
      <c r="R433" s="168" t="s">
        <v>1259</v>
      </c>
      <c r="S433" s="168" t="s">
        <v>21</v>
      </c>
      <c r="T433" s="168" t="s">
        <v>1259</v>
      </c>
      <c r="U433" s="168" t="s">
        <v>1259</v>
      </c>
      <c r="V433" s="168" t="s">
        <v>2834</v>
      </c>
      <c r="W433" s="168" t="s">
        <v>1259</v>
      </c>
      <c r="X433" s="168" t="s">
        <v>21</v>
      </c>
      <c r="Y433" s="168" t="s">
        <v>1259</v>
      </c>
      <c r="Z433" s="168" t="s">
        <v>21</v>
      </c>
      <c r="AA433" s="168" t="s">
        <v>1259</v>
      </c>
      <c r="AB433" s="168" t="s">
        <v>1259</v>
      </c>
      <c r="AC433" s="168" t="s">
        <v>2957</v>
      </c>
      <c r="AD433" s="169">
        <v>201.5875570184381</v>
      </c>
      <c r="AE433" s="168" t="s">
        <v>1259</v>
      </c>
      <c r="AF433" s="169">
        <v>55.127431162865378</v>
      </c>
      <c r="AG433" s="169">
        <v>174.14654482812921</v>
      </c>
      <c r="AH433" s="169">
        <v>136.05128033646179</v>
      </c>
      <c r="AI433" s="168" t="s">
        <v>21</v>
      </c>
      <c r="AJ433"/>
      <c r="AK433"/>
    </row>
    <row r="434" spans="1:37" hidden="1" x14ac:dyDescent="0.25">
      <c r="A434" s="179" t="b">
        <f>IF(E434&lt;&gt;1,"",NOT(ISNA(VLOOKUP(P434,Mapping!$P:$P,1,FALSE))))</f>
        <v>0</v>
      </c>
      <c r="B434" s="180" t="str">
        <f t="shared" si="6"/>
        <v/>
      </c>
      <c r="E434" s="167">
        <v>1</v>
      </c>
      <c r="F434" s="170" t="s">
        <v>402</v>
      </c>
      <c r="G434" s="169">
        <v>15279.88166390317</v>
      </c>
      <c r="H434" s="168" t="s">
        <v>6</v>
      </c>
      <c r="I434" s="168" t="s">
        <v>402</v>
      </c>
      <c r="J434" s="169">
        <v>1281.9617147470481</v>
      </c>
      <c r="K434" s="169">
        <v>-229.09089671391931</v>
      </c>
      <c r="L434" s="168" t="s">
        <v>5</v>
      </c>
      <c r="M434" s="168" t="s">
        <v>21</v>
      </c>
      <c r="N434" s="168" t="s">
        <v>2829</v>
      </c>
      <c r="O434" s="168" t="s">
        <v>21</v>
      </c>
      <c r="P434" s="168" t="s">
        <v>2833</v>
      </c>
      <c r="Q434" s="168" t="s">
        <v>2834</v>
      </c>
      <c r="R434" s="168" t="s">
        <v>1259</v>
      </c>
      <c r="S434" s="168" t="s">
        <v>21</v>
      </c>
      <c r="T434" s="168" t="s">
        <v>1259</v>
      </c>
      <c r="U434" s="168" t="s">
        <v>1259</v>
      </c>
      <c r="V434" s="168" t="s">
        <v>2834</v>
      </c>
      <c r="W434" s="168" t="s">
        <v>1259</v>
      </c>
      <c r="X434" s="168" t="s">
        <v>21</v>
      </c>
      <c r="Y434" s="168" t="s">
        <v>1259</v>
      </c>
      <c r="Z434" s="168" t="s">
        <v>21</v>
      </c>
      <c r="AA434" s="168" t="s">
        <v>1259</v>
      </c>
      <c r="AB434" s="168" t="s">
        <v>1259</v>
      </c>
      <c r="AC434" s="168" t="s">
        <v>2965</v>
      </c>
      <c r="AD434" s="169">
        <v>1945.373825644248</v>
      </c>
      <c r="AE434" s="168" t="s">
        <v>1259</v>
      </c>
      <c r="AF434" s="169">
        <v>531.99445067650777</v>
      </c>
      <c r="AG434" s="169">
        <v>1680.560720838725</v>
      </c>
      <c r="AH434" s="169">
        <v>1312.931232594538</v>
      </c>
      <c r="AI434" s="168" t="s">
        <v>21</v>
      </c>
      <c r="AJ434"/>
      <c r="AK434"/>
    </row>
    <row r="435" spans="1:37" hidden="1" x14ac:dyDescent="0.25">
      <c r="A435" s="179" t="b">
        <f>IF(E435&lt;&gt;1,"",NOT(ISNA(VLOOKUP(P435,Mapping!$P:$P,1,FALSE))))</f>
        <v>0</v>
      </c>
      <c r="B435" s="180" t="str">
        <f t="shared" si="6"/>
        <v/>
      </c>
      <c r="E435" s="167">
        <v>1</v>
      </c>
      <c r="F435" s="170" t="s">
        <v>402</v>
      </c>
      <c r="G435" s="169">
        <v>2631.3336465489551</v>
      </c>
      <c r="H435" s="168" t="s">
        <v>6</v>
      </c>
      <c r="I435" s="168" t="s">
        <v>402</v>
      </c>
      <c r="J435" s="169">
        <v>220.76538731124029</v>
      </c>
      <c r="K435" s="169">
        <v>-39.451521805007317</v>
      </c>
      <c r="L435" s="168" t="s">
        <v>5</v>
      </c>
      <c r="M435" s="168" t="s">
        <v>21</v>
      </c>
      <c r="N435" s="168" t="s">
        <v>2829</v>
      </c>
      <c r="O435" s="168" t="s">
        <v>21</v>
      </c>
      <c r="P435" s="168" t="s">
        <v>2833</v>
      </c>
      <c r="Q435" s="168" t="s">
        <v>2834</v>
      </c>
      <c r="R435" s="168" t="s">
        <v>1259</v>
      </c>
      <c r="S435" s="168" t="s">
        <v>21</v>
      </c>
      <c r="T435" s="168" t="s">
        <v>1259</v>
      </c>
      <c r="U435" s="168" t="s">
        <v>1259</v>
      </c>
      <c r="V435" s="168" t="s">
        <v>2834</v>
      </c>
      <c r="W435" s="168" t="s">
        <v>1259</v>
      </c>
      <c r="X435" s="168" t="s">
        <v>21</v>
      </c>
      <c r="Y435" s="168" t="s">
        <v>1259</v>
      </c>
      <c r="Z435" s="168" t="s">
        <v>21</v>
      </c>
      <c r="AA435" s="168" t="s">
        <v>1259</v>
      </c>
      <c r="AB435" s="168" t="s">
        <v>1259</v>
      </c>
      <c r="AC435" s="168" t="s">
        <v>2975</v>
      </c>
      <c r="AD435" s="169">
        <v>335.0109454464025</v>
      </c>
      <c r="AE435" s="168" t="s">
        <v>1259</v>
      </c>
      <c r="AF435" s="169">
        <v>91.614249942093011</v>
      </c>
      <c r="AG435" s="169">
        <v>289.40773672732121</v>
      </c>
      <c r="AH435" s="169">
        <v>226.09861803396319</v>
      </c>
      <c r="AI435" s="168" t="s">
        <v>21</v>
      </c>
      <c r="AJ435"/>
      <c r="AK435"/>
    </row>
    <row r="436" spans="1:37" hidden="1" x14ac:dyDescent="0.25">
      <c r="A436" s="179" t="b">
        <f>IF(E436&lt;&gt;1,"",NOT(ISNA(VLOOKUP(P436,Mapping!$P:$P,1,FALSE))))</f>
        <v>0</v>
      </c>
      <c r="B436" s="180" t="str">
        <f t="shared" si="6"/>
        <v/>
      </c>
      <c r="E436" s="167">
        <v>1</v>
      </c>
      <c r="F436" s="170" t="s">
        <v>402</v>
      </c>
      <c r="G436" s="169">
        <v>2408.1416265453531</v>
      </c>
      <c r="H436" s="168" t="s">
        <v>6</v>
      </c>
      <c r="I436" s="168" t="s">
        <v>402</v>
      </c>
      <c r="J436" s="169">
        <v>202.0398741838965</v>
      </c>
      <c r="K436" s="169">
        <v>-36.105209240113098</v>
      </c>
      <c r="L436" s="168" t="s">
        <v>5</v>
      </c>
      <c r="M436" s="168" t="s">
        <v>21</v>
      </c>
      <c r="N436" s="168" t="s">
        <v>2829</v>
      </c>
      <c r="O436" s="168" t="s">
        <v>21</v>
      </c>
      <c r="P436" s="168" t="s">
        <v>2833</v>
      </c>
      <c r="Q436" s="168" t="s">
        <v>2834</v>
      </c>
      <c r="R436" s="168" t="s">
        <v>1259</v>
      </c>
      <c r="S436" s="168" t="s">
        <v>21</v>
      </c>
      <c r="T436" s="168" t="s">
        <v>1259</v>
      </c>
      <c r="U436" s="168" t="s">
        <v>1259</v>
      </c>
      <c r="V436" s="168" t="s">
        <v>2834</v>
      </c>
      <c r="W436" s="168" t="s">
        <v>1259</v>
      </c>
      <c r="X436" s="168" t="s">
        <v>21</v>
      </c>
      <c r="Y436" s="168" t="s">
        <v>1259</v>
      </c>
      <c r="Z436" s="168" t="s">
        <v>21</v>
      </c>
      <c r="AA436" s="168" t="s">
        <v>1259</v>
      </c>
      <c r="AB436" s="168" t="s">
        <v>1259</v>
      </c>
      <c r="AC436" s="168" t="s">
        <v>2980</v>
      </c>
      <c r="AD436" s="169">
        <v>306.59502421362299</v>
      </c>
      <c r="AE436" s="168" t="s">
        <v>1259</v>
      </c>
      <c r="AF436" s="169">
        <v>83.843449180088555</v>
      </c>
      <c r="AG436" s="169">
        <v>264.85991952080389</v>
      </c>
      <c r="AH436" s="169">
        <v>206.92073561483079</v>
      </c>
      <c r="AI436" s="168" t="s">
        <v>21</v>
      </c>
      <c r="AJ436"/>
      <c r="AK436"/>
    </row>
    <row r="437" spans="1:37" hidden="1" x14ac:dyDescent="0.25">
      <c r="A437" s="179" t="b">
        <f>IF(E437&lt;&gt;1,"",NOT(ISNA(VLOOKUP(P437,Mapping!$P:$P,1,FALSE))))</f>
        <v>0</v>
      </c>
      <c r="B437" s="180" t="str">
        <f t="shared" si="6"/>
        <v/>
      </c>
      <c r="E437" s="167">
        <v>1</v>
      </c>
      <c r="F437" s="170" t="s">
        <v>402</v>
      </c>
      <c r="G437" s="169">
        <v>8466.4866141173352</v>
      </c>
      <c r="H437" s="168" t="s">
        <v>6</v>
      </c>
      <c r="I437" s="168" t="s">
        <v>402</v>
      </c>
      <c r="J437" s="169">
        <v>710.32694731905804</v>
      </c>
      <c r="K437" s="169">
        <v>-126.9378293044369</v>
      </c>
      <c r="L437" s="168" t="s">
        <v>5</v>
      </c>
      <c r="M437" s="168" t="s">
        <v>21</v>
      </c>
      <c r="N437" s="168" t="s">
        <v>2829</v>
      </c>
      <c r="O437" s="168" t="s">
        <v>21</v>
      </c>
      <c r="P437" s="168" t="s">
        <v>2833</v>
      </c>
      <c r="Q437" s="168" t="s">
        <v>2834</v>
      </c>
      <c r="R437" s="168" t="s">
        <v>1259</v>
      </c>
      <c r="S437" s="168" t="s">
        <v>21</v>
      </c>
      <c r="T437" s="168" t="s">
        <v>1259</v>
      </c>
      <c r="U437" s="168" t="s">
        <v>1259</v>
      </c>
      <c r="V437" s="168" t="s">
        <v>2834</v>
      </c>
      <c r="W437" s="168" t="s">
        <v>1259</v>
      </c>
      <c r="X437" s="168" t="s">
        <v>21</v>
      </c>
      <c r="Y437" s="168" t="s">
        <v>1259</v>
      </c>
      <c r="Z437" s="168" t="s">
        <v>21</v>
      </c>
      <c r="AA437" s="168" t="s">
        <v>1259</v>
      </c>
      <c r="AB437" s="168" t="s">
        <v>1259</v>
      </c>
      <c r="AC437" s="168" t="s">
        <v>2956</v>
      </c>
      <c r="AD437" s="169">
        <v>1077.9194378959519</v>
      </c>
      <c r="AE437" s="168" t="s">
        <v>1259</v>
      </c>
      <c r="AF437" s="169">
        <v>294.77478913189412</v>
      </c>
      <c r="AG437" s="169">
        <v>931.1881570919104</v>
      </c>
      <c r="AH437" s="169">
        <v>727.48696295719492</v>
      </c>
      <c r="AI437" s="168" t="s">
        <v>21</v>
      </c>
      <c r="AJ437"/>
      <c r="AK437"/>
    </row>
    <row r="438" spans="1:37" hidden="1" x14ac:dyDescent="0.25">
      <c r="A438" s="179" t="b">
        <f>IF(E438&lt;&gt;1,"",NOT(ISNA(VLOOKUP(P438,Mapping!$P:$P,1,FALSE))))</f>
        <v>0</v>
      </c>
      <c r="B438" s="180" t="str">
        <f t="shared" si="6"/>
        <v/>
      </c>
      <c r="E438" s="167">
        <v>1</v>
      </c>
      <c r="F438" s="170" t="s">
        <v>402</v>
      </c>
      <c r="G438" s="169">
        <v>37087.101224233811</v>
      </c>
      <c r="H438" s="168" t="s">
        <v>6</v>
      </c>
      <c r="I438" s="168" t="s">
        <v>402</v>
      </c>
      <c r="J438" s="169">
        <v>3111.5583828593062</v>
      </c>
      <c r="K438" s="169">
        <v>-556.04601284649436</v>
      </c>
      <c r="L438" s="168" t="s">
        <v>5</v>
      </c>
      <c r="M438" s="168" t="s">
        <v>21</v>
      </c>
      <c r="N438" s="168" t="s">
        <v>2829</v>
      </c>
      <c r="O438" s="168" t="s">
        <v>21</v>
      </c>
      <c r="P438" s="168" t="s">
        <v>2833</v>
      </c>
      <c r="Q438" s="168" t="s">
        <v>2834</v>
      </c>
      <c r="R438" s="168" t="s">
        <v>1259</v>
      </c>
      <c r="S438" s="168" t="s">
        <v>21</v>
      </c>
      <c r="T438" s="168" t="s">
        <v>1259</v>
      </c>
      <c r="U438" s="168" t="s">
        <v>1259</v>
      </c>
      <c r="V438" s="168" t="s">
        <v>2834</v>
      </c>
      <c r="W438" s="168" t="s">
        <v>1259</v>
      </c>
      <c r="X438" s="168" t="s">
        <v>21</v>
      </c>
      <c r="Y438" s="168" t="s">
        <v>1259</v>
      </c>
      <c r="Z438" s="168" t="s">
        <v>21</v>
      </c>
      <c r="AA438" s="168" t="s">
        <v>1259</v>
      </c>
      <c r="AB438" s="168" t="s">
        <v>1259</v>
      </c>
      <c r="AC438" s="168" t="s">
        <v>7695</v>
      </c>
      <c r="AD438" s="169">
        <v>4721.7823787918578</v>
      </c>
      <c r="AE438" s="168" t="s">
        <v>1259</v>
      </c>
      <c r="AF438" s="169">
        <v>1291.249008137303</v>
      </c>
      <c r="AG438" s="169">
        <v>4079.0319544461672</v>
      </c>
      <c r="AH438" s="169">
        <v>3186.7271353758192</v>
      </c>
      <c r="AI438" s="168" t="s">
        <v>21</v>
      </c>
      <c r="AJ438"/>
      <c r="AK438"/>
    </row>
    <row r="439" spans="1:37" hidden="1" x14ac:dyDescent="0.25">
      <c r="A439" s="179" t="b">
        <f>IF(E439&lt;&gt;1,"",NOT(ISNA(VLOOKUP(P439,Mapping!$P:$P,1,FALSE))))</f>
        <v>0</v>
      </c>
      <c r="B439" s="180" t="str">
        <f t="shared" si="6"/>
        <v/>
      </c>
      <c r="E439" s="167">
        <v>1</v>
      </c>
      <c r="F439" s="170" t="s">
        <v>402</v>
      </c>
      <c r="G439" s="169">
        <v>37411.557803329888</v>
      </c>
      <c r="H439" s="168" t="s">
        <v>6</v>
      </c>
      <c r="I439" s="168" t="s">
        <v>402</v>
      </c>
      <c r="J439" s="169">
        <v>3138.7798575832571</v>
      </c>
      <c r="K439" s="169">
        <v>-560.91058249989999</v>
      </c>
      <c r="L439" s="168" t="s">
        <v>5</v>
      </c>
      <c r="M439" s="168" t="s">
        <v>21</v>
      </c>
      <c r="N439" s="168" t="s">
        <v>2829</v>
      </c>
      <c r="O439" s="168" t="s">
        <v>21</v>
      </c>
      <c r="P439" s="168" t="s">
        <v>2833</v>
      </c>
      <c r="Q439" s="168" t="s">
        <v>2834</v>
      </c>
      <c r="R439" s="168" t="s">
        <v>1259</v>
      </c>
      <c r="S439" s="168" t="s">
        <v>21</v>
      </c>
      <c r="T439" s="168" t="s">
        <v>1259</v>
      </c>
      <c r="U439" s="168" t="s">
        <v>1259</v>
      </c>
      <c r="V439" s="168" t="s">
        <v>2834</v>
      </c>
      <c r="W439" s="168" t="s">
        <v>1259</v>
      </c>
      <c r="X439" s="168" t="s">
        <v>21</v>
      </c>
      <c r="Y439" s="168" t="s">
        <v>1259</v>
      </c>
      <c r="Z439" s="168" t="s">
        <v>21</v>
      </c>
      <c r="AA439" s="168" t="s">
        <v>1259</v>
      </c>
      <c r="AB439" s="168" t="s">
        <v>1259</v>
      </c>
      <c r="AC439" s="168" t="s">
        <v>2991</v>
      </c>
      <c r="AD439" s="169">
        <v>4763.0909013586788</v>
      </c>
      <c r="AE439" s="168" t="s">
        <v>1259</v>
      </c>
      <c r="AF439" s="169">
        <v>1302.545502662673</v>
      </c>
      <c r="AG439" s="169">
        <v>4114.7173736424957</v>
      </c>
      <c r="AH439" s="169">
        <v>3214.6062240812321</v>
      </c>
      <c r="AI439" s="168" t="s">
        <v>21</v>
      </c>
      <c r="AJ439"/>
      <c r="AK439"/>
    </row>
    <row r="440" spans="1:37" hidden="1" x14ac:dyDescent="0.25">
      <c r="A440" s="179" t="b">
        <f>IF(E440&lt;&gt;1,"",NOT(ISNA(VLOOKUP(P440,Mapping!$P:$P,1,FALSE))))</f>
        <v>0</v>
      </c>
      <c r="B440" s="180" t="str">
        <f t="shared" si="6"/>
        <v/>
      </c>
      <c r="E440" s="167">
        <v>1</v>
      </c>
      <c r="F440" s="170" t="s">
        <v>402</v>
      </c>
      <c r="G440" s="169">
        <v>10632.942106522351</v>
      </c>
      <c r="H440" s="168" t="s">
        <v>6</v>
      </c>
      <c r="I440" s="168" t="s">
        <v>402</v>
      </c>
      <c r="J440" s="169">
        <v>892.08967683860192</v>
      </c>
      <c r="K440" s="169">
        <v>-159.41944417311379</v>
      </c>
      <c r="L440" s="168" t="s">
        <v>5</v>
      </c>
      <c r="M440" s="168" t="s">
        <v>21</v>
      </c>
      <c r="N440" s="168" t="s">
        <v>2829</v>
      </c>
      <c r="O440" s="168" t="s">
        <v>21</v>
      </c>
      <c r="P440" s="168" t="s">
        <v>2833</v>
      </c>
      <c r="Q440" s="168" t="s">
        <v>2834</v>
      </c>
      <c r="R440" s="168" t="s">
        <v>1259</v>
      </c>
      <c r="S440" s="168" t="s">
        <v>21</v>
      </c>
      <c r="T440" s="168" t="s">
        <v>1259</v>
      </c>
      <c r="U440" s="168" t="s">
        <v>1259</v>
      </c>
      <c r="V440" s="168" t="s">
        <v>2834</v>
      </c>
      <c r="W440" s="168" t="s">
        <v>1259</v>
      </c>
      <c r="X440" s="168" t="s">
        <v>21</v>
      </c>
      <c r="Y440" s="168" t="s">
        <v>1259</v>
      </c>
      <c r="Z440" s="168" t="s">
        <v>21</v>
      </c>
      <c r="AA440" s="168" t="s">
        <v>1259</v>
      </c>
      <c r="AB440" s="168" t="s">
        <v>1259</v>
      </c>
      <c r="AC440" s="168" t="s">
        <v>2989</v>
      </c>
      <c r="AD440" s="169">
        <v>1353.7439437430339</v>
      </c>
      <c r="AE440" s="168" t="s">
        <v>1259</v>
      </c>
      <c r="AF440" s="169">
        <v>370.20353425888419</v>
      </c>
      <c r="AG440" s="169">
        <v>1169.466180709218</v>
      </c>
      <c r="AH440" s="169">
        <v>913.64070043829634</v>
      </c>
      <c r="AI440" s="168" t="s">
        <v>21</v>
      </c>
      <c r="AJ440"/>
      <c r="AK440"/>
    </row>
    <row r="441" spans="1:37" hidden="1" x14ac:dyDescent="0.25">
      <c r="A441" s="179" t="b">
        <f>IF(E441&lt;&gt;1,"",NOT(ISNA(VLOOKUP(P441,Mapping!$P:$P,1,FALSE))))</f>
        <v>0</v>
      </c>
      <c r="B441" s="180" t="str">
        <f t="shared" si="6"/>
        <v/>
      </c>
      <c r="E441" s="167">
        <v>1</v>
      </c>
      <c r="F441" s="170" t="s">
        <v>402</v>
      </c>
      <c r="G441" s="169">
        <v>6199.4795887070386</v>
      </c>
      <c r="H441" s="168" t="s">
        <v>6</v>
      </c>
      <c r="I441" s="168" t="s">
        <v>402</v>
      </c>
      <c r="J441" s="169">
        <v>520.12807814167593</v>
      </c>
      <c r="K441" s="169">
        <v>-92.948647730151407</v>
      </c>
      <c r="L441" s="168" t="s">
        <v>5</v>
      </c>
      <c r="M441" s="168" t="s">
        <v>21</v>
      </c>
      <c r="N441" s="168" t="s">
        <v>2829</v>
      </c>
      <c r="O441" s="168" t="s">
        <v>21</v>
      </c>
      <c r="P441" s="168" t="s">
        <v>2833</v>
      </c>
      <c r="Q441" s="168" t="s">
        <v>2834</v>
      </c>
      <c r="R441" s="168" t="s">
        <v>1259</v>
      </c>
      <c r="S441" s="168" t="s">
        <v>21</v>
      </c>
      <c r="T441" s="168" t="s">
        <v>1259</v>
      </c>
      <c r="U441" s="168" t="s">
        <v>1259</v>
      </c>
      <c r="V441" s="168" t="s">
        <v>2834</v>
      </c>
      <c r="W441" s="168" t="s">
        <v>1259</v>
      </c>
      <c r="X441" s="168" t="s">
        <v>21</v>
      </c>
      <c r="Y441" s="168" t="s">
        <v>1259</v>
      </c>
      <c r="Z441" s="168" t="s">
        <v>21</v>
      </c>
      <c r="AA441" s="168" t="s">
        <v>1259</v>
      </c>
      <c r="AB441" s="168" t="s">
        <v>1259</v>
      </c>
      <c r="AC441" s="168" t="s">
        <v>2974</v>
      </c>
      <c r="AD441" s="169">
        <v>789.29311036337242</v>
      </c>
      <c r="AE441" s="168" t="s">
        <v>1259</v>
      </c>
      <c r="AF441" s="169">
        <v>215.84517542866519</v>
      </c>
      <c r="AG441" s="169">
        <v>681.85095379600534</v>
      </c>
      <c r="AH441" s="169">
        <v>532.69328630171003</v>
      </c>
      <c r="AI441" s="168" t="s">
        <v>21</v>
      </c>
      <c r="AJ441"/>
      <c r="AK441"/>
    </row>
    <row r="442" spans="1:37" hidden="1" x14ac:dyDescent="0.25">
      <c r="A442" s="179" t="b">
        <f>IF(E442&lt;&gt;1,"",NOT(ISNA(VLOOKUP(P442,Mapping!$P:$P,1,FALSE))))</f>
        <v>0</v>
      </c>
      <c r="B442" s="180" t="str">
        <f t="shared" si="6"/>
        <v/>
      </c>
      <c r="E442" s="167">
        <v>1</v>
      </c>
      <c r="F442" s="170" t="s">
        <v>402</v>
      </c>
      <c r="G442" s="169">
        <v>1247.944199700672</v>
      </c>
      <c r="H442" s="168" t="s">
        <v>6</v>
      </c>
      <c r="I442" s="168" t="s">
        <v>402</v>
      </c>
      <c r="J442" s="169">
        <v>104.7008557622718</v>
      </c>
      <c r="K442" s="169">
        <v>-18.710397243045922</v>
      </c>
      <c r="L442" s="168" t="s">
        <v>5</v>
      </c>
      <c r="M442" s="168" t="s">
        <v>21</v>
      </c>
      <c r="N442" s="168" t="s">
        <v>2829</v>
      </c>
      <c r="O442" s="168" t="s">
        <v>21</v>
      </c>
      <c r="P442" s="168" t="s">
        <v>2833</v>
      </c>
      <c r="Q442" s="168" t="s">
        <v>2834</v>
      </c>
      <c r="R442" s="168" t="s">
        <v>1259</v>
      </c>
      <c r="S442" s="168" t="s">
        <v>21</v>
      </c>
      <c r="T442" s="168" t="s">
        <v>1259</v>
      </c>
      <c r="U442" s="168" t="s">
        <v>1259</v>
      </c>
      <c r="V442" s="168" t="s">
        <v>2834</v>
      </c>
      <c r="W442" s="168" t="s">
        <v>1259</v>
      </c>
      <c r="X442" s="168" t="s">
        <v>21</v>
      </c>
      <c r="Y442" s="168" t="s">
        <v>1259</v>
      </c>
      <c r="Z442" s="168" t="s">
        <v>21</v>
      </c>
      <c r="AA442" s="168" t="s">
        <v>1259</v>
      </c>
      <c r="AB442" s="168" t="s">
        <v>1259</v>
      </c>
      <c r="AC442" s="168" t="s">
        <v>2973</v>
      </c>
      <c r="AD442" s="169">
        <v>158.88329735546469</v>
      </c>
      <c r="AE442" s="168" t="s">
        <v>1259</v>
      </c>
      <c r="AF442" s="169">
        <v>43.449249385423848</v>
      </c>
      <c r="AG442" s="169">
        <v>137.255382596971</v>
      </c>
      <c r="AH442" s="169">
        <v>107.2302097857787</v>
      </c>
      <c r="AI442" s="168" t="s">
        <v>21</v>
      </c>
      <c r="AJ442"/>
      <c r="AK442"/>
    </row>
    <row r="443" spans="1:37" hidden="1" x14ac:dyDescent="0.25">
      <c r="A443" s="179" t="b">
        <f>IF(E443&lt;&gt;1,"",NOT(ISNA(VLOOKUP(P443,Mapping!$P:$P,1,FALSE))))</f>
        <v>0</v>
      </c>
      <c r="B443" s="180" t="str">
        <f t="shared" si="6"/>
        <v/>
      </c>
      <c r="E443" s="167">
        <v>1</v>
      </c>
      <c r="F443" s="170" t="s">
        <v>402</v>
      </c>
      <c r="G443" s="169">
        <v>98793.463204321844</v>
      </c>
      <c r="H443" s="168" t="s">
        <v>6</v>
      </c>
      <c r="I443" s="168" t="s">
        <v>402</v>
      </c>
      <c r="J443" s="169">
        <v>8288.6399437507007</v>
      </c>
      <c r="K443" s="169">
        <v>-1481.208007547506</v>
      </c>
      <c r="L443" s="168" t="s">
        <v>5</v>
      </c>
      <c r="M443" s="168" t="s">
        <v>21</v>
      </c>
      <c r="N443" s="168" t="s">
        <v>2829</v>
      </c>
      <c r="O443" s="168" t="s">
        <v>21</v>
      </c>
      <c r="P443" s="168" t="s">
        <v>2833</v>
      </c>
      <c r="Q443" s="168" t="s">
        <v>2834</v>
      </c>
      <c r="R443" s="168" t="s">
        <v>1259</v>
      </c>
      <c r="S443" s="168" t="s">
        <v>21</v>
      </c>
      <c r="T443" s="168" t="s">
        <v>1259</v>
      </c>
      <c r="U443" s="168" t="s">
        <v>1259</v>
      </c>
      <c r="V443" s="168" t="s">
        <v>2834</v>
      </c>
      <c r="W443" s="168" t="s">
        <v>1259</v>
      </c>
      <c r="X443" s="168" t="s">
        <v>21</v>
      </c>
      <c r="Y443" s="168" t="s">
        <v>1259</v>
      </c>
      <c r="Z443" s="168" t="s">
        <v>21</v>
      </c>
      <c r="AA443" s="168" t="s">
        <v>1259</v>
      </c>
      <c r="AB443" s="168" t="s">
        <v>1259</v>
      </c>
      <c r="AC443" s="168" t="s">
        <v>2990</v>
      </c>
      <c r="AD443" s="169">
        <v>12577.991223352279</v>
      </c>
      <c r="AE443" s="168" t="s">
        <v>1259</v>
      </c>
      <c r="AF443" s="169">
        <v>3439.65845703987</v>
      </c>
      <c r="AG443" s="169">
        <v>10865.81803372411</v>
      </c>
      <c r="AH443" s="169">
        <v>8488.8761752360297</v>
      </c>
      <c r="AI443" s="168" t="s">
        <v>21</v>
      </c>
      <c r="AJ443"/>
      <c r="AK443"/>
    </row>
    <row r="444" spans="1:37" hidden="1" x14ac:dyDescent="0.25">
      <c r="A444" s="179" t="b">
        <f>IF(E444&lt;&gt;1,"",NOT(ISNA(VLOOKUP(P444,Mapping!$P:$P,1,FALSE))))</f>
        <v>0</v>
      </c>
      <c r="B444" s="180" t="str">
        <f t="shared" si="6"/>
        <v/>
      </c>
      <c r="E444" s="167">
        <v>1</v>
      </c>
      <c r="F444" s="170" t="s">
        <v>402</v>
      </c>
      <c r="G444" s="169">
        <v>1148.8038641596379</v>
      </c>
      <c r="H444" s="168" t="s">
        <v>6</v>
      </c>
      <c r="I444" s="168" t="s">
        <v>402</v>
      </c>
      <c r="J444" s="169">
        <v>96.383113691596634</v>
      </c>
      <c r="K444" s="169">
        <v>-17.223988586932489</v>
      </c>
      <c r="L444" s="168" t="s">
        <v>5</v>
      </c>
      <c r="M444" s="168" t="s">
        <v>21</v>
      </c>
      <c r="N444" s="168" t="s">
        <v>2829</v>
      </c>
      <c r="O444" s="168" t="s">
        <v>21</v>
      </c>
      <c r="P444" s="168" t="s">
        <v>2833</v>
      </c>
      <c r="Q444" s="168" t="s">
        <v>2834</v>
      </c>
      <c r="R444" s="168" t="s">
        <v>1259</v>
      </c>
      <c r="S444" s="168" t="s">
        <v>21</v>
      </c>
      <c r="T444" s="168" t="s">
        <v>1259</v>
      </c>
      <c r="U444" s="168" t="s">
        <v>1259</v>
      </c>
      <c r="V444" s="168" t="s">
        <v>2834</v>
      </c>
      <c r="W444" s="168" t="s">
        <v>1259</v>
      </c>
      <c r="X444" s="168" t="s">
        <v>21</v>
      </c>
      <c r="Y444" s="168" t="s">
        <v>1259</v>
      </c>
      <c r="Z444" s="168" t="s">
        <v>21</v>
      </c>
      <c r="AA444" s="168" t="s">
        <v>1259</v>
      </c>
      <c r="AB444" s="168" t="s">
        <v>1259</v>
      </c>
      <c r="AC444" s="168" t="s">
        <v>2970</v>
      </c>
      <c r="AD444" s="169">
        <v>146.261143724345</v>
      </c>
      <c r="AE444" s="168" t="s">
        <v>1259</v>
      </c>
      <c r="AF444" s="169">
        <v>39.997513992038421</v>
      </c>
      <c r="AG444" s="169">
        <v>126.3514137426419</v>
      </c>
      <c r="AH444" s="169">
        <v>98.711528437007246</v>
      </c>
      <c r="AI444" s="168" t="s">
        <v>21</v>
      </c>
      <c r="AJ444"/>
      <c r="AK444"/>
    </row>
    <row r="445" spans="1:37" hidden="1" x14ac:dyDescent="0.25">
      <c r="A445" s="179" t="b">
        <f>IF(E445&lt;&gt;1,"",NOT(ISNA(VLOOKUP(P445,Mapping!$P:$P,1,FALSE))))</f>
        <v>0</v>
      </c>
      <c r="B445" s="180" t="str">
        <f t="shared" si="6"/>
        <v/>
      </c>
      <c r="E445" s="167">
        <v>1</v>
      </c>
      <c r="F445" s="170" t="s">
        <v>402</v>
      </c>
      <c r="G445" s="169">
        <v>1441.664474766694</v>
      </c>
      <c r="H445" s="168" t="s">
        <v>6</v>
      </c>
      <c r="I445" s="168" t="s">
        <v>402</v>
      </c>
      <c r="J445" s="169">
        <v>120.9537287535321</v>
      </c>
      <c r="K445" s="169">
        <v>-21.614840647956779</v>
      </c>
      <c r="L445" s="168" t="s">
        <v>5</v>
      </c>
      <c r="M445" s="168" t="s">
        <v>21</v>
      </c>
      <c r="N445" s="168" t="s">
        <v>2829</v>
      </c>
      <c r="O445" s="168" t="s">
        <v>21</v>
      </c>
      <c r="P445" s="168" t="s">
        <v>2833</v>
      </c>
      <c r="Q445" s="168" t="s">
        <v>2834</v>
      </c>
      <c r="R445" s="168" t="s">
        <v>1259</v>
      </c>
      <c r="S445" s="168" t="s">
        <v>21</v>
      </c>
      <c r="T445" s="168" t="s">
        <v>1259</v>
      </c>
      <c r="U445" s="168" t="s">
        <v>1259</v>
      </c>
      <c r="V445" s="168" t="s">
        <v>2834</v>
      </c>
      <c r="W445" s="168" t="s">
        <v>1259</v>
      </c>
      <c r="X445" s="168" t="s">
        <v>21</v>
      </c>
      <c r="Y445" s="168" t="s">
        <v>1259</v>
      </c>
      <c r="Z445" s="168" t="s">
        <v>21</v>
      </c>
      <c r="AA445" s="168" t="s">
        <v>1259</v>
      </c>
      <c r="AB445" s="168" t="s">
        <v>1259</v>
      </c>
      <c r="AC445" s="168" t="s">
        <v>2981</v>
      </c>
      <c r="AD445" s="169">
        <v>183.5469931156434</v>
      </c>
      <c r="AE445" s="168" t="s">
        <v>1259</v>
      </c>
      <c r="AF445" s="169">
        <v>50.193942412864772</v>
      </c>
      <c r="AG445" s="169">
        <v>158.56174427352241</v>
      </c>
      <c r="AH445" s="169">
        <v>123.8757182468707</v>
      </c>
      <c r="AI445" s="168" t="s">
        <v>21</v>
      </c>
      <c r="AJ445"/>
      <c r="AK445"/>
    </row>
    <row r="446" spans="1:37" hidden="1" x14ac:dyDescent="0.25">
      <c r="A446" s="179" t="b">
        <f>IF(E446&lt;&gt;1,"",NOT(ISNA(VLOOKUP(P446,Mapping!$P:$P,1,FALSE))))</f>
        <v>0</v>
      </c>
      <c r="B446" s="180" t="str">
        <f t="shared" si="6"/>
        <v/>
      </c>
      <c r="E446" s="167">
        <v>1</v>
      </c>
      <c r="F446" s="170" t="s">
        <v>402</v>
      </c>
      <c r="G446" s="169">
        <v>7899.1852334892119</v>
      </c>
      <c r="H446" s="168" t="s">
        <v>6</v>
      </c>
      <c r="I446" s="168" t="s">
        <v>402</v>
      </c>
      <c r="J446" s="169">
        <v>662.73111728023889</v>
      </c>
      <c r="K446" s="169">
        <v>-118.432293407378</v>
      </c>
      <c r="L446" s="168" t="s">
        <v>5</v>
      </c>
      <c r="M446" s="168" t="s">
        <v>21</v>
      </c>
      <c r="N446" s="168" t="s">
        <v>2829</v>
      </c>
      <c r="O446" s="168" t="s">
        <v>21</v>
      </c>
      <c r="P446" s="168" t="s">
        <v>2833</v>
      </c>
      <c r="Q446" s="168" t="s">
        <v>2834</v>
      </c>
      <c r="R446" s="168" t="s">
        <v>1259</v>
      </c>
      <c r="S446" s="168" t="s">
        <v>21</v>
      </c>
      <c r="T446" s="168" t="s">
        <v>1259</v>
      </c>
      <c r="U446" s="168" t="s">
        <v>1259</v>
      </c>
      <c r="V446" s="168" t="s">
        <v>2834</v>
      </c>
      <c r="W446" s="168" t="s">
        <v>1259</v>
      </c>
      <c r="X446" s="168" t="s">
        <v>21</v>
      </c>
      <c r="Y446" s="168" t="s">
        <v>1259</v>
      </c>
      <c r="Z446" s="168" t="s">
        <v>21</v>
      </c>
      <c r="AA446" s="168" t="s">
        <v>1259</v>
      </c>
      <c r="AB446" s="168" t="s">
        <v>1259</v>
      </c>
      <c r="AC446" s="168" t="s">
        <v>12721</v>
      </c>
      <c r="AD446" s="169">
        <v>1005.6928800337309</v>
      </c>
      <c r="AE446" s="168" t="s">
        <v>1259</v>
      </c>
      <c r="AF446" s="169">
        <v>275.02324962434432</v>
      </c>
      <c r="AG446" s="169">
        <v>868.79340573637637</v>
      </c>
      <c r="AH446" s="169">
        <v>678.74131706124354</v>
      </c>
      <c r="AI446" s="168" t="s">
        <v>21</v>
      </c>
      <c r="AJ446"/>
      <c r="AK446"/>
    </row>
    <row r="447" spans="1:37" hidden="1" x14ac:dyDescent="0.25">
      <c r="A447" s="179" t="b">
        <f>IF(E447&lt;&gt;1,"",NOT(ISNA(VLOOKUP(P447,Mapping!$P:$P,1,FALSE))))</f>
        <v>0</v>
      </c>
      <c r="B447" s="180" t="str">
        <f t="shared" si="6"/>
        <v/>
      </c>
      <c r="E447" s="167">
        <v>1</v>
      </c>
      <c r="F447" s="170" t="s">
        <v>402</v>
      </c>
      <c r="G447" s="169">
        <v>3685.899229517056</v>
      </c>
      <c r="H447" s="168" t="s">
        <v>6</v>
      </c>
      <c r="I447" s="168" t="s">
        <v>402</v>
      </c>
      <c r="J447" s="169">
        <v>309.2420347612491</v>
      </c>
      <c r="K447" s="169">
        <v>-55.262598118283321</v>
      </c>
      <c r="L447" s="168" t="s">
        <v>5</v>
      </c>
      <c r="M447" s="168" t="s">
        <v>21</v>
      </c>
      <c r="N447" s="168" t="s">
        <v>2829</v>
      </c>
      <c r="O447" s="168" t="s">
        <v>21</v>
      </c>
      <c r="P447" s="168" t="s">
        <v>2833</v>
      </c>
      <c r="Q447" s="168" t="s">
        <v>2834</v>
      </c>
      <c r="R447" s="168" t="s">
        <v>1259</v>
      </c>
      <c r="S447" s="168" t="s">
        <v>21</v>
      </c>
      <c r="T447" s="168" t="s">
        <v>1259</v>
      </c>
      <c r="U447" s="168" t="s">
        <v>1259</v>
      </c>
      <c r="V447" s="168" t="s">
        <v>2834</v>
      </c>
      <c r="W447" s="168" t="s">
        <v>1259</v>
      </c>
      <c r="X447" s="168" t="s">
        <v>21</v>
      </c>
      <c r="Y447" s="168" t="s">
        <v>1259</v>
      </c>
      <c r="Z447" s="168" t="s">
        <v>21</v>
      </c>
      <c r="AA447" s="168" t="s">
        <v>1259</v>
      </c>
      <c r="AB447" s="168" t="s">
        <v>1259</v>
      </c>
      <c r="AC447" s="168" t="s">
        <v>7016</v>
      </c>
      <c r="AD447" s="169">
        <v>469.27404562327581</v>
      </c>
      <c r="AE447" s="168" t="s">
        <v>1259</v>
      </c>
      <c r="AF447" s="169">
        <v>128.3307017022403</v>
      </c>
      <c r="AG447" s="169">
        <v>405.39433500519448</v>
      </c>
      <c r="AH447" s="169">
        <v>316.71267651642978</v>
      </c>
      <c r="AI447" s="168" t="s">
        <v>21</v>
      </c>
      <c r="AJ447"/>
      <c r="AK447"/>
    </row>
    <row r="448" spans="1:37" hidden="1" x14ac:dyDescent="0.25">
      <c r="A448" s="179" t="b">
        <f>IF(E448&lt;&gt;1,"",NOT(ISNA(VLOOKUP(P448,Mapping!$P:$P,1,FALSE))))</f>
        <v>0</v>
      </c>
      <c r="B448" s="180" t="str">
        <f t="shared" si="6"/>
        <v/>
      </c>
      <c r="E448" s="167">
        <v>1</v>
      </c>
      <c r="F448" s="170" t="s">
        <v>402</v>
      </c>
      <c r="G448" s="169">
        <v>11125.152927342269</v>
      </c>
      <c r="H448" s="168" t="s">
        <v>6</v>
      </c>
      <c r="I448" s="168" t="s">
        <v>402</v>
      </c>
      <c r="J448" s="169">
        <v>933.38550895005312</v>
      </c>
      <c r="K448" s="169">
        <v>-166.79914912071911</v>
      </c>
      <c r="L448" s="168" t="s">
        <v>5</v>
      </c>
      <c r="M448" s="168" t="s">
        <v>21</v>
      </c>
      <c r="N448" s="168" t="s">
        <v>2829</v>
      </c>
      <c r="O448" s="168" t="s">
        <v>21</v>
      </c>
      <c r="P448" s="168" t="s">
        <v>2833</v>
      </c>
      <c r="Q448" s="168" t="s">
        <v>2834</v>
      </c>
      <c r="R448" s="168" t="s">
        <v>1259</v>
      </c>
      <c r="S448" s="168" t="s">
        <v>21</v>
      </c>
      <c r="T448" s="168" t="s">
        <v>1259</v>
      </c>
      <c r="U448" s="168" t="s">
        <v>1259</v>
      </c>
      <c r="V448" s="168" t="s">
        <v>2834</v>
      </c>
      <c r="W448" s="168" t="s">
        <v>1259</v>
      </c>
      <c r="X448" s="168" t="s">
        <v>21</v>
      </c>
      <c r="Y448" s="168" t="s">
        <v>1259</v>
      </c>
      <c r="Z448" s="168" t="s">
        <v>21</v>
      </c>
      <c r="AA448" s="168" t="s">
        <v>1259</v>
      </c>
      <c r="AB448" s="168" t="s">
        <v>1259</v>
      </c>
      <c r="AC448" s="168" t="s">
        <v>2953</v>
      </c>
      <c r="AD448" s="169">
        <v>1416.4102698693639</v>
      </c>
      <c r="AE448" s="168" t="s">
        <v>1259</v>
      </c>
      <c r="AF448" s="169">
        <v>387.34067124717149</v>
      </c>
      <c r="AG448" s="169">
        <v>1223.6020824155689</v>
      </c>
      <c r="AH448" s="169">
        <v>955.93415361353436</v>
      </c>
      <c r="AI448" s="168" t="s">
        <v>21</v>
      </c>
      <c r="AJ448"/>
      <c r="AK448"/>
    </row>
    <row r="449" spans="1:37" hidden="1" x14ac:dyDescent="0.25">
      <c r="A449" s="179" t="b">
        <f>IF(E449&lt;&gt;1,"",NOT(ISNA(VLOOKUP(P449,Mapping!$P:$P,1,FALSE))))</f>
        <v>0</v>
      </c>
      <c r="B449" s="180" t="str">
        <f t="shared" si="6"/>
        <v/>
      </c>
      <c r="E449" s="167">
        <v>1</v>
      </c>
      <c r="F449" s="170" t="s">
        <v>402</v>
      </c>
      <c r="G449" s="169">
        <v>5122.8696158763532</v>
      </c>
      <c r="H449" s="168" t="s">
        <v>6</v>
      </c>
      <c r="I449" s="168" t="s">
        <v>402</v>
      </c>
      <c r="J449" s="169">
        <v>429.80193575117062</v>
      </c>
      <c r="K449" s="169">
        <v>-76.807060412129786</v>
      </c>
      <c r="L449" s="168" t="s">
        <v>5</v>
      </c>
      <c r="M449" s="168" t="s">
        <v>21</v>
      </c>
      <c r="N449" s="168" t="s">
        <v>2829</v>
      </c>
      <c r="O449" s="168" t="s">
        <v>21</v>
      </c>
      <c r="P449" s="168" t="s">
        <v>2833</v>
      </c>
      <c r="Q449" s="168" t="s">
        <v>2834</v>
      </c>
      <c r="R449" s="168" t="s">
        <v>1259</v>
      </c>
      <c r="S449" s="168" t="s">
        <v>21</v>
      </c>
      <c r="T449" s="168" t="s">
        <v>1259</v>
      </c>
      <c r="U449" s="168" t="s">
        <v>1259</v>
      </c>
      <c r="V449" s="168" t="s">
        <v>2834</v>
      </c>
      <c r="W449" s="168" t="s">
        <v>1259</v>
      </c>
      <c r="X449" s="168" t="s">
        <v>21</v>
      </c>
      <c r="Y449" s="168" t="s">
        <v>1259</v>
      </c>
      <c r="Z449" s="168" t="s">
        <v>21</v>
      </c>
      <c r="AA449" s="168" t="s">
        <v>1259</v>
      </c>
      <c r="AB449" s="168" t="s">
        <v>1259</v>
      </c>
      <c r="AC449" s="168" t="s">
        <v>2954</v>
      </c>
      <c r="AD449" s="169">
        <v>652.22340605275974</v>
      </c>
      <c r="AE449" s="168" t="s">
        <v>1259</v>
      </c>
      <c r="AF449" s="169">
        <v>178.36121163318879</v>
      </c>
      <c r="AG449" s="169">
        <v>563.43979906325876</v>
      </c>
      <c r="AH449" s="169">
        <v>440.18505294337052</v>
      </c>
      <c r="AI449" s="168" t="s">
        <v>21</v>
      </c>
      <c r="AJ449"/>
      <c r="AK449"/>
    </row>
    <row r="450" spans="1:37" hidden="1" x14ac:dyDescent="0.25">
      <c r="A450" s="179" t="b">
        <f>IF(E450&lt;&gt;1,"",NOT(ISNA(VLOOKUP(P450,Mapping!$P:$P,1,FALSE))))</f>
        <v>0</v>
      </c>
      <c r="B450" s="180" t="str">
        <f t="shared" si="6"/>
        <v/>
      </c>
      <c r="E450" s="167">
        <v>1</v>
      </c>
      <c r="F450" s="170" t="s">
        <v>402</v>
      </c>
      <c r="G450" s="169">
        <v>58335.828247055273</v>
      </c>
      <c r="H450" s="168" t="s">
        <v>6</v>
      </c>
      <c r="I450" s="168" t="s">
        <v>402</v>
      </c>
      <c r="J450" s="169">
        <v>4894.2982711347113</v>
      </c>
      <c r="K450" s="169">
        <v>-874.62766385412226</v>
      </c>
      <c r="L450" s="168" t="s">
        <v>5</v>
      </c>
      <c r="M450" s="168" t="s">
        <v>21</v>
      </c>
      <c r="N450" s="168" t="s">
        <v>2829</v>
      </c>
      <c r="O450" s="168" t="s">
        <v>21</v>
      </c>
      <c r="P450" s="168" t="s">
        <v>2833</v>
      </c>
      <c r="Q450" s="168" t="s">
        <v>2834</v>
      </c>
      <c r="R450" s="168" t="s">
        <v>1259</v>
      </c>
      <c r="S450" s="168" t="s">
        <v>21</v>
      </c>
      <c r="T450" s="168" t="s">
        <v>1259</v>
      </c>
      <c r="U450" s="168" t="s">
        <v>1259</v>
      </c>
      <c r="V450" s="168" t="s">
        <v>2834</v>
      </c>
      <c r="W450" s="168" t="s">
        <v>1259</v>
      </c>
      <c r="X450" s="168" t="s">
        <v>21</v>
      </c>
      <c r="Y450" s="168" t="s">
        <v>1259</v>
      </c>
      <c r="Z450" s="168" t="s">
        <v>21</v>
      </c>
      <c r="AA450" s="168" t="s">
        <v>1259</v>
      </c>
      <c r="AB450" s="168" t="s">
        <v>1259</v>
      </c>
      <c r="AC450" s="168" t="s">
        <v>2955</v>
      </c>
      <c r="AD450" s="169">
        <v>7427.0858809851743</v>
      </c>
      <c r="AE450" s="168" t="s">
        <v>1259</v>
      </c>
      <c r="AF450" s="169">
        <v>2031.058720589841</v>
      </c>
      <c r="AG450" s="169">
        <v>6416.077279001147</v>
      </c>
      <c r="AH450" s="169">
        <v>5012.5342963726071</v>
      </c>
      <c r="AI450" s="168" t="s">
        <v>21</v>
      </c>
      <c r="AJ450"/>
      <c r="AK450"/>
    </row>
    <row r="451" spans="1:37" hidden="1" x14ac:dyDescent="0.25">
      <c r="A451" s="179" t="b">
        <f>IF(E451&lt;&gt;1,"",NOT(ISNA(VLOOKUP(P451,Mapping!$P:$P,1,FALSE))))</f>
        <v>0</v>
      </c>
      <c r="B451" s="180" t="str">
        <f t="shared" si="6"/>
        <v/>
      </c>
      <c r="E451" s="167">
        <v>1</v>
      </c>
      <c r="F451" s="170" t="s">
        <v>402</v>
      </c>
      <c r="G451" s="169">
        <v>28280.813115435449</v>
      </c>
      <c r="H451" s="168" t="s">
        <v>6</v>
      </c>
      <c r="I451" s="168" t="s">
        <v>402</v>
      </c>
      <c r="J451" s="169">
        <v>2372.7225428422162</v>
      </c>
      <c r="K451" s="169">
        <v>-424.01354793993067</v>
      </c>
      <c r="L451" s="168" t="s">
        <v>5</v>
      </c>
      <c r="M451" s="168" t="s">
        <v>21</v>
      </c>
      <c r="N451" s="168" t="s">
        <v>2829</v>
      </c>
      <c r="O451" s="168" t="s">
        <v>21</v>
      </c>
      <c r="P451" s="168" t="s">
        <v>2833</v>
      </c>
      <c r="Q451" s="168" t="s">
        <v>2834</v>
      </c>
      <c r="R451" s="168" t="s">
        <v>1259</v>
      </c>
      <c r="S451" s="168" t="s">
        <v>21</v>
      </c>
      <c r="T451" s="168" t="s">
        <v>1259</v>
      </c>
      <c r="U451" s="168" t="s">
        <v>1259</v>
      </c>
      <c r="V451" s="168" t="s">
        <v>2834</v>
      </c>
      <c r="W451" s="168" t="s">
        <v>1259</v>
      </c>
      <c r="X451" s="168" t="s">
        <v>21</v>
      </c>
      <c r="Y451" s="168" t="s">
        <v>1259</v>
      </c>
      <c r="Z451" s="168" t="s">
        <v>21</v>
      </c>
      <c r="AA451" s="168" t="s">
        <v>1259</v>
      </c>
      <c r="AB451" s="168" t="s">
        <v>1259</v>
      </c>
      <c r="AC451" s="168" t="s">
        <v>2958</v>
      </c>
      <c r="AD451" s="169">
        <v>3600.6007646430062</v>
      </c>
      <c r="AE451" s="168" t="s">
        <v>1259</v>
      </c>
      <c r="AF451" s="169">
        <v>984.6434657654172</v>
      </c>
      <c r="AG451" s="169">
        <v>3110.4706646687991</v>
      </c>
      <c r="AH451" s="169">
        <v>2430.042564409468</v>
      </c>
      <c r="AI451" s="168" t="s">
        <v>21</v>
      </c>
      <c r="AJ451"/>
      <c r="AK451"/>
    </row>
    <row r="452" spans="1:37" hidden="1" x14ac:dyDescent="0.25">
      <c r="A452" s="179" t="b">
        <f>IF(E452&lt;&gt;1,"",NOT(ISNA(VLOOKUP(P452,Mapping!$P:$P,1,FALSE))))</f>
        <v>0</v>
      </c>
      <c r="B452" s="180" t="str">
        <f t="shared" si="6"/>
        <v/>
      </c>
      <c r="E452" s="167">
        <v>1</v>
      </c>
      <c r="F452" s="170" t="s">
        <v>402</v>
      </c>
      <c r="G452" s="169">
        <v>2746.1011371677791</v>
      </c>
      <c r="H452" s="168" t="s">
        <v>6</v>
      </c>
      <c r="I452" s="168" t="s">
        <v>402</v>
      </c>
      <c r="J452" s="169">
        <v>230.39422687342679</v>
      </c>
      <c r="K452" s="169">
        <v>-41.172228019740963</v>
      </c>
      <c r="L452" s="168" t="s">
        <v>5</v>
      </c>
      <c r="M452" s="168" t="s">
        <v>21</v>
      </c>
      <c r="N452" s="168" t="s">
        <v>2829</v>
      </c>
      <c r="O452" s="168" t="s">
        <v>21</v>
      </c>
      <c r="P452" s="168" t="s">
        <v>2833</v>
      </c>
      <c r="Q452" s="168" t="s">
        <v>2834</v>
      </c>
      <c r="R452" s="168" t="s">
        <v>1259</v>
      </c>
      <c r="S452" s="168" t="s">
        <v>21</v>
      </c>
      <c r="T452" s="168" t="s">
        <v>1259</v>
      </c>
      <c r="U452" s="168" t="s">
        <v>1259</v>
      </c>
      <c r="V452" s="168" t="s">
        <v>2834</v>
      </c>
      <c r="W452" s="168" t="s">
        <v>1259</v>
      </c>
      <c r="X452" s="168" t="s">
        <v>21</v>
      </c>
      <c r="Y452" s="168" t="s">
        <v>1259</v>
      </c>
      <c r="Z452" s="168" t="s">
        <v>21</v>
      </c>
      <c r="AA452" s="168" t="s">
        <v>1259</v>
      </c>
      <c r="AB452" s="168" t="s">
        <v>1259</v>
      </c>
      <c r="AC452" s="168" t="s">
        <v>2969</v>
      </c>
      <c r="AD452" s="169">
        <v>349.62268637448648</v>
      </c>
      <c r="AE452" s="168" t="s">
        <v>1259</v>
      </c>
      <c r="AF452" s="169">
        <v>95.610070686668223</v>
      </c>
      <c r="AG452" s="169">
        <v>302.03046123564349</v>
      </c>
      <c r="AH452" s="169">
        <v>235.96007025161501</v>
      </c>
      <c r="AI452" s="168" t="s">
        <v>21</v>
      </c>
      <c r="AJ452"/>
      <c r="AK452"/>
    </row>
    <row r="453" spans="1:37" hidden="1" x14ac:dyDescent="0.25">
      <c r="A453" s="179" t="b">
        <f>IF(E453&lt;&gt;1,"",NOT(ISNA(VLOOKUP(P453,Mapping!$P:$P,1,FALSE))))</f>
        <v>0</v>
      </c>
      <c r="B453" s="180" t="str">
        <f t="shared" si="6"/>
        <v/>
      </c>
      <c r="E453" s="167">
        <v>1</v>
      </c>
      <c r="F453" s="170" t="s">
        <v>402</v>
      </c>
      <c r="G453" s="169">
        <v>24013.84218898122</v>
      </c>
      <c r="H453" s="168" t="s">
        <v>6</v>
      </c>
      <c r="I453" s="168" t="s">
        <v>402</v>
      </c>
      <c r="J453" s="169">
        <v>2014.729366849529</v>
      </c>
      <c r="K453" s="169">
        <v>-360.03895590477771</v>
      </c>
      <c r="L453" s="168" t="s">
        <v>5</v>
      </c>
      <c r="M453" s="168" t="s">
        <v>21</v>
      </c>
      <c r="N453" s="168" t="s">
        <v>2829</v>
      </c>
      <c r="O453" s="168" t="s">
        <v>21</v>
      </c>
      <c r="P453" s="168" t="s">
        <v>2833</v>
      </c>
      <c r="Q453" s="168" t="s">
        <v>2834</v>
      </c>
      <c r="R453" s="168" t="s">
        <v>1259</v>
      </c>
      <c r="S453" s="168" t="s">
        <v>21</v>
      </c>
      <c r="T453" s="168" t="s">
        <v>1259</v>
      </c>
      <c r="U453" s="168" t="s">
        <v>1259</v>
      </c>
      <c r="V453" s="168" t="s">
        <v>2834</v>
      </c>
      <c r="W453" s="168" t="s">
        <v>1259</v>
      </c>
      <c r="X453" s="168" t="s">
        <v>21</v>
      </c>
      <c r="Y453" s="168" t="s">
        <v>1259</v>
      </c>
      <c r="Z453" s="168" t="s">
        <v>21</v>
      </c>
      <c r="AA453" s="168" t="s">
        <v>1259</v>
      </c>
      <c r="AB453" s="168" t="s">
        <v>1259</v>
      </c>
      <c r="AC453" s="168" t="s">
        <v>7686</v>
      </c>
      <c r="AD453" s="169">
        <v>3057.346979195258</v>
      </c>
      <c r="AE453" s="168" t="s">
        <v>1259</v>
      </c>
      <c r="AF453" s="169">
        <v>836.08178812924598</v>
      </c>
      <c r="AG453" s="169">
        <v>2641.1670474228522</v>
      </c>
      <c r="AH453" s="169">
        <v>2063.4010208987488</v>
      </c>
      <c r="AI453" s="168" t="s">
        <v>21</v>
      </c>
      <c r="AJ453"/>
      <c r="AK453"/>
    </row>
    <row r="454" spans="1:37" hidden="1" x14ac:dyDescent="0.25">
      <c r="A454" s="179" t="b">
        <f>IF(E454&lt;&gt;1,"",NOT(ISNA(VLOOKUP(P454,Mapping!$P:$P,1,FALSE))))</f>
        <v>0</v>
      </c>
      <c r="B454" s="180" t="str">
        <f t="shared" si="6"/>
        <v/>
      </c>
      <c r="E454" s="167">
        <v>1</v>
      </c>
      <c r="F454" s="170" t="s">
        <v>402</v>
      </c>
      <c r="G454" s="169">
        <v>21217.11619962228</v>
      </c>
      <c r="H454" s="168" t="s">
        <v>6</v>
      </c>
      <c r="I454" s="168" t="s">
        <v>402</v>
      </c>
      <c r="J454" s="169">
        <v>1780.087782322993</v>
      </c>
      <c r="K454" s="169">
        <v>-318.10771069893673</v>
      </c>
      <c r="L454" s="168" t="s">
        <v>5</v>
      </c>
      <c r="M454" s="168" t="s">
        <v>21</v>
      </c>
      <c r="N454" s="168" t="s">
        <v>2829</v>
      </c>
      <c r="O454" s="168" t="s">
        <v>21</v>
      </c>
      <c r="P454" s="168" t="s">
        <v>2833</v>
      </c>
      <c r="Q454" s="168" t="s">
        <v>2834</v>
      </c>
      <c r="R454" s="168" t="s">
        <v>1259</v>
      </c>
      <c r="S454" s="168" t="s">
        <v>21</v>
      </c>
      <c r="T454" s="168" t="s">
        <v>1259</v>
      </c>
      <c r="U454" s="168" t="s">
        <v>1259</v>
      </c>
      <c r="V454" s="168" t="s">
        <v>2834</v>
      </c>
      <c r="W454" s="168" t="s">
        <v>1259</v>
      </c>
      <c r="X454" s="168" t="s">
        <v>21</v>
      </c>
      <c r="Y454" s="168" t="s">
        <v>1259</v>
      </c>
      <c r="Z454" s="168" t="s">
        <v>21</v>
      </c>
      <c r="AA454" s="168" t="s">
        <v>1259</v>
      </c>
      <c r="AB454" s="168" t="s">
        <v>1259</v>
      </c>
      <c r="AC454" s="168" t="s">
        <v>7692</v>
      </c>
      <c r="AD454" s="169">
        <v>2701.2789377750928</v>
      </c>
      <c r="AE454" s="168" t="s">
        <v>1259</v>
      </c>
      <c r="AF454" s="169">
        <v>738.7091291565921</v>
      </c>
      <c r="AG454" s="169">
        <v>2333.5686020913822</v>
      </c>
      <c r="AH454" s="169">
        <v>1823.0909857030781</v>
      </c>
      <c r="AI454" s="168" t="s">
        <v>21</v>
      </c>
      <c r="AJ454"/>
      <c r="AK454"/>
    </row>
    <row r="455" spans="1:37" hidden="1" x14ac:dyDescent="0.25">
      <c r="A455" s="179" t="b">
        <f>IF(E455&lt;&gt;1,"",NOT(ISNA(VLOOKUP(P455,Mapping!$P:$P,1,FALSE))))</f>
        <v>0</v>
      </c>
      <c r="B455" s="180" t="str">
        <f t="shared" si="6"/>
        <v/>
      </c>
      <c r="E455" s="167">
        <v>1</v>
      </c>
      <c r="F455" s="170" t="s">
        <v>402</v>
      </c>
      <c r="G455" s="169">
        <v>7650.5470949986766</v>
      </c>
      <c r="H455" s="168" t="s">
        <v>6</v>
      </c>
      <c r="I455" s="168" t="s">
        <v>402</v>
      </c>
      <c r="J455" s="169">
        <v>641.87070871282049</v>
      </c>
      <c r="K455" s="169">
        <v>-114.7044678026392</v>
      </c>
      <c r="L455" s="168" t="s">
        <v>5</v>
      </c>
      <c r="M455" s="168" t="s">
        <v>21</v>
      </c>
      <c r="N455" s="168" t="s">
        <v>2829</v>
      </c>
      <c r="O455" s="168" t="s">
        <v>21</v>
      </c>
      <c r="P455" s="168" t="s">
        <v>2833</v>
      </c>
      <c r="Q455" s="168" t="s">
        <v>2834</v>
      </c>
      <c r="R455" s="168" t="s">
        <v>1259</v>
      </c>
      <c r="S455" s="168" t="s">
        <v>21</v>
      </c>
      <c r="T455" s="168" t="s">
        <v>1259</v>
      </c>
      <c r="U455" s="168" t="s">
        <v>1259</v>
      </c>
      <c r="V455" s="168" t="s">
        <v>2834</v>
      </c>
      <c r="W455" s="168" t="s">
        <v>1259</v>
      </c>
      <c r="X455" s="168" t="s">
        <v>21</v>
      </c>
      <c r="Y455" s="168" t="s">
        <v>1259</v>
      </c>
      <c r="Z455" s="168" t="s">
        <v>21</v>
      </c>
      <c r="AA455" s="168" t="s">
        <v>1259</v>
      </c>
      <c r="AB455" s="168" t="s">
        <v>1259</v>
      </c>
      <c r="AC455" s="168" t="s">
        <v>2977</v>
      </c>
      <c r="AD455" s="169">
        <v>974.03726009401726</v>
      </c>
      <c r="AE455" s="168" t="s">
        <v>1259</v>
      </c>
      <c r="AF455" s="169">
        <v>266.36649999676138</v>
      </c>
      <c r="AG455" s="169">
        <v>841.44689229859523</v>
      </c>
      <c r="AH455" s="169">
        <v>657.37696458660412</v>
      </c>
      <c r="AI455" s="168" t="s">
        <v>21</v>
      </c>
      <c r="AJ455"/>
      <c r="AK455"/>
    </row>
    <row r="456" spans="1:37" hidden="1" x14ac:dyDescent="0.25">
      <c r="A456" s="179" t="b">
        <f>IF(E456&lt;&gt;1,"",NOT(ISNA(VLOOKUP(P456,Mapping!$P:$P,1,FALSE))))</f>
        <v>0</v>
      </c>
      <c r="B456" s="180" t="str">
        <f t="shared" si="6"/>
        <v/>
      </c>
      <c r="E456" s="167">
        <v>1</v>
      </c>
      <c r="F456" s="170" t="s">
        <v>402</v>
      </c>
      <c r="G456" s="169">
        <v>38528.201220014787</v>
      </c>
      <c r="H456" s="168" t="s">
        <v>6</v>
      </c>
      <c r="I456" s="168" t="s">
        <v>402</v>
      </c>
      <c r="J456" s="169">
        <v>3232.4647525779778</v>
      </c>
      <c r="K456" s="169">
        <v>-577.65239027465395</v>
      </c>
      <c r="L456" s="168" t="s">
        <v>5</v>
      </c>
      <c r="M456" s="168" t="s">
        <v>21</v>
      </c>
      <c r="N456" s="168" t="s">
        <v>2829</v>
      </c>
      <c r="O456" s="168" t="s">
        <v>21</v>
      </c>
      <c r="P456" s="168" t="s">
        <v>2833</v>
      </c>
      <c r="Q456" s="168" t="s">
        <v>2834</v>
      </c>
      <c r="R456" s="168" t="s">
        <v>1259</v>
      </c>
      <c r="S456" s="168" t="s">
        <v>21</v>
      </c>
      <c r="T456" s="168" t="s">
        <v>1259</v>
      </c>
      <c r="U456" s="168" t="s">
        <v>1259</v>
      </c>
      <c r="V456" s="168" t="s">
        <v>2834</v>
      </c>
      <c r="W456" s="168" t="s">
        <v>1259</v>
      </c>
      <c r="X456" s="168" t="s">
        <v>21</v>
      </c>
      <c r="Y456" s="168" t="s">
        <v>1259</v>
      </c>
      <c r="Z456" s="168" t="s">
        <v>21</v>
      </c>
      <c r="AA456" s="168" t="s">
        <v>1259</v>
      </c>
      <c r="AB456" s="168" t="s">
        <v>1259</v>
      </c>
      <c r="AC456" s="168" t="s">
        <v>2987</v>
      </c>
      <c r="AD456" s="169">
        <v>4905.2575046857601</v>
      </c>
      <c r="AE456" s="168" t="s">
        <v>1259</v>
      </c>
      <c r="AF456" s="169">
        <v>1341.423297277033</v>
      </c>
      <c r="AG456" s="169">
        <v>4237.5316143899909</v>
      </c>
      <c r="AH456" s="169">
        <v>3310.5543504924572</v>
      </c>
      <c r="AI456" s="168" t="s">
        <v>21</v>
      </c>
      <c r="AJ456"/>
      <c r="AK456"/>
    </row>
    <row r="457" spans="1:37" hidden="1" x14ac:dyDescent="0.25">
      <c r="A457" s="179" t="b">
        <f>IF(E457&lt;&gt;1,"",NOT(ISNA(VLOOKUP(P457,Mapping!$P:$P,1,FALSE))))</f>
        <v>0</v>
      </c>
      <c r="B457" s="180" t="str">
        <f t="shared" si="6"/>
        <v/>
      </c>
      <c r="E457" s="167">
        <v>1</v>
      </c>
      <c r="F457" s="170" t="s">
        <v>402</v>
      </c>
      <c r="G457" s="169">
        <v>16667.5641219848</v>
      </c>
      <c r="H457" s="168" t="s">
        <v>6</v>
      </c>
      <c r="I457" s="168" t="s">
        <v>402</v>
      </c>
      <c r="J457" s="169">
        <v>1398.3864242190671</v>
      </c>
      <c r="K457" s="169">
        <v>-249.8963862896083</v>
      </c>
      <c r="L457" s="168" t="s">
        <v>5</v>
      </c>
      <c r="M457" s="168" t="s">
        <v>21</v>
      </c>
      <c r="N457" s="168" t="s">
        <v>2829</v>
      </c>
      <c r="O457" s="168" t="s">
        <v>21</v>
      </c>
      <c r="P457" s="168" t="s">
        <v>2833</v>
      </c>
      <c r="Q457" s="168" t="s">
        <v>2834</v>
      </c>
      <c r="R457" s="168" t="s">
        <v>1259</v>
      </c>
      <c r="S457" s="168" t="s">
        <v>21</v>
      </c>
      <c r="T457" s="168" t="s">
        <v>1259</v>
      </c>
      <c r="U457" s="168" t="s">
        <v>1259</v>
      </c>
      <c r="V457" s="168" t="s">
        <v>2834</v>
      </c>
      <c r="W457" s="168" t="s">
        <v>1259</v>
      </c>
      <c r="X457" s="168" t="s">
        <v>21</v>
      </c>
      <c r="Y457" s="168" t="s">
        <v>1259</v>
      </c>
      <c r="Z457" s="168" t="s">
        <v>21</v>
      </c>
      <c r="AA457" s="168" t="s">
        <v>1259</v>
      </c>
      <c r="AB457" s="168" t="s">
        <v>1259</v>
      </c>
      <c r="AC457" s="168" t="s">
        <v>7687</v>
      </c>
      <c r="AD457" s="169">
        <v>2122.048042869038</v>
      </c>
      <c r="AE457" s="168" t="s">
        <v>1259</v>
      </c>
      <c r="AF457" s="169">
        <v>580.30891954733306</v>
      </c>
      <c r="AG457" s="169">
        <v>1833.1852426344781</v>
      </c>
      <c r="AH457" s="169">
        <v>1432.1685199122151</v>
      </c>
      <c r="AI457" s="168" t="s">
        <v>21</v>
      </c>
      <c r="AJ457"/>
      <c r="AK457"/>
    </row>
    <row r="458" spans="1:37" hidden="1" x14ac:dyDescent="0.25">
      <c r="A458" s="179" t="b">
        <f>IF(E458&lt;&gt;1,"",NOT(ISNA(VLOOKUP(P458,Mapping!$P:$P,1,FALSE))))</f>
        <v>0</v>
      </c>
      <c r="B458" s="180" t="str">
        <f t="shared" si="6"/>
        <v/>
      </c>
      <c r="E458" s="167">
        <v>1</v>
      </c>
      <c r="F458" s="170" t="s">
        <v>402</v>
      </c>
      <c r="G458" s="169">
        <v>4164.785375332438</v>
      </c>
      <c r="H458" s="168" t="s">
        <v>6</v>
      </c>
      <c r="I458" s="168" t="s">
        <v>402</v>
      </c>
      <c r="J458" s="169">
        <v>349.41994439181661</v>
      </c>
      <c r="K458" s="169">
        <v>-62.442526535392147</v>
      </c>
      <c r="L458" s="168" t="s">
        <v>5</v>
      </c>
      <c r="M458" s="168" t="s">
        <v>21</v>
      </c>
      <c r="N458" s="168" t="s">
        <v>2829</v>
      </c>
      <c r="O458" s="168" t="s">
        <v>21</v>
      </c>
      <c r="P458" s="168" t="s">
        <v>2833</v>
      </c>
      <c r="Q458" s="168" t="s">
        <v>2834</v>
      </c>
      <c r="R458" s="168" t="s">
        <v>1259</v>
      </c>
      <c r="S458" s="168" t="s">
        <v>21</v>
      </c>
      <c r="T458" s="168" t="s">
        <v>1259</v>
      </c>
      <c r="U458" s="168" t="s">
        <v>1259</v>
      </c>
      <c r="V458" s="168" t="s">
        <v>2834</v>
      </c>
      <c r="W458" s="168" t="s">
        <v>1259</v>
      </c>
      <c r="X458" s="168" t="s">
        <v>21</v>
      </c>
      <c r="Y458" s="168" t="s">
        <v>1259</v>
      </c>
      <c r="Z458" s="168" t="s">
        <v>21</v>
      </c>
      <c r="AA458" s="168" t="s">
        <v>1259</v>
      </c>
      <c r="AB458" s="168" t="s">
        <v>1259</v>
      </c>
      <c r="AC458" s="168" t="s">
        <v>2961</v>
      </c>
      <c r="AD458" s="169">
        <v>530.24392706769345</v>
      </c>
      <c r="AE458" s="168" t="s">
        <v>1259</v>
      </c>
      <c r="AF458" s="169">
        <v>145.00391800610029</v>
      </c>
      <c r="AG458" s="169">
        <v>458.06471977083129</v>
      </c>
      <c r="AH458" s="169">
        <v>357.86120053825931</v>
      </c>
      <c r="AI458" s="168" t="s">
        <v>21</v>
      </c>
      <c r="AJ458"/>
      <c r="AK458"/>
    </row>
    <row r="459" spans="1:37" hidden="1" x14ac:dyDescent="0.25">
      <c r="A459" s="179" t="b">
        <f>IF(E459&lt;&gt;1,"",NOT(ISNA(VLOOKUP(P459,Mapping!$P:$P,1,FALSE))))</f>
        <v>0</v>
      </c>
      <c r="B459" s="180" t="str">
        <f t="shared" si="6"/>
        <v/>
      </c>
      <c r="E459" s="167">
        <v>1</v>
      </c>
      <c r="F459" s="170" t="s">
        <v>402</v>
      </c>
      <c r="G459" s="169">
        <v>10526.38927061647</v>
      </c>
      <c r="H459" s="168" t="s">
        <v>6</v>
      </c>
      <c r="I459" s="168" t="s">
        <v>402</v>
      </c>
      <c r="J459" s="169">
        <v>883.15003586273519</v>
      </c>
      <c r="K459" s="169">
        <v>-157.82190007807301</v>
      </c>
      <c r="L459" s="168" t="s">
        <v>5</v>
      </c>
      <c r="M459" s="168" t="s">
        <v>21</v>
      </c>
      <c r="N459" s="168" t="s">
        <v>2829</v>
      </c>
      <c r="O459" s="168" t="s">
        <v>21</v>
      </c>
      <c r="P459" s="168" t="s">
        <v>2833</v>
      </c>
      <c r="Q459" s="168" t="s">
        <v>2834</v>
      </c>
      <c r="R459" s="168" t="s">
        <v>1259</v>
      </c>
      <c r="S459" s="168" t="s">
        <v>21</v>
      </c>
      <c r="T459" s="168" t="s">
        <v>1259</v>
      </c>
      <c r="U459" s="168" t="s">
        <v>1259</v>
      </c>
      <c r="V459" s="168" t="s">
        <v>2834</v>
      </c>
      <c r="W459" s="168" t="s">
        <v>1259</v>
      </c>
      <c r="X459" s="168" t="s">
        <v>21</v>
      </c>
      <c r="Y459" s="168" t="s">
        <v>1259</v>
      </c>
      <c r="Z459" s="168" t="s">
        <v>21</v>
      </c>
      <c r="AA459" s="168" t="s">
        <v>1259</v>
      </c>
      <c r="AB459" s="168" t="s">
        <v>1259</v>
      </c>
      <c r="AC459" s="168" t="s">
        <v>2978</v>
      </c>
      <c r="AD459" s="169">
        <v>1340.1780600157281</v>
      </c>
      <c r="AE459" s="168" t="s">
        <v>1259</v>
      </c>
      <c r="AF459" s="169">
        <v>366.49372035766282</v>
      </c>
      <c r="AG459" s="169">
        <v>1157.7469465779491</v>
      </c>
      <c r="AH459" s="169">
        <v>904.4850964055222</v>
      </c>
      <c r="AI459" s="168" t="s">
        <v>21</v>
      </c>
      <c r="AJ459"/>
      <c r="AK459"/>
    </row>
    <row r="460" spans="1:37" hidden="1" x14ac:dyDescent="0.25">
      <c r="A460" s="179" t="b">
        <f>IF(E460&lt;&gt;1,"",NOT(ISNA(VLOOKUP(P460,Mapping!$P:$P,1,FALSE))))</f>
        <v>0</v>
      </c>
      <c r="B460" s="180" t="str">
        <f t="shared" si="6"/>
        <v/>
      </c>
      <c r="E460" s="167">
        <v>1</v>
      </c>
      <c r="F460" s="170" t="s">
        <v>402</v>
      </c>
      <c r="G460" s="169">
        <v>9748.7006301340352</v>
      </c>
      <c r="H460" s="168" t="s">
        <v>6</v>
      </c>
      <c r="I460" s="168" t="s">
        <v>402</v>
      </c>
      <c r="J460" s="169">
        <v>817.90299501376307</v>
      </c>
      <c r="K460" s="169">
        <v>-146.16203307574969</v>
      </c>
      <c r="L460" s="168" t="s">
        <v>5</v>
      </c>
      <c r="M460" s="168" t="s">
        <v>21</v>
      </c>
      <c r="N460" s="168" t="s">
        <v>2829</v>
      </c>
      <c r="O460" s="168" t="s">
        <v>21</v>
      </c>
      <c r="P460" s="168" t="s">
        <v>2833</v>
      </c>
      <c r="Q460" s="168" t="s">
        <v>2834</v>
      </c>
      <c r="R460" s="168" t="s">
        <v>1259</v>
      </c>
      <c r="S460" s="168" t="s">
        <v>21</v>
      </c>
      <c r="T460" s="168" t="s">
        <v>1259</v>
      </c>
      <c r="U460" s="168" t="s">
        <v>1259</v>
      </c>
      <c r="V460" s="168" t="s">
        <v>2834</v>
      </c>
      <c r="W460" s="168" t="s">
        <v>1259</v>
      </c>
      <c r="X460" s="168" t="s">
        <v>21</v>
      </c>
      <c r="Y460" s="168" t="s">
        <v>1259</v>
      </c>
      <c r="Z460" s="168" t="s">
        <v>21</v>
      </c>
      <c r="AA460" s="168" t="s">
        <v>1259</v>
      </c>
      <c r="AB460" s="168" t="s">
        <v>1259</v>
      </c>
      <c r="AC460" s="168" t="s">
        <v>2993</v>
      </c>
      <c r="AD460" s="169">
        <v>1241.165832108928</v>
      </c>
      <c r="AE460" s="168" t="s">
        <v>1259</v>
      </c>
      <c r="AF460" s="169">
        <v>339.41719907358862</v>
      </c>
      <c r="AG460" s="169">
        <v>1072.2127120213549</v>
      </c>
      <c r="AH460" s="169">
        <v>837.66182330809352</v>
      </c>
      <c r="AI460" s="168" t="s">
        <v>21</v>
      </c>
      <c r="AJ460"/>
      <c r="AK460"/>
    </row>
    <row r="461" spans="1:37" hidden="1" x14ac:dyDescent="0.25">
      <c r="A461" s="179" t="b">
        <f>IF(E461&lt;&gt;1,"",NOT(ISNA(VLOOKUP(P461,Mapping!$P:$P,1,FALSE))))</f>
        <v>0</v>
      </c>
      <c r="B461" s="180" t="str">
        <f t="shared" si="6"/>
        <v/>
      </c>
      <c r="E461" s="167">
        <v>1</v>
      </c>
      <c r="F461" s="170" t="s">
        <v>402</v>
      </c>
      <c r="G461" s="169">
        <v>36637.464002703753</v>
      </c>
      <c r="H461" s="168" t="s">
        <v>6</v>
      </c>
      <c r="I461" s="168" t="s">
        <v>402</v>
      </c>
      <c r="J461" s="169">
        <v>3073.8344190089479</v>
      </c>
      <c r="K461" s="169">
        <v>-549.3046128447121</v>
      </c>
      <c r="L461" s="168" t="s">
        <v>5</v>
      </c>
      <c r="M461" s="168" t="s">
        <v>21</v>
      </c>
      <c r="N461" s="168" t="s">
        <v>2829</v>
      </c>
      <c r="O461" s="168" t="s">
        <v>21</v>
      </c>
      <c r="P461" s="168" t="s">
        <v>2833</v>
      </c>
      <c r="Q461" s="168" t="s">
        <v>2834</v>
      </c>
      <c r="R461" s="168" t="s">
        <v>1259</v>
      </c>
      <c r="S461" s="168" t="s">
        <v>21</v>
      </c>
      <c r="T461" s="168" t="s">
        <v>1259</v>
      </c>
      <c r="U461" s="168" t="s">
        <v>1259</v>
      </c>
      <c r="V461" s="168" t="s">
        <v>2834</v>
      </c>
      <c r="W461" s="168" t="s">
        <v>1259</v>
      </c>
      <c r="X461" s="168" t="s">
        <v>21</v>
      </c>
      <c r="Y461" s="168" t="s">
        <v>1259</v>
      </c>
      <c r="Z461" s="168" t="s">
        <v>21</v>
      </c>
      <c r="AA461" s="168" t="s">
        <v>1259</v>
      </c>
      <c r="AB461" s="168" t="s">
        <v>1259</v>
      </c>
      <c r="AC461" s="168" t="s">
        <v>7685</v>
      </c>
      <c r="AD461" s="169">
        <v>4664.5363541798943</v>
      </c>
      <c r="AE461" s="168" t="s">
        <v>1259</v>
      </c>
      <c r="AF461" s="169">
        <v>1275.5941416970311</v>
      </c>
      <c r="AG461" s="169">
        <v>4029.578518238246</v>
      </c>
      <c r="AH461" s="169">
        <v>3148.09183933957</v>
      </c>
      <c r="AI461" s="168" t="s">
        <v>21</v>
      </c>
      <c r="AJ461"/>
      <c r="AK461"/>
    </row>
    <row r="462" spans="1:37" hidden="1" x14ac:dyDescent="0.25">
      <c r="A462" s="179" t="b">
        <f>IF(E462&lt;&gt;1,"",NOT(ISNA(VLOOKUP(P462,Mapping!$P:$P,1,FALSE))))</f>
        <v>0</v>
      </c>
      <c r="B462" s="180" t="str">
        <f t="shared" si="6"/>
        <v/>
      </c>
      <c r="E462" s="167">
        <v>1</v>
      </c>
      <c r="F462" s="170" t="s">
        <v>402</v>
      </c>
      <c r="G462" s="169">
        <v>44458.558024934471</v>
      </c>
      <c r="H462" s="168" t="s">
        <v>6</v>
      </c>
      <c r="I462" s="168" t="s">
        <v>402</v>
      </c>
      <c r="J462" s="169">
        <v>3730.0137877028078</v>
      </c>
      <c r="K462" s="169">
        <v>-666.56608660792108</v>
      </c>
      <c r="L462" s="168" t="s">
        <v>5</v>
      </c>
      <c r="M462" s="168" t="s">
        <v>21</v>
      </c>
      <c r="N462" s="168" t="s">
        <v>2829</v>
      </c>
      <c r="O462" s="168" t="s">
        <v>21</v>
      </c>
      <c r="P462" s="168" t="s">
        <v>2833</v>
      </c>
      <c r="Q462" s="168" t="s">
        <v>2834</v>
      </c>
      <c r="R462" s="168" t="s">
        <v>1259</v>
      </c>
      <c r="S462" s="168" t="s">
        <v>21</v>
      </c>
      <c r="T462" s="168" t="s">
        <v>1259</v>
      </c>
      <c r="U462" s="168" t="s">
        <v>1259</v>
      </c>
      <c r="V462" s="168" t="s">
        <v>2834</v>
      </c>
      <c r="W462" s="168" t="s">
        <v>1259</v>
      </c>
      <c r="X462" s="168" t="s">
        <v>21</v>
      </c>
      <c r="Y462" s="168" t="s">
        <v>1259</v>
      </c>
      <c r="Z462" s="168" t="s">
        <v>21</v>
      </c>
      <c r="AA462" s="168" t="s">
        <v>1259</v>
      </c>
      <c r="AB462" s="168" t="s">
        <v>1259</v>
      </c>
      <c r="AC462" s="168" t="s">
        <v>2994</v>
      </c>
      <c r="AD462" s="169">
        <v>5660.2869714568351</v>
      </c>
      <c r="AE462" s="168" t="s">
        <v>1259</v>
      </c>
      <c r="AF462" s="169">
        <v>1547.898516139619</v>
      </c>
      <c r="AG462" s="169">
        <v>4889.783047099103</v>
      </c>
      <c r="AH462" s="169">
        <v>3820.1231312508971</v>
      </c>
      <c r="AI462" s="168" t="s">
        <v>21</v>
      </c>
      <c r="AJ462"/>
      <c r="AK462"/>
    </row>
    <row r="463" spans="1:37" hidden="1" x14ac:dyDescent="0.25">
      <c r="A463" s="179" t="b">
        <f>IF(E463&lt;&gt;1,"",NOT(ISNA(VLOOKUP(P463,Mapping!$P:$P,1,FALSE))))</f>
        <v>0</v>
      </c>
      <c r="B463" s="180" t="str">
        <f t="shared" si="6"/>
        <v/>
      </c>
      <c r="E463" s="167">
        <v>1</v>
      </c>
      <c r="F463" s="170" t="s">
        <v>402</v>
      </c>
      <c r="G463" s="169">
        <v>31559.188226697679</v>
      </c>
      <c r="H463" s="168" t="s">
        <v>6</v>
      </c>
      <c r="I463" s="168" t="s">
        <v>402</v>
      </c>
      <c r="J463" s="169">
        <v>2647.7738470120762</v>
      </c>
      <c r="K463" s="169">
        <v>-473.16614679662962</v>
      </c>
      <c r="L463" s="168" t="s">
        <v>5</v>
      </c>
      <c r="M463" s="168" t="s">
        <v>21</v>
      </c>
      <c r="N463" s="168" t="s">
        <v>2829</v>
      </c>
      <c r="O463" s="168" t="s">
        <v>21</v>
      </c>
      <c r="P463" s="168" t="s">
        <v>2833</v>
      </c>
      <c r="Q463" s="168" t="s">
        <v>2834</v>
      </c>
      <c r="R463" s="168" t="s">
        <v>1259</v>
      </c>
      <c r="S463" s="168" t="s">
        <v>21</v>
      </c>
      <c r="T463" s="168" t="s">
        <v>1259</v>
      </c>
      <c r="U463" s="168" t="s">
        <v>1259</v>
      </c>
      <c r="V463" s="168" t="s">
        <v>2834</v>
      </c>
      <c r="W463" s="168" t="s">
        <v>1259</v>
      </c>
      <c r="X463" s="168" t="s">
        <v>21</v>
      </c>
      <c r="Y463" s="168" t="s">
        <v>1259</v>
      </c>
      <c r="Z463" s="168" t="s">
        <v>21</v>
      </c>
      <c r="AA463" s="168" t="s">
        <v>1259</v>
      </c>
      <c r="AB463" s="168" t="s">
        <v>1259</v>
      </c>
      <c r="AC463" s="168" t="s">
        <v>7045</v>
      </c>
      <c r="AD463" s="169">
        <v>4017.9904586456678</v>
      </c>
      <c r="AE463" s="168" t="s">
        <v>1259</v>
      </c>
      <c r="AF463" s="169">
        <v>1098.7855386420449</v>
      </c>
      <c r="AG463" s="169">
        <v>3471.0433812218398</v>
      </c>
      <c r="AH463" s="169">
        <v>2711.73853368553</v>
      </c>
      <c r="AI463" s="168" t="s">
        <v>21</v>
      </c>
      <c r="AJ463"/>
      <c r="AK463"/>
    </row>
    <row r="464" spans="1:37" hidden="1" x14ac:dyDescent="0.25">
      <c r="A464" s="179" t="b">
        <f>IF(E464&lt;&gt;1,"",NOT(ISNA(VLOOKUP(P464,Mapping!$P:$P,1,FALSE))))</f>
        <v>0</v>
      </c>
      <c r="B464" s="180" t="str">
        <f t="shared" si="6"/>
        <v/>
      </c>
      <c r="E464" s="167">
        <v>1</v>
      </c>
      <c r="F464" s="170" t="s">
        <v>402</v>
      </c>
      <c r="G464" s="169">
        <v>2456.5382722140212</v>
      </c>
      <c r="H464" s="168" t="s">
        <v>6</v>
      </c>
      <c r="I464" s="168" t="s">
        <v>402</v>
      </c>
      <c r="J464" s="169">
        <v>206.10028827833179</v>
      </c>
      <c r="K464" s="169">
        <v>-36.830818979642231</v>
      </c>
      <c r="L464" s="168" t="s">
        <v>5</v>
      </c>
      <c r="M464" s="168" t="s">
        <v>21</v>
      </c>
      <c r="N464" s="168" t="s">
        <v>2829</v>
      </c>
      <c r="O464" s="168" t="s">
        <v>21</v>
      </c>
      <c r="P464" s="168" t="s">
        <v>2833</v>
      </c>
      <c r="Q464" s="168" t="s">
        <v>2834</v>
      </c>
      <c r="R464" s="168" t="s">
        <v>1259</v>
      </c>
      <c r="S464" s="168" t="s">
        <v>21</v>
      </c>
      <c r="T464" s="168" t="s">
        <v>1259</v>
      </c>
      <c r="U464" s="168" t="s">
        <v>1259</v>
      </c>
      <c r="V464" s="168" t="s">
        <v>2834</v>
      </c>
      <c r="W464" s="168" t="s">
        <v>1259</v>
      </c>
      <c r="X464" s="168" t="s">
        <v>21</v>
      </c>
      <c r="Y464" s="168" t="s">
        <v>1259</v>
      </c>
      <c r="Z464" s="168" t="s">
        <v>21</v>
      </c>
      <c r="AA464" s="168" t="s">
        <v>1259</v>
      </c>
      <c r="AB464" s="168" t="s">
        <v>1259</v>
      </c>
      <c r="AC464" s="168" t="s">
        <v>2983</v>
      </c>
      <c r="AD464" s="169">
        <v>312.75669285764332</v>
      </c>
      <c r="AE464" s="168" t="s">
        <v>1259</v>
      </c>
      <c r="AF464" s="169">
        <v>85.528458756301916</v>
      </c>
      <c r="AG464" s="169">
        <v>270.18283389410408</v>
      </c>
      <c r="AH464" s="169">
        <v>211.07924083423401</v>
      </c>
      <c r="AI464" s="168" t="s">
        <v>21</v>
      </c>
      <c r="AJ464"/>
      <c r="AK464"/>
    </row>
    <row r="465" spans="1:37" hidden="1" x14ac:dyDescent="0.25">
      <c r="A465" s="179" t="b">
        <f>IF(E465&lt;&gt;1,"",NOT(ISNA(VLOOKUP(P465,Mapping!$P:$P,1,FALSE))))</f>
        <v>0</v>
      </c>
      <c r="B465" s="180" t="str">
        <f t="shared" si="6"/>
        <v/>
      </c>
      <c r="E465" s="167">
        <v>1</v>
      </c>
      <c r="F465" s="170" t="s">
        <v>402</v>
      </c>
      <c r="G465" s="169">
        <v>1668.659300568693</v>
      </c>
      <c r="H465" s="168" t="s">
        <v>6</v>
      </c>
      <c r="I465" s="168" t="s">
        <v>402</v>
      </c>
      <c r="J465" s="169">
        <v>139.99829222101519</v>
      </c>
      <c r="K465" s="169">
        <v>-25.018168588332738</v>
      </c>
      <c r="L465" s="168" t="s">
        <v>5</v>
      </c>
      <c r="M465" s="168" t="s">
        <v>21</v>
      </c>
      <c r="N465" s="168" t="s">
        <v>2829</v>
      </c>
      <c r="O465" s="168" t="s">
        <v>21</v>
      </c>
      <c r="P465" s="168" t="s">
        <v>2833</v>
      </c>
      <c r="Q465" s="168" t="s">
        <v>2834</v>
      </c>
      <c r="R465" s="168" t="s">
        <v>1259</v>
      </c>
      <c r="S465" s="168" t="s">
        <v>21</v>
      </c>
      <c r="T465" s="168" t="s">
        <v>1259</v>
      </c>
      <c r="U465" s="168" t="s">
        <v>1259</v>
      </c>
      <c r="V465" s="168" t="s">
        <v>2834</v>
      </c>
      <c r="W465" s="168" t="s">
        <v>1259</v>
      </c>
      <c r="X465" s="168" t="s">
        <v>21</v>
      </c>
      <c r="Y465" s="168" t="s">
        <v>1259</v>
      </c>
      <c r="Z465" s="168" t="s">
        <v>21</v>
      </c>
      <c r="AA465" s="168" t="s">
        <v>1259</v>
      </c>
      <c r="AB465" s="168" t="s">
        <v>1259</v>
      </c>
      <c r="AC465" s="168" t="s">
        <v>2959</v>
      </c>
      <c r="AD465" s="169">
        <v>212.4470724739206</v>
      </c>
      <c r="AE465" s="168" t="s">
        <v>1259</v>
      </c>
      <c r="AF465" s="169">
        <v>58.097144172877279</v>
      </c>
      <c r="AG465" s="169">
        <v>183.52781380648639</v>
      </c>
      <c r="AH465" s="169">
        <v>143.38035859607291</v>
      </c>
      <c r="AI465" s="168" t="s">
        <v>21</v>
      </c>
      <c r="AJ465"/>
      <c r="AK465"/>
    </row>
    <row r="466" spans="1:37" hidden="1" x14ac:dyDescent="0.25">
      <c r="A466" s="179" t="b">
        <f>IF(E466&lt;&gt;1,"",NOT(ISNA(VLOOKUP(P466,Mapping!$P:$P,1,FALSE))))</f>
        <v>0</v>
      </c>
      <c r="B466" s="180" t="str">
        <f t="shared" si="6"/>
        <v/>
      </c>
      <c r="E466" s="167">
        <v>1</v>
      </c>
      <c r="F466" s="170" t="s">
        <v>402</v>
      </c>
      <c r="G466" s="169">
        <v>10125.341805987029</v>
      </c>
      <c r="H466" s="168" t="s">
        <v>6</v>
      </c>
      <c r="I466" s="168" t="s">
        <v>402</v>
      </c>
      <c r="J466" s="169">
        <v>849.50268788190112</v>
      </c>
      <c r="K466" s="169">
        <v>-151.8090051278557</v>
      </c>
      <c r="L466" s="168" t="s">
        <v>5</v>
      </c>
      <c r="M466" s="168" t="s">
        <v>21</v>
      </c>
      <c r="N466" s="168" t="s">
        <v>2829</v>
      </c>
      <c r="O466" s="168" t="s">
        <v>21</v>
      </c>
      <c r="P466" s="168" t="s">
        <v>2833</v>
      </c>
      <c r="Q466" s="168" t="s">
        <v>2834</v>
      </c>
      <c r="R466" s="168" t="s">
        <v>1259</v>
      </c>
      <c r="S466" s="168" t="s">
        <v>21</v>
      </c>
      <c r="T466" s="168" t="s">
        <v>1259</v>
      </c>
      <c r="U466" s="168" t="s">
        <v>1259</v>
      </c>
      <c r="V466" s="168" t="s">
        <v>2834</v>
      </c>
      <c r="W466" s="168" t="s">
        <v>1259</v>
      </c>
      <c r="X466" s="168" t="s">
        <v>21</v>
      </c>
      <c r="Y466" s="168" t="s">
        <v>1259</v>
      </c>
      <c r="Z466" s="168" t="s">
        <v>21</v>
      </c>
      <c r="AA466" s="168" t="s">
        <v>1259</v>
      </c>
      <c r="AB466" s="168" t="s">
        <v>1259</v>
      </c>
      <c r="AC466" s="168" t="s">
        <v>7684</v>
      </c>
      <c r="AD466" s="169">
        <v>1289.118290202576</v>
      </c>
      <c r="AE466" s="168" t="s">
        <v>1259</v>
      </c>
      <c r="AF466" s="169">
        <v>352.53058698178393</v>
      </c>
      <c r="AG466" s="169">
        <v>1113.637664119276</v>
      </c>
      <c r="AH466" s="169">
        <v>870.02489876480649</v>
      </c>
      <c r="AI466" s="168" t="s">
        <v>21</v>
      </c>
      <c r="AJ466"/>
      <c r="AK466"/>
    </row>
    <row r="467" spans="1:37" hidden="1" x14ac:dyDescent="0.25">
      <c r="A467" s="179" t="b">
        <f>IF(E467&lt;&gt;1,"",NOT(ISNA(VLOOKUP(P467,Mapping!$P:$P,1,FALSE))))</f>
        <v>0</v>
      </c>
      <c r="B467" s="180" t="str">
        <f t="shared" si="6"/>
        <v/>
      </c>
      <c r="E467" s="167">
        <v>1</v>
      </c>
      <c r="F467" s="170" t="s">
        <v>402</v>
      </c>
      <c r="G467" s="169">
        <v>21919.075527760058</v>
      </c>
      <c r="H467" s="168" t="s">
        <v>6</v>
      </c>
      <c r="I467" s="168" t="s">
        <v>402</v>
      </c>
      <c r="J467" s="169">
        <v>1838.9812347577749</v>
      </c>
      <c r="K467" s="169">
        <v>-328.63216995045542</v>
      </c>
      <c r="L467" s="168" t="s">
        <v>5</v>
      </c>
      <c r="M467" s="168" t="s">
        <v>21</v>
      </c>
      <c r="N467" s="168" t="s">
        <v>2829</v>
      </c>
      <c r="O467" s="168" t="s">
        <v>21</v>
      </c>
      <c r="P467" s="168" t="s">
        <v>2833</v>
      </c>
      <c r="Q467" s="168" t="s">
        <v>2834</v>
      </c>
      <c r="R467" s="168" t="s">
        <v>1259</v>
      </c>
      <c r="S467" s="168" t="s">
        <v>21</v>
      </c>
      <c r="T467" s="168" t="s">
        <v>1259</v>
      </c>
      <c r="U467" s="168" t="s">
        <v>1259</v>
      </c>
      <c r="V467" s="168" t="s">
        <v>2834</v>
      </c>
      <c r="W467" s="168" t="s">
        <v>1259</v>
      </c>
      <c r="X467" s="168" t="s">
        <v>21</v>
      </c>
      <c r="Y467" s="168" t="s">
        <v>1259</v>
      </c>
      <c r="Z467" s="168" t="s">
        <v>21</v>
      </c>
      <c r="AA467" s="168" t="s">
        <v>1259</v>
      </c>
      <c r="AB467" s="168" t="s">
        <v>1259</v>
      </c>
      <c r="AC467" s="168" t="s">
        <v>2979</v>
      </c>
      <c r="AD467" s="169">
        <v>2790.6496105108831</v>
      </c>
      <c r="AE467" s="168" t="s">
        <v>1259</v>
      </c>
      <c r="AF467" s="169">
        <v>763.14900869127086</v>
      </c>
      <c r="AG467" s="169">
        <v>2410.7737336783362</v>
      </c>
      <c r="AH467" s="169">
        <v>1883.407180958729</v>
      </c>
      <c r="AI467" s="168" t="s">
        <v>21</v>
      </c>
      <c r="AJ467"/>
      <c r="AK467"/>
    </row>
    <row r="468" spans="1:37" hidden="1" x14ac:dyDescent="0.25">
      <c r="A468" s="179" t="b">
        <f>IF(E468&lt;&gt;1,"",NOT(ISNA(VLOOKUP(P468,Mapping!$P:$P,1,FALSE))))</f>
        <v>0</v>
      </c>
      <c r="B468" s="180" t="str">
        <f t="shared" si="6"/>
        <v/>
      </c>
      <c r="E468" s="167">
        <v>1</v>
      </c>
      <c r="F468" s="170" t="s">
        <v>402</v>
      </c>
      <c r="G468" s="169">
        <v>80253.566850901829</v>
      </c>
      <c r="H468" s="168" t="s">
        <v>6</v>
      </c>
      <c r="I468" s="168" t="s">
        <v>402</v>
      </c>
      <c r="J468" s="169">
        <v>6733.1673397572886</v>
      </c>
      <c r="K468" s="169">
        <v>-1203.2397893366351</v>
      </c>
      <c r="L468" s="168" t="s">
        <v>5</v>
      </c>
      <c r="M468" s="168" t="s">
        <v>21</v>
      </c>
      <c r="N468" s="168" t="s">
        <v>2829</v>
      </c>
      <c r="O468" s="168" t="s">
        <v>21</v>
      </c>
      <c r="P468" s="168" t="s">
        <v>2833</v>
      </c>
      <c r="Q468" s="168" t="s">
        <v>2834</v>
      </c>
      <c r="R468" s="168" t="s">
        <v>1259</v>
      </c>
      <c r="S468" s="168" t="s">
        <v>21</v>
      </c>
      <c r="T468" s="168" t="s">
        <v>1259</v>
      </c>
      <c r="U468" s="168" t="s">
        <v>1259</v>
      </c>
      <c r="V468" s="168" t="s">
        <v>2834</v>
      </c>
      <c r="W468" s="168" t="s">
        <v>1259</v>
      </c>
      <c r="X468" s="168" t="s">
        <v>21</v>
      </c>
      <c r="Y468" s="168" t="s">
        <v>1259</v>
      </c>
      <c r="Z468" s="168" t="s">
        <v>21</v>
      </c>
      <c r="AA468" s="168" t="s">
        <v>1259</v>
      </c>
      <c r="AB468" s="168" t="s">
        <v>1259</v>
      </c>
      <c r="AC468" s="168" t="s">
        <v>7697</v>
      </c>
      <c r="AD468" s="169">
        <v>10217.56527965506</v>
      </c>
      <c r="AE468" s="168" t="s">
        <v>1259</v>
      </c>
      <c r="AF468" s="169">
        <v>2794.1611820552498</v>
      </c>
      <c r="AG468" s="169">
        <v>8826.7039708459633</v>
      </c>
      <c r="AH468" s="169">
        <v>6895.8266014965484</v>
      </c>
      <c r="AI468" s="168" t="s">
        <v>21</v>
      </c>
      <c r="AJ468"/>
      <c r="AK468"/>
    </row>
    <row r="469" spans="1:37" hidden="1" x14ac:dyDescent="0.25">
      <c r="A469" s="179" t="b">
        <f>IF(E469&lt;&gt;1,"",NOT(ISNA(VLOOKUP(P469,Mapping!$P:$P,1,FALSE))))</f>
        <v>0</v>
      </c>
      <c r="B469" s="180" t="str">
        <f t="shared" ref="B469:B532" si="7">IF(AI469="","",VALUE(AI469))</f>
        <v/>
      </c>
      <c r="E469" s="167">
        <v>1</v>
      </c>
      <c r="F469" s="170" t="s">
        <v>402</v>
      </c>
      <c r="G469" s="169">
        <v>7508.1349887907209</v>
      </c>
      <c r="H469" s="168" t="s">
        <v>6</v>
      </c>
      <c r="I469" s="168" t="s">
        <v>402</v>
      </c>
      <c r="J469" s="169">
        <v>629.9225227326632</v>
      </c>
      <c r="K469" s="169">
        <v>-112.5692865341106</v>
      </c>
      <c r="L469" s="168" t="s">
        <v>5</v>
      </c>
      <c r="M469" s="168" t="s">
        <v>21</v>
      </c>
      <c r="N469" s="168" t="s">
        <v>2829</v>
      </c>
      <c r="O469" s="168" t="s">
        <v>21</v>
      </c>
      <c r="P469" s="168" t="s">
        <v>2833</v>
      </c>
      <c r="Q469" s="168" t="s">
        <v>2834</v>
      </c>
      <c r="R469" s="168" t="s">
        <v>1259</v>
      </c>
      <c r="S469" s="168" t="s">
        <v>21</v>
      </c>
      <c r="T469" s="168" t="s">
        <v>1259</v>
      </c>
      <c r="U469" s="168" t="s">
        <v>1259</v>
      </c>
      <c r="V469" s="168" t="s">
        <v>2834</v>
      </c>
      <c r="W469" s="168" t="s">
        <v>1259</v>
      </c>
      <c r="X469" s="168" t="s">
        <v>21</v>
      </c>
      <c r="Y469" s="168" t="s">
        <v>1259</v>
      </c>
      <c r="Z469" s="168" t="s">
        <v>21</v>
      </c>
      <c r="AA469" s="168" t="s">
        <v>1259</v>
      </c>
      <c r="AB469" s="168" t="s">
        <v>1259</v>
      </c>
      <c r="AC469" s="168" t="s">
        <v>2984</v>
      </c>
      <c r="AD469" s="169">
        <v>955.90591654269008</v>
      </c>
      <c r="AE469" s="168" t="s">
        <v>1259</v>
      </c>
      <c r="AF469" s="169">
        <v>261.40818605963432</v>
      </c>
      <c r="AG469" s="169">
        <v>825.78366943277888</v>
      </c>
      <c r="AH469" s="169">
        <v>645.14013538512609</v>
      </c>
      <c r="AI469" s="168" t="s">
        <v>21</v>
      </c>
      <c r="AJ469"/>
      <c r="AK469"/>
    </row>
    <row r="470" spans="1:37" hidden="1" x14ac:dyDescent="0.25">
      <c r="A470" s="179" t="b">
        <f>IF(E470&lt;&gt;1,"",NOT(ISNA(VLOOKUP(P470,Mapping!$P:$P,1,FALSE))))</f>
        <v>0</v>
      </c>
      <c r="B470" s="180" t="str">
        <f t="shared" si="7"/>
        <v/>
      </c>
      <c r="E470" s="167">
        <v>1</v>
      </c>
      <c r="F470" s="170" t="s">
        <v>402</v>
      </c>
      <c r="G470" s="169">
        <v>7872.5061740598294</v>
      </c>
      <c r="H470" s="168" t="s">
        <v>6</v>
      </c>
      <c r="I470" s="168" t="s">
        <v>402</v>
      </c>
      <c r="J470" s="169">
        <v>660.49277973769767</v>
      </c>
      <c r="K470" s="169">
        <v>-118.03229491376391</v>
      </c>
      <c r="L470" s="168" t="s">
        <v>5</v>
      </c>
      <c r="M470" s="168" t="s">
        <v>21</v>
      </c>
      <c r="N470" s="168" t="s">
        <v>2829</v>
      </c>
      <c r="O470" s="168" t="s">
        <v>21</v>
      </c>
      <c r="P470" s="168" t="s">
        <v>2833</v>
      </c>
      <c r="Q470" s="168" t="s">
        <v>2834</v>
      </c>
      <c r="R470" s="168" t="s">
        <v>1259</v>
      </c>
      <c r="S470" s="168" t="s">
        <v>21</v>
      </c>
      <c r="T470" s="168" t="s">
        <v>1259</v>
      </c>
      <c r="U470" s="168" t="s">
        <v>1259</v>
      </c>
      <c r="V470" s="168" t="s">
        <v>2834</v>
      </c>
      <c r="W470" s="168" t="s">
        <v>1259</v>
      </c>
      <c r="X470" s="168" t="s">
        <v>21</v>
      </c>
      <c r="Y470" s="168" t="s">
        <v>1259</v>
      </c>
      <c r="Z470" s="168" t="s">
        <v>21</v>
      </c>
      <c r="AA470" s="168" t="s">
        <v>1259</v>
      </c>
      <c r="AB470" s="168" t="s">
        <v>1259</v>
      </c>
      <c r="AC470" s="168" t="s">
        <v>2976</v>
      </c>
      <c r="AD470" s="169">
        <v>1002.296208184544</v>
      </c>
      <c r="AE470" s="168" t="s">
        <v>1259</v>
      </c>
      <c r="AF470" s="169">
        <v>274.09437387269281</v>
      </c>
      <c r="AG470" s="169">
        <v>865.85910425864586</v>
      </c>
      <c r="AH470" s="169">
        <v>676.44890595809829</v>
      </c>
      <c r="AI470" s="168" t="s">
        <v>21</v>
      </c>
      <c r="AJ470"/>
      <c r="AK470"/>
    </row>
    <row r="471" spans="1:37" hidden="1" x14ac:dyDescent="0.25">
      <c r="A471" s="179" t="b">
        <f>IF(E471&lt;&gt;1,"",NOT(ISNA(VLOOKUP(P471,Mapping!$P:$P,1,FALSE))))</f>
        <v>0</v>
      </c>
      <c r="B471" s="180" t="str">
        <f t="shared" si="7"/>
        <v/>
      </c>
      <c r="E471" s="167">
        <v>1</v>
      </c>
      <c r="F471" s="170" t="s">
        <v>402</v>
      </c>
      <c r="G471" s="169">
        <v>53884.049871625022</v>
      </c>
      <c r="H471" s="168" t="s">
        <v>6</v>
      </c>
      <c r="I471" s="168" t="s">
        <v>402</v>
      </c>
      <c r="J471" s="169">
        <v>4520.7999963854654</v>
      </c>
      <c r="K471" s="169">
        <v>-807.88225820034381</v>
      </c>
      <c r="L471" s="168" t="s">
        <v>5</v>
      </c>
      <c r="M471" s="168" t="s">
        <v>21</v>
      </c>
      <c r="N471" s="168" t="s">
        <v>2829</v>
      </c>
      <c r="O471" s="168" t="s">
        <v>21</v>
      </c>
      <c r="P471" s="168" t="s">
        <v>2833</v>
      </c>
      <c r="Q471" s="168" t="s">
        <v>2834</v>
      </c>
      <c r="R471" s="168" t="s">
        <v>1259</v>
      </c>
      <c r="S471" s="168" t="s">
        <v>21</v>
      </c>
      <c r="T471" s="168" t="s">
        <v>1259</v>
      </c>
      <c r="U471" s="168" t="s">
        <v>1259</v>
      </c>
      <c r="V471" s="168" t="s">
        <v>2834</v>
      </c>
      <c r="W471" s="168" t="s">
        <v>1259</v>
      </c>
      <c r="X471" s="168" t="s">
        <v>21</v>
      </c>
      <c r="Y471" s="168" t="s">
        <v>1259</v>
      </c>
      <c r="Z471" s="168" t="s">
        <v>21</v>
      </c>
      <c r="AA471" s="168" t="s">
        <v>1259</v>
      </c>
      <c r="AB471" s="168" t="s">
        <v>1259</v>
      </c>
      <c r="AC471" s="168" t="s">
        <v>2964</v>
      </c>
      <c r="AD471" s="169">
        <v>6860.3031453838821</v>
      </c>
      <c r="AE471" s="168" t="s">
        <v>1259</v>
      </c>
      <c r="AF471" s="169">
        <v>1876.0626647653039</v>
      </c>
      <c r="AG471" s="169">
        <v>5926.4475789687567</v>
      </c>
      <c r="AH471" s="169">
        <v>4630.0130832993964</v>
      </c>
      <c r="AI471" s="168" t="s">
        <v>21</v>
      </c>
      <c r="AJ471"/>
      <c r="AK471"/>
    </row>
    <row r="472" spans="1:37" hidden="1" x14ac:dyDescent="0.25">
      <c r="A472" s="179" t="b">
        <f>IF(E472&lt;&gt;1,"",NOT(ISNA(VLOOKUP(P472,Mapping!$P:$P,1,FALSE))))</f>
        <v>0</v>
      </c>
      <c r="B472" s="180" t="str">
        <f t="shared" si="7"/>
        <v/>
      </c>
      <c r="E472" s="167">
        <v>1</v>
      </c>
      <c r="F472" s="170" t="s">
        <v>402</v>
      </c>
      <c r="G472" s="169">
        <v>8133.3548842936571</v>
      </c>
      <c r="H472" s="168" t="s">
        <v>6</v>
      </c>
      <c r="I472" s="168" t="s">
        <v>402</v>
      </c>
      <c r="J472" s="169">
        <v>682.37763900665914</v>
      </c>
      <c r="K472" s="169">
        <v>-121.94319332571349</v>
      </c>
      <c r="L472" s="168" t="s">
        <v>5</v>
      </c>
      <c r="M472" s="168" t="s">
        <v>21</v>
      </c>
      <c r="N472" s="168" t="s">
        <v>2829</v>
      </c>
      <c r="O472" s="168" t="s">
        <v>21</v>
      </c>
      <c r="P472" s="168" t="s">
        <v>2833</v>
      </c>
      <c r="Q472" s="168" t="s">
        <v>2834</v>
      </c>
      <c r="R472" s="168" t="s">
        <v>1259</v>
      </c>
      <c r="S472" s="168" t="s">
        <v>21</v>
      </c>
      <c r="T472" s="168" t="s">
        <v>1259</v>
      </c>
      <c r="U472" s="168" t="s">
        <v>1259</v>
      </c>
      <c r="V472" s="168" t="s">
        <v>2834</v>
      </c>
      <c r="W472" s="168" t="s">
        <v>1259</v>
      </c>
      <c r="X472" s="168" t="s">
        <v>21</v>
      </c>
      <c r="Y472" s="168" t="s">
        <v>1259</v>
      </c>
      <c r="Z472" s="168" t="s">
        <v>21</v>
      </c>
      <c r="AA472" s="168" t="s">
        <v>1259</v>
      </c>
      <c r="AB472" s="168" t="s">
        <v>1259</v>
      </c>
      <c r="AC472" s="168" t="s">
        <v>2992</v>
      </c>
      <c r="AD472" s="169">
        <v>1035.506429605347</v>
      </c>
      <c r="AE472" s="168" t="s">
        <v>1259</v>
      </c>
      <c r="AF472" s="169">
        <v>283.17625482981839</v>
      </c>
      <c r="AG472" s="169">
        <v>894.54859977587967</v>
      </c>
      <c r="AH472" s="169">
        <v>698.86245772381972</v>
      </c>
      <c r="AI472" s="168" t="s">
        <v>21</v>
      </c>
      <c r="AJ472"/>
      <c r="AK472"/>
    </row>
    <row r="473" spans="1:37" hidden="1" x14ac:dyDescent="0.25">
      <c r="A473" s="179" t="b">
        <f>IF(E473&lt;&gt;1,"",NOT(ISNA(VLOOKUP(P473,Mapping!$P:$P,1,FALSE))))</f>
        <v>0</v>
      </c>
      <c r="B473" s="180" t="str">
        <f t="shared" si="7"/>
        <v/>
      </c>
      <c r="E473" s="167">
        <v>1</v>
      </c>
      <c r="F473" s="170" t="s">
        <v>402</v>
      </c>
      <c r="G473" s="169">
        <v>24758.731629452479</v>
      </c>
      <c r="H473" s="168" t="s">
        <v>6</v>
      </c>
      <c r="I473" s="168" t="s">
        <v>402</v>
      </c>
      <c r="J473" s="169">
        <v>2077.2245985147952</v>
      </c>
      <c r="K473" s="169">
        <v>-371.20706529357159</v>
      </c>
      <c r="L473" s="168" t="s">
        <v>5</v>
      </c>
      <c r="M473" s="168" t="s">
        <v>21</v>
      </c>
      <c r="N473" s="168" t="s">
        <v>2829</v>
      </c>
      <c r="O473" s="168" t="s">
        <v>21</v>
      </c>
      <c r="P473" s="168" t="s">
        <v>2833</v>
      </c>
      <c r="Q473" s="168" t="s">
        <v>2834</v>
      </c>
      <c r="R473" s="168" t="s">
        <v>1259</v>
      </c>
      <c r="S473" s="168" t="s">
        <v>21</v>
      </c>
      <c r="T473" s="168" t="s">
        <v>1259</v>
      </c>
      <c r="U473" s="168" t="s">
        <v>1259</v>
      </c>
      <c r="V473" s="168" t="s">
        <v>2834</v>
      </c>
      <c r="W473" s="168" t="s">
        <v>1259</v>
      </c>
      <c r="X473" s="168" t="s">
        <v>21</v>
      </c>
      <c r="Y473" s="168" t="s">
        <v>1259</v>
      </c>
      <c r="Z473" s="168" t="s">
        <v>21</v>
      </c>
      <c r="AA473" s="168" t="s">
        <v>1259</v>
      </c>
      <c r="AB473" s="168" t="s">
        <v>1259</v>
      </c>
      <c r="AC473" s="168" t="s">
        <v>2951</v>
      </c>
      <c r="AD473" s="169">
        <v>3152.1833432696649</v>
      </c>
      <c r="AE473" s="168" t="s">
        <v>1259</v>
      </c>
      <c r="AF473" s="169">
        <v>862.01635080550113</v>
      </c>
      <c r="AG473" s="169">
        <v>2723.0938556638362</v>
      </c>
      <c r="AH473" s="169">
        <v>2127.4060068493241</v>
      </c>
      <c r="AI473" s="168" t="s">
        <v>21</v>
      </c>
      <c r="AJ473"/>
      <c r="AK473"/>
    </row>
    <row r="474" spans="1:37" hidden="1" x14ac:dyDescent="0.25">
      <c r="A474" s="179" t="b">
        <f>IF(E474&lt;&gt;1,"",NOT(ISNA(VLOOKUP(P474,Mapping!$P:$P,1,FALSE))))</f>
        <v>0</v>
      </c>
      <c r="B474" s="180" t="str">
        <f t="shared" si="7"/>
        <v/>
      </c>
      <c r="E474" s="167">
        <v>1</v>
      </c>
      <c r="F474" s="170" t="s">
        <v>402</v>
      </c>
      <c r="G474" s="169">
        <v>1293.6075787017421</v>
      </c>
      <c r="H474" s="168" t="s">
        <v>6</v>
      </c>
      <c r="I474" s="168" t="s">
        <v>402</v>
      </c>
      <c r="J474" s="169">
        <v>108.5319524247313</v>
      </c>
      <c r="K474" s="169">
        <v>-19.39502718144756</v>
      </c>
      <c r="L474" s="168" t="s">
        <v>5</v>
      </c>
      <c r="M474" s="168" t="s">
        <v>21</v>
      </c>
      <c r="N474" s="168" t="s">
        <v>2829</v>
      </c>
      <c r="O474" s="168" t="s">
        <v>21</v>
      </c>
      <c r="P474" s="168" t="s">
        <v>2833</v>
      </c>
      <c r="Q474" s="168" t="s">
        <v>2834</v>
      </c>
      <c r="R474" s="168" t="s">
        <v>1259</v>
      </c>
      <c r="S474" s="168" t="s">
        <v>21</v>
      </c>
      <c r="T474" s="168" t="s">
        <v>1259</v>
      </c>
      <c r="U474" s="168" t="s">
        <v>1259</v>
      </c>
      <c r="V474" s="168" t="s">
        <v>2834</v>
      </c>
      <c r="W474" s="168" t="s">
        <v>1259</v>
      </c>
      <c r="X474" s="168" t="s">
        <v>21</v>
      </c>
      <c r="Y474" s="168" t="s">
        <v>1259</v>
      </c>
      <c r="Z474" s="168" t="s">
        <v>21</v>
      </c>
      <c r="AA474" s="168" t="s">
        <v>1259</v>
      </c>
      <c r="AB474" s="168" t="s">
        <v>1259</v>
      </c>
      <c r="AC474" s="168" t="s">
        <v>7690</v>
      </c>
      <c r="AD474" s="169">
        <v>164.69697734678289</v>
      </c>
      <c r="AE474" s="168" t="s">
        <v>1259</v>
      </c>
      <c r="AF474" s="169">
        <v>45.039095744319177</v>
      </c>
      <c r="AG474" s="169">
        <v>142.277678110637</v>
      </c>
      <c r="AH474" s="169">
        <v>111.1538577429444</v>
      </c>
      <c r="AI474" s="168" t="s">
        <v>21</v>
      </c>
      <c r="AJ474"/>
      <c r="AK474"/>
    </row>
    <row r="475" spans="1:37" hidden="1" x14ac:dyDescent="0.25">
      <c r="A475" s="179" t="b">
        <f>IF(E475&lt;&gt;1,"",NOT(ISNA(VLOOKUP(P475,Mapping!$P:$P,1,FALSE))))</f>
        <v>0</v>
      </c>
      <c r="B475" s="180" t="str">
        <f t="shared" si="7"/>
        <v/>
      </c>
      <c r="E475" s="167">
        <v>1</v>
      </c>
      <c r="F475" s="170" t="s">
        <v>402</v>
      </c>
      <c r="G475" s="169">
        <v>181422.32791762741</v>
      </c>
      <c r="H475" s="168" t="s">
        <v>6</v>
      </c>
      <c r="I475" s="168" t="s">
        <v>402</v>
      </c>
      <c r="J475" s="169">
        <v>15221.091609637</v>
      </c>
      <c r="K475" s="169">
        <v>-2720.0605803617918</v>
      </c>
      <c r="L475" s="168" t="s">
        <v>5</v>
      </c>
      <c r="M475" s="168" t="s">
        <v>21</v>
      </c>
      <c r="N475" s="168" t="s">
        <v>2829</v>
      </c>
      <c r="O475" s="168" t="s">
        <v>21</v>
      </c>
      <c r="P475" s="168" t="s">
        <v>2833</v>
      </c>
      <c r="Q475" s="168" t="s">
        <v>2834</v>
      </c>
      <c r="R475" s="168" t="s">
        <v>1259</v>
      </c>
      <c r="S475" s="168" t="s">
        <v>21</v>
      </c>
      <c r="T475" s="168" t="s">
        <v>1259</v>
      </c>
      <c r="U475" s="168" t="s">
        <v>1259</v>
      </c>
      <c r="V475" s="168" t="s">
        <v>2834</v>
      </c>
      <c r="W475" s="168" t="s">
        <v>1259</v>
      </c>
      <c r="X475" s="168" t="s">
        <v>21</v>
      </c>
      <c r="Y475" s="168" t="s">
        <v>1259</v>
      </c>
      <c r="Z475" s="168" t="s">
        <v>21</v>
      </c>
      <c r="AA475" s="168" t="s">
        <v>1259</v>
      </c>
      <c r="AB475" s="168" t="s">
        <v>1259</v>
      </c>
      <c r="AC475" s="168" t="s">
        <v>12722</v>
      </c>
      <c r="AD475" s="169">
        <v>23097.969989660491</v>
      </c>
      <c r="AE475" s="168" t="s">
        <v>1259</v>
      </c>
      <c r="AF475" s="169">
        <v>6316.5195780931972</v>
      </c>
      <c r="AG475" s="169">
        <v>19953.769596380818</v>
      </c>
      <c r="AH475" s="169">
        <v>15588.80139600608</v>
      </c>
      <c r="AI475" s="168" t="s">
        <v>21</v>
      </c>
      <c r="AJ475"/>
      <c r="AK475"/>
    </row>
    <row r="476" spans="1:37" hidden="1" x14ac:dyDescent="0.25">
      <c r="A476" s="179" t="b">
        <f>IF(E476&lt;&gt;1,"",NOT(ISNA(VLOOKUP(P476,Mapping!$P:$P,1,FALSE))))</f>
        <v>0</v>
      </c>
      <c r="B476" s="180" t="str">
        <f t="shared" si="7"/>
        <v/>
      </c>
      <c r="E476" s="167">
        <v>1</v>
      </c>
      <c r="F476" s="170" t="s">
        <v>402</v>
      </c>
      <c r="G476" s="169">
        <v>102199.098617439</v>
      </c>
      <c r="H476" s="168" t="s">
        <v>6</v>
      </c>
      <c r="I476" s="168" t="s">
        <v>402</v>
      </c>
      <c r="J476" s="169">
        <v>8574.3682177017217</v>
      </c>
      <c r="K476" s="169">
        <v>-1532.268617036048</v>
      </c>
      <c r="L476" s="168" t="s">
        <v>5</v>
      </c>
      <c r="M476" s="168" t="s">
        <v>21</v>
      </c>
      <c r="N476" s="168" t="s">
        <v>2829</v>
      </c>
      <c r="O476" s="168" t="s">
        <v>21</v>
      </c>
      <c r="P476" s="168" t="s">
        <v>2833</v>
      </c>
      <c r="Q476" s="168" t="s">
        <v>2834</v>
      </c>
      <c r="R476" s="168" t="s">
        <v>1259</v>
      </c>
      <c r="S476" s="168" t="s">
        <v>21</v>
      </c>
      <c r="T476" s="168" t="s">
        <v>1259</v>
      </c>
      <c r="U476" s="168" t="s">
        <v>1259</v>
      </c>
      <c r="V476" s="168" t="s">
        <v>2834</v>
      </c>
      <c r="W476" s="168" t="s">
        <v>1259</v>
      </c>
      <c r="X476" s="168" t="s">
        <v>21</v>
      </c>
      <c r="Y476" s="168" t="s">
        <v>1259</v>
      </c>
      <c r="Z476" s="168" t="s">
        <v>21</v>
      </c>
      <c r="AA476" s="168" t="s">
        <v>1259</v>
      </c>
      <c r="AB476" s="168" t="s">
        <v>1259</v>
      </c>
      <c r="AC476" s="168" t="s">
        <v>2988</v>
      </c>
      <c r="AD476" s="169">
        <v>13011.58319337494</v>
      </c>
      <c r="AE476" s="168" t="s">
        <v>1259</v>
      </c>
      <c r="AF476" s="169">
        <v>3558.2313086272038</v>
      </c>
      <c r="AG476" s="169">
        <v>11240.387499029781</v>
      </c>
      <c r="AH476" s="169">
        <v>8781.5070475859538</v>
      </c>
      <c r="AI476" s="168" t="s">
        <v>21</v>
      </c>
      <c r="AJ476"/>
      <c r="AK476"/>
    </row>
    <row r="477" spans="1:37" hidden="1" x14ac:dyDescent="0.25">
      <c r="A477" s="179" t="b">
        <f>IF(E477&lt;&gt;1,"",NOT(ISNA(VLOOKUP(P477,Mapping!$P:$P,1,FALSE))))</f>
        <v>0</v>
      </c>
      <c r="B477" s="180" t="str">
        <f t="shared" si="7"/>
        <v/>
      </c>
      <c r="E477" s="167">
        <v>1</v>
      </c>
      <c r="F477" s="170" t="s">
        <v>402</v>
      </c>
      <c r="G477" s="169">
        <v>43020.399261763167</v>
      </c>
      <c r="H477" s="168" t="s">
        <v>6</v>
      </c>
      <c r="I477" s="168" t="s">
        <v>402</v>
      </c>
      <c r="J477" s="169">
        <v>3609.354183481586</v>
      </c>
      <c r="K477" s="169">
        <v>-645.00380700923529</v>
      </c>
      <c r="L477" s="168" t="s">
        <v>5</v>
      </c>
      <c r="M477" s="168" t="s">
        <v>21</v>
      </c>
      <c r="N477" s="168" t="s">
        <v>2829</v>
      </c>
      <c r="O477" s="168" t="s">
        <v>21</v>
      </c>
      <c r="P477" s="168" t="s">
        <v>2833</v>
      </c>
      <c r="Q477" s="168" t="s">
        <v>2834</v>
      </c>
      <c r="R477" s="168" t="s">
        <v>1259</v>
      </c>
      <c r="S477" s="168" t="s">
        <v>21</v>
      </c>
      <c r="T477" s="168" t="s">
        <v>1259</v>
      </c>
      <c r="U477" s="168" t="s">
        <v>1259</v>
      </c>
      <c r="V477" s="168" t="s">
        <v>2834</v>
      </c>
      <c r="W477" s="168" t="s">
        <v>1259</v>
      </c>
      <c r="X477" s="168" t="s">
        <v>21</v>
      </c>
      <c r="Y477" s="168" t="s">
        <v>1259</v>
      </c>
      <c r="Z477" s="168" t="s">
        <v>21</v>
      </c>
      <c r="AA477" s="168" t="s">
        <v>1259</v>
      </c>
      <c r="AB477" s="168" t="s">
        <v>1259</v>
      </c>
      <c r="AC477" s="168" t="s">
        <v>12129</v>
      </c>
      <c r="AD477" s="169">
        <v>5477.1863116131417</v>
      </c>
      <c r="AE477" s="168" t="s">
        <v>1259</v>
      </c>
      <c r="AF477" s="169">
        <v>1497.8266308967941</v>
      </c>
      <c r="AG477" s="169">
        <v>4731.6068791890357</v>
      </c>
      <c r="AH477" s="169">
        <v>3696.548642970818</v>
      </c>
      <c r="AI477" s="168" t="s">
        <v>21</v>
      </c>
      <c r="AJ477"/>
      <c r="AK477"/>
    </row>
    <row r="478" spans="1:37" hidden="1" x14ac:dyDescent="0.25">
      <c r="A478" s="179" t="b">
        <f>IF(E478&lt;&gt;1,"",NOT(ISNA(VLOOKUP(P478,Mapping!$P:$P,1,FALSE))))</f>
        <v>0</v>
      </c>
      <c r="B478" s="180" t="str">
        <f t="shared" si="7"/>
        <v/>
      </c>
      <c r="E478" s="167">
        <v>1</v>
      </c>
      <c r="F478" s="170" t="s">
        <v>402</v>
      </c>
      <c r="G478" s="169">
        <v>5043.1740959216559</v>
      </c>
      <c r="H478" s="168" t="s">
        <v>6</v>
      </c>
      <c r="I478" s="168" t="s">
        <v>402</v>
      </c>
      <c r="J478" s="169">
        <v>423.11558780253802</v>
      </c>
      <c r="K478" s="169">
        <v>-75.612187406428802</v>
      </c>
      <c r="L478" s="168" t="s">
        <v>5</v>
      </c>
      <c r="M478" s="168" t="s">
        <v>21</v>
      </c>
      <c r="N478" s="168" t="s">
        <v>2829</v>
      </c>
      <c r="O478" s="168" t="s">
        <v>21</v>
      </c>
      <c r="P478" s="168" t="s">
        <v>2833</v>
      </c>
      <c r="Q478" s="168" t="s">
        <v>2834</v>
      </c>
      <c r="R478" s="168" t="s">
        <v>1259</v>
      </c>
      <c r="S478" s="168" t="s">
        <v>21</v>
      </c>
      <c r="T478" s="168" t="s">
        <v>1259</v>
      </c>
      <c r="U478" s="168" t="s">
        <v>1259</v>
      </c>
      <c r="V478" s="168" t="s">
        <v>2834</v>
      </c>
      <c r="W478" s="168" t="s">
        <v>1259</v>
      </c>
      <c r="X478" s="168" t="s">
        <v>21</v>
      </c>
      <c r="Y478" s="168" t="s">
        <v>1259</v>
      </c>
      <c r="Z478" s="168" t="s">
        <v>21</v>
      </c>
      <c r="AA478" s="168" t="s">
        <v>1259</v>
      </c>
      <c r="AB478" s="168" t="s">
        <v>1259</v>
      </c>
      <c r="AC478" s="168" t="s">
        <v>2952</v>
      </c>
      <c r="AD478" s="169">
        <v>642.07688908677994</v>
      </c>
      <c r="AE478" s="168" t="s">
        <v>1259</v>
      </c>
      <c r="AF478" s="169">
        <v>175.58647978039971</v>
      </c>
      <c r="AG478" s="169">
        <v>554.67447198752052</v>
      </c>
      <c r="AH478" s="169">
        <v>433.33717679171332</v>
      </c>
      <c r="AI478" s="168" t="s">
        <v>21</v>
      </c>
      <c r="AJ478"/>
      <c r="AK478"/>
    </row>
    <row r="479" spans="1:37" hidden="1" x14ac:dyDescent="0.25">
      <c r="A479" s="179" t="b">
        <f>IF(E479&lt;&gt;1,"",NOT(ISNA(VLOOKUP(P479,Mapping!$P:$P,1,FALSE))))</f>
        <v>0</v>
      </c>
      <c r="B479" s="180" t="str">
        <f t="shared" si="7"/>
        <v/>
      </c>
      <c r="E479" s="167">
        <v>1</v>
      </c>
      <c r="F479" s="170" t="s">
        <v>402</v>
      </c>
      <c r="G479" s="169">
        <v>8631.151076129976</v>
      </c>
      <c r="H479" s="168" t="s">
        <v>6</v>
      </c>
      <c r="I479" s="168" t="s">
        <v>402</v>
      </c>
      <c r="J479" s="169">
        <v>724.14207630518865</v>
      </c>
      <c r="K479" s="169">
        <v>-129.40663960605761</v>
      </c>
      <c r="L479" s="168" t="s">
        <v>5</v>
      </c>
      <c r="M479" s="168" t="s">
        <v>21</v>
      </c>
      <c r="N479" s="168" t="s">
        <v>2829</v>
      </c>
      <c r="O479" s="168" t="s">
        <v>21</v>
      </c>
      <c r="P479" s="168" t="s">
        <v>2833</v>
      </c>
      <c r="Q479" s="168" t="s">
        <v>2834</v>
      </c>
      <c r="R479" s="168" t="s">
        <v>1259</v>
      </c>
      <c r="S479" s="168" t="s">
        <v>21</v>
      </c>
      <c r="T479" s="168" t="s">
        <v>1259</v>
      </c>
      <c r="U479" s="168" t="s">
        <v>1259</v>
      </c>
      <c r="V479" s="168" t="s">
        <v>2834</v>
      </c>
      <c r="W479" s="168" t="s">
        <v>1259</v>
      </c>
      <c r="X479" s="168" t="s">
        <v>21</v>
      </c>
      <c r="Y479" s="168" t="s">
        <v>1259</v>
      </c>
      <c r="Z479" s="168" t="s">
        <v>21</v>
      </c>
      <c r="AA479" s="168" t="s">
        <v>1259</v>
      </c>
      <c r="AB479" s="168" t="s">
        <v>1259</v>
      </c>
      <c r="AC479" s="168" t="s">
        <v>7696</v>
      </c>
      <c r="AD479" s="169">
        <v>1098.8838629785089</v>
      </c>
      <c r="AE479" s="168" t="s">
        <v>1259</v>
      </c>
      <c r="AF479" s="169">
        <v>300.5078557839297</v>
      </c>
      <c r="AG479" s="169">
        <v>949.29880958670219</v>
      </c>
      <c r="AH479" s="169">
        <v>741.63583660884797</v>
      </c>
      <c r="AI479" s="168" t="s">
        <v>21</v>
      </c>
      <c r="AJ479"/>
      <c r="AK479"/>
    </row>
    <row r="480" spans="1:37" hidden="1" x14ac:dyDescent="0.25">
      <c r="A480" s="179" t="b">
        <f>IF(E480&lt;&gt;1,"",NOT(ISNA(VLOOKUP(P480,Mapping!$P:$P,1,FALSE))))</f>
        <v>0</v>
      </c>
      <c r="B480" s="180" t="str">
        <f t="shared" si="7"/>
        <v/>
      </c>
      <c r="E480" s="167">
        <v>1</v>
      </c>
      <c r="F480" s="170" t="s">
        <v>402</v>
      </c>
      <c r="G480" s="169">
        <v>16165.103551161381</v>
      </c>
      <c r="H480" s="168" t="s">
        <v>6</v>
      </c>
      <c r="I480" s="168" t="s">
        <v>402</v>
      </c>
      <c r="J480" s="169">
        <v>1356.2306517377019</v>
      </c>
      <c r="K480" s="169">
        <v>-242.3630070877746</v>
      </c>
      <c r="L480" s="168" t="s">
        <v>5</v>
      </c>
      <c r="M480" s="168" t="s">
        <v>21</v>
      </c>
      <c r="N480" s="168" t="s">
        <v>2829</v>
      </c>
      <c r="O480" s="168" t="s">
        <v>21</v>
      </c>
      <c r="P480" s="168" t="s">
        <v>2833</v>
      </c>
      <c r="Q480" s="168" t="s">
        <v>2834</v>
      </c>
      <c r="R480" s="168" t="s">
        <v>1259</v>
      </c>
      <c r="S480" s="168" t="s">
        <v>21</v>
      </c>
      <c r="T480" s="168" t="s">
        <v>1259</v>
      </c>
      <c r="U480" s="168" t="s">
        <v>1259</v>
      </c>
      <c r="V480" s="168" t="s">
        <v>2834</v>
      </c>
      <c r="W480" s="168" t="s">
        <v>1259</v>
      </c>
      <c r="X480" s="168" t="s">
        <v>21</v>
      </c>
      <c r="Y480" s="168" t="s">
        <v>1259</v>
      </c>
      <c r="Z480" s="168" t="s">
        <v>21</v>
      </c>
      <c r="AA480" s="168" t="s">
        <v>1259</v>
      </c>
      <c r="AB480" s="168" t="s">
        <v>1259</v>
      </c>
      <c r="AC480" s="168" t="s">
        <v>2985</v>
      </c>
      <c r="AD480" s="169">
        <v>2058.076759295082</v>
      </c>
      <c r="AE480" s="168" t="s">
        <v>1259</v>
      </c>
      <c r="AF480" s="169">
        <v>562.81492049410554</v>
      </c>
      <c r="AG480" s="169">
        <v>1777.9220202045019</v>
      </c>
      <c r="AH480" s="169">
        <v>1388.994352003587</v>
      </c>
      <c r="AI480" s="168" t="s">
        <v>21</v>
      </c>
      <c r="AJ480"/>
      <c r="AK480"/>
    </row>
    <row r="481" spans="1:37" hidden="1" x14ac:dyDescent="0.25">
      <c r="A481" s="179" t="b">
        <f>IF(E481&lt;&gt;1,"",NOT(ISNA(VLOOKUP(P481,Mapping!$P:$P,1,FALSE))))</f>
        <v>0</v>
      </c>
      <c r="B481" s="180" t="str">
        <f t="shared" si="7"/>
        <v/>
      </c>
      <c r="E481" s="167">
        <v>1</v>
      </c>
      <c r="F481" s="170" t="s">
        <v>402</v>
      </c>
      <c r="G481" s="169">
        <v>102585.5736114113</v>
      </c>
      <c r="H481" s="168" t="s">
        <v>6</v>
      </c>
      <c r="I481" s="168" t="s">
        <v>402</v>
      </c>
      <c r="J481" s="169">
        <v>8606.7929548088268</v>
      </c>
      <c r="K481" s="169">
        <v>-1538.0630272856899</v>
      </c>
      <c r="L481" s="168" t="s">
        <v>5</v>
      </c>
      <c r="M481" s="168" t="s">
        <v>21</v>
      </c>
      <c r="N481" s="168" t="s">
        <v>2829</v>
      </c>
      <c r="O481" s="168" t="s">
        <v>21</v>
      </c>
      <c r="P481" s="168" t="s">
        <v>2833</v>
      </c>
      <c r="Q481" s="168" t="s">
        <v>2834</v>
      </c>
      <c r="R481" s="168" t="s">
        <v>1259</v>
      </c>
      <c r="S481" s="168" t="s">
        <v>21</v>
      </c>
      <c r="T481" s="168" t="s">
        <v>1259</v>
      </c>
      <c r="U481" s="168" t="s">
        <v>1259</v>
      </c>
      <c r="V481" s="168" t="s">
        <v>2834</v>
      </c>
      <c r="W481" s="168" t="s">
        <v>1259</v>
      </c>
      <c r="X481" s="168" t="s">
        <v>21</v>
      </c>
      <c r="Y481" s="168" t="s">
        <v>1259</v>
      </c>
      <c r="Z481" s="168" t="s">
        <v>21</v>
      </c>
      <c r="AA481" s="168" t="s">
        <v>1259</v>
      </c>
      <c r="AB481" s="168" t="s">
        <v>1259</v>
      </c>
      <c r="AC481" s="168" t="s">
        <v>7688</v>
      </c>
      <c r="AD481" s="169">
        <v>13060.787654121241</v>
      </c>
      <c r="AE481" s="168" t="s">
        <v>1259</v>
      </c>
      <c r="AF481" s="169">
        <v>3571.687077241178</v>
      </c>
      <c r="AG481" s="169">
        <v>11282.894025503119</v>
      </c>
      <c r="AH481" s="169">
        <v>8814.7150986274501</v>
      </c>
      <c r="AI481" s="168" t="s">
        <v>21</v>
      </c>
      <c r="AJ481"/>
      <c r="AK481"/>
    </row>
    <row r="482" spans="1:37" hidden="1" x14ac:dyDescent="0.25">
      <c r="A482" s="179" t="b">
        <f>IF(E482&lt;&gt;1,"",NOT(ISNA(VLOOKUP(P482,Mapping!$P:$P,1,FALSE))))</f>
        <v>0</v>
      </c>
      <c r="B482" s="180" t="str">
        <f t="shared" si="7"/>
        <v/>
      </c>
      <c r="E482" s="167">
        <v>1</v>
      </c>
      <c r="F482" s="170" t="s">
        <v>402</v>
      </c>
      <c r="G482" s="169">
        <v>65621.870464393491</v>
      </c>
      <c r="H482" s="168" t="s">
        <v>6</v>
      </c>
      <c r="I482" s="168" t="s">
        <v>402</v>
      </c>
      <c r="J482" s="169">
        <v>5505.5875062289742</v>
      </c>
      <c r="K482" s="169">
        <v>-983.86711883031558</v>
      </c>
      <c r="L482" s="168" t="s">
        <v>5</v>
      </c>
      <c r="M482" s="168" t="s">
        <v>21</v>
      </c>
      <c r="N482" s="168" t="s">
        <v>2829</v>
      </c>
      <c r="O482" s="168" t="s">
        <v>21</v>
      </c>
      <c r="P482" s="168" t="s">
        <v>2833</v>
      </c>
      <c r="Q482" s="168" t="s">
        <v>2834</v>
      </c>
      <c r="R482" s="168" t="s">
        <v>1259</v>
      </c>
      <c r="S482" s="168" t="s">
        <v>21</v>
      </c>
      <c r="T482" s="168" t="s">
        <v>1259</v>
      </c>
      <c r="U482" s="168" t="s">
        <v>1259</v>
      </c>
      <c r="V482" s="168" t="s">
        <v>2834</v>
      </c>
      <c r="W482" s="168" t="s">
        <v>1259</v>
      </c>
      <c r="X482" s="168" t="s">
        <v>21</v>
      </c>
      <c r="Y482" s="168" t="s">
        <v>1259</v>
      </c>
      <c r="Z482" s="168" t="s">
        <v>21</v>
      </c>
      <c r="AA482" s="168" t="s">
        <v>1259</v>
      </c>
      <c r="AB482" s="168" t="s">
        <v>1259</v>
      </c>
      <c r="AC482" s="168" t="s">
        <v>2971</v>
      </c>
      <c r="AD482" s="169">
        <v>8354.7158282532637</v>
      </c>
      <c r="AE482" s="168" t="s">
        <v>1259</v>
      </c>
      <c r="AF482" s="169">
        <v>2284.734378050955</v>
      </c>
      <c r="AG482" s="169">
        <v>7217.4340322905191</v>
      </c>
      <c r="AH482" s="169">
        <v>5638.5910028027574</v>
      </c>
      <c r="AI482" s="168" t="s">
        <v>21</v>
      </c>
      <c r="AJ482"/>
      <c r="AK482"/>
    </row>
    <row r="483" spans="1:37" hidden="1" x14ac:dyDescent="0.25">
      <c r="A483" s="179" t="b">
        <f>IF(E483&lt;&gt;1,"",NOT(ISNA(VLOOKUP(P483,Mapping!$P:$P,1,FALSE))))</f>
        <v>0</v>
      </c>
      <c r="B483" s="180" t="str">
        <f t="shared" si="7"/>
        <v/>
      </c>
      <c r="E483" s="167">
        <v>1</v>
      </c>
      <c r="F483" s="170" t="s">
        <v>402</v>
      </c>
      <c r="G483" s="169">
        <v>351496.02864841599</v>
      </c>
      <c r="H483" s="168" t="s">
        <v>6</v>
      </c>
      <c r="I483" s="168" t="s">
        <v>402</v>
      </c>
      <c r="J483" s="169">
        <v>29490.048517679199</v>
      </c>
      <c r="K483" s="169">
        <v>-5269.9714674280704</v>
      </c>
      <c r="L483" s="168" t="s">
        <v>5</v>
      </c>
      <c r="M483" s="168" t="s">
        <v>21</v>
      </c>
      <c r="N483" s="168" t="s">
        <v>2829</v>
      </c>
      <c r="O483" s="168" t="s">
        <v>21</v>
      </c>
      <c r="P483" s="168" t="s">
        <v>2833</v>
      </c>
      <c r="Q483" s="168" t="s">
        <v>2834</v>
      </c>
      <c r="R483" s="168" t="s">
        <v>1259</v>
      </c>
      <c r="S483" s="168" t="s">
        <v>21</v>
      </c>
      <c r="T483" s="168" t="s">
        <v>1259</v>
      </c>
      <c r="U483" s="168" t="s">
        <v>1259</v>
      </c>
      <c r="V483" s="168" t="s">
        <v>2834</v>
      </c>
      <c r="W483" s="168" t="s">
        <v>1259</v>
      </c>
      <c r="X483" s="168" t="s">
        <v>21</v>
      </c>
      <c r="Y483" s="168" t="s">
        <v>1259</v>
      </c>
      <c r="Z483" s="168" t="s">
        <v>21</v>
      </c>
      <c r="AA483" s="168" t="s">
        <v>1259</v>
      </c>
      <c r="AB483" s="168" t="s">
        <v>1259</v>
      </c>
      <c r="AC483" s="168" t="s">
        <v>7680</v>
      </c>
      <c r="AD483" s="169">
        <v>44751.077854607938</v>
      </c>
      <c r="AE483" s="168" t="s">
        <v>1259</v>
      </c>
      <c r="AF483" s="169">
        <v>12237.917857540649</v>
      </c>
      <c r="AG483" s="169">
        <v>38659.358250974678</v>
      </c>
      <c r="AH483" s="169">
        <v>30202.466504414329</v>
      </c>
      <c r="AI483" s="168" t="s">
        <v>21</v>
      </c>
      <c r="AJ483"/>
      <c r="AK483"/>
    </row>
    <row r="484" spans="1:37" hidden="1" x14ac:dyDescent="0.25">
      <c r="A484" s="179" t="b">
        <f>IF(E484&lt;&gt;1,"",NOT(ISNA(VLOOKUP(P484,Mapping!$P:$P,1,FALSE))))</f>
        <v>0</v>
      </c>
      <c r="B484" s="180" t="str">
        <f t="shared" si="7"/>
        <v/>
      </c>
      <c r="E484" s="167">
        <v>1</v>
      </c>
      <c r="F484" s="170" t="s">
        <v>402</v>
      </c>
      <c r="G484" s="169">
        <v>40261.35967205475</v>
      </c>
      <c r="H484" s="168" t="s">
        <v>6</v>
      </c>
      <c r="I484" s="168" t="s">
        <v>402</v>
      </c>
      <c r="J484" s="169">
        <v>3377.874437677458</v>
      </c>
      <c r="K484" s="169">
        <v>-603.63759308306976</v>
      </c>
      <c r="L484" s="168" t="s">
        <v>5</v>
      </c>
      <c r="M484" s="168" t="s">
        <v>21</v>
      </c>
      <c r="N484" s="168" t="s">
        <v>2829</v>
      </c>
      <c r="O484" s="168" t="s">
        <v>21</v>
      </c>
      <c r="P484" s="168" t="s">
        <v>2833</v>
      </c>
      <c r="Q484" s="168" t="s">
        <v>2834</v>
      </c>
      <c r="R484" s="168" t="s">
        <v>1259</v>
      </c>
      <c r="S484" s="168" t="s">
        <v>21</v>
      </c>
      <c r="T484" s="168" t="s">
        <v>1259</v>
      </c>
      <c r="U484" s="168" t="s">
        <v>1259</v>
      </c>
      <c r="V484" s="168" t="s">
        <v>2834</v>
      </c>
      <c r="W484" s="168" t="s">
        <v>1259</v>
      </c>
      <c r="X484" s="168" t="s">
        <v>21</v>
      </c>
      <c r="Y484" s="168" t="s">
        <v>1259</v>
      </c>
      <c r="Z484" s="168" t="s">
        <v>21</v>
      </c>
      <c r="AA484" s="168" t="s">
        <v>1259</v>
      </c>
      <c r="AB484" s="168" t="s">
        <v>1259</v>
      </c>
      <c r="AC484" s="168" t="s">
        <v>2986</v>
      </c>
      <c r="AD484" s="169">
        <v>5125.9163528663557</v>
      </c>
      <c r="AE484" s="168" t="s">
        <v>1259</v>
      </c>
      <c r="AF484" s="169">
        <v>1401.7660865020589</v>
      </c>
      <c r="AG484" s="169">
        <v>4428.1533797645752</v>
      </c>
      <c r="AH484" s="169">
        <v>3459.4768299180651</v>
      </c>
      <c r="AI484" s="168" t="s">
        <v>21</v>
      </c>
      <c r="AJ484"/>
      <c r="AK484"/>
    </row>
    <row r="485" spans="1:37" hidden="1" x14ac:dyDescent="0.25">
      <c r="A485" s="179" t="b">
        <f>IF(E485&lt;&gt;1,"",NOT(ISNA(VLOOKUP(P485,Mapping!$P:$P,1,FALSE))))</f>
        <v>0</v>
      </c>
      <c r="B485" s="180" t="str">
        <f t="shared" si="7"/>
        <v/>
      </c>
      <c r="E485" s="167">
        <v>1</v>
      </c>
      <c r="F485" s="170" t="s">
        <v>402</v>
      </c>
      <c r="G485" s="169">
        <v>20613.896129851481</v>
      </c>
      <c r="H485" s="168" t="s">
        <v>6</v>
      </c>
      <c r="I485" s="168" t="s">
        <v>402</v>
      </c>
      <c r="J485" s="169">
        <v>1729.4784221183211</v>
      </c>
      <c r="K485" s="169">
        <v>-309.06364676314797</v>
      </c>
      <c r="L485" s="168" t="s">
        <v>5</v>
      </c>
      <c r="M485" s="168" t="s">
        <v>21</v>
      </c>
      <c r="N485" s="168" t="s">
        <v>2829</v>
      </c>
      <c r="O485" s="168" t="s">
        <v>21</v>
      </c>
      <c r="P485" s="168" t="s">
        <v>2833</v>
      </c>
      <c r="Q485" s="168" t="s">
        <v>2834</v>
      </c>
      <c r="R485" s="168" t="s">
        <v>1259</v>
      </c>
      <c r="S485" s="168" t="s">
        <v>21</v>
      </c>
      <c r="T485" s="168" t="s">
        <v>1259</v>
      </c>
      <c r="U485" s="168" t="s">
        <v>1259</v>
      </c>
      <c r="V485" s="168" t="s">
        <v>2834</v>
      </c>
      <c r="W485" s="168" t="s">
        <v>1259</v>
      </c>
      <c r="X485" s="168" t="s">
        <v>21</v>
      </c>
      <c r="Y485" s="168" t="s">
        <v>1259</v>
      </c>
      <c r="Z485" s="168" t="s">
        <v>21</v>
      </c>
      <c r="AA485" s="168" t="s">
        <v>1259</v>
      </c>
      <c r="AB485" s="168" t="s">
        <v>1259</v>
      </c>
      <c r="AC485" s="168" t="s">
        <v>2960</v>
      </c>
      <c r="AD485" s="169">
        <v>2624.479355118156</v>
      </c>
      <c r="AE485" s="168" t="s">
        <v>1259</v>
      </c>
      <c r="AF485" s="169">
        <v>717.70702084754157</v>
      </c>
      <c r="AG485" s="169">
        <v>2267.2233268087039</v>
      </c>
      <c r="AH485" s="169">
        <v>1771.259009045767</v>
      </c>
      <c r="AI485" s="168" t="s">
        <v>21</v>
      </c>
      <c r="AJ485"/>
      <c r="AK485"/>
    </row>
    <row r="486" spans="1:37" hidden="1" x14ac:dyDescent="0.25">
      <c r="A486" s="179" t="b">
        <f>IF(E486&lt;&gt;1,"",NOT(ISNA(VLOOKUP(P486,Mapping!$P:$P,1,FALSE))))</f>
        <v>0</v>
      </c>
      <c r="B486" s="180" t="str">
        <f t="shared" si="7"/>
        <v/>
      </c>
      <c r="E486" s="167">
        <v>1</v>
      </c>
      <c r="F486" s="170" t="s">
        <v>402</v>
      </c>
      <c r="G486" s="169">
        <v>4208.5324967241604</v>
      </c>
      <c r="H486" s="168" t="s">
        <v>6</v>
      </c>
      <c r="I486" s="168" t="s">
        <v>402</v>
      </c>
      <c r="J486" s="169">
        <v>353.09026959381708</v>
      </c>
      <c r="K486" s="169">
        <v>-63.098426069742551</v>
      </c>
      <c r="L486" s="168" t="s">
        <v>5</v>
      </c>
      <c r="M486" s="168" t="s">
        <v>21</v>
      </c>
      <c r="N486" s="168" t="s">
        <v>2829</v>
      </c>
      <c r="O486" s="168" t="s">
        <v>21</v>
      </c>
      <c r="P486" s="168" t="s">
        <v>2833</v>
      </c>
      <c r="Q486" s="168" t="s">
        <v>2834</v>
      </c>
      <c r="R486" s="168" t="s">
        <v>1259</v>
      </c>
      <c r="S486" s="168" t="s">
        <v>21</v>
      </c>
      <c r="T486" s="168" t="s">
        <v>1259</v>
      </c>
      <c r="U486" s="168" t="s">
        <v>1259</v>
      </c>
      <c r="V486" s="168" t="s">
        <v>2834</v>
      </c>
      <c r="W486" s="168" t="s">
        <v>1259</v>
      </c>
      <c r="X486" s="168" t="s">
        <v>21</v>
      </c>
      <c r="Y486" s="168" t="s">
        <v>1259</v>
      </c>
      <c r="Z486" s="168" t="s">
        <v>21</v>
      </c>
      <c r="AA486" s="168" t="s">
        <v>1259</v>
      </c>
      <c r="AB486" s="168" t="s">
        <v>1259</v>
      </c>
      <c r="AC486" s="168" t="s">
        <v>7682</v>
      </c>
      <c r="AD486" s="169">
        <v>535.81363675358523</v>
      </c>
      <c r="AE486" s="168" t="s">
        <v>1259</v>
      </c>
      <c r="AF486" s="169">
        <v>146.52704667459329</v>
      </c>
      <c r="AG486" s="169">
        <v>462.87625532312359</v>
      </c>
      <c r="AH486" s="169">
        <v>361.62019313222572</v>
      </c>
      <c r="AI486" s="168" t="s">
        <v>21</v>
      </c>
      <c r="AJ486"/>
      <c r="AK486"/>
    </row>
    <row r="487" spans="1:37" hidden="1" x14ac:dyDescent="0.25">
      <c r="A487" s="179" t="b">
        <f>IF(E487&lt;&gt;1,"",NOT(ISNA(VLOOKUP(P487,Mapping!$P:$P,1,FALSE))))</f>
        <v>0</v>
      </c>
      <c r="B487" s="180" t="str">
        <f t="shared" si="7"/>
        <v/>
      </c>
      <c r="E487" s="167">
        <v>1</v>
      </c>
      <c r="F487" s="170" t="s">
        <v>402</v>
      </c>
      <c r="G487" s="169">
        <v>114184.3392624657</v>
      </c>
      <c r="H487" s="168" t="s">
        <v>6</v>
      </c>
      <c r="I487" s="168" t="s">
        <v>402</v>
      </c>
      <c r="J487" s="169">
        <v>9579.9139403005793</v>
      </c>
      <c r="K487" s="169">
        <v>-1711.9630405332989</v>
      </c>
      <c r="L487" s="168" t="s">
        <v>5</v>
      </c>
      <c r="M487" s="168" t="s">
        <v>21</v>
      </c>
      <c r="N487" s="168" t="s">
        <v>2829</v>
      </c>
      <c r="O487" s="168" t="s">
        <v>21</v>
      </c>
      <c r="P487" s="168" t="s">
        <v>2833</v>
      </c>
      <c r="Q487" s="168" t="s">
        <v>2834</v>
      </c>
      <c r="R487" s="168" t="s">
        <v>1259</v>
      </c>
      <c r="S487" s="168" t="s">
        <v>21</v>
      </c>
      <c r="T487" s="168" t="s">
        <v>1259</v>
      </c>
      <c r="U487" s="168" t="s">
        <v>1259</v>
      </c>
      <c r="V487" s="168" t="s">
        <v>2834</v>
      </c>
      <c r="W487" s="168" t="s">
        <v>1259</v>
      </c>
      <c r="X487" s="168" t="s">
        <v>21</v>
      </c>
      <c r="Y487" s="168" t="s">
        <v>1259</v>
      </c>
      <c r="Z487" s="168" t="s">
        <v>21</v>
      </c>
      <c r="AA487" s="168" t="s">
        <v>1259</v>
      </c>
      <c r="AB487" s="168" t="s">
        <v>1259</v>
      </c>
      <c r="AC487" s="168" t="s">
        <v>7693</v>
      </c>
      <c r="AD487" s="169">
        <v>14537.49641428446</v>
      </c>
      <c r="AE487" s="168" t="s">
        <v>1259</v>
      </c>
      <c r="AF487" s="169">
        <v>3975.5173618457479</v>
      </c>
      <c r="AG487" s="169">
        <v>12558.586494341011</v>
      </c>
      <c r="AH487" s="169">
        <v>9811.3446549144865</v>
      </c>
      <c r="AI487" s="168" t="s">
        <v>21</v>
      </c>
      <c r="AJ487"/>
      <c r="AK487"/>
    </row>
    <row r="488" spans="1:37" hidden="1" x14ac:dyDescent="0.25">
      <c r="A488" s="179" t="b">
        <f>IF(E488&lt;&gt;1,"",NOT(ISNA(VLOOKUP(P488,Mapping!$P:$P,1,FALSE))))</f>
        <v>0</v>
      </c>
      <c r="B488" s="180" t="str">
        <f t="shared" si="7"/>
        <v/>
      </c>
      <c r="E488" s="167">
        <v>1</v>
      </c>
      <c r="F488" s="170" t="s">
        <v>402</v>
      </c>
      <c r="G488" s="169">
        <v>1339.805727268212</v>
      </c>
      <c r="H488" s="168" t="s">
        <v>6</v>
      </c>
      <c r="I488" s="168" t="s">
        <v>402</v>
      </c>
      <c r="J488" s="169">
        <v>112.4079155412729</v>
      </c>
      <c r="K488" s="169">
        <v>-20.087674907026329</v>
      </c>
      <c r="L488" s="168" t="s">
        <v>5</v>
      </c>
      <c r="M488" s="168" t="s">
        <v>21</v>
      </c>
      <c r="N488" s="168" t="s">
        <v>2829</v>
      </c>
      <c r="O488" s="168" t="s">
        <v>21</v>
      </c>
      <c r="P488" s="168" t="s">
        <v>2833</v>
      </c>
      <c r="Q488" s="168" t="s">
        <v>2834</v>
      </c>
      <c r="R488" s="168" t="s">
        <v>1259</v>
      </c>
      <c r="S488" s="168" t="s">
        <v>21</v>
      </c>
      <c r="T488" s="168" t="s">
        <v>1259</v>
      </c>
      <c r="U488" s="168" t="s">
        <v>1259</v>
      </c>
      <c r="V488" s="168" t="s">
        <v>2834</v>
      </c>
      <c r="W488" s="168" t="s">
        <v>1259</v>
      </c>
      <c r="X488" s="168" t="s">
        <v>21</v>
      </c>
      <c r="Y488" s="168" t="s">
        <v>1259</v>
      </c>
      <c r="Z488" s="168" t="s">
        <v>21</v>
      </c>
      <c r="AA488" s="168" t="s">
        <v>1259</v>
      </c>
      <c r="AB488" s="168" t="s">
        <v>1259</v>
      </c>
      <c r="AC488" s="168" t="s">
        <v>2968</v>
      </c>
      <c r="AD488" s="169">
        <v>170.57874207450041</v>
      </c>
      <c r="AE488" s="168" t="s">
        <v>1259</v>
      </c>
      <c r="AF488" s="169">
        <v>46.647560993559409</v>
      </c>
      <c r="AG488" s="169">
        <v>147.35879035770969</v>
      </c>
      <c r="AH488" s="169">
        <v>115.12345603402601</v>
      </c>
      <c r="AI488" s="168" t="s">
        <v>21</v>
      </c>
      <c r="AJ488"/>
      <c r="AK488"/>
    </row>
    <row r="489" spans="1:37" hidden="1" x14ac:dyDescent="0.25">
      <c r="A489" s="179" t="b">
        <f>IF(E489&lt;&gt;1,"",NOT(ISNA(VLOOKUP(P489,Mapping!$P:$P,1,FALSE))))</f>
        <v>0</v>
      </c>
      <c r="B489" s="180" t="str">
        <f t="shared" si="7"/>
        <v/>
      </c>
      <c r="E489" s="167">
        <v>1</v>
      </c>
      <c r="F489" s="170" t="s">
        <v>402</v>
      </c>
      <c r="G489" s="169">
        <v>9630.7839409634125</v>
      </c>
      <c r="H489" s="168" t="s">
        <v>6</v>
      </c>
      <c r="I489" s="168" t="s">
        <v>402</v>
      </c>
      <c r="J489" s="169">
        <v>808.00994188864581</v>
      </c>
      <c r="K489" s="169">
        <v>-144.39411100319529</v>
      </c>
      <c r="L489" s="168" t="s">
        <v>5</v>
      </c>
      <c r="M489" s="168" t="s">
        <v>21</v>
      </c>
      <c r="N489" s="168" t="s">
        <v>2829</v>
      </c>
      <c r="O489" s="168" t="s">
        <v>21</v>
      </c>
      <c r="P489" s="168" t="s">
        <v>2833</v>
      </c>
      <c r="Q489" s="168" t="s">
        <v>2834</v>
      </c>
      <c r="R489" s="168" t="s">
        <v>1259</v>
      </c>
      <c r="S489" s="168" t="s">
        <v>21</v>
      </c>
      <c r="T489" s="168" t="s">
        <v>1259</v>
      </c>
      <c r="U489" s="168" t="s">
        <v>1259</v>
      </c>
      <c r="V489" s="168" t="s">
        <v>2834</v>
      </c>
      <c r="W489" s="168" t="s">
        <v>1259</v>
      </c>
      <c r="X489" s="168" t="s">
        <v>21</v>
      </c>
      <c r="Y489" s="168" t="s">
        <v>1259</v>
      </c>
      <c r="Z489" s="168" t="s">
        <v>21</v>
      </c>
      <c r="AA489" s="168" t="s">
        <v>1259</v>
      </c>
      <c r="AB489" s="168" t="s">
        <v>1259</v>
      </c>
      <c r="AC489" s="168" t="s">
        <v>7285</v>
      </c>
      <c r="AD489" s="169">
        <v>1226.1531477331639</v>
      </c>
      <c r="AE489" s="168" t="s">
        <v>1259</v>
      </c>
      <c r="AF489" s="169">
        <v>335.3117337525382</v>
      </c>
      <c r="AG489" s="169">
        <v>1059.2436223051941</v>
      </c>
      <c r="AH489" s="169">
        <v>827.52977467960409</v>
      </c>
      <c r="AI489" s="168" t="s">
        <v>21</v>
      </c>
      <c r="AJ489"/>
      <c r="AK489"/>
    </row>
    <row r="490" spans="1:37" hidden="1" x14ac:dyDescent="0.25">
      <c r="A490" s="179" t="b">
        <f>IF(E490&lt;&gt;1,"",NOT(ISNA(VLOOKUP(P490,Mapping!$P:$P,1,FALSE))))</f>
        <v>0</v>
      </c>
      <c r="B490" s="180" t="str">
        <f t="shared" si="7"/>
        <v/>
      </c>
      <c r="E490" s="167">
        <v>1</v>
      </c>
      <c r="F490" s="170" t="s">
        <v>402</v>
      </c>
      <c r="G490" s="169">
        <v>56489.150100049083</v>
      </c>
      <c r="H490" s="168" t="s">
        <v>6</v>
      </c>
      <c r="I490" s="168" t="s">
        <v>402</v>
      </c>
      <c r="J490" s="169">
        <v>4739.3644348659036</v>
      </c>
      <c r="K490" s="169">
        <v>-846.9404630010514</v>
      </c>
      <c r="L490" s="168" t="s">
        <v>5</v>
      </c>
      <c r="M490" s="168" t="s">
        <v>21</v>
      </c>
      <c r="N490" s="168" t="s">
        <v>2829</v>
      </c>
      <c r="O490" s="168" t="s">
        <v>21</v>
      </c>
      <c r="P490" s="168" t="s">
        <v>2833</v>
      </c>
      <c r="Q490" s="168" t="s">
        <v>2834</v>
      </c>
      <c r="R490" s="168" t="s">
        <v>1259</v>
      </c>
      <c r="S490" s="168" t="s">
        <v>21</v>
      </c>
      <c r="T490" s="168" t="s">
        <v>1259</v>
      </c>
      <c r="U490" s="168" t="s">
        <v>1259</v>
      </c>
      <c r="V490" s="168" t="s">
        <v>2834</v>
      </c>
      <c r="W490" s="168" t="s">
        <v>1259</v>
      </c>
      <c r="X490" s="168" t="s">
        <v>21</v>
      </c>
      <c r="Y490" s="168" t="s">
        <v>1259</v>
      </c>
      <c r="Z490" s="168" t="s">
        <v>21</v>
      </c>
      <c r="AA490" s="168" t="s">
        <v>1259</v>
      </c>
      <c r="AB490" s="168" t="s">
        <v>1259</v>
      </c>
      <c r="AC490" s="168" t="s">
        <v>2982</v>
      </c>
      <c r="AD490" s="169">
        <v>7191.9741562614308</v>
      </c>
      <c r="AE490" s="168" t="s">
        <v>1259</v>
      </c>
      <c r="AF490" s="169">
        <v>1966.763554697704</v>
      </c>
      <c r="AG490" s="169">
        <v>6212.9700281628539</v>
      </c>
      <c r="AH490" s="169">
        <v>4853.857582175151</v>
      </c>
      <c r="AI490" s="168" t="s">
        <v>21</v>
      </c>
      <c r="AJ490"/>
      <c r="AK490"/>
    </row>
    <row r="491" spans="1:37" hidden="1" x14ac:dyDescent="0.25">
      <c r="A491" s="179" t="b">
        <f>IF(E491&lt;&gt;1,"",NOT(ISNA(VLOOKUP(P491,Mapping!$P:$P,1,FALSE))))</f>
        <v>0</v>
      </c>
      <c r="B491" s="180" t="str">
        <f t="shared" si="7"/>
        <v/>
      </c>
      <c r="E491" s="167">
        <v>1</v>
      </c>
      <c r="F491" s="170" t="s">
        <v>402</v>
      </c>
      <c r="G491" s="169">
        <v>-269821.1928397835</v>
      </c>
      <c r="H491" s="168" t="s">
        <v>6</v>
      </c>
      <c r="I491" s="168" t="s">
        <v>402</v>
      </c>
      <c r="J491" s="169">
        <v>22637.63860587544</v>
      </c>
      <c r="K491" s="169">
        <v>4045.4226269377618</v>
      </c>
      <c r="L491" s="168" t="s">
        <v>5</v>
      </c>
      <c r="M491" s="168" t="s">
        <v>21</v>
      </c>
      <c r="N491" s="168" t="s">
        <v>2829</v>
      </c>
      <c r="O491" s="168" t="s">
        <v>21</v>
      </c>
      <c r="P491" s="168" t="s">
        <v>2841</v>
      </c>
      <c r="Q491" s="168" t="s">
        <v>2834</v>
      </c>
      <c r="R491" s="168" t="s">
        <v>1259</v>
      </c>
      <c r="S491" s="168" t="s">
        <v>21</v>
      </c>
      <c r="T491" s="168" t="s">
        <v>1259</v>
      </c>
      <c r="U491" s="168" t="s">
        <v>1259</v>
      </c>
      <c r="V491" s="168" t="s">
        <v>2834</v>
      </c>
      <c r="W491" s="168" t="s">
        <v>1259</v>
      </c>
      <c r="X491" s="168" t="s">
        <v>21</v>
      </c>
      <c r="Y491" s="168" t="s">
        <v>1259</v>
      </c>
      <c r="Z491" s="168" t="s">
        <v>21</v>
      </c>
      <c r="AA491" s="168" t="s">
        <v>1259</v>
      </c>
      <c r="AB491" s="168" t="s">
        <v>1259</v>
      </c>
      <c r="AC491" s="168" t="s">
        <v>7699</v>
      </c>
      <c r="AD491" s="169">
        <v>41219.374187266243</v>
      </c>
      <c r="AE491" s="168" t="s">
        <v>1259</v>
      </c>
      <c r="AF491" s="169">
        <v>-9394.2728368625976</v>
      </c>
      <c r="AG491" s="169">
        <v>-29676.335740715382</v>
      </c>
      <c r="AH491" s="169">
        <v>-23184.51667935052</v>
      </c>
      <c r="AI491" s="168" t="s">
        <v>21</v>
      </c>
      <c r="AJ491"/>
      <c r="AK491"/>
    </row>
    <row r="492" spans="1:37" hidden="1" x14ac:dyDescent="0.25">
      <c r="A492" s="179" t="b">
        <f>IF(E492&lt;&gt;1,"",NOT(ISNA(VLOOKUP(P492,Mapping!$P:$P,1,FALSE))))</f>
        <v>0</v>
      </c>
      <c r="B492" s="180" t="str">
        <f t="shared" si="7"/>
        <v/>
      </c>
      <c r="E492" s="167">
        <v>1</v>
      </c>
      <c r="F492" s="170" t="s">
        <v>402</v>
      </c>
      <c r="G492" s="169">
        <v>2855.7288980747062</v>
      </c>
      <c r="H492" s="168" t="s">
        <v>6</v>
      </c>
      <c r="I492" s="168" t="s">
        <v>402</v>
      </c>
      <c r="J492" s="169">
        <v>239.59184996026829</v>
      </c>
      <c r="K492" s="169">
        <v>-42.815874391050109</v>
      </c>
      <c r="L492" s="168" t="s">
        <v>5</v>
      </c>
      <c r="M492" s="168" t="s">
        <v>21</v>
      </c>
      <c r="N492" s="168" t="s">
        <v>2829</v>
      </c>
      <c r="O492" s="168" t="s">
        <v>21</v>
      </c>
      <c r="P492" s="168" t="s">
        <v>2841</v>
      </c>
      <c r="Q492" s="168" t="s">
        <v>2834</v>
      </c>
      <c r="R492" s="168" t="s">
        <v>1259</v>
      </c>
      <c r="S492" s="168" t="s">
        <v>21</v>
      </c>
      <c r="T492" s="168" t="s">
        <v>1259</v>
      </c>
      <c r="U492" s="168" t="s">
        <v>1259</v>
      </c>
      <c r="V492" s="168" t="s">
        <v>2834</v>
      </c>
      <c r="W492" s="168" t="s">
        <v>1259</v>
      </c>
      <c r="X492" s="168" t="s">
        <v>21</v>
      </c>
      <c r="Y492" s="168" t="s">
        <v>1259</v>
      </c>
      <c r="Z492" s="168" t="s">
        <v>21</v>
      </c>
      <c r="AA492" s="168" t="s">
        <v>1259</v>
      </c>
      <c r="AB492" s="168" t="s">
        <v>1259</v>
      </c>
      <c r="AC492" s="168" t="s">
        <v>7700</v>
      </c>
      <c r="AD492" s="169">
        <v>363.58005733607911</v>
      </c>
      <c r="AE492" s="168" t="s">
        <v>1259</v>
      </c>
      <c r="AF492" s="169">
        <v>99.42694320737337</v>
      </c>
      <c r="AG492" s="169">
        <v>314.08789158400299</v>
      </c>
      <c r="AH492" s="169">
        <v>245.37988870440719</v>
      </c>
      <c r="AI492" s="168" t="s">
        <v>21</v>
      </c>
      <c r="AJ492"/>
      <c r="AK492"/>
    </row>
    <row r="493" spans="1:37" hidden="1" x14ac:dyDescent="0.25">
      <c r="A493" s="179" t="b">
        <f>IF(E493&lt;&gt;1,"",NOT(ISNA(VLOOKUP(P493,Mapping!$P:$P,1,FALSE))))</f>
        <v>0</v>
      </c>
      <c r="B493" s="180" t="str">
        <f t="shared" si="7"/>
        <v/>
      </c>
      <c r="E493" s="167">
        <v>1</v>
      </c>
      <c r="F493" s="170" t="s">
        <v>402</v>
      </c>
      <c r="G493" s="169">
        <v>484.75375632462851</v>
      </c>
      <c r="H493" s="168" t="s">
        <v>6</v>
      </c>
      <c r="I493" s="168" t="s">
        <v>402</v>
      </c>
      <c r="J493" s="169">
        <v>40.670194335081703</v>
      </c>
      <c r="K493" s="169">
        <v>-7.2679013597466611</v>
      </c>
      <c r="L493" s="168" t="s">
        <v>5</v>
      </c>
      <c r="M493" s="168" t="s">
        <v>21</v>
      </c>
      <c r="N493" s="168" t="s">
        <v>2829</v>
      </c>
      <c r="O493" s="168" t="s">
        <v>21</v>
      </c>
      <c r="P493" s="168" t="s">
        <v>2841</v>
      </c>
      <c r="Q493" s="168" t="s">
        <v>2834</v>
      </c>
      <c r="R493" s="168" t="s">
        <v>1259</v>
      </c>
      <c r="S493" s="168" t="s">
        <v>21</v>
      </c>
      <c r="T493" s="168" t="s">
        <v>1259</v>
      </c>
      <c r="U493" s="168" t="s">
        <v>1259</v>
      </c>
      <c r="V493" s="168" t="s">
        <v>2834</v>
      </c>
      <c r="W493" s="168" t="s">
        <v>1259</v>
      </c>
      <c r="X493" s="168" t="s">
        <v>21</v>
      </c>
      <c r="Y493" s="168" t="s">
        <v>1259</v>
      </c>
      <c r="Z493" s="168" t="s">
        <v>21</v>
      </c>
      <c r="AA493" s="168" t="s">
        <v>1259</v>
      </c>
      <c r="AB493" s="168" t="s">
        <v>1259</v>
      </c>
      <c r="AC493" s="168" t="s">
        <v>7698</v>
      </c>
      <c r="AD493" s="169">
        <v>61.716922302117133</v>
      </c>
      <c r="AE493" s="168" t="s">
        <v>1259</v>
      </c>
      <c r="AF493" s="169">
        <v>16.877506906255629</v>
      </c>
      <c r="AG493" s="169">
        <v>53.315735034959523</v>
      </c>
      <c r="AH493" s="169">
        <v>41.65270129674218</v>
      </c>
      <c r="AI493" s="168" t="s">
        <v>21</v>
      </c>
      <c r="AJ493"/>
      <c r="AK493"/>
    </row>
    <row r="494" spans="1:37" hidden="1" x14ac:dyDescent="0.25">
      <c r="A494" s="179" t="b">
        <f>IF(E494&lt;&gt;1,"",NOT(ISNA(VLOOKUP(P494,Mapping!$P:$P,1,FALSE))))</f>
        <v>0</v>
      </c>
      <c r="B494" s="180" t="str">
        <f t="shared" si="7"/>
        <v/>
      </c>
      <c r="E494" s="167">
        <v>1</v>
      </c>
      <c r="F494" s="170" t="s">
        <v>402</v>
      </c>
      <c r="G494" s="169">
        <v>5750.8227780468869</v>
      </c>
      <c r="H494" s="168" t="s">
        <v>6</v>
      </c>
      <c r="I494" s="168" t="s">
        <v>402</v>
      </c>
      <c r="J494" s="169">
        <v>482.48636945714122</v>
      </c>
      <c r="K494" s="169">
        <v>-86.22194700486024</v>
      </c>
      <c r="L494" s="168" t="s">
        <v>5</v>
      </c>
      <c r="M494" s="168" t="s">
        <v>21</v>
      </c>
      <c r="N494" s="168" t="s">
        <v>2829</v>
      </c>
      <c r="O494" s="168" t="s">
        <v>21</v>
      </c>
      <c r="P494" s="168" t="s">
        <v>2841</v>
      </c>
      <c r="Q494" s="168" t="s">
        <v>2834</v>
      </c>
      <c r="R494" s="168" t="s">
        <v>1259</v>
      </c>
      <c r="S494" s="168" t="s">
        <v>21</v>
      </c>
      <c r="T494" s="168" t="s">
        <v>1259</v>
      </c>
      <c r="U494" s="168" t="s">
        <v>1259</v>
      </c>
      <c r="V494" s="168" t="s">
        <v>2834</v>
      </c>
      <c r="W494" s="168" t="s">
        <v>1259</v>
      </c>
      <c r="X494" s="168" t="s">
        <v>21</v>
      </c>
      <c r="Y494" s="168" t="s">
        <v>1259</v>
      </c>
      <c r="Z494" s="168" t="s">
        <v>21</v>
      </c>
      <c r="AA494" s="168" t="s">
        <v>1259</v>
      </c>
      <c r="AB494" s="168" t="s">
        <v>1259</v>
      </c>
      <c r="AC494" s="168" t="s">
        <v>2996</v>
      </c>
      <c r="AD494" s="169">
        <v>732.17190776811981</v>
      </c>
      <c r="AE494" s="168" t="s">
        <v>1259</v>
      </c>
      <c r="AF494" s="169">
        <v>200.22444362069021</v>
      </c>
      <c r="AG494" s="169">
        <v>632.50534826599323</v>
      </c>
      <c r="AH494" s="169">
        <v>494.1422325443009</v>
      </c>
      <c r="AI494" s="168" t="s">
        <v>21</v>
      </c>
      <c r="AJ494"/>
      <c r="AK494"/>
    </row>
    <row r="495" spans="1:37" hidden="1" x14ac:dyDescent="0.25">
      <c r="A495" s="179" t="b">
        <f>IF(E495&lt;&gt;1,"",NOT(ISNA(VLOOKUP(P495,Mapping!$P:$P,1,FALSE))))</f>
        <v>0</v>
      </c>
      <c r="B495" s="180" t="str">
        <f t="shared" si="7"/>
        <v/>
      </c>
      <c r="E495" s="167">
        <v>1</v>
      </c>
      <c r="F495" s="170" t="s">
        <v>402</v>
      </c>
      <c r="G495" s="169">
        <v>1553.862100529569</v>
      </c>
      <c r="H495" s="168" t="s">
        <v>6</v>
      </c>
      <c r="I495" s="168" t="s">
        <v>402</v>
      </c>
      <c r="J495" s="169">
        <v>130.36696007804619</v>
      </c>
      <c r="K495" s="169">
        <v>-23.29701694097815</v>
      </c>
      <c r="L495" s="168" t="s">
        <v>5</v>
      </c>
      <c r="M495" s="168" t="s">
        <v>21</v>
      </c>
      <c r="N495" s="168" t="s">
        <v>2829</v>
      </c>
      <c r="O495" s="168" t="s">
        <v>21</v>
      </c>
      <c r="P495" s="168" t="s">
        <v>2841</v>
      </c>
      <c r="Q495" s="168" t="s">
        <v>2834</v>
      </c>
      <c r="R495" s="168" t="s">
        <v>1259</v>
      </c>
      <c r="S495" s="168" t="s">
        <v>21</v>
      </c>
      <c r="T495" s="168" t="s">
        <v>1259</v>
      </c>
      <c r="U495" s="168" t="s">
        <v>1259</v>
      </c>
      <c r="V495" s="168" t="s">
        <v>2834</v>
      </c>
      <c r="W495" s="168" t="s">
        <v>1259</v>
      </c>
      <c r="X495" s="168" t="s">
        <v>21</v>
      </c>
      <c r="Y495" s="168" t="s">
        <v>1259</v>
      </c>
      <c r="Z495" s="168" t="s">
        <v>21</v>
      </c>
      <c r="AA495" s="168" t="s">
        <v>1259</v>
      </c>
      <c r="AB495" s="168" t="s">
        <v>1259</v>
      </c>
      <c r="AC495" s="168" t="s">
        <v>2995</v>
      </c>
      <c r="AD495" s="169">
        <v>197.83154906048071</v>
      </c>
      <c r="AE495" s="168" t="s">
        <v>1259</v>
      </c>
      <c r="AF495" s="169">
        <v>54.100289045505178</v>
      </c>
      <c r="AG495" s="169">
        <v>170.90182170186341</v>
      </c>
      <c r="AH495" s="169">
        <v>133.51635358209251</v>
      </c>
      <c r="AI495" s="168" t="s">
        <v>21</v>
      </c>
      <c r="AJ495"/>
      <c r="AK495"/>
    </row>
    <row r="496" spans="1:37" hidden="1" x14ac:dyDescent="0.25">
      <c r="A496" s="179" t="b">
        <f>IF(E496&lt;&gt;1,"",NOT(ISNA(VLOOKUP(P496,Mapping!$P:$P,1,FALSE))))</f>
        <v>1</v>
      </c>
      <c r="B496" s="180" t="str">
        <f t="shared" si="7"/>
        <v/>
      </c>
      <c r="E496" s="167">
        <v>1</v>
      </c>
      <c r="F496" s="170" t="s">
        <v>402</v>
      </c>
      <c r="G496" s="169">
        <v>324634.8356178847</v>
      </c>
      <c r="H496" s="168" t="s">
        <v>6</v>
      </c>
      <c r="I496" s="168" t="s">
        <v>402</v>
      </c>
      <c r="J496" s="169">
        <v>27236.430208649959</v>
      </c>
      <c r="K496" s="169">
        <v>-4867.2422491313537</v>
      </c>
      <c r="L496" s="168" t="s">
        <v>5</v>
      </c>
      <c r="M496" s="168" t="s">
        <v>21</v>
      </c>
      <c r="N496" s="168" t="s">
        <v>2829</v>
      </c>
      <c r="O496" s="168" t="s">
        <v>21</v>
      </c>
      <c r="P496" s="168" t="s">
        <v>182</v>
      </c>
      <c r="Q496" s="168" t="s">
        <v>2834</v>
      </c>
      <c r="R496" s="168" t="s">
        <v>1259</v>
      </c>
      <c r="S496" s="168" t="s">
        <v>21</v>
      </c>
      <c r="T496" s="168" t="s">
        <v>1259</v>
      </c>
      <c r="U496" s="168" t="s">
        <v>1259</v>
      </c>
      <c r="V496" s="168" t="s">
        <v>2834</v>
      </c>
      <c r="W496" s="168" t="s">
        <v>1259</v>
      </c>
      <c r="X496" s="168" t="s">
        <v>21</v>
      </c>
      <c r="Y496" s="168" t="s">
        <v>1259</v>
      </c>
      <c r="Z496" s="168" t="s">
        <v>21</v>
      </c>
      <c r="AA496" s="168" t="s">
        <v>1259</v>
      </c>
      <c r="AB496" s="168" t="s">
        <v>1259</v>
      </c>
      <c r="AC496" s="168" t="s">
        <v>12723</v>
      </c>
      <c r="AD496" s="169">
        <v>41331.217478946841</v>
      </c>
      <c r="AE496" s="168" t="s">
        <v>1259</v>
      </c>
      <c r="AF496" s="169">
        <v>11302.700822152779</v>
      </c>
      <c r="AG496" s="169">
        <v>35705.024774124548</v>
      </c>
      <c r="AH496" s="169">
        <v>27894.405483375889</v>
      </c>
      <c r="AI496" s="168" t="s">
        <v>21</v>
      </c>
      <c r="AJ496"/>
      <c r="AK496"/>
    </row>
    <row r="497" spans="1:37" hidden="1" x14ac:dyDescent="0.25">
      <c r="A497" s="179" t="b">
        <f>IF(E497&lt;&gt;1,"",NOT(ISNA(VLOOKUP(P497,Mapping!$P:$P,1,FALSE))))</f>
        <v>1</v>
      </c>
      <c r="B497" s="180" t="str">
        <f t="shared" si="7"/>
        <v/>
      </c>
      <c r="E497" s="167">
        <v>1</v>
      </c>
      <c r="F497" s="170" t="s">
        <v>402</v>
      </c>
      <c r="G497" s="169">
        <v>17672237.769305822</v>
      </c>
      <c r="H497" s="168" t="s">
        <v>6</v>
      </c>
      <c r="I497" s="168" t="s">
        <v>402</v>
      </c>
      <c r="J497" s="169">
        <v>1482677.2047375729</v>
      </c>
      <c r="K497" s="169">
        <v>-264959.43401682627</v>
      </c>
      <c r="L497" s="168" t="s">
        <v>5</v>
      </c>
      <c r="M497" s="168" t="s">
        <v>21</v>
      </c>
      <c r="N497" s="168" t="s">
        <v>2829</v>
      </c>
      <c r="O497" s="168" t="s">
        <v>21</v>
      </c>
      <c r="P497" s="168" t="s">
        <v>182</v>
      </c>
      <c r="Q497" s="168" t="s">
        <v>2834</v>
      </c>
      <c r="R497" s="168" t="s">
        <v>1259</v>
      </c>
      <c r="S497" s="168" t="s">
        <v>21</v>
      </c>
      <c r="T497" s="168" t="s">
        <v>1259</v>
      </c>
      <c r="U497" s="168" t="s">
        <v>1259</v>
      </c>
      <c r="V497" s="168" t="s">
        <v>2834</v>
      </c>
      <c r="W497" s="168" t="s">
        <v>1259</v>
      </c>
      <c r="X497" s="168" t="s">
        <v>21</v>
      </c>
      <c r="Y497" s="168" t="s">
        <v>1259</v>
      </c>
      <c r="Z497" s="168" t="s">
        <v>21</v>
      </c>
      <c r="AA497" s="168" t="s">
        <v>1259</v>
      </c>
      <c r="AB497" s="168" t="s">
        <v>1259</v>
      </c>
      <c r="AC497" s="168" t="s">
        <v>12724</v>
      </c>
      <c r="AD497" s="169">
        <v>2249959.1000227071</v>
      </c>
      <c r="AE497" s="168" t="s">
        <v>1259</v>
      </c>
      <c r="AF497" s="169">
        <v>615288.30072790757</v>
      </c>
      <c r="AG497" s="169">
        <v>1943684.46678346</v>
      </c>
      <c r="AH497" s="169">
        <v>1518495.5896596611</v>
      </c>
      <c r="AI497" s="168" t="s">
        <v>21</v>
      </c>
      <c r="AJ497"/>
      <c r="AK497"/>
    </row>
    <row r="498" spans="1:37" hidden="1" x14ac:dyDescent="0.25">
      <c r="A498" s="179" t="b">
        <f>IF(E498&lt;&gt;1,"",NOT(ISNA(VLOOKUP(P498,Mapping!$P:$P,1,FALSE))))</f>
        <v>1</v>
      </c>
      <c r="B498" s="180" t="str">
        <f t="shared" si="7"/>
        <v/>
      </c>
      <c r="E498" s="167">
        <v>1</v>
      </c>
      <c r="F498" s="170" t="s">
        <v>402</v>
      </c>
      <c r="G498" s="169">
        <v>18910516.603300299</v>
      </c>
      <c r="H498" s="168" t="s">
        <v>6</v>
      </c>
      <c r="I498" s="168" t="s">
        <v>402</v>
      </c>
      <c r="J498" s="169">
        <v>1586567.149193923</v>
      </c>
      <c r="K498" s="169">
        <v>-283524.91866529803</v>
      </c>
      <c r="L498" s="168" t="s">
        <v>5</v>
      </c>
      <c r="M498" s="168" t="s">
        <v>21</v>
      </c>
      <c r="N498" s="168" t="s">
        <v>2829</v>
      </c>
      <c r="O498" s="168" t="s">
        <v>21</v>
      </c>
      <c r="P498" s="168" t="s">
        <v>182</v>
      </c>
      <c r="Q498" s="168" t="s">
        <v>2834</v>
      </c>
      <c r="R498" s="168" t="s">
        <v>1259</v>
      </c>
      <c r="S498" s="168" t="s">
        <v>21</v>
      </c>
      <c r="T498" s="168" t="s">
        <v>1259</v>
      </c>
      <c r="U498" s="168" t="s">
        <v>1259</v>
      </c>
      <c r="V498" s="168" t="s">
        <v>2834</v>
      </c>
      <c r="W498" s="168" t="s">
        <v>1259</v>
      </c>
      <c r="X498" s="168" t="s">
        <v>21</v>
      </c>
      <c r="Y498" s="168" t="s">
        <v>1259</v>
      </c>
      <c r="Z498" s="168" t="s">
        <v>21</v>
      </c>
      <c r="AA498" s="168" t="s">
        <v>1259</v>
      </c>
      <c r="AB498" s="168" t="s">
        <v>1259</v>
      </c>
      <c r="AC498" s="168" t="s">
        <v>12725</v>
      </c>
      <c r="AD498" s="169">
        <v>2407611.8414174882</v>
      </c>
      <c r="AE498" s="168" t="s">
        <v>1259</v>
      </c>
      <c r="AF498" s="169">
        <v>658401.03435800597</v>
      </c>
      <c r="AG498" s="169">
        <v>2079876.80227603</v>
      </c>
      <c r="AH498" s="169">
        <v>1624895.298215833</v>
      </c>
      <c r="AI498" s="168" t="s">
        <v>21</v>
      </c>
      <c r="AJ498"/>
      <c r="AK498"/>
    </row>
    <row r="499" spans="1:37" hidden="1" x14ac:dyDescent="0.25">
      <c r="A499" s="179" t="b">
        <f>IF(E499&lt;&gt;1,"",NOT(ISNA(VLOOKUP(P499,Mapping!$P:$P,1,FALSE))))</f>
        <v>1</v>
      </c>
      <c r="B499" s="180" t="str">
        <f t="shared" si="7"/>
        <v/>
      </c>
      <c r="E499" s="167">
        <v>1</v>
      </c>
      <c r="F499" s="170" t="s">
        <v>402</v>
      </c>
      <c r="G499" s="169">
        <v>-82711.026115144996</v>
      </c>
      <c r="H499" s="168" t="s">
        <v>6</v>
      </c>
      <c r="I499" s="168" t="s">
        <v>402</v>
      </c>
      <c r="J499" s="169">
        <v>6939.3448980398589</v>
      </c>
      <c r="K499" s="169">
        <v>1240.084416727525</v>
      </c>
      <c r="L499" s="168" t="s">
        <v>5</v>
      </c>
      <c r="M499" s="168" t="s">
        <v>21</v>
      </c>
      <c r="N499" s="168" t="s">
        <v>2829</v>
      </c>
      <c r="O499" s="168" t="s">
        <v>21</v>
      </c>
      <c r="P499" s="168" t="s">
        <v>182</v>
      </c>
      <c r="Q499" s="168" t="s">
        <v>2834</v>
      </c>
      <c r="R499" s="168" t="s">
        <v>1259</v>
      </c>
      <c r="S499" s="168" t="s">
        <v>21</v>
      </c>
      <c r="T499" s="168" t="s">
        <v>1259</v>
      </c>
      <c r="U499" s="168" t="s">
        <v>1259</v>
      </c>
      <c r="V499" s="168" t="s">
        <v>2834</v>
      </c>
      <c r="W499" s="168" t="s">
        <v>1259</v>
      </c>
      <c r="X499" s="168" t="s">
        <v>21</v>
      </c>
      <c r="Y499" s="168" t="s">
        <v>1259</v>
      </c>
      <c r="Z499" s="168" t="s">
        <v>21</v>
      </c>
      <c r="AA499" s="168" t="s">
        <v>1259</v>
      </c>
      <c r="AB499" s="168" t="s">
        <v>1259</v>
      </c>
      <c r="AC499" s="168" t="s">
        <v>12726</v>
      </c>
      <c r="AD499" s="169">
        <v>12635.39271682531</v>
      </c>
      <c r="AE499" s="168" t="s">
        <v>1259</v>
      </c>
      <c r="AF499" s="169">
        <v>-2879.7217066782468</v>
      </c>
      <c r="AG499" s="169">
        <v>-9096.9881002253678</v>
      </c>
      <c r="AH499" s="169">
        <v>-7106.9849790169537</v>
      </c>
      <c r="AI499" s="168" t="s">
        <v>21</v>
      </c>
      <c r="AJ499"/>
      <c r="AK499"/>
    </row>
    <row r="500" spans="1:37" hidden="1" x14ac:dyDescent="0.25">
      <c r="A500" s="179" t="b">
        <f>IF(E500&lt;&gt;1,"",NOT(ISNA(VLOOKUP(P500,Mapping!$P:$P,1,FALSE))))</f>
        <v>0</v>
      </c>
      <c r="B500" s="180" t="str">
        <f t="shared" si="7"/>
        <v/>
      </c>
      <c r="E500" s="167">
        <v>1</v>
      </c>
      <c r="F500" s="170" t="s">
        <v>402</v>
      </c>
      <c r="G500" s="169">
        <v>333176.26424470881</v>
      </c>
      <c r="H500" s="168" t="s">
        <v>6</v>
      </c>
      <c r="I500" s="168" t="s">
        <v>402</v>
      </c>
      <c r="J500" s="169">
        <v>27953.044690992549</v>
      </c>
      <c r="K500" s="169">
        <v>-4995.3036822221447</v>
      </c>
      <c r="L500" s="168" t="s">
        <v>5</v>
      </c>
      <c r="M500" s="168" t="s">
        <v>21</v>
      </c>
      <c r="N500" s="168" t="s">
        <v>2829</v>
      </c>
      <c r="O500" s="168" t="s">
        <v>21</v>
      </c>
      <c r="P500" s="168" t="s">
        <v>2842</v>
      </c>
      <c r="Q500" s="168" t="s">
        <v>2834</v>
      </c>
      <c r="R500" s="168" t="s">
        <v>1259</v>
      </c>
      <c r="S500" s="168" t="s">
        <v>21</v>
      </c>
      <c r="T500" s="168" t="s">
        <v>1259</v>
      </c>
      <c r="U500" s="168" t="s">
        <v>1259</v>
      </c>
      <c r="V500" s="168" t="s">
        <v>2834</v>
      </c>
      <c r="W500" s="168" t="s">
        <v>1259</v>
      </c>
      <c r="X500" s="168" t="s">
        <v>21</v>
      </c>
      <c r="Y500" s="168" t="s">
        <v>1259</v>
      </c>
      <c r="Z500" s="168" t="s">
        <v>21</v>
      </c>
      <c r="AA500" s="168" t="s">
        <v>1259</v>
      </c>
      <c r="AB500" s="168" t="s">
        <v>1259</v>
      </c>
      <c r="AC500" s="168" t="s">
        <v>7702</v>
      </c>
      <c r="AD500" s="169">
        <v>42418.678236151791</v>
      </c>
      <c r="AE500" s="168" t="s">
        <v>1259</v>
      </c>
      <c r="AF500" s="169">
        <v>11600.08484188997</v>
      </c>
      <c r="AG500" s="169">
        <v>36644.455442884122</v>
      </c>
      <c r="AH500" s="169">
        <v>28628.331875072148</v>
      </c>
      <c r="AI500" s="168" t="s">
        <v>21</v>
      </c>
      <c r="AJ500"/>
      <c r="AK500"/>
    </row>
    <row r="501" spans="1:37" hidden="1" x14ac:dyDescent="0.25">
      <c r="A501" s="179" t="b">
        <f>IF(E501&lt;&gt;1,"",NOT(ISNA(VLOOKUP(P501,Mapping!$P:$P,1,FALSE))))</f>
        <v>0</v>
      </c>
      <c r="B501" s="180" t="str">
        <f t="shared" si="7"/>
        <v/>
      </c>
      <c r="E501" s="167">
        <v>1</v>
      </c>
      <c r="F501" s="170" t="s">
        <v>402</v>
      </c>
      <c r="G501" s="169">
        <v>59018.996366853316</v>
      </c>
      <c r="H501" s="168" t="s">
        <v>6</v>
      </c>
      <c r="I501" s="168" t="s">
        <v>402</v>
      </c>
      <c r="J501" s="169">
        <v>4951.6151662246648</v>
      </c>
      <c r="K501" s="169">
        <v>-884.87038697289086</v>
      </c>
      <c r="L501" s="168" t="s">
        <v>5</v>
      </c>
      <c r="M501" s="168" t="s">
        <v>21</v>
      </c>
      <c r="N501" s="168" t="s">
        <v>2829</v>
      </c>
      <c r="O501" s="168" t="s">
        <v>21</v>
      </c>
      <c r="P501" s="168" t="s">
        <v>2842</v>
      </c>
      <c r="Q501" s="168" t="s">
        <v>2834</v>
      </c>
      <c r="R501" s="168" t="s">
        <v>1259</v>
      </c>
      <c r="S501" s="168" t="s">
        <v>21</v>
      </c>
      <c r="T501" s="168" t="s">
        <v>1259</v>
      </c>
      <c r="U501" s="168" t="s">
        <v>1259</v>
      </c>
      <c r="V501" s="168" t="s">
        <v>2834</v>
      </c>
      <c r="W501" s="168" t="s">
        <v>1259</v>
      </c>
      <c r="X501" s="168" t="s">
        <v>21</v>
      </c>
      <c r="Y501" s="168" t="s">
        <v>1259</v>
      </c>
      <c r="Z501" s="168" t="s">
        <v>21</v>
      </c>
      <c r="AA501" s="168" t="s">
        <v>1259</v>
      </c>
      <c r="AB501" s="168" t="s">
        <v>1259</v>
      </c>
      <c r="AC501" s="168" t="s">
        <v>7701</v>
      </c>
      <c r="AD501" s="169">
        <v>7514.064131733644</v>
      </c>
      <c r="AE501" s="168" t="s">
        <v>1259</v>
      </c>
      <c r="AF501" s="169">
        <v>2054.8443530054501</v>
      </c>
      <c r="AG501" s="169">
        <v>6491.2156559281138</v>
      </c>
      <c r="AH501" s="169">
        <v>5071.2358479503746</v>
      </c>
      <c r="AI501" s="168" t="s">
        <v>21</v>
      </c>
      <c r="AJ501"/>
      <c r="AK501"/>
    </row>
    <row r="502" spans="1:37" hidden="1" x14ac:dyDescent="0.25">
      <c r="A502" s="179" t="b">
        <f>IF(E502&lt;&gt;1,"",NOT(ISNA(VLOOKUP(P502,Mapping!$P:$P,1,FALSE))))</f>
        <v>0</v>
      </c>
      <c r="B502" s="180" t="str">
        <f t="shared" si="7"/>
        <v/>
      </c>
      <c r="E502" s="167">
        <v>1</v>
      </c>
      <c r="F502" s="170" t="s">
        <v>402</v>
      </c>
      <c r="G502" s="169">
        <v>146956.50370117099</v>
      </c>
      <c r="H502" s="168" t="s">
        <v>6</v>
      </c>
      <c r="I502" s="168" t="s">
        <v>402</v>
      </c>
      <c r="J502" s="169">
        <v>12329.454875494121</v>
      </c>
      <c r="K502" s="169">
        <v>-2203.3153103781128</v>
      </c>
      <c r="L502" s="168" t="s">
        <v>5</v>
      </c>
      <c r="M502" s="168" t="s">
        <v>21</v>
      </c>
      <c r="N502" s="168" t="s">
        <v>2829</v>
      </c>
      <c r="O502" s="168" t="s">
        <v>21</v>
      </c>
      <c r="P502" s="168" t="s">
        <v>2842</v>
      </c>
      <c r="Q502" s="168" t="s">
        <v>2834</v>
      </c>
      <c r="R502" s="168" t="s">
        <v>1259</v>
      </c>
      <c r="S502" s="168" t="s">
        <v>21</v>
      </c>
      <c r="T502" s="168" t="s">
        <v>1259</v>
      </c>
      <c r="U502" s="168" t="s">
        <v>1259</v>
      </c>
      <c r="V502" s="168" t="s">
        <v>2834</v>
      </c>
      <c r="W502" s="168" t="s">
        <v>1259</v>
      </c>
      <c r="X502" s="168" t="s">
        <v>21</v>
      </c>
      <c r="Y502" s="168" t="s">
        <v>1259</v>
      </c>
      <c r="Z502" s="168" t="s">
        <v>21</v>
      </c>
      <c r="AA502" s="168" t="s">
        <v>1259</v>
      </c>
      <c r="AB502" s="168" t="s">
        <v>1259</v>
      </c>
      <c r="AC502" s="168" t="s">
        <v>2997</v>
      </c>
      <c r="AD502" s="169">
        <v>18709.918185022161</v>
      </c>
      <c r="AE502" s="168" t="s">
        <v>1259</v>
      </c>
      <c r="AF502" s="169">
        <v>5116.5346813212091</v>
      </c>
      <c r="AG502" s="169">
        <v>16163.03929731427</v>
      </c>
      <c r="AH502" s="169">
        <v>12627.30875710695</v>
      </c>
      <c r="AI502" s="168" t="s">
        <v>21</v>
      </c>
      <c r="AJ502"/>
      <c r="AK502"/>
    </row>
    <row r="503" spans="1:37" hidden="1" x14ac:dyDescent="0.25">
      <c r="A503" s="179" t="b">
        <f>IF(E503&lt;&gt;1,"",NOT(ISNA(VLOOKUP(P503,Mapping!$P:$P,1,FALSE))))</f>
        <v>0</v>
      </c>
      <c r="B503" s="180" t="str">
        <f t="shared" si="7"/>
        <v/>
      </c>
      <c r="E503" s="167">
        <v>1</v>
      </c>
      <c r="F503" s="170" t="s">
        <v>402</v>
      </c>
      <c r="G503" s="169">
        <v>1020039.1812436529</v>
      </c>
      <c r="H503" s="168" t="s">
        <v>6</v>
      </c>
      <c r="I503" s="168" t="s">
        <v>402</v>
      </c>
      <c r="J503" s="169">
        <v>85579.928343650274</v>
      </c>
      <c r="K503" s="169">
        <v>-15293.42280617818</v>
      </c>
      <c r="L503" s="168" t="s">
        <v>5</v>
      </c>
      <c r="M503" s="168" t="s">
        <v>21</v>
      </c>
      <c r="N503" s="168" t="s">
        <v>2829</v>
      </c>
      <c r="O503" s="168" t="s">
        <v>21</v>
      </c>
      <c r="P503" s="168" t="s">
        <v>2843</v>
      </c>
      <c r="Q503" s="168" t="s">
        <v>2834</v>
      </c>
      <c r="R503" s="168" t="s">
        <v>1259</v>
      </c>
      <c r="S503" s="168" t="s">
        <v>21</v>
      </c>
      <c r="T503" s="168" t="s">
        <v>1259</v>
      </c>
      <c r="U503" s="168" t="s">
        <v>1259</v>
      </c>
      <c r="V503" s="168" t="s">
        <v>2834</v>
      </c>
      <c r="W503" s="168" t="s">
        <v>1259</v>
      </c>
      <c r="X503" s="168" t="s">
        <v>21</v>
      </c>
      <c r="Y503" s="168" t="s">
        <v>1259</v>
      </c>
      <c r="Z503" s="168" t="s">
        <v>21</v>
      </c>
      <c r="AA503" s="168" t="s">
        <v>1259</v>
      </c>
      <c r="AB503" s="168" t="s">
        <v>1259</v>
      </c>
      <c r="AC503" s="168" t="s">
        <v>7704</v>
      </c>
      <c r="AD503" s="169">
        <v>129867.3358845952</v>
      </c>
      <c r="AE503" s="168" t="s">
        <v>1259</v>
      </c>
      <c r="AF503" s="169">
        <v>35514.357756852747</v>
      </c>
      <c r="AG503" s="169">
        <v>112189.2053499507</v>
      </c>
      <c r="AH503" s="169">
        <v>87647.360691853217</v>
      </c>
      <c r="AI503" s="168" t="s">
        <v>21</v>
      </c>
      <c r="AJ503"/>
      <c r="AK503"/>
    </row>
    <row r="504" spans="1:37" hidden="1" x14ac:dyDescent="0.25">
      <c r="A504" s="179" t="b">
        <f>IF(E504&lt;&gt;1,"",NOT(ISNA(VLOOKUP(P504,Mapping!$P:$P,1,FALSE))))</f>
        <v>0</v>
      </c>
      <c r="B504" s="180" t="str">
        <f t="shared" si="7"/>
        <v/>
      </c>
      <c r="E504" s="167">
        <v>1</v>
      </c>
      <c r="F504" s="170" t="s">
        <v>402</v>
      </c>
      <c r="G504" s="169">
        <v>66307.222226583574</v>
      </c>
      <c r="H504" s="168" t="s">
        <v>6</v>
      </c>
      <c r="I504" s="168" t="s">
        <v>402</v>
      </c>
      <c r="J504" s="169">
        <v>5563.0876060064338</v>
      </c>
      <c r="K504" s="169">
        <v>-994.14258124672199</v>
      </c>
      <c r="L504" s="168" t="s">
        <v>5</v>
      </c>
      <c r="M504" s="168" t="s">
        <v>21</v>
      </c>
      <c r="N504" s="168" t="s">
        <v>2829</v>
      </c>
      <c r="O504" s="168" t="s">
        <v>21</v>
      </c>
      <c r="P504" s="168" t="s">
        <v>2843</v>
      </c>
      <c r="Q504" s="168" t="s">
        <v>2834</v>
      </c>
      <c r="R504" s="168" t="s">
        <v>1259</v>
      </c>
      <c r="S504" s="168" t="s">
        <v>21</v>
      </c>
      <c r="T504" s="168" t="s">
        <v>1259</v>
      </c>
      <c r="U504" s="168" t="s">
        <v>1259</v>
      </c>
      <c r="V504" s="168" t="s">
        <v>2834</v>
      </c>
      <c r="W504" s="168" t="s">
        <v>1259</v>
      </c>
      <c r="X504" s="168" t="s">
        <v>21</v>
      </c>
      <c r="Y504" s="168" t="s">
        <v>1259</v>
      </c>
      <c r="Z504" s="168" t="s">
        <v>21</v>
      </c>
      <c r="AA504" s="168" t="s">
        <v>1259</v>
      </c>
      <c r="AB504" s="168" t="s">
        <v>1259</v>
      </c>
      <c r="AC504" s="168" t="s">
        <v>7703</v>
      </c>
      <c r="AD504" s="169">
        <v>8441.9720916753358</v>
      </c>
      <c r="AE504" s="168" t="s">
        <v>1259</v>
      </c>
      <c r="AF504" s="169">
        <v>2308.5960376021389</v>
      </c>
      <c r="AG504" s="169">
        <v>7292.8125775455701</v>
      </c>
      <c r="AH504" s="169">
        <v>5697.480184910688</v>
      </c>
      <c r="AI504" s="168" t="s">
        <v>21</v>
      </c>
      <c r="AJ504"/>
      <c r="AK504"/>
    </row>
    <row r="505" spans="1:37" hidden="1" x14ac:dyDescent="0.25">
      <c r="A505" s="179" t="b">
        <f>IF(E505&lt;&gt;1,"",NOT(ISNA(VLOOKUP(P505,Mapping!$P:$P,1,FALSE))))</f>
        <v>0</v>
      </c>
      <c r="B505" s="180" t="str">
        <f t="shared" si="7"/>
        <v/>
      </c>
      <c r="E505" s="167">
        <v>1</v>
      </c>
      <c r="F505" s="170" t="s">
        <v>402</v>
      </c>
      <c r="G505" s="169">
        <v>74252.917557552413</v>
      </c>
      <c r="H505" s="168" t="s">
        <v>6</v>
      </c>
      <c r="I505" s="168" t="s">
        <v>402</v>
      </c>
      <c r="J505" s="169">
        <v>6229.720858501425</v>
      </c>
      <c r="K505" s="169">
        <v>-1113.272199422199</v>
      </c>
      <c r="L505" s="168" t="s">
        <v>5</v>
      </c>
      <c r="M505" s="168" t="s">
        <v>21</v>
      </c>
      <c r="N505" s="168" t="s">
        <v>2829</v>
      </c>
      <c r="O505" s="168" t="s">
        <v>21</v>
      </c>
      <c r="P505" s="168" t="s">
        <v>2843</v>
      </c>
      <c r="Q505" s="168" t="s">
        <v>2834</v>
      </c>
      <c r="R505" s="168" t="s">
        <v>1259</v>
      </c>
      <c r="S505" s="168" t="s">
        <v>21</v>
      </c>
      <c r="T505" s="168" t="s">
        <v>1259</v>
      </c>
      <c r="U505" s="168" t="s">
        <v>1259</v>
      </c>
      <c r="V505" s="168" t="s">
        <v>2834</v>
      </c>
      <c r="W505" s="168" t="s">
        <v>1259</v>
      </c>
      <c r="X505" s="168" t="s">
        <v>21</v>
      </c>
      <c r="Y505" s="168" t="s">
        <v>1259</v>
      </c>
      <c r="Z505" s="168" t="s">
        <v>21</v>
      </c>
      <c r="AA505" s="168" t="s">
        <v>1259</v>
      </c>
      <c r="AB505" s="168" t="s">
        <v>1259</v>
      </c>
      <c r="AC505" s="168" t="s">
        <v>2998</v>
      </c>
      <c r="AD505" s="169">
        <v>9453.5864525329998</v>
      </c>
      <c r="AE505" s="168" t="s">
        <v>1259</v>
      </c>
      <c r="AF505" s="169">
        <v>2585.2386134950939</v>
      </c>
      <c r="AG505" s="169">
        <v>8166.7214052901691</v>
      </c>
      <c r="AH505" s="169">
        <v>6380.2179046244564</v>
      </c>
      <c r="AI505" s="168" t="s">
        <v>21</v>
      </c>
      <c r="AJ505"/>
      <c r="AK505"/>
    </row>
    <row r="506" spans="1:37" hidden="1" x14ac:dyDescent="0.25">
      <c r="A506" s="179" t="b">
        <f>IF(E506&lt;&gt;1,"",NOT(ISNA(VLOOKUP(P506,Mapping!$P:$P,1,FALSE))))</f>
        <v>0</v>
      </c>
      <c r="B506" s="180" t="str">
        <f t="shared" si="7"/>
        <v/>
      </c>
      <c r="E506" s="167">
        <v>1</v>
      </c>
      <c r="F506" s="170" t="s">
        <v>402</v>
      </c>
      <c r="G506" s="169">
        <v>273499.20421821089</v>
      </c>
      <c r="H506" s="168" t="s">
        <v>6</v>
      </c>
      <c r="I506" s="168" t="s">
        <v>402</v>
      </c>
      <c r="J506" s="169">
        <v>22946.218860438999</v>
      </c>
      <c r="K506" s="169">
        <v>-4100.5669626951894</v>
      </c>
      <c r="L506" s="168" t="s">
        <v>5</v>
      </c>
      <c r="M506" s="168" t="s">
        <v>21</v>
      </c>
      <c r="N506" s="168" t="s">
        <v>2829</v>
      </c>
      <c r="O506" s="168" t="s">
        <v>21</v>
      </c>
      <c r="P506" s="168" t="s">
        <v>2844</v>
      </c>
      <c r="Q506" s="168" t="s">
        <v>2834</v>
      </c>
      <c r="R506" s="168" t="s">
        <v>1259</v>
      </c>
      <c r="S506" s="168" t="s">
        <v>21</v>
      </c>
      <c r="T506" s="168" t="s">
        <v>1259</v>
      </c>
      <c r="U506" s="168" t="s">
        <v>1259</v>
      </c>
      <c r="V506" s="168" t="s">
        <v>2834</v>
      </c>
      <c r="W506" s="168" t="s">
        <v>1259</v>
      </c>
      <c r="X506" s="168" t="s">
        <v>21</v>
      </c>
      <c r="Y506" s="168" t="s">
        <v>1259</v>
      </c>
      <c r="Z506" s="168" t="s">
        <v>21</v>
      </c>
      <c r="AA506" s="168" t="s">
        <v>1259</v>
      </c>
      <c r="AB506" s="168" t="s">
        <v>1259</v>
      </c>
      <c r="AC506" s="168" t="s">
        <v>7705</v>
      </c>
      <c r="AD506" s="169">
        <v>34820.83205379518</v>
      </c>
      <c r="AE506" s="168" t="s">
        <v>1259</v>
      </c>
      <c r="AF506" s="169">
        <v>9522.3289099322865</v>
      </c>
      <c r="AG506" s="169">
        <v>30080.862528902831</v>
      </c>
      <c r="AH506" s="169">
        <v>23500.551588441711</v>
      </c>
      <c r="AI506" s="168" t="s">
        <v>21</v>
      </c>
      <c r="AJ506"/>
      <c r="AK506"/>
    </row>
    <row r="507" spans="1:37" hidden="1" x14ac:dyDescent="0.25">
      <c r="A507" s="179" t="b">
        <f>IF(E507&lt;&gt;1,"",NOT(ISNA(VLOOKUP(P507,Mapping!$P:$P,1,FALSE))))</f>
        <v>0</v>
      </c>
      <c r="B507" s="180" t="str">
        <f t="shared" si="7"/>
        <v/>
      </c>
      <c r="E507" s="167">
        <v>1</v>
      </c>
      <c r="F507" s="170" t="s">
        <v>402</v>
      </c>
      <c r="G507" s="169">
        <v>536942.23016089306</v>
      </c>
      <c r="H507" s="168" t="s">
        <v>6</v>
      </c>
      <c r="I507" s="168" t="s">
        <v>402</v>
      </c>
      <c r="J507" s="169">
        <v>45048.737761057353</v>
      </c>
      <c r="K507" s="169">
        <v>-8050.3618874040876</v>
      </c>
      <c r="L507" s="168" t="s">
        <v>5</v>
      </c>
      <c r="M507" s="168" t="s">
        <v>21</v>
      </c>
      <c r="N507" s="168" t="s">
        <v>2829</v>
      </c>
      <c r="O507" s="168" t="s">
        <v>21</v>
      </c>
      <c r="P507" s="168" t="s">
        <v>2844</v>
      </c>
      <c r="Q507" s="168" t="s">
        <v>2834</v>
      </c>
      <c r="R507" s="168" t="s">
        <v>1259</v>
      </c>
      <c r="S507" s="168" t="s">
        <v>21</v>
      </c>
      <c r="T507" s="168" t="s">
        <v>1259</v>
      </c>
      <c r="U507" s="168" t="s">
        <v>1259</v>
      </c>
      <c r="V507" s="168" t="s">
        <v>2834</v>
      </c>
      <c r="W507" s="168" t="s">
        <v>1259</v>
      </c>
      <c r="X507" s="168" t="s">
        <v>21</v>
      </c>
      <c r="Y507" s="168" t="s">
        <v>1259</v>
      </c>
      <c r="Z507" s="168" t="s">
        <v>21</v>
      </c>
      <c r="AA507" s="168" t="s">
        <v>1259</v>
      </c>
      <c r="AB507" s="168" t="s">
        <v>1259</v>
      </c>
      <c r="AC507" s="168" t="s">
        <v>7706</v>
      </c>
      <c r="AD507" s="169">
        <v>68361.351443295396</v>
      </c>
      <c r="AE507" s="168" t="s">
        <v>1259</v>
      </c>
      <c r="AF507" s="169">
        <v>18694.535276034028</v>
      </c>
      <c r="AG507" s="169">
        <v>59055.694357873639</v>
      </c>
      <c r="AH507" s="169">
        <v>46137.021187971812</v>
      </c>
      <c r="AI507" s="168" t="s">
        <v>21</v>
      </c>
      <c r="AJ507"/>
      <c r="AK507"/>
    </row>
    <row r="508" spans="1:37" hidden="1" x14ac:dyDescent="0.25">
      <c r="A508" s="179" t="b">
        <f>IF(E508&lt;&gt;1,"",NOT(ISNA(VLOOKUP(P508,Mapping!$P:$P,1,FALSE))))</f>
        <v>0</v>
      </c>
      <c r="B508" s="180" t="str">
        <f t="shared" si="7"/>
        <v/>
      </c>
      <c r="E508" s="167">
        <v>1</v>
      </c>
      <c r="F508" s="170" t="s">
        <v>402</v>
      </c>
      <c r="G508" s="169">
        <v>57489.956486984367</v>
      </c>
      <c r="H508" s="168" t="s">
        <v>6</v>
      </c>
      <c r="I508" s="168" t="s">
        <v>402</v>
      </c>
      <c r="J508" s="169">
        <v>4823.3307573902584</v>
      </c>
      <c r="K508" s="169">
        <v>-861.94552898671714</v>
      </c>
      <c r="L508" s="168" t="s">
        <v>5</v>
      </c>
      <c r="M508" s="168" t="s">
        <v>21</v>
      </c>
      <c r="N508" s="168" t="s">
        <v>2829</v>
      </c>
      <c r="O508" s="168" t="s">
        <v>21</v>
      </c>
      <c r="P508" s="168" t="s">
        <v>2845</v>
      </c>
      <c r="Q508" s="168" t="s">
        <v>2834</v>
      </c>
      <c r="R508" s="168" t="s">
        <v>1259</v>
      </c>
      <c r="S508" s="168" t="s">
        <v>21</v>
      </c>
      <c r="T508" s="168" t="s">
        <v>1259</v>
      </c>
      <c r="U508" s="168" t="s">
        <v>1259</v>
      </c>
      <c r="V508" s="168" t="s">
        <v>2834</v>
      </c>
      <c r="W508" s="168" t="s">
        <v>1259</v>
      </c>
      <c r="X508" s="168" t="s">
        <v>21</v>
      </c>
      <c r="Y508" s="168" t="s">
        <v>1259</v>
      </c>
      <c r="Z508" s="168" t="s">
        <v>21</v>
      </c>
      <c r="AA508" s="168" t="s">
        <v>1259</v>
      </c>
      <c r="AB508" s="168" t="s">
        <v>1259</v>
      </c>
      <c r="AC508" s="168" t="s">
        <v>3000</v>
      </c>
      <c r="AD508" s="169">
        <v>7319.3928491876022</v>
      </c>
      <c r="AE508" s="168" t="s">
        <v>1259</v>
      </c>
      <c r="AF508" s="169">
        <v>2001.608290786789</v>
      </c>
      <c r="AG508" s="169">
        <v>6323.0439109352083</v>
      </c>
      <c r="AH508" s="169">
        <v>4939.8523557008884</v>
      </c>
      <c r="AI508" s="168" t="s">
        <v>21</v>
      </c>
      <c r="AJ508"/>
      <c r="AK508"/>
    </row>
    <row r="509" spans="1:37" hidden="1" x14ac:dyDescent="0.25">
      <c r="A509" s="179" t="b">
        <f>IF(E509&lt;&gt;1,"",NOT(ISNA(VLOOKUP(P509,Mapping!$P:$P,1,FALSE))))</f>
        <v>0</v>
      </c>
      <c r="B509" s="180" t="str">
        <f t="shared" si="7"/>
        <v/>
      </c>
      <c r="E509" s="167">
        <v>1</v>
      </c>
      <c r="F509" s="170" t="s">
        <v>402</v>
      </c>
      <c r="G509" s="169">
        <v>164273.64944330469</v>
      </c>
      <c r="H509" s="168" t="s">
        <v>6</v>
      </c>
      <c r="I509" s="168" t="s">
        <v>402</v>
      </c>
      <c r="J509" s="169">
        <v>13782.34033222869</v>
      </c>
      <c r="K509" s="169">
        <v>-2462.9508582085068</v>
      </c>
      <c r="L509" s="168" t="s">
        <v>5</v>
      </c>
      <c r="M509" s="168" t="s">
        <v>21</v>
      </c>
      <c r="N509" s="168" t="s">
        <v>2829</v>
      </c>
      <c r="O509" s="168" t="s">
        <v>21</v>
      </c>
      <c r="P509" s="168" t="s">
        <v>2845</v>
      </c>
      <c r="Q509" s="168" t="s">
        <v>2834</v>
      </c>
      <c r="R509" s="168" t="s">
        <v>1259</v>
      </c>
      <c r="S509" s="168" t="s">
        <v>21</v>
      </c>
      <c r="T509" s="168" t="s">
        <v>1259</v>
      </c>
      <c r="U509" s="168" t="s">
        <v>1259</v>
      </c>
      <c r="V509" s="168" t="s">
        <v>2834</v>
      </c>
      <c r="W509" s="168" t="s">
        <v>1259</v>
      </c>
      <c r="X509" s="168" t="s">
        <v>21</v>
      </c>
      <c r="Y509" s="168" t="s">
        <v>1259</v>
      </c>
      <c r="Z509" s="168" t="s">
        <v>21</v>
      </c>
      <c r="AA509" s="168" t="s">
        <v>1259</v>
      </c>
      <c r="AB509" s="168" t="s">
        <v>1259</v>
      </c>
      <c r="AC509" s="168" t="s">
        <v>7017</v>
      </c>
      <c r="AD509" s="169">
        <v>20914.668378945411</v>
      </c>
      <c r="AE509" s="168" t="s">
        <v>1259</v>
      </c>
      <c r="AF509" s="169">
        <v>5719.4598635322182</v>
      </c>
      <c r="AG509" s="169">
        <v>18067.668899258158</v>
      </c>
      <c r="AH509" s="169">
        <v>14115.292892347379</v>
      </c>
      <c r="AI509" s="168" t="s">
        <v>21</v>
      </c>
      <c r="AJ509"/>
      <c r="AK509"/>
    </row>
    <row r="510" spans="1:37" hidden="1" x14ac:dyDescent="0.25">
      <c r="A510" s="179" t="b">
        <f>IF(E510&lt;&gt;1,"",NOT(ISNA(VLOOKUP(P510,Mapping!$P:$P,1,FALSE))))</f>
        <v>0</v>
      </c>
      <c r="B510" s="180" t="str">
        <f t="shared" si="7"/>
        <v/>
      </c>
      <c r="E510" s="167">
        <v>1</v>
      </c>
      <c r="F510" s="170" t="s">
        <v>402</v>
      </c>
      <c r="G510" s="169">
        <v>398538.41495683981</v>
      </c>
      <c r="H510" s="168" t="s">
        <v>6</v>
      </c>
      <c r="I510" s="168" t="s">
        <v>402</v>
      </c>
      <c r="J510" s="169">
        <v>33436.842056022208</v>
      </c>
      <c r="K510" s="169">
        <v>-5975.2768290800987</v>
      </c>
      <c r="L510" s="168" t="s">
        <v>5</v>
      </c>
      <c r="M510" s="168" t="s">
        <v>21</v>
      </c>
      <c r="N510" s="168" t="s">
        <v>2829</v>
      </c>
      <c r="O510" s="168" t="s">
        <v>21</v>
      </c>
      <c r="P510" s="168" t="s">
        <v>2845</v>
      </c>
      <c r="Q510" s="168" t="s">
        <v>2834</v>
      </c>
      <c r="R510" s="168" t="s">
        <v>1259</v>
      </c>
      <c r="S510" s="168" t="s">
        <v>21</v>
      </c>
      <c r="T510" s="168" t="s">
        <v>1259</v>
      </c>
      <c r="U510" s="168" t="s">
        <v>1259</v>
      </c>
      <c r="V510" s="168" t="s">
        <v>2834</v>
      </c>
      <c r="W510" s="168" t="s">
        <v>1259</v>
      </c>
      <c r="X510" s="168" t="s">
        <v>21</v>
      </c>
      <c r="Y510" s="168" t="s">
        <v>1259</v>
      </c>
      <c r="Z510" s="168" t="s">
        <v>21</v>
      </c>
      <c r="AA510" s="168" t="s">
        <v>1259</v>
      </c>
      <c r="AB510" s="168" t="s">
        <v>1259</v>
      </c>
      <c r="AC510" s="168" t="s">
        <v>3002</v>
      </c>
      <c r="AD510" s="169">
        <v>50740.327577427874</v>
      </c>
      <c r="AE510" s="168" t="s">
        <v>1259</v>
      </c>
      <c r="AF510" s="169">
        <v>13875.77664553007</v>
      </c>
      <c r="AG510" s="169">
        <v>43833.324148316809</v>
      </c>
      <c r="AH510" s="169">
        <v>34244.606332369673</v>
      </c>
      <c r="AI510" s="168" t="s">
        <v>21</v>
      </c>
      <c r="AJ510"/>
      <c r="AK510"/>
    </row>
    <row r="511" spans="1:37" hidden="1" x14ac:dyDescent="0.25">
      <c r="A511" s="179" t="b">
        <f>IF(E511&lt;&gt;1,"",NOT(ISNA(VLOOKUP(P511,Mapping!$P:$P,1,FALSE))))</f>
        <v>0</v>
      </c>
      <c r="B511" s="180" t="str">
        <f t="shared" si="7"/>
        <v/>
      </c>
      <c r="E511" s="167">
        <v>1</v>
      </c>
      <c r="F511" s="170" t="s">
        <v>402</v>
      </c>
      <c r="G511" s="169">
        <v>585014.83518234908</v>
      </c>
      <c r="H511" s="168" t="s">
        <v>6</v>
      </c>
      <c r="I511" s="168" t="s">
        <v>402</v>
      </c>
      <c r="J511" s="169">
        <v>49081.965276899333</v>
      </c>
      <c r="K511" s="169">
        <v>-8771.1132933365188</v>
      </c>
      <c r="L511" s="168" t="s">
        <v>5</v>
      </c>
      <c r="M511" s="168" t="s">
        <v>21</v>
      </c>
      <c r="N511" s="168" t="s">
        <v>2829</v>
      </c>
      <c r="O511" s="168" t="s">
        <v>21</v>
      </c>
      <c r="P511" s="168" t="s">
        <v>2845</v>
      </c>
      <c r="Q511" s="168" t="s">
        <v>2834</v>
      </c>
      <c r="R511" s="168" t="s">
        <v>1259</v>
      </c>
      <c r="S511" s="168" t="s">
        <v>21</v>
      </c>
      <c r="T511" s="168" t="s">
        <v>1259</v>
      </c>
      <c r="U511" s="168" t="s">
        <v>1259</v>
      </c>
      <c r="V511" s="168" t="s">
        <v>2834</v>
      </c>
      <c r="W511" s="168" t="s">
        <v>1259</v>
      </c>
      <c r="X511" s="168" t="s">
        <v>21</v>
      </c>
      <c r="Y511" s="168" t="s">
        <v>1259</v>
      </c>
      <c r="Z511" s="168" t="s">
        <v>21</v>
      </c>
      <c r="AA511" s="168" t="s">
        <v>1259</v>
      </c>
      <c r="AB511" s="168" t="s">
        <v>1259</v>
      </c>
      <c r="AC511" s="168" t="s">
        <v>7707</v>
      </c>
      <c r="AD511" s="169">
        <v>74481.764519543402</v>
      </c>
      <c r="AE511" s="168" t="s">
        <v>1259</v>
      </c>
      <c r="AF511" s="169">
        <v>20368.262839081461</v>
      </c>
      <c r="AG511" s="169">
        <v>64342.969058325507</v>
      </c>
      <c r="AH511" s="169">
        <v>50267.683057818213</v>
      </c>
      <c r="AI511" s="168" t="s">
        <v>21</v>
      </c>
      <c r="AJ511"/>
      <c r="AK511"/>
    </row>
    <row r="512" spans="1:37" hidden="1" x14ac:dyDescent="0.25">
      <c r="A512" s="179" t="b">
        <f>IF(E512&lt;&gt;1,"",NOT(ISNA(VLOOKUP(P512,Mapping!$P:$P,1,FALSE))))</f>
        <v>0</v>
      </c>
      <c r="B512" s="180" t="str">
        <f t="shared" si="7"/>
        <v/>
      </c>
      <c r="E512" s="167">
        <v>1</v>
      </c>
      <c r="F512" s="170" t="s">
        <v>402</v>
      </c>
      <c r="G512" s="169">
        <v>92625.029959828287</v>
      </c>
      <c r="H512" s="168" t="s">
        <v>6</v>
      </c>
      <c r="I512" s="168" t="s">
        <v>402</v>
      </c>
      <c r="J512" s="169">
        <v>7771.1166125265854</v>
      </c>
      <c r="K512" s="169">
        <v>-1388.7248369062479</v>
      </c>
      <c r="L512" s="168" t="s">
        <v>5</v>
      </c>
      <c r="M512" s="168" t="s">
        <v>21</v>
      </c>
      <c r="N512" s="168" t="s">
        <v>2829</v>
      </c>
      <c r="O512" s="168" t="s">
        <v>21</v>
      </c>
      <c r="P512" s="168" t="s">
        <v>2845</v>
      </c>
      <c r="Q512" s="168" t="s">
        <v>2834</v>
      </c>
      <c r="R512" s="168" t="s">
        <v>1259</v>
      </c>
      <c r="S512" s="168" t="s">
        <v>21</v>
      </c>
      <c r="T512" s="168" t="s">
        <v>1259</v>
      </c>
      <c r="U512" s="168" t="s">
        <v>1259</v>
      </c>
      <c r="V512" s="168" t="s">
        <v>2834</v>
      </c>
      <c r="W512" s="168" t="s">
        <v>1259</v>
      </c>
      <c r="X512" s="168" t="s">
        <v>21</v>
      </c>
      <c r="Y512" s="168" t="s">
        <v>1259</v>
      </c>
      <c r="Z512" s="168" t="s">
        <v>21</v>
      </c>
      <c r="AA512" s="168" t="s">
        <v>1259</v>
      </c>
      <c r="AB512" s="168" t="s">
        <v>1259</v>
      </c>
      <c r="AC512" s="168" t="s">
        <v>7709</v>
      </c>
      <c r="AD512" s="169">
        <v>11792.650810185311</v>
      </c>
      <c r="AE512" s="168" t="s">
        <v>1259</v>
      </c>
      <c r="AF512" s="169">
        <v>3224.894211634004</v>
      </c>
      <c r="AG512" s="169">
        <v>10187.381718061981</v>
      </c>
      <c r="AH512" s="169">
        <v>7958.8505610977736</v>
      </c>
      <c r="AI512" s="168" t="s">
        <v>21</v>
      </c>
      <c r="AJ512"/>
      <c r="AK512"/>
    </row>
    <row r="513" spans="1:37" hidden="1" x14ac:dyDescent="0.25">
      <c r="A513" s="179" t="b">
        <f>IF(E513&lt;&gt;1,"",NOT(ISNA(VLOOKUP(P513,Mapping!$P:$P,1,FALSE))))</f>
        <v>0</v>
      </c>
      <c r="B513" s="180" t="str">
        <f t="shared" si="7"/>
        <v/>
      </c>
      <c r="E513" s="167">
        <v>1</v>
      </c>
      <c r="F513" s="170" t="s">
        <v>402</v>
      </c>
      <c r="G513" s="169">
        <v>67066.25335111763</v>
      </c>
      <c r="H513" s="168" t="s">
        <v>6</v>
      </c>
      <c r="I513" s="168" t="s">
        <v>402</v>
      </c>
      <c r="J513" s="169">
        <v>5626.7693061241071</v>
      </c>
      <c r="K513" s="169">
        <v>-1005.522716563089</v>
      </c>
      <c r="L513" s="168" t="s">
        <v>5</v>
      </c>
      <c r="M513" s="168" t="s">
        <v>21</v>
      </c>
      <c r="N513" s="168" t="s">
        <v>2829</v>
      </c>
      <c r="O513" s="168" t="s">
        <v>21</v>
      </c>
      <c r="P513" s="168" t="s">
        <v>2845</v>
      </c>
      <c r="Q513" s="168" t="s">
        <v>2834</v>
      </c>
      <c r="R513" s="168" t="s">
        <v>1259</v>
      </c>
      <c r="S513" s="168" t="s">
        <v>21</v>
      </c>
      <c r="T513" s="168" t="s">
        <v>1259</v>
      </c>
      <c r="U513" s="168" t="s">
        <v>1259</v>
      </c>
      <c r="V513" s="168" t="s">
        <v>2834</v>
      </c>
      <c r="W513" s="168" t="s">
        <v>1259</v>
      </c>
      <c r="X513" s="168" t="s">
        <v>21</v>
      </c>
      <c r="Y513" s="168" t="s">
        <v>1259</v>
      </c>
      <c r="Z513" s="168" t="s">
        <v>21</v>
      </c>
      <c r="AA513" s="168" t="s">
        <v>1259</v>
      </c>
      <c r="AB513" s="168" t="s">
        <v>1259</v>
      </c>
      <c r="AC513" s="168" t="s">
        <v>3001</v>
      </c>
      <c r="AD513" s="169">
        <v>8538.6089187788893</v>
      </c>
      <c r="AE513" s="168" t="s">
        <v>1259</v>
      </c>
      <c r="AF513" s="169">
        <v>2335.0229664897338</v>
      </c>
      <c r="AG513" s="169">
        <v>7376.294761625526</v>
      </c>
      <c r="AH513" s="169">
        <v>5762.7003019137046</v>
      </c>
      <c r="AI513" s="168" t="s">
        <v>21</v>
      </c>
      <c r="AJ513"/>
      <c r="AK513"/>
    </row>
    <row r="514" spans="1:37" hidden="1" x14ac:dyDescent="0.25">
      <c r="A514" s="179" t="b">
        <f>IF(E514&lt;&gt;1,"",NOT(ISNA(VLOOKUP(P514,Mapping!$P:$P,1,FALSE))))</f>
        <v>0</v>
      </c>
      <c r="B514" s="180" t="str">
        <f t="shared" si="7"/>
        <v/>
      </c>
      <c r="E514" s="167">
        <v>1</v>
      </c>
      <c r="F514" s="170" t="s">
        <v>402</v>
      </c>
      <c r="G514" s="169">
        <v>148969.3614906251</v>
      </c>
      <c r="H514" s="168" t="s">
        <v>6</v>
      </c>
      <c r="I514" s="168" t="s">
        <v>402</v>
      </c>
      <c r="J514" s="169">
        <v>12498.330962368949</v>
      </c>
      <c r="K514" s="169">
        <v>-2233.4940385964728</v>
      </c>
      <c r="L514" s="168" t="s">
        <v>5</v>
      </c>
      <c r="M514" s="168" t="s">
        <v>21</v>
      </c>
      <c r="N514" s="168" t="s">
        <v>2829</v>
      </c>
      <c r="O514" s="168" t="s">
        <v>21</v>
      </c>
      <c r="P514" s="168" t="s">
        <v>2845</v>
      </c>
      <c r="Q514" s="168" t="s">
        <v>2834</v>
      </c>
      <c r="R514" s="168" t="s">
        <v>1259</v>
      </c>
      <c r="S514" s="168" t="s">
        <v>21</v>
      </c>
      <c r="T514" s="168" t="s">
        <v>1259</v>
      </c>
      <c r="U514" s="168" t="s">
        <v>1259</v>
      </c>
      <c r="V514" s="168" t="s">
        <v>2834</v>
      </c>
      <c r="W514" s="168" t="s">
        <v>1259</v>
      </c>
      <c r="X514" s="168" t="s">
        <v>21</v>
      </c>
      <c r="Y514" s="168" t="s">
        <v>1259</v>
      </c>
      <c r="Z514" s="168" t="s">
        <v>21</v>
      </c>
      <c r="AA514" s="168" t="s">
        <v>1259</v>
      </c>
      <c r="AB514" s="168" t="s">
        <v>1259</v>
      </c>
      <c r="AC514" s="168" t="s">
        <v>7710</v>
      </c>
      <c r="AD514" s="169">
        <v>18966.187241581611</v>
      </c>
      <c r="AE514" s="168" t="s">
        <v>1259</v>
      </c>
      <c r="AF514" s="169">
        <v>5186.6156673880469</v>
      </c>
      <c r="AG514" s="169">
        <v>16384.423848058679</v>
      </c>
      <c r="AH514" s="169">
        <v>12800.264537568821</v>
      </c>
      <c r="AI514" s="168" t="s">
        <v>21</v>
      </c>
      <c r="AJ514"/>
      <c r="AK514"/>
    </row>
    <row r="515" spans="1:37" hidden="1" x14ac:dyDescent="0.25">
      <c r="A515" s="179" t="b">
        <f>IF(E515&lt;&gt;1,"",NOT(ISNA(VLOOKUP(P515,Mapping!$P:$P,1,FALSE))))</f>
        <v>0</v>
      </c>
      <c r="B515" s="180" t="str">
        <f t="shared" si="7"/>
        <v/>
      </c>
      <c r="E515" s="167">
        <v>1</v>
      </c>
      <c r="F515" s="170" t="s">
        <v>402</v>
      </c>
      <c r="G515" s="169">
        <v>81802.110965197702</v>
      </c>
      <c r="H515" s="168" t="s">
        <v>6</v>
      </c>
      <c r="I515" s="168" t="s">
        <v>402</v>
      </c>
      <c r="J515" s="169">
        <v>6863.0881278752931</v>
      </c>
      <c r="K515" s="169">
        <v>-1226.4570738384641</v>
      </c>
      <c r="L515" s="168" t="s">
        <v>5</v>
      </c>
      <c r="M515" s="168" t="s">
        <v>21</v>
      </c>
      <c r="N515" s="168" t="s">
        <v>2829</v>
      </c>
      <c r="O515" s="168" t="s">
        <v>21</v>
      </c>
      <c r="P515" s="168" t="s">
        <v>2845</v>
      </c>
      <c r="Q515" s="168" t="s">
        <v>2834</v>
      </c>
      <c r="R515" s="168" t="s">
        <v>1259</v>
      </c>
      <c r="S515" s="168" t="s">
        <v>21</v>
      </c>
      <c r="T515" s="168" t="s">
        <v>1259</v>
      </c>
      <c r="U515" s="168" t="s">
        <v>1259</v>
      </c>
      <c r="V515" s="168" t="s">
        <v>2834</v>
      </c>
      <c r="W515" s="168" t="s">
        <v>1259</v>
      </c>
      <c r="X515" s="168" t="s">
        <v>21</v>
      </c>
      <c r="Y515" s="168" t="s">
        <v>1259</v>
      </c>
      <c r="Z515" s="168" t="s">
        <v>21</v>
      </c>
      <c r="AA515" s="168" t="s">
        <v>1259</v>
      </c>
      <c r="AB515" s="168" t="s">
        <v>1259</v>
      </c>
      <c r="AC515" s="168" t="s">
        <v>7708</v>
      </c>
      <c r="AD515" s="169">
        <v>10414.719763836931</v>
      </c>
      <c r="AE515" s="168" t="s">
        <v>1259</v>
      </c>
      <c r="AF515" s="169">
        <v>2848.076316580104</v>
      </c>
      <c r="AG515" s="169">
        <v>8997.0208928100619</v>
      </c>
      <c r="AH515" s="169">
        <v>7028.8860045358006</v>
      </c>
      <c r="AI515" s="168" t="s">
        <v>21</v>
      </c>
      <c r="AJ515"/>
      <c r="AK515"/>
    </row>
    <row r="516" spans="1:37" hidden="1" x14ac:dyDescent="0.25">
      <c r="A516" s="179" t="b">
        <f>IF(E516&lt;&gt;1,"",NOT(ISNA(VLOOKUP(P516,Mapping!$P:$P,1,FALSE))))</f>
        <v>0</v>
      </c>
      <c r="B516" s="180" t="str">
        <f t="shared" si="7"/>
        <v/>
      </c>
      <c r="E516" s="167">
        <v>1</v>
      </c>
      <c r="F516" s="170" t="s">
        <v>402</v>
      </c>
      <c r="G516" s="169">
        <v>48042.74705405454</v>
      </c>
      <c r="H516" s="168" t="s">
        <v>6</v>
      </c>
      <c r="I516" s="168" t="s">
        <v>402</v>
      </c>
      <c r="J516" s="169">
        <v>4030.7224721557131</v>
      </c>
      <c r="K516" s="169">
        <v>-720.3037461483782</v>
      </c>
      <c r="L516" s="168" t="s">
        <v>5</v>
      </c>
      <c r="M516" s="168" t="s">
        <v>21</v>
      </c>
      <c r="N516" s="168" t="s">
        <v>2829</v>
      </c>
      <c r="O516" s="168" t="s">
        <v>21</v>
      </c>
      <c r="P516" s="168" t="s">
        <v>2845</v>
      </c>
      <c r="Q516" s="168" t="s">
        <v>2834</v>
      </c>
      <c r="R516" s="168" t="s">
        <v>1259</v>
      </c>
      <c r="S516" s="168" t="s">
        <v>21</v>
      </c>
      <c r="T516" s="168" t="s">
        <v>1259</v>
      </c>
      <c r="U516" s="168" t="s">
        <v>1259</v>
      </c>
      <c r="V516" s="168" t="s">
        <v>2834</v>
      </c>
      <c r="W516" s="168" t="s">
        <v>1259</v>
      </c>
      <c r="X516" s="168" t="s">
        <v>21</v>
      </c>
      <c r="Y516" s="168" t="s">
        <v>1259</v>
      </c>
      <c r="Z516" s="168" t="s">
        <v>21</v>
      </c>
      <c r="AA516" s="168" t="s">
        <v>1259</v>
      </c>
      <c r="AB516" s="168" t="s">
        <v>1259</v>
      </c>
      <c r="AC516" s="168" t="s">
        <v>2999</v>
      </c>
      <c r="AD516" s="169">
        <v>6116.6116784657324</v>
      </c>
      <c r="AE516" s="168" t="s">
        <v>1259</v>
      </c>
      <c r="AF516" s="169">
        <v>1672.688008336539</v>
      </c>
      <c r="AG516" s="169">
        <v>5283.9907661699908</v>
      </c>
      <c r="AH516" s="169">
        <v>4128.0963095361294</v>
      </c>
      <c r="AI516" s="168" t="s">
        <v>21</v>
      </c>
      <c r="AJ516"/>
      <c r="AK516"/>
    </row>
    <row r="517" spans="1:37" hidden="1" x14ac:dyDescent="0.25">
      <c r="A517" s="179" t="b">
        <f>IF(E517&lt;&gt;1,"",NOT(ISNA(VLOOKUP(P517,Mapping!$P:$P,1,FALSE))))</f>
        <v>0</v>
      </c>
      <c r="B517" s="180" t="str">
        <f t="shared" si="7"/>
        <v/>
      </c>
      <c r="E517" s="167">
        <v>1</v>
      </c>
      <c r="F517" s="170" t="s">
        <v>402</v>
      </c>
      <c r="G517" s="169">
        <v>-249816.74090325559</v>
      </c>
      <c r="H517" s="168" t="s">
        <v>6</v>
      </c>
      <c r="I517" s="168" t="s">
        <v>402</v>
      </c>
      <c r="J517" s="169">
        <v>20959.291739635701</v>
      </c>
      <c r="K517" s="169">
        <v>3745.496362244498</v>
      </c>
      <c r="L517" s="168" t="s">
        <v>5</v>
      </c>
      <c r="M517" s="168" t="s">
        <v>21</v>
      </c>
      <c r="N517" s="168" t="s">
        <v>2829</v>
      </c>
      <c r="O517" s="168" t="s">
        <v>21</v>
      </c>
      <c r="P517" s="168" t="s">
        <v>2845</v>
      </c>
      <c r="Q517" s="168" t="s">
        <v>2834</v>
      </c>
      <c r="R517" s="168" t="s">
        <v>1259</v>
      </c>
      <c r="S517" s="168" t="s">
        <v>21</v>
      </c>
      <c r="T517" s="168" t="s">
        <v>1259</v>
      </c>
      <c r="U517" s="168" t="s">
        <v>1259</v>
      </c>
      <c r="V517" s="168" t="s">
        <v>2834</v>
      </c>
      <c r="W517" s="168" t="s">
        <v>1259</v>
      </c>
      <c r="X517" s="168" t="s">
        <v>21</v>
      </c>
      <c r="Y517" s="168" t="s">
        <v>1259</v>
      </c>
      <c r="Z517" s="168" t="s">
        <v>21</v>
      </c>
      <c r="AA517" s="168" t="s">
        <v>1259</v>
      </c>
      <c r="AB517" s="168" t="s">
        <v>1259</v>
      </c>
      <c r="AC517" s="168" t="s">
        <v>7711</v>
      </c>
      <c r="AD517" s="169">
        <v>38163.383732607923</v>
      </c>
      <c r="AE517" s="168" t="s">
        <v>1259</v>
      </c>
      <c r="AF517" s="169">
        <v>-8697.7846275201009</v>
      </c>
      <c r="AG517" s="169">
        <v>-27476.142250614299</v>
      </c>
      <c r="AH517" s="169">
        <v>-21465.624457792961</v>
      </c>
      <c r="AI517" s="168" t="s">
        <v>21</v>
      </c>
      <c r="AJ517"/>
      <c r="AK517"/>
    </row>
    <row r="518" spans="1:37" hidden="1" x14ac:dyDescent="0.25">
      <c r="A518" s="179" t="b">
        <f>IF(E518&lt;&gt;1,"",NOT(ISNA(VLOOKUP(P518,Mapping!$P:$P,1,FALSE))))</f>
        <v>0</v>
      </c>
      <c r="B518" s="180" t="str">
        <f t="shared" si="7"/>
        <v/>
      </c>
      <c r="E518" s="167">
        <v>1</v>
      </c>
      <c r="F518" s="170" t="s">
        <v>402</v>
      </c>
      <c r="G518" s="169">
        <v>9.1653561625439224</v>
      </c>
      <c r="H518" s="168" t="s">
        <v>6</v>
      </c>
      <c r="I518" s="168" t="s">
        <v>402</v>
      </c>
      <c r="J518" s="169">
        <v>0.76896117135247721</v>
      </c>
      <c r="K518" s="169">
        <v>-0.13741596356337751</v>
      </c>
      <c r="L518" s="168" t="s">
        <v>5</v>
      </c>
      <c r="M518" s="168" t="s">
        <v>21</v>
      </c>
      <c r="N518" s="168" t="s">
        <v>2829</v>
      </c>
      <c r="O518" s="168" t="s">
        <v>21</v>
      </c>
      <c r="P518" s="168" t="s">
        <v>2846</v>
      </c>
      <c r="Q518" s="168" t="s">
        <v>2834</v>
      </c>
      <c r="R518" s="168" t="s">
        <v>1259</v>
      </c>
      <c r="S518" s="168" t="s">
        <v>21</v>
      </c>
      <c r="T518" s="168" t="s">
        <v>1259</v>
      </c>
      <c r="U518" s="168" t="s">
        <v>1259</v>
      </c>
      <c r="V518" s="168" t="s">
        <v>2834</v>
      </c>
      <c r="W518" s="168" t="s">
        <v>1259</v>
      </c>
      <c r="X518" s="168" t="s">
        <v>21</v>
      </c>
      <c r="Y518" s="168" t="s">
        <v>1259</v>
      </c>
      <c r="Z518" s="168" t="s">
        <v>21</v>
      </c>
      <c r="AA518" s="168" t="s">
        <v>1259</v>
      </c>
      <c r="AB518" s="168" t="s">
        <v>1259</v>
      </c>
      <c r="AC518" s="168" t="s">
        <v>3005</v>
      </c>
      <c r="AD518" s="169">
        <v>1.166896732154761</v>
      </c>
      <c r="AE518" s="168" t="s">
        <v>1259</v>
      </c>
      <c r="AF518" s="169">
        <v>0.31910709285569011</v>
      </c>
      <c r="AG518" s="169">
        <v>1.0080534586636229</v>
      </c>
      <c r="AH518" s="169">
        <v>0.7875376673946608</v>
      </c>
      <c r="AI518" s="168" t="s">
        <v>21</v>
      </c>
      <c r="AJ518"/>
      <c r="AK518"/>
    </row>
    <row r="519" spans="1:37" hidden="1" x14ac:dyDescent="0.25">
      <c r="A519" s="179" t="b">
        <f>IF(E519&lt;&gt;1,"",NOT(ISNA(VLOOKUP(P519,Mapping!$P:$P,1,FALSE))))</f>
        <v>0</v>
      </c>
      <c r="B519" s="180" t="str">
        <f t="shared" si="7"/>
        <v/>
      </c>
      <c r="E519" s="167">
        <v>1</v>
      </c>
      <c r="F519" s="170" t="s">
        <v>402</v>
      </c>
      <c r="G519" s="169">
        <v>65990.074164881284</v>
      </c>
      <c r="H519" s="168" t="s">
        <v>6</v>
      </c>
      <c r="I519" s="168" t="s">
        <v>402</v>
      </c>
      <c r="J519" s="169">
        <v>5536.479306154929</v>
      </c>
      <c r="K519" s="169">
        <v>-989.38758801807057</v>
      </c>
      <c r="L519" s="168" t="s">
        <v>5</v>
      </c>
      <c r="M519" s="168" t="s">
        <v>21</v>
      </c>
      <c r="N519" s="168" t="s">
        <v>2829</v>
      </c>
      <c r="O519" s="168" t="s">
        <v>21</v>
      </c>
      <c r="P519" s="168" t="s">
        <v>2846</v>
      </c>
      <c r="Q519" s="168" t="s">
        <v>2834</v>
      </c>
      <c r="R519" s="168" t="s">
        <v>1259</v>
      </c>
      <c r="S519" s="168" t="s">
        <v>21</v>
      </c>
      <c r="T519" s="168" t="s">
        <v>1259</v>
      </c>
      <c r="U519" s="168" t="s">
        <v>1259</v>
      </c>
      <c r="V519" s="168" t="s">
        <v>2834</v>
      </c>
      <c r="W519" s="168" t="s">
        <v>1259</v>
      </c>
      <c r="X519" s="168" t="s">
        <v>21</v>
      </c>
      <c r="Y519" s="168" t="s">
        <v>1259</v>
      </c>
      <c r="Z519" s="168" t="s">
        <v>21</v>
      </c>
      <c r="AA519" s="168" t="s">
        <v>1259</v>
      </c>
      <c r="AB519" s="168" t="s">
        <v>1259</v>
      </c>
      <c r="AC519" s="168" t="s">
        <v>3007</v>
      </c>
      <c r="AD519" s="169">
        <v>8401.5940605059568</v>
      </c>
      <c r="AE519" s="168" t="s">
        <v>1259</v>
      </c>
      <c r="AF519" s="169">
        <v>2297.5540012448182</v>
      </c>
      <c r="AG519" s="169">
        <v>7257.9309870391444</v>
      </c>
      <c r="AH519" s="169">
        <v>5670.2290841021313</v>
      </c>
      <c r="AI519" s="168" t="s">
        <v>21</v>
      </c>
      <c r="AJ519"/>
      <c r="AK519"/>
    </row>
    <row r="520" spans="1:37" hidden="1" x14ac:dyDescent="0.25">
      <c r="A520" s="179" t="b">
        <f>IF(E520&lt;&gt;1,"",NOT(ISNA(VLOOKUP(P520,Mapping!$P:$P,1,FALSE))))</f>
        <v>0</v>
      </c>
      <c r="B520" s="180" t="str">
        <f t="shared" si="7"/>
        <v/>
      </c>
      <c r="E520" s="167">
        <v>1</v>
      </c>
      <c r="F520" s="170" t="s">
        <v>402</v>
      </c>
      <c r="G520" s="169">
        <v>447639.48583553039</v>
      </c>
      <c r="H520" s="168" t="s">
        <v>6</v>
      </c>
      <c r="I520" s="168" t="s">
        <v>402</v>
      </c>
      <c r="J520" s="169">
        <v>37556.356487096928</v>
      </c>
      <c r="K520" s="169">
        <v>-6711.4479987683044</v>
      </c>
      <c r="L520" s="168" t="s">
        <v>5</v>
      </c>
      <c r="M520" s="168" t="s">
        <v>21</v>
      </c>
      <c r="N520" s="168" t="s">
        <v>2829</v>
      </c>
      <c r="O520" s="168" t="s">
        <v>21</v>
      </c>
      <c r="P520" s="168" t="s">
        <v>2846</v>
      </c>
      <c r="Q520" s="168" t="s">
        <v>2834</v>
      </c>
      <c r="R520" s="168" t="s">
        <v>1259</v>
      </c>
      <c r="S520" s="168" t="s">
        <v>21</v>
      </c>
      <c r="T520" s="168" t="s">
        <v>1259</v>
      </c>
      <c r="U520" s="168" t="s">
        <v>1259</v>
      </c>
      <c r="V520" s="168" t="s">
        <v>2834</v>
      </c>
      <c r="W520" s="168" t="s">
        <v>1259</v>
      </c>
      <c r="X520" s="168" t="s">
        <v>21</v>
      </c>
      <c r="Y520" s="168" t="s">
        <v>1259</v>
      </c>
      <c r="Z520" s="168" t="s">
        <v>21</v>
      </c>
      <c r="AA520" s="168" t="s">
        <v>1259</v>
      </c>
      <c r="AB520" s="168" t="s">
        <v>1259</v>
      </c>
      <c r="AC520" s="168" t="s">
        <v>3004</v>
      </c>
      <c r="AD520" s="169">
        <v>56991.68084046791</v>
      </c>
      <c r="AE520" s="168" t="s">
        <v>1259</v>
      </c>
      <c r="AF520" s="169">
        <v>15585.311955050571</v>
      </c>
      <c r="AG520" s="169">
        <v>49233.714863696659</v>
      </c>
      <c r="AH520" s="169">
        <v>38463.639629123849</v>
      </c>
      <c r="AI520" s="168" t="s">
        <v>21</v>
      </c>
      <c r="AJ520"/>
      <c r="AK520"/>
    </row>
    <row r="521" spans="1:37" hidden="1" x14ac:dyDescent="0.25">
      <c r="A521" s="179" t="b">
        <f>IF(E521&lt;&gt;1,"",NOT(ISNA(VLOOKUP(P521,Mapping!$P:$P,1,FALSE))))</f>
        <v>0</v>
      </c>
      <c r="B521" s="180" t="str">
        <f t="shared" si="7"/>
        <v/>
      </c>
      <c r="E521" s="167">
        <v>1</v>
      </c>
      <c r="F521" s="170" t="s">
        <v>402</v>
      </c>
      <c r="G521" s="169">
        <v>436820.47362966929</v>
      </c>
      <c r="H521" s="168" t="s">
        <v>6</v>
      </c>
      <c r="I521" s="168" t="s">
        <v>402</v>
      </c>
      <c r="J521" s="169">
        <v>36648.655776818501</v>
      </c>
      <c r="K521" s="169">
        <v>-6549.2388100901726</v>
      </c>
      <c r="L521" s="168" t="s">
        <v>5</v>
      </c>
      <c r="M521" s="168" t="s">
        <v>21</v>
      </c>
      <c r="N521" s="168" t="s">
        <v>2829</v>
      </c>
      <c r="O521" s="168" t="s">
        <v>21</v>
      </c>
      <c r="P521" s="168" t="s">
        <v>2846</v>
      </c>
      <c r="Q521" s="168" t="s">
        <v>2834</v>
      </c>
      <c r="R521" s="168" t="s">
        <v>1259</v>
      </c>
      <c r="S521" s="168" t="s">
        <v>21</v>
      </c>
      <c r="T521" s="168" t="s">
        <v>1259</v>
      </c>
      <c r="U521" s="168" t="s">
        <v>1259</v>
      </c>
      <c r="V521" s="168" t="s">
        <v>2834</v>
      </c>
      <c r="W521" s="168" t="s">
        <v>1259</v>
      </c>
      <c r="X521" s="168" t="s">
        <v>21</v>
      </c>
      <c r="Y521" s="168" t="s">
        <v>1259</v>
      </c>
      <c r="Z521" s="168" t="s">
        <v>21</v>
      </c>
      <c r="AA521" s="168" t="s">
        <v>1259</v>
      </c>
      <c r="AB521" s="168" t="s">
        <v>1259</v>
      </c>
      <c r="AC521" s="168" t="s">
        <v>3003</v>
      </c>
      <c r="AD521" s="169">
        <v>55614.247190943774</v>
      </c>
      <c r="AE521" s="168" t="s">
        <v>1259</v>
      </c>
      <c r="AF521" s="169">
        <v>15208.630081334441</v>
      </c>
      <c r="AG521" s="169">
        <v>48043.78372735827</v>
      </c>
      <c r="AH521" s="169">
        <v>37534.010765279061</v>
      </c>
      <c r="AI521" s="168" t="s">
        <v>21</v>
      </c>
      <c r="AJ521"/>
      <c r="AK521"/>
    </row>
    <row r="522" spans="1:37" hidden="1" x14ac:dyDescent="0.25">
      <c r="A522" s="179" t="b">
        <f>IF(E522&lt;&gt;1,"",NOT(ISNA(VLOOKUP(P522,Mapping!$P:$P,1,FALSE))))</f>
        <v>0</v>
      </c>
      <c r="B522" s="180" t="str">
        <f t="shared" si="7"/>
        <v/>
      </c>
      <c r="E522" s="167">
        <v>1</v>
      </c>
      <c r="F522" s="170" t="s">
        <v>402</v>
      </c>
      <c r="G522" s="169">
        <v>153350.69883052411</v>
      </c>
      <c r="H522" s="168" t="s">
        <v>6</v>
      </c>
      <c r="I522" s="168" t="s">
        <v>402</v>
      </c>
      <c r="J522" s="169">
        <v>12865.919328083261</v>
      </c>
      <c r="K522" s="169">
        <v>-2299.1833235059812</v>
      </c>
      <c r="L522" s="168" t="s">
        <v>5</v>
      </c>
      <c r="M522" s="168" t="s">
        <v>21</v>
      </c>
      <c r="N522" s="168" t="s">
        <v>2829</v>
      </c>
      <c r="O522" s="168" t="s">
        <v>21</v>
      </c>
      <c r="P522" s="168" t="s">
        <v>2846</v>
      </c>
      <c r="Q522" s="168" t="s">
        <v>2834</v>
      </c>
      <c r="R522" s="168" t="s">
        <v>1259</v>
      </c>
      <c r="S522" s="168" t="s">
        <v>21</v>
      </c>
      <c r="T522" s="168" t="s">
        <v>1259</v>
      </c>
      <c r="U522" s="168" t="s">
        <v>1259</v>
      </c>
      <c r="V522" s="168" t="s">
        <v>2834</v>
      </c>
      <c r="W522" s="168" t="s">
        <v>1259</v>
      </c>
      <c r="X522" s="168" t="s">
        <v>21</v>
      </c>
      <c r="Y522" s="168" t="s">
        <v>1259</v>
      </c>
      <c r="Z522" s="168" t="s">
        <v>21</v>
      </c>
      <c r="AA522" s="168" t="s">
        <v>1259</v>
      </c>
      <c r="AB522" s="168" t="s">
        <v>1259</v>
      </c>
      <c r="AC522" s="168" t="s">
        <v>3006</v>
      </c>
      <c r="AD522" s="169">
        <v>19524.001704405229</v>
      </c>
      <c r="AE522" s="168" t="s">
        <v>1259</v>
      </c>
      <c r="AF522" s="169">
        <v>5339.1592016010254</v>
      </c>
      <c r="AG522" s="169">
        <v>16866.306077262911</v>
      </c>
      <c r="AH522" s="169">
        <v>13176.733070546759</v>
      </c>
      <c r="AI522" s="168" t="s">
        <v>21</v>
      </c>
      <c r="AJ522"/>
      <c r="AK522"/>
    </row>
    <row r="523" spans="1:37" hidden="1" x14ac:dyDescent="0.25">
      <c r="A523" s="179" t="b">
        <f>IF(E523&lt;&gt;1,"",NOT(ISNA(VLOOKUP(P523,Mapping!$P:$P,1,FALSE))))</f>
        <v>0</v>
      </c>
      <c r="B523" s="180" t="str">
        <f t="shared" si="7"/>
        <v/>
      </c>
      <c r="E523" s="167">
        <v>1</v>
      </c>
      <c r="F523" s="170" t="s">
        <v>402</v>
      </c>
      <c r="G523" s="169">
        <v>2306.832503322421</v>
      </c>
      <c r="H523" s="168" t="s">
        <v>6</v>
      </c>
      <c r="I523" s="168" t="s">
        <v>402</v>
      </c>
      <c r="J523" s="169">
        <v>193.54017371611101</v>
      </c>
      <c r="K523" s="169">
        <v>-34.586284002670247</v>
      </c>
      <c r="L523" s="168" t="s">
        <v>5</v>
      </c>
      <c r="M523" s="168" t="s">
        <v>21</v>
      </c>
      <c r="N523" s="168" t="s">
        <v>2829</v>
      </c>
      <c r="O523" s="168" t="s">
        <v>21</v>
      </c>
      <c r="P523" s="168" t="s">
        <v>2847</v>
      </c>
      <c r="Q523" s="168" t="s">
        <v>2834</v>
      </c>
      <c r="R523" s="168" t="s">
        <v>1259</v>
      </c>
      <c r="S523" s="168" t="s">
        <v>21</v>
      </c>
      <c r="T523" s="168" t="s">
        <v>1259</v>
      </c>
      <c r="U523" s="168" t="s">
        <v>1259</v>
      </c>
      <c r="V523" s="168" t="s">
        <v>2834</v>
      </c>
      <c r="W523" s="168" t="s">
        <v>1259</v>
      </c>
      <c r="X523" s="168" t="s">
        <v>21</v>
      </c>
      <c r="Y523" s="168" t="s">
        <v>1259</v>
      </c>
      <c r="Z523" s="168" t="s">
        <v>21</v>
      </c>
      <c r="AA523" s="168" t="s">
        <v>1259</v>
      </c>
      <c r="AB523" s="168" t="s">
        <v>1259</v>
      </c>
      <c r="AC523" s="168" t="s">
        <v>7713</v>
      </c>
      <c r="AD523" s="169">
        <v>293.69674915155639</v>
      </c>
      <c r="AE523" s="168" t="s">
        <v>1259</v>
      </c>
      <c r="AF523" s="169">
        <v>80.316203842526193</v>
      </c>
      <c r="AG523" s="169">
        <v>253.71741613654791</v>
      </c>
      <c r="AH523" s="169">
        <v>198.21570013406611</v>
      </c>
      <c r="AI523" s="168" t="s">
        <v>21</v>
      </c>
      <c r="AJ523"/>
      <c r="AK523"/>
    </row>
    <row r="524" spans="1:37" hidden="1" x14ac:dyDescent="0.25">
      <c r="A524" s="179" t="b">
        <f>IF(E524&lt;&gt;1,"",NOT(ISNA(VLOOKUP(P524,Mapping!$P:$P,1,FALSE))))</f>
        <v>0</v>
      </c>
      <c r="B524" s="180" t="str">
        <f t="shared" si="7"/>
        <v/>
      </c>
      <c r="E524" s="167">
        <v>1</v>
      </c>
      <c r="F524" s="170" t="s">
        <v>402</v>
      </c>
      <c r="G524" s="169">
        <v>120624.6285574143</v>
      </c>
      <c r="H524" s="168" t="s">
        <v>6</v>
      </c>
      <c r="I524" s="168" t="s">
        <v>402</v>
      </c>
      <c r="J524" s="169">
        <v>10120.24563197353</v>
      </c>
      <c r="K524" s="169">
        <v>-1808.5221423725679</v>
      </c>
      <c r="L524" s="168" t="s">
        <v>5</v>
      </c>
      <c r="M524" s="168" t="s">
        <v>21</v>
      </c>
      <c r="N524" s="168" t="s">
        <v>2829</v>
      </c>
      <c r="O524" s="168" t="s">
        <v>21</v>
      </c>
      <c r="P524" s="168" t="s">
        <v>2847</v>
      </c>
      <c r="Q524" s="168" t="s">
        <v>2834</v>
      </c>
      <c r="R524" s="168" t="s">
        <v>1259</v>
      </c>
      <c r="S524" s="168" t="s">
        <v>21</v>
      </c>
      <c r="T524" s="168" t="s">
        <v>1259</v>
      </c>
      <c r="U524" s="168" t="s">
        <v>1259</v>
      </c>
      <c r="V524" s="168" t="s">
        <v>2834</v>
      </c>
      <c r="W524" s="168" t="s">
        <v>1259</v>
      </c>
      <c r="X524" s="168" t="s">
        <v>21</v>
      </c>
      <c r="Y524" s="168" t="s">
        <v>1259</v>
      </c>
      <c r="Z524" s="168" t="s">
        <v>21</v>
      </c>
      <c r="AA524" s="168" t="s">
        <v>1259</v>
      </c>
      <c r="AB524" s="168" t="s">
        <v>1259</v>
      </c>
      <c r="AC524" s="168" t="s">
        <v>7712</v>
      </c>
      <c r="AD524" s="169">
        <v>15357.44845969641</v>
      </c>
      <c r="AE524" s="168" t="s">
        <v>1259</v>
      </c>
      <c r="AF524" s="169">
        <v>4199.7467270350026</v>
      </c>
      <c r="AG524" s="169">
        <v>13266.92294994966</v>
      </c>
      <c r="AH524" s="169">
        <v>10364.729631858219</v>
      </c>
      <c r="AI524" s="168" t="s">
        <v>21</v>
      </c>
      <c r="AJ524"/>
      <c r="AK524"/>
    </row>
    <row r="525" spans="1:37" hidden="1" x14ac:dyDescent="0.25">
      <c r="A525" s="179" t="b">
        <f>IF(E525&lt;&gt;1,"",NOT(ISNA(VLOOKUP(P525,Mapping!$P:$P,1,FALSE))))</f>
        <v>0</v>
      </c>
      <c r="B525" s="180" t="str">
        <f t="shared" si="7"/>
        <v/>
      </c>
      <c r="E525" s="167">
        <v>1</v>
      </c>
      <c r="F525" s="170" t="s">
        <v>402</v>
      </c>
      <c r="G525" s="169">
        <v>251977.65558877471</v>
      </c>
      <c r="H525" s="168" t="s">
        <v>6</v>
      </c>
      <c r="I525" s="168" t="s">
        <v>402</v>
      </c>
      <c r="J525" s="169">
        <v>21140.589602839322</v>
      </c>
      <c r="K525" s="169">
        <v>-3777.8949039293648</v>
      </c>
      <c r="L525" s="168" t="s">
        <v>5</v>
      </c>
      <c r="M525" s="168" t="s">
        <v>21</v>
      </c>
      <c r="N525" s="168" t="s">
        <v>2829</v>
      </c>
      <c r="O525" s="168" t="s">
        <v>21</v>
      </c>
      <c r="P525" s="168" t="s">
        <v>2847</v>
      </c>
      <c r="Q525" s="168" t="s">
        <v>2834</v>
      </c>
      <c r="R525" s="168" t="s">
        <v>1259</v>
      </c>
      <c r="S525" s="168" t="s">
        <v>21</v>
      </c>
      <c r="T525" s="168" t="s">
        <v>1259</v>
      </c>
      <c r="U525" s="168" t="s">
        <v>1259</v>
      </c>
      <c r="V525" s="168" t="s">
        <v>2834</v>
      </c>
      <c r="W525" s="168" t="s">
        <v>1259</v>
      </c>
      <c r="X525" s="168" t="s">
        <v>21</v>
      </c>
      <c r="Y525" s="168" t="s">
        <v>1259</v>
      </c>
      <c r="Z525" s="168" t="s">
        <v>21</v>
      </c>
      <c r="AA525" s="168" t="s">
        <v>1259</v>
      </c>
      <c r="AB525" s="168" t="s">
        <v>1259</v>
      </c>
      <c r="AC525" s="168" t="s">
        <v>3008</v>
      </c>
      <c r="AD525" s="169">
        <v>32080.793988582722</v>
      </c>
      <c r="AE525" s="168" t="s">
        <v>1259</v>
      </c>
      <c r="AF525" s="169">
        <v>8773.0204602554732</v>
      </c>
      <c r="AG525" s="169">
        <v>27713.810867521592</v>
      </c>
      <c r="AH525" s="169">
        <v>21651.302098758781</v>
      </c>
      <c r="AI525" s="168" t="s">
        <v>21</v>
      </c>
      <c r="AJ525"/>
      <c r="AK525"/>
    </row>
    <row r="526" spans="1:37" hidden="1" x14ac:dyDescent="0.25">
      <c r="A526" s="179" t="b">
        <f>IF(E526&lt;&gt;1,"",NOT(ISNA(VLOOKUP(P526,Mapping!$P:$P,1,FALSE))))</f>
        <v>0</v>
      </c>
      <c r="B526" s="180" t="str">
        <f t="shared" si="7"/>
        <v/>
      </c>
      <c r="E526" s="167">
        <v>1</v>
      </c>
      <c r="F526" s="170" t="s">
        <v>402</v>
      </c>
      <c r="G526" s="169">
        <v>155569.27950084541</v>
      </c>
      <c r="H526" s="168" t="s">
        <v>6</v>
      </c>
      <c r="I526" s="168" t="s">
        <v>402</v>
      </c>
      <c r="J526" s="169">
        <v>13052.055290585449</v>
      </c>
      <c r="K526" s="169">
        <v>-2332.4464499081132</v>
      </c>
      <c r="L526" s="168" t="s">
        <v>5</v>
      </c>
      <c r="M526" s="168" t="s">
        <v>21</v>
      </c>
      <c r="N526" s="168" t="s">
        <v>2829</v>
      </c>
      <c r="O526" s="168" t="s">
        <v>21</v>
      </c>
      <c r="P526" s="168" t="s">
        <v>2848</v>
      </c>
      <c r="Q526" s="168" t="s">
        <v>2834</v>
      </c>
      <c r="R526" s="168" t="s">
        <v>1259</v>
      </c>
      <c r="S526" s="168" t="s">
        <v>21</v>
      </c>
      <c r="T526" s="168" t="s">
        <v>1259</v>
      </c>
      <c r="U526" s="168" t="s">
        <v>1259</v>
      </c>
      <c r="V526" s="168" t="s">
        <v>2834</v>
      </c>
      <c r="W526" s="168" t="s">
        <v>1259</v>
      </c>
      <c r="X526" s="168" t="s">
        <v>21</v>
      </c>
      <c r="Y526" s="168" t="s">
        <v>1259</v>
      </c>
      <c r="Z526" s="168" t="s">
        <v>21</v>
      </c>
      <c r="AA526" s="168" t="s">
        <v>1259</v>
      </c>
      <c r="AB526" s="168" t="s">
        <v>1259</v>
      </c>
      <c r="AC526" s="168" t="s">
        <v>7714</v>
      </c>
      <c r="AD526" s="169">
        <v>19806.462580808358</v>
      </c>
      <c r="AE526" s="168" t="s">
        <v>1259</v>
      </c>
      <c r="AF526" s="169">
        <v>5416.4027713452524</v>
      </c>
      <c r="AG526" s="169">
        <v>17110.31709858921</v>
      </c>
      <c r="AH526" s="169">
        <v>13367.365689186519</v>
      </c>
      <c r="AI526" s="168" t="s">
        <v>21</v>
      </c>
      <c r="AJ526"/>
      <c r="AK526"/>
    </row>
    <row r="527" spans="1:37" hidden="1" x14ac:dyDescent="0.25">
      <c r="A527" s="179" t="b">
        <f>IF(E527&lt;&gt;1,"",NOT(ISNA(VLOOKUP(P527,Mapping!$P:$P,1,FALSE))))</f>
        <v>0</v>
      </c>
      <c r="B527" s="180" t="str">
        <f t="shared" si="7"/>
        <v/>
      </c>
      <c r="E527" s="167">
        <v>1</v>
      </c>
      <c r="F527" s="170" t="s">
        <v>402</v>
      </c>
      <c r="G527" s="169">
        <v>135457.26460812151</v>
      </c>
      <c r="H527" s="168" t="s">
        <v>6</v>
      </c>
      <c r="I527" s="168" t="s">
        <v>402</v>
      </c>
      <c r="J527" s="169">
        <v>11364.68403562319</v>
      </c>
      <c r="K527" s="169">
        <v>-2030.907496410694</v>
      </c>
      <c r="L527" s="168" t="s">
        <v>5</v>
      </c>
      <c r="M527" s="168" t="s">
        <v>21</v>
      </c>
      <c r="N527" s="168" t="s">
        <v>2829</v>
      </c>
      <c r="O527" s="168" t="s">
        <v>21</v>
      </c>
      <c r="P527" s="168" t="s">
        <v>2848</v>
      </c>
      <c r="Q527" s="168" t="s">
        <v>2834</v>
      </c>
      <c r="R527" s="168" t="s">
        <v>1259</v>
      </c>
      <c r="S527" s="168" t="s">
        <v>21</v>
      </c>
      <c r="T527" s="168" t="s">
        <v>1259</v>
      </c>
      <c r="U527" s="168" t="s">
        <v>1259</v>
      </c>
      <c r="V527" s="168" t="s">
        <v>2834</v>
      </c>
      <c r="W527" s="168" t="s">
        <v>1259</v>
      </c>
      <c r="X527" s="168" t="s">
        <v>21</v>
      </c>
      <c r="Y527" s="168" t="s">
        <v>1259</v>
      </c>
      <c r="Z527" s="168" t="s">
        <v>21</v>
      </c>
      <c r="AA527" s="168" t="s">
        <v>1259</v>
      </c>
      <c r="AB527" s="168" t="s">
        <v>1259</v>
      </c>
      <c r="AC527" s="168" t="s">
        <v>7715</v>
      </c>
      <c r="AD527" s="169">
        <v>17245.88075079977</v>
      </c>
      <c r="AE527" s="168" t="s">
        <v>1259</v>
      </c>
      <c r="AF527" s="169">
        <v>4716.1695790863887</v>
      </c>
      <c r="AG527" s="169">
        <v>14898.293276082641</v>
      </c>
      <c r="AH527" s="169">
        <v>11639.23106852098</v>
      </c>
      <c r="AI527" s="168" t="s">
        <v>21</v>
      </c>
      <c r="AJ527"/>
      <c r="AK527"/>
    </row>
    <row r="528" spans="1:37" hidden="1" x14ac:dyDescent="0.25">
      <c r="A528" s="179" t="b">
        <f>IF(E528&lt;&gt;1,"",NOT(ISNA(VLOOKUP(P528,Mapping!$P:$P,1,FALSE))))</f>
        <v>1</v>
      </c>
      <c r="B528" s="180" t="str">
        <f t="shared" si="7"/>
        <v/>
      </c>
      <c r="E528" s="167">
        <v>1</v>
      </c>
      <c r="F528" s="170" t="s">
        <v>402</v>
      </c>
      <c r="G528" s="169">
        <v>228508.5059115733</v>
      </c>
      <c r="H528" s="168" t="s">
        <v>6</v>
      </c>
      <c r="I528" s="168" t="s">
        <v>402</v>
      </c>
      <c r="J528" s="169">
        <v>19171.5592120533</v>
      </c>
      <c r="K528" s="169">
        <v>-3426.0225096971039</v>
      </c>
      <c r="L528" s="168" t="s">
        <v>5</v>
      </c>
      <c r="M528" s="168" t="s">
        <v>21</v>
      </c>
      <c r="N528" s="168" t="s">
        <v>2829</v>
      </c>
      <c r="O528" s="168" t="s">
        <v>21</v>
      </c>
      <c r="P528" s="168" t="s">
        <v>183</v>
      </c>
      <c r="Q528" s="168" t="s">
        <v>2834</v>
      </c>
      <c r="R528" s="168" t="s">
        <v>1259</v>
      </c>
      <c r="S528" s="168" t="s">
        <v>21</v>
      </c>
      <c r="T528" s="168" t="s">
        <v>1259</v>
      </c>
      <c r="U528" s="168" t="s">
        <v>1259</v>
      </c>
      <c r="V528" s="168" t="s">
        <v>2834</v>
      </c>
      <c r="W528" s="168" t="s">
        <v>1259</v>
      </c>
      <c r="X528" s="168" t="s">
        <v>21</v>
      </c>
      <c r="Y528" s="168" t="s">
        <v>1259</v>
      </c>
      <c r="Z528" s="168" t="s">
        <v>21</v>
      </c>
      <c r="AA528" s="168" t="s">
        <v>1259</v>
      </c>
      <c r="AB528" s="168" t="s">
        <v>1259</v>
      </c>
      <c r="AC528" s="168" t="s">
        <v>7717</v>
      </c>
      <c r="AD528" s="169">
        <v>29092.795095894318</v>
      </c>
      <c r="AE528" s="168" t="s">
        <v>1259</v>
      </c>
      <c r="AF528" s="169">
        <v>7955.9030463252857</v>
      </c>
      <c r="AG528" s="169">
        <v>25132.551930669699</v>
      </c>
      <c r="AH528" s="169">
        <v>19634.704045749852</v>
      </c>
      <c r="AI528" s="168" t="s">
        <v>21</v>
      </c>
      <c r="AJ528"/>
      <c r="AK528"/>
    </row>
    <row r="529" spans="1:37" hidden="1" x14ac:dyDescent="0.25">
      <c r="A529" s="179" t="b">
        <f>IF(E529&lt;&gt;1,"",NOT(ISNA(VLOOKUP(P529,Mapping!$P:$P,1,FALSE))))</f>
        <v>1</v>
      </c>
      <c r="B529" s="180" t="str">
        <f t="shared" si="7"/>
        <v/>
      </c>
      <c r="E529" s="167">
        <v>1</v>
      </c>
      <c r="F529" s="170" t="s">
        <v>402</v>
      </c>
      <c r="G529" s="169">
        <v>51991.485524965523</v>
      </c>
      <c r="H529" s="168" t="s">
        <v>6</v>
      </c>
      <c r="I529" s="168" t="s">
        <v>402</v>
      </c>
      <c r="J529" s="169">
        <v>4362.0163690983181</v>
      </c>
      <c r="K529" s="169">
        <v>-779.50708666421451</v>
      </c>
      <c r="L529" s="168" t="s">
        <v>5</v>
      </c>
      <c r="M529" s="168" t="s">
        <v>21</v>
      </c>
      <c r="N529" s="168" t="s">
        <v>2829</v>
      </c>
      <c r="O529" s="168" t="s">
        <v>21</v>
      </c>
      <c r="P529" s="168" t="s">
        <v>183</v>
      </c>
      <c r="Q529" s="168" t="s">
        <v>2834</v>
      </c>
      <c r="R529" s="168" t="s">
        <v>1259</v>
      </c>
      <c r="S529" s="168" t="s">
        <v>21</v>
      </c>
      <c r="T529" s="168" t="s">
        <v>1259</v>
      </c>
      <c r="U529" s="168" t="s">
        <v>1259</v>
      </c>
      <c r="V529" s="168" t="s">
        <v>2834</v>
      </c>
      <c r="W529" s="168" t="s">
        <v>1259</v>
      </c>
      <c r="X529" s="168" t="s">
        <v>21</v>
      </c>
      <c r="Y529" s="168" t="s">
        <v>1259</v>
      </c>
      <c r="Z529" s="168" t="s">
        <v>21</v>
      </c>
      <c r="AA529" s="168" t="s">
        <v>1259</v>
      </c>
      <c r="AB529" s="168" t="s">
        <v>1259</v>
      </c>
      <c r="AC529" s="168" t="s">
        <v>5391</v>
      </c>
      <c r="AD529" s="169">
        <v>6619.3493720286497</v>
      </c>
      <c r="AE529" s="168" t="s">
        <v>1259</v>
      </c>
      <c r="AF529" s="169">
        <v>1810.169894643295</v>
      </c>
      <c r="AG529" s="169">
        <v>5718.2935256445417</v>
      </c>
      <c r="AH529" s="169">
        <v>4467.3935751723038</v>
      </c>
      <c r="AI529" s="168" t="s">
        <v>21</v>
      </c>
      <c r="AJ529"/>
      <c r="AK529"/>
    </row>
    <row r="530" spans="1:37" hidden="1" x14ac:dyDescent="0.25">
      <c r="A530" s="179" t="b">
        <f>IF(E530&lt;&gt;1,"",NOT(ISNA(VLOOKUP(P530,Mapping!$P:$P,1,FALSE))))</f>
        <v>1</v>
      </c>
      <c r="B530" s="180" t="str">
        <f t="shared" si="7"/>
        <v/>
      </c>
      <c r="E530" s="167">
        <v>1</v>
      </c>
      <c r="F530" s="170" t="s">
        <v>402</v>
      </c>
      <c r="G530" s="169">
        <v>149012.73724426309</v>
      </c>
      <c r="H530" s="168" t="s">
        <v>6</v>
      </c>
      <c r="I530" s="168" t="s">
        <v>402</v>
      </c>
      <c r="J530" s="169">
        <v>12501.97013031116</v>
      </c>
      <c r="K530" s="169">
        <v>-2234.144370223064</v>
      </c>
      <c r="L530" s="168" t="s">
        <v>5</v>
      </c>
      <c r="M530" s="168" t="s">
        <v>21</v>
      </c>
      <c r="N530" s="168" t="s">
        <v>2829</v>
      </c>
      <c r="O530" s="168" t="s">
        <v>21</v>
      </c>
      <c r="P530" s="168" t="s">
        <v>183</v>
      </c>
      <c r="Q530" s="168" t="s">
        <v>2834</v>
      </c>
      <c r="R530" s="168" t="s">
        <v>1259</v>
      </c>
      <c r="S530" s="168" t="s">
        <v>21</v>
      </c>
      <c r="T530" s="168" t="s">
        <v>1259</v>
      </c>
      <c r="U530" s="168" t="s">
        <v>1259</v>
      </c>
      <c r="V530" s="168" t="s">
        <v>2834</v>
      </c>
      <c r="W530" s="168" t="s">
        <v>1259</v>
      </c>
      <c r="X530" s="168" t="s">
        <v>21</v>
      </c>
      <c r="Y530" s="168" t="s">
        <v>1259</v>
      </c>
      <c r="Z530" s="168" t="s">
        <v>21</v>
      </c>
      <c r="AA530" s="168" t="s">
        <v>1259</v>
      </c>
      <c r="AB530" s="168" t="s">
        <v>1259</v>
      </c>
      <c r="AC530" s="168" t="s">
        <v>3009</v>
      </c>
      <c r="AD530" s="169">
        <v>18971.709670200518</v>
      </c>
      <c r="AE530" s="168" t="s">
        <v>1259</v>
      </c>
      <c r="AF530" s="169">
        <v>5188.1258662715854</v>
      </c>
      <c r="AG530" s="169">
        <v>16389.19453865723</v>
      </c>
      <c r="AH530" s="169">
        <v>12803.99162020869</v>
      </c>
      <c r="AI530" s="168" t="s">
        <v>21</v>
      </c>
      <c r="AJ530"/>
      <c r="AK530"/>
    </row>
    <row r="531" spans="1:37" hidden="1" x14ac:dyDescent="0.25">
      <c r="A531" s="179" t="b">
        <f>IF(E531&lt;&gt;1,"",NOT(ISNA(VLOOKUP(P531,Mapping!$P:$P,1,FALSE))))</f>
        <v>1</v>
      </c>
      <c r="B531" s="180" t="str">
        <f t="shared" si="7"/>
        <v/>
      </c>
      <c r="E531" s="167">
        <v>1</v>
      </c>
      <c r="F531" s="170" t="s">
        <v>402</v>
      </c>
      <c r="G531" s="169">
        <v>708922.7111959547</v>
      </c>
      <c r="H531" s="168" t="s">
        <v>6</v>
      </c>
      <c r="I531" s="168" t="s">
        <v>402</v>
      </c>
      <c r="J531" s="169">
        <v>59477.670996290894</v>
      </c>
      <c r="K531" s="169">
        <v>-10628.861085515629</v>
      </c>
      <c r="L531" s="168" t="s">
        <v>5</v>
      </c>
      <c r="M531" s="168" t="s">
        <v>21</v>
      </c>
      <c r="N531" s="168" t="s">
        <v>2829</v>
      </c>
      <c r="O531" s="168" t="s">
        <v>21</v>
      </c>
      <c r="P531" s="168" t="s">
        <v>183</v>
      </c>
      <c r="Q531" s="168" t="s">
        <v>2834</v>
      </c>
      <c r="R531" s="168" t="s">
        <v>1259</v>
      </c>
      <c r="S531" s="168" t="s">
        <v>21</v>
      </c>
      <c r="T531" s="168" t="s">
        <v>1259</v>
      </c>
      <c r="U531" s="168" t="s">
        <v>1259</v>
      </c>
      <c r="V531" s="168" t="s">
        <v>2834</v>
      </c>
      <c r="W531" s="168" t="s">
        <v>1259</v>
      </c>
      <c r="X531" s="168" t="s">
        <v>21</v>
      </c>
      <c r="Y531" s="168" t="s">
        <v>1259</v>
      </c>
      <c r="Z531" s="168" t="s">
        <v>21</v>
      </c>
      <c r="AA531" s="168" t="s">
        <v>1259</v>
      </c>
      <c r="AB531" s="168" t="s">
        <v>1259</v>
      </c>
      <c r="AC531" s="168" t="s">
        <v>7716</v>
      </c>
      <c r="AD531" s="169">
        <v>90257.223000840371</v>
      </c>
      <c r="AE531" s="168" t="s">
        <v>1259</v>
      </c>
      <c r="AF531" s="169">
        <v>24682.32127777184</v>
      </c>
      <c r="AG531" s="169">
        <v>77971.00061062153</v>
      </c>
      <c r="AH531" s="169">
        <v>60914.527317550499</v>
      </c>
      <c r="AI531" s="168" t="s">
        <v>21</v>
      </c>
      <c r="AJ531"/>
      <c r="AK531"/>
    </row>
    <row r="532" spans="1:37" hidden="1" x14ac:dyDescent="0.25">
      <c r="A532" s="179" t="b">
        <f>IF(E532&lt;&gt;1,"",NOT(ISNA(VLOOKUP(P532,Mapping!$P:$P,1,FALSE))))</f>
        <v>0</v>
      </c>
      <c r="B532" s="180" t="str">
        <f t="shared" si="7"/>
        <v/>
      </c>
      <c r="E532" s="167">
        <v>1</v>
      </c>
      <c r="F532" s="170" t="s">
        <v>402</v>
      </c>
      <c r="G532" s="169">
        <v>1650.551408895856</v>
      </c>
      <c r="H532" s="168" t="s">
        <v>6</v>
      </c>
      <c r="I532" s="168" t="s">
        <v>402</v>
      </c>
      <c r="J532" s="169">
        <v>138.47906423417811</v>
      </c>
      <c r="K532" s="169">
        <v>-24.7466774058631</v>
      </c>
      <c r="L532" s="168" t="s">
        <v>5</v>
      </c>
      <c r="M532" s="168" t="s">
        <v>21</v>
      </c>
      <c r="N532" s="168" t="s">
        <v>2829</v>
      </c>
      <c r="O532" s="168" t="s">
        <v>21</v>
      </c>
      <c r="P532" s="168" t="s">
        <v>2849</v>
      </c>
      <c r="Q532" s="168" t="s">
        <v>2834</v>
      </c>
      <c r="R532" s="168" t="s">
        <v>1259</v>
      </c>
      <c r="S532" s="168" t="s">
        <v>21</v>
      </c>
      <c r="T532" s="168" t="s">
        <v>1259</v>
      </c>
      <c r="U532" s="168" t="s">
        <v>1259</v>
      </c>
      <c r="V532" s="168" t="s">
        <v>2834</v>
      </c>
      <c r="W532" s="168" t="s">
        <v>1259</v>
      </c>
      <c r="X532" s="168" t="s">
        <v>21</v>
      </c>
      <c r="Y532" s="168" t="s">
        <v>1259</v>
      </c>
      <c r="Z532" s="168" t="s">
        <v>21</v>
      </c>
      <c r="AA532" s="168" t="s">
        <v>1259</v>
      </c>
      <c r="AB532" s="168" t="s">
        <v>1259</v>
      </c>
      <c r="AC532" s="168" t="s">
        <v>3010</v>
      </c>
      <c r="AD532" s="169">
        <v>210.14164764977659</v>
      </c>
      <c r="AE532" s="168" t="s">
        <v>1259</v>
      </c>
      <c r="AF532" s="169">
        <v>57.466687858143132</v>
      </c>
      <c r="AG532" s="169">
        <v>181.53621386141231</v>
      </c>
      <c r="AH532" s="169">
        <v>141.82442923374879</v>
      </c>
      <c r="AI532" s="168" t="s">
        <v>21</v>
      </c>
      <c r="AJ532"/>
      <c r="AK532"/>
    </row>
    <row r="533" spans="1:37" hidden="1" x14ac:dyDescent="0.25">
      <c r="A533" s="179" t="b">
        <f>IF(E533&lt;&gt;1,"",NOT(ISNA(VLOOKUP(P533,Mapping!$P:$P,1,FALSE))))</f>
        <v>0</v>
      </c>
      <c r="B533" s="180" t="str">
        <f t="shared" ref="B533:B596" si="8">IF(AI533="","",VALUE(AI533))</f>
        <v/>
      </c>
      <c r="E533" s="167">
        <v>1</v>
      </c>
      <c r="F533" s="170" t="s">
        <v>402</v>
      </c>
      <c r="G533" s="169">
        <v>7977.9151972841591</v>
      </c>
      <c r="H533" s="168" t="s">
        <v>6</v>
      </c>
      <c r="I533" s="168" t="s">
        <v>402</v>
      </c>
      <c r="J533" s="169">
        <v>669.3364563534451</v>
      </c>
      <c r="K533" s="169">
        <v>-119.6126898528979</v>
      </c>
      <c r="L533" s="168" t="s">
        <v>5</v>
      </c>
      <c r="M533" s="168" t="s">
        <v>21</v>
      </c>
      <c r="N533" s="168" t="s">
        <v>2829</v>
      </c>
      <c r="O533" s="168" t="s">
        <v>21</v>
      </c>
      <c r="P533" s="168" t="s">
        <v>2849</v>
      </c>
      <c r="Q533" s="168" t="s">
        <v>2834</v>
      </c>
      <c r="R533" s="168" t="s">
        <v>1259</v>
      </c>
      <c r="S533" s="168" t="s">
        <v>21</v>
      </c>
      <c r="T533" s="168" t="s">
        <v>1259</v>
      </c>
      <c r="U533" s="168" t="s">
        <v>1259</v>
      </c>
      <c r="V533" s="168" t="s">
        <v>2834</v>
      </c>
      <c r="W533" s="168" t="s">
        <v>1259</v>
      </c>
      <c r="X533" s="168" t="s">
        <v>21</v>
      </c>
      <c r="Y533" s="168" t="s">
        <v>1259</v>
      </c>
      <c r="Z533" s="168" t="s">
        <v>21</v>
      </c>
      <c r="AA533" s="168" t="s">
        <v>1259</v>
      </c>
      <c r="AB533" s="168" t="s">
        <v>1259</v>
      </c>
      <c r="AC533" s="168" t="s">
        <v>7720</v>
      </c>
      <c r="AD533" s="169">
        <v>1015.716466225659</v>
      </c>
      <c r="AE533" s="168" t="s">
        <v>1259</v>
      </c>
      <c r="AF533" s="169">
        <v>277.76436403623302</v>
      </c>
      <c r="AG533" s="169">
        <v>877.45253593235429</v>
      </c>
      <c r="AH533" s="169">
        <v>685.50622733221826</v>
      </c>
      <c r="AI533" s="168" t="s">
        <v>21</v>
      </c>
      <c r="AJ533"/>
      <c r="AK533"/>
    </row>
    <row r="534" spans="1:37" hidden="1" x14ac:dyDescent="0.25">
      <c r="A534" s="179" t="b">
        <f>IF(E534&lt;&gt;1,"",NOT(ISNA(VLOOKUP(P534,Mapping!$P:$P,1,FALSE))))</f>
        <v>0</v>
      </c>
      <c r="B534" s="180" t="str">
        <f t="shared" si="8"/>
        <v/>
      </c>
      <c r="E534" s="167">
        <v>1</v>
      </c>
      <c r="F534" s="170" t="s">
        <v>402</v>
      </c>
      <c r="G534" s="169">
        <v>1333.982680889415</v>
      </c>
      <c r="H534" s="168" t="s">
        <v>6</v>
      </c>
      <c r="I534" s="168" t="s">
        <v>402</v>
      </c>
      <c r="J534" s="169">
        <v>111.9193697079339</v>
      </c>
      <c r="K534" s="169">
        <v>-20.000370113319931</v>
      </c>
      <c r="L534" s="168" t="s">
        <v>5</v>
      </c>
      <c r="M534" s="168" t="s">
        <v>21</v>
      </c>
      <c r="N534" s="168" t="s">
        <v>2829</v>
      </c>
      <c r="O534" s="168" t="s">
        <v>21</v>
      </c>
      <c r="P534" s="168" t="s">
        <v>2849</v>
      </c>
      <c r="Q534" s="168" t="s">
        <v>2834</v>
      </c>
      <c r="R534" s="168" t="s">
        <v>1259</v>
      </c>
      <c r="S534" s="168" t="s">
        <v>21</v>
      </c>
      <c r="T534" s="168" t="s">
        <v>1259</v>
      </c>
      <c r="U534" s="168" t="s">
        <v>1259</v>
      </c>
      <c r="V534" s="168" t="s">
        <v>2834</v>
      </c>
      <c r="W534" s="168" t="s">
        <v>1259</v>
      </c>
      <c r="X534" s="168" t="s">
        <v>21</v>
      </c>
      <c r="Y534" s="168" t="s">
        <v>1259</v>
      </c>
      <c r="Z534" s="168" t="s">
        <v>21</v>
      </c>
      <c r="AA534" s="168" t="s">
        <v>1259</v>
      </c>
      <c r="AB534" s="168" t="s">
        <v>1259</v>
      </c>
      <c r="AC534" s="168" t="s">
        <v>3016</v>
      </c>
      <c r="AD534" s="169">
        <v>169.8373749448337</v>
      </c>
      <c r="AE534" s="168" t="s">
        <v>1259</v>
      </c>
      <c r="AF534" s="169">
        <v>46.444821965359317</v>
      </c>
      <c r="AG534" s="169">
        <v>146.71834148283759</v>
      </c>
      <c r="AH534" s="169">
        <v>114.62310795360671</v>
      </c>
      <c r="AI534" s="168" t="s">
        <v>21</v>
      </c>
      <c r="AJ534"/>
      <c r="AK534"/>
    </row>
    <row r="535" spans="1:37" hidden="1" x14ac:dyDescent="0.25">
      <c r="A535" s="179" t="b">
        <f>IF(E535&lt;&gt;1,"",NOT(ISNA(VLOOKUP(P535,Mapping!$P:$P,1,FALSE))))</f>
        <v>0</v>
      </c>
      <c r="B535" s="180" t="str">
        <f t="shared" si="8"/>
        <v/>
      </c>
      <c r="E535" s="167">
        <v>1</v>
      </c>
      <c r="F535" s="170" t="s">
        <v>402</v>
      </c>
      <c r="G535" s="169">
        <v>2298.5435750587262</v>
      </c>
      <c r="H535" s="168" t="s">
        <v>6</v>
      </c>
      <c r="I535" s="168" t="s">
        <v>402</v>
      </c>
      <c r="J535" s="169">
        <v>192.84474367783719</v>
      </c>
      <c r="K535" s="169">
        <v>-34.462008301424937</v>
      </c>
      <c r="L535" s="168" t="s">
        <v>5</v>
      </c>
      <c r="M535" s="168" t="s">
        <v>21</v>
      </c>
      <c r="N535" s="168" t="s">
        <v>2829</v>
      </c>
      <c r="O535" s="168" t="s">
        <v>21</v>
      </c>
      <c r="P535" s="168" t="s">
        <v>2849</v>
      </c>
      <c r="Q535" s="168" t="s">
        <v>2834</v>
      </c>
      <c r="R535" s="168" t="s">
        <v>1259</v>
      </c>
      <c r="S535" s="168" t="s">
        <v>21</v>
      </c>
      <c r="T535" s="168" t="s">
        <v>1259</v>
      </c>
      <c r="U535" s="168" t="s">
        <v>1259</v>
      </c>
      <c r="V535" s="168" t="s">
        <v>2834</v>
      </c>
      <c r="W535" s="168" t="s">
        <v>1259</v>
      </c>
      <c r="X535" s="168" t="s">
        <v>21</v>
      </c>
      <c r="Y535" s="168" t="s">
        <v>1259</v>
      </c>
      <c r="Z535" s="168" t="s">
        <v>21</v>
      </c>
      <c r="AA535" s="168" t="s">
        <v>1259</v>
      </c>
      <c r="AB535" s="168" t="s">
        <v>1259</v>
      </c>
      <c r="AC535" s="168" t="s">
        <v>3017</v>
      </c>
      <c r="AD535" s="169">
        <v>292.64143573738647</v>
      </c>
      <c r="AE535" s="168" t="s">
        <v>1259</v>
      </c>
      <c r="AF535" s="169">
        <v>80.027611042180069</v>
      </c>
      <c r="AG535" s="169">
        <v>252.80575676874511</v>
      </c>
      <c r="AH535" s="169">
        <v>197.5034699583675</v>
      </c>
      <c r="AI535" s="168" t="s">
        <v>21</v>
      </c>
      <c r="AJ535"/>
      <c r="AK535"/>
    </row>
    <row r="536" spans="1:37" hidden="1" x14ac:dyDescent="0.25">
      <c r="A536" s="179" t="b">
        <f>IF(E536&lt;&gt;1,"",NOT(ISNA(VLOOKUP(P536,Mapping!$P:$P,1,FALSE))))</f>
        <v>0</v>
      </c>
      <c r="B536" s="180" t="str">
        <f t="shared" si="8"/>
        <v/>
      </c>
      <c r="E536" s="167">
        <v>1</v>
      </c>
      <c r="F536" s="170" t="s">
        <v>402</v>
      </c>
      <c r="G536" s="169">
        <v>1445.571263536141</v>
      </c>
      <c r="H536" s="168" t="s">
        <v>6</v>
      </c>
      <c r="I536" s="168" t="s">
        <v>402</v>
      </c>
      <c r="J536" s="169">
        <v>121.2815031264102</v>
      </c>
      <c r="K536" s="169">
        <v>-21.673415037611829</v>
      </c>
      <c r="L536" s="168" t="s">
        <v>5</v>
      </c>
      <c r="M536" s="168" t="s">
        <v>21</v>
      </c>
      <c r="N536" s="168" t="s">
        <v>2829</v>
      </c>
      <c r="O536" s="168" t="s">
        <v>21</v>
      </c>
      <c r="P536" s="168" t="s">
        <v>2849</v>
      </c>
      <c r="Q536" s="168" t="s">
        <v>2834</v>
      </c>
      <c r="R536" s="168" t="s">
        <v>1259</v>
      </c>
      <c r="S536" s="168" t="s">
        <v>21</v>
      </c>
      <c r="T536" s="168" t="s">
        <v>1259</v>
      </c>
      <c r="U536" s="168" t="s">
        <v>1259</v>
      </c>
      <c r="V536" s="168" t="s">
        <v>2834</v>
      </c>
      <c r="W536" s="168" t="s">
        <v>1259</v>
      </c>
      <c r="X536" s="168" t="s">
        <v>21</v>
      </c>
      <c r="Y536" s="168" t="s">
        <v>1259</v>
      </c>
      <c r="Z536" s="168" t="s">
        <v>21</v>
      </c>
      <c r="AA536" s="168" t="s">
        <v>1259</v>
      </c>
      <c r="AB536" s="168" t="s">
        <v>1259</v>
      </c>
      <c r="AC536" s="168" t="s">
        <v>7718</v>
      </c>
      <c r="AD536" s="169">
        <v>184.0443899398841</v>
      </c>
      <c r="AE536" s="168" t="s">
        <v>1259</v>
      </c>
      <c r="AF536" s="169">
        <v>50.3299637506625</v>
      </c>
      <c r="AG536" s="169">
        <v>158.9914331870211</v>
      </c>
      <c r="AH536" s="169">
        <v>124.2114109640909</v>
      </c>
      <c r="AI536" s="168" t="s">
        <v>21</v>
      </c>
      <c r="AJ536"/>
      <c r="AK536"/>
    </row>
    <row r="537" spans="1:37" hidden="1" x14ac:dyDescent="0.25">
      <c r="A537" s="179" t="b">
        <f>IF(E537&lt;&gt;1,"",NOT(ISNA(VLOOKUP(P537,Mapping!$P:$P,1,FALSE))))</f>
        <v>0</v>
      </c>
      <c r="B537" s="180" t="str">
        <f t="shared" si="8"/>
        <v/>
      </c>
      <c r="E537" s="167">
        <v>1</v>
      </c>
      <c r="F537" s="170" t="s">
        <v>402</v>
      </c>
      <c r="G537" s="169">
        <v>4084.6590687833909</v>
      </c>
      <c r="H537" s="168" t="s">
        <v>6</v>
      </c>
      <c r="I537" s="168" t="s">
        <v>402</v>
      </c>
      <c r="J537" s="169">
        <v>342.69745402184247</v>
      </c>
      <c r="K537" s="169">
        <v>-61.241194756687342</v>
      </c>
      <c r="L537" s="168" t="s">
        <v>5</v>
      </c>
      <c r="M537" s="168" t="s">
        <v>21</v>
      </c>
      <c r="N537" s="168" t="s">
        <v>2829</v>
      </c>
      <c r="O537" s="168" t="s">
        <v>21</v>
      </c>
      <c r="P537" s="168" t="s">
        <v>2849</v>
      </c>
      <c r="Q537" s="168" t="s">
        <v>2834</v>
      </c>
      <c r="R537" s="168" t="s">
        <v>1259</v>
      </c>
      <c r="S537" s="168" t="s">
        <v>21</v>
      </c>
      <c r="T537" s="168" t="s">
        <v>1259</v>
      </c>
      <c r="U537" s="168" t="s">
        <v>1259</v>
      </c>
      <c r="V537" s="168" t="s">
        <v>2834</v>
      </c>
      <c r="W537" s="168" t="s">
        <v>1259</v>
      </c>
      <c r="X537" s="168" t="s">
        <v>21</v>
      </c>
      <c r="Y537" s="168" t="s">
        <v>1259</v>
      </c>
      <c r="Z537" s="168" t="s">
        <v>21</v>
      </c>
      <c r="AA537" s="168" t="s">
        <v>1259</v>
      </c>
      <c r="AB537" s="168" t="s">
        <v>1259</v>
      </c>
      <c r="AC537" s="168" t="s">
        <v>3011</v>
      </c>
      <c r="AD537" s="169">
        <v>520.04256406405841</v>
      </c>
      <c r="AE537" s="168" t="s">
        <v>1259</v>
      </c>
      <c r="AF537" s="169">
        <v>142.2141876027558</v>
      </c>
      <c r="AG537" s="169">
        <v>449.25201254873758</v>
      </c>
      <c r="AH537" s="169">
        <v>350.9763088398372</v>
      </c>
      <c r="AI537" s="168" t="s">
        <v>21</v>
      </c>
      <c r="AJ537"/>
      <c r="AK537"/>
    </row>
    <row r="538" spans="1:37" hidden="1" x14ac:dyDescent="0.25">
      <c r="A538" s="179" t="b">
        <f>IF(E538&lt;&gt;1,"",NOT(ISNA(VLOOKUP(P538,Mapping!$P:$P,1,FALSE))))</f>
        <v>0</v>
      </c>
      <c r="B538" s="180" t="str">
        <f t="shared" si="8"/>
        <v/>
      </c>
      <c r="E538" s="167">
        <v>1</v>
      </c>
      <c r="F538" s="170" t="s">
        <v>402</v>
      </c>
      <c r="G538" s="169">
        <v>1505.346617179702</v>
      </c>
      <c r="H538" s="168" t="s">
        <v>6</v>
      </c>
      <c r="I538" s="168" t="s">
        <v>402</v>
      </c>
      <c r="J538" s="169">
        <v>126.29657566048191</v>
      </c>
      <c r="K538" s="169">
        <v>-22.5696254709652</v>
      </c>
      <c r="L538" s="168" t="s">
        <v>5</v>
      </c>
      <c r="M538" s="168" t="s">
        <v>21</v>
      </c>
      <c r="N538" s="168" t="s">
        <v>2829</v>
      </c>
      <c r="O538" s="168" t="s">
        <v>21</v>
      </c>
      <c r="P538" s="168" t="s">
        <v>2849</v>
      </c>
      <c r="Q538" s="168" t="s">
        <v>2834</v>
      </c>
      <c r="R538" s="168" t="s">
        <v>1259</v>
      </c>
      <c r="S538" s="168" t="s">
        <v>21</v>
      </c>
      <c r="T538" s="168" t="s">
        <v>1259</v>
      </c>
      <c r="U538" s="168" t="s">
        <v>1259</v>
      </c>
      <c r="V538" s="168" t="s">
        <v>2834</v>
      </c>
      <c r="W538" s="168" t="s">
        <v>1259</v>
      </c>
      <c r="X538" s="168" t="s">
        <v>21</v>
      </c>
      <c r="Y538" s="168" t="s">
        <v>1259</v>
      </c>
      <c r="Z538" s="168" t="s">
        <v>21</v>
      </c>
      <c r="AA538" s="168" t="s">
        <v>1259</v>
      </c>
      <c r="AB538" s="168" t="s">
        <v>1259</v>
      </c>
      <c r="AC538" s="168" t="s">
        <v>3012</v>
      </c>
      <c r="AD538" s="169">
        <v>191.65475047503929</v>
      </c>
      <c r="AE538" s="168" t="s">
        <v>1259</v>
      </c>
      <c r="AF538" s="169">
        <v>52.411141938103583</v>
      </c>
      <c r="AG538" s="169">
        <v>165.565836943362</v>
      </c>
      <c r="AH538" s="169">
        <v>129.34763717737451</v>
      </c>
      <c r="AI538" s="168" t="s">
        <v>21</v>
      </c>
      <c r="AJ538"/>
      <c r="AK538"/>
    </row>
    <row r="539" spans="1:37" hidden="1" x14ac:dyDescent="0.25">
      <c r="A539" s="179" t="b">
        <f>IF(E539&lt;&gt;1,"",NOT(ISNA(VLOOKUP(P539,Mapping!$P:$P,1,FALSE))))</f>
        <v>0</v>
      </c>
      <c r="B539" s="180" t="str">
        <f t="shared" si="8"/>
        <v/>
      </c>
      <c r="E539" s="167">
        <v>1</v>
      </c>
      <c r="F539" s="170" t="s">
        <v>402</v>
      </c>
      <c r="G539" s="169">
        <v>2848.3163977098611</v>
      </c>
      <c r="H539" s="168" t="s">
        <v>6</v>
      </c>
      <c r="I539" s="168" t="s">
        <v>402</v>
      </c>
      <c r="J539" s="169">
        <v>238.96995105507389</v>
      </c>
      <c r="K539" s="169">
        <v>-42.704738952122788</v>
      </c>
      <c r="L539" s="168" t="s">
        <v>5</v>
      </c>
      <c r="M539" s="168" t="s">
        <v>21</v>
      </c>
      <c r="N539" s="168" t="s">
        <v>2829</v>
      </c>
      <c r="O539" s="168" t="s">
        <v>21</v>
      </c>
      <c r="P539" s="168" t="s">
        <v>2849</v>
      </c>
      <c r="Q539" s="168" t="s">
        <v>2834</v>
      </c>
      <c r="R539" s="168" t="s">
        <v>1259</v>
      </c>
      <c r="S539" s="168" t="s">
        <v>21</v>
      </c>
      <c r="T539" s="168" t="s">
        <v>1259</v>
      </c>
      <c r="U539" s="168" t="s">
        <v>1259</v>
      </c>
      <c r="V539" s="168" t="s">
        <v>2834</v>
      </c>
      <c r="W539" s="168" t="s">
        <v>1259</v>
      </c>
      <c r="X539" s="168" t="s">
        <v>21</v>
      </c>
      <c r="Y539" s="168" t="s">
        <v>1259</v>
      </c>
      <c r="Z539" s="168" t="s">
        <v>21</v>
      </c>
      <c r="AA539" s="168" t="s">
        <v>1259</v>
      </c>
      <c r="AB539" s="168" t="s">
        <v>1259</v>
      </c>
      <c r="AC539" s="168" t="s">
        <v>3015</v>
      </c>
      <c r="AD539" s="169">
        <v>362.63632723989502</v>
      </c>
      <c r="AE539" s="168" t="s">
        <v>1259</v>
      </c>
      <c r="AF539" s="169">
        <v>99.168864699537153</v>
      </c>
      <c r="AG539" s="169">
        <v>313.27262630706127</v>
      </c>
      <c r="AH539" s="169">
        <v>244.74296602040391</v>
      </c>
      <c r="AI539" s="168" t="s">
        <v>21</v>
      </c>
      <c r="AJ539"/>
      <c r="AK539"/>
    </row>
    <row r="540" spans="1:37" hidden="1" x14ac:dyDescent="0.25">
      <c r="A540" s="179" t="b">
        <f>IF(E540&lt;&gt;1,"",NOT(ISNA(VLOOKUP(P540,Mapping!$P:$P,1,FALSE))))</f>
        <v>0</v>
      </c>
      <c r="B540" s="180" t="str">
        <f t="shared" si="8"/>
        <v/>
      </c>
      <c r="E540" s="167">
        <v>1</v>
      </c>
      <c r="F540" s="170" t="s">
        <v>402</v>
      </c>
      <c r="G540" s="169">
        <v>432.49488601696322</v>
      </c>
      <c r="H540" s="168" t="s">
        <v>6</v>
      </c>
      <c r="I540" s="168" t="s">
        <v>402</v>
      </c>
      <c r="J540" s="169">
        <v>36.285744738942277</v>
      </c>
      <c r="K540" s="169">
        <v>-6.4843853794938848</v>
      </c>
      <c r="L540" s="168" t="s">
        <v>5</v>
      </c>
      <c r="M540" s="168" t="s">
        <v>21</v>
      </c>
      <c r="N540" s="168" t="s">
        <v>2829</v>
      </c>
      <c r="O540" s="168" t="s">
        <v>21</v>
      </c>
      <c r="P540" s="168" t="s">
        <v>2849</v>
      </c>
      <c r="Q540" s="168" t="s">
        <v>2834</v>
      </c>
      <c r="R540" s="168" t="s">
        <v>1259</v>
      </c>
      <c r="S540" s="168" t="s">
        <v>21</v>
      </c>
      <c r="T540" s="168" t="s">
        <v>1259</v>
      </c>
      <c r="U540" s="168" t="s">
        <v>1259</v>
      </c>
      <c r="V540" s="168" t="s">
        <v>2834</v>
      </c>
      <c r="W540" s="168" t="s">
        <v>1259</v>
      </c>
      <c r="X540" s="168" t="s">
        <v>21</v>
      </c>
      <c r="Y540" s="168" t="s">
        <v>1259</v>
      </c>
      <c r="Z540" s="168" t="s">
        <v>21</v>
      </c>
      <c r="AA540" s="168" t="s">
        <v>1259</v>
      </c>
      <c r="AB540" s="168" t="s">
        <v>1259</v>
      </c>
      <c r="AC540" s="168" t="s">
        <v>3013</v>
      </c>
      <c r="AD540" s="169">
        <v>55.063530561889721</v>
      </c>
      <c r="AE540" s="168" t="s">
        <v>1259</v>
      </c>
      <c r="AF540" s="169">
        <v>15.058027566439881</v>
      </c>
      <c r="AG540" s="169">
        <v>47.568033142611682</v>
      </c>
      <c r="AH540" s="169">
        <v>37.162332554611908</v>
      </c>
      <c r="AI540" s="168" t="s">
        <v>21</v>
      </c>
      <c r="AJ540"/>
      <c r="AK540"/>
    </row>
    <row r="541" spans="1:37" hidden="1" x14ac:dyDescent="0.25">
      <c r="A541" s="179" t="b">
        <f>IF(E541&lt;&gt;1,"",NOT(ISNA(VLOOKUP(P541,Mapping!$P:$P,1,FALSE))))</f>
        <v>0</v>
      </c>
      <c r="B541" s="180" t="str">
        <f t="shared" si="8"/>
        <v/>
      </c>
      <c r="E541" s="167">
        <v>1</v>
      </c>
      <c r="F541" s="170" t="s">
        <v>402</v>
      </c>
      <c r="G541" s="169">
        <v>19779.417932465629</v>
      </c>
      <c r="H541" s="168" t="s">
        <v>6</v>
      </c>
      <c r="I541" s="168" t="s">
        <v>402</v>
      </c>
      <c r="J541" s="169">
        <v>1659.4668131039</v>
      </c>
      <c r="K541" s="169">
        <v>-296.55233530587662</v>
      </c>
      <c r="L541" s="168" t="s">
        <v>5</v>
      </c>
      <c r="M541" s="168" t="s">
        <v>21</v>
      </c>
      <c r="N541" s="168" t="s">
        <v>2829</v>
      </c>
      <c r="O541" s="168" t="s">
        <v>21</v>
      </c>
      <c r="P541" s="168" t="s">
        <v>2849</v>
      </c>
      <c r="Q541" s="168" t="s">
        <v>2834</v>
      </c>
      <c r="R541" s="168" t="s">
        <v>1259</v>
      </c>
      <c r="S541" s="168" t="s">
        <v>21</v>
      </c>
      <c r="T541" s="168" t="s">
        <v>1259</v>
      </c>
      <c r="U541" s="168" t="s">
        <v>1259</v>
      </c>
      <c r="V541" s="168" t="s">
        <v>2834</v>
      </c>
      <c r="W541" s="168" t="s">
        <v>1259</v>
      </c>
      <c r="X541" s="168" t="s">
        <v>21</v>
      </c>
      <c r="Y541" s="168" t="s">
        <v>1259</v>
      </c>
      <c r="Z541" s="168" t="s">
        <v>21</v>
      </c>
      <c r="AA541" s="168" t="s">
        <v>1259</v>
      </c>
      <c r="AB541" s="168" t="s">
        <v>1259</v>
      </c>
      <c r="AC541" s="168" t="s">
        <v>3014</v>
      </c>
      <c r="AD541" s="169">
        <v>2518.2369064544109</v>
      </c>
      <c r="AE541" s="168" t="s">
        <v>1259</v>
      </c>
      <c r="AF541" s="169">
        <v>688.65327684712247</v>
      </c>
      <c r="AG541" s="169">
        <v>2175.443081923961</v>
      </c>
      <c r="AH541" s="169">
        <v>1699.556065766086</v>
      </c>
      <c r="AI541" s="168" t="s">
        <v>21</v>
      </c>
      <c r="AJ541"/>
      <c r="AK541"/>
    </row>
    <row r="542" spans="1:37" hidden="1" x14ac:dyDescent="0.25">
      <c r="A542" s="179" t="b">
        <f>IF(E542&lt;&gt;1,"",NOT(ISNA(VLOOKUP(P542,Mapping!$P:$P,1,FALSE))))</f>
        <v>0</v>
      </c>
      <c r="B542" s="180" t="str">
        <f t="shared" si="8"/>
        <v/>
      </c>
      <c r="E542" s="167">
        <v>1</v>
      </c>
      <c r="F542" s="170" t="s">
        <v>402</v>
      </c>
      <c r="G542" s="169">
        <v>7279.387307191023</v>
      </c>
      <c r="H542" s="168" t="s">
        <v>6</v>
      </c>
      <c r="I542" s="168" t="s">
        <v>402</v>
      </c>
      <c r="J542" s="169">
        <v>610.73089699902152</v>
      </c>
      <c r="K542" s="169">
        <v>-109.13967806909859</v>
      </c>
      <c r="L542" s="168" t="s">
        <v>5</v>
      </c>
      <c r="M542" s="168" t="s">
        <v>21</v>
      </c>
      <c r="N542" s="168" t="s">
        <v>2829</v>
      </c>
      <c r="O542" s="168" t="s">
        <v>21</v>
      </c>
      <c r="P542" s="168" t="s">
        <v>2849</v>
      </c>
      <c r="Q542" s="168" t="s">
        <v>2834</v>
      </c>
      <c r="R542" s="168" t="s">
        <v>1259</v>
      </c>
      <c r="S542" s="168" t="s">
        <v>21</v>
      </c>
      <c r="T542" s="168" t="s">
        <v>1259</v>
      </c>
      <c r="U542" s="168" t="s">
        <v>1259</v>
      </c>
      <c r="V542" s="168" t="s">
        <v>2834</v>
      </c>
      <c r="W542" s="168" t="s">
        <v>1259</v>
      </c>
      <c r="X542" s="168" t="s">
        <v>21</v>
      </c>
      <c r="Y542" s="168" t="s">
        <v>1259</v>
      </c>
      <c r="Z542" s="168" t="s">
        <v>21</v>
      </c>
      <c r="AA542" s="168" t="s">
        <v>1259</v>
      </c>
      <c r="AB542" s="168" t="s">
        <v>1259</v>
      </c>
      <c r="AC542" s="168" t="s">
        <v>7721</v>
      </c>
      <c r="AD542" s="169">
        <v>926.78267054844014</v>
      </c>
      <c r="AE542" s="168" t="s">
        <v>1259</v>
      </c>
      <c r="AF542" s="169">
        <v>253.44395571460251</v>
      </c>
      <c r="AG542" s="169">
        <v>800.62481171809395</v>
      </c>
      <c r="AH542" s="169">
        <v>625.48488005253239</v>
      </c>
      <c r="AI542" s="168" t="s">
        <v>21</v>
      </c>
      <c r="AJ542"/>
      <c r="AK542"/>
    </row>
    <row r="543" spans="1:37" hidden="1" x14ac:dyDescent="0.25">
      <c r="A543" s="179" t="b">
        <f>IF(E543&lt;&gt;1,"",NOT(ISNA(VLOOKUP(P543,Mapping!$P:$P,1,FALSE))))</f>
        <v>0</v>
      </c>
      <c r="B543" s="180" t="str">
        <f t="shared" si="8"/>
        <v/>
      </c>
      <c r="E543" s="167">
        <v>1</v>
      </c>
      <c r="F543" s="170" t="s">
        <v>402</v>
      </c>
      <c r="G543" s="169">
        <v>488.1406302388263</v>
      </c>
      <c r="H543" s="168" t="s">
        <v>6</v>
      </c>
      <c r="I543" s="168" t="s">
        <v>402</v>
      </c>
      <c r="J543" s="169">
        <v>40.954348544268612</v>
      </c>
      <c r="K543" s="169">
        <v>-7.3186806785350704</v>
      </c>
      <c r="L543" s="168" t="s">
        <v>5</v>
      </c>
      <c r="M543" s="168" t="s">
        <v>21</v>
      </c>
      <c r="N543" s="168" t="s">
        <v>2829</v>
      </c>
      <c r="O543" s="168" t="s">
        <v>21</v>
      </c>
      <c r="P543" s="168" t="s">
        <v>2849</v>
      </c>
      <c r="Q543" s="168" t="s">
        <v>2834</v>
      </c>
      <c r="R543" s="168" t="s">
        <v>1259</v>
      </c>
      <c r="S543" s="168" t="s">
        <v>21</v>
      </c>
      <c r="T543" s="168" t="s">
        <v>1259</v>
      </c>
      <c r="U543" s="168" t="s">
        <v>1259</v>
      </c>
      <c r="V543" s="168" t="s">
        <v>2834</v>
      </c>
      <c r="W543" s="168" t="s">
        <v>1259</v>
      </c>
      <c r="X543" s="168" t="s">
        <v>21</v>
      </c>
      <c r="Y543" s="168" t="s">
        <v>1259</v>
      </c>
      <c r="Z543" s="168" t="s">
        <v>21</v>
      </c>
      <c r="AA543" s="168" t="s">
        <v>1259</v>
      </c>
      <c r="AB543" s="168" t="s">
        <v>1259</v>
      </c>
      <c r="AC543" s="168" t="s">
        <v>7719</v>
      </c>
      <c r="AD543" s="169">
        <v>62.148125632638212</v>
      </c>
      <c r="AE543" s="168" t="s">
        <v>1259</v>
      </c>
      <c r="AF543" s="169">
        <v>16.995426545106739</v>
      </c>
      <c r="AG543" s="169">
        <v>53.688241013201548</v>
      </c>
      <c r="AH543" s="169">
        <v>41.943720078210561</v>
      </c>
      <c r="AI543" s="168" t="s">
        <v>21</v>
      </c>
      <c r="AJ543"/>
      <c r="AK543"/>
    </row>
    <row r="544" spans="1:37" hidden="1" x14ac:dyDescent="0.25">
      <c r="A544" s="179" t="b">
        <f>IF(E544&lt;&gt;1,"",NOT(ISNA(VLOOKUP(P544,Mapping!$P:$P,1,FALSE))))</f>
        <v>0</v>
      </c>
      <c r="B544" s="180" t="str">
        <f t="shared" si="8"/>
        <v/>
      </c>
      <c r="E544" s="167">
        <v>1</v>
      </c>
      <c r="F544" s="170" t="s">
        <v>402</v>
      </c>
      <c r="G544" s="169">
        <v>7770.6474265613479</v>
      </c>
      <c r="H544" s="168" t="s">
        <v>6</v>
      </c>
      <c r="I544" s="168" t="s">
        <v>402</v>
      </c>
      <c r="J544" s="169">
        <v>651.94696652543666</v>
      </c>
      <c r="K544" s="169">
        <v>-116.50512917283341</v>
      </c>
      <c r="L544" s="168" t="s">
        <v>5</v>
      </c>
      <c r="M544" s="168" t="s">
        <v>21</v>
      </c>
      <c r="N544" s="168" t="s">
        <v>2829</v>
      </c>
      <c r="O544" s="168" t="s">
        <v>21</v>
      </c>
      <c r="P544" s="168" t="s">
        <v>2850</v>
      </c>
      <c r="Q544" s="168" t="s">
        <v>2834</v>
      </c>
      <c r="R544" s="168" t="s">
        <v>1259</v>
      </c>
      <c r="S544" s="168" t="s">
        <v>21</v>
      </c>
      <c r="T544" s="168" t="s">
        <v>1259</v>
      </c>
      <c r="U544" s="168" t="s">
        <v>1259</v>
      </c>
      <c r="V544" s="168" t="s">
        <v>2834</v>
      </c>
      <c r="W544" s="168" t="s">
        <v>1259</v>
      </c>
      <c r="X544" s="168" t="s">
        <v>21</v>
      </c>
      <c r="Y544" s="168" t="s">
        <v>1259</v>
      </c>
      <c r="Z544" s="168" t="s">
        <v>21</v>
      </c>
      <c r="AA544" s="168" t="s">
        <v>1259</v>
      </c>
      <c r="AB544" s="168" t="s">
        <v>1259</v>
      </c>
      <c r="AC544" s="168" t="s">
        <v>3083</v>
      </c>
      <c r="AD544" s="169">
        <v>989.32795714340341</v>
      </c>
      <c r="AE544" s="168" t="s">
        <v>1259</v>
      </c>
      <c r="AF544" s="169">
        <v>270.54799245338751</v>
      </c>
      <c r="AG544" s="169">
        <v>854.65615034283383</v>
      </c>
      <c r="AH544" s="169">
        <v>667.69664374525291</v>
      </c>
      <c r="AI544" s="168" t="s">
        <v>21</v>
      </c>
      <c r="AJ544"/>
      <c r="AK544"/>
    </row>
    <row r="545" spans="1:37" hidden="1" x14ac:dyDescent="0.25">
      <c r="A545" s="179" t="b">
        <f>IF(E545&lt;&gt;1,"",NOT(ISNA(VLOOKUP(P545,Mapping!$P:$P,1,FALSE))))</f>
        <v>0</v>
      </c>
      <c r="B545" s="180" t="str">
        <f t="shared" si="8"/>
        <v/>
      </c>
      <c r="E545" s="167">
        <v>1</v>
      </c>
      <c r="F545" s="170" t="s">
        <v>402</v>
      </c>
      <c r="G545" s="169">
        <v>2247.9038681574089</v>
      </c>
      <c r="H545" s="168" t="s">
        <v>6</v>
      </c>
      <c r="I545" s="168" t="s">
        <v>402</v>
      </c>
      <c r="J545" s="169">
        <v>188.59613973433571</v>
      </c>
      <c r="K545" s="169">
        <v>-33.702768399013998</v>
      </c>
      <c r="L545" s="168" t="s">
        <v>5</v>
      </c>
      <c r="M545" s="168" t="s">
        <v>21</v>
      </c>
      <c r="N545" s="168" t="s">
        <v>2829</v>
      </c>
      <c r="O545" s="168" t="s">
        <v>21</v>
      </c>
      <c r="P545" s="168" t="s">
        <v>2850</v>
      </c>
      <c r="Q545" s="168" t="s">
        <v>2834</v>
      </c>
      <c r="R545" s="168" t="s">
        <v>1259</v>
      </c>
      <c r="S545" s="168" t="s">
        <v>21</v>
      </c>
      <c r="T545" s="168" t="s">
        <v>1259</v>
      </c>
      <c r="U545" s="168" t="s">
        <v>1259</v>
      </c>
      <c r="V545" s="168" t="s">
        <v>2834</v>
      </c>
      <c r="W545" s="168" t="s">
        <v>1259</v>
      </c>
      <c r="X545" s="168" t="s">
        <v>21</v>
      </c>
      <c r="Y545" s="168" t="s">
        <v>1259</v>
      </c>
      <c r="Z545" s="168" t="s">
        <v>21</v>
      </c>
      <c r="AA545" s="168" t="s">
        <v>1259</v>
      </c>
      <c r="AB545" s="168" t="s">
        <v>1259</v>
      </c>
      <c r="AC545" s="168" t="s">
        <v>3112</v>
      </c>
      <c r="AD545" s="169">
        <v>286.19418944903128</v>
      </c>
      <c r="AE545" s="168" t="s">
        <v>1259</v>
      </c>
      <c r="AF545" s="169">
        <v>78.264505564797673</v>
      </c>
      <c r="AG545" s="169">
        <v>247.2361388747677</v>
      </c>
      <c r="AH545" s="169">
        <v>193.15222861614981</v>
      </c>
      <c r="AI545" s="168" t="s">
        <v>21</v>
      </c>
      <c r="AJ545"/>
      <c r="AK545"/>
    </row>
    <row r="546" spans="1:37" hidden="1" x14ac:dyDescent="0.25">
      <c r="A546" s="179" t="b">
        <f>IF(E546&lt;&gt;1,"",NOT(ISNA(VLOOKUP(P546,Mapping!$P:$P,1,FALSE))))</f>
        <v>0</v>
      </c>
      <c r="B546" s="180" t="str">
        <f t="shared" si="8"/>
        <v/>
      </c>
      <c r="E546" s="167">
        <v>1</v>
      </c>
      <c r="F546" s="170" t="s">
        <v>402</v>
      </c>
      <c r="G546" s="169">
        <v>2556.9709675381041</v>
      </c>
      <c r="H546" s="168" t="s">
        <v>6</v>
      </c>
      <c r="I546" s="168" t="s">
        <v>402</v>
      </c>
      <c r="J546" s="169">
        <v>214.52645761303799</v>
      </c>
      <c r="K546" s="169">
        <v>-38.336603954767043</v>
      </c>
      <c r="L546" s="168" t="s">
        <v>5</v>
      </c>
      <c r="M546" s="168" t="s">
        <v>21</v>
      </c>
      <c r="N546" s="168" t="s">
        <v>2829</v>
      </c>
      <c r="O546" s="168" t="s">
        <v>21</v>
      </c>
      <c r="P546" s="168" t="s">
        <v>2850</v>
      </c>
      <c r="Q546" s="168" t="s">
        <v>2834</v>
      </c>
      <c r="R546" s="168" t="s">
        <v>1259</v>
      </c>
      <c r="S546" s="168" t="s">
        <v>21</v>
      </c>
      <c r="T546" s="168" t="s">
        <v>1259</v>
      </c>
      <c r="U546" s="168" t="s">
        <v>1259</v>
      </c>
      <c r="V546" s="168" t="s">
        <v>2834</v>
      </c>
      <c r="W546" s="168" t="s">
        <v>1259</v>
      </c>
      <c r="X546" s="168" t="s">
        <v>21</v>
      </c>
      <c r="Y546" s="168" t="s">
        <v>1259</v>
      </c>
      <c r="Z546" s="168" t="s">
        <v>21</v>
      </c>
      <c r="AA546" s="168" t="s">
        <v>1259</v>
      </c>
      <c r="AB546" s="168" t="s">
        <v>1259</v>
      </c>
      <c r="AC546" s="168" t="s">
        <v>3023</v>
      </c>
      <c r="AD546" s="169">
        <v>325.54338460172431</v>
      </c>
      <c r="AE546" s="168" t="s">
        <v>1259</v>
      </c>
      <c r="AF546" s="169">
        <v>89.025189801354372</v>
      </c>
      <c r="AG546" s="169">
        <v>281.22894318749923</v>
      </c>
      <c r="AH546" s="169">
        <v>219.70896882330271</v>
      </c>
      <c r="AI546" s="168" t="s">
        <v>21</v>
      </c>
      <c r="AJ546"/>
      <c r="AK546"/>
    </row>
    <row r="547" spans="1:37" hidden="1" x14ac:dyDescent="0.25">
      <c r="A547" s="179" t="b">
        <f>IF(E547&lt;&gt;1,"",NOT(ISNA(VLOOKUP(P547,Mapping!$P:$P,1,FALSE))))</f>
        <v>0</v>
      </c>
      <c r="B547" s="180" t="str">
        <f t="shared" si="8"/>
        <v/>
      </c>
      <c r="E547" s="167">
        <v>1</v>
      </c>
      <c r="F547" s="170" t="s">
        <v>402</v>
      </c>
      <c r="G547" s="169">
        <v>520.0634023511551</v>
      </c>
      <c r="H547" s="168" t="s">
        <v>6</v>
      </c>
      <c r="I547" s="168" t="s">
        <v>402</v>
      </c>
      <c r="J547" s="169">
        <v>43.632626594895036</v>
      </c>
      <c r="K547" s="169">
        <v>-7.7972980297468988</v>
      </c>
      <c r="L547" s="168" t="s">
        <v>5</v>
      </c>
      <c r="M547" s="168" t="s">
        <v>21</v>
      </c>
      <c r="N547" s="168" t="s">
        <v>2829</v>
      </c>
      <c r="O547" s="168" t="s">
        <v>21</v>
      </c>
      <c r="P547" s="168" t="s">
        <v>2850</v>
      </c>
      <c r="Q547" s="168" t="s">
        <v>2834</v>
      </c>
      <c r="R547" s="168" t="s">
        <v>1259</v>
      </c>
      <c r="S547" s="168" t="s">
        <v>21</v>
      </c>
      <c r="T547" s="168" t="s">
        <v>1259</v>
      </c>
      <c r="U547" s="168" t="s">
        <v>1259</v>
      </c>
      <c r="V547" s="168" t="s">
        <v>2834</v>
      </c>
      <c r="W547" s="168" t="s">
        <v>1259</v>
      </c>
      <c r="X547" s="168" t="s">
        <v>21</v>
      </c>
      <c r="Y547" s="168" t="s">
        <v>1259</v>
      </c>
      <c r="Z547" s="168" t="s">
        <v>21</v>
      </c>
      <c r="AA547" s="168" t="s">
        <v>1259</v>
      </c>
      <c r="AB547" s="168" t="s">
        <v>1259</v>
      </c>
      <c r="AC547" s="168" t="s">
        <v>3102</v>
      </c>
      <c r="AD547" s="169">
        <v>66.212406147063717</v>
      </c>
      <c r="AE547" s="168" t="s">
        <v>1259</v>
      </c>
      <c r="AF547" s="169">
        <v>18.106870860417761</v>
      </c>
      <c r="AG547" s="169">
        <v>57.199273237947303</v>
      </c>
      <c r="AH547" s="169">
        <v>44.686699733366481</v>
      </c>
      <c r="AI547" s="168" t="s">
        <v>21</v>
      </c>
      <c r="AJ547"/>
      <c r="AK547"/>
    </row>
    <row r="548" spans="1:37" hidden="1" x14ac:dyDescent="0.25">
      <c r="A548" s="179" t="b">
        <f>IF(E548&lt;&gt;1,"",NOT(ISNA(VLOOKUP(P548,Mapping!$P:$P,1,FALSE))))</f>
        <v>0</v>
      </c>
      <c r="B548" s="180" t="str">
        <f t="shared" si="8"/>
        <v/>
      </c>
      <c r="E548" s="167">
        <v>1</v>
      </c>
      <c r="F548" s="170" t="s">
        <v>402</v>
      </c>
      <c r="G548" s="169">
        <v>1564.943714301462</v>
      </c>
      <c r="H548" s="168" t="s">
        <v>6</v>
      </c>
      <c r="I548" s="168" t="s">
        <v>402</v>
      </c>
      <c r="J548" s="169">
        <v>131.29669270986011</v>
      </c>
      <c r="K548" s="169">
        <v>-23.463163308592851</v>
      </c>
      <c r="L548" s="168" t="s">
        <v>5</v>
      </c>
      <c r="M548" s="168" t="s">
        <v>21</v>
      </c>
      <c r="N548" s="168" t="s">
        <v>2829</v>
      </c>
      <c r="O548" s="168" t="s">
        <v>21</v>
      </c>
      <c r="P548" s="168" t="s">
        <v>2850</v>
      </c>
      <c r="Q548" s="168" t="s">
        <v>2834</v>
      </c>
      <c r="R548" s="168" t="s">
        <v>1259</v>
      </c>
      <c r="S548" s="168" t="s">
        <v>21</v>
      </c>
      <c r="T548" s="168" t="s">
        <v>1259</v>
      </c>
      <c r="U548" s="168" t="s">
        <v>1259</v>
      </c>
      <c r="V548" s="168" t="s">
        <v>2834</v>
      </c>
      <c r="W548" s="168" t="s">
        <v>1259</v>
      </c>
      <c r="X548" s="168" t="s">
        <v>21</v>
      </c>
      <c r="Y548" s="168" t="s">
        <v>1259</v>
      </c>
      <c r="Z548" s="168" t="s">
        <v>21</v>
      </c>
      <c r="AA548" s="168" t="s">
        <v>1259</v>
      </c>
      <c r="AB548" s="168" t="s">
        <v>1259</v>
      </c>
      <c r="AC548" s="168" t="s">
        <v>3037</v>
      </c>
      <c r="AD548" s="169">
        <v>199.24241609806239</v>
      </c>
      <c r="AE548" s="168" t="s">
        <v>1259</v>
      </c>
      <c r="AF548" s="169">
        <v>54.486113828763337</v>
      </c>
      <c r="AG548" s="169">
        <v>172.1206351219007</v>
      </c>
      <c r="AH548" s="169">
        <v>134.4685466126864</v>
      </c>
      <c r="AI548" s="168" t="s">
        <v>21</v>
      </c>
      <c r="AJ548"/>
      <c r="AK548"/>
    </row>
    <row r="549" spans="1:37" hidden="1" x14ac:dyDescent="0.25">
      <c r="A549" s="179" t="b">
        <f>IF(E549&lt;&gt;1,"",NOT(ISNA(VLOOKUP(P549,Mapping!$P:$P,1,FALSE))))</f>
        <v>0</v>
      </c>
      <c r="B549" s="180" t="str">
        <f t="shared" si="8"/>
        <v/>
      </c>
      <c r="E549" s="167">
        <v>1</v>
      </c>
      <c r="F549" s="170" t="s">
        <v>402</v>
      </c>
      <c r="G549" s="169">
        <v>23350.98045795822</v>
      </c>
      <c r="H549" s="168" t="s">
        <v>6</v>
      </c>
      <c r="I549" s="168" t="s">
        <v>402</v>
      </c>
      <c r="J549" s="169">
        <v>1959.1161507243089</v>
      </c>
      <c r="K549" s="169">
        <v>-350.10068598242992</v>
      </c>
      <c r="L549" s="168" t="s">
        <v>5</v>
      </c>
      <c r="M549" s="168" t="s">
        <v>21</v>
      </c>
      <c r="N549" s="168" t="s">
        <v>2829</v>
      </c>
      <c r="O549" s="168" t="s">
        <v>21</v>
      </c>
      <c r="P549" s="168" t="s">
        <v>2850</v>
      </c>
      <c r="Q549" s="168" t="s">
        <v>2834</v>
      </c>
      <c r="R549" s="168" t="s">
        <v>1259</v>
      </c>
      <c r="S549" s="168" t="s">
        <v>21</v>
      </c>
      <c r="T549" s="168" t="s">
        <v>1259</v>
      </c>
      <c r="U549" s="168" t="s">
        <v>1259</v>
      </c>
      <c r="V549" s="168" t="s">
        <v>2834</v>
      </c>
      <c r="W549" s="168" t="s">
        <v>1259</v>
      </c>
      <c r="X549" s="168" t="s">
        <v>21</v>
      </c>
      <c r="Y549" s="168" t="s">
        <v>1259</v>
      </c>
      <c r="Z549" s="168" t="s">
        <v>21</v>
      </c>
      <c r="AA549" s="168" t="s">
        <v>1259</v>
      </c>
      <c r="AB549" s="168" t="s">
        <v>1259</v>
      </c>
      <c r="AC549" s="168" t="s">
        <v>3030</v>
      </c>
      <c r="AD549" s="169">
        <v>2972.9540571872631</v>
      </c>
      <c r="AE549" s="168" t="s">
        <v>1259</v>
      </c>
      <c r="AF549" s="169">
        <v>813.00315635533843</v>
      </c>
      <c r="AG549" s="169">
        <v>2568.2620725671841</v>
      </c>
      <c r="AH549" s="169">
        <v>2006.444305611629</v>
      </c>
      <c r="AI549" s="168" t="s">
        <v>21</v>
      </c>
      <c r="AJ549"/>
      <c r="AK549"/>
    </row>
    <row r="550" spans="1:37" hidden="1" x14ac:dyDescent="0.25">
      <c r="A550" s="179" t="b">
        <f>IF(E550&lt;&gt;1,"",NOT(ISNA(VLOOKUP(P550,Mapping!$P:$P,1,FALSE))))</f>
        <v>0</v>
      </c>
      <c r="B550" s="180" t="str">
        <f t="shared" si="8"/>
        <v/>
      </c>
      <c r="E550" s="167">
        <v>1</v>
      </c>
      <c r="F550" s="170" t="s">
        <v>402</v>
      </c>
      <c r="G550" s="169">
        <v>2545.9487726068119</v>
      </c>
      <c r="H550" s="168" t="s">
        <v>6</v>
      </c>
      <c r="I550" s="168" t="s">
        <v>402</v>
      </c>
      <c r="J550" s="169">
        <v>213.6017101427897</v>
      </c>
      <c r="K550" s="169">
        <v>-38.171348452394177</v>
      </c>
      <c r="L550" s="168" t="s">
        <v>5</v>
      </c>
      <c r="M550" s="168" t="s">
        <v>21</v>
      </c>
      <c r="N550" s="168" t="s">
        <v>2829</v>
      </c>
      <c r="O550" s="168" t="s">
        <v>21</v>
      </c>
      <c r="P550" s="168" t="s">
        <v>2850</v>
      </c>
      <c r="Q550" s="168" t="s">
        <v>2834</v>
      </c>
      <c r="R550" s="168" t="s">
        <v>1259</v>
      </c>
      <c r="S550" s="168" t="s">
        <v>21</v>
      </c>
      <c r="T550" s="168" t="s">
        <v>1259</v>
      </c>
      <c r="U550" s="168" t="s">
        <v>1259</v>
      </c>
      <c r="V550" s="168" t="s">
        <v>2834</v>
      </c>
      <c r="W550" s="168" t="s">
        <v>1259</v>
      </c>
      <c r="X550" s="168" t="s">
        <v>21</v>
      </c>
      <c r="Y550" s="168" t="s">
        <v>1259</v>
      </c>
      <c r="Z550" s="168" t="s">
        <v>21</v>
      </c>
      <c r="AA550" s="168" t="s">
        <v>1259</v>
      </c>
      <c r="AB550" s="168" t="s">
        <v>1259</v>
      </c>
      <c r="AC550" s="168" t="s">
        <v>3019</v>
      </c>
      <c r="AD550" s="169">
        <v>324.14008253485503</v>
      </c>
      <c r="AE550" s="168" t="s">
        <v>1259</v>
      </c>
      <c r="AF550" s="169">
        <v>88.64143378368999</v>
      </c>
      <c r="AG550" s="169">
        <v>280.01666496006243</v>
      </c>
      <c r="AH550" s="169">
        <v>218.761881385366</v>
      </c>
      <c r="AI550" s="168" t="s">
        <v>21</v>
      </c>
      <c r="AJ550"/>
      <c r="AK550"/>
    </row>
    <row r="551" spans="1:37" hidden="1" x14ac:dyDescent="0.25">
      <c r="A551" s="179" t="b">
        <f>IF(E551&lt;&gt;1,"",NOT(ISNA(VLOOKUP(P551,Mapping!$P:$P,1,FALSE))))</f>
        <v>0</v>
      </c>
      <c r="B551" s="180" t="str">
        <f t="shared" si="8"/>
        <v/>
      </c>
      <c r="E551" s="167">
        <v>1</v>
      </c>
      <c r="F551" s="170" t="s">
        <v>402</v>
      </c>
      <c r="G551" s="169">
        <v>595.82242411610491</v>
      </c>
      <c r="H551" s="168" t="s">
        <v>6</v>
      </c>
      <c r="I551" s="168" t="s">
        <v>402</v>
      </c>
      <c r="J551" s="169">
        <v>49.98870758986692</v>
      </c>
      <c r="K551" s="169">
        <v>-8.9331512131719055</v>
      </c>
      <c r="L551" s="168" t="s">
        <v>5</v>
      </c>
      <c r="M551" s="168" t="s">
        <v>21</v>
      </c>
      <c r="N551" s="168" t="s">
        <v>2829</v>
      </c>
      <c r="O551" s="168" t="s">
        <v>21</v>
      </c>
      <c r="P551" s="168" t="s">
        <v>2850</v>
      </c>
      <c r="Q551" s="168" t="s">
        <v>2834</v>
      </c>
      <c r="R551" s="168" t="s">
        <v>1259</v>
      </c>
      <c r="S551" s="168" t="s">
        <v>21</v>
      </c>
      <c r="T551" s="168" t="s">
        <v>1259</v>
      </c>
      <c r="U551" s="168" t="s">
        <v>1259</v>
      </c>
      <c r="V551" s="168" t="s">
        <v>2834</v>
      </c>
      <c r="W551" s="168" t="s">
        <v>1259</v>
      </c>
      <c r="X551" s="168" t="s">
        <v>21</v>
      </c>
      <c r="Y551" s="168" t="s">
        <v>1259</v>
      </c>
      <c r="Z551" s="168" t="s">
        <v>21</v>
      </c>
      <c r="AA551" s="168" t="s">
        <v>1259</v>
      </c>
      <c r="AB551" s="168" t="s">
        <v>1259</v>
      </c>
      <c r="AC551" s="168" t="s">
        <v>3020</v>
      </c>
      <c r="AD551" s="169">
        <v>75.857743803448415</v>
      </c>
      <c r="AE551" s="168" t="s">
        <v>1259</v>
      </c>
      <c r="AF551" s="169">
        <v>20.744546992612189</v>
      </c>
      <c r="AG551" s="169">
        <v>65.531643803886482</v>
      </c>
      <c r="AH551" s="169">
        <v>51.196330371474573</v>
      </c>
      <c r="AI551" s="168" t="s">
        <v>21</v>
      </c>
      <c r="AJ551"/>
      <c r="AK551"/>
    </row>
    <row r="552" spans="1:37" hidden="1" x14ac:dyDescent="0.25">
      <c r="A552" s="179" t="b">
        <f>IF(E552&lt;&gt;1,"",NOT(ISNA(VLOOKUP(P552,Mapping!$P:$P,1,FALSE))))</f>
        <v>0</v>
      </c>
      <c r="B552" s="180" t="str">
        <f t="shared" si="8"/>
        <v/>
      </c>
      <c r="E552" s="167">
        <v>1</v>
      </c>
      <c r="F552" s="170" t="s">
        <v>402</v>
      </c>
      <c r="G552" s="169">
        <v>409.33639289312862</v>
      </c>
      <c r="H552" s="168" t="s">
        <v>6</v>
      </c>
      <c r="I552" s="168" t="s">
        <v>402</v>
      </c>
      <c r="J552" s="169">
        <v>34.34277801910676</v>
      </c>
      <c r="K552" s="169">
        <v>-6.1371706514626014</v>
      </c>
      <c r="L552" s="168" t="s">
        <v>5</v>
      </c>
      <c r="M552" s="168" t="s">
        <v>21</v>
      </c>
      <c r="N552" s="168" t="s">
        <v>2829</v>
      </c>
      <c r="O552" s="168" t="s">
        <v>21</v>
      </c>
      <c r="P552" s="168" t="s">
        <v>2850</v>
      </c>
      <c r="Q552" s="168" t="s">
        <v>2834</v>
      </c>
      <c r="R552" s="168" t="s">
        <v>1259</v>
      </c>
      <c r="S552" s="168" t="s">
        <v>21</v>
      </c>
      <c r="T552" s="168" t="s">
        <v>1259</v>
      </c>
      <c r="U552" s="168" t="s">
        <v>1259</v>
      </c>
      <c r="V552" s="168" t="s">
        <v>2834</v>
      </c>
      <c r="W552" s="168" t="s">
        <v>1259</v>
      </c>
      <c r="X552" s="168" t="s">
        <v>21</v>
      </c>
      <c r="Y552" s="168" t="s">
        <v>1259</v>
      </c>
      <c r="Z552" s="168" t="s">
        <v>21</v>
      </c>
      <c r="AA552" s="168" t="s">
        <v>1259</v>
      </c>
      <c r="AB552" s="168" t="s">
        <v>1259</v>
      </c>
      <c r="AC552" s="168" t="s">
        <v>3123</v>
      </c>
      <c r="AD552" s="169">
        <v>52.115083227320369</v>
      </c>
      <c r="AE552" s="168" t="s">
        <v>1259</v>
      </c>
      <c r="AF552" s="169">
        <v>14.25172617622593</v>
      </c>
      <c r="AG552" s="169">
        <v>45.020941826474598</v>
      </c>
      <c r="AH552" s="169">
        <v>35.172427816413688</v>
      </c>
      <c r="AI552" s="168" t="s">
        <v>21</v>
      </c>
      <c r="AJ552"/>
      <c r="AK552"/>
    </row>
    <row r="553" spans="1:37" hidden="1" x14ac:dyDescent="0.25">
      <c r="A553" s="179" t="b">
        <f>IF(E553&lt;&gt;1,"",NOT(ISNA(VLOOKUP(P553,Mapping!$P:$P,1,FALSE))))</f>
        <v>0</v>
      </c>
      <c r="B553" s="180" t="str">
        <f t="shared" si="8"/>
        <v/>
      </c>
      <c r="E553" s="167">
        <v>1</v>
      </c>
      <c r="F553" s="170" t="s">
        <v>402</v>
      </c>
      <c r="G553" s="169">
        <v>11825.299980841761</v>
      </c>
      <c r="H553" s="168" t="s">
        <v>6</v>
      </c>
      <c r="I553" s="168" t="s">
        <v>402</v>
      </c>
      <c r="J553" s="169">
        <v>992.12691395711329</v>
      </c>
      <c r="K553" s="169">
        <v>-177.29643698236029</v>
      </c>
      <c r="L553" s="168" t="s">
        <v>5</v>
      </c>
      <c r="M553" s="168" t="s">
        <v>21</v>
      </c>
      <c r="N553" s="168" t="s">
        <v>2829</v>
      </c>
      <c r="O553" s="168" t="s">
        <v>21</v>
      </c>
      <c r="P553" s="168" t="s">
        <v>2850</v>
      </c>
      <c r="Q553" s="168" t="s">
        <v>2834</v>
      </c>
      <c r="R553" s="168" t="s">
        <v>1259</v>
      </c>
      <c r="S553" s="168" t="s">
        <v>21</v>
      </c>
      <c r="T553" s="168" t="s">
        <v>1259</v>
      </c>
      <c r="U553" s="168" t="s">
        <v>1259</v>
      </c>
      <c r="V553" s="168" t="s">
        <v>2834</v>
      </c>
      <c r="W553" s="168" t="s">
        <v>1259</v>
      </c>
      <c r="X553" s="168" t="s">
        <v>21</v>
      </c>
      <c r="Y553" s="168" t="s">
        <v>1259</v>
      </c>
      <c r="Z553" s="168" t="s">
        <v>21</v>
      </c>
      <c r="AA553" s="168" t="s">
        <v>1259</v>
      </c>
      <c r="AB553" s="168" t="s">
        <v>1259</v>
      </c>
      <c r="AC553" s="168" t="s">
        <v>3024</v>
      </c>
      <c r="AD553" s="169">
        <v>1505.55021099846</v>
      </c>
      <c r="AE553" s="168" t="s">
        <v>1259</v>
      </c>
      <c r="AF553" s="169">
        <v>411.71745343123439</v>
      </c>
      <c r="AG553" s="169">
        <v>1300.6078906282</v>
      </c>
      <c r="AH553" s="169">
        <v>1016.094628293133</v>
      </c>
      <c r="AI553" s="168" t="s">
        <v>21</v>
      </c>
      <c r="AJ553"/>
      <c r="AK553"/>
    </row>
    <row r="554" spans="1:37" hidden="1" x14ac:dyDescent="0.25">
      <c r="A554" s="179" t="b">
        <f>IF(E554&lt;&gt;1,"",NOT(ISNA(VLOOKUP(P554,Mapping!$P:$P,1,FALSE))))</f>
        <v>0</v>
      </c>
      <c r="B554" s="180" t="str">
        <f t="shared" si="8"/>
        <v/>
      </c>
      <c r="E554" s="167">
        <v>1</v>
      </c>
      <c r="F554" s="170" t="s">
        <v>402</v>
      </c>
      <c r="G554" s="169">
        <v>16313.73978092218</v>
      </c>
      <c r="H554" s="168" t="s">
        <v>6</v>
      </c>
      <c r="I554" s="168" t="s">
        <v>402</v>
      </c>
      <c r="J554" s="169">
        <v>1368.701033391764</v>
      </c>
      <c r="K554" s="169">
        <v>-244.59150649039239</v>
      </c>
      <c r="L554" s="168" t="s">
        <v>5</v>
      </c>
      <c r="M554" s="168" t="s">
        <v>21</v>
      </c>
      <c r="N554" s="168" t="s">
        <v>2829</v>
      </c>
      <c r="O554" s="168" t="s">
        <v>21</v>
      </c>
      <c r="P554" s="168" t="s">
        <v>2850</v>
      </c>
      <c r="Q554" s="168" t="s">
        <v>2834</v>
      </c>
      <c r="R554" s="168" t="s">
        <v>1259</v>
      </c>
      <c r="S554" s="168" t="s">
        <v>21</v>
      </c>
      <c r="T554" s="168" t="s">
        <v>1259</v>
      </c>
      <c r="U554" s="168" t="s">
        <v>1259</v>
      </c>
      <c r="V554" s="168" t="s">
        <v>2834</v>
      </c>
      <c r="W554" s="168" t="s">
        <v>1259</v>
      </c>
      <c r="X554" s="168" t="s">
        <v>21</v>
      </c>
      <c r="Y554" s="168" t="s">
        <v>1259</v>
      </c>
      <c r="Z554" s="168" t="s">
        <v>21</v>
      </c>
      <c r="AA554" s="168" t="s">
        <v>1259</v>
      </c>
      <c r="AB554" s="168" t="s">
        <v>1259</v>
      </c>
      <c r="AC554" s="168" t="s">
        <v>3136</v>
      </c>
      <c r="AD554" s="169">
        <v>2077.0005335283649</v>
      </c>
      <c r="AE554" s="168" t="s">
        <v>1259</v>
      </c>
      <c r="AF554" s="169">
        <v>567.98993762719147</v>
      </c>
      <c r="AG554" s="169">
        <v>1794.2698044952431</v>
      </c>
      <c r="AH554" s="169">
        <v>1401.765992035924</v>
      </c>
      <c r="AI554" s="168" t="s">
        <v>21</v>
      </c>
      <c r="AJ554"/>
      <c r="AK554"/>
    </row>
    <row r="555" spans="1:37" hidden="1" x14ac:dyDescent="0.25">
      <c r="A555" s="179" t="b">
        <f>IF(E555&lt;&gt;1,"",NOT(ISNA(VLOOKUP(P555,Mapping!$P:$P,1,FALSE))))</f>
        <v>0</v>
      </c>
      <c r="B555" s="180" t="str">
        <f t="shared" si="8"/>
        <v/>
      </c>
      <c r="E555" s="167">
        <v>1</v>
      </c>
      <c r="F555" s="170" t="s">
        <v>402</v>
      </c>
      <c r="G555" s="169">
        <v>1872.049991942358</v>
      </c>
      <c r="H555" s="168" t="s">
        <v>6</v>
      </c>
      <c r="I555" s="168" t="s">
        <v>402</v>
      </c>
      <c r="J555" s="169">
        <v>157.0625002569283</v>
      </c>
      <c r="K555" s="169">
        <v>-28.067600311363162</v>
      </c>
      <c r="L555" s="168" t="s">
        <v>5</v>
      </c>
      <c r="M555" s="168" t="s">
        <v>21</v>
      </c>
      <c r="N555" s="168" t="s">
        <v>2829</v>
      </c>
      <c r="O555" s="168" t="s">
        <v>21</v>
      </c>
      <c r="P555" s="168" t="s">
        <v>2850</v>
      </c>
      <c r="Q555" s="168" t="s">
        <v>2834</v>
      </c>
      <c r="R555" s="168" t="s">
        <v>1259</v>
      </c>
      <c r="S555" s="168" t="s">
        <v>21</v>
      </c>
      <c r="T555" s="168" t="s">
        <v>1259</v>
      </c>
      <c r="U555" s="168" t="s">
        <v>1259</v>
      </c>
      <c r="V555" s="168" t="s">
        <v>2834</v>
      </c>
      <c r="W555" s="168" t="s">
        <v>1259</v>
      </c>
      <c r="X555" s="168" t="s">
        <v>21</v>
      </c>
      <c r="Y555" s="168" t="s">
        <v>1259</v>
      </c>
      <c r="Z555" s="168" t="s">
        <v>21</v>
      </c>
      <c r="AA555" s="168" t="s">
        <v>1259</v>
      </c>
      <c r="AB555" s="168" t="s">
        <v>1259</v>
      </c>
      <c r="AC555" s="168" t="s">
        <v>3122</v>
      </c>
      <c r="AD555" s="169">
        <v>238.34196721729671</v>
      </c>
      <c r="AE555" s="168" t="s">
        <v>1259</v>
      </c>
      <c r="AF555" s="169">
        <v>65.178528800722233</v>
      </c>
      <c r="AG555" s="169">
        <v>205.89777807880799</v>
      </c>
      <c r="AH555" s="169">
        <v>160.85680226214711</v>
      </c>
      <c r="AI555" s="168" t="s">
        <v>21</v>
      </c>
      <c r="AJ555"/>
      <c r="AK555"/>
    </row>
    <row r="556" spans="1:37" hidden="1" x14ac:dyDescent="0.25">
      <c r="A556" s="179" t="b">
        <f>IF(E556&lt;&gt;1,"",NOT(ISNA(VLOOKUP(P556,Mapping!$P:$P,1,FALSE))))</f>
        <v>0</v>
      </c>
      <c r="B556" s="180" t="str">
        <f t="shared" si="8"/>
        <v/>
      </c>
      <c r="E556" s="167">
        <v>1</v>
      </c>
      <c r="F556" s="170" t="s">
        <v>402</v>
      </c>
      <c r="G556" s="169">
        <v>1233.8916438987819</v>
      </c>
      <c r="H556" s="168" t="s">
        <v>6</v>
      </c>
      <c r="I556" s="168" t="s">
        <v>402</v>
      </c>
      <c r="J556" s="169">
        <v>103.521865052224</v>
      </c>
      <c r="K556" s="169">
        <v>-18.499707613336088</v>
      </c>
      <c r="L556" s="168" t="s">
        <v>5</v>
      </c>
      <c r="M556" s="168" t="s">
        <v>21</v>
      </c>
      <c r="N556" s="168" t="s">
        <v>2829</v>
      </c>
      <c r="O556" s="168" t="s">
        <v>21</v>
      </c>
      <c r="P556" s="168" t="s">
        <v>2850</v>
      </c>
      <c r="Q556" s="168" t="s">
        <v>2834</v>
      </c>
      <c r="R556" s="168" t="s">
        <v>1259</v>
      </c>
      <c r="S556" s="168" t="s">
        <v>21</v>
      </c>
      <c r="T556" s="168" t="s">
        <v>1259</v>
      </c>
      <c r="U556" s="168" t="s">
        <v>1259</v>
      </c>
      <c r="V556" s="168" t="s">
        <v>2834</v>
      </c>
      <c r="W556" s="168" t="s">
        <v>1259</v>
      </c>
      <c r="X556" s="168" t="s">
        <v>21</v>
      </c>
      <c r="Y556" s="168" t="s">
        <v>1259</v>
      </c>
      <c r="Z556" s="168" t="s">
        <v>21</v>
      </c>
      <c r="AA556" s="168" t="s">
        <v>1259</v>
      </c>
      <c r="AB556" s="168" t="s">
        <v>1259</v>
      </c>
      <c r="AC556" s="168" t="s">
        <v>3086</v>
      </c>
      <c r="AD556" s="169">
        <v>157.09418178233869</v>
      </c>
      <c r="AE556" s="168" t="s">
        <v>1259</v>
      </c>
      <c r="AF556" s="169">
        <v>42.95998632247165</v>
      </c>
      <c r="AG556" s="169">
        <v>135.70980954689679</v>
      </c>
      <c r="AH556" s="169">
        <v>106.02273712231769</v>
      </c>
      <c r="AI556" s="168" t="s">
        <v>21</v>
      </c>
      <c r="AJ556"/>
      <c r="AK556"/>
    </row>
    <row r="557" spans="1:37" hidden="1" x14ac:dyDescent="0.25">
      <c r="A557" s="179" t="b">
        <f>IF(E557&lt;&gt;1,"",NOT(ISNA(VLOOKUP(P557,Mapping!$P:$P,1,FALSE))))</f>
        <v>0</v>
      </c>
      <c r="B557" s="180" t="str">
        <f t="shared" si="8"/>
        <v/>
      </c>
      <c r="E557" s="167">
        <v>1</v>
      </c>
      <c r="F557" s="170" t="s">
        <v>402</v>
      </c>
      <c r="G557" s="169">
        <v>7601.3037308514586</v>
      </c>
      <c r="H557" s="168" t="s">
        <v>6</v>
      </c>
      <c r="I557" s="168" t="s">
        <v>402</v>
      </c>
      <c r="J557" s="169">
        <v>637.73925606608861</v>
      </c>
      <c r="K557" s="169">
        <v>-113.9661632334131</v>
      </c>
      <c r="L557" s="168" t="s">
        <v>5</v>
      </c>
      <c r="M557" s="168" t="s">
        <v>21</v>
      </c>
      <c r="N557" s="168" t="s">
        <v>2829</v>
      </c>
      <c r="O557" s="168" t="s">
        <v>21</v>
      </c>
      <c r="P557" s="168" t="s">
        <v>2850</v>
      </c>
      <c r="Q557" s="168" t="s">
        <v>2834</v>
      </c>
      <c r="R557" s="168" t="s">
        <v>1259</v>
      </c>
      <c r="S557" s="168" t="s">
        <v>21</v>
      </c>
      <c r="T557" s="168" t="s">
        <v>1259</v>
      </c>
      <c r="U557" s="168" t="s">
        <v>1259</v>
      </c>
      <c r="V557" s="168" t="s">
        <v>2834</v>
      </c>
      <c r="W557" s="168" t="s">
        <v>1259</v>
      </c>
      <c r="X557" s="168" t="s">
        <v>21</v>
      </c>
      <c r="Y557" s="168" t="s">
        <v>1259</v>
      </c>
      <c r="Z557" s="168" t="s">
        <v>21</v>
      </c>
      <c r="AA557" s="168" t="s">
        <v>1259</v>
      </c>
      <c r="AB557" s="168" t="s">
        <v>1259</v>
      </c>
      <c r="AC557" s="168" t="s">
        <v>3036</v>
      </c>
      <c r="AD557" s="169">
        <v>967.76779061736624</v>
      </c>
      <c r="AE557" s="168" t="s">
        <v>1259</v>
      </c>
      <c r="AF557" s="169">
        <v>264.65201051083568</v>
      </c>
      <c r="AG557" s="169">
        <v>836.0308514307344</v>
      </c>
      <c r="AH557" s="169">
        <v>653.14570467183512</v>
      </c>
      <c r="AI557" s="168" t="s">
        <v>21</v>
      </c>
      <c r="AJ557"/>
      <c r="AK557"/>
    </row>
    <row r="558" spans="1:37" hidden="1" x14ac:dyDescent="0.25">
      <c r="A558" s="179" t="b">
        <f>IF(E558&lt;&gt;1,"",NOT(ISNA(VLOOKUP(P558,Mapping!$P:$P,1,FALSE))))</f>
        <v>0</v>
      </c>
      <c r="B558" s="180" t="str">
        <f t="shared" si="8"/>
        <v/>
      </c>
      <c r="E558" s="167">
        <v>1</v>
      </c>
      <c r="F558" s="170" t="s">
        <v>402</v>
      </c>
      <c r="G558" s="169">
        <v>1237.8132873783791</v>
      </c>
      <c r="H558" s="168" t="s">
        <v>6</v>
      </c>
      <c r="I558" s="168" t="s">
        <v>402</v>
      </c>
      <c r="J558" s="169">
        <v>103.85088571549331</v>
      </c>
      <c r="K558" s="169">
        <v>-18.558504719301609</v>
      </c>
      <c r="L558" s="168" t="s">
        <v>5</v>
      </c>
      <c r="M558" s="168" t="s">
        <v>21</v>
      </c>
      <c r="N558" s="168" t="s">
        <v>2829</v>
      </c>
      <c r="O558" s="168" t="s">
        <v>21</v>
      </c>
      <c r="P558" s="168" t="s">
        <v>2850</v>
      </c>
      <c r="Q558" s="168" t="s">
        <v>2834</v>
      </c>
      <c r="R558" s="168" t="s">
        <v>1259</v>
      </c>
      <c r="S558" s="168" t="s">
        <v>21</v>
      </c>
      <c r="T558" s="168" t="s">
        <v>1259</v>
      </c>
      <c r="U558" s="168" t="s">
        <v>1259</v>
      </c>
      <c r="V558" s="168" t="s">
        <v>2834</v>
      </c>
      <c r="W558" s="168" t="s">
        <v>1259</v>
      </c>
      <c r="X558" s="168" t="s">
        <v>21</v>
      </c>
      <c r="Y558" s="168" t="s">
        <v>1259</v>
      </c>
      <c r="Z558" s="168" t="s">
        <v>21</v>
      </c>
      <c r="AA558" s="168" t="s">
        <v>1259</v>
      </c>
      <c r="AB558" s="168" t="s">
        <v>1259</v>
      </c>
      <c r="AC558" s="168" t="s">
        <v>3074</v>
      </c>
      <c r="AD558" s="169">
        <v>157.5934698492577</v>
      </c>
      <c r="AE558" s="168" t="s">
        <v>1259</v>
      </c>
      <c r="AF558" s="169">
        <v>43.096524851667709</v>
      </c>
      <c r="AG558" s="169">
        <v>136.14113225854541</v>
      </c>
      <c r="AH558" s="169">
        <v>106.3597062377023</v>
      </c>
      <c r="AI558" s="168" t="s">
        <v>21</v>
      </c>
      <c r="AJ558"/>
      <c r="AK558"/>
    </row>
    <row r="559" spans="1:37" hidden="1" x14ac:dyDescent="0.25">
      <c r="A559" s="179" t="b">
        <f>IF(E559&lt;&gt;1,"",NOT(ISNA(VLOOKUP(P559,Mapping!$P:$P,1,FALSE))))</f>
        <v>0</v>
      </c>
      <c r="B559" s="180" t="str">
        <f t="shared" si="8"/>
        <v/>
      </c>
      <c r="E559" s="167">
        <v>1</v>
      </c>
      <c r="F559" s="170" t="s">
        <v>402</v>
      </c>
      <c r="G559" s="169">
        <v>6776.5850780341561</v>
      </c>
      <c r="H559" s="168" t="s">
        <v>6</v>
      </c>
      <c r="I559" s="168" t="s">
        <v>402</v>
      </c>
      <c r="J559" s="169">
        <v>568.54645983866806</v>
      </c>
      <c r="K559" s="169">
        <v>-101.6011763921242</v>
      </c>
      <c r="L559" s="168" t="s">
        <v>5</v>
      </c>
      <c r="M559" s="168" t="s">
        <v>21</v>
      </c>
      <c r="N559" s="168" t="s">
        <v>2829</v>
      </c>
      <c r="O559" s="168" t="s">
        <v>21</v>
      </c>
      <c r="P559" s="168" t="s">
        <v>2850</v>
      </c>
      <c r="Q559" s="168" t="s">
        <v>2834</v>
      </c>
      <c r="R559" s="168" t="s">
        <v>1259</v>
      </c>
      <c r="S559" s="168" t="s">
        <v>21</v>
      </c>
      <c r="T559" s="168" t="s">
        <v>1259</v>
      </c>
      <c r="U559" s="168" t="s">
        <v>1259</v>
      </c>
      <c r="V559" s="168" t="s">
        <v>2834</v>
      </c>
      <c r="W559" s="168" t="s">
        <v>1259</v>
      </c>
      <c r="X559" s="168" t="s">
        <v>21</v>
      </c>
      <c r="Y559" s="168" t="s">
        <v>1259</v>
      </c>
      <c r="Z559" s="168" t="s">
        <v>21</v>
      </c>
      <c r="AA559" s="168" t="s">
        <v>1259</v>
      </c>
      <c r="AB559" s="168" t="s">
        <v>1259</v>
      </c>
      <c r="AC559" s="168" t="s">
        <v>3029</v>
      </c>
      <c r="AD559" s="169">
        <v>862.76788839289156</v>
      </c>
      <c r="AE559" s="168" t="s">
        <v>1259</v>
      </c>
      <c r="AF559" s="169">
        <v>235.9380612592058</v>
      </c>
      <c r="AG559" s="169">
        <v>745.32401193066016</v>
      </c>
      <c r="AH559" s="169">
        <v>582.2813549861221</v>
      </c>
      <c r="AI559" s="168" t="s">
        <v>21</v>
      </c>
      <c r="AJ559"/>
      <c r="AK559"/>
    </row>
    <row r="560" spans="1:37" hidden="1" x14ac:dyDescent="0.25">
      <c r="A560" s="179" t="b">
        <f>IF(E560&lt;&gt;1,"",NOT(ISNA(VLOOKUP(P560,Mapping!$P:$P,1,FALSE))))</f>
        <v>0</v>
      </c>
      <c r="B560" s="180" t="str">
        <f t="shared" si="8"/>
        <v/>
      </c>
      <c r="E560" s="167">
        <v>1</v>
      </c>
      <c r="F560" s="170" t="s">
        <v>402</v>
      </c>
      <c r="G560" s="169">
        <v>3765.8621342544529</v>
      </c>
      <c r="H560" s="168" t="s">
        <v>6</v>
      </c>
      <c r="I560" s="168" t="s">
        <v>402</v>
      </c>
      <c r="J560" s="169">
        <v>315.95081593692112</v>
      </c>
      <c r="K560" s="169">
        <v>-56.461480017572832</v>
      </c>
      <c r="L560" s="168" t="s">
        <v>5</v>
      </c>
      <c r="M560" s="168" t="s">
        <v>21</v>
      </c>
      <c r="N560" s="168" t="s">
        <v>2829</v>
      </c>
      <c r="O560" s="168" t="s">
        <v>21</v>
      </c>
      <c r="P560" s="168" t="s">
        <v>2850</v>
      </c>
      <c r="Q560" s="168" t="s">
        <v>2834</v>
      </c>
      <c r="R560" s="168" t="s">
        <v>1259</v>
      </c>
      <c r="S560" s="168" t="s">
        <v>21</v>
      </c>
      <c r="T560" s="168" t="s">
        <v>1259</v>
      </c>
      <c r="U560" s="168" t="s">
        <v>1259</v>
      </c>
      <c r="V560" s="168" t="s">
        <v>2834</v>
      </c>
      <c r="W560" s="168" t="s">
        <v>1259</v>
      </c>
      <c r="X560" s="168" t="s">
        <v>21</v>
      </c>
      <c r="Y560" s="168" t="s">
        <v>1259</v>
      </c>
      <c r="Z560" s="168" t="s">
        <v>21</v>
      </c>
      <c r="AA560" s="168" t="s">
        <v>1259</v>
      </c>
      <c r="AB560" s="168" t="s">
        <v>1259</v>
      </c>
      <c r="AC560" s="168" t="s">
        <v>7730</v>
      </c>
      <c r="AD560" s="169">
        <v>479.4546049574551</v>
      </c>
      <c r="AE560" s="168" t="s">
        <v>1259</v>
      </c>
      <c r="AF560" s="169">
        <v>131.114743000202</v>
      </c>
      <c r="AG560" s="169">
        <v>414.18907044763552</v>
      </c>
      <c r="AH560" s="169">
        <v>323.58352783504461</v>
      </c>
      <c r="AI560" s="168" t="s">
        <v>21</v>
      </c>
      <c r="AJ560"/>
      <c r="AK560"/>
    </row>
    <row r="561" spans="1:37" hidden="1" x14ac:dyDescent="0.25">
      <c r="A561" s="179" t="b">
        <f>IF(E561&lt;&gt;1,"",NOT(ISNA(VLOOKUP(P561,Mapping!$P:$P,1,FALSE))))</f>
        <v>0</v>
      </c>
      <c r="B561" s="180" t="str">
        <f t="shared" si="8"/>
        <v/>
      </c>
      <c r="E561" s="167">
        <v>1</v>
      </c>
      <c r="F561" s="170" t="s">
        <v>402</v>
      </c>
      <c r="G561" s="169">
        <v>2040.977755768047</v>
      </c>
      <c r="H561" s="168" t="s">
        <v>6</v>
      </c>
      <c r="I561" s="168" t="s">
        <v>402</v>
      </c>
      <c r="J561" s="169">
        <v>171.2353145853242</v>
      </c>
      <c r="K561" s="169">
        <v>-30.600330194090461</v>
      </c>
      <c r="L561" s="168" t="s">
        <v>5</v>
      </c>
      <c r="M561" s="168" t="s">
        <v>21</v>
      </c>
      <c r="N561" s="168" t="s">
        <v>2829</v>
      </c>
      <c r="O561" s="168" t="s">
        <v>21</v>
      </c>
      <c r="P561" s="168" t="s">
        <v>2850</v>
      </c>
      <c r="Q561" s="168" t="s">
        <v>2834</v>
      </c>
      <c r="R561" s="168" t="s">
        <v>1259</v>
      </c>
      <c r="S561" s="168" t="s">
        <v>21</v>
      </c>
      <c r="T561" s="168" t="s">
        <v>1259</v>
      </c>
      <c r="U561" s="168" t="s">
        <v>1259</v>
      </c>
      <c r="V561" s="168" t="s">
        <v>2834</v>
      </c>
      <c r="W561" s="168" t="s">
        <v>1259</v>
      </c>
      <c r="X561" s="168" t="s">
        <v>21</v>
      </c>
      <c r="Y561" s="168" t="s">
        <v>1259</v>
      </c>
      <c r="Z561" s="168" t="s">
        <v>21</v>
      </c>
      <c r="AA561" s="168" t="s">
        <v>1259</v>
      </c>
      <c r="AB561" s="168" t="s">
        <v>1259</v>
      </c>
      <c r="AC561" s="168" t="s">
        <v>3089</v>
      </c>
      <c r="AD561" s="169">
        <v>259.84917894835581</v>
      </c>
      <c r="AE561" s="168" t="s">
        <v>1259</v>
      </c>
      <c r="AF561" s="169">
        <v>71.060029384117342</v>
      </c>
      <c r="AG561" s="169">
        <v>224.4773306427021</v>
      </c>
      <c r="AH561" s="169">
        <v>175.37200218696421</v>
      </c>
      <c r="AI561" s="168" t="s">
        <v>21</v>
      </c>
      <c r="AJ561"/>
      <c r="AK561"/>
    </row>
    <row r="562" spans="1:37" hidden="1" x14ac:dyDescent="0.25">
      <c r="A562" s="179" t="b">
        <f>IF(E562&lt;&gt;1,"",NOT(ISNA(VLOOKUP(P562,Mapping!$P:$P,1,FALSE))))</f>
        <v>0</v>
      </c>
      <c r="B562" s="180" t="str">
        <f t="shared" si="8"/>
        <v/>
      </c>
      <c r="E562" s="167">
        <v>1</v>
      </c>
      <c r="F562" s="170" t="s">
        <v>402</v>
      </c>
      <c r="G562" s="169">
        <v>2550.850826956309</v>
      </c>
      <c r="H562" s="168" t="s">
        <v>6</v>
      </c>
      <c r="I562" s="168" t="s">
        <v>402</v>
      </c>
      <c r="J562" s="169">
        <v>214.01298597187599</v>
      </c>
      <c r="K562" s="169">
        <v>-38.244844834851129</v>
      </c>
      <c r="L562" s="168" t="s">
        <v>5</v>
      </c>
      <c r="M562" s="168" t="s">
        <v>21</v>
      </c>
      <c r="N562" s="168" t="s">
        <v>2829</v>
      </c>
      <c r="O562" s="168" t="s">
        <v>21</v>
      </c>
      <c r="P562" s="168" t="s">
        <v>2850</v>
      </c>
      <c r="Q562" s="168" t="s">
        <v>2834</v>
      </c>
      <c r="R562" s="168" t="s">
        <v>1259</v>
      </c>
      <c r="S562" s="168" t="s">
        <v>21</v>
      </c>
      <c r="T562" s="168" t="s">
        <v>1259</v>
      </c>
      <c r="U562" s="168" t="s">
        <v>1259</v>
      </c>
      <c r="V562" s="168" t="s">
        <v>2834</v>
      </c>
      <c r="W562" s="168" t="s">
        <v>1259</v>
      </c>
      <c r="X562" s="168" t="s">
        <v>21</v>
      </c>
      <c r="Y562" s="168" t="s">
        <v>1259</v>
      </c>
      <c r="Z562" s="168" t="s">
        <v>21</v>
      </c>
      <c r="AA562" s="168" t="s">
        <v>1259</v>
      </c>
      <c r="AB562" s="168" t="s">
        <v>1259</v>
      </c>
      <c r="AC562" s="168" t="s">
        <v>3033</v>
      </c>
      <c r="AD562" s="169">
        <v>324.76419261850282</v>
      </c>
      <c r="AE562" s="168" t="s">
        <v>1259</v>
      </c>
      <c r="AF562" s="169">
        <v>88.812106945184951</v>
      </c>
      <c r="AG562" s="169">
        <v>280.55581834962322</v>
      </c>
      <c r="AH562" s="169">
        <v>219.18309277959631</v>
      </c>
      <c r="AI562" s="168" t="s">
        <v>21</v>
      </c>
      <c r="AJ562"/>
      <c r="AK562"/>
    </row>
    <row r="563" spans="1:37" hidden="1" x14ac:dyDescent="0.25">
      <c r="A563" s="179" t="b">
        <f>IF(E563&lt;&gt;1,"",NOT(ISNA(VLOOKUP(P563,Mapping!$P:$P,1,FALSE))))</f>
        <v>0</v>
      </c>
      <c r="B563" s="180" t="str">
        <f t="shared" si="8"/>
        <v/>
      </c>
      <c r="E563" s="167">
        <v>1</v>
      </c>
      <c r="F563" s="170" t="s">
        <v>402</v>
      </c>
      <c r="G563" s="169">
        <v>461.75866501244383</v>
      </c>
      <c r="H563" s="168" t="s">
        <v>6</v>
      </c>
      <c r="I563" s="168" t="s">
        <v>402</v>
      </c>
      <c r="J563" s="169">
        <v>38.740936809549027</v>
      </c>
      <c r="K563" s="169">
        <v>-6.9231365111306049</v>
      </c>
      <c r="L563" s="168" t="s">
        <v>5</v>
      </c>
      <c r="M563" s="168" t="s">
        <v>21</v>
      </c>
      <c r="N563" s="168" t="s">
        <v>2829</v>
      </c>
      <c r="O563" s="168" t="s">
        <v>21</v>
      </c>
      <c r="P563" s="168" t="s">
        <v>2850</v>
      </c>
      <c r="Q563" s="168" t="s">
        <v>2834</v>
      </c>
      <c r="R563" s="168" t="s">
        <v>1259</v>
      </c>
      <c r="S563" s="168" t="s">
        <v>21</v>
      </c>
      <c r="T563" s="168" t="s">
        <v>1259</v>
      </c>
      <c r="U563" s="168" t="s">
        <v>1259</v>
      </c>
      <c r="V563" s="168" t="s">
        <v>2834</v>
      </c>
      <c r="W563" s="168" t="s">
        <v>1259</v>
      </c>
      <c r="X563" s="168" t="s">
        <v>21</v>
      </c>
      <c r="Y563" s="168" t="s">
        <v>1259</v>
      </c>
      <c r="Z563" s="168" t="s">
        <v>21</v>
      </c>
      <c r="AA563" s="168" t="s">
        <v>1259</v>
      </c>
      <c r="AB563" s="168" t="s">
        <v>1259</v>
      </c>
      <c r="AC563" s="168" t="s">
        <v>3041</v>
      </c>
      <c r="AD563" s="169">
        <v>58.789278637002838</v>
      </c>
      <c r="AE563" s="168" t="s">
        <v>1259</v>
      </c>
      <c r="AF563" s="169">
        <v>16.076894621424859</v>
      </c>
      <c r="AG563" s="169">
        <v>50.786615498474532</v>
      </c>
      <c r="AH563" s="169">
        <v>39.676836938351762</v>
      </c>
      <c r="AI563" s="168" t="s">
        <v>21</v>
      </c>
      <c r="AJ563"/>
      <c r="AK563"/>
    </row>
    <row r="564" spans="1:37" hidden="1" x14ac:dyDescent="0.25">
      <c r="A564" s="179" t="b">
        <f>IF(E564&lt;&gt;1,"",NOT(ISNA(VLOOKUP(P564,Mapping!$P:$P,1,FALSE))))</f>
        <v>0</v>
      </c>
      <c r="B564" s="180" t="str">
        <f t="shared" si="8"/>
        <v/>
      </c>
      <c r="E564" s="167">
        <v>1</v>
      </c>
      <c r="F564" s="170" t="s">
        <v>402</v>
      </c>
      <c r="G564" s="169">
        <v>3730.7604541700262</v>
      </c>
      <c r="H564" s="168" t="s">
        <v>6</v>
      </c>
      <c r="I564" s="168" t="s">
        <v>402</v>
      </c>
      <c r="J564" s="169">
        <v>313.00583174258509</v>
      </c>
      <c r="K564" s="169">
        <v>-55.935201375919313</v>
      </c>
      <c r="L564" s="168" t="s">
        <v>5</v>
      </c>
      <c r="M564" s="168" t="s">
        <v>21</v>
      </c>
      <c r="N564" s="168" t="s">
        <v>2829</v>
      </c>
      <c r="O564" s="168" t="s">
        <v>21</v>
      </c>
      <c r="P564" s="168" t="s">
        <v>2850</v>
      </c>
      <c r="Q564" s="168" t="s">
        <v>2834</v>
      </c>
      <c r="R564" s="168" t="s">
        <v>1259</v>
      </c>
      <c r="S564" s="168" t="s">
        <v>21</v>
      </c>
      <c r="T564" s="168" t="s">
        <v>1259</v>
      </c>
      <c r="U564" s="168" t="s">
        <v>1259</v>
      </c>
      <c r="V564" s="168" t="s">
        <v>2834</v>
      </c>
      <c r="W564" s="168" t="s">
        <v>1259</v>
      </c>
      <c r="X564" s="168" t="s">
        <v>21</v>
      </c>
      <c r="Y564" s="168" t="s">
        <v>1259</v>
      </c>
      <c r="Z564" s="168" t="s">
        <v>21</v>
      </c>
      <c r="AA564" s="168" t="s">
        <v>1259</v>
      </c>
      <c r="AB564" s="168" t="s">
        <v>1259</v>
      </c>
      <c r="AC564" s="168" t="s">
        <v>3137</v>
      </c>
      <c r="AD564" s="169">
        <v>474.98559850999948</v>
      </c>
      <c r="AE564" s="168" t="s">
        <v>1259</v>
      </c>
      <c r="AF564" s="169">
        <v>129.89261972561829</v>
      </c>
      <c r="AG564" s="169">
        <v>410.32840541875021</v>
      </c>
      <c r="AH564" s="169">
        <v>320.56739897272109</v>
      </c>
      <c r="AI564" s="168" t="s">
        <v>21</v>
      </c>
      <c r="AJ564"/>
      <c r="AK564"/>
    </row>
    <row r="565" spans="1:37" hidden="1" x14ac:dyDescent="0.25">
      <c r="A565" s="179" t="b">
        <f>IF(E565&lt;&gt;1,"",NOT(ISNA(VLOOKUP(P565,Mapping!$P:$P,1,FALSE))))</f>
        <v>0</v>
      </c>
      <c r="B565" s="180" t="str">
        <f t="shared" si="8"/>
        <v/>
      </c>
      <c r="E565" s="167">
        <v>1</v>
      </c>
      <c r="F565" s="170" t="s">
        <v>402</v>
      </c>
      <c r="G565" s="169">
        <v>2013.704507932664</v>
      </c>
      <c r="H565" s="168" t="s">
        <v>6</v>
      </c>
      <c r="I565" s="168" t="s">
        <v>402</v>
      </c>
      <c r="J565" s="169">
        <v>168.94712542713441</v>
      </c>
      <c r="K565" s="169">
        <v>-30.191423048057391</v>
      </c>
      <c r="L565" s="168" t="s">
        <v>5</v>
      </c>
      <c r="M565" s="168" t="s">
        <v>21</v>
      </c>
      <c r="N565" s="168" t="s">
        <v>2829</v>
      </c>
      <c r="O565" s="168" t="s">
        <v>21</v>
      </c>
      <c r="P565" s="168" t="s">
        <v>2850</v>
      </c>
      <c r="Q565" s="168" t="s">
        <v>2834</v>
      </c>
      <c r="R565" s="168" t="s">
        <v>1259</v>
      </c>
      <c r="S565" s="168" t="s">
        <v>21</v>
      </c>
      <c r="T565" s="168" t="s">
        <v>1259</v>
      </c>
      <c r="U565" s="168" t="s">
        <v>1259</v>
      </c>
      <c r="V565" s="168" t="s">
        <v>2834</v>
      </c>
      <c r="W565" s="168" t="s">
        <v>1259</v>
      </c>
      <c r="X565" s="168" t="s">
        <v>21</v>
      </c>
      <c r="Y565" s="168" t="s">
        <v>1259</v>
      </c>
      <c r="Z565" s="168" t="s">
        <v>21</v>
      </c>
      <c r="AA565" s="168" t="s">
        <v>1259</v>
      </c>
      <c r="AB565" s="168" t="s">
        <v>1259</v>
      </c>
      <c r="AC565" s="168" t="s">
        <v>3113</v>
      </c>
      <c r="AD565" s="169">
        <v>256.37685739205858</v>
      </c>
      <c r="AE565" s="168" t="s">
        <v>1259</v>
      </c>
      <c r="AF565" s="169">
        <v>70.110465976527394</v>
      </c>
      <c r="AG565" s="169">
        <v>221.47767723896411</v>
      </c>
      <c r="AH565" s="169">
        <v>173.02853515724519</v>
      </c>
      <c r="AI565" s="168" t="s">
        <v>21</v>
      </c>
      <c r="AJ565"/>
      <c r="AK565"/>
    </row>
    <row r="566" spans="1:37" hidden="1" x14ac:dyDescent="0.25">
      <c r="A566" s="179" t="b">
        <f>IF(E566&lt;&gt;1,"",NOT(ISNA(VLOOKUP(P566,Mapping!$P:$P,1,FALSE))))</f>
        <v>0</v>
      </c>
      <c r="B566" s="180" t="str">
        <f t="shared" si="8"/>
        <v/>
      </c>
      <c r="E566" s="167">
        <v>1</v>
      </c>
      <c r="F566" s="170" t="s">
        <v>402</v>
      </c>
      <c r="G566" s="169">
        <v>9874.3120591623519</v>
      </c>
      <c r="H566" s="168" t="s">
        <v>6</v>
      </c>
      <c r="I566" s="168" t="s">
        <v>402</v>
      </c>
      <c r="J566" s="169">
        <v>828.44162656150183</v>
      </c>
      <c r="K566" s="169">
        <v>-148.04532219713039</v>
      </c>
      <c r="L566" s="168" t="s">
        <v>5</v>
      </c>
      <c r="M566" s="168" t="s">
        <v>21</v>
      </c>
      <c r="N566" s="168" t="s">
        <v>2829</v>
      </c>
      <c r="O566" s="168" t="s">
        <v>21</v>
      </c>
      <c r="P566" s="168" t="s">
        <v>2850</v>
      </c>
      <c r="Q566" s="168" t="s">
        <v>2834</v>
      </c>
      <c r="R566" s="168" t="s">
        <v>1259</v>
      </c>
      <c r="S566" s="168" t="s">
        <v>21</v>
      </c>
      <c r="T566" s="168" t="s">
        <v>1259</v>
      </c>
      <c r="U566" s="168" t="s">
        <v>1259</v>
      </c>
      <c r="V566" s="168" t="s">
        <v>2834</v>
      </c>
      <c r="W566" s="168" t="s">
        <v>1259</v>
      </c>
      <c r="X566" s="168" t="s">
        <v>21</v>
      </c>
      <c r="Y566" s="168" t="s">
        <v>1259</v>
      </c>
      <c r="Z566" s="168" t="s">
        <v>21</v>
      </c>
      <c r="AA566" s="168" t="s">
        <v>1259</v>
      </c>
      <c r="AB566" s="168" t="s">
        <v>1259</v>
      </c>
      <c r="AC566" s="168" t="s">
        <v>3132</v>
      </c>
      <c r="AD566" s="169">
        <v>1257.1581801917471</v>
      </c>
      <c r="AE566" s="168" t="s">
        <v>1259</v>
      </c>
      <c r="AF566" s="169">
        <v>343.79056953904728</v>
      </c>
      <c r="AG566" s="169">
        <v>1086.0281091793131</v>
      </c>
      <c r="AH566" s="169">
        <v>848.45504618571067</v>
      </c>
      <c r="AI566" s="168" t="s">
        <v>21</v>
      </c>
      <c r="AJ566"/>
      <c r="AK566"/>
    </row>
    <row r="567" spans="1:37" hidden="1" x14ac:dyDescent="0.25">
      <c r="A567" s="179" t="b">
        <f>IF(E567&lt;&gt;1,"",NOT(ISNA(VLOOKUP(P567,Mapping!$P:$P,1,FALSE))))</f>
        <v>0</v>
      </c>
      <c r="B567" s="180" t="str">
        <f t="shared" si="8"/>
        <v/>
      </c>
      <c r="E567" s="167">
        <v>1</v>
      </c>
      <c r="F567" s="170" t="s">
        <v>402</v>
      </c>
      <c r="G567" s="169">
        <v>1944.199319140861</v>
      </c>
      <c r="H567" s="168" t="s">
        <v>6</v>
      </c>
      <c r="I567" s="168" t="s">
        <v>402</v>
      </c>
      <c r="J567" s="169">
        <v>163.1157326868456</v>
      </c>
      <c r="K567" s="169">
        <v>-29.14933343134263</v>
      </c>
      <c r="L567" s="168" t="s">
        <v>5</v>
      </c>
      <c r="M567" s="168" t="s">
        <v>21</v>
      </c>
      <c r="N567" s="168" t="s">
        <v>2829</v>
      </c>
      <c r="O567" s="168" t="s">
        <v>21</v>
      </c>
      <c r="P567" s="168" t="s">
        <v>2850</v>
      </c>
      <c r="Q567" s="168" t="s">
        <v>2834</v>
      </c>
      <c r="R567" s="168" t="s">
        <v>1259</v>
      </c>
      <c r="S567" s="168" t="s">
        <v>21</v>
      </c>
      <c r="T567" s="168" t="s">
        <v>1259</v>
      </c>
      <c r="U567" s="168" t="s">
        <v>1259</v>
      </c>
      <c r="V567" s="168" t="s">
        <v>2834</v>
      </c>
      <c r="W567" s="168" t="s">
        <v>1259</v>
      </c>
      <c r="X567" s="168" t="s">
        <v>21</v>
      </c>
      <c r="Y567" s="168" t="s">
        <v>1259</v>
      </c>
      <c r="Z567" s="168" t="s">
        <v>21</v>
      </c>
      <c r="AA567" s="168" t="s">
        <v>1259</v>
      </c>
      <c r="AB567" s="168" t="s">
        <v>1259</v>
      </c>
      <c r="AC567" s="168" t="s">
        <v>7726</v>
      </c>
      <c r="AD567" s="169">
        <v>247.52773290299399</v>
      </c>
      <c r="AE567" s="168" t="s">
        <v>1259</v>
      </c>
      <c r="AF567" s="169">
        <v>67.690527423088497</v>
      </c>
      <c r="AG567" s="169">
        <v>213.8331356942526</v>
      </c>
      <c r="AH567" s="169">
        <v>167.05626814632211</v>
      </c>
      <c r="AI567" s="168" t="s">
        <v>21</v>
      </c>
      <c r="AJ567"/>
      <c r="AK567"/>
    </row>
    <row r="568" spans="1:37" hidden="1" x14ac:dyDescent="0.25">
      <c r="A568" s="179" t="b">
        <f>IF(E568&lt;&gt;1,"",NOT(ISNA(VLOOKUP(P568,Mapping!$P:$P,1,FALSE))))</f>
        <v>0</v>
      </c>
      <c r="B568" s="180" t="str">
        <f t="shared" si="8"/>
        <v/>
      </c>
      <c r="E568" s="167">
        <v>1</v>
      </c>
      <c r="F568" s="170" t="s">
        <v>402</v>
      </c>
      <c r="G568" s="169">
        <v>982.98073475529816</v>
      </c>
      <c r="H568" s="168" t="s">
        <v>6</v>
      </c>
      <c r="I568" s="168" t="s">
        <v>402</v>
      </c>
      <c r="J568" s="169">
        <v>82.470774054955228</v>
      </c>
      <c r="K568" s="169">
        <v>-14.737806413094599</v>
      </c>
      <c r="L568" s="168" t="s">
        <v>5</v>
      </c>
      <c r="M568" s="168" t="s">
        <v>21</v>
      </c>
      <c r="N568" s="168" t="s">
        <v>2829</v>
      </c>
      <c r="O568" s="168" t="s">
        <v>21</v>
      </c>
      <c r="P568" s="168" t="s">
        <v>2850</v>
      </c>
      <c r="Q568" s="168" t="s">
        <v>2834</v>
      </c>
      <c r="R568" s="168" t="s">
        <v>1259</v>
      </c>
      <c r="S568" s="168" t="s">
        <v>21</v>
      </c>
      <c r="T568" s="168" t="s">
        <v>1259</v>
      </c>
      <c r="U568" s="168" t="s">
        <v>1259</v>
      </c>
      <c r="V568" s="168" t="s">
        <v>2834</v>
      </c>
      <c r="W568" s="168" t="s">
        <v>1259</v>
      </c>
      <c r="X568" s="168" t="s">
        <v>21</v>
      </c>
      <c r="Y568" s="168" t="s">
        <v>1259</v>
      </c>
      <c r="Z568" s="168" t="s">
        <v>21</v>
      </c>
      <c r="AA568" s="168" t="s">
        <v>1259</v>
      </c>
      <c r="AB568" s="168" t="s">
        <v>1259</v>
      </c>
      <c r="AC568" s="168" t="s">
        <v>3096</v>
      </c>
      <c r="AD568" s="169">
        <v>125.1492017129286</v>
      </c>
      <c r="AE568" s="168" t="s">
        <v>1259</v>
      </c>
      <c r="AF568" s="169">
        <v>34.224106410923127</v>
      </c>
      <c r="AG568" s="169">
        <v>108.1133249921362</v>
      </c>
      <c r="AH568" s="169">
        <v>84.463095728536359</v>
      </c>
      <c r="AI568" s="168" t="s">
        <v>21</v>
      </c>
      <c r="AJ568"/>
      <c r="AK568"/>
    </row>
    <row r="569" spans="1:37" hidden="1" x14ac:dyDescent="0.25">
      <c r="A569" s="179" t="b">
        <f>IF(E569&lt;&gt;1,"",NOT(ISNA(VLOOKUP(P569,Mapping!$P:$P,1,FALSE))))</f>
        <v>0</v>
      </c>
      <c r="B569" s="180" t="str">
        <f t="shared" si="8"/>
        <v/>
      </c>
      <c r="E569" s="167">
        <v>1</v>
      </c>
      <c r="F569" s="170" t="s">
        <v>402</v>
      </c>
      <c r="G569" s="169">
        <v>13507.254246994689</v>
      </c>
      <c r="H569" s="168" t="s">
        <v>6</v>
      </c>
      <c r="I569" s="168" t="s">
        <v>402</v>
      </c>
      <c r="J569" s="169">
        <v>1133.2406360782261</v>
      </c>
      <c r="K569" s="169">
        <v>-202.51393666856859</v>
      </c>
      <c r="L569" s="168" t="s">
        <v>5</v>
      </c>
      <c r="M569" s="168" t="s">
        <v>21</v>
      </c>
      <c r="N569" s="168" t="s">
        <v>2829</v>
      </c>
      <c r="O569" s="168" t="s">
        <v>21</v>
      </c>
      <c r="P569" s="168" t="s">
        <v>2850</v>
      </c>
      <c r="Q569" s="168" t="s">
        <v>2834</v>
      </c>
      <c r="R569" s="168" t="s">
        <v>1259</v>
      </c>
      <c r="S569" s="168" t="s">
        <v>21</v>
      </c>
      <c r="T569" s="168" t="s">
        <v>1259</v>
      </c>
      <c r="U569" s="168" t="s">
        <v>1259</v>
      </c>
      <c r="V569" s="168" t="s">
        <v>2834</v>
      </c>
      <c r="W569" s="168" t="s">
        <v>1259</v>
      </c>
      <c r="X569" s="168" t="s">
        <v>21</v>
      </c>
      <c r="Y569" s="168" t="s">
        <v>1259</v>
      </c>
      <c r="Z569" s="168" t="s">
        <v>21</v>
      </c>
      <c r="AA569" s="168" t="s">
        <v>1259</v>
      </c>
      <c r="AB569" s="168" t="s">
        <v>1259</v>
      </c>
      <c r="AC569" s="168" t="s">
        <v>3070</v>
      </c>
      <c r="AD569" s="169">
        <v>1719.689945668945</v>
      </c>
      <c r="AE569" s="168" t="s">
        <v>1259</v>
      </c>
      <c r="AF569" s="169">
        <v>470.27748390574197</v>
      </c>
      <c r="AG569" s="169">
        <v>1485.5979537791011</v>
      </c>
      <c r="AH569" s="169">
        <v>1160.6173632462851</v>
      </c>
      <c r="AI569" s="168" t="s">
        <v>21</v>
      </c>
      <c r="AJ569"/>
      <c r="AK569"/>
    </row>
    <row r="570" spans="1:37" hidden="1" x14ac:dyDescent="0.25">
      <c r="A570" s="179" t="b">
        <f>IF(E570&lt;&gt;1,"",NOT(ISNA(VLOOKUP(P570,Mapping!$P:$P,1,FALSE))))</f>
        <v>0</v>
      </c>
      <c r="B570" s="180" t="str">
        <f t="shared" si="8"/>
        <v/>
      </c>
      <c r="E570" s="167">
        <v>1</v>
      </c>
      <c r="F570" s="170" t="s">
        <v>402</v>
      </c>
      <c r="G570" s="169">
        <v>5175.6781104595684</v>
      </c>
      <c r="H570" s="168" t="s">
        <v>6</v>
      </c>
      <c r="I570" s="168" t="s">
        <v>402</v>
      </c>
      <c r="J570" s="169">
        <v>434.23249809178418</v>
      </c>
      <c r="K570" s="169">
        <v>-77.598816895870115</v>
      </c>
      <c r="L570" s="168" t="s">
        <v>5</v>
      </c>
      <c r="M570" s="168" t="s">
        <v>21</v>
      </c>
      <c r="N570" s="168" t="s">
        <v>2829</v>
      </c>
      <c r="O570" s="168" t="s">
        <v>21</v>
      </c>
      <c r="P570" s="168" t="s">
        <v>2850</v>
      </c>
      <c r="Q570" s="168" t="s">
        <v>2834</v>
      </c>
      <c r="R570" s="168" t="s">
        <v>1259</v>
      </c>
      <c r="S570" s="168" t="s">
        <v>21</v>
      </c>
      <c r="T570" s="168" t="s">
        <v>1259</v>
      </c>
      <c r="U570" s="168" t="s">
        <v>1259</v>
      </c>
      <c r="V570" s="168" t="s">
        <v>2834</v>
      </c>
      <c r="W570" s="168" t="s">
        <v>1259</v>
      </c>
      <c r="X570" s="168" t="s">
        <v>21</v>
      </c>
      <c r="Y570" s="168" t="s">
        <v>1259</v>
      </c>
      <c r="Z570" s="168" t="s">
        <v>21</v>
      </c>
      <c r="AA570" s="168" t="s">
        <v>1259</v>
      </c>
      <c r="AB570" s="168" t="s">
        <v>1259</v>
      </c>
      <c r="AC570" s="168" t="s">
        <v>3077</v>
      </c>
      <c r="AD570" s="169">
        <v>658.94677377206483</v>
      </c>
      <c r="AE570" s="168" t="s">
        <v>1259</v>
      </c>
      <c r="AF570" s="169">
        <v>180.19982705474831</v>
      </c>
      <c r="AG570" s="169">
        <v>569.24795148716385</v>
      </c>
      <c r="AH570" s="169">
        <v>444.72264841758079</v>
      </c>
      <c r="AI570" s="168" t="s">
        <v>21</v>
      </c>
      <c r="AJ570"/>
      <c r="AK570"/>
    </row>
    <row r="571" spans="1:37" hidden="1" x14ac:dyDescent="0.25">
      <c r="A571" s="179" t="b">
        <f>IF(E571&lt;&gt;1,"",NOT(ISNA(VLOOKUP(P571,Mapping!$P:$P,1,FALSE))))</f>
        <v>0</v>
      </c>
      <c r="B571" s="180" t="str">
        <f t="shared" si="8"/>
        <v/>
      </c>
      <c r="E571" s="167">
        <v>1</v>
      </c>
      <c r="F571" s="170" t="s">
        <v>402</v>
      </c>
      <c r="G571" s="169">
        <v>691.18966327904161</v>
      </c>
      <c r="H571" s="168" t="s">
        <v>6</v>
      </c>
      <c r="I571" s="168" t="s">
        <v>402</v>
      </c>
      <c r="J571" s="169">
        <v>57.989891901184428</v>
      </c>
      <c r="K571" s="169">
        <v>-10.36298992642455</v>
      </c>
      <c r="L571" s="168" t="s">
        <v>5</v>
      </c>
      <c r="M571" s="168" t="s">
        <v>21</v>
      </c>
      <c r="N571" s="168" t="s">
        <v>2829</v>
      </c>
      <c r="O571" s="168" t="s">
        <v>21</v>
      </c>
      <c r="P571" s="168" t="s">
        <v>2850</v>
      </c>
      <c r="Q571" s="168" t="s">
        <v>2834</v>
      </c>
      <c r="R571" s="168" t="s">
        <v>1259</v>
      </c>
      <c r="S571" s="168" t="s">
        <v>21</v>
      </c>
      <c r="T571" s="168" t="s">
        <v>1259</v>
      </c>
      <c r="U571" s="168" t="s">
        <v>1259</v>
      </c>
      <c r="V571" s="168" t="s">
        <v>2834</v>
      </c>
      <c r="W571" s="168" t="s">
        <v>1259</v>
      </c>
      <c r="X571" s="168" t="s">
        <v>21</v>
      </c>
      <c r="Y571" s="168" t="s">
        <v>1259</v>
      </c>
      <c r="Z571" s="168" t="s">
        <v>21</v>
      </c>
      <c r="AA571" s="168" t="s">
        <v>1259</v>
      </c>
      <c r="AB571" s="168" t="s">
        <v>1259</v>
      </c>
      <c r="AC571" s="168" t="s">
        <v>3050</v>
      </c>
      <c r="AD571" s="169">
        <v>87.999521794426244</v>
      </c>
      <c r="AE571" s="168" t="s">
        <v>1259</v>
      </c>
      <c r="AF571" s="169">
        <v>24.06491577078657</v>
      </c>
      <c r="AG571" s="169">
        <v>76.020627928068848</v>
      </c>
      <c r="AH571" s="169">
        <v>59.39080658650505</v>
      </c>
      <c r="AI571" s="168" t="s">
        <v>21</v>
      </c>
      <c r="AJ571"/>
      <c r="AK571"/>
    </row>
    <row r="572" spans="1:37" hidden="1" x14ac:dyDescent="0.25">
      <c r="A572" s="179" t="b">
        <f>IF(E572&lt;&gt;1,"",NOT(ISNA(VLOOKUP(P572,Mapping!$P:$P,1,FALSE))))</f>
        <v>0</v>
      </c>
      <c r="B572" s="180" t="str">
        <f t="shared" si="8"/>
        <v/>
      </c>
      <c r="E572" s="167">
        <v>1</v>
      </c>
      <c r="F572" s="170" t="s">
        <v>402</v>
      </c>
      <c r="G572" s="169">
        <v>5517.7820852138411</v>
      </c>
      <c r="H572" s="168" t="s">
        <v>6</v>
      </c>
      <c r="I572" s="168" t="s">
        <v>402</v>
      </c>
      <c r="J572" s="169">
        <v>462.93456580045131</v>
      </c>
      <c r="K572" s="169">
        <v>-82.727973526120707</v>
      </c>
      <c r="L572" s="168" t="s">
        <v>5</v>
      </c>
      <c r="M572" s="168" t="s">
        <v>21</v>
      </c>
      <c r="N572" s="168" t="s">
        <v>2829</v>
      </c>
      <c r="O572" s="168" t="s">
        <v>21</v>
      </c>
      <c r="P572" s="168" t="s">
        <v>2850</v>
      </c>
      <c r="Q572" s="168" t="s">
        <v>2834</v>
      </c>
      <c r="R572" s="168" t="s">
        <v>1259</v>
      </c>
      <c r="S572" s="168" t="s">
        <v>21</v>
      </c>
      <c r="T572" s="168" t="s">
        <v>1259</v>
      </c>
      <c r="U572" s="168" t="s">
        <v>1259</v>
      </c>
      <c r="V572" s="168" t="s">
        <v>2834</v>
      </c>
      <c r="W572" s="168" t="s">
        <v>1259</v>
      </c>
      <c r="X572" s="168" t="s">
        <v>21</v>
      </c>
      <c r="Y572" s="168" t="s">
        <v>1259</v>
      </c>
      <c r="Z572" s="168" t="s">
        <v>21</v>
      </c>
      <c r="AA572" s="168" t="s">
        <v>1259</v>
      </c>
      <c r="AB572" s="168" t="s">
        <v>1259</v>
      </c>
      <c r="AC572" s="168" t="s">
        <v>3053</v>
      </c>
      <c r="AD572" s="169">
        <v>702.50209264001001</v>
      </c>
      <c r="AE572" s="168" t="s">
        <v>1259</v>
      </c>
      <c r="AF572" s="169">
        <v>192.11074496150101</v>
      </c>
      <c r="AG572" s="169">
        <v>606.8743228859048</v>
      </c>
      <c r="AH572" s="169">
        <v>474.11809814221488</v>
      </c>
      <c r="AI572" s="168" t="s">
        <v>21</v>
      </c>
      <c r="AJ572"/>
      <c r="AK572"/>
    </row>
    <row r="573" spans="1:37" hidden="1" x14ac:dyDescent="0.25">
      <c r="A573" s="179" t="b">
        <f>IF(E573&lt;&gt;1,"",NOT(ISNA(VLOOKUP(P573,Mapping!$P:$P,1,FALSE))))</f>
        <v>0</v>
      </c>
      <c r="B573" s="180" t="str">
        <f t="shared" si="8"/>
        <v/>
      </c>
      <c r="E573" s="167">
        <v>1</v>
      </c>
      <c r="F573" s="170" t="s">
        <v>402</v>
      </c>
      <c r="G573" s="169">
        <v>500.58887734451798</v>
      </c>
      <c r="H573" s="168" t="s">
        <v>6</v>
      </c>
      <c r="I573" s="168" t="s">
        <v>402</v>
      </c>
      <c r="J573" s="169">
        <v>41.998739892069928</v>
      </c>
      <c r="K573" s="169">
        <v>-7.5053169467135286</v>
      </c>
      <c r="L573" s="168" t="s">
        <v>5</v>
      </c>
      <c r="M573" s="168" t="s">
        <v>21</v>
      </c>
      <c r="N573" s="168" t="s">
        <v>2829</v>
      </c>
      <c r="O573" s="168" t="s">
        <v>21</v>
      </c>
      <c r="P573" s="168" t="s">
        <v>2850</v>
      </c>
      <c r="Q573" s="168" t="s">
        <v>2834</v>
      </c>
      <c r="R573" s="168" t="s">
        <v>1259</v>
      </c>
      <c r="S573" s="168" t="s">
        <v>21</v>
      </c>
      <c r="T573" s="168" t="s">
        <v>1259</v>
      </c>
      <c r="U573" s="168" t="s">
        <v>1259</v>
      </c>
      <c r="V573" s="168" t="s">
        <v>2834</v>
      </c>
      <c r="W573" s="168" t="s">
        <v>1259</v>
      </c>
      <c r="X573" s="168" t="s">
        <v>21</v>
      </c>
      <c r="Y573" s="168" t="s">
        <v>1259</v>
      </c>
      <c r="Z573" s="168" t="s">
        <v>21</v>
      </c>
      <c r="AA573" s="168" t="s">
        <v>1259</v>
      </c>
      <c r="AB573" s="168" t="s">
        <v>1259</v>
      </c>
      <c r="AC573" s="168" t="s">
        <v>3039</v>
      </c>
      <c r="AD573" s="169">
        <v>63.732986996569707</v>
      </c>
      <c r="AE573" s="168" t="s">
        <v>1259</v>
      </c>
      <c r="AF573" s="169">
        <v>17.4288329370242</v>
      </c>
      <c r="AG573" s="169">
        <v>55.057363863055848</v>
      </c>
      <c r="AH573" s="169">
        <v>43.013341739923312</v>
      </c>
      <c r="AI573" s="168" t="s">
        <v>21</v>
      </c>
      <c r="AJ573"/>
      <c r="AK573"/>
    </row>
    <row r="574" spans="1:37" hidden="1" x14ac:dyDescent="0.25">
      <c r="A574" s="179" t="b">
        <f>IF(E574&lt;&gt;1,"",NOT(ISNA(VLOOKUP(P574,Mapping!$P:$P,1,FALSE))))</f>
        <v>0</v>
      </c>
      <c r="B574" s="180" t="str">
        <f t="shared" si="8"/>
        <v/>
      </c>
      <c r="E574" s="167">
        <v>1</v>
      </c>
      <c r="F574" s="170" t="s">
        <v>402</v>
      </c>
      <c r="G574" s="169">
        <v>8453.6967086781933</v>
      </c>
      <c r="H574" s="168" t="s">
        <v>6</v>
      </c>
      <c r="I574" s="168" t="s">
        <v>402</v>
      </c>
      <c r="J574" s="169">
        <v>709.25389129226028</v>
      </c>
      <c r="K574" s="169">
        <v>-126.74607056111731</v>
      </c>
      <c r="L574" s="168" t="s">
        <v>5</v>
      </c>
      <c r="M574" s="168" t="s">
        <v>21</v>
      </c>
      <c r="N574" s="168" t="s">
        <v>2829</v>
      </c>
      <c r="O574" s="168" t="s">
        <v>21</v>
      </c>
      <c r="P574" s="168" t="s">
        <v>2850</v>
      </c>
      <c r="Q574" s="168" t="s">
        <v>2834</v>
      </c>
      <c r="R574" s="168" t="s">
        <v>1259</v>
      </c>
      <c r="S574" s="168" t="s">
        <v>21</v>
      </c>
      <c r="T574" s="168" t="s">
        <v>1259</v>
      </c>
      <c r="U574" s="168" t="s">
        <v>1259</v>
      </c>
      <c r="V574" s="168" t="s">
        <v>2834</v>
      </c>
      <c r="W574" s="168" t="s">
        <v>1259</v>
      </c>
      <c r="X574" s="168" t="s">
        <v>21</v>
      </c>
      <c r="Y574" s="168" t="s">
        <v>1259</v>
      </c>
      <c r="Z574" s="168" t="s">
        <v>21</v>
      </c>
      <c r="AA574" s="168" t="s">
        <v>1259</v>
      </c>
      <c r="AB574" s="168" t="s">
        <v>1259</v>
      </c>
      <c r="AC574" s="168" t="s">
        <v>3134</v>
      </c>
      <c r="AD574" s="169">
        <v>1076.291077950435</v>
      </c>
      <c r="AE574" s="168" t="s">
        <v>1259</v>
      </c>
      <c r="AF574" s="169">
        <v>294.32948733781268</v>
      </c>
      <c r="AG574" s="169">
        <v>929.78145688460245</v>
      </c>
      <c r="AH574" s="169">
        <v>726.38798413770201</v>
      </c>
      <c r="AI574" s="168" t="s">
        <v>21</v>
      </c>
      <c r="AJ574"/>
      <c r="AK574"/>
    </row>
    <row r="575" spans="1:37" hidden="1" x14ac:dyDescent="0.25">
      <c r="A575" s="179" t="b">
        <f>IF(E575&lt;&gt;1,"",NOT(ISNA(VLOOKUP(P575,Mapping!$P:$P,1,FALSE))))</f>
        <v>0</v>
      </c>
      <c r="B575" s="180" t="str">
        <f t="shared" si="8"/>
        <v/>
      </c>
      <c r="E575" s="167">
        <v>1</v>
      </c>
      <c r="F575" s="170" t="s">
        <v>402</v>
      </c>
      <c r="G575" s="169">
        <v>1272.7070015207059</v>
      </c>
      <c r="H575" s="168" t="s">
        <v>6</v>
      </c>
      <c r="I575" s="168" t="s">
        <v>402</v>
      </c>
      <c r="J575" s="169">
        <v>106.7784218443538</v>
      </c>
      <c r="K575" s="169">
        <v>-19.08166533260853</v>
      </c>
      <c r="L575" s="168" t="s">
        <v>5</v>
      </c>
      <c r="M575" s="168" t="s">
        <v>21</v>
      </c>
      <c r="N575" s="168" t="s">
        <v>2829</v>
      </c>
      <c r="O575" s="168" t="s">
        <v>21</v>
      </c>
      <c r="P575" s="168" t="s">
        <v>2850</v>
      </c>
      <c r="Q575" s="168" t="s">
        <v>2834</v>
      </c>
      <c r="R575" s="168" t="s">
        <v>1259</v>
      </c>
      <c r="S575" s="168" t="s">
        <v>21</v>
      </c>
      <c r="T575" s="168" t="s">
        <v>1259</v>
      </c>
      <c r="U575" s="168" t="s">
        <v>1259</v>
      </c>
      <c r="V575" s="168" t="s">
        <v>2834</v>
      </c>
      <c r="W575" s="168" t="s">
        <v>1259</v>
      </c>
      <c r="X575" s="168" t="s">
        <v>21</v>
      </c>
      <c r="Y575" s="168" t="s">
        <v>1259</v>
      </c>
      <c r="Z575" s="168" t="s">
        <v>21</v>
      </c>
      <c r="AA575" s="168" t="s">
        <v>1259</v>
      </c>
      <c r="AB575" s="168" t="s">
        <v>1259</v>
      </c>
      <c r="AC575" s="168" t="s">
        <v>3042</v>
      </c>
      <c r="AD575" s="169">
        <v>162.03599889922799</v>
      </c>
      <c r="AE575" s="168" t="s">
        <v>1259</v>
      </c>
      <c r="AF575" s="169">
        <v>44.311407446672547</v>
      </c>
      <c r="AG575" s="169">
        <v>139.97892411332799</v>
      </c>
      <c r="AH575" s="169">
        <v>109.35796552572511</v>
      </c>
      <c r="AI575" s="168" t="s">
        <v>21</v>
      </c>
      <c r="AJ575"/>
      <c r="AK575"/>
    </row>
    <row r="576" spans="1:37" hidden="1" x14ac:dyDescent="0.25">
      <c r="A576" s="179" t="b">
        <f>IF(E576&lt;&gt;1,"",NOT(ISNA(VLOOKUP(P576,Mapping!$P:$P,1,FALSE))))</f>
        <v>0</v>
      </c>
      <c r="B576" s="180" t="str">
        <f t="shared" si="8"/>
        <v/>
      </c>
      <c r="E576" s="167">
        <v>1</v>
      </c>
      <c r="F576" s="170" t="s">
        <v>402</v>
      </c>
      <c r="G576" s="169">
        <v>2873.4357125734941</v>
      </c>
      <c r="H576" s="168" t="s">
        <v>6</v>
      </c>
      <c r="I576" s="168" t="s">
        <v>402</v>
      </c>
      <c r="J576" s="169">
        <v>241.07742810654389</v>
      </c>
      <c r="K576" s="169">
        <v>-43.081352233136862</v>
      </c>
      <c r="L576" s="168" t="s">
        <v>5</v>
      </c>
      <c r="M576" s="168" t="s">
        <v>21</v>
      </c>
      <c r="N576" s="168" t="s">
        <v>2829</v>
      </c>
      <c r="O576" s="168" t="s">
        <v>21</v>
      </c>
      <c r="P576" s="168" t="s">
        <v>2850</v>
      </c>
      <c r="Q576" s="168" t="s">
        <v>2834</v>
      </c>
      <c r="R576" s="168" t="s">
        <v>1259</v>
      </c>
      <c r="S576" s="168" t="s">
        <v>21</v>
      </c>
      <c r="T576" s="168" t="s">
        <v>1259</v>
      </c>
      <c r="U576" s="168" t="s">
        <v>1259</v>
      </c>
      <c r="V576" s="168" t="s">
        <v>2834</v>
      </c>
      <c r="W576" s="168" t="s">
        <v>1259</v>
      </c>
      <c r="X576" s="168" t="s">
        <v>21</v>
      </c>
      <c r="Y576" s="168" t="s">
        <v>1259</v>
      </c>
      <c r="Z576" s="168" t="s">
        <v>21</v>
      </c>
      <c r="AA576" s="168" t="s">
        <v>1259</v>
      </c>
      <c r="AB576" s="168" t="s">
        <v>1259</v>
      </c>
      <c r="AC576" s="168" t="s">
        <v>3092</v>
      </c>
      <c r="AD576" s="169">
        <v>365.83441860792368</v>
      </c>
      <c r="AE576" s="168" t="s">
        <v>1259</v>
      </c>
      <c r="AF576" s="169">
        <v>100.0434353543492</v>
      </c>
      <c r="AG576" s="169">
        <v>316.03537897902243</v>
      </c>
      <c r="AH576" s="169">
        <v>246.90135531629451</v>
      </c>
      <c r="AI576" s="168" t="s">
        <v>21</v>
      </c>
      <c r="AJ576"/>
      <c r="AK576"/>
    </row>
    <row r="577" spans="1:37" hidden="1" x14ac:dyDescent="0.25">
      <c r="A577" s="179" t="b">
        <f>IF(E577&lt;&gt;1,"",NOT(ISNA(VLOOKUP(P577,Mapping!$P:$P,1,FALSE))))</f>
        <v>0</v>
      </c>
      <c r="B577" s="180" t="str">
        <f t="shared" si="8"/>
        <v/>
      </c>
      <c r="E577" s="167">
        <v>1</v>
      </c>
      <c r="F577" s="170" t="s">
        <v>402</v>
      </c>
      <c r="G577" s="169">
        <v>5056.7661557088968</v>
      </c>
      <c r="H577" s="168" t="s">
        <v>6</v>
      </c>
      <c r="I577" s="168" t="s">
        <v>402</v>
      </c>
      <c r="J577" s="169">
        <v>424.25594351045919</v>
      </c>
      <c r="K577" s="169">
        <v>-75.815972830513942</v>
      </c>
      <c r="L577" s="168" t="s">
        <v>5</v>
      </c>
      <c r="M577" s="168" t="s">
        <v>21</v>
      </c>
      <c r="N577" s="168" t="s">
        <v>2829</v>
      </c>
      <c r="O577" s="168" t="s">
        <v>21</v>
      </c>
      <c r="P577" s="168" t="s">
        <v>2850</v>
      </c>
      <c r="Q577" s="168" t="s">
        <v>2834</v>
      </c>
      <c r="R577" s="168" t="s">
        <v>1259</v>
      </c>
      <c r="S577" s="168" t="s">
        <v>21</v>
      </c>
      <c r="T577" s="168" t="s">
        <v>1259</v>
      </c>
      <c r="U577" s="168" t="s">
        <v>1259</v>
      </c>
      <c r="V577" s="168" t="s">
        <v>2834</v>
      </c>
      <c r="W577" s="168" t="s">
        <v>1259</v>
      </c>
      <c r="X577" s="168" t="s">
        <v>21</v>
      </c>
      <c r="Y577" s="168" t="s">
        <v>1259</v>
      </c>
      <c r="Z577" s="168" t="s">
        <v>21</v>
      </c>
      <c r="AA577" s="168" t="s">
        <v>1259</v>
      </c>
      <c r="AB577" s="168" t="s">
        <v>1259</v>
      </c>
      <c r="AC577" s="168" t="s">
        <v>3078</v>
      </c>
      <c r="AD577" s="169">
        <v>643.80737613689428</v>
      </c>
      <c r="AE577" s="168" t="s">
        <v>1259</v>
      </c>
      <c r="AF577" s="169">
        <v>176.05970990999961</v>
      </c>
      <c r="AG577" s="169">
        <v>556.1693972949397</v>
      </c>
      <c r="AH577" s="169">
        <v>434.50508111208001</v>
      </c>
      <c r="AI577" s="168" t="s">
        <v>21</v>
      </c>
      <c r="AJ577"/>
      <c r="AK577"/>
    </row>
    <row r="578" spans="1:37" hidden="1" x14ac:dyDescent="0.25">
      <c r="A578" s="179" t="b">
        <f>IF(E578&lt;&gt;1,"",NOT(ISNA(VLOOKUP(P578,Mapping!$P:$P,1,FALSE))))</f>
        <v>0</v>
      </c>
      <c r="B578" s="180" t="str">
        <f t="shared" si="8"/>
        <v/>
      </c>
      <c r="E578" s="167">
        <v>1</v>
      </c>
      <c r="F578" s="170" t="s">
        <v>402</v>
      </c>
      <c r="G578" s="169">
        <v>13789.68685107646</v>
      </c>
      <c r="H578" s="168" t="s">
        <v>6</v>
      </c>
      <c r="I578" s="168" t="s">
        <v>402</v>
      </c>
      <c r="J578" s="169">
        <v>1156.93635528556</v>
      </c>
      <c r="K578" s="169">
        <v>-206.74844187963919</v>
      </c>
      <c r="L578" s="168" t="s">
        <v>5</v>
      </c>
      <c r="M578" s="168" t="s">
        <v>21</v>
      </c>
      <c r="N578" s="168" t="s">
        <v>2829</v>
      </c>
      <c r="O578" s="168" t="s">
        <v>21</v>
      </c>
      <c r="P578" s="168" t="s">
        <v>2850</v>
      </c>
      <c r="Q578" s="168" t="s">
        <v>2834</v>
      </c>
      <c r="R578" s="168" t="s">
        <v>1259</v>
      </c>
      <c r="S578" s="168" t="s">
        <v>21</v>
      </c>
      <c r="T578" s="168" t="s">
        <v>1259</v>
      </c>
      <c r="U578" s="168" t="s">
        <v>1259</v>
      </c>
      <c r="V578" s="168" t="s">
        <v>2834</v>
      </c>
      <c r="W578" s="168" t="s">
        <v>1259</v>
      </c>
      <c r="X578" s="168" t="s">
        <v>21</v>
      </c>
      <c r="Y578" s="168" t="s">
        <v>1259</v>
      </c>
      <c r="Z578" s="168" t="s">
        <v>21</v>
      </c>
      <c r="AA578" s="168" t="s">
        <v>1259</v>
      </c>
      <c r="AB578" s="168" t="s">
        <v>1259</v>
      </c>
      <c r="AC578" s="168" t="s">
        <v>3087</v>
      </c>
      <c r="AD578" s="169">
        <v>1755.648142700479</v>
      </c>
      <c r="AE578" s="168" t="s">
        <v>1259</v>
      </c>
      <c r="AF578" s="169">
        <v>480.11084396484512</v>
      </c>
      <c r="AG578" s="169">
        <v>1516.6613580085541</v>
      </c>
      <c r="AH578" s="169">
        <v>1184.885521544787</v>
      </c>
      <c r="AI578" s="168" t="s">
        <v>21</v>
      </c>
      <c r="AJ578"/>
      <c r="AK578"/>
    </row>
    <row r="579" spans="1:37" hidden="1" x14ac:dyDescent="0.25">
      <c r="A579" s="179" t="b">
        <f>IF(E579&lt;&gt;1,"",NOT(ISNA(VLOOKUP(P579,Mapping!$P:$P,1,FALSE))))</f>
        <v>0</v>
      </c>
      <c r="B579" s="180" t="str">
        <f t="shared" si="8"/>
        <v/>
      </c>
      <c r="E579" s="167">
        <v>1</v>
      </c>
      <c r="F579" s="170" t="s">
        <v>402</v>
      </c>
      <c r="G579" s="169">
        <v>3945.841802431733</v>
      </c>
      <c r="H579" s="168" t="s">
        <v>6</v>
      </c>
      <c r="I579" s="168" t="s">
        <v>402</v>
      </c>
      <c r="J579" s="169">
        <v>331.05087031634901</v>
      </c>
      <c r="K579" s="169">
        <v>-59.159910835293879</v>
      </c>
      <c r="L579" s="168" t="s">
        <v>5</v>
      </c>
      <c r="M579" s="168" t="s">
        <v>21</v>
      </c>
      <c r="N579" s="168" t="s">
        <v>2829</v>
      </c>
      <c r="O579" s="168" t="s">
        <v>21</v>
      </c>
      <c r="P579" s="168" t="s">
        <v>2850</v>
      </c>
      <c r="Q579" s="168" t="s">
        <v>2834</v>
      </c>
      <c r="R579" s="168" t="s">
        <v>1259</v>
      </c>
      <c r="S579" s="168" t="s">
        <v>21</v>
      </c>
      <c r="T579" s="168" t="s">
        <v>1259</v>
      </c>
      <c r="U579" s="168" t="s">
        <v>1259</v>
      </c>
      <c r="V579" s="168" t="s">
        <v>2834</v>
      </c>
      <c r="W579" s="168" t="s">
        <v>1259</v>
      </c>
      <c r="X579" s="168" t="s">
        <v>21</v>
      </c>
      <c r="Y579" s="168" t="s">
        <v>1259</v>
      </c>
      <c r="Z579" s="168" t="s">
        <v>21</v>
      </c>
      <c r="AA579" s="168" t="s">
        <v>1259</v>
      </c>
      <c r="AB579" s="168" t="s">
        <v>1259</v>
      </c>
      <c r="AC579" s="168" t="s">
        <v>3066</v>
      </c>
      <c r="AD579" s="169">
        <v>502.36890124074159</v>
      </c>
      <c r="AE579" s="168" t="s">
        <v>1259</v>
      </c>
      <c r="AF579" s="169">
        <v>137.3810339840584</v>
      </c>
      <c r="AG579" s="169">
        <v>433.98416883526721</v>
      </c>
      <c r="AH579" s="169">
        <v>339.04836799412709</v>
      </c>
      <c r="AI579" s="168" t="s">
        <v>21</v>
      </c>
      <c r="AJ579"/>
      <c r="AK579"/>
    </row>
    <row r="580" spans="1:37" hidden="1" x14ac:dyDescent="0.25">
      <c r="A580" s="179" t="b">
        <f>IF(E580&lt;&gt;1,"",NOT(ISNA(VLOOKUP(P580,Mapping!$P:$P,1,FALSE))))</f>
        <v>0</v>
      </c>
      <c r="B580" s="180" t="str">
        <f t="shared" si="8"/>
        <v/>
      </c>
      <c r="E580" s="167">
        <v>1</v>
      </c>
      <c r="F580" s="170" t="s">
        <v>402</v>
      </c>
      <c r="G580" s="169">
        <v>2073.1233485326252</v>
      </c>
      <c r="H580" s="168" t="s">
        <v>6</v>
      </c>
      <c r="I580" s="168" t="s">
        <v>402</v>
      </c>
      <c r="J580" s="169">
        <v>173.93228699181819</v>
      </c>
      <c r="K580" s="169">
        <v>-31.082288289959351</v>
      </c>
      <c r="L580" s="168" t="s">
        <v>5</v>
      </c>
      <c r="M580" s="168" t="s">
        <v>21</v>
      </c>
      <c r="N580" s="168" t="s">
        <v>2829</v>
      </c>
      <c r="O580" s="168" t="s">
        <v>21</v>
      </c>
      <c r="P580" s="168" t="s">
        <v>2850</v>
      </c>
      <c r="Q580" s="168" t="s">
        <v>2834</v>
      </c>
      <c r="R580" s="168" t="s">
        <v>1259</v>
      </c>
      <c r="S580" s="168" t="s">
        <v>21</v>
      </c>
      <c r="T580" s="168" t="s">
        <v>1259</v>
      </c>
      <c r="U580" s="168" t="s">
        <v>1259</v>
      </c>
      <c r="V580" s="168" t="s">
        <v>2834</v>
      </c>
      <c r="W580" s="168" t="s">
        <v>1259</v>
      </c>
      <c r="X580" s="168" t="s">
        <v>21</v>
      </c>
      <c r="Y580" s="168" t="s">
        <v>1259</v>
      </c>
      <c r="Z580" s="168" t="s">
        <v>21</v>
      </c>
      <c r="AA580" s="168" t="s">
        <v>1259</v>
      </c>
      <c r="AB580" s="168" t="s">
        <v>1259</v>
      </c>
      <c r="AC580" s="168" t="s">
        <v>3026</v>
      </c>
      <c r="AD580" s="169">
        <v>263.94182810294819</v>
      </c>
      <c r="AE580" s="168" t="s">
        <v>1259</v>
      </c>
      <c r="AF580" s="169">
        <v>72.179231570405136</v>
      </c>
      <c r="AG580" s="169">
        <v>228.0128698397007</v>
      </c>
      <c r="AH580" s="169">
        <v>178.13412781458459</v>
      </c>
      <c r="AI580" s="168" t="s">
        <v>21</v>
      </c>
      <c r="AJ580"/>
      <c r="AK580"/>
    </row>
    <row r="581" spans="1:37" hidden="1" x14ac:dyDescent="0.25">
      <c r="A581" s="179" t="b">
        <f>IF(E581&lt;&gt;1,"",NOT(ISNA(VLOOKUP(P581,Mapping!$P:$P,1,FALSE))))</f>
        <v>0</v>
      </c>
      <c r="B581" s="180" t="str">
        <f t="shared" si="8"/>
        <v/>
      </c>
      <c r="E581" s="167">
        <v>1</v>
      </c>
      <c r="F581" s="170" t="s">
        <v>402</v>
      </c>
      <c r="G581" s="169">
        <v>3870.840370884433</v>
      </c>
      <c r="H581" s="168" t="s">
        <v>6</v>
      </c>
      <c r="I581" s="168" t="s">
        <v>402</v>
      </c>
      <c r="J581" s="169">
        <v>324.75835013132649</v>
      </c>
      <c r="K581" s="169">
        <v>-58.035416183703177</v>
      </c>
      <c r="L581" s="168" t="s">
        <v>5</v>
      </c>
      <c r="M581" s="168" t="s">
        <v>21</v>
      </c>
      <c r="N581" s="168" t="s">
        <v>2829</v>
      </c>
      <c r="O581" s="168" t="s">
        <v>21</v>
      </c>
      <c r="P581" s="168" t="s">
        <v>2850</v>
      </c>
      <c r="Q581" s="168" t="s">
        <v>2834</v>
      </c>
      <c r="R581" s="168" t="s">
        <v>1259</v>
      </c>
      <c r="S581" s="168" t="s">
        <v>21</v>
      </c>
      <c r="T581" s="168" t="s">
        <v>1259</v>
      </c>
      <c r="U581" s="168" t="s">
        <v>1259</v>
      </c>
      <c r="V581" s="168" t="s">
        <v>2834</v>
      </c>
      <c r="W581" s="168" t="s">
        <v>1259</v>
      </c>
      <c r="X581" s="168" t="s">
        <v>21</v>
      </c>
      <c r="Y581" s="168" t="s">
        <v>1259</v>
      </c>
      <c r="Z581" s="168" t="s">
        <v>21</v>
      </c>
      <c r="AA581" s="168" t="s">
        <v>1259</v>
      </c>
      <c r="AB581" s="168" t="s">
        <v>1259</v>
      </c>
      <c r="AC581" s="168" t="s">
        <v>3107</v>
      </c>
      <c r="AD581" s="169">
        <v>492.82001696091982</v>
      </c>
      <c r="AE581" s="168" t="s">
        <v>1259</v>
      </c>
      <c r="AF581" s="169">
        <v>134.76973461318579</v>
      </c>
      <c r="AG581" s="169">
        <v>425.73512197498712</v>
      </c>
      <c r="AH581" s="169">
        <v>332.60383366239972</v>
      </c>
      <c r="AI581" s="168" t="s">
        <v>21</v>
      </c>
      <c r="AJ581"/>
      <c r="AK581"/>
    </row>
    <row r="582" spans="1:37" hidden="1" x14ac:dyDescent="0.25">
      <c r="A582" s="179" t="b">
        <f>IF(E582&lt;&gt;1,"",NOT(ISNA(VLOOKUP(P582,Mapping!$P:$P,1,FALSE))))</f>
        <v>0</v>
      </c>
      <c r="B582" s="180" t="str">
        <f t="shared" si="8"/>
        <v/>
      </c>
      <c r="E582" s="167">
        <v>1</v>
      </c>
      <c r="F582" s="170" t="s">
        <v>402</v>
      </c>
      <c r="G582" s="169">
        <v>1310.3488370407811</v>
      </c>
      <c r="H582" s="168" t="s">
        <v>6</v>
      </c>
      <c r="I582" s="168" t="s">
        <v>402</v>
      </c>
      <c r="J582" s="169">
        <v>109.93652169558079</v>
      </c>
      <c r="K582" s="169">
        <v>-19.646028463353439</v>
      </c>
      <c r="L582" s="168" t="s">
        <v>5</v>
      </c>
      <c r="M582" s="168" t="s">
        <v>21</v>
      </c>
      <c r="N582" s="168" t="s">
        <v>2829</v>
      </c>
      <c r="O582" s="168" t="s">
        <v>21</v>
      </c>
      <c r="P582" s="168" t="s">
        <v>2850</v>
      </c>
      <c r="Q582" s="168" t="s">
        <v>2834</v>
      </c>
      <c r="R582" s="168" t="s">
        <v>1259</v>
      </c>
      <c r="S582" s="168" t="s">
        <v>21</v>
      </c>
      <c r="T582" s="168" t="s">
        <v>1259</v>
      </c>
      <c r="U582" s="168" t="s">
        <v>1259</v>
      </c>
      <c r="V582" s="168" t="s">
        <v>2834</v>
      </c>
      <c r="W582" s="168" t="s">
        <v>1259</v>
      </c>
      <c r="X582" s="168" t="s">
        <v>21</v>
      </c>
      <c r="Y582" s="168" t="s">
        <v>1259</v>
      </c>
      <c r="Z582" s="168" t="s">
        <v>21</v>
      </c>
      <c r="AA582" s="168" t="s">
        <v>1259</v>
      </c>
      <c r="AB582" s="168" t="s">
        <v>1259</v>
      </c>
      <c r="AC582" s="168" t="s">
        <v>3100</v>
      </c>
      <c r="AD582" s="169">
        <v>166.8284078445769</v>
      </c>
      <c r="AE582" s="168" t="s">
        <v>1259</v>
      </c>
      <c r="AF582" s="169">
        <v>45.621970450394429</v>
      </c>
      <c r="AG582" s="169">
        <v>144.1189686258945</v>
      </c>
      <c r="AH582" s="169">
        <v>112.59235847414971</v>
      </c>
      <c r="AI582" s="168" t="s">
        <v>21</v>
      </c>
      <c r="AJ582"/>
      <c r="AK582"/>
    </row>
    <row r="583" spans="1:37" hidden="1" x14ac:dyDescent="0.25">
      <c r="A583" s="179" t="b">
        <f>IF(E583&lt;&gt;1,"",NOT(ISNA(VLOOKUP(P583,Mapping!$P:$P,1,FALSE))))</f>
        <v>0</v>
      </c>
      <c r="B583" s="180" t="str">
        <f t="shared" si="8"/>
        <v/>
      </c>
      <c r="E583" s="167">
        <v>1</v>
      </c>
      <c r="F583" s="170" t="s">
        <v>402</v>
      </c>
      <c r="G583" s="169">
        <v>5060.4352691159438</v>
      </c>
      <c r="H583" s="168" t="s">
        <v>6</v>
      </c>
      <c r="I583" s="168" t="s">
        <v>402</v>
      </c>
      <c r="J583" s="169">
        <v>424.56377723707919</v>
      </c>
      <c r="K583" s="169">
        <v>-75.87098375920138</v>
      </c>
      <c r="L583" s="168" t="s">
        <v>5</v>
      </c>
      <c r="M583" s="168" t="s">
        <v>21</v>
      </c>
      <c r="N583" s="168" t="s">
        <v>2829</v>
      </c>
      <c r="O583" s="168" t="s">
        <v>21</v>
      </c>
      <c r="P583" s="168" t="s">
        <v>2850</v>
      </c>
      <c r="Q583" s="168" t="s">
        <v>2834</v>
      </c>
      <c r="R583" s="168" t="s">
        <v>1259</v>
      </c>
      <c r="S583" s="168" t="s">
        <v>21</v>
      </c>
      <c r="T583" s="168" t="s">
        <v>1259</v>
      </c>
      <c r="U583" s="168" t="s">
        <v>1259</v>
      </c>
      <c r="V583" s="168" t="s">
        <v>2834</v>
      </c>
      <c r="W583" s="168" t="s">
        <v>1259</v>
      </c>
      <c r="X583" s="168" t="s">
        <v>21</v>
      </c>
      <c r="Y583" s="168" t="s">
        <v>1259</v>
      </c>
      <c r="Z583" s="168" t="s">
        <v>21</v>
      </c>
      <c r="AA583" s="168" t="s">
        <v>1259</v>
      </c>
      <c r="AB583" s="168" t="s">
        <v>1259</v>
      </c>
      <c r="AC583" s="168" t="s">
        <v>3109</v>
      </c>
      <c r="AD583" s="169">
        <v>644.27451307829222</v>
      </c>
      <c r="AE583" s="168" t="s">
        <v>1259</v>
      </c>
      <c r="AF583" s="169">
        <v>176.18745618542201</v>
      </c>
      <c r="AG583" s="169">
        <v>556.57294543803528</v>
      </c>
      <c r="AH583" s="169">
        <v>434.82035145867121</v>
      </c>
      <c r="AI583" s="168" t="s">
        <v>21</v>
      </c>
      <c r="AJ583"/>
      <c r="AK583"/>
    </row>
    <row r="584" spans="1:37" hidden="1" x14ac:dyDescent="0.25">
      <c r="A584" s="179" t="b">
        <f>IF(E584&lt;&gt;1,"",NOT(ISNA(VLOOKUP(P584,Mapping!$P:$P,1,FALSE))))</f>
        <v>0</v>
      </c>
      <c r="B584" s="180" t="str">
        <f t="shared" si="8"/>
        <v/>
      </c>
      <c r="E584" s="167">
        <v>1</v>
      </c>
      <c r="F584" s="170" t="s">
        <v>402</v>
      </c>
      <c r="G584" s="169">
        <v>2263.397330843849</v>
      </c>
      <c r="H584" s="168" t="s">
        <v>6</v>
      </c>
      <c r="I584" s="168" t="s">
        <v>402</v>
      </c>
      <c r="J584" s="169">
        <v>189.89602061232711</v>
      </c>
      <c r="K584" s="169">
        <v>-33.935061510839923</v>
      </c>
      <c r="L584" s="168" t="s">
        <v>5</v>
      </c>
      <c r="M584" s="168" t="s">
        <v>21</v>
      </c>
      <c r="N584" s="168" t="s">
        <v>2829</v>
      </c>
      <c r="O584" s="168" t="s">
        <v>21</v>
      </c>
      <c r="P584" s="168" t="s">
        <v>2850</v>
      </c>
      <c r="Q584" s="168" t="s">
        <v>2834</v>
      </c>
      <c r="R584" s="168" t="s">
        <v>1259</v>
      </c>
      <c r="S584" s="168" t="s">
        <v>21</v>
      </c>
      <c r="T584" s="168" t="s">
        <v>1259</v>
      </c>
      <c r="U584" s="168" t="s">
        <v>1259</v>
      </c>
      <c r="V584" s="168" t="s">
        <v>2834</v>
      </c>
      <c r="W584" s="168" t="s">
        <v>1259</v>
      </c>
      <c r="X584" s="168" t="s">
        <v>21</v>
      </c>
      <c r="Y584" s="168" t="s">
        <v>1259</v>
      </c>
      <c r="Z584" s="168" t="s">
        <v>21</v>
      </c>
      <c r="AA584" s="168" t="s">
        <v>1259</v>
      </c>
      <c r="AB584" s="168" t="s">
        <v>1259</v>
      </c>
      <c r="AC584" s="168" t="s">
        <v>3058</v>
      </c>
      <c r="AD584" s="169">
        <v>288.16675556189477</v>
      </c>
      <c r="AE584" s="168" t="s">
        <v>1259</v>
      </c>
      <c r="AF584" s="169">
        <v>78.803936193401569</v>
      </c>
      <c r="AG584" s="169">
        <v>248.94019034541</v>
      </c>
      <c r="AH584" s="169">
        <v>194.48351190155111</v>
      </c>
      <c r="AI584" s="168" t="s">
        <v>21</v>
      </c>
      <c r="AJ584"/>
      <c r="AK584"/>
    </row>
    <row r="585" spans="1:37" hidden="1" x14ac:dyDescent="0.25">
      <c r="A585" s="179" t="b">
        <f>IF(E585&lt;&gt;1,"",NOT(ISNA(VLOOKUP(P585,Mapping!$P:$P,1,FALSE))))</f>
        <v>0</v>
      </c>
      <c r="B585" s="180" t="str">
        <f t="shared" si="8"/>
        <v/>
      </c>
      <c r="E585" s="167">
        <v>1</v>
      </c>
      <c r="F585" s="170" t="s">
        <v>402</v>
      </c>
      <c r="G585" s="169">
        <v>1764.0116850214799</v>
      </c>
      <c r="H585" s="168" t="s">
        <v>6</v>
      </c>
      <c r="I585" s="168" t="s">
        <v>402</v>
      </c>
      <c r="J585" s="169">
        <v>147.9982302419418</v>
      </c>
      <c r="K585" s="169">
        <v>-26.447784585274881</v>
      </c>
      <c r="L585" s="168" t="s">
        <v>5</v>
      </c>
      <c r="M585" s="168" t="s">
        <v>21</v>
      </c>
      <c r="N585" s="168" t="s">
        <v>2829</v>
      </c>
      <c r="O585" s="168" t="s">
        <v>21</v>
      </c>
      <c r="P585" s="168" t="s">
        <v>2850</v>
      </c>
      <c r="Q585" s="168" t="s">
        <v>2834</v>
      </c>
      <c r="R585" s="168" t="s">
        <v>1259</v>
      </c>
      <c r="S585" s="168" t="s">
        <v>21</v>
      </c>
      <c r="T585" s="168" t="s">
        <v>1259</v>
      </c>
      <c r="U585" s="168" t="s">
        <v>1259</v>
      </c>
      <c r="V585" s="168" t="s">
        <v>2834</v>
      </c>
      <c r="W585" s="168" t="s">
        <v>1259</v>
      </c>
      <c r="X585" s="168" t="s">
        <v>21</v>
      </c>
      <c r="Y585" s="168" t="s">
        <v>1259</v>
      </c>
      <c r="Z585" s="168" t="s">
        <v>21</v>
      </c>
      <c r="AA585" s="168" t="s">
        <v>1259</v>
      </c>
      <c r="AB585" s="168" t="s">
        <v>1259</v>
      </c>
      <c r="AC585" s="168" t="s">
        <v>3044</v>
      </c>
      <c r="AD585" s="169">
        <v>224.5869592222208</v>
      </c>
      <c r="AE585" s="168" t="s">
        <v>1259</v>
      </c>
      <c r="AF585" s="169">
        <v>61.416995759653219</v>
      </c>
      <c r="AG585" s="169">
        <v>194.01516413251869</v>
      </c>
      <c r="AH585" s="169">
        <v>151.57355841293909</v>
      </c>
      <c r="AI585" s="168" t="s">
        <v>21</v>
      </c>
      <c r="AJ585"/>
      <c r="AK585"/>
    </row>
    <row r="586" spans="1:37" hidden="1" x14ac:dyDescent="0.25">
      <c r="A586" s="179" t="b">
        <f>IF(E586&lt;&gt;1,"",NOT(ISNA(VLOOKUP(P586,Mapping!$P:$P,1,FALSE))))</f>
        <v>0</v>
      </c>
      <c r="B586" s="180" t="str">
        <f t="shared" si="8"/>
        <v/>
      </c>
      <c r="E586" s="167">
        <v>1</v>
      </c>
      <c r="F586" s="170" t="s">
        <v>402</v>
      </c>
      <c r="G586" s="169">
        <v>1407.2758207694669</v>
      </c>
      <c r="H586" s="168" t="s">
        <v>6</v>
      </c>
      <c r="I586" s="168" t="s">
        <v>402</v>
      </c>
      <c r="J586" s="169">
        <v>118.0685664979714</v>
      </c>
      <c r="K586" s="169">
        <v>-21.09925238920604</v>
      </c>
      <c r="L586" s="168" t="s">
        <v>5</v>
      </c>
      <c r="M586" s="168" t="s">
        <v>21</v>
      </c>
      <c r="N586" s="168" t="s">
        <v>2829</v>
      </c>
      <c r="O586" s="168" t="s">
        <v>21</v>
      </c>
      <c r="P586" s="168" t="s">
        <v>2850</v>
      </c>
      <c r="Q586" s="168" t="s">
        <v>2834</v>
      </c>
      <c r="R586" s="168" t="s">
        <v>1259</v>
      </c>
      <c r="S586" s="168" t="s">
        <v>21</v>
      </c>
      <c r="T586" s="168" t="s">
        <v>1259</v>
      </c>
      <c r="U586" s="168" t="s">
        <v>1259</v>
      </c>
      <c r="V586" s="168" t="s">
        <v>2834</v>
      </c>
      <c r="W586" s="168" t="s">
        <v>1259</v>
      </c>
      <c r="X586" s="168" t="s">
        <v>21</v>
      </c>
      <c r="Y586" s="168" t="s">
        <v>1259</v>
      </c>
      <c r="Z586" s="168" t="s">
        <v>21</v>
      </c>
      <c r="AA586" s="168" t="s">
        <v>1259</v>
      </c>
      <c r="AB586" s="168" t="s">
        <v>1259</v>
      </c>
      <c r="AC586" s="168" t="s">
        <v>3034</v>
      </c>
      <c r="AD586" s="169">
        <v>179.16876631671559</v>
      </c>
      <c r="AE586" s="168" t="s">
        <v>1259</v>
      </c>
      <c r="AF586" s="169">
        <v>48.996644325407942</v>
      </c>
      <c r="AG586" s="169">
        <v>154.77950155584631</v>
      </c>
      <c r="AH586" s="169">
        <v>120.92085649643541</v>
      </c>
      <c r="AI586" s="168" t="s">
        <v>21</v>
      </c>
      <c r="AJ586"/>
      <c r="AK586"/>
    </row>
    <row r="587" spans="1:37" hidden="1" x14ac:dyDescent="0.25">
      <c r="A587" s="179" t="b">
        <f>IF(E587&lt;&gt;1,"",NOT(ISNA(VLOOKUP(P587,Mapping!$P:$P,1,FALSE))))</f>
        <v>0</v>
      </c>
      <c r="B587" s="180" t="str">
        <f t="shared" si="8"/>
        <v/>
      </c>
      <c r="E587" s="167">
        <v>1</v>
      </c>
      <c r="F587" s="170" t="s">
        <v>402</v>
      </c>
      <c r="G587" s="169">
        <v>760.94738214339532</v>
      </c>
      <c r="H587" s="168" t="s">
        <v>6</v>
      </c>
      <c r="I587" s="168" t="s">
        <v>402</v>
      </c>
      <c r="J587" s="169">
        <v>63.842471578123202</v>
      </c>
      <c r="K587" s="169">
        <v>-11.408865720417451</v>
      </c>
      <c r="L587" s="168" t="s">
        <v>5</v>
      </c>
      <c r="M587" s="168" t="s">
        <v>21</v>
      </c>
      <c r="N587" s="168" t="s">
        <v>2829</v>
      </c>
      <c r="O587" s="168" t="s">
        <v>21</v>
      </c>
      <c r="P587" s="168" t="s">
        <v>2850</v>
      </c>
      <c r="Q587" s="168" t="s">
        <v>2834</v>
      </c>
      <c r="R587" s="168" t="s">
        <v>1259</v>
      </c>
      <c r="S587" s="168" t="s">
        <v>21</v>
      </c>
      <c r="T587" s="168" t="s">
        <v>1259</v>
      </c>
      <c r="U587" s="168" t="s">
        <v>1259</v>
      </c>
      <c r="V587" s="168" t="s">
        <v>2834</v>
      </c>
      <c r="W587" s="168" t="s">
        <v>1259</v>
      </c>
      <c r="X587" s="168" t="s">
        <v>21</v>
      </c>
      <c r="Y587" s="168" t="s">
        <v>1259</v>
      </c>
      <c r="Z587" s="168" t="s">
        <v>21</v>
      </c>
      <c r="AA587" s="168" t="s">
        <v>1259</v>
      </c>
      <c r="AB587" s="168" t="s">
        <v>1259</v>
      </c>
      <c r="AC587" s="168" t="s">
        <v>3062</v>
      </c>
      <c r="AD587" s="169">
        <v>96.880797409011322</v>
      </c>
      <c r="AE587" s="168" t="s">
        <v>1259</v>
      </c>
      <c r="AF587" s="169">
        <v>26.49364657799936</v>
      </c>
      <c r="AG587" s="169">
        <v>83.69294404133359</v>
      </c>
      <c r="AH587" s="169">
        <v>65.38477236622191</v>
      </c>
      <c r="AI587" s="168" t="s">
        <v>21</v>
      </c>
      <c r="AJ587"/>
      <c r="AK587"/>
    </row>
    <row r="588" spans="1:37" hidden="1" x14ac:dyDescent="0.25">
      <c r="A588" s="179" t="b">
        <f>IF(E588&lt;&gt;1,"",NOT(ISNA(VLOOKUP(P588,Mapping!$P:$P,1,FALSE))))</f>
        <v>0</v>
      </c>
      <c r="B588" s="180" t="str">
        <f t="shared" si="8"/>
        <v/>
      </c>
      <c r="E588" s="167">
        <v>1</v>
      </c>
      <c r="F588" s="170" t="s">
        <v>402</v>
      </c>
      <c r="G588" s="169">
        <v>5909.8870143329796</v>
      </c>
      <c r="H588" s="168" t="s">
        <v>6</v>
      </c>
      <c r="I588" s="168" t="s">
        <v>402</v>
      </c>
      <c r="J588" s="169">
        <v>495.8316469657986</v>
      </c>
      <c r="K588" s="169">
        <v>-88.606793257431818</v>
      </c>
      <c r="L588" s="168" t="s">
        <v>5</v>
      </c>
      <c r="M588" s="168" t="s">
        <v>21</v>
      </c>
      <c r="N588" s="168" t="s">
        <v>2829</v>
      </c>
      <c r="O588" s="168" t="s">
        <v>21</v>
      </c>
      <c r="P588" s="168" t="s">
        <v>2850</v>
      </c>
      <c r="Q588" s="168" t="s">
        <v>2834</v>
      </c>
      <c r="R588" s="168" t="s">
        <v>1259</v>
      </c>
      <c r="S588" s="168" t="s">
        <v>21</v>
      </c>
      <c r="T588" s="168" t="s">
        <v>1259</v>
      </c>
      <c r="U588" s="168" t="s">
        <v>1259</v>
      </c>
      <c r="V588" s="168" t="s">
        <v>2834</v>
      </c>
      <c r="W588" s="168" t="s">
        <v>1259</v>
      </c>
      <c r="X588" s="168" t="s">
        <v>21</v>
      </c>
      <c r="Y588" s="168" t="s">
        <v>1259</v>
      </c>
      <c r="Z588" s="168" t="s">
        <v>21</v>
      </c>
      <c r="AA588" s="168" t="s">
        <v>1259</v>
      </c>
      <c r="AB588" s="168" t="s">
        <v>1259</v>
      </c>
      <c r="AC588" s="168" t="s">
        <v>3040</v>
      </c>
      <c r="AD588" s="169">
        <v>752.42333436117337</v>
      </c>
      <c r="AE588" s="168" t="s">
        <v>1259</v>
      </c>
      <c r="AF588" s="169">
        <v>205.7625291155027</v>
      </c>
      <c r="AG588" s="169">
        <v>650.00005885816608</v>
      </c>
      <c r="AH588" s="169">
        <v>507.80990408800062</v>
      </c>
      <c r="AI588" s="168" t="s">
        <v>21</v>
      </c>
      <c r="AJ588"/>
      <c r="AK588"/>
    </row>
    <row r="589" spans="1:37" hidden="1" x14ac:dyDescent="0.25">
      <c r="A589" s="179" t="b">
        <f>IF(E589&lt;&gt;1,"",NOT(ISNA(VLOOKUP(P589,Mapping!$P:$P,1,FALSE))))</f>
        <v>0</v>
      </c>
      <c r="B589" s="180" t="str">
        <f t="shared" si="8"/>
        <v/>
      </c>
      <c r="E589" s="167">
        <v>1</v>
      </c>
      <c r="F589" s="170" t="s">
        <v>402</v>
      </c>
      <c r="G589" s="169">
        <v>2543.3194889102642</v>
      </c>
      <c r="H589" s="168" t="s">
        <v>6</v>
      </c>
      <c r="I589" s="168" t="s">
        <v>402</v>
      </c>
      <c r="J589" s="169">
        <v>213.3811167435525</v>
      </c>
      <c r="K589" s="169">
        <v>-38.131927665440017</v>
      </c>
      <c r="L589" s="168" t="s">
        <v>5</v>
      </c>
      <c r="M589" s="168" t="s">
        <v>21</v>
      </c>
      <c r="N589" s="168" t="s">
        <v>2829</v>
      </c>
      <c r="O589" s="168" t="s">
        <v>21</v>
      </c>
      <c r="P589" s="168" t="s">
        <v>2850</v>
      </c>
      <c r="Q589" s="168" t="s">
        <v>2834</v>
      </c>
      <c r="R589" s="168" t="s">
        <v>1259</v>
      </c>
      <c r="S589" s="168" t="s">
        <v>21</v>
      </c>
      <c r="T589" s="168" t="s">
        <v>1259</v>
      </c>
      <c r="U589" s="168" t="s">
        <v>1259</v>
      </c>
      <c r="V589" s="168" t="s">
        <v>2834</v>
      </c>
      <c r="W589" s="168" t="s">
        <v>1259</v>
      </c>
      <c r="X589" s="168" t="s">
        <v>21</v>
      </c>
      <c r="Y589" s="168" t="s">
        <v>1259</v>
      </c>
      <c r="Z589" s="168" t="s">
        <v>21</v>
      </c>
      <c r="AA589" s="168" t="s">
        <v>1259</v>
      </c>
      <c r="AB589" s="168" t="s">
        <v>1259</v>
      </c>
      <c r="AC589" s="168" t="s">
        <v>7728</v>
      </c>
      <c r="AD589" s="169">
        <v>323.8053325808969</v>
      </c>
      <c r="AE589" s="168" t="s">
        <v>1259</v>
      </c>
      <c r="AF589" s="169">
        <v>88.549890906160726</v>
      </c>
      <c r="AG589" s="169">
        <v>279.72748268747961</v>
      </c>
      <c r="AH589" s="169">
        <v>218.53595891027859</v>
      </c>
      <c r="AI589" s="168" t="s">
        <v>21</v>
      </c>
      <c r="AJ589"/>
      <c r="AK589"/>
    </row>
    <row r="590" spans="1:37" hidden="1" x14ac:dyDescent="0.25">
      <c r="A590" s="179" t="b">
        <f>IF(E590&lt;&gt;1,"",NOT(ISNA(VLOOKUP(P590,Mapping!$P:$P,1,FALSE))))</f>
        <v>0</v>
      </c>
      <c r="B590" s="180" t="str">
        <f t="shared" si="8"/>
        <v/>
      </c>
      <c r="E590" s="167">
        <v>1</v>
      </c>
      <c r="F590" s="170" t="s">
        <v>402</v>
      </c>
      <c r="G590" s="169">
        <v>679.23162160829952</v>
      </c>
      <c r="H590" s="168" t="s">
        <v>6</v>
      </c>
      <c r="I590" s="168" t="s">
        <v>402</v>
      </c>
      <c r="J590" s="169">
        <v>56.986628136291742</v>
      </c>
      <c r="K590" s="169">
        <v>-10.183703296491769</v>
      </c>
      <c r="L590" s="168" t="s">
        <v>5</v>
      </c>
      <c r="M590" s="168" t="s">
        <v>21</v>
      </c>
      <c r="N590" s="168" t="s">
        <v>2829</v>
      </c>
      <c r="O590" s="168" t="s">
        <v>21</v>
      </c>
      <c r="P590" s="168" t="s">
        <v>2850</v>
      </c>
      <c r="Q590" s="168" t="s">
        <v>2834</v>
      </c>
      <c r="R590" s="168" t="s">
        <v>1259</v>
      </c>
      <c r="S590" s="168" t="s">
        <v>21</v>
      </c>
      <c r="T590" s="168" t="s">
        <v>1259</v>
      </c>
      <c r="U590" s="168" t="s">
        <v>1259</v>
      </c>
      <c r="V590" s="168" t="s">
        <v>2834</v>
      </c>
      <c r="W590" s="168" t="s">
        <v>1259</v>
      </c>
      <c r="X590" s="168" t="s">
        <v>21</v>
      </c>
      <c r="Y590" s="168" t="s">
        <v>1259</v>
      </c>
      <c r="Z590" s="168" t="s">
        <v>21</v>
      </c>
      <c r="AA590" s="168" t="s">
        <v>1259</v>
      </c>
      <c r="AB590" s="168" t="s">
        <v>1259</v>
      </c>
      <c r="AC590" s="168" t="s">
        <v>7727</v>
      </c>
      <c r="AD590" s="169">
        <v>86.477071438860037</v>
      </c>
      <c r="AE590" s="168" t="s">
        <v>1259</v>
      </c>
      <c r="AF590" s="169">
        <v>23.648576695018619</v>
      </c>
      <c r="AG590" s="169">
        <v>74.705420417170558</v>
      </c>
      <c r="AH590" s="169">
        <v>58.363306064215408</v>
      </c>
      <c r="AI590" s="168" t="s">
        <v>21</v>
      </c>
      <c r="AJ590"/>
      <c r="AK590"/>
    </row>
    <row r="591" spans="1:37" hidden="1" x14ac:dyDescent="0.25">
      <c r="A591" s="179" t="b">
        <f>IF(E591&lt;&gt;1,"",NOT(ISNA(VLOOKUP(P591,Mapping!$P:$P,1,FALSE))))</f>
        <v>0</v>
      </c>
      <c r="B591" s="180" t="str">
        <f t="shared" si="8"/>
        <v/>
      </c>
      <c r="E591" s="167">
        <v>1</v>
      </c>
      <c r="F591" s="170" t="s">
        <v>402</v>
      </c>
      <c r="G591" s="169">
        <v>2392.2322319747141</v>
      </c>
      <c r="H591" s="168" t="s">
        <v>6</v>
      </c>
      <c r="I591" s="168" t="s">
        <v>402</v>
      </c>
      <c r="J591" s="169">
        <v>200.70509717495241</v>
      </c>
      <c r="K591" s="169">
        <v>-35.866680071593827</v>
      </c>
      <c r="L591" s="168" t="s">
        <v>5</v>
      </c>
      <c r="M591" s="168" t="s">
        <v>21</v>
      </c>
      <c r="N591" s="168" t="s">
        <v>2829</v>
      </c>
      <c r="O591" s="168" t="s">
        <v>21</v>
      </c>
      <c r="P591" s="168" t="s">
        <v>2850</v>
      </c>
      <c r="Q591" s="168" t="s">
        <v>2834</v>
      </c>
      <c r="R591" s="168" t="s">
        <v>1259</v>
      </c>
      <c r="S591" s="168" t="s">
        <v>21</v>
      </c>
      <c r="T591" s="168" t="s">
        <v>1259</v>
      </c>
      <c r="U591" s="168" t="s">
        <v>1259</v>
      </c>
      <c r="V591" s="168" t="s">
        <v>2834</v>
      </c>
      <c r="W591" s="168" t="s">
        <v>1259</v>
      </c>
      <c r="X591" s="168" t="s">
        <v>21</v>
      </c>
      <c r="Y591" s="168" t="s">
        <v>1259</v>
      </c>
      <c r="Z591" s="168" t="s">
        <v>21</v>
      </c>
      <c r="AA591" s="168" t="s">
        <v>1259</v>
      </c>
      <c r="AB591" s="168" t="s">
        <v>1259</v>
      </c>
      <c r="AC591" s="168" t="s">
        <v>7722</v>
      </c>
      <c r="AD591" s="169">
        <v>304.56950330578212</v>
      </c>
      <c r="AE591" s="168" t="s">
        <v>1259</v>
      </c>
      <c r="AF591" s="169">
        <v>83.289537192327771</v>
      </c>
      <c r="AG591" s="169">
        <v>263.11012170195681</v>
      </c>
      <c r="AH591" s="169">
        <v>205.55371318082831</v>
      </c>
      <c r="AI591" s="168" t="s">
        <v>21</v>
      </c>
      <c r="AJ591"/>
      <c r="AK591"/>
    </row>
    <row r="592" spans="1:37" hidden="1" x14ac:dyDescent="0.25">
      <c r="A592" s="179" t="b">
        <f>IF(E592&lt;&gt;1,"",NOT(ISNA(VLOOKUP(P592,Mapping!$P:$P,1,FALSE))))</f>
        <v>0</v>
      </c>
      <c r="B592" s="180" t="str">
        <f t="shared" si="8"/>
        <v/>
      </c>
      <c r="E592" s="167">
        <v>1</v>
      </c>
      <c r="F592" s="170" t="s">
        <v>402</v>
      </c>
      <c r="G592" s="169">
        <v>1112.7811920459119</v>
      </c>
      <c r="H592" s="168" t="s">
        <v>6</v>
      </c>
      <c r="I592" s="168" t="s">
        <v>402</v>
      </c>
      <c r="J592" s="169">
        <v>93.360859493007354</v>
      </c>
      <c r="K592" s="169">
        <v>-16.683901534029431</v>
      </c>
      <c r="L592" s="168" t="s">
        <v>5</v>
      </c>
      <c r="M592" s="168" t="s">
        <v>21</v>
      </c>
      <c r="N592" s="168" t="s">
        <v>2829</v>
      </c>
      <c r="O592" s="168" t="s">
        <v>21</v>
      </c>
      <c r="P592" s="168" t="s">
        <v>2850</v>
      </c>
      <c r="Q592" s="168" t="s">
        <v>2834</v>
      </c>
      <c r="R592" s="168" t="s">
        <v>1259</v>
      </c>
      <c r="S592" s="168" t="s">
        <v>21</v>
      </c>
      <c r="T592" s="168" t="s">
        <v>1259</v>
      </c>
      <c r="U592" s="168" t="s">
        <v>1259</v>
      </c>
      <c r="V592" s="168" t="s">
        <v>2834</v>
      </c>
      <c r="W592" s="168" t="s">
        <v>1259</v>
      </c>
      <c r="X592" s="168" t="s">
        <v>21</v>
      </c>
      <c r="Y592" s="168" t="s">
        <v>1259</v>
      </c>
      <c r="Z592" s="168" t="s">
        <v>21</v>
      </c>
      <c r="AA592" s="168" t="s">
        <v>1259</v>
      </c>
      <c r="AB592" s="168" t="s">
        <v>1259</v>
      </c>
      <c r="AC592" s="168" t="s">
        <v>3072</v>
      </c>
      <c r="AD592" s="169">
        <v>141.6748802308683</v>
      </c>
      <c r="AE592" s="168" t="s">
        <v>1259</v>
      </c>
      <c r="AF592" s="169">
        <v>38.743324850749786</v>
      </c>
      <c r="AG592" s="169">
        <v>122.3894532284453</v>
      </c>
      <c r="AH592" s="169">
        <v>95.61626288849493</v>
      </c>
      <c r="AI592" s="168" t="s">
        <v>21</v>
      </c>
      <c r="AJ592"/>
      <c r="AK592"/>
    </row>
    <row r="593" spans="1:37" hidden="1" x14ac:dyDescent="0.25">
      <c r="A593" s="179" t="b">
        <f>IF(E593&lt;&gt;1,"",NOT(ISNA(VLOOKUP(P593,Mapping!$P:$P,1,FALSE))))</f>
        <v>0</v>
      </c>
      <c r="B593" s="180" t="str">
        <f t="shared" si="8"/>
        <v/>
      </c>
      <c r="E593" s="167">
        <v>1</v>
      </c>
      <c r="F593" s="170" t="s">
        <v>402</v>
      </c>
      <c r="G593" s="169">
        <v>1868.3957332454611</v>
      </c>
      <c r="H593" s="168" t="s">
        <v>6</v>
      </c>
      <c r="I593" s="168" t="s">
        <v>402</v>
      </c>
      <c r="J593" s="169">
        <v>156.75591282070019</v>
      </c>
      <c r="K593" s="169">
        <v>-28.012812098986171</v>
      </c>
      <c r="L593" s="168" t="s">
        <v>5</v>
      </c>
      <c r="M593" s="168" t="s">
        <v>21</v>
      </c>
      <c r="N593" s="168" t="s">
        <v>2829</v>
      </c>
      <c r="O593" s="168" t="s">
        <v>21</v>
      </c>
      <c r="P593" s="168" t="s">
        <v>2850</v>
      </c>
      <c r="Q593" s="168" t="s">
        <v>2834</v>
      </c>
      <c r="R593" s="168" t="s">
        <v>1259</v>
      </c>
      <c r="S593" s="168" t="s">
        <v>21</v>
      </c>
      <c r="T593" s="168" t="s">
        <v>1259</v>
      </c>
      <c r="U593" s="168" t="s">
        <v>1259</v>
      </c>
      <c r="V593" s="168" t="s">
        <v>2834</v>
      </c>
      <c r="W593" s="168" t="s">
        <v>1259</v>
      </c>
      <c r="X593" s="168" t="s">
        <v>21</v>
      </c>
      <c r="Y593" s="168" t="s">
        <v>1259</v>
      </c>
      <c r="Z593" s="168" t="s">
        <v>21</v>
      </c>
      <c r="AA593" s="168" t="s">
        <v>1259</v>
      </c>
      <c r="AB593" s="168" t="s">
        <v>1259</v>
      </c>
      <c r="AC593" s="168" t="s">
        <v>3095</v>
      </c>
      <c r="AD593" s="169">
        <v>237.87672151857711</v>
      </c>
      <c r="AE593" s="168" t="s">
        <v>1259</v>
      </c>
      <c r="AF593" s="169">
        <v>65.051299716698622</v>
      </c>
      <c r="AG593" s="169">
        <v>205.49586373386299</v>
      </c>
      <c r="AH593" s="169">
        <v>160.5428083137206</v>
      </c>
      <c r="AI593" s="168" t="s">
        <v>21</v>
      </c>
      <c r="AJ593"/>
      <c r="AK593"/>
    </row>
    <row r="594" spans="1:37" hidden="1" x14ac:dyDescent="0.25">
      <c r="A594" s="179" t="b">
        <f>IF(E594&lt;&gt;1,"",NOT(ISNA(VLOOKUP(P594,Mapping!$P:$P,1,FALSE))))</f>
        <v>0</v>
      </c>
      <c r="B594" s="180" t="str">
        <f t="shared" si="8"/>
        <v/>
      </c>
      <c r="E594" s="167">
        <v>1</v>
      </c>
      <c r="F594" s="170" t="s">
        <v>402</v>
      </c>
      <c r="G594" s="169">
        <v>1800.1531948164061</v>
      </c>
      <c r="H594" s="168" t="s">
        <v>6</v>
      </c>
      <c r="I594" s="168" t="s">
        <v>402</v>
      </c>
      <c r="J594" s="169">
        <v>151.0304547636608</v>
      </c>
      <c r="K594" s="169">
        <v>-26.98965336866177</v>
      </c>
      <c r="L594" s="168" t="s">
        <v>5</v>
      </c>
      <c r="M594" s="168" t="s">
        <v>21</v>
      </c>
      <c r="N594" s="168" t="s">
        <v>2829</v>
      </c>
      <c r="O594" s="168" t="s">
        <v>21</v>
      </c>
      <c r="P594" s="168" t="s">
        <v>2850</v>
      </c>
      <c r="Q594" s="168" t="s">
        <v>2834</v>
      </c>
      <c r="R594" s="168" t="s">
        <v>1259</v>
      </c>
      <c r="S594" s="168" t="s">
        <v>21</v>
      </c>
      <c r="T594" s="168" t="s">
        <v>1259</v>
      </c>
      <c r="U594" s="168" t="s">
        <v>1259</v>
      </c>
      <c r="V594" s="168" t="s">
        <v>2834</v>
      </c>
      <c r="W594" s="168" t="s">
        <v>1259</v>
      </c>
      <c r="X594" s="168" t="s">
        <v>21</v>
      </c>
      <c r="Y594" s="168" t="s">
        <v>1259</v>
      </c>
      <c r="Z594" s="168" t="s">
        <v>21</v>
      </c>
      <c r="AA594" s="168" t="s">
        <v>1259</v>
      </c>
      <c r="AB594" s="168" t="s">
        <v>1259</v>
      </c>
      <c r="AC594" s="168" t="s">
        <v>3055</v>
      </c>
      <c r="AD594" s="169">
        <v>229.18835265711911</v>
      </c>
      <c r="AE594" s="168" t="s">
        <v>1259</v>
      </c>
      <c r="AF594" s="169">
        <v>62.675322432129633</v>
      </c>
      <c r="AG594" s="169">
        <v>197.99019503191681</v>
      </c>
      <c r="AH594" s="169">
        <v>154.67903514676601</v>
      </c>
      <c r="AI594" s="168" t="s">
        <v>21</v>
      </c>
      <c r="AJ594"/>
      <c r="AK594"/>
    </row>
    <row r="595" spans="1:37" hidden="1" x14ac:dyDescent="0.25">
      <c r="A595" s="179" t="b">
        <f>IF(E595&lt;&gt;1,"",NOT(ISNA(VLOOKUP(P595,Mapping!$P:$P,1,FALSE))))</f>
        <v>0</v>
      </c>
      <c r="B595" s="180" t="str">
        <f t="shared" si="8"/>
        <v/>
      </c>
      <c r="E595" s="167">
        <v>1</v>
      </c>
      <c r="F595" s="170" t="s">
        <v>402</v>
      </c>
      <c r="G595" s="169">
        <v>47738.46317134214</v>
      </c>
      <c r="H595" s="168" t="s">
        <v>6</v>
      </c>
      <c r="I595" s="168" t="s">
        <v>402</v>
      </c>
      <c r="J595" s="169">
        <v>4005.1934597829659</v>
      </c>
      <c r="K595" s="169">
        <v>-715.74162524459848</v>
      </c>
      <c r="L595" s="168" t="s">
        <v>5</v>
      </c>
      <c r="M595" s="168" t="s">
        <v>21</v>
      </c>
      <c r="N595" s="168" t="s">
        <v>2829</v>
      </c>
      <c r="O595" s="168" t="s">
        <v>21</v>
      </c>
      <c r="P595" s="168" t="s">
        <v>2850</v>
      </c>
      <c r="Q595" s="168" t="s">
        <v>2834</v>
      </c>
      <c r="R595" s="168" t="s">
        <v>1259</v>
      </c>
      <c r="S595" s="168" t="s">
        <v>21</v>
      </c>
      <c r="T595" s="168" t="s">
        <v>1259</v>
      </c>
      <c r="U595" s="168" t="s">
        <v>1259</v>
      </c>
      <c r="V595" s="168" t="s">
        <v>2834</v>
      </c>
      <c r="W595" s="168" t="s">
        <v>1259</v>
      </c>
      <c r="X595" s="168" t="s">
        <v>21</v>
      </c>
      <c r="Y595" s="168" t="s">
        <v>1259</v>
      </c>
      <c r="Z595" s="168" t="s">
        <v>21</v>
      </c>
      <c r="AA595" s="168" t="s">
        <v>1259</v>
      </c>
      <c r="AB595" s="168" t="s">
        <v>1259</v>
      </c>
      <c r="AC595" s="168" t="s">
        <v>3064</v>
      </c>
      <c r="AD595" s="169">
        <v>6077.8714634552807</v>
      </c>
      <c r="AE595" s="168" t="s">
        <v>1259</v>
      </c>
      <c r="AF595" s="169">
        <v>1662.0938597302879</v>
      </c>
      <c r="AG595" s="169">
        <v>5250.5240448616169</v>
      </c>
      <c r="AH595" s="169">
        <v>4101.9505695378984</v>
      </c>
      <c r="AI595" s="168" t="s">
        <v>21</v>
      </c>
      <c r="AJ595"/>
      <c r="AK595"/>
    </row>
    <row r="596" spans="1:37" hidden="1" x14ac:dyDescent="0.25">
      <c r="A596" s="179" t="b">
        <f>IF(E596&lt;&gt;1,"",NOT(ISNA(VLOOKUP(P596,Mapping!$P:$P,1,FALSE))))</f>
        <v>0</v>
      </c>
      <c r="B596" s="180" t="str">
        <f t="shared" si="8"/>
        <v/>
      </c>
      <c r="E596" s="167">
        <v>1</v>
      </c>
      <c r="F596" s="170" t="s">
        <v>402</v>
      </c>
      <c r="G596" s="169">
        <v>33285.320400836667</v>
      </c>
      <c r="H596" s="168" t="s">
        <v>6</v>
      </c>
      <c r="I596" s="168" t="s">
        <v>402</v>
      </c>
      <c r="J596" s="169">
        <v>2792.594036756534</v>
      </c>
      <c r="K596" s="169">
        <v>-499.04600479019189</v>
      </c>
      <c r="L596" s="168" t="s">
        <v>5</v>
      </c>
      <c r="M596" s="168" t="s">
        <v>21</v>
      </c>
      <c r="N596" s="168" t="s">
        <v>2829</v>
      </c>
      <c r="O596" s="168" t="s">
        <v>21</v>
      </c>
      <c r="P596" s="168" t="s">
        <v>2850</v>
      </c>
      <c r="Q596" s="168" t="s">
        <v>2834</v>
      </c>
      <c r="R596" s="168" t="s">
        <v>1259</v>
      </c>
      <c r="S596" s="168" t="s">
        <v>21</v>
      </c>
      <c r="T596" s="168" t="s">
        <v>1259</v>
      </c>
      <c r="U596" s="168" t="s">
        <v>1259</v>
      </c>
      <c r="V596" s="168" t="s">
        <v>2834</v>
      </c>
      <c r="W596" s="168" t="s">
        <v>1259</v>
      </c>
      <c r="X596" s="168" t="s">
        <v>21</v>
      </c>
      <c r="Y596" s="168" t="s">
        <v>1259</v>
      </c>
      <c r="Z596" s="168" t="s">
        <v>21</v>
      </c>
      <c r="AA596" s="168" t="s">
        <v>1259</v>
      </c>
      <c r="AB596" s="168" t="s">
        <v>1259</v>
      </c>
      <c r="AC596" s="168" t="s">
        <v>3073</v>
      </c>
      <c r="AD596" s="169">
        <v>4237.754749039691</v>
      </c>
      <c r="AE596" s="168" t="s">
        <v>1259</v>
      </c>
      <c r="AF596" s="169">
        <v>1158.883696335608</v>
      </c>
      <c r="AG596" s="169">
        <v>3660.892360071397</v>
      </c>
      <c r="AH596" s="169">
        <v>2860.057276779422</v>
      </c>
      <c r="AI596" s="168" t="s">
        <v>21</v>
      </c>
      <c r="AJ596"/>
      <c r="AK596"/>
    </row>
    <row r="597" spans="1:37" hidden="1" x14ac:dyDescent="0.25">
      <c r="A597" s="179" t="b">
        <f>IF(E597&lt;&gt;1,"",NOT(ISNA(VLOOKUP(P597,Mapping!$P:$P,1,FALSE))))</f>
        <v>0</v>
      </c>
      <c r="B597" s="180" t="str">
        <f t="shared" ref="B597:B660" si="9">IF(AI597="","",VALUE(AI597))</f>
        <v/>
      </c>
      <c r="E597" s="167">
        <v>1</v>
      </c>
      <c r="F597" s="170" t="s">
        <v>402</v>
      </c>
      <c r="G597" s="169">
        <v>11374.117869456109</v>
      </c>
      <c r="H597" s="168" t="s">
        <v>6</v>
      </c>
      <c r="I597" s="168" t="s">
        <v>402</v>
      </c>
      <c r="J597" s="169">
        <v>954.27333590607816</v>
      </c>
      <c r="K597" s="169">
        <v>-170.53187448428841</v>
      </c>
      <c r="L597" s="168" t="s">
        <v>5</v>
      </c>
      <c r="M597" s="168" t="s">
        <v>21</v>
      </c>
      <c r="N597" s="168" t="s">
        <v>2829</v>
      </c>
      <c r="O597" s="168" t="s">
        <v>21</v>
      </c>
      <c r="P597" s="168" t="s">
        <v>2850</v>
      </c>
      <c r="Q597" s="168" t="s">
        <v>2834</v>
      </c>
      <c r="R597" s="168" t="s">
        <v>1259</v>
      </c>
      <c r="S597" s="168" t="s">
        <v>21</v>
      </c>
      <c r="T597" s="168" t="s">
        <v>1259</v>
      </c>
      <c r="U597" s="168" t="s">
        <v>1259</v>
      </c>
      <c r="V597" s="168" t="s">
        <v>2834</v>
      </c>
      <c r="W597" s="168" t="s">
        <v>1259</v>
      </c>
      <c r="X597" s="168" t="s">
        <v>21</v>
      </c>
      <c r="Y597" s="168" t="s">
        <v>1259</v>
      </c>
      <c r="Z597" s="168" t="s">
        <v>21</v>
      </c>
      <c r="AA597" s="168" t="s">
        <v>1259</v>
      </c>
      <c r="AB597" s="168" t="s">
        <v>1259</v>
      </c>
      <c r="AC597" s="168" t="s">
        <v>7729</v>
      </c>
      <c r="AD597" s="169">
        <v>1448.107497147997</v>
      </c>
      <c r="AE597" s="168" t="s">
        <v>1259</v>
      </c>
      <c r="AF597" s="169">
        <v>396.00879908552088</v>
      </c>
      <c r="AG597" s="169">
        <v>1250.9845394126551</v>
      </c>
      <c r="AH597" s="169">
        <v>977.32658684778653</v>
      </c>
      <c r="AI597" s="168" t="s">
        <v>21</v>
      </c>
      <c r="AJ597"/>
      <c r="AK597"/>
    </row>
    <row r="598" spans="1:37" hidden="1" x14ac:dyDescent="0.25">
      <c r="A598" s="179" t="b">
        <f>IF(E598&lt;&gt;1,"",NOT(ISNA(VLOOKUP(P598,Mapping!$P:$P,1,FALSE))))</f>
        <v>0</v>
      </c>
      <c r="B598" s="180" t="str">
        <f t="shared" si="9"/>
        <v/>
      </c>
      <c r="E598" s="167">
        <v>1</v>
      </c>
      <c r="F598" s="170" t="s">
        <v>402</v>
      </c>
      <c r="G598" s="169">
        <v>783.73450751348025</v>
      </c>
      <c r="H598" s="168" t="s">
        <v>6</v>
      </c>
      <c r="I598" s="168" t="s">
        <v>402</v>
      </c>
      <c r="J598" s="169">
        <v>65.754281038179471</v>
      </c>
      <c r="K598" s="169">
        <v>-11.750512540686859</v>
      </c>
      <c r="L598" s="168" t="s">
        <v>5</v>
      </c>
      <c r="M598" s="168" t="s">
        <v>21</v>
      </c>
      <c r="N598" s="168" t="s">
        <v>2829</v>
      </c>
      <c r="O598" s="168" t="s">
        <v>21</v>
      </c>
      <c r="P598" s="168" t="s">
        <v>2850</v>
      </c>
      <c r="Q598" s="168" t="s">
        <v>2834</v>
      </c>
      <c r="R598" s="168" t="s">
        <v>1259</v>
      </c>
      <c r="S598" s="168" t="s">
        <v>21</v>
      </c>
      <c r="T598" s="168" t="s">
        <v>1259</v>
      </c>
      <c r="U598" s="168" t="s">
        <v>1259</v>
      </c>
      <c r="V598" s="168" t="s">
        <v>2834</v>
      </c>
      <c r="W598" s="168" t="s">
        <v>1259</v>
      </c>
      <c r="X598" s="168" t="s">
        <v>21</v>
      </c>
      <c r="Y598" s="168" t="s">
        <v>1259</v>
      </c>
      <c r="Z598" s="168" t="s">
        <v>21</v>
      </c>
      <c r="AA598" s="168" t="s">
        <v>1259</v>
      </c>
      <c r="AB598" s="168" t="s">
        <v>1259</v>
      </c>
      <c r="AC598" s="168" t="s">
        <v>3067</v>
      </c>
      <c r="AD598" s="169">
        <v>99.781963676637531</v>
      </c>
      <c r="AE598" s="168" t="s">
        <v>1259</v>
      </c>
      <c r="AF598" s="169">
        <v>27.287018183251579</v>
      </c>
      <c r="AG598" s="169">
        <v>86.199190403716102</v>
      </c>
      <c r="AH598" s="169">
        <v>67.342767150311715</v>
      </c>
      <c r="AI598" s="168" t="s">
        <v>21</v>
      </c>
      <c r="AJ598"/>
      <c r="AK598"/>
    </row>
    <row r="599" spans="1:37" hidden="1" x14ac:dyDescent="0.25">
      <c r="A599" s="179" t="b">
        <f>IF(E599&lt;&gt;1,"",NOT(ISNA(VLOOKUP(P599,Mapping!$P:$P,1,FALSE))))</f>
        <v>0</v>
      </c>
      <c r="B599" s="180" t="str">
        <f t="shared" si="9"/>
        <v/>
      </c>
      <c r="E599" s="167">
        <v>1</v>
      </c>
      <c r="F599" s="170" t="s">
        <v>402</v>
      </c>
      <c r="G599" s="169">
        <v>4368.0423743147539</v>
      </c>
      <c r="H599" s="168" t="s">
        <v>6</v>
      </c>
      <c r="I599" s="168" t="s">
        <v>402</v>
      </c>
      <c r="J599" s="169">
        <v>366.47293581420968</v>
      </c>
      <c r="K599" s="169">
        <v>-65.48995381162834</v>
      </c>
      <c r="L599" s="168" t="s">
        <v>5</v>
      </c>
      <c r="M599" s="168" t="s">
        <v>21</v>
      </c>
      <c r="N599" s="168" t="s">
        <v>2829</v>
      </c>
      <c r="O599" s="168" t="s">
        <v>21</v>
      </c>
      <c r="P599" s="168" t="s">
        <v>2850</v>
      </c>
      <c r="Q599" s="168" t="s">
        <v>2834</v>
      </c>
      <c r="R599" s="168" t="s">
        <v>1259</v>
      </c>
      <c r="S599" s="168" t="s">
        <v>21</v>
      </c>
      <c r="T599" s="168" t="s">
        <v>1259</v>
      </c>
      <c r="U599" s="168" t="s">
        <v>1259</v>
      </c>
      <c r="V599" s="168" t="s">
        <v>2834</v>
      </c>
      <c r="W599" s="168" t="s">
        <v>1259</v>
      </c>
      <c r="X599" s="168" t="s">
        <v>21</v>
      </c>
      <c r="Y599" s="168" t="s">
        <v>1259</v>
      </c>
      <c r="Z599" s="168" t="s">
        <v>21</v>
      </c>
      <c r="AA599" s="168" t="s">
        <v>1259</v>
      </c>
      <c r="AB599" s="168" t="s">
        <v>1259</v>
      </c>
      <c r="AC599" s="168" t="s">
        <v>3032</v>
      </c>
      <c r="AD599" s="169">
        <v>556.12180062696973</v>
      </c>
      <c r="AE599" s="168" t="s">
        <v>1259</v>
      </c>
      <c r="AF599" s="169">
        <v>152.08064791135891</v>
      </c>
      <c r="AG599" s="169">
        <v>480.41997985980112</v>
      </c>
      <c r="AH599" s="169">
        <v>375.32615662085482</v>
      </c>
      <c r="AI599" s="168" t="s">
        <v>21</v>
      </c>
      <c r="AJ599"/>
      <c r="AK599"/>
    </row>
    <row r="600" spans="1:37" hidden="1" x14ac:dyDescent="0.25">
      <c r="A600" s="179" t="b">
        <f>IF(E600&lt;&gt;1,"",NOT(ISNA(VLOOKUP(P600,Mapping!$P:$P,1,FALSE))))</f>
        <v>0</v>
      </c>
      <c r="B600" s="180" t="str">
        <f t="shared" si="9"/>
        <v/>
      </c>
      <c r="E600" s="167">
        <v>1</v>
      </c>
      <c r="F600" s="170" t="s">
        <v>402</v>
      </c>
      <c r="G600" s="169">
        <v>2921.2381698361628</v>
      </c>
      <c r="H600" s="168" t="s">
        <v>6</v>
      </c>
      <c r="I600" s="168" t="s">
        <v>402</v>
      </c>
      <c r="J600" s="169">
        <v>245.08799058533239</v>
      </c>
      <c r="K600" s="169">
        <v>-43.798053320246979</v>
      </c>
      <c r="L600" s="168" t="s">
        <v>5</v>
      </c>
      <c r="M600" s="168" t="s">
        <v>21</v>
      </c>
      <c r="N600" s="168" t="s">
        <v>2829</v>
      </c>
      <c r="O600" s="168" t="s">
        <v>21</v>
      </c>
      <c r="P600" s="168" t="s">
        <v>2850</v>
      </c>
      <c r="Q600" s="168" t="s">
        <v>2834</v>
      </c>
      <c r="R600" s="168" t="s">
        <v>1259</v>
      </c>
      <c r="S600" s="168" t="s">
        <v>21</v>
      </c>
      <c r="T600" s="168" t="s">
        <v>1259</v>
      </c>
      <c r="U600" s="168" t="s">
        <v>1259</v>
      </c>
      <c r="V600" s="168" t="s">
        <v>2834</v>
      </c>
      <c r="W600" s="168" t="s">
        <v>1259</v>
      </c>
      <c r="X600" s="168" t="s">
        <v>21</v>
      </c>
      <c r="Y600" s="168" t="s">
        <v>1259</v>
      </c>
      <c r="Z600" s="168" t="s">
        <v>21</v>
      </c>
      <c r="AA600" s="168" t="s">
        <v>1259</v>
      </c>
      <c r="AB600" s="168" t="s">
        <v>1259</v>
      </c>
      <c r="AC600" s="168" t="s">
        <v>3025</v>
      </c>
      <c r="AD600" s="169">
        <v>371.9204375448341</v>
      </c>
      <c r="AE600" s="168" t="s">
        <v>1259</v>
      </c>
      <c r="AF600" s="169">
        <v>101.7077572746239</v>
      </c>
      <c r="AG600" s="169">
        <v>321.29294142631488</v>
      </c>
      <c r="AH600" s="169">
        <v>251.0088046091241</v>
      </c>
      <c r="AI600" s="168" t="s">
        <v>21</v>
      </c>
      <c r="AJ600"/>
      <c r="AK600"/>
    </row>
    <row r="601" spans="1:37" hidden="1" x14ac:dyDescent="0.25">
      <c r="A601" s="179" t="b">
        <f>IF(E601&lt;&gt;1,"",NOT(ISNA(VLOOKUP(P601,Mapping!$P:$P,1,FALSE))))</f>
        <v>0</v>
      </c>
      <c r="B601" s="180" t="str">
        <f t="shared" si="9"/>
        <v/>
      </c>
      <c r="E601" s="167">
        <v>1</v>
      </c>
      <c r="F601" s="170" t="s">
        <v>402</v>
      </c>
      <c r="G601" s="169">
        <v>910.53431335379628</v>
      </c>
      <c r="H601" s="168" t="s">
        <v>6</v>
      </c>
      <c r="I601" s="168" t="s">
        <v>402</v>
      </c>
      <c r="J601" s="169">
        <v>76.392615817214633</v>
      </c>
      <c r="K601" s="169">
        <v>-13.65161896690563</v>
      </c>
      <c r="L601" s="168" t="s">
        <v>5</v>
      </c>
      <c r="M601" s="168" t="s">
        <v>21</v>
      </c>
      <c r="N601" s="168" t="s">
        <v>2829</v>
      </c>
      <c r="O601" s="168" t="s">
        <v>21</v>
      </c>
      <c r="P601" s="168" t="s">
        <v>2850</v>
      </c>
      <c r="Q601" s="168" t="s">
        <v>2834</v>
      </c>
      <c r="R601" s="168" t="s">
        <v>1259</v>
      </c>
      <c r="S601" s="168" t="s">
        <v>21</v>
      </c>
      <c r="T601" s="168" t="s">
        <v>1259</v>
      </c>
      <c r="U601" s="168" t="s">
        <v>1259</v>
      </c>
      <c r="V601" s="168" t="s">
        <v>2834</v>
      </c>
      <c r="W601" s="168" t="s">
        <v>1259</v>
      </c>
      <c r="X601" s="168" t="s">
        <v>21</v>
      </c>
      <c r="Y601" s="168" t="s">
        <v>1259</v>
      </c>
      <c r="Z601" s="168" t="s">
        <v>21</v>
      </c>
      <c r="AA601" s="168" t="s">
        <v>1259</v>
      </c>
      <c r="AB601" s="168" t="s">
        <v>1259</v>
      </c>
      <c r="AC601" s="168" t="s">
        <v>3075</v>
      </c>
      <c r="AD601" s="169">
        <v>115.9256111736766</v>
      </c>
      <c r="AE601" s="168" t="s">
        <v>1259</v>
      </c>
      <c r="AF601" s="169">
        <v>31.7017639605873</v>
      </c>
      <c r="AG601" s="169">
        <v>100.145291413688</v>
      </c>
      <c r="AH601" s="169">
        <v>78.238101881074726</v>
      </c>
      <c r="AI601" s="168" t="s">
        <v>21</v>
      </c>
      <c r="AJ601"/>
      <c r="AK601"/>
    </row>
    <row r="602" spans="1:37" hidden="1" x14ac:dyDescent="0.25">
      <c r="A602" s="179" t="b">
        <f>IF(E602&lt;&gt;1,"",NOT(ISNA(VLOOKUP(P602,Mapping!$P:$P,1,FALSE))))</f>
        <v>0</v>
      </c>
      <c r="B602" s="180" t="str">
        <f t="shared" si="9"/>
        <v/>
      </c>
      <c r="E602" s="167">
        <v>1</v>
      </c>
      <c r="F602" s="170" t="s">
        <v>402</v>
      </c>
      <c r="G602" s="169">
        <v>3523.225298664514</v>
      </c>
      <c r="H602" s="168" t="s">
        <v>6</v>
      </c>
      <c r="I602" s="168" t="s">
        <v>402</v>
      </c>
      <c r="J602" s="169">
        <v>295.59390868753559</v>
      </c>
      <c r="K602" s="169">
        <v>-52.823631802266263</v>
      </c>
      <c r="L602" s="168" t="s">
        <v>5</v>
      </c>
      <c r="M602" s="168" t="s">
        <v>21</v>
      </c>
      <c r="N602" s="168" t="s">
        <v>2829</v>
      </c>
      <c r="O602" s="168" t="s">
        <v>21</v>
      </c>
      <c r="P602" s="168" t="s">
        <v>2850</v>
      </c>
      <c r="Q602" s="168" t="s">
        <v>2834</v>
      </c>
      <c r="R602" s="168" t="s">
        <v>1259</v>
      </c>
      <c r="S602" s="168" t="s">
        <v>21</v>
      </c>
      <c r="T602" s="168" t="s">
        <v>1259</v>
      </c>
      <c r="U602" s="168" t="s">
        <v>1259</v>
      </c>
      <c r="V602" s="168" t="s">
        <v>2834</v>
      </c>
      <c r="W602" s="168" t="s">
        <v>1259</v>
      </c>
      <c r="X602" s="168" t="s">
        <v>21</v>
      </c>
      <c r="Y602" s="168" t="s">
        <v>1259</v>
      </c>
      <c r="Z602" s="168" t="s">
        <v>21</v>
      </c>
      <c r="AA602" s="168" t="s">
        <v>1259</v>
      </c>
      <c r="AB602" s="168" t="s">
        <v>1259</v>
      </c>
      <c r="AC602" s="168" t="s">
        <v>7724</v>
      </c>
      <c r="AD602" s="169">
        <v>448.56304705953698</v>
      </c>
      <c r="AE602" s="168" t="s">
        <v>1259</v>
      </c>
      <c r="AF602" s="169">
        <v>122.6669386976009</v>
      </c>
      <c r="AG602" s="169">
        <v>387.50261146252802</v>
      </c>
      <c r="AH602" s="169">
        <v>302.73484021879767</v>
      </c>
      <c r="AI602" s="168" t="s">
        <v>21</v>
      </c>
      <c r="AJ602"/>
      <c r="AK602"/>
    </row>
    <row r="603" spans="1:37" hidden="1" x14ac:dyDescent="0.25">
      <c r="A603" s="179" t="b">
        <f>IF(E603&lt;&gt;1,"",NOT(ISNA(VLOOKUP(P603,Mapping!$P:$P,1,FALSE))))</f>
        <v>0</v>
      </c>
      <c r="B603" s="180" t="str">
        <f t="shared" si="9"/>
        <v/>
      </c>
      <c r="E603" s="167">
        <v>1</v>
      </c>
      <c r="F603" s="170" t="s">
        <v>402</v>
      </c>
      <c r="G603" s="169">
        <v>10389.82992020761</v>
      </c>
      <c r="H603" s="168" t="s">
        <v>6</v>
      </c>
      <c r="I603" s="168" t="s">
        <v>402</v>
      </c>
      <c r="J603" s="169">
        <v>871.69288829669995</v>
      </c>
      <c r="K603" s="169">
        <v>-155.77446903587179</v>
      </c>
      <c r="L603" s="168" t="s">
        <v>5</v>
      </c>
      <c r="M603" s="168" t="s">
        <v>21</v>
      </c>
      <c r="N603" s="168" t="s">
        <v>2829</v>
      </c>
      <c r="O603" s="168" t="s">
        <v>21</v>
      </c>
      <c r="P603" s="168" t="s">
        <v>2850</v>
      </c>
      <c r="Q603" s="168" t="s">
        <v>2834</v>
      </c>
      <c r="R603" s="168" t="s">
        <v>1259</v>
      </c>
      <c r="S603" s="168" t="s">
        <v>21</v>
      </c>
      <c r="T603" s="168" t="s">
        <v>1259</v>
      </c>
      <c r="U603" s="168" t="s">
        <v>1259</v>
      </c>
      <c r="V603" s="168" t="s">
        <v>2834</v>
      </c>
      <c r="W603" s="168" t="s">
        <v>1259</v>
      </c>
      <c r="X603" s="168" t="s">
        <v>21</v>
      </c>
      <c r="Y603" s="168" t="s">
        <v>1259</v>
      </c>
      <c r="Z603" s="168" t="s">
        <v>21</v>
      </c>
      <c r="AA603" s="168" t="s">
        <v>1259</v>
      </c>
      <c r="AB603" s="168" t="s">
        <v>1259</v>
      </c>
      <c r="AC603" s="168" t="s">
        <v>3071</v>
      </c>
      <c r="AD603" s="169">
        <v>1322.791866079426</v>
      </c>
      <c r="AE603" s="168" t="s">
        <v>1259</v>
      </c>
      <c r="AF603" s="169">
        <v>361.73917983153302</v>
      </c>
      <c r="AG603" s="169">
        <v>1142.727440183304</v>
      </c>
      <c r="AH603" s="169">
        <v>892.75116808078928</v>
      </c>
      <c r="AI603" s="168" t="s">
        <v>21</v>
      </c>
      <c r="AJ603"/>
      <c r="AK603"/>
    </row>
    <row r="604" spans="1:37" hidden="1" x14ac:dyDescent="0.25">
      <c r="A604" s="179" t="b">
        <f>IF(E604&lt;&gt;1,"",NOT(ISNA(VLOOKUP(P604,Mapping!$P:$P,1,FALSE))))</f>
        <v>0</v>
      </c>
      <c r="B604" s="180" t="str">
        <f t="shared" si="9"/>
        <v/>
      </c>
      <c r="E604" s="167">
        <v>1</v>
      </c>
      <c r="F604" s="170" t="s">
        <v>402</v>
      </c>
      <c r="G604" s="169">
        <v>2598.3858994362772</v>
      </c>
      <c r="H604" s="168" t="s">
        <v>6</v>
      </c>
      <c r="I604" s="168" t="s">
        <v>402</v>
      </c>
      <c r="J604" s="169">
        <v>218.00111522362289</v>
      </c>
      <c r="K604" s="169">
        <v>-38.957537028372741</v>
      </c>
      <c r="L604" s="168" t="s">
        <v>5</v>
      </c>
      <c r="M604" s="168" t="s">
        <v>21</v>
      </c>
      <c r="N604" s="168" t="s">
        <v>2829</v>
      </c>
      <c r="O604" s="168" t="s">
        <v>21</v>
      </c>
      <c r="P604" s="168" t="s">
        <v>2850</v>
      </c>
      <c r="Q604" s="168" t="s">
        <v>2834</v>
      </c>
      <c r="R604" s="168" t="s">
        <v>1259</v>
      </c>
      <c r="S604" s="168" t="s">
        <v>21</v>
      </c>
      <c r="T604" s="168" t="s">
        <v>1259</v>
      </c>
      <c r="U604" s="168" t="s">
        <v>1259</v>
      </c>
      <c r="V604" s="168" t="s">
        <v>2834</v>
      </c>
      <c r="W604" s="168" t="s">
        <v>1259</v>
      </c>
      <c r="X604" s="168" t="s">
        <v>21</v>
      </c>
      <c r="Y604" s="168" t="s">
        <v>1259</v>
      </c>
      <c r="Z604" s="168" t="s">
        <v>21</v>
      </c>
      <c r="AA604" s="168" t="s">
        <v>1259</v>
      </c>
      <c r="AB604" s="168" t="s">
        <v>1259</v>
      </c>
      <c r="AC604" s="168" t="s">
        <v>3090</v>
      </c>
      <c r="AD604" s="169">
        <v>330.81616918721357</v>
      </c>
      <c r="AE604" s="168" t="s">
        <v>1259</v>
      </c>
      <c r="AF604" s="169">
        <v>90.467119420287418</v>
      </c>
      <c r="AG604" s="169">
        <v>285.78397243021249</v>
      </c>
      <c r="AH604" s="169">
        <v>223.26756690546881</v>
      </c>
      <c r="AI604" s="168" t="s">
        <v>21</v>
      </c>
      <c r="AJ604"/>
      <c r="AK604"/>
    </row>
    <row r="605" spans="1:37" hidden="1" x14ac:dyDescent="0.25">
      <c r="A605" s="179" t="b">
        <f>IF(E605&lt;&gt;1,"",NOT(ISNA(VLOOKUP(P605,Mapping!$P:$P,1,FALSE))))</f>
        <v>0</v>
      </c>
      <c r="B605" s="180" t="str">
        <f t="shared" si="9"/>
        <v/>
      </c>
      <c r="E605" s="167">
        <v>1</v>
      </c>
      <c r="F605" s="170" t="s">
        <v>402</v>
      </c>
      <c r="G605" s="169">
        <v>366.49540882055697</v>
      </c>
      <c r="H605" s="168" t="s">
        <v>6</v>
      </c>
      <c r="I605" s="168" t="s">
        <v>402</v>
      </c>
      <c r="J605" s="169">
        <v>30.74847653096975</v>
      </c>
      <c r="K605" s="169">
        <v>-5.494856812051288</v>
      </c>
      <c r="L605" s="168" t="s">
        <v>5</v>
      </c>
      <c r="M605" s="168" t="s">
        <v>21</v>
      </c>
      <c r="N605" s="168" t="s">
        <v>2829</v>
      </c>
      <c r="O605" s="168" t="s">
        <v>21</v>
      </c>
      <c r="P605" s="168" t="s">
        <v>2850</v>
      </c>
      <c r="Q605" s="168" t="s">
        <v>2834</v>
      </c>
      <c r="R605" s="168" t="s">
        <v>1259</v>
      </c>
      <c r="S605" s="168" t="s">
        <v>21</v>
      </c>
      <c r="T605" s="168" t="s">
        <v>1259</v>
      </c>
      <c r="U605" s="168" t="s">
        <v>1259</v>
      </c>
      <c r="V605" s="168" t="s">
        <v>2834</v>
      </c>
      <c r="W605" s="168" t="s">
        <v>1259</v>
      </c>
      <c r="X605" s="168" t="s">
        <v>21</v>
      </c>
      <c r="Y605" s="168" t="s">
        <v>1259</v>
      </c>
      <c r="Z605" s="168" t="s">
        <v>21</v>
      </c>
      <c r="AA605" s="168" t="s">
        <v>1259</v>
      </c>
      <c r="AB605" s="168" t="s">
        <v>1259</v>
      </c>
      <c r="AC605" s="168" t="s">
        <v>3076</v>
      </c>
      <c r="AD605" s="169">
        <v>46.660739344768722</v>
      </c>
      <c r="AE605" s="168" t="s">
        <v>1259</v>
      </c>
      <c r="AF605" s="169">
        <v>12.76014618303981</v>
      </c>
      <c r="AG605" s="169">
        <v>40.309067961343487</v>
      </c>
      <c r="AH605" s="169">
        <v>31.49129551047173</v>
      </c>
      <c r="AI605" s="168" t="s">
        <v>21</v>
      </c>
      <c r="AJ605"/>
      <c r="AK605"/>
    </row>
    <row r="606" spans="1:37" hidden="1" x14ac:dyDescent="0.25">
      <c r="A606" s="179" t="b">
        <f>IF(E606&lt;&gt;1,"",NOT(ISNA(VLOOKUP(P606,Mapping!$P:$P,1,FALSE))))</f>
        <v>0</v>
      </c>
      <c r="B606" s="180" t="str">
        <f t="shared" si="9"/>
        <v/>
      </c>
      <c r="E606" s="167">
        <v>1</v>
      </c>
      <c r="F606" s="170" t="s">
        <v>402</v>
      </c>
      <c r="G606" s="169">
        <v>305.41284068379753</v>
      </c>
      <c r="H606" s="168" t="s">
        <v>6</v>
      </c>
      <c r="I606" s="168" t="s">
        <v>402</v>
      </c>
      <c r="J606" s="169">
        <v>25.623730442474791</v>
      </c>
      <c r="K606" s="169">
        <v>-4.5790473433760699</v>
      </c>
      <c r="L606" s="168" t="s">
        <v>5</v>
      </c>
      <c r="M606" s="168" t="s">
        <v>21</v>
      </c>
      <c r="N606" s="168" t="s">
        <v>2829</v>
      </c>
      <c r="O606" s="168" t="s">
        <v>21</v>
      </c>
      <c r="P606" s="168" t="s">
        <v>2850</v>
      </c>
      <c r="Q606" s="168" t="s">
        <v>2834</v>
      </c>
      <c r="R606" s="168" t="s">
        <v>1259</v>
      </c>
      <c r="S606" s="168" t="s">
        <v>21</v>
      </c>
      <c r="T606" s="168" t="s">
        <v>1259</v>
      </c>
      <c r="U606" s="168" t="s">
        <v>1259</v>
      </c>
      <c r="V606" s="168" t="s">
        <v>2834</v>
      </c>
      <c r="W606" s="168" t="s">
        <v>1259</v>
      </c>
      <c r="X606" s="168" t="s">
        <v>21</v>
      </c>
      <c r="Y606" s="168" t="s">
        <v>1259</v>
      </c>
      <c r="Z606" s="168" t="s">
        <v>21</v>
      </c>
      <c r="AA606" s="168" t="s">
        <v>1259</v>
      </c>
      <c r="AB606" s="168" t="s">
        <v>1259</v>
      </c>
      <c r="AC606" s="168" t="s">
        <v>3118</v>
      </c>
      <c r="AD606" s="169">
        <v>38.883949453973862</v>
      </c>
      <c r="AE606" s="168" t="s">
        <v>1259</v>
      </c>
      <c r="AF606" s="169">
        <v>10.6334551525332</v>
      </c>
      <c r="AG606" s="169">
        <v>33.590889967786211</v>
      </c>
      <c r="AH606" s="169">
        <v>26.24274625872641</v>
      </c>
      <c r="AI606" s="168" t="s">
        <v>21</v>
      </c>
      <c r="AJ606"/>
      <c r="AK606"/>
    </row>
    <row r="607" spans="1:37" hidden="1" x14ac:dyDescent="0.25">
      <c r="A607" s="179" t="b">
        <f>IF(E607&lt;&gt;1,"",NOT(ISNA(VLOOKUP(P607,Mapping!$P:$P,1,FALSE))))</f>
        <v>0</v>
      </c>
      <c r="B607" s="180" t="str">
        <f t="shared" si="9"/>
        <v/>
      </c>
      <c r="E607" s="167">
        <v>1</v>
      </c>
      <c r="F607" s="170" t="s">
        <v>402</v>
      </c>
      <c r="G607" s="169">
        <v>494.75097625557191</v>
      </c>
      <c r="H607" s="168" t="s">
        <v>6</v>
      </c>
      <c r="I607" s="168" t="s">
        <v>402</v>
      </c>
      <c r="J607" s="169">
        <v>41.508947768339738</v>
      </c>
      <c r="K607" s="169">
        <v>-7.4177894366966663</v>
      </c>
      <c r="L607" s="168" t="s">
        <v>5</v>
      </c>
      <c r="M607" s="168" t="s">
        <v>21</v>
      </c>
      <c r="N607" s="168" t="s">
        <v>2829</v>
      </c>
      <c r="O607" s="168" t="s">
        <v>21</v>
      </c>
      <c r="P607" s="168" t="s">
        <v>2850</v>
      </c>
      <c r="Q607" s="168" t="s">
        <v>2834</v>
      </c>
      <c r="R607" s="168" t="s">
        <v>1259</v>
      </c>
      <c r="S607" s="168" t="s">
        <v>21</v>
      </c>
      <c r="T607" s="168" t="s">
        <v>1259</v>
      </c>
      <c r="U607" s="168" t="s">
        <v>1259</v>
      </c>
      <c r="V607" s="168" t="s">
        <v>2834</v>
      </c>
      <c r="W607" s="168" t="s">
        <v>1259</v>
      </c>
      <c r="X607" s="168" t="s">
        <v>21</v>
      </c>
      <c r="Y607" s="168" t="s">
        <v>1259</v>
      </c>
      <c r="Z607" s="168" t="s">
        <v>21</v>
      </c>
      <c r="AA607" s="168" t="s">
        <v>1259</v>
      </c>
      <c r="AB607" s="168" t="s">
        <v>1259</v>
      </c>
      <c r="AC607" s="168" t="s">
        <v>3130</v>
      </c>
      <c r="AD607" s="169">
        <v>62.989728624224718</v>
      </c>
      <c r="AE607" s="168" t="s">
        <v>1259</v>
      </c>
      <c r="AF607" s="169">
        <v>17.225576717425611</v>
      </c>
      <c r="AG607" s="169">
        <v>54.415281190033511</v>
      </c>
      <c r="AH607" s="169">
        <v>42.511717261339641</v>
      </c>
      <c r="AI607" s="168" t="s">
        <v>21</v>
      </c>
      <c r="AJ607"/>
      <c r="AK607"/>
    </row>
    <row r="608" spans="1:37" hidden="1" x14ac:dyDescent="0.25">
      <c r="A608" s="179" t="b">
        <f>IF(E608&lt;&gt;1,"",NOT(ISNA(VLOOKUP(P608,Mapping!$P:$P,1,FALSE))))</f>
        <v>0</v>
      </c>
      <c r="B608" s="180" t="str">
        <f t="shared" si="9"/>
        <v/>
      </c>
      <c r="E608" s="167">
        <v>1</v>
      </c>
      <c r="F608" s="170" t="s">
        <v>402</v>
      </c>
      <c r="G608" s="169">
        <v>412.06965956072668</v>
      </c>
      <c r="H608" s="168" t="s">
        <v>6</v>
      </c>
      <c r="I608" s="168" t="s">
        <v>402</v>
      </c>
      <c r="J608" s="169">
        <v>34.572095451082198</v>
      </c>
      <c r="K608" s="169">
        <v>-6.1781504525900832</v>
      </c>
      <c r="L608" s="168" t="s">
        <v>5</v>
      </c>
      <c r="M608" s="168" t="s">
        <v>21</v>
      </c>
      <c r="N608" s="168" t="s">
        <v>2829</v>
      </c>
      <c r="O608" s="168" t="s">
        <v>21</v>
      </c>
      <c r="P608" s="168" t="s">
        <v>2850</v>
      </c>
      <c r="Q608" s="168" t="s">
        <v>2834</v>
      </c>
      <c r="R608" s="168" t="s">
        <v>1259</v>
      </c>
      <c r="S608" s="168" t="s">
        <v>21</v>
      </c>
      <c r="T608" s="168" t="s">
        <v>1259</v>
      </c>
      <c r="U608" s="168" t="s">
        <v>1259</v>
      </c>
      <c r="V608" s="168" t="s">
        <v>2834</v>
      </c>
      <c r="W608" s="168" t="s">
        <v>1259</v>
      </c>
      <c r="X608" s="168" t="s">
        <v>21</v>
      </c>
      <c r="Y608" s="168" t="s">
        <v>1259</v>
      </c>
      <c r="Z608" s="168" t="s">
        <v>21</v>
      </c>
      <c r="AA608" s="168" t="s">
        <v>1259</v>
      </c>
      <c r="AB608" s="168" t="s">
        <v>1259</v>
      </c>
      <c r="AC608" s="168" t="s">
        <v>3060</v>
      </c>
      <c r="AD608" s="169">
        <v>52.463071880021289</v>
      </c>
      <c r="AE608" s="168" t="s">
        <v>1259</v>
      </c>
      <c r="AF608" s="169">
        <v>14.346889393544361</v>
      </c>
      <c r="AG608" s="169">
        <v>45.321560686108512</v>
      </c>
      <c r="AH608" s="169">
        <v>35.407285078651398</v>
      </c>
      <c r="AI608" s="168" t="s">
        <v>21</v>
      </c>
      <c r="AJ608"/>
      <c r="AK608"/>
    </row>
    <row r="609" spans="1:37" hidden="1" x14ac:dyDescent="0.25">
      <c r="A609" s="179" t="b">
        <f>IF(E609&lt;&gt;1,"",NOT(ISNA(VLOOKUP(P609,Mapping!$P:$P,1,FALSE))))</f>
        <v>0</v>
      </c>
      <c r="B609" s="180" t="str">
        <f t="shared" si="9"/>
        <v/>
      </c>
      <c r="E609" s="167">
        <v>1</v>
      </c>
      <c r="F609" s="170" t="s">
        <v>402</v>
      </c>
      <c r="G609" s="169">
        <v>1475.3846668071719</v>
      </c>
      <c r="H609" s="168" t="s">
        <v>6</v>
      </c>
      <c r="I609" s="168" t="s">
        <v>402</v>
      </c>
      <c r="J609" s="169">
        <v>123.7828079414904</v>
      </c>
      <c r="K609" s="169">
        <v>-22.12040667273612</v>
      </c>
      <c r="L609" s="168" t="s">
        <v>5</v>
      </c>
      <c r="M609" s="168" t="s">
        <v>21</v>
      </c>
      <c r="N609" s="168" t="s">
        <v>2829</v>
      </c>
      <c r="O609" s="168" t="s">
        <v>21</v>
      </c>
      <c r="P609" s="168" t="s">
        <v>2850</v>
      </c>
      <c r="Q609" s="168" t="s">
        <v>2834</v>
      </c>
      <c r="R609" s="168" t="s">
        <v>1259</v>
      </c>
      <c r="S609" s="168" t="s">
        <v>21</v>
      </c>
      <c r="T609" s="168" t="s">
        <v>1259</v>
      </c>
      <c r="U609" s="168" t="s">
        <v>1259</v>
      </c>
      <c r="V609" s="168" t="s">
        <v>2834</v>
      </c>
      <c r="W609" s="168" t="s">
        <v>1259</v>
      </c>
      <c r="X609" s="168" t="s">
        <v>21</v>
      </c>
      <c r="Y609" s="168" t="s">
        <v>1259</v>
      </c>
      <c r="Z609" s="168" t="s">
        <v>21</v>
      </c>
      <c r="AA609" s="168" t="s">
        <v>1259</v>
      </c>
      <c r="AB609" s="168" t="s">
        <v>1259</v>
      </c>
      <c r="AC609" s="168" t="s">
        <v>3135</v>
      </c>
      <c r="AD609" s="169">
        <v>187.84011399407331</v>
      </c>
      <c r="AE609" s="168" t="s">
        <v>1259</v>
      </c>
      <c r="AF609" s="169">
        <v>51.367966887390587</v>
      </c>
      <c r="AG609" s="169">
        <v>162.27046607444049</v>
      </c>
      <c r="AH609" s="169">
        <v>126.7731420799109</v>
      </c>
      <c r="AI609" s="168" t="s">
        <v>21</v>
      </c>
      <c r="AJ609"/>
      <c r="AK609"/>
    </row>
    <row r="610" spans="1:37" hidden="1" x14ac:dyDescent="0.25">
      <c r="A610" s="179" t="b">
        <f>IF(E610&lt;&gt;1,"",NOT(ISNA(VLOOKUP(P610,Mapping!$P:$P,1,FALSE))))</f>
        <v>0</v>
      </c>
      <c r="B610" s="180" t="str">
        <f t="shared" si="9"/>
        <v/>
      </c>
      <c r="E610" s="167">
        <v>1</v>
      </c>
      <c r="F610" s="170" t="s">
        <v>402</v>
      </c>
      <c r="G610" s="169">
        <v>14703.9794060982</v>
      </c>
      <c r="H610" s="168" t="s">
        <v>6</v>
      </c>
      <c r="I610" s="168" t="s">
        <v>402</v>
      </c>
      <c r="J610" s="169">
        <v>1233.644282571742</v>
      </c>
      <c r="K610" s="169">
        <v>-220.45640807309539</v>
      </c>
      <c r="L610" s="168" t="s">
        <v>5</v>
      </c>
      <c r="M610" s="168" t="s">
        <v>21</v>
      </c>
      <c r="N610" s="168" t="s">
        <v>2829</v>
      </c>
      <c r="O610" s="168" t="s">
        <v>21</v>
      </c>
      <c r="P610" s="168" t="s">
        <v>2850</v>
      </c>
      <c r="Q610" s="168" t="s">
        <v>2834</v>
      </c>
      <c r="R610" s="168" t="s">
        <v>1259</v>
      </c>
      <c r="S610" s="168" t="s">
        <v>21</v>
      </c>
      <c r="T610" s="168" t="s">
        <v>1259</v>
      </c>
      <c r="U610" s="168" t="s">
        <v>1259</v>
      </c>
      <c r="V610" s="168" t="s">
        <v>2834</v>
      </c>
      <c r="W610" s="168" t="s">
        <v>1259</v>
      </c>
      <c r="X610" s="168" t="s">
        <v>21</v>
      </c>
      <c r="Y610" s="168" t="s">
        <v>1259</v>
      </c>
      <c r="Z610" s="168" t="s">
        <v>21</v>
      </c>
      <c r="AA610" s="168" t="s">
        <v>1259</v>
      </c>
      <c r="AB610" s="168" t="s">
        <v>1259</v>
      </c>
      <c r="AC610" s="168" t="s">
        <v>3110</v>
      </c>
      <c r="AD610" s="169">
        <v>1872.052238271624</v>
      </c>
      <c r="AE610" s="168" t="s">
        <v>1259</v>
      </c>
      <c r="AF610" s="169">
        <v>511.94345734924349</v>
      </c>
      <c r="AG610" s="169">
        <v>1617.2200003542371</v>
      </c>
      <c r="AH610" s="169">
        <v>1263.446552161437</v>
      </c>
      <c r="AI610" s="168" t="s">
        <v>21</v>
      </c>
      <c r="AJ610"/>
      <c r="AK610"/>
    </row>
    <row r="611" spans="1:37" hidden="1" x14ac:dyDescent="0.25">
      <c r="A611" s="179" t="b">
        <f>IF(E611&lt;&gt;1,"",NOT(ISNA(VLOOKUP(P611,Mapping!$P:$P,1,FALSE))))</f>
        <v>0</v>
      </c>
      <c r="B611" s="180" t="str">
        <f t="shared" si="9"/>
        <v/>
      </c>
      <c r="E611" s="167">
        <v>1</v>
      </c>
      <c r="F611" s="170" t="s">
        <v>402</v>
      </c>
      <c r="G611" s="169">
        <v>3293.779445687765</v>
      </c>
      <c r="H611" s="168" t="s">
        <v>6</v>
      </c>
      <c r="I611" s="168" t="s">
        <v>402</v>
      </c>
      <c r="J611" s="169">
        <v>276.34370730550847</v>
      </c>
      <c r="K611" s="169">
        <v>-49.383555670661778</v>
      </c>
      <c r="L611" s="168" t="s">
        <v>5</v>
      </c>
      <c r="M611" s="168" t="s">
        <v>21</v>
      </c>
      <c r="N611" s="168" t="s">
        <v>2829</v>
      </c>
      <c r="O611" s="168" t="s">
        <v>21</v>
      </c>
      <c r="P611" s="168" t="s">
        <v>2850</v>
      </c>
      <c r="Q611" s="168" t="s">
        <v>2834</v>
      </c>
      <c r="R611" s="168" t="s">
        <v>1259</v>
      </c>
      <c r="S611" s="168" t="s">
        <v>21</v>
      </c>
      <c r="T611" s="168" t="s">
        <v>1259</v>
      </c>
      <c r="U611" s="168" t="s">
        <v>1259</v>
      </c>
      <c r="V611" s="168" t="s">
        <v>2834</v>
      </c>
      <c r="W611" s="168" t="s">
        <v>1259</v>
      </c>
      <c r="X611" s="168" t="s">
        <v>21</v>
      </c>
      <c r="Y611" s="168" t="s">
        <v>1259</v>
      </c>
      <c r="Z611" s="168" t="s">
        <v>21</v>
      </c>
      <c r="AA611" s="168" t="s">
        <v>1259</v>
      </c>
      <c r="AB611" s="168" t="s">
        <v>1259</v>
      </c>
      <c r="AC611" s="168" t="s">
        <v>3081</v>
      </c>
      <c r="AD611" s="169">
        <v>419.3509126594364</v>
      </c>
      <c r="AE611" s="168" t="s">
        <v>1259</v>
      </c>
      <c r="AF611" s="169">
        <v>114.6784003568409</v>
      </c>
      <c r="AG611" s="169">
        <v>362.26696523478358</v>
      </c>
      <c r="AH611" s="169">
        <v>283.01959417248048</v>
      </c>
      <c r="AI611" s="168" t="s">
        <v>21</v>
      </c>
      <c r="AJ611"/>
      <c r="AK611"/>
    </row>
    <row r="612" spans="1:37" hidden="1" x14ac:dyDescent="0.25">
      <c r="A612" s="179" t="b">
        <f>IF(E612&lt;&gt;1,"",NOT(ISNA(VLOOKUP(P612,Mapping!$P:$P,1,FALSE))))</f>
        <v>0</v>
      </c>
      <c r="B612" s="180" t="str">
        <f t="shared" si="9"/>
        <v/>
      </c>
      <c r="E612" s="167">
        <v>1</v>
      </c>
      <c r="F612" s="170" t="s">
        <v>402</v>
      </c>
      <c r="G612" s="169">
        <v>1075.3324677577871</v>
      </c>
      <c r="H612" s="168" t="s">
        <v>6</v>
      </c>
      <c r="I612" s="168" t="s">
        <v>402</v>
      </c>
      <c r="J612" s="169">
        <v>90.218961416865227</v>
      </c>
      <c r="K612" s="169">
        <v>-16.1224337153207</v>
      </c>
      <c r="L612" s="168" t="s">
        <v>5</v>
      </c>
      <c r="M612" s="168" t="s">
        <v>21</v>
      </c>
      <c r="N612" s="168" t="s">
        <v>2829</v>
      </c>
      <c r="O612" s="168" t="s">
        <v>21</v>
      </c>
      <c r="P612" s="168" t="s">
        <v>2850</v>
      </c>
      <c r="Q612" s="168" t="s">
        <v>2834</v>
      </c>
      <c r="R612" s="168" t="s">
        <v>1259</v>
      </c>
      <c r="S612" s="168" t="s">
        <v>21</v>
      </c>
      <c r="T612" s="168" t="s">
        <v>1259</v>
      </c>
      <c r="U612" s="168" t="s">
        <v>1259</v>
      </c>
      <c r="V612" s="168" t="s">
        <v>2834</v>
      </c>
      <c r="W612" s="168" t="s">
        <v>1259</v>
      </c>
      <c r="X612" s="168" t="s">
        <v>21</v>
      </c>
      <c r="Y612" s="168" t="s">
        <v>1259</v>
      </c>
      <c r="Z612" s="168" t="s">
        <v>21</v>
      </c>
      <c r="AA612" s="168" t="s">
        <v>1259</v>
      </c>
      <c r="AB612" s="168" t="s">
        <v>1259</v>
      </c>
      <c r="AC612" s="168" t="s">
        <v>3068</v>
      </c>
      <c r="AD612" s="169">
        <v>136.90705744032971</v>
      </c>
      <c r="AE612" s="168" t="s">
        <v>1259</v>
      </c>
      <c r="AF612" s="169">
        <v>37.439485335208254</v>
      </c>
      <c r="AG612" s="169">
        <v>118.27064809183121</v>
      </c>
      <c r="AH612" s="169">
        <v>92.398463116206585</v>
      </c>
      <c r="AI612" s="168" t="s">
        <v>21</v>
      </c>
      <c r="AJ612"/>
      <c r="AK612"/>
    </row>
    <row r="613" spans="1:37" hidden="1" x14ac:dyDescent="0.25">
      <c r="A613" s="179" t="b">
        <f>IF(E613&lt;&gt;1,"",NOT(ISNA(VLOOKUP(P613,Mapping!$P:$P,1,FALSE))))</f>
        <v>0</v>
      </c>
      <c r="B613" s="180" t="str">
        <f t="shared" si="9"/>
        <v/>
      </c>
      <c r="E613" s="167">
        <v>1</v>
      </c>
      <c r="F613" s="170" t="s">
        <v>402</v>
      </c>
      <c r="G613" s="169">
        <v>3813.7091556475712</v>
      </c>
      <c r="H613" s="168" t="s">
        <v>6</v>
      </c>
      <c r="I613" s="168" t="s">
        <v>402</v>
      </c>
      <c r="J613" s="169">
        <v>319.96511728688381</v>
      </c>
      <c r="K613" s="169">
        <v>-57.178849253614523</v>
      </c>
      <c r="L613" s="168" t="s">
        <v>5</v>
      </c>
      <c r="M613" s="168" t="s">
        <v>21</v>
      </c>
      <c r="N613" s="168" t="s">
        <v>2829</v>
      </c>
      <c r="O613" s="168" t="s">
        <v>21</v>
      </c>
      <c r="P613" s="168" t="s">
        <v>2850</v>
      </c>
      <c r="Q613" s="168" t="s">
        <v>2834</v>
      </c>
      <c r="R613" s="168" t="s">
        <v>1259</v>
      </c>
      <c r="S613" s="168" t="s">
        <v>21</v>
      </c>
      <c r="T613" s="168" t="s">
        <v>1259</v>
      </c>
      <c r="U613" s="168" t="s">
        <v>1259</v>
      </c>
      <c r="V613" s="168" t="s">
        <v>2834</v>
      </c>
      <c r="W613" s="168" t="s">
        <v>1259</v>
      </c>
      <c r="X613" s="168" t="s">
        <v>21</v>
      </c>
      <c r="Y613" s="168" t="s">
        <v>1259</v>
      </c>
      <c r="Z613" s="168" t="s">
        <v>21</v>
      </c>
      <c r="AA613" s="168" t="s">
        <v>1259</v>
      </c>
      <c r="AB613" s="168" t="s">
        <v>1259</v>
      </c>
      <c r="AC613" s="168" t="s">
        <v>3061</v>
      </c>
      <c r="AD613" s="169">
        <v>485.54629762239961</v>
      </c>
      <c r="AE613" s="168" t="s">
        <v>1259</v>
      </c>
      <c r="AF613" s="169">
        <v>132.78061649467239</v>
      </c>
      <c r="AG613" s="169">
        <v>419.45153428937869</v>
      </c>
      <c r="AH613" s="169">
        <v>327.69480632236758</v>
      </c>
      <c r="AI613" s="168" t="s">
        <v>21</v>
      </c>
      <c r="AJ613"/>
      <c r="AK613"/>
    </row>
    <row r="614" spans="1:37" hidden="1" x14ac:dyDescent="0.25">
      <c r="A614" s="179" t="b">
        <f>IF(E614&lt;&gt;1,"",NOT(ISNA(VLOOKUP(P614,Mapping!$P:$P,1,FALSE))))</f>
        <v>0</v>
      </c>
      <c r="B614" s="180" t="str">
        <f t="shared" si="9"/>
        <v/>
      </c>
      <c r="E614" s="167">
        <v>1</v>
      </c>
      <c r="F614" s="170" t="s">
        <v>402</v>
      </c>
      <c r="G614" s="169">
        <v>31495.669486096311</v>
      </c>
      <c r="H614" s="168" t="s">
        <v>6</v>
      </c>
      <c r="I614" s="168" t="s">
        <v>402</v>
      </c>
      <c r="J614" s="169">
        <v>2642.4447092994301</v>
      </c>
      <c r="K614" s="169">
        <v>-472.21381185303642</v>
      </c>
      <c r="L614" s="168" t="s">
        <v>5</v>
      </c>
      <c r="M614" s="168" t="s">
        <v>21</v>
      </c>
      <c r="N614" s="168" t="s">
        <v>2829</v>
      </c>
      <c r="O614" s="168" t="s">
        <v>21</v>
      </c>
      <c r="P614" s="168" t="s">
        <v>2850</v>
      </c>
      <c r="Q614" s="168" t="s">
        <v>2834</v>
      </c>
      <c r="R614" s="168" t="s">
        <v>1259</v>
      </c>
      <c r="S614" s="168" t="s">
        <v>21</v>
      </c>
      <c r="T614" s="168" t="s">
        <v>1259</v>
      </c>
      <c r="U614" s="168" t="s">
        <v>1259</v>
      </c>
      <c r="V614" s="168" t="s">
        <v>2834</v>
      </c>
      <c r="W614" s="168" t="s">
        <v>1259</v>
      </c>
      <c r="X614" s="168" t="s">
        <v>21</v>
      </c>
      <c r="Y614" s="168" t="s">
        <v>1259</v>
      </c>
      <c r="Z614" s="168" t="s">
        <v>21</v>
      </c>
      <c r="AA614" s="168" t="s">
        <v>1259</v>
      </c>
      <c r="AB614" s="168" t="s">
        <v>1259</v>
      </c>
      <c r="AC614" s="168" t="s">
        <v>3038</v>
      </c>
      <c r="AD614" s="169">
        <v>4009.9035049557001</v>
      </c>
      <c r="AE614" s="168" t="s">
        <v>1259</v>
      </c>
      <c r="AF614" s="169">
        <v>1096.5740282221891</v>
      </c>
      <c r="AG614" s="169">
        <v>3464.0572603316582</v>
      </c>
      <c r="AH614" s="169">
        <v>2706.2806551348372</v>
      </c>
      <c r="AI614" s="168" t="s">
        <v>21</v>
      </c>
      <c r="AJ614"/>
      <c r="AK614"/>
    </row>
    <row r="615" spans="1:37" hidden="1" x14ac:dyDescent="0.25">
      <c r="A615" s="179" t="b">
        <f>IF(E615&lt;&gt;1,"",NOT(ISNA(VLOOKUP(P615,Mapping!$P:$P,1,FALSE))))</f>
        <v>0</v>
      </c>
      <c r="B615" s="180" t="str">
        <f t="shared" si="9"/>
        <v/>
      </c>
      <c r="E615" s="167">
        <v>1</v>
      </c>
      <c r="F615" s="170" t="s">
        <v>402</v>
      </c>
      <c r="G615" s="169">
        <v>11722.832190227129</v>
      </c>
      <c r="H615" s="168" t="s">
        <v>6</v>
      </c>
      <c r="I615" s="168" t="s">
        <v>402</v>
      </c>
      <c r="J615" s="169">
        <v>983.53000283881704</v>
      </c>
      <c r="K615" s="169">
        <v>-175.76013987270051</v>
      </c>
      <c r="L615" s="168" t="s">
        <v>5</v>
      </c>
      <c r="M615" s="168" t="s">
        <v>21</v>
      </c>
      <c r="N615" s="168" t="s">
        <v>2829</v>
      </c>
      <c r="O615" s="168" t="s">
        <v>21</v>
      </c>
      <c r="P615" s="168" t="s">
        <v>2850</v>
      </c>
      <c r="Q615" s="168" t="s">
        <v>2834</v>
      </c>
      <c r="R615" s="168" t="s">
        <v>1259</v>
      </c>
      <c r="S615" s="168" t="s">
        <v>21</v>
      </c>
      <c r="T615" s="168" t="s">
        <v>1259</v>
      </c>
      <c r="U615" s="168" t="s">
        <v>1259</v>
      </c>
      <c r="V615" s="168" t="s">
        <v>2834</v>
      </c>
      <c r="W615" s="168" t="s">
        <v>1259</v>
      </c>
      <c r="X615" s="168" t="s">
        <v>21</v>
      </c>
      <c r="Y615" s="168" t="s">
        <v>1259</v>
      </c>
      <c r="Z615" s="168" t="s">
        <v>21</v>
      </c>
      <c r="AA615" s="168" t="s">
        <v>1259</v>
      </c>
      <c r="AB615" s="168" t="s">
        <v>1259</v>
      </c>
      <c r="AC615" s="168" t="s">
        <v>3063</v>
      </c>
      <c r="AD615" s="169">
        <v>1492.5044190075289</v>
      </c>
      <c r="AE615" s="168" t="s">
        <v>1259</v>
      </c>
      <c r="AF615" s="169">
        <v>408.14986716459322</v>
      </c>
      <c r="AG615" s="169">
        <v>1289.3379509882309</v>
      </c>
      <c r="AH615" s="169">
        <v>1007.290033755551</v>
      </c>
      <c r="AI615" s="168" t="s">
        <v>21</v>
      </c>
      <c r="AJ615"/>
      <c r="AK615"/>
    </row>
    <row r="616" spans="1:37" hidden="1" x14ac:dyDescent="0.25">
      <c r="A616" s="179" t="b">
        <f>IF(E616&lt;&gt;1,"",NOT(ISNA(VLOOKUP(P616,Mapping!$P:$P,1,FALSE))))</f>
        <v>0</v>
      </c>
      <c r="B616" s="180" t="str">
        <f t="shared" si="9"/>
        <v/>
      </c>
      <c r="E616" s="167">
        <v>1</v>
      </c>
      <c r="F616" s="170" t="s">
        <v>402</v>
      </c>
      <c r="G616" s="169">
        <v>1537.165406320981</v>
      </c>
      <c r="H616" s="168" t="s">
        <v>6</v>
      </c>
      <c r="I616" s="168" t="s">
        <v>402</v>
      </c>
      <c r="J616" s="169">
        <v>128.96612967837041</v>
      </c>
      <c r="K616" s="169">
        <v>-23.04668380800371</v>
      </c>
      <c r="L616" s="168" t="s">
        <v>5</v>
      </c>
      <c r="M616" s="168" t="s">
        <v>21</v>
      </c>
      <c r="N616" s="168" t="s">
        <v>2829</v>
      </c>
      <c r="O616" s="168" t="s">
        <v>21</v>
      </c>
      <c r="P616" s="168" t="s">
        <v>2850</v>
      </c>
      <c r="Q616" s="168" t="s">
        <v>2834</v>
      </c>
      <c r="R616" s="168" t="s">
        <v>1259</v>
      </c>
      <c r="S616" s="168" t="s">
        <v>21</v>
      </c>
      <c r="T616" s="168" t="s">
        <v>1259</v>
      </c>
      <c r="U616" s="168" t="s">
        <v>1259</v>
      </c>
      <c r="V616" s="168" t="s">
        <v>2834</v>
      </c>
      <c r="W616" s="168" t="s">
        <v>1259</v>
      </c>
      <c r="X616" s="168" t="s">
        <v>21</v>
      </c>
      <c r="Y616" s="168" t="s">
        <v>1259</v>
      </c>
      <c r="Z616" s="168" t="s">
        <v>21</v>
      </c>
      <c r="AA616" s="168" t="s">
        <v>1259</v>
      </c>
      <c r="AB616" s="168" t="s">
        <v>1259</v>
      </c>
      <c r="AC616" s="168" t="s">
        <v>3065</v>
      </c>
      <c r="AD616" s="169">
        <v>195.70579229072149</v>
      </c>
      <c r="AE616" s="168" t="s">
        <v>1259</v>
      </c>
      <c r="AF616" s="169">
        <v>53.518965913625379</v>
      </c>
      <c r="AG616" s="169">
        <v>169.06543258105651</v>
      </c>
      <c r="AH616" s="169">
        <v>132.08168204538009</v>
      </c>
      <c r="AI616" s="168" t="s">
        <v>21</v>
      </c>
      <c r="AJ616"/>
      <c r="AK616"/>
    </row>
    <row r="617" spans="1:37" hidden="1" x14ac:dyDescent="0.25">
      <c r="A617" s="179" t="b">
        <f>IF(E617&lt;&gt;1,"",NOT(ISNA(VLOOKUP(P617,Mapping!$P:$P,1,FALSE))))</f>
        <v>0</v>
      </c>
      <c r="B617" s="180" t="str">
        <f t="shared" si="9"/>
        <v/>
      </c>
      <c r="E617" s="167">
        <v>1</v>
      </c>
      <c r="F617" s="170" t="s">
        <v>402</v>
      </c>
      <c r="G617" s="169">
        <v>10838.575859128659</v>
      </c>
      <c r="H617" s="168" t="s">
        <v>6</v>
      </c>
      <c r="I617" s="168" t="s">
        <v>402</v>
      </c>
      <c r="J617" s="169">
        <v>909.34207472358207</v>
      </c>
      <c r="K617" s="169">
        <v>-162.50250605902599</v>
      </c>
      <c r="L617" s="168" t="s">
        <v>5</v>
      </c>
      <c r="M617" s="168" t="s">
        <v>21</v>
      </c>
      <c r="N617" s="168" t="s">
        <v>2829</v>
      </c>
      <c r="O617" s="168" t="s">
        <v>21</v>
      </c>
      <c r="P617" s="168" t="s">
        <v>2850</v>
      </c>
      <c r="Q617" s="168" t="s">
        <v>2834</v>
      </c>
      <c r="R617" s="168" t="s">
        <v>1259</v>
      </c>
      <c r="S617" s="168" t="s">
        <v>21</v>
      </c>
      <c r="T617" s="168" t="s">
        <v>1259</v>
      </c>
      <c r="U617" s="168" t="s">
        <v>1259</v>
      </c>
      <c r="V617" s="168" t="s">
        <v>2834</v>
      </c>
      <c r="W617" s="168" t="s">
        <v>1259</v>
      </c>
      <c r="X617" s="168" t="s">
        <v>21</v>
      </c>
      <c r="Y617" s="168" t="s">
        <v>1259</v>
      </c>
      <c r="Z617" s="168" t="s">
        <v>21</v>
      </c>
      <c r="AA617" s="168" t="s">
        <v>1259</v>
      </c>
      <c r="AB617" s="168" t="s">
        <v>1259</v>
      </c>
      <c r="AC617" s="168" t="s">
        <v>3047</v>
      </c>
      <c r="AD617" s="169">
        <v>1379.9244161307461</v>
      </c>
      <c r="AE617" s="168" t="s">
        <v>1259</v>
      </c>
      <c r="AF617" s="169">
        <v>377.36301478789761</v>
      </c>
      <c r="AG617" s="169">
        <v>1192.082848502218</v>
      </c>
      <c r="AH617" s="169">
        <v>931.30988022718338</v>
      </c>
      <c r="AI617" s="168" t="s">
        <v>21</v>
      </c>
      <c r="AJ617"/>
      <c r="AK617"/>
    </row>
    <row r="618" spans="1:37" hidden="1" x14ac:dyDescent="0.25">
      <c r="A618" s="179" t="b">
        <f>IF(E618&lt;&gt;1,"",NOT(ISNA(VLOOKUP(P618,Mapping!$P:$P,1,FALSE))))</f>
        <v>0</v>
      </c>
      <c r="B618" s="180" t="str">
        <f t="shared" si="9"/>
        <v/>
      </c>
      <c r="E618" s="167">
        <v>1</v>
      </c>
      <c r="F618" s="170" t="s">
        <v>402</v>
      </c>
      <c r="G618" s="169">
        <v>1097.3620029102219</v>
      </c>
      <c r="H618" s="168" t="s">
        <v>6</v>
      </c>
      <c r="I618" s="168" t="s">
        <v>402</v>
      </c>
      <c r="J618" s="169">
        <v>92.067210066971654</v>
      </c>
      <c r="K618" s="169">
        <v>-16.452722003755881</v>
      </c>
      <c r="L618" s="168" t="s">
        <v>5</v>
      </c>
      <c r="M618" s="168" t="s">
        <v>21</v>
      </c>
      <c r="N618" s="168" t="s">
        <v>2829</v>
      </c>
      <c r="O618" s="168" t="s">
        <v>21</v>
      </c>
      <c r="P618" s="168" t="s">
        <v>2850</v>
      </c>
      <c r="Q618" s="168" t="s">
        <v>2834</v>
      </c>
      <c r="R618" s="168" t="s">
        <v>1259</v>
      </c>
      <c r="S618" s="168" t="s">
        <v>21</v>
      </c>
      <c r="T618" s="168" t="s">
        <v>1259</v>
      </c>
      <c r="U618" s="168" t="s">
        <v>1259</v>
      </c>
      <c r="V618" s="168" t="s">
        <v>2834</v>
      </c>
      <c r="W618" s="168" t="s">
        <v>1259</v>
      </c>
      <c r="X618" s="168" t="s">
        <v>21</v>
      </c>
      <c r="Y618" s="168" t="s">
        <v>1259</v>
      </c>
      <c r="Z618" s="168" t="s">
        <v>21</v>
      </c>
      <c r="AA618" s="168" t="s">
        <v>1259</v>
      </c>
      <c r="AB618" s="168" t="s">
        <v>1259</v>
      </c>
      <c r="AC618" s="168" t="s">
        <v>7725</v>
      </c>
      <c r="AD618" s="169">
        <v>139.71177033139151</v>
      </c>
      <c r="AE618" s="168" t="s">
        <v>1259</v>
      </c>
      <c r="AF618" s="169">
        <v>38.206480179138453</v>
      </c>
      <c r="AG618" s="169">
        <v>120.69357074855409</v>
      </c>
      <c r="AH618" s="169">
        <v>94.291361593915326</v>
      </c>
      <c r="AI618" s="168" t="s">
        <v>21</v>
      </c>
      <c r="AJ618"/>
      <c r="AK618"/>
    </row>
    <row r="619" spans="1:37" hidden="1" x14ac:dyDescent="0.25">
      <c r="A619" s="179" t="b">
        <f>IF(E619&lt;&gt;1,"",NOT(ISNA(VLOOKUP(P619,Mapping!$P:$P,1,FALSE))))</f>
        <v>0</v>
      </c>
      <c r="B619" s="180" t="str">
        <f t="shared" si="9"/>
        <v/>
      </c>
      <c r="E619" s="167">
        <v>1</v>
      </c>
      <c r="F619" s="170" t="s">
        <v>402</v>
      </c>
      <c r="G619" s="169">
        <v>320.04473018153777</v>
      </c>
      <c r="H619" s="168" t="s">
        <v>6</v>
      </c>
      <c r="I619" s="168" t="s">
        <v>402</v>
      </c>
      <c r="J619" s="169">
        <v>26.85132647777818</v>
      </c>
      <c r="K619" s="169">
        <v>-4.7984229091944313</v>
      </c>
      <c r="L619" s="168" t="s">
        <v>5</v>
      </c>
      <c r="M619" s="168" t="s">
        <v>21</v>
      </c>
      <c r="N619" s="168" t="s">
        <v>2829</v>
      </c>
      <c r="O619" s="168" t="s">
        <v>21</v>
      </c>
      <c r="P619" s="168" t="s">
        <v>2850</v>
      </c>
      <c r="Q619" s="168" t="s">
        <v>2834</v>
      </c>
      <c r="R619" s="168" t="s">
        <v>1259</v>
      </c>
      <c r="S619" s="168" t="s">
        <v>21</v>
      </c>
      <c r="T619" s="168" t="s">
        <v>1259</v>
      </c>
      <c r="U619" s="168" t="s">
        <v>1259</v>
      </c>
      <c r="V619" s="168" t="s">
        <v>2834</v>
      </c>
      <c r="W619" s="168" t="s">
        <v>1259</v>
      </c>
      <c r="X619" s="168" t="s">
        <v>21</v>
      </c>
      <c r="Y619" s="168" t="s">
        <v>1259</v>
      </c>
      <c r="Z619" s="168" t="s">
        <v>21</v>
      </c>
      <c r="AA619" s="168" t="s">
        <v>1259</v>
      </c>
      <c r="AB619" s="168" t="s">
        <v>1259</v>
      </c>
      <c r="AC619" s="168" t="s">
        <v>3111</v>
      </c>
      <c r="AD619" s="169">
        <v>40.746823491530627</v>
      </c>
      <c r="AE619" s="168" t="s">
        <v>1259</v>
      </c>
      <c r="AF619" s="169">
        <v>11.14288868002564</v>
      </c>
      <c r="AG619" s="169">
        <v>35.200181145717643</v>
      </c>
      <c r="AH619" s="169">
        <v>27.499998450596369</v>
      </c>
      <c r="AI619" s="168" t="s">
        <v>21</v>
      </c>
      <c r="AJ619"/>
      <c r="AK619"/>
    </row>
    <row r="620" spans="1:37" hidden="1" x14ac:dyDescent="0.25">
      <c r="A620" s="179" t="b">
        <f>IF(E620&lt;&gt;1,"",NOT(ISNA(VLOOKUP(P620,Mapping!$P:$P,1,FALSE))))</f>
        <v>0</v>
      </c>
      <c r="B620" s="180" t="str">
        <f t="shared" si="9"/>
        <v/>
      </c>
      <c r="E620" s="167">
        <v>1</v>
      </c>
      <c r="F620" s="170" t="s">
        <v>402</v>
      </c>
      <c r="G620" s="169">
        <v>8351.288336904161</v>
      </c>
      <c r="H620" s="168" t="s">
        <v>6</v>
      </c>
      <c r="I620" s="168" t="s">
        <v>402</v>
      </c>
      <c r="J620" s="169">
        <v>700.66196533552704</v>
      </c>
      <c r="K620" s="169">
        <v>-125.21066431669939</v>
      </c>
      <c r="L620" s="168" t="s">
        <v>5</v>
      </c>
      <c r="M620" s="168" t="s">
        <v>21</v>
      </c>
      <c r="N620" s="168" t="s">
        <v>2829</v>
      </c>
      <c r="O620" s="168" t="s">
        <v>21</v>
      </c>
      <c r="P620" s="168" t="s">
        <v>2850</v>
      </c>
      <c r="Q620" s="168" t="s">
        <v>2834</v>
      </c>
      <c r="R620" s="168" t="s">
        <v>1259</v>
      </c>
      <c r="S620" s="168" t="s">
        <v>21</v>
      </c>
      <c r="T620" s="168" t="s">
        <v>1259</v>
      </c>
      <c r="U620" s="168" t="s">
        <v>1259</v>
      </c>
      <c r="V620" s="168" t="s">
        <v>2834</v>
      </c>
      <c r="W620" s="168" t="s">
        <v>1259</v>
      </c>
      <c r="X620" s="168" t="s">
        <v>21</v>
      </c>
      <c r="Y620" s="168" t="s">
        <v>1259</v>
      </c>
      <c r="Z620" s="168" t="s">
        <v>21</v>
      </c>
      <c r="AA620" s="168" t="s">
        <v>1259</v>
      </c>
      <c r="AB620" s="168" t="s">
        <v>1259</v>
      </c>
      <c r="AC620" s="168" t="s">
        <v>3052</v>
      </c>
      <c r="AD620" s="169">
        <v>1063.2528509302181</v>
      </c>
      <c r="AE620" s="168" t="s">
        <v>1259</v>
      </c>
      <c r="AF620" s="169">
        <v>290.76396983676392</v>
      </c>
      <c r="AG620" s="169">
        <v>918.51805243723174</v>
      </c>
      <c r="AH620" s="169">
        <v>717.58849519277646</v>
      </c>
      <c r="AI620" s="168" t="s">
        <v>21</v>
      </c>
      <c r="AJ620"/>
      <c r="AK620"/>
    </row>
    <row r="621" spans="1:37" hidden="1" x14ac:dyDescent="0.25">
      <c r="A621" s="179" t="b">
        <f>IF(E621&lt;&gt;1,"",NOT(ISNA(VLOOKUP(P621,Mapping!$P:$P,1,FALSE))))</f>
        <v>0</v>
      </c>
      <c r="B621" s="180" t="str">
        <f t="shared" si="9"/>
        <v/>
      </c>
      <c r="E621" s="167">
        <v>1</v>
      </c>
      <c r="F621" s="170" t="s">
        <v>402</v>
      </c>
      <c r="G621" s="169">
        <v>323.01567221153579</v>
      </c>
      <c r="H621" s="168" t="s">
        <v>6</v>
      </c>
      <c r="I621" s="168" t="s">
        <v>402</v>
      </c>
      <c r="J621" s="169">
        <v>27.10058455601235</v>
      </c>
      <c r="K621" s="169">
        <v>-4.8429661712895262</v>
      </c>
      <c r="L621" s="168" t="s">
        <v>5</v>
      </c>
      <c r="M621" s="168" t="s">
        <v>21</v>
      </c>
      <c r="N621" s="168" t="s">
        <v>2829</v>
      </c>
      <c r="O621" s="168" t="s">
        <v>21</v>
      </c>
      <c r="P621" s="168" t="s">
        <v>2850</v>
      </c>
      <c r="Q621" s="168" t="s">
        <v>2834</v>
      </c>
      <c r="R621" s="168" t="s">
        <v>1259</v>
      </c>
      <c r="S621" s="168" t="s">
        <v>21</v>
      </c>
      <c r="T621" s="168" t="s">
        <v>1259</v>
      </c>
      <c r="U621" s="168" t="s">
        <v>1259</v>
      </c>
      <c r="V621" s="168" t="s">
        <v>2834</v>
      </c>
      <c r="W621" s="168" t="s">
        <v>1259</v>
      </c>
      <c r="X621" s="168" t="s">
        <v>21</v>
      </c>
      <c r="Y621" s="168" t="s">
        <v>1259</v>
      </c>
      <c r="Z621" s="168" t="s">
        <v>21</v>
      </c>
      <c r="AA621" s="168" t="s">
        <v>1259</v>
      </c>
      <c r="AB621" s="168" t="s">
        <v>1259</v>
      </c>
      <c r="AC621" s="168" t="s">
        <v>3022</v>
      </c>
      <c r="AD621" s="169">
        <v>41.125072027074978</v>
      </c>
      <c r="AE621" s="168" t="s">
        <v>1259</v>
      </c>
      <c r="AF621" s="169">
        <v>11.246326959719569</v>
      </c>
      <c r="AG621" s="169">
        <v>35.52694077575444</v>
      </c>
      <c r="AH621" s="169">
        <v>27.755278083463342</v>
      </c>
      <c r="AI621" s="168" t="s">
        <v>21</v>
      </c>
      <c r="AJ621"/>
      <c r="AK621"/>
    </row>
    <row r="622" spans="1:37" hidden="1" x14ac:dyDescent="0.25">
      <c r="A622" s="179" t="b">
        <f>IF(E622&lt;&gt;1,"",NOT(ISNA(VLOOKUP(P622,Mapping!$P:$P,1,FALSE))))</f>
        <v>0</v>
      </c>
      <c r="B622" s="180" t="str">
        <f t="shared" si="9"/>
        <v/>
      </c>
      <c r="E622" s="167">
        <v>1</v>
      </c>
      <c r="F622" s="170" t="s">
        <v>402</v>
      </c>
      <c r="G622" s="169">
        <v>7179.5488002729389</v>
      </c>
      <c r="H622" s="168" t="s">
        <v>6</v>
      </c>
      <c r="I622" s="168" t="s">
        <v>402</v>
      </c>
      <c r="J622" s="169">
        <v>602.35457927996174</v>
      </c>
      <c r="K622" s="169">
        <v>-107.64280174639281</v>
      </c>
      <c r="L622" s="168" t="s">
        <v>5</v>
      </c>
      <c r="M622" s="168" t="s">
        <v>21</v>
      </c>
      <c r="N622" s="168" t="s">
        <v>2829</v>
      </c>
      <c r="O622" s="168" t="s">
        <v>21</v>
      </c>
      <c r="P622" s="168" t="s">
        <v>2850</v>
      </c>
      <c r="Q622" s="168" t="s">
        <v>2834</v>
      </c>
      <c r="R622" s="168" t="s">
        <v>1259</v>
      </c>
      <c r="S622" s="168" t="s">
        <v>21</v>
      </c>
      <c r="T622" s="168" t="s">
        <v>1259</v>
      </c>
      <c r="U622" s="168" t="s">
        <v>1259</v>
      </c>
      <c r="V622" s="168" t="s">
        <v>2834</v>
      </c>
      <c r="W622" s="168" t="s">
        <v>1259</v>
      </c>
      <c r="X622" s="168" t="s">
        <v>21</v>
      </c>
      <c r="Y622" s="168" t="s">
        <v>1259</v>
      </c>
      <c r="Z622" s="168" t="s">
        <v>21</v>
      </c>
      <c r="AA622" s="168" t="s">
        <v>1259</v>
      </c>
      <c r="AB622" s="168" t="s">
        <v>1259</v>
      </c>
      <c r="AC622" s="168" t="s">
        <v>3114</v>
      </c>
      <c r="AD622" s="169">
        <v>914.07162851146836</v>
      </c>
      <c r="AE622" s="168" t="s">
        <v>1259</v>
      </c>
      <c r="AF622" s="169">
        <v>249.9679123254891</v>
      </c>
      <c r="AG622" s="169">
        <v>789.64405435070603</v>
      </c>
      <c r="AH622" s="169">
        <v>616.90620799003682</v>
      </c>
      <c r="AI622" s="168" t="s">
        <v>21</v>
      </c>
      <c r="AJ622"/>
      <c r="AK622"/>
    </row>
    <row r="623" spans="1:37" hidden="1" x14ac:dyDescent="0.25">
      <c r="A623" s="179" t="b">
        <f>IF(E623&lt;&gt;1,"",NOT(ISNA(VLOOKUP(P623,Mapping!$P:$P,1,FALSE))))</f>
        <v>0</v>
      </c>
      <c r="B623" s="180" t="str">
        <f t="shared" si="9"/>
        <v/>
      </c>
      <c r="E623" s="167">
        <v>1</v>
      </c>
      <c r="F623" s="170" t="s">
        <v>402</v>
      </c>
      <c r="G623" s="169">
        <v>41777.386825832298</v>
      </c>
      <c r="H623" s="168" t="s">
        <v>6</v>
      </c>
      <c r="I623" s="168" t="s">
        <v>402</v>
      </c>
      <c r="J623" s="169">
        <v>3505.067096129188</v>
      </c>
      <c r="K623" s="169">
        <v>-626.36735158126749</v>
      </c>
      <c r="L623" s="168" t="s">
        <v>5</v>
      </c>
      <c r="M623" s="168" t="s">
        <v>21</v>
      </c>
      <c r="N623" s="168" t="s">
        <v>2829</v>
      </c>
      <c r="O623" s="168" t="s">
        <v>21</v>
      </c>
      <c r="P623" s="168" t="s">
        <v>2850</v>
      </c>
      <c r="Q623" s="168" t="s">
        <v>2834</v>
      </c>
      <c r="R623" s="168" t="s">
        <v>1259</v>
      </c>
      <c r="S623" s="168" t="s">
        <v>21</v>
      </c>
      <c r="T623" s="168" t="s">
        <v>1259</v>
      </c>
      <c r="U623" s="168" t="s">
        <v>1259</v>
      </c>
      <c r="V623" s="168" t="s">
        <v>2834</v>
      </c>
      <c r="W623" s="168" t="s">
        <v>1259</v>
      </c>
      <c r="X623" s="168" t="s">
        <v>21</v>
      </c>
      <c r="Y623" s="168" t="s">
        <v>1259</v>
      </c>
      <c r="Z623" s="168" t="s">
        <v>21</v>
      </c>
      <c r="AA623" s="168" t="s">
        <v>1259</v>
      </c>
      <c r="AB623" s="168" t="s">
        <v>1259</v>
      </c>
      <c r="AC623" s="168" t="s">
        <v>3093</v>
      </c>
      <c r="AD623" s="169">
        <v>5318.930906826673</v>
      </c>
      <c r="AE623" s="168" t="s">
        <v>1259</v>
      </c>
      <c r="AF623" s="169">
        <v>1454.5490890556609</v>
      </c>
      <c r="AG623" s="169">
        <v>4594.893917577916</v>
      </c>
      <c r="AH623" s="169">
        <v>3589.7421973755918</v>
      </c>
      <c r="AI623" s="168" t="s">
        <v>21</v>
      </c>
      <c r="AJ623"/>
      <c r="AK623"/>
    </row>
    <row r="624" spans="1:37" hidden="1" x14ac:dyDescent="0.25">
      <c r="A624" s="179" t="b">
        <f>IF(E624&lt;&gt;1,"",NOT(ISNA(VLOOKUP(P624,Mapping!$P:$P,1,FALSE))))</f>
        <v>0</v>
      </c>
      <c r="B624" s="180" t="str">
        <f t="shared" si="9"/>
        <v/>
      </c>
      <c r="E624" s="167">
        <v>1</v>
      </c>
      <c r="F624" s="170" t="s">
        <v>402</v>
      </c>
      <c r="G624" s="169">
        <v>981.98546917524868</v>
      </c>
      <c r="H624" s="168" t="s">
        <v>6</v>
      </c>
      <c r="I624" s="168" t="s">
        <v>402</v>
      </c>
      <c r="J624" s="169">
        <v>82.387272598746875</v>
      </c>
      <c r="K624" s="169">
        <v>-14.722884420292729</v>
      </c>
      <c r="L624" s="168" t="s">
        <v>5</v>
      </c>
      <c r="M624" s="168" t="s">
        <v>21</v>
      </c>
      <c r="N624" s="168" t="s">
        <v>2829</v>
      </c>
      <c r="O624" s="168" t="s">
        <v>21</v>
      </c>
      <c r="P624" s="168" t="s">
        <v>2850</v>
      </c>
      <c r="Q624" s="168" t="s">
        <v>2834</v>
      </c>
      <c r="R624" s="168" t="s">
        <v>1259</v>
      </c>
      <c r="S624" s="168" t="s">
        <v>21</v>
      </c>
      <c r="T624" s="168" t="s">
        <v>1259</v>
      </c>
      <c r="U624" s="168" t="s">
        <v>1259</v>
      </c>
      <c r="V624" s="168" t="s">
        <v>2834</v>
      </c>
      <c r="W624" s="168" t="s">
        <v>1259</v>
      </c>
      <c r="X624" s="168" t="s">
        <v>21</v>
      </c>
      <c r="Y624" s="168" t="s">
        <v>1259</v>
      </c>
      <c r="Z624" s="168" t="s">
        <v>21</v>
      </c>
      <c r="AA624" s="168" t="s">
        <v>1259</v>
      </c>
      <c r="AB624" s="168" t="s">
        <v>1259</v>
      </c>
      <c r="AC624" s="168" t="s">
        <v>3094</v>
      </c>
      <c r="AD624" s="169">
        <v>125.0224884535216</v>
      </c>
      <c r="AE624" s="168" t="s">
        <v>1259</v>
      </c>
      <c r="AF624" s="169">
        <v>34.189454587225782</v>
      </c>
      <c r="AG624" s="169">
        <v>108.0038605160739</v>
      </c>
      <c r="AH624" s="169">
        <v>84.377577051525805</v>
      </c>
      <c r="AI624" s="168" t="s">
        <v>21</v>
      </c>
      <c r="AJ624"/>
      <c r="AK624"/>
    </row>
    <row r="625" spans="1:37" hidden="1" x14ac:dyDescent="0.25">
      <c r="A625" s="179" t="b">
        <f>IF(E625&lt;&gt;1,"",NOT(ISNA(VLOOKUP(P625,Mapping!$P:$P,1,FALSE))))</f>
        <v>0</v>
      </c>
      <c r="B625" s="180" t="str">
        <f t="shared" si="9"/>
        <v/>
      </c>
      <c r="E625" s="167">
        <v>1</v>
      </c>
      <c r="F625" s="170" t="s">
        <v>402</v>
      </c>
      <c r="G625" s="169">
        <v>2056.604910845836</v>
      </c>
      <c r="H625" s="168" t="s">
        <v>6</v>
      </c>
      <c r="I625" s="168" t="s">
        <v>402</v>
      </c>
      <c r="J625" s="169">
        <v>172.5464120768363</v>
      </c>
      <c r="K625" s="169">
        <v>-30.83462775271062</v>
      </c>
      <c r="L625" s="168" t="s">
        <v>5</v>
      </c>
      <c r="M625" s="168" t="s">
        <v>21</v>
      </c>
      <c r="N625" s="168" t="s">
        <v>2829</v>
      </c>
      <c r="O625" s="168" t="s">
        <v>21</v>
      </c>
      <c r="P625" s="168" t="s">
        <v>2850</v>
      </c>
      <c r="Q625" s="168" t="s">
        <v>2834</v>
      </c>
      <c r="R625" s="168" t="s">
        <v>1259</v>
      </c>
      <c r="S625" s="168" t="s">
        <v>21</v>
      </c>
      <c r="T625" s="168" t="s">
        <v>1259</v>
      </c>
      <c r="U625" s="168" t="s">
        <v>1259</v>
      </c>
      <c r="V625" s="168" t="s">
        <v>2834</v>
      </c>
      <c r="W625" s="168" t="s">
        <v>1259</v>
      </c>
      <c r="X625" s="168" t="s">
        <v>21</v>
      </c>
      <c r="Y625" s="168" t="s">
        <v>1259</v>
      </c>
      <c r="Z625" s="168" t="s">
        <v>21</v>
      </c>
      <c r="AA625" s="168" t="s">
        <v>1259</v>
      </c>
      <c r="AB625" s="168" t="s">
        <v>1259</v>
      </c>
      <c r="AC625" s="168" t="s">
        <v>3049</v>
      </c>
      <c r="AD625" s="169">
        <v>261.83876624532093</v>
      </c>
      <c r="AE625" s="168" t="s">
        <v>1259</v>
      </c>
      <c r="AF625" s="169">
        <v>71.604114735307576</v>
      </c>
      <c r="AG625" s="169">
        <v>226.19608629669619</v>
      </c>
      <c r="AH625" s="169">
        <v>176.71477305584449</v>
      </c>
      <c r="AI625" s="168" t="s">
        <v>21</v>
      </c>
      <c r="AJ625"/>
      <c r="AK625"/>
    </row>
    <row r="626" spans="1:37" hidden="1" x14ac:dyDescent="0.25">
      <c r="A626" s="179" t="b">
        <f>IF(E626&lt;&gt;1,"",NOT(ISNA(VLOOKUP(P626,Mapping!$P:$P,1,FALSE))))</f>
        <v>0</v>
      </c>
      <c r="B626" s="180" t="str">
        <f t="shared" si="9"/>
        <v/>
      </c>
      <c r="E626" s="167">
        <v>1</v>
      </c>
      <c r="F626" s="170" t="s">
        <v>402</v>
      </c>
      <c r="G626" s="169">
        <v>4259.5881355096753</v>
      </c>
      <c r="H626" s="168" t="s">
        <v>6</v>
      </c>
      <c r="I626" s="168" t="s">
        <v>402</v>
      </c>
      <c r="J626" s="169">
        <v>357.37376966827111</v>
      </c>
      <c r="K626" s="169">
        <v>-63.863902028846773</v>
      </c>
      <c r="L626" s="168" t="s">
        <v>5</v>
      </c>
      <c r="M626" s="168" t="s">
        <v>21</v>
      </c>
      <c r="N626" s="168" t="s">
        <v>2829</v>
      </c>
      <c r="O626" s="168" t="s">
        <v>21</v>
      </c>
      <c r="P626" s="168" t="s">
        <v>2850</v>
      </c>
      <c r="Q626" s="168" t="s">
        <v>2834</v>
      </c>
      <c r="R626" s="168" t="s">
        <v>1259</v>
      </c>
      <c r="S626" s="168" t="s">
        <v>21</v>
      </c>
      <c r="T626" s="168" t="s">
        <v>1259</v>
      </c>
      <c r="U626" s="168" t="s">
        <v>1259</v>
      </c>
      <c r="V626" s="168" t="s">
        <v>2834</v>
      </c>
      <c r="W626" s="168" t="s">
        <v>1259</v>
      </c>
      <c r="X626" s="168" t="s">
        <v>21</v>
      </c>
      <c r="Y626" s="168" t="s">
        <v>1259</v>
      </c>
      <c r="Z626" s="168" t="s">
        <v>21</v>
      </c>
      <c r="AA626" s="168" t="s">
        <v>1259</v>
      </c>
      <c r="AB626" s="168" t="s">
        <v>1259</v>
      </c>
      <c r="AC626" s="168" t="s">
        <v>3133</v>
      </c>
      <c r="AD626" s="169">
        <v>542.31383783691979</v>
      </c>
      <c r="AE626" s="168" t="s">
        <v>1259</v>
      </c>
      <c r="AF626" s="169">
        <v>148.30463351113301</v>
      </c>
      <c r="AG626" s="169">
        <v>468.49161956530679</v>
      </c>
      <c r="AH626" s="169">
        <v>366.00717362304482</v>
      </c>
      <c r="AI626" s="168" t="s">
        <v>21</v>
      </c>
      <c r="AJ626"/>
      <c r="AK626"/>
    </row>
    <row r="627" spans="1:37" hidden="1" x14ac:dyDescent="0.25">
      <c r="A627" s="179" t="b">
        <f>IF(E627&lt;&gt;1,"",NOT(ISNA(VLOOKUP(P627,Mapping!$P:$P,1,FALSE))))</f>
        <v>0</v>
      </c>
      <c r="B627" s="180" t="str">
        <f t="shared" si="9"/>
        <v/>
      </c>
      <c r="E627" s="167">
        <v>1</v>
      </c>
      <c r="F627" s="170" t="s">
        <v>402</v>
      </c>
      <c r="G627" s="169">
        <v>4975.6000194493508</v>
      </c>
      <c r="H627" s="168" t="s">
        <v>6</v>
      </c>
      <c r="I627" s="168" t="s">
        <v>402</v>
      </c>
      <c r="J627" s="169">
        <v>417.44621281310208</v>
      </c>
      <c r="K627" s="169">
        <v>-74.599050910075761</v>
      </c>
      <c r="L627" s="168" t="s">
        <v>5</v>
      </c>
      <c r="M627" s="168" t="s">
        <v>21</v>
      </c>
      <c r="N627" s="168" t="s">
        <v>2829</v>
      </c>
      <c r="O627" s="168" t="s">
        <v>21</v>
      </c>
      <c r="P627" s="168" t="s">
        <v>2850</v>
      </c>
      <c r="Q627" s="168" t="s">
        <v>2834</v>
      </c>
      <c r="R627" s="168" t="s">
        <v>1259</v>
      </c>
      <c r="S627" s="168" t="s">
        <v>21</v>
      </c>
      <c r="T627" s="168" t="s">
        <v>1259</v>
      </c>
      <c r="U627" s="168" t="s">
        <v>1259</v>
      </c>
      <c r="V627" s="168" t="s">
        <v>2834</v>
      </c>
      <c r="W627" s="168" t="s">
        <v>1259</v>
      </c>
      <c r="X627" s="168" t="s">
        <v>21</v>
      </c>
      <c r="Y627" s="168" t="s">
        <v>1259</v>
      </c>
      <c r="Z627" s="168" t="s">
        <v>21</v>
      </c>
      <c r="AA627" s="168" t="s">
        <v>1259</v>
      </c>
      <c r="AB627" s="168" t="s">
        <v>1259</v>
      </c>
      <c r="AC627" s="168" t="s">
        <v>3085</v>
      </c>
      <c r="AD627" s="169">
        <v>633.47362614581778</v>
      </c>
      <c r="AE627" s="168" t="s">
        <v>1259</v>
      </c>
      <c r="AF627" s="169">
        <v>173.23377610876199</v>
      </c>
      <c r="AG627" s="169">
        <v>547.24232420233329</v>
      </c>
      <c r="AH627" s="169">
        <v>427.53084154215412</v>
      </c>
      <c r="AI627" s="168" t="s">
        <v>21</v>
      </c>
      <c r="AJ627"/>
      <c r="AK627"/>
    </row>
    <row r="628" spans="1:37" hidden="1" x14ac:dyDescent="0.25">
      <c r="A628" s="179" t="b">
        <f>IF(E628&lt;&gt;1,"",NOT(ISNA(VLOOKUP(P628,Mapping!$P:$P,1,FALSE))))</f>
        <v>0</v>
      </c>
      <c r="B628" s="180" t="str">
        <f t="shared" si="9"/>
        <v/>
      </c>
      <c r="E628" s="167">
        <v>1</v>
      </c>
      <c r="F628" s="170" t="s">
        <v>402</v>
      </c>
      <c r="G628" s="169">
        <v>3413.7906489895358</v>
      </c>
      <c r="H628" s="168" t="s">
        <v>6</v>
      </c>
      <c r="I628" s="168" t="s">
        <v>402</v>
      </c>
      <c r="J628" s="169">
        <v>286.41248737577939</v>
      </c>
      <c r="K628" s="169">
        <v>-51.182880742993248</v>
      </c>
      <c r="L628" s="168" t="s">
        <v>5</v>
      </c>
      <c r="M628" s="168" t="s">
        <v>21</v>
      </c>
      <c r="N628" s="168" t="s">
        <v>2829</v>
      </c>
      <c r="O628" s="168" t="s">
        <v>21</v>
      </c>
      <c r="P628" s="168" t="s">
        <v>2850</v>
      </c>
      <c r="Q628" s="168" t="s">
        <v>2834</v>
      </c>
      <c r="R628" s="168" t="s">
        <v>1259</v>
      </c>
      <c r="S628" s="168" t="s">
        <v>21</v>
      </c>
      <c r="T628" s="168" t="s">
        <v>1259</v>
      </c>
      <c r="U628" s="168" t="s">
        <v>1259</v>
      </c>
      <c r="V628" s="168" t="s">
        <v>2834</v>
      </c>
      <c r="W628" s="168" t="s">
        <v>1259</v>
      </c>
      <c r="X628" s="168" t="s">
        <v>21</v>
      </c>
      <c r="Y628" s="168" t="s">
        <v>1259</v>
      </c>
      <c r="Z628" s="168" t="s">
        <v>21</v>
      </c>
      <c r="AA628" s="168" t="s">
        <v>1259</v>
      </c>
      <c r="AB628" s="168" t="s">
        <v>1259</v>
      </c>
      <c r="AC628" s="168" t="s">
        <v>3043</v>
      </c>
      <c r="AD628" s="169">
        <v>434.63026225275649</v>
      </c>
      <c r="AE628" s="168" t="s">
        <v>1259</v>
      </c>
      <c r="AF628" s="169">
        <v>118.85678966507611</v>
      </c>
      <c r="AG628" s="169">
        <v>375.46642049012138</v>
      </c>
      <c r="AH628" s="169">
        <v>293.33161494214261</v>
      </c>
      <c r="AI628" s="168" t="s">
        <v>21</v>
      </c>
      <c r="AJ628"/>
      <c r="AK628"/>
    </row>
    <row r="629" spans="1:37" hidden="1" x14ac:dyDescent="0.25">
      <c r="A629" s="179" t="b">
        <f>IF(E629&lt;&gt;1,"",NOT(ISNA(VLOOKUP(P629,Mapping!$P:$P,1,FALSE))))</f>
        <v>0</v>
      </c>
      <c r="B629" s="180" t="str">
        <f t="shared" si="9"/>
        <v/>
      </c>
      <c r="E629" s="167">
        <v>1</v>
      </c>
      <c r="F629" s="170" t="s">
        <v>402</v>
      </c>
      <c r="G629" s="169">
        <v>1466.7689349201769</v>
      </c>
      <c r="H629" s="168" t="s">
        <v>6</v>
      </c>
      <c r="I629" s="168" t="s">
        <v>402</v>
      </c>
      <c r="J629" s="169">
        <v>123.05995951461109</v>
      </c>
      <c r="K629" s="169">
        <v>-21.99123121266036</v>
      </c>
      <c r="L629" s="168" t="s">
        <v>5</v>
      </c>
      <c r="M629" s="168" t="s">
        <v>21</v>
      </c>
      <c r="N629" s="168" t="s">
        <v>2829</v>
      </c>
      <c r="O629" s="168" t="s">
        <v>21</v>
      </c>
      <c r="P629" s="168" t="s">
        <v>2850</v>
      </c>
      <c r="Q629" s="168" t="s">
        <v>2834</v>
      </c>
      <c r="R629" s="168" t="s">
        <v>1259</v>
      </c>
      <c r="S629" s="168" t="s">
        <v>21</v>
      </c>
      <c r="T629" s="168" t="s">
        <v>1259</v>
      </c>
      <c r="U629" s="168" t="s">
        <v>1259</v>
      </c>
      <c r="V629" s="168" t="s">
        <v>2834</v>
      </c>
      <c r="W629" s="168" t="s">
        <v>1259</v>
      </c>
      <c r="X629" s="168" t="s">
        <v>21</v>
      </c>
      <c r="Y629" s="168" t="s">
        <v>1259</v>
      </c>
      <c r="Z629" s="168" t="s">
        <v>21</v>
      </c>
      <c r="AA629" s="168" t="s">
        <v>1259</v>
      </c>
      <c r="AB629" s="168" t="s">
        <v>1259</v>
      </c>
      <c r="AC629" s="168" t="s">
        <v>3131</v>
      </c>
      <c r="AD629" s="169">
        <v>186.74319324099409</v>
      </c>
      <c r="AE629" s="168" t="s">
        <v>1259</v>
      </c>
      <c r="AF629" s="169">
        <v>51.067995876278253</v>
      </c>
      <c r="AG629" s="169">
        <v>161.32286314733369</v>
      </c>
      <c r="AH629" s="169">
        <v>126.0328311445967</v>
      </c>
      <c r="AI629" s="168" t="s">
        <v>21</v>
      </c>
      <c r="AJ629"/>
      <c r="AK629"/>
    </row>
    <row r="630" spans="1:37" hidden="1" x14ac:dyDescent="0.25">
      <c r="A630" s="179" t="b">
        <f>IF(E630&lt;&gt;1,"",NOT(ISNA(VLOOKUP(P630,Mapping!$P:$P,1,FALSE))))</f>
        <v>0</v>
      </c>
      <c r="B630" s="180" t="str">
        <f t="shared" si="9"/>
        <v/>
      </c>
      <c r="E630" s="167">
        <v>1</v>
      </c>
      <c r="F630" s="170" t="s">
        <v>402</v>
      </c>
      <c r="G630" s="169">
        <v>358.6372671512122</v>
      </c>
      <c r="H630" s="168" t="s">
        <v>6</v>
      </c>
      <c r="I630" s="168" t="s">
        <v>402</v>
      </c>
      <c r="J630" s="169">
        <v>30.089188914040299</v>
      </c>
      <c r="K630" s="169">
        <v>-5.3770398838097506</v>
      </c>
      <c r="L630" s="168" t="s">
        <v>5</v>
      </c>
      <c r="M630" s="168" t="s">
        <v>21</v>
      </c>
      <c r="N630" s="168" t="s">
        <v>2829</v>
      </c>
      <c r="O630" s="168" t="s">
        <v>21</v>
      </c>
      <c r="P630" s="168" t="s">
        <v>2850</v>
      </c>
      <c r="Q630" s="168" t="s">
        <v>2834</v>
      </c>
      <c r="R630" s="168" t="s">
        <v>1259</v>
      </c>
      <c r="S630" s="168" t="s">
        <v>21</v>
      </c>
      <c r="T630" s="168" t="s">
        <v>1259</v>
      </c>
      <c r="U630" s="168" t="s">
        <v>1259</v>
      </c>
      <c r="V630" s="168" t="s">
        <v>2834</v>
      </c>
      <c r="W630" s="168" t="s">
        <v>1259</v>
      </c>
      <c r="X630" s="168" t="s">
        <v>21</v>
      </c>
      <c r="Y630" s="168" t="s">
        <v>1259</v>
      </c>
      <c r="Z630" s="168" t="s">
        <v>21</v>
      </c>
      <c r="AA630" s="168" t="s">
        <v>1259</v>
      </c>
      <c r="AB630" s="168" t="s">
        <v>1259</v>
      </c>
      <c r="AC630" s="168" t="s">
        <v>3028</v>
      </c>
      <c r="AD630" s="169">
        <v>45.660271968253703</v>
      </c>
      <c r="AE630" s="168" t="s">
        <v>1259</v>
      </c>
      <c r="AF630" s="169">
        <v>12.486551933249469</v>
      </c>
      <c r="AG630" s="169">
        <v>39.444788739896069</v>
      </c>
      <c r="AH630" s="169">
        <v>30.816080881538539</v>
      </c>
      <c r="AI630" s="168" t="s">
        <v>21</v>
      </c>
      <c r="AJ630"/>
      <c r="AK630"/>
    </row>
    <row r="631" spans="1:37" hidden="1" x14ac:dyDescent="0.25">
      <c r="A631" s="179" t="b">
        <f>IF(E631&lt;&gt;1,"",NOT(ISNA(VLOOKUP(P631,Mapping!$P:$P,1,FALSE))))</f>
        <v>0</v>
      </c>
      <c r="B631" s="180" t="str">
        <f t="shared" si="9"/>
        <v/>
      </c>
      <c r="E631" s="167">
        <v>1</v>
      </c>
      <c r="F631" s="170" t="s">
        <v>402</v>
      </c>
      <c r="G631" s="169">
        <v>1229.791743897385</v>
      </c>
      <c r="H631" s="168" t="s">
        <v>6</v>
      </c>
      <c r="I631" s="168" t="s">
        <v>402</v>
      </c>
      <c r="J631" s="169">
        <v>103.1778889042608</v>
      </c>
      <c r="K631" s="169">
        <v>-18.43823791164484</v>
      </c>
      <c r="L631" s="168" t="s">
        <v>5</v>
      </c>
      <c r="M631" s="168" t="s">
        <v>21</v>
      </c>
      <c r="N631" s="168" t="s">
        <v>2829</v>
      </c>
      <c r="O631" s="168" t="s">
        <v>21</v>
      </c>
      <c r="P631" s="168" t="s">
        <v>2850</v>
      </c>
      <c r="Q631" s="168" t="s">
        <v>2834</v>
      </c>
      <c r="R631" s="168" t="s">
        <v>1259</v>
      </c>
      <c r="S631" s="168" t="s">
        <v>21</v>
      </c>
      <c r="T631" s="168" t="s">
        <v>1259</v>
      </c>
      <c r="U631" s="168" t="s">
        <v>1259</v>
      </c>
      <c r="V631" s="168" t="s">
        <v>2834</v>
      </c>
      <c r="W631" s="168" t="s">
        <v>1259</v>
      </c>
      <c r="X631" s="168" t="s">
        <v>21</v>
      </c>
      <c r="Y631" s="168" t="s">
        <v>1259</v>
      </c>
      <c r="Z631" s="168" t="s">
        <v>21</v>
      </c>
      <c r="AA631" s="168" t="s">
        <v>1259</v>
      </c>
      <c r="AB631" s="168" t="s">
        <v>1259</v>
      </c>
      <c r="AC631" s="168" t="s">
        <v>7731</v>
      </c>
      <c r="AD631" s="169">
        <v>156.57219880328739</v>
      </c>
      <c r="AE631" s="168" t="s">
        <v>1259</v>
      </c>
      <c r="AF631" s="169">
        <v>42.817241496494027</v>
      </c>
      <c r="AG631" s="169">
        <v>135.25888125744589</v>
      </c>
      <c r="AH631" s="169">
        <v>105.6704512289612</v>
      </c>
      <c r="AI631" s="168" t="s">
        <v>21</v>
      </c>
      <c r="AJ631"/>
      <c r="AK631"/>
    </row>
    <row r="632" spans="1:37" hidden="1" x14ac:dyDescent="0.25">
      <c r="A632" s="179" t="b">
        <f>IF(E632&lt;&gt;1,"",NOT(ISNA(VLOOKUP(P632,Mapping!$P:$P,1,FALSE))))</f>
        <v>0</v>
      </c>
      <c r="B632" s="180" t="str">
        <f t="shared" si="9"/>
        <v/>
      </c>
      <c r="E632" s="167">
        <v>1</v>
      </c>
      <c r="F632" s="170" t="s">
        <v>402</v>
      </c>
      <c r="G632" s="169">
        <v>1476.4690606481211</v>
      </c>
      <c r="H632" s="168" t="s">
        <v>6</v>
      </c>
      <c r="I632" s="168" t="s">
        <v>402</v>
      </c>
      <c r="J632" s="169">
        <v>123.87378714004601</v>
      </c>
      <c r="K632" s="169">
        <v>-22.13666496340084</v>
      </c>
      <c r="L632" s="168" t="s">
        <v>5</v>
      </c>
      <c r="M632" s="168" t="s">
        <v>21</v>
      </c>
      <c r="N632" s="168" t="s">
        <v>2829</v>
      </c>
      <c r="O632" s="168" t="s">
        <v>21</v>
      </c>
      <c r="P632" s="168" t="s">
        <v>2850</v>
      </c>
      <c r="Q632" s="168" t="s">
        <v>2834</v>
      </c>
      <c r="R632" s="168" t="s">
        <v>1259</v>
      </c>
      <c r="S632" s="168" t="s">
        <v>21</v>
      </c>
      <c r="T632" s="168" t="s">
        <v>1259</v>
      </c>
      <c r="U632" s="168" t="s">
        <v>1259</v>
      </c>
      <c r="V632" s="168" t="s">
        <v>2834</v>
      </c>
      <c r="W632" s="168" t="s">
        <v>1259</v>
      </c>
      <c r="X632" s="168" t="s">
        <v>21</v>
      </c>
      <c r="Y632" s="168" t="s">
        <v>1259</v>
      </c>
      <c r="Z632" s="168" t="s">
        <v>21</v>
      </c>
      <c r="AA632" s="168" t="s">
        <v>1259</v>
      </c>
      <c r="AB632" s="168" t="s">
        <v>1259</v>
      </c>
      <c r="AC632" s="168" t="s">
        <v>3104</v>
      </c>
      <c r="AD632" s="169">
        <v>187.97817470954749</v>
      </c>
      <c r="AE632" s="168" t="s">
        <v>1259</v>
      </c>
      <c r="AF632" s="169">
        <v>51.405721859478717</v>
      </c>
      <c r="AG632" s="169">
        <v>162.38973333940379</v>
      </c>
      <c r="AH632" s="169">
        <v>126.8663191459073</v>
      </c>
      <c r="AI632" s="168" t="s">
        <v>21</v>
      </c>
      <c r="AJ632"/>
      <c r="AK632"/>
    </row>
    <row r="633" spans="1:37" hidden="1" x14ac:dyDescent="0.25">
      <c r="A633" s="179" t="b">
        <f>IF(E633&lt;&gt;1,"",NOT(ISNA(VLOOKUP(P633,Mapping!$P:$P,1,FALSE))))</f>
        <v>0</v>
      </c>
      <c r="B633" s="180" t="str">
        <f t="shared" si="9"/>
        <v/>
      </c>
      <c r="E633" s="167">
        <v>1</v>
      </c>
      <c r="F633" s="170" t="s">
        <v>402</v>
      </c>
      <c r="G633" s="169">
        <v>2267.244700772696</v>
      </c>
      <c r="H633" s="168" t="s">
        <v>6</v>
      </c>
      <c r="I633" s="168" t="s">
        <v>402</v>
      </c>
      <c r="J633" s="169">
        <v>190.2188098236399</v>
      </c>
      <c r="K633" s="169">
        <v>-33.992745035253108</v>
      </c>
      <c r="L633" s="168" t="s">
        <v>5</v>
      </c>
      <c r="M633" s="168" t="s">
        <v>21</v>
      </c>
      <c r="N633" s="168" t="s">
        <v>2829</v>
      </c>
      <c r="O633" s="168" t="s">
        <v>21</v>
      </c>
      <c r="P633" s="168" t="s">
        <v>2850</v>
      </c>
      <c r="Q633" s="168" t="s">
        <v>2834</v>
      </c>
      <c r="R633" s="168" t="s">
        <v>1259</v>
      </c>
      <c r="S633" s="168" t="s">
        <v>21</v>
      </c>
      <c r="T633" s="168" t="s">
        <v>1259</v>
      </c>
      <c r="U633" s="168" t="s">
        <v>1259</v>
      </c>
      <c r="V633" s="168" t="s">
        <v>2834</v>
      </c>
      <c r="W633" s="168" t="s">
        <v>1259</v>
      </c>
      <c r="X633" s="168" t="s">
        <v>21</v>
      </c>
      <c r="Y633" s="168" t="s">
        <v>1259</v>
      </c>
      <c r="Z633" s="168" t="s">
        <v>21</v>
      </c>
      <c r="AA633" s="168" t="s">
        <v>1259</v>
      </c>
      <c r="AB633" s="168" t="s">
        <v>1259</v>
      </c>
      <c r="AC633" s="168" t="s">
        <v>3098</v>
      </c>
      <c r="AD633" s="169">
        <v>288.65658741542501</v>
      </c>
      <c r="AE633" s="168" t="s">
        <v>1259</v>
      </c>
      <c r="AF633" s="169">
        <v>78.937888765604839</v>
      </c>
      <c r="AG633" s="169">
        <v>249.36334406630749</v>
      </c>
      <c r="AH633" s="169">
        <v>194.81409902611401</v>
      </c>
      <c r="AI633" s="168" t="s">
        <v>21</v>
      </c>
      <c r="AJ633"/>
      <c r="AK633"/>
    </row>
    <row r="634" spans="1:37" hidden="1" x14ac:dyDescent="0.25">
      <c r="A634" s="179" t="b">
        <f>IF(E634&lt;&gt;1,"",NOT(ISNA(VLOOKUP(P634,Mapping!$P:$P,1,FALSE))))</f>
        <v>0</v>
      </c>
      <c r="B634" s="180" t="str">
        <f t="shared" si="9"/>
        <v/>
      </c>
      <c r="E634" s="167">
        <v>1</v>
      </c>
      <c r="F634" s="170" t="s">
        <v>402</v>
      </c>
      <c r="G634" s="169">
        <v>312.17173380204298</v>
      </c>
      <c r="H634" s="168" t="s">
        <v>6</v>
      </c>
      <c r="I634" s="168" t="s">
        <v>402</v>
      </c>
      <c r="J634" s="169">
        <v>26.190792570457571</v>
      </c>
      <c r="K634" s="169">
        <v>-4.6803832646424217</v>
      </c>
      <c r="L634" s="168" t="s">
        <v>5</v>
      </c>
      <c r="M634" s="168" t="s">
        <v>21</v>
      </c>
      <c r="N634" s="168" t="s">
        <v>2829</v>
      </c>
      <c r="O634" s="168" t="s">
        <v>21</v>
      </c>
      <c r="P634" s="168" t="s">
        <v>2850</v>
      </c>
      <c r="Q634" s="168" t="s">
        <v>2834</v>
      </c>
      <c r="R634" s="168" t="s">
        <v>1259</v>
      </c>
      <c r="S634" s="168" t="s">
        <v>21</v>
      </c>
      <c r="T634" s="168" t="s">
        <v>1259</v>
      </c>
      <c r="U634" s="168" t="s">
        <v>1259</v>
      </c>
      <c r="V634" s="168" t="s">
        <v>2834</v>
      </c>
      <c r="W634" s="168" t="s">
        <v>1259</v>
      </c>
      <c r="X634" s="168" t="s">
        <v>21</v>
      </c>
      <c r="Y634" s="168" t="s">
        <v>1259</v>
      </c>
      <c r="Z634" s="168" t="s">
        <v>21</v>
      </c>
      <c r="AA634" s="168" t="s">
        <v>1259</v>
      </c>
      <c r="AB634" s="168" t="s">
        <v>1259</v>
      </c>
      <c r="AC634" s="168" t="s">
        <v>3082</v>
      </c>
      <c r="AD634" s="169">
        <v>39.744464872337552</v>
      </c>
      <c r="AE634" s="168" t="s">
        <v>1259</v>
      </c>
      <c r="AF634" s="169">
        <v>10.868777238836859</v>
      </c>
      <c r="AG634" s="169">
        <v>34.334268126120037</v>
      </c>
      <c r="AH634" s="169">
        <v>26.823507423498882</v>
      </c>
      <c r="AI634" s="168" t="s">
        <v>21</v>
      </c>
      <c r="AJ634"/>
      <c r="AK634"/>
    </row>
    <row r="635" spans="1:37" hidden="1" x14ac:dyDescent="0.25">
      <c r="A635" s="179" t="b">
        <f>IF(E635&lt;&gt;1,"",NOT(ISNA(VLOOKUP(P635,Mapping!$P:$P,1,FALSE))))</f>
        <v>0</v>
      </c>
      <c r="B635" s="180" t="str">
        <f t="shared" si="9"/>
        <v/>
      </c>
      <c r="E635" s="167">
        <v>1</v>
      </c>
      <c r="F635" s="170" t="s">
        <v>402</v>
      </c>
      <c r="G635" s="169">
        <v>779.08498323653339</v>
      </c>
      <c r="H635" s="168" t="s">
        <v>6</v>
      </c>
      <c r="I635" s="168" t="s">
        <v>402</v>
      </c>
      <c r="J635" s="169">
        <v>65.364192145742834</v>
      </c>
      <c r="K635" s="169">
        <v>-11.680802335508019</v>
      </c>
      <c r="L635" s="168" t="s">
        <v>5</v>
      </c>
      <c r="M635" s="168" t="s">
        <v>21</v>
      </c>
      <c r="N635" s="168" t="s">
        <v>2829</v>
      </c>
      <c r="O635" s="168" t="s">
        <v>21</v>
      </c>
      <c r="P635" s="168" t="s">
        <v>2850</v>
      </c>
      <c r="Q635" s="168" t="s">
        <v>2834</v>
      </c>
      <c r="R635" s="168" t="s">
        <v>1259</v>
      </c>
      <c r="S635" s="168" t="s">
        <v>21</v>
      </c>
      <c r="T635" s="168" t="s">
        <v>1259</v>
      </c>
      <c r="U635" s="168" t="s">
        <v>1259</v>
      </c>
      <c r="V635" s="168" t="s">
        <v>2834</v>
      </c>
      <c r="W635" s="168" t="s">
        <v>1259</v>
      </c>
      <c r="X635" s="168" t="s">
        <v>21</v>
      </c>
      <c r="Y635" s="168" t="s">
        <v>1259</v>
      </c>
      <c r="Z635" s="168" t="s">
        <v>21</v>
      </c>
      <c r="AA635" s="168" t="s">
        <v>1259</v>
      </c>
      <c r="AB635" s="168" t="s">
        <v>1259</v>
      </c>
      <c r="AC635" s="168" t="s">
        <v>3106</v>
      </c>
      <c r="AD635" s="169">
        <v>99.190004718510451</v>
      </c>
      <c r="AE635" s="168" t="s">
        <v>1259</v>
      </c>
      <c r="AF635" s="169">
        <v>27.125137275530619</v>
      </c>
      <c r="AG635" s="169">
        <v>85.687811582708378</v>
      </c>
      <c r="AH635" s="169">
        <v>66.943254524874874</v>
      </c>
      <c r="AI635" s="168" t="s">
        <v>21</v>
      </c>
      <c r="AJ635"/>
      <c r="AK635"/>
    </row>
    <row r="636" spans="1:37" hidden="1" x14ac:dyDescent="0.25">
      <c r="A636" s="179" t="b">
        <f>IF(E636&lt;&gt;1,"",NOT(ISNA(VLOOKUP(P636,Mapping!$P:$P,1,FALSE))))</f>
        <v>0</v>
      </c>
      <c r="B636" s="180" t="str">
        <f t="shared" si="9"/>
        <v/>
      </c>
      <c r="E636" s="167">
        <v>1</v>
      </c>
      <c r="F636" s="170" t="s">
        <v>402</v>
      </c>
      <c r="G636" s="169">
        <v>30303.088791124661</v>
      </c>
      <c r="H636" s="168" t="s">
        <v>6</v>
      </c>
      <c r="I636" s="168" t="s">
        <v>402</v>
      </c>
      <c r="J636" s="169">
        <v>2542.3887778250519</v>
      </c>
      <c r="K636" s="169">
        <v>-454.33347829913328</v>
      </c>
      <c r="L636" s="168" t="s">
        <v>5</v>
      </c>
      <c r="M636" s="168" t="s">
        <v>21</v>
      </c>
      <c r="N636" s="168" t="s">
        <v>2829</v>
      </c>
      <c r="O636" s="168" t="s">
        <v>21</v>
      </c>
      <c r="P636" s="168" t="s">
        <v>2850</v>
      </c>
      <c r="Q636" s="168" t="s">
        <v>2834</v>
      </c>
      <c r="R636" s="168" t="s">
        <v>1259</v>
      </c>
      <c r="S636" s="168" t="s">
        <v>21</v>
      </c>
      <c r="T636" s="168" t="s">
        <v>1259</v>
      </c>
      <c r="U636" s="168" t="s">
        <v>1259</v>
      </c>
      <c r="V636" s="168" t="s">
        <v>2834</v>
      </c>
      <c r="W636" s="168" t="s">
        <v>1259</v>
      </c>
      <c r="X636" s="168" t="s">
        <v>21</v>
      </c>
      <c r="Y636" s="168" t="s">
        <v>1259</v>
      </c>
      <c r="Z636" s="168" t="s">
        <v>21</v>
      </c>
      <c r="AA636" s="168" t="s">
        <v>1259</v>
      </c>
      <c r="AB636" s="168" t="s">
        <v>1259</v>
      </c>
      <c r="AC636" s="168" t="s">
        <v>3115</v>
      </c>
      <c r="AD636" s="169">
        <v>3858.0688690601228</v>
      </c>
      <c r="AE636" s="168" t="s">
        <v>1259</v>
      </c>
      <c r="AF636" s="169">
        <v>1055.0523511788631</v>
      </c>
      <c r="AG636" s="169">
        <v>3332.8910434404211</v>
      </c>
      <c r="AH636" s="169">
        <v>2603.807581307537</v>
      </c>
      <c r="AI636" s="168" t="s">
        <v>21</v>
      </c>
      <c r="AJ636"/>
      <c r="AK636"/>
    </row>
    <row r="637" spans="1:37" hidden="1" x14ac:dyDescent="0.25">
      <c r="A637" s="179" t="b">
        <f>IF(E637&lt;&gt;1,"",NOT(ISNA(VLOOKUP(P637,Mapping!$P:$P,1,FALSE))))</f>
        <v>0</v>
      </c>
      <c r="B637" s="180" t="str">
        <f t="shared" si="9"/>
        <v/>
      </c>
      <c r="E637" s="167">
        <v>1</v>
      </c>
      <c r="F637" s="170" t="s">
        <v>402</v>
      </c>
      <c r="G637" s="169">
        <v>14949.40892719634</v>
      </c>
      <c r="H637" s="168" t="s">
        <v>6</v>
      </c>
      <c r="I637" s="168" t="s">
        <v>402</v>
      </c>
      <c r="J637" s="169">
        <v>1254.2354924146659</v>
      </c>
      <c r="K637" s="169">
        <v>-224.13612695477099</v>
      </c>
      <c r="L637" s="168" t="s">
        <v>5</v>
      </c>
      <c r="M637" s="168" t="s">
        <v>21</v>
      </c>
      <c r="N637" s="168" t="s">
        <v>2829</v>
      </c>
      <c r="O637" s="168" t="s">
        <v>21</v>
      </c>
      <c r="P637" s="168" t="s">
        <v>2850</v>
      </c>
      <c r="Q637" s="168" t="s">
        <v>2834</v>
      </c>
      <c r="R637" s="168" t="s">
        <v>1259</v>
      </c>
      <c r="S637" s="168" t="s">
        <v>21</v>
      </c>
      <c r="T637" s="168" t="s">
        <v>1259</v>
      </c>
      <c r="U637" s="168" t="s">
        <v>1259</v>
      </c>
      <c r="V637" s="168" t="s">
        <v>2834</v>
      </c>
      <c r="W637" s="168" t="s">
        <v>1259</v>
      </c>
      <c r="X637" s="168" t="s">
        <v>21</v>
      </c>
      <c r="Y637" s="168" t="s">
        <v>1259</v>
      </c>
      <c r="Z637" s="168" t="s">
        <v>21</v>
      </c>
      <c r="AA637" s="168" t="s">
        <v>1259</v>
      </c>
      <c r="AB637" s="168" t="s">
        <v>1259</v>
      </c>
      <c r="AC637" s="168" t="s">
        <v>3108</v>
      </c>
      <c r="AD637" s="169">
        <v>1903.299349792946</v>
      </c>
      <c r="AE637" s="168" t="s">
        <v>1259</v>
      </c>
      <c r="AF637" s="169">
        <v>520.48849363475711</v>
      </c>
      <c r="AG637" s="169">
        <v>1644.213613391579</v>
      </c>
      <c r="AH637" s="169">
        <v>1284.53520263258</v>
      </c>
      <c r="AI637" s="168" t="s">
        <v>21</v>
      </c>
      <c r="AJ637"/>
      <c r="AK637"/>
    </row>
    <row r="638" spans="1:37" hidden="1" x14ac:dyDescent="0.25">
      <c r="A638" s="179" t="b">
        <f>IF(E638&lt;&gt;1,"",NOT(ISNA(VLOOKUP(P638,Mapping!$P:$P,1,FALSE))))</f>
        <v>0</v>
      </c>
      <c r="B638" s="180" t="str">
        <f t="shared" si="9"/>
        <v/>
      </c>
      <c r="E638" s="167">
        <v>1</v>
      </c>
      <c r="F638" s="170" t="s">
        <v>402</v>
      </c>
      <c r="G638" s="169">
        <v>519.58805162635542</v>
      </c>
      <c r="H638" s="168" t="s">
        <v>6</v>
      </c>
      <c r="I638" s="168" t="s">
        <v>402</v>
      </c>
      <c r="J638" s="169">
        <v>43.592745302377601</v>
      </c>
      <c r="K638" s="169">
        <v>-7.7901711078116866</v>
      </c>
      <c r="L638" s="168" t="s">
        <v>5</v>
      </c>
      <c r="M638" s="168" t="s">
        <v>21</v>
      </c>
      <c r="N638" s="168" t="s">
        <v>2829</v>
      </c>
      <c r="O638" s="168" t="s">
        <v>21</v>
      </c>
      <c r="P638" s="168" t="s">
        <v>2850</v>
      </c>
      <c r="Q638" s="168" t="s">
        <v>2834</v>
      </c>
      <c r="R638" s="168" t="s">
        <v>1259</v>
      </c>
      <c r="S638" s="168" t="s">
        <v>21</v>
      </c>
      <c r="T638" s="168" t="s">
        <v>1259</v>
      </c>
      <c r="U638" s="168" t="s">
        <v>1259</v>
      </c>
      <c r="V638" s="168" t="s">
        <v>2834</v>
      </c>
      <c r="W638" s="168" t="s">
        <v>1259</v>
      </c>
      <c r="X638" s="168" t="s">
        <v>21</v>
      </c>
      <c r="Y638" s="168" t="s">
        <v>1259</v>
      </c>
      <c r="Z638" s="168" t="s">
        <v>21</v>
      </c>
      <c r="AA638" s="168" t="s">
        <v>1259</v>
      </c>
      <c r="AB638" s="168" t="s">
        <v>1259</v>
      </c>
      <c r="AC638" s="168" t="s">
        <v>3105</v>
      </c>
      <c r="AD638" s="169">
        <v>66.151886381376542</v>
      </c>
      <c r="AE638" s="168" t="s">
        <v>1259</v>
      </c>
      <c r="AF638" s="169">
        <v>18.090320735666641</v>
      </c>
      <c r="AG638" s="169">
        <v>57.146991697141402</v>
      </c>
      <c r="AH638" s="169">
        <v>44.645854992107623</v>
      </c>
      <c r="AI638" s="168" t="s">
        <v>21</v>
      </c>
      <c r="AJ638"/>
      <c r="AK638"/>
    </row>
    <row r="639" spans="1:37" hidden="1" x14ac:dyDescent="0.25">
      <c r="A639" s="179" t="b">
        <f>IF(E639&lt;&gt;1,"",NOT(ISNA(VLOOKUP(P639,Mapping!$P:$P,1,FALSE))))</f>
        <v>0</v>
      </c>
      <c r="B639" s="180" t="str">
        <f t="shared" si="9"/>
        <v/>
      </c>
      <c r="E639" s="167">
        <v>1</v>
      </c>
      <c r="F639" s="170" t="s">
        <v>402</v>
      </c>
      <c r="G639" s="169">
        <v>2382.10131965242</v>
      </c>
      <c r="H639" s="168" t="s">
        <v>6</v>
      </c>
      <c r="I639" s="168" t="s">
        <v>402</v>
      </c>
      <c r="J639" s="169">
        <v>199.85512712817371</v>
      </c>
      <c r="K639" s="169">
        <v>-35.714787547849603</v>
      </c>
      <c r="L639" s="168" t="s">
        <v>5</v>
      </c>
      <c r="M639" s="168" t="s">
        <v>21</v>
      </c>
      <c r="N639" s="168" t="s">
        <v>2829</v>
      </c>
      <c r="O639" s="168" t="s">
        <v>21</v>
      </c>
      <c r="P639" s="168" t="s">
        <v>2850</v>
      </c>
      <c r="Q639" s="168" t="s">
        <v>2834</v>
      </c>
      <c r="R639" s="168" t="s">
        <v>1259</v>
      </c>
      <c r="S639" s="168" t="s">
        <v>21</v>
      </c>
      <c r="T639" s="168" t="s">
        <v>1259</v>
      </c>
      <c r="U639" s="168" t="s">
        <v>1259</v>
      </c>
      <c r="V639" s="168" t="s">
        <v>2834</v>
      </c>
      <c r="W639" s="168" t="s">
        <v>1259</v>
      </c>
      <c r="X639" s="168" t="s">
        <v>21</v>
      </c>
      <c r="Y639" s="168" t="s">
        <v>1259</v>
      </c>
      <c r="Z639" s="168" t="s">
        <v>21</v>
      </c>
      <c r="AA639" s="168" t="s">
        <v>1259</v>
      </c>
      <c r="AB639" s="168" t="s">
        <v>1259</v>
      </c>
      <c r="AC639" s="168" t="s">
        <v>3128</v>
      </c>
      <c r="AD639" s="169">
        <v>303.27967579957601</v>
      </c>
      <c r="AE639" s="168" t="s">
        <v>1259</v>
      </c>
      <c r="AF639" s="169">
        <v>82.936812658571398</v>
      </c>
      <c r="AG639" s="169">
        <v>261.99587136353148</v>
      </c>
      <c r="AH639" s="169">
        <v>204.68320963275161</v>
      </c>
      <c r="AI639" s="168" t="s">
        <v>21</v>
      </c>
      <c r="AJ639"/>
      <c r="AK639"/>
    </row>
    <row r="640" spans="1:37" hidden="1" x14ac:dyDescent="0.25">
      <c r="A640" s="179" t="b">
        <f>IF(E640&lt;&gt;1,"",NOT(ISNA(VLOOKUP(P640,Mapping!$P:$P,1,FALSE))))</f>
        <v>0</v>
      </c>
      <c r="B640" s="180" t="str">
        <f t="shared" si="9"/>
        <v/>
      </c>
      <c r="E640" s="167">
        <v>1</v>
      </c>
      <c r="F640" s="170" t="s">
        <v>402</v>
      </c>
      <c r="G640" s="169">
        <v>1192.9966268558589</v>
      </c>
      <c r="H640" s="168" t="s">
        <v>6</v>
      </c>
      <c r="I640" s="168" t="s">
        <v>402</v>
      </c>
      <c r="J640" s="169">
        <v>100.0908276053302</v>
      </c>
      <c r="K640" s="169">
        <v>-17.886569610597061</v>
      </c>
      <c r="L640" s="168" t="s">
        <v>5</v>
      </c>
      <c r="M640" s="168" t="s">
        <v>21</v>
      </c>
      <c r="N640" s="168" t="s">
        <v>2829</v>
      </c>
      <c r="O640" s="168" t="s">
        <v>21</v>
      </c>
      <c r="P640" s="168" t="s">
        <v>2850</v>
      </c>
      <c r="Q640" s="168" t="s">
        <v>2834</v>
      </c>
      <c r="R640" s="168" t="s">
        <v>1259</v>
      </c>
      <c r="S640" s="168" t="s">
        <v>21</v>
      </c>
      <c r="T640" s="168" t="s">
        <v>1259</v>
      </c>
      <c r="U640" s="168" t="s">
        <v>1259</v>
      </c>
      <c r="V640" s="168" t="s">
        <v>2834</v>
      </c>
      <c r="W640" s="168" t="s">
        <v>1259</v>
      </c>
      <c r="X640" s="168" t="s">
        <v>21</v>
      </c>
      <c r="Y640" s="168" t="s">
        <v>1259</v>
      </c>
      <c r="Z640" s="168" t="s">
        <v>21</v>
      </c>
      <c r="AA640" s="168" t="s">
        <v>1259</v>
      </c>
      <c r="AB640" s="168" t="s">
        <v>1259</v>
      </c>
      <c r="AC640" s="168" t="s">
        <v>3035</v>
      </c>
      <c r="AD640" s="169">
        <v>151.8875906905694</v>
      </c>
      <c r="AE640" s="168" t="s">
        <v>1259</v>
      </c>
      <c r="AF640" s="169">
        <v>41.536158402485171</v>
      </c>
      <c r="AG640" s="169">
        <v>131.21196323943971</v>
      </c>
      <c r="AH640" s="169">
        <v>102.5088129759035</v>
      </c>
      <c r="AI640" s="168" t="s">
        <v>21</v>
      </c>
      <c r="AJ640"/>
      <c r="AK640"/>
    </row>
    <row r="641" spans="1:37" hidden="1" x14ac:dyDescent="0.25">
      <c r="A641" s="179" t="b">
        <f>IF(E641&lt;&gt;1,"",NOT(ISNA(VLOOKUP(P641,Mapping!$P:$P,1,FALSE))))</f>
        <v>0</v>
      </c>
      <c r="B641" s="180" t="str">
        <f t="shared" si="9"/>
        <v/>
      </c>
      <c r="E641" s="167">
        <v>1</v>
      </c>
      <c r="F641" s="170" t="s">
        <v>402</v>
      </c>
      <c r="G641" s="169">
        <v>2129.363281160488</v>
      </c>
      <c r="H641" s="168" t="s">
        <v>6</v>
      </c>
      <c r="I641" s="168" t="s">
        <v>402</v>
      </c>
      <c r="J641" s="169">
        <v>178.65074241279169</v>
      </c>
      <c r="K641" s="169">
        <v>-31.92549224141959</v>
      </c>
      <c r="L641" s="168" t="s">
        <v>5</v>
      </c>
      <c r="M641" s="168" t="s">
        <v>21</v>
      </c>
      <c r="N641" s="168" t="s">
        <v>2829</v>
      </c>
      <c r="O641" s="168" t="s">
        <v>21</v>
      </c>
      <c r="P641" s="168" t="s">
        <v>2850</v>
      </c>
      <c r="Q641" s="168" t="s">
        <v>2834</v>
      </c>
      <c r="R641" s="168" t="s">
        <v>1259</v>
      </c>
      <c r="S641" s="168" t="s">
        <v>21</v>
      </c>
      <c r="T641" s="168" t="s">
        <v>1259</v>
      </c>
      <c r="U641" s="168" t="s">
        <v>1259</v>
      </c>
      <c r="V641" s="168" t="s">
        <v>2834</v>
      </c>
      <c r="W641" s="168" t="s">
        <v>1259</v>
      </c>
      <c r="X641" s="168" t="s">
        <v>21</v>
      </c>
      <c r="Y641" s="168" t="s">
        <v>1259</v>
      </c>
      <c r="Z641" s="168" t="s">
        <v>21</v>
      </c>
      <c r="AA641" s="168" t="s">
        <v>1259</v>
      </c>
      <c r="AB641" s="168" t="s">
        <v>1259</v>
      </c>
      <c r="AC641" s="168" t="s">
        <v>3056</v>
      </c>
      <c r="AD641" s="169">
        <v>271.10207288080409</v>
      </c>
      <c r="AE641" s="168" t="s">
        <v>1259</v>
      </c>
      <c r="AF641" s="169">
        <v>74.13731820501107</v>
      </c>
      <c r="AG641" s="169">
        <v>234.19842963629799</v>
      </c>
      <c r="AH641" s="169">
        <v>182.96657126475699</v>
      </c>
      <c r="AI641" s="168" t="s">
        <v>21</v>
      </c>
      <c r="AJ641"/>
      <c r="AK641"/>
    </row>
    <row r="642" spans="1:37" hidden="1" x14ac:dyDescent="0.25">
      <c r="A642" s="179" t="b">
        <f>IF(E642&lt;&gt;1,"",NOT(ISNA(VLOOKUP(P642,Mapping!$P:$P,1,FALSE))))</f>
        <v>0</v>
      </c>
      <c r="B642" s="180" t="str">
        <f t="shared" si="9"/>
        <v/>
      </c>
      <c r="E642" s="167">
        <v>1</v>
      </c>
      <c r="F642" s="170" t="s">
        <v>402</v>
      </c>
      <c r="G642" s="169">
        <v>459.53045848994532</v>
      </c>
      <c r="H642" s="168" t="s">
        <v>6</v>
      </c>
      <c r="I642" s="168" t="s">
        <v>402</v>
      </c>
      <c r="J642" s="169">
        <v>38.55399325087339</v>
      </c>
      <c r="K642" s="169">
        <v>-6.8897290645592797</v>
      </c>
      <c r="L642" s="168" t="s">
        <v>5</v>
      </c>
      <c r="M642" s="168" t="s">
        <v>21</v>
      </c>
      <c r="N642" s="168" t="s">
        <v>2829</v>
      </c>
      <c r="O642" s="168" t="s">
        <v>21</v>
      </c>
      <c r="P642" s="168" t="s">
        <v>2850</v>
      </c>
      <c r="Q642" s="168" t="s">
        <v>2834</v>
      </c>
      <c r="R642" s="168" t="s">
        <v>1259</v>
      </c>
      <c r="S642" s="168" t="s">
        <v>21</v>
      </c>
      <c r="T642" s="168" t="s">
        <v>1259</v>
      </c>
      <c r="U642" s="168" t="s">
        <v>1259</v>
      </c>
      <c r="V642" s="168" t="s">
        <v>2834</v>
      </c>
      <c r="W642" s="168" t="s">
        <v>1259</v>
      </c>
      <c r="X642" s="168" t="s">
        <v>21</v>
      </c>
      <c r="Y642" s="168" t="s">
        <v>1259</v>
      </c>
      <c r="Z642" s="168" t="s">
        <v>21</v>
      </c>
      <c r="AA642" s="168" t="s">
        <v>1259</v>
      </c>
      <c r="AB642" s="168" t="s">
        <v>1259</v>
      </c>
      <c r="AC642" s="168" t="s">
        <v>3127</v>
      </c>
      <c r="AD642" s="169">
        <v>58.505592235344729</v>
      </c>
      <c r="AE642" s="168" t="s">
        <v>1259</v>
      </c>
      <c r="AF642" s="169">
        <v>15.99931591165438</v>
      </c>
      <c r="AG642" s="169">
        <v>50.541545775946823</v>
      </c>
      <c r="AH642" s="169">
        <v>39.485377213701497</v>
      </c>
      <c r="AI642" s="168" t="s">
        <v>21</v>
      </c>
      <c r="AJ642"/>
      <c r="AK642"/>
    </row>
    <row r="643" spans="1:37" hidden="1" x14ac:dyDescent="0.25">
      <c r="A643" s="179" t="b">
        <f>IF(E643&lt;&gt;1,"",NOT(ISNA(VLOOKUP(P643,Mapping!$P:$P,1,FALSE))))</f>
        <v>0</v>
      </c>
      <c r="B643" s="180" t="str">
        <f t="shared" si="9"/>
        <v/>
      </c>
      <c r="E643" s="167">
        <v>1</v>
      </c>
      <c r="F643" s="170" t="s">
        <v>402</v>
      </c>
      <c r="G643" s="169">
        <v>4349.5482601780159</v>
      </c>
      <c r="H643" s="168" t="s">
        <v>6</v>
      </c>
      <c r="I643" s="168" t="s">
        <v>402</v>
      </c>
      <c r="J643" s="169">
        <v>364.92130427720258</v>
      </c>
      <c r="K643" s="169">
        <v>-65.212672005086262</v>
      </c>
      <c r="L643" s="168" t="s">
        <v>5</v>
      </c>
      <c r="M643" s="168" t="s">
        <v>21</v>
      </c>
      <c r="N643" s="168" t="s">
        <v>2829</v>
      </c>
      <c r="O643" s="168" t="s">
        <v>21</v>
      </c>
      <c r="P643" s="168" t="s">
        <v>2850</v>
      </c>
      <c r="Q643" s="168" t="s">
        <v>2834</v>
      </c>
      <c r="R643" s="168" t="s">
        <v>1259</v>
      </c>
      <c r="S643" s="168" t="s">
        <v>21</v>
      </c>
      <c r="T643" s="168" t="s">
        <v>1259</v>
      </c>
      <c r="U643" s="168" t="s">
        <v>1259</v>
      </c>
      <c r="V643" s="168" t="s">
        <v>2834</v>
      </c>
      <c r="W643" s="168" t="s">
        <v>1259</v>
      </c>
      <c r="X643" s="168" t="s">
        <v>21</v>
      </c>
      <c r="Y643" s="168" t="s">
        <v>1259</v>
      </c>
      <c r="Z643" s="168" t="s">
        <v>21</v>
      </c>
      <c r="AA643" s="168" t="s">
        <v>1259</v>
      </c>
      <c r="AB643" s="168" t="s">
        <v>1259</v>
      </c>
      <c r="AC643" s="168" t="s">
        <v>3101</v>
      </c>
      <c r="AD643" s="169">
        <v>553.76720349320692</v>
      </c>
      <c r="AE643" s="168" t="s">
        <v>1259</v>
      </c>
      <c r="AF643" s="169">
        <v>151.43674462026411</v>
      </c>
      <c r="AG643" s="169">
        <v>478.38590116282188</v>
      </c>
      <c r="AH643" s="169">
        <v>373.73704090625688</v>
      </c>
      <c r="AI643" s="168" t="s">
        <v>21</v>
      </c>
      <c r="AJ643"/>
      <c r="AK643"/>
    </row>
    <row r="644" spans="1:37" hidden="1" x14ac:dyDescent="0.25">
      <c r="A644" s="179" t="b">
        <f>IF(E644&lt;&gt;1,"",NOT(ISNA(VLOOKUP(P644,Mapping!$P:$P,1,FALSE))))</f>
        <v>0</v>
      </c>
      <c r="B644" s="180" t="str">
        <f t="shared" si="9"/>
        <v/>
      </c>
      <c r="E644" s="167">
        <v>1</v>
      </c>
      <c r="F644" s="170" t="s">
        <v>402</v>
      </c>
      <c r="G644" s="169">
        <v>6266.117818439895</v>
      </c>
      <c r="H644" s="168" t="s">
        <v>6</v>
      </c>
      <c r="I644" s="168" t="s">
        <v>402</v>
      </c>
      <c r="J644" s="169">
        <v>525.71893683647068</v>
      </c>
      <c r="K644" s="169">
        <v>-93.947753098944531</v>
      </c>
      <c r="L644" s="168" t="s">
        <v>5</v>
      </c>
      <c r="M644" s="168" t="s">
        <v>21</v>
      </c>
      <c r="N644" s="168" t="s">
        <v>2829</v>
      </c>
      <c r="O644" s="168" t="s">
        <v>21</v>
      </c>
      <c r="P644" s="168" t="s">
        <v>2850</v>
      </c>
      <c r="Q644" s="168" t="s">
        <v>2834</v>
      </c>
      <c r="R644" s="168" t="s">
        <v>1259</v>
      </c>
      <c r="S644" s="168" t="s">
        <v>21</v>
      </c>
      <c r="T644" s="168" t="s">
        <v>1259</v>
      </c>
      <c r="U644" s="168" t="s">
        <v>1259</v>
      </c>
      <c r="V644" s="168" t="s">
        <v>2834</v>
      </c>
      <c r="W644" s="168" t="s">
        <v>1259</v>
      </c>
      <c r="X644" s="168" t="s">
        <v>21</v>
      </c>
      <c r="Y644" s="168" t="s">
        <v>1259</v>
      </c>
      <c r="Z644" s="168" t="s">
        <v>21</v>
      </c>
      <c r="AA644" s="168" t="s">
        <v>1259</v>
      </c>
      <c r="AB644" s="168" t="s">
        <v>1259</v>
      </c>
      <c r="AC644" s="168" t="s">
        <v>3088</v>
      </c>
      <c r="AD644" s="169">
        <v>797.77722501563608</v>
      </c>
      <c r="AE644" s="168" t="s">
        <v>1259</v>
      </c>
      <c r="AF644" s="169">
        <v>218.1652960421998</v>
      </c>
      <c r="AG644" s="169">
        <v>689.1801722977325</v>
      </c>
      <c r="AH644" s="169">
        <v>538.41920846691664</v>
      </c>
      <c r="AI644" s="168" t="s">
        <v>21</v>
      </c>
      <c r="AJ644"/>
      <c r="AK644"/>
    </row>
    <row r="645" spans="1:37" hidden="1" x14ac:dyDescent="0.25">
      <c r="A645" s="179" t="b">
        <f>IF(E645&lt;&gt;1,"",NOT(ISNA(VLOOKUP(P645,Mapping!$P:$P,1,FALSE))))</f>
        <v>0</v>
      </c>
      <c r="B645" s="180" t="str">
        <f t="shared" si="9"/>
        <v/>
      </c>
      <c r="E645" s="167">
        <v>1</v>
      </c>
      <c r="F645" s="170" t="s">
        <v>402</v>
      </c>
      <c r="G645" s="169">
        <v>2598.801831320477</v>
      </c>
      <c r="H645" s="168" t="s">
        <v>6</v>
      </c>
      <c r="I645" s="168" t="s">
        <v>402</v>
      </c>
      <c r="J645" s="169">
        <v>218.03601135457561</v>
      </c>
      <c r="K645" s="169">
        <v>-38.963773085065988</v>
      </c>
      <c r="L645" s="168" t="s">
        <v>5</v>
      </c>
      <c r="M645" s="168" t="s">
        <v>21</v>
      </c>
      <c r="N645" s="168" t="s">
        <v>2829</v>
      </c>
      <c r="O645" s="168" t="s">
        <v>21</v>
      </c>
      <c r="P645" s="168" t="s">
        <v>2850</v>
      </c>
      <c r="Q645" s="168" t="s">
        <v>2834</v>
      </c>
      <c r="R645" s="168" t="s">
        <v>1259</v>
      </c>
      <c r="S645" s="168" t="s">
        <v>21</v>
      </c>
      <c r="T645" s="168" t="s">
        <v>1259</v>
      </c>
      <c r="U645" s="168" t="s">
        <v>1259</v>
      </c>
      <c r="V645" s="168" t="s">
        <v>2834</v>
      </c>
      <c r="W645" s="168" t="s">
        <v>1259</v>
      </c>
      <c r="X645" s="168" t="s">
        <v>21</v>
      </c>
      <c r="Y645" s="168" t="s">
        <v>1259</v>
      </c>
      <c r="Z645" s="168" t="s">
        <v>21</v>
      </c>
      <c r="AA645" s="168" t="s">
        <v>1259</v>
      </c>
      <c r="AB645" s="168" t="s">
        <v>1259</v>
      </c>
      <c r="AC645" s="168" t="s">
        <v>3091</v>
      </c>
      <c r="AD645" s="169">
        <v>330.86912398219101</v>
      </c>
      <c r="AE645" s="168" t="s">
        <v>1259</v>
      </c>
      <c r="AF645" s="169">
        <v>90.481600779444761</v>
      </c>
      <c r="AG645" s="169">
        <v>285.82971877841783</v>
      </c>
      <c r="AH645" s="169">
        <v>223.30330605406971</v>
      </c>
      <c r="AI645" s="168" t="s">
        <v>21</v>
      </c>
      <c r="AJ645"/>
      <c r="AK645"/>
    </row>
    <row r="646" spans="1:37" hidden="1" x14ac:dyDescent="0.25">
      <c r="A646" s="179" t="b">
        <f>IF(E646&lt;&gt;1,"",NOT(ISNA(VLOOKUP(P646,Mapping!$P:$P,1,FALSE))))</f>
        <v>0</v>
      </c>
      <c r="B646" s="180" t="str">
        <f t="shared" si="9"/>
        <v/>
      </c>
      <c r="E646" s="167">
        <v>1</v>
      </c>
      <c r="F646" s="170" t="s">
        <v>402</v>
      </c>
      <c r="G646" s="169">
        <v>434.67852840901168</v>
      </c>
      <c r="H646" s="168" t="s">
        <v>6</v>
      </c>
      <c r="I646" s="168" t="s">
        <v>402</v>
      </c>
      <c r="J646" s="169">
        <v>36.468949426444418</v>
      </c>
      <c r="K646" s="169">
        <v>-6.5171246771337819</v>
      </c>
      <c r="L646" s="168" t="s">
        <v>5</v>
      </c>
      <c r="M646" s="168" t="s">
        <v>21</v>
      </c>
      <c r="N646" s="168" t="s">
        <v>2829</v>
      </c>
      <c r="O646" s="168" t="s">
        <v>21</v>
      </c>
      <c r="P646" s="168" t="s">
        <v>2850</v>
      </c>
      <c r="Q646" s="168" t="s">
        <v>2834</v>
      </c>
      <c r="R646" s="168" t="s">
        <v>1259</v>
      </c>
      <c r="S646" s="168" t="s">
        <v>21</v>
      </c>
      <c r="T646" s="168" t="s">
        <v>1259</v>
      </c>
      <c r="U646" s="168" t="s">
        <v>1259</v>
      </c>
      <c r="V646" s="168" t="s">
        <v>2834</v>
      </c>
      <c r="W646" s="168" t="s">
        <v>1259</v>
      </c>
      <c r="X646" s="168" t="s">
        <v>21</v>
      </c>
      <c r="Y646" s="168" t="s">
        <v>1259</v>
      </c>
      <c r="Z646" s="168" t="s">
        <v>21</v>
      </c>
      <c r="AA646" s="168" t="s">
        <v>1259</v>
      </c>
      <c r="AB646" s="168" t="s">
        <v>1259</v>
      </c>
      <c r="AC646" s="168" t="s">
        <v>3084</v>
      </c>
      <c r="AD646" s="169">
        <v>55.341543235514763</v>
      </c>
      <c r="AE646" s="168" t="s">
        <v>1259</v>
      </c>
      <c r="AF646" s="169">
        <v>15.134054702014961</v>
      </c>
      <c r="AG646" s="169">
        <v>47.8082014706888</v>
      </c>
      <c r="AH646" s="169">
        <v>37.349963084769172</v>
      </c>
      <c r="AI646" s="168" t="s">
        <v>21</v>
      </c>
      <c r="AJ646"/>
      <c r="AK646"/>
    </row>
    <row r="647" spans="1:37" hidden="1" x14ac:dyDescent="0.25">
      <c r="A647" s="179" t="b">
        <f>IF(E647&lt;&gt;1,"",NOT(ISNA(VLOOKUP(P647,Mapping!$P:$P,1,FALSE))))</f>
        <v>0</v>
      </c>
      <c r="B647" s="180" t="str">
        <f t="shared" si="9"/>
        <v/>
      </c>
      <c r="E647" s="167">
        <v>1</v>
      </c>
      <c r="F647" s="170" t="s">
        <v>402</v>
      </c>
      <c r="G647" s="169">
        <v>983.50064961054784</v>
      </c>
      <c r="H647" s="168" t="s">
        <v>6</v>
      </c>
      <c r="I647" s="168" t="s">
        <v>402</v>
      </c>
      <c r="J647" s="169">
        <v>82.514394218646316</v>
      </c>
      <c r="K647" s="169">
        <v>-14.74560148396125</v>
      </c>
      <c r="L647" s="168" t="s">
        <v>5</v>
      </c>
      <c r="M647" s="168" t="s">
        <v>21</v>
      </c>
      <c r="N647" s="168" t="s">
        <v>2829</v>
      </c>
      <c r="O647" s="168" t="s">
        <v>21</v>
      </c>
      <c r="P647" s="168" t="s">
        <v>2850</v>
      </c>
      <c r="Q647" s="168" t="s">
        <v>2834</v>
      </c>
      <c r="R647" s="168" t="s">
        <v>1259</v>
      </c>
      <c r="S647" s="168" t="s">
        <v>21</v>
      </c>
      <c r="T647" s="168" t="s">
        <v>1259</v>
      </c>
      <c r="U647" s="168" t="s">
        <v>1259</v>
      </c>
      <c r="V647" s="168" t="s">
        <v>2834</v>
      </c>
      <c r="W647" s="168" t="s">
        <v>1259</v>
      </c>
      <c r="X647" s="168" t="s">
        <v>21</v>
      </c>
      <c r="Y647" s="168" t="s">
        <v>1259</v>
      </c>
      <c r="Z647" s="168" t="s">
        <v>21</v>
      </c>
      <c r="AA647" s="168" t="s">
        <v>1259</v>
      </c>
      <c r="AB647" s="168" t="s">
        <v>1259</v>
      </c>
      <c r="AC647" s="168" t="s">
        <v>7723</v>
      </c>
      <c r="AD647" s="169">
        <v>125.2153952066493</v>
      </c>
      <c r="AE647" s="168" t="s">
        <v>1259</v>
      </c>
      <c r="AF647" s="169">
        <v>34.24220810986958</v>
      </c>
      <c r="AG647" s="169">
        <v>108.17050792739261</v>
      </c>
      <c r="AH647" s="169">
        <v>84.507769664288048</v>
      </c>
      <c r="AI647" s="168" t="s">
        <v>21</v>
      </c>
      <c r="AJ647"/>
      <c r="AK647"/>
    </row>
    <row r="648" spans="1:37" hidden="1" x14ac:dyDescent="0.25">
      <c r="A648" s="179" t="b">
        <f>IF(E648&lt;&gt;1,"",NOT(ISNA(VLOOKUP(P648,Mapping!$P:$P,1,FALSE))))</f>
        <v>0</v>
      </c>
      <c r="B648" s="180" t="str">
        <f t="shared" si="9"/>
        <v/>
      </c>
      <c r="E648" s="167">
        <v>1</v>
      </c>
      <c r="F648" s="170" t="s">
        <v>402</v>
      </c>
      <c r="G648" s="169">
        <v>10155.808816504659</v>
      </c>
      <c r="H648" s="168" t="s">
        <v>6</v>
      </c>
      <c r="I648" s="168" t="s">
        <v>402</v>
      </c>
      <c r="J648" s="169">
        <v>852.05882947419161</v>
      </c>
      <c r="K648" s="169">
        <v>-152.26579628064101</v>
      </c>
      <c r="L648" s="168" t="s">
        <v>5</v>
      </c>
      <c r="M648" s="168" t="s">
        <v>21</v>
      </c>
      <c r="N648" s="168" t="s">
        <v>2829</v>
      </c>
      <c r="O648" s="168" t="s">
        <v>21</v>
      </c>
      <c r="P648" s="168" t="s">
        <v>2850</v>
      </c>
      <c r="Q648" s="168" t="s">
        <v>2834</v>
      </c>
      <c r="R648" s="168" t="s">
        <v>1259</v>
      </c>
      <c r="S648" s="168" t="s">
        <v>21</v>
      </c>
      <c r="T648" s="168" t="s">
        <v>1259</v>
      </c>
      <c r="U648" s="168" t="s">
        <v>1259</v>
      </c>
      <c r="V648" s="168" t="s">
        <v>2834</v>
      </c>
      <c r="W648" s="168" t="s">
        <v>1259</v>
      </c>
      <c r="X648" s="168" t="s">
        <v>21</v>
      </c>
      <c r="Y648" s="168" t="s">
        <v>1259</v>
      </c>
      <c r="Z648" s="168" t="s">
        <v>21</v>
      </c>
      <c r="AA648" s="168" t="s">
        <v>1259</v>
      </c>
      <c r="AB648" s="168" t="s">
        <v>1259</v>
      </c>
      <c r="AC648" s="168" t="s">
        <v>3120</v>
      </c>
      <c r="AD648" s="169">
        <v>1292.9972289345819</v>
      </c>
      <c r="AE648" s="168" t="s">
        <v>1259</v>
      </c>
      <c r="AF648" s="169">
        <v>353.59134654004453</v>
      </c>
      <c r="AG648" s="169">
        <v>1116.988584125304</v>
      </c>
      <c r="AH648" s="169">
        <v>872.64279139985774</v>
      </c>
      <c r="AI648" s="168" t="s">
        <v>21</v>
      </c>
      <c r="AJ648"/>
      <c r="AK648"/>
    </row>
    <row r="649" spans="1:37" hidden="1" x14ac:dyDescent="0.25">
      <c r="A649" s="179" t="b">
        <f>IF(E649&lt;&gt;1,"",NOT(ISNA(VLOOKUP(P649,Mapping!$P:$P,1,FALSE))))</f>
        <v>0</v>
      </c>
      <c r="B649" s="180" t="str">
        <f t="shared" si="9"/>
        <v/>
      </c>
      <c r="E649" s="167">
        <v>1</v>
      </c>
      <c r="F649" s="170" t="s">
        <v>402</v>
      </c>
      <c r="G649" s="169">
        <v>1677.3493060064379</v>
      </c>
      <c r="H649" s="168" t="s">
        <v>6</v>
      </c>
      <c r="I649" s="168" t="s">
        <v>402</v>
      </c>
      <c r="J649" s="169">
        <v>140.72737209985019</v>
      </c>
      <c r="K649" s="169">
        <v>-25.14845762996088</v>
      </c>
      <c r="L649" s="168" t="s">
        <v>5</v>
      </c>
      <c r="M649" s="168" t="s">
        <v>21</v>
      </c>
      <c r="N649" s="168" t="s">
        <v>2829</v>
      </c>
      <c r="O649" s="168" t="s">
        <v>21</v>
      </c>
      <c r="P649" s="168" t="s">
        <v>2850</v>
      </c>
      <c r="Q649" s="168" t="s">
        <v>2834</v>
      </c>
      <c r="R649" s="168" t="s">
        <v>1259</v>
      </c>
      <c r="S649" s="168" t="s">
        <v>21</v>
      </c>
      <c r="T649" s="168" t="s">
        <v>1259</v>
      </c>
      <c r="U649" s="168" t="s">
        <v>1259</v>
      </c>
      <c r="V649" s="168" t="s">
        <v>2834</v>
      </c>
      <c r="W649" s="168" t="s">
        <v>1259</v>
      </c>
      <c r="X649" s="168" t="s">
        <v>21</v>
      </c>
      <c r="Y649" s="168" t="s">
        <v>1259</v>
      </c>
      <c r="Z649" s="168" t="s">
        <v>21</v>
      </c>
      <c r="AA649" s="168" t="s">
        <v>1259</v>
      </c>
      <c r="AB649" s="168" t="s">
        <v>1259</v>
      </c>
      <c r="AC649" s="168" t="s">
        <v>3059</v>
      </c>
      <c r="AD649" s="169">
        <v>213.55344944038819</v>
      </c>
      <c r="AE649" s="168" t="s">
        <v>1259</v>
      </c>
      <c r="AF649" s="169">
        <v>58.399701140982188</v>
      </c>
      <c r="AG649" s="169">
        <v>184.48358572434449</v>
      </c>
      <c r="AH649" s="169">
        <v>144.12705152220909</v>
      </c>
      <c r="AI649" s="168" t="s">
        <v>21</v>
      </c>
      <c r="AJ649"/>
      <c r="AK649"/>
    </row>
    <row r="650" spans="1:37" hidden="1" x14ac:dyDescent="0.25">
      <c r="A650" s="179" t="b">
        <f>IF(E650&lt;&gt;1,"",NOT(ISNA(VLOOKUP(P650,Mapping!$P:$P,1,FALSE))))</f>
        <v>0</v>
      </c>
      <c r="B650" s="180" t="str">
        <f t="shared" si="9"/>
        <v/>
      </c>
      <c r="E650" s="167">
        <v>1</v>
      </c>
      <c r="F650" s="170" t="s">
        <v>402</v>
      </c>
      <c r="G650" s="169">
        <v>1245.329770714274</v>
      </c>
      <c r="H650" s="168" t="s">
        <v>6</v>
      </c>
      <c r="I650" s="168" t="s">
        <v>402</v>
      </c>
      <c r="J650" s="169">
        <v>104.48150865342571</v>
      </c>
      <c r="K650" s="169">
        <v>-18.671199172402201</v>
      </c>
      <c r="L650" s="168" t="s">
        <v>5</v>
      </c>
      <c r="M650" s="168" t="s">
        <v>21</v>
      </c>
      <c r="N650" s="168" t="s">
        <v>2829</v>
      </c>
      <c r="O650" s="168" t="s">
        <v>21</v>
      </c>
      <c r="P650" s="168" t="s">
        <v>2850</v>
      </c>
      <c r="Q650" s="168" t="s">
        <v>2834</v>
      </c>
      <c r="R650" s="168" t="s">
        <v>1259</v>
      </c>
      <c r="S650" s="168" t="s">
        <v>21</v>
      </c>
      <c r="T650" s="168" t="s">
        <v>1259</v>
      </c>
      <c r="U650" s="168" t="s">
        <v>1259</v>
      </c>
      <c r="V650" s="168" t="s">
        <v>2834</v>
      </c>
      <c r="W650" s="168" t="s">
        <v>1259</v>
      </c>
      <c r="X650" s="168" t="s">
        <v>21</v>
      </c>
      <c r="Y650" s="168" t="s">
        <v>1259</v>
      </c>
      <c r="Z650" s="168" t="s">
        <v>21</v>
      </c>
      <c r="AA650" s="168" t="s">
        <v>1259</v>
      </c>
      <c r="AB650" s="168" t="s">
        <v>1259</v>
      </c>
      <c r="AC650" s="168" t="s">
        <v>3117</v>
      </c>
      <c r="AD650" s="169">
        <v>158.55043864418559</v>
      </c>
      <c r="AE650" s="168" t="s">
        <v>1259</v>
      </c>
      <c r="AF650" s="169">
        <v>43.358223699293148</v>
      </c>
      <c r="AG650" s="169">
        <v>136.96783412253851</v>
      </c>
      <c r="AH650" s="169">
        <v>107.0055637088558</v>
      </c>
      <c r="AI650" s="168" t="s">
        <v>21</v>
      </c>
      <c r="AJ650"/>
      <c r="AK650"/>
    </row>
    <row r="651" spans="1:37" hidden="1" x14ac:dyDescent="0.25">
      <c r="A651" s="179" t="b">
        <f>IF(E651&lt;&gt;1,"",NOT(ISNA(VLOOKUP(P651,Mapping!$P:$P,1,FALSE))))</f>
        <v>0</v>
      </c>
      <c r="B651" s="180" t="str">
        <f t="shared" si="9"/>
        <v/>
      </c>
      <c r="E651" s="167">
        <v>1</v>
      </c>
      <c r="F651" s="170" t="s">
        <v>402</v>
      </c>
      <c r="G651" s="169">
        <v>1196.1309706975071</v>
      </c>
      <c r="H651" s="168" t="s">
        <v>6</v>
      </c>
      <c r="I651" s="168" t="s">
        <v>402</v>
      </c>
      <c r="J651" s="169">
        <v>100.3537948778673</v>
      </c>
      <c r="K651" s="169">
        <v>-17.933562752107399</v>
      </c>
      <c r="L651" s="168" t="s">
        <v>5</v>
      </c>
      <c r="M651" s="168" t="s">
        <v>21</v>
      </c>
      <c r="N651" s="168" t="s">
        <v>2829</v>
      </c>
      <c r="O651" s="168" t="s">
        <v>21</v>
      </c>
      <c r="P651" s="168" t="s">
        <v>2850</v>
      </c>
      <c r="Q651" s="168" t="s">
        <v>2834</v>
      </c>
      <c r="R651" s="168" t="s">
        <v>1259</v>
      </c>
      <c r="S651" s="168" t="s">
        <v>21</v>
      </c>
      <c r="T651" s="168" t="s">
        <v>1259</v>
      </c>
      <c r="U651" s="168" t="s">
        <v>1259</v>
      </c>
      <c r="V651" s="168" t="s">
        <v>2834</v>
      </c>
      <c r="W651" s="168" t="s">
        <v>1259</v>
      </c>
      <c r="X651" s="168" t="s">
        <v>21</v>
      </c>
      <c r="Y651" s="168" t="s">
        <v>1259</v>
      </c>
      <c r="Z651" s="168" t="s">
        <v>21</v>
      </c>
      <c r="AA651" s="168" t="s">
        <v>1259</v>
      </c>
      <c r="AB651" s="168" t="s">
        <v>1259</v>
      </c>
      <c r="AC651" s="168" t="s">
        <v>3051</v>
      </c>
      <c r="AD651" s="169">
        <v>152.28664289556829</v>
      </c>
      <c r="AE651" s="168" t="s">
        <v>1259</v>
      </c>
      <c r="AF651" s="169">
        <v>41.645285787562223</v>
      </c>
      <c r="AG651" s="169">
        <v>131.5566946491285</v>
      </c>
      <c r="AH651" s="169">
        <v>102.77813298857841</v>
      </c>
      <c r="AI651" s="168" t="s">
        <v>21</v>
      </c>
      <c r="AJ651"/>
      <c r="AK651"/>
    </row>
    <row r="652" spans="1:37" hidden="1" x14ac:dyDescent="0.25">
      <c r="A652" s="179" t="b">
        <f>IF(E652&lt;&gt;1,"",NOT(ISNA(VLOOKUP(P652,Mapping!$P:$P,1,FALSE))))</f>
        <v>0</v>
      </c>
      <c r="B652" s="180" t="str">
        <f t="shared" si="9"/>
        <v/>
      </c>
      <c r="E652" s="167">
        <v>1</v>
      </c>
      <c r="F652" s="170" t="s">
        <v>402</v>
      </c>
      <c r="G652" s="169">
        <v>1929.7159767446201</v>
      </c>
      <c r="H652" s="168" t="s">
        <v>6</v>
      </c>
      <c r="I652" s="168" t="s">
        <v>402</v>
      </c>
      <c r="J652" s="169">
        <v>161.90059955545371</v>
      </c>
      <c r="K652" s="169">
        <v>-28.932185028629011</v>
      </c>
      <c r="L652" s="168" t="s">
        <v>5</v>
      </c>
      <c r="M652" s="168" t="s">
        <v>21</v>
      </c>
      <c r="N652" s="168" t="s">
        <v>2829</v>
      </c>
      <c r="O652" s="168" t="s">
        <v>21</v>
      </c>
      <c r="P652" s="168" t="s">
        <v>2850</v>
      </c>
      <c r="Q652" s="168" t="s">
        <v>2834</v>
      </c>
      <c r="R652" s="168" t="s">
        <v>1259</v>
      </c>
      <c r="S652" s="168" t="s">
        <v>21</v>
      </c>
      <c r="T652" s="168" t="s">
        <v>1259</v>
      </c>
      <c r="U652" s="168" t="s">
        <v>1259</v>
      </c>
      <c r="V652" s="168" t="s">
        <v>2834</v>
      </c>
      <c r="W652" s="168" t="s">
        <v>1259</v>
      </c>
      <c r="X652" s="168" t="s">
        <v>21</v>
      </c>
      <c r="Y652" s="168" t="s">
        <v>1259</v>
      </c>
      <c r="Z652" s="168" t="s">
        <v>21</v>
      </c>
      <c r="AA652" s="168" t="s">
        <v>1259</v>
      </c>
      <c r="AB652" s="168" t="s">
        <v>1259</v>
      </c>
      <c r="AC652" s="168" t="s">
        <v>3099</v>
      </c>
      <c r="AD652" s="169">
        <v>245.68377129221551</v>
      </c>
      <c r="AE652" s="168" t="s">
        <v>1259</v>
      </c>
      <c r="AF652" s="169">
        <v>67.186265809580618</v>
      </c>
      <c r="AG652" s="169">
        <v>212.24018249782259</v>
      </c>
      <c r="AH652" s="169">
        <v>165.81177993609501</v>
      </c>
      <c r="AI652" s="168" t="s">
        <v>21</v>
      </c>
      <c r="AJ652"/>
      <c r="AK652"/>
    </row>
    <row r="653" spans="1:37" hidden="1" x14ac:dyDescent="0.25">
      <c r="A653" s="179" t="b">
        <f>IF(E653&lt;&gt;1,"",NOT(ISNA(VLOOKUP(P653,Mapping!$P:$P,1,FALSE))))</f>
        <v>0</v>
      </c>
      <c r="B653" s="180" t="str">
        <f t="shared" si="9"/>
        <v/>
      </c>
      <c r="E653" s="167">
        <v>1</v>
      </c>
      <c r="F653" s="170" t="s">
        <v>402</v>
      </c>
      <c r="G653" s="169">
        <v>3509.2173069930732</v>
      </c>
      <c r="H653" s="168" t="s">
        <v>6</v>
      </c>
      <c r="I653" s="168" t="s">
        <v>402</v>
      </c>
      <c r="J653" s="169">
        <v>294.41865684866139</v>
      </c>
      <c r="K653" s="169">
        <v>-52.613610321487798</v>
      </c>
      <c r="L653" s="168" t="s">
        <v>5</v>
      </c>
      <c r="M653" s="168" t="s">
        <v>21</v>
      </c>
      <c r="N653" s="168" t="s">
        <v>2829</v>
      </c>
      <c r="O653" s="168" t="s">
        <v>21</v>
      </c>
      <c r="P653" s="168" t="s">
        <v>2850</v>
      </c>
      <c r="Q653" s="168" t="s">
        <v>2834</v>
      </c>
      <c r="R653" s="168" t="s">
        <v>1259</v>
      </c>
      <c r="S653" s="168" t="s">
        <v>21</v>
      </c>
      <c r="T653" s="168" t="s">
        <v>1259</v>
      </c>
      <c r="U653" s="168" t="s">
        <v>1259</v>
      </c>
      <c r="V653" s="168" t="s">
        <v>2834</v>
      </c>
      <c r="W653" s="168" t="s">
        <v>1259</v>
      </c>
      <c r="X653" s="168" t="s">
        <v>21</v>
      </c>
      <c r="Y653" s="168" t="s">
        <v>1259</v>
      </c>
      <c r="Z653" s="168" t="s">
        <v>21</v>
      </c>
      <c r="AA653" s="168" t="s">
        <v>1259</v>
      </c>
      <c r="AB653" s="168" t="s">
        <v>1259</v>
      </c>
      <c r="AC653" s="168" t="s">
        <v>3069</v>
      </c>
      <c r="AD653" s="169">
        <v>446.77960521444493</v>
      </c>
      <c r="AE653" s="168" t="s">
        <v>1259</v>
      </c>
      <c r="AF653" s="169">
        <v>122.1792272088442</v>
      </c>
      <c r="AG653" s="169">
        <v>385.96193980690401</v>
      </c>
      <c r="AH653" s="169">
        <v>301.53119674982958</v>
      </c>
      <c r="AI653" s="168" t="s">
        <v>21</v>
      </c>
      <c r="AJ653"/>
      <c r="AK653"/>
    </row>
    <row r="654" spans="1:37" hidden="1" x14ac:dyDescent="0.25">
      <c r="A654" s="179" t="b">
        <f>IF(E654&lt;&gt;1,"",NOT(ISNA(VLOOKUP(P654,Mapping!$P:$P,1,FALSE))))</f>
        <v>0</v>
      </c>
      <c r="B654" s="180" t="str">
        <f t="shared" si="9"/>
        <v/>
      </c>
      <c r="E654" s="167">
        <v>1</v>
      </c>
      <c r="F654" s="170" t="s">
        <v>402</v>
      </c>
      <c r="G654" s="169">
        <v>602.22480419075066</v>
      </c>
      <c r="H654" s="168" t="s">
        <v>6</v>
      </c>
      <c r="I654" s="168" t="s">
        <v>402</v>
      </c>
      <c r="J654" s="169">
        <v>50.525858748461637</v>
      </c>
      <c r="K654" s="169">
        <v>-9.0291419429868292</v>
      </c>
      <c r="L654" s="168" t="s">
        <v>5</v>
      </c>
      <c r="M654" s="168" t="s">
        <v>21</v>
      </c>
      <c r="N654" s="168" t="s">
        <v>2829</v>
      </c>
      <c r="O654" s="168" t="s">
        <v>21</v>
      </c>
      <c r="P654" s="168" t="s">
        <v>2850</v>
      </c>
      <c r="Q654" s="168" t="s">
        <v>2834</v>
      </c>
      <c r="R654" s="168" t="s">
        <v>1259</v>
      </c>
      <c r="S654" s="168" t="s">
        <v>21</v>
      </c>
      <c r="T654" s="168" t="s">
        <v>1259</v>
      </c>
      <c r="U654" s="168" t="s">
        <v>1259</v>
      </c>
      <c r="V654" s="168" t="s">
        <v>2834</v>
      </c>
      <c r="W654" s="168" t="s">
        <v>1259</v>
      </c>
      <c r="X654" s="168" t="s">
        <v>21</v>
      </c>
      <c r="Y654" s="168" t="s">
        <v>1259</v>
      </c>
      <c r="Z654" s="168" t="s">
        <v>21</v>
      </c>
      <c r="AA654" s="168" t="s">
        <v>1259</v>
      </c>
      <c r="AB654" s="168" t="s">
        <v>1259</v>
      </c>
      <c r="AC654" s="168" t="s">
        <v>3103</v>
      </c>
      <c r="AD654" s="169">
        <v>76.672869397546734</v>
      </c>
      <c r="AE654" s="168" t="s">
        <v>1259</v>
      </c>
      <c r="AF654" s="169">
        <v>20.96745648535261</v>
      </c>
      <c r="AG654" s="169">
        <v>66.235810806615859</v>
      </c>
      <c r="AH654" s="169">
        <v>51.746457980303028</v>
      </c>
      <c r="AI654" s="168" t="s">
        <v>21</v>
      </c>
      <c r="AJ654"/>
      <c r="AK654"/>
    </row>
    <row r="655" spans="1:37" hidden="1" x14ac:dyDescent="0.25">
      <c r="A655" s="179" t="b">
        <f>IF(E655&lt;&gt;1,"",NOT(ISNA(VLOOKUP(P655,Mapping!$P:$P,1,FALSE))))</f>
        <v>0</v>
      </c>
      <c r="B655" s="180" t="str">
        <f t="shared" si="9"/>
        <v/>
      </c>
      <c r="E655" s="167">
        <v>1</v>
      </c>
      <c r="F655" s="170" t="s">
        <v>402</v>
      </c>
      <c r="G655" s="169">
        <v>1830.397384681786</v>
      </c>
      <c r="H655" s="168" t="s">
        <v>6</v>
      </c>
      <c r="I655" s="168" t="s">
        <v>402</v>
      </c>
      <c r="J655" s="169">
        <v>153.56790200008481</v>
      </c>
      <c r="K655" s="169">
        <v>-27.44310377678984</v>
      </c>
      <c r="L655" s="168" t="s">
        <v>5</v>
      </c>
      <c r="M655" s="168" t="s">
        <v>21</v>
      </c>
      <c r="N655" s="168" t="s">
        <v>2829</v>
      </c>
      <c r="O655" s="168" t="s">
        <v>21</v>
      </c>
      <c r="P655" s="168" t="s">
        <v>2850</v>
      </c>
      <c r="Q655" s="168" t="s">
        <v>2834</v>
      </c>
      <c r="R655" s="168" t="s">
        <v>1259</v>
      </c>
      <c r="S655" s="168" t="s">
        <v>21</v>
      </c>
      <c r="T655" s="168" t="s">
        <v>1259</v>
      </c>
      <c r="U655" s="168" t="s">
        <v>1259</v>
      </c>
      <c r="V655" s="168" t="s">
        <v>2834</v>
      </c>
      <c r="W655" s="168" t="s">
        <v>1259</v>
      </c>
      <c r="X655" s="168" t="s">
        <v>21</v>
      </c>
      <c r="Y655" s="168" t="s">
        <v>1259</v>
      </c>
      <c r="Z655" s="168" t="s">
        <v>21</v>
      </c>
      <c r="AA655" s="168" t="s">
        <v>1259</v>
      </c>
      <c r="AB655" s="168" t="s">
        <v>1259</v>
      </c>
      <c r="AC655" s="168" t="s">
        <v>3125</v>
      </c>
      <c r="AD655" s="169">
        <v>233.03892274896239</v>
      </c>
      <c r="AE655" s="168" t="s">
        <v>1259</v>
      </c>
      <c r="AF655" s="169">
        <v>63.728324119413628</v>
      </c>
      <c r="AG655" s="169">
        <v>201.31660806569181</v>
      </c>
      <c r="AH655" s="169">
        <v>157.27778180935181</v>
      </c>
      <c r="AI655" s="168" t="s">
        <v>21</v>
      </c>
      <c r="AJ655"/>
      <c r="AK655"/>
    </row>
    <row r="656" spans="1:37" hidden="1" x14ac:dyDescent="0.25">
      <c r="A656" s="179" t="b">
        <f>IF(E656&lt;&gt;1,"",NOT(ISNA(VLOOKUP(P656,Mapping!$P:$P,1,FALSE))))</f>
        <v>0</v>
      </c>
      <c r="B656" s="180" t="str">
        <f t="shared" si="9"/>
        <v/>
      </c>
      <c r="E656" s="167">
        <v>1</v>
      </c>
      <c r="F656" s="170" t="s">
        <v>402</v>
      </c>
      <c r="G656" s="169">
        <v>383.23666715959592</v>
      </c>
      <c r="H656" s="168" t="s">
        <v>6</v>
      </c>
      <c r="I656" s="168" t="s">
        <v>402</v>
      </c>
      <c r="J656" s="169">
        <v>32.153045801819367</v>
      </c>
      <c r="K656" s="169">
        <v>-5.7458580939571631</v>
      </c>
      <c r="L656" s="168" t="s">
        <v>5</v>
      </c>
      <c r="M656" s="168" t="s">
        <v>21</v>
      </c>
      <c r="N656" s="168" t="s">
        <v>2829</v>
      </c>
      <c r="O656" s="168" t="s">
        <v>21</v>
      </c>
      <c r="P656" s="168" t="s">
        <v>2850</v>
      </c>
      <c r="Q656" s="168" t="s">
        <v>2834</v>
      </c>
      <c r="R656" s="168" t="s">
        <v>1259</v>
      </c>
      <c r="S656" s="168" t="s">
        <v>21</v>
      </c>
      <c r="T656" s="168" t="s">
        <v>1259</v>
      </c>
      <c r="U656" s="168" t="s">
        <v>1259</v>
      </c>
      <c r="V656" s="168" t="s">
        <v>2834</v>
      </c>
      <c r="W656" s="168" t="s">
        <v>1259</v>
      </c>
      <c r="X656" s="168" t="s">
        <v>21</v>
      </c>
      <c r="Y656" s="168" t="s">
        <v>1259</v>
      </c>
      <c r="Z656" s="168" t="s">
        <v>21</v>
      </c>
      <c r="AA656" s="168" t="s">
        <v>1259</v>
      </c>
      <c r="AB656" s="168" t="s">
        <v>1259</v>
      </c>
      <c r="AC656" s="168" t="s">
        <v>3045</v>
      </c>
      <c r="AD656" s="169">
        <v>48.792169842561933</v>
      </c>
      <c r="AE656" s="168" t="s">
        <v>1259</v>
      </c>
      <c r="AF656" s="169">
        <v>13.343020889115</v>
      </c>
      <c r="AG656" s="169">
        <v>42.150358476601014</v>
      </c>
      <c r="AH656" s="169">
        <v>32.929796241677252</v>
      </c>
      <c r="AI656" s="168" t="s">
        <v>21</v>
      </c>
      <c r="AJ656"/>
      <c r="AK656"/>
    </row>
    <row r="657" spans="1:37" hidden="1" x14ac:dyDescent="0.25">
      <c r="A657" s="179" t="b">
        <f>IF(E657&lt;&gt;1,"",NOT(ISNA(VLOOKUP(P657,Mapping!$P:$P,1,FALSE))))</f>
        <v>0</v>
      </c>
      <c r="B657" s="180" t="str">
        <f t="shared" si="9"/>
        <v/>
      </c>
      <c r="E657" s="167">
        <v>1</v>
      </c>
      <c r="F657" s="170" t="s">
        <v>402</v>
      </c>
      <c r="G657" s="169">
        <v>3214.2770369650179</v>
      </c>
      <c r="H657" s="168" t="s">
        <v>6</v>
      </c>
      <c r="I657" s="168" t="s">
        <v>402</v>
      </c>
      <c r="J657" s="169">
        <v>269.67356113196178</v>
      </c>
      <c r="K657" s="169">
        <v>-48.191577976997003</v>
      </c>
      <c r="L657" s="168" t="s">
        <v>5</v>
      </c>
      <c r="M657" s="168" t="s">
        <v>21</v>
      </c>
      <c r="N657" s="168" t="s">
        <v>2829</v>
      </c>
      <c r="O657" s="168" t="s">
        <v>21</v>
      </c>
      <c r="P657" s="168" t="s">
        <v>2850</v>
      </c>
      <c r="Q657" s="168" t="s">
        <v>2834</v>
      </c>
      <c r="R657" s="168" t="s">
        <v>1259</v>
      </c>
      <c r="S657" s="168" t="s">
        <v>21</v>
      </c>
      <c r="T657" s="168" t="s">
        <v>1259</v>
      </c>
      <c r="U657" s="168" t="s">
        <v>1259</v>
      </c>
      <c r="V657" s="168" t="s">
        <v>2834</v>
      </c>
      <c r="W657" s="168" t="s">
        <v>1259</v>
      </c>
      <c r="X657" s="168" t="s">
        <v>21</v>
      </c>
      <c r="Y657" s="168" t="s">
        <v>1259</v>
      </c>
      <c r="Z657" s="168" t="s">
        <v>21</v>
      </c>
      <c r="AA657" s="168" t="s">
        <v>1259</v>
      </c>
      <c r="AB657" s="168" t="s">
        <v>1259</v>
      </c>
      <c r="AC657" s="168" t="s">
        <v>3080</v>
      </c>
      <c r="AD657" s="169">
        <v>409.22898184826522</v>
      </c>
      <c r="AE657" s="168" t="s">
        <v>1259</v>
      </c>
      <c r="AF657" s="169">
        <v>111.91039199223179</v>
      </c>
      <c r="AG657" s="169">
        <v>353.52287753499792</v>
      </c>
      <c r="AH657" s="169">
        <v>276.1883111969596</v>
      </c>
      <c r="AI657" s="168" t="s">
        <v>21</v>
      </c>
      <c r="AJ657"/>
      <c r="AK657"/>
    </row>
    <row r="658" spans="1:37" hidden="1" x14ac:dyDescent="0.25">
      <c r="A658" s="179" t="b">
        <f>IF(E658&lt;&gt;1,"",NOT(ISNA(VLOOKUP(P658,Mapping!$P:$P,1,FALSE))))</f>
        <v>0</v>
      </c>
      <c r="B658" s="180" t="str">
        <f t="shared" si="9"/>
        <v/>
      </c>
      <c r="E658" s="167">
        <v>1</v>
      </c>
      <c r="F658" s="170" t="s">
        <v>402</v>
      </c>
      <c r="G658" s="169">
        <v>647.36826833657074</v>
      </c>
      <c r="H658" s="168" t="s">
        <v>6</v>
      </c>
      <c r="I658" s="168" t="s">
        <v>402</v>
      </c>
      <c r="J658" s="169">
        <v>54.31333524723005</v>
      </c>
      <c r="K658" s="169">
        <v>-9.7059768105218502</v>
      </c>
      <c r="L658" s="168" t="s">
        <v>5</v>
      </c>
      <c r="M658" s="168" t="s">
        <v>21</v>
      </c>
      <c r="N658" s="168" t="s">
        <v>2829</v>
      </c>
      <c r="O658" s="168" t="s">
        <v>21</v>
      </c>
      <c r="P658" s="168" t="s">
        <v>2850</v>
      </c>
      <c r="Q658" s="168" t="s">
        <v>2834</v>
      </c>
      <c r="R658" s="168" t="s">
        <v>1259</v>
      </c>
      <c r="S658" s="168" t="s">
        <v>21</v>
      </c>
      <c r="T658" s="168" t="s">
        <v>1259</v>
      </c>
      <c r="U658" s="168" t="s">
        <v>1259</v>
      </c>
      <c r="V658" s="168" t="s">
        <v>2834</v>
      </c>
      <c r="W658" s="168" t="s">
        <v>1259</v>
      </c>
      <c r="X658" s="168" t="s">
        <v>21</v>
      </c>
      <c r="Y658" s="168" t="s">
        <v>1259</v>
      </c>
      <c r="Z658" s="168" t="s">
        <v>21</v>
      </c>
      <c r="AA658" s="168" t="s">
        <v>1259</v>
      </c>
      <c r="AB658" s="168" t="s">
        <v>1259</v>
      </c>
      <c r="AC658" s="168" t="s">
        <v>3116</v>
      </c>
      <c r="AD658" s="169">
        <v>82.420355895145377</v>
      </c>
      <c r="AE658" s="168" t="s">
        <v>1259</v>
      </c>
      <c r="AF658" s="169">
        <v>22.53920114530138</v>
      </c>
      <c r="AG658" s="169">
        <v>71.200923385025476</v>
      </c>
      <c r="AH658" s="169">
        <v>55.625432001716831</v>
      </c>
      <c r="AI658" s="168" t="s">
        <v>21</v>
      </c>
      <c r="AJ658"/>
      <c r="AK658"/>
    </row>
    <row r="659" spans="1:37" hidden="1" x14ac:dyDescent="0.25">
      <c r="A659" s="179" t="b">
        <f>IF(E659&lt;&gt;1,"",NOT(ISNA(VLOOKUP(P659,Mapping!$P:$P,1,FALSE))))</f>
        <v>0</v>
      </c>
      <c r="B659" s="180" t="str">
        <f t="shared" si="9"/>
        <v/>
      </c>
      <c r="E659" s="167">
        <v>1</v>
      </c>
      <c r="F659" s="170" t="s">
        <v>402</v>
      </c>
      <c r="G659" s="169">
        <v>363.5244667905589</v>
      </c>
      <c r="H659" s="168" t="s">
        <v>6</v>
      </c>
      <c r="I659" s="168" t="s">
        <v>402</v>
      </c>
      <c r="J659" s="169">
        <v>30.499218452735551</v>
      </c>
      <c r="K659" s="169">
        <v>-5.4503135499561894</v>
      </c>
      <c r="L659" s="168" t="s">
        <v>5</v>
      </c>
      <c r="M659" s="168" t="s">
        <v>21</v>
      </c>
      <c r="N659" s="168" t="s">
        <v>2829</v>
      </c>
      <c r="O659" s="168" t="s">
        <v>21</v>
      </c>
      <c r="P659" s="168" t="s">
        <v>2850</v>
      </c>
      <c r="Q659" s="168" t="s">
        <v>2834</v>
      </c>
      <c r="R659" s="168" t="s">
        <v>1259</v>
      </c>
      <c r="S659" s="168" t="s">
        <v>21</v>
      </c>
      <c r="T659" s="168" t="s">
        <v>1259</v>
      </c>
      <c r="U659" s="168" t="s">
        <v>1259</v>
      </c>
      <c r="V659" s="168" t="s">
        <v>2834</v>
      </c>
      <c r="W659" s="168" t="s">
        <v>1259</v>
      </c>
      <c r="X659" s="168" t="s">
        <v>21</v>
      </c>
      <c r="Y659" s="168" t="s">
        <v>1259</v>
      </c>
      <c r="Z659" s="168" t="s">
        <v>21</v>
      </c>
      <c r="AA659" s="168" t="s">
        <v>1259</v>
      </c>
      <c r="AB659" s="168" t="s">
        <v>1259</v>
      </c>
      <c r="AC659" s="168" t="s">
        <v>3031</v>
      </c>
      <c r="AD659" s="169">
        <v>46.282490809224242</v>
      </c>
      <c r="AE659" s="168" t="s">
        <v>1259</v>
      </c>
      <c r="AF659" s="169">
        <v>12.656707903345991</v>
      </c>
      <c r="AG659" s="169">
        <v>39.982308331306683</v>
      </c>
      <c r="AH659" s="169">
        <v>31.236015877604761</v>
      </c>
      <c r="AI659" s="168" t="s">
        <v>21</v>
      </c>
      <c r="AJ659"/>
      <c r="AK659"/>
    </row>
    <row r="660" spans="1:37" hidden="1" x14ac:dyDescent="0.25">
      <c r="A660" s="179" t="b">
        <f>IF(E660&lt;&gt;1,"",NOT(ISNA(VLOOKUP(P660,Mapping!$P:$P,1,FALSE))))</f>
        <v>0</v>
      </c>
      <c r="B660" s="180" t="str">
        <f t="shared" si="9"/>
        <v/>
      </c>
      <c r="E660" s="167">
        <v>1</v>
      </c>
      <c r="F660" s="170" t="s">
        <v>402</v>
      </c>
      <c r="G660" s="169">
        <v>812.47837165371129</v>
      </c>
      <c r="H660" s="168" t="s">
        <v>6</v>
      </c>
      <c r="I660" s="168" t="s">
        <v>402</v>
      </c>
      <c r="J660" s="169">
        <v>68.165852945095125</v>
      </c>
      <c r="K660" s="169">
        <v>-12.181468601456929</v>
      </c>
      <c r="L660" s="168" t="s">
        <v>5</v>
      </c>
      <c r="M660" s="168" t="s">
        <v>21</v>
      </c>
      <c r="N660" s="168" t="s">
        <v>2829</v>
      </c>
      <c r="O660" s="168" t="s">
        <v>21</v>
      </c>
      <c r="P660" s="168" t="s">
        <v>2850</v>
      </c>
      <c r="Q660" s="168" t="s">
        <v>2834</v>
      </c>
      <c r="R660" s="168" t="s">
        <v>1259</v>
      </c>
      <c r="S660" s="168" t="s">
        <v>21</v>
      </c>
      <c r="T660" s="168" t="s">
        <v>1259</v>
      </c>
      <c r="U660" s="168" t="s">
        <v>1259</v>
      </c>
      <c r="V660" s="168" t="s">
        <v>2834</v>
      </c>
      <c r="W660" s="168" t="s">
        <v>1259</v>
      </c>
      <c r="X660" s="168" t="s">
        <v>21</v>
      </c>
      <c r="Y660" s="168" t="s">
        <v>1259</v>
      </c>
      <c r="Z660" s="168" t="s">
        <v>21</v>
      </c>
      <c r="AA660" s="168" t="s">
        <v>1259</v>
      </c>
      <c r="AB660" s="168" t="s">
        <v>1259</v>
      </c>
      <c r="AC660" s="168" t="s">
        <v>3121</v>
      </c>
      <c r="AD660" s="169">
        <v>103.4415182580304</v>
      </c>
      <c r="AE660" s="168" t="s">
        <v>1259</v>
      </c>
      <c r="AF660" s="169">
        <v>28.2877835392901</v>
      </c>
      <c r="AG660" s="169">
        <v>89.360589824322346</v>
      </c>
      <c r="AH660" s="169">
        <v>69.812597598299703</v>
      </c>
      <c r="AI660" s="168" t="s">
        <v>21</v>
      </c>
      <c r="AJ660"/>
      <c r="AK660"/>
    </row>
    <row r="661" spans="1:37" hidden="1" x14ac:dyDescent="0.25">
      <c r="A661" s="179" t="b">
        <f>IF(E661&lt;&gt;1,"",NOT(ISNA(VLOOKUP(P661,Mapping!$P:$P,1,FALSE))))</f>
        <v>0</v>
      </c>
      <c r="B661" s="180" t="str">
        <f t="shared" ref="B661:B724" si="10">IF(AI661="","",VALUE(AI661))</f>
        <v/>
      </c>
      <c r="E661" s="167">
        <v>1</v>
      </c>
      <c r="F661" s="170" t="s">
        <v>402</v>
      </c>
      <c r="G661" s="169">
        <v>14415.798029188391</v>
      </c>
      <c r="H661" s="168" t="s">
        <v>6</v>
      </c>
      <c r="I661" s="168" t="s">
        <v>402</v>
      </c>
      <c r="J661" s="169">
        <v>1209.4662489830259</v>
      </c>
      <c r="K661" s="169">
        <v>-216.13571164987081</v>
      </c>
      <c r="L661" s="168" t="s">
        <v>5</v>
      </c>
      <c r="M661" s="168" t="s">
        <v>21</v>
      </c>
      <c r="N661" s="168" t="s">
        <v>2829</v>
      </c>
      <c r="O661" s="168" t="s">
        <v>21</v>
      </c>
      <c r="P661" s="168" t="s">
        <v>2850</v>
      </c>
      <c r="Q661" s="168" t="s">
        <v>2834</v>
      </c>
      <c r="R661" s="168" t="s">
        <v>1259</v>
      </c>
      <c r="S661" s="168" t="s">
        <v>21</v>
      </c>
      <c r="T661" s="168" t="s">
        <v>1259</v>
      </c>
      <c r="U661" s="168" t="s">
        <v>1259</v>
      </c>
      <c r="V661" s="168" t="s">
        <v>2834</v>
      </c>
      <c r="W661" s="168" t="s">
        <v>1259</v>
      </c>
      <c r="X661" s="168" t="s">
        <v>21</v>
      </c>
      <c r="Y661" s="168" t="s">
        <v>1259</v>
      </c>
      <c r="Z661" s="168" t="s">
        <v>21</v>
      </c>
      <c r="AA661" s="168" t="s">
        <v>1259</v>
      </c>
      <c r="AB661" s="168" t="s">
        <v>1259</v>
      </c>
      <c r="AC661" s="168" t="s">
        <v>3054</v>
      </c>
      <c r="AD661" s="169">
        <v>1835.3621303238081</v>
      </c>
      <c r="AE661" s="168" t="s">
        <v>1259</v>
      </c>
      <c r="AF661" s="169">
        <v>501.90994421893629</v>
      </c>
      <c r="AG661" s="169">
        <v>1585.5243162406659</v>
      </c>
      <c r="AH661" s="169">
        <v>1238.6844277733401</v>
      </c>
      <c r="AI661" s="168" t="s">
        <v>21</v>
      </c>
      <c r="AJ661"/>
      <c r="AK661"/>
    </row>
    <row r="662" spans="1:37" hidden="1" x14ac:dyDescent="0.25">
      <c r="A662" s="179" t="b">
        <f>IF(E662&lt;&gt;1,"",NOT(ISNA(VLOOKUP(P662,Mapping!$P:$P,1,FALSE))))</f>
        <v>0</v>
      </c>
      <c r="B662" s="180" t="str">
        <f t="shared" si="10"/>
        <v/>
      </c>
      <c r="E662" s="167">
        <v>1</v>
      </c>
      <c r="F662" s="170" t="s">
        <v>402</v>
      </c>
      <c r="G662" s="169">
        <v>5778.794197259318</v>
      </c>
      <c r="H662" s="168" t="s">
        <v>6</v>
      </c>
      <c r="I662" s="168" t="s">
        <v>402</v>
      </c>
      <c r="J662" s="169">
        <v>484.83313426371399</v>
      </c>
      <c r="K662" s="169">
        <v>-86.641321817485689</v>
      </c>
      <c r="L662" s="168" t="s">
        <v>5</v>
      </c>
      <c r="M662" s="168" t="s">
        <v>21</v>
      </c>
      <c r="N662" s="168" t="s">
        <v>2829</v>
      </c>
      <c r="O662" s="168" t="s">
        <v>21</v>
      </c>
      <c r="P662" s="168" t="s">
        <v>2850</v>
      </c>
      <c r="Q662" s="168" t="s">
        <v>2834</v>
      </c>
      <c r="R662" s="168" t="s">
        <v>1259</v>
      </c>
      <c r="S662" s="168" t="s">
        <v>21</v>
      </c>
      <c r="T662" s="168" t="s">
        <v>1259</v>
      </c>
      <c r="U662" s="168" t="s">
        <v>1259</v>
      </c>
      <c r="V662" s="168" t="s">
        <v>2834</v>
      </c>
      <c r="W662" s="168" t="s">
        <v>1259</v>
      </c>
      <c r="X662" s="168" t="s">
        <v>21</v>
      </c>
      <c r="Y662" s="168" t="s">
        <v>1259</v>
      </c>
      <c r="Z662" s="168" t="s">
        <v>21</v>
      </c>
      <c r="AA662" s="168" t="s">
        <v>1259</v>
      </c>
      <c r="AB662" s="168" t="s">
        <v>1259</v>
      </c>
      <c r="AC662" s="168" t="s">
        <v>3129</v>
      </c>
      <c r="AD662" s="169">
        <v>735.73311773027365</v>
      </c>
      <c r="AE662" s="168" t="s">
        <v>1259</v>
      </c>
      <c r="AF662" s="169">
        <v>201.19831502400851</v>
      </c>
      <c r="AG662" s="169">
        <v>635.58179018279043</v>
      </c>
      <c r="AH662" s="169">
        <v>496.54569028774398</v>
      </c>
      <c r="AI662" s="168" t="s">
        <v>21</v>
      </c>
      <c r="AJ662"/>
      <c r="AK662"/>
    </row>
    <row r="663" spans="1:37" hidden="1" x14ac:dyDescent="0.25">
      <c r="A663" s="179" t="b">
        <f>IF(E663&lt;&gt;1,"",NOT(ISNA(VLOOKUP(P663,Mapping!$P:$P,1,FALSE))))</f>
        <v>0</v>
      </c>
      <c r="B663" s="180" t="str">
        <f t="shared" si="10"/>
        <v/>
      </c>
      <c r="E663" s="167">
        <v>1</v>
      </c>
      <c r="F663" s="170" t="s">
        <v>402</v>
      </c>
      <c r="G663" s="169">
        <v>4396.2663235997352</v>
      </c>
      <c r="H663" s="168" t="s">
        <v>6</v>
      </c>
      <c r="I663" s="168" t="s">
        <v>402</v>
      </c>
      <c r="J663" s="169">
        <v>368.84088755743397</v>
      </c>
      <c r="K663" s="169">
        <v>-65.913114801531762</v>
      </c>
      <c r="L663" s="168" t="s">
        <v>5</v>
      </c>
      <c r="M663" s="168" t="s">
        <v>21</v>
      </c>
      <c r="N663" s="168" t="s">
        <v>2829</v>
      </c>
      <c r="O663" s="168" t="s">
        <v>21</v>
      </c>
      <c r="P663" s="168" t="s">
        <v>2850</v>
      </c>
      <c r="Q663" s="168" t="s">
        <v>2834</v>
      </c>
      <c r="R663" s="168" t="s">
        <v>1259</v>
      </c>
      <c r="S663" s="168" t="s">
        <v>21</v>
      </c>
      <c r="T663" s="168" t="s">
        <v>1259</v>
      </c>
      <c r="U663" s="168" t="s">
        <v>1259</v>
      </c>
      <c r="V663" s="168" t="s">
        <v>2834</v>
      </c>
      <c r="W663" s="168" t="s">
        <v>1259</v>
      </c>
      <c r="X663" s="168" t="s">
        <v>21</v>
      </c>
      <c r="Y663" s="168" t="s">
        <v>1259</v>
      </c>
      <c r="Z663" s="168" t="s">
        <v>21</v>
      </c>
      <c r="AA663" s="168" t="s">
        <v>1259</v>
      </c>
      <c r="AB663" s="168" t="s">
        <v>1259</v>
      </c>
      <c r="AC663" s="168" t="s">
        <v>3126</v>
      </c>
      <c r="AD663" s="169">
        <v>559.71516171464111</v>
      </c>
      <c r="AE663" s="168" t="s">
        <v>1259</v>
      </c>
      <c r="AF663" s="169">
        <v>153.06331156845141</v>
      </c>
      <c r="AG663" s="169">
        <v>483.52419634515081</v>
      </c>
      <c r="AH663" s="169">
        <v>377.75131313309072</v>
      </c>
      <c r="AI663" s="168" t="s">
        <v>21</v>
      </c>
      <c r="AJ663"/>
      <c r="AK663"/>
    </row>
    <row r="664" spans="1:37" hidden="1" x14ac:dyDescent="0.25">
      <c r="A664" s="179" t="b">
        <f>IF(E664&lt;&gt;1,"",NOT(ISNA(VLOOKUP(P664,Mapping!$P:$P,1,FALSE))))</f>
        <v>0</v>
      </c>
      <c r="B664" s="180" t="str">
        <f t="shared" si="10"/>
        <v/>
      </c>
      <c r="E664" s="167">
        <v>1</v>
      </c>
      <c r="F664" s="170" t="s">
        <v>402</v>
      </c>
      <c r="G664" s="169">
        <v>4697.1336229776352</v>
      </c>
      <c r="H664" s="168" t="s">
        <v>6</v>
      </c>
      <c r="I664" s="168" t="s">
        <v>402</v>
      </c>
      <c r="J664" s="169">
        <v>394.08325314021158</v>
      </c>
      <c r="K664" s="169">
        <v>-70.424010953902325</v>
      </c>
      <c r="L664" s="168" t="s">
        <v>5</v>
      </c>
      <c r="M664" s="168" t="s">
        <v>21</v>
      </c>
      <c r="N664" s="168" t="s">
        <v>2829</v>
      </c>
      <c r="O664" s="168" t="s">
        <v>21</v>
      </c>
      <c r="P664" s="168" t="s">
        <v>2850</v>
      </c>
      <c r="Q664" s="168" t="s">
        <v>2834</v>
      </c>
      <c r="R664" s="168" t="s">
        <v>1259</v>
      </c>
      <c r="S664" s="168" t="s">
        <v>21</v>
      </c>
      <c r="T664" s="168" t="s">
        <v>1259</v>
      </c>
      <c r="U664" s="168" t="s">
        <v>1259</v>
      </c>
      <c r="V664" s="168" t="s">
        <v>2834</v>
      </c>
      <c r="W664" s="168" t="s">
        <v>1259</v>
      </c>
      <c r="X664" s="168" t="s">
        <v>21</v>
      </c>
      <c r="Y664" s="168" t="s">
        <v>1259</v>
      </c>
      <c r="Z664" s="168" t="s">
        <v>21</v>
      </c>
      <c r="AA664" s="168" t="s">
        <v>1259</v>
      </c>
      <c r="AB664" s="168" t="s">
        <v>1259</v>
      </c>
      <c r="AC664" s="168" t="s">
        <v>3124</v>
      </c>
      <c r="AD664" s="169">
        <v>598.02039090923324</v>
      </c>
      <c r="AE664" s="168" t="s">
        <v>1259</v>
      </c>
      <c r="AF664" s="169">
        <v>163.53850615305331</v>
      </c>
      <c r="AG664" s="169">
        <v>516.61514407898085</v>
      </c>
      <c r="AH664" s="169">
        <v>403.60348155353131</v>
      </c>
      <c r="AI664" s="168" t="s">
        <v>21</v>
      </c>
      <c r="AJ664"/>
      <c r="AK664"/>
    </row>
    <row r="665" spans="1:37" hidden="1" x14ac:dyDescent="0.25">
      <c r="A665" s="179" t="b">
        <f>IF(E665&lt;&gt;1,"",NOT(ISNA(VLOOKUP(P665,Mapping!$P:$P,1,FALSE))))</f>
        <v>0</v>
      </c>
      <c r="B665" s="180" t="str">
        <f t="shared" si="10"/>
        <v/>
      </c>
      <c r="E665" s="167">
        <v>1</v>
      </c>
      <c r="F665" s="170" t="s">
        <v>402</v>
      </c>
      <c r="G665" s="169">
        <v>15147.00628161151</v>
      </c>
      <c r="H665" s="168" t="s">
        <v>6</v>
      </c>
      <c r="I665" s="168" t="s">
        <v>402</v>
      </c>
      <c r="J665" s="169">
        <v>1270.813647198024</v>
      </c>
      <c r="K665" s="169">
        <v>-227.09869931671611</v>
      </c>
      <c r="L665" s="168" t="s">
        <v>5</v>
      </c>
      <c r="M665" s="168" t="s">
        <v>21</v>
      </c>
      <c r="N665" s="168" t="s">
        <v>2829</v>
      </c>
      <c r="O665" s="168" t="s">
        <v>21</v>
      </c>
      <c r="P665" s="168" t="s">
        <v>2850</v>
      </c>
      <c r="Q665" s="168" t="s">
        <v>2834</v>
      </c>
      <c r="R665" s="168" t="s">
        <v>1259</v>
      </c>
      <c r="S665" s="168" t="s">
        <v>21</v>
      </c>
      <c r="T665" s="168" t="s">
        <v>1259</v>
      </c>
      <c r="U665" s="168" t="s">
        <v>1259</v>
      </c>
      <c r="V665" s="168" t="s">
        <v>2834</v>
      </c>
      <c r="W665" s="168" t="s">
        <v>1259</v>
      </c>
      <c r="X665" s="168" t="s">
        <v>21</v>
      </c>
      <c r="Y665" s="168" t="s">
        <v>1259</v>
      </c>
      <c r="Z665" s="168" t="s">
        <v>21</v>
      </c>
      <c r="AA665" s="168" t="s">
        <v>1259</v>
      </c>
      <c r="AB665" s="168" t="s">
        <v>1259</v>
      </c>
      <c r="AC665" s="168" t="s">
        <v>3021</v>
      </c>
      <c r="AD665" s="169">
        <v>1928.4566598920169</v>
      </c>
      <c r="AE665" s="168" t="s">
        <v>1259</v>
      </c>
      <c r="AF665" s="169">
        <v>527.36817361719841</v>
      </c>
      <c r="AG665" s="169">
        <v>1665.94639638533</v>
      </c>
      <c r="AH665" s="169">
        <v>1301.513851014563</v>
      </c>
      <c r="AI665" s="168" t="s">
        <v>21</v>
      </c>
      <c r="AJ665"/>
      <c r="AK665"/>
    </row>
    <row r="666" spans="1:37" hidden="1" x14ac:dyDescent="0.25">
      <c r="A666" s="179" t="b">
        <f>IF(E666&lt;&gt;1,"",NOT(ISNA(VLOOKUP(P666,Mapping!$P:$P,1,FALSE))))</f>
        <v>0</v>
      </c>
      <c r="B666" s="180" t="str">
        <f t="shared" si="10"/>
        <v/>
      </c>
      <c r="E666" s="167">
        <v>1</v>
      </c>
      <c r="F666" s="170" t="s">
        <v>402</v>
      </c>
      <c r="G666" s="169">
        <v>3810.2331534724731</v>
      </c>
      <c r="H666" s="168" t="s">
        <v>6</v>
      </c>
      <c r="I666" s="168" t="s">
        <v>402</v>
      </c>
      <c r="J666" s="169">
        <v>319.67348533534943</v>
      </c>
      <c r="K666" s="169">
        <v>-57.12673363696311</v>
      </c>
      <c r="L666" s="168" t="s">
        <v>5</v>
      </c>
      <c r="M666" s="168" t="s">
        <v>21</v>
      </c>
      <c r="N666" s="168" t="s">
        <v>2829</v>
      </c>
      <c r="O666" s="168" t="s">
        <v>21</v>
      </c>
      <c r="P666" s="168" t="s">
        <v>2850</v>
      </c>
      <c r="Q666" s="168" t="s">
        <v>2834</v>
      </c>
      <c r="R666" s="168" t="s">
        <v>1259</v>
      </c>
      <c r="S666" s="168" t="s">
        <v>21</v>
      </c>
      <c r="T666" s="168" t="s">
        <v>1259</v>
      </c>
      <c r="U666" s="168" t="s">
        <v>1259</v>
      </c>
      <c r="V666" s="168" t="s">
        <v>2834</v>
      </c>
      <c r="W666" s="168" t="s">
        <v>1259</v>
      </c>
      <c r="X666" s="168" t="s">
        <v>21</v>
      </c>
      <c r="Y666" s="168" t="s">
        <v>1259</v>
      </c>
      <c r="Z666" s="168" t="s">
        <v>21</v>
      </c>
      <c r="AA666" s="168" t="s">
        <v>1259</v>
      </c>
      <c r="AB666" s="168" t="s">
        <v>1259</v>
      </c>
      <c r="AC666" s="168" t="s">
        <v>3119</v>
      </c>
      <c r="AD666" s="169">
        <v>485.10374683581392</v>
      </c>
      <c r="AE666" s="168" t="s">
        <v>1259</v>
      </c>
      <c r="AF666" s="169">
        <v>132.65959370743079</v>
      </c>
      <c r="AG666" s="169">
        <v>419.06922552223608</v>
      </c>
      <c r="AH666" s="169">
        <v>327.3961291519131</v>
      </c>
      <c r="AI666" s="168" t="s">
        <v>21</v>
      </c>
      <c r="AJ666"/>
      <c r="AK666"/>
    </row>
    <row r="667" spans="1:37" hidden="1" x14ac:dyDescent="0.25">
      <c r="A667" s="179" t="b">
        <f>IF(E667&lt;&gt;1,"",NOT(ISNA(VLOOKUP(P667,Mapping!$P:$P,1,FALSE))))</f>
        <v>0</v>
      </c>
      <c r="B667" s="180" t="str">
        <f t="shared" si="10"/>
        <v/>
      </c>
      <c r="E667" s="167">
        <v>1</v>
      </c>
      <c r="F667" s="170" t="s">
        <v>402</v>
      </c>
      <c r="G667" s="169">
        <v>3978.7895495444109</v>
      </c>
      <c r="H667" s="168" t="s">
        <v>6</v>
      </c>
      <c r="I667" s="168" t="s">
        <v>402</v>
      </c>
      <c r="J667" s="169">
        <v>333.81514240396592</v>
      </c>
      <c r="K667" s="169">
        <v>-59.653895611928547</v>
      </c>
      <c r="L667" s="168" t="s">
        <v>5</v>
      </c>
      <c r="M667" s="168" t="s">
        <v>21</v>
      </c>
      <c r="N667" s="168" t="s">
        <v>2829</v>
      </c>
      <c r="O667" s="168" t="s">
        <v>21</v>
      </c>
      <c r="P667" s="168" t="s">
        <v>2850</v>
      </c>
      <c r="Q667" s="168" t="s">
        <v>2834</v>
      </c>
      <c r="R667" s="168" t="s">
        <v>1259</v>
      </c>
      <c r="S667" s="168" t="s">
        <v>21</v>
      </c>
      <c r="T667" s="168" t="s">
        <v>1259</v>
      </c>
      <c r="U667" s="168" t="s">
        <v>1259</v>
      </c>
      <c r="V667" s="168" t="s">
        <v>2834</v>
      </c>
      <c r="W667" s="168" t="s">
        <v>1259</v>
      </c>
      <c r="X667" s="168" t="s">
        <v>21</v>
      </c>
      <c r="Y667" s="168" t="s">
        <v>1259</v>
      </c>
      <c r="Z667" s="168" t="s">
        <v>21</v>
      </c>
      <c r="AA667" s="168" t="s">
        <v>1259</v>
      </c>
      <c r="AB667" s="168" t="s">
        <v>1259</v>
      </c>
      <c r="AC667" s="168" t="s">
        <v>3057</v>
      </c>
      <c r="AD667" s="169">
        <v>506.56367749993058</v>
      </c>
      <c r="AE667" s="168" t="s">
        <v>1259</v>
      </c>
      <c r="AF667" s="169">
        <v>138.52816450586349</v>
      </c>
      <c r="AG667" s="169">
        <v>437.60793313237582</v>
      </c>
      <c r="AH667" s="169">
        <v>341.87941912262198</v>
      </c>
      <c r="AI667" s="168" t="s">
        <v>21</v>
      </c>
      <c r="AJ667"/>
      <c r="AK667"/>
    </row>
    <row r="668" spans="1:37" hidden="1" x14ac:dyDescent="0.25">
      <c r="A668" s="179" t="b">
        <f>IF(E668&lt;&gt;1,"",NOT(ISNA(VLOOKUP(P668,Mapping!$P:$P,1,FALSE))))</f>
        <v>0</v>
      </c>
      <c r="B668" s="180" t="str">
        <f t="shared" si="10"/>
        <v/>
      </c>
      <c r="E668" s="167">
        <v>1</v>
      </c>
      <c r="F668" s="170" t="s">
        <v>402</v>
      </c>
      <c r="G668" s="169">
        <v>703.50421799338346</v>
      </c>
      <c r="H668" s="168" t="s">
        <v>6</v>
      </c>
      <c r="I668" s="168" t="s">
        <v>402</v>
      </c>
      <c r="J668" s="169">
        <v>59.023066635465078</v>
      </c>
      <c r="K668" s="169">
        <v>-10.547621747808719</v>
      </c>
      <c r="L668" s="168" t="s">
        <v>5</v>
      </c>
      <c r="M668" s="168" t="s">
        <v>21</v>
      </c>
      <c r="N668" s="168" t="s">
        <v>2829</v>
      </c>
      <c r="O668" s="168" t="s">
        <v>21</v>
      </c>
      <c r="P668" s="168" t="s">
        <v>2850</v>
      </c>
      <c r="Q668" s="168" t="s">
        <v>2834</v>
      </c>
      <c r="R668" s="168" t="s">
        <v>1259</v>
      </c>
      <c r="S668" s="168" t="s">
        <v>21</v>
      </c>
      <c r="T668" s="168" t="s">
        <v>1259</v>
      </c>
      <c r="U668" s="168" t="s">
        <v>1259</v>
      </c>
      <c r="V668" s="168" t="s">
        <v>2834</v>
      </c>
      <c r="W668" s="168" t="s">
        <v>1259</v>
      </c>
      <c r="X668" s="168" t="s">
        <v>21</v>
      </c>
      <c r="Y668" s="168" t="s">
        <v>1259</v>
      </c>
      <c r="Z668" s="168" t="s">
        <v>21</v>
      </c>
      <c r="AA668" s="168" t="s">
        <v>1259</v>
      </c>
      <c r="AB668" s="168" t="s">
        <v>1259</v>
      </c>
      <c r="AC668" s="168" t="s">
        <v>3097</v>
      </c>
      <c r="AD668" s="169">
        <v>89.567361974258546</v>
      </c>
      <c r="AE668" s="168" t="s">
        <v>1259</v>
      </c>
      <c r="AF668" s="169">
        <v>24.493667440117751</v>
      </c>
      <c r="AG668" s="169">
        <v>77.375046594571359</v>
      </c>
      <c r="AH668" s="169">
        <v>60.448940664738643</v>
      </c>
      <c r="AI668" s="168" t="s">
        <v>21</v>
      </c>
      <c r="AJ668"/>
      <c r="AK668"/>
    </row>
    <row r="669" spans="1:37" hidden="1" x14ac:dyDescent="0.25">
      <c r="A669" s="179" t="b">
        <f>IF(E669&lt;&gt;1,"",NOT(ISNA(VLOOKUP(P669,Mapping!$P:$P,1,FALSE))))</f>
        <v>0</v>
      </c>
      <c r="B669" s="180" t="str">
        <f t="shared" si="10"/>
        <v/>
      </c>
      <c r="E669" s="167">
        <v>1</v>
      </c>
      <c r="F669" s="170" t="s">
        <v>402</v>
      </c>
      <c r="G669" s="169">
        <v>1192.9817721457091</v>
      </c>
      <c r="H669" s="168" t="s">
        <v>6</v>
      </c>
      <c r="I669" s="168" t="s">
        <v>402</v>
      </c>
      <c r="J669" s="169">
        <v>100.0895813149392</v>
      </c>
      <c r="K669" s="169">
        <v>-17.886346894286611</v>
      </c>
      <c r="L669" s="168" t="s">
        <v>5</v>
      </c>
      <c r="M669" s="168" t="s">
        <v>21</v>
      </c>
      <c r="N669" s="168" t="s">
        <v>2829</v>
      </c>
      <c r="O669" s="168" t="s">
        <v>21</v>
      </c>
      <c r="P669" s="168" t="s">
        <v>2850</v>
      </c>
      <c r="Q669" s="168" t="s">
        <v>2834</v>
      </c>
      <c r="R669" s="168" t="s">
        <v>1259</v>
      </c>
      <c r="S669" s="168" t="s">
        <v>21</v>
      </c>
      <c r="T669" s="168" t="s">
        <v>1259</v>
      </c>
      <c r="U669" s="168" t="s">
        <v>1259</v>
      </c>
      <c r="V669" s="168" t="s">
        <v>2834</v>
      </c>
      <c r="W669" s="168" t="s">
        <v>1259</v>
      </c>
      <c r="X669" s="168" t="s">
        <v>21</v>
      </c>
      <c r="Y669" s="168" t="s">
        <v>1259</v>
      </c>
      <c r="Z669" s="168" t="s">
        <v>21</v>
      </c>
      <c r="AA669" s="168" t="s">
        <v>1259</v>
      </c>
      <c r="AB669" s="168" t="s">
        <v>1259</v>
      </c>
      <c r="AC669" s="168" t="s">
        <v>3079</v>
      </c>
      <c r="AD669" s="169">
        <v>151.8856994478912</v>
      </c>
      <c r="AE669" s="168" t="s">
        <v>1259</v>
      </c>
      <c r="AF669" s="169">
        <v>41.535641211086613</v>
      </c>
      <c r="AG669" s="169">
        <v>131.21032944128959</v>
      </c>
      <c r="AH669" s="169">
        <v>102.5075365777393</v>
      </c>
      <c r="AI669" s="168" t="s">
        <v>21</v>
      </c>
      <c r="AJ669"/>
      <c r="AK669"/>
    </row>
    <row r="670" spans="1:37" hidden="1" x14ac:dyDescent="0.25">
      <c r="A670" s="179" t="b">
        <f>IF(E670&lt;&gt;1,"",NOT(ISNA(VLOOKUP(P670,Mapping!$P:$P,1,FALSE))))</f>
        <v>0</v>
      </c>
      <c r="B670" s="180" t="str">
        <f t="shared" si="10"/>
        <v/>
      </c>
      <c r="E670" s="167">
        <v>1</v>
      </c>
      <c r="F670" s="170" t="s">
        <v>402</v>
      </c>
      <c r="G670" s="169">
        <v>2113.7509807928482</v>
      </c>
      <c r="H670" s="168" t="s">
        <v>6</v>
      </c>
      <c r="I670" s="168" t="s">
        <v>402</v>
      </c>
      <c r="J670" s="169">
        <v>177.3408912116702</v>
      </c>
      <c r="K670" s="169">
        <v>-31.69141739910981</v>
      </c>
      <c r="L670" s="168" t="s">
        <v>5</v>
      </c>
      <c r="M670" s="168" t="s">
        <v>21</v>
      </c>
      <c r="N670" s="168" t="s">
        <v>2829</v>
      </c>
      <c r="O670" s="168" t="s">
        <v>21</v>
      </c>
      <c r="P670" s="168" t="s">
        <v>2850</v>
      </c>
      <c r="Q670" s="168" t="s">
        <v>2834</v>
      </c>
      <c r="R670" s="168" t="s">
        <v>1259</v>
      </c>
      <c r="S670" s="168" t="s">
        <v>21</v>
      </c>
      <c r="T670" s="168" t="s">
        <v>1259</v>
      </c>
      <c r="U670" s="168" t="s">
        <v>1259</v>
      </c>
      <c r="V670" s="168" t="s">
        <v>2834</v>
      </c>
      <c r="W670" s="168" t="s">
        <v>1259</v>
      </c>
      <c r="X670" s="168" t="s">
        <v>21</v>
      </c>
      <c r="Y670" s="168" t="s">
        <v>1259</v>
      </c>
      <c r="Z670" s="168" t="s">
        <v>21</v>
      </c>
      <c r="AA670" s="168" t="s">
        <v>1259</v>
      </c>
      <c r="AB670" s="168" t="s">
        <v>1259</v>
      </c>
      <c r="AC670" s="168" t="s">
        <v>3027</v>
      </c>
      <c r="AD670" s="169">
        <v>269.11437682651871</v>
      </c>
      <c r="AE670" s="168" t="s">
        <v>1259</v>
      </c>
      <c r="AF670" s="169">
        <v>73.593750045219622</v>
      </c>
      <c r="AG670" s="169">
        <v>232.4813077804547</v>
      </c>
      <c r="AH670" s="169">
        <v>181.62507679404101</v>
      </c>
      <c r="AI670" s="168" t="s">
        <v>21</v>
      </c>
      <c r="AJ670"/>
      <c r="AK670"/>
    </row>
    <row r="671" spans="1:37" hidden="1" x14ac:dyDescent="0.25">
      <c r="A671" s="179" t="b">
        <f>IF(E671&lt;&gt;1,"",NOT(ISNA(VLOOKUP(P671,Mapping!$P:$P,1,FALSE))))</f>
        <v>0</v>
      </c>
      <c r="B671" s="180" t="str">
        <f t="shared" si="10"/>
        <v/>
      </c>
      <c r="E671" s="167">
        <v>1</v>
      </c>
      <c r="F671" s="170" t="s">
        <v>402</v>
      </c>
      <c r="G671" s="169">
        <v>1982.569035458285</v>
      </c>
      <c r="H671" s="168" t="s">
        <v>6</v>
      </c>
      <c r="I671" s="168" t="s">
        <v>402</v>
      </c>
      <c r="J671" s="169">
        <v>166.33490076724061</v>
      </c>
      <c r="K671" s="169">
        <v>-29.7246096613008</v>
      </c>
      <c r="L671" s="168" t="s">
        <v>5</v>
      </c>
      <c r="M671" s="168" t="s">
        <v>21</v>
      </c>
      <c r="N671" s="168" t="s">
        <v>2829</v>
      </c>
      <c r="O671" s="168" t="s">
        <v>21</v>
      </c>
      <c r="P671" s="168" t="s">
        <v>2850</v>
      </c>
      <c r="Q671" s="168" t="s">
        <v>2834</v>
      </c>
      <c r="R671" s="168" t="s">
        <v>1259</v>
      </c>
      <c r="S671" s="168" t="s">
        <v>21</v>
      </c>
      <c r="T671" s="168" t="s">
        <v>1259</v>
      </c>
      <c r="U671" s="168" t="s">
        <v>1259</v>
      </c>
      <c r="V671" s="168" t="s">
        <v>2834</v>
      </c>
      <c r="W671" s="168" t="s">
        <v>1259</v>
      </c>
      <c r="X671" s="168" t="s">
        <v>21</v>
      </c>
      <c r="Y671" s="168" t="s">
        <v>1259</v>
      </c>
      <c r="Z671" s="168" t="s">
        <v>21</v>
      </c>
      <c r="AA671" s="168" t="s">
        <v>1259</v>
      </c>
      <c r="AB671" s="168" t="s">
        <v>1259</v>
      </c>
      <c r="AC671" s="168" t="s">
        <v>3018</v>
      </c>
      <c r="AD671" s="169">
        <v>252.4128127395515</v>
      </c>
      <c r="AE671" s="168" t="s">
        <v>1259</v>
      </c>
      <c r="AF671" s="169">
        <v>69.026432805335162</v>
      </c>
      <c r="AG671" s="169">
        <v>218.0532363161781</v>
      </c>
      <c r="AH671" s="169">
        <v>170.35320460479869</v>
      </c>
      <c r="AI671" s="168" t="s">
        <v>21</v>
      </c>
      <c r="AJ671"/>
      <c r="AK671"/>
    </row>
    <row r="672" spans="1:37" hidden="1" x14ac:dyDescent="0.25">
      <c r="A672" s="179" t="b">
        <f>IF(E672&lt;&gt;1,"",NOT(ISNA(VLOOKUP(P672,Mapping!$P:$P,1,FALSE))))</f>
        <v>0</v>
      </c>
      <c r="B672" s="180" t="str">
        <f t="shared" si="10"/>
        <v/>
      </c>
      <c r="E672" s="167">
        <v>1</v>
      </c>
      <c r="F672" s="170" t="s">
        <v>402</v>
      </c>
      <c r="G672" s="169">
        <v>18774.036294804151</v>
      </c>
      <c r="H672" s="168" t="s">
        <v>6</v>
      </c>
      <c r="I672" s="168" t="s">
        <v>402</v>
      </c>
      <c r="J672" s="169">
        <v>1575.116633139063</v>
      </c>
      <c r="K672" s="169">
        <v>-281.47867269658502</v>
      </c>
      <c r="L672" s="168" t="s">
        <v>5</v>
      </c>
      <c r="M672" s="168" t="s">
        <v>21</v>
      </c>
      <c r="N672" s="168" t="s">
        <v>2829</v>
      </c>
      <c r="O672" s="168" t="s">
        <v>21</v>
      </c>
      <c r="P672" s="168" t="s">
        <v>2850</v>
      </c>
      <c r="Q672" s="168" t="s">
        <v>2834</v>
      </c>
      <c r="R672" s="168" t="s">
        <v>1259</v>
      </c>
      <c r="S672" s="168" t="s">
        <v>21</v>
      </c>
      <c r="T672" s="168" t="s">
        <v>1259</v>
      </c>
      <c r="U672" s="168" t="s">
        <v>1259</v>
      </c>
      <c r="V672" s="168" t="s">
        <v>2834</v>
      </c>
      <c r="W672" s="168" t="s">
        <v>1259</v>
      </c>
      <c r="X672" s="168" t="s">
        <v>21</v>
      </c>
      <c r="Y672" s="168" t="s">
        <v>1259</v>
      </c>
      <c r="Z672" s="168" t="s">
        <v>21</v>
      </c>
      <c r="AA672" s="168" t="s">
        <v>1259</v>
      </c>
      <c r="AB672" s="168" t="s">
        <v>1259</v>
      </c>
      <c r="AC672" s="168" t="s">
        <v>3046</v>
      </c>
      <c r="AD672" s="169">
        <v>2390.23571078348</v>
      </c>
      <c r="AE672" s="168" t="s">
        <v>1259</v>
      </c>
      <c r="AF672" s="169">
        <v>653.6492458073044</v>
      </c>
      <c r="AG672" s="169">
        <v>2064.8659893213439</v>
      </c>
      <c r="AH672" s="169">
        <v>1613.1681616057319</v>
      </c>
      <c r="AI672" s="168" t="s">
        <v>21</v>
      </c>
      <c r="AJ672"/>
      <c r="AK672"/>
    </row>
    <row r="673" spans="1:37" hidden="1" x14ac:dyDescent="0.25">
      <c r="A673" s="179" t="b">
        <f>IF(E673&lt;&gt;1,"",NOT(ISNA(VLOOKUP(P673,Mapping!$P:$P,1,FALSE))))</f>
        <v>0</v>
      </c>
      <c r="B673" s="180" t="str">
        <f t="shared" si="10"/>
        <v/>
      </c>
      <c r="E673" s="167">
        <v>1</v>
      </c>
      <c r="F673" s="170" t="s">
        <v>402</v>
      </c>
      <c r="G673" s="169">
        <v>592.67322556430702</v>
      </c>
      <c r="H673" s="168" t="s">
        <v>6</v>
      </c>
      <c r="I673" s="168" t="s">
        <v>402</v>
      </c>
      <c r="J673" s="169">
        <v>49.724494026938657</v>
      </c>
      <c r="K673" s="169">
        <v>-8.885935355351096</v>
      </c>
      <c r="L673" s="168" t="s">
        <v>5</v>
      </c>
      <c r="M673" s="168" t="s">
        <v>21</v>
      </c>
      <c r="N673" s="168" t="s">
        <v>2829</v>
      </c>
      <c r="O673" s="168" t="s">
        <v>21</v>
      </c>
      <c r="P673" s="168" t="s">
        <v>2850</v>
      </c>
      <c r="Q673" s="168" t="s">
        <v>2834</v>
      </c>
      <c r="R673" s="168" t="s">
        <v>1259</v>
      </c>
      <c r="S673" s="168" t="s">
        <v>21</v>
      </c>
      <c r="T673" s="168" t="s">
        <v>1259</v>
      </c>
      <c r="U673" s="168" t="s">
        <v>1259</v>
      </c>
      <c r="V673" s="168" t="s">
        <v>2834</v>
      </c>
      <c r="W673" s="168" t="s">
        <v>1259</v>
      </c>
      <c r="X673" s="168" t="s">
        <v>21</v>
      </c>
      <c r="Y673" s="168" t="s">
        <v>1259</v>
      </c>
      <c r="Z673" s="168" t="s">
        <v>21</v>
      </c>
      <c r="AA673" s="168" t="s">
        <v>1259</v>
      </c>
      <c r="AB673" s="168" t="s">
        <v>1259</v>
      </c>
      <c r="AC673" s="168" t="s">
        <v>3048</v>
      </c>
      <c r="AD673" s="169">
        <v>75.456800355770923</v>
      </c>
      <c r="AE673" s="168" t="s">
        <v>1259</v>
      </c>
      <c r="AF673" s="169">
        <v>20.634902416136701</v>
      </c>
      <c r="AG673" s="169">
        <v>65.185278596047397</v>
      </c>
      <c r="AH673" s="169">
        <v>50.925733960635633</v>
      </c>
      <c r="AI673" s="168" t="s">
        <v>21</v>
      </c>
      <c r="AJ673"/>
      <c r="AK673"/>
    </row>
    <row r="674" spans="1:37" hidden="1" x14ac:dyDescent="0.25">
      <c r="A674" s="179" t="b">
        <f>IF(E674&lt;&gt;1,"",NOT(ISNA(VLOOKUP(P674,Mapping!$P:$P,1,FALSE))))</f>
        <v>0</v>
      </c>
      <c r="B674" s="180" t="str">
        <f t="shared" si="10"/>
        <v/>
      </c>
      <c r="E674" s="167">
        <v>1</v>
      </c>
      <c r="F674" s="170" t="s">
        <v>402</v>
      </c>
      <c r="G674" s="169">
        <v>2586.606114287335</v>
      </c>
      <c r="H674" s="168" t="s">
        <v>6</v>
      </c>
      <c r="I674" s="168" t="s">
        <v>402</v>
      </c>
      <c r="J674" s="169">
        <v>217.01280694342509</v>
      </c>
      <c r="K674" s="169">
        <v>-38.780922994165643</v>
      </c>
      <c r="L674" s="168" t="s">
        <v>5</v>
      </c>
      <c r="M674" s="168" t="s">
        <v>21</v>
      </c>
      <c r="N674" s="168" t="s">
        <v>2829</v>
      </c>
      <c r="O674" s="168" t="s">
        <v>21</v>
      </c>
      <c r="P674" s="168" t="s">
        <v>2851</v>
      </c>
      <c r="Q674" s="168" t="s">
        <v>2834</v>
      </c>
      <c r="R674" s="168" t="s">
        <v>1259</v>
      </c>
      <c r="S674" s="168" t="s">
        <v>21</v>
      </c>
      <c r="T674" s="168" t="s">
        <v>1259</v>
      </c>
      <c r="U674" s="168" t="s">
        <v>1259</v>
      </c>
      <c r="V674" s="168" t="s">
        <v>2834</v>
      </c>
      <c r="W674" s="168" t="s">
        <v>1259</v>
      </c>
      <c r="X674" s="168" t="s">
        <v>21</v>
      </c>
      <c r="Y674" s="168" t="s">
        <v>1259</v>
      </c>
      <c r="Z674" s="168" t="s">
        <v>21</v>
      </c>
      <c r="AA674" s="168" t="s">
        <v>1259</v>
      </c>
      <c r="AB674" s="168" t="s">
        <v>1259</v>
      </c>
      <c r="AC674" s="168" t="s">
        <v>7742</v>
      </c>
      <c r="AD674" s="169">
        <v>329.31641374378012</v>
      </c>
      <c r="AE674" s="168" t="s">
        <v>1259</v>
      </c>
      <c r="AF674" s="169">
        <v>90.056986641301137</v>
      </c>
      <c r="AG674" s="169">
        <v>284.48837049711659</v>
      </c>
      <c r="AH674" s="169">
        <v>222.2553831611508</v>
      </c>
      <c r="AI674" s="168" t="s">
        <v>21</v>
      </c>
      <c r="AJ674"/>
      <c r="AK674"/>
    </row>
    <row r="675" spans="1:37" hidden="1" x14ac:dyDescent="0.25">
      <c r="A675" s="179" t="b">
        <f>IF(E675&lt;&gt;1,"",NOT(ISNA(VLOOKUP(P675,Mapping!$P:$P,1,FALSE))))</f>
        <v>0</v>
      </c>
      <c r="B675" s="180" t="str">
        <f t="shared" si="10"/>
        <v/>
      </c>
      <c r="E675" s="167">
        <v>1</v>
      </c>
      <c r="F675" s="170" t="s">
        <v>402</v>
      </c>
      <c r="G675" s="169">
        <v>107618.0374613148</v>
      </c>
      <c r="H675" s="168" t="s">
        <v>6</v>
      </c>
      <c r="I675" s="168" t="s">
        <v>402</v>
      </c>
      <c r="J675" s="169">
        <v>9029.0099672393208</v>
      </c>
      <c r="K675" s="169">
        <v>-1613.514636232266</v>
      </c>
      <c r="L675" s="168" t="s">
        <v>5</v>
      </c>
      <c r="M675" s="168" t="s">
        <v>21</v>
      </c>
      <c r="N675" s="168" t="s">
        <v>2829</v>
      </c>
      <c r="O675" s="168" t="s">
        <v>21</v>
      </c>
      <c r="P675" s="168" t="s">
        <v>2851</v>
      </c>
      <c r="Q675" s="168" t="s">
        <v>2834</v>
      </c>
      <c r="R675" s="168" t="s">
        <v>1259</v>
      </c>
      <c r="S675" s="168" t="s">
        <v>21</v>
      </c>
      <c r="T675" s="168" t="s">
        <v>1259</v>
      </c>
      <c r="U675" s="168" t="s">
        <v>1259</v>
      </c>
      <c r="V675" s="168" t="s">
        <v>2834</v>
      </c>
      <c r="W675" s="168" t="s">
        <v>1259</v>
      </c>
      <c r="X675" s="168" t="s">
        <v>21</v>
      </c>
      <c r="Y675" s="168" t="s">
        <v>1259</v>
      </c>
      <c r="Z675" s="168" t="s">
        <v>21</v>
      </c>
      <c r="AA675" s="168" t="s">
        <v>1259</v>
      </c>
      <c r="AB675" s="168" t="s">
        <v>1259</v>
      </c>
      <c r="AC675" s="168" t="s">
        <v>3151</v>
      </c>
      <c r="AD675" s="169">
        <v>13701.500957237409</v>
      </c>
      <c r="AE675" s="168" t="s">
        <v>1259</v>
      </c>
      <c r="AF675" s="169">
        <v>3746.9006620232831</v>
      </c>
      <c r="AG675" s="169">
        <v>11836.39052902436</v>
      </c>
      <c r="AH675" s="169">
        <v>9247.1319923426927</v>
      </c>
      <c r="AI675" s="168" t="s">
        <v>21</v>
      </c>
      <c r="AJ675"/>
      <c r="AK675"/>
    </row>
    <row r="676" spans="1:37" hidden="1" x14ac:dyDescent="0.25">
      <c r="A676" s="179" t="b">
        <f>IF(E676&lt;&gt;1,"",NOT(ISNA(VLOOKUP(P676,Mapping!$P:$P,1,FALSE))))</f>
        <v>0</v>
      </c>
      <c r="B676" s="180" t="str">
        <f t="shared" si="10"/>
        <v/>
      </c>
      <c r="E676" s="167">
        <v>1</v>
      </c>
      <c r="F676" s="170" t="s">
        <v>402</v>
      </c>
      <c r="G676" s="169">
        <v>9941.9455544752564</v>
      </c>
      <c r="H676" s="168" t="s">
        <v>6</v>
      </c>
      <c r="I676" s="168" t="s">
        <v>402</v>
      </c>
      <c r="J676" s="169">
        <v>834.11598671250488</v>
      </c>
      <c r="K676" s="169">
        <v>-149.05934955872539</v>
      </c>
      <c r="L676" s="168" t="s">
        <v>5</v>
      </c>
      <c r="M676" s="168" t="s">
        <v>21</v>
      </c>
      <c r="N676" s="168" t="s">
        <v>2829</v>
      </c>
      <c r="O676" s="168" t="s">
        <v>21</v>
      </c>
      <c r="P676" s="168" t="s">
        <v>2851</v>
      </c>
      <c r="Q676" s="168" t="s">
        <v>2834</v>
      </c>
      <c r="R676" s="168" t="s">
        <v>1259</v>
      </c>
      <c r="S676" s="168" t="s">
        <v>21</v>
      </c>
      <c r="T676" s="168" t="s">
        <v>1259</v>
      </c>
      <c r="U676" s="168" t="s">
        <v>1259</v>
      </c>
      <c r="V676" s="168" t="s">
        <v>2834</v>
      </c>
      <c r="W676" s="168" t="s">
        <v>1259</v>
      </c>
      <c r="X676" s="168" t="s">
        <v>21</v>
      </c>
      <c r="Y676" s="168" t="s">
        <v>1259</v>
      </c>
      <c r="Z676" s="168" t="s">
        <v>21</v>
      </c>
      <c r="AA676" s="168" t="s">
        <v>1259</v>
      </c>
      <c r="AB676" s="168" t="s">
        <v>1259</v>
      </c>
      <c r="AC676" s="168" t="s">
        <v>7038</v>
      </c>
      <c r="AD676" s="169">
        <v>1265.769008103417</v>
      </c>
      <c r="AE676" s="168" t="s">
        <v>1259</v>
      </c>
      <c r="AF676" s="169">
        <v>346.14534197627842</v>
      </c>
      <c r="AG676" s="169">
        <v>1093.466792157102</v>
      </c>
      <c r="AH676" s="169">
        <v>854.26648702792772</v>
      </c>
      <c r="AI676" s="168" t="s">
        <v>21</v>
      </c>
      <c r="AJ676"/>
      <c r="AK676"/>
    </row>
    <row r="677" spans="1:37" hidden="1" x14ac:dyDescent="0.25">
      <c r="A677" s="179" t="b">
        <f>IF(E677&lt;&gt;1,"",NOT(ISNA(VLOOKUP(P677,Mapping!$P:$P,1,FALSE))))</f>
        <v>0</v>
      </c>
      <c r="B677" s="180" t="str">
        <f t="shared" si="10"/>
        <v/>
      </c>
      <c r="E677" s="167">
        <v>1</v>
      </c>
      <c r="F677" s="170" t="s">
        <v>402</v>
      </c>
      <c r="G677" s="169">
        <v>91818.627164625912</v>
      </c>
      <c r="H677" s="168" t="s">
        <v>6</v>
      </c>
      <c r="I677" s="168" t="s">
        <v>402</v>
      </c>
      <c r="J677" s="169">
        <v>7703.4604923514753</v>
      </c>
      <c r="K677" s="169">
        <v>-1376.634459275776</v>
      </c>
      <c r="L677" s="168" t="s">
        <v>5</v>
      </c>
      <c r="M677" s="168" t="s">
        <v>21</v>
      </c>
      <c r="N677" s="168" t="s">
        <v>2829</v>
      </c>
      <c r="O677" s="168" t="s">
        <v>21</v>
      </c>
      <c r="P677" s="168" t="s">
        <v>2851</v>
      </c>
      <c r="Q677" s="168" t="s">
        <v>2834</v>
      </c>
      <c r="R677" s="168" t="s">
        <v>1259</v>
      </c>
      <c r="S677" s="168" t="s">
        <v>21</v>
      </c>
      <c r="T677" s="168" t="s">
        <v>1259</v>
      </c>
      <c r="U677" s="168" t="s">
        <v>1259</v>
      </c>
      <c r="V677" s="168" t="s">
        <v>2834</v>
      </c>
      <c r="W677" s="168" t="s">
        <v>1259</v>
      </c>
      <c r="X677" s="168" t="s">
        <v>21</v>
      </c>
      <c r="Y677" s="168" t="s">
        <v>1259</v>
      </c>
      <c r="Z677" s="168" t="s">
        <v>21</v>
      </c>
      <c r="AA677" s="168" t="s">
        <v>1259</v>
      </c>
      <c r="AB677" s="168" t="s">
        <v>1259</v>
      </c>
      <c r="AC677" s="168" t="s">
        <v>7748</v>
      </c>
      <c r="AD677" s="169">
        <v>11689.982810182501</v>
      </c>
      <c r="AE677" s="168" t="s">
        <v>1259</v>
      </c>
      <c r="AF677" s="169">
        <v>3196.8179593766981</v>
      </c>
      <c r="AG677" s="169">
        <v>10098.6893516811</v>
      </c>
      <c r="AH677" s="169">
        <v>7889.560010348694</v>
      </c>
      <c r="AI677" s="168" t="s">
        <v>21</v>
      </c>
      <c r="AJ677"/>
      <c r="AK677"/>
    </row>
    <row r="678" spans="1:37" hidden="1" x14ac:dyDescent="0.25">
      <c r="A678" s="179" t="b">
        <f>IF(E678&lt;&gt;1,"",NOT(ISNA(VLOOKUP(P678,Mapping!$P:$P,1,FALSE))))</f>
        <v>0</v>
      </c>
      <c r="B678" s="180" t="str">
        <f t="shared" si="10"/>
        <v/>
      </c>
      <c r="E678" s="167">
        <v>1</v>
      </c>
      <c r="F678" s="170" t="s">
        <v>402</v>
      </c>
      <c r="G678" s="169">
        <v>398.95295049828542</v>
      </c>
      <c r="H678" s="168" t="s">
        <v>6</v>
      </c>
      <c r="I678" s="168" t="s">
        <v>402</v>
      </c>
      <c r="J678" s="169">
        <v>33.471621035678233</v>
      </c>
      <c r="K678" s="169">
        <v>-5.9814919504402271</v>
      </c>
      <c r="L678" s="168" t="s">
        <v>5</v>
      </c>
      <c r="M678" s="168" t="s">
        <v>21</v>
      </c>
      <c r="N678" s="168" t="s">
        <v>2829</v>
      </c>
      <c r="O678" s="168" t="s">
        <v>21</v>
      </c>
      <c r="P678" s="168" t="s">
        <v>2851</v>
      </c>
      <c r="Q678" s="168" t="s">
        <v>2834</v>
      </c>
      <c r="R678" s="168" t="s">
        <v>1259</v>
      </c>
      <c r="S678" s="168" t="s">
        <v>21</v>
      </c>
      <c r="T678" s="168" t="s">
        <v>1259</v>
      </c>
      <c r="U678" s="168" t="s">
        <v>1259</v>
      </c>
      <c r="V678" s="168" t="s">
        <v>2834</v>
      </c>
      <c r="W678" s="168" t="s">
        <v>1259</v>
      </c>
      <c r="X678" s="168" t="s">
        <v>21</v>
      </c>
      <c r="Y678" s="168" t="s">
        <v>1259</v>
      </c>
      <c r="Z678" s="168" t="s">
        <v>21</v>
      </c>
      <c r="AA678" s="168" t="s">
        <v>1259</v>
      </c>
      <c r="AB678" s="168" t="s">
        <v>1259</v>
      </c>
      <c r="AC678" s="168" t="s">
        <v>3147</v>
      </c>
      <c r="AD678" s="169">
        <v>50.793104595592382</v>
      </c>
      <c r="AE678" s="168" t="s">
        <v>1259</v>
      </c>
      <c r="AF678" s="169">
        <v>13.89020938869572</v>
      </c>
      <c r="AG678" s="169">
        <v>43.87891691949585</v>
      </c>
      <c r="AH678" s="169">
        <v>34.280225499543583</v>
      </c>
      <c r="AI678" s="168" t="s">
        <v>21</v>
      </c>
      <c r="AJ678"/>
      <c r="AK678"/>
    </row>
    <row r="679" spans="1:37" hidden="1" x14ac:dyDescent="0.25">
      <c r="A679" s="179" t="b">
        <f>IF(E679&lt;&gt;1,"",NOT(ISNA(VLOOKUP(P679,Mapping!$P:$P,1,FALSE))))</f>
        <v>0</v>
      </c>
      <c r="B679" s="180" t="str">
        <f t="shared" si="10"/>
        <v/>
      </c>
      <c r="E679" s="167">
        <v>1</v>
      </c>
      <c r="F679" s="170" t="s">
        <v>402</v>
      </c>
      <c r="G679" s="169">
        <v>18647.726694398789</v>
      </c>
      <c r="H679" s="168" t="s">
        <v>6</v>
      </c>
      <c r="I679" s="168" t="s">
        <v>402</v>
      </c>
      <c r="J679" s="169">
        <v>1564.519425942935</v>
      </c>
      <c r="K679" s="169">
        <v>-279.58491590861212</v>
      </c>
      <c r="L679" s="168" t="s">
        <v>5</v>
      </c>
      <c r="M679" s="168" t="s">
        <v>21</v>
      </c>
      <c r="N679" s="168" t="s">
        <v>2829</v>
      </c>
      <c r="O679" s="168" t="s">
        <v>21</v>
      </c>
      <c r="P679" s="168" t="s">
        <v>2851</v>
      </c>
      <c r="Q679" s="168" t="s">
        <v>2834</v>
      </c>
      <c r="R679" s="168" t="s">
        <v>1259</v>
      </c>
      <c r="S679" s="168" t="s">
        <v>21</v>
      </c>
      <c r="T679" s="168" t="s">
        <v>1259</v>
      </c>
      <c r="U679" s="168" t="s">
        <v>1259</v>
      </c>
      <c r="V679" s="168" t="s">
        <v>2834</v>
      </c>
      <c r="W679" s="168" t="s">
        <v>1259</v>
      </c>
      <c r="X679" s="168" t="s">
        <v>21</v>
      </c>
      <c r="Y679" s="168" t="s">
        <v>1259</v>
      </c>
      <c r="Z679" s="168" t="s">
        <v>21</v>
      </c>
      <c r="AA679" s="168" t="s">
        <v>1259</v>
      </c>
      <c r="AB679" s="168" t="s">
        <v>1259</v>
      </c>
      <c r="AC679" s="168" t="s">
        <v>12132</v>
      </c>
      <c r="AD679" s="169">
        <v>2374.1544742948031</v>
      </c>
      <c r="AE679" s="168" t="s">
        <v>1259</v>
      </c>
      <c r="AF679" s="169">
        <v>649.25156734611664</v>
      </c>
      <c r="AG679" s="169">
        <v>2050.9738036503259</v>
      </c>
      <c r="AH679" s="169">
        <v>1602.3149480143909</v>
      </c>
      <c r="AI679" s="168" t="s">
        <v>21</v>
      </c>
      <c r="AJ679"/>
      <c r="AK679"/>
    </row>
    <row r="680" spans="1:37" hidden="1" x14ac:dyDescent="0.25">
      <c r="A680" s="179" t="b">
        <f>IF(E680&lt;&gt;1,"",NOT(ISNA(VLOOKUP(P680,Mapping!$P:$P,1,FALSE))))</f>
        <v>0</v>
      </c>
      <c r="B680" s="180" t="str">
        <f t="shared" si="10"/>
        <v/>
      </c>
      <c r="E680" s="167">
        <v>1</v>
      </c>
      <c r="F680" s="170" t="s">
        <v>402</v>
      </c>
      <c r="G680" s="169">
        <v>751.20269228500183</v>
      </c>
      <c r="H680" s="168" t="s">
        <v>6</v>
      </c>
      <c r="I680" s="168" t="s">
        <v>402</v>
      </c>
      <c r="J680" s="169">
        <v>63.024905081514987</v>
      </c>
      <c r="K680" s="169">
        <v>-11.262763820745519</v>
      </c>
      <c r="L680" s="168" t="s">
        <v>5</v>
      </c>
      <c r="M680" s="168" t="s">
        <v>21</v>
      </c>
      <c r="N680" s="168" t="s">
        <v>2829</v>
      </c>
      <c r="O680" s="168" t="s">
        <v>21</v>
      </c>
      <c r="P680" s="168" t="s">
        <v>2851</v>
      </c>
      <c r="Q680" s="168" t="s">
        <v>2834</v>
      </c>
      <c r="R680" s="168" t="s">
        <v>1259</v>
      </c>
      <c r="S680" s="168" t="s">
        <v>21</v>
      </c>
      <c r="T680" s="168" t="s">
        <v>1259</v>
      </c>
      <c r="U680" s="168" t="s">
        <v>1259</v>
      </c>
      <c r="V680" s="168" t="s">
        <v>2834</v>
      </c>
      <c r="W680" s="168" t="s">
        <v>1259</v>
      </c>
      <c r="X680" s="168" t="s">
        <v>21</v>
      </c>
      <c r="Y680" s="168" t="s">
        <v>1259</v>
      </c>
      <c r="Z680" s="168" t="s">
        <v>21</v>
      </c>
      <c r="AA680" s="168" t="s">
        <v>1259</v>
      </c>
      <c r="AB680" s="168" t="s">
        <v>1259</v>
      </c>
      <c r="AC680" s="168" t="s">
        <v>7739</v>
      </c>
      <c r="AD680" s="169">
        <v>95.640142212425459</v>
      </c>
      <c r="AE680" s="168" t="s">
        <v>1259</v>
      </c>
      <c r="AF680" s="169">
        <v>26.15436902060333</v>
      </c>
      <c r="AG680" s="169">
        <v>82.621172454812722</v>
      </c>
      <c r="AH680" s="169">
        <v>64.547455170418175</v>
      </c>
      <c r="AI680" s="168" t="s">
        <v>21</v>
      </c>
      <c r="AJ680"/>
      <c r="AK680"/>
    </row>
    <row r="681" spans="1:37" hidden="1" x14ac:dyDescent="0.25">
      <c r="A681" s="179" t="b">
        <f>IF(E681&lt;&gt;1,"",NOT(ISNA(VLOOKUP(P681,Mapping!$P:$P,1,FALSE))))</f>
        <v>0</v>
      </c>
      <c r="B681" s="180" t="str">
        <f t="shared" si="10"/>
        <v/>
      </c>
      <c r="E681" s="167">
        <v>1</v>
      </c>
      <c r="F681" s="170" t="s">
        <v>402</v>
      </c>
      <c r="G681" s="169">
        <v>1220.834353676941</v>
      </c>
      <c r="H681" s="168" t="s">
        <v>6</v>
      </c>
      <c r="I681" s="168" t="s">
        <v>402</v>
      </c>
      <c r="J681" s="169">
        <v>102.4263757983847</v>
      </c>
      <c r="K681" s="169">
        <v>-18.303939976428151</v>
      </c>
      <c r="L681" s="168" t="s">
        <v>5</v>
      </c>
      <c r="M681" s="168" t="s">
        <v>21</v>
      </c>
      <c r="N681" s="168" t="s">
        <v>2829</v>
      </c>
      <c r="O681" s="168" t="s">
        <v>21</v>
      </c>
      <c r="P681" s="168" t="s">
        <v>2851</v>
      </c>
      <c r="Q681" s="168" t="s">
        <v>2834</v>
      </c>
      <c r="R681" s="168" t="s">
        <v>1259</v>
      </c>
      <c r="S681" s="168" t="s">
        <v>21</v>
      </c>
      <c r="T681" s="168" t="s">
        <v>1259</v>
      </c>
      <c r="U681" s="168" t="s">
        <v>1259</v>
      </c>
      <c r="V681" s="168" t="s">
        <v>2834</v>
      </c>
      <c r="W681" s="168" t="s">
        <v>1259</v>
      </c>
      <c r="X681" s="168" t="s">
        <v>21</v>
      </c>
      <c r="Y681" s="168" t="s">
        <v>1259</v>
      </c>
      <c r="Z681" s="168" t="s">
        <v>21</v>
      </c>
      <c r="AA681" s="168" t="s">
        <v>1259</v>
      </c>
      <c r="AB681" s="168" t="s">
        <v>1259</v>
      </c>
      <c r="AC681" s="168" t="s">
        <v>7747</v>
      </c>
      <c r="AD681" s="169">
        <v>155.4317794686209</v>
      </c>
      <c r="AE681" s="168" t="s">
        <v>1259</v>
      </c>
      <c r="AF681" s="169">
        <v>42.505375083216897</v>
      </c>
      <c r="AG681" s="169">
        <v>134.27370097288491</v>
      </c>
      <c r="AH681" s="169">
        <v>104.9007831358674</v>
      </c>
      <c r="AI681" s="168" t="s">
        <v>21</v>
      </c>
      <c r="AJ681"/>
      <c r="AK681"/>
    </row>
    <row r="682" spans="1:37" hidden="1" x14ac:dyDescent="0.25">
      <c r="A682" s="179" t="b">
        <f>IF(E682&lt;&gt;1,"",NOT(ISNA(VLOOKUP(P682,Mapping!$P:$P,1,FALSE))))</f>
        <v>0</v>
      </c>
      <c r="B682" s="180" t="str">
        <f t="shared" si="10"/>
        <v/>
      </c>
      <c r="E682" s="167">
        <v>1</v>
      </c>
      <c r="F682" s="170" t="s">
        <v>402</v>
      </c>
      <c r="G682" s="169">
        <v>17707.943456759662</v>
      </c>
      <c r="H682" s="168" t="s">
        <v>6</v>
      </c>
      <c r="I682" s="168" t="s">
        <v>402</v>
      </c>
      <c r="J682" s="169">
        <v>1485.6728643455031</v>
      </c>
      <c r="K682" s="169">
        <v>-265.49476852638008</v>
      </c>
      <c r="L682" s="168" t="s">
        <v>5</v>
      </c>
      <c r="M682" s="168" t="s">
        <v>21</v>
      </c>
      <c r="N682" s="168" t="s">
        <v>2829</v>
      </c>
      <c r="O682" s="168" t="s">
        <v>21</v>
      </c>
      <c r="P682" s="168" t="s">
        <v>2851</v>
      </c>
      <c r="Q682" s="168" t="s">
        <v>2834</v>
      </c>
      <c r="R682" s="168" t="s">
        <v>1259</v>
      </c>
      <c r="S682" s="168" t="s">
        <v>21</v>
      </c>
      <c r="T682" s="168" t="s">
        <v>1259</v>
      </c>
      <c r="U682" s="168" t="s">
        <v>1259</v>
      </c>
      <c r="V682" s="168" t="s">
        <v>2834</v>
      </c>
      <c r="W682" s="168" t="s">
        <v>1259</v>
      </c>
      <c r="X682" s="168" t="s">
        <v>21</v>
      </c>
      <c r="Y682" s="168" t="s">
        <v>1259</v>
      </c>
      <c r="Z682" s="168" t="s">
        <v>21</v>
      </c>
      <c r="AA682" s="168" t="s">
        <v>1259</v>
      </c>
      <c r="AB682" s="168" t="s">
        <v>1259</v>
      </c>
      <c r="AC682" s="168" t="s">
        <v>7047</v>
      </c>
      <c r="AD682" s="169">
        <v>2254.5050062886912</v>
      </c>
      <c r="AE682" s="168" t="s">
        <v>1259</v>
      </c>
      <c r="AF682" s="169">
        <v>616.53145352194406</v>
      </c>
      <c r="AG682" s="169">
        <v>1947.611563678925</v>
      </c>
      <c r="AH682" s="169">
        <v>1521.5636181477421</v>
      </c>
      <c r="AI682" s="168" t="s">
        <v>21</v>
      </c>
      <c r="AJ682"/>
      <c r="AK682"/>
    </row>
    <row r="683" spans="1:37" hidden="1" x14ac:dyDescent="0.25">
      <c r="A683" s="179" t="b">
        <f>IF(E683&lt;&gt;1,"",NOT(ISNA(VLOOKUP(P683,Mapping!$P:$P,1,FALSE))))</f>
        <v>0</v>
      </c>
      <c r="B683" s="180" t="str">
        <f t="shared" si="10"/>
        <v/>
      </c>
      <c r="E683" s="167">
        <v>1</v>
      </c>
      <c r="F683" s="170" t="s">
        <v>402</v>
      </c>
      <c r="G683" s="169">
        <v>6895.1256650310779</v>
      </c>
      <c r="H683" s="168" t="s">
        <v>6</v>
      </c>
      <c r="I683" s="168" t="s">
        <v>402</v>
      </c>
      <c r="J683" s="169">
        <v>578.49185716021225</v>
      </c>
      <c r="K683" s="169">
        <v>-103.3784525497185</v>
      </c>
      <c r="L683" s="168" t="s">
        <v>5</v>
      </c>
      <c r="M683" s="168" t="s">
        <v>21</v>
      </c>
      <c r="N683" s="168" t="s">
        <v>2829</v>
      </c>
      <c r="O683" s="168" t="s">
        <v>21</v>
      </c>
      <c r="P683" s="168" t="s">
        <v>2851</v>
      </c>
      <c r="Q683" s="168" t="s">
        <v>2834</v>
      </c>
      <c r="R683" s="168" t="s">
        <v>1259</v>
      </c>
      <c r="S683" s="168" t="s">
        <v>21</v>
      </c>
      <c r="T683" s="168" t="s">
        <v>1259</v>
      </c>
      <c r="U683" s="168" t="s">
        <v>1259</v>
      </c>
      <c r="V683" s="168" t="s">
        <v>2834</v>
      </c>
      <c r="W683" s="168" t="s">
        <v>1259</v>
      </c>
      <c r="X683" s="168" t="s">
        <v>21</v>
      </c>
      <c r="Y683" s="168" t="s">
        <v>1259</v>
      </c>
      <c r="Z683" s="168" t="s">
        <v>21</v>
      </c>
      <c r="AA683" s="168" t="s">
        <v>1259</v>
      </c>
      <c r="AB683" s="168" t="s">
        <v>1259</v>
      </c>
      <c r="AC683" s="168" t="s">
        <v>7737</v>
      </c>
      <c r="AD683" s="169">
        <v>877.86000496111683</v>
      </c>
      <c r="AE683" s="168" t="s">
        <v>1259</v>
      </c>
      <c r="AF683" s="169">
        <v>240.06524861899291</v>
      </c>
      <c r="AG683" s="169">
        <v>758.36172116912985</v>
      </c>
      <c r="AH683" s="169">
        <v>592.46701233751537</v>
      </c>
      <c r="AI683" s="168" t="s">
        <v>21</v>
      </c>
      <c r="AJ683"/>
      <c r="AK683"/>
    </row>
    <row r="684" spans="1:37" hidden="1" x14ac:dyDescent="0.25">
      <c r="A684" s="179" t="b">
        <f>IF(E684&lt;&gt;1,"",NOT(ISNA(VLOOKUP(P684,Mapping!$P:$P,1,FALSE))))</f>
        <v>0</v>
      </c>
      <c r="B684" s="180" t="str">
        <f t="shared" si="10"/>
        <v/>
      </c>
      <c r="E684" s="167">
        <v>1</v>
      </c>
      <c r="F684" s="170" t="s">
        <v>402</v>
      </c>
      <c r="G684" s="169">
        <v>2218.966892785229</v>
      </c>
      <c r="H684" s="168" t="s">
        <v>6</v>
      </c>
      <c r="I684" s="168" t="s">
        <v>402</v>
      </c>
      <c r="J684" s="169">
        <v>186.1683660523347</v>
      </c>
      <c r="K684" s="169">
        <v>-33.268917026207703</v>
      </c>
      <c r="L684" s="168" t="s">
        <v>5</v>
      </c>
      <c r="M684" s="168" t="s">
        <v>21</v>
      </c>
      <c r="N684" s="168" t="s">
        <v>2829</v>
      </c>
      <c r="O684" s="168" t="s">
        <v>21</v>
      </c>
      <c r="P684" s="168" t="s">
        <v>2851</v>
      </c>
      <c r="Q684" s="168" t="s">
        <v>2834</v>
      </c>
      <c r="R684" s="168" t="s">
        <v>1259</v>
      </c>
      <c r="S684" s="168" t="s">
        <v>21</v>
      </c>
      <c r="T684" s="168" t="s">
        <v>1259</v>
      </c>
      <c r="U684" s="168" t="s">
        <v>1259</v>
      </c>
      <c r="V684" s="168" t="s">
        <v>2834</v>
      </c>
      <c r="W684" s="168" t="s">
        <v>1259</v>
      </c>
      <c r="X684" s="168" t="s">
        <v>21</v>
      </c>
      <c r="Y684" s="168" t="s">
        <v>1259</v>
      </c>
      <c r="Z684" s="168" t="s">
        <v>21</v>
      </c>
      <c r="AA684" s="168" t="s">
        <v>1259</v>
      </c>
      <c r="AB684" s="168" t="s">
        <v>1259</v>
      </c>
      <c r="AC684" s="168" t="s">
        <v>7744</v>
      </c>
      <c r="AD684" s="169">
        <v>282.51004871282657</v>
      </c>
      <c r="AE684" s="168" t="s">
        <v>1259</v>
      </c>
      <c r="AF684" s="169">
        <v>77.257016720579031</v>
      </c>
      <c r="AG684" s="169">
        <v>244.0535000782088</v>
      </c>
      <c r="AH684" s="169">
        <v>190.66580499202519</v>
      </c>
      <c r="AI684" s="168" t="s">
        <v>21</v>
      </c>
      <c r="AJ684"/>
      <c r="AK684"/>
    </row>
    <row r="685" spans="1:37" hidden="1" x14ac:dyDescent="0.25">
      <c r="A685" s="179" t="b">
        <f>IF(E685&lt;&gt;1,"",NOT(ISNA(VLOOKUP(P685,Mapping!$P:$P,1,FALSE))))</f>
        <v>0</v>
      </c>
      <c r="B685" s="180" t="str">
        <f t="shared" si="10"/>
        <v/>
      </c>
      <c r="E685" s="167">
        <v>1</v>
      </c>
      <c r="F685" s="170" t="s">
        <v>402</v>
      </c>
      <c r="G685" s="169">
        <v>1500.028630946005</v>
      </c>
      <c r="H685" s="168" t="s">
        <v>6</v>
      </c>
      <c r="I685" s="168" t="s">
        <v>402</v>
      </c>
      <c r="J685" s="169">
        <v>125.8504037004426</v>
      </c>
      <c r="K685" s="169">
        <v>-22.489893031814979</v>
      </c>
      <c r="L685" s="168" t="s">
        <v>5</v>
      </c>
      <c r="M685" s="168" t="s">
        <v>21</v>
      </c>
      <c r="N685" s="168" t="s">
        <v>2829</v>
      </c>
      <c r="O685" s="168" t="s">
        <v>21</v>
      </c>
      <c r="P685" s="168" t="s">
        <v>2851</v>
      </c>
      <c r="Q685" s="168" t="s">
        <v>2834</v>
      </c>
      <c r="R685" s="168" t="s">
        <v>1259</v>
      </c>
      <c r="S685" s="168" t="s">
        <v>21</v>
      </c>
      <c r="T685" s="168" t="s">
        <v>1259</v>
      </c>
      <c r="U685" s="168" t="s">
        <v>1259</v>
      </c>
      <c r="V685" s="168" t="s">
        <v>2834</v>
      </c>
      <c r="W685" s="168" t="s">
        <v>1259</v>
      </c>
      <c r="X685" s="168" t="s">
        <v>21</v>
      </c>
      <c r="Y685" s="168" t="s">
        <v>1259</v>
      </c>
      <c r="Z685" s="168" t="s">
        <v>21</v>
      </c>
      <c r="AA685" s="168" t="s">
        <v>1259</v>
      </c>
      <c r="AB685" s="168" t="s">
        <v>1259</v>
      </c>
      <c r="AC685" s="168" t="s">
        <v>7308</v>
      </c>
      <c r="AD685" s="169">
        <v>190.97768559641511</v>
      </c>
      <c r="AE685" s="168" t="s">
        <v>1259</v>
      </c>
      <c r="AF685" s="169">
        <v>52.225987417451513</v>
      </c>
      <c r="AG685" s="169">
        <v>164.98093720559609</v>
      </c>
      <c r="AH685" s="169">
        <v>128.89068663454259</v>
      </c>
      <c r="AI685" s="168" t="s">
        <v>21</v>
      </c>
      <c r="AJ685"/>
      <c r="AK685"/>
    </row>
    <row r="686" spans="1:37" hidden="1" x14ac:dyDescent="0.25">
      <c r="A686" s="179" t="b">
        <f>IF(E686&lt;&gt;1,"",NOT(ISNA(VLOOKUP(P686,Mapping!$P:$P,1,FALSE))))</f>
        <v>0</v>
      </c>
      <c r="B686" s="180" t="str">
        <f t="shared" si="10"/>
        <v/>
      </c>
      <c r="E686" s="167">
        <v>1</v>
      </c>
      <c r="F686" s="170" t="s">
        <v>402</v>
      </c>
      <c r="G686" s="169">
        <v>19481.580993958331</v>
      </c>
      <c r="H686" s="168" t="s">
        <v>6</v>
      </c>
      <c r="I686" s="168" t="s">
        <v>402</v>
      </c>
      <c r="J686" s="169">
        <v>1634.478690760923</v>
      </c>
      <c r="K686" s="169">
        <v>-292.08687328084329</v>
      </c>
      <c r="L686" s="168" t="s">
        <v>5</v>
      </c>
      <c r="M686" s="168" t="s">
        <v>21</v>
      </c>
      <c r="N686" s="168" t="s">
        <v>2829</v>
      </c>
      <c r="O686" s="168" t="s">
        <v>21</v>
      </c>
      <c r="P686" s="168" t="s">
        <v>2851</v>
      </c>
      <c r="Q686" s="168" t="s">
        <v>2834</v>
      </c>
      <c r="R686" s="168" t="s">
        <v>1259</v>
      </c>
      <c r="S686" s="168" t="s">
        <v>21</v>
      </c>
      <c r="T686" s="168" t="s">
        <v>1259</v>
      </c>
      <c r="U686" s="168" t="s">
        <v>1259</v>
      </c>
      <c r="V686" s="168" t="s">
        <v>2834</v>
      </c>
      <c r="W686" s="168" t="s">
        <v>1259</v>
      </c>
      <c r="X686" s="168" t="s">
        <v>21</v>
      </c>
      <c r="Y686" s="168" t="s">
        <v>1259</v>
      </c>
      <c r="Z686" s="168" t="s">
        <v>21</v>
      </c>
      <c r="AA686" s="168" t="s">
        <v>1259</v>
      </c>
      <c r="AB686" s="168" t="s">
        <v>1259</v>
      </c>
      <c r="AC686" s="168" t="s">
        <v>7749</v>
      </c>
      <c r="AD686" s="169">
        <v>2480.3174907660759</v>
      </c>
      <c r="AE686" s="168" t="s">
        <v>1259</v>
      </c>
      <c r="AF686" s="169">
        <v>678.28358930780814</v>
      </c>
      <c r="AG686" s="169">
        <v>2142.6854290127671</v>
      </c>
      <c r="AH686" s="169">
        <v>1673.964282571171</v>
      </c>
      <c r="AI686" s="168" t="s">
        <v>21</v>
      </c>
      <c r="AJ686"/>
      <c r="AK686"/>
    </row>
    <row r="687" spans="1:37" hidden="1" x14ac:dyDescent="0.25">
      <c r="A687" s="179" t="b">
        <f>IF(E687&lt;&gt;1,"",NOT(ISNA(VLOOKUP(P687,Mapping!$P:$P,1,FALSE))))</f>
        <v>0</v>
      </c>
      <c r="B687" s="180" t="str">
        <f t="shared" si="10"/>
        <v/>
      </c>
      <c r="E687" s="167">
        <v>1</v>
      </c>
      <c r="F687" s="170" t="s">
        <v>402</v>
      </c>
      <c r="G687" s="169">
        <v>237219.75358483201</v>
      </c>
      <c r="H687" s="168" t="s">
        <v>6</v>
      </c>
      <c r="I687" s="168" t="s">
        <v>402</v>
      </c>
      <c r="J687" s="169">
        <v>19902.42128614763</v>
      </c>
      <c r="K687" s="169">
        <v>-3556.6300356492429</v>
      </c>
      <c r="L687" s="168" t="s">
        <v>5</v>
      </c>
      <c r="M687" s="168" t="s">
        <v>21</v>
      </c>
      <c r="N687" s="168" t="s">
        <v>2829</v>
      </c>
      <c r="O687" s="168" t="s">
        <v>21</v>
      </c>
      <c r="P687" s="168" t="s">
        <v>2851</v>
      </c>
      <c r="Q687" s="168" t="s">
        <v>2834</v>
      </c>
      <c r="R687" s="168" t="s">
        <v>1259</v>
      </c>
      <c r="S687" s="168" t="s">
        <v>21</v>
      </c>
      <c r="T687" s="168" t="s">
        <v>1259</v>
      </c>
      <c r="U687" s="168" t="s">
        <v>1259</v>
      </c>
      <c r="V687" s="168" t="s">
        <v>2834</v>
      </c>
      <c r="W687" s="168" t="s">
        <v>1259</v>
      </c>
      <c r="X687" s="168" t="s">
        <v>21</v>
      </c>
      <c r="Y687" s="168" t="s">
        <v>1259</v>
      </c>
      <c r="Z687" s="168" t="s">
        <v>21</v>
      </c>
      <c r="AA687" s="168" t="s">
        <v>1259</v>
      </c>
      <c r="AB687" s="168" t="s">
        <v>1259</v>
      </c>
      <c r="AC687" s="168" t="s">
        <v>12727</v>
      </c>
      <c r="AD687" s="169">
        <v>30201.87653939104</v>
      </c>
      <c r="AE687" s="168" t="s">
        <v>1259</v>
      </c>
      <c r="AF687" s="169">
        <v>8259.1995981297805</v>
      </c>
      <c r="AG687" s="169">
        <v>26090.660179882219</v>
      </c>
      <c r="AH687" s="169">
        <v>20383.222221260799</v>
      </c>
      <c r="AI687" s="168" t="s">
        <v>21</v>
      </c>
      <c r="AJ687"/>
      <c r="AK687"/>
    </row>
    <row r="688" spans="1:37" hidden="1" x14ac:dyDescent="0.25">
      <c r="A688" s="179" t="b">
        <f>IF(E688&lt;&gt;1,"",NOT(ISNA(VLOOKUP(P688,Mapping!$P:$P,1,FALSE))))</f>
        <v>0</v>
      </c>
      <c r="B688" s="180" t="str">
        <f t="shared" si="10"/>
        <v/>
      </c>
      <c r="E688" s="167">
        <v>1</v>
      </c>
      <c r="F688" s="170" t="s">
        <v>402</v>
      </c>
      <c r="G688" s="169">
        <v>53406.173846099831</v>
      </c>
      <c r="H688" s="168" t="s">
        <v>6</v>
      </c>
      <c r="I688" s="168" t="s">
        <v>402</v>
      </c>
      <c r="J688" s="169">
        <v>4480.7068345015014</v>
      </c>
      <c r="K688" s="169">
        <v>-800.71747449234772</v>
      </c>
      <c r="L688" s="168" t="s">
        <v>5</v>
      </c>
      <c r="M688" s="168" t="s">
        <v>21</v>
      </c>
      <c r="N688" s="168" t="s">
        <v>2829</v>
      </c>
      <c r="O688" s="168" t="s">
        <v>21</v>
      </c>
      <c r="P688" s="168" t="s">
        <v>2851</v>
      </c>
      <c r="Q688" s="168" t="s">
        <v>2834</v>
      </c>
      <c r="R688" s="168" t="s">
        <v>1259</v>
      </c>
      <c r="S688" s="168" t="s">
        <v>21</v>
      </c>
      <c r="T688" s="168" t="s">
        <v>1259</v>
      </c>
      <c r="U688" s="168" t="s">
        <v>1259</v>
      </c>
      <c r="V688" s="168" t="s">
        <v>2834</v>
      </c>
      <c r="W688" s="168" t="s">
        <v>1259</v>
      </c>
      <c r="X688" s="168" t="s">
        <v>21</v>
      </c>
      <c r="Y688" s="168" t="s">
        <v>1259</v>
      </c>
      <c r="Z688" s="168" t="s">
        <v>21</v>
      </c>
      <c r="AA688" s="168" t="s">
        <v>1259</v>
      </c>
      <c r="AB688" s="168" t="s">
        <v>1259</v>
      </c>
      <c r="AC688" s="168" t="s">
        <v>3156</v>
      </c>
      <c r="AD688" s="169">
        <v>6799.4618684415464</v>
      </c>
      <c r="AE688" s="168" t="s">
        <v>1259</v>
      </c>
      <c r="AF688" s="169">
        <v>1859.4246174765431</v>
      </c>
      <c r="AG688" s="169">
        <v>5873.8882924773352</v>
      </c>
      <c r="AH688" s="169">
        <v>4588.9513543527428</v>
      </c>
      <c r="AI688" s="168" t="s">
        <v>21</v>
      </c>
      <c r="AJ688"/>
      <c r="AK688"/>
    </row>
    <row r="689" spans="1:37" hidden="1" x14ac:dyDescent="0.25">
      <c r="A689" s="179" t="b">
        <f>IF(E689&lt;&gt;1,"",NOT(ISNA(VLOOKUP(P689,Mapping!$P:$P,1,FALSE))))</f>
        <v>0</v>
      </c>
      <c r="B689" s="180" t="str">
        <f t="shared" si="10"/>
        <v/>
      </c>
      <c r="E689" s="167">
        <v>1</v>
      </c>
      <c r="F689" s="170" t="s">
        <v>402</v>
      </c>
      <c r="G689" s="169">
        <v>3399.1290500714958</v>
      </c>
      <c r="H689" s="168" t="s">
        <v>6</v>
      </c>
      <c r="I689" s="168" t="s">
        <v>402</v>
      </c>
      <c r="J689" s="169">
        <v>285.18239875969311</v>
      </c>
      <c r="K689" s="169">
        <v>-50.963059744554023</v>
      </c>
      <c r="L689" s="168" t="s">
        <v>5</v>
      </c>
      <c r="M689" s="168" t="s">
        <v>21</v>
      </c>
      <c r="N689" s="168" t="s">
        <v>2829</v>
      </c>
      <c r="O689" s="168" t="s">
        <v>21</v>
      </c>
      <c r="P689" s="168" t="s">
        <v>2851</v>
      </c>
      <c r="Q689" s="168" t="s">
        <v>2834</v>
      </c>
      <c r="R689" s="168" t="s">
        <v>1259</v>
      </c>
      <c r="S689" s="168" t="s">
        <v>21</v>
      </c>
      <c r="T689" s="168" t="s">
        <v>1259</v>
      </c>
      <c r="U689" s="168" t="s">
        <v>1259</v>
      </c>
      <c r="V689" s="168" t="s">
        <v>2834</v>
      </c>
      <c r="W689" s="168" t="s">
        <v>1259</v>
      </c>
      <c r="X689" s="168" t="s">
        <v>21</v>
      </c>
      <c r="Y689" s="168" t="s">
        <v>1259</v>
      </c>
      <c r="Z689" s="168" t="s">
        <v>21</v>
      </c>
      <c r="AA689" s="168" t="s">
        <v>1259</v>
      </c>
      <c r="AB689" s="168" t="s">
        <v>1259</v>
      </c>
      <c r="AC689" s="168" t="s">
        <v>3150</v>
      </c>
      <c r="AD689" s="169">
        <v>432.76360572984493</v>
      </c>
      <c r="AE689" s="168" t="s">
        <v>1259</v>
      </c>
      <c r="AF689" s="169">
        <v>118.3463217547865</v>
      </c>
      <c r="AG689" s="169">
        <v>373.85386171588971</v>
      </c>
      <c r="AH689" s="169">
        <v>292.07180995394361</v>
      </c>
      <c r="AI689" s="168" t="s">
        <v>21</v>
      </c>
      <c r="AJ689"/>
      <c r="AK689"/>
    </row>
    <row r="690" spans="1:37" hidden="1" x14ac:dyDescent="0.25">
      <c r="A690" s="179" t="b">
        <f>IF(E690&lt;&gt;1,"",NOT(ISNA(VLOOKUP(P690,Mapping!$P:$P,1,FALSE))))</f>
        <v>0</v>
      </c>
      <c r="B690" s="180" t="str">
        <f t="shared" si="10"/>
        <v/>
      </c>
      <c r="E690" s="167">
        <v>1</v>
      </c>
      <c r="F690" s="170" t="s">
        <v>402</v>
      </c>
      <c r="G690" s="169">
        <v>1145.5655373469399</v>
      </c>
      <c r="H690" s="168" t="s">
        <v>6</v>
      </c>
      <c r="I690" s="168" t="s">
        <v>402</v>
      </c>
      <c r="J690" s="169">
        <v>96.111422386321621</v>
      </c>
      <c r="K690" s="169">
        <v>-17.175436431248841</v>
      </c>
      <c r="L690" s="168" t="s">
        <v>5</v>
      </c>
      <c r="M690" s="168" t="s">
        <v>21</v>
      </c>
      <c r="N690" s="168" t="s">
        <v>2829</v>
      </c>
      <c r="O690" s="168" t="s">
        <v>21</v>
      </c>
      <c r="P690" s="168" t="s">
        <v>2851</v>
      </c>
      <c r="Q690" s="168" t="s">
        <v>2834</v>
      </c>
      <c r="R690" s="168" t="s">
        <v>1259</v>
      </c>
      <c r="S690" s="168" t="s">
        <v>21</v>
      </c>
      <c r="T690" s="168" t="s">
        <v>1259</v>
      </c>
      <c r="U690" s="168" t="s">
        <v>1259</v>
      </c>
      <c r="V690" s="168" t="s">
        <v>2834</v>
      </c>
      <c r="W690" s="168" t="s">
        <v>1259</v>
      </c>
      <c r="X690" s="168" t="s">
        <v>21</v>
      </c>
      <c r="Y690" s="168" t="s">
        <v>1259</v>
      </c>
      <c r="Z690" s="168" t="s">
        <v>21</v>
      </c>
      <c r="AA690" s="168" t="s">
        <v>1259</v>
      </c>
      <c r="AB690" s="168" t="s">
        <v>1259</v>
      </c>
      <c r="AC690" s="168" t="s">
        <v>7310</v>
      </c>
      <c r="AD690" s="169">
        <v>145.84885282060111</v>
      </c>
      <c r="AE690" s="168" t="s">
        <v>1259</v>
      </c>
      <c r="AF690" s="169">
        <v>39.884766267171933</v>
      </c>
      <c r="AG690" s="169">
        <v>125.9952457459017</v>
      </c>
      <c r="AH690" s="169">
        <v>98.433273637182083</v>
      </c>
      <c r="AI690" s="168" t="s">
        <v>21</v>
      </c>
      <c r="AJ690"/>
      <c r="AK690"/>
    </row>
    <row r="691" spans="1:37" hidden="1" x14ac:dyDescent="0.25">
      <c r="A691" s="179" t="b">
        <f>IF(E691&lt;&gt;1,"",NOT(ISNA(VLOOKUP(P691,Mapping!$P:$P,1,FALSE))))</f>
        <v>0</v>
      </c>
      <c r="B691" s="180" t="str">
        <f t="shared" si="10"/>
        <v/>
      </c>
      <c r="E691" s="167">
        <v>1</v>
      </c>
      <c r="F691" s="170" t="s">
        <v>402</v>
      </c>
      <c r="G691" s="169">
        <v>5461.4975884555288</v>
      </c>
      <c r="H691" s="168" t="s">
        <v>6</v>
      </c>
      <c r="I691" s="168" t="s">
        <v>402</v>
      </c>
      <c r="J691" s="169">
        <v>458.2123715083024</v>
      </c>
      <c r="K691" s="169">
        <v>-81.884101425729071</v>
      </c>
      <c r="L691" s="168" t="s">
        <v>5</v>
      </c>
      <c r="M691" s="168" t="s">
        <v>21</v>
      </c>
      <c r="N691" s="168" t="s">
        <v>2829</v>
      </c>
      <c r="O691" s="168" t="s">
        <v>21</v>
      </c>
      <c r="P691" s="168" t="s">
        <v>2851</v>
      </c>
      <c r="Q691" s="168" t="s">
        <v>2834</v>
      </c>
      <c r="R691" s="168" t="s">
        <v>1259</v>
      </c>
      <c r="S691" s="168" t="s">
        <v>21</v>
      </c>
      <c r="T691" s="168" t="s">
        <v>1259</v>
      </c>
      <c r="U691" s="168" t="s">
        <v>1259</v>
      </c>
      <c r="V691" s="168" t="s">
        <v>2834</v>
      </c>
      <c r="W691" s="168" t="s">
        <v>1259</v>
      </c>
      <c r="X691" s="168" t="s">
        <v>21</v>
      </c>
      <c r="Y691" s="168" t="s">
        <v>1259</v>
      </c>
      <c r="Z691" s="168" t="s">
        <v>21</v>
      </c>
      <c r="AA691" s="168" t="s">
        <v>1259</v>
      </c>
      <c r="AB691" s="168" t="s">
        <v>1259</v>
      </c>
      <c r="AC691" s="168" t="s">
        <v>7037</v>
      </c>
      <c r="AD691" s="169">
        <v>695.33617413411912</v>
      </c>
      <c r="AE691" s="168" t="s">
        <v>1259</v>
      </c>
      <c r="AF691" s="169">
        <v>190.15110675269989</v>
      </c>
      <c r="AG691" s="169">
        <v>600.6838616948562</v>
      </c>
      <c r="AH691" s="169">
        <v>469.28182549754911</v>
      </c>
      <c r="AI691" s="168" t="s">
        <v>21</v>
      </c>
      <c r="AJ691"/>
      <c r="AK691"/>
    </row>
    <row r="692" spans="1:37" hidden="1" x14ac:dyDescent="0.25">
      <c r="A692" s="179" t="b">
        <f>IF(E692&lt;&gt;1,"",NOT(ISNA(VLOOKUP(P692,Mapping!$P:$P,1,FALSE))))</f>
        <v>0</v>
      </c>
      <c r="B692" s="180" t="str">
        <f t="shared" si="10"/>
        <v/>
      </c>
      <c r="E692" s="167">
        <v>1</v>
      </c>
      <c r="F692" s="170" t="s">
        <v>402</v>
      </c>
      <c r="G692" s="169">
        <v>4890.3636926087074</v>
      </c>
      <c r="H692" s="168" t="s">
        <v>6</v>
      </c>
      <c r="I692" s="168" t="s">
        <v>402</v>
      </c>
      <c r="J692" s="169">
        <v>410.29499854856329</v>
      </c>
      <c r="K692" s="169">
        <v>-73.321104720567348</v>
      </c>
      <c r="L692" s="168" t="s">
        <v>5</v>
      </c>
      <c r="M692" s="168" t="s">
        <v>21</v>
      </c>
      <c r="N692" s="168" t="s">
        <v>2829</v>
      </c>
      <c r="O692" s="168" t="s">
        <v>21</v>
      </c>
      <c r="P692" s="168" t="s">
        <v>2851</v>
      </c>
      <c r="Q692" s="168" t="s">
        <v>2834</v>
      </c>
      <c r="R692" s="168" t="s">
        <v>1259</v>
      </c>
      <c r="S692" s="168" t="s">
        <v>21</v>
      </c>
      <c r="T692" s="168" t="s">
        <v>1259</v>
      </c>
      <c r="U692" s="168" t="s">
        <v>1259</v>
      </c>
      <c r="V692" s="168" t="s">
        <v>2834</v>
      </c>
      <c r="W692" s="168" t="s">
        <v>1259</v>
      </c>
      <c r="X692" s="168" t="s">
        <v>21</v>
      </c>
      <c r="Y692" s="168" t="s">
        <v>1259</v>
      </c>
      <c r="Z692" s="168" t="s">
        <v>21</v>
      </c>
      <c r="AA692" s="168" t="s">
        <v>1259</v>
      </c>
      <c r="AB692" s="168" t="s">
        <v>1259</v>
      </c>
      <c r="AC692" s="168" t="s">
        <v>7754</v>
      </c>
      <c r="AD692" s="169">
        <v>622.62167566104893</v>
      </c>
      <c r="AE692" s="168" t="s">
        <v>1259</v>
      </c>
      <c r="AF692" s="169">
        <v>170.26613186434409</v>
      </c>
      <c r="AG692" s="169">
        <v>537.8675904165766</v>
      </c>
      <c r="AH692" s="169">
        <v>420.20686887519969</v>
      </c>
      <c r="AI692" s="168" t="s">
        <v>21</v>
      </c>
      <c r="AJ692"/>
      <c r="AK692"/>
    </row>
    <row r="693" spans="1:37" hidden="1" x14ac:dyDescent="0.25">
      <c r="A693" s="179" t="b">
        <f>IF(E693&lt;&gt;1,"",NOT(ISNA(VLOOKUP(P693,Mapping!$P:$P,1,FALSE))))</f>
        <v>0</v>
      </c>
      <c r="B693" s="180" t="str">
        <f t="shared" si="10"/>
        <v/>
      </c>
      <c r="E693" s="167">
        <v>1</v>
      </c>
      <c r="F693" s="170" t="s">
        <v>402</v>
      </c>
      <c r="G693" s="169">
        <v>1969.407762265394</v>
      </c>
      <c r="H693" s="168" t="s">
        <v>6</v>
      </c>
      <c r="I693" s="168" t="s">
        <v>402</v>
      </c>
      <c r="J693" s="169">
        <v>165.23068748066231</v>
      </c>
      <c r="K693" s="169">
        <v>-29.527283010219499</v>
      </c>
      <c r="L693" s="168" t="s">
        <v>5</v>
      </c>
      <c r="M693" s="168" t="s">
        <v>21</v>
      </c>
      <c r="N693" s="168" t="s">
        <v>2829</v>
      </c>
      <c r="O693" s="168" t="s">
        <v>21</v>
      </c>
      <c r="P693" s="168" t="s">
        <v>2851</v>
      </c>
      <c r="Q693" s="168" t="s">
        <v>2834</v>
      </c>
      <c r="R693" s="168" t="s">
        <v>1259</v>
      </c>
      <c r="S693" s="168" t="s">
        <v>21</v>
      </c>
      <c r="T693" s="168" t="s">
        <v>1259</v>
      </c>
      <c r="U693" s="168" t="s">
        <v>1259</v>
      </c>
      <c r="V693" s="168" t="s">
        <v>2834</v>
      </c>
      <c r="W693" s="168" t="s">
        <v>1259</v>
      </c>
      <c r="X693" s="168" t="s">
        <v>21</v>
      </c>
      <c r="Y693" s="168" t="s">
        <v>1259</v>
      </c>
      <c r="Z693" s="168" t="s">
        <v>21</v>
      </c>
      <c r="AA693" s="168" t="s">
        <v>1259</v>
      </c>
      <c r="AB693" s="168" t="s">
        <v>1259</v>
      </c>
      <c r="AC693" s="168" t="s">
        <v>3141</v>
      </c>
      <c r="AD693" s="169">
        <v>250.73717172708999</v>
      </c>
      <c r="AE693" s="168" t="s">
        <v>1259</v>
      </c>
      <c r="AF693" s="169">
        <v>68.568201226291194</v>
      </c>
      <c r="AG693" s="169">
        <v>216.60569115511501</v>
      </c>
      <c r="AH693" s="169">
        <v>169.2223158311981</v>
      </c>
      <c r="AI693" s="168" t="s">
        <v>21</v>
      </c>
      <c r="AJ693"/>
      <c r="AK693"/>
    </row>
    <row r="694" spans="1:37" hidden="1" x14ac:dyDescent="0.25">
      <c r="A694" s="179" t="b">
        <f>IF(E694&lt;&gt;1,"",NOT(ISNA(VLOOKUP(P694,Mapping!$P:$P,1,FALSE))))</f>
        <v>0</v>
      </c>
      <c r="B694" s="180" t="str">
        <f t="shared" si="10"/>
        <v/>
      </c>
      <c r="E694" s="167">
        <v>1</v>
      </c>
      <c r="F694" s="170" t="s">
        <v>402</v>
      </c>
      <c r="G694" s="169">
        <v>2249.537886273908</v>
      </c>
      <c r="H694" s="168" t="s">
        <v>6</v>
      </c>
      <c r="I694" s="168" t="s">
        <v>402</v>
      </c>
      <c r="J694" s="169">
        <v>188.7332316773641</v>
      </c>
      <c r="K694" s="169">
        <v>-33.727267193166313</v>
      </c>
      <c r="L694" s="168" t="s">
        <v>5</v>
      </c>
      <c r="M694" s="168" t="s">
        <v>21</v>
      </c>
      <c r="N694" s="168" t="s">
        <v>2829</v>
      </c>
      <c r="O694" s="168" t="s">
        <v>21</v>
      </c>
      <c r="P694" s="168" t="s">
        <v>2851</v>
      </c>
      <c r="Q694" s="168" t="s">
        <v>2834</v>
      </c>
      <c r="R694" s="168" t="s">
        <v>1259</v>
      </c>
      <c r="S694" s="168" t="s">
        <v>21</v>
      </c>
      <c r="T694" s="168" t="s">
        <v>1259</v>
      </c>
      <c r="U694" s="168" t="s">
        <v>1259</v>
      </c>
      <c r="V694" s="168" t="s">
        <v>2834</v>
      </c>
      <c r="W694" s="168" t="s">
        <v>1259</v>
      </c>
      <c r="X694" s="168" t="s">
        <v>21</v>
      </c>
      <c r="Y694" s="168" t="s">
        <v>1259</v>
      </c>
      <c r="Z694" s="168" t="s">
        <v>21</v>
      </c>
      <c r="AA694" s="168" t="s">
        <v>1259</v>
      </c>
      <c r="AB694" s="168" t="s">
        <v>1259</v>
      </c>
      <c r="AC694" s="168" t="s">
        <v>7752</v>
      </c>
      <c r="AD694" s="169">
        <v>286.40222614358038</v>
      </c>
      <c r="AE694" s="168" t="s">
        <v>1259</v>
      </c>
      <c r="AF694" s="169">
        <v>78.321396618629478</v>
      </c>
      <c r="AG694" s="169">
        <v>247.41585667128771</v>
      </c>
      <c r="AH694" s="169">
        <v>193.2926324142268</v>
      </c>
      <c r="AI694" s="168" t="s">
        <v>21</v>
      </c>
      <c r="AJ694"/>
      <c r="AK694"/>
    </row>
    <row r="695" spans="1:37" hidden="1" x14ac:dyDescent="0.25">
      <c r="A695" s="179" t="b">
        <f>IF(E695&lt;&gt;1,"",NOT(ISNA(VLOOKUP(P695,Mapping!$P:$P,1,FALSE))))</f>
        <v>0</v>
      </c>
      <c r="B695" s="180" t="str">
        <f t="shared" si="10"/>
        <v/>
      </c>
      <c r="E695" s="167">
        <v>1</v>
      </c>
      <c r="F695" s="170" t="s">
        <v>402</v>
      </c>
      <c r="G695" s="169">
        <v>7345.1936731554788</v>
      </c>
      <c r="H695" s="168" t="s">
        <v>6</v>
      </c>
      <c r="I695" s="168" t="s">
        <v>402</v>
      </c>
      <c r="J695" s="169">
        <v>616.25196343191067</v>
      </c>
      <c r="K695" s="169">
        <v>-110.1263113245049</v>
      </c>
      <c r="L695" s="168" t="s">
        <v>5</v>
      </c>
      <c r="M695" s="168" t="s">
        <v>21</v>
      </c>
      <c r="N695" s="168" t="s">
        <v>2829</v>
      </c>
      <c r="O695" s="168" t="s">
        <v>21</v>
      </c>
      <c r="P695" s="168" t="s">
        <v>2851</v>
      </c>
      <c r="Q695" s="168" t="s">
        <v>2834</v>
      </c>
      <c r="R695" s="168" t="s">
        <v>1259</v>
      </c>
      <c r="S695" s="168" t="s">
        <v>21</v>
      </c>
      <c r="T695" s="168" t="s">
        <v>1259</v>
      </c>
      <c r="U695" s="168" t="s">
        <v>1259</v>
      </c>
      <c r="V695" s="168" t="s">
        <v>2834</v>
      </c>
      <c r="W695" s="168" t="s">
        <v>1259</v>
      </c>
      <c r="X695" s="168" t="s">
        <v>21</v>
      </c>
      <c r="Y695" s="168" t="s">
        <v>1259</v>
      </c>
      <c r="Z695" s="168" t="s">
        <v>21</v>
      </c>
      <c r="AA695" s="168" t="s">
        <v>1259</v>
      </c>
      <c r="AB695" s="168" t="s">
        <v>1259</v>
      </c>
      <c r="AC695" s="168" t="s">
        <v>7735</v>
      </c>
      <c r="AD695" s="169">
        <v>935.16087561075472</v>
      </c>
      <c r="AE695" s="168" t="s">
        <v>1259</v>
      </c>
      <c r="AF695" s="169">
        <v>255.73511360982141</v>
      </c>
      <c r="AG695" s="169">
        <v>807.86253752340872</v>
      </c>
      <c r="AH695" s="169">
        <v>631.13932392053539</v>
      </c>
      <c r="AI695" s="168" t="s">
        <v>21</v>
      </c>
      <c r="AJ695"/>
      <c r="AK695"/>
    </row>
    <row r="696" spans="1:37" hidden="1" x14ac:dyDescent="0.25">
      <c r="A696" s="179" t="b">
        <f>IF(E696&lt;&gt;1,"",NOT(ISNA(VLOOKUP(P696,Mapping!$P:$P,1,FALSE))))</f>
        <v>0</v>
      </c>
      <c r="B696" s="180" t="str">
        <f t="shared" si="10"/>
        <v/>
      </c>
      <c r="E696" s="167">
        <v>1</v>
      </c>
      <c r="F696" s="170" t="s">
        <v>402</v>
      </c>
      <c r="G696" s="169">
        <v>14992.69555257341</v>
      </c>
      <c r="H696" s="168" t="s">
        <v>6</v>
      </c>
      <c r="I696" s="168" t="s">
        <v>402</v>
      </c>
      <c r="J696" s="169">
        <v>1257.867182614538</v>
      </c>
      <c r="K696" s="169">
        <v>-224.78512228349649</v>
      </c>
      <c r="L696" s="168" t="s">
        <v>5</v>
      </c>
      <c r="M696" s="168" t="s">
        <v>21</v>
      </c>
      <c r="N696" s="168" t="s">
        <v>2829</v>
      </c>
      <c r="O696" s="168" t="s">
        <v>21</v>
      </c>
      <c r="P696" s="168" t="s">
        <v>2851</v>
      </c>
      <c r="Q696" s="168" t="s">
        <v>2834</v>
      </c>
      <c r="R696" s="168" t="s">
        <v>1259</v>
      </c>
      <c r="S696" s="168" t="s">
        <v>21</v>
      </c>
      <c r="T696" s="168" t="s">
        <v>1259</v>
      </c>
      <c r="U696" s="168" t="s">
        <v>1259</v>
      </c>
      <c r="V696" s="168" t="s">
        <v>2834</v>
      </c>
      <c r="W696" s="168" t="s">
        <v>1259</v>
      </c>
      <c r="X696" s="168" t="s">
        <v>21</v>
      </c>
      <c r="Y696" s="168" t="s">
        <v>1259</v>
      </c>
      <c r="Z696" s="168" t="s">
        <v>21</v>
      </c>
      <c r="AA696" s="168" t="s">
        <v>1259</v>
      </c>
      <c r="AB696" s="168" t="s">
        <v>1259</v>
      </c>
      <c r="AC696" s="168" t="s">
        <v>7741</v>
      </c>
      <c r="AD696" s="169">
        <v>1908.8104309558389</v>
      </c>
      <c r="AE696" s="168" t="s">
        <v>1259</v>
      </c>
      <c r="AF696" s="169">
        <v>521.99558936989706</v>
      </c>
      <c r="AG696" s="169">
        <v>1648.9745012012149</v>
      </c>
      <c r="AH696" s="169">
        <v>1288.2546268834519</v>
      </c>
      <c r="AI696" s="168" t="s">
        <v>21</v>
      </c>
      <c r="AJ696"/>
      <c r="AK696"/>
    </row>
    <row r="697" spans="1:37" hidden="1" x14ac:dyDescent="0.25">
      <c r="A697" s="179" t="b">
        <f>IF(E697&lt;&gt;1,"",NOT(ISNA(VLOOKUP(P697,Mapping!$P:$P,1,FALSE))))</f>
        <v>0</v>
      </c>
      <c r="B697" s="180" t="str">
        <f t="shared" si="10"/>
        <v/>
      </c>
      <c r="E697" s="167">
        <v>1</v>
      </c>
      <c r="F697" s="170" t="s">
        <v>402</v>
      </c>
      <c r="G697" s="169">
        <v>3047.6220437922789</v>
      </c>
      <c r="H697" s="168" t="s">
        <v>6</v>
      </c>
      <c r="I697" s="168" t="s">
        <v>402</v>
      </c>
      <c r="J697" s="169">
        <v>255.69142923341499</v>
      </c>
      <c r="K697" s="169">
        <v>-45.692923689772442</v>
      </c>
      <c r="L697" s="168" t="s">
        <v>5</v>
      </c>
      <c r="M697" s="168" t="s">
        <v>21</v>
      </c>
      <c r="N697" s="168" t="s">
        <v>2829</v>
      </c>
      <c r="O697" s="168" t="s">
        <v>21</v>
      </c>
      <c r="P697" s="168" t="s">
        <v>2851</v>
      </c>
      <c r="Q697" s="168" t="s">
        <v>2834</v>
      </c>
      <c r="R697" s="168" t="s">
        <v>1259</v>
      </c>
      <c r="S697" s="168" t="s">
        <v>21</v>
      </c>
      <c r="T697" s="168" t="s">
        <v>1259</v>
      </c>
      <c r="U697" s="168" t="s">
        <v>1259</v>
      </c>
      <c r="V697" s="168" t="s">
        <v>2834</v>
      </c>
      <c r="W697" s="168" t="s">
        <v>1259</v>
      </c>
      <c r="X697" s="168" t="s">
        <v>21</v>
      </c>
      <c r="Y697" s="168" t="s">
        <v>1259</v>
      </c>
      <c r="Z697" s="168" t="s">
        <v>21</v>
      </c>
      <c r="AA697" s="168" t="s">
        <v>1259</v>
      </c>
      <c r="AB697" s="168" t="s">
        <v>1259</v>
      </c>
      <c r="AC697" s="168" t="s">
        <v>3157</v>
      </c>
      <c r="AD697" s="169">
        <v>388.0111302468971</v>
      </c>
      <c r="AE697" s="168" t="s">
        <v>1259</v>
      </c>
      <c r="AF697" s="169">
        <v>106.10802169280259</v>
      </c>
      <c r="AG697" s="169">
        <v>335.19329608808181</v>
      </c>
      <c r="AH697" s="169">
        <v>261.86840019128567</v>
      </c>
      <c r="AI697" s="168" t="s">
        <v>21</v>
      </c>
      <c r="AJ697"/>
      <c r="AK697"/>
    </row>
    <row r="698" spans="1:37" hidden="1" x14ac:dyDescent="0.25">
      <c r="A698" s="179" t="b">
        <f>IF(E698&lt;&gt;1,"",NOT(ISNA(VLOOKUP(P698,Mapping!$P:$P,1,FALSE))))</f>
        <v>0</v>
      </c>
      <c r="B698" s="180" t="str">
        <f t="shared" si="10"/>
        <v/>
      </c>
      <c r="E698" s="167">
        <v>1</v>
      </c>
      <c r="F698" s="170" t="s">
        <v>402</v>
      </c>
      <c r="G698" s="169">
        <v>1510.6794581235481</v>
      </c>
      <c r="H698" s="168" t="s">
        <v>6</v>
      </c>
      <c r="I698" s="168" t="s">
        <v>402</v>
      </c>
      <c r="J698" s="169">
        <v>126.74399391091259</v>
      </c>
      <c r="K698" s="169">
        <v>-22.64958062642588</v>
      </c>
      <c r="L698" s="168" t="s">
        <v>5</v>
      </c>
      <c r="M698" s="168" t="s">
        <v>21</v>
      </c>
      <c r="N698" s="168" t="s">
        <v>2829</v>
      </c>
      <c r="O698" s="168" t="s">
        <v>21</v>
      </c>
      <c r="P698" s="168" t="s">
        <v>2851</v>
      </c>
      <c r="Q698" s="168" t="s">
        <v>2834</v>
      </c>
      <c r="R698" s="168" t="s">
        <v>1259</v>
      </c>
      <c r="S698" s="168" t="s">
        <v>21</v>
      </c>
      <c r="T698" s="168" t="s">
        <v>1259</v>
      </c>
      <c r="U698" s="168" t="s">
        <v>1259</v>
      </c>
      <c r="V698" s="168" t="s">
        <v>2834</v>
      </c>
      <c r="W698" s="168" t="s">
        <v>1259</v>
      </c>
      <c r="X698" s="168" t="s">
        <v>21</v>
      </c>
      <c r="Y698" s="168" t="s">
        <v>1259</v>
      </c>
      <c r="Z698" s="168" t="s">
        <v>21</v>
      </c>
      <c r="AA698" s="168" t="s">
        <v>1259</v>
      </c>
      <c r="AB698" s="168" t="s">
        <v>1259</v>
      </c>
      <c r="AC698" s="168" t="s">
        <v>3143</v>
      </c>
      <c r="AD698" s="169">
        <v>192.33370659634181</v>
      </c>
      <c r="AE698" s="168" t="s">
        <v>1259</v>
      </c>
      <c r="AF698" s="169">
        <v>52.59681365015399</v>
      </c>
      <c r="AG698" s="169">
        <v>166.15237047927801</v>
      </c>
      <c r="AH698" s="169">
        <v>129.80586411837069</v>
      </c>
      <c r="AI698" s="168" t="s">
        <v>21</v>
      </c>
      <c r="AJ698"/>
      <c r="AK698"/>
    </row>
    <row r="699" spans="1:37" hidden="1" x14ac:dyDescent="0.25">
      <c r="A699" s="179" t="b">
        <f>IF(E699&lt;&gt;1,"",NOT(ISNA(VLOOKUP(P699,Mapping!$P:$P,1,FALSE))))</f>
        <v>0</v>
      </c>
      <c r="B699" s="180" t="str">
        <f t="shared" si="10"/>
        <v/>
      </c>
      <c r="E699" s="167">
        <v>1</v>
      </c>
      <c r="F699" s="170" t="s">
        <v>402</v>
      </c>
      <c r="G699" s="169">
        <v>2996.655533267663</v>
      </c>
      <c r="H699" s="168" t="s">
        <v>6</v>
      </c>
      <c r="I699" s="168" t="s">
        <v>402</v>
      </c>
      <c r="J699" s="169">
        <v>251.41540690130731</v>
      </c>
      <c r="K699" s="169">
        <v>-44.928784028530998</v>
      </c>
      <c r="L699" s="168" t="s">
        <v>5</v>
      </c>
      <c r="M699" s="168" t="s">
        <v>21</v>
      </c>
      <c r="N699" s="168" t="s">
        <v>2829</v>
      </c>
      <c r="O699" s="168" t="s">
        <v>21</v>
      </c>
      <c r="P699" s="168" t="s">
        <v>2851</v>
      </c>
      <c r="Q699" s="168" t="s">
        <v>2834</v>
      </c>
      <c r="R699" s="168" t="s">
        <v>1259</v>
      </c>
      <c r="S699" s="168" t="s">
        <v>21</v>
      </c>
      <c r="T699" s="168" t="s">
        <v>1259</v>
      </c>
      <c r="U699" s="168" t="s">
        <v>1259</v>
      </c>
      <c r="V699" s="168" t="s">
        <v>2834</v>
      </c>
      <c r="W699" s="168" t="s">
        <v>1259</v>
      </c>
      <c r="X699" s="168" t="s">
        <v>21</v>
      </c>
      <c r="Y699" s="168" t="s">
        <v>1259</v>
      </c>
      <c r="Z699" s="168" t="s">
        <v>21</v>
      </c>
      <c r="AA699" s="168" t="s">
        <v>1259</v>
      </c>
      <c r="AB699" s="168" t="s">
        <v>1259</v>
      </c>
      <c r="AC699" s="168" t="s">
        <v>7320</v>
      </c>
      <c r="AD699" s="169">
        <v>381.52227661963178</v>
      </c>
      <c r="AE699" s="168" t="s">
        <v>1259</v>
      </c>
      <c r="AF699" s="169">
        <v>104.3335380046537</v>
      </c>
      <c r="AG699" s="169">
        <v>329.5877346348002</v>
      </c>
      <c r="AH699" s="169">
        <v>257.48907808945251</v>
      </c>
      <c r="AI699" s="168" t="s">
        <v>21</v>
      </c>
      <c r="AJ699"/>
      <c r="AK699"/>
    </row>
    <row r="700" spans="1:37" hidden="1" x14ac:dyDescent="0.25">
      <c r="A700" s="179" t="b">
        <f>IF(E700&lt;&gt;1,"",NOT(ISNA(VLOOKUP(P700,Mapping!$P:$P,1,FALSE))))</f>
        <v>0</v>
      </c>
      <c r="B700" s="180" t="str">
        <f t="shared" si="10"/>
        <v/>
      </c>
      <c r="E700" s="167">
        <v>1</v>
      </c>
      <c r="F700" s="170" t="s">
        <v>402</v>
      </c>
      <c r="G700" s="169">
        <v>655.09271761456557</v>
      </c>
      <c r="H700" s="168" t="s">
        <v>6</v>
      </c>
      <c r="I700" s="168" t="s">
        <v>402</v>
      </c>
      <c r="J700" s="169">
        <v>54.961406250638987</v>
      </c>
      <c r="K700" s="169">
        <v>-9.8217892919691074</v>
      </c>
      <c r="L700" s="168" t="s">
        <v>5</v>
      </c>
      <c r="M700" s="168" t="s">
        <v>21</v>
      </c>
      <c r="N700" s="168" t="s">
        <v>2829</v>
      </c>
      <c r="O700" s="168" t="s">
        <v>21</v>
      </c>
      <c r="P700" s="168" t="s">
        <v>2851</v>
      </c>
      <c r="Q700" s="168" t="s">
        <v>2834</v>
      </c>
      <c r="R700" s="168" t="s">
        <v>1259</v>
      </c>
      <c r="S700" s="168" t="s">
        <v>21</v>
      </c>
      <c r="T700" s="168" t="s">
        <v>1259</v>
      </c>
      <c r="U700" s="168" t="s">
        <v>1259</v>
      </c>
      <c r="V700" s="168" t="s">
        <v>2834</v>
      </c>
      <c r="W700" s="168" t="s">
        <v>1259</v>
      </c>
      <c r="X700" s="168" t="s">
        <v>21</v>
      </c>
      <c r="Y700" s="168" t="s">
        <v>1259</v>
      </c>
      <c r="Z700" s="168" t="s">
        <v>21</v>
      </c>
      <c r="AA700" s="168" t="s">
        <v>1259</v>
      </c>
      <c r="AB700" s="168" t="s">
        <v>1259</v>
      </c>
      <c r="AC700" s="168" t="s">
        <v>4033</v>
      </c>
      <c r="AD700" s="169">
        <v>83.403802087560891</v>
      </c>
      <c r="AE700" s="168" t="s">
        <v>1259</v>
      </c>
      <c r="AF700" s="169">
        <v>22.808140672505601</v>
      </c>
      <c r="AG700" s="169">
        <v>72.050498423121326</v>
      </c>
      <c r="AH700" s="169">
        <v>56.289159047171097</v>
      </c>
      <c r="AI700" s="168" t="s">
        <v>21</v>
      </c>
      <c r="AJ700"/>
      <c r="AK700"/>
    </row>
    <row r="701" spans="1:37" hidden="1" x14ac:dyDescent="0.25">
      <c r="A701" s="179" t="b">
        <f>IF(E701&lt;&gt;1,"",NOT(ISNA(VLOOKUP(P701,Mapping!$P:$P,1,FALSE))))</f>
        <v>0</v>
      </c>
      <c r="B701" s="180" t="str">
        <f t="shared" si="10"/>
        <v/>
      </c>
      <c r="E701" s="167">
        <v>1</v>
      </c>
      <c r="F701" s="170" t="s">
        <v>402</v>
      </c>
      <c r="G701" s="169">
        <v>33329.349761721249</v>
      </c>
      <c r="H701" s="168" t="s">
        <v>6</v>
      </c>
      <c r="I701" s="168" t="s">
        <v>402</v>
      </c>
      <c r="J701" s="169">
        <v>2796.2880414759579</v>
      </c>
      <c r="K701" s="169">
        <v>-499.70613593444131</v>
      </c>
      <c r="L701" s="168" t="s">
        <v>5</v>
      </c>
      <c r="M701" s="168" t="s">
        <v>21</v>
      </c>
      <c r="N701" s="168" t="s">
        <v>2829</v>
      </c>
      <c r="O701" s="168" t="s">
        <v>21</v>
      </c>
      <c r="P701" s="168" t="s">
        <v>2851</v>
      </c>
      <c r="Q701" s="168" t="s">
        <v>2834</v>
      </c>
      <c r="R701" s="168" t="s">
        <v>1259</v>
      </c>
      <c r="S701" s="168" t="s">
        <v>21</v>
      </c>
      <c r="T701" s="168" t="s">
        <v>1259</v>
      </c>
      <c r="U701" s="168" t="s">
        <v>1259</v>
      </c>
      <c r="V701" s="168" t="s">
        <v>2834</v>
      </c>
      <c r="W701" s="168" t="s">
        <v>1259</v>
      </c>
      <c r="X701" s="168" t="s">
        <v>21</v>
      </c>
      <c r="Y701" s="168" t="s">
        <v>1259</v>
      </c>
      <c r="Z701" s="168" t="s">
        <v>21</v>
      </c>
      <c r="AA701" s="168" t="s">
        <v>1259</v>
      </c>
      <c r="AB701" s="168" t="s">
        <v>1259</v>
      </c>
      <c r="AC701" s="168" t="s">
        <v>7740</v>
      </c>
      <c r="AD701" s="169">
        <v>4243.3603923364499</v>
      </c>
      <c r="AE701" s="168" t="s">
        <v>1259</v>
      </c>
      <c r="AF701" s="169">
        <v>1160.4166516406619</v>
      </c>
      <c r="AG701" s="169">
        <v>3665.734937788533</v>
      </c>
      <c r="AH701" s="169">
        <v>2863.8405209385019</v>
      </c>
      <c r="AI701" s="168" t="s">
        <v>21</v>
      </c>
      <c r="AJ701"/>
      <c r="AK701"/>
    </row>
    <row r="702" spans="1:37" hidden="1" x14ac:dyDescent="0.25">
      <c r="A702" s="179" t="b">
        <f>IF(E702&lt;&gt;1,"",NOT(ISNA(VLOOKUP(P702,Mapping!$P:$P,1,FALSE))))</f>
        <v>0</v>
      </c>
      <c r="B702" s="180" t="str">
        <f t="shared" si="10"/>
        <v/>
      </c>
      <c r="E702" s="167">
        <v>1</v>
      </c>
      <c r="F702" s="170" t="s">
        <v>402</v>
      </c>
      <c r="G702" s="169">
        <v>8891.8363845521526</v>
      </c>
      <c r="H702" s="168" t="s">
        <v>6</v>
      </c>
      <c r="I702" s="168" t="s">
        <v>402</v>
      </c>
      <c r="J702" s="169">
        <v>746.01322637984617</v>
      </c>
      <c r="K702" s="169">
        <v>-133.31508813859199</v>
      </c>
      <c r="L702" s="168" t="s">
        <v>5</v>
      </c>
      <c r="M702" s="168" t="s">
        <v>21</v>
      </c>
      <c r="N702" s="168" t="s">
        <v>2829</v>
      </c>
      <c r="O702" s="168" t="s">
        <v>21</v>
      </c>
      <c r="P702" s="168" t="s">
        <v>2851</v>
      </c>
      <c r="Q702" s="168" t="s">
        <v>2834</v>
      </c>
      <c r="R702" s="168" t="s">
        <v>1259</v>
      </c>
      <c r="S702" s="168" t="s">
        <v>21</v>
      </c>
      <c r="T702" s="168" t="s">
        <v>1259</v>
      </c>
      <c r="U702" s="168" t="s">
        <v>1259</v>
      </c>
      <c r="V702" s="168" t="s">
        <v>2834</v>
      </c>
      <c r="W702" s="168" t="s">
        <v>1259</v>
      </c>
      <c r="X702" s="168" t="s">
        <v>21</v>
      </c>
      <c r="Y702" s="168" t="s">
        <v>1259</v>
      </c>
      <c r="Z702" s="168" t="s">
        <v>21</v>
      </c>
      <c r="AA702" s="168" t="s">
        <v>1259</v>
      </c>
      <c r="AB702" s="168" t="s">
        <v>1259</v>
      </c>
      <c r="AC702" s="168" t="s">
        <v>7745</v>
      </c>
      <c r="AD702" s="169">
        <v>1132.0732807298591</v>
      </c>
      <c r="AE702" s="168" t="s">
        <v>1259</v>
      </c>
      <c r="AF702" s="169">
        <v>309.5840476356716</v>
      </c>
      <c r="AG702" s="169">
        <v>977.97033332428327</v>
      </c>
      <c r="AH702" s="169">
        <v>764.03534799476256</v>
      </c>
      <c r="AI702" s="168" t="s">
        <v>21</v>
      </c>
      <c r="AJ702"/>
      <c r="AK702"/>
    </row>
    <row r="703" spans="1:37" hidden="1" x14ac:dyDescent="0.25">
      <c r="A703" s="179" t="b">
        <f>IF(E703&lt;&gt;1,"",NOT(ISNA(VLOOKUP(P703,Mapping!$P:$P,1,FALSE))))</f>
        <v>0</v>
      </c>
      <c r="B703" s="180" t="str">
        <f t="shared" si="10"/>
        <v/>
      </c>
      <c r="E703" s="167">
        <v>1</v>
      </c>
      <c r="F703" s="170" t="s">
        <v>402</v>
      </c>
      <c r="G703" s="169">
        <v>33592.694063260271</v>
      </c>
      <c r="H703" s="168" t="s">
        <v>6</v>
      </c>
      <c r="I703" s="168" t="s">
        <v>402</v>
      </c>
      <c r="J703" s="169">
        <v>2818.3822775306439</v>
      </c>
      <c r="K703" s="169">
        <v>-503.65445068655089</v>
      </c>
      <c r="L703" s="168" t="s">
        <v>5</v>
      </c>
      <c r="M703" s="168" t="s">
        <v>21</v>
      </c>
      <c r="N703" s="168" t="s">
        <v>2829</v>
      </c>
      <c r="O703" s="168" t="s">
        <v>21</v>
      </c>
      <c r="P703" s="168" t="s">
        <v>2851</v>
      </c>
      <c r="Q703" s="168" t="s">
        <v>2834</v>
      </c>
      <c r="R703" s="168" t="s">
        <v>1259</v>
      </c>
      <c r="S703" s="168" t="s">
        <v>21</v>
      </c>
      <c r="T703" s="168" t="s">
        <v>1259</v>
      </c>
      <c r="U703" s="168" t="s">
        <v>1259</v>
      </c>
      <c r="V703" s="168" t="s">
        <v>2834</v>
      </c>
      <c r="W703" s="168" t="s">
        <v>1259</v>
      </c>
      <c r="X703" s="168" t="s">
        <v>21</v>
      </c>
      <c r="Y703" s="168" t="s">
        <v>1259</v>
      </c>
      <c r="Z703" s="168" t="s">
        <v>21</v>
      </c>
      <c r="AA703" s="168" t="s">
        <v>1259</v>
      </c>
      <c r="AB703" s="168" t="s">
        <v>1259</v>
      </c>
      <c r="AC703" s="168" t="s">
        <v>3142</v>
      </c>
      <c r="AD703" s="169">
        <v>4276.8883425271088</v>
      </c>
      <c r="AE703" s="168" t="s">
        <v>1259</v>
      </c>
      <c r="AF703" s="169">
        <v>1169.58542075273</v>
      </c>
      <c r="AG703" s="169">
        <v>3694.698911395004</v>
      </c>
      <c r="AH703" s="169">
        <v>2886.4685075958332</v>
      </c>
      <c r="AI703" s="168" t="s">
        <v>21</v>
      </c>
      <c r="AJ703"/>
      <c r="AK703"/>
    </row>
    <row r="704" spans="1:37" hidden="1" x14ac:dyDescent="0.25">
      <c r="A704" s="179" t="b">
        <f>IF(E704&lt;&gt;1,"",NOT(ISNA(VLOOKUP(P704,Mapping!$P:$P,1,FALSE))))</f>
        <v>0</v>
      </c>
      <c r="B704" s="180" t="str">
        <f t="shared" si="10"/>
        <v/>
      </c>
      <c r="E704" s="167">
        <v>1</v>
      </c>
      <c r="F704" s="170" t="s">
        <v>402</v>
      </c>
      <c r="G704" s="169">
        <v>11435.393548824821</v>
      </c>
      <c r="H704" s="168" t="s">
        <v>6</v>
      </c>
      <c r="I704" s="168" t="s">
        <v>402</v>
      </c>
      <c r="J704" s="169">
        <v>959.41428376965882</v>
      </c>
      <c r="K704" s="169">
        <v>-171.4505792649995</v>
      </c>
      <c r="L704" s="168" t="s">
        <v>5</v>
      </c>
      <c r="M704" s="168" t="s">
        <v>21</v>
      </c>
      <c r="N704" s="168" t="s">
        <v>2829</v>
      </c>
      <c r="O704" s="168" t="s">
        <v>21</v>
      </c>
      <c r="P704" s="168" t="s">
        <v>2851</v>
      </c>
      <c r="Q704" s="168" t="s">
        <v>2834</v>
      </c>
      <c r="R704" s="168" t="s">
        <v>1259</v>
      </c>
      <c r="S704" s="168" t="s">
        <v>21</v>
      </c>
      <c r="T704" s="168" t="s">
        <v>1259</v>
      </c>
      <c r="U704" s="168" t="s">
        <v>1259</v>
      </c>
      <c r="V704" s="168" t="s">
        <v>2834</v>
      </c>
      <c r="W704" s="168" t="s">
        <v>1259</v>
      </c>
      <c r="X704" s="168" t="s">
        <v>21</v>
      </c>
      <c r="Y704" s="168" t="s">
        <v>1259</v>
      </c>
      <c r="Z704" s="168" t="s">
        <v>21</v>
      </c>
      <c r="AA704" s="168" t="s">
        <v>1259</v>
      </c>
      <c r="AB704" s="168" t="s">
        <v>1259</v>
      </c>
      <c r="AC704" s="168" t="s">
        <v>7743</v>
      </c>
      <c r="AD704" s="169">
        <v>1455.9088731935999</v>
      </c>
      <c r="AE704" s="168" t="s">
        <v>1259</v>
      </c>
      <c r="AF704" s="169">
        <v>398.14221360420743</v>
      </c>
      <c r="AG704" s="169">
        <v>1257.723956782165</v>
      </c>
      <c r="AH704" s="169">
        <v>982.59172927566942</v>
      </c>
      <c r="AI704" s="168" t="s">
        <v>21</v>
      </c>
      <c r="AJ704"/>
      <c r="AK704"/>
    </row>
    <row r="705" spans="1:37" hidden="1" x14ac:dyDescent="0.25">
      <c r="A705" s="179" t="b">
        <f>IF(E705&lt;&gt;1,"",NOT(ISNA(VLOOKUP(P705,Mapping!$P:$P,1,FALSE))))</f>
        <v>0</v>
      </c>
      <c r="B705" s="180" t="str">
        <f t="shared" si="10"/>
        <v/>
      </c>
      <c r="E705" s="167">
        <v>1</v>
      </c>
      <c r="F705" s="170" t="s">
        <v>402</v>
      </c>
      <c r="G705" s="169">
        <v>2094.2467463659109</v>
      </c>
      <c r="H705" s="168" t="s">
        <v>6</v>
      </c>
      <c r="I705" s="168" t="s">
        <v>402</v>
      </c>
      <c r="J705" s="169">
        <v>175.70451192806351</v>
      </c>
      <c r="K705" s="169">
        <v>-31.398990883455561</v>
      </c>
      <c r="L705" s="168" t="s">
        <v>5</v>
      </c>
      <c r="M705" s="168" t="s">
        <v>21</v>
      </c>
      <c r="N705" s="168" t="s">
        <v>2829</v>
      </c>
      <c r="O705" s="168" t="s">
        <v>21</v>
      </c>
      <c r="P705" s="168" t="s">
        <v>2851</v>
      </c>
      <c r="Q705" s="168" t="s">
        <v>2834</v>
      </c>
      <c r="R705" s="168" t="s">
        <v>1259</v>
      </c>
      <c r="S705" s="168" t="s">
        <v>21</v>
      </c>
      <c r="T705" s="168" t="s">
        <v>1259</v>
      </c>
      <c r="U705" s="168" t="s">
        <v>1259</v>
      </c>
      <c r="V705" s="168" t="s">
        <v>2834</v>
      </c>
      <c r="W705" s="168" t="s">
        <v>1259</v>
      </c>
      <c r="X705" s="168" t="s">
        <v>21</v>
      </c>
      <c r="Y705" s="168" t="s">
        <v>1259</v>
      </c>
      <c r="Z705" s="168" t="s">
        <v>21</v>
      </c>
      <c r="AA705" s="168" t="s">
        <v>1259</v>
      </c>
      <c r="AB705" s="168" t="s">
        <v>1259</v>
      </c>
      <c r="AC705" s="168" t="s">
        <v>6911</v>
      </c>
      <c r="AD705" s="169">
        <v>266.6311751906689</v>
      </c>
      <c r="AE705" s="168" t="s">
        <v>1259</v>
      </c>
      <c r="AF705" s="169">
        <v>72.91467773902923</v>
      </c>
      <c r="AG705" s="169">
        <v>230.3361308092631</v>
      </c>
      <c r="AH705" s="169">
        <v>179.9491660042695</v>
      </c>
      <c r="AI705" s="168" t="s">
        <v>21</v>
      </c>
      <c r="AJ705"/>
      <c r="AK705"/>
    </row>
    <row r="706" spans="1:37" hidden="1" x14ac:dyDescent="0.25">
      <c r="A706" s="179" t="b">
        <f>IF(E706&lt;&gt;1,"",NOT(ISNA(VLOOKUP(P706,Mapping!$P:$P,1,FALSE))))</f>
        <v>0</v>
      </c>
      <c r="B706" s="180" t="str">
        <f t="shared" si="10"/>
        <v/>
      </c>
      <c r="E706" s="167">
        <v>1</v>
      </c>
      <c r="F706" s="170" t="s">
        <v>402</v>
      </c>
      <c r="G706" s="169">
        <v>12240.281163591881</v>
      </c>
      <c r="H706" s="168" t="s">
        <v>6</v>
      </c>
      <c r="I706" s="168" t="s">
        <v>402</v>
      </c>
      <c r="J706" s="169">
        <v>1026.9432823248669</v>
      </c>
      <c r="K706" s="169">
        <v>-183.5182398318035</v>
      </c>
      <c r="L706" s="168" t="s">
        <v>5</v>
      </c>
      <c r="M706" s="168" t="s">
        <v>21</v>
      </c>
      <c r="N706" s="168" t="s">
        <v>2829</v>
      </c>
      <c r="O706" s="168" t="s">
        <v>21</v>
      </c>
      <c r="P706" s="168" t="s">
        <v>2851</v>
      </c>
      <c r="Q706" s="168" t="s">
        <v>2834</v>
      </c>
      <c r="R706" s="168" t="s">
        <v>1259</v>
      </c>
      <c r="S706" s="168" t="s">
        <v>21</v>
      </c>
      <c r="T706" s="168" t="s">
        <v>1259</v>
      </c>
      <c r="U706" s="168" t="s">
        <v>1259</v>
      </c>
      <c r="V706" s="168" t="s">
        <v>2834</v>
      </c>
      <c r="W706" s="168" t="s">
        <v>1259</v>
      </c>
      <c r="X706" s="168" t="s">
        <v>21</v>
      </c>
      <c r="Y706" s="168" t="s">
        <v>1259</v>
      </c>
      <c r="Z706" s="168" t="s">
        <v>21</v>
      </c>
      <c r="AA706" s="168" t="s">
        <v>1259</v>
      </c>
      <c r="AB706" s="168" t="s">
        <v>1259</v>
      </c>
      <c r="AC706" s="168" t="s">
        <v>3146</v>
      </c>
      <c r="AD706" s="169">
        <v>1558.3839664433169</v>
      </c>
      <c r="AE706" s="168" t="s">
        <v>1259</v>
      </c>
      <c r="AF706" s="169">
        <v>426.16571233887947</v>
      </c>
      <c r="AG706" s="169">
        <v>1346.2496757517461</v>
      </c>
      <c r="AH706" s="169">
        <v>1051.752087411995</v>
      </c>
      <c r="AI706" s="168" t="s">
        <v>21</v>
      </c>
      <c r="AJ706"/>
      <c r="AK706"/>
    </row>
    <row r="707" spans="1:37" hidden="1" x14ac:dyDescent="0.25">
      <c r="A707" s="179" t="b">
        <f>IF(E707&lt;&gt;1,"",NOT(ISNA(VLOOKUP(P707,Mapping!$P:$P,1,FALSE))))</f>
        <v>0</v>
      </c>
      <c r="B707" s="180" t="str">
        <f t="shared" si="10"/>
        <v/>
      </c>
      <c r="E707" s="167">
        <v>1</v>
      </c>
      <c r="F707" s="170" t="s">
        <v>402</v>
      </c>
      <c r="G707" s="169">
        <v>4842.7097824475386</v>
      </c>
      <c r="H707" s="168" t="s">
        <v>6</v>
      </c>
      <c r="I707" s="168" t="s">
        <v>402</v>
      </c>
      <c r="J707" s="169">
        <v>406.29689897368598</v>
      </c>
      <c r="K707" s="169">
        <v>-72.606630796562186</v>
      </c>
      <c r="L707" s="168" t="s">
        <v>5</v>
      </c>
      <c r="M707" s="168" t="s">
        <v>21</v>
      </c>
      <c r="N707" s="168" t="s">
        <v>2829</v>
      </c>
      <c r="O707" s="168" t="s">
        <v>21</v>
      </c>
      <c r="P707" s="168" t="s">
        <v>2851</v>
      </c>
      <c r="Q707" s="168" t="s">
        <v>2834</v>
      </c>
      <c r="R707" s="168" t="s">
        <v>1259</v>
      </c>
      <c r="S707" s="168" t="s">
        <v>21</v>
      </c>
      <c r="T707" s="168" t="s">
        <v>1259</v>
      </c>
      <c r="U707" s="168" t="s">
        <v>1259</v>
      </c>
      <c r="V707" s="168" t="s">
        <v>2834</v>
      </c>
      <c r="W707" s="168" t="s">
        <v>1259</v>
      </c>
      <c r="X707" s="168" t="s">
        <v>21</v>
      </c>
      <c r="Y707" s="168" t="s">
        <v>1259</v>
      </c>
      <c r="Z707" s="168" t="s">
        <v>21</v>
      </c>
      <c r="AA707" s="168" t="s">
        <v>1259</v>
      </c>
      <c r="AB707" s="168" t="s">
        <v>1259</v>
      </c>
      <c r="AC707" s="168" t="s">
        <v>3154</v>
      </c>
      <c r="AD707" s="169">
        <v>616.5545691509119</v>
      </c>
      <c r="AE707" s="168" t="s">
        <v>1259</v>
      </c>
      <c r="AF707" s="169">
        <v>168.6069818580545</v>
      </c>
      <c r="AG707" s="169">
        <v>532.62636595078584</v>
      </c>
      <c r="AH707" s="169">
        <v>416.11218356401332</v>
      </c>
      <c r="AI707" s="168" t="s">
        <v>21</v>
      </c>
      <c r="AJ707"/>
      <c r="AK707"/>
    </row>
    <row r="708" spans="1:37" hidden="1" x14ac:dyDescent="0.25">
      <c r="A708" s="179" t="b">
        <f>IF(E708&lt;&gt;1,"",NOT(ISNA(VLOOKUP(P708,Mapping!$P:$P,1,FALSE))))</f>
        <v>0</v>
      </c>
      <c r="B708" s="180" t="str">
        <f t="shared" si="10"/>
        <v/>
      </c>
      <c r="E708" s="167">
        <v>1</v>
      </c>
      <c r="F708" s="170" t="s">
        <v>402</v>
      </c>
      <c r="G708" s="169">
        <v>3049.1966430681782</v>
      </c>
      <c r="H708" s="168" t="s">
        <v>6</v>
      </c>
      <c r="I708" s="168" t="s">
        <v>402</v>
      </c>
      <c r="J708" s="169">
        <v>255.8235360148787</v>
      </c>
      <c r="K708" s="169">
        <v>-45.7165316186829</v>
      </c>
      <c r="L708" s="168" t="s">
        <v>5</v>
      </c>
      <c r="M708" s="168" t="s">
        <v>21</v>
      </c>
      <c r="N708" s="168" t="s">
        <v>2829</v>
      </c>
      <c r="O708" s="168" t="s">
        <v>21</v>
      </c>
      <c r="P708" s="168" t="s">
        <v>2851</v>
      </c>
      <c r="Q708" s="168" t="s">
        <v>2834</v>
      </c>
      <c r="R708" s="168" t="s">
        <v>1259</v>
      </c>
      <c r="S708" s="168" t="s">
        <v>21</v>
      </c>
      <c r="T708" s="168" t="s">
        <v>1259</v>
      </c>
      <c r="U708" s="168" t="s">
        <v>1259</v>
      </c>
      <c r="V708" s="168" t="s">
        <v>2834</v>
      </c>
      <c r="W708" s="168" t="s">
        <v>1259</v>
      </c>
      <c r="X708" s="168" t="s">
        <v>21</v>
      </c>
      <c r="Y708" s="168" t="s">
        <v>1259</v>
      </c>
      <c r="Z708" s="168" t="s">
        <v>21</v>
      </c>
      <c r="AA708" s="168" t="s">
        <v>1259</v>
      </c>
      <c r="AB708" s="168" t="s">
        <v>1259</v>
      </c>
      <c r="AC708" s="168" t="s">
        <v>3145</v>
      </c>
      <c r="AD708" s="169">
        <v>388.2116019707359</v>
      </c>
      <c r="AE708" s="168" t="s">
        <v>1259</v>
      </c>
      <c r="AF708" s="169">
        <v>106.1628439810402</v>
      </c>
      <c r="AG708" s="169">
        <v>335.36647869200118</v>
      </c>
      <c r="AH708" s="169">
        <v>262.0036983967052</v>
      </c>
      <c r="AI708" s="168" t="s">
        <v>21</v>
      </c>
      <c r="AJ708"/>
      <c r="AK708"/>
    </row>
    <row r="709" spans="1:37" hidden="1" x14ac:dyDescent="0.25">
      <c r="A709" s="179" t="b">
        <f>IF(E709&lt;&gt;1,"",NOT(ISNA(VLOOKUP(P709,Mapping!$P:$P,1,FALSE))))</f>
        <v>0</v>
      </c>
      <c r="B709" s="180" t="str">
        <f t="shared" si="10"/>
        <v/>
      </c>
      <c r="E709" s="167">
        <v>1</v>
      </c>
      <c r="F709" s="170" t="s">
        <v>402</v>
      </c>
      <c r="G709" s="169">
        <v>44583.902069180083</v>
      </c>
      <c r="H709" s="168" t="s">
        <v>6</v>
      </c>
      <c r="I709" s="168" t="s">
        <v>402</v>
      </c>
      <c r="J709" s="169">
        <v>3740.5299860234982</v>
      </c>
      <c r="K709" s="169">
        <v>-668.44536683571198</v>
      </c>
      <c r="L709" s="168" t="s">
        <v>5</v>
      </c>
      <c r="M709" s="168" t="s">
        <v>21</v>
      </c>
      <c r="N709" s="168" t="s">
        <v>2829</v>
      </c>
      <c r="O709" s="168" t="s">
        <v>21</v>
      </c>
      <c r="P709" s="168" t="s">
        <v>2851</v>
      </c>
      <c r="Q709" s="168" t="s">
        <v>2834</v>
      </c>
      <c r="R709" s="168" t="s">
        <v>1259</v>
      </c>
      <c r="S709" s="168" t="s">
        <v>21</v>
      </c>
      <c r="T709" s="168" t="s">
        <v>1259</v>
      </c>
      <c r="U709" s="168" t="s">
        <v>1259</v>
      </c>
      <c r="V709" s="168" t="s">
        <v>2834</v>
      </c>
      <c r="W709" s="168" t="s">
        <v>1259</v>
      </c>
      <c r="X709" s="168" t="s">
        <v>21</v>
      </c>
      <c r="Y709" s="168" t="s">
        <v>1259</v>
      </c>
      <c r="Z709" s="168" t="s">
        <v>21</v>
      </c>
      <c r="AA709" s="168" t="s">
        <v>1259</v>
      </c>
      <c r="AB709" s="168" t="s">
        <v>1259</v>
      </c>
      <c r="AC709" s="168" t="s">
        <v>12728</v>
      </c>
      <c r="AD709" s="169">
        <v>5676.2452771714552</v>
      </c>
      <c r="AE709" s="168" t="s">
        <v>1259</v>
      </c>
      <c r="AF709" s="169">
        <v>1552.262577159905</v>
      </c>
      <c r="AG709" s="169">
        <v>4903.5690358903666</v>
      </c>
      <c r="AH709" s="169">
        <v>3830.8933789615621</v>
      </c>
      <c r="AI709" s="168" t="s">
        <v>21</v>
      </c>
      <c r="AJ709"/>
      <c r="AK709"/>
    </row>
    <row r="710" spans="1:37" hidden="1" x14ac:dyDescent="0.25">
      <c r="A710" s="179" t="b">
        <f>IF(E710&lt;&gt;1,"",NOT(ISNA(VLOOKUP(P710,Mapping!$P:$P,1,FALSE))))</f>
        <v>0</v>
      </c>
      <c r="B710" s="180" t="str">
        <f t="shared" si="10"/>
        <v/>
      </c>
      <c r="E710" s="167">
        <v>1</v>
      </c>
      <c r="F710" s="170" t="s">
        <v>402</v>
      </c>
      <c r="G710" s="169">
        <v>4577.4789327194649</v>
      </c>
      <c r="H710" s="168" t="s">
        <v>6</v>
      </c>
      <c r="I710" s="168" t="s">
        <v>402</v>
      </c>
      <c r="J710" s="169">
        <v>384.04438403932937</v>
      </c>
      <c r="K710" s="169">
        <v>-68.630031073022209</v>
      </c>
      <c r="L710" s="168" t="s">
        <v>5</v>
      </c>
      <c r="M710" s="168" t="s">
        <v>21</v>
      </c>
      <c r="N710" s="168" t="s">
        <v>2829</v>
      </c>
      <c r="O710" s="168" t="s">
        <v>21</v>
      </c>
      <c r="P710" s="168" t="s">
        <v>2851</v>
      </c>
      <c r="Q710" s="168" t="s">
        <v>2834</v>
      </c>
      <c r="R710" s="168" t="s">
        <v>1259</v>
      </c>
      <c r="S710" s="168" t="s">
        <v>21</v>
      </c>
      <c r="T710" s="168" t="s">
        <v>1259</v>
      </c>
      <c r="U710" s="168" t="s">
        <v>1259</v>
      </c>
      <c r="V710" s="168" t="s">
        <v>2834</v>
      </c>
      <c r="W710" s="168" t="s">
        <v>1259</v>
      </c>
      <c r="X710" s="168" t="s">
        <v>21</v>
      </c>
      <c r="Y710" s="168" t="s">
        <v>1259</v>
      </c>
      <c r="Z710" s="168" t="s">
        <v>21</v>
      </c>
      <c r="AA710" s="168" t="s">
        <v>1259</v>
      </c>
      <c r="AB710" s="168" t="s">
        <v>1259</v>
      </c>
      <c r="AC710" s="168" t="s">
        <v>7733</v>
      </c>
      <c r="AD710" s="169">
        <v>582.78643114017802</v>
      </c>
      <c r="AE710" s="168" t="s">
        <v>1259</v>
      </c>
      <c r="AF710" s="169">
        <v>159.3725294383803</v>
      </c>
      <c r="AG710" s="169">
        <v>503.45489997924687</v>
      </c>
      <c r="AH710" s="169">
        <v>393.32209433981279</v>
      </c>
      <c r="AI710" s="168" t="s">
        <v>21</v>
      </c>
      <c r="AJ710"/>
      <c r="AK710"/>
    </row>
    <row r="711" spans="1:37" hidden="1" x14ac:dyDescent="0.25">
      <c r="A711" s="179" t="b">
        <f>IF(E711&lt;&gt;1,"",NOT(ISNA(VLOOKUP(P711,Mapping!$P:$P,1,FALSE))))</f>
        <v>0</v>
      </c>
      <c r="B711" s="180" t="str">
        <f t="shared" si="10"/>
        <v/>
      </c>
      <c r="E711" s="167">
        <v>1</v>
      </c>
      <c r="F711" s="170" t="s">
        <v>402</v>
      </c>
      <c r="G711" s="169">
        <v>5647.2557388811547</v>
      </c>
      <c r="H711" s="168" t="s">
        <v>6</v>
      </c>
      <c r="I711" s="168" t="s">
        <v>402</v>
      </c>
      <c r="J711" s="169">
        <v>473.79723284989728</v>
      </c>
      <c r="K711" s="169">
        <v>-84.669168888225116</v>
      </c>
      <c r="L711" s="168" t="s">
        <v>5</v>
      </c>
      <c r="M711" s="168" t="s">
        <v>21</v>
      </c>
      <c r="N711" s="168" t="s">
        <v>2829</v>
      </c>
      <c r="O711" s="168" t="s">
        <v>21</v>
      </c>
      <c r="P711" s="168" t="s">
        <v>2851</v>
      </c>
      <c r="Q711" s="168" t="s">
        <v>2834</v>
      </c>
      <c r="R711" s="168" t="s">
        <v>1259</v>
      </c>
      <c r="S711" s="168" t="s">
        <v>21</v>
      </c>
      <c r="T711" s="168" t="s">
        <v>1259</v>
      </c>
      <c r="U711" s="168" t="s">
        <v>1259</v>
      </c>
      <c r="V711" s="168" t="s">
        <v>2834</v>
      </c>
      <c r="W711" s="168" t="s">
        <v>1259</v>
      </c>
      <c r="X711" s="168" t="s">
        <v>21</v>
      </c>
      <c r="Y711" s="168" t="s">
        <v>1259</v>
      </c>
      <c r="Z711" s="168" t="s">
        <v>21</v>
      </c>
      <c r="AA711" s="168" t="s">
        <v>1259</v>
      </c>
      <c r="AB711" s="168" t="s">
        <v>1259</v>
      </c>
      <c r="AC711" s="168" t="s">
        <v>7018</v>
      </c>
      <c r="AD711" s="169">
        <v>718.98616381903923</v>
      </c>
      <c r="AE711" s="168" t="s">
        <v>1259</v>
      </c>
      <c r="AF711" s="169">
        <v>196.61858519056111</v>
      </c>
      <c r="AG711" s="169">
        <v>621.11450756291015</v>
      </c>
      <c r="AH711" s="169">
        <v>485.24318454255808</v>
      </c>
      <c r="AI711" s="168" t="s">
        <v>21</v>
      </c>
      <c r="AJ711"/>
      <c r="AK711"/>
    </row>
    <row r="712" spans="1:37" hidden="1" x14ac:dyDescent="0.25">
      <c r="A712" s="179" t="b">
        <f>IF(E712&lt;&gt;1,"",NOT(ISNA(VLOOKUP(P712,Mapping!$P:$P,1,FALSE))))</f>
        <v>0</v>
      </c>
      <c r="B712" s="180" t="str">
        <f t="shared" si="10"/>
        <v/>
      </c>
      <c r="E712" s="167">
        <v>1</v>
      </c>
      <c r="F712" s="170" t="s">
        <v>402</v>
      </c>
      <c r="G712" s="169">
        <v>393.45670774278909</v>
      </c>
      <c r="H712" s="168" t="s">
        <v>6</v>
      </c>
      <c r="I712" s="168" t="s">
        <v>402</v>
      </c>
      <c r="J712" s="169">
        <v>33.010493590945018</v>
      </c>
      <c r="K712" s="169">
        <v>-5.8990869155643084</v>
      </c>
      <c r="L712" s="168" t="s">
        <v>5</v>
      </c>
      <c r="M712" s="168" t="s">
        <v>21</v>
      </c>
      <c r="N712" s="168" t="s">
        <v>2829</v>
      </c>
      <c r="O712" s="168" t="s">
        <v>21</v>
      </c>
      <c r="P712" s="168" t="s">
        <v>2851</v>
      </c>
      <c r="Q712" s="168" t="s">
        <v>2834</v>
      </c>
      <c r="R712" s="168" t="s">
        <v>1259</v>
      </c>
      <c r="S712" s="168" t="s">
        <v>21</v>
      </c>
      <c r="T712" s="168" t="s">
        <v>1259</v>
      </c>
      <c r="U712" s="168" t="s">
        <v>1259</v>
      </c>
      <c r="V712" s="168" t="s">
        <v>2834</v>
      </c>
      <c r="W712" s="168" t="s">
        <v>1259</v>
      </c>
      <c r="X712" s="168" t="s">
        <v>21</v>
      </c>
      <c r="Y712" s="168" t="s">
        <v>1259</v>
      </c>
      <c r="Z712" s="168" t="s">
        <v>21</v>
      </c>
      <c r="AA712" s="168" t="s">
        <v>1259</v>
      </c>
      <c r="AB712" s="168" t="s">
        <v>1259</v>
      </c>
      <c r="AC712" s="168" t="s">
        <v>3152</v>
      </c>
      <c r="AD712" s="169">
        <v>50.093344804834963</v>
      </c>
      <c r="AE712" s="168" t="s">
        <v>1259</v>
      </c>
      <c r="AF712" s="169">
        <v>13.69884857126203</v>
      </c>
      <c r="AG712" s="169">
        <v>43.274411603927717</v>
      </c>
      <c r="AH712" s="169">
        <v>33.807958178739682</v>
      </c>
      <c r="AI712" s="168" t="s">
        <v>21</v>
      </c>
      <c r="AJ712"/>
      <c r="AK712"/>
    </row>
    <row r="713" spans="1:37" hidden="1" x14ac:dyDescent="0.25">
      <c r="A713" s="179" t="b">
        <f>IF(E713&lt;&gt;1,"",NOT(ISNA(VLOOKUP(P713,Mapping!$P:$P,1,FALSE))))</f>
        <v>0</v>
      </c>
      <c r="B713" s="180" t="str">
        <f t="shared" si="10"/>
        <v/>
      </c>
      <c r="E713" s="167">
        <v>1</v>
      </c>
      <c r="F713" s="170" t="s">
        <v>402</v>
      </c>
      <c r="G713" s="169">
        <v>39670.186772215588</v>
      </c>
      <c r="H713" s="168" t="s">
        <v>6</v>
      </c>
      <c r="I713" s="168" t="s">
        <v>402</v>
      </c>
      <c r="J713" s="169">
        <v>3328.2758189800288</v>
      </c>
      <c r="K713" s="169">
        <v>-594.77415207507738</v>
      </c>
      <c r="L713" s="168" t="s">
        <v>5</v>
      </c>
      <c r="M713" s="168" t="s">
        <v>21</v>
      </c>
      <c r="N713" s="168" t="s">
        <v>2829</v>
      </c>
      <c r="O713" s="168" t="s">
        <v>21</v>
      </c>
      <c r="P713" s="168" t="s">
        <v>2851</v>
      </c>
      <c r="Q713" s="168" t="s">
        <v>2834</v>
      </c>
      <c r="R713" s="168" t="s">
        <v>1259</v>
      </c>
      <c r="S713" s="168" t="s">
        <v>21</v>
      </c>
      <c r="T713" s="168" t="s">
        <v>1259</v>
      </c>
      <c r="U713" s="168" t="s">
        <v>1259</v>
      </c>
      <c r="V713" s="168" t="s">
        <v>2834</v>
      </c>
      <c r="W713" s="168" t="s">
        <v>1259</v>
      </c>
      <c r="X713" s="168" t="s">
        <v>21</v>
      </c>
      <c r="Y713" s="168" t="s">
        <v>1259</v>
      </c>
      <c r="Z713" s="168" t="s">
        <v>21</v>
      </c>
      <c r="AA713" s="168" t="s">
        <v>1259</v>
      </c>
      <c r="AB713" s="168" t="s">
        <v>1259</v>
      </c>
      <c r="AC713" s="168" t="s">
        <v>7046</v>
      </c>
      <c r="AD713" s="169">
        <v>5050.6505680210475</v>
      </c>
      <c r="AE713" s="168" t="s">
        <v>1259</v>
      </c>
      <c r="AF713" s="169">
        <v>1381.183420417161</v>
      </c>
      <c r="AG713" s="169">
        <v>4363.1331147816963</v>
      </c>
      <c r="AH713" s="169">
        <v>3408.680012172023</v>
      </c>
      <c r="AI713" s="168" t="s">
        <v>21</v>
      </c>
      <c r="AJ713"/>
      <c r="AK713"/>
    </row>
    <row r="714" spans="1:37" hidden="1" x14ac:dyDescent="0.25">
      <c r="A714" s="179" t="b">
        <f>IF(E714&lt;&gt;1,"",NOT(ISNA(VLOOKUP(P714,Mapping!$P:$P,1,FALSE))))</f>
        <v>0</v>
      </c>
      <c r="B714" s="180" t="str">
        <f t="shared" si="10"/>
        <v/>
      </c>
      <c r="E714" s="167">
        <v>1</v>
      </c>
      <c r="F714" s="170" t="s">
        <v>402</v>
      </c>
      <c r="G714" s="169">
        <v>19970.49406912495</v>
      </c>
      <c r="H714" s="168" t="s">
        <v>6</v>
      </c>
      <c r="I714" s="168" t="s">
        <v>402</v>
      </c>
      <c r="J714" s="169">
        <v>1675.4978464055339</v>
      </c>
      <c r="K714" s="169">
        <v>-299.4171352075229</v>
      </c>
      <c r="L714" s="168" t="s">
        <v>5</v>
      </c>
      <c r="M714" s="168" t="s">
        <v>21</v>
      </c>
      <c r="N714" s="168" t="s">
        <v>2829</v>
      </c>
      <c r="O714" s="168" t="s">
        <v>21</v>
      </c>
      <c r="P714" s="168" t="s">
        <v>2851</v>
      </c>
      <c r="Q714" s="168" t="s">
        <v>2834</v>
      </c>
      <c r="R714" s="168" t="s">
        <v>1259</v>
      </c>
      <c r="S714" s="168" t="s">
        <v>21</v>
      </c>
      <c r="T714" s="168" t="s">
        <v>1259</v>
      </c>
      <c r="U714" s="168" t="s">
        <v>1259</v>
      </c>
      <c r="V714" s="168" t="s">
        <v>2834</v>
      </c>
      <c r="W714" s="168" t="s">
        <v>1259</v>
      </c>
      <c r="X714" s="168" t="s">
        <v>21</v>
      </c>
      <c r="Y714" s="168" t="s">
        <v>1259</v>
      </c>
      <c r="Z714" s="168" t="s">
        <v>21</v>
      </c>
      <c r="AA714" s="168" t="s">
        <v>1259</v>
      </c>
      <c r="AB714" s="168" t="s">
        <v>1259</v>
      </c>
      <c r="AC714" s="168" t="s">
        <v>3155</v>
      </c>
      <c r="AD714" s="169">
        <v>2542.5639610179492</v>
      </c>
      <c r="AE714" s="168" t="s">
        <v>1259</v>
      </c>
      <c r="AF714" s="169">
        <v>695.30590980563284</v>
      </c>
      <c r="AG714" s="169">
        <v>2196.458627529777</v>
      </c>
      <c r="AH714" s="169">
        <v>1715.9743753539301</v>
      </c>
      <c r="AI714" s="168" t="s">
        <v>21</v>
      </c>
      <c r="AJ714"/>
      <c r="AK714"/>
    </row>
    <row r="715" spans="1:37" hidden="1" x14ac:dyDescent="0.25">
      <c r="A715" s="179" t="b">
        <f>IF(E715&lt;&gt;1,"",NOT(ISNA(VLOOKUP(P715,Mapping!$P:$P,1,FALSE))))</f>
        <v>0</v>
      </c>
      <c r="B715" s="180" t="str">
        <f t="shared" si="10"/>
        <v/>
      </c>
      <c r="E715" s="167">
        <v>1</v>
      </c>
      <c r="F715" s="170" t="s">
        <v>402</v>
      </c>
      <c r="G715" s="169">
        <v>22423.615758004478</v>
      </c>
      <c r="H715" s="168" t="s">
        <v>6</v>
      </c>
      <c r="I715" s="168" t="s">
        <v>402</v>
      </c>
      <c r="J715" s="169">
        <v>1881.3114878938941</v>
      </c>
      <c r="K715" s="169">
        <v>-336.19672943575591</v>
      </c>
      <c r="L715" s="168" t="s">
        <v>5</v>
      </c>
      <c r="M715" s="168" t="s">
        <v>21</v>
      </c>
      <c r="N715" s="168" t="s">
        <v>2829</v>
      </c>
      <c r="O715" s="168" t="s">
        <v>21</v>
      </c>
      <c r="P715" s="168" t="s">
        <v>2851</v>
      </c>
      <c r="Q715" s="168" t="s">
        <v>2834</v>
      </c>
      <c r="R715" s="168" t="s">
        <v>1259</v>
      </c>
      <c r="S715" s="168" t="s">
        <v>21</v>
      </c>
      <c r="T715" s="168" t="s">
        <v>1259</v>
      </c>
      <c r="U715" s="168" t="s">
        <v>1259</v>
      </c>
      <c r="V715" s="168" t="s">
        <v>2834</v>
      </c>
      <c r="W715" s="168" t="s">
        <v>1259</v>
      </c>
      <c r="X715" s="168" t="s">
        <v>21</v>
      </c>
      <c r="Y715" s="168" t="s">
        <v>1259</v>
      </c>
      <c r="Z715" s="168" t="s">
        <v>21</v>
      </c>
      <c r="AA715" s="168" t="s">
        <v>1259</v>
      </c>
      <c r="AB715" s="168" t="s">
        <v>1259</v>
      </c>
      <c r="AC715" s="168" t="s">
        <v>12729</v>
      </c>
      <c r="AD715" s="169">
        <v>2854.8856680597219</v>
      </c>
      <c r="AE715" s="168" t="s">
        <v>1259</v>
      </c>
      <c r="AF715" s="169">
        <v>780.71541454028556</v>
      </c>
      <c r="AG715" s="169">
        <v>2466.2656878493358</v>
      </c>
      <c r="AH715" s="169">
        <v>1926.760044610364</v>
      </c>
      <c r="AI715" s="168" t="s">
        <v>21</v>
      </c>
      <c r="AJ715"/>
      <c r="AK715"/>
    </row>
    <row r="716" spans="1:37" hidden="1" x14ac:dyDescent="0.25">
      <c r="A716" s="179" t="b">
        <f>IF(E716&lt;&gt;1,"",NOT(ISNA(VLOOKUP(P716,Mapping!$P:$P,1,FALSE))))</f>
        <v>0</v>
      </c>
      <c r="B716" s="180" t="str">
        <f t="shared" si="10"/>
        <v/>
      </c>
      <c r="E716" s="167">
        <v>1</v>
      </c>
      <c r="F716" s="170" t="s">
        <v>402</v>
      </c>
      <c r="G716" s="169">
        <v>8825.6437961237971</v>
      </c>
      <c r="H716" s="168" t="s">
        <v>6</v>
      </c>
      <c r="I716" s="168" t="s">
        <v>402</v>
      </c>
      <c r="J716" s="169">
        <v>740.45975639678932</v>
      </c>
      <c r="K716" s="169">
        <v>-132.32266425911331</v>
      </c>
      <c r="L716" s="168" t="s">
        <v>5</v>
      </c>
      <c r="M716" s="168" t="s">
        <v>21</v>
      </c>
      <c r="N716" s="168" t="s">
        <v>2829</v>
      </c>
      <c r="O716" s="168" t="s">
        <v>21</v>
      </c>
      <c r="P716" s="168" t="s">
        <v>2851</v>
      </c>
      <c r="Q716" s="168" t="s">
        <v>2834</v>
      </c>
      <c r="R716" s="168" t="s">
        <v>1259</v>
      </c>
      <c r="S716" s="168" t="s">
        <v>21</v>
      </c>
      <c r="T716" s="168" t="s">
        <v>1259</v>
      </c>
      <c r="U716" s="168" t="s">
        <v>1259</v>
      </c>
      <c r="V716" s="168" t="s">
        <v>2834</v>
      </c>
      <c r="W716" s="168" t="s">
        <v>1259</v>
      </c>
      <c r="X716" s="168" t="s">
        <v>21</v>
      </c>
      <c r="Y716" s="168" t="s">
        <v>1259</v>
      </c>
      <c r="Z716" s="168" t="s">
        <v>21</v>
      </c>
      <c r="AA716" s="168" t="s">
        <v>1259</v>
      </c>
      <c r="AB716" s="168" t="s">
        <v>1259</v>
      </c>
      <c r="AC716" s="168" t="s">
        <v>3138</v>
      </c>
      <c r="AD716" s="169">
        <v>1123.645903357926</v>
      </c>
      <c r="AE716" s="168" t="s">
        <v>1259</v>
      </c>
      <c r="AF716" s="169">
        <v>307.27944276409107</v>
      </c>
      <c r="AG716" s="169">
        <v>970.69012876706438</v>
      </c>
      <c r="AH716" s="169">
        <v>758.34771777448623</v>
      </c>
      <c r="AI716" s="168" t="s">
        <v>21</v>
      </c>
      <c r="AJ716"/>
      <c r="AK716"/>
    </row>
    <row r="717" spans="1:37" hidden="1" x14ac:dyDescent="0.25">
      <c r="A717" s="179" t="b">
        <f>IF(E717&lt;&gt;1,"",NOT(ISNA(VLOOKUP(P717,Mapping!$P:$P,1,FALSE))))</f>
        <v>0</v>
      </c>
      <c r="B717" s="180" t="str">
        <f t="shared" si="10"/>
        <v/>
      </c>
      <c r="E717" s="167">
        <v>1</v>
      </c>
      <c r="F717" s="170" t="s">
        <v>402</v>
      </c>
      <c r="G717" s="169">
        <v>11202.38256541207</v>
      </c>
      <c r="H717" s="168" t="s">
        <v>6</v>
      </c>
      <c r="I717" s="168" t="s">
        <v>402</v>
      </c>
      <c r="J717" s="169">
        <v>939.86497269374979</v>
      </c>
      <c r="K717" s="169">
        <v>-167.95705121888119</v>
      </c>
      <c r="L717" s="168" t="s">
        <v>5</v>
      </c>
      <c r="M717" s="168" t="s">
        <v>21</v>
      </c>
      <c r="N717" s="168" t="s">
        <v>2829</v>
      </c>
      <c r="O717" s="168" t="s">
        <v>21</v>
      </c>
      <c r="P717" s="168" t="s">
        <v>2851</v>
      </c>
      <c r="Q717" s="168" t="s">
        <v>2834</v>
      </c>
      <c r="R717" s="168" t="s">
        <v>1259</v>
      </c>
      <c r="S717" s="168" t="s">
        <v>21</v>
      </c>
      <c r="T717" s="168" t="s">
        <v>1259</v>
      </c>
      <c r="U717" s="168" t="s">
        <v>1259</v>
      </c>
      <c r="V717" s="168" t="s">
        <v>2834</v>
      </c>
      <c r="W717" s="168" t="s">
        <v>1259</v>
      </c>
      <c r="X717" s="168" t="s">
        <v>21</v>
      </c>
      <c r="Y717" s="168" t="s">
        <v>1259</v>
      </c>
      <c r="Z717" s="168" t="s">
        <v>21</v>
      </c>
      <c r="AA717" s="168" t="s">
        <v>1259</v>
      </c>
      <c r="AB717" s="168" t="s">
        <v>1259</v>
      </c>
      <c r="AC717" s="168" t="s">
        <v>3153</v>
      </c>
      <c r="AD717" s="169">
        <v>1426.2428405508431</v>
      </c>
      <c r="AE717" s="168" t="s">
        <v>1259</v>
      </c>
      <c r="AF717" s="169">
        <v>390.02954932781358</v>
      </c>
      <c r="AG717" s="169">
        <v>1232.0961989983771</v>
      </c>
      <c r="AH717" s="169">
        <v>962.57014766991051</v>
      </c>
      <c r="AI717" s="168" t="s">
        <v>21</v>
      </c>
      <c r="AJ717"/>
      <c r="AK717"/>
    </row>
    <row r="718" spans="1:37" hidden="1" x14ac:dyDescent="0.25">
      <c r="A718" s="179" t="b">
        <f>IF(E718&lt;&gt;1,"",NOT(ISNA(VLOOKUP(P718,Mapping!$P:$P,1,FALSE))))</f>
        <v>0</v>
      </c>
      <c r="B718" s="180" t="str">
        <f t="shared" si="10"/>
        <v/>
      </c>
      <c r="E718" s="167">
        <v>1</v>
      </c>
      <c r="F718" s="170" t="s">
        <v>402</v>
      </c>
      <c r="G718" s="169">
        <v>13820.71834057979</v>
      </c>
      <c r="H718" s="168" t="s">
        <v>6</v>
      </c>
      <c r="I718" s="168" t="s">
        <v>402</v>
      </c>
      <c r="J718" s="169">
        <v>1159.539855912717</v>
      </c>
      <c r="K718" s="169">
        <v>-207.21369625222241</v>
      </c>
      <c r="L718" s="168" t="s">
        <v>5</v>
      </c>
      <c r="M718" s="168" t="s">
        <v>21</v>
      </c>
      <c r="N718" s="168" t="s">
        <v>2829</v>
      </c>
      <c r="O718" s="168" t="s">
        <v>21</v>
      </c>
      <c r="P718" s="168" t="s">
        <v>2851</v>
      </c>
      <c r="Q718" s="168" t="s">
        <v>2834</v>
      </c>
      <c r="R718" s="168" t="s">
        <v>1259</v>
      </c>
      <c r="S718" s="168" t="s">
        <v>21</v>
      </c>
      <c r="T718" s="168" t="s">
        <v>1259</v>
      </c>
      <c r="U718" s="168" t="s">
        <v>1259</v>
      </c>
      <c r="V718" s="168" t="s">
        <v>2834</v>
      </c>
      <c r="W718" s="168" t="s">
        <v>1259</v>
      </c>
      <c r="X718" s="168" t="s">
        <v>21</v>
      </c>
      <c r="Y718" s="168" t="s">
        <v>1259</v>
      </c>
      <c r="Z718" s="168" t="s">
        <v>21</v>
      </c>
      <c r="AA718" s="168" t="s">
        <v>1259</v>
      </c>
      <c r="AB718" s="168" t="s">
        <v>1259</v>
      </c>
      <c r="AC718" s="168" t="s">
        <v>7746</v>
      </c>
      <c r="AD718" s="169">
        <v>1759.5989486542451</v>
      </c>
      <c r="AE718" s="168" t="s">
        <v>1259</v>
      </c>
      <c r="AF718" s="169">
        <v>481.19125679624631</v>
      </c>
      <c r="AG718" s="169">
        <v>1520.074362344287</v>
      </c>
      <c r="AH718" s="169">
        <v>1187.5519173100799</v>
      </c>
      <c r="AI718" s="168" t="s">
        <v>21</v>
      </c>
      <c r="AJ718"/>
      <c r="AK718"/>
    </row>
    <row r="719" spans="1:37" hidden="1" x14ac:dyDescent="0.25">
      <c r="A719" s="179" t="b">
        <f>IF(E719&lt;&gt;1,"",NOT(ISNA(VLOOKUP(P719,Mapping!$P:$P,1,FALSE))))</f>
        <v>0</v>
      </c>
      <c r="B719" s="180" t="str">
        <f t="shared" si="10"/>
        <v/>
      </c>
      <c r="E719" s="167">
        <v>1</v>
      </c>
      <c r="F719" s="170" t="s">
        <v>402</v>
      </c>
      <c r="G719" s="169">
        <v>29464.16903540396</v>
      </c>
      <c r="H719" s="168" t="s">
        <v>6</v>
      </c>
      <c r="I719" s="168" t="s">
        <v>402</v>
      </c>
      <c r="J719" s="169">
        <v>2472.0045279836709</v>
      </c>
      <c r="K719" s="169">
        <v>-441.75557466502909</v>
      </c>
      <c r="L719" s="168" t="s">
        <v>5</v>
      </c>
      <c r="M719" s="168" t="s">
        <v>21</v>
      </c>
      <c r="N719" s="168" t="s">
        <v>2829</v>
      </c>
      <c r="O719" s="168" t="s">
        <v>21</v>
      </c>
      <c r="P719" s="168" t="s">
        <v>2851</v>
      </c>
      <c r="Q719" s="168" t="s">
        <v>2834</v>
      </c>
      <c r="R719" s="168" t="s">
        <v>1259</v>
      </c>
      <c r="S719" s="168" t="s">
        <v>21</v>
      </c>
      <c r="T719" s="168" t="s">
        <v>1259</v>
      </c>
      <c r="U719" s="168" t="s">
        <v>1259</v>
      </c>
      <c r="V719" s="168" t="s">
        <v>2834</v>
      </c>
      <c r="W719" s="168" t="s">
        <v>1259</v>
      </c>
      <c r="X719" s="168" t="s">
        <v>21</v>
      </c>
      <c r="Y719" s="168" t="s">
        <v>1259</v>
      </c>
      <c r="Z719" s="168" t="s">
        <v>21</v>
      </c>
      <c r="AA719" s="168" t="s">
        <v>1259</v>
      </c>
      <c r="AB719" s="168" t="s">
        <v>1259</v>
      </c>
      <c r="AC719" s="168" t="s">
        <v>7019</v>
      </c>
      <c r="AD719" s="169">
        <v>3751.2609388357441</v>
      </c>
      <c r="AE719" s="168" t="s">
        <v>1259</v>
      </c>
      <c r="AF719" s="169">
        <v>1025.843966950295</v>
      </c>
      <c r="AG719" s="169">
        <v>3240.6222929087712</v>
      </c>
      <c r="AH719" s="169">
        <v>2531.722994976717</v>
      </c>
      <c r="AI719" s="168" t="s">
        <v>21</v>
      </c>
      <c r="AJ719"/>
      <c r="AK719"/>
    </row>
    <row r="720" spans="1:37" hidden="1" x14ac:dyDescent="0.25">
      <c r="A720" s="179" t="b">
        <f>IF(E720&lt;&gt;1,"",NOT(ISNA(VLOOKUP(P720,Mapping!$P:$P,1,FALSE))))</f>
        <v>0</v>
      </c>
      <c r="B720" s="180" t="str">
        <f t="shared" si="10"/>
        <v/>
      </c>
      <c r="E720" s="167">
        <v>1</v>
      </c>
      <c r="F720" s="170" t="s">
        <v>402</v>
      </c>
      <c r="G720" s="169">
        <v>2767.9672705085641</v>
      </c>
      <c r="H720" s="168" t="s">
        <v>6</v>
      </c>
      <c r="I720" s="168" t="s">
        <v>402</v>
      </c>
      <c r="J720" s="169">
        <v>232.22876632923089</v>
      </c>
      <c r="K720" s="169">
        <v>-41.500066428760867</v>
      </c>
      <c r="L720" s="168" t="s">
        <v>5</v>
      </c>
      <c r="M720" s="168" t="s">
        <v>21</v>
      </c>
      <c r="N720" s="168" t="s">
        <v>2829</v>
      </c>
      <c r="O720" s="168" t="s">
        <v>21</v>
      </c>
      <c r="P720" s="168" t="s">
        <v>2851</v>
      </c>
      <c r="Q720" s="168" t="s">
        <v>2834</v>
      </c>
      <c r="R720" s="168" t="s">
        <v>1259</v>
      </c>
      <c r="S720" s="168" t="s">
        <v>21</v>
      </c>
      <c r="T720" s="168" t="s">
        <v>1259</v>
      </c>
      <c r="U720" s="168" t="s">
        <v>1259</v>
      </c>
      <c r="V720" s="168" t="s">
        <v>2834</v>
      </c>
      <c r="W720" s="168" t="s">
        <v>1259</v>
      </c>
      <c r="X720" s="168" t="s">
        <v>21</v>
      </c>
      <c r="Y720" s="168" t="s">
        <v>1259</v>
      </c>
      <c r="Z720" s="168" t="s">
        <v>21</v>
      </c>
      <c r="AA720" s="168" t="s">
        <v>1259</v>
      </c>
      <c r="AB720" s="168" t="s">
        <v>1259</v>
      </c>
      <c r="AC720" s="168" t="s">
        <v>3148</v>
      </c>
      <c r="AD720" s="169">
        <v>352.40659559609497</v>
      </c>
      <c r="AE720" s="168" t="s">
        <v>1259</v>
      </c>
      <c r="AF720" s="169">
        <v>96.371376425215658</v>
      </c>
      <c r="AG720" s="169">
        <v>304.43541211271491</v>
      </c>
      <c r="AH720" s="169">
        <v>237.83892834951621</v>
      </c>
      <c r="AI720" s="168" t="s">
        <v>21</v>
      </c>
      <c r="AJ720"/>
      <c r="AK720"/>
    </row>
    <row r="721" spans="1:37" hidden="1" x14ac:dyDescent="0.25">
      <c r="A721" s="179" t="b">
        <f>IF(E721&lt;&gt;1,"",NOT(ISNA(VLOOKUP(P721,Mapping!$P:$P,1,FALSE))))</f>
        <v>0</v>
      </c>
      <c r="B721" s="180" t="str">
        <f t="shared" si="10"/>
        <v/>
      </c>
      <c r="E721" s="167">
        <v>1</v>
      </c>
      <c r="F721" s="170" t="s">
        <v>402</v>
      </c>
      <c r="G721" s="169">
        <v>52516.614383477827</v>
      </c>
      <c r="H721" s="168" t="s">
        <v>6</v>
      </c>
      <c r="I721" s="168" t="s">
        <v>402</v>
      </c>
      <c r="J721" s="169">
        <v>4406.0739807166156</v>
      </c>
      <c r="K721" s="169">
        <v>-787.38033095583364</v>
      </c>
      <c r="L721" s="168" t="s">
        <v>5</v>
      </c>
      <c r="M721" s="168" t="s">
        <v>21</v>
      </c>
      <c r="N721" s="168" t="s">
        <v>2829</v>
      </c>
      <c r="O721" s="168" t="s">
        <v>21</v>
      </c>
      <c r="P721" s="168" t="s">
        <v>2851</v>
      </c>
      <c r="Q721" s="168" t="s">
        <v>2834</v>
      </c>
      <c r="R721" s="168" t="s">
        <v>1259</v>
      </c>
      <c r="S721" s="168" t="s">
        <v>21</v>
      </c>
      <c r="T721" s="168" t="s">
        <v>1259</v>
      </c>
      <c r="U721" s="168" t="s">
        <v>1259</v>
      </c>
      <c r="V721" s="168" t="s">
        <v>2834</v>
      </c>
      <c r="W721" s="168" t="s">
        <v>1259</v>
      </c>
      <c r="X721" s="168" t="s">
        <v>21</v>
      </c>
      <c r="Y721" s="168" t="s">
        <v>1259</v>
      </c>
      <c r="Z721" s="168" t="s">
        <v>21</v>
      </c>
      <c r="AA721" s="168" t="s">
        <v>1259</v>
      </c>
      <c r="AB721" s="168" t="s">
        <v>1259</v>
      </c>
      <c r="AC721" s="168" t="s">
        <v>12130</v>
      </c>
      <c r="AD721" s="169">
        <v>6686.2066919287909</v>
      </c>
      <c r="AE721" s="168" t="s">
        <v>1259</v>
      </c>
      <c r="AF721" s="169">
        <v>1828.4531277705969</v>
      </c>
      <c r="AG721" s="169">
        <v>5776.0499240517092</v>
      </c>
      <c r="AH721" s="169">
        <v>4512.5155266797083</v>
      </c>
      <c r="AI721" s="168" t="s">
        <v>21</v>
      </c>
      <c r="AJ721"/>
      <c r="AK721"/>
    </row>
    <row r="722" spans="1:37" hidden="1" x14ac:dyDescent="0.25">
      <c r="A722" s="179" t="b">
        <f>IF(E722&lt;&gt;1,"",NOT(ISNA(VLOOKUP(P722,Mapping!$P:$P,1,FALSE))))</f>
        <v>0</v>
      </c>
      <c r="B722" s="180" t="str">
        <f t="shared" si="10"/>
        <v/>
      </c>
      <c r="E722" s="167">
        <v>1</v>
      </c>
      <c r="F722" s="170" t="s">
        <v>402</v>
      </c>
      <c r="G722" s="169">
        <v>7714.9719729191838</v>
      </c>
      <c r="H722" s="168" t="s">
        <v>6</v>
      </c>
      <c r="I722" s="168" t="s">
        <v>402</v>
      </c>
      <c r="J722" s="169">
        <v>647.27587013932737</v>
      </c>
      <c r="K722" s="169">
        <v>-115.6703884411713</v>
      </c>
      <c r="L722" s="168" t="s">
        <v>5</v>
      </c>
      <c r="M722" s="168" t="s">
        <v>21</v>
      </c>
      <c r="N722" s="168" t="s">
        <v>2829</v>
      </c>
      <c r="O722" s="168" t="s">
        <v>21</v>
      </c>
      <c r="P722" s="168" t="s">
        <v>2851</v>
      </c>
      <c r="Q722" s="168" t="s">
        <v>2834</v>
      </c>
      <c r="R722" s="168" t="s">
        <v>1259</v>
      </c>
      <c r="S722" s="168" t="s">
        <v>21</v>
      </c>
      <c r="T722" s="168" t="s">
        <v>1259</v>
      </c>
      <c r="U722" s="168" t="s">
        <v>1259</v>
      </c>
      <c r="V722" s="168" t="s">
        <v>2834</v>
      </c>
      <c r="W722" s="168" t="s">
        <v>1259</v>
      </c>
      <c r="X722" s="168" t="s">
        <v>21</v>
      </c>
      <c r="Y722" s="168" t="s">
        <v>1259</v>
      </c>
      <c r="Z722" s="168" t="s">
        <v>21</v>
      </c>
      <c r="AA722" s="168" t="s">
        <v>1259</v>
      </c>
      <c r="AB722" s="168" t="s">
        <v>1259</v>
      </c>
      <c r="AC722" s="168" t="s">
        <v>7750</v>
      </c>
      <c r="AD722" s="169">
        <v>982.23957958729579</v>
      </c>
      <c r="AE722" s="168" t="s">
        <v>1259</v>
      </c>
      <c r="AF722" s="169">
        <v>268.60955909192398</v>
      </c>
      <c r="AG722" s="169">
        <v>848.53267487594348</v>
      </c>
      <c r="AH722" s="169">
        <v>662.91270342532516</v>
      </c>
      <c r="AI722" s="168" t="s">
        <v>21</v>
      </c>
      <c r="AJ722"/>
      <c r="AK722"/>
    </row>
    <row r="723" spans="1:37" hidden="1" x14ac:dyDescent="0.25">
      <c r="A723" s="179" t="b">
        <f>IF(E723&lt;&gt;1,"",NOT(ISNA(VLOOKUP(P723,Mapping!$P:$P,1,FALSE))))</f>
        <v>0</v>
      </c>
      <c r="B723" s="180" t="str">
        <f t="shared" si="10"/>
        <v/>
      </c>
      <c r="E723" s="167">
        <v>1</v>
      </c>
      <c r="F723" s="170" t="s">
        <v>402</v>
      </c>
      <c r="G723" s="169">
        <v>1364.9547515521449</v>
      </c>
      <c r="H723" s="168" t="s">
        <v>6</v>
      </c>
      <c r="I723" s="168" t="s">
        <v>402</v>
      </c>
      <c r="J723" s="169">
        <v>114.5178851735254</v>
      </c>
      <c r="K723" s="169">
        <v>-20.464733620661349</v>
      </c>
      <c r="L723" s="168" t="s">
        <v>5</v>
      </c>
      <c r="M723" s="168" t="s">
        <v>21</v>
      </c>
      <c r="N723" s="168" t="s">
        <v>2829</v>
      </c>
      <c r="O723" s="168" t="s">
        <v>21</v>
      </c>
      <c r="P723" s="168" t="s">
        <v>2851</v>
      </c>
      <c r="Q723" s="168" t="s">
        <v>2834</v>
      </c>
      <c r="R723" s="168" t="s">
        <v>1259</v>
      </c>
      <c r="S723" s="168" t="s">
        <v>21</v>
      </c>
      <c r="T723" s="168" t="s">
        <v>1259</v>
      </c>
      <c r="U723" s="168" t="s">
        <v>1259</v>
      </c>
      <c r="V723" s="168" t="s">
        <v>2834</v>
      </c>
      <c r="W723" s="168" t="s">
        <v>1259</v>
      </c>
      <c r="X723" s="168" t="s">
        <v>21</v>
      </c>
      <c r="Y723" s="168" t="s">
        <v>1259</v>
      </c>
      <c r="Z723" s="168" t="s">
        <v>21</v>
      </c>
      <c r="AA723" s="168" t="s">
        <v>1259</v>
      </c>
      <c r="AB723" s="168" t="s">
        <v>1259</v>
      </c>
      <c r="AC723" s="168" t="s">
        <v>7299</v>
      </c>
      <c r="AD723" s="169">
        <v>173.78061592788481</v>
      </c>
      <c r="AE723" s="168" t="s">
        <v>1259</v>
      </c>
      <c r="AF723" s="169">
        <v>47.523166031168103</v>
      </c>
      <c r="AG723" s="169">
        <v>150.12481062597161</v>
      </c>
      <c r="AH723" s="169">
        <v>117.28439812624489</v>
      </c>
      <c r="AI723" s="168" t="s">
        <v>21</v>
      </c>
      <c r="AJ723"/>
      <c r="AK723"/>
    </row>
    <row r="724" spans="1:37" hidden="1" x14ac:dyDescent="0.25">
      <c r="A724" s="179" t="b">
        <f>IF(E724&lt;&gt;1,"",NOT(ISNA(VLOOKUP(P724,Mapping!$P:$P,1,FALSE))))</f>
        <v>0</v>
      </c>
      <c r="B724" s="180" t="str">
        <f t="shared" si="10"/>
        <v/>
      </c>
      <c r="E724" s="167">
        <v>1</v>
      </c>
      <c r="F724" s="170" t="s">
        <v>402</v>
      </c>
      <c r="G724" s="169">
        <v>736.55594807711157</v>
      </c>
      <c r="H724" s="168" t="s">
        <v>6</v>
      </c>
      <c r="I724" s="168" t="s">
        <v>402</v>
      </c>
      <c r="J724" s="169">
        <v>61.796062755820458</v>
      </c>
      <c r="K724" s="169">
        <v>-11.043165538616689</v>
      </c>
      <c r="L724" s="168" t="s">
        <v>5</v>
      </c>
      <c r="M724" s="168" t="s">
        <v>21</v>
      </c>
      <c r="N724" s="168" t="s">
        <v>2829</v>
      </c>
      <c r="O724" s="168" t="s">
        <v>21</v>
      </c>
      <c r="P724" s="168" t="s">
        <v>2851</v>
      </c>
      <c r="Q724" s="168" t="s">
        <v>2834</v>
      </c>
      <c r="R724" s="168" t="s">
        <v>1259</v>
      </c>
      <c r="S724" s="168" t="s">
        <v>21</v>
      </c>
      <c r="T724" s="168" t="s">
        <v>1259</v>
      </c>
      <c r="U724" s="168" t="s">
        <v>1259</v>
      </c>
      <c r="V724" s="168" t="s">
        <v>2834</v>
      </c>
      <c r="W724" s="168" t="s">
        <v>1259</v>
      </c>
      <c r="X724" s="168" t="s">
        <v>21</v>
      </c>
      <c r="Y724" s="168" t="s">
        <v>1259</v>
      </c>
      <c r="Z724" s="168" t="s">
        <v>21</v>
      </c>
      <c r="AA724" s="168" t="s">
        <v>1259</v>
      </c>
      <c r="AB724" s="168" t="s">
        <v>1259</v>
      </c>
      <c r="AC724" s="168" t="s">
        <v>7309</v>
      </c>
      <c r="AD724" s="169">
        <v>93.775376932190866</v>
      </c>
      <c r="AE724" s="168" t="s">
        <v>1259</v>
      </c>
      <c r="AF724" s="169">
        <v>25.644418301712339</v>
      </c>
      <c r="AG724" s="169">
        <v>81.010247478731117</v>
      </c>
      <c r="AH724" s="169">
        <v>63.288926580383873</v>
      </c>
      <c r="AI724" s="168" t="s">
        <v>21</v>
      </c>
      <c r="AJ724"/>
      <c r="AK724"/>
    </row>
    <row r="725" spans="1:37" hidden="1" x14ac:dyDescent="0.25">
      <c r="A725" s="179" t="b">
        <f>IF(E725&lt;&gt;1,"",NOT(ISNA(VLOOKUP(P725,Mapping!$P:$P,1,FALSE))))</f>
        <v>0</v>
      </c>
      <c r="B725" s="180" t="str">
        <f t="shared" ref="B725:B788" si="11">IF(AI725="","",VALUE(AI725))</f>
        <v/>
      </c>
      <c r="E725" s="167">
        <v>1</v>
      </c>
      <c r="F725" s="170" t="s">
        <v>402</v>
      </c>
      <c r="G725" s="169">
        <v>2548.1918338394598</v>
      </c>
      <c r="H725" s="168" t="s">
        <v>6</v>
      </c>
      <c r="I725" s="168" t="s">
        <v>402</v>
      </c>
      <c r="J725" s="169">
        <v>213.78989999185609</v>
      </c>
      <c r="K725" s="169">
        <v>-38.204978615276019</v>
      </c>
      <c r="L725" s="168" t="s">
        <v>5</v>
      </c>
      <c r="M725" s="168" t="s">
        <v>21</v>
      </c>
      <c r="N725" s="168" t="s">
        <v>2829</v>
      </c>
      <c r="O725" s="168" t="s">
        <v>21</v>
      </c>
      <c r="P725" s="168" t="s">
        <v>2851</v>
      </c>
      <c r="Q725" s="168" t="s">
        <v>2834</v>
      </c>
      <c r="R725" s="168" t="s">
        <v>1259</v>
      </c>
      <c r="S725" s="168" t="s">
        <v>21</v>
      </c>
      <c r="T725" s="168" t="s">
        <v>1259</v>
      </c>
      <c r="U725" s="168" t="s">
        <v>1259</v>
      </c>
      <c r="V725" s="168" t="s">
        <v>2834</v>
      </c>
      <c r="W725" s="168" t="s">
        <v>1259</v>
      </c>
      <c r="X725" s="168" t="s">
        <v>21</v>
      </c>
      <c r="Y725" s="168" t="s">
        <v>1259</v>
      </c>
      <c r="Z725" s="168" t="s">
        <v>21</v>
      </c>
      <c r="AA725" s="168" t="s">
        <v>1259</v>
      </c>
      <c r="AB725" s="168" t="s">
        <v>1259</v>
      </c>
      <c r="AC725" s="168" t="s">
        <v>3144</v>
      </c>
      <c r="AD725" s="169">
        <v>324.42566017919052</v>
      </c>
      <c r="AE725" s="168" t="s">
        <v>1259</v>
      </c>
      <c r="AF725" s="169">
        <v>88.719529684859026</v>
      </c>
      <c r="AG725" s="169">
        <v>280.26336848074021</v>
      </c>
      <c r="AH725" s="169">
        <v>218.95461750818049</v>
      </c>
      <c r="AI725" s="168" t="s">
        <v>21</v>
      </c>
      <c r="AJ725"/>
      <c r="AK725"/>
    </row>
    <row r="726" spans="1:37" hidden="1" x14ac:dyDescent="0.25">
      <c r="A726" s="179" t="b">
        <f>IF(E726&lt;&gt;1,"",NOT(ISNA(VLOOKUP(P726,Mapping!$P:$P,1,FALSE))))</f>
        <v>0</v>
      </c>
      <c r="B726" s="180" t="str">
        <f t="shared" si="11"/>
        <v/>
      </c>
      <c r="E726" s="167">
        <v>1</v>
      </c>
      <c r="F726" s="170" t="s">
        <v>402</v>
      </c>
      <c r="G726" s="169">
        <v>2409.1220374152522</v>
      </c>
      <c r="H726" s="168" t="s">
        <v>6</v>
      </c>
      <c r="I726" s="168" t="s">
        <v>402</v>
      </c>
      <c r="J726" s="169">
        <v>202.12212934971399</v>
      </c>
      <c r="K726" s="169">
        <v>-36.119908516604447</v>
      </c>
      <c r="L726" s="168" t="s">
        <v>5</v>
      </c>
      <c r="M726" s="168" t="s">
        <v>21</v>
      </c>
      <c r="N726" s="168" t="s">
        <v>2829</v>
      </c>
      <c r="O726" s="168" t="s">
        <v>21</v>
      </c>
      <c r="P726" s="168" t="s">
        <v>2851</v>
      </c>
      <c r="Q726" s="168" t="s">
        <v>2834</v>
      </c>
      <c r="R726" s="168" t="s">
        <v>1259</v>
      </c>
      <c r="S726" s="168" t="s">
        <v>21</v>
      </c>
      <c r="T726" s="168" t="s">
        <v>1259</v>
      </c>
      <c r="U726" s="168" t="s">
        <v>1259</v>
      </c>
      <c r="V726" s="168" t="s">
        <v>2834</v>
      </c>
      <c r="W726" s="168" t="s">
        <v>1259</v>
      </c>
      <c r="X726" s="168" t="s">
        <v>21</v>
      </c>
      <c r="Y726" s="168" t="s">
        <v>1259</v>
      </c>
      <c r="Z726" s="168" t="s">
        <v>21</v>
      </c>
      <c r="AA726" s="168" t="s">
        <v>1259</v>
      </c>
      <c r="AB726" s="168" t="s">
        <v>1259</v>
      </c>
      <c r="AC726" s="168" t="s">
        <v>7751</v>
      </c>
      <c r="AD726" s="169">
        <v>306.71984623035161</v>
      </c>
      <c r="AE726" s="168" t="s">
        <v>1259</v>
      </c>
      <c r="AF726" s="169">
        <v>83.877583812387456</v>
      </c>
      <c r="AG726" s="169">
        <v>264.9677501987162</v>
      </c>
      <c r="AH726" s="169">
        <v>207.00497789367731</v>
      </c>
      <c r="AI726" s="168" t="s">
        <v>21</v>
      </c>
      <c r="AJ726"/>
      <c r="AK726"/>
    </row>
    <row r="727" spans="1:37" hidden="1" x14ac:dyDescent="0.25">
      <c r="A727" s="179" t="b">
        <f>IF(E727&lt;&gt;1,"",NOT(ISNA(VLOOKUP(P727,Mapping!$P:$P,1,FALSE))))</f>
        <v>0</v>
      </c>
      <c r="B727" s="180" t="str">
        <f t="shared" si="11"/>
        <v/>
      </c>
      <c r="E727" s="167">
        <v>1</v>
      </c>
      <c r="F727" s="170" t="s">
        <v>402</v>
      </c>
      <c r="G727" s="169">
        <v>8626.4421330124296</v>
      </c>
      <c r="H727" s="168" t="s">
        <v>6</v>
      </c>
      <c r="I727" s="168" t="s">
        <v>402</v>
      </c>
      <c r="J727" s="169">
        <v>723.74700225118727</v>
      </c>
      <c r="K727" s="169">
        <v>-129.33603853563679</v>
      </c>
      <c r="L727" s="168" t="s">
        <v>5</v>
      </c>
      <c r="M727" s="168" t="s">
        <v>21</v>
      </c>
      <c r="N727" s="168" t="s">
        <v>2829</v>
      </c>
      <c r="O727" s="168" t="s">
        <v>21</v>
      </c>
      <c r="P727" s="168" t="s">
        <v>2851</v>
      </c>
      <c r="Q727" s="168" t="s">
        <v>2834</v>
      </c>
      <c r="R727" s="168" t="s">
        <v>1259</v>
      </c>
      <c r="S727" s="168" t="s">
        <v>21</v>
      </c>
      <c r="T727" s="168" t="s">
        <v>1259</v>
      </c>
      <c r="U727" s="168" t="s">
        <v>1259</v>
      </c>
      <c r="V727" s="168" t="s">
        <v>2834</v>
      </c>
      <c r="W727" s="168" t="s">
        <v>1259</v>
      </c>
      <c r="X727" s="168" t="s">
        <v>21</v>
      </c>
      <c r="Y727" s="168" t="s">
        <v>1259</v>
      </c>
      <c r="Z727" s="168" t="s">
        <v>21</v>
      </c>
      <c r="AA727" s="168" t="s">
        <v>1259</v>
      </c>
      <c r="AB727" s="168" t="s">
        <v>1259</v>
      </c>
      <c r="AC727" s="168" t="s">
        <v>7734</v>
      </c>
      <c r="AD727" s="169">
        <v>1098.2843390496739</v>
      </c>
      <c r="AE727" s="168" t="s">
        <v>1259</v>
      </c>
      <c r="AF727" s="169">
        <v>300.34390611061463</v>
      </c>
      <c r="AG727" s="169">
        <v>948.78089557309249</v>
      </c>
      <c r="AH727" s="169">
        <v>741.23121839075247</v>
      </c>
      <c r="AI727" s="168" t="s">
        <v>21</v>
      </c>
      <c r="AJ727"/>
      <c r="AK727"/>
    </row>
    <row r="728" spans="1:37" hidden="1" x14ac:dyDescent="0.25">
      <c r="A728" s="179" t="b">
        <f>IF(E728&lt;&gt;1,"",NOT(ISNA(VLOOKUP(P728,Mapping!$P:$P,1,FALSE))))</f>
        <v>0</v>
      </c>
      <c r="B728" s="180" t="str">
        <f t="shared" si="11"/>
        <v/>
      </c>
      <c r="E728" s="167">
        <v>1</v>
      </c>
      <c r="F728" s="170" t="s">
        <v>402</v>
      </c>
      <c r="G728" s="169">
        <v>18782.533189009941</v>
      </c>
      <c r="H728" s="168" t="s">
        <v>6</v>
      </c>
      <c r="I728" s="168" t="s">
        <v>402</v>
      </c>
      <c r="J728" s="169">
        <v>1575.8295112428109</v>
      </c>
      <c r="K728" s="169">
        <v>-281.60606642617722</v>
      </c>
      <c r="L728" s="168" t="s">
        <v>5</v>
      </c>
      <c r="M728" s="168" t="s">
        <v>21</v>
      </c>
      <c r="N728" s="168" t="s">
        <v>2829</v>
      </c>
      <c r="O728" s="168" t="s">
        <v>21</v>
      </c>
      <c r="P728" s="168" t="s">
        <v>2851</v>
      </c>
      <c r="Q728" s="168" t="s">
        <v>2834</v>
      </c>
      <c r="R728" s="168" t="s">
        <v>1259</v>
      </c>
      <c r="S728" s="168" t="s">
        <v>21</v>
      </c>
      <c r="T728" s="168" t="s">
        <v>1259</v>
      </c>
      <c r="U728" s="168" t="s">
        <v>1259</v>
      </c>
      <c r="V728" s="168" t="s">
        <v>2834</v>
      </c>
      <c r="W728" s="168" t="s">
        <v>1259</v>
      </c>
      <c r="X728" s="168" t="s">
        <v>21</v>
      </c>
      <c r="Y728" s="168" t="s">
        <v>1259</v>
      </c>
      <c r="Z728" s="168" t="s">
        <v>21</v>
      </c>
      <c r="AA728" s="168" t="s">
        <v>1259</v>
      </c>
      <c r="AB728" s="168" t="s">
        <v>1259</v>
      </c>
      <c r="AC728" s="168" t="s">
        <v>7736</v>
      </c>
      <c r="AD728" s="169">
        <v>2391.3175015951351</v>
      </c>
      <c r="AE728" s="168" t="s">
        <v>1259</v>
      </c>
      <c r="AF728" s="169">
        <v>653.94507928723033</v>
      </c>
      <c r="AG728" s="169">
        <v>2065.8005218632502</v>
      </c>
      <c r="AH728" s="169">
        <v>1613.8982613557309</v>
      </c>
      <c r="AI728" s="168" t="s">
        <v>21</v>
      </c>
      <c r="AJ728"/>
      <c r="AK728"/>
    </row>
    <row r="729" spans="1:37" hidden="1" x14ac:dyDescent="0.25">
      <c r="A729" s="179" t="b">
        <f>IF(E729&lt;&gt;1,"",NOT(ISNA(VLOOKUP(P729,Mapping!$P:$P,1,FALSE))))</f>
        <v>0</v>
      </c>
      <c r="B729" s="180" t="str">
        <f t="shared" si="11"/>
        <v/>
      </c>
      <c r="E729" s="167">
        <v>1</v>
      </c>
      <c r="F729" s="170" t="s">
        <v>402</v>
      </c>
      <c r="G729" s="169">
        <v>4080.351202839895</v>
      </c>
      <c r="H729" s="168" t="s">
        <v>6</v>
      </c>
      <c r="I729" s="168" t="s">
        <v>402</v>
      </c>
      <c r="J729" s="169">
        <v>342.33602980840169</v>
      </c>
      <c r="K729" s="169">
        <v>-61.176607026649492</v>
      </c>
      <c r="L729" s="168" t="s">
        <v>5</v>
      </c>
      <c r="M729" s="168" t="s">
        <v>21</v>
      </c>
      <c r="N729" s="168" t="s">
        <v>2829</v>
      </c>
      <c r="O729" s="168" t="s">
        <v>21</v>
      </c>
      <c r="P729" s="168" t="s">
        <v>2851</v>
      </c>
      <c r="Q729" s="168" t="s">
        <v>2834</v>
      </c>
      <c r="R729" s="168" t="s">
        <v>1259</v>
      </c>
      <c r="S729" s="168" t="s">
        <v>21</v>
      </c>
      <c r="T729" s="168" t="s">
        <v>1259</v>
      </c>
      <c r="U729" s="168" t="s">
        <v>1259</v>
      </c>
      <c r="V729" s="168" t="s">
        <v>2834</v>
      </c>
      <c r="W729" s="168" t="s">
        <v>1259</v>
      </c>
      <c r="X729" s="168" t="s">
        <v>21</v>
      </c>
      <c r="Y729" s="168" t="s">
        <v>1259</v>
      </c>
      <c r="Z729" s="168" t="s">
        <v>21</v>
      </c>
      <c r="AA729" s="168" t="s">
        <v>1259</v>
      </c>
      <c r="AB729" s="168" t="s">
        <v>1259</v>
      </c>
      <c r="AC729" s="168" t="s">
        <v>7755</v>
      </c>
      <c r="AD729" s="169">
        <v>519.49410368751887</v>
      </c>
      <c r="AE729" s="168" t="s">
        <v>1259</v>
      </c>
      <c r="AF729" s="169">
        <v>142.0642020972</v>
      </c>
      <c r="AG729" s="169">
        <v>448.77821108518492</v>
      </c>
      <c r="AH729" s="169">
        <v>350.60615337217951</v>
      </c>
      <c r="AI729" s="168" t="s">
        <v>21</v>
      </c>
      <c r="AJ729"/>
      <c r="AK729"/>
    </row>
    <row r="730" spans="1:37" hidden="1" x14ac:dyDescent="0.25">
      <c r="A730" s="179" t="b">
        <f>IF(E730&lt;&gt;1,"",NOT(ISNA(VLOOKUP(P730,Mapping!$P:$P,1,FALSE))))</f>
        <v>0</v>
      </c>
      <c r="B730" s="180" t="str">
        <f t="shared" si="11"/>
        <v/>
      </c>
      <c r="E730" s="167">
        <v>1</v>
      </c>
      <c r="F730" s="170" t="s">
        <v>402</v>
      </c>
      <c r="G730" s="169">
        <v>3633.8037610210399</v>
      </c>
      <c r="H730" s="168" t="s">
        <v>6</v>
      </c>
      <c r="I730" s="168" t="s">
        <v>402</v>
      </c>
      <c r="J730" s="169">
        <v>304.87129435941222</v>
      </c>
      <c r="K730" s="169">
        <v>-54.481532017445801</v>
      </c>
      <c r="L730" s="168" t="s">
        <v>5</v>
      </c>
      <c r="M730" s="168" t="s">
        <v>21</v>
      </c>
      <c r="N730" s="168" t="s">
        <v>2829</v>
      </c>
      <c r="O730" s="168" t="s">
        <v>21</v>
      </c>
      <c r="P730" s="168" t="s">
        <v>2851</v>
      </c>
      <c r="Q730" s="168" t="s">
        <v>2834</v>
      </c>
      <c r="R730" s="168" t="s">
        <v>1259</v>
      </c>
      <c r="S730" s="168" t="s">
        <v>21</v>
      </c>
      <c r="T730" s="168" t="s">
        <v>1259</v>
      </c>
      <c r="U730" s="168" t="s">
        <v>1259</v>
      </c>
      <c r="V730" s="168" t="s">
        <v>2834</v>
      </c>
      <c r="W730" s="168" t="s">
        <v>1259</v>
      </c>
      <c r="X730" s="168" t="s">
        <v>21</v>
      </c>
      <c r="Y730" s="168" t="s">
        <v>1259</v>
      </c>
      <c r="Z730" s="168" t="s">
        <v>21</v>
      </c>
      <c r="AA730" s="168" t="s">
        <v>1259</v>
      </c>
      <c r="AB730" s="168" t="s">
        <v>1259</v>
      </c>
      <c r="AC730" s="168" t="s">
        <v>12730</v>
      </c>
      <c r="AD730" s="169">
        <v>462.64145755250371</v>
      </c>
      <c r="AE730" s="168" t="s">
        <v>1259</v>
      </c>
      <c r="AF730" s="169">
        <v>126.5169114678079</v>
      </c>
      <c r="AG730" s="169">
        <v>399.66460489249857</v>
      </c>
      <c r="AH730" s="169">
        <v>312.23634815410702</v>
      </c>
      <c r="AI730" s="168" t="s">
        <v>21</v>
      </c>
      <c r="AJ730"/>
      <c r="AK730"/>
    </row>
    <row r="731" spans="1:37" hidden="1" x14ac:dyDescent="0.25">
      <c r="A731" s="179" t="b">
        <f>IF(E731&lt;&gt;1,"",NOT(ISNA(VLOOKUP(P731,Mapping!$P:$P,1,FALSE))))</f>
        <v>0</v>
      </c>
      <c r="B731" s="180" t="str">
        <f t="shared" si="11"/>
        <v/>
      </c>
      <c r="E731" s="167">
        <v>1</v>
      </c>
      <c r="F731" s="170" t="s">
        <v>402</v>
      </c>
      <c r="G731" s="169">
        <v>1264.4032185468609</v>
      </c>
      <c r="H731" s="168" t="s">
        <v>6</v>
      </c>
      <c r="I731" s="168" t="s">
        <v>402</v>
      </c>
      <c r="J731" s="169">
        <v>106.08174551568931</v>
      </c>
      <c r="K731" s="169">
        <v>-18.95716691505277</v>
      </c>
      <c r="L731" s="168" t="s">
        <v>5</v>
      </c>
      <c r="M731" s="168" t="s">
        <v>21</v>
      </c>
      <c r="N731" s="168" t="s">
        <v>2829</v>
      </c>
      <c r="O731" s="168" t="s">
        <v>21</v>
      </c>
      <c r="P731" s="168" t="s">
        <v>2851</v>
      </c>
      <c r="Q731" s="168" t="s">
        <v>2834</v>
      </c>
      <c r="R731" s="168" t="s">
        <v>1259</v>
      </c>
      <c r="S731" s="168" t="s">
        <v>21</v>
      </c>
      <c r="T731" s="168" t="s">
        <v>1259</v>
      </c>
      <c r="U731" s="168" t="s">
        <v>1259</v>
      </c>
      <c r="V731" s="168" t="s">
        <v>2834</v>
      </c>
      <c r="W731" s="168" t="s">
        <v>1259</v>
      </c>
      <c r="X731" s="168" t="s">
        <v>21</v>
      </c>
      <c r="Y731" s="168" t="s">
        <v>1259</v>
      </c>
      <c r="Z731" s="168" t="s">
        <v>21</v>
      </c>
      <c r="AA731" s="168" t="s">
        <v>1259</v>
      </c>
      <c r="AB731" s="168" t="s">
        <v>1259</v>
      </c>
      <c r="AC731" s="168" t="s">
        <v>7753</v>
      </c>
      <c r="AD731" s="169">
        <v>160.9787942423809</v>
      </c>
      <c r="AE731" s="168" t="s">
        <v>1259</v>
      </c>
      <c r="AF731" s="169">
        <v>44.022297454928093</v>
      </c>
      <c r="AG731" s="169">
        <v>139.06563094737501</v>
      </c>
      <c r="AH731" s="169">
        <v>108.64445895186191</v>
      </c>
      <c r="AI731" s="168" t="s">
        <v>21</v>
      </c>
      <c r="AJ731"/>
      <c r="AK731"/>
    </row>
    <row r="732" spans="1:37" hidden="1" x14ac:dyDescent="0.25">
      <c r="A732" s="179" t="b">
        <f>IF(E732&lt;&gt;1,"",NOT(ISNA(VLOOKUP(P732,Mapping!$P:$P,1,FALSE))))</f>
        <v>0</v>
      </c>
      <c r="B732" s="180" t="str">
        <f t="shared" si="11"/>
        <v/>
      </c>
      <c r="E732" s="167">
        <v>1</v>
      </c>
      <c r="F732" s="170" t="s">
        <v>402</v>
      </c>
      <c r="G732" s="169">
        <v>16169.58967362668</v>
      </c>
      <c r="H732" s="168" t="s">
        <v>6</v>
      </c>
      <c r="I732" s="168" t="s">
        <v>402</v>
      </c>
      <c r="J732" s="169">
        <v>1356.6070314358401</v>
      </c>
      <c r="K732" s="169">
        <v>-242.4302674135385</v>
      </c>
      <c r="L732" s="168" t="s">
        <v>5</v>
      </c>
      <c r="M732" s="168" t="s">
        <v>21</v>
      </c>
      <c r="N732" s="168" t="s">
        <v>2829</v>
      </c>
      <c r="O732" s="168" t="s">
        <v>21</v>
      </c>
      <c r="P732" s="168" t="s">
        <v>2851</v>
      </c>
      <c r="Q732" s="168" t="s">
        <v>2834</v>
      </c>
      <c r="R732" s="168" t="s">
        <v>1259</v>
      </c>
      <c r="S732" s="168" t="s">
        <v>21</v>
      </c>
      <c r="T732" s="168" t="s">
        <v>1259</v>
      </c>
      <c r="U732" s="168" t="s">
        <v>1259</v>
      </c>
      <c r="V732" s="168" t="s">
        <v>2834</v>
      </c>
      <c r="W732" s="168" t="s">
        <v>1259</v>
      </c>
      <c r="X732" s="168" t="s">
        <v>21</v>
      </c>
      <c r="Y732" s="168" t="s">
        <v>1259</v>
      </c>
      <c r="Z732" s="168" t="s">
        <v>21</v>
      </c>
      <c r="AA732" s="168" t="s">
        <v>1259</v>
      </c>
      <c r="AB732" s="168" t="s">
        <v>1259</v>
      </c>
      <c r="AC732" s="168" t="s">
        <v>3139</v>
      </c>
      <c r="AD732" s="169">
        <v>2058.6479145837529</v>
      </c>
      <c r="AE732" s="168" t="s">
        <v>1259</v>
      </c>
      <c r="AF732" s="169">
        <v>562.97111229644361</v>
      </c>
      <c r="AG732" s="169">
        <v>1778.4154272458579</v>
      </c>
      <c r="AH732" s="169">
        <v>1389.379824249216</v>
      </c>
      <c r="AI732" s="168" t="s">
        <v>21</v>
      </c>
      <c r="AJ732"/>
      <c r="AK732"/>
    </row>
    <row r="733" spans="1:37" hidden="1" x14ac:dyDescent="0.25">
      <c r="A733" s="179" t="b">
        <f>IF(E733&lt;&gt;1,"",NOT(ISNA(VLOOKUP(P733,Mapping!$P:$P,1,FALSE))))</f>
        <v>0</v>
      </c>
      <c r="B733" s="180" t="str">
        <f t="shared" si="11"/>
        <v/>
      </c>
      <c r="E733" s="167">
        <v>1</v>
      </c>
      <c r="F733" s="170" t="s">
        <v>402</v>
      </c>
      <c r="G733" s="169">
        <v>56995.977955656599</v>
      </c>
      <c r="H733" s="168" t="s">
        <v>6</v>
      </c>
      <c r="I733" s="168" t="s">
        <v>402</v>
      </c>
      <c r="J733" s="169">
        <v>4781.8866167222677</v>
      </c>
      <c r="K733" s="169">
        <v>-854.5393207981657</v>
      </c>
      <c r="L733" s="168" t="s">
        <v>5</v>
      </c>
      <c r="M733" s="168" t="s">
        <v>21</v>
      </c>
      <c r="N733" s="168" t="s">
        <v>2829</v>
      </c>
      <c r="O733" s="168" t="s">
        <v>21</v>
      </c>
      <c r="P733" s="168" t="s">
        <v>2851</v>
      </c>
      <c r="Q733" s="168" t="s">
        <v>2834</v>
      </c>
      <c r="R733" s="168" t="s">
        <v>1259</v>
      </c>
      <c r="S733" s="168" t="s">
        <v>21</v>
      </c>
      <c r="T733" s="168" t="s">
        <v>1259</v>
      </c>
      <c r="U733" s="168" t="s">
        <v>1259</v>
      </c>
      <c r="V733" s="168" t="s">
        <v>2834</v>
      </c>
      <c r="W733" s="168" t="s">
        <v>1259</v>
      </c>
      <c r="X733" s="168" t="s">
        <v>21</v>
      </c>
      <c r="Y733" s="168" t="s">
        <v>1259</v>
      </c>
      <c r="Z733" s="168" t="s">
        <v>21</v>
      </c>
      <c r="AA733" s="168" t="s">
        <v>1259</v>
      </c>
      <c r="AB733" s="168" t="s">
        <v>1259</v>
      </c>
      <c r="AC733" s="168" t="s">
        <v>12131</v>
      </c>
      <c r="AD733" s="169">
        <v>7256.5014651826305</v>
      </c>
      <c r="AE733" s="168" t="s">
        <v>1259</v>
      </c>
      <c r="AF733" s="169">
        <v>1984.4096080220841</v>
      </c>
      <c r="AG733" s="169">
        <v>6268.7135872489889</v>
      </c>
      <c r="AH733" s="169">
        <v>4897.407011144096</v>
      </c>
      <c r="AI733" s="168" t="s">
        <v>21</v>
      </c>
      <c r="AJ733"/>
      <c r="AK733"/>
    </row>
    <row r="734" spans="1:37" hidden="1" x14ac:dyDescent="0.25">
      <c r="A734" s="179" t="b">
        <f>IF(E734&lt;&gt;1,"",NOT(ISNA(VLOOKUP(P734,Mapping!$P:$P,1,FALSE))))</f>
        <v>0</v>
      </c>
      <c r="B734" s="180" t="str">
        <f t="shared" si="11"/>
        <v/>
      </c>
      <c r="E734" s="167">
        <v>1</v>
      </c>
      <c r="F734" s="170" t="s">
        <v>402</v>
      </c>
      <c r="G734" s="169">
        <v>1222.067294619389</v>
      </c>
      <c r="H734" s="168" t="s">
        <v>6</v>
      </c>
      <c r="I734" s="168" t="s">
        <v>402</v>
      </c>
      <c r="J734" s="169">
        <v>102.5298179008519</v>
      </c>
      <c r="K734" s="169">
        <v>-18.322425430197612</v>
      </c>
      <c r="L734" s="168" t="s">
        <v>5</v>
      </c>
      <c r="M734" s="168" t="s">
        <v>21</v>
      </c>
      <c r="N734" s="168" t="s">
        <v>2829</v>
      </c>
      <c r="O734" s="168" t="s">
        <v>21</v>
      </c>
      <c r="P734" s="168" t="s">
        <v>2851</v>
      </c>
      <c r="Q734" s="168" t="s">
        <v>2834</v>
      </c>
      <c r="R734" s="168" t="s">
        <v>1259</v>
      </c>
      <c r="S734" s="168" t="s">
        <v>21</v>
      </c>
      <c r="T734" s="168" t="s">
        <v>1259</v>
      </c>
      <c r="U734" s="168" t="s">
        <v>1259</v>
      </c>
      <c r="V734" s="168" t="s">
        <v>2834</v>
      </c>
      <c r="W734" s="168" t="s">
        <v>1259</v>
      </c>
      <c r="X734" s="168" t="s">
        <v>21</v>
      </c>
      <c r="Y734" s="168" t="s">
        <v>1259</v>
      </c>
      <c r="Z734" s="168" t="s">
        <v>21</v>
      </c>
      <c r="AA734" s="168" t="s">
        <v>1259</v>
      </c>
      <c r="AB734" s="168" t="s">
        <v>1259</v>
      </c>
      <c r="AC734" s="168" t="s">
        <v>3149</v>
      </c>
      <c r="AD734" s="169">
        <v>155.58875261087181</v>
      </c>
      <c r="AE734" s="168" t="s">
        <v>1259</v>
      </c>
      <c r="AF734" s="169">
        <v>42.548301969289923</v>
      </c>
      <c r="AG734" s="169">
        <v>134.4093062193501</v>
      </c>
      <c r="AH734" s="169">
        <v>105.0067241835072</v>
      </c>
      <c r="AI734" s="168" t="s">
        <v>21</v>
      </c>
      <c r="AJ734"/>
      <c r="AK734"/>
    </row>
    <row r="735" spans="1:37" hidden="1" x14ac:dyDescent="0.25">
      <c r="A735" s="179" t="b">
        <f>IF(E735&lt;&gt;1,"",NOT(ISNA(VLOOKUP(P735,Mapping!$P:$P,1,FALSE))))</f>
        <v>0</v>
      </c>
      <c r="B735" s="180" t="str">
        <f t="shared" si="11"/>
        <v/>
      </c>
      <c r="E735" s="167">
        <v>1</v>
      </c>
      <c r="F735" s="170" t="s">
        <v>402</v>
      </c>
      <c r="G735" s="169">
        <v>4549.0024533619326</v>
      </c>
      <c r="H735" s="168" t="s">
        <v>6</v>
      </c>
      <c r="I735" s="168" t="s">
        <v>402</v>
      </c>
      <c r="J735" s="169">
        <v>381.65524535945451</v>
      </c>
      <c r="K735" s="169">
        <v>-68.2030839058407</v>
      </c>
      <c r="L735" s="168" t="s">
        <v>5</v>
      </c>
      <c r="M735" s="168" t="s">
        <v>21</v>
      </c>
      <c r="N735" s="168" t="s">
        <v>2829</v>
      </c>
      <c r="O735" s="168" t="s">
        <v>21</v>
      </c>
      <c r="P735" s="168" t="s">
        <v>2851</v>
      </c>
      <c r="Q735" s="168" t="s">
        <v>2834</v>
      </c>
      <c r="R735" s="168" t="s">
        <v>1259</v>
      </c>
      <c r="S735" s="168" t="s">
        <v>21</v>
      </c>
      <c r="T735" s="168" t="s">
        <v>1259</v>
      </c>
      <c r="U735" s="168" t="s">
        <v>1259</v>
      </c>
      <c r="V735" s="168" t="s">
        <v>2834</v>
      </c>
      <c r="W735" s="168" t="s">
        <v>1259</v>
      </c>
      <c r="X735" s="168" t="s">
        <v>21</v>
      </c>
      <c r="Y735" s="168" t="s">
        <v>1259</v>
      </c>
      <c r="Z735" s="168" t="s">
        <v>21</v>
      </c>
      <c r="AA735" s="168" t="s">
        <v>1259</v>
      </c>
      <c r="AB735" s="168" t="s">
        <v>1259</v>
      </c>
      <c r="AC735" s="168" t="s">
        <v>6910</v>
      </c>
      <c r="AD735" s="169">
        <v>579.16091892698512</v>
      </c>
      <c r="AE735" s="168" t="s">
        <v>1259</v>
      </c>
      <c r="AF735" s="169">
        <v>158.3810735275147</v>
      </c>
      <c r="AG735" s="169">
        <v>500.32290892534462</v>
      </c>
      <c r="AH735" s="169">
        <v>390.87523905878243</v>
      </c>
      <c r="AI735" s="168" t="s">
        <v>21</v>
      </c>
      <c r="AJ735"/>
      <c r="AK735"/>
    </row>
    <row r="736" spans="1:37" hidden="1" x14ac:dyDescent="0.25">
      <c r="A736" s="179" t="b">
        <f>IF(E736&lt;&gt;1,"",NOT(ISNA(VLOOKUP(P736,Mapping!$P:$P,1,FALSE))))</f>
        <v>0</v>
      </c>
      <c r="B736" s="180" t="str">
        <f t="shared" si="11"/>
        <v/>
      </c>
      <c r="E736" s="167">
        <v>1</v>
      </c>
      <c r="F736" s="170" t="s">
        <v>402</v>
      </c>
      <c r="G736" s="169">
        <v>1656.612130637051</v>
      </c>
      <c r="H736" s="168" t="s">
        <v>6</v>
      </c>
      <c r="I736" s="168" t="s">
        <v>402</v>
      </c>
      <c r="J736" s="169">
        <v>138.98755071377579</v>
      </c>
      <c r="K736" s="169">
        <v>-24.837545660537099</v>
      </c>
      <c r="L736" s="168" t="s">
        <v>5</v>
      </c>
      <c r="M736" s="168" t="s">
        <v>21</v>
      </c>
      <c r="N736" s="168" t="s">
        <v>2829</v>
      </c>
      <c r="O736" s="168" t="s">
        <v>21</v>
      </c>
      <c r="P736" s="168" t="s">
        <v>2851</v>
      </c>
      <c r="Q736" s="168" t="s">
        <v>2834</v>
      </c>
      <c r="R736" s="168" t="s">
        <v>1259</v>
      </c>
      <c r="S736" s="168" t="s">
        <v>21</v>
      </c>
      <c r="T736" s="168" t="s">
        <v>1259</v>
      </c>
      <c r="U736" s="168" t="s">
        <v>1259</v>
      </c>
      <c r="V736" s="168" t="s">
        <v>2834</v>
      </c>
      <c r="W736" s="168" t="s">
        <v>1259</v>
      </c>
      <c r="X736" s="168" t="s">
        <v>21</v>
      </c>
      <c r="Y736" s="168" t="s">
        <v>1259</v>
      </c>
      <c r="Z736" s="168" t="s">
        <v>21</v>
      </c>
      <c r="AA736" s="168" t="s">
        <v>1259</v>
      </c>
      <c r="AB736" s="168" t="s">
        <v>1259</v>
      </c>
      <c r="AC736" s="168" t="s">
        <v>3140</v>
      </c>
      <c r="AD736" s="169">
        <v>210.91327466228771</v>
      </c>
      <c r="AE736" s="168" t="s">
        <v>1259</v>
      </c>
      <c r="AF736" s="169">
        <v>57.677701948718777</v>
      </c>
      <c r="AG736" s="169">
        <v>182.20280350668739</v>
      </c>
      <c r="AH736" s="169">
        <v>142.34519968479731</v>
      </c>
      <c r="AI736" s="168" t="s">
        <v>21</v>
      </c>
      <c r="AJ736"/>
      <c r="AK736"/>
    </row>
    <row r="737" spans="1:37" hidden="1" x14ac:dyDescent="0.25">
      <c r="A737" s="179" t="b">
        <f>IF(E737&lt;&gt;1,"",NOT(ISNA(VLOOKUP(P737,Mapping!$P:$P,1,FALSE))))</f>
        <v>0</v>
      </c>
      <c r="B737" s="180" t="str">
        <f t="shared" si="11"/>
        <v/>
      </c>
      <c r="E737" s="167">
        <v>1</v>
      </c>
      <c r="F737" s="170" t="s">
        <v>402</v>
      </c>
      <c r="G737" s="169">
        <v>1872.2579578844591</v>
      </c>
      <c r="H737" s="168" t="s">
        <v>6</v>
      </c>
      <c r="I737" s="168" t="s">
        <v>402</v>
      </c>
      <c r="J737" s="169">
        <v>157.0799483224047</v>
      </c>
      <c r="K737" s="169">
        <v>-28.07071833970981</v>
      </c>
      <c r="L737" s="168" t="s">
        <v>5</v>
      </c>
      <c r="M737" s="168" t="s">
        <v>21</v>
      </c>
      <c r="N737" s="168" t="s">
        <v>2829</v>
      </c>
      <c r="O737" s="168" t="s">
        <v>21</v>
      </c>
      <c r="P737" s="168" t="s">
        <v>2851</v>
      </c>
      <c r="Q737" s="168" t="s">
        <v>2834</v>
      </c>
      <c r="R737" s="168" t="s">
        <v>1259</v>
      </c>
      <c r="S737" s="168" t="s">
        <v>21</v>
      </c>
      <c r="T737" s="168" t="s">
        <v>1259</v>
      </c>
      <c r="U737" s="168" t="s">
        <v>1259</v>
      </c>
      <c r="V737" s="168" t="s">
        <v>2834</v>
      </c>
      <c r="W737" s="168" t="s">
        <v>1259</v>
      </c>
      <c r="X737" s="168" t="s">
        <v>21</v>
      </c>
      <c r="Y737" s="168" t="s">
        <v>1259</v>
      </c>
      <c r="Z737" s="168" t="s">
        <v>21</v>
      </c>
      <c r="AA737" s="168" t="s">
        <v>1259</v>
      </c>
      <c r="AB737" s="168" t="s">
        <v>1259</v>
      </c>
      <c r="AC737" s="168" t="s">
        <v>7738</v>
      </c>
      <c r="AD737" s="169">
        <v>238.3684446147852</v>
      </c>
      <c r="AE737" s="168" t="s">
        <v>1259</v>
      </c>
      <c r="AF737" s="169">
        <v>65.185769480300678</v>
      </c>
      <c r="AG737" s="169">
        <v>205.9206512529106</v>
      </c>
      <c r="AH737" s="169">
        <v>160.87467183644779</v>
      </c>
      <c r="AI737" s="168" t="s">
        <v>21</v>
      </c>
      <c r="AJ737"/>
      <c r="AK737"/>
    </row>
    <row r="738" spans="1:37" hidden="1" x14ac:dyDescent="0.25">
      <c r="A738" s="179" t="b">
        <f>IF(E738&lt;&gt;1,"",NOT(ISNA(VLOOKUP(P738,Mapping!$P:$P,1,FALSE))))</f>
        <v>0</v>
      </c>
      <c r="B738" s="180" t="str">
        <f t="shared" si="11"/>
        <v/>
      </c>
      <c r="E738" s="167">
        <v>1</v>
      </c>
      <c r="F738" s="170" t="s">
        <v>402</v>
      </c>
      <c r="G738" s="169">
        <v>75286.032939063924</v>
      </c>
      <c r="H738" s="168" t="s">
        <v>6</v>
      </c>
      <c r="I738" s="168" t="s">
        <v>402</v>
      </c>
      <c r="J738" s="169">
        <v>6316.3978626265834</v>
      </c>
      <c r="K738" s="169">
        <v>-1128.7616733831489</v>
      </c>
      <c r="L738" s="168" t="s">
        <v>5</v>
      </c>
      <c r="M738" s="168" t="s">
        <v>21</v>
      </c>
      <c r="N738" s="168" t="s">
        <v>2829</v>
      </c>
      <c r="O738" s="168" t="s">
        <v>21</v>
      </c>
      <c r="P738" s="168" t="s">
        <v>2851</v>
      </c>
      <c r="Q738" s="168" t="s">
        <v>2834</v>
      </c>
      <c r="R738" s="168" t="s">
        <v>1259</v>
      </c>
      <c r="S738" s="168" t="s">
        <v>21</v>
      </c>
      <c r="T738" s="168" t="s">
        <v>1259</v>
      </c>
      <c r="U738" s="168" t="s">
        <v>1259</v>
      </c>
      <c r="V738" s="168" t="s">
        <v>2834</v>
      </c>
      <c r="W738" s="168" t="s">
        <v>1259</v>
      </c>
      <c r="X738" s="168" t="s">
        <v>21</v>
      </c>
      <c r="Y738" s="168" t="s">
        <v>1259</v>
      </c>
      <c r="Z738" s="168" t="s">
        <v>21</v>
      </c>
      <c r="AA738" s="168" t="s">
        <v>1259</v>
      </c>
      <c r="AB738" s="168" t="s">
        <v>1259</v>
      </c>
      <c r="AC738" s="168" t="s">
        <v>7732</v>
      </c>
      <c r="AD738" s="169">
        <v>9585.1185982832249</v>
      </c>
      <c r="AE738" s="168" t="s">
        <v>1259</v>
      </c>
      <c r="AF738" s="169">
        <v>2621.2082408758429</v>
      </c>
      <c r="AG738" s="169">
        <v>8280.3487990391732</v>
      </c>
      <c r="AH738" s="169">
        <v>6468.9888441576186</v>
      </c>
      <c r="AI738" s="168" t="s">
        <v>21</v>
      </c>
      <c r="AJ738"/>
      <c r="AK738"/>
    </row>
    <row r="739" spans="1:37" hidden="1" x14ac:dyDescent="0.25">
      <c r="A739" s="179" t="b">
        <f>IF(E739&lt;&gt;1,"",NOT(ISNA(VLOOKUP(P739,Mapping!$P:$P,1,FALSE))))</f>
        <v>0</v>
      </c>
      <c r="B739" s="180" t="str">
        <f t="shared" si="11"/>
        <v/>
      </c>
      <c r="E739" s="167">
        <v>1</v>
      </c>
      <c r="F739" s="170" t="s">
        <v>402</v>
      </c>
      <c r="G739" s="169">
        <v>-519.23153858275566</v>
      </c>
      <c r="H739" s="168" t="s">
        <v>6</v>
      </c>
      <c r="I739" s="168" t="s">
        <v>402</v>
      </c>
      <c r="J739" s="169">
        <v>43.562834332989461</v>
      </c>
      <c r="K739" s="169">
        <v>7.7848259163602744</v>
      </c>
      <c r="L739" s="168" t="s">
        <v>5</v>
      </c>
      <c r="M739" s="168" t="s">
        <v>21</v>
      </c>
      <c r="N739" s="168" t="s">
        <v>2829</v>
      </c>
      <c r="O739" s="168" t="s">
        <v>21</v>
      </c>
      <c r="P739" s="168" t="s">
        <v>2851</v>
      </c>
      <c r="Q739" s="168" t="s">
        <v>2834</v>
      </c>
      <c r="R739" s="168" t="s">
        <v>1259</v>
      </c>
      <c r="S739" s="168" t="s">
        <v>21</v>
      </c>
      <c r="T739" s="168" t="s">
        <v>1259</v>
      </c>
      <c r="U739" s="168" t="s">
        <v>1259</v>
      </c>
      <c r="V739" s="168" t="s">
        <v>2834</v>
      </c>
      <c r="W739" s="168" t="s">
        <v>1259</v>
      </c>
      <c r="X739" s="168" t="s">
        <v>21</v>
      </c>
      <c r="Y739" s="168" t="s">
        <v>1259</v>
      </c>
      <c r="Z739" s="168" t="s">
        <v>21</v>
      </c>
      <c r="AA739" s="168" t="s">
        <v>1259</v>
      </c>
      <c r="AB739" s="168" t="s">
        <v>1259</v>
      </c>
      <c r="AC739" s="168" t="s">
        <v>12731</v>
      </c>
      <c r="AD739" s="169">
        <v>79.320674752858011</v>
      </c>
      <c r="AE739" s="168" t="s">
        <v>1259</v>
      </c>
      <c r="AF739" s="169">
        <v>-18.077908142103411</v>
      </c>
      <c r="AG739" s="169">
        <v>-57.107780541537068</v>
      </c>
      <c r="AH739" s="169">
        <v>-44.615221436163672</v>
      </c>
      <c r="AI739" s="168" t="s">
        <v>21</v>
      </c>
      <c r="AJ739"/>
      <c r="AK739"/>
    </row>
    <row r="740" spans="1:37" hidden="1" x14ac:dyDescent="0.25">
      <c r="A740" s="179" t="b">
        <f>IF(E740&lt;&gt;1,"",NOT(ISNA(VLOOKUP(P740,Mapping!$P:$P,1,FALSE))))</f>
        <v>0</v>
      </c>
      <c r="B740" s="180" t="str">
        <f t="shared" si="11"/>
        <v/>
      </c>
      <c r="E740" s="167">
        <v>1</v>
      </c>
      <c r="F740" s="170" t="s">
        <v>402</v>
      </c>
      <c r="G740" s="169">
        <v>21743.329451975529</v>
      </c>
      <c r="H740" s="168" t="s">
        <v>6</v>
      </c>
      <c r="I740" s="168" t="s">
        <v>402</v>
      </c>
      <c r="J740" s="169">
        <v>1824.23637313983</v>
      </c>
      <c r="K740" s="169">
        <v>-325.99721328122013</v>
      </c>
      <c r="L740" s="168" t="s">
        <v>5</v>
      </c>
      <c r="M740" s="168" t="s">
        <v>21</v>
      </c>
      <c r="N740" s="168" t="s">
        <v>2829</v>
      </c>
      <c r="O740" s="168" t="s">
        <v>21</v>
      </c>
      <c r="P740" s="168" t="s">
        <v>2835</v>
      </c>
      <c r="Q740" s="168" t="s">
        <v>2834</v>
      </c>
      <c r="R740" s="168" t="s">
        <v>1259</v>
      </c>
      <c r="S740" s="168" t="s">
        <v>21</v>
      </c>
      <c r="T740" s="168" t="s">
        <v>1259</v>
      </c>
      <c r="U740" s="168" t="s">
        <v>1259</v>
      </c>
      <c r="V740" s="168" t="s">
        <v>2834</v>
      </c>
      <c r="W740" s="168" t="s">
        <v>1259</v>
      </c>
      <c r="X740" s="168" t="s">
        <v>21</v>
      </c>
      <c r="Y740" s="168" t="s">
        <v>1259</v>
      </c>
      <c r="Z740" s="168" t="s">
        <v>21</v>
      </c>
      <c r="AA740" s="168" t="s">
        <v>1259</v>
      </c>
      <c r="AB740" s="168" t="s">
        <v>1259</v>
      </c>
      <c r="AC740" s="168" t="s">
        <v>7039</v>
      </c>
      <c r="AD740" s="169">
        <v>2768.2743183907442</v>
      </c>
      <c r="AE740" s="168" t="s">
        <v>1259</v>
      </c>
      <c r="AF740" s="169">
        <v>757.03011725597753</v>
      </c>
      <c r="AG740" s="169">
        <v>2391.4442677635052</v>
      </c>
      <c r="AH740" s="169">
        <v>1868.306114276482</v>
      </c>
      <c r="AI740" s="168" t="s">
        <v>21</v>
      </c>
      <c r="AJ740"/>
      <c r="AK740"/>
    </row>
    <row r="741" spans="1:37" hidden="1" x14ac:dyDescent="0.25">
      <c r="A741" s="179" t="b">
        <f>IF(E741&lt;&gt;1,"",NOT(ISNA(VLOOKUP(P741,Mapping!$P:$P,1,FALSE))))</f>
        <v>0</v>
      </c>
      <c r="B741" s="180" t="str">
        <f t="shared" si="11"/>
        <v/>
      </c>
      <c r="E741" s="167">
        <v>1</v>
      </c>
      <c r="F741" s="170" t="s">
        <v>402</v>
      </c>
      <c r="G741" s="169">
        <v>5530.9730678270334</v>
      </c>
      <c r="H741" s="168" t="s">
        <v>6</v>
      </c>
      <c r="I741" s="168" t="s">
        <v>402</v>
      </c>
      <c r="J741" s="169">
        <v>464.04127166780961</v>
      </c>
      <c r="K741" s="169">
        <v>-82.925745609822926</v>
      </c>
      <c r="L741" s="168" t="s">
        <v>5</v>
      </c>
      <c r="M741" s="168" t="s">
        <v>21</v>
      </c>
      <c r="N741" s="168" t="s">
        <v>2829</v>
      </c>
      <c r="O741" s="168" t="s">
        <v>21</v>
      </c>
      <c r="P741" s="168" t="s">
        <v>2835</v>
      </c>
      <c r="Q741" s="168" t="s">
        <v>2834</v>
      </c>
      <c r="R741" s="168" t="s">
        <v>1259</v>
      </c>
      <c r="S741" s="168" t="s">
        <v>21</v>
      </c>
      <c r="T741" s="168" t="s">
        <v>1259</v>
      </c>
      <c r="U741" s="168" t="s">
        <v>1259</v>
      </c>
      <c r="V741" s="168" t="s">
        <v>2834</v>
      </c>
      <c r="W741" s="168" t="s">
        <v>1259</v>
      </c>
      <c r="X741" s="168" t="s">
        <v>21</v>
      </c>
      <c r="Y741" s="168" t="s">
        <v>1259</v>
      </c>
      <c r="Z741" s="168" t="s">
        <v>21</v>
      </c>
      <c r="AA741" s="168" t="s">
        <v>1259</v>
      </c>
      <c r="AB741" s="168" t="s">
        <v>1259</v>
      </c>
      <c r="AC741" s="168" t="s">
        <v>12732</v>
      </c>
      <c r="AD741" s="169">
        <v>704.18151613782948</v>
      </c>
      <c r="AE741" s="168" t="s">
        <v>1259</v>
      </c>
      <c r="AF741" s="169">
        <v>192.5700109233421</v>
      </c>
      <c r="AG741" s="169">
        <v>608.32513564326837</v>
      </c>
      <c r="AH741" s="169">
        <v>475.25153971214422</v>
      </c>
      <c r="AI741" s="168" t="s">
        <v>21</v>
      </c>
      <c r="AJ741"/>
      <c r="AK741"/>
    </row>
    <row r="742" spans="1:37" hidden="1" x14ac:dyDescent="0.25">
      <c r="A742" s="179" t="b">
        <f>IF(E742&lt;&gt;1,"",NOT(ISNA(VLOOKUP(P742,Mapping!$P:$P,1,FALSE))))</f>
        <v>0</v>
      </c>
      <c r="B742" s="180" t="str">
        <f t="shared" si="11"/>
        <v/>
      </c>
      <c r="E742" s="167">
        <v>1</v>
      </c>
      <c r="F742" s="170" t="s">
        <v>402</v>
      </c>
      <c r="G742" s="169">
        <v>7317.2519633633474</v>
      </c>
      <c r="H742" s="168" t="s">
        <v>6</v>
      </c>
      <c r="I742" s="168" t="s">
        <v>402</v>
      </c>
      <c r="J742" s="169">
        <v>613.90769120611628</v>
      </c>
      <c r="K742" s="169">
        <v>-109.7073819445007</v>
      </c>
      <c r="L742" s="168" t="s">
        <v>5</v>
      </c>
      <c r="M742" s="168" t="s">
        <v>21</v>
      </c>
      <c r="N742" s="168" t="s">
        <v>2829</v>
      </c>
      <c r="O742" s="168" t="s">
        <v>21</v>
      </c>
      <c r="P742" s="168" t="s">
        <v>2835</v>
      </c>
      <c r="Q742" s="168" t="s">
        <v>2834</v>
      </c>
      <c r="R742" s="168" t="s">
        <v>1259</v>
      </c>
      <c r="S742" s="168" t="s">
        <v>21</v>
      </c>
      <c r="T742" s="168" t="s">
        <v>1259</v>
      </c>
      <c r="U742" s="168" t="s">
        <v>1259</v>
      </c>
      <c r="V742" s="168" t="s">
        <v>2834</v>
      </c>
      <c r="W742" s="168" t="s">
        <v>1259</v>
      </c>
      <c r="X742" s="168" t="s">
        <v>21</v>
      </c>
      <c r="Y742" s="168" t="s">
        <v>1259</v>
      </c>
      <c r="Z742" s="168" t="s">
        <v>21</v>
      </c>
      <c r="AA742" s="168" t="s">
        <v>1259</v>
      </c>
      <c r="AB742" s="168" t="s">
        <v>1259</v>
      </c>
      <c r="AC742" s="168" t="s">
        <v>3168</v>
      </c>
      <c r="AD742" s="169">
        <v>931.60344813395477</v>
      </c>
      <c r="AE742" s="168" t="s">
        <v>1259</v>
      </c>
      <c r="AF742" s="169">
        <v>254.76227658930111</v>
      </c>
      <c r="AG742" s="169">
        <v>804.78936320291359</v>
      </c>
      <c r="AH742" s="169">
        <v>628.73841897342209</v>
      </c>
      <c r="AI742" s="168" t="s">
        <v>21</v>
      </c>
      <c r="AJ742"/>
      <c r="AK742"/>
    </row>
    <row r="743" spans="1:37" hidden="1" x14ac:dyDescent="0.25">
      <c r="A743" s="179" t="b">
        <f>IF(E743&lt;&gt;1,"",NOT(ISNA(VLOOKUP(P743,Mapping!$P:$P,1,FALSE))))</f>
        <v>0</v>
      </c>
      <c r="B743" s="180" t="str">
        <f t="shared" si="11"/>
        <v/>
      </c>
      <c r="E743" s="167">
        <v>1</v>
      </c>
      <c r="F743" s="170" t="s">
        <v>402</v>
      </c>
      <c r="G743" s="169">
        <v>70005.079497771367</v>
      </c>
      <c r="H743" s="168" t="s">
        <v>6</v>
      </c>
      <c r="I743" s="168" t="s">
        <v>402</v>
      </c>
      <c r="J743" s="169">
        <v>5873.3329045325718</v>
      </c>
      <c r="K743" s="169">
        <v>-1049.58446599494</v>
      </c>
      <c r="L743" s="168" t="s">
        <v>5</v>
      </c>
      <c r="M743" s="168" t="s">
        <v>21</v>
      </c>
      <c r="N743" s="168" t="s">
        <v>2829</v>
      </c>
      <c r="O743" s="168" t="s">
        <v>21</v>
      </c>
      <c r="P743" s="168" t="s">
        <v>2835</v>
      </c>
      <c r="Q743" s="168" t="s">
        <v>2834</v>
      </c>
      <c r="R743" s="168" t="s">
        <v>1259</v>
      </c>
      <c r="S743" s="168" t="s">
        <v>21</v>
      </c>
      <c r="T743" s="168" t="s">
        <v>1259</v>
      </c>
      <c r="U743" s="168" t="s">
        <v>1259</v>
      </c>
      <c r="V743" s="168" t="s">
        <v>2834</v>
      </c>
      <c r="W743" s="168" t="s">
        <v>1259</v>
      </c>
      <c r="X743" s="168" t="s">
        <v>21</v>
      </c>
      <c r="Y743" s="168" t="s">
        <v>1259</v>
      </c>
      <c r="Z743" s="168" t="s">
        <v>21</v>
      </c>
      <c r="AA743" s="168" t="s">
        <v>1259</v>
      </c>
      <c r="AB743" s="168" t="s">
        <v>1259</v>
      </c>
      <c r="AC743" s="168" t="s">
        <v>7060</v>
      </c>
      <c r="AD743" s="169">
        <v>8912.7685876541182</v>
      </c>
      <c r="AE743" s="168" t="s">
        <v>1259</v>
      </c>
      <c r="AF743" s="169">
        <v>2437.34307838016</v>
      </c>
      <c r="AG743" s="169">
        <v>7699.5221200616652</v>
      </c>
      <c r="AH743" s="169">
        <v>6015.2203619494103</v>
      </c>
      <c r="AI743" s="168" t="s">
        <v>21</v>
      </c>
      <c r="AJ743"/>
      <c r="AK743"/>
    </row>
    <row r="744" spans="1:37" hidden="1" x14ac:dyDescent="0.25">
      <c r="A744" s="179" t="b">
        <f>IF(E744&lt;&gt;1,"",NOT(ISNA(VLOOKUP(P744,Mapping!$P:$P,1,FALSE))))</f>
        <v>0</v>
      </c>
      <c r="B744" s="180" t="str">
        <f t="shared" si="11"/>
        <v/>
      </c>
      <c r="E744" s="167">
        <v>1</v>
      </c>
      <c r="F744" s="170" t="s">
        <v>402</v>
      </c>
      <c r="G744" s="169">
        <v>40180.030133983557</v>
      </c>
      <c r="H744" s="168" t="s">
        <v>6</v>
      </c>
      <c r="I744" s="168" t="s">
        <v>402</v>
      </c>
      <c r="J744" s="169">
        <v>3371.050997785786</v>
      </c>
      <c r="K744" s="169">
        <v>-602.41822128321746</v>
      </c>
      <c r="L744" s="168" t="s">
        <v>5</v>
      </c>
      <c r="M744" s="168" t="s">
        <v>21</v>
      </c>
      <c r="N744" s="168" t="s">
        <v>2829</v>
      </c>
      <c r="O744" s="168" t="s">
        <v>21</v>
      </c>
      <c r="P744" s="168" t="s">
        <v>2835</v>
      </c>
      <c r="Q744" s="168" t="s">
        <v>2834</v>
      </c>
      <c r="R744" s="168" t="s">
        <v>1259</v>
      </c>
      <c r="S744" s="168" t="s">
        <v>21</v>
      </c>
      <c r="T744" s="168" t="s">
        <v>1259</v>
      </c>
      <c r="U744" s="168" t="s">
        <v>1259</v>
      </c>
      <c r="V744" s="168" t="s">
        <v>2834</v>
      </c>
      <c r="W744" s="168" t="s">
        <v>1259</v>
      </c>
      <c r="X744" s="168" t="s">
        <v>21</v>
      </c>
      <c r="Y744" s="168" t="s">
        <v>1259</v>
      </c>
      <c r="Z744" s="168" t="s">
        <v>21</v>
      </c>
      <c r="AA744" s="168" t="s">
        <v>1259</v>
      </c>
      <c r="AB744" s="168" t="s">
        <v>1259</v>
      </c>
      <c r="AC744" s="168" t="s">
        <v>7774</v>
      </c>
      <c r="AD744" s="169">
        <v>5115.5617992058023</v>
      </c>
      <c r="AE744" s="168" t="s">
        <v>1259</v>
      </c>
      <c r="AF744" s="169">
        <v>1398.934463595433</v>
      </c>
      <c r="AG744" s="169">
        <v>4419.2083348923188</v>
      </c>
      <c r="AH744" s="169">
        <v>3452.4885499683301</v>
      </c>
      <c r="AI744" s="168" t="s">
        <v>21</v>
      </c>
      <c r="AJ744"/>
      <c r="AK744"/>
    </row>
    <row r="745" spans="1:37" hidden="1" x14ac:dyDescent="0.25">
      <c r="A745" s="179" t="b">
        <f>IF(E745&lt;&gt;1,"",NOT(ISNA(VLOOKUP(P745,Mapping!$P:$P,1,FALSE))))</f>
        <v>0</v>
      </c>
      <c r="B745" s="180" t="str">
        <f t="shared" si="11"/>
        <v/>
      </c>
      <c r="E745" s="167">
        <v>1</v>
      </c>
      <c r="F745" s="170" t="s">
        <v>402</v>
      </c>
      <c r="G745" s="169">
        <v>1777.024411112872</v>
      </c>
      <c r="H745" s="168" t="s">
        <v>6</v>
      </c>
      <c r="I745" s="168" t="s">
        <v>402</v>
      </c>
      <c r="J745" s="169">
        <v>149.08998062460751</v>
      </c>
      <c r="K745" s="169">
        <v>-26.642884073251441</v>
      </c>
      <c r="L745" s="168" t="s">
        <v>5</v>
      </c>
      <c r="M745" s="168" t="s">
        <v>21</v>
      </c>
      <c r="N745" s="168" t="s">
        <v>2829</v>
      </c>
      <c r="O745" s="168" t="s">
        <v>21</v>
      </c>
      <c r="P745" s="168" t="s">
        <v>2835</v>
      </c>
      <c r="Q745" s="168" t="s">
        <v>2834</v>
      </c>
      <c r="R745" s="168" t="s">
        <v>1259</v>
      </c>
      <c r="S745" s="168" t="s">
        <v>21</v>
      </c>
      <c r="T745" s="168" t="s">
        <v>1259</v>
      </c>
      <c r="U745" s="168" t="s">
        <v>1259</v>
      </c>
      <c r="V745" s="168" t="s">
        <v>2834</v>
      </c>
      <c r="W745" s="168" t="s">
        <v>1259</v>
      </c>
      <c r="X745" s="168" t="s">
        <v>21</v>
      </c>
      <c r="Y745" s="168" t="s">
        <v>1259</v>
      </c>
      <c r="Z745" s="168" t="s">
        <v>21</v>
      </c>
      <c r="AA745" s="168" t="s">
        <v>1259</v>
      </c>
      <c r="AB745" s="168" t="s">
        <v>1259</v>
      </c>
      <c r="AC745" s="168" t="s">
        <v>7775</v>
      </c>
      <c r="AD745" s="169">
        <v>226.2436878079059</v>
      </c>
      <c r="AE745" s="168" t="s">
        <v>1259</v>
      </c>
      <c r="AF745" s="169">
        <v>61.870055424712518</v>
      </c>
      <c r="AG745" s="169">
        <v>195.44637131207989</v>
      </c>
      <c r="AH745" s="169">
        <v>152.69168320489641</v>
      </c>
      <c r="AI745" s="168" t="s">
        <v>21</v>
      </c>
      <c r="AJ745"/>
      <c r="AK745"/>
    </row>
    <row r="746" spans="1:37" hidden="1" x14ac:dyDescent="0.25">
      <c r="A746" s="179" t="b">
        <f>IF(E746&lt;&gt;1,"",NOT(ISNA(VLOOKUP(P746,Mapping!$P:$P,1,FALSE))))</f>
        <v>0</v>
      </c>
      <c r="B746" s="180" t="str">
        <f t="shared" si="11"/>
        <v/>
      </c>
      <c r="E746" s="167">
        <v>1</v>
      </c>
      <c r="F746" s="170" t="s">
        <v>402</v>
      </c>
      <c r="G746" s="169">
        <v>21904.235672320221</v>
      </c>
      <c r="H746" s="168" t="s">
        <v>6</v>
      </c>
      <c r="I746" s="168" t="s">
        <v>402</v>
      </c>
      <c r="J746" s="169">
        <v>1837.7361906569949</v>
      </c>
      <c r="K746" s="169">
        <v>-328.40967635629079</v>
      </c>
      <c r="L746" s="168" t="s">
        <v>5</v>
      </c>
      <c r="M746" s="168" t="s">
        <v>21</v>
      </c>
      <c r="N746" s="168" t="s">
        <v>2829</v>
      </c>
      <c r="O746" s="168" t="s">
        <v>21</v>
      </c>
      <c r="P746" s="168" t="s">
        <v>2835</v>
      </c>
      <c r="Q746" s="168" t="s">
        <v>2834</v>
      </c>
      <c r="R746" s="168" t="s">
        <v>1259</v>
      </c>
      <c r="S746" s="168" t="s">
        <v>21</v>
      </c>
      <c r="T746" s="168" t="s">
        <v>1259</v>
      </c>
      <c r="U746" s="168" t="s">
        <v>1259</v>
      </c>
      <c r="V746" s="168" t="s">
        <v>2834</v>
      </c>
      <c r="W746" s="168" t="s">
        <v>1259</v>
      </c>
      <c r="X746" s="168" t="s">
        <v>21</v>
      </c>
      <c r="Y746" s="168" t="s">
        <v>1259</v>
      </c>
      <c r="Z746" s="168" t="s">
        <v>21</v>
      </c>
      <c r="AA746" s="168" t="s">
        <v>1259</v>
      </c>
      <c r="AB746" s="168" t="s">
        <v>1259</v>
      </c>
      <c r="AC746" s="168" t="s">
        <v>3174</v>
      </c>
      <c r="AD746" s="169">
        <v>2788.7602590758352</v>
      </c>
      <c r="AE746" s="168" t="s">
        <v>1259</v>
      </c>
      <c r="AF746" s="169">
        <v>762.63233448419851</v>
      </c>
      <c r="AG746" s="169">
        <v>2409.141569326297</v>
      </c>
      <c r="AH746" s="169">
        <v>1882.1320591925539</v>
      </c>
      <c r="AI746" s="168" t="s">
        <v>21</v>
      </c>
      <c r="AJ746"/>
      <c r="AK746"/>
    </row>
    <row r="747" spans="1:37" hidden="1" x14ac:dyDescent="0.25">
      <c r="A747" s="179" t="b">
        <f>IF(E747&lt;&gt;1,"",NOT(ISNA(VLOOKUP(P747,Mapping!$P:$P,1,FALSE))))</f>
        <v>0</v>
      </c>
      <c r="B747" s="180" t="str">
        <f t="shared" si="11"/>
        <v/>
      </c>
      <c r="E747" s="167">
        <v>1</v>
      </c>
      <c r="F747" s="170" t="s">
        <v>402</v>
      </c>
      <c r="G747" s="169">
        <v>8247.8401354196303</v>
      </c>
      <c r="H747" s="168" t="s">
        <v>6</v>
      </c>
      <c r="I747" s="168" t="s">
        <v>402</v>
      </c>
      <c r="J747" s="169">
        <v>691.98279905141158</v>
      </c>
      <c r="K747" s="169">
        <v>-123.6596679305482</v>
      </c>
      <c r="L747" s="168" t="s">
        <v>5</v>
      </c>
      <c r="M747" s="168" t="s">
        <v>21</v>
      </c>
      <c r="N747" s="168" t="s">
        <v>2829</v>
      </c>
      <c r="O747" s="168" t="s">
        <v>21</v>
      </c>
      <c r="P747" s="168" t="s">
        <v>2835</v>
      </c>
      <c r="Q747" s="168" t="s">
        <v>2834</v>
      </c>
      <c r="R747" s="168" t="s">
        <v>1259</v>
      </c>
      <c r="S747" s="168" t="s">
        <v>21</v>
      </c>
      <c r="T747" s="168" t="s">
        <v>1259</v>
      </c>
      <c r="U747" s="168" t="s">
        <v>1259</v>
      </c>
      <c r="V747" s="168" t="s">
        <v>2834</v>
      </c>
      <c r="W747" s="168" t="s">
        <v>1259</v>
      </c>
      <c r="X747" s="168" t="s">
        <v>21</v>
      </c>
      <c r="Y747" s="168" t="s">
        <v>1259</v>
      </c>
      <c r="Z747" s="168" t="s">
        <v>21</v>
      </c>
      <c r="AA747" s="168" t="s">
        <v>1259</v>
      </c>
      <c r="AB747" s="168" t="s">
        <v>1259</v>
      </c>
      <c r="AC747" s="168" t="s">
        <v>3170</v>
      </c>
      <c r="AD747" s="169">
        <v>1050.0822369225591</v>
      </c>
      <c r="AE747" s="168" t="s">
        <v>1259</v>
      </c>
      <c r="AF747" s="169">
        <v>287.16224893782243</v>
      </c>
      <c r="AG747" s="169">
        <v>907.14028211934965</v>
      </c>
      <c r="AH747" s="169">
        <v>708.69965837634845</v>
      </c>
      <c r="AI747" s="168" t="s">
        <v>21</v>
      </c>
      <c r="AJ747"/>
      <c r="AK747"/>
    </row>
    <row r="748" spans="1:37" hidden="1" x14ac:dyDescent="0.25">
      <c r="A748" s="179" t="b">
        <f>IF(E748&lt;&gt;1,"",NOT(ISNA(VLOOKUP(P748,Mapping!$P:$P,1,FALSE))))</f>
        <v>0</v>
      </c>
      <c r="B748" s="180" t="str">
        <f t="shared" si="11"/>
        <v/>
      </c>
      <c r="E748" s="167">
        <v>1</v>
      </c>
      <c r="F748" s="170" t="s">
        <v>402</v>
      </c>
      <c r="G748" s="169">
        <v>1134.914710169397</v>
      </c>
      <c r="H748" s="168" t="s">
        <v>6</v>
      </c>
      <c r="I748" s="168" t="s">
        <v>402</v>
      </c>
      <c r="J748" s="169">
        <v>95.21783217585191</v>
      </c>
      <c r="K748" s="169">
        <v>-17.015748836637901</v>
      </c>
      <c r="L748" s="168" t="s">
        <v>5</v>
      </c>
      <c r="M748" s="168" t="s">
        <v>21</v>
      </c>
      <c r="N748" s="168" t="s">
        <v>2829</v>
      </c>
      <c r="O748" s="168" t="s">
        <v>21</v>
      </c>
      <c r="P748" s="168" t="s">
        <v>2835</v>
      </c>
      <c r="Q748" s="168" t="s">
        <v>2834</v>
      </c>
      <c r="R748" s="168" t="s">
        <v>1259</v>
      </c>
      <c r="S748" s="168" t="s">
        <v>21</v>
      </c>
      <c r="T748" s="168" t="s">
        <v>1259</v>
      </c>
      <c r="U748" s="168" t="s">
        <v>1259</v>
      </c>
      <c r="V748" s="168" t="s">
        <v>2834</v>
      </c>
      <c r="W748" s="168" t="s">
        <v>1259</v>
      </c>
      <c r="X748" s="168" t="s">
        <v>21</v>
      </c>
      <c r="Y748" s="168" t="s">
        <v>1259</v>
      </c>
      <c r="Z748" s="168" t="s">
        <v>21</v>
      </c>
      <c r="AA748" s="168" t="s">
        <v>1259</v>
      </c>
      <c r="AB748" s="168" t="s">
        <v>1259</v>
      </c>
      <c r="AC748" s="168" t="s">
        <v>7776</v>
      </c>
      <c r="AD748" s="169">
        <v>144.4928318206743</v>
      </c>
      <c r="AE748" s="168" t="s">
        <v>1259</v>
      </c>
      <c r="AF748" s="169">
        <v>39.513940034469442</v>
      </c>
      <c r="AG748" s="169">
        <v>124.8238124722197</v>
      </c>
      <c r="AH748" s="169">
        <v>97.518096153354236</v>
      </c>
      <c r="AI748" s="168" t="s">
        <v>21</v>
      </c>
      <c r="AJ748"/>
      <c r="AK748"/>
    </row>
    <row r="749" spans="1:37" hidden="1" x14ac:dyDescent="0.25">
      <c r="A749" s="179" t="b">
        <f>IF(E749&lt;&gt;1,"",NOT(ISNA(VLOOKUP(P749,Mapping!$P:$P,1,FALSE))))</f>
        <v>0</v>
      </c>
      <c r="B749" s="180" t="str">
        <f t="shared" si="11"/>
        <v/>
      </c>
      <c r="E749" s="167">
        <v>1</v>
      </c>
      <c r="F749" s="170" t="s">
        <v>402</v>
      </c>
      <c r="G749" s="169">
        <v>1483.3913555780159</v>
      </c>
      <c r="H749" s="168" t="s">
        <v>6</v>
      </c>
      <c r="I749" s="168" t="s">
        <v>402</v>
      </c>
      <c r="J749" s="169">
        <v>124.45455846233121</v>
      </c>
      <c r="K749" s="169">
        <v>-22.240450764082421</v>
      </c>
      <c r="L749" s="168" t="s">
        <v>5</v>
      </c>
      <c r="M749" s="168" t="s">
        <v>21</v>
      </c>
      <c r="N749" s="168" t="s">
        <v>2829</v>
      </c>
      <c r="O749" s="168" t="s">
        <v>21</v>
      </c>
      <c r="P749" s="168" t="s">
        <v>2835</v>
      </c>
      <c r="Q749" s="168" t="s">
        <v>2834</v>
      </c>
      <c r="R749" s="168" t="s">
        <v>1259</v>
      </c>
      <c r="S749" s="168" t="s">
        <v>21</v>
      </c>
      <c r="T749" s="168" t="s">
        <v>1259</v>
      </c>
      <c r="U749" s="168" t="s">
        <v>1259</v>
      </c>
      <c r="V749" s="168" t="s">
        <v>2834</v>
      </c>
      <c r="W749" s="168" t="s">
        <v>1259</v>
      </c>
      <c r="X749" s="168" t="s">
        <v>21</v>
      </c>
      <c r="Y749" s="168" t="s">
        <v>1259</v>
      </c>
      <c r="Z749" s="168" t="s">
        <v>21</v>
      </c>
      <c r="AA749" s="168" t="s">
        <v>1259</v>
      </c>
      <c r="AB749" s="168" t="s">
        <v>1259</v>
      </c>
      <c r="AC749" s="168" t="s">
        <v>12133</v>
      </c>
      <c r="AD749" s="169">
        <v>188.85949379736559</v>
      </c>
      <c r="AE749" s="168" t="s">
        <v>1259</v>
      </c>
      <c r="AF749" s="169">
        <v>51.646733051165711</v>
      </c>
      <c r="AG749" s="169">
        <v>163.15108327738969</v>
      </c>
      <c r="AH749" s="169">
        <v>127.46112069048741</v>
      </c>
      <c r="AI749" s="168" t="s">
        <v>21</v>
      </c>
      <c r="AJ749"/>
      <c r="AK749"/>
    </row>
    <row r="750" spans="1:37" hidden="1" x14ac:dyDescent="0.25">
      <c r="A750" s="179" t="b">
        <f>IF(E750&lt;&gt;1,"",NOT(ISNA(VLOOKUP(P750,Mapping!$P:$P,1,FALSE))))</f>
        <v>0</v>
      </c>
      <c r="B750" s="180" t="str">
        <f t="shared" si="11"/>
        <v/>
      </c>
      <c r="E750" s="167">
        <v>1</v>
      </c>
      <c r="F750" s="170" t="s">
        <v>402</v>
      </c>
      <c r="G750" s="169">
        <v>608.31523535224653</v>
      </c>
      <c r="H750" s="168" t="s">
        <v>6</v>
      </c>
      <c r="I750" s="168" t="s">
        <v>402</v>
      </c>
      <c r="J750" s="169">
        <v>51.036837808841661</v>
      </c>
      <c r="K750" s="169">
        <v>-9.120455630281791</v>
      </c>
      <c r="L750" s="168" t="s">
        <v>5</v>
      </c>
      <c r="M750" s="168" t="s">
        <v>21</v>
      </c>
      <c r="N750" s="168" t="s">
        <v>2829</v>
      </c>
      <c r="O750" s="168" t="s">
        <v>21</v>
      </c>
      <c r="P750" s="168" t="s">
        <v>2835</v>
      </c>
      <c r="Q750" s="168" t="s">
        <v>2834</v>
      </c>
      <c r="R750" s="168" t="s">
        <v>1259</v>
      </c>
      <c r="S750" s="168" t="s">
        <v>21</v>
      </c>
      <c r="T750" s="168" t="s">
        <v>1259</v>
      </c>
      <c r="U750" s="168" t="s">
        <v>1259</v>
      </c>
      <c r="V750" s="168" t="s">
        <v>2834</v>
      </c>
      <c r="W750" s="168" t="s">
        <v>1259</v>
      </c>
      <c r="X750" s="168" t="s">
        <v>21</v>
      </c>
      <c r="Y750" s="168" t="s">
        <v>1259</v>
      </c>
      <c r="Z750" s="168" t="s">
        <v>21</v>
      </c>
      <c r="AA750" s="168" t="s">
        <v>1259</v>
      </c>
      <c r="AB750" s="168" t="s">
        <v>1259</v>
      </c>
      <c r="AC750" s="168" t="s">
        <v>7760</v>
      </c>
      <c r="AD750" s="169">
        <v>77.448278895412969</v>
      </c>
      <c r="AE750" s="168" t="s">
        <v>1259</v>
      </c>
      <c r="AF750" s="169">
        <v>21.17950495872515</v>
      </c>
      <c r="AG750" s="169">
        <v>66.905668048191387</v>
      </c>
      <c r="AH750" s="169">
        <v>52.269781227680369</v>
      </c>
      <c r="AI750" s="168" t="s">
        <v>21</v>
      </c>
      <c r="AJ750"/>
      <c r="AK750"/>
    </row>
    <row r="751" spans="1:37" hidden="1" x14ac:dyDescent="0.25">
      <c r="A751" s="179" t="b">
        <f>IF(E751&lt;&gt;1,"",NOT(ISNA(VLOOKUP(P751,Mapping!$P:$P,1,FALSE))))</f>
        <v>0</v>
      </c>
      <c r="B751" s="180" t="str">
        <f t="shared" si="11"/>
        <v/>
      </c>
      <c r="E751" s="167">
        <v>1</v>
      </c>
      <c r="F751" s="170" t="s">
        <v>402</v>
      </c>
      <c r="G751" s="169">
        <v>11252.97770818294</v>
      </c>
      <c r="H751" s="168" t="s">
        <v>6</v>
      </c>
      <c r="I751" s="168" t="s">
        <v>402</v>
      </c>
      <c r="J751" s="169">
        <v>944.10983776607736</v>
      </c>
      <c r="K751" s="169">
        <v>-168.71562297236051</v>
      </c>
      <c r="L751" s="168" t="s">
        <v>5</v>
      </c>
      <c r="M751" s="168" t="s">
        <v>21</v>
      </c>
      <c r="N751" s="168" t="s">
        <v>2829</v>
      </c>
      <c r="O751" s="168" t="s">
        <v>21</v>
      </c>
      <c r="P751" s="168" t="s">
        <v>2835</v>
      </c>
      <c r="Q751" s="168" t="s">
        <v>2834</v>
      </c>
      <c r="R751" s="168" t="s">
        <v>1259</v>
      </c>
      <c r="S751" s="168" t="s">
        <v>21</v>
      </c>
      <c r="T751" s="168" t="s">
        <v>1259</v>
      </c>
      <c r="U751" s="168" t="s">
        <v>1259</v>
      </c>
      <c r="V751" s="168" t="s">
        <v>2834</v>
      </c>
      <c r="W751" s="168" t="s">
        <v>1259</v>
      </c>
      <c r="X751" s="168" t="s">
        <v>21</v>
      </c>
      <c r="Y751" s="168" t="s">
        <v>1259</v>
      </c>
      <c r="Z751" s="168" t="s">
        <v>21</v>
      </c>
      <c r="AA751" s="168" t="s">
        <v>1259</v>
      </c>
      <c r="AB751" s="168" t="s">
        <v>1259</v>
      </c>
      <c r="AC751" s="168" t="s">
        <v>3159</v>
      </c>
      <c r="AD751" s="169">
        <v>1432.68441311117</v>
      </c>
      <c r="AE751" s="168" t="s">
        <v>1259</v>
      </c>
      <c r="AF751" s="169">
        <v>391.79110323100031</v>
      </c>
      <c r="AG751" s="169">
        <v>1237.660915497903</v>
      </c>
      <c r="AH751" s="169">
        <v>966.91755981763527</v>
      </c>
      <c r="AI751" s="168" t="s">
        <v>21</v>
      </c>
      <c r="AJ751"/>
      <c r="AK751"/>
    </row>
    <row r="752" spans="1:37" hidden="1" x14ac:dyDescent="0.25">
      <c r="A752" s="179" t="b">
        <f>IF(E752&lt;&gt;1,"",NOT(ISNA(VLOOKUP(P752,Mapping!$P:$P,1,FALSE))))</f>
        <v>0</v>
      </c>
      <c r="B752" s="180" t="str">
        <f t="shared" si="11"/>
        <v/>
      </c>
      <c r="E752" s="167">
        <v>1</v>
      </c>
      <c r="F752" s="170" t="s">
        <v>402</v>
      </c>
      <c r="G752" s="169">
        <v>850.2836089854361</v>
      </c>
      <c r="H752" s="168" t="s">
        <v>6</v>
      </c>
      <c r="I752" s="168" t="s">
        <v>402</v>
      </c>
      <c r="J752" s="169">
        <v>71.337661990625136</v>
      </c>
      <c r="K752" s="169">
        <v>-12.74828161161706</v>
      </c>
      <c r="L752" s="168" t="s">
        <v>5</v>
      </c>
      <c r="M752" s="168" t="s">
        <v>21</v>
      </c>
      <c r="N752" s="168" t="s">
        <v>2829</v>
      </c>
      <c r="O752" s="168" t="s">
        <v>21</v>
      </c>
      <c r="P752" s="168" t="s">
        <v>2835</v>
      </c>
      <c r="Q752" s="168" t="s">
        <v>2834</v>
      </c>
      <c r="R752" s="168" t="s">
        <v>1259</v>
      </c>
      <c r="S752" s="168" t="s">
        <v>21</v>
      </c>
      <c r="T752" s="168" t="s">
        <v>1259</v>
      </c>
      <c r="U752" s="168" t="s">
        <v>1259</v>
      </c>
      <c r="V752" s="168" t="s">
        <v>2834</v>
      </c>
      <c r="W752" s="168" t="s">
        <v>1259</v>
      </c>
      <c r="X752" s="168" t="s">
        <v>21</v>
      </c>
      <c r="Y752" s="168" t="s">
        <v>1259</v>
      </c>
      <c r="Z752" s="168" t="s">
        <v>21</v>
      </c>
      <c r="AA752" s="168" t="s">
        <v>1259</v>
      </c>
      <c r="AB752" s="168" t="s">
        <v>1259</v>
      </c>
      <c r="AC752" s="168" t="s">
        <v>7048</v>
      </c>
      <c r="AD752" s="169">
        <v>108.2547308728342</v>
      </c>
      <c r="AE752" s="168" t="s">
        <v>1259</v>
      </c>
      <c r="AF752" s="169">
        <v>29.60403564839498</v>
      </c>
      <c r="AG752" s="169">
        <v>93.518606116541036</v>
      </c>
      <c r="AH752" s="169">
        <v>73.061030926532226</v>
      </c>
      <c r="AI752" s="168" t="s">
        <v>21</v>
      </c>
      <c r="AJ752"/>
      <c r="AK752"/>
    </row>
    <row r="753" spans="1:37" hidden="1" x14ac:dyDescent="0.25">
      <c r="A753" s="179" t="b">
        <f>IF(E753&lt;&gt;1,"",NOT(ISNA(VLOOKUP(P753,Mapping!$P:$P,1,FALSE))))</f>
        <v>0</v>
      </c>
      <c r="B753" s="180" t="str">
        <f t="shared" si="11"/>
        <v/>
      </c>
      <c r="E753" s="167">
        <v>1</v>
      </c>
      <c r="F753" s="170" t="s">
        <v>402</v>
      </c>
      <c r="G753" s="169">
        <v>9961.7468831051938</v>
      </c>
      <c r="H753" s="168" t="s">
        <v>6</v>
      </c>
      <c r="I753" s="168" t="s">
        <v>402</v>
      </c>
      <c r="J753" s="169">
        <v>835.77729180393635</v>
      </c>
      <c r="K753" s="169">
        <v>-149.3562304005892</v>
      </c>
      <c r="L753" s="168" t="s">
        <v>5</v>
      </c>
      <c r="M753" s="168" t="s">
        <v>21</v>
      </c>
      <c r="N753" s="168" t="s">
        <v>2829</v>
      </c>
      <c r="O753" s="168" t="s">
        <v>21</v>
      </c>
      <c r="P753" s="168" t="s">
        <v>2835</v>
      </c>
      <c r="Q753" s="168" t="s">
        <v>2834</v>
      </c>
      <c r="R753" s="168" t="s">
        <v>1259</v>
      </c>
      <c r="S753" s="168" t="s">
        <v>21</v>
      </c>
      <c r="T753" s="168" t="s">
        <v>1259</v>
      </c>
      <c r="U753" s="168" t="s">
        <v>1259</v>
      </c>
      <c r="V753" s="168" t="s">
        <v>2834</v>
      </c>
      <c r="W753" s="168" t="s">
        <v>1259</v>
      </c>
      <c r="X753" s="168" t="s">
        <v>21</v>
      </c>
      <c r="Y753" s="168" t="s">
        <v>1259</v>
      </c>
      <c r="Z753" s="168" t="s">
        <v>21</v>
      </c>
      <c r="AA753" s="168" t="s">
        <v>1259</v>
      </c>
      <c r="AB753" s="168" t="s">
        <v>1259</v>
      </c>
      <c r="AC753" s="168" t="s">
        <v>12134</v>
      </c>
      <c r="AD753" s="169">
        <v>1268.2900345928181</v>
      </c>
      <c r="AE753" s="168" t="s">
        <v>1259</v>
      </c>
      <c r="AF753" s="169">
        <v>346.83475811043718</v>
      </c>
      <c r="AG753" s="169">
        <v>1095.644645091297</v>
      </c>
      <c r="AH753" s="169">
        <v>855.96792578098575</v>
      </c>
      <c r="AI753" s="168" t="s">
        <v>21</v>
      </c>
      <c r="AJ753"/>
      <c r="AK753"/>
    </row>
    <row r="754" spans="1:37" hidden="1" x14ac:dyDescent="0.25">
      <c r="A754" s="179" t="b">
        <f>IF(E754&lt;&gt;1,"",NOT(ISNA(VLOOKUP(P754,Mapping!$P:$P,1,FALSE))))</f>
        <v>0</v>
      </c>
      <c r="B754" s="180" t="str">
        <f t="shared" si="11"/>
        <v/>
      </c>
      <c r="E754" s="167">
        <v>1</v>
      </c>
      <c r="F754" s="170" t="s">
        <v>402</v>
      </c>
      <c r="G754" s="169">
        <v>1226.3157417222869</v>
      </c>
      <c r="H754" s="168" t="s">
        <v>6</v>
      </c>
      <c r="I754" s="168" t="s">
        <v>402</v>
      </c>
      <c r="J754" s="169">
        <v>102.8862569527268</v>
      </c>
      <c r="K754" s="169">
        <v>-18.386122294993601</v>
      </c>
      <c r="L754" s="168" t="s">
        <v>5</v>
      </c>
      <c r="M754" s="168" t="s">
        <v>21</v>
      </c>
      <c r="N754" s="168" t="s">
        <v>2829</v>
      </c>
      <c r="O754" s="168" t="s">
        <v>21</v>
      </c>
      <c r="P754" s="168" t="s">
        <v>2835</v>
      </c>
      <c r="Q754" s="168" t="s">
        <v>2834</v>
      </c>
      <c r="R754" s="168" t="s">
        <v>1259</v>
      </c>
      <c r="S754" s="168" t="s">
        <v>21</v>
      </c>
      <c r="T754" s="168" t="s">
        <v>1259</v>
      </c>
      <c r="U754" s="168" t="s">
        <v>1259</v>
      </c>
      <c r="V754" s="168" t="s">
        <v>2834</v>
      </c>
      <c r="W754" s="168" t="s">
        <v>1259</v>
      </c>
      <c r="X754" s="168" t="s">
        <v>21</v>
      </c>
      <c r="Y754" s="168" t="s">
        <v>1259</v>
      </c>
      <c r="Z754" s="168" t="s">
        <v>21</v>
      </c>
      <c r="AA754" s="168" t="s">
        <v>1259</v>
      </c>
      <c r="AB754" s="168" t="s">
        <v>1259</v>
      </c>
      <c r="AC754" s="168" t="s">
        <v>3165</v>
      </c>
      <c r="AD754" s="169">
        <v>156.12964801670111</v>
      </c>
      <c r="AE754" s="168" t="s">
        <v>1259</v>
      </c>
      <c r="AF754" s="169">
        <v>42.696218709252207</v>
      </c>
      <c r="AG754" s="169">
        <v>134.87657249030281</v>
      </c>
      <c r="AH754" s="169">
        <v>105.3717740585071</v>
      </c>
      <c r="AI754" s="168" t="s">
        <v>21</v>
      </c>
      <c r="AJ754"/>
      <c r="AK754"/>
    </row>
    <row r="755" spans="1:37" hidden="1" x14ac:dyDescent="0.25">
      <c r="A755" s="179" t="b">
        <f>IF(E755&lt;&gt;1,"",NOT(ISNA(VLOOKUP(P755,Mapping!$P:$P,1,FALSE))))</f>
        <v>0</v>
      </c>
      <c r="B755" s="180" t="str">
        <f t="shared" si="11"/>
        <v/>
      </c>
      <c r="E755" s="167">
        <v>1</v>
      </c>
      <c r="F755" s="170" t="s">
        <v>402</v>
      </c>
      <c r="G755" s="169">
        <v>5540.4355181925757</v>
      </c>
      <c r="H755" s="168" t="s">
        <v>6</v>
      </c>
      <c r="I755" s="168" t="s">
        <v>402</v>
      </c>
      <c r="J755" s="169">
        <v>464.83515864698569</v>
      </c>
      <c r="K755" s="169">
        <v>-83.067615899595836</v>
      </c>
      <c r="L755" s="168" t="s">
        <v>5</v>
      </c>
      <c r="M755" s="168" t="s">
        <v>21</v>
      </c>
      <c r="N755" s="168" t="s">
        <v>2829</v>
      </c>
      <c r="O755" s="168" t="s">
        <v>21</v>
      </c>
      <c r="P755" s="168" t="s">
        <v>2835</v>
      </c>
      <c r="Q755" s="168" t="s">
        <v>2834</v>
      </c>
      <c r="R755" s="168" t="s">
        <v>1259</v>
      </c>
      <c r="S755" s="168" t="s">
        <v>21</v>
      </c>
      <c r="T755" s="168" t="s">
        <v>1259</v>
      </c>
      <c r="U755" s="168" t="s">
        <v>1259</v>
      </c>
      <c r="V755" s="168" t="s">
        <v>2834</v>
      </c>
      <c r="W755" s="168" t="s">
        <v>1259</v>
      </c>
      <c r="X755" s="168" t="s">
        <v>21</v>
      </c>
      <c r="Y755" s="168" t="s">
        <v>1259</v>
      </c>
      <c r="Z755" s="168" t="s">
        <v>21</v>
      </c>
      <c r="AA755" s="168" t="s">
        <v>1259</v>
      </c>
      <c r="AB755" s="168" t="s">
        <v>1259</v>
      </c>
      <c r="AC755" s="168" t="s">
        <v>12733</v>
      </c>
      <c r="AD755" s="169">
        <v>705.3862377235389</v>
      </c>
      <c r="AE755" s="168" t="s">
        <v>1259</v>
      </c>
      <c r="AF755" s="169">
        <v>192.89946184416749</v>
      </c>
      <c r="AG755" s="169">
        <v>609.36586506493586</v>
      </c>
      <c r="AH755" s="169">
        <v>476.06460534282633</v>
      </c>
      <c r="AI755" s="168" t="s">
        <v>21</v>
      </c>
      <c r="AJ755"/>
      <c r="AK755"/>
    </row>
    <row r="756" spans="1:37" hidden="1" x14ac:dyDescent="0.25">
      <c r="A756" s="179" t="b">
        <f>IF(E756&lt;&gt;1,"",NOT(ISNA(VLOOKUP(P756,Mapping!$P:$P,1,FALSE))))</f>
        <v>0</v>
      </c>
      <c r="B756" s="180" t="str">
        <f t="shared" si="11"/>
        <v/>
      </c>
      <c r="E756" s="167">
        <v>1</v>
      </c>
      <c r="F756" s="170" t="s">
        <v>402</v>
      </c>
      <c r="G756" s="169">
        <v>29353.38260710533</v>
      </c>
      <c r="H756" s="168" t="s">
        <v>6</v>
      </c>
      <c r="I756" s="168" t="s">
        <v>402</v>
      </c>
      <c r="J756" s="169">
        <v>2462.7096942463249</v>
      </c>
      <c r="K756" s="169">
        <v>-440.09455642150351</v>
      </c>
      <c r="L756" s="168" t="s">
        <v>5</v>
      </c>
      <c r="M756" s="168" t="s">
        <v>21</v>
      </c>
      <c r="N756" s="168" t="s">
        <v>2829</v>
      </c>
      <c r="O756" s="168" t="s">
        <v>21</v>
      </c>
      <c r="P756" s="168" t="s">
        <v>2835</v>
      </c>
      <c r="Q756" s="168" t="s">
        <v>2834</v>
      </c>
      <c r="R756" s="168" t="s">
        <v>1259</v>
      </c>
      <c r="S756" s="168" t="s">
        <v>21</v>
      </c>
      <c r="T756" s="168" t="s">
        <v>1259</v>
      </c>
      <c r="U756" s="168" t="s">
        <v>1259</v>
      </c>
      <c r="V756" s="168" t="s">
        <v>2834</v>
      </c>
      <c r="W756" s="168" t="s">
        <v>1259</v>
      </c>
      <c r="X756" s="168" t="s">
        <v>21</v>
      </c>
      <c r="Y756" s="168" t="s">
        <v>1259</v>
      </c>
      <c r="Z756" s="168" t="s">
        <v>21</v>
      </c>
      <c r="AA756" s="168" t="s">
        <v>1259</v>
      </c>
      <c r="AB756" s="168" t="s">
        <v>1259</v>
      </c>
      <c r="AC756" s="168" t="s">
        <v>3164</v>
      </c>
      <c r="AD756" s="169">
        <v>3737.1560509452911</v>
      </c>
      <c r="AE756" s="168" t="s">
        <v>1259</v>
      </c>
      <c r="AF756" s="169">
        <v>1021.986753500511</v>
      </c>
      <c r="AG756" s="169">
        <v>3228.4374263046989</v>
      </c>
      <c r="AH756" s="169">
        <v>2522.203617467108</v>
      </c>
      <c r="AI756" s="168" t="s">
        <v>21</v>
      </c>
      <c r="AJ756"/>
      <c r="AK756"/>
    </row>
    <row r="757" spans="1:37" hidden="1" x14ac:dyDescent="0.25">
      <c r="A757" s="179" t="b">
        <f>IF(E757&lt;&gt;1,"",NOT(ISNA(VLOOKUP(P757,Mapping!$P:$P,1,FALSE))))</f>
        <v>0</v>
      </c>
      <c r="B757" s="180" t="str">
        <f t="shared" si="11"/>
        <v/>
      </c>
      <c r="E757" s="167">
        <v>1</v>
      </c>
      <c r="F757" s="170" t="s">
        <v>402</v>
      </c>
      <c r="G757" s="169">
        <v>15206.484541052059</v>
      </c>
      <c r="H757" s="168" t="s">
        <v>6</v>
      </c>
      <c r="I757" s="168" t="s">
        <v>402</v>
      </c>
      <c r="J757" s="169">
        <v>1275.8037939242711</v>
      </c>
      <c r="K757" s="169">
        <v>-227.99045542386031</v>
      </c>
      <c r="L757" s="168" t="s">
        <v>5</v>
      </c>
      <c r="M757" s="168" t="s">
        <v>21</v>
      </c>
      <c r="N757" s="168" t="s">
        <v>2829</v>
      </c>
      <c r="O757" s="168" t="s">
        <v>21</v>
      </c>
      <c r="P757" s="168" t="s">
        <v>2835</v>
      </c>
      <c r="Q757" s="168" t="s">
        <v>2834</v>
      </c>
      <c r="R757" s="168" t="s">
        <v>1259</v>
      </c>
      <c r="S757" s="168" t="s">
        <v>21</v>
      </c>
      <c r="T757" s="168" t="s">
        <v>1259</v>
      </c>
      <c r="U757" s="168" t="s">
        <v>1259</v>
      </c>
      <c r="V757" s="168" t="s">
        <v>2834</v>
      </c>
      <c r="W757" s="168" t="s">
        <v>1259</v>
      </c>
      <c r="X757" s="168" t="s">
        <v>21</v>
      </c>
      <c r="Y757" s="168" t="s">
        <v>1259</v>
      </c>
      <c r="Z757" s="168" t="s">
        <v>21</v>
      </c>
      <c r="AA757" s="168" t="s">
        <v>1259</v>
      </c>
      <c r="AB757" s="168" t="s">
        <v>1259</v>
      </c>
      <c r="AC757" s="168" t="s">
        <v>3160</v>
      </c>
      <c r="AD757" s="169">
        <v>1936.029195573615</v>
      </c>
      <c r="AE757" s="168" t="s">
        <v>1259</v>
      </c>
      <c r="AF757" s="169">
        <v>529.43900797667084</v>
      </c>
      <c r="AG757" s="169">
        <v>1672.4881241786679</v>
      </c>
      <c r="AH757" s="169">
        <v>1306.624549264561</v>
      </c>
      <c r="AI757" s="168" t="s">
        <v>21</v>
      </c>
      <c r="AJ757"/>
      <c r="AK757"/>
    </row>
    <row r="758" spans="1:37" hidden="1" x14ac:dyDescent="0.25">
      <c r="A758" s="179" t="b">
        <f>IF(E758&lt;&gt;1,"",NOT(ISNA(VLOOKUP(P758,Mapping!$P:$P,1,FALSE))))</f>
        <v>0</v>
      </c>
      <c r="B758" s="180" t="str">
        <f t="shared" si="11"/>
        <v/>
      </c>
      <c r="E758" s="167">
        <v>1</v>
      </c>
      <c r="F758" s="170" t="s">
        <v>402</v>
      </c>
      <c r="G758" s="169">
        <v>4336.8771924200746</v>
      </c>
      <c r="H758" s="168" t="s">
        <v>6</v>
      </c>
      <c r="I758" s="168" t="s">
        <v>402</v>
      </c>
      <c r="J758" s="169">
        <v>363.85821857353358</v>
      </c>
      <c r="K758" s="169">
        <v>-65.022694992250692</v>
      </c>
      <c r="L758" s="168" t="s">
        <v>5</v>
      </c>
      <c r="M758" s="168" t="s">
        <v>21</v>
      </c>
      <c r="N758" s="168" t="s">
        <v>2829</v>
      </c>
      <c r="O758" s="168" t="s">
        <v>21</v>
      </c>
      <c r="P758" s="168" t="s">
        <v>2835</v>
      </c>
      <c r="Q758" s="168" t="s">
        <v>2834</v>
      </c>
      <c r="R758" s="168" t="s">
        <v>1259</v>
      </c>
      <c r="S758" s="168" t="s">
        <v>21</v>
      </c>
      <c r="T758" s="168" t="s">
        <v>1259</v>
      </c>
      <c r="U758" s="168" t="s">
        <v>1259</v>
      </c>
      <c r="V758" s="168" t="s">
        <v>2834</v>
      </c>
      <c r="W758" s="168" t="s">
        <v>1259</v>
      </c>
      <c r="X758" s="168" t="s">
        <v>21</v>
      </c>
      <c r="Y758" s="168" t="s">
        <v>1259</v>
      </c>
      <c r="Z758" s="168" t="s">
        <v>21</v>
      </c>
      <c r="AA758" s="168" t="s">
        <v>1259</v>
      </c>
      <c r="AB758" s="168" t="s">
        <v>1259</v>
      </c>
      <c r="AC758" s="168" t="s">
        <v>3181</v>
      </c>
      <c r="AD758" s="169">
        <v>552.15397348910813</v>
      </c>
      <c r="AE758" s="168" t="s">
        <v>1259</v>
      </c>
      <c r="AF758" s="169">
        <v>150.99558035736939</v>
      </c>
      <c r="AG758" s="169">
        <v>476.99227134071498</v>
      </c>
      <c r="AH758" s="169">
        <v>372.64827327207968</v>
      </c>
      <c r="AI758" s="168" t="s">
        <v>21</v>
      </c>
      <c r="AJ758"/>
      <c r="AK758"/>
    </row>
    <row r="759" spans="1:37" hidden="1" x14ac:dyDescent="0.25">
      <c r="A759" s="179" t="b">
        <f>IF(E759&lt;&gt;1,"",NOT(ISNA(VLOOKUP(P759,Mapping!$P:$P,1,FALSE))))</f>
        <v>0</v>
      </c>
      <c r="B759" s="180" t="str">
        <f t="shared" si="11"/>
        <v/>
      </c>
      <c r="E759" s="167">
        <v>1</v>
      </c>
      <c r="F759" s="170" t="s">
        <v>402</v>
      </c>
      <c r="G759" s="169">
        <v>41469.047607248947</v>
      </c>
      <c r="H759" s="168" t="s">
        <v>6</v>
      </c>
      <c r="I759" s="168" t="s">
        <v>402</v>
      </c>
      <c r="J759" s="169">
        <v>3479.1978464796471</v>
      </c>
      <c r="K759" s="169">
        <v>-621.74442912472784</v>
      </c>
      <c r="L759" s="168" t="s">
        <v>5</v>
      </c>
      <c r="M759" s="168" t="s">
        <v>21</v>
      </c>
      <c r="N759" s="168" t="s">
        <v>2829</v>
      </c>
      <c r="O759" s="168" t="s">
        <v>21</v>
      </c>
      <c r="P759" s="168" t="s">
        <v>2835</v>
      </c>
      <c r="Q759" s="168" t="s">
        <v>2834</v>
      </c>
      <c r="R759" s="168" t="s">
        <v>1259</v>
      </c>
      <c r="S759" s="168" t="s">
        <v>21</v>
      </c>
      <c r="T759" s="168" t="s">
        <v>1259</v>
      </c>
      <c r="U759" s="168" t="s">
        <v>1259</v>
      </c>
      <c r="V759" s="168" t="s">
        <v>2834</v>
      </c>
      <c r="W759" s="168" t="s">
        <v>1259</v>
      </c>
      <c r="X759" s="168" t="s">
        <v>21</v>
      </c>
      <c r="Y759" s="168" t="s">
        <v>1259</v>
      </c>
      <c r="Z759" s="168" t="s">
        <v>21</v>
      </c>
      <c r="AA759" s="168" t="s">
        <v>1259</v>
      </c>
      <c r="AB759" s="168" t="s">
        <v>1259</v>
      </c>
      <c r="AC759" s="168" t="s">
        <v>3173</v>
      </c>
      <c r="AD759" s="169">
        <v>5279.6743825651956</v>
      </c>
      <c r="AE759" s="168" t="s">
        <v>1259</v>
      </c>
      <c r="AF759" s="169">
        <v>1443.8137471976299</v>
      </c>
      <c r="AG759" s="169">
        <v>4560.9811693745514</v>
      </c>
      <c r="AH759" s="169">
        <v>3563.2480006784972</v>
      </c>
      <c r="AI759" s="168" t="s">
        <v>21</v>
      </c>
      <c r="AJ759"/>
      <c r="AK759"/>
    </row>
    <row r="760" spans="1:37" hidden="1" x14ac:dyDescent="0.25">
      <c r="A760" s="179" t="b">
        <f>IF(E760&lt;&gt;1,"",NOT(ISNA(VLOOKUP(P760,Mapping!$P:$P,1,FALSE))))</f>
        <v>0</v>
      </c>
      <c r="B760" s="180" t="str">
        <f t="shared" si="11"/>
        <v/>
      </c>
      <c r="E760" s="167">
        <v>1</v>
      </c>
      <c r="F760" s="170" t="s">
        <v>402</v>
      </c>
      <c r="G760" s="169">
        <v>1353.843428359952</v>
      </c>
      <c r="H760" s="168" t="s">
        <v>6</v>
      </c>
      <c r="I760" s="168" t="s">
        <v>402</v>
      </c>
      <c r="J760" s="169">
        <v>113.5856599609296</v>
      </c>
      <c r="K760" s="169">
        <v>-20.29814182042567</v>
      </c>
      <c r="L760" s="168" t="s">
        <v>5</v>
      </c>
      <c r="M760" s="168" t="s">
        <v>21</v>
      </c>
      <c r="N760" s="168" t="s">
        <v>2829</v>
      </c>
      <c r="O760" s="168" t="s">
        <v>21</v>
      </c>
      <c r="P760" s="168" t="s">
        <v>2835</v>
      </c>
      <c r="Q760" s="168" t="s">
        <v>2834</v>
      </c>
      <c r="R760" s="168" t="s">
        <v>1259</v>
      </c>
      <c r="S760" s="168" t="s">
        <v>21</v>
      </c>
      <c r="T760" s="168" t="s">
        <v>1259</v>
      </c>
      <c r="U760" s="168" t="s">
        <v>1259</v>
      </c>
      <c r="V760" s="168" t="s">
        <v>2834</v>
      </c>
      <c r="W760" s="168" t="s">
        <v>1259</v>
      </c>
      <c r="X760" s="168" t="s">
        <v>21</v>
      </c>
      <c r="Y760" s="168" t="s">
        <v>1259</v>
      </c>
      <c r="Z760" s="168" t="s">
        <v>21</v>
      </c>
      <c r="AA760" s="168" t="s">
        <v>1259</v>
      </c>
      <c r="AB760" s="168" t="s">
        <v>1259</v>
      </c>
      <c r="AC760" s="168" t="s">
        <v>7772</v>
      </c>
      <c r="AD760" s="169">
        <v>172.3659664049481</v>
      </c>
      <c r="AE760" s="168" t="s">
        <v>1259</v>
      </c>
      <c r="AF760" s="169">
        <v>47.136306865113063</v>
      </c>
      <c r="AG760" s="169">
        <v>148.90272960963381</v>
      </c>
      <c r="AH760" s="169">
        <v>116.3296522993223</v>
      </c>
      <c r="AI760" s="168" t="s">
        <v>21</v>
      </c>
      <c r="AJ760"/>
      <c r="AK760"/>
    </row>
    <row r="761" spans="1:37" hidden="1" x14ac:dyDescent="0.25">
      <c r="A761" s="179" t="b">
        <f>IF(E761&lt;&gt;1,"",NOT(ISNA(VLOOKUP(P761,Mapping!$P:$P,1,FALSE))))</f>
        <v>0</v>
      </c>
      <c r="B761" s="180" t="str">
        <f t="shared" si="11"/>
        <v/>
      </c>
      <c r="E761" s="167">
        <v>1</v>
      </c>
      <c r="F761" s="170" t="s">
        <v>402</v>
      </c>
      <c r="G761" s="169">
        <v>1130.5325706751501</v>
      </c>
      <c r="H761" s="168" t="s">
        <v>6</v>
      </c>
      <c r="I761" s="168" t="s">
        <v>402</v>
      </c>
      <c r="J761" s="169">
        <v>94.850176510456635</v>
      </c>
      <c r="K761" s="169">
        <v>-16.950047525047619</v>
      </c>
      <c r="L761" s="168" t="s">
        <v>5</v>
      </c>
      <c r="M761" s="168" t="s">
        <v>21</v>
      </c>
      <c r="N761" s="168" t="s">
        <v>2829</v>
      </c>
      <c r="O761" s="168" t="s">
        <v>21</v>
      </c>
      <c r="P761" s="168" t="s">
        <v>2835</v>
      </c>
      <c r="Q761" s="168" t="s">
        <v>2834</v>
      </c>
      <c r="R761" s="168" t="s">
        <v>1259</v>
      </c>
      <c r="S761" s="168" t="s">
        <v>21</v>
      </c>
      <c r="T761" s="168" t="s">
        <v>1259</v>
      </c>
      <c r="U761" s="168" t="s">
        <v>1259</v>
      </c>
      <c r="V761" s="168" t="s">
        <v>2834</v>
      </c>
      <c r="W761" s="168" t="s">
        <v>1259</v>
      </c>
      <c r="X761" s="168" t="s">
        <v>21</v>
      </c>
      <c r="Y761" s="168" t="s">
        <v>1259</v>
      </c>
      <c r="Z761" s="168" t="s">
        <v>21</v>
      </c>
      <c r="AA761" s="168" t="s">
        <v>1259</v>
      </c>
      <c r="AB761" s="168" t="s">
        <v>1259</v>
      </c>
      <c r="AC761" s="168" t="s">
        <v>3178</v>
      </c>
      <c r="AD761" s="169">
        <v>143.93491523074641</v>
      </c>
      <c r="AE761" s="168" t="s">
        <v>1259</v>
      </c>
      <c r="AF761" s="169">
        <v>39.361368571920821</v>
      </c>
      <c r="AG761" s="169">
        <v>124.3418420179153</v>
      </c>
      <c r="AH761" s="169">
        <v>97.14155869487513</v>
      </c>
      <c r="AI761" s="168" t="s">
        <v>21</v>
      </c>
      <c r="AJ761"/>
      <c r="AK761"/>
    </row>
    <row r="762" spans="1:37" hidden="1" x14ac:dyDescent="0.25">
      <c r="A762" s="179" t="b">
        <f>IF(E762&lt;&gt;1,"",NOT(ISNA(VLOOKUP(P762,Mapping!$P:$P,1,FALSE))))</f>
        <v>0</v>
      </c>
      <c r="B762" s="180" t="str">
        <f t="shared" si="11"/>
        <v/>
      </c>
      <c r="E762" s="167">
        <v>1</v>
      </c>
      <c r="F762" s="170" t="s">
        <v>402</v>
      </c>
      <c r="G762" s="169">
        <v>4681.8332715231454</v>
      </c>
      <c r="H762" s="168" t="s">
        <v>6</v>
      </c>
      <c r="I762" s="168" t="s">
        <v>402</v>
      </c>
      <c r="J762" s="169">
        <v>392.79957403730532</v>
      </c>
      <c r="K762" s="169">
        <v>-70.194613154112545</v>
      </c>
      <c r="L762" s="168" t="s">
        <v>5</v>
      </c>
      <c r="M762" s="168" t="s">
        <v>21</v>
      </c>
      <c r="N762" s="168" t="s">
        <v>2829</v>
      </c>
      <c r="O762" s="168" t="s">
        <v>21</v>
      </c>
      <c r="P762" s="168" t="s">
        <v>2835</v>
      </c>
      <c r="Q762" s="168" t="s">
        <v>2834</v>
      </c>
      <c r="R762" s="168" t="s">
        <v>1259</v>
      </c>
      <c r="S762" s="168" t="s">
        <v>21</v>
      </c>
      <c r="T762" s="168" t="s">
        <v>1259</v>
      </c>
      <c r="U762" s="168" t="s">
        <v>1259</v>
      </c>
      <c r="V762" s="168" t="s">
        <v>2834</v>
      </c>
      <c r="W762" s="168" t="s">
        <v>1259</v>
      </c>
      <c r="X762" s="168" t="s">
        <v>21</v>
      </c>
      <c r="Y762" s="168" t="s">
        <v>1259</v>
      </c>
      <c r="Z762" s="168" t="s">
        <v>21</v>
      </c>
      <c r="AA762" s="168" t="s">
        <v>1259</v>
      </c>
      <c r="AB762" s="168" t="s">
        <v>1259</v>
      </c>
      <c r="AC762" s="168" t="s">
        <v>7771</v>
      </c>
      <c r="AD762" s="169">
        <v>596.07241095117831</v>
      </c>
      <c r="AE762" s="168" t="s">
        <v>1259</v>
      </c>
      <c r="AF762" s="169">
        <v>163.00579901262881</v>
      </c>
      <c r="AG762" s="169">
        <v>514.93233198429152</v>
      </c>
      <c r="AH762" s="169">
        <v>402.28879144426628</v>
      </c>
      <c r="AI762" s="168" t="s">
        <v>21</v>
      </c>
      <c r="AJ762"/>
      <c r="AK762"/>
    </row>
    <row r="763" spans="1:37" hidden="1" x14ac:dyDescent="0.25">
      <c r="A763" s="179" t="b">
        <f>IF(E763&lt;&gt;1,"",NOT(ISNA(VLOOKUP(P763,Mapping!$P:$P,1,FALSE))))</f>
        <v>0</v>
      </c>
      <c r="B763" s="180" t="str">
        <f t="shared" si="11"/>
        <v/>
      </c>
      <c r="E763" s="167">
        <v>1</v>
      </c>
      <c r="F763" s="170" t="s">
        <v>402</v>
      </c>
      <c r="G763" s="169">
        <v>1164.995498223127</v>
      </c>
      <c r="H763" s="168" t="s">
        <v>6</v>
      </c>
      <c r="I763" s="168" t="s">
        <v>402</v>
      </c>
      <c r="J763" s="169">
        <v>97.741570217973091</v>
      </c>
      <c r="K763" s="169">
        <v>-17.46674936535079</v>
      </c>
      <c r="L763" s="168" t="s">
        <v>5</v>
      </c>
      <c r="M763" s="168" t="s">
        <v>21</v>
      </c>
      <c r="N763" s="168" t="s">
        <v>2829</v>
      </c>
      <c r="O763" s="168" t="s">
        <v>21</v>
      </c>
      <c r="P763" s="168" t="s">
        <v>2835</v>
      </c>
      <c r="Q763" s="168" t="s">
        <v>2834</v>
      </c>
      <c r="R763" s="168" t="s">
        <v>1259</v>
      </c>
      <c r="S763" s="168" t="s">
        <v>21</v>
      </c>
      <c r="T763" s="168" t="s">
        <v>1259</v>
      </c>
      <c r="U763" s="168" t="s">
        <v>1259</v>
      </c>
      <c r="V763" s="168" t="s">
        <v>2834</v>
      </c>
      <c r="W763" s="168" t="s">
        <v>1259</v>
      </c>
      <c r="X763" s="168" t="s">
        <v>21</v>
      </c>
      <c r="Y763" s="168" t="s">
        <v>1259</v>
      </c>
      <c r="Z763" s="168" t="s">
        <v>21</v>
      </c>
      <c r="AA763" s="168" t="s">
        <v>1259</v>
      </c>
      <c r="AB763" s="168" t="s">
        <v>1259</v>
      </c>
      <c r="AC763" s="168" t="s">
        <v>3158</v>
      </c>
      <c r="AD763" s="169">
        <v>148.32259824306291</v>
      </c>
      <c r="AE763" s="168" t="s">
        <v>1259</v>
      </c>
      <c r="AF763" s="169">
        <v>40.561252616369977</v>
      </c>
      <c r="AG763" s="169">
        <v>128.1322537263425</v>
      </c>
      <c r="AH763" s="169">
        <v>100.10280243613239</v>
      </c>
      <c r="AI763" s="168" t="s">
        <v>21</v>
      </c>
      <c r="AJ763"/>
      <c r="AK763"/>
    </row>
    <row r="764" spans="1:37" hidden="1" x14ac:dyDescent="0.25">
      <c r="A764" s="179" t="b">
        <f>IF(E764&lt;&gt;1,"",NOT(ISNA(VLOOKUP(P764,Mapping!$P:$P,1,FALSE))))</f>
        <v>0</v>
      </c>
      <c r="B764" s="180" t="str">
        <f t="shared" si="11"/>
        <v/>
      </c>
      <c r="E764" s="167">
        <v>1</v>
      </c>
      <c r="F764" s="170" t="s">
        <v>402</v>
      </c>
      <c r="G764" s="169">
        <v>10840.83377507146</v>
      </c>
      <c r="H764" s="168" t="s">
        <v>6</v>
      </c>
      <c r="I764" s="168" t="s">
        <v>402</v>
      </c>
      <c r="J764" s="169">
        <v>909.53151086304092</v>
      </c>
      <c r="K764" s="169">
        <v>-162.5363589382182</v>
      </c>
      <c r="L764" s="168" t="s">
        <v>5</v>
      </c>
      <c r="M764" s="168" t="s">
        <v>21</v>
      </c>
      <c r="N764" s="168" t="s">
        <v>2829</v>
      </c>
      <c r="O764" s="168" t="s">
        <v>21</v>
      </c>
      <c r="P764" s="168" t="s">
        <v>2835</v>
      </c>
      <c r="Q764" s="168" t="s">
        <v>2834</v>
      </c>
      <c r="R764" s="168" t="s">
        <v>1259</v>
      </c>
      <c r="S764" s="168" t="s">
        <v>21</v>
      </c>
      <c r="T764" s="168" t="s">
        <v>1259</v>
      </c>
      <c r="U764" s="168" t="s">
        <v>1259</v>
      </c>
      <c r="V764" s="168" t="s">
        <v>2834</v>
      </c>
      <c r="W764" s="168" t="s">
        <v>1259</v>
      </c>
      <c r="X764" s="168" t="s">
        <v>21</v>
      </c>
      <c r="Y764" s="168" t="s">
        <v>1259</v>
      </c>
      <c r="Z764" s="168" t="s">
        <v>21</v>
      </c>
      <c r="AA764" s="168" t="s">
        <v>1259</v>
      </c>
      <c r="AB764" s="168" t="s">
        <v>1259</v>
      </c>
      <c r="AC764" s="168" t="s">
        <v>7757</v>
      </c>
      <c r="AD764" s="169">
        <v>1380.2118850177569</v>
      </c>
      <c r="AE764" s="168" t="s">
        <v>1259</v>
      </c>
      <c r="AF764" s="169">
        <v>377.4416278804656</v>
      </c>
      <c r="AG764" s="169">
        <v>1192.331185821045</v>
      </c>
      <c r="AH764" s="169">
        <v>931.50389274816371</v>
      </c>
      <c r="AI764" s="168" t="s">
        <v>21</v>
      </c>
      <c r="AJ764"/>
      <c r="AK764"/>
    </row>
    <row r="765" spans="1:37" hidden="1" x14ac:dyDescent="0.25">
      <c r="A765" s="179" t="b">
        <f>IF(E765&lt;&gt;1,"",NOT(ISNA(VLOOKUP(P765,Mapping!$P:$P,1,FALSE))))</f>
        <v>0</v>
      </c>
      <c r="B765" s="180" t="str">
        <f t="shared" si="11"/>
        <v/>
      </c>
      <c r="E765" s="167">
        <v>1</v>
      </c>
      <c r="F765" s="170" t="s">
        <v>402</v>
      </c>
      <c r="G765" s="169">
        <v>1164.683549309977</v>
      </c>
      <c r="H765" s="168" t="s">
        <v>6</v>
      </c>
      <c r="I765" s="168" t="s">
        <v>402</v>
      </c>
      <c r="J765" s="169">
        <v>97.71539811975849</v>
      </c>
      <c r="K765" s="169">
        <v>-17.462072322830799</v>
      </c>
      <c r="L765" s="168" t="s">
        <v>5</v>
      </c>
      <c r="M765" s="168" t="s">
        <v>21</v>
      </c>
      <c r="N765" s="168" t="s">
        <v>2829</v>
      </c>
      <c r="O765" s="168" t="s">
        <v>21</v>
      </c>
      <c r="P765" s="168" t="s">
        <v>2835</v>
      </c>
      <c r="Q765" s="168" t="s">
        <v>2834</v>
      </c>
      <c r="R765" s="168" t="s">
        <v>1259</v>
      </c>
      <c r="S765" s="168" t="s">
        <v>21</v>
      </c>
      <c r="T765" s="168" t="s">
        <v>1259</v>
      </c>
      <c r="U765" s="168" t="s">
        <v>1259</v>
      </c>
      <c r="V765" s="168" t="s">
        <v>2834</v>
      </c>
      <c r="W765" s="168" t="s">
        <v>1259</v>
      </c>
      <c r="X765" s="168" t="s">
        <v>21</v>
      </c>
      <c r="Y765" s="168" t="s">
        <v>1259</v>
      </c>
      <c r="Z765" s="168" t="s">
        <v>21</v>
      </c>
      <c r="AA765" s="168" t="s">
        <v>1259</v>
      </c>
      <c r="AB765" s="168" t="s">
        <v>1259</v>
      </c>
      <c r="AC765" s="168" t="s">
        <v>3169</v>
      </c>
      <c r="AD765" s="169">
        <v>148.28288214682979</v>
      </c>
      <c r="AE765" s="168" t="s">
        <v>1259</v>
      </c>
      <c r="AF765" s="169">
        <v>40.550391597002317</v>
      </c>
      <c r="AG765" s="169">
        <v>128.0979439651887</v>
      </c>
      <c r="AH765" s="169">
        <v>100.07599807468139</v>
      </c>
      <c r="AI765" s="168" t="s">
        <v>21</v>
      </c>
      <c r="AJ765"/>
      <c r="AK765"/>
    </row>
    <row r="766" spans="1:37" hidden="1" x14ac:dyDescent="0.25">
      <c r="A766" s="179" t="b">
        <f>IF(E766&lt;&gt;1,"",NOT(ISNA(VLOOKUP(P766,Mapping!$P:$P,1,FALSE))))</f>
        <v>0</v>
      </c>
      <c r="B766" s="180" t="str">
        <f t="shared" si="11"/>
        <v/>
      </c>
      <c r="E766" s="167">
        <v>1</v>
      </c>
      <c r="F766" s="170" t="s">
        <v>402</v>
      </c>
      <c r="G766" s="169">
        <v>407.31615231272991</v>
      </c>
      <c r="H766" s="168" t="s">
        <v>6</v>
      </c>
      <c r="I766" s="168" t="s">
        <v>402</v>
      </c>
      <c r="J766" s="169">
        <v>34.173282525907567</v>
      </c>
      <c r="K766" s="169">
        <v>-6.1068812332379299</v>
      </c>
      <c r="L766" s="168" t="s">
        <v>5</v>
      </c>
      <c r="M766" s="168" t="s">
        <v>21</v>
      </c>
      <c r="N766" s="168" t="s">
        <v>2829</v>
      </c>
      <c r="O766" s="168" t="s">
        <v>21</v>
      </c>
      <c r="P766" s="168" t="s">
        <v>2835</v>
      </c>
      <c r="Q766" s="168" t="s">
        <v>2834</v>
      </c>
      <c r="R766" s="168" t="s">
        <v>1259</v>
      </c>
      <c r="S766" s="168" t="s">
        <v>21</v>
      </c>
      <c r="T766" s="168" t="s">
        <v>1259</v>
      </c>
      <c r="U766" s="168" t="s">
        <v>1259</v>
      </c>
      <c r="V766" s="168" t="s">
        <v>2834</v>
      </c>
      <c r="W766" s="168" t="s">
        <v>1259</v>
      </c>
      <c r="X766" s="168" t="s">
        <v>21</v>
      </c>
      <c r="Y766" s="168" t="s">
        <v>1259</v>
      </c>
      <c r="Z766" s="168" t="s">
        <v>21</v>
      </c>
      <c r="AA766" s="168" t="s">
        <v>1259</v>
      </c>
      <c r="AB766" s="168" t="s">
        <v>1259</v>
      </c>
      <c r="AC766" s="168" t="s">
        <v>7758</v>
      </c>
      <c r="AD766" s="169">
        <v>51.857874223150048</v>
      </c>
      <c r="AE766" s="168" t="s">
        <v>1259</v>
      </c>
      <c r="AF766" s="169">
        <v>14.18138814603407</v>
      </c>
      <c r="AG766" s="169">
        <v>44.79874527804958</v>
      </c>
      <c r="AH766" s="169">
        <v>34.998837666064162</v>
      </c>
      <c r="AI766" s="168" t="s">
        <v>21</v>
      </c>
      <c r="AJ766"/>
      <c r="AK766"/>
    </row>
    <row r="767" spans="1:37" hidden="1" x14ac:dyDescent="0.25">
      <c r="A767" s="179" t="b">
        <f>IF(E767&lt;&gt;1,"",NOT(ISNA(VLOOKUP(P767,Mapping!$P:$P,1,FALSE))))</f>
        <v>0</v>
      </c>
      <c r="B767" s="180" t="str">
        <f t="shared" si="11"/>
        <v/>
      </c>
      <c r="E767" s="167">
        <v>1</v>
      </c>
      <c r="F767" s="170" t="s">
        <v>402</v>
      </c>
      <c r="G767" s="169">
        <v>12893.517042437699</v>
      </c>
      <c r="H767" s="168" t="s">
        <v>6</v>
      </c>
      <c r="I767" s="168" t="s">
        <v>402</v>
      </c>
      <c r="J767" s="169">
        <v>1081.7489022766099</v>
      </c>
      <c r="K767" s="169">
        <v>-193.31218958496339</v>
      </c>
      <c r="L767" s="168" t="s">
        <v>5</v>
      </c>
      <c r="M767" s="168" t="s">
        <v>21</v>
      </c>
      <c r="N767" s="168" t="s">
        <v>2829</v>
      </c>
      <c r="O767" s="168" t="s">
        <v>21</v>
      </c>
      <c r="P767" s="168" t="s">
        <v>2835</v>
      </c>
      <c r="Q767" s="168" t="s">
        <v>2834</v>
      </c>
      <c r="R767" s="168" t="s">
        <v>1259</v>
      </c>
      <c r="S767" s="168" t="s">
        <v>21</v>
      </c>
      <c r="T767" s="168" t="s">
        <v>1259</v>
      </c>
      <c r="U767" s="168" t="s">
        <v>1259</v>
      </c>
      <c r="V767" s="168" t="s">
        <v>2834</v>
      </c>
      <c r="W767" s="168" t="s">
        <v>1259</v>
      </c>
      <c r="X767" s="168" t="s">
        <v>21</v>
      </c>
      <c r="Y767" s="168" t="s">
        <v>1259</v>
      </c>
      <c r="Z767" s="168" t="s">
        <v>21</v>
      </c>
      <c r="AA767" s="168" t="s">
        <v>1259</v>
      </c>
      <c r="AB767" s="168" t="s">
        <v>1259</v>
      </c>
      <c r="AC767" s="168" t="s">
        <v>3167</v>
      </c>
      <c r="AD767" s="169">
        <v>1641.551363196161</v>
      </c>
      <c r="AE767" s="168" t="s">
        <v>1259</v>
      </c>
      <c r="AF767" s="169">
        <v>448.90920408657621</v>
      </c>
      <c r="AG767" s="169">
        <v>1418.095949406093</v>
      </c>
      <c r="AH767" s="169">
        <v>1107.8816966886241</v>
      </c>
      <c r="AI767" s="168" t="s">
        <v>21</v>
      </c>
      <c r="AJ767"/>
      <c r="AK767"/>
    </row>
    <row r="768" spans="1:37" hidden="1" x14ac:dyDescent="0.25">
      <c r="A768" s="179" t="b">
        <f>IF(E768&lt;&gt;1,"",NOT(ISNA(VLOOKUP(P768,Mapping!$P:$P,1,FALSE))))</f>
        <v>0</v>
      </c>
      <c r="B768" s="180" t="str">
        <f t="shared" si="11"/>
        <v/>
      </c>
      <c r="E768" s="167">
        <v>1</v>
      </c>
      <c r="F768" s="170" t="s">
        <v>402</v>
      </c>
      <c r="G768" s="169">
        <v>4166.5976499707367</v>
      </c>
      <c r="H768" s="168" t="s">
        <v>6</v>
      </c>
      <c r="I768" s="168" t="s">
        <v>402</v>
      </c>
      <c r="J768" s="169">
        <v>349.57199181954172</v>
      </c>
      <c r="K768" s="169">
        <v>-62.469697925270218</v>
      </c>
      <c r="L768" s="168" t="s">
        <v>5</v>
      </c>
      <c r="M768" s="168" t="s">
        <v>21</v>
      </c>
      <c r="N768" s="168" t="s">
        <v>2829</v>
      </c>
      <c r="O768" s="168" t="s">
        <v>21</v>
      </c>
      <c r="P768" s="168" t="s">
        <v>2835</v>
      </c>
      <c r="Q768" s="168" t="s">
        <v>2834</v>
      </c>
      <c r="R768" s="168" t="s">
        <v>1259</v>
      </c>
      <c r="S768" s="168" t="s">
        <v>21</v>
      </c>
      <c r="T768" s="168" t="s">
        <v>1259</v>
      </c>
      <c r="U768" s="168" t="s">
        <v>1259</v>
      </c>
      <c r="V768" s="168" t="s">
        <v>2834</v>
      </c>
      <c r="W768" s="168" t="s">
        <v>1259</v>
      </c>
      <c r="X768" s="168" t="s">
        <v>21</v>
      </c>
      <c r="Y768" s="168" t="s">
        <v>1259</v>
      </c>
      <c r="Z768" s="168" t="s">
        <v>21</v>
      </c>
      <c r="AA768" s="168" t="s">
        <v>1259</v>
      </c>
      <c r="AB768" s="168" t="s">
        <v>1259</v>
      </c>
      <c r="AC768" s="168" t="s">
        <v>7761</v>
      </c>
      <c r="AD768" s="169">
        <v>530.47465867437677</v>
      </c>
      <c r="AE768" s="168" t="s">
        <v>1259</v>
      </c>
      <c r="AF768" s="169">
        <v>145.06701535671439</v>
      </c>
      <c r="AG768" s="169">
        <v>458.26404314515457</v>
      </c>
      <c r="AH768" s="169">
        <v>358.0169211143093</v>
      </c>
      <c r="AI768" s="168" t="s">
        <v>21</v>
      </c>
      <c r="AJ768"/>
      <c r="AK768"/>
    </row>
    <row r="769" spans="1:37" hidden="1" x14ac:dyDescent="0.25">
      <c r="A769" s="179" t="b">
        <f>IF(E769&lt;&gt;1,"",NOT(ISNA(VLOOKUP(P769,Mapping!$P:$P,1,FALSE))))</f>
        <v>0</v>
      </c>
      <c r="B769" s="180" t="str">
        <f t="shared" si="11"/>
        <v/>
      </c>
      <c r="E769" s="167">
        <v>1</v>
      </c>
      <c r="F769" s="170" t="s">
        <v>402</v>
      </c>
      <c r="G769" s="169">
        <v>542.40488641674028</v>
      </c>
      <c r="H769" s="168" t="s">
        <v>6</v>
      </c>
      <c r="I769" s="168" t="s">
        <v>402</v>
      </c>
      <c r="J769" s="169">
        <v>45.507047343216122</v>
      </c>
      <c r="K769" s="169">
        <v>-8.1322633607020354</v>
      </c>
      <c r="L769" s="168" t="s">
        <v>5</v>
      </c>
      <c r="M769" s="168" t="s">
        <v>21</v>
      </c>
      <c r="N769" s="168" t="s">
        <v>2829</v>
      </c>
      <c r="O769" s="168" t="s">
        <v>21</v>
      </c>
      <c r="P769" s="168" t="s">
        <v>2835</v>
      </c>
      <c r="Q769" s="168" t="s">
        <v>2834</v>
      </c>
      <c r="R769" s="168" t="s">
        <v>1259</v>
      </c>
      <c r="S769" s="168" t="s">
        <v>21</v>
      </c>
      <c r="T769" s="168" t="s">
        <v>1259</v>
      </c>
      <c r="U769" s="168" t="s">
        <v>1259</v>
      </c>
      <c r="V769" s="168" t="s">
        <v>2834</v>
      </c>
      <c r="W769" s="168" t="s">
        <v>1259</v>
      </c>
      <c r="X769" s="168" t="s">
        <v>21</v>
      </c>
      <c r="Y769" s="168" t="s">
        <v>1259</v>
      </c>
      <c r="Z769" s="168" t="s">
        <v>21</v>
      </c>
      <c r="AA769" s="168" t="s">
        <v>1259</v>
      </c>
      <c r="AB769" s="168" t="s">
        <v>1259</v>
      </c>
      <c r="AC769" s="168" t="s">
        <v>3180</v>
      </c>
      <c r="AD769" s="169">
        <v>69.056835134358053</v>
      </c>
      <c r="AE769" s="168" t="s">
        <v>1259</v>
      </c>
      <c r="AF769" s="169">
        <v>18.884726723715861</v>
      </c>
      <c r="AG769" s="169">
        <v>59.656505655824283</v>
      </c>
      <c r="AH769" s="169">
        <v>46.606402572526122</v>
      </c>
      <c r="AI769" s="168" t="s">
        <v>21</v>
      </c>
      <c r="AJ769"/>
      <c r="AK769"/>
    </row>
    <row r="770" spans="1:37" hidden="1" x14ac:dyDescent="0.25">
      <c r="A770" s="179" t="b">
        <f>IF(E770&lt;&gt;1,"",NOT(ISNA(VLOOKUP(P770,Mapping!$P:$P,1,FALSE))))</f>
        <v>0</v>
      </c>
      <c r="B770" s="180" t="str">
        <f t="shared" si="11"/>
        <v/>
      </c>
      <c r="E770" s="167">
        <v>1</v>
      </c>
      <c r="F770" s="170" t="s">
        <v>402</v>
      </c>
      <c r="G770" s="169">
        <v>20868.669263633961</v>
      </c>
      <c r="H770" s="168" t="s">
        <v>6</v>
      </c>
      <c r="I770" s="168" t="s">
        <v>402</v>
      </c>
      <c r="J770" s="169">
        <v>1750.8535486172971</v>
      </c>
      <c r="K770" s="169">
        <v>-312.88345420411281</v>
      </c>
      <c r="L770" s="168" t="s">
        <v>5</v>
      </c>
      <c r="M770" s="168" t="s">
        <v>21</v>
      </c>
      <c r="N770" s="168" t="s">
        <v>2829</v>
      </c>
      <c r="O770" s="168" t="s">
        <v>21</v>
      </c>
      <c r="P770" s="168" t="s">
        <v>2835</v>
      </c>
      <c r="Q770" s="168" t="s">
        <v>2834</v>
      </c>
      <c r="R770" s="168" t="s">
        <v>1259</v>
      </c>
      <c r="S770" s="168" t="s">
        <v>21</v>
      </c>
      <c r="T770" s="168" t="s">
        <v>1259</v>
      </c>
      <c r="U770" s="168" t="s">
        <v>1259</v>
      </c>
      <c r="V770" s="168" t="s">
        <v>2834</v>
      </c>
      <c r="W770" s="168" t="s">
        <v>1259</v>
      </c>
      <c r="X770" s="168" t="s">
        <v>21</v>
      </c>
      <c r="Y770" s="168" t="s">
        <v>1259</v>
      </c>
      <c r="Z770" s="168" t="s">
        <v>21</v>
      </c>
      <c r="AA770" s="168" t="s">
        <v>1259</v>
      </c>
      <c r="AB770" s="168" t="s">
        <v>1259</v>
      </c>
      <c r="AC770" s="168" t="s">
        <v>3172</v>
      </c>
      <c r="AD770" s="169">
        <v>2656.9160582837708</v>
      </c>
      <c r="AE770" s="168" t="s">
        <v>1259</v>
      </c>
      <c r="AF770" s="169">
        <v>726.57737052269295</v>
      </c>
      <c r="AG770" s="169">
        <v>2295.2445988825129</v>
      </c>
      <c r="AH770" s="169">
        <v>1793.150513962275</v>
      </c>
      <c r="AI770" s="168" t="s">
        <v>21</v>
      </c>
      <c r="AJ770"/>
      <c r="AK770"/>
    </row>
    <row r="771" spans="1:37" hidden="1" x14ac:dyDescent="0.25">
      <c r="A771" s="179" t="b">
        <f>IF(E771&lt;&gt;1,"",NOT(ISNA(VLOOKUP(P771,Mapping!$P:$P,1,FALSE))))</f>
        <v>0</v>
      </c>
      <c r="B771" s="180" t="str">
        <f t="shared" si="11"/>
        <v/>
      </c>
      <c r="E771" s="167">
        <v>1</v>
      </c>
      <c r="F771" s="170" t="s">
        <v>402</v>
      </c>
      <c r="G771" s="169">
        <v>6924.0923498235579</v>
      </c>
      <c r="H771" s="168" t="s">
        <v>6</v>
      </c>
      <c r="I771" s="168" t="s">
        <v>402</v>
      </c>
      <c r="J771" s="169">
        <v>580.92212342299604</v>
      </c>
      <c r="K771" s="169">
        <v>-103.8127493551458</v>
      </c>
      <c r="L771" s="168" t="s">
        <v>5</v>
      </c>
      <c r="M771" s="168" t="s">
        <v>21</v>
      </c>
      <c r="N771" s="168" t="s">
        <v>2829</v>
      </c>
      <c r="O771" s="168" t="s">
        <v>21</v>
      </c>
      <c r="P771" s="168" t="s">
        <v>2835</v>
      </c>
      <c r="Q771" s="168" t="s">
        <v>2834</v>
      </c>
      <c r="R771" s="168" t="s">
        <v>1259</v>
      </c>
      <c r="S771" s="168" t="s">
        <v>21</v>
      </c>
      <c r="T771" s="168" t="s">
        <v>1259</v>
      </c>
      <c r="U771" s="168" t="s">
        <v>1259</v>
      </c>
      <c r="V771" s="168" t="s">
        <v>2834</v>
      </c>
      <c r="W771" s="168" t="s">
        <v>1259</v>
      </c>
      <c r="X771" s="168" t="s">
        <v>21</v>
      </c>
      <c r="Y771" s="168" t="s">
        <v>1259</v>
      </c>
      <c r="Z771" s="168" t="s">
        <v>21</v>
      </c>
      <c r="AA771" s="168" t="s">
        <v>1259</v>
      </c>
      <c r="AB771" s="168" t="s">
        <v>1259</v>
      </c>
      <c r="AC771" s="168" t="s">
        <v>7769</v>
      </c>
      <c r="AD771" s="169">
        <v>881.54792818267356</v>
      </c>
      <c r="AE771" s="168" t="s">
        <v>1259</v>
      </c>
      <c r="AF771" s="169">
        <v>241.07377184600861</v>
      </c>
      <c r="AG771" s="169">
        <v>761.54762756198943</v>
      </c>
      <c r="AH771" s="169">
        <v>594.95598875796895</v>
      </c>
      <c r="AI771" s="168" t="s">
        <v>21</v>
      </c>
      <c r="AJ771"/>
      <c r="AK771"/>
    </row>
    <row r="772" spans="1:37" hidden="1" x14ac:dyDescent="0.25">
      <c r="A772" s="179" t="b">
        <f>IF(E772&lt;&gt;1,"",NOT(ISNA(VLOOKUP(P772,Mapping!$P:$P,1,FALSE))))</f>
        <v>0</v>
      </c>
      <c r="B772" s="180" t="str">
        <f t="shared" si="11"/>
        <v/>
      </c>
      <c r="E772" s="167">
        <v>1</v>
      </c>
      <c r="F772" s="170" t="s">
        <v>402</v>
      </c>
      <c r="G772" s="169">
        <v>2357.026568919237</v>
      </c>
      <c r="H772" s="168" t="s">
        <v>6</v>
      </c>
      <c r="I772" s="168" t="s">
        <v>402</v>
      </c>
      <c r="J772" s="169">
        <v>197.7513889478771</v>
      </c>
      <c r="K772" s="169">
        <v>-35.338842415766891</v>
      </c>
      <c r="L772" s="168" t="s">
        <v>5</v>
      </c>
      <c r="M772" s="168" t="s">
        <v>21</v>
      </c>
      <c r="N772" s="168" t="s">
        <v>2829</v>
      </c>
      <c r="O772" s="168" t="s">
        <v>21</v>
      </c>
      <c r="P772" s="168" t="s">
        <v>2835</v>
      </c>
      <c r="Q772" s="168" t="s">
        <v>2834</v>
      </c>
      <c r="R772" s="168" t="s">
        <v>1259</v>
      </c>
      <c r="S772" s="168" t="s">
        <v>21</v>
      </c>
      <c r="T772" s="168" t="s">
        <v>1259</v>
      </c>
      <c r="U772" s="168" t="s">
        <v>1259</v>
      </c>
      <c r="V772" s="168" t="s">
        <v>2834</v>
      </c>
      <c r="W772" s="168" t="s">
        <v>1259</v>
      </c>
      <c r="X772" s="168" t="s">
        <v>21</v>
      </c>
      <c r="Y772" s="168" t="s">
        <v>1259</v>
      </c>
      <c r="Z772" s="168" t="s">
        <v>21</v>
      </c>
      <c r="AA772" s="168" t="s">
        <v>1259</v>
      </c>
      <c r="AB772" s="168" t="s">
        <v>1259</v>
      </c>
      <c r="AC772" s="168" t="s">
        <v>7765</v>
      </c>
      <c r="AD772" s="169">
        <v>300.08725815957962</v>
      </c>
      <c r="AE772" s="168" t="s">
        <v>1259</v>
      </c>
      <c r="AF772" s="169">
        <v>82.063793577954584</v>
      </c>
      <c r="AG772" s="169">
        <v>259.23802008602019</v>
      </c>
      <c r="AH772" s="169">
        <v>202.5286495313544</v>
      </c>
      <c r="AI772" s="168" t="s">
        <v>21</v>
      </c>
      <c r="AJ772"/>
      <c r="AK772"/>
    </row>
    <row r="773" spans="1:37" hidden="1" x14ac:dyDescent="0.25">
      <c r="A773" s="179" t="b">
        <f>IF(E773&lt;&gt;1,"",NOT(ISNA(VLOOKUP(P773,Mapping!$P:$P,1,FALSE))))</f>
        <v>0</v>
      </c>
      <c r="B773" s="180" t="str">
        <f t="shared" si="11"/>
        <v/>
      </c>
      <c r="E773" s="167">
        <v>1</v>
      </c>
      <c r="F773" s="170" t="s">
        <v>402</v>
      </c>
      <c r="G773" s="169">
        <v>2348.217725800293</v>
      </c>
      <c r="H773" s="168" t="s">
        <v>6</v>
      </c>
      <c r="I773" s="168" t="s">
        <v>402</v>
      </c>
      <c r="J773" s="169">
        <v>197.0123387459127</v>
      </c>
      <c r="K773" s="169">
        <v>-35.206771643654953</v>
      </c>
      <c r="L773" s="168" t="s">
        <v>5</v>
      </c>
      <c r="M773" s="168" t="s">
        <v>21</v>
      </c>
      <c r="N773" s="168" t="s">
        <v>2829</v>
      </c>
      <c r="O773" s="168" t="s">
        <v>21</v>
      </c>
      <c r="P773" s="168" t="s">
        <v>2835</v>
      </c>
      <c r="Q773" s="168" t="s">
        <v>2834</v>
      </c>
      <c r="R773" s="168" t="s">
        <v>1259</v>
      </c>
      <c r="S773" s="168" t="s">
        <v>21</v>
      </c>
      <c r="T773" s="168" t="s">
        <v>1259</v>
      </c>
      <c r="U773" s="168" t="s">
        <v>1259</v>
      </c>
      <c r="V773" s="168" t="s">
        <v>2834</v>
      </c>
      <c r="W773" s="168" t="s">
        <v>1259</v>
      </c>
      <c r="X773" s="168" t="s">
        <v>21</v>
      </c>
      <c r="Y773" s="168" t="s">
        <v>1259</v>
      </c>
      <c r="Z773" s="168" t="s">
        <v>21</v>
      </c>
      <c r="AA773" s="168" t="s">
        <v>1259</v>
      </c>
      <c r="AB773" s="168" t="s">
        <v>1259</v>
      </c>
      <c r="AC773" s="168" t="s">
        <v>3177</v>
      </c>
      <c r="AD773" s="169">
        <v>298.96575125169079</v>
      </c>
      <c r="AE773" s="168" t="s">
        <v>1259</v>
      </c>
      <c r="AF773" s="169">
        <v>81.757099078662577</v>
      </c>
      <c r="AG773" s="169">
        <v>258.26917778296138</v>
      </c>
      <c r="AH773" s="169">
        <v>201.77174541990371</v>
      </c>
      <c r="AI773" s="168" t="s">
        <v>21</v>
      </c>
      <c r="AJ773"/>
      <c r="AK773"/>
    </row>
    <row r="774" spans="1:37" hidden="1" x14ac:dyDescent="0.25">
      <c r="A774" s="179" t="b">
        <f>IF(E774&lt;&gt;1,"",NOT(ISNA(VLOOKUP(P774,Mapping!$P:$P,1,FALSE))))</f>
        <v>0</v>
      </c>
      <c r="B774" s="180" t="str">
        <f t="shared" si="11"/>
        <v/>
      </c>
      <c r="E774" s="167">
        <v>1</v>
      </c>
      <c r="F774" s="170" t="s">
        <v>402</v>
      </c>
      <c r="G774" s="169">
        <v>362.84115012365942</v>
      </c>
      <c r="H774" s="168" t="s">
        <v>6</v>
      </c>
      <c r="I774" s="168" t="s">
        <v>402</v>
      </c>
      <c r="J774" s="169">
        <v>30.441889094741661</v>
      </c>
      <c r="K774" s="169">
        <v>-5.4400685996743148</v>
      </c>
      <c r="L774" s="168" t="s">
        <v>5</v>
      </c>
      <c r="M774" s="168" t="s">
        <v>21</v>
      </c>
      <c r="N774" s="168" t="s">
        <v>2829</v>
      </c>
      <c r="O774" s="168" t="s">
        <v>21</v>
      </c>
      <c r="P774" s="168" t="s">
        <v>2835</v>
      </c>
      <c r="Q774" s="168" t="s">
        <v>2834</v>
      </c>
      <c r="R774" s="168" t="s">
        <v>1259</v>
      </c>
      <c r="S774" s="168" t="s">
        <v>21</v>
      </c>
      <c r="T774" s="168" t="s">
        <v>1259</v>
      </c>
      <c r="U774" s="168" t="s">
        <v>1259</v>
      </c>
      <c r="V774" s="168" t="s">
        <v>2834</v>
      </c>
      <c r="W774" s="168" t="s">
        <v>1259</v>
      </c>
      <c r="X774" s="168" t="s">
        <v>21</v>
      </c>
      <c r="Y774" s="168" t="s">
        <v>1259</v>
      </c>
      <c r="Z774" s="168" t="s">
        <v>21</v>
      </c>
      <c r="AA774" s="168" t="s">
        <v>1259</v>
      </c>
      <c r="AB774" s="168" t="s">
        <v>1259</v>
      </c>
      <c r="AC774" s="168" t="s">
        <v>3179</v>
      </c>
      <c r="AD774" s="169">
        <v>46.195493646049172</v>
      </c>
      <c r="AE774" s="168" t="s">
        <v>1259</v>
      </c>
      <c r="AF774" s="169">
        <v>12.632917099016369</v>
      </c>
      <c r="AG774" s="169">
        <v>39.907153616398197</v>
      </c>
      <c r="AH774" s="169">
        <v>31.177301562045329</v>
      </c>
      <c r="AI774" s="168" t="s">
        <v>21</v>
      </c>
      <c r="AJ774"/>
      <c r="AK774"/>
    </row>
    <row r="775" spans="1:37" hidden="1" x14ac:dyDescent="0.25">
      <c r="A775" s="179" t="b">
        <f>IF(E775&lt;&gt;1,"",NOT(ISNA(VLOOKUP(P775,Mapping!$P:$P,1,FALSE))))</f>
        <v>0</v>
      </c>
      <c r="B775" s="180" t="str">
        <f t="shared" si="11"/>
        <v/>
      </c>
      <c r="E775" s="167">
        <v>1</v>
      </c>
      <c r="F775" s="170" t="s">
        <v>402</v>
      </c>
      <c r="G775" s="169">
        <v>50021.929215598633</v>
      </c>
      <c r="H775" s="168" t="s">
        <v>6</v>
      </c>
      <c r="I775" s="168" t="s">
        <v>402</v>
      </c>
      <c r="J775" s="169">
        <v>4196.7732187137553</v>
      </c>
      <c r="K775" s="169">
        <v>-749.97757649089033</v>
      </c>
      <c r="L775" s="168" t="s">
        <v>5</v>
      </c>
      <c r="M775" s="168" t="s">
        <v>21</v>
      </c>
      <c r="N775" s="168" t="s">
        <v>2829</v>
      </c>
      <c r="O775" s="168" t="s">
        <v>21</v>
      </c>
      <c r="P775" s="168" t="s">
        <v>2835</v>
      </c>
      <c r="Q775" s="168" t="s">
        <v>2834</v>
      </c>
      <c r="R775" s="168" t="s">
        <v>1259</v>
      </c>
      <c r="S775" s="168" t="s">
        <v>21</v>
      </c>
      <c r="T775" s="168" t="s">
        <v>1259</v>
      </c>
      <c r="U775" s="168" t="s">
        <v>1259</v>
      </c>
      <c r="V775" s="168" t="s">
        <v>2834</v>
      </c>
      <c r="W775" s="168" t="s">
        <v>1259</v>
      </c>
      <c r="X775" s="168" t="s">
        <v>21</v>
      </c>
      <c r="Y775" s="168" t="s">
        <v>1259</v>
      </c>
      <c r="Z775" s="168" t="s">
        <v>21</v>
      </c>
      <c r="AA775" s="168" t="s">
        <v>1259</v>
      </c>
      <c r="AB775" s="168" t="s">
        <v>1259</v>
      </c>
      <c r="AC775" s="168" t="s">
        <v>7762</v>
      </c>
      <c r="AD775" s="169">
        <v>6368.5932878747781</v>
      </c>
      <c r="AE775" s="168" t="s">
        <v>1259</v>
      </c>
      <c r="AF775" s="169">
        <v>1741.596521503023</v>
      </c>
      <c r="AG775" s="169">
        <v>5501.67149650793</v>
      </c>
      <c r="AH775" s="169">
        <v>4298.1584953594647</v>
      </c>
      <c r="AI775" s="168" t="s">
        <v>21</v>
      </c>
      <c r="AJ775"/>
      <c r="AK775"/>
    </row>
    <row r="776" spans="1:37" hidden="1" x14ac:dyDescent="0.25">
      <c r="A776" s="179" t="b">
        <f>IF(E776&lt;&gt;1,"",NOT(ISNA(VLOOKUP(P776,Mapping!$P:$P,1,FALSE))))</f>
        <v>0</v>
      </c>
      <c r="B776" s="180" t="str">
        <f t="shared" si="11"/>
        <v/>
      </c>
      <c r="E776" s="167">
        <v>1</v>
      </c>
      <c r="F776" s="170" t="s">
        <v>402</v>
      </c>
      <c r="G776" s="169">
        <v>1982.153103574085</v>
      </c>
      <c r="H776" s="168" t="s">
        <v>6</v>
      </c>
      <c r="I776" s="168" t="s">
        <v>402</v>
      </c>
      <c r="J776" s="169">
        <v>166.30000463628741</v>
      </c>
      <c r="K776" s="169">
        <v>-29.718373604607478</v>
      </c>
      <c r="L776" s="168" t="s">
        <v>5</v>
      </c>
      <c r="M776" s="168" t="s">
        <v>21</v>
      </c>
      <c r="N776" s="168" t="s">
        <v>2829</v>
      </c>
      <c r="O776" s="168" t="s">
        <v>21</v>
      </c>
      <c r="P776" s="168" t="s">
        <v>2835</v>
      </c>
      <c r="Q776" s="168" t="s">
        <v>2834</v>
      </c>
      <c r="R776" s="168" t="s">
        <v>1259</v>
      </c>
      <c r="S776" s="168" t="s">
        <v>21</v>
      </c>
      <c r="T776" s="168" t="s">
        <v>1259</v>
      </c>
      <c r="U776" s="168" t="s">
        <v>1259</v>
      </c>
      <c r="V776" s="168" t="s">
        <v>2834</v>
      </c>
      <c r="W776" s="168" t="s">
        <v>1259</v>
      </c>
      <c r="X776" s="168" t="s">
        <v>21</v>
      </c>
      <c r="Y776" s="168" t="s">
        <v>1259</v>
      </c>
      <c r="Z776" s="168" t="s">
        <v>21</v>
      </c>
      <c r="AA776" s="168" t="s">
        <v>1259</v>
      </c>
      <c r="AB776" s="168" t="s">
        <v>1259</v>
      </c>
      <c r="AC776" s="168" t="s">
        <v>7773</v>
      </c>
      <c r="AD776" s="169">
        <v>252.35985794457599</v>
      </c>
      <c r="AE776" s="168" t="s">
        <v>1259</v>
      </c>
      <c r="AF776" s="169">
        <v>69.011951446178045</v>
      </c>
      <c r="AG776" s="169">
        <v>218.00748996797299</v>
      </c>
      <c r="AH776" s="169">
        <v>170.3174654561976</v>
      </c>
      <c r="AI776" s="168" t="s">
        <v>21</v>
      </c>
      <c r="AJ776"/>
      <c r="AK776"/>
    </row>
    <row r="777" spans="1:37" hidden="1" x14ac:dyDescent="0.25">
      <c r="A777" s="179" t="b">
        <f>IF(E777&lt;&gt;1,"",NOT(ISNA(VLOOKUP(P777,Mapping!$P:$P,1,FALSE))))</f>
        <v>0</v>
      </c>
      <c r="B777" s="180" t="str">
        <f t="shared" si="11"/>
        <v/>
      </c>
      <c r="E777" s="167">
        <v>1</v>
      </c>
      <c r="F777" s="170" t="s">
        <v>402</v>
      </c>
      <c r="G777" s="169">
        <v>2357.739595006437</v>
      </c>
      <c r="H777" s="168" t="s">
        <v>6</v>
      </c>
      <c r="I777" s="168" t="s">
        <v>402</v>
      </c>
      <c r="J777" s="169">
        <v>197.81121088665341</v>
      </c>
      <c r="K777" s="169">
        <v>-35.349532798669813</v>
      </c>
      <c r="L777" s="168" t="s">
        <v>5</v>
      </c>
      <c r="M777" s="168" t="s">
        <v>21</v>
      </c>
      <c r="N777" s="168" t="s">
        <v>2829</v>
      </c>
      <c r="O777" s="168" t="s">
        <v>21</v>
      </c>
      <c r="P777" s="168" t="s">
        <v>2835</v>
      </c>
      <c r="Q777" s="168" t="s">
        <v>2834</v>
      </c>
      <c r="R777" s="168" t="s">
        <v>1259</v>
      </c>
      <c r="S777" s="168" t="s">
        <v>21</v>
      </c>
      <c r="T777" s="168" t="s">
        <v>1259</v>
      </c>
      <c r="U777" s="168" t="s">
        <v>1259</v>
      </c>
      <c r="V777" s="168" t="s">
        <v>2834</v>
      </c>
      <c r="W777" s="168" t="s">
        <v>1259</v>
      </c>
      <c r="X777" s="168" t="s">
        <v>21</v>
      </c>
      <c r="Y777" s="168" t="s">
        <v>1259</v>
      </c>
      <c r="Z777" s="168" t="s">
        <v>21</v>
      </c>
      <c r="AA777" s="168" t="s">
        <v>1259</v>
      </c>
      <c r="AB777" s="168" t="s">
        <v>1259</v>
      </c>
      <c r="AC777" s="168" t="s">
        <v>7770</v>
      </c>
      <c r="AD777" s="169">
        <v>300.17803780811079</v>
      </c>
      <c r="AE777" s="168" t="s">
        <v>1259</v>
      </c>
      <c r="AF777" s="169">
        <v>82.088618765081264</v>
      </c>
      <c r="AG777" s="169">
        <v>259.31644239722942</v>
      </c>
      <c r="AH777" s="169">
        <v>202.5899166432423</v>
      </c>
      <c r="AI777" s="168" t="s">
        <v>21</v>
      </c>
      <c r="AJ777"/>
      <c r="AK777"/>
    </row>
    <row r="778" spans="1:37" hidden="1" x14ac:dyDescent="0.25">
      <c r="A778" s="179" t="b">
        <f>IF(E778&lt;&gt;1,"",NOT(ISNA(VLOOKUP(P778,Mapping!$P:$P,1,FALSE))))</f>
        <v>0</v>
      </c>
      <c r="B778" s="180" t="str">
        <f t="shared" si="11"/>
        <v/>
      </c>
      <c r="E778" s="167">
        <v>1</v>
      </c>
      <c r="F778" s="170" t="s">
        <v>402</v>
      </c>
      <c r="G778" s="169">
        <v>23394.445339857091</v>
      </c>
      <c r="H778" s="168" t="s">
        <v>6</v>
      </c>
      <c r="I778" s="168" t="s">
        <v>402</v>
      </c>
      <c r="J778" s="169">
        <v>1962.7627964088711</v>
      </c>
      <c r="K778" s="169">
        <v>-350.75235390688152</v>
      </c>
      <c r="L778" s="168" t="s">
        <v>5</v>
      </c>
      <c r="M778" s="168" t="s">
        <v>21</v>
      </c>
      <c r="N778" s="168" t="s">
        <v>2829</v>
      </c>
      <c r="O778" s="168" t="s">
        <v>21</v>
      </c>
      <c r="P778" s="168" t="s">
        <v>2835</v>
      </c>
      <c r="Q778" s="168" t="s">
        <v>2834</v>
      </c>
      <c r="R778" s="168" t="s">
        <v>1259</v>
      </c>
      <c r="S778" s="168" t="s">
        <v>21</v>
      </c>
      <c r="T778" s="168" t="s">
        <v>1259</v>
      </c>
      <c r="U778" s="168" t="s">
        <v>1259</v>
      </c>
      <c r="V778" s="168" t="s">
        <v>2834</v>
      </c>
      <c r="W778" s="168" t="s">
        <v>1259</v>
      </c>
      <c r="X778" s="168" t="s">
        <v>21</v>
      </c>
      <c r="Y778" s="168" t="s">
        <v>1259</v>
      </c>
      <c r="Z778" s="168" t="s">
        <v>21</v>
      </c>
      <c r="AA778" s="168" t="s">
        <v>1259</v>
      </c>
      <c r="AB778" s="168" t="s">
        <v>1259</v>
      </c>
      <c r="AC778" s="168" t="s">
        <v>3162</v>
      </c>
      <c r="AD778" s="169">
        <v>2978.487833262282</v>
      </c>
      <c r="AE778" s="168" t="s">
        <v>1259</v>
      </c>
      <c r="AF778" s="169">
        <v>814.51645838726108</v>
      </c>
      <c r="AG778" s="169">
        <v>2573.042565954624</v>
      </c>
      <c r="AH778" s="169">
        <v>2010.179046640475</v>
      </c>
      <c r="AI778" s="168" t="s">
        <v>21</v>
      </c>
      <c r="AJ778"/>
      <c r="AK778"/>
    </row>
    <row r="779" spans="1:37" hidden="1" x14ac:dyDescent="0.25">
      <c r="A779" s="179" t="b">
        <f>IF(E779&lt;&gt;1,"",NOT(ISNA(VLOOKUP(P779,Mapping!$P:$P,1,FALSE))))</f>
        <v>0</v>
      </c>
      <c r="B779" s="180" t="str">
        <f t="shared" si="11"/>
        <v/>
      </c>
      <c r="E779" s="167">
        <v>1</v>
      </c>
      <c r="F779" s="170" t="s">
        <v>402</v>
      </c>
      <c r="G779" s="169">
        <v>82848.149944539706</v>
      </c>
      <c r="H779" s="168" t="s">
        <v>6</v>
      </c>
      <c r="I779" s="168" t="s">
        <v>402</v>
      </c>
      <c r="J779" s="169">
        <v>6950.8494046407468</v>
      </c>
      <c r="K779" s="169">
        <v>-1242.1403109895271</v>
      </c>
      <c r="L779" s="168" t="s">
        <v>5</v>
      </c>
      <c r="M779" s="168" t="s">
        <v>21</v>
      </c>
      <c r="N779" s="168" t="s">
        <v>2829</v>
      </c>
      <c r="O779" s="168" t="s">
        <v>21</v>
      </c>
      <c r="P779" s="168" t="s">
        <v>2835</v>
      </c>
      <c r="Q779" s="168" t="s">
        <v>2834</v>
      </c>
      <c r="R779" s="168" t="s">
        <v>1259</v>
      </c>
      <c r="S779" s="168" t="s">
        <v>21</v>
      </c>
      <c r="T779" s="168" t="s">
        <v>1259</v>
      </c>
      <c r="U779" s="168" t="s">
        <v>1259</v>
      </c>
      <c r="V779" s="168" t="s">
        <v>2834</v>
      </c>
      <c r="W779" s="168" t="s">
        <v>1259</v>
      </c>
      <c r="X779" s="168" t="s">
        <v>21</v>
      </c>
      <c r="Y779" s="168" t="s">
        <v>1259</v>
      </c>
      <c r="Z779" s="168" t="s">
        <v>21</v>
      </c>
      <c r="AA779" s="168" t="s">
        <v>1259</v>
      </c>
      <c r="AB779" s="168" t="s">
        <v>1259</v>
      </c>
      <c r="AC779" s="168" t="s">
        <v>3166</v>
      </c>
      <c r="AD779" s="169">
        <v>10547.89729071679</v>
      </c>
      <c r="AE779" s="168" t="s">
        <v>1259</v>
      </c>
      <c r="AF779" s="169">
        <v>2884.4959004775301</v>
      </c>
      <c r="AG779" s="169">
        <v>9112.0696909497346</v>
      </c>
      <c r="AH779" s="169">
        <v>7118.7674104719481</v>
      </c>
      <c r="AI779" s="168" t="s">
        <v>21</v>
      </c>
      <c r="AJ779"/>
      <c r="AK779"/>
    </row>
    <row r="780" spans="1:37" hidden="1" x14ac:dyDescent="0.25">
      <c r="A780" s="179" t="b">
        <f>IF(E780&lt;&gt;1,"",NOT(ISNA(VLOOKUP(P780,Mapping!$P:$P,1,FALSE))))</f>
        <v>0</v>
      </c>
      <c r="B780" s="180" t="str">
        <f t="shared" si="11"/>
        <v/>
      </c>
      <c r="E780" s="167">
        <v>1</v>
      </c>
      <c r="F780" s="170" t="s">
        <v>402</v>
      </c>
      <c r="G780" s="169">
        <v>296.61885227500329</v>
      </c>
      <c r="H780" s="168" t="s">
        <v>6</v>
      </c>
      <c r="I780" s="168" t="s">
        <v>402</v>
      </c>
      <c r="J780" s="169">
        <v>24.88592653090156</v>
      </c>
      <c r="K780" s="169">
        <v>-4.4471992875745796</v>
      </c>
      <c r="L780" s="168" t="s">
        <v>5</v>
      </c>
      <c r="M780" s="168" t="s">
        <v>21</v>
      </c>
      <c r="N780" s="168" t="s">
        <v>2829</v>
      </c>
      <c r="O780" s="168" t="s">
        <v>21</v>
      </c>
      <c r="P780" s="168" t="s">
        <v>2835</v>
      </c>
      <c r="Q780" s="168" t="s">
        <v>2834</v>
      </c>
      <c r="R780" s="168" t="s">
        <v>1259</v>
      </c>
      <c r="S780" s="168" t="s">
        <v>21</v>
      </c>
      <c r="T780" s="168" t="s">
        <v>1259</v>
      </c>
      <c r="U780" s="168" t="s">
        <v>1259</v>
      </c>
      <c r="V780" s="168" t="s">
        <v>2834</v>
      </c>
      <c r="W780" s="168" t="s">
        <v>1259</v>
      </c>
      <c r="X780" s="168" t="s">
        <v>21</v>
      </c>
      <c r="Y780" s="168" t="s">
        <v>1259</v>
      </c>
      <c r="Z780" s="168" t="s">
        <v>21</v>
      </c>
      <c r="AA780" s="168" t="s">
        <v>1259</v>
      </c>
      <c r="AB780" s="168" t="s">
        <v>1259</v>
      </c>
      <c r="AC780" s="168" t="s">
        <v>12734</v>
      </c>
      <c r="AD780" s="169">
        <v>37.76433378876235</v>
      </c>
      <c r="AE780" s="168" t="s">
        <v>1259</v>
      </c>
      <c r="AF780" s="169">
        <v>10.327277844639299</v>
      </c>
      <c r="AG780" s="169">
        <v>32.623681462877236</v>
      </c>
      <c r="AH780" s="169">
        <v>25.487118545440179</v>
      </c>
      <c r="AI780" s="168" t="s">
        <v>21</v>
      </c>
      <c r="AJ780"/>
      <c r="AK780"/>
    </row>
    <row r="781" spans="1:37" hidden="1" x14ac:dyDescent="0.25">
      <c r="A781" s="179" t="b">
        <f>IF(E781&lt;&gt;1,"",NOT(ISNA(VLOOKUP(P781,Mapping!$P:$P,1,FALSE))))</f>
        <v>0</v>
      </c>
      <c r="B781" s="180" t="str">
        <f t="shared" si="11"/>
        <v/>
      </c>
      <c r="E781" s="167">
        <v>1</v>
      </c>
      <c r="F781" s="170" t="s">
        <v>402</v>
      </c>
      <c r="G781" s="169">
        <v>451.28609435670069</v>
      </c>
      <c r="H781" s="168" t="s">
        <v>6</v>
      </c>
      <c r="I781" s="168" t="s">
        <v>402</v>
      </c>
      <c r="J781" s="169">
        <v>37.8623020837735</v>
      </c>
      <c r="K781" s="169">
        <v>-6.7661215122453813</v>
      </c>
      <c r="L781" s="168" t="s">
        <v>5</v>
      </c>
      <c r="M781" s="168" t="s">
        <v>21</v>
      </c>
      <c r="N781" s="168" t="s">
        <v>2829</v>
      </c>
      <c r="O781" s="168" t="s">
        <v>21</v>
      </c>
      <c r="P781" s="168" t="s">
        <v>2835</v>
      </c>
      <c r="Q781" s="168" t="s">
        <v>2834</v>
      </c>
      <c r="R781" s="168" t="s">
        <v>1259</v>
      </c>
      <c r="S781" s="168" t="s">
        <v>21</v>
      </c>
      <c r="T781" s="168" t="s">
        <v>1259</v>
      </c>
      <c r="U781" s="168" t="s">
        <v>1259</v>
      </c>
      <c r="V781" s="168" t="s">
        <v>2834</v>
      </c>
      <c r="W781" s="168" t="s">
        <v>1259</v>
      </c>
      <c r="X781" s="168" t="s">
        <v>21</v>
      </c>
      <c r="Y781" s="168" t="s">
        <v>1259</v>
      </c>
      <c r="Z781" s="168" t="s">
        <v>21</v>
      </c>
      <c r="AA781" s="168" t="s">
        <v>1259</v>
      </c>
      <c r="AB781" s="168" t="s">
        <v>1259</v>
      </c>
      <c r="AC781" s="168" t="s">
        <v>6912</v>
      </c>
      <c r="AD781" s="169">
        <v>57.455952549208519</v>
      </c>
      <c r="AE781" s="168" t="s">
        <v>1259</v>
      </c>
      <c r="AF781" s="169">
        <v>15.71227468550387</v>
      </c>
      <c r="AG781" s="169">
        <v>49.634787802594637</v>
      </c>
      <c r="AH781" s="169">
        <v>38.776976232495599</v>
      </c>
      <c r="AI781" s="168" t="s">
        <v>21</v>
      </c>
      <c r="AJ781"/>
      <c r="AK781"/>
    </row>
    <row r="782" spans="1:37" hidden="1" x14ac:dyDescent="0.25">
      <c r="A782" s="179" t="b">
        <f>IF(E782&lt;&gt;1,"",NOT(ISNA(VLOOKUP(P782,Mapping!$P:$P,1,FALSE))))</f>
        <v>0</v>
      </c>
      <c r="B782" s="180" t="str">
        <f t="shared" si="11"/>
        <v/>
      </c>
      <c r="E782" s="167">
        <v>1</v>
      </c>
      <c r="F782" s="170" t="s">
        <v>402</v>
      </c>
      <c r="G782" s="169">
        <v>12825.79441886389</v>
      </c>
      <c r="H782" s="168" t="s">
        <v>6</v>
      </c>
      <c r="I782" s="168" t="s">
        <v>402</v>
      </c>
      <c r="J782" s="169">
        <v>1076.0670643832591</v>
      </c>
      <c r="K782" s="169">
        <v>-192.2968259255056</v>
      </c>
      <c r="L782" s="168" t="s">
        <v>5</v>
      </c>
      <c r="M782" s="168" t="s">
        <v>21</v>
      </c>
      <c r="N782" s="168" t="s">
        <v>2829</v>
      </c>
      <c r="O782" s="168" t="s">
        <v>21</v>
      </c>
      <c r="P782" s="168" t="s">
        <v>2835</v>
      </c>
      <c r="Q782" s="168" t="s">
        <v>2834</v>
      </c>
      <c r="R782" s="168" t="s">
        <v>1259</v>
      </c>
      <c r="S782" s="168" t="s">
        <v>21</v>
      </c>
      <c r="T782" s="168" t="s">
        <v>1259</v>
      </c>
      <c r="U782" s="168" t="s">
        <v>1259</v>
      </c>
      <c r="V782" s="168" t="s">
        <v>2834</v>
      </c>
      <c r="W782" s="168" t="s">
        <v>1259</v>
      </c>
      <c r="X782" s="168" t="s">
        <v>21</v>
      </c>
      <c r="Y782" s="168" t="s">
        <v>1259</v>
      </c>
      <c r="Z782" s="168" t="s">
        <v>21</v>
      </c>
      <c r="AA782" s="168" t="s">
        <v>1259</v>
      </c>
      <c r="AB782" s="168" t="s">
        <v>1259</v>
      </c>
      <c r="AC782" s="168" t="s">
        <v>3182</v>
      </c>
      <c r="AD782" s="169">
        <v>1632.9291878284259</v>
      </c>
      <c r="AE782" s="168" t="s">
        <v>1259</v>
      </c>
      <c r="AF782" s="169">
        <v>446.5513285009547</v>
      </c>
      <c r="AG782" s="169">
        <v>1410.647463639403</v>
      </c>
      <c r="AH782" s="169">
        <v>1102.0625974574209</v>
      </c>
      <c r="AI782" s="168" t="s">
        <v>21</v>
      </c>
      <c r="AJ782"/>
      <c r="AK782"/>
    </row>
    <row r="783" spans="1:37" hidden="1" x14ac:dyDescent="0.25">
      <c r="A783" s="179" t="b">
        <f>IF(E783&lt;&gt;1,"",NOT(ISNA(VLOOKUP(P783,Mapping!$P:$P,1,FALSE))))</f>
        <v>0</v>
      </c>
      <c r="B783" s="180" t="str">
        <f t="shared" si="11"/>
        <v/>
      </c>
      <c r="E783" s="167">
        <v>1</v>
      </c>
      <c r="F783" s="170" t="s">
        <v>402</v>
      </c>
      <c r="G783" s="169">
        <v>5460.6508699769784</v>
      </c>
      <c r="H783" s="168" t="s">
        <v>6</v>
      </c>
      <c r="I783" s="168" t="s">
        <v>402</v>
      </c>
      <c r="J783" s="169">
        <v>458.14133295600789</v>
      </c>
      <c r="K783" s="169">
        <v>-81.871406596032017</v>
      </c>
      <c r="L783" s="168" t="s">
        <v>5</v>
      </c>
      <c r="M783" s="168" t="s">
        <v>21</v>
      </c>
      <c r="N783" s="168" t="s">
        <v>2829</v>
      </c>
      <c r="O783" s="168" t="s">
        <v>21</v>
      </c>
      <c r="P783" s="168" t="s">
        <v>2835</v>
      </c>
      <c r="Q783" s="168" t="s">
        <v>2834</v>
      </c>
      <c r="R783" s="168" t="s">
        <v>1259</v>
      </c>
      <c r="S783" s="168" t="s">
        <v>21</v>
      </c>
      <c r="T783" s="168" t="s">
        <v>1259</v>
      </c>
      <c r="U783" s="168" t="s">
        <v>1259</v>
      </c>
      <c r="V783" s="168" t="s">
        <v>2834</v>
      </c>
      <c r="W783" s="168" t="s">
        <v>1259</v>
      </c>
      <c r="X783" s="168" t="s">
        <v>21</v>
      </c>
      <c r="Y783" s="168" t="s">
        <v>1259</v>
      </c>
      <c r="Z783" s="168" t="s">
        <v>21</v>
      </c>
      <c r="AA783" s="168" t="s">
        <v>1259</v>
      </c>
      <c r="AB783" s="168" t="s">
        <v>1259</v>
      </c>
      <c r="AC783" s="168" t="s">
        <v>3171</v>
      </c>
      <c r="AD783" s="169">
        <v>695.22837330149002</v>
      </c>
      <c r="AE783" s="168" t="s">
        <v>1259</v>
      </c>
      <c r="AF783" s="169">
        <v>190.12162684298801</v>
      </c>
      <c r="AG783" s="169">
        <v>600.59073520029688</v>
      </c>
      <c r="AH783" s="169">
        <v>469.20907080218331</v>
      </c>
      <c r="AI783" s="168" t="s">
        <v>21</v>
      </c>
      <c r="AJ783"/>
      <c r="AK783"/>
    </row>
    <row r="784" spans="1:37" hidden="1" x14ac:dyDescent="0.25">
      <c r="A784" s="179" t="b">
        <f>IF(E784&lt;&gt;1,"",NOT(ISNA(VLOOKUP(P784,Mapping!$P:$P,1,FALSE))))</f>
        <v>0</v>
      </c>
      <c r="B784" s="180" t="str">
        <f t="shared" si="11"/>
        <v/>
      </c>
      <c r="E784" s="167">
        <v>1</v>
      </c>
      <c r="F784" s="170" t="s">
        <v>402</v>
      </c>
      <c r="G784" s="169">
        <v>240620.65034541141</v>
      </c>
      <c r="H784" s="168" t="s">
        <v>6</v>
      </c>
      <c r="I784" s="168" t="s">
        <v>402</v>
      </c>
      <c r="J784" s="169">
        <v>20187.75199346392</v>
      </c>
      <c r="K784" s="169">
        <v>-3607.619598634747</v>
      </c>
      <c r="L784" s="168" t="s">
        <v>5</v>
      </c>
      <c r="M784" s="168" t="s">
        <v>21</v>
      </c>
      <c r="N784" s="168" t="s">
        <v>2829</v>
      </c>
      <c r="O784" s="168" t="s">
        <v>21</v>
      </c>
      <c r="P784" s="168" t="s">
        <v>2835</v>
      </c>
      <c r="Q784" s="168" t="s">
        <v>2834</v>
      </c>
      <c r="R784" s="168" t="s">
        <v>1259</v>
      </c>
      <c r="S784" s="168" t="s">
        <v>21</v>
      </c>
      <c r="T784" s="168" t="s">
        <v>1259</v>
      </c>
      <c r="U784" s="168" t="s">
        <v>1259</v>
      </c>
      <c r="V784" s="168" t="s">
        <v>2834</v>
      </c>
      <c r="W784" s="168" t="s">
        <v>1259</v>
      </c>
      <c r="X784" s="168" t="s">
        <v>21</v>
      </c>
      <c r="Y784" s="168" t="s">
        <v>1259</v>
      </c>
      <c r="Z784" s="168" t="s">
        <v>21</v>
      </c>
      <c r="AA784" s="168" t="s">
        <v>1259</v>
      </c>
      <c r="AB784" s="168" t="s">
        <v>1259</v>
      </c>
      <c r="AC784" s="168" t="s">
        <v>12735</v>
      </c>
      <c r="AD784" s="169">
        <v>30634.865202999539</v>
      </c>
      <c r="AE784" s="168" t="s">
        <v>1259</v>
      </c>
      <c r="AF784" s="169">
        <v>8377.6074656609853</v>
      </c>
      <c r="AG784" s="169">
        <v>26464.708463577961</v>
      </c>
      <c r="AH784" s="169">
        <v>20675.445922596289</v>
      </c>
      <c r="AI784" s="168" t="s">
        <v>21</v>
      </c>
      <c r="AJ784"/>
      <c r="AK784"/>
    </row>
    <row r="785" spans="1:37" hidden="1" x14ac:dyDescent="0.25">
      <c r="A785" s="179" t="b">
        <f>IF(E785&lt;&gt;1,"",NOT(ISNA(VLOOKUP(P785,Mapping!$P:$P,1,FALSE))))</f>
        <v>0</v>
      </c>
      <c r="B785" s="180" t="str">
        <f t="shared" si="11"/>
        <v/>
      </c>
      <c r="E785" s="167">
        <v>1</v>
      </c>
      <c r="F785" s="170" t="s">
        <v>402</v>
      </c>
      <c r="G785" s="169">
        <v>5046.3975680242038</v>
      </c>
      <c r="H785" s="168" t="s">
        <v>6</v>
      </c>
      <c r="I785" s="168" t="s">
        <v>402</v>
      </c>
      <c r="J785" s="169">
        <v>423.38603281742252</v>
      </c>
      <c r="K785" s="169">
        <v>-75.660516845801993</v>
      </c>
      <c r="L785" s="168" t="s">
        <v>5</v>
      </c>
      <c r="M785" s="168" t="s">
        <v>21</v>
      </c>
      <c r="N785" s="168" t="s">
        <v>2829</v>
      </c>
      <c r="O785" s="168" t="s">
        <v>21</v>
      </c>
      <c r="P785" s="168" t="s">
        <v>2835</v>
      </c>
      <c r="Q785" s="168" t="s">
        <v>2834</v>
      </c>
      <c r="R785" s="168" t="s">
        <v>1259</v>
      </c>
      <c r="S785" s="168" t="s">
        <v>21</v>
      </c>
      <c r="T785" s="168" t="s">
        <v>1259</v>
      </c>
      <c r="U785" s="168" t="s">
        <v>1259</v>
      </c>
      <c r="V785" s="168" t="s">
        <v>2834</v>
      </c>
      <c r="W785" s="168" t="s">
        <v>1259</v>
      </c>
      <c r="X785" s="168" t="s">
        <v>21</v>
      </c>
      <c r="Y785" s="168" t="s">
        <v>1259</v>
      </c>
      <c r="Z785" s="168" t="s">
        <v>21</v>
      </c>
      <c r="AA785" s="168" t="s">
        <v>1259</v>
      </c>
      <c r="AB785" s="168" t="s">
        <v>1259</v>
      </c>
      <c r="AC785" s="168" t="s">
        <v>7768</v>
      </c>
      <c r="AD785" s="169">
        <v>642.48728874784376</v>
      </c>
      <c r="AE785" s="168" t="s">
        <v>1259</v>
      </c>
      <c r="AF785" s="169">
        <v>175.69871031386811</v>
      </c>
      <c r="AG785" s="169">
        <v>555.02900618611056</v>
      </c>
      <c r="AH785" s="169">
        <v>433.61415519337419</v>
      </c>
      <c r="AI785" s="168" t="s">
        <v>21</v>
      </c>
      <c r="AJ785"/>
      <c r="AK785"/>
    </row>
    <row r="786" spans="1:37" hidden="1" x14ac:dyDescent="0.25">
      <c r="A786" s="179" t="b">
        <f>IF(E786&lt;&gt;1,"",NOT(ISNA(VLOOKUP(P786,Mapping!$P:$P,1,FALSE))))</f>
        <v>0</v>
      </c>
      <c r="B786" s="180" t="str">
        <f t="shared" si="11"/>
        <v/>
      </c>
      <c r="E786" s="167">
        <v>1</v>
      </c>
      <c r="F786" s="170" t="s">
        <v>402</v>
      </c>
      <c r="G786" s="169">
        <v>27183.020325930869</v>
      </c>
      <c r="H786" s="168" t="s">
        <v>6</v>
      </c>
      <c r="I786" s="168" t="s">
        <v>402</v>
      </c>
      <c r="J786" s="169">
        <v>2280.6191903538938</v>
      </c>
      <c r="K786" s="169">
        <v>-407.55436716317172</v>
      </c>
      <c r="L786" s="168" t="s">
        <v>5</v>
      </c>
      <c r="M786" s="168" t="s">
        <v>21</v>
      </c>
      <c r="N786" s="168" t="s">
        <v>2829</v>
      </c>
      <c r="O786" s="168" t="s">
        <v>21</v>
      </c>
      <c r="P786" s="168" t="s">
        <v>2835</v>
      </c>
      <c r="Q786" s="168" t="s">
        <v>2834</v>
      </c>
      <c r="R786" s="168" t="s">
        <v>1259</v>
      </c>
      <c r="S786" s="168" t="s">
        <v>21</v>
      </c>
      <c r="T786" s="168" t="s">
        <v>1259</v>
      </c>
      <c r="U786" s="168" t="s">
        <v>1259</v>
      </c>
      <c r="V786" s="168" t="s">
        <v>2834</v>
      </c>
      <c r="W786" s="168" t="s">
        <v>1259</v>
      </c>
      <c r="X786" s="168" t="s">
        <v>21</v>
      </c>
      <c r="Y786" s="168" t="s">
        <v>1259</v>
      </c>
      <c r="Z786" s="168" t="s">
        <v>21</v>
      </c>
      <c r="AA786" s="168" t="s">
        <v>1259</v>
      </c>
      <c r="AB786" s="168" t="s">
        <v>1259</v>
      </c>
      <c r="AC786" s="168" t="s">
        <v>12736</v>
      </c>
      <c r="AD786" s="169">
        <v>3460.8341482739688</v>
      </c>
      <c r="AE786" s="168" t="s">
        <v>1259</v>
      </c>
      <c r="AF786" s="169">
        <v>946.42198703572285</v>
      </c>
      <c r="AG786" s="169">
        <v>2989.7297137738901</v>
      </c>
      <c r="AH786" s="169">
        <v>2335.7141872687862</v>
      </c>
      <c r="AI786" s="168" t="s">
        <v>21</v>
      </c>
      <c r="AJ786"/>
      <c r="AK786"/>
    </row>
    <row r="787" spans="1:37" hidden="1" x14ac:dyDescent="0.25">
      <c r="A787" s="179" t="b">
        <f>IF(E787&lt;&gt;1,"",NOT(ISNA(VLOOKUP(P787,Mapping!$P:$P,1,FALSE))))</f>
        <v>0</v>
      </c>
      <c r="B787" s="180" t="str">
        <f t="shared" si="11"/>
        <v/>
      </c>
      <c r="E787" s="167">
        <v>1</v>
      </c>
      <c r="F787" s="170" t="s">
        <v>402</v>
      </c>
      <c r="G787" s="169">
        <v>43548.677318827271</v>
      </c>
      <c r="H787" s="168" t="s">
        <v>6</v>
      </c>
      <c r="I787" s="168" t="s">
        <v>402</v>
      </c>
      <c r="J787" s="169">
        <v>3653.6760086627992</v>
      </c>
      <c r="K787" s="169">
        <v>-652.92426715867612</v>
      </c>
      <c r="L787" s="168" t="s">
        <v>5</v>
      </c>
      <c r="M787" s="168" t="s">
        <v>21</v>
      </c>
      <c r="N787" s="168" t="s">
        <v>2829</v>
      </c>
      <c r="O787" s="168" t="s">
        <v>21</v>
      </c>
      <c r="P787" s="168" t="s">
        <v>2835</v>
      </c>
      <c r="Q787" s="168" t="s">
        <v>2834</v>
      </c>
      <c r="R787" s="168" t="s">
        <v>1259</v>
      </c>
      <c r="S787" s="168" t="s">
        <v>21</v>
      </c>
      <c r="T787" s="168" t="s">
        <v>1259</v>
      </c>
      <c r="U787" s="168" t="s">
        <v>1259</v>
      </c>
      <c r="V787" s="168" t="s">
        <v>2834</v>
      </c>
      <c r="W787" s="168" t="s">
        <v>1259</v>
      </c>
      <c r="X787" s="168" t="s">
        <v>21</v>
      </c>
      <c r="Y787" s="168" t="s">
        <v>1259</v>
      </c>
      <c r="Z787" s="168" t="s">
        <v>21</v>
      </c>
      <c r="AA787" s="168" t="s">
        <v>1259</v>
      </c>
      <c r="AB787" s="168" t="s">
        <v>1259</v>
      </c>
      <c r="AC787" s="168" t="s">
        <v>7756</v>
      </c>
      <c r="AD787" s="169">
        <v>5544.4445749609658</v>
      </c>
      <c r="AE787" s="168" t="s">
        <v>1259</v>
      </c>
      <c r="AF787" s="169">
        <v>1516.219508600567</v>
      </c>
      <c r="AG787" s="169">
        <v>4789.7096428040313</v>
      </c>
      <c r="AH787" s="169">
        <v>3741.941190889062</v>
      </c>
      <c r="AI787" s="168" t="s">
        <v>21</v>
      </c>
      <c r="AJ787"/>
      <c r="AK787"/>
    </row>
    <row r="788" spans="1:37" hidden="1" x14ac:dyDescent="0.25">
      <c r="A788" s="179" t="b">
        <f>IF(E788&lt;&gt;1,"",NOT(ISNA(VLOOKUP(P788,Mapping!$P:$P,1,FALSE))))</f>
        <v>0</v>
      </c>
      <c r="B788" s="180" t="str">
        <f t="shared" si="11"/>
        <v/>
      </c>
      <c r="E788" s="167">
        <v>1</v>
      </c>
      <c r="F788" s="170" t="s">
        <v>402</v>
      </c>
      <c r="G788" s="169">
        <v>19244.440401123891</v>
      </c>
      <c r="H788" s="168" t="s">
        <v>6</v>
      </c>
      <c r="I788" s="168" t="s">
        <v>402</v>
      </c>
      <c r="J788" s="169">
        <v>1614.582910956269</v>
      </c>
      <c r="K788" s="169">
        <v>-288.53143010041248</v>
      </c>
      <c r="L788" s="168" t="s">
        <v>5</v>
      </c>
      <c r="M788" s="168" t="s">
        <v>21</v>
      </c>
      <c r="N788" s="168" t="s">
        <v>2829</v>
      </c>
      <c r="O788" s="168" t="s">
        <v>21</v>
      </c>
      <c r="P788" s="168" t="s">
        <v>2835</v>
      </c>
      <c r="Q788" s="168" t="s">
        <v>2834</v>
      </c>
      <c r="R788" s="168" t="s">
        <v>1259</v>
      </c>
      <c r="S788" s="168" t="s">
        <v>21</v>
      </c>
      <c r="T788" s="168" t="s">
        <v>1259</v>
      </c>
      <c r="U788" s="168" t="s">
        <v>1259</v>
      </c>
      <c r="V788" s="168" t="s">
        <v>2834</v>
      </c>
      <c r="W788" s="168" t="s">
        <v>1259</v>
      </c>
      <c r="X788" s="168" t="s">
        <v>21</v>
      </c>
      <c r="Y788" s="168" t="s">
        <v>1259</v>
      </c>
      <c r="Z788" s="168" t="s">
        <v>21</v>
      </c>
      <c r="AA788" s="168" t="s">
        <v>1259</v>
      </c>
      <c r="AB788" s="168" t="s">
        <v>1259</v>
      </c>
      <c r="AC788" s="168" t="s">
        <v>3161</v>
      </c>
      <c r="AD788" s="169">
        <v>2450.1256926589172</v>
      </c>
      <c r="AE788" s="168" t="s">
        <v>1259</v>
      </c>
      <c r="AF788" s="169">
        <v>670.02714582264161</v>
      </c>
      <c r="AG788" s="169">
        <v>2116.6034753432291</v>
      </c>
      <c r="AH788" s="169">
        <v>1653.58786227573</v>
      </c>
      <c r="AI788" s="168" t="s">
        <v>21</v>
      </c>
      <c r="AJ788"/>
      <c r="AK788"/>
    </row>
    <row r="789" spans="1:37" hidden="1" x14ac:dyDescent="0.25">
      <c r="A789" s="179" t="b">
        <f>IF(E789&lt;&gt;1,"",NOT(ISNA(VLOOKUP(P789,Mapping!$P:$P,1,FALSE))))</f>
        <v>0</v>
      </c>
      <c r="B789" s="180" t="str">
        <f t="shared" ref="B789:B852" si="12">IF(AI789="","",VALUE(AI789))</f>
        <v/>
      </c>
      <c r="E789" s="167">
        <v>1</v>
      </c>
      <c r="F789" s="170" t="s">
        <v>402</v>
      </c>
      <c r="G789" s="169">
        <v>3220.3229039960652</v>
      </c>
      <c r="H789" s="168" t="s">
        <v>6</v>
      </c>
      <c r="I789" s="168" t="s">
        <v>402</v>
      </c>
      <c r="J789" s="169">
        <v>270.18080132116859</v>
      </c>
      <c r="K789" s="169">
        <v>-48.282223515360457</v>
      </c>
      <c r="L789" s="168" t="s">
        <v>5</v>
      </c>
      <c r="M789" s="168" t="s">
        <v>21</v>
      </c>
      <c r="N789" s="168" t="s">
        <v>2829</v>
      </c>
      <c r="O789" s="168" t="s">
        <v>21</v>
      </c>
      <c r="P789" s="168" t="s">
        <v>2835</v>
      </c>
      <c r="Q789" s="168" t="s">
        <v>2834</v>
      </c>
      <c r="R789" s="168" t="s">
        <v>1259</v>
      </c>
      <c r="S789" s="168" t="s">
        <v>21</v>
      </c>
      <c r="T789" s="168" t="s">
        <v>1259</v>
      </c>
      <c r="U789" s="168" t="s">
        <v>1259</v>
      </c>
      <c r="V789" s="168" t="s">
        <v>2834</v>
      </c>
      <c r="W789" s="168" t="s">
        <v>1259</v>
      </c>
      <c r="X789" s="168" t="s">
        <v>21</v>
      </c>
      <c r="Y789" s="168" t="s">
        <v>1259</v>
      </c>
      <c r="Z789" s="168" t="s">
        <v>21</v>
      </c>
      <c r="AA789" s="168" t="s">
        <v>1259</v>
      </c>
      <c r="AB789" s="168" t="s">
        <v>1259</v>
      </c>
      <c r="AC789" s="168" t="s">
        <v>7764</v>
      </c>
      <c r="AD789" s="169">
        <v>409.99871761809959</v>
      </c>
      <c r="AE789" s="168" t="s">
        <v>1259</v>
      </c>
      <c r="AF789" s="169">
        <v>112.1208888914089</v>
      </c>
      <c r="AG789" s="169">
        <v>354.18783338212279</v>
      </c>
      <c r="AH789" s="169">
        <v>276.70780524984372</v>
      </c>
      <c r="AI789" s="168" t="s">
        <v>21</v>
      </c>
      <c r="AJ789"/>
      <c r="AK789"/>
    </row>
    <row r="790" spans="1:37" hidden="1" x14ac:dyDescent="0.25">
      <c r="A790" s="179" t="b">
        <f>IF(E790&lt;&gt;1,"",NOT(ISNA(VLOOKUP(P790,Mapping!$P:$P,1,FALSE))))</f>
        <v>0</v>
      </c>
      <c r="B790" s="180" t="str">
        <f t="shared" si="12"/>
        <v/>
      </c>
      <c r="E790" s="167">
        <v>1</v>
      </c>
      <c r="F790" s="170" t="s">
        <v>402</v>
      </c>
      <c r="G790" s="169">
        <v>41306.581642338511</v>
      </c>
      <c r="H790" s="168" t="s">
        <v>6</v>
      </c>
      <c r="I790" s="168" t="s">
        <v>402</v>
      </c>
      <c r="J790" s="169">
        <v>3465.5671684714189</v>
      </c>
      <c r="K790" s="169">
        <v>-619.30858083705698</v>
      </c>
      <c r="L790" s="168" t="s">
        <v>5</v>
      </c>
      <c r="M790" s="168" t="s">
        <v>21</v>
      </c>
      <c r="N790" s="168" t="s">
        <v>2829</v>
      </c>
      <c r="O790" s="168" t="s">
        <v>21</v>
      </c>
      <c r="P790" s="168" t="s">
        <v>2835</v>
      </c>
      <c r="Q790" s="168" t="s">
        <v>2834</v>
      </c>
      <c r="R790" s="168" t="s">
        <v>1259</v>
      </c>
      <c r="S790" s="168" t="s">
        <v>21</v>
      </c>
      <c r="T790" s="168" t="s">
        <v>1259</v>
      </c>
      <c r="U790" s="168" t="s">
        <v>1259</v>
      </c>
      <c r="V790" s="168" t="s">
        <v>2834</v>
      </c>
      <c r="W790" s="168" t="s">
        <v>1259</v>
      </c>
      <c r="X790" s="168" t="s">
        <v>21</v>
      </c>
      <c r="Y790" s="168" t="s">
        <v>1259</v>
      </c>
      <c r="Z790" s="168" t="s">
        <v>21</v>
      </c>
      <c r="AA790" s="168" t="s">
        <v>1259</v>
      </c>
      <c r="AB790" s="168" t="s">
        <v>1259</v>
      </c>
      <c r="AC790" s="168" t="s">
        <v>7767</v>
      </c>
      <c r="AD790" s="169">
        <v>5258.9898613989226</v>
      </c>
      <c r="AE790" s="168" t="s">
        <v>1259</v>
      </c>
      <c r="AF790" s="169">
        <v>1438.157224872564</v>
      </c>
      <c r="AG790" s="169">
        <v>4543.1123190059807</v>
      </c>
      <c r="AH790" s="169">
        <v>3549.288033955163</v>
      </c>
      <c r="AI790" s="168" t="s">
        <v>21</v>
      </c>
      <c r="AJ790"/>
      <c r="AK790"/>
    </row>
    <row r="791" spans="1:37" hidden="1" x14ac:dyDescent="0.25">
      <c r="A791" s="179" t="b">
        <f>IF(E791&lt;&gt;1,"",NOT(ISNA(VLOOKUP(P791,Mapping!$P:$P,1,FALSE))))</f>
        <v>0</v>
      </c>
      <c r="B791" s="180" t="str">
        <f t="shared" si="12"/>
        <v/>
      </c>
      <c r="E791" s="167">
        <v>1</v>
      </c>
      <c r="F791" s="170" t="s">
        <v>402</v>
      </c>
      <c r="G791" s="169">
        <v>6366.8476079669781</v>
      </c>
      <c r="H791" s="168" t="s">
        <v>6</v>
      </c>
      <c r="I791" s="168" t="s">
        <v>402</v>
      </c>
      <c r="J791" s="169">
        <v>534.17003197899976</v>
      </c>
      <c r="K791" s="169">
        <v>-95.457992400278769</v>
      </c>
      <c r="L791" s="168" t="s">
        <v>5</v>
      </c>
      <c r="M791" s="168" t="s">
        <v>21</v>
      </c>
      <c r="N791" s="168" t="s">
        <v>2829</v>
      </c>
      <c r="O791" s="168" t="s">
        <v>21</v>
      </c>
      <c r="P791" s="168" t="s">
        <v>2835</v>
      </c>
      <c r="Q791" s="168" t="s">
        <v>2834</v>
      </c>
      <c r="R791" s="168" t="s">
        <v>1259</v>
      </c>
      <c r="S791" s="168" t="s">
        <v>21</v>
      </c>
      <c r="T791" s="168" t="s">
        <v>1259</v>
      </c>
      <c r="U791" s="168" t="s">
        <v>1259</v>
      </c>
      <c r="V791" s="168" t="s">
        <v>2834</v>
      </c>
      <c r="W791" s="168" t="s">
        <v>1259</v>
      </c>
      <c r="X791" s="168" t="s">
        <v>21</v>
      </c>
      <c r="Y791" s="168" t="s">
        <v>1259</v>
      </c>
      <c r="Z791" s="168" t="s">
        <v>21</v>
      </c>
      <c r="AA791" s="168" t="s">
        <v>1259</v>
      </c>
      <c r="AB791" s="168" t="s">
        <v>1259</v>
      </c>
      <c r="AC791" s="168" t="s">
        <v>6949</v>
      </c>
      <c r="AD791" s="169">
        <v>810.60174161327052</v>
      </c>
      <c r="AE791" s="168" t="s">
        <v>1259</v>
      </c>
      <c r="AF791" s="169">
        <v>221.67237091522111</v>
      </c>
      <c r="AG791" s="169">
        <v>700.25895755413057</v>
      </c>
      <c r="AH791" s="169">
        <v>547.07446441927095</v>
      </c>
      <c r="AI791" s="168" t="s">
        <v>21</v>
      </c>
      <c r="AJ791"/>
      <c r="AK791"/>
    </row>
    <row r="792" spans="1:37" hidden="1" x14ac:dyDescent="0.25">
      <c r="A792" s="179" t="b">
        <f>IF(E792&lt;&gt;1,"",NOT(ISNA(VLOOKUP(P792,Mapping!$P:$P,1,FALSE))))</f>
        <v>0</v>
      </c>
      <c r="B792" s="180" t="str">
        <f t="shared" si="12"/>
        <v/>
      </c>
      <c r="E792" s="167">
        <v>1</v>
      </c>
      <c r="F792" s="170" t="s">
        <v>402</v>
      </c>
      <c r="G792" s="169">
        <v>20229.040299285531</v>
      </c>
      <c r="H792" s="168" t="s">
        <v>6</v>
      </c>
      <c r="I792" s="168" t="s">
        <v>402</v>
      </c>
      <c r="J792" s="169">
        <v>1697.1895306638639</v>
      </c>
      <c r="K792" s="169">
        <v>-303.29351259134899</v>
      </c>
      <c r="L792" s="168" t="s">
        <v>5</v>
      </c>
      <c r="M792" s="168" t="s">
        <v>21</v>
      </c>
      <c r="N792" s="168" t="s">
        <v>2829</v>
      </c>
      <c r="O792" s="168" t="s">
        <v>21</v>
      </c>
      <c r="P792" s="168" t="s">
        <v>2835</v>
      </c>
      <c r="Q792" s="168" t="s">
        <v>2834</v>
      </c>
      <c r="R792" s="168" t="s">
        <v>1259</v>
      </c>
      <c r="S792" s="168" t="s">
        <v>21</v>
      </c>
      <c r="T792" s="168" t="s">
        <v>1259</v>
      </c>
      <c r="U792" s="168" t="s">
        <v>1259</v>
      </c>
      <c r="V792" s="168" t="s">
        <v>2834</v>
      </c>
      <c r="W792" s="168" t="s">
        <v>1259</v>
      </c>
      <c r="X792" s="168" t="s">
        <v>21</v>
      </c>
      <c r="Y792" s="168" t="s">
        <v>1259</v>
      </c>
      <c r="Z792" s="168" t="s">
        <v>21</v>
      </c>
      <c r="AA792" s="168" t="s">
        <v>1259</v>
      </c>
      <c r="AB792" s="168" t="s">
        <v>1259</v>
      </c>
      <c r="AC792" s="168" t="s">
        <v>3176</v>
      </c>
      <c r="AD792" s="169">
        <v>2575.4810398237119</v>
      </c>
      <c r="AE792" s="168" t="s">
        <v>1259</v>
      </c>
      <c r="AF792" s="169">
        <v>704.30762609599697</v>
      </c>
      <c r="AG792" s="169">
        <v>2224.8948843337348</v>
      </c>
      <c r="AH792" s="169">
        <v>1738.190085404178</v>
      </c>
      <c r="AI792" s="168" t="s">
        <v>21</v>
      </c>
      <c r="AJ792"/>
      <c r="AK792"/>
    </row>
    <row r="793" spans="1:37" hidden="1" x14ac:dyDescent="0.25">
      <c r="A793" s="179" t="b">
        <f>IF(E793&lt;&gt;1,"",NOT(ISNA(VLOOKUP(P793,Mapping!$P:$P,1,FALSE))))</f>
        <v>0</v>
      </c>
      <c r="B793" s="180" t="str">
        <f t="shared" si="12"/>
        <v/>
      </c>
      <c r="E793" s="167">
        <v>1</v>
      </c>
      <c r="F793" s="170" t="s">
        <v>402</v>
      </c>
      <c r="G793" s="169">
        <v>99781.449976397678</v>
      </c>
      <c r="H793" s="168" t="s">
        <v>6</v>
      </c>
      <c r="I793" s="168" t="s">
        <v>402</v>
      </c>
      <c r="J793" s="169">
        <v>8371.530717667476</v>
      </c>
      <c r="K793" s="169">
        <v>-1496.020869357231</v>
      </c>
      <c r="L793" s="168" t="s">
        <v>5</v>
      </c>
      <c r="M793" s="168" t="s">
        <v>21</v>
      </c>
      <c r="N793" s="168" t="s">
        <v>2829</v>
      </c>
      <c r="O793" s="168" t="s">
        <v>21</v>
      </c>
      <c r="P793" s="168" t="s">
        <v>2835</v>
      </c>
      <c r="Q793" s="168" t="s">
        <v>2834</v>
      </c>
      <c r="R793" s="168" t="s">
        <v>1259</v>
      </c>
      <c r="S793" s="168" t="s">
        <v>21</v>
      </c>
      <c r="T793" s="168" t="s">
        <v>1259</v>
      </c>
      <c r="U793" s="168" t="s">
        <v>1259</v>
      </c>
      <c r="V793" s="168" t="s">
        <v>2834</v>
      </c>
      <c r="W793" s="168" t="s">
        <v>1259</v>
      </c>
      <c r="X793" s="168" t="s">
        <v>21</v>
      </c>
      <c r="Y793" s="168" t="s">
        <v>1259</v>
      </c>
      <c r="Z793" s="168" t="s">
        <v>21</v>
      </c>
      <c r="AA793" s="168" t="s">
        <v>1259</v>
      </c>
      <c r="AB793" s="168" t="s">
        <v>1259</v>
      </c>
      <c r="AC793" s="168" t="s">
        <v>12737</v>
      </c>
      <c r="AD793" s="169">
        <v>12703.77777384758</v>
      </c>
      <c r="AE793" s="168" t="s">
        <v>1259</v>
      </c>
      <c r="AF793" s="169">
        <v>3474.0568569520842</v>
      </c>
      <c r="AG793" s="169">
        <v>10974.48194869285</v>
      </c>
      <c r="AH793" s="169">
        <v>8573.7694171459443</v>
      </c>
      <c r="AI793" s="168" t="s">
        <v>21</v>
      </c>
      <c r="AJ793"/>
      <c r="AK793"/>
    </row>
    <row r="794" spans="1:37" hidden="1" x14ac:dyDescent="0.25">
      <c r="A794" s="179" t="b">
        <f>IF(E794&lt;&gt;1,"",NOT(ISNA(VLOOKUP(P794,Mapping!$P:$P,1,FALSE))))</f>
        <v>0</v>
      </c>
      <c r="B794" s="180" t="str">
        <f t="shared" si="12"/>
        <v/>
      </c>
      <c r="E794" s="167">
        <v>1</v>
      </c>
      <c r="F794" s="170" t="s">
        <v>402</v>
      </c>
      <c r="G794" s="169">
        <v>8959.2024950823597</v>
      </c>
      <c r="H794" s="168" t="s">
        <v>6</v>
      </c>
      <c r="I794" s="168" t="s">
        <v>402</v>
      </c>
      <c r="J794" s="169">
        <v>751.66515330380696</v>
      </c>
      <c r="K794" s="169">
        <v>-134.32510660659841</v>
      </c>
      <c r="L794" s="168" t="s">
        <v>5</v>
      </c>
      <c r="M794" s="168" t="s">
        <v>21</v>
      </c>
      <c r="N794" s="168" t="s">
        <v>2829</v>
      </c>
      <c r="O794" s="168" t="s">
        <v>21</v>
      </c>
      <c r="P794" s="168" t="s">
        <v>2835</v>
      </c>
      <c r="Q794" s="168" t="s">
        <v>2834</v>
      </c>
      <c r="R794" s="168" t="s">
        <v>1259</v>
      </c>
      <c r="S794" s="168" t="s">
        <v>21</v>
      </c>
      <c r="T794" s="168" t="s">
        <v>1259</v>
      </c>
      <c r="U794" s="168" t="s">
        <v>1259</v>
      </c>
      <c r="V794" s="168" t="s">
        <v>2834</v>
      </c>
      <c r="W794" s="168" t="s">
        <v>1259</v>
      </c>
      <c r="X794" s="168" t="s">
        <v>21</v>
      </c>
      <c r="Y794" s="168" t="s">
        <v>1259</v>
      </c>
      <c r="Z794" s="168" t="s">
        <v>21</v>
      </c>
      <c r="AA794" s="168" t="s">
        <v>1259</v>
      </c>
      <c r="AB794" s="168" t="s">
        <v>1259</v>
      </c>
      <c r="AC794" s="168" t="s">
        <v>3175</v>
      </c>
      <c r="AD794" s="169">
        <v>1140.650066273332</v>
      </c>
      <c r="AE794" s="168" t="s">
        <v>1259</v>
      </c>
      <c r="AF794" s="169">
        <v>311.92951062772948</v>
      </c>
      <c r="AG794" s="169">
        <v>985.37960793536695</v>
      </c>
      <c r="AH794" s="169">
        <v>769.82381367002017</v>
      </c>
      <c r="AI794" s="168" t="s">
        <v>21</v>
      </c>
      <c r="AJ794"/>
      <c r="AK794"/>
    </row>
    <row r="795" spans="1:37" hidden="1" x14ac:dyDescent="0.25">
      <c r="A795" s="179" t="b">
        <f>IF(E795&lt;&gt;1,"",NOT(ISNA(VLOOKUP(P795,Mapping!$P:$P,1,FALSE))))</f>
        <v>0</v>
      </c>
      <c r="B795" s="180" t="str">
        <f t="shared" si="12"/>
        <v/>
      </c>
      <c r="E795" s="167">
        <v>1</v>
      </c>
      <c r="F795" s="170" t="s">
        <v>402</v>
      </c>
      <c r="G795" s="169">
        <v>1277.1337051454029</v>
      </c>
      <c r="H795" s="168" t="s">
        <v>6</v>
      </c>
      <c r="I795" s="168" t="s">
        <v>402</v>
      </c>
      <c r="J795" s="169">
        <v>107.1498163809227</v>
      </c>
      <c r="K795" s="169">
        <v>-19.14803479313024</v>
      </c>
      <c r="L795" s="168" t="s">
        <v>5</v>
      </c>
      <c r="M795" s="168" t="s">
        <v>21</v>
      </c>
      <c r="N795" s="168" t="s">
        <v>2829</v>
      </c>
      <c r="O795" s="168" t="s">
        <v>21</v>
      </c>
      <c r="P795" s="168" t="s">
        <v>2835</v>
      </c>
      <c r="Q795" s="168" t="s">
        <v>2834</v>
      </c>
      <c r="R795" s="168" t="s">
        <v>1259</v>
      </c>
      <c r="S795" s="168" t="s">
        <v>21</v>
      </c>
      <c r="T795" s="168" t="s">
        <v>1259</v>
      </c>
      <c r="U795" s="168" t="s">
        <v>1259</v>
      </c>
      <c r="V795" s="168" t="s">
        <v>2834</v>
      </c>
      <c r="W795" s="168" t="s">
        <v>1259</v>
      </c>
      <c r="X795" s="168" t="s">
        <v>21</v>
      </c>
      <c r="Y795" s="168" t="s">
        <v>1259</v>
      </c>
      <c r="Z795" s="168" t="s">
        <v>21</v>
      </c>
      <c r="AA795" s="168" t="s">
        <v>1259</v>
      </c>
      <c r="AB795" s="168" t="s">
        <v>1259</v>
      </c>
      <c r="AC795" s="168" t="s">
        <v>7763</v>
      </c>
      <c r="AD795" s="169">
        <v>162.5995892171897</v>
      </c>
      <c r="AE795" s="168" t="s">
        <v>1259</v>
      </c>
      <c r="AF795" s="169">
        <v>44.465530483416387</v>
      </c>
      <c r="AG795" s="169">
        <v>140.46579596208269</v>
      </c>
      <c r="AH795" s="169">
        <v>109.73833217869669</v>
      </c>
      <c r="AI795" s="168" t="s">
        <v>21</v>
      </c>
      <c r="AJ795"/>
      <c r="AK795"/>
    </row>
    <row r="796" spans="1:37" hidden="1" x14ac:dyDescent="0.25">
      <c r="A796" s="179" t="b">
        <f>IF(E796&lt;&gt;1,"",NOT(ISNA(VLOOKUP(P796,Mapping!$P:$P,1,FALSE))))</f>
        <v>0</v>
      </c>
      <c r="B796" s="180" t="str">
        <f t="shared" si="12"/>
        <v/>
      </c>
      <c r="E796" s="167">
        <v>1</v>
      </c>
      <c r="F796" s="170" t="s">
        <v>402</v>
      </c>
      <c r="G796" s="169">
        <v>6610.8213674704157</v>
      </c>
      <c r="H796" s="168" t="s">
        <v>6</v>
      </c>
      <c r="I796" s="168" t="s">
        <v>402</v>
      </c>
      <c r="J796" s="169">
        <v>554.63910536359163</v>
      </c>
      <c r="K796" s="169">
        <v>-99.115885083528127</v>
      </c>
      <c r="L796" s="168" t="s">
        <v>5</v>
      </c>
      <c r="M796" s="168" t="s">
        <v>21</v>
      </c>
      <c r="N796" s="168" t="s">
        <v>2829</v>
      </c>
      <c r="O796" s="168" t="s">
        <v>21</v>
      </c>
      <c r="P796" s="168" t="s">
        <v>2835</v>
      </c>
      <c r="Q796" s="168" t="s">
        <v>2834</v>
      </c>
      <c r="R796" s="168" t="s">
        <v>1259</v>
      </c>
      <c r="S796" s="168" t="s">
        <v>21</v>
      </c>
      <c r="T796" s="168" t="s">
        <v>1259</v>
      </c>
      <c r="U796" s="168" t="s">
        <v>1259</v>
      </c>
      <c r="V796" s="168" t="s">
        <v>2834</v>
      </c>
      <c r="W796" s="168" t="s">
        <v>1259</v>
      </c>
      <c r="X796" s="168" t="s">
        <v>21</v>
      </c>
      <c r="Y796" s="168" t="s">
        <v>1259</v>
      </c>
      <c r="Z796" s="168" t="s">
        <v>21</v>
      </c>
      <c r="AA796" s="168" t="s">
        <v>1259</v>
      </c>
      <c r="AB796" s="168" t="s">
        <v>1259</v>
      </c>
      <c r="AC796" s="168" t="s">
        <v>7766</v>
      </c>
      <c r="AD796" s="169">
        <v>841.66351135218372</v>
      </c>
      <c r="AE796" s="168" t="s">
        <v>1259</v>
      </c>
      <c r="AF796" s="169">
        <v>230.1667224436851</v>
      </c>
      <c r="AG796" s="169">
        <v>727.09245837275466</v>
      </c>
      <c r="AH796" s="169">
        <v>568.03802787030872</v>
      </c>
      <c r="AI796" s="168" t="s">
        <v>21</v>
      </c>
      <c r="AJ796"/>
      <c r="AK796"/>
    </row>
    <row r="797" spans="1:37" hidden="1" x14ac:dyDescent="0.25">
      <c r="A797" s="179" t="b">
        <f>IF(E797&lt;&gt;1,"",NOT(ISNA(VLOOKUP(P797,Mapping!$P:$P,1,FALSE))))</f>
        <v>0</v>
      </c>
      <c r="B797" s="180" t="str">
        <f t="shared" si="12"/>
        <v/>
      </c>
      <c r="E797" s="167">
        <v>1</v>
      </c>
      <c r="F797" s="170" t="s">
        <v>402</v>
      </c>
      <c r="G797" s="169">
        <v>571.37157120922109</v>
      </c>
      <c r="H797" s="168" t="s">
        <v>6</v>
      </c>
      <c r="I797" s="168" t="s">
        <v>402</v>
      </c>
      <c r="J797" s="169">
        <v>47.93731360599952</v>
      </c>
      <c r="K797" s="169">
        <v>-8.5665601661292374</v>
      </c>
      <c r="L797" s="168" t="s">
        <v>5</v>
      </c>
      <c r="M797" s="168" t="s">
        <v>21</v>
      </c>
      <c r="N797" s="168" t="s">
        <v>2829</v>
      </c>
      <c r="O797" s="168" t="s">
        <v>21</v>
      </c>
      <c r="P797" s="168" t="s">
        <v>2835</v>
      </c>
      <c r="Q797" s="168" t="s">
        <v>2834</v>
      </c>
      <c r="R797" s="168" t="s">
        <v>1259</v>
      </c>
      <c r="S797" s="168" t="s">
        <v>21</v>
      </c>
      <c r="T797" s="168" t="s">
        <v>1259</v>
      </c>
      <c r="U797" s="168" t="s">
        <v>1259</v>
      </c>
      <c r="V797" s="168" t="s">
        <v>2834</v>
      </c>
      <c r="W797" s="168" t="s">
        <v>1259</v>
      </c>
      <c r="X797" s="168" t="s">
        <v>21</v>
      </c>
      <c r="Y797" s="168" t="s">
        <v>1259</v>
      </c>
      <c r="Z797" s="168" t="s">
        <v>21</v>
      </c>
      <c r="AA797" s="168" t="s">
        <v>1259</v>
      </c>
      <c r="AB797" s="168" t="s">
        <v>1259</v>
      </c>
      <c r="AC797" s="168" t="s">
        <v>7759</v>
      </c>
      <c r="AD797" s="169">
        <v>72.744758355917142</v>
      </c>
      <c r="AE797" s="168" t="s">
        <v>1259</v>
      </c>
      <c r="AF797" s="169">
        <v>19.893249950731391</v>
      </c>
      <c r="AG797" s="169">
        <v>62.8424120486834</v>
      </c>
      <c r="AH797" s="169">
        <v>49.095378992979249</v>
      </c>
      <c r="AI797" s="168" t="s">
        <v>21</v>
      </c>
      <c r="AJ797"/>
      <c r="AK797"/>
    </row>
    <row r="798" spans="1:37" hidden="1" x14ac:dyDescent="0.25">
      <c r="A798" s="179" t="b">
        <f>IF(E798&lt;&gt;1,"",NOT(ISNA(VLOOKUP(P798,Mapping!$P:$P,1,FALSE))))</f>
        <v>0</v>
      </c>
      <c r="B798" s="180" t="str">
        <f t="shared" si="12"/>
        <v/>
      </c>
      <c r="E798" s="167">
        <v>1</v>
      </c>
      <c r="F798" s="170" t="s">
        <v>402</v>
      </c>
      <c r="G798" s="169">
        <v>959.5697115589137</v>
      </c>
      <c r="H798" s="168" t="s">
        <v>6</v>
      </c>
      <c r="I798" s="168" t="s">
        <v>402</v>
      </c>
      <c r="J798" s="169">
        <v>80.506620398469863</v>
      </c>
      <c r="K798" s="169">
        <v>-14.38680550778521</v>
      </c>
      <c r="L798" s="168" t="s">
        <v>5</v>
      </c>
      <c r="M798" s="168" t="s">
        <v>21</v>
      </c>
      <c r="N798" s="168" t="s">
        <v>2829</v>
      </c>
      <c r="O798" s="168" t="s">
        <v>21</v>
      </c>
      <c r="P798" s="168" t="s">
        <v>2835</v>
      </c>
      <c r="Q798" s="168" t="s">
        <v>2834</v>
      </c>
      <c r="R798" s="168" t="s">
        <v>1259</v>
      </c>
      <c r="S798" s="168" t="s">
        <v>21</v>
      </c>
      <c r="T798" s="168" t="s">
        <v>1259</v>
      </c>
      <c r="U798" s="168" t="s">
        <v>1259</v>
      </c>
      <c r="V798" s="168" t="s">
        <v>2834</v>
      </c>
      <c r="W798" s="168" t="s">
        <v>1259</v>
      </c>
      <c r="X798" s="168" t="s">
        <v>21</v>
      </c>
      <c r="Y798" s="168" t="s">
        <v>1259</v>
      </c>
      <c r="Z798" s="168" t="s">
        <v>21</v>
      </c>
      <c r="AA798" s="168" t="s">
        <v>1259</v>
      </c>
      <c r="AB798" s="168" t="s">
        <v>1259</v>
      </c>
      <c r="AC798" s="168" t="s">
        <v>3163</v>
      </c>
      <c r="AD798" s="169">
        <v>122.168603252838</v>
      </c>
      <c r="AE798" s="168" t="s">
        <v>1259</v>
      </c>
      <c r="AF798" s="169">
        <v>33.409012766935227</v>
      </c>
      <c r="AG798" s="169">
        <v>105.538459107446</v>
      </c>
      <c r="AH798" s="169">
        <v>82.451492221544413</v>
      </c>
      <c r="AI798" s="168" t="s">
        <v>21</v>
      </c>
      <c r="AJ798"/>
      <c r="AK798"/>
    </row>
    <row r="799" spans="1:37" hidden="1" x14ac:dyDescent="0.25">
      <c r="A799" s="179" t="b">
        <f>IF(E799&lt;&gt;1,"",NOT(ISNA(VLOOKUP(P799,Mapping!$P:$P,1,FALSE))))</f>
        <v>0</v>
      </c>
      <c r="B799" s="180" t="str">
        <f t="shared" si="12"/>
        <v/>
      </c>
      <c r="E799" s="167">
        <v>1</v>
      </c>
      <c r="F799" s="170" t="s">
        <v>402</v>
      </c>
      <c r="G799" s="169">
        <v>27905.523718206088</v>
      </c>
      <c r="H799" s="168" t="s">
        <v>6</v>
      </c>
      <c r="I799" s="168" t="s">
        <v>402</v>
      </c>
      <c r="J799" s="169">
        <v>2341.2362623996728</v>
      </c>
      <c r="K799" s="169">
        <v>-418.38684307207819</v>
      </c>
      <c r="L799" s="168" t="s">
        <v>5</v>
      </c>
      <c r="M799" s="168" t="s">
        <v>21</v>
      </c>
      <c r="N799" s="168" t="s">
        <v>2829</v>
      </c>
      <c r="O799" s="168" t="s">
        <v>21</v>
      </c>
      <c r="P799" s="168" t="s">
        <v>2836</v>
      </c>
      <c r="Q799" s="168" t="s">
        <v>2837</v>
      </c>
      <c r="R799" s="168" t="s">
        <v>1259</v>
      </c>
      <c r="S799" s="168" t="s">
        <v>21</v>
      </c>
      <c r="T799" s="168" t="s">
        <v>1259</v>
      </c>
      <c r="U799" s="168" t="s">
        <v>1259</v>
      </c>
      <c r="V799" s="168" t="s">
        <v>2837</v>
      </c>
      <c r="W799" s="168" t="s">
        <v>1259</v>
      </c>
      <c r="X799" s="168" t="s">
        <v>21</v>
      </c>
      <c r="Y799" s="168" t="s">
        <v>1259</v>
      </c>
      <c r="Z799" s="168" t="s">
        <v>21</v>
      </c>
      <c r="AA799" s="168" t="s">
        <v>1259</v>
      </c>
      <c r="AB799" s="168" t="s">
        <v>1259</v>
      </c>
      <c r="AC799" s="168" t="s">
        <v>12738</v>
      </c>
      <c r="AD799" s="169">
        <v>3552.8204096330328</v>
      </c>
      <c r="AE799" s="168" t="s">
        <v>1259</v>
      </c>
      <c r="AF799" s="169">
        <v>971.57714227448741</v>
      </c>
      <c r="AG799" s="169">
        <v>3069.1943882025521</v>
      </c>
      <c r="AH799" s="169">
        <v>2397.7956411857122</v>
      </c>
      <c r="AI799" s="168" t="s">
        <v>21</v>
      </c>
      <c r="AJ799"/>
      <c r="AK799"/>
    </row>
    <row r="800" spans="1:37" hidden="1" x14ac:dyDescent="0.25">
      <c r="A800" s="179" t="b">
        <f>IF(E800&lt;&gt;1,"",NOT(ISNA(VLOOKUP(P800,Mapping!$P:$P,1,FALSE))))</f>
        <v>0</v>
      </c>
      <c r="B800" s="180" t="str">
        <f t="shared" si="12"/>
        <v/>
      </c>
      <c r="E800" s="167">
        <v>1</v>
      </c>
      <c r="F800" s="170" t="s">
        <v>402</v>
      </c>
      <c r="G800" s="169">
        <v>71209.053755428075</v>
      </c>
      <c r="H800" s="168" t="s">
        <v>6</v>
      </c>
      <c r="I800" s="168" t="s">
        <v>402</v>
      </c>
      <c r="J800" s="169">
        <v>5974.3447407369713</v>
      </c>
      <c r="K800" s="169">
        <v>-1067.6356229589751</v>
      </c>
      <c r="L800" s="168" t="s">
        <v>5</v>
      </c>
      <c r="M800" s="168" t="s">
        <v>21</v>
      </c>
      <c r="N800" s="168" t="s">
        <v>2829</v>
      </c>
      <c r="O800" s="168" t="s">
        <v>21</v>
      </c>
      <c r="P800" s="168" t="s">
        <v>2836</v>
      </c>
      <c r="Q800" s="168" t="s">
        <v>2837</v>
      </c>
      <c r="R800" s="168" t="s">
        <v>1259</v>
      </c>
      <c r="S800" s="168" t="s">
        <v>21</v>
      </c>
      <c r="T800" s="168" t="s">
        <v>1259</v>
      </c>
      <c r="U800" s="168" t="s">
        <v>1259</v>
      </c>
      <c r="V800" s="168" t="s">
        <v>2837</v>
      </c>
      <c r="W800" s="168" t="s">
        <v>1259</v>
      </c>
      <c r="X800" s="168" t="s">
        <v>21</v>
      </c>
      <c r="Y800" s="168" t="s">
        <v>1259</v>
      </c>
      <c r="Z800" s="168" t="s">
        <v>21</v>
      </c>
      <c r="AA800" s="168" t="s">
        <v>1259</v>
      </c>
      <c r="AB800" s="168" t="s">
        <v>1259</v>
      </c>
      <c r="AC800" s="168" t="s">
        <v>12739</v>
      </c>
      <c r="AD800" s="169">
        <v>9066.0538066835561</v>
      </c>
      <c r="AE800" s="168" t="s">
        <v>1259</v>
      </c>
      <c r="AF800" s="169">
        <v>2479.2614412261032</v>
      </c>
      <c r="AG800" s="169">
        <v>7831.9414601340832</v>
      </c>
      <c r="AH800" s="169">
        <v>6118.6724331687437</v>
      </c>
      <c r="AI800" s="168" t="s">
        <v>21</v>
      </c>
      <c r="AJ800"/>
      <c r="AK800"/>
    </row>
    <row r="801" spans="1:37" hidden="1" x14ac:dyDescent="0.25">
      <c r="A801" s="179" t="b">
        <f>IF(E801&lt;&gt;1,"",NOT(ISNA(VLOOKUP(P801,Mapping!$P:$P,1,FALSE))))</f>
        <v>0</v>
      </c>
      <c r="B801" s="180" t="str">
        <f t="shared" si="12"/>
        <v/>
      </c>
      <c r="E801" s="167">
        <v>1</v>
      </c>
      <c r="F801" s="170" t="s">
        <v>402</v>
      </c>
      <c r="G801" s="169">
        <v>4885.5359118099605</v>
      </c>
      <c r="H801" s="168" t="s">
        <v>6</v>
      </c>
      <c r="I801" s="168" t="s">
        <v>402</v>
      </c>
      <c r="J801" s="169">
        <v>409.88995417143252</v>
      </c>
      <c r="K801" s="169">
        <v>-73.248721919662856</v>
      </c>
      <c r="L801" s="168" t="s">
        <v>5</v>
      </c>
      <c r="M801" s="168" t="s">
        <v>21</v>
      </c>
      <c r="N801" s="168" t="s">
        <v>2829</v>
      </c>
      <c r="O801" s="168" t="s">
        <v>21</v>
      </c>
      <c r="P801" s="168" t="s">
        <v>2836</v>
      </c>
      <c r="Q801" s="168" t="s">
        <v>2837</v>
      </c>
      <c r="R801" s="168" t="s">
        <v>1259</v>
      </c>
      <c r="S801" s="168" t="s">
        <v>21</v>
      </c>
      <c r="T801" s="168" t="s">
        <v>1259</v>
      </c>
      <c r="U801" s="168" t="s">
        <v>1259</v>
      </c>
      <c r="V801" s="168" t="s">
        <v>2837</v>
      </c>
      <c r="W801" s="168" t="s">
        <v>1259</v>
      </c>
      <c r="X801" s="168" t="s">
        <v>21</v>
      </c>
      <c r="Y801" s="168" t="s">
        <v>1259</v>
      </c>
      <c r="Z801" s="168" t="s">
        <v>21</v>
      </c>
      <c r="AA801" s="168" t="s">
        <v>1259</v>
      </c>
      <c r="AB801" s="168" t="s">
        <v>1259</v>
      </c>
      <c r="AC801" s="168" t="s">
        <v>3201</v>
      </c>
      <c r="AD801" s="169">
        <v>622.0070217907878</v>
      </c>
      <c r="AE801" s="168" t="s">
        <v>1259</v>
      </c>
      <c r="AF801" s="169">
        <v>170.09804465984141</v>
      </c>
      <c r="AG801" s="169">
        <v>537.33660601776683</v>
      </c>
      <c r="AH801" s="169">
        <v>419.79203947179121</v>
      </c>
      <c r="AI801" s="168" t="s">
        <v>21</v>
      </c>
      <c r="AJ801"/>
      <c r="AK801"/>
    </row>
    <row r="802" spans="1:37" hidden="1" x14ac:dyDescent="0.25">
      <c r="A802" s="179" t="b">
        <f>IF(E802&lt;&gt;1,"",NOT(ISNA(VLOOKUP(P802,Mapping!$P:$P,1,FALSE))))</f>
        <v>0</v>
      </c>
      <c r="B802" s="180" t="str">
        <f t="shared" si="12"/>
        <v/>
      </c>
      <c r="E802" s="167">
        <v>1</v>
      </c>
      <c r="F802" s="170" t="s">
        <v>402</v>
      </c>
      <c r="G802" s="169">
        <v>20757.719433523689</v>
      </c>
      <c r="H802" s="168" t="s">
        <v>6</v>
      </c>
      <c r="I802" s="168" t="s">
        <v>402</v>
      </c>
      <c r="J802" s="169">
        <v>1741.5450056856389</v>
      </c>
      <c r="K802" s="169">
        <v>-311.21998608117133</v>
      </c>
      <c r="L802" s="168" t="s">
        <v>5</v>
      </c>
      <c r="M802" s="168" t="s">
        <v>21</v>
      </c>
      <c r="N802" s="168" t="s">
        <v>2829</v>
      </c>
      <c r="O802" s="168" t="s">
        <v>21</v>
      </c>
      <c r="P802" s="168" t="s">
        <v>2836</v>
      </c>
      <c r="Q802" s="168" t="s">
        <v>2837</v>
      </c>
      <c r="R802" s="168" t="s">
        <v>1259</v>
      </c>
      <c r="S802" s="168" t="s">
        <v>21</v>
      </c>
      <c r="T802" s="168" t="s">
        <v>1259</v>
      </c>
      <c r="U802" s="168" t="s">
        <v>1259</v>
      </c>
      <c r="V802" s="168" t="s">
        <v>2837</v>
      </c>
      <c r="W802" s="168" t="s">
        <v>1259</v>
      </c>
      <c r="X802" s="168" t="s">
        <v>21</v>
      </c>
      <c r="Y802" s="168" t="s">
        <v>1259</v>
      </c>
      <c r="Z802" s="168" t="s">
        <v>21</v>
      </c>
      <c r="AA802" s="168" t="s">
        <v>1259</v>
      </c>
      <c r="AB802" s="168" t="s">
        <v>1259</v>
      </c>
      <c r="AC802" s="168" t="s">
        <v>12135</v>
      </c>
      <c r="AD802" s="169">
        <v>2642.7903667238638</v>
      </c>
      <c r="AE802" s="168" t="s">
        <v>1259</v>
      </c>
      <c r="AF802" s="169">
        <v>722.71446796752571</v>
      </c>
      <c r="AG802" s="169">
        <v>2283.0417604987852</v>
      </c>
      <c r="AH802" s="169">
        <v>1783.6170960728559</v>
      </c>
      <c r="AI802" s="168" t="s">
        <v>21</v>
      </c>
      <c r="AJ802"/>
      <c r="AK802"/>
    </row>
    <row r="803" spans="1:37" hidden="1" x14ac:dyDescent="0.25">
      <c r="A803" s="179" t="b">
        <f>IF(E803&lt;&gt;1,"",NOT(ISNA(VLOOKUP(P803,Mapping!$P:$P,1,FALSE))))</f>
        <v>0</v>
      </c>
      <c r="B803" s="180" t="str">
        <f t="shared" si="12"/>
        <v/>
      </c>
      <c r="E803" s="167">
        <v>1</v>
      </c>
      <c r="F803" s="170" t="s">
        <v>402</v>
      </c>
      <c r="G803" s="169">
        <v>9501.666800339699</v>
      </c>
      <c r="H803" s="168" t="s">
        <v>6</v>
      </c>
      <c r="I803" s="168" t="s">
        <v>402</v>
      </c>
      <c r="J803" s="169">
        <v>797.17718580858707</v>
      </c>
      <c r="K803" s="169">
        <v>-142.45826083254241</v>
      </c>
      <c r="L803" s="168" t="s">
        <v>5</v>
      </c>
      <c r="M803" s="168" t="s">
        <v>21</v>
      </c>
      <c r="N803" s="168" t="s">
        <v>2829</v>
      </c>
      <c r="O803" s="168" t="s">
        <v>21</v>
      </c>
      <c r="P803" s="168" t="s">
        <v>2836</v>
      </c>
      <c r="Q803" s="168" t="s">
        <v>2837</v>
      </c>
      <c r="R803" s="168" t="s">
        <v>1259</v>
      </c>
      <c r="S803" s="168" t="s">
        <v>21</v>
      </c>
      <c r="T803" s="168" t="s">
        <v>1259</v>
      </c>
      <c r="U803" s="168" t="s">
        <v>1259</v>
      </c>
      <c r="V803" s="168" t="s">
        <v>2837</v>
      </c>
      <c r="W803" s="168" t="s">
        <v>1259</v>
      </c>
      <c r="X803" s="168" t="s">
        <v>21</v>
      </c>
      <c r="Y803" s="168" t="s">
        <v>1259</v>
      </c>
      <c r="Z803" s="168" t="s">
        <v>21</v>
      </c>
      <c r="AA803" s="168" t="s">
        <v>1259</v>
      </c>
      <c r="AB803" s="168" t="s">
        <v>1259</v>
      </c>
      <c r="AC803" s="168" t="s">
        <v>3204</v>
      </c>
      <c r="AD803" s="169">
        <v>1209.714466378397</v>
      </c>
      <c r="AE803" s="168" t="s">
        <v>1259</v>
      </c>
      <c r="AF803" s="169">
        <v>330.81630611703991</v>
      </c>
      <c r="AG803" s="169">
        <v>1045.0426487837919</v>
      </c>
      <c r="AH803" s="169">
        <v>816.43532183520256</v>
      </c>
      <c r="AI803" s="168" t="s">
        <v>21</v>
      </c>
      <c r="AJ803"/>
      <c r="AK803"/>
    </row>
    <row r="804" spans="1:37" hidden="1" x14ac:dyDescent="0.25">
      <c r="A804" s="179" t="b">
        <f>IF(E804&lt;&gt;1,"",NOT(ISNA(VLOOKUP(P804,Mapping!$P:$P,1,FALSE))))</f>
        <v>0</v>
      </c>
      <c r="B804" s="180" t="str">
        <f t="shared" si="12"/>
        <v/>
      </c>
      <c r="E804" s="167">
        <v>1</v>
      </c>
      <c r="F804" s="170" t="s">
        <v>402</v>
      </c>
      <c r="G804" s="169">
        <v>2338.16108702875</v>
      </c>
      <c r="H804" s="168" t="s">
        <v>6</v>
      </c>
      <c r="I804" s="168" t="s">
        <v>402</v>
      </c>
      <c r="J804" s="169">
        <v>196.16860015109029</v>
      </c>
      <c r="K804" s="169">
        <v>-35.055992701463083</v>
      </c>
      <c r="L804" s="168" t="s">
        <v>5</v>
      </c>
      <c r="M804" s="168" t="s">
        <v>21</v>
      </c>
      <c r="N804" s="168" t="s">
        <v>2829</v>
      </c>
      <c r="O804" s="168" t="s">
        <v>21</v>
      </c>
      <c r="P804" s="168" t="s">
        <v>2836</v>
      </c>
      <c r="Q804" s="168" t="s">
        <v>2837</v>
      </c>
      <c r="R804" s="168" t="s">
        <v>1259</v>
      </c>
      <c r="S804" s="168" t="s">
        <v>21</v>
      </c>
      <c r="T804" s="168" t="s">
        <v>1259</v>
      </c>
      <c r="U804" s="168" t="s">
        <v>1259</v>
      </c>
      <c r="V804" s="168" t="s">
        <v>2837</v>
      </c>
      <c r="W804" s="168" t="s">
        <v>1259</v>
      </c>
      <c r="X804" s="168" t="s">
        <v>21</v>
      </c>
      <c r="Y804" s="168" t="s">
        <v>1259</v>
      </c>
      <c r="Z804" s="168" t="s">
        <v>21</v>
      </c>
      <c r="AA804" s="168" t="s">
        <v>1259</v>
      </c>
      <c r="AB804" s="168" t="s">
        <v>1259</v>
      </c>
      <c r="AC804" s="168" t="s">
        <v>7778</v>
      </c>
      <c r="AD804" s="169">
        <v>297.68537995887232</v>
      </c>
      <c r="AE804" s="168" t="s">
        <v>1259</v>
      </c>
      <c r="AF804" s="169">
        <v>81.406960501898538</v>
      </c>
      <c r="AG804" s="169">
        <v>257.16309643528621</v>
      </c>
      <c r="AH804" s="169">
        <v>200.90762386264899</v>
      </c>
      <c r="AI804" s="168" t="s">
        <v>21</v>
      </c>
      <c r="AJ804"/>
      <c r="AK804"/>
    </row>
    <row r="805" spans="1:37" hidden="1" x14ac:dyDescent="0.25">
      <c r="A805" s="179" t="b">
        <f>IF(E805&lt;&gt;1,"",NOT(ISNA(VLOOKUP(P805,Mapping!$P:$P,1,FALSE))))</f>
        <v>0</v>
      </c>
      <c r="B805" s="180" t="str">
        <f t="shared" si="12"/>
        <v/>
      </c>
      <c r="E805" s="167">
        <v>1</v>
      </c>
      <c r="F805" s="170" t="s">
        <v>402</v>
      </c>
      <c r="G805" s="169">
        <v>15677.304579256001</v>
      </c>
      <c r="H805" s="168" t="s">
        <v>6</v>
      </c>
      <c r="I805" s="168" t="s">
        <v>402</v>
      </c>
      <c r="J805" s="169">
        <v>1315.304967872436</v>
      </c>
      <c r="K805" s="169">
        <v>-235.04944888438101</v>
      </c>
      <c r="L805" s="168" t="s">
        <v>5</v>
      </c>
      <c r="M805" s="168" t="s">
        <v>21</v>
      </c>
      <c r="N805" s="168" t="s">
        <v>2829</v>
      </c>
      <c r="O805" s="168" t="s">
        <v>21</v>
      </c>
      <c r="P805" s="168" t="s">
        <v>2836</v>
      </c>
      <c r="Q805" s="168" t="s">
        <v>2837</v>
      </c>
      <c r="R805" s="168" t="s">
        <v>1259</v>
      </c>
      <c r="S805" s="168" t="s">
        <v>21</v>
      </c>
      <c r="T805" s="168" t="s">
        <v>1259</v>
      </c>
      <c r="U805" s="168" t="s">
        <v>1259</v>
      </c>
      <c r="V805" s="168" t="s">
        <v>2837</v>
      </c>
      <c r="W805" s="168" t="s">
        <v>1259</v>
      </c>
      <c r="X805" s="168" t="s">
        <v>21</v>
      </c>
      <c r="Y805" s="168" t="s">
        <v>1259</v>
      </c>
      <c r="Z805" s="168" t="s">
        <v>21</v>
      </c>
      <c r="AA805" s="168" t="s">
        <v>1259</v>
      </c>
      <c r="AB805" s="168" t="s">
        <v>1259</v>
      </c>
      <c r="AC805" s="168" t="s">
        <v>7807</v>
      </c>
      <c r="AD805" s="169">
        <v>1995.9721322440271</v>
      </c>
      <c r="AE805" s="168" t="s">
        <v>1259</v>
      </c>
      <c r="AF805" s="169">
        <v>545.83138935116222</v>
      </c>
      <c r="AG805" s="169">
        <v>1724.2713565487541</v>
      </c>
      <c r="AH805" s="169">
        <v>1347.0799890831549</v>
      </c>
      <c r="AI805" s="168" t="s">
        <v>21</v>
      </c>
      <c r="AJ805"/>
      <c r="AK805"/>
    </row>
    <row r="806" spans="1:37" hidden="1" x14ac:dyDescent="0.25">
      <c r="A806" s="179" t="b">
        <f>IF(E806&lt;&gt;1,"",NOT(ISNA(VLOOKUP(P806,Mapping!$P:$P,1,FALSE))))</f>
        <v>0</v>
      </c>
      <c r="B806" s="180" t="str">
        <f t="shared" si="12"/>
        <v/>
      </c>
      <c r="E806" s="167">
        <v>1</v>
      </c>
      <c r="F806" s="170" t="s">
        <v>402</v>
      </c>
      <c r="G806" s="169">
        <v>434.36657949586203</v>
      </c>
      <c r="H806" s="168" t="s">
        <v>6</v>
      </c>
      <c r="I806" s="168" t="s">
        <v>402</v>
      </c>
      <c r="J806" s="169">
        <v>36.442777328229859</v>
      </c>
      <c r="K806" s="169">
        <v>-6.5124476346138014</v>
      </c>
      <c r="L806" s="168" t="s">
        <v>5</v>
      </c>
      <c r="M806" s="168" t="s">
        <v>21</v>
      </c>
      <c r="N806" s="168" t="s">
        <v>2829</v>
      </c>
      <c r="O806" s="168" t="s">
        <v>21</v>
      </c>
      <c r="P806" s="168" t="s">
        <v>2836</v>
      </c>
      <c r="Q806" s="168" t="s">
        <v>2837</v>
      </c>
      <c r="R806" s="168" t="s">
        <v>1259</v>
      </c>
      <c r="S806" s="168" t="s">
        <v>21</v>
      </c>
      <c r="T806" s="168" t="s">
        <v>1259</v>
      </c>
      <c r="U806" s="168" t="s">
        <v>1259</v>
      </c>
      <c r="V806" s="168" t="s">
        <v>2837</v>
      </c>
      <c r="W806" s="168" t="s">
        <v>1259</v>
      </c>
      <c r="X806" s="168" t="s">
        <v>21</v>
      </c>
      <c r="Y806" s="168" t="s">
        <v>1259</v>
      </c>
      <c r="Z806" s="168" t="s">
        <v>21</v>
      </c>
      <c r="AA806" s="168" t="s">
        <v>1259</v>
      </c>
      <c r="AB806" s="168" t="s">
        <v>1259</v>
      </c>
      <c r="AC806" s="168" t="s">
        <v>12140</v>
      </c>
      <c r="AD806" s="169">
        <v>55.301827139282693</v>
      </c>
      <c r="AE806" s="168" t="s">
        <v>1259</v>
      </c>
      <c r="AF806" s="169">
        <v>15.12319368264707</v>
      </c>
      <c r="AG806" s="169">
        <v>47.773891709534887</v>
      </c>
      <c r="AH806" s="169">
        <v>37.323158723318102</v>
      </c>
      <c r="AI806" s="168" t="s">
        <v>21</v>
      </c>
      <c r="AJ806"/>
      <c r="AK806"/>
    </row>
    <row r="807" spans="1:37" hidden="1" x14ac:dyDescent="0.25">
      <c r="A807" s="179" t="b">
        <f>IF(E807&lt;&gt;1,"",NOT(ISNA(VLOOKUP(P807,Mapping!$P:$P,1,FALSE))))</f>
        <v>0</v>
      </c>
      <c r="B807" s="180" t="str">
        <f t="shared" si="12"/>
        <v/>
      </c>
      <c r="E807" s="167">
        <v>1</v>
      </c>
      <c r="F807" s="170" t="s">
        <v>402</v>
      </c>
      <c r="G807" s="169">
        <v>3138.295194547818</v>
      </c>
      <c r="H807" s="168" t="s">
        <v>6</v>
      </c>
      <c r="I807" s="168" t="s">
        <v>402</v>
      </c>
      <c r="J807" s="169">
        <v>263.29878578112249</v>
      </c>
      <c r="K807" s="169">
        <v>-47.05238404891486</v>
      </c>
      <c r="L807" s="168" t="s">
        <v>5</v>
      </c>
      <c r="M807" s="168" t="s">
        <v>21</v>
      </c>
      <c r="N807" s="168" t="s">
        <v>2829</v>
      </c>
      <c r="O807" s="168" t="s">
        <v>21</v>
      </c>
      <c r="P807" s="168" t="s">
        <v>2836</v>
      </c>
      <c r="Q807" s="168" t="s">
        <v>2837</v>
      </c>
      <c r="R807" s="168" t="s">
        <v>1259</v>
      </c>
      <c r="S807" s="168" t="s">
        <v>21</v>
      </c>
      <c r="T807" s="168" t="s">
        <v>1259</v>
      </c>
      <c r="U807" s="168" t="s">
        <v>1259</v>
      </c>
      <c r="V807" s="168" t="s">
        <v>2837</v>
      </c>
      <c r="W807" s="168" t="s">
        <v>1259</v>
      </c>
      <c r="X807" s="168" t="s">
        <v>21</v>
      </c>
      <c r="Y807" s="168" t="s">
        <v>1259</v>
      </c>
      <c r="Z807" s="168" t="s">
        <v>21</v>
      </c>
      <c r="AA807" s="168" t="s">
        <v>1259</v>
      </c>
      <c r="AB807" s="168" t="s">
        <v>1259</v>
      </c>
      <c r="AC807" s="168" t="s">
        <v>7811</v>
      </c>
      <c r="AD807" s="169">
        <v>399.55527555171551</v>
      </c>
      <c r="AE807" s="168" t="s">
        <v>1259</v>
      </c>
      <c r="AF807" s="169">
        <v>109.26495798906031</v>
      </c>
      <c r="AG807" s="169">
        <v>345.16599999680602</v>
      </c>
      <c r="AH807" s="169">
        <v>269.6595345863866</v>
      </c>
      <c r="AI807" s="168" t="s">
        <v>21</v>
      </c>
      <c r="AJ807"/>
      <c r="AK807"/>
    </row>
    <row r="808" spans="1:37" hidden="1" x14ac:dyDescent="0.25">
      <c r="A808" s="179" t="b">
        <f>IF(E808&lt;&gt;1,"",NOT(ISNA(VLOOKUP(P808,Mapping!$P:$P,1,FALSE))))</f>
        <v>0</v>
      </c>
      <c r="B808" s="180" t="str">
        <f t="shared" si="12"/>
        <v/>
      </c>
      <c r="E808" s="167">
        <v>1</v>
      </c>
      <c r="F808" s="170" t="s">
        <v>402</v>
      </c>
      <c r="G808" s="169">
        <v>21873.902354193939</v>
      </c>
      <c r="H808" s="168" t="s">
        <v>6</v>
      </c>
      <c r="I808" s="168" t="s">
        <v>402</v>
      </c>
      <c r="J808" s="169">
        <v>1835.191265678227</v>
      </c>
      <c r="K808" s="169">
        <v>-327.95488965029972</v>
      </c>
      <c r="L808" s="168" t="s">
        <v>5</v>
      </c>
      <c r="M808" s="168" t="s">
        <v>21</v>
      </c>
      <c r="N808" s="168" t="s">
        <v>2829</v>
      </c>
      <c r="O808" s="168" t="s">
        <v>21</v>
      </c>
      <c r="P808" s="168" t="s">
        <v>2836</v>
      </c>
      <c r="Q808" s="168" t="s">
        <v>2837</v>
      </c>
      <c r="R808" s="168" t="s">
        <v>1259</v>
      </c>
      <c r="S808" s="168" t="s">
        <v>21</v>
      </c>
      <c r="T808" s="168" t="s">
        <v>1259</v>
      </c>
      <c r="U808" s="168" t="s">
        <v>1259</v>
      </c>
      <c r="V808" s="168" t="s">
        <v>2837</v>
      </c>
      <c r="W808" s="168" t="s">
        <v>1259</v>
      </c>
      <c r="X808" s="168" t="s">
        <v>21</v>
      </c>
      <c r="Y808" s="168" t="s">
        <v>1259</v>
      </c>
      <c r="Z808" s="168" t="s">
        <v>21</v>
      </c>
      <c r="AA808" s="168" t="s">
        <v>1259</v>
      </c>
      <c r="AB808" s="168" t="s">
        <v>1259</v>
      </c>
      <c r="AC808" s="168" t="s">
        <v>3191</v>
      </c>
      <c r="AD808" s="169">
        <v>2784.8983415279208</v>
      </c>
      <c r="AE808" s="168" t="s">
        <v>1259</v>
      </c>
      <c r="AF808" s="169">
        <v>761.57622964852635</v>
      </c>
      <c r="AG808" s="169">
        <v>2405.8053535036229</v>
      </c>
      <c r="AH808" s="169">
        <v>1879.5256541409869</v>
      </c>
      <c r="AI808" s="168" t="s">
        <v>21</v>
      </c>
      <c r="AJ808"/>
      <c r="AK808"/>
    </row>
    <row r="809" spans="1:37" hidden="1" x14ac:dyDescent="0.25">
      <c r="A809" s="179" t="b">
        <f>IF(E809&lt;&gt;1,"",NOT(ISNA(VLOOKUP(P809,Mapping!$P:$P,1,FALSE))))</f>
        <v>0</v>
      </c>
      <c r="B809" s="180" t="str">
        <f t="shared" si="12"/>
        <v/>
      </c>
      <c r="E809" s="167">
        <v>1</v>
      </c>
      <c r="F809" s="170" t="s">
        <v>402</v>
      </c>
      <c r="G809" s="169">
        <v>440.7541048603577</v>
      </c>
      <c r="H809" s="168" t="s">
        <v>6</v>
      </c>
      <c r="I809" s="168" t="s">
        <v>402</v>
      </c>
      <c r="J809" s="169">
        <v>36.978682196433347</v>
      </c>
      <c r="K809" s="169">
        <v>-6.6082156481182599</v>
      </c>
      <c r="L809" s="168" t="s">
        <v>5</v>
      </c>
      <c r="M809" s="168" t="s">
        <v>21</v>
      </c>
      <c r="N809" s="168" t="s">
        <v>2829</v>
      </c>
      <c r="O809" s="168" t="s">
        <v>21</v>
      </c>
      <c r="P809" s="168" t="s">
        <v>2836</v>
      </c>
      <c r="Q809" s="168" t="s">
        <v>2837</v>
      </c>
      <c r="R809" s="168" t="s">
        <v>1259</v>
      </c>
      <c r="S809" s="168" t="s">
        <v>21</v>
      </c>
      <c r="T809" s="168" t="s">
        <v>1259</v>
      </c>
      <c r="U809" s="168" t="s">
        <v>1259</v>
      </c>
      <c r="V809" s="168" t="s">
        <v>2837</v>
      </c>
      <c r="W809" s="168" t="s">
        <v>1259</v>
      </c>
      <c r="X809" s="168" t="s">
        <v>21</v>
      </c>
      <c r="Y809" s="168" t="s">
        <v>1259</v>
      </c>
      <c r="Z809" s="168" t="s">
        <v>21</v>
      </c>
      <c r="AA809" s="168" t="s">
        <v>1259</v>
      </c>
      <c r="AB809" s="168" t="s">
        <v>1259</v>
      </c>
      <c r="AC809" s="168" t="s">
        <v>7814</v>
      </c>
      <c r="AD809" s="169">
        <v>56.115061490703361</v>
      </c>
      <c r="AE809" s="168" t="s">
        <v>1259</v>
      </c>
      <c r="AF809" s="169">
        <v>15.34558598398894</v>
      </c>
      <c r="AG809" s="169">
        <v>48.476424914114091</v>
      </c>
      <c r="AH809" s="169">
        <v>37.872009933982099</v>
      </c>
      <c r="AI809" s="168" t="s">
        <v>21</v>
      </c>
      <c r="AJ809"/>
      <c r="AK809"/>
    </row>
    <row r="810" spans="1:37" hidden="1" x14ac:dyDescent="0.25">
      <c r="A810" s="179" t="b">
        <f>IF(E810&lt;&gt;1,"",NOT(ISNA(VLOOKUP(P810,Mapping!$P:$P,1,FALSE))))</f>
        <v>0</v>
      </c>
      <c r="B810" s="180" t="str">
        <f t="shared" si="12"/>
        <v/>
      </c>
      <c r="E810" s="167">
        <v>1</v>
      </c>
      <c r="F810" s="170" t="s">
        <v>402</v>
      </c>
      <c r="G810" s="169">
        <v>1246.562711656723</v>
      </c>
      <c r="H810" s="168" t="s">
        <v>6</v>
      </c>
      <c r="I810" s="168" t="s">
        <v>402</v>
      </c>
      <c r="J810" s="169">
        <v>104.58495075589281</v>
      </c>
      <c r="K810" s="169">
        <v>-18.689684626171701</v>
      </c>
      <c r="L810" s="168" t="s">
        <v>5</v>
      </c>
      <c r="M810" s="168" t="s">
        <v>21</v>
      </c>
      <c r="N810" s="168" t="s">
        <v>2829</v>
      </c>
      <c r="O810" s="168" t="s">
        <v>21</v>
      </c>
      <c r="P810" s="168" t="s">
        <v>2836</v>
      </c>
      <c r="Q810" s="168" t="s">
        <v>2837</v>
      </c>
      <c r="R810" s="168" t="s">
        <v>1259</v>
      </c>
      <c r="S810" s="168" t="s">
        <v>21</v>
      </c>
      <c r="T810" s="168" t="s">
        <v>1259</v>
      </c>
      <c r="U810" s="168" t="s">
        <v>1259</v>
      </c>
      <c r="V810" s="168" t="s">
        <v>2837</v>
      </c>
      <c r="W810" s="168" t="s">
        <v>1259</v>
      </c>
      <c r="X810" s="168" t="s">
        <v>21</v>
      </c>
      <c r="Y810" s="168" t="s">
        <v>1259</v>
      </c>
      <c r="Z810" s="168" t="s">
        <v>21</v>
      </c>
      <c r="AA810" s="168" t="s">
        <v>1259</v>
      </c>
      <c r="AB810" s="168" t="s">
        <v>1259</v>
      </c>
      <c r="AC810" s="168" t="s">
        <v>7822</v>
      </c>
      <c r="AD810" s="169">
        <v>158.70741178643669</v>
      </c>
      <c r="AE810" s="168" t="s">
        <v>1259</v>
      </c>
      <c r="AF810" s="169">
        <v>43.401150585366388</v>
      </c>
      <c r="AG810" s="169">
        <v>137.10343936900381</v>
      </c>
      <c r="AH810" s="169">
        <v>107.11150475649561</v>
      </c>
      <c r="AI810" s="168" t="s">
        <v>21</v>
      </c>
      <c r="AJ810"/>
      <c r="AK810"/>
    </row>
    <row r="811" spans="1:37" hidden="1" x14ac:dyDescent="0.25">
      <c r="A811" s="179" t="b">
        <f>IF(E811&lt;&gt;1,"",NOT(ISNA(VLOOKUP(P811,Mapping!$P:$P,1,FALSE))))</f>
        <v>0</v>
      </c>
      <c r="B811" s="180" t="str">
        <f t="shared" si="12"/>
        <v/>
      </c>
      <c r="E811" s="167">
        <v>1</v>
      </c>
      <c r="F811" s="170" t="s">
        <v>402</v>
      </c>
      <c r="G811" s="169">
        <v>5293.9216032534896</v>
      </c>
      <c r="H811" s="168" t="s">
        <v>6</v>
      </c>
      <c r="I811" s="168" t="s">
        <v>402</v>
      </c>
      <c r="J811" s="169">
        <v>444.1529696055045</v>
      </c>
      <c r="K811" s="169">
        <v>-79.371638727255061</v>
      </c>
      <c r="L811" s="168" t="s">
        <v>5</v>
      </c>
      <c r="M811" s="168" t="s">
        <v>21</v>
      </c>
      <c r="N811" s="168" t="s">
        <v>2829</v>
      </c>
      <c r="O811" s="168" t="s">
        <v>21</v>
      </c>
      <c r="P811" s="168" t="s">
        <v>2836</v>
      </c>
      <c r="Q811" s="168" t="s">
        <v>2837</v>
      </c>
      <c r="R811" s="168" t="s">
        <v>1259</v>
      </c>
      <c r="S811" s="168" t="s">
        <v>21</v>
      </c>
      <c r="T811" s="168" t="s">
        <v>1259</v>
      </c>
      <c r="U811" s="168" t="s">
        <v>1259</v>
      </c>
      <c r="V811" s="168" t="s">
        <v>2837</v>
      </c>
      <c r="W811" s="168" t="s">
        <v>1259</v>
      </c>
      <c r="X811" s="168" t="s">
        <v>21</v>
      </c>
      <c r="Y811" s="168" t="s">
        <v>1259</v>
      </c>
      <c r="Z811" s="168" t="s">
        <v>21</v>
      </c>
      <c r="AA811" s="168" t="s">
        <v>1259</v>
      </c>
      <c r="AB811" s="168" t="s">
        <v>1259</v>
      </c>
      <c r="AC811" s="168" t="s">
        <v>7049</v>
      </c>
      <c r="AD811" s="169">
        <v>674.00106548673125</v>
      </c>
      <c r="AE811" s="168" t="s">
        <v>1259</v>
      </c>
      <c r="AF811" s="169">
        <v>184.3166705865651</v>
      </c>
      <c r="AG811" s="169">
        <v>582.25298476262924</v>
      </c>
      <c r="AH811" s="169">
        <v>454.88277780568751</v>
      </c>
      <c r="AI811" s="168" t="s">
        <v>21</v>
      </c>
      <c r="AJ811"/>
      <c r="AK811"/>
    </row>
    <row r="812" spans="1:37" hidden="1" x14ac:dyDescent="0.25">
      <c r="A812" s="179" t="b">
        <f>IF(E812&lt;&gt;1,"",NOT(ISNA(VLOOKUP(P812,Mapping!$P:$P,1,FALSE))))</f>
        <v>0</v>
      </c>
      <c r="B812" s="180" t="str">
        <f t="shared" si="12"/>
        <v/>
      </c>
      <c r="E812" s="167">
        <v>1</v>
      </c>
      <c r="F812" s="170" t="s">
        <v>402</v>
      </c>
      <c r="G812" s="169">
        <v>2753.8107317356239</v>
      </c>
      <c r="H812" s="168" t="s">
        <v>6</v>
      </c>
      <c r="I812" s="168" t="s">
        <v>402</v>
      </c>
      <c r="J812" s="169">
        <v>231.04105158644469</v>
      </c>
      <c r="K812" s="169">
        <v>-41.287817784877753</v>
      </c>
      <c r="L812" s="168" t="s">
        <v>5</v>
      </c>
      <c r="M812" s="168" t="s">
        <v>21</v>
      </c>
      <c r="N812" s="168" t="s">
        <v>2829</v>
      </c>
      <c r="O812" s="168" t="s">
        <v>21</v>
      </c>
      <c r="P812" s="168" t="s">
        <v>2836</v>
      </c>
      <c r="Q812" s="168" t="s">
        <v>2837</v>
      </c>
      <c r="R812" s="168" t="s">
        <v>1259</v>
      </c>
      <c r="S812" s="168" t="s">
        <v>21</v>
      </c>
      <c r="T812" s="168" t="s">
        <v>1259</v>
      </c>
      <c r="U812" s="168" t="s">
        <v>1259</v>
      </c>
      <c r="V812" s="168" t="s">
        <v>2837</v>
      </c>
      <c r="W812" s="168" t="s">
        <v>1259</v>
      </c>
      <c r="X812" s="168" t="s">
        <v>21</v>
      </c>
      <c r="Y812" s="168" t="s">
        <v>1259</v>
      </c>
      <c r="Z812" s="168" t="s">
        <v>21</v>
      </c>
      <c r="AA812" s="168" t="s">
        <v>1259</v>
      </c>
      <c r="AB812" s="168" t="s">
        <v>1259</v>
      </c>
      <c r="AC812" s="168" t="s">
        <v>3207</v>
      </c>
      <c r="AD812" s="169">
        <v>350.60424132422497</v>
      </c>
      <c r="AE812" s="168" t="s">
        <v>1259</v>
      </c>
      <c r="AF812" s="169">
        <v>95.878493022473776</v>
      </c>
      <c r="AG812" s="169">
        <v>302.87840247558921</v>
      </c>
      <c r="AH812" s="169">
        <v>236.6225208989049</v>
      </c>
      <c r="AI812" s="168" t="s">
        <v>21</v>
      </c>
      <c r="AJ812"/>
      <c r="AK812"/>
    </row>
    <row r="813" spans="1:37" hidden="1" x14ac:dyDescent="0.25">
      <c r="A813" s="179" t="b">
        <f>IF(E813&lt;&gt;1,"",NOT(ISNA(VLOOKUP(P813,Mapping!$P:$P,1,FALSE))))</f>
        <v>0</v>
      </c>
      <c r="B813" s="180" t="str">
        <f t="shared" si="12"/>
        <v/>
      </c>
      <c r="E813" s="167">
        <v>1</v>
      </c>
      <c r="F813" s="170" t="s">
        <v>402</v>
      </c>
      <c r="G813" s="169">
        <v>7560.9286286637862</v>
      </c>
      <c r="H813" s="168" t="s">
        <v>6</v>
      </c>
      <c r="I813" s="168" t="s">
        <v>402</v>
      </c>
      <c r="J813" s="169">
        <v>634.35183878288626</v>
      </c>
      <c r="K813" s="169">
        <v>-113.3608203015406</v>
      </c>
      <c r="L813" s="168" t="s">
        <v>5</v>
      </c>
      <c r="M813" s="168" t="s">
        <v>21</v>
      </c>
      <c r="N813" s="168" t="s">
        <v>2829</v>
      </c>
      <c r="O813" s="168" t="s">
        <v>21</v>
      </c>
      <c r="P813" s="168" t="s">
        <v>2836</v>
      </c>
      <c r="Q813" s="168" t="s">
        <v>2837</v>
      </c>
      <c r="R813" s="168" t="s">
        <v>1259</v>
      </c>
      <c r="S813" s="168" t="s">
        <v>21</v>
      </c>
      <c r="T813" s="168" t="s">
        <v>1259</v>
      </c>
      <c r="U813" s="168" t="s">
        <v>1259</v>
      </c>
      <c r="V813" s="168" t="s">
        <v>2837</v>
      </c>
      <c r="W813" s="168" t="s">
        <v>1259</v>
      </c>
      <c r="X813" s="168" t="s">
        <v>21</v>
      </c>
      <c r="Y813" s="168" t="s">
        <v>1259</v>
      </c>
      <c r="Z813" s="168" t="s">
        <v>21</v>
      </c>
      <c r="AA813" s="168" t="s">
        <v>1259</v>
      </c>
      <c r="AB813" s="168" t="s">
        <v>1259</v>
      </c>
      <c r="AC813" s="168" t="s">
        <v>7801</v>
      </c>
      <c r="AD813" s="169">
        <v>962.6273930193172</v>
      </c>
      <c r="AE813" s="168" t="s">
        <v>1259</v>
      </c>
      <c r="AF813" s="169">
        <v>263.24628428979491</v>
      </c>
      <c r="AG813" s="169">
        <v>831.5901880585343</v>
      </c>
      <c r="AH813" s="169">
        <v>649.67645446117149</v>
      </c>
      <c r="AI813" s="168" t="s">
        <v>21</v>
      </c>
      <c r="AJ813"/>
      <c r="AK813"/>
    </row>
    <row r="814" spans="1:37" hidden="1" x14ac:dyDescent="0.25">
      <c r="A814" s="179" t="b">
        <f>IF(E814&lt;&gt;1,"",NOT(ISNA(VLOOKUP(P814,Mapping!$P:$P,1,FALSE))))</f>
        <v>0</v>
      </c>
      <c r="B814" s="180" t="str">
        <f t="shared" si="12"/>
        <v/>
      </c>
      <c r="E814" s="167">
        <v>1</v>
      </c>
      <c r="F814" s="170" t="s">
        <v>402</v>
      </c>
      <c r="G814" s="169">
        <v>49553.738461091241</v>
      </c>
      <c r="H814" s="168" t="s">
        <v>6</v>
      </c>
      <c r="I814" s="168" t="s">
        <v>402</v>
      </c>
      <c r="J814" s="169">
        <v>4157.4926381648338</v>
      </c>
      <c r="K814" s="169">
        <v>-742.95800381732374</v>
      </c>
      <c r="L814" s="168" t="s">
        <v>5</v>
      </c>
      <c r="M814" s="168" t="s">
        <v>21</v>
      </c>
      <c r="N814" s="168" t="s">
        <v>2829</v>
      </c>
      <c r="O814" s="168" t="s">
        <v>21</v>
      </c>
      <c r="P814" s="168" t="s">
        <v>2836</v>
      </c>
      <c r="Q814" s="168" t="s">
        <v>2837</v>
      </c>
      <c r="R814" s="168" t="s">
        <v>1259</v>
      </c>
      <c r="S814" s="168" t="s">
        <v>21</v>
      </c>
      <c r="T814" s="168" t="s">
        <v>1259</v>
      </c>
      <c r="U814" s="168" t="s">
        <v>1259</v>
      </c>
      <c r="V814" s="168" t="s">
        <v>2837</v>
      </c>
      <c r="W814" s="168" t="s">
        <v>1259</v>
      </c>
      <c r="X814" s="168" t="s">
        <v>21</v>
      </c>
      <c r="Y814" s="168" t="s">
        <v>1259</v>
      </c>
      <c r="Z814" s="168" t="s">
        <v>21</v>
      </c>
      <c r="AA814" s="168" t="s">
        <v>1259</v>
      </c>
      <c r="AB814" s="168" t="s">
        <v>1259</v>
      </c>
      <c r="AC814" s="168" t="s">
        <v>7789</v>
      </c>
      <c r="AD814" s="169">
        <v>6308.9851011583232</v>
      </c>
      <c r="AE814" s="168" t="s">
        <v>1259</v>
      </c>
      <c r="AF814" s="169">
        <v>1725.295683006065</v>
      </c>
      <c r="AG814" s="169">
        <v>5450.1774464104237</v>
      </c>
      <c r="AH814" s="169">
        <v>4257.9289780159525</v>
      </c>
      <c r="AI814" s="168" t="s">
        <v>21</v>
      </c>
      <c r="AJ814"/>
      <c r="AK814"/>
    </row>
    <row r="815" spans="1:37" hidden="1" x14ac:dyDescent="0.25">
      <c r="A815" s="179" t="b">
        <f>IF(E815&lt;&gt;1,"",NOT(ISNA(VLOOKUP(P815,Mapping!$P:$P,1,FALSE))))</f>
        <v>0</v>
      </c>
      <c r="B815" s="180" t="str">
        <f t="shared" si="12"/>
        <v/>
      </c>
      <c r="E815" s="167">
        <v>1</v>
      </c>
      <c r="F815" s="170" t="s">
        <v>402</v>
      </c>
      <c r="G815" s="169">
        <v>12657.861920618259</v>
      </c>
      <c r="H815" s="168" t="s">
        <v>6</v>
      </c>
      <c r="I815" s="168" t="s">
        <v>402</v>
      </c>
      <c r="J815" s="169">
        <v>1061.977751511072</v>
      </c>
      <c r="K815" s="169">
        <v>-189.77901803558021</v>
      </c>
      <c r="L815" s="168" t="s">
        <v>5</v>
      </c>
      <c r="M815" s="168" t="s">
        <v>21</v>
      </c>
      <c r="N815" s="168" t="s">
        <v>2829</v>
      </c>
      <c r="O815" s="168" t="s">
        <v>21</v>
      </c>
      <c r="P815" s="168" t="s">
        <v>2836</v>
      </c>
      <c r="Q815" s="168" t="s">
        <v>2837</v>
      </c>
      <c r="R815" s="168" t="s">
        <v>1259</v>
      </c>
      <c r="S815" s="168" t="s">
        <v>21</v>
      </c>
      <c r="T815" s="168" t="s">
        <v>1259</v>
      </c>
      <c r="U815" s="168" t="s">
        <v>1259</v>
      </c>
      <c r="V815" s="168" t="s">
        <v>2837</v>
      </c>
      <c r="W815" s="168" t="s">
        <v>1259</v>
      </c>
      <c r="X815" s="168" t="s">
        <v>21</v>
      </c>
      <c r="Y815" s="168" t="s">
        <v>1259</v>
      </c>
      <c r="Z815" s="168" t="s">
        <v>21</v>
      </c>
      <c r="AA815" s="168" t="s">
        <v>1259</v>
      </c>
      <c r="AB815" s="168" t="s">
        <v>1259</v>
      </c>
      <c r="AC815" s="168" t="s">
        <v>3193</v>
      </c>
      <c r="AD815" s="169">
        <v>1611.548689356774</v>
      </c>
      <c r="AE815" s="168" t="s">
        <v>1259</v>
      </c>
      <c r="AF815" s="169">
        <v>440.70447974125642</v>
      </c>
      <c r="AG815" s="169">
        <v>1392.177375551571</v>
      </c>
      <c r="AH815" s="169">
        <v>1087.632916209614</v>
      </c>
      <c r="AI815" s="168" t="s">
        <v>21</v>
      </c>
      <c r="AJ815"/>
      <c r="AK815"/>
    </row>
    <row r="816" spans="1:37" hidden="1" x14ac:dyDescent="0.25">
      <c r="A816" s="179" t="b">
        <f>IF(E816&lt;&gt;1,"",NOT(ISNA(VLOOKUP(P816,Mapping!$P:$P,1,FALSE))))</f>
        <v>0</v>
      </c>
      <c r="B816" s="180" t="str">
        <f t="shared" si="12"/>
        <v/>
      </c>
      <c r="E816" s="167">
        <v>1</v>
      </c>
      <c r="F816" s="170" t="s">
        <v>402</v>
      </c>
      <c r="G816" s="169">
        <v>631.08750601218151</v>
      </c>
      <c r="H816" s="168" t="s">
        <v>6</v>
      </c>
      <c r="I816" s="168" t="s">
        <v>402</v>
      </c>
      <c r="J816" s="169">
        <v>52.947400978506757</v>
      </c>
      <c r="K816" s="169">
        <v>-9.4618797342407071</v>
      </c>
      <c r="L816" s="168" t="s">
        <v>5</v>
      </c>
      <c r="M816" s="168" t="s">
        <v>21</v>
      </c>
      <c r="N816" s="168" t="s">
        <v>2829</v>
      </c>
      <c r="O816" s="168" t="s">
        <v>21</v>
      </c>
      <c r="P816" s="168" t="s">
        <v>2836</v>
      </c>
      <c r="Q816" s="168" t="s">
        <v>2837</v>
      </c>
      <c r="R816" s="168" t="s">
        <v>1259</v>
      </c>
      <c r="S816" s="168" t="s">
        <v>21</v>
      </c>
      <c r="T816" s="168" t="s">
        <v>1259</v>
      </c>
      <c r="U816" s="168" t="s">
        <v>1259</v>
      </c>
      <c r="V816" s="168" t="s">
        <v>2837</v>
      </c>
      <c r="W816" s="168" t="s">
        <v>1259</v>
      </c>
      <c r="X816" s="168" t="s">
        <v>21</v>
      </c>
      <c r="Y816" s="168" t="s">
        <v>1259</v>
      </c>
      <c r="Z816" s="168" t="s">
        <v>21</v>
      </c>
      <c r="AA816" s="168" t="s">
        <v>1259</v>
      </c>
      <c r="AB816" s="168" t="s">
        <v>1259</v>
      </c>
      <c r="AC816" s="168" t="s">
        <v>3203</v>
      </c>
      <c r="AD816" s="169">
        <v>80.34755392036152</v>
      </c>
      <c r="AE816" s="168" t="s">
        <v>1259</v>
      </c>
      <c r="AF816" s="169">
        <v>21.972359372578811</v>
      </c>
      <c r="AG816" s="169">
        <v>69.410280612423662</v>
      </c>
      <c r="AH816" s="169">
        <v>54.226499613605711</v>
      </c>
      <c r="AI816" s="168" t="s">
        <v>21</v>
      </c>
      <c r="AJ816"/>
      <c r="AK816"/>
    </row>
    <row r="817" spans="1:37" hidden="1" x14ac:dyDescent="0.25">
      <c r="A817" s="179" t="b">
        <f>IF(E817&lt;&gt;1,"",NOT(ISNA(VLOOKUP(P817,Mapping!$P:$P,1,FALSE))))</f>
        <v>0</v>
      </c>
      <c r="B817" s="180" t="str">
        <f t="shared" si="12"/>
        <v/>
      </c>
      <c r="E817" s="167">
        <v>1</v>
      </c>
      <c r="F817" s="170" t="s">
        <v>402</v>
      </c>
      <c r="G817" s="169">
        <v>13562.46920462221</v>
      </c>
      <c r="H817" s="168" t="s">
        <v>6</v>
      </c>
      <c r="I817" s="168" t="s">
        <v>402</v>
      </c>
      <c r="J817" s="169">
        <v>1137.873097462211</v>
      </c>
      <c r="K817" s="169">
        <v>-203.34177319460599</v>
      </c>
      <c r="L817" s="168" t="s">
        <v>5</v>
      </c>
      <c r="M817" s="168" t="s">
        <v>21</v>
      </c>
      <c r="N817" s="168" t="s">
        <v>2829</v>
      </c>
      <c r="O817" s="168" t="s">
        <v>21</v>
      </c>
      <c r="P817" s="168" t="s">
        <v>2836</v>
      </c>
      <c r="Q817" s="168" t="s">
        <v>2837</v>
      </c>
      <c r="R817" s="168" t="s">
        <v>1259</v>
      </c>
      <c r="S817" s="168" t="s">
        <v>21</v>
      </c>
      <c r="T817" s="168" t="s">
        <v>1259</v>
      </c>
      <c r="U817" s="168" t="s">
        <v>1259</v>
      </c>
      <c r="V817" s="168" t="s">
        <v>2837</v>
      </c>
      <c r="W817" s="168" t="s">
        <v>1259</v>
      </c>
      <c r="X817" s="168" t="s">
        <v>21</v>
      </c>
      <c r="Y817" s="168" t="s">
        <v>1259</v>
      </c>
      <c r="Z817" s="168" t="s">
        <v>21</v>
      </c>
      <c r="AA817" s="168" t="s">
        <v>1259</v>
      </c>
      <c r="AB817" s="168" t="s">
        <v>1259</v>
      </c>
      <c r="AC817" s="168" t="s">
        <v>12142</v>
      </c>
      <c r="AD817" s="169">
        <v>1726.7196947020329</v>
      </c>
      <c r="AE817" s="168" t="s">
        <v>1259</v>
      </c>
      <c r="AF817" s="169">
        <v>472.19988433385328</v>
      </c>
      <c r="AG817" s="169">
        <v>1491.6707815033351</v>
      </c>
      <c r="AH817" s="169">
        <v>1165.3617352231181</v>
      </c>
      <c r="AI817" s="168" t="s">
        <v>21</v>
      </c>
      <c r="AJ817"/>
      <c r="AK817"/>
    </row>
    <row r="818" spans="1:37" hidden="1" x14ac:dyDescent="0.25">
      <c r="A818" s="179" t="b">
        <f>IF(E818&lt;&gt;1,"",NOT(ISNA(VLOOKUP(P818,Mapping!$P:$P,1,FALSE))))</f>
        <v>0</v>
      </c>
      <c r="B818" s="180" t="str">
        <f t="shared" si="12"/>
        <v/>
      </c>
      <c r="E818" s="167">
        <v>1</v>
      </c>
      <c r="F818" s="170" t="s">
        <v>402</v>
      </c>
      <c r="G818" s="169">
        <v>12697.835945631879</v>
      </c>
      <c r="H818" s="168" t="s">
        <v>6</v>
      </c>
      <c r="I818" s="168" t="s">
        <v>402</v>
      </c>
      <c r="J818" s="169">
        <v>1065.3315189537141</v>
      </c>
      <c r="K818" s="169">
        <v>-190.3783476270697</v>
      </c>
      <c r="L818" s="168" t="s">
        <v>5</v>
      </c>
      <c r="M818" s="168" t="s">
        <v>21</v>
      </c>
      <c r="N818" s="168" t="s">
        <v>2829</v>
      </c>
      <c r="O818" s="168" t="s">
        <v>21</v>
      </c>
      <c r="P818" s="168" t="s">
        <v>2836</v>
      </c>
      <c r="Q818" s="168" t="s">
        <v>2837</v>
      </c>
      <c r="R818" s="168" t="s">
        <v>1259</v>
      </c>
      <c r="S818" s="168" t="s">
        <v>21</v>
      </c>
      <c r="T818" s="168" t="s">
        <v>1259</v>
      </c>
      <c r="U818" s="168" t="s">
        <v>1259</v>
      </c>
      <c r="V818" s="168" t="s">
        <v>2837</v>
      </c>
      <c r="W818" s="168" t="s">
        <v>1259</v>
      </c>
      <c r="X818" s="168" t="s">
        <v>21</v>
      </c>
      <c r="Y818" s="168" t="s">
        <v>1259</v>
      </c>
      <c r="Z818" s="168" t="s">
        <v>21</v>
      </c>
      <c r="AA818" s="168" t="s">
        <v>1259</v>
      </c>
      <c r="AB818" s="168" t="s">
        <v>1259</v>
      </c>
      <c r="AC818" s="168" t="s">
        <v>12139</v>
      </c>
      <c r="AD818" s="169">
        <v>1616.6380234025221</v>
      </c>
      <c r="AE818" s="168" t="s">
        <v>1259</v>
      </c>
      <c r="AF818" s="169">
        <v>442.09624179453749</v>
      </c>
      <c r="AG818" s="169">
        <v>1396.573926373718</v>
      </c>
      <c r="AH818" s="169">
        <v>1091.0677036698401</v>
      </c>
      <c r="AI818" s="168" t="s">
        <v>21</v>
      </c>
      <c r="AJ818"/>
      <c r="AK818"/>
    </row>
    <row r="819" spans="1:37" hidden="1" x14ac:dyDescent="0.25">
      <c r="A819" s="179" t="b">
        <f>IF(E819&lt;&gt;1,"",NOT(ISNA(VLOOKUP(P819,Mapping!$P:$P,1,FALSE))))</f>
        <v>0</v>
      </c>
      <c r="B819" s="180" t="str">
        <f t="shared" si="12"/>
        <v/>
      </c>
      <c r="E819" s="167">
        <v>1</v>
      </c>
      <c r="F819" s="170" t="s">
        <v>402</v>
      </c>
      <c r="G819" s="169">
        <v>2761.044975578669</v>
      </c>
      <c r="H819" s="168" t="s">
        <v>6</v>
      </c>
      <c r="I819" s="168" t="s">
        <v>402</v>
      </c>
      <c r="J819" s="169">
        <v>231.647995006945</v>
      </c>
      <c r="K819" s="169">
        <v>-41.396280628079289</v>
      </c>
      <c r="L819" s="168" t="s">
        <v>5</v>
      </c>
      <c r="M819" s="168" t="s">
        <v>21</v>
      </c>
      <c r="N819" s="168" t="s">
        <v>2829</v>
      </c>
      <c r="O819" s="168" t="s">
        <v>21</v>
      </c>
      <c r="P819" s="168" t="s">
        <v>2836</v>
      </c>
      <c r="Q819" s="168" t="s">
        <v>2837</v>
      </c>
      <c r="R819" s="168" t="s">
        <v>1259</v>
      </c>
      <c r="S819" s="168" t="s">
        <v>21</v>
      </c>
      <c r="T819" s="168" t="s">
        <v>1259</v>
      </c>
      <c r="U819" s="168" t="s">
        <v>1259</v>
      </c>
      <c r="V819" s="168" t="s">
        <v>2837</v>
      </c>
      <c r="W819" s="168" t="s">
        <v>1259</v>
      </c>
      <c r="X819" s="168" t="s">
        <v>21</v>
      </c>
      <c r="Y819" s="168" t="s">
        <v>1259</v>
      </c>
      <c r="Z819" s="168" t="s">
        <v>21</v>
      </c>
      <c r="AA819" s="168" t="s">
        <v>1259</v>
      </c>
      <c r="AB819" s="168" t="s">
        <v>1259</v>
      </c>
      <c r="AC819" s="168" t="s">
        <v>7794</v>
      </c>
      <c r="AD819" s="169">
        <v>351.52527650827483</v>
      </c>
      <c r="AE819" s="168" t="s">
        <v>1259</v>
      </c>
      <c r="AF819" s="169">
        <v>96.130365233528664</v>
      </c>
      <c r="AG819" s="169">
        <v>303.67406217472899</v>
      </c>
      <c r="AH819" s="169">
        <v>237.24412680493609</v>
      </c>
      <c r="AI819" s="168" t="s">
        <v>21</v>
      </c>
      <c r="AJ819"/>
      <c r="AK819"/>
    </row>
    <row r="820" spans="1:37" hidden="1" x14ac:dyDescent="0.25">
      <c r="A820" s="179" t="b">
        <f>IF(E820&lt;&gt;1,"",NOT(ISNA(VLOOKUP(P820,Mapping!$P:$P,1,FALSE))))</f>
        <v>0</v>
      </c>
      <c r="B820" s="180" t="str">
        <f t="shared" si="12"/>
        <v/>
      </c>
      <c r="E820" s="167">
        <v>1</v>
      </c>
      <c r="F820" s="170" t="s">
        <v>402</v>
      </c>
      <c r="G820" s="169">
        <v>2777.2514643523082</v>
      </c>
      <c r="H820" s="168" t="s">
        <v>6</v>
      </c>
      <c r="I820" s="168" t="s">
        <v>402</v>
      </c>
      <c r="J820" s="169">
        <v>233.00769782371219</v>
      </c>
      <c r="K820" s="169">
        <v>-41.639264122808029</v>
      </c>
      <c r="L820" s="168" t="s">
        <v>5</v>
      </c>
      <c r="M820" s="168" t="s">
        <v>21</v>
      </c>
      <c r="N820" s="168" t="s">
        <v>2829</v>
      </c>
      <c r="O820" s="168" t="s">
        <v>21</v>
      </c>
      <c r="P820" s="168" t="s">
        <v>2836</v>
      </c>
      <c r="Q820" s="168" t="s">
        <v>2837</v>
      </c>
      <c r="R820" s="168" t="s">
        <v>1259</v>
      </c>
      <c r="S820" s="168" t="s">
        <v>21</v>
      </c>
      <c r="T820" s="168" t="s">
        <v>1259</v>
      </c>
      <c r="U820" s="168" t="s">
        <v>1259</v>
      </c>
      <c r="V820" s="168" t="s">
        <v>2837</v>
      </c>
      <c r="W820" s="168" t="s">
        <v>1259</v>
      </c>
      <c r="X820" s="168" t="s">
        <v>21</v>
      </c>
      <c r="Y820" s="168" t="s">
        <v>1259</v>
      </c>
      <c r="Z820" s="168" t="s">
        <v>21</v>
      </c>
      <c r="AA820" s="168" t="s">
        <v>1259</v>
      </c>
      <c r="AB820" s="168" t="s">
        <v>1259</v>
      </c>
      <c r="AC820" s="168" t="s">
        <v>3186</v>
      </c>
      <c r="AD820" s="169">
        <v>353.58862226966988</v>
      </c>
      <c r="AE820" s="168" t="s">
        <v>1259</v>
      </c>
      <c r="AF820" s="169">
        <v>96.694621049258785</v>
      </c>
      <c r="AG820" s="169">
        <v>305.45653595658001</v>
      </c>
      <c r="AH820" s="169">
        <v>238.63667720222571</v>
      </c>
      <c r="AI820" s="168" t="s">
        <v>21</v>
      </c>
      <c r="AJ820"/>
      <c r="AK820"/>
    </row>
    <row r="821" spans="1:37" hidden="1" x14ac:dyDescent="0.25">
      <c r="A821" s="179" t="b">
        <f>IF(E821&lt;&gt;1,"",NOT(ISNA(VLOOKUP(P821,Mapping!$P:$P,1,FALSE))))</f>
        <v>0</v>
      </c>
      <c r="B821" s="180" t="str">
        <f t="shared" si="12"/>
        <v/>
      </c>
      <c r="E821" s="167">
        <v>1</v>
      </c>
      <c r="F821" s="170" t="s">
        <v>402</v>
      </c>
      <c r="G821" s="169">
        <v>23058.001009669959</v>
      </c>
      <c r="H821" s="168" t="s">
        <v>6</v>
      </c>
      <c r="I821" s="168" t="s">
        <v>402</v>
      </c>
      <c r="J821" s="169">
        <v>1934.535565339241</v>
      </c>
      <c r="K821" s="169">
        <v>-345.70805219092182</v>
      </c>
      <c r="L821" s="168" t="s">
        <v>5</v>
      </c>
      <c r="M821" s="168" t="s">
        <v>21</v>
      </c>
      <c r="N821" s="168" t="s">
        <v>2829</v>
      </c>
      <c r="O821" s="168" t="s">
        <v>21</v>
      </c>
      <c r="P821" s="168" t="s">
        <v>2836</v>
      </c>
      <c r="Q821" s="168" t="s">
        <v>2837</v>
      </c>
      <c r="R821" s="168" t="s">
        <v>1259</v>
      </c>
      <c r="S821" s="168" t="s">
        <v>21</v>
      </c>
      <c r="T821" s="168" t="s">
        <v>1259</v>
      </c>
      <c r="U821" s="168" t="s">
        <v>1259</v>
      </c>
      <c r="V821" s="168" t="s">
        <v>2837</v>
      </c>
      <c r="W821" s="168" t="s">
        <v>1259</v>
      </c>
      <c r="X821" s="168" t="s">
        <v>21</v>
      </c>
      <c r="Y821" s="168" t="s">
        <v>1259</v>
      </c>
      <c r="Z821" s="168" t="s">
        <v>21</v>
      </c>
      <c r="AA821" s="168" t="s">
        <v>1259</v>
      </c>
      <c r="AB821" s="168" t="s">
        <v>1259</v>
      </c>
      <c r="AC821" s="168" t="s">
        <v>12136</v>
      </c>
      <c r="AD821" s="169">
        <v>2935.653077854533</v>
      </c>
      <c r="AE821" s="168" t="s">
        <v>1259</v>
      </c>
      <c r="AF821" s="169">
        <v>802.80259040332749</v>
      </c>
      <c r="AG821" s="169">
        <v>2536.0386716511061</v>
      </c>
      <c r="AH821" s="169">
        <v>1981.269904616453</v>
      </c>
      <c r="AI821" s="168" t="s">
        <v>21</v>
      </c>
      <c r="AJ821"/>
      <c r="AK821"/>
    </row>
    <row r="822" spans="1:37" hidden="1" x14ac:dyDescent="0.25">
      <c r="A822" s="179" t="b">
        <f>IF(E822&lt;&gt;1,"",NOT(ISNA(VLOOKUP(P822,Mapping!$P:$P,1,FALSE))))</f>
        <v>0</v>
      </c>
      <c r="B822" s="180" t="str">
        <f t="shared" si="12"/>
        <v/>
      </c>
      <c r="E822" s="167">
        <v>1</v>
      </c>
      <c r="F822" s="170" t="s">
        <v>402</v>
      </c>
      <c r="G822" s="169">
        <v>8295.776285073649</v>
      </c>
      <c r="H822" s="168" t="s">
        <v>6</v>
      </c>
      <c r="I822" s="168" t="s">
        <v>402</v>
      </c>
      <c r="J822" s="169">
        <v>696.00457814371919</v>
      </c>
      <c r="K822" s="169">
        <v>-124.37837346445259</v>
      </c>
      <c r="L822" s="168" t="s">
        <v>5</v>
      </c>
      <c r="M822" s="168" t="s">
        <v>21</v>
      </c>
      <c r="N822" s="168" t="s">
        <v>2829</v>
      </c>
      <c r="O822" s="168" t="s">
        <v>21</v>
      </c>
      <c r="P822" s="168" t="s">
        <v>2836</v>
      </c>
      <c r="Q822" s="168" t="s">
        <v>2837</v>
      </c>
      <c r="R822" s="168" t="s">
        <v>1259</v>
      </c>
      <c r="S822" s="168" t="s">
        <v>21</v>
      </c>
      <c r="T822" s="168" t="s">
        <v>1259</v>
      </c>
      <c r="U822" s="168" t="s">
        <v>1259</v>
      </c>
      <c r="V822" s="168" t="s">
        <v>2837</v>
      </c>
      <c r="W822" s="168" t="s">
        <v>1259</v>
      </c>
      <c r="X822" s="168" t="s">
        <v>21</v>
      </c>
      <c r="Y822" s="168" t="s">
        <v>1259</v>
      </c>
      <c r="Z822" s="168" t="s">
        <v>21</v>
      </c>
      <c r="AA822" s="168" t="s">
        <v>1259</v>
      </c>
      <c r="AB822" s="168" t="s">
        <v>1259</v>
      </c>
      <c r="AC822" s="168" t="s">
        <v>7816</v>
      </c>
      <c r="AD822" s="169">
        <v>1056.1852770435701</v>
      </c>
      <c r="AE822" s="168" t="s">
        <v>1259</v>
      </c>
      <c r="AF822" s="169">
        <v>288.83122558068322</v>
      </c>
      <c r="AG822" s="169">
        <v>912.41254874999322</v>
      </c>
      <c r="AH822" s="169">
        <v>712.81859525265645</v>
      </c>
      <c r="AI822" s="168" t="s">
        <v>21</v>
      </c>
      <c r="AJ822"/>
      <c r="AK822"/>
    </row>
    <row r="823" spans="1:37" hidden="1" x14ac:dyDescent="0.25">
      <c r="A823" s="179" t="b">
        <f>IF(E823&lt;&gt;1,"",NOT(ISNA(VLOOKUP(P823,Mapping!$P:$P,1,FALSE))))</f>
        <v>0</v>
      </c>
      <c r="B823" s="180" t="str">
        <f t="shared" si="12"/>
        <v/>
      </c>
      <c r="E823" s="167">
        <v>1</v>
      </c>
      <c r="F823" s="170" t="s">
        <v>402</v>
      </c>
      <c r="G823" s="169">
        <v>30819.92872137326</v>
      </c>
      <c r="H823" s="168" t="s">
        <v>6</v>
      </c>
      <c r="I823" s="168" t="s">
        <v>402</v>
      </c>
      <c r="J823" s="169">
        <v>2585.7509594050671</v>
      </c>
      <c r="K823" s="169">
        <v>-462.08244688950663</v>
      </c>
      <c r="L823" s="168" t="s">
        <v>5</v>
      </c>
      <c r="M823" s="168" t="s">
        <v>21</v>
      </c>
      <c r="N823" s="168" t="s">
        <v>2829</v>
      </c>
      <c r="O823" s="168" t="s">
        <v>21</v>
      </c>
      <c r="P823" s="168" t="s">
        <v>2836</v>
      </c>
      <c r="Q823" s="168" t="s">
        <v>2837</v>
      </c>
      <c r="R823" s="168" t="s">
        <v>1259</v>
      </c>
      <c r="S823" s="168" t="s">
        <v>21</v>
      </c>
      <c r="T823" s="168" t="s">
        <v>1259</v>
      </c>
      <c r="U823" s="168" t="s">
        <v>1259</v>
      </c>
      <c r="V823" s="168" t="s">
        <v>2837</v>
      </c>
      <c r="W823" s="168" t="s">
        <v>1259</v>
      </c>
      <c r="X823" s="168" t="s">
        <v>21</v>
      </c>
      <c r="Y823" s="168" t="s">
        <v>1259</v>
      </c>
      <c r="Z823" s="168" t="s">
        <v>21</v>
      </c>
      <c r="AA823" s="168" t="s">
        <v>1259</v>
      </c>
      <c r="AB823" s="168" t="s">
        <v>1259</v>
      </c>
      <c r="AC823" s="168" t="s">
        <v>3183</v>
      </c>
      <c r="AD823" s="169">
        <v>3923.8708755461189</v>
      </c>
      <c r="AE823" s="168" t="s">
        <v>1259</v>
      </c>
      <c r="AF823" s="169">
        <v>1073.0469915058129</v>
      </c>
      <c r="AG823" s="169">
        <v>3389.7357824797759</v>
      </c>
      <c r="AH823" s="169">
        <v>2648.217302639237</v>
      </c>
      <c r="AI823" s="168" t="s">
        <v>21</v>
      </c>
      <c r="AJ823"/>
      <c r="AK823"/>
    </row>
    <row r="824" spans="1:37" hidden="1" x14ac:dyDescent="0.25">
      <c r="A824" s="179" t="b">
        <f>IF(E824&lt;&gt;1,"",NOT(ISNA(VLOOKUP(P824,Mapping!$P:$P,1,FALSE))))</f>
        <v>0</v>
      </c>
      <c r="B824" s="180" t="str">
        <f t="shared" si="12"/>
        <v/>
      </c>
      <c r="E824" s="167">
        <v>1</v>
      </c>
      <c r="F824" s="170" t="s">
        <v>402</v>
      </c>
      <c r="G824" s="169">
        <v>2668.5892596051299</v>
      </c>
      <c r="H824" s="168" t="s">
        <v>6</v>
      </c>
      <c r="I824" s="168" t="s">
        <v>402</v>
      </c>
      <c r="J824" s="169">
        <v>223.89108361229719</v>
      </c>
      <c r="K824" s="169">
        <v>-40.010094311679893</v>
      </c>
      <c r="L824" s="168" t="s">
        <v>5</v>
      </c>
      <c r="M824" s="168" t="s">
        <v>21</v>
      </c>
      <c r="N824" s="168" t="s">
        <v>2829</v>
      </c>
      <c r="O824" s="168" t="s">
        <v>21</v>
      </c>
      <c r="P824" s="168" t="s">
        <v>2836</v>
      </c>
      <c r="Q824" s="168" t="s">
        <v>2837</v>
      </c>
      <c r="R824" s="168" t="s">
        <v>1259</v>
      </c>
      <c r="S824" s="168" t="s">
        <v>21</v>
      </c>
      <c r="T824" s="168" t="s">
        <v>1259</v>
      </c>
      <c r="U824" s="168" t="s">
        <v>1259</v>
      </c>
      <c r="V824" s="168" t="s">
        <v>2837</v>
      </c>
      <c r="W824" s="168" t="s">
        <v>1259</v>
      </c>
      <c r="X824" s="168" t="s">
        <v>21</v>
      </c>
      <c r="Y824" s="168" t="s">
        <v>1259</v>
      </c>
      <c r="Z824" s="168" t="s">
        <v>21</v>
      </c>
      <c r="AA824" s="168" t="s">
        <v>1259</v>
      </c>
      <c r="AB824" s="168" t="s">
        <v>1259</v>
      </c>
      <c r="AC824" s="168" t="s">
        <v>7797</v>
      </c>
      <c r="AD824" s="169">
        <v>339.75418208213142</v>
      </c>
      <c r="AE824" s="168" t="s">
        <v>1259</v>
      </c>
      <c r="AF824" s="169">
        <v>92.911365969454437</v>
      </c>
      <c r="AG824" s="169">
        <v>293.50530248798299</v>
      </c>
      <c r="AH824" s="169">
        <v>229.29982463011541</v>
      </c>
      <c r="AI824" s="168" t="s">
        <v>21</v>
      </c>
      <c r="AJ824"/>
      <c r="AK824"/>
    </row>
    <row r="825" spans="1:37" hidden="1" x14ac:dyDescent="0.25">
      <c r="A825" s="179" t="b">
        <f>IF(E825&lt;&gt;1,"",NOT(ISNA(VLOOKUP(P825,Mapping!$P:$P,1,FALSE))))</f>
        <v>0</v>
      </c>
      <c r="B825" s="180" t="str">
        <f t="shared" si="12"/>
        <v/>
      </c>
      <c r="E825" s="167">
        <v>1</v>
      </c>
      <c r="F825" s="170" t="s">
        <v>402</v>
      </c>
      <c r="G825" s="169">
        <v>5040.3517009931566</v>
      </c>
      <c r="H825" s="168" t="s">
        <v>6</v>
      </c>
      <c r="I825" s="168" t="s">
        <v>402</v>
      </c>
      <c r="J825" s="169">
        <v>422.87879262821627</v>
      </c>
      <c r="K825" s="169">
        <v>-75.569871307438547</v>
      </c>
      <c r="L825" s="168" t="s">
        <v>5</v>
      </c>
      <c r="M825" s="168" t="s">
        <v>21</v>
      </c>
      <c r="N825" s="168" t="s">
        <v>2829</v>
      </c>
      <c r="O825" s="168" t="s">
        <v>21</v>
      </c>
      <c r="P825" s="168" t="s">
        <v>2836</v>
      </c>
      <c r="Q825" s="168" t="s">
        <v>2837</v>
      </c>
      <c r="R825" s="168" t="s">
        <v>1259</v>
      </c>
      <c r="S825" s="168" t="s">
        <v>21</v>
      </c>
      <c r="T825" s="168" t="s">
        <v>1259</v>
      </c>
      <c r="U825" s="168" t="s">
        <v>1259</v>
      </c>
      <c r="V825" s="168" t="s">
        <v>2837</v>
      </c>
      <c r="W825" s="168" t="s">
        <v>1259</v>
      </c>
      <c r="X825" s="168" t="s">
        <v>21</v>
      </c>
      <c r="Y825" s="168" t="s">
        <v>1259</v>
      </c>
      <c r="Z825" s="168" t="s">
        <v>21</v>
      </c>
      <c r="AA825" s="168" t="s">
        <v>1259</v>
      </c>
      <c r="AB825" s="168" t="s">
        <v>1259</v>
      </c>
      <c r="AC825" s="168" t="s">
        <v>7821</v>
      </c>
      <c r="AD825" s="169">
        <v>641.7175529780111</v>
      </c>
      <c r="AE825" s="168" t="s">
        <v>1259</v>
      </c>
      <c r="AF825" s="169">
        <v>175.48821341469099</v>
      </c>
      <c r="AG825" s="169">
        <v>554.36405033898609</v>
      </c>
      <c r="AH825" s="169">
        <v>433.09466114048968</v>
      </c>
      <c r="AI825" s="168" t="s">
        <v>21</v>
      </c>
      <c r="AJ825"/>
      <c r="AK825"/>
    </row>
    <row r="826" spans="1:37" hidden="1" x14ac:dyDescent="0.25">
      <c r="A826" s="179" t="b">
        <f>IF(E826&lt;&gt;1,"",NOT(ISNA(VLOOKUP(P826,Mapping!$P:$P,1,FALSE))))</f>
        <v>0</v>
      </c>
      <c r="B826" s="180" t="str">
        <f t="shared" si="12"/>
        <v/>
      </c>
      <c r="E826" s="167">
        <v>1</v>
      </c>
      <c r="F826" s="170" t="s">
        <v>402</v>
      </c>
      <c r="G826" s="169">
        <v>4529.0377229203459</v>
      </c>
      <c r="H826" s="168" t="s">
        <v>6</v>
      </c>
      <c r="I826" s="168" t="s">
        <v>402</v>
      </c>
      <c r="J826" s="169">
        <v>379.98023107372097</v>
      </c>
      <c r="K826" s="169">
        <v>-67.903753184561609</v>
      </c>
      <c r="L826" s="168" t="s">
        <v>5</v>
      </c>
      <c r="M826" s="168" t="s">
        <v>21</v>
      </c>
      <c r="N826" s="168" t="s">
        <v>2829</v>
      </c>
      <c r="O826" s="168" t="s">
        <v>21</v>
      </c>
      <c r="P826" s="168" t="s">
        <v>2836</v>
      </c>
      <c r="Q826" s="168" t="s">
        <v>2837</v>
      </c>
      <c r="R826" s="168" t="s">
        <v>1259</v>
      </c>
      <c r="S826" s="168" t="s">
        <v>21</v>
      </c>
      <c r="T826" s="168" t="s">
        <v>1259</v>
      </c>
      <c r="U826" s="168" t="s">
        <v>1259</v>
      </c>
      <c r="V826" s="168" t="s">
        <v>2837</v>
      </c>
      <c r="W826" s="168" t="s">
        <v>1259</v>
      </c>
      <c r="X826" s="168" t="s">
        <v>21</v>
      </c>
      <c r="Y826" s="168" t="s">
        <v>1259</v>
      </c>
      <c r="Z826" s="168" t="s">
        <v>21</v>
      </c>
      <c r="AA826" s="168" t="s">
        <v>1259</v>
      </c>
      <c r="AB826" s="168" t="s">
        <v>1259</v>
      </c>
      <c r="AC826" s="168" t="s">
        <v>7817</v>
      </c>
      <c r="AD826" s="169">
        <v>576.6190887681247</v>
      </c>
      <c r="AE826" s="168" t="s">
        <v>1259</v>
      </c>
      <c r="AF826" s="169">
        <v>157.6859682879722</v>
      </c>
      <c r="AG826" s="169">
        <v>498.12708421149728</v>
      </c>
      <c r="AH826" s="169">
        <v>389.15975992591763</v>
      </c>
      <c r="AI826" s="168" t="s">
        <v>21</v>
      </c>
      <c r="AJ826"/>
      <c r="AK826"/>
    </row>
    <row r="827" spans="1:37" hidden="1" x14ac:dyDescent="0.25">
      <c r="A827" s="179" t="b">
        <f>IF(E827&lt;&gt;1,"",NOT(ISNA(VLOOKUP(P827,Mapping!$P:$P,1,FALSE))))</f>
        <v>0</v>
      </c>
      <c r="B827" s="180" t="str">
        <f t="shared" si="12"/>
        <v/>
      </c>
      <c r="E827" s="167">
        <v>1</v>
      </c>
      <c r="F827" s="170" t="s">
        <v>402</v>
      </c>
      <c r="G827" s="169">
        <v>16536.44159549084</v>
      </c>
      <c r="H827" s="168" t="s">
        <v>6</v>
      </c>
      <c r="I827" s="168" t="s">
        <v>402</v>
      </c>
      <c r="J827" s="169">
        <v>1387.3854189362</v>
      </c>
      <c r="K827" s="169">
        <v>-247.93046941704111</v>
      </c>
      <c r="L827" s="168" t="s">
        <v>5</v>
      </c>
      <c r="M827" s="168" t="s">
        <v>21</v>
      </c>
      <c r="N827" s="168" t="s">
        <v>2829</v>
      </c>
      <c r="O827" s="168" t="s">
        <v>21</v>
      </c>
      <c r="P827" s="168" t="s">
        <v>2836</v>
      </c>
      <c r="Q827" s="168" t="s">
        <v>2837</v>
      </c>
      <c r="R827" s="168" t="s">
        <v>1259</v>
      </c>
      <c r="S827" s="168" t="s">
        <v>21</v>
      </c>
      <c r="T827" s="168" t="s">
        <v>1259</v>
      </c>
      <c r="U827" s="168" t="s">
        <v>1259</v>
      </c>
      <c r="V827" s="168" t="s">
        <v>2837</v>
      </c>
      <c r="W827" s="168" t="s">
        <v>1259</v>
      </c>
      <c r="X827" s="168" t="s">
        <v>21</v>
      </c>
      <c r="Y827" s="168" t="s">
        <v>1259</v>
      </c>
      <c r="Z827" s="168" t="s">
        <v>21</v>
      </c>
      <c r="AA827" s="168" t="s">
        <v>1259</v>
      </c>
      <c r="AB827" s="168" t="s">
        <v>1259</v>
      </c>
      <c r="AC827" s="168" t="s">
        <v>7805</v>
      </c>
      <c r="AD827" s="169">
        <v>2105.3540437527859</v>
      </c>
      <c r="AE827" s="168" t="s">
        <v>1259</v>
      </c>
      <c r="AF827" s="169">
        <v>575.74367107304352</v>
      </c>
      <c r="AG827" s="169">
        <v>1818.7637063628031</v>
      </c>
      <c r="AH827" s="169">
        <v>1420.9017533156291</v>
      </c>
      <c r="AI827" s="168" t="s">
        <v>21</v>
      </c>
      <c r="AJ827"/>
      <c r="AK827"/>
    </row>
    <row r="828" spans="1:37" hidden="1" x14ac:dyDescent="0.25">
      <c r="A828" s="179" t="b">
        <f>IF(E828&lt;&gt;1,"",NOT(ISNA(VLOOKUP(P828,Mapping!$P:$P,1,FALSE))))</f>
        <v>0</v>
      </c>
      <c r="B828" s="180" t="str">
        <f t="shared" si="12"/>
        <v/>
      </c>
      <c r="E828" s="167">
        <v>1</v>
      </c>
      <c r="F828" s="170" t="s">
        <v>402</v>
      </c>
      <c r="G828" s="169">
        <v>7514.2699840826672</v>
      </c>
      <c r="H828" s="168" t="s">
        <v>6</v>
      </c>
      <c r="I828" s="168" t="s">
        <v>402</v>
      </c>
      <c r="J828" s="169">
        <v>630.43724066421703</v>
      </c>
      <c r="K828" s="169">
        <v>-112.6612683703372</v>
      </c>
      <c r="L828" s="168" t="s">
        <v>5</v>
      </c>
      <c r="M828" s="168" t="s">
        <v>21</v>
      </c>
      <c r="N828" s="168" t="s">
        <v>2829</v>
      </c>
      <c r="O828" s="168" t="s">
        <v>21</v>
      </c>
      <c r="P828" s="168" t="s">
        <v>2836</v>
      </c>
      <c r="Q828" s="168" t="s">
        <v>2837</v>
      </c>
      <c r="R828" s="168" t="s">
        <v>1259</v>
      </c>
      <c r="S828" s="168" t="s">
        <v>21</v>
      </c>
      <c r="T828" s="168" t="s">
        <v>1259</v>
      </c>
      <c r="U828" s="168" t="s">
        <v>1259</v>
      </c>
      <c r="V828" s="168" t="s">
        <v>2837</v>
      </c>
      <c r="W828" s="168" t="s">
        <v>1259</v>
      </c>
      <c r="X828" s="168" t="s">
        <v>21</v>
      </c>
      <c r="Y828" s="168" t="s">
        <v>1259</v>
      </c>
      <c r="Z828" s="168" t="s">
        <v>21</v>
      </c>
      <c r="AA828" s="168" t="s">
        <v>1259</v>
      </c>
      <c r="AB828" s="168" t="s">
        <v>1259</v>
      </c>
      <c r="AC828" s="168" t="s">
        <v>3200</v>
      </c>
      <c r="AD828" s="169">
        <v>956.68699976859102</v>
      </c>
      <c r="AE828" s="168" t="s">
        <v>1259</v>
      </c>
      <c r="AF828" s="169">
        <v>261.62178610720179</v>
      </c>
      <c r="AG828" s="169">
        <v>826.45842806880592</v>
      </c>
      <c r="AH828" s="169">
        <v>645.66728782699556</v>
      </c>
      <c r="AI828" s="168" t="s">
        <v>21</v>
      </c>
      <c r="AJ828"/>
      <c r="AK828"/>
    </row>
    <row r="829" spans="1:37" hidden="1" x14ac:dyDescent="0.25">
      <c r="A829" s="179" t="b">
        <f>IF(E829&lt;&gt;1,"",NOT(ISNA(VLOOKUP(P829,Mapping!$P:$P,1,FALSE))))</f>
        <v>0</v>
      </c>
      <c r="B829" s="180" t="str">
        <f t="shared" si="12"/>
        <v/>
      </c>
      <c r="E829" s="167">
        <v>1</v>
      </c>
      <c r="F829" s="170" t="s">
        <v>402</v>
      </c>
      <c r="G829" s="169">
        <v>21159.94042025497</v>
      </c>
      <c r="H829" s="168" t="s">
        <v>6</v>
      </c>
      <c r="I829" s="168" t="s">
        <v>402</v>
      </c>
      <c r="J829" s="169">
        <v>1775.2908106073751</v>
      </c>
      <c r="K829" s="169">
        <v>-317.2504756199163</v>
      </c>
      <c r="L829" s="168" t="s">
        <v>5</v>
      </c>
      <c r="M829" s="168" t="s">
        <v>21</v>
      </c>
      <c r="N829" s="168" t="s">
        <v>2829</v>
      </c>
      <c r="O829" s="168" t="s">
        <v>21</v>
      </c>
      <c r="P829" s="168" t="s">
        <v>2836</v>
      </c>
      <c r="Q829" s="168" t="s">
        <v>2837</v>
      </c>
      <c r="R829" s="168" t="s">
        <v>1259</v>
      </c>
      <c r="S829" s="168" t="s">
        <v>21</v>
      </c>
      <c r="T829" s="168" t="s">
        <v>1259</v>
      </c>
      <c r="U829" s="168" t="s">
        <v>1259</v>
      </c>
      <c r="V829" s="168" t="s">
        <v>2837</v>
      </c>
      <c r="W829" s="168" t="s">
        <v>1259</v>
      </c>
      <c r="X829" s="168" t="s">
        <v>21</v>
      </c>
      <c r="Y829" s="168" t="s">
        <v>1259</v>
      </c>
      <c r="Z829" s="168" t="s">
        <v>21</v>
      </c>
      <c r="AA829" s="168" t="s">
        <v>1259</v>
      </c>
      <c r="AB829" s="168" t="s">
        <v>1259</v>
      </c>
      <c r="AC829" s="168" t="s">
        <v>7804</v>
      </c>
      <c r="AD829" s="169">
        <v>2693.9995447085521</v>
      </c>
      <c r="AE829" s="168" t="s">
        <v>1259</v>
      </c>
      <c r="AF829" s="169">
        <v>736.71845946388567</v>
      </c>
      <c r="AG829" s="169">
        <v>2327.2801130113262</v>
      </c>
      <c r="AH829" s="169">
        <v>1818.178129168555</v>
      </c>
      <c r="AI829" s="168" t="s">
        <v>21</v>
      </c>
      <c r="AJ829"/>
      <c r="AK829"/>
    </row>
    <row r="830" spans="1:37" hidden="1" x14ac:dyDescent="0.25">
      <c r="A830" s="179" t="b">
        <f>IF(E830&lt;&gt;1,"",NOT(ISNA(VLOOKUP(P830,Mapping!$P:$P,1,FALSE))))</f>
        <v>0</v>
      </c>
      <c r="B830" s="180" t="str">
        <f t="shared" si="12"/>
        <v/>
      </c>
      <c r="E830" s="167">
        <v>1</v>
      </c>
      <c r="F830" s="170" t="s">
        <v>402</v>
      </c>
      <c r="G830" s="169">
        <v>14034.804423261439</v>
      </c>
      <c r="H830" s="168" t="s">
        <v>6</v>
      </c>
      <c r="I830" s="168" t="s">
        <v>402</v>
      </c>
      <c r="J830" s="169">
        <v>1177.5013930302709</v>
      </c>
      <c r="K830" s="169">
        <v>-210.4234837187951</v>
      </c>
      <c r="L830" s="168" t="s">
        <v>5</v>
      </c>
      <c r="M830" s="168" t="s">
        <v>21</v>
      </c>
      <c r="N830" s="168" t="s">
        <v>2829</v>
      </c>
      <c r="O830" s="168" t="s">
        <v>21</v>
      </c>
      <c r="P830" s="168" t="s">
        <v>2836</v>
      </c>
      <c r="Q830" s="168" t="s">
        <v>2837</v>
      </c>
      <c r="R830" s="168" t="s">
        <v>1259</v>
      </c>
      <c r="S830" s="168" t="s">
        <v>21</v>
      </c>
      <c r="T830" s="168" t="s">
        <v>1259</v>
      </c>
      <c r="U830" s="168" t="s">
        <v>1259</v>
      </c>
      <c r="V830" s="168" t="s">
        <v>2837</v>
      </c>
      <c r="W830" s="168" t="s">
        <v>1259</v>
      </c>
      <c r="X830" s="168" t="s">
        <v>21</v>
      </c>
      <c r="Y830" s="168" t="s">
        <v>1259</v>
      </c>
      <c r="Z830" s="168" t="s">
        <v>21</v>
      </c>
      <c r="AA830" s="168" t="s">
        <v>1259</v>
      </c>
      <c r="AB830" s="168" t="s">
        <v>1259</v>
      </c>
      <c r="AC830" s="168" t="s">
        <v>7783</v>
      </c>
      <c r="AD830" s="169">
        <v>1786.855538125574</v>
      </c>
      <c r="AE830" s="168" t="s">
        <v>1259</v>
      </c>
      <c r="AF830" s="169">
        <v>488.64501923098942</v>
      </c>
      <c r="AG830" s="169">
        <v>1543.620661284742</v>
      </c>
      <c r="AH830" s="169">
        <v>1205.9473676544769</v>
      </c>
      <c r="AI830" s="168" t="s">
        <v>21</v>
      </c>
      <c r="AJ830"/>
      <c r="AK830"/>
    </row>
    <row r="831" spans="1:37" hidden="1" x14ac:dyDescent="0.25">
      <c r="A831" s="179" t="b">
        <f>IF(E831&lt;&gt;1,"",NOT(ISNA(VLOOKUP(P831,Mapping!$P:$P,1,FALSE))))</f>
        <v>0</v>
      </c>
      <c r="B831" s="180" t="str">
        <f t="shared" si="12"/>
        <v/>
      </c>
      <c r="E831" s="167">
        <v>1</v>
      </c>
      <c r="F831" s="170" t="s">
        <v>402</v>
      </c>
      <c r="G831" s="169">
        <v>5602.0677106048843</v>
      </c>
      <c r="H831" s="168" t="s">
        <v>6</v>
      </c>
      <c r="I831" s="168" t="s">
        <v>402</v>
      </c>
      <c r="J831" s="169">
        <v>470.00601747995381</v>
      </c>
      <c r="K831" s="169">
        <v>-83.991665871758713</v>
      </c>
      <c r="L831" s="168" t="s">
        <v>5</v>
      </c>
      <c r="M831" s="168" t="s">
        <v>21</v>
      </c>
      <c r="N831" s="168" t="s">
        <v>2829</v>
      </c>
      <c r="O831" s="168" t="s">
        <v>21</v>
      </c>
      <c r="P831" s="168" t="s">
        <v>2836</v>
      </c>
      <c r="Q831" s="168" t="s">
        <v>2837</v>
      </c>
      <c r="R831" s="168" t="s">
        <v>1259</v>
      </c>
      <c r="S831" s="168" t="s">
        <v>21</v>
      </c>
      <c r="T831" s="168" t="s">
        <v>1259</v>
      </c>
      <c r="U831" s="168" t="s">
        <v>1259</v>
      </c>
      <c r="V831" s="168" t="s">
        <v>2837</v>
      </c>
      <c r="W831" s="168" t="s">
        <v>1259</v>
      </c>
      <c r="X831" s="168" t="s">
        <v>21</v>
      </c>
      <c r="Y831" s="168" t="s">
        <v>1259</v>
      </c>
      <c r="Z831" s="168" t="s">
        <v>21</v>
      </c>
      <c r="AA831" s="168" t="s">
        <v>1259</v>
      </c>
      <c r="AB831" s="168" t="s">
        <v>1259</v>
      </c>
      <c r="AC831" s="168" t="s">
        <v>7812</v>
      </c>
      <c r="AD831" s="169">
        <v>713.23300359340692</v>
      </c>
      <c r="AE831" s="168" t="s">
        <v>1259</v>
      </c>
      <c r="AF831" s="169">
        <v>195.04528895641761</v>
      </c>
      <c r="AG831" s="169">
        <v>616.14449359004993</v>
      </c>
      <c r="AH831" s="169">
        <v>481.3603813266518</v>
      </c>
      <c r="AI831" s="168" t="s">
        <v>21</v>
      </c>
      <c r="AJ831"/>
      <c r="AK831"/>
    </row>
    <row r="832" spans="1:37" hidden="1" x14ac:dyDescent="0.25">
      <c r="A832" s="179" t="b">
        <f>IF(E832&lt;&gt;1,"",NOT(ISNA(VLOOKUP(P832,Mapping!$P:$P,1,FALSE))))</f>
        <v>0</v>
      </c>
      <c r="B832" s="180" t="str">
        <f t="shared" si="12"/>
        <v/>
      </c>
      <c r="E832" s="167">
        <v>1</v>
      </c>
      <c r="F832" s="170" t="s">
        <v>402</v>
      </c>
      <c r="G832" s="169">
        <v>10311.42676003596</v>
      </c>
      <c r="H832" s="168" t="s">
        <v>6</v>
      </c>
      <c r="I832" s="168" t="s">
        <v>402</v>
      </c>
      <c r="J832" s="169">
        <v>865.1149676120981</v>
      </c>
      <c r="K832" s="169">
        <v>-154.5989723491823</v>
      </c>
      <c r="L832" s="168" t="s">
        <v>5</v>
      </c>
      <c r="M832" s="168" t="s">
        <v>21</v>
      </c>
      <c r="N832" s="168" t="s">
        <v>2829</v>
      </c>
      <c r="O832" s="168" t="s">
        <v>21</v>
      </c>
      <c r="P832" s="168" t="s">
        <v>2836</v>
      </c>
      <c r="Q832" s="168" t="s">
        <v>2837</v>
      </c>
      <c r="R832" s="168" t="s">
        <v>1259</v>
      </c>
      <c r="S832" s="168" t="s">
        <v>21</v>
      </c>
      <c r="T832" s="168" t="s">
        <v>1259</v>
      </c>
      <c r="U832" s="168" t="s">
        <v>1259</v>
      </c>
      <c r="V832" s="168" t="s">
        <v>2837</v>
      </c>
      <c r="W832" s="168" t="s">
        <v>1259</v>
      </c>
      <c r="X832" s="168" t="s">
        <v>21</v>
      </c>
      <c r="Y832" s="168" t="s">
        <v>1259</v>
      </c>
      <c r="Z832" s="168" t="s">
        <v>21</v>
      </c>
      <c r="AA832" s="168" t="s">
        <v>1259</v>
      </c>
      <c r="AB832" s="168" t="s">
        <v>1259</v>
      </c>
      <c r="AC832" s="168" t="s">
        <v>7803</v>
      </c>
      <c r="AD832" s="169">
        <v>1312.8098872264079</v>
      </c>
      <c r="AE832" s="168" t="s">
        <v>1259</v>
      </c>
      <c r="AF832" s="169">
        <v>359.00944363041162</v>
      </c>
      <c r="AG832" s="169">
        <v>1134.1042535466329</v>
      </c>
      <c r="AH832" s="169">
        <v>886.01433856943186</v>
      </c>
      <c r="AI832" s="168" t="s">
        <v>21</v>
      </c>
      <c r="AJ832"/>
      <c r="AK832"/>
    </row>
    <row r="833" spans="1:37" hidden="1" x14ac:dyDescent="0.25">
      <c r="A833" s="179" t="b">
        <f>IF(E833&lt;&gt;1,"",NOT(ISNA(VLOOKUP(P833,Mapping!$P:$P,1,FALSE))))</f>
        <v>0</v>
      </c>
      <c r="B833" s="180" t="str">
        <f t="shared" si="12"/>
        <v/>
      </c>
      <c r="E833" s="167">
        <v>1</v>
      </c>
      <c r="F833" s="170" t="s">
        <v>402</v>
      </c>
      <c r="G833" s="169">
        <v>9987.9505918097766</v>
      </c>
      <c r="H833" s="168" t="s">
        <v>6</v>
      </c>
      <c r="I833" s="168" t="s">
        <v>402</v>
      </c>
      <c r="J833" s="169">
        <v>837.97574805395971</v>
      </c>
      <c r="K833" s="169">
        <v>-149.74910197226811</v>
      </c>
      <c r="L833" s="168" t="s">
        <v>5</v>
      </c>
      <c r="M833" s="168" t="s">
        <v>21</v>
      </c>
      <c r="N833" s="168" t="s">
        <v>2829</v>
      </c>
      <c r="O833" s="168" t="s">
        <v>21</v>
      </c>
      <c r="P833" s="168" t="s">
        <v>2836</v>
      </c>
      <c r="Q833" s="168" t="s">
        <v>2837</v>
      </c>
      <c r="R833" s="168" t="s">
        <v>1259</v>
      </c>
      <c r="S833" s="168" t="s">
        <v>21</v>
      </c>
      <c r="T833" s="168" t="s">
        <v>1259</v>
      </c>
      <c r="U833" s="168" t="s">
        <v>1259</v>
      </c>
      <c r="V833" s="168" t="s">
        <v>2837</v>
      </c>
      <c r="W833" s="168" t="s">
        <v>1259</v>
      </c>
      <c r="X833" s="168" t="s">
        <v>21</v>
      </c>
      <c r="Y833" s="168" t="s">
        <v>1259</v>
      </c>
      <c r="Z833" s="168" t="s">
        <v>21</v>
      </c>
      <c r="AA833" s="168" t="s">
        <v>1259</v>
      </c>
      <c r="AB833" s="168" t="s">
        <v>1259</v>
      </c>
      <c r="AC833" s="168" t="s">
        <v>7813</v>
      </c>
      <c r="AD833" s="169">
        <v>1271.6261866763271</v>
      </c>
      <c r="AE833" s="168" t="s">
        <v>1259</v>
      </c>
      <c r="AF833" s="169">
        <v>347.74708373733853</v>
      </c>
      <c r="AG833" s="169">
        <v>1098.5266650282231</v>
      </c>
      <c r="AH833" s="169">
        <v>858.2194921428727</v>
      </c>
      <c r="AI833" s="168" t="s">
        <v>21</v>
      </c>
      <c r="AJ833"/>
      <c r="AK833"/>
    </row>
    <row r="834" spans="1:37" hidden="1" x14ac:dyDescent="0.25">
      <c r="A834" s="179" t="b">
        <f>IF(E834&lt;&gt;1,"",NOT(ISNA(VLOOKUP(P834,Mapping!$P:$P,1,FALSE))))</f>
        <v>0</v>
      </c>
      <c r="B834" s="180" t="str">
        <f t="shared" si="12"/>
        <v/>
      </c>
      <c r="E834" s="167">
        <v>1</v>
      </c>
      <c r="F834" s="170" t="s">
        <v>402</v>
      </c>
      <c r="G834" s="169">
        <v>2710.360704546903</v>
      </c>
      <c r="H834" s="168" t="s">
        <v>6</v>
      </c>
      <c r="I834" s="168" t="s">
        <v>402</v>
      </c>
      <c r="J834" s="169">
        <v>227.39565219226989</v>
      </c>
      <c r="K834" s="169">
        <v>-40.636372576736903</v>
      </c>
      <c r="L834" s="168" t="s">
        <v>5</v>
      </c>
      <c r="M834" s="168" t="s">
        <v>21</v>
      </c>
      <c r="N834" s="168" t="s">
        <v>2829</v>
      </c>
      <c r="O834" s="168" t="s">
        <v>21</v>
      </c>
      <c r="P834" s="168" t="s">
        <v>2836</v>
      </c>
      <c r="Q834" s="168" t="s">
        <v>2837</v>
      </c>
      <c r="R834" s="168" t="s">
        <v>1259</v>
      </c>
      <c r="S834" s="168" t="s">
        <v>21</v>
      </c>
      <c r="T834" s="168" t="s">
        <v>1259</v>
      </c>
      <c r="U834" s="168" t="s">
        <v>1259</v>
      </c>
      <c r="V834" s="168" t="s">
        <v>2837</v>
      </c>
      <c r="W834" s="168" t="s">
        <v>1259</v>
      </c>
      <c r="X834" s="168" t="s">
        <v>21</v>
      </c>
      <c r="Y834" s="168" t="s">
        <v>1259</v>
      </c>
      <c r="Z834" s="168" t="s">
        <v>21</v>
      </c>
      <c r="AA834" s="168" t="s">
        <v>1259</v>
      </c>
      <c r="AB834" s="168" t="s">
        <v>1259</v>
      </c>
      <c r="AC834" s="168" t="s">
        <v>7809</v>
      </c>
      <c r="AD834" s="169">
        <v>345.07235649188732</v>
      </c>
      <c r="AE834" s="168" t="s">
        <v>1259</v>
      </c>
      <c r="AF834" s="169">
        <v>94.365708181950595</v>
      </c>
      <c r="AG834" s="169">
        <v>298.0995428863007</v>
      </c>
      <c r="AH834" s="169">
        <v>232.8890562682254</v>
      </c>
      <c r="AI834" s="168" t="s">
        <v>21</v>
      </c>
      <c r="AJ834"/>
      <c r="AK834"/>
    </row>
    <row r="835" spans="1:37" hidden="1" x14ac:dyDescent="0.25">
      <c r="A835" s="179" t="b">
        <f>IF(E835&lt;&gt;1,"",NOT(ISNA(VLOOKUP(P835,Mapping!$P:$P,1,FALSE))))</f>
        <v>0</v>
      </c>
      <c r="B835" s="180" t="str">
        <f t="shared" si="12"/>
        <v/>
      </c>
      <c r="E835" s="167">
        <v>1</v>
      </c>
      <c r="F835" s="170" t="s">
        <v>402</v>
      </c>
      <c r="G835" s="169">
        <v>11514.881102837409</v>
      </c>
      <c r="H835" s="168" t="s">
        <v>6</v>
      </c>
      <c r="I835" s="168" t="s">
        <v>402</v>
      </c>
      <c r="J835" s="169">
        <v>966.08318365281423</v>
      </c>
      <c r="K835" s="169">
        <v>-172.64233424235411</v>
      </c>
      <c r="L835" s="168" t="s">
        <v>5</v>
      </c>
      <c r="M835" s="168" t="s">
        <v>21</v>
      </c>
      <c r="N835" s="168" t="s">
        <v>2829</v>
      </c>
      <c r="O835" s="168" t="s">
        <v>21</v>
      </c>
      <c r="P835" s="168" t="s">
        <v>2836</v>
      </c>
      <c r="Q835" s="168" t="s">
        <v>2837</v>
      </c>
      <c r="R835" s="168" t="s">
        <v>1259</v>
      </c>
      <c r="S835" s="168" t="s">
        <v>21</v>
      </c>
      <c r="T835" s="168" t="s">
        <v>1259</v>
      </c>
      <c r="U835" s="168" t="s">
        <v>1259</v>
      </c>
      <c r="V835" s="168" t="s">
        <v>2837</v>
      </c>
      <c r="W835" s="168" t="s">
        <v>1259</v>
      </c>
      <c r="X835" s="168" t="s">
        <v>21</v>
      </c>
      <c r="Y835" s="168" t="s">
        <v>1259</v>
      </c>
      <c r="Z835" s="168" t="s">
        <v>21</v>
      </c>
      <c r="AA835" s="168" t="s">
        <v>1259</v>
      </c>
      <c r="AB835" s="168" t="s">
        <v>1259</v>
      </c>
      <c r="AC835" s="168" t="s">
        <v>12138</v>
      </c>
      <c r="AD835" s="169">
        <v>1466.0289127620929</v>
      </c>
      <c r="AE835" s="168" t="s">
        <v>1259</v>
      </c>
      <c r="AF835" s="169">
        <v>400.90970477741757</v>
      </c>
      <c r="AG835" s="169">
        <v>1266.4664106838011</v>
      </c>
      <c r="AH835" s="169">
        <v>989.42173585302407</v>
      </c>
      <c r="AI835" s="168" t="s">
        <v>21</v>
      </c>
      <c r="AJ835"/>
      <c r="AK835"/>
    </row>
    <row r="836" spans="1:37" hidden="1" x14ac:dyDescent="0.25">
      <c r="A836" s="179" t="b">
        <f>IF(E836&lt;&gt;1,"",NOT(ISNA(VLOOKUP(P836,Mapping!$P:$P,1,FALSE))))</f>
        <v>0</v>
      </c>
      <c r="B836" s="180" t="str">
        <f t="shared" si="12"/>
        <v/>
      </c>
      <c r="E836" s="167">
        <v>1</v>
      </c>
      <c r="F836" s="170" t="s">
        <v>402</v>
      </c>
      <c r="G836" s="169">
        <v>13287.270844383491</v>
      </c>
      <c r="H836" s="168" t="s">
        <v>6</v>
      </c>
      <c r="I836" s="168" t="s">
        <v>402</v>
      </c>
      <c r="J836" s="169">
        <v>1114.7843216753749</v>
      </c>
      <c r="K836" s="169">
        <v>-199.21573082673669</v>
      </c>
      <c r="L836" s="168" t="s">
        <v>5</v>
      </c>
      <c r="M836" s="168" t="s">
        <v>21</v>
      </c>
      <c r="N836" s="168" t="s">
        <v>2829</v>
      </c>
      <c r="O836" s="168" t="s">
        <v>21</v>
      </c>
      <c r="P836" s="168" t="s">
        <v>2836</v>
      </c>
      <c r="Q836" s="168" t="s">
        <v>2837</v>
      </c>
      <c r="R836" s="168" t="s">
        <v>1259</v>
      </c>
      <c r="S836" s="168" t="s">
        <v>21</v>
      </c>
      <c r="T836" s="168" t="s">
        <v>1259</v>
      </c>
      <c r="U836" s="168" t="s">
        <v>1259</v>
      </c>
      <c r="V836" s="168" t="s">
        <v>2837</v>
      </c>
      <c r="W836" s="168" t="s">
        <v>1259</v>
      </c>
      <c r="X836" s="168" t="s">
        <v>21</v>
      </c>
      <c r="Y836" s="168" t="s">
        <v>1259</v>
      </c>
      <c r="Z836" s="168" t="s">
        <v>21</v>
      </c>
      <c r="AA836" s="168" t="s">
        <v>1259</v>
      </c>
      <c r="AB836" s="168" t="s">
        <v>1259</v>
      </c>
      <c r="AC836" s="168" t="s">
        <v>6950</v>
      </c>
      <c r="AD836" s="169">
        <v>1691.682532854546</v>
      </c>
      <c r="AE836" s="168" t="s">
        <v>1259</v>
      </c>
      <c r="AF836" s="169">
        <v>462.61839648580832</v>
      </c>
      <c r="AG836" s="169">
        <v>1461.403036973024</v>
      </c>
      <c r="AH836" s="169">
        <v>1141.715182830651</v>
      </c>
      <c r="AI836" s="168" t="s">
        <v>21</v>
      </c>
      <c r="AJ836"/>
      <c r="AK836"/>
    </row>
    <row r="837" spans="1:37" hidden="1" x14ac:dyDescent="0.25">
      <c r="A837" s="179" t="b">
        <f>IF(E837&lt;&gt;1,"",NOT(ISNA(VLOOKUP(P837,Mapping!$P:$P,1,FALSE))))</f>
        <v>0</v>
      </c>
      <c r="B837" s="180" t="str">
        <f t="shared" si="12"/>
        <v/>
      </c>
      <c r="E837" s="167">
        <v>1</v>
      </c>
      <c r="F837" s="170" t="s">
        <v>402</v>
      </c>
      <c r="G837" s="169">
        <v>2680.235352362723</v>
      </c>
      <c r="H837" s="168" t="s">
        <v>6</v>
      </c>
      <c r="I837" s="168" t="s">
        <v>402</v>
      </c>
      <c r="J837" s="169">
        <v>224.86817527897509</v>
      </c>
      <c r="K837" s="169">
        <v>-40.184703899092703</v>
      </c>
      <c r="L837" s="168" t="s">
        <v>5</v>
      </c>
      <c r="M837" s="168" t="s">
        <v>21</v>
      </c>
      <c r="N837" s="168" t="s">
        <v>2829</v>
      </c>
      <c r="O837" s="168" t="s">
        <v>21</v>
      </c>
      <c r="P837" s="168" t="s">
        <v>2836</v>
      </c>
      <c r="Q837" s="168" t="s">
        <v>2837</v>
      </c>
      <c r="R837" s="168" t="s">
        <v>1259</v>
      </c>
      <c r="S837" s="168" t="s">
        <v>21</v>
      </c>
      <c r="T837" s="168" t="s">
        <v>1259</v>
      </c>
      <c r="U837" s="168" t="s">
        <v>1259</v>
      </c>
      <c r="V837" s="168" t="s">
        <v>2837</v>
      </c>
      <c r="W837" s="168" t="s">
        <v>1259</v>
      </c>
      <c r="X837" s="168" t="s">
        <v>21</v>
      </c>
      <c r="Y837" s="168" t="s">
        <v>1259</v>
      </c>
      <c r="Z837" s="168" t="s">
        <v>21</v>
      </c>
      <c r="AA837" s="168" t="s">
        <v>1259</v>
      </c>
      <c r="AB837" s="168" t="s">
        <v>1259</v>
      </c>
      <c r="AC837" s="168" t="s">
        <v>7311</v>
      </c>
      <c r="AD837" s="169">
        <v>341.23691634146519</v>
      </c>
      <c r="AE837" s="168" t="s">
        <v>1259</v>
      </c>
      <c r="AF837" s="169">
        <v>93.316844025854607</v>
      </c>
      <c r="AG837" s="169">
        <v>294.78620023772743</v>
      </c>
      <c r="AH837" s="169">
        <v>230.3005207909541</v>
      </c>
      <c r="AI837" s="168" t="s">
        <v>21</v>
      </c>
      <c r="AJ837"/>
      <c r="AK837"/>
    </row>
    <row r="838" spans="1:37" hidden="1" x14ac:dyDescent="0.25">
      <c r="A838" s="179" t="b">
        <f>IF(E838&lt;&gt;1,"",NOT(ISNA(VLOOKUP(P838,Mapping!$P:$P,1,FALSE))))</f>
        <v>0</v>
      </c>
      <c r="B838" s="180" t="str">
        <f t="shared" si="12"/>
        <v/>
      </c>
      <c r="E838" s="167">
        <v>1</v>
      </c>
      <c r="F838" s="170" t="s">
        <v>402</v>
      </c>
      <c r="G838" s="169">
        <v>12887.411756566051</v>
      </c>
      <c r="H838" s="168" t="s">
        <v>6</v>
      </c>
      <c r="I838" s="168" t="s">
        <v>402</v>
      </c>
      <c r="J838" s="169">
        <v>1081.2366769258349</v>
      </c>
      <c r="K838" s="169">
        <v>-193.22065318135779</v>
      </c>
      <c r="L838" s="168" t="s">
        <v>5</v>
      </c>
      <c r="M838" s="168" t="s">
        <v>21</v>
      </c>
      <c r="N838" s="168" t="s">
        <v>2829</v>
      </c>
      <c r="O838" s="168" t="s">
        <v>21</v>
      </c>
      <c r="P838" s="168" t="s">
        <v>2836</v>
      </c>
      <c r="Q838" s="168" t="s">
        <v>2837</v>
      </c>
      <c r="R838" s="168" t="s">
        <v>1259</v>
      </c>
      <c r="S838" s="168" t="s">
        <v>21</v>
      </c>
      <c r="T838" s="168" t="s">
        <v>1259</v>
      </c>
      <c r="U838" s="168" t="s">
        <v>1259</v>
      </c>
      <c r="V838" s="168" t="s">
        <v>2837</v>
      </c>
      <c r="W838" s="168" t="s">
        <v>1259</v>
      </c>
      <c r="X838" s="168" t="s">
        <v>21</v>
      </c>
      <c r="Y838" s="168" t="s">
        <v>1259</v>
      </c>
      <c r="Z838" s="168" t="s">
        <v>21</v>
      </c>
      <c r="AA838" s="168" t="s">
        <v>1259</v>
      </c>
      <c r="AB838" s="168" t="s">
        <v>1259</v>
      </c>
      <c r="AC838" s="168" t="s">
        <v>7795</v>
      </c>
      <c r="AD838" s="169">
        <v>1640.774062455615</v>
      </c>
      <c r="AE838" s="168" t="s">
        <v>1259</v>
      </c>
      <c r="AF838" s="169">
        <v>448.69663842180489</v>
      </c>
      <c r="AG838" s="169">
        <v>1417.4244583663681</v>
      </c>
      <c r="AH838" s="169">
        <v>1107.357097043081</v>
      </c>
      <c r="AI838" s="168" t="s">
        <v>21</v>
      </c>
      <c r="AJ838"/>
      <c r="AK838"/>
    </row>
    <row r="839" spans="1:37" hidden="1" x14ac:dyDescent="0.25">
      <c r="A839" s="179" t="b">
        <f>IF(E839&lt;&gt;1,"",NOT(ISNA(VLOOKUP(P839,Mapping!$P:$P,1,FALSE))))</f>
        <v>0</v>
      </c>
      <c r="B839" s="180" t="str">
        <f t="shared" si="12"/>
        <v/>
      </c>
      <c r="E839" s="167">
        <v>1</v>
      </c>
      <c r="F839" s="170" t="s">
        <v>402</v>
      </c>
      <c r="G839" s="169">
        <v>391.77812549584019</v>
      </c>
      <c r="H839" s="168" t="s">
        <v>6</v>
      </c>
      <c r="I839" s="168" t="s">
        <v>402</v>
      </c>
      <c r="J839" s="169">
        <v>32.869662776742722</v>
      </c>
      <c r="K839" s="169">
        <v>-5.8739199724805733</v>
      </c>
      <c r="L839" s="168" t="s">
        <v>5</v>
      </c>
      <c r="M839" s="168" t="s">
        <v>21</v>
      </c>
      <c r="N839" s="168" t="s">
        <v>2829</v>
      </c>
      <c r="O839" s="168" t="s">
        <v>21</v>
      </c>
      <c r="P839" s="168" t="s">
        <v>2836</v>
      </c>
      <c r="Q839" s="168" t="s">
        <v>2837</v>
      </c>
      <c r="R839" s="168" t="s">
        <v>1259</v>
      </c>
      <c r="S839" s="168" t="s">
        <v>21</v>
      </c>
      <c r="T839" s="168" t="s">
        <v>1259</v>
      </c>
      <c r="U839" s="168" t="s">
        <v>1259</v>
      </c>
      <c r="V839" s="168" t="s">
        <v>2837</v>
      </c>
      <c r="W839" s="168" t="s">
        <v>1259</v>
      </c>
      <c r="X839" s="168" t="s">
        <v>21</v>
      </c>
      <c r="Y839" s="168" t="s">
        <v>1259</v>
      </c>
      <c r="Z839" s="168" t="s">
        <v>21</v>
      </c>
      <c r="AA839" s="168" t="s">
        <v>1259</v>
      </c>
      <c r="AB839" s="168" t="s">
        <v>1259</v>
      </c>
      <c r="AC839" s="168" t="s">
        <v>7779</v>
      </c>
      <c r="AD839" s="169">
        <v>49.879634382252327</v>
      </c>
      <c r="AE839" s="168" t="s">
        <v>1259</v>
      </c>
      <c r="AF839" s="169">
        <v>13.64040594323501</v>
      </c>
      <c r="AG839" s="169">
        <v>43.089792412956967</v>
      </c>
      <c r="AH839" s="169">
        <v>33.663725186169813</v>
      </c>
      <c r="AI839" s="168" t="s">
        <v>21</v>
      </c>
      <c r="AJ839"/>
      <c r="AK839"/>
    </row>
    <row r="840" spans="1:37" hidden="1" x14ac:dyDescent="0.25">
      <c r="A840" s="179" t="b">
        <f>IF(E840&lt;&gt;1,"",NOT(ISNA(VLOOKUP(P840,Mapping!$P:$P,1,FALSE))))</f>
        <v>0</v>
      </c>
      <c r="B840" s="180" t="str">
        <f t="shared" si="12"/>
        <v/>
      </c>
      <c r="E840" s="167">
        <v>1</v>
      </c>
      <c r="F840" s="170" t="s">
        <v>402</v>
      </c>
      <c r="G840" s="169">
        <v>4585.0251254756586</v>
      </c>
      <c r="H840" s="168" t="s">
        <v>6</v>
      </c>
      <c r="I840" s="168" t="s">
        <v>402</v>
      </c>
      <c r="J840" s="169">
        <v>384.67749955804368</v>
      </c>
      <c r="K840" s="169">
        <v>-68.743170958743761</v>
      </c>
      <c r="L840" s="168" t="s">
        <v>5</v>
      </c>
      <c r="M840" s="168" t="s">
        <v>21</v>
      </c>
      <c r="N840" s="168" t="s">
        <v>2829</v>
      </c>
      <c r="O840" s="168" t="s">
        <v>21</v>
      </c>
      <c r="P840" s="168" t="s">
        <v>2836</v>
      </c>
      <c r="Q840" s="168" t="s">
        <v>2837</v>
      </c>
      <c r="R840" s="168" t="s">
        <v>1259</v>
      </c>
      <c r="S840" s="168" t="s">
        <v>21</v>
      </c>
      <c r="T840" s="168" t="s">
        <v>1259</v>
      </c>
      <c r="U840" s="168" t="s">
        <v>1259</v>
      </c>
      <c r="V840" s="168" t="s">
        <v>2837</v>
      </c>
      <c r="W840" s="168" t="s">
        <v>1259</v>
      </c>
      <c r="X840" s="168" t="s">
        <v>21</v>
      </c>
      <c r="Y840" s="168" t="s">
        <v>1259</v>
      </c>
      <c r="Z840" s="168" t="s">
        <v>21</v>
      </c>
      <c r="AA840" s="168" t="s">
        <v>1259</v>
      </c>
      <c r="AB840" s="168" t="s">
        <v>1259</v>
      </c>
      <c r="AC840" s="168" t="s">
        <v>3205</v>
      </c>
      <c r="AD840" s="169">
        <v>583.74718242046424</v>
      </c>
      <c r="AE840" s="168" t="s">
        <v>1259</v>
      </c>
      <c r="AF840" s="169">
        <v>159.63526266880311</v>
      </c>
      <c r="AG840" s="169">
        <v>504.28486943954073</v>
      </c>
      <c r="AH840" s="169">
        <v>393.97050460729503</v>
      </c>
      <c r="AI840" s="168" t="s">
        <v>21</v>
      </c>
      <c r="AJ840"/>
      <c r="AK840"/>
    </row>
    <row r="841" spans="1:37" hidden="1" x14ac:dyDescent="0.25">
      <c r="A841" s="179" t="b">
        <f>IF(E841&lt;&gt;1,"",NOT(ISNA(VLOOKUP(P841,Mapping!$P:$P,1,FALSE))))</f>
        <v>0</v>
      </c>
      <c r="B841" s="180" t="str">
        <f t="shared" si="12"/>
        <v/>
      </c>
      <c r="E841" s="167">
        <v>1</v>
      </c>
      <c r="F841" s="170" t="s">
        <v>402</v>
      </c>
      <c r="G841" s="169">
        <v>571.31215236862113</v>
      </c>
      <c r="H841" s="168" t="s">
        <v>6</v>
      </c>
      <c r="I841" s="168" t="s">
        <v>402</v>
      </c>
      <c r="J841" s="169">
        <v>47.932328444434752</v>
      </c>
      <c r="K841" s="169">
        <v>-8.565669300887345</v>
      </c>
      <c r="L841" s="168" t="s">
        <v>5</v>
      </c>
      <c r="M841" s="168" t="s">
        <v>21</v>
      </c>
      <c r="N841" s="168" t="s">
        <v>2829</v>
      </c>
      <c r="O841" s="168" t="s">
        <v>21</v>
      </c>
      <c r="P841" s="168" t="s">
        <v>2836</v>
      </c>
      <c r="Q841" s="168" t="s">
        <v>2837</v>
      </c>
      <c r="R841" s="168" t="s">
        <v>1259</v>
      </c>
      <c r="S841" s="168" t="s">
        <v>21</v>
      </c>
      <c r="T841" s="168" t="s">
        <v>1259</v>
      </c>
      <c r="U841" s="168" t="s">
        <v>1259</v>
      </c>
      <c r="V841" s="168" t="s">
        <v>2837</v>
      </c>
      <c r="W841" s="168" t="s">
        <v>1259</v>
      </c>
      <c r="X841" s="168" t="s">
        <v>21</v>
      </c>
      <c r="Y841" s="168" t="s">
        <v>1259</v>
      </c>
      <c r="Z841" s="168" t="s">
        <v>21</v>
      </c>
      <c r="AA841" s="168" t="s">
        <v>1259</v>
      </c>
      <c r="AB841" s="168" t="s">
        <v>1259</v>
      </c>
      <c r="AC841" s="168" t="s">
        <v>7782</v>
      </c>
      <c r="AD841" s="169">
        <v>72.737193385206297</v>
      </c>
      <c r="AE841" s="168" t="s">
        <v>1259</v>
      </c>
      <c r="AF841" s="169">
        <v>19.891181185137611</v>
      </c>
      <c r="AG841" s="169">
        <v>62.835876856082677</v>
      </c>
      <c r="AH841" s="169">
        <v>49.090273400321962</v>
      </c>
      <c r="AI841" s="168" t="s">
        <v>21</v>
      </c>
      <c r="AJ841"/>
      <c r="AK841"/>
    </row>
    <row r="842" spans="1:37" hidden="1" x14ac:dyDescent="0.25">
      <c r="A842" s="179" t="b">
        <f>IF(E842&lt;&gt;1,"",NOT(ISNA(VLOOKUP(P842,Mapping!$P:$P,1,FALSE))))</f>
        <v>0</v>
      </c>
      <c r="B842" s="180" t="str">
        <f t="shared" si="12"/>
        <v/>
      </c>
      <c r="E842" s="167">
        <v>1</v>
      </c>
      <c r="F842" s="170" t="s">
        <v>402</v>
      </c>
      <c r="G842" s="169">
        <v>591.67795998425765</v>
      </c>
      <c r="H842" s="168" t="s">
        <v>6</v>
      </c>
      <c r="I842" s="168" t="s">
        <v>402</v>
      </c>
      <c r="J842" s="169">
        <v>49.640992570730191</v>
      </c>
      <c r="K842" s="169">
        <v>-8.87101336254924</v>
      </c>
      <c r="L842" s="168" t="s">
        <v>5</v>
      </c>
      <c r="M842" s="168" t="s">
        <v>21</v>
      </c>
      <c r="N842" s="168" t="s">
        <v>2829</v>
      </c>
      <c r="O842" s="168" t="s">
        <v>21</v>
      </c>
      <c r="P842" s="168" t="s">
        <v>2836</v>
      </c>
      <c r="Q842" s="168" t="s">
        <v>2837</v>
      </c>
      <c r="R842" s="168" t="s">
        <v>1259</v>
      </c>
      <c r="S842" s="168" t="s">
        <v>21</v>
      </c>
      <c r="T842" s="168" t="s">
        <v>1259</v>
      </c>
      <c r="U842" s="168" t="s">
        <v>1259</v>
      </c>
      <c r="V842" s="168" t="s">
        <v>2837</v>
      </c>
      <c r="W842" s="168" t="s">
        <v>1259</v>
      </c>
      <c r="X842" s="168" t="s">
        <v>21</v>
      </c>
      <c r="Y842" s="168" t="s">
        <v>1259</v>
      </c>
      <c r="Z842" s="168" t="s">
        <v>21</v>
      </c>
      <c r="AA842" s="168" t="s">
        <v>1259</v>
      </c>
      <c r="AB842" s="168" t="s">
        <v>1259</v>
      </c>
      <c r="AC842" s="168" t="s">
        <v>7312</v>
      </c>
      <c r="AD842" s="169">
        <v>75.330087096363471</v>
      </c>
      <c r="AE842" s="168" t="s">
        <v>1259</v>
      </c>
      <c r="AF842" s="169">
        <v>20.600250592439242</v>
      </c>
      <c r="AG842" s="169">
        <v>65.075814119985125</v>
      </c>
      <c r="AH842" s="169">
        <v>50.840215283625177</v>
      </c>
      <c r="AI842" s="168" t="s">
        <v>21</v>
      </c>
      <c r="AJ842"/>
      <c r="AK842"/>
    </row>
    <row r="843" spans="1:37" hidden="1" x14ac:dyDescent="0.25">
      <c r="A843" s="179" t="b">
        <f>IF(E843&lt;&gt;1,"",NOT(ISNA(VLOOKUP(P843,Mapping!$P:$P,1,FALSE))))</f>
        <v>0</v>
      </c>
      <c r="B843" s="180" t="str">
        <f t="shared" si="12"/>
        <v/>
      </c>
      <c r="E843" s="167">
        <v>1</v>
      </c>
      <c r="F843" s="170" t="s">
        <v>402</v>
      </c>
      <c r="G843" s="169">
        <v>37658.992710298277</v>
      </c>
      <c r="H843" s="168" t="s">
        <v>6</v>
      </c>
      <c r="I843" s="168" t="s">
        <v>402</v>
      </c>
      <c r="J843" s="169">
        <v>3159.5393166289909</v>
      </c>
      <c r="K843" s="169">
        <v>-564.62036808349046</v>
      </c>
      <c r="L843" s="168" t="s">
        <v>5</v>
      </c>
      <c r="M843" s="168" t="s">
        <v>21</v>
      </c>
      <c r="N843" s="168" t="s">
        <v>2829</v>
      </c>
      <c r="O843" s="168" t="s">
        <v>21</v>
      </c>
      <c r="P843" s="168" t="s">
        <v>2836</v>
      </c>
      <c r="Q843" s="168" t="s">
        <v>2837</v>
      </c>
      <c r="R843" s="168" t="s">
        <v>1259</v>
      </c>
      <c r="S843" s="168" t="s">
        <v>21</v>
      </c>
      <c r="T843" s="168" t="s">
        <v>1259</v>
      </c>
      <c r="U843" s="168" t="s">
        <v>1259</v>
      </c>
      <c r="V843" s="168" t="s">
        <v>2837</v>
      </c>
      <c r="W843" s="168" t="s">
        <v>1259</v>
      </c>
      <c r="X843" s="168" t="s">
        <v>21</v>
      </c>
      <c r="Y843" s="168" t="s">
        <v>1259</v>
      </c>
      <c r="Z843" s="168" t="s">
        <v>21</v>
      </c>
      <c r="AA843" s="168" t="s">
        <v>1259</v>
      </c>
      <c r="AB843" s="168" t="s">
        <v>1259</v>
      </c>
      <c r="AC843" s="168" t="s">
        <v>7823</v>
      </c>
      <c r="AD843" s="169">
        <v>4794.59333064151</v>
      </c>
      <c r="AE843" s="168" t="s">
        <v>1259</v>
      </c>
      <c r="AF843" s="169">
        <v>1311.160359786983</v>
      </c>
      <c r="AG843" s="169">
        <v>4141.9315494301118</v>
      </c>
      <c r="AH843" s="169">
        <v>3235.867188304554</v>
      </c>
      <c r="AI843" s="168" t="s">
        <v>21</v>
      </c>
      <c r="AJ843"/>
      <c r="AK843"/>
    </row>
    <row r="844" spans="1:37" hidden="1" x14ac:dyDescent="0.25">
      <c r="A844" s="179" t="b">
        <f>IF(E844&lt;&gt;1,"",NOT(ISNA(VLOOKUP(P844,Mapping!$P:$P,1,FALSE))))</f>
        <v>0</v>
      </c>
      <c r="B844" s="180" t="str">
        <f t="shared" si="12"/>
        <v/>
      </c>
      <c r="E844" s="167">
        <v>1</v>
      </c>
      <c r="F844" s="170" t="s">
        <v>402</v>
      </c>
      <c r="G844" s="169">
        <v>10857.708725801849</v>
      </c>
      <c r="H844" s="168" t="s">
        <v>6</v>
      </c>
      <c r="I844" s="168" t="s">
        <v>402</v>
      </c>
      <c r="J844" s="169">
        <v>910.94729674741109</v>
      </c>
      <c r="K844" s="169">
        <v>-162.78936466691829</v>
      </c>
      <c r="L844" s="168" t="s">
        <v>5</v>
      </c>
      <c r="M844" s="168" t="s">
        <v>21</v>
      </c>
      <c r="N844" s="168" t="s">
        <v>2829</v>
      </c>
      <c r="O844" s="168" t="s">
        <v>21</v>
      </c>
      <c r="P844" s="168" t="s">
        <v>2836</v>
      </c>
      <c r="Q844" s="168" t="s">
        <v>2837</v>
      </c>
      <c r="R844" s="168" t="s">
        <v>1259</v>
      </c>
      <c r="S844" s="168" t="s">
        <v>21</v>
      </c>
      <c r="T844" s="168" t="s">
        <v>1259</v>
      </c>
      <c r="U844" s="168" t="s">
        <v>1259</v>
      </c>
      <c r="V844" s="168" t="s">
        <v>2837</v>
      </c>
      <c r="W844" s="168" t="s">
        <v>1259</v>
      </c>
      <c r="X844" s="168" t="s">
        <v>21</v>
      </c>
      <c r="Y844" s="168" t="s">
        <v>1259</v>
      </c>
      <c r="Z844" s="168" t="s">
        <v>21</v>
      </c>
      <c r="AA844" s="168" t="s">
        <v>1259</v>
      </c>
      <c r="AB844" s="168" t="s">
        <v>1259</v>
      </c>
      <c r="AC844" s="168" t="s">
        <v>7808</v>
      </c>
      <c r="AD844" s="169">
        <v>1382.360336699651</v>
      </c>
      <c r="AE844" s="168" t="s">
        <v>1259</v>
      </c>
      <c r="AF844" s="169">
        <v>378.02915730912542</v>
      </c>
      <c r="AG844" s="169">
        <v>1194.1871805196531</v>
      </c>
      <c r="AH844" s="169">
        <v>932.95388106284736</v>
      </c>
      <c r="AI844" s="168" t="s">
        <v>21</v>
      </c>
      <c r="AJ844"/>
      <c r="AK844"/>
    </row>
    <row r="845" spans="1:37" hidden="1" x14ac:dyDescent="0.25">
      <c r="A845" s="179" t="b">
        <f>IF(E845&lt;&gt;1,"",NOT(ISNA(VLOOKUP(P845,Mapping!$P:$P,1,FALSE))))</f>
        <v>0</v>
      </c>
      <c r="B845" s="180" t="str">
        <f t="shared" si="12"/>
        <v/>
      </c>
      <c r="E845" s="167">
        <v>1</v>
      </c>
      <c r="F845" s="170" t="s">
        <v>402</v>
      </c>
      <c r="G845" s="169">
        <v>17556.113464316611</v>
      </c>
      <c r="H845" s="168" t="s">
        <v>6</v>
      </c>
      <c r="I845" s="168" t="s">
        <v>402</v>
      </c>
      <c r="J845" s="169">
        <v>1472.9345302573449</v>
      </c>
      <c r="K845" s="169">
        <v>-263.21838511701031</v>
      </c>
      <c r="L845" s="168" t="s">
        <v>5</v>
      </c>
      <c r="M845" s="168" t="s">
        <v>21</v>
      </c>
      <c r="N845" s="168" t="s">
        <v>2829</v>
      </c>
      <c r="O845" s="168" t="s">
        <v>21</v>
      </c>
      <c r="P845" s="168" t="s">
        <v>2836</v>
      </c>
      <c r="Q845" s="168" t="s">
        <v>2837</v>
      </c>
      <c r="R845" s="168" t="s">
        <v>1259</v>
      </c>
      <c r="S845" s="168" t="s">
        <v>21</v>
      </c>
      <c r="T845" s="168" t="s">
        <v>1259</v>
      </c>
      <c r="U845" s="168" t="s">
        <v>1259</v>
      </c>
      <c r="V845" s="168" t="s">
        <v>2837</v>
      </c>
      <c r="W845" s="168" t="s">
        <v>1259</v>
      </c>
      <c r="X845" s="168" t="s">
        <v>21</v>
      </c>
      <c r="Y845" s="168" t="s">
        <v>1259</v>
      </c>
      <c r="Z845" s="168" t="s">
        <v>21</v>
      </c>
      <c r="AA845" s="168" t="s">
        <v>1259</v>
      </c>
      <c r="AB845" s="168" t="s">
        <v>1259</v>
      </c>
      <c r="AC845" s="168" t="s">
        <v>3196</v>
      </c>
      <c r="AD845" s="169">
        <v>2235.1746148796929</v>
      </c>
      <c r="AE845" s="168" t="s">
        <v>1259</v>
      </c>
      <c r="AF845" s="169">
        <v>611.24524023818594</v>
      </c>
      <c r="AG845" s="169">
        <v>1930.9125127858929</v>
      </c>
      <c r="AH845" s="169">
        <v>1508.5175525100749</v>
      </c>
      <c r="AI845" s="168" t="s">
        <v>21</v>
      </c>
      <c r="AJ845"/>
      <c r="AK845"/>
    </row>
    <row r="846" spans="1:37" hidden="1" x14ac:dyDescent="0.25">
      <c r="A846" s="179" t="b">
        <f>IF(E846&lt;&gt;1,"",NOT(ISNA(VLOOKUP(P846,Mapping!$P:$P,1,FALSE))))</f>
        <v>0</v>
      </c>
      <c r="B846" s="180" t="str">
        <f t="shared" si="12"/>
        <v/>
      </c>
      <c r="E846" s="167">
        <v>1</v>
      </c>
      <c r="F846" s="170" t="s">
        <v>402</v>
      </c>
      <c r="G846" s="169">
        <v>1590.7166364116949</v>
      </c>
      <c r="H846" s="168" t="s">
        <v>6</v>
      </c>
      <c r="I846" s="168" t="s">
        <v>402</v>
      </c>
      <c r="J846" s="169">
        <v>133.45900653854159</v>
      </c>
      <c r="K846" s="169">
        <v>-23.84957610726785</v>
      </c>
      <c r="L846" s="168" t="s">
        <v>5</v>
      </c>
      <c r="M846" s="168" t="s">
        <v>21</v>
      </c>
      <c r="N846" s="168" t="s">
        <v>2829</v>
      </c>
      <c r="O846" s="168" t="s">
        <v>21</v>
      </c>
      <c r="P846" s="168" t="s">
        <v>2836</v>
      </c>
      <c r="Q846" s="168" t="s">
        <v>2837</v>
      </c>
      <c r="R846" s="168" t="s">
        <v>1259</v>
      </c>
      <c r="S846" s="168" t="s">
        <v>21</v>
      </c>
      <c r="T846" s="168" t="s">
        <v>1259</v>
      </c>
      <c r="U846" s="168" t="s">
        <v>1259</v>
      </c>
      <c r="V846" s="168" t="s">
        <v>2837</v>
      </c>
      <c r="W846" s="168" t="s">
        <v>1259</v>
      </c>
      <c r="X846" s="168" t="s">
        <v>21</v>
      </c>
      <c r="Y846" s="168" t="s">
        <v>1259</v>
      </c>
      <c r="Z846" s="168" t="s">
        <v>21</v>
      </c>
      <c r="AA846" s="168" t="s">
        <v>1259</v>
      </c>
      <c r="AB846" s="168" t="s">
        <v>1259</v>
      </c>
      <c r="AC846" s="168" t="s">
        <v>3195</v>
      </c>
      <c r="AD846" s="169">
        <v>202.52372214391039</v>
      </c>
      <c r="AE846" s="168" t="s">
        <v>1259</v>
      </c>
      <c r="AF846" s="169">
        <v>55.383440905108053</v>
      </c>
      <c r="AG846" s="169">
        <v>174.95527491247029</v>
      </c>
      <c r="AH846" s="169">
        <v>136.6830974278075</v>
      </c>
      <c r="AI846" s="168" t="s">
        <v>21</v>
      </c>
      <c r="AJ846"/>
      <c r="AK846"/>
    </row>
    <row r="847" spans="1:37" hidden="1" x14ac:dyDescent="0.25">
      <c r="A847" s="179" t="b">
        <f>IF(E847&lt;&gt;1,"",NOT(ISNA(VLOOKUP(P847,Mapping!$P:$P,1,FALSE))))</f>
        <v>0</v>
      </c>
      <c r="B847" s="180" t="str">
        <f t="shared" si="12"/>
        <v/>
      </c>
      <c r="E847" s="167">
        <v>1</v>
      </c>
      <c r="F847" s="170" t="s">
        <v>402</v>
      </c>
      <c r="G847" s="169">
        <v>12500.936762593759</v>
      </c>
      <c r="H847" s="168" t="s">
        <v>6</v>
      </c>
      <c r="I847" s="168" t="s">
        <v>402</v>
      </c>
      <c r="J847" s="169">
        <v>1048.8119398187409</v>
      </c>
      <c r="K847" s="169">
        <v>-187.42624293171701</v>
      </c>
      <c r="L847" s="168" t="s">
        <v>5</v>
      </c>
      <c r="M847" s="168" t="s">
        <v>21</v>
      </c>
      <c r="N847" s="168" t="s">
        <v>2829</v>
      </c>
      <c r="O847" s="168" t="s">
        <v>21</v>
      </c>
      <c r="P847" s="168" t="s">
        <v>2836</v>
      </c>
      <c r="Q847" s="168" t="s">
        <v>2837</v>
      </c>
      <c r="R847" s="168" t="s">
        <v>1259</v>
      </c>
      <c r="S847" s="168" t="s">
        <v>21</v>
      </c>
      <c r="T847" s="168" t="s">
        <v>1259</v>
      </c>
      <c r="U847" s="168" t="s">
        <v>1259</v>
      </c>
      <c r="V847" s="168" t="s">
        <v>2837</v>
      </c>
      <c r="W847" s="168" t="s">
        <v>1259</v>
      </c>
      <c r="X847" s="168" t="s">
        <v>21</v>
      </c>
      <c r="Y847" s="168" t="s">
        <v>1259</v>
      </c>
      <c r="Z847" s="168" t="s">
        <v>21</v>
      </c>
      <c r="AA847" s="168" t="s">
        <v>1259</v>
      </c>
      <c r="AB847" s="168" t="s">
        <v>1259</v>
      </c>
      <c r="AC847" s="168" t="s">
        <v>7796</v>
      </c>
      <c r="AD847" s="169">
        <v>1591.5696017093121</v>
      </c>
      <c r="AE847" s="168" t="s">
        <v>1259</v>
      </c>
      <c r="AF847" s="169">
        <v>435.2408698078234</v>
      </c>
      <c r="AG847" s="169">
        <v>1374.917931893026</v>
      </c>
      <c r="AH847" s="169">
        <v>1074.1490460015791</v>
      </c>
      <c r="AI847" s="168" t="s">
        <v>21</v>
      </c>
      <c r="AJ847"/>
      <c r="AK847"/>
    </row>
    <row r="848" spans="1:37" hidden="1" x14ac:dyDescent="0.25">
      <c r="A848" s="179" t="b">
        <f>IF(E848&lt;&gt;1,"",NOT(ISNA(VLOOKUP(P848,Mapping!$P:$P,1,FALSE))))</f>
        <v>0</v>
      </c>
      <c r="B848" s="180" t="str">
        <f t="shared" si="12"/>
        <v/>
      </c>
      <c r="E848" s="167">
        <v>1</v>
      </c>
      <c r="F848" s="170" t="s">
        <v>402</v>
      </c>
      <c r="G848" s="169">
        <v>1091.672648922776</v>
      </c>
      <c r="H848" s="168" t="s">
        <v>6</v>
      </c>
      <c r="I848" s="168" t="s">
        <v>402</v>
      </c>
      <c r="J848" s="169">
        <v>91.589880847153196</v>
      </c>
      <c r="K848" s="169">
        <v>-16.367421656843749</v>
      </c>
      <c r="L848" s="168" t="s">
        <v>5</v>
      </c>
      <c r="M848" s="168" t="s">
        <v>21</v>
      </c>
      <c r="N848" s="168" t="s">
        <v>2829</v>
      </c>
      <c r="O848" s="168" t="s">
        <v>21</v>
      </c>
      <c r="P848" s="168" t="s">
        <v>2836</v>
      </c>
      <c r="Q848" s="168" t="s">
        <v>2837</v>
      </c>
      <c r="R848" s="168" t="s">
        <v>1259</v>
      </c>
      <c r="S848" s="168" t="s">
        <v>21</v>
      </c>
      <c r="T848" s="168" t="s">
        <v>1259</v>
      </c>
      <c r="U848" s="168" t="s">
        <v>1259</v>
      </c>
      <c r="V848" s="168" t="s">
        <v>2837</v>
      </c>
      <c r="W848" s="168" t="s">
        <v>1259</v>
      </c>
      <c r="X848" s="168" t="s">
        <v>21</v>
      </c>
      <c r="Y848" s="168" t="s">
        <v>1259</v>
      </c>
      <c r="Z848" s="168" t="s">
        <v>21</v>
      </c>
      <c r="AA848" s="168" t="s">
        <v>1259</v>
      </c>
      <c r="AB848" s="168" t="s">
        <v>1259</v>
      </c>
      <c r="AC848" s="168" t="s">
        <v>7824</v>
      </c>
      <c r="AD848" s="169">
        <v>138.98742438582451</v>
      </c>
      <c r="AE848" s="168" t="s">
        <v>1259</v>
      </c>
      <c r="AF848" s="169">
        <v>38.008395873524478</v>
      </c>
      <c r="AG848" s="169">
        <v>120.0678260570337</v>
      </c>
      <c r="AH848" s="169">
        <v>93.802501096974993</v>
      </c>
      <c r="AI848" s="168" t="s">
        <v>21</v>
      </c>
      <c r="AJ848"/>
      <c r="AK848"/>
    </row>
    <row r="849" spans="1:37" hidden="1" x14ac:dyDescent="0.25">
      <c r="A849" s="179" t="b">
        <f>IF(E849&lt;&gt;1,"",NOT(ISNA(VLOOKUP(P849,Mapping!$P:$P,1,FALSE))))</f>
        <v>0</v>
      </c>
      <c r="B849" s="180" t="str">
        <f t="shared" si="12"/>
        <v/>
      </c>
      <c r="E849" s="167">
        <v>1</v>
      </c>
      <c r="F849" s="170" t="s">
        <v>402</v>
      </c>
      <c r="G849" s="169">
        <v>48825.649697799628</v>
      </c>
      <c r="H849" s="168" t="s">
        <v>6</v>
      </c>
      <c r="I849" s="168" t="s">
        <v>402</v>
      </c>
      <c r="J849" s="169">
        <v>4096.4069609319758</v>
      </c>
      <c r="K849" s="169">
        <v>-732.04178657567866</v>
      </c>
      <c r="L849" s="168" t="s">
        <v>5</v>
      </c>
      <c r="M849" s="168" t="s">
        <v>21</v>
      </c>
      <c r="N849" s="168" t="s">
        <v>2829</v>
      </c>
      <c r="O849" s="168" t="s">
        <v>21</v>
      </c>
      <c r="P849" s="168" t="s">
        <v>2836</v>
      </c>
      <c r="Q849" s="168" t="s">
        <v>2837</v>
      </c>
      <c r="R849" s="168" t="s">
        <v>1259</v>
      </c>
      <c r="S849" s="168" t="s">
        <v>21</v>
      </c>
      <c r="T849" s="168" t="s">
        <v>1259</v>
      </c>
      <c r="U849" s="168" t="s">
        <v>1259</v>
      </c>
      <c r="V849" s="168" t="s">
        <v>2837</v>
      </c>
      <c r="W849" s="168" t="s">
        <v>1259</v>
      </c>
      <c r="X849" s="168" t="s">
        <v>21</v>
      </c>
      <c r="Y849" s="168" t="s">
        <v>1259</v>
      </c>
      <c r="Z849" s="168" t="s">
        <v>21</v>
      </c>
      <c r="AA849" s="168" t="s">
        <v>1259</v>
      </c>
      <c r="AB849" s="168" t="s">
        <v>1259</v>
      </c>
      <c r="AC849" s="168" t="s">
        <v>7820</v>
      </c>
      <c r="AD849" s="169">
        <v>6216.2877325524341</v>
      </c>
      <c r="AE849" s="168" t="s">
        <v>1259</v>
      </c>
      <c r="AF849" s="169">
        <v>1699.9460638014721</v>
      </c>
      <c r="AG849" s="169">
        <v>5370.0984638772934</v>
      </c>
      <c r="AH849" s="169">
        <v>4195.367598389239</v>
      </c>
      <c r="AI849" s="168" t="s">
        <v>21</v>
      </c>
      <c r="AJ849"/>
      <c r="AK849"/>
    </row>
    <row r="850" spans="1:37" hidden="1" x14ac:dyDescent="0.25">
      <c r="A850" s="179" t="b">
        <f>IF(E850&lt;&gt;1,"",NOT(ISNA(VLOOKUP(P850,Mapping!$P:$P,1,FALSE))))</f>
        <v>0</v>
      </c>
      <c r="B850" s="180" t="str">
        <f t="shared" si="12"/>
        <v/>
      </c>
      <c r="E850" s="167">
        <v>1</v>
      </c>
      <c r="F850" s="170" t="s">
        <v>402</v>
      </c>
      <c r="G850" s="169">
        <v>30515.61512924057</v>
      </c>
      <c r="H850" s="168" t="s">
        <v>6</v>
      </c>
      <c r="I850" s="168" t="s">
        <v>402</v>
      </c>
      <c r="J850" s="169">
        <v>2560.2194544515328</v>
      </c>
      <c r="K850" s="169">
        <v>-457.51988055310568</v>
      </c>
      <c r="L850" s="168" t="s">
        <v>5</v>
      </c>
      <c r="M850" s="168" t="s">
        <v>21</v>
      </c>
      <c r="N850" s="168" t="s">
        <v>2829</v>
      </c>
      <c r="O850" s="168" t="s">
        <v>21</v>
      </c>
      <c r="P850" s="168" t="s">
        <v>2836</v>
      </c>
      <c r="Q850" s="168" t="s">
        <v>2837</v>
      </c>
      <c r="R850" s="168" t="s">
        <v>1259</v>
      </c>
      <c r="S850" s="168" t="s">
        <v>21</v>
      </c>
      <c r="T850" s="168" t="s">
        <v>1259</v>
      </c>
      <c r="U850" s="168" t="s">
        <v>1259</v>
      </c>
      <c r="V850" s="168" t="s">
        <v>2837</v>
      </c>
      <c r="W850" s="168" t="s">
        <v>1259</v>
      </c>
      <c r="X850" s="168" t="s">
        <v>21</v>
      </c>
      <c r="Y850" s="168" t="s">
        <v>1259</v>
      </c>
      <c r="Z850" s="168" t="s">
        <v>21</v>
      </c>
      <c r="AA850" s="168" t="s">
        <v>1259</v>
      </c>
      <c r="AB850" s="168" t="s">
        <v>1259</v>
      </c>
      <c r="AC850" s="168" t="s">
        <v>12141</v>
      </c>
      <c r="AD850" s="169">
        <v>3885.1268780502869</v>
      </c>
      <c r="AE850" s="168" t="s">
        <v>1259</v>
      </c>
      <c r="AF850" s="169">
        <v>1062.4518085167661</v>
      </c>
      <c r="AG850" s="169">
        <v>3356.265793575109</v>
      </c>
      <c r="AH850" s="169">
        <v>2622.0690098446762</v>
      </c>
      <c r="AI850" s="168" t="s">
        <v>21</v>
      </c>
      <c r="AJ850"/>
      <c r="AK850"/>
    </row>
    <row r="851" spans="1:37" hidden="1" x14ac:dyDescent="0.25">
      <c r="A851" s="179" t="b">
        <f>IF(E851&lt;&gt;1,"",NOT(ISNA(VLOOKUP(P851,Mapping!$P:$P,1,FALSE))))</f>
        <v>0</v>
      </c>
      <c r="B851" s="180" t="str">
        <f t="shared" si="12"/>
        <v/>
      </c>
      <c r="E851" s="167">
        <v>1</v>
      </c>
      <c r="F851" s="170" t="s">
        <v>402</v>
      </c>
      <c r="G851" s="169">
        <v>8411.895554316121</v>
      </c>
      <c r="H851" s="168" t="s">
        <v>6</v>
      </c>
      <c r="I851" s="168" t="s">
        <v>402</v>
      </c>
      <c r="J851" s="169">
        <v>705.74683013150639</v>
      </c>
      <c r="K851" s="169">
        <v>-126.1193468634395</v>
      </c>
      <c r="L851" s="168" t="s">
        <v>5</v>
      </c>
      <c r="M851" s="168" t="s">
        <v>21</v>
      </c>
      <c r="N851" s="168" t="s">
        <v>2829</v>
      </c>
      <c r="O851" s="168" t="s">
        <v>21</v>
      </c>
      <c r="P851" s="168" t="s">
        <v>2836</v>
      </c>
      <c r="Q851" s="168" t="s">
        <v>2837</v>
      </c>
      <c r="R851" s="168" t="s">
        <v>1259</v>
      </c>
      <c r="S851" s="168" t="s">
        <v>21</v>
      </c>
      <c r="T851" s="168" t="s">
        <v>1259</v>
      </c>
      <c r="U851" s="168" t="s">
        <v>1259</v>
      </c>
      <c r="V851" s="168" t="s">
        <v>2837</v>
      </c>
      <c r="W851" s="168" t="s">
        <v>1259</v>
      </c>
      <c r="X851" s="168" t="s">
        <v>21</v>
      </c>
      <c r="Y851" s="168" t="s">
        <v>1259</v>
      </c>
      <c r="Z851" s="168" t="s">
        <v>21</v>
      </c>
      <c r="AA851" s="168" t="s">
        <v>1259</v>
      </c>
      <c r="AB851" s="168" t="s">
        <v>1259</v>
      </c>
      <c r="AC851" s="168" t="s">
        <v>7792</v>
      </c>
      <c r="AD851" s="169">
        <v>1070.969121055326</v>
      </c>
      <c r="AE851" s="168" t="s">
        <v>1259</v>
      </c>
      <c r="AF851" s="169">
        <v>292.87411074251941</v>
      </c>
      <c r="AG851" s="169">
        <v>925.18394888998409</v>
      </c>
      <c r="AH851" s="169">
        <v>722.79619970326348</v>
      </c>
      <c r="AI851" s="168" t="s">
        <v>21</v>
      </c>
      <c r="AJ851"/>
      <c r="AK851"/>
    </row>
    <row r="852" spans="1:37" hidden="1" x14ac:dyDescent="0.25">
      <c r="A852" s="179" t="b">
        <f>IF(E852&lt;&gt;1,"",NOT(ISNA(VLOOKUP(P852,Mapping!$P:$P,1,FALSE))))</f>
        <v>0</v>
      </c>
      <c r="B852" s="180" t="str">
        <f t="shared" si="12"/>
        <v/>
      </c>
      <c r="E852" s="167">
        <v>1</v>
      </c>
      <c r="F852" s="170" t="s">
        <v>402</v>
      </c>
      <c r="G852" s="169">
        <v>6654.850728354987</v>
      </c>
      <c r="H852" s="168" t="s">
        <v>6</v>
      </c>
      <c r="I852" s="168" t="s">
        <v>402</v>
      </c>
      <c r="J852" s="169">
        <v>558.33311008302178</v>
      </c>
      <c r="K852" s="169">
        <v>-99.776016227777603</v>
      </c>
      <c r="L852" s="168" t="s">
        <v>5</v>
      </c>
      <c r="M852" s="168" t="s">
        <v>21</v>
      </c>
      <c r="N852" s="168" t="s">
        <v>2829</v>
      </c>
      <c r="O852" s="168" t="s">
        <v>21</v>
      </c>
      <c r="P852" s="168" t="s">
        <v>2836</v>
      </c>
      <c r="Q852" s="168" t="s">
        <v>2837</v>
      </c>
      <c r="R852" s="168" t="s">
        <v>1259</v>
      </c>
      <c r="S852" s="168" t="s">
        <v>21</v>
      </c>
      <c r="T852" s="168" t="s">
        <v>1259</v>
      </c>
      <c r="U852" s="168" t="s">
        <v>1259</v>
      </c>
      <c r="V852" s="168" t="s">
        <v>2837</v>
      </c>
      <c r="W852" s="168" t="s">
        <v>1259</v>
      </c>
      <c r="X852" s="168" t="s">
        <v>21</v>
      </c>
      <c r="Y852" s="168" t="s">
        <v>1259</v>
      </c>
      <c r="Z852" s="168" t="s">
        <v>21</v>
      </c>
      <c r="AA852" s="168" t="s">
        <v>1259</v>
      </c>
      <c r="AB852" s="168" t="s">
        <v>1259</v>
      </c>
      <c r="AC852" s="168" t="s">
        <v>3185</v>
      </c>
      <c r="AD852" s="169">
        <v>847.26915464895512</v>
      </c>
      <c r="AE852" s="168" t="s">
        <v>1259</v>
      </c>
      <c r="AF852" s="169">
        <v>231.6996777487484</v>
      </c>
      <c r="AG852" s="169">
        <v>731.93503608990068</v>
      </c>
      <c r="AH852" s="169">
        <v>571.82127202939773</v>
      </c>
      <c r="AI852" s="168" t="s">
        <v>21</v>
      </c>
      <c r="AJ852"/>
      <c r="AK852"/>
    </row>
    <row r="853" spans="1:37" hidden="1" x14ac:dyDescent="0.25">
      <c r="A853" s="179" t="b">
        <f>IF(E853&lt;&gt;1,"",NOT(ISNA(VLOOKUP(P853,Mapping!$P:$P,1,FALSE))))</f>
        <v>0</v>
      </c>
      <c r="B853" s="180" t="str">
        <f t="shared" ref="B853:B916" si="13">IF(AI853="","",VALUE(AI853))</f>
        <v/>
      </c>
      <c r="E853" s="167">
        <v>1</v>
      </c>
      <c r="F853" s="170" t="s">
        <v>402</v>
      </c>
      <c r="G853" s="169">
        <v>3955.3042527972771</v>
      </c>
      <c r="H853" s="168" t="s">
        <v>6</v>
      </c>
      <c r="I853" s="168" t="s">
        <v>402</v>
      </c>
      <c r="J853" s="169">
        <v>331.84475729552452</v>
      </c>
      <c r="K853" s="169">
        <v>-59.301781125066782</v>
      </c>
      <c r="L853" s="168" t="s">
        <v>5</v>
      </c>
      <c r="M853" s="168" t="s">
        <v>21</v>
      </c>
      <c r="N853" s="168" t="s">
        <v>2829</v>
      </c>
      <c r="O853" s="168" t="s">
        <v>21</v>
      </c>
      <c r="P853" s="168" t="s">
        <v>2836</v>
      </c>
      <c r="Q853" s="168" t="s">
        <v>2837</v>
      </c>
      <c r="R853" s="168" t="s">
        <v>1259</v>
      </c>
      <c r="S853" s="168" t="s">
        <v>21</v>
      </c>
      <c r="T853" s="168" t="s">
        <v>1259</v>
      </c>
      <c r="U853" s="168" t="s">
        <v>1259</v>
      </c>
      <c r="V853" s="168" t="s">
        <v>2837</v>
      </c>
      <c r="W853" s="168" t="s">
        <v>1259</v>
      </c>
      <c r="X853" s="168" t="s">
        <v>21</v>
      </c>
      <c r="Y853" s="168" t="s">
        <v>1259</v>
      </c>
      <c r="Z853" s="168" t="s">
        <v>21</v>
      </c>
      <c r="AA853" s="168" t="s">
        <v>1259</v>
      </c>
      <c r="AB853" s="168" t="s">
        <v>1259</v>
      </c>
      <c r="AC853" s="168" t="s">
        <v>3197</v>
      </c>
      <c r="AD853" s="169">
        <v>503.57362282645062</v>
      </c>
      <c r="AE853" s="168" t="s">
        <v>1259</v>
      </c>
      <c r="AF853" s="169">
        <v>137.71048490488371</v>
      </c>
      <c r="AG853" s="169">
        <v>435.02489825693459</v>
      </c>
      <c r="AH853" s="169">
        <v>339.86143362480829</v>
      </c>
      <c r="AI853" s="168" t="s">
        <v>21</v>
      </c>
      <c r="AJ853"/>
      <c r="AK853"/>
    </row>
    <row r="854" spans="1:37" hidden="1" x14ac:dyDescent="0.25">
      <c r="A854" s="179" t="b">
        <f>IF(E854&lt;&gt;1,"",NOT(ISNA(VLOOKUP(P854,Mapping!$P:$P,1,FALSE))))</f>
        <v>0</v>
      </c>
      <c r="B854" s="180" t="str">
        <f t="shared" si="13"/>
        <v/>
      </c>
      <c r="E854" s="167">
        <v>1</v>
      </c>
      <c r="F854" s="170" t="s">
        <v>402</v>
      </c>
      <c r="G854" s="169">
        <v>514.61172372610872</v>
      </c>
      <c r="H854" s="168" t="s">
        <v>6</v>
      </c>
      <c r="I854" s="168" t="s">
        <v>402</v>
      </c>
      <c r="J854" s="169">
        <v>43.17523802133524</v>
      </c>
      <c r="K854" s="169">
        <v>-7.7155611438024003</v>
      </c>
      <c r="L854" s="168" t="s">
        <v>5</v>
      </c>
      <c r="M854" s="168" t="s">
        <v>21</v>
      </c>
      <c r="N854" s="168" t="s">
        <v>2829</v>
      </c>
      <c r="O854" s="168" t="s">
        <v>21</v>
      </c>
      <c r="P854" s="168" t="s">
        <v>2836</v>
      </c>
      <c r="Q854" s="168" t="s">
        <v>2837</v>
      </c>
      <c r="R854" s="168" t="s">
        <v>1259</v>
      </c>
      <c r="S854" s="168" t="s">
        <v>21</v>
      </c>
      <c r="T854" s="168" t="s">
        <v>1259</v>
      </c>
      <c r="U854" s="168" t="s">
        <v>1259</v>
      </c>
      <c r="V854" s="168" t="s">
        <v>2837</v>
      </c>
      <c r="W854" s="168" t="s">
        <v>1259</v>
      </c>
      <c r="X854" s="168" t="s">
        <v>21</v>
      </c>
      <c r="Y854" s="168" t="s">
        <v>1259</v>
      </c>
      <c r="Z854" s="168" t="s">
        <v>21</v>
      </c>
      <c r="AA854" s="168" t="s">
        <v>1259</v>
      </c>
      <c r="AB854" s="168" t="s">
        <v>1259</v>
      </c>
      <c r="AC854" s="168" t="s">
        <v>3198</v>
      </c>
      <c r="AD854" s="169">
        <v>65.518320084339237</v>
      </c>
      <c r="AE854" s="168" t="s">
        <v>1259</v>
      </c>
      <c r="AF854" s="169">
        <v>17.91706161717946</v>
      </c>
      <c r="AG854" s="169">
        <v>56.599669316829697</v>
      </c>
      <c r="AH854" s="169">
        <v>44.218261607055517</v>
      </c>
      <c r="AI854" s="168" t="s">
        <v>21</v>
      </c>
      <c r="AJ854"/>
      <c r="AK854"/>
    </row>
    <row r="855" spans="1:37" hidden="1" x14ac:dyDescent="0.25">
      <c r="A855" s="179" t="b">
        <f>IF(E855&lt;&gt;1,"",NOT(ISNA(VLOOKUP(P855,Mapping!$P:$P,1,FALSE))))</f>
        <v>0</v>
      </c>
      <c r="B855" s="180" t="str">
        <f t="shared" si="13"/>
        <v/>
      </c>
      <c r="E855" s="167">
        <v>1</v>
      </c>
      <c r="F855" s="170" t="s">
        <v>402</v>
      </c>
      <c r="G855" s="169">
        <v>12211.463025900901</v>
      </c>
      <c r="H855" s="168" t="s">
        <v>6</v>
      </c>
      <c r="I855" s="168" t="s">
        <v>402</v>
      </c>
      <c r="J855" s="169">
        <v>1024.525478965993</v>
      </c>
      <c r="K855" s="169">
        <v>-183.08617018948121</v>
      </c>
      <c r="L855" s="168" t="s">
        <v>5</v>
      </c>
      <c r="M855" s="168" t="s">
        <v>21</v>
      </c>
      <c r="N855" s="168" t="s">
        <v>2829</v>
      </c>
      <c r="O855" s="168" t="s">
        <v>21</v>
      </c>
      <c r="P855" s="168" t="s">
        <v>2836</v>
      </c>
      <c r="Q855" s="168" t="s">
        <v>2837</v>
      </c>
      <c r="R855" s="168" t="s">
        <v>1259</v>
      </c>
      <c r="S855" s="168" t="s">
        <v>21</v>
      </c>
      <c r="T855" s="168" t="s">
        <v>1259</v>
      </c>
      <c r="U855" s="168" t="s">
        <v>1259</v>
      </c>
      <c r="V855" s="168" t="s">
        <v>2837</v>
      </c>
      <c r="W855" s="168" t="s">
        <v>1259</v>
      </c>
      <c r="X855" s="168" t="s">
        <v>21</v>
      </c>
      <c r="Y855" s="168" t="s">
        <v>1259</v>
      </c>
      <c r="Z855" s="168" t="s">
        <v>21</v>
      </c>
      <c r="AA855" s="168" t="s">
        <v>1259</v>
      </c>
      <c r="AB855" s="168" t="s">
        <v>1259</v>
      </c>
      <c r="AC855" s="168" t="s">
        <v>3194</v>
      </c>
      <c r="AD855" s="169">
        <v>1554.7149556485349</v>
      </c>
      <c r="AE855" s="168" t="s">
        <v>1259</v>
      </c>
      <c r="AF855" s="169">
        <v>425.16236102584838</v>
      </c>
      <c r="AG855" s="169">
        <v>1343.080107340387</v>
      </c>
      <c r="AH855" s="169">
        <v>1049.275874973184</v>
      </c>
      <c r="AI855" s="168" t="s">
        <v>21</v>
      </c>
      <c r="AJ855"/>
      <c r="AK855"/>
    </row>
    <row r="856" spans="1:37" hidden="1" x14ac:dyDescent="0.25">
      <c r="A856" s="179" t="b">
        <f>IF(E856&lt;&gt;1,"",NOT(ISNA(VLOOKUP(P856,Mapping!$P:$P,1,FALSE))))</f>
        <v>0</v>
      </c>
      <c r="B856" s="180" t="str">
        <f t="shared" si="13"/>
        <v/>
      </c>
      <c r="E856" s="167">
        <v>1</v>
      </c>
      <c r="F856" s="170" t="s">
        <v>402</v>
      </c>
      <c r="G856" s="169">
        <v>955.03902496316664</v>
      </c>
      <c r="H856" s="168" t="s">
        <v>6</v>
      </c>
      <c r="I856" s="168" t="s">
        <v>402</v>
      </c>
      <c r="J856" s="169">
        <v>80.126501829162933</v>
      </c>
      <c r="K856" s="169">
        <v>-14.3188770330902</v>
      </c>
      <c r="L856" s="168" t="s">
        <v>5</v>
      </c>
      <c r="M856" s="168" t="s">
        <v>21</v>
      </c>
      <c r="N856" s="168" t="s">
        <v>2829</v>
      </c>
      <c r="O856" s="168" t="s">
        <v>21</v>
      </c>
      <c r="P856" s="168" t="s">
        <v>2836</v>
      </c>
      <c r="Q856" s="168" t="s">
        <v>2837</v>
      </c>
      <c r="R856" s="168" t="s">
        <v>1259</v>
      </c>
      <c r="S856" s="168" t="s">
        <v>21</v>
      </c>
      <c r="T856" s="168" t="s">
        <v>1259</v>
      </c>
      <c r="U856" s="168" t="s">
        <v>1259</v>
      </c>
      <c r="V856" s="168" t="s">
        <v>2837</v>
      </c>
      <c r="W856" s="168" t="s">
        <v>1259</v>
      </c>
      <c r="X856" s="168" t="s">
        <v>21</v>
      </c>
      <c r="Y856" s="168" t="s">
        <v>1259</v>
      </c>
      <c r="Z856" s="168" t="s">
        <v>21</v>
      </c>
      <c r="AA856" s="168" t="s">
        <v>1259</v>
      </c>
      <c r="AB856" s="168" t="s">
        <v>1259</v>
      </c>
      <c r="AC856" s="168" t="s">
        <v>3206</v>
      </c>
      <c r="AD856" s="169">
        <v>121.59177423613291</v>
      </c>
      <c r="AE856" s="168" t="s">
        <v>1259</v>
      </c>
      <c r="AF856" s="169">
        <v>33.251269390401937</v>
      </c>
      <c r="AG856" s="169">
        <v>105.04015067163959</v>
      </c>
      <c r="AH856" s="169">
        <v>82.06219078142226</v>
      </c>
      <c r="AI856" s="168" t="s">
        <v>21</v>
      </c>
      <c r="AJ856"/>
      <c r="AK856"/>
    </row>
    <row r="857" spans="1:37" hidden="1" x14ac:dyDescent="0.25">
      <c r="A857" s="179" t="b">
        <f>IF(E857&lt;&gt;1,"",NOT(ISNA(VLOOKUP(P857,Mapping!$P:$P,1,FALSE))))</f>
        <v>0</v>
      </c>
      <c r="B857" s="180" t="str">
        <f t="shared" si="13"/>
        <v/>
      </c>
      <c r="E857" s="167">
        <v>1</v>
      </c>
      <c r="F857" s="170" t="s">
        <v>402</v>
      </c>
      <c r="G857" s="169">
        <v>17214.38085731609</v>
      </c>
      <c r="H857" s="168" t="s">
        <v>6</v>
      </c>
      <c r="I857" s="168" t="s">
        <v>402</v>
      </c>
      <c r="J857" s="169">
        <v>1444.2636198084581</v>
      </c>
      <c r="K857" s="169">
        <v>-258.09479639452138</v>
      </c>
      <c r="L857" s="168" t="s">
        <v>5</v>
      </c>
      <c r="M857" s="168" t="s">
        <v>21</v>
      </c>
      <c r="N857" s="168" t="s">
        <v>2829</v>
      </c>
      <c r="O857" s="168" t="s">
        <v>21</v>
      </c>
      <c r="P857" s="168" t="s">
        <v>2836</v>
      </c>
      <c r="Q857" s="168" t="s">
        <v>2837</v>
      </c>
      <c r="R857" s="168" t="s">
        <v>1259</v>
      </c>
      <c r="S857" s="168" t="s">
        <v>21</v>
      </c>
      <c r="T857" s="168" t="s">
        <v>1259</v>
      </c>
      <c r="U857" s="168" t="s">
        <v>1259</v>
      </c>
      <c r="V857" s="168" t="s">
        <v>2837</v>
      </c>
      <c r="W857" s="168" t="s">
        <v>1259</v>
      </c>
      <c r="X857" s="168" t="s">
        <v>21</v>
      </c>
      <c r="Y857" s="168" t="s">
        <v>1259</v>
      </c>
      <c r="Z857" s="168" t="s">
        <v>21</v>
      </c>
      <c r="AA857" s="168" t="s">
        <v>1259</v>
      </c>
      <c r="AB857" s="168" t="s">
        <v>1259</v>
      </c>
      <c r="AC857" s="168" t="s">
        <v>7791</v>
      </c>
      <c r="AD857" s="169">
        <v>2191.6665770786872</v>
      </c>
      <c r="AE857" s="168" t="s">
        <v>1259</v>
      </c>
      <c r="AF857" s="169">
        <v>599.3472521163967</v>
      </c>
      <c r="AG857" s="169">
        <v>1893.326986340908</v>
      </c>
      <c r="AH857" s="169">
        <v>1479.154012739549</v>
      </c>
      <c r="AI857" s="168" t="s">
        <v>21</v>
      </c>
      <c r="AJ857"/>
      <c r="AK857"/>
    </row>
    <row r="858" spans="1:37" hidden="1" x14ac:dyDescent="0.25">
      <c r="A858" s="179" t="b">
        <f>IF(E858&lt;&gt;1,"",NOT(ISNA(VLOOKUP(P858,Mapping!$P:$P,1,FALSE))))</f>
        <v>0</v>
      </c>
      <c r="B858" s="180" t="str">
        <f t="shared" si="13"/>
        <v/>
      </c>
      <c r="E858" s="167">
        <v>1</v>
      </c>
      <c r="F858" s="170" t="s">
        <v>402</v>
      </c>
      <c r="G858" s="169">
        <v>3935.5474882977901</v>
      </c>
      <c r="H858" s="168" t="s">
        <v>6</v>
      </c>
      <c r="I858" s="168" t="s">
        <v>402</v>
      </c>
      <c r="J858" s="169">
        <v>330.18719107526772</v>
      </c>
      <c r="K858" s="169">
        <v>-59.005568432134332</v>
      </c>
      <c r="L858" s="168" t="s">
        <v>5</v>
      </c>
      <c r="M858" s="168" t="s">
        <v>21</v>
      </c>
      <c r="N858" s="168" t="s">
        <v>2829</v>
      </c>
      <c r="O858" s="168" t="s">
        <v>21</v>
      </c>
      <c r="P858" s="168" t="s">
        <v>2836</v>
      </c>
      <c r="Q858" s="168" t="s">
        <v>2837</v>
      </c>
      <c r="R858" s="168" t="s">
        <v>1259</v>
      </c>
      <c r="S858" s="168" t="s">
        <v>21</v>
      </c>
      <c r="T858" s="168" t="s">
        <v>1259</v>
      </c>
      <c r="U858" s="168" t="s">
        <v>1259</v>
      </c>
      <c r="V858" s="168" t="s">
        <v>2837</v>
      </c>
      <c r="W858" s="168" t="s">
        <v>1259</v>
      </c>
      <c r="X858" s="168" t="s">
        <v>21</v>
      </c>
      <c r="Y858" s="168" t="s">
        <v>1259</v>
      </c>
      <c r="Z858" s="168" t="s">
        <v>21</v>
      </c>
      <c r="AA858" s="168" t="s">
        <v>1259</v>
      </c>
      <c r="AB858" s="168" t="s">
        <v>1259</v>
      </c>
      <c r="AC858" s="168" t="s">
        <v>7806</v>
      </c>
      <c r="AD858" s="169">
        <v>501.05827006508122</v>
      </c>
      <c r="AE858" s="168" t="s">
        <v>1259</v>
      </c>
      <c r="AF858" s="169">
        <v>137.0226203449192</v>
      </c>
      <c r="AG858" s="169">
        <v>432.85194671718949</v>
      </c>
      <c r="AH858" s="169">
        <v>338.1638240662428</v>
      </c>
      <c r="AI858" s="168" t="s">
        <v>21</v>
      </c>
      <c r="AJ858"/>
      <c r="AK858"/>
    </row>
    <row r="859" spans="1:37" hidden="1" x14ac:dyDescent="0.25">
      <c r="A859" s="179" t="b">
        <f>IF(E859&lt;&gt;1,"",NOT(ISNA(VLOOKUP(P859,Mapping!$P:$P,1,FALSE))))</f>
        <v>0</v>
      </c>
      <c r="B859" s="180" t="str">
        <f t="shared" si="13"/>
        <v/>
      </c>
      <c r="E859" s="167">
        <v>1</v>
      </c>
      <c r="F859" s="170" t="s">
        <v>402</v>
      </c>
      <c r="G859" s="169">
        <v>33950.499466643087</v>
      </c>
      <c r="H859" s="168" t="s">
        <v>6</v>
      </c>
      <c r="I859" s="168" t="s">
        <v>402</v>
      </c>
      <c r="J859" s="169">
        <v>2848.401674182775</v>
      </c>
      <c r="K859" s="169">
        <v>-509.01901845697398</v>
      </c>
      <c r="L859" s="168" t="s">
        <v>5</v>
      </c>
      <c r="M859" s="168" t="s">
        <v>21</v>
      </c>
      <c r="N859" s="168" t="s">
        <v>2829</v>
      </c>
      <c r="O859" s="168" t="s">
        <v>21</v>
      </c>
      <c r="P859" s="168" t="s">
        <v>2836</v>
      </c>
      <c r="Q859" s="168" t="s">
        <v>2837</v>
      </c>
      <c r="R859" s="168" t="s">
        <v>1259</v>
      </c>
      <c r="S859" s="168" t="s">
        <v>21</v>
      </c>
      <c r="T859" s="168" t="s">
        <v>1259</v>
      </c>
      <c r="U859" s="168" t="s">
        <v>1259</v>
      </c>
      <c r="V859" s="168" t="s">
        <v>2837</v>
      </c>
      <c r="W859" s="168" t="s">
        <v>1259</v>
      </c>
      <c r="X859" s="168" t="s">
        <v>21</v>
      </c>
      <c r="Y859" s="168" t="s">
        <v>1259</v>
      </c>
      <c r="Z859" s="168" t="s">
        <v>21</v>
      </c>
      <c r="AA859" s="168" t="s">
        <v>1259</v>
      </c>
      <c r="AB859" s="168" t="s">
        <v>1259</v>
      </c>
      <c r="AC859" s="168" t="s">
        <v>7790</v>
      </c>
      <c r="AD859" s="169">
        <v>4322.4427049054266</v>
      </c>
      <c r="AE859" s="168" t="s">
        <v>1259</v>
      </c>
      <c r="AF859" s="169">
        <v>1182.0430099676671</v>
      </c>
      <c r="AG859" s="169">
        <v>3734.0522074384862</v>
      </c>
      <c r="AH859" s="169">
        <v>2917.213110180171</v>
      </c>
      <c r="AI859" s="168" t="s">
        <v>21</v>
      </c>
      <c r="AJ859"/>
      <c r="AK859"/>
    </row>
    <row r="860" spans="1:37" hidden="1" x14ac:dyDescent="0.25">
      <c r="A860" s="179" t="b">
        <f>IF(E860&lt;&gt;1,"",NOT(ISNA(VLOOKUP(P860,Mapping!$P:$P,1,FALSE))))</f>
        <v>0</v>
      </c>
      <c r="B860" s="180" t="str">
        <f t="shared" si="13"/>
        <v/>
      </c>
      <c r="E860" s="167">
        <v>1</v>
      </c>
      <c r="F860" s="170" t="s">
        <v>402</v>
      </c>
      <c r="G860" s="169">
        <v>29746.898733688718</v>
      </c>
      <c r="H860" s="168" t="s">
        <v>6</v>
      </c>
      <c r="I860" s="168" t="s">
        <v>402</v>
      </c>
      <c r="J860" s="169">
        <v>2495.7251729988279</v>
      </c>
      <c r="K860" s="169">
        <v>-445.99453420230861</v>
      </c>
      <c r="L860" s="168" t="s">
        <v>5</v>
      </c>
      <c r="M860" s="168" t="s">
        <v>21</v>
      </c>
      <c r="N860" s="168" t="s">
        <v>2829</v>
      </c>
      <c r="O860" s="168" t="s">
        <v>21</v>
      </c>
      <c r="P860" s="168" t="s">
        <v>2836</v>
      </c>
      <c r="Q860" s="168" t="s">
        <v>2837</v>
      </c>
      <c r="R860" s="168" t="s">
        <v>1259</v>
      </c>
      <c r="S860" s="168" t="s">
        <v>21</v>
      </c>
      <c r="T860" s="168" t="s">
        <v>1259</v>
      </c>
      <c r="U860" s="168" t="s">
        <v>1259</v>
      </c>
      <c r="V860" s="168" t="s">
        <v>2837</v>
      </c>
      <c r="W860" s="168" t="s">
        <v>1259</v>
      </c>
      <c r="X860" s="168" t="s">
        <v>21</v>
      </c>
      <c r="Y860" s="168" t="s">
        <v>1259</v>
      </c>
      <c r="Z860" s="168" t="s">
        <v>21</v>
      </c>
      <c r="AA860" s="168" t="s">
        <v>1259</v>
      </c>
      <c r="AB860" s="168" t="s">
        <v>1259</v>
      </c>
      <c r="AC860" s="168" t="s">
        <v>3202</v>
      </c>
      <c r="AD860" s="169">
        <v>3787.2569607208361</v>
      </c>
      <c r="AE860" s="168" t="s">
        <v>1259</v>
      </c>
      <c r="AF860" s="169">
        <v>1035.687670837367</v>
      </c>
      <c r="AG860" s="169">
        <v>3271.718373101226</v>
      </c>
      <c r="AH860" s="169">
        <v>2556.0166812385069</v>
      </c>
      <c r="AI860" s="168" t="s">
        <v>21</v>
      </c>
      <c r="AJ860"/>
      <c r="AK860"/>
    </row>
    <row r="861" spans="1:37" hidden="1" x14ac:dyDescent="0.25">
      <c r="A861" s="179" t="b">
        <f>IF(E861&lt;&gt;1,"",NOT(ISNA(VLOOKUP(P861,Mapping!$P:$P,1,FALSE))))</f>
        <v>0</v>
      </c>
      <c r="B861" s="180" t="str">
        <f t="shared" si="13"/>
        <v/>
      </c>
      <c r="E861" s="167">
        <v>1</v>
      </c>
      <c r="F861" s="170" t="s">
        <v>402</v>
      </c>
      <c r="G861" s="169">
        <v>662.62405566061057</v>
      </c>
      <c r="H861" s="168" t="s">
        <v>6</v>
      </c>
      <c r="I861" s="168" t="s">
        <v>402</v>
      </c>
      <c r="J861" s="169">
        <v>55.59327547896266</v>
      </c>
      <c r="K861" s="169">
        <v>-9.9347064613801699</v>
      </c>
      <c r="L861" s="168" t="s">
        <v>5</v>
      </c>
      <c r="M861" s="168" t="s">
        <v>21</v>
      </c>
      <c r="N861" s="168" t="s">
        <v>2829</v>
      </c>
      <c r="O861" s="168" t="s">
        <v>21</v>
      </c>
      <c r="P861" s="168" t="s">
        <v>2836</v>
      </c>
      <c r="Q861" s="168" t="s">
        <v>2837</v>
      </c>
      <c r="R861" s="168" t="s">
        <v>1259</v>
      </c>
      <c r="S861" s="168" t="s">
        <v>21</v>
      </c>
      <c r="T861" s="168" t="s">
        <v>1259</v>
      </c>
      <c r="U861" s="168" t="s">
        <v>1259</v>
      </c>
      <c r="V861" s="168" t="s">
        <v>2837</v>
      </c>
      <c r="W861" s="168" t="s">
        <v>1259</v>
      </c>
      <c r="X861" s="168" t="s">
        <v>21</v>
      </c>
      <c r="Y861" s="168" t="s">
        <v>1259</v>
      </c>
      <c r="Z861" s="168" t="s">
        <v>21</v>
      </c>
      <c r="AA861" s="168" t="s">
        <v>1259</v>
      </c>
      <c r="AB861" s="168" t="s">
        <v>1259</v>
      </c>
      <c r="AC861" s="168" t="s">
        <v>7321</v>
      </c>
      <c r="AD861" s="169">
        <v>84.362662125165912</v>
      </c>
      <c r="AE861" s="168" t="s">
        <v>1259</v>
      </c>
      <c r="AF861" s="169">
        <v>23.070356711529602</v>
      </c>
      <c r="AG861" s="169">
        <v>72.878834085264657</v>
      </c>
      <c r="AH861" s="169">
        <v>56.93629291648881</v>
      </c>
      <c r="AI861" s="168" t="s">
        <v>21</v>
      </c>
      <c r="AJ861"/>
      <c r="AK861"/>
    </row>
    <row r="862" spans="1:37" hidden="1" x14ac:dyDescent="0.25">
      <c r="A862" s="179" t="b">
        <f>IF(E862&lt;&gt;1,"",NOT(ISNA(VLOOKUP(P862,Mapping!$P:$P,1,FALSE))))</f>
        <v>0</v>
      </c>
      <c r="B862" s="180" t="str">
        <f t="shared" si="13"/>
        <v/>
      </c>
      <c r="E862" s="167">
        <v>1</v>
      </c>
      <c r="F862" s="170" t="s">
        <v>402</v>
      </c>
      <c r="G862" s="169">
        <v>35528.619308847592</v>
      </c>
      <c r="H862" s="168" t="s">
        <v>6</v>
      </c>
      <c r="I862" s="168" t="s">
        <v>402</v>
      </c>
      <c r="J862" s="169">
        <v>2980.8038264696052</v>
      </c>
      <c r="K862" s="169">
        <v>-532.67973113295807</v>
      </c>
      <c r="L862" s="168" t="s">
        <v>5</v>
      </c>
      <c r="M862" s="168" t="s">
        <v>21</v>
      </c>
      <c r="N862" s="168" t="s">
        <v>2829</v>
      </c>
      <c r="O862" s="168" t="s">
        <v>21</v>
      </c>
      <c r="P862" s="168" t="s">
        <v>2836</v>
      </c>
      <c r="Q862" s="168" t="s">
        <v>2837</v>
      </c>
      <c r="R862" s="168" t="s">
        <v>1259</v>
      </c>
      <c r="S862" s="168" t="s">
        <v>21</v>
      </c>
      <c r="T862" s="168" t="s">
        <v>1259</v>
      </c>
      <c r="U862" s="168" t="s">
        <v>1259</v>
      </c>
      <c r="V862" s="168" t="s">
        <v>2837</v>
      </c>
      <c r="W862" s="168" t="s">
        <v>1259</v>
      </c>
      <c r="X862" s="168" t="s">
        <v>21</v>
      </c>
      <c r="Y862" s="168" t="s">
        <v>1259</v>
      </c>
      <c r="Z862" s="168" t="s">
        <v>21</v>
      </c>
      <c r="AA862" s="168" t="s">
        <v>1259</v>
      </c>
      <c r="AB862" s="168" t="s">
        <v>1259</v>
      </c>
      <c r="AC862" s="168" t="s">
        <v>7784</v>
      </c>
      <c r="AD862" s="169">
        <v>4523.3626532586104</v>
      </c>
      <c r="AE862" s="168" t="s">
        <v>1259</v>
      </c>
      <c r="AF862" s="169">
        <v>1236.987872566868</v>
      </c>
      <c r="AG862" s="169">
        <v>3907.6220215196008</v>
      </c>
      <c r="AH862" s="169">
        <v>3052.8138219646212</v>
      </c>
      <c r="AI862" s="168" t="s">
        <v>21</v>
      </c>
      <c r="AJ862"/>
      <c r="AK862"/>
    </row>
    <row r="863" spans="1:37" hidden="1" x14ac:dyDescent="0.25">
      <c r="A863" s="179" t="b">
        <f>IF(E863&lt;&gt;1,"",NOT(ISNA(VLOOKUP(P863,Mapping!$P:$P,1,FALSE))))</f>
        <v>0</v>
      </c>
      <c r="B863" s="180" t="str">
        <f t="shared" si="13"/>
        <v/>
      </c>
      <c r="E863" s="167">
        <v>1</v>
      </c>
      <c r="F863" s="170" t="s">
        <v>402</v>
      </c>
      <c r="G863" s="169">
        <v>1088.7165616029281</v>
      </c>
      <c r="H863" s="168" t="s">
        <v>6</v>
      </c>
      <c r="I863" s="168" t="s">
        <v>402</v>
      </c>
      <c r="J863" s="169">
        <v>91.341869059310213</v>
      </c>
      <c r="K863" s="169">
        <v>-16.323101111059131</v>
      </c>
      <c r="L863" s="168" t="s">
        <v>5</v>
      </c>
      <c r="M863" s="168" t="s">
        <v>21</v>
      </c>
      <c r="N863" s="168" t="s">
        <v>2829</v>
      </c>
      <c r="O863" s="168" t="s">
        <v>21</v>
      </c>
      <c r="P863" s="168" t="s">
        <v>2836</v>
      </c>
      <c r="Q863" s="168" t="s">
        <v>2837</v>
      </c>
      <c r="R863" s="168" t="s">
        <v>1259</v>
      </c>
      <c r="S863" s="168" t="s">
        <v>21</v>
      </c>
      <c r="T863" s="168" t="s">
        <v>1259</v>
      </c>
      <c r="U863" s="168" t="s">
        <v>1259</v>
      </c>
      <c r="V863" s="168" t="s">
        <v>2837</v>
      </c>
      <c r="W863" s="168" t="s">
        <v>1259</v>
      </c>
      <c r="X863" s="168" t="s">
        <v>21</v>
      </c>
      <c r="Y863" s="168" t="s">
        <v>1259</v>
      </c>
      <c r="Z863" s="168" t="s">
        <v>21</v>
      </c>
      <c r="AA863" s="168" t="s">
        <v>1259</v>
      </c>
      <c r="AB863" s="168" t="s">
        <v>1259</v>
      </c>
      <c r="AC863" s="168" t="s">
        <v>12137</v>
      </c>
      <c r="AD863" s="169">
        <v>138.61106709295791</v>
      </c>
      <c r="AE863" s="168" t="s">
        <v>1259</v>
      </c>
      <c r="AF863" s="169">
        <v>37.905474785229217</v>
      </c>
      <c r="AG863" s="169">
        <v>119.742700225147</v>
      </c>
      <c r="AH863" s="169">
        <v>93.548497862272598</v>
      </c>
      <c r="AI863" s="168" t="s">
        <v>21</v>
      </c>
      <c r="AJ863"/>
      <c r="AK863"/>
    </row>
    <row r="864" spans="1:37" hidden="1" x14ac:dyDescent="0.25">
      <c r="A864" s="179" t="b">
        <f>IF(E864&lt;&gt;1,"",NOT(ISNA(VLOOKUP(P864,Mapping!$P:$P,1,FALSE))))</f>
        <v>0</v>
      </c>
      <c r="B864" s="180" t="str">
        <f t="shared" si="13"/>
        <v/>
      </c>
      <c r="E864" s="167">
        <v>1</v>
      </c>
      <c r="F864" s="170" t="s">
        <v>402</v>
      </c>
      <c r="G864" s="169">
        <v>1307.5264421122829</v>
      </c>
      <c r="H864" s="168" t="s">
        <v>6</v>
      </c>
      <c r="I864" s="168" t="s">
        <v>402</v>
      </c>
      <c r="J864" s="169">
        <v>109.6997265212586</v>
      </c>
      <c r="K864" s="169">
        <v>-19.603712364363101</v>
      </c>
      <c r="L864" s="168" t="s">
        <v>5</v>
      </c>
      <c r="M864" s="168" t="s">
        <v>21</v>
      </c>
      <c r="N864" s="168" t="s">
        <v>2829</v>
      </c>
      <c r="O864" s="168" t="s">
        <v>21</v>
      </c>
      <c r="P864" s="168" t="s">
        <v>2836</v>
      </c>
      <c r="Q864" s="168" t="s">
        <v>2837</v>
      </c>
      <c r="R864" s="168" t="s">
        <v>1259</v>
      </c>
      <c r="S864" s="168" t="s">
        <v>21</v>
      </c>
      <c r="T864" s="168" t="s">
        <v>1259</v>
      </c>
      <c r="U864" s="168" t="s">
        <v>1259</v>
      </c>
      <c r="V864" s="168" t="s">
        <v>2837</v>
      </c>
      <c r="W864" s="168" t="s">
        <v>1259</v>
      </c>
      <c r="X864" s="168" t="s">
        <v>21</v>
      </c>
      <c r="Y864" s="168" t="s">
        <v>1259</v>
      </c>
      <c r="Z864" s="168" t="s">
        <v>21</v>
      </c>
      <c r="AA864" s="168" t="s">
        <v>1259</v>
      </c>
      <c r="AB864" s="168" t="s">
        <v>1259</v>
      </c>
      <c r="AC864" s="168" t="s">
        <v>7787</v>
      </c>
      <c r="AD864" s="169">
        <v>166.46907173580911</v>
      </c>
      <c r="AE864" s="168" t="s">
        <v>1259</v>
      </c>
      <c r="AF864" s="169">
        <v>45.523704084685278</v>
      </c>
      <c r="AG864" s="169">
        <v>143.80854697735961</v>
      </c>
      <c r="AH864" s="169">
        <v>112.34984282292611</v>
      </c>
      <c r="AI864" s="168" t="s">
        <v>21</v>
      </c>
      <c r="AJ864"/>
      <c r="AK864"/>
    </row>
    <row r="865" spans="1:37" hidden="1" x14ac:dyDescent="0.25">
      <c r="A865" s="179" t="b">
        <f>IF(E865&lt;&gt;1,"",NOT(ISNA(VLOOKUP(P865,Mapping!$P:$P,1,FALSE))))</f>
        <v>0</v>
      </c>
      <c r="B865" s="180" t="str">
        <f t="shared" si="13"/>
        <v/>
      </c>
      <c r="E865" s="167">
        <v>1</v>
      </c>
      <c r="F865" s="170" t="s">
        <v>402</v>
      </c>
      <c r="G865" s="169">
        <v>50650.951916899961</v>
      </c>
      <c r="H865" s="168" t="s">
        <v>6</v>
      </c>
      <c r="I865" s="168" t="s">
        <v>402</v>
      </c>
      <c r="J865" s="169">
        <v>4249.5473853278954</v>
      </c>
      <c r="K865" s="169">
        <v>-759.40849865797452</v>
      </c>
      <c r="L865" s="168" t="s">
        <v>5</v>
      </c>
      <c r="M865" s="168" t="s">
        <v>21</v>
      </c>
      <c r="N865" s="168" t="s">
        <v>2829</v>
      </c>
      <c r="O865" s="168" t="s">
        <v>21</v>
      </c>
      <c r="P865" s="168" t="s">
        <v>2836</v>
      </c>
      <c r="Q865" s="168" t="s">
        <v>2837</v>
      </c>
      <c r="R865" s="168" t="s">
        <v>1259</v>
      </c>
      <c r="S865" s="168" t="s">
        <v>21</v>
      </c>
      <c r="T865" s="168" t="s">
        <v>1259</v>
      </c>
      <c r="U865" s="168" t="s">
        <v>1259</v>
      </c>
      <c r="V865" s="168" t="s">
        <v>2837</v>
      </c>
      <c r="W865" s="168" t="s">
        <v>1259</v>
      </c>
      <c r="X865" s="168" t="s">
        <v>21</v>
      </c>
      <c r="Y865" s="168" t="s">
        <v>1259</v>
      </c>
      <c r="Z865" s="168" t="s">
        <v>21</v>
      </c>
      <c r="AA865" s="168" t="s">
        <v>1259</v>
      </c>
      <c r="AB865" s="168" t="s">
        <v>1259</v>
      </c>
      <c r="AC865" s="168" t="s">
        <v>7780</v>
      </c>
      <c r="AD865" s="169">
        <v>6448.6779590629394</v>
      </c>
      <c r="AE865" s="168" t="s">
        <v>1259</v>
      </c>
      <c r="AF865" s="169">
        <v>1763.4969912712111</v>
      </c>
      <c r="AG865" s="169">
        <v>5570.8546791774788</v>
      </c>
      <c r="AH865" s="169">
        <v>4352.2075756282284</v>
      </c>
      <c r="AI865" s="168" t="s">
        <v>21</v>
      </c>
      <c r="AJ865"/>
      <c r="AK865"/>
    </row>
    <row r="866" spans="1:37" hidden="1" x14ac:dyDescent="0.25">
      <c r="A866" s="179" t="b">
        <f>IF(E866&lt;&gt;1,"",NOT(ISNA(VLOOKUP(P866,Mapping!$P:$P,1,FALSE))))</f>
        <v>0</v>
      </c>
      <c r="B866" s="180" t="str">
        <f t="shared" si="13"/>
        <v/>
      </c>
      <c r="E866" s="167">
        <v>1</v>
      </c>
      <c r="F866" s="170" t="s">
        <v>402</v>
      </c>
      <c r="G866" s="169">
        <v>8194.1700676477158</v>
      </c>
      <c r="H866" s="168" t="s">
        <v>6</v>
      </c>
      <c r="I866" s="168" t="s">
        <v>402</v>
      </c>
      <c r="J866" s="169">
        <v>687.47995186811158</v>
      </c>
      <c r="K866" s="169">
        <v>-122.8549939008003</v>
      </c>
      <c r="L866" s="168" t="s">
        <v>5</v>
      </c>
      <c r="M866" s="168" t="s">
        <v>21</v>
      </c>
      <c r="N866" s="168" t="s">
        <v>2829</v>
      </c>
      <c r="O866" s="168" t="s">
        <v>21</v>
      </c>
      <c r="P866" s="168" t="s">
        <v>2836</v>
      </c>
      <c r="Q866" s="168" t="s">
        <v>2837</v>
      </c>
      <c r="R866" s="168" t="s">
        <v>1259</v>
      </c>
      <c r="S866" s="168" t="s">
        <v>21</v>
      </c>
      <c r="T866" s="168" t="s">
        <v>1259</v>
      </c>
      <c r="U866" s="168" t="s">
        <v>1259</v>
      </c>
      <c r="V866" s="168" t="s">
        <v>2837</v>
      </c>
      <c r="W866" s="168" t="s">
        <v>1259</v>
      </c>
      <c r="X866" s="168" t="s">
        <v>21</v>
      </c>
      <c r="Y866" s="168" t="s">
        <v>1259</v>
      </c>
      <c r="Z866" s="168" t="s">
        <v>21</v>
      </c>
      <c r="AA866" s="168" t="s">
        <v>1259</v>
      </c>
      <c r="AB866" s="168" t="s">
        <v>1259</v>
      </c>
      <c r="AC866" s="168" t="s">
        <v>3190</v>
      </c>
      <c r="AD866" s="169">
        <v>1043.2491771279431</v>
      </c>
      <c r="AE866" s="168" t="s">
        <v>1259</v>
      </c>
      <c r="AF866" s="169">
        <v>285.29363641515192</v>
      </c>
      <c r="AG866" s="169">
        <v>901.23736940273375</v>
      </c>
      <c r="AH866" s="169">
        <v>704.08803180860741</v>
      </c>
      <c r="AI866" s="168" t="s">
        <v>21</v>
      </c>
      <c r="AJ866"/>
      <c r="AK866"/>
    </row>
    <row r="867" spans="1:37" hidden="1" x14ac:dyDescent="0.25">
      <c r="A867" s="179" t="b">
        <f>IF(E867&lt;&gt;1,"",NOT(ISNA(VLOOKUP(P867,Mapping!$P:$P,1,FALSE))))</f>
        <v>0</v>
      </c>
      <c r="B867" s="180" t="str">
        <f t="shared" si="13"/>
        <v/>
      </c>
      <c r="E867" s="167">
        <v>1</v>
      </c>
      <c r="F867" s="170" t="s">
        <v>402</v>
      </c>
      <c r="G867" s="169">
        <v>30133.50742005237</v>
      </c>
      <c r="H867" s="168" t="s">
        <v>6</v>
      </c>
      <c r="I867" s="168" t="s">
        <v>402</v>
      </c>
      <c r="J867" s="169">
        <v>2528.1611267194448</v>
      </c>
      <c r="K867" s="169">
        <v>-451.79094889874477</v>
      </c>
      <c r="L867" s="168" t="s">
        <v>5</v>
      </c>
      <c r="M867" s="168" t="s">
        <v>21</v>
      </c>
      <c r="N867" s="168" t="s">
        <v>2829</v>
      </c>
      <c r="O867" s="168" t="s">
        <v>21</v>
      </c>
      <c r="P867" s="168" t="s">
        <v>2836</v>
      </c>
      <c r="Q867" s="168" t="s">
        <v>2837</v>
      </c>
      <c r="R867" s="168" t="s">
        <v>1259</v>
      </c>
      <c r="S867" s="168" t="s">
        <v>21</v>
      </c>
      <c r="T867" s="168" t="s">
        <v>1259</v>
      </c>
      <c r="U867" s="168" t="s">
        <v>1259</v>
      </c>
      <c r="V867" s="168" t="s">
        <v>2837</v>
      </c>
      <c r="W867" s="168" t="s">
        <v>1259</v>
      </c>
      <c r="X867" s="168" t="s">
        <v>21</v>
      </c>
      <c r="Y867" s="168" t="s">
        <v>1259</v>
      </c>
      <c r="Z867" s="168" t="s">
        <v>21</v>
      </c>
      <c r="AA867" s="168" t="s">
        <v>1259</v>
      </c>
      <c r="AB867" s="168" t="s">
        <v>1259</v>
      </c>
      <c r="AC867" s="168" t="s">
        <v>12740</v>
      </c>
      <c r="AD867" s="169">
        <v>3836.4784426512442</v>
      </c>
      <c r="AE867" s="168" t="s">
        <v>1259</v>
      </c>
      <c r="AF867" s="169">
        <v>1049.1480941739319</v>
      </c>
      <c r="AG867" s="169">
        <v>3314.2396037579201</v>
      </c>
      <c r="AH867" s="169">
        <v>2589.2362198634869</v>
      </c>
      <c r="AI867" s="168" t="s">
        <v>21</v>
      </c>
      <c r="AJ867"/>
      <c r="AK867"/>
    </row>
    <row r="868" spans="1:37" hidden="1" x14ac:dyDescent="0.25">
      <c r="A868" s="179" t="b">
        <f>IF(E868&lt;&gt;1,"",NOT(ISNA(VLOOKUP(P868,Mapping!$P:$P,1,FALSE))))</f>
        <v>0</v>
      </c>
      <c r="B868" s="180" t="str">
        <f t="shared" si="13"/>
        <v/>
      </c>
      <c r="E868" s="167">
        <v>1</v>
      </c>
      <c r="F868" s="170" t="s">
        <v>402</v>
      </c>
      <c r="G868" s="169">
        <v>2362.344555152933</v>
      </c>
      <c r="H868" s="168" t="s">
        <v>6</v>
      </c>
      <c r="I868" s="168" t="s">
        <v>402</v>
      </c>
      <c r="J868" s="169">
        <v>198.19756090791711</v>
      </c>
      <c r="K868" s="169">
        <v>-35.418574854917189</v>
      </c>
      <c r="L868" s="168" t="s">
        <v>5</v>
      </c>
      <c r="M868" s="168" t="s">
        <v>21</v>
      </c>
      <c r="N868" s="168" t="s">
        <v>2829</v>
      </c>
      <c r="O868" s="168" t="s">
        <v>21</v>
      </c>
      <c r="P868" s="168" t="s">
        <v>2836</v>
      </c>
      <c r="Q868" s="168" t="s">
        <v>2837</v>
      </c>
      <c r="R868" s="168" t="s">
        <v>1259</v>
      </c>
      <c r="S868" s="168" t="s">
        <v>21</v>
      </c>
      <c r="T868" s="168" t="s">
        <v>1259</v>
      </c>
      <c r="U868" s="168" t="s">
        <v>1259</v>
      </c>
      <c r="V868" s="168" t="s">
        <v>2837</v>
      </c>
      <c r="W868" s="168" t="s">
        <v>1259</v>
      </c>
      <c r="X868" s="168" t="s">
        <v>21</v>
      </c>
      <c r="Y868" s="168" t="s">
        <v>1259</v>
      </c>
      <c r="Z868" s="168" t="s">
        <v>21</v>
      </c>
      <c r="AA868" s="168" t="s">
        <v>1259</v>
      </c>
      <c r="AB868" s="168" t="s">
        <v>1259</v>
      </c>
      <c r="AC868" s="168" t="s">
        <v>7777</v>
      </c>
      <c r="AD868" s="169">
        <v>300.76432303820502</v>
      </c>
      <c r="AE868" s="168" t="s">
        <v>1259</v>
      </c>
      <c r="AF868" s="169">
        <v>82.248948098606888</v>
      </c>
      <c r="AG868" s="169">
        <v>259.82291982378638</v>
      </c>
      <c r="AH868" s="169">
        <v>202.9856000741861</v>
      </c>
      <c r="AI868" s="168" t="s">
        <v>21</v>
      </c>
      <c r="AJ868"/>
      <c r="AK868"/>
    </row>
    <row r="869" spans="1:37" hidden="1" x14ac:dyDescent="0.25">
      <c r="A869" s="179" t="b">
        <f>IF(E869&lt;&gt;1,"",NOT(ISNA(VLOOKUP(P869,Mapping!$P:$P,1,FALSE))))</f>
        <v>0</v>
      </c>
      <c r="B869" s="180" t="str">
        <f t="shared" si="13"/>
        <v/>
      </c>
      <c r="E869" s="167">
        <v>1</v>
      </c>
      <c r="F869" s="170" t="s">
        <v>402</v>
      </c>
      <c r="G869" s="169">
        <v>8909.929421514842</v>
      </c>
      <c r="H869" s="168" t="s">
        <v>6</v>
      </c>
      <c r="I869" s="168" t="s">
        <v>402</v>
      </c>
      <c r="J869" s="169">
        <v>747.53120807629409</v>
      </c>
      <c r="K869" s="169">
        <v>-133.5863566047511</v>
      </c>
      <c r="L869" s="168" t="s">
        <v>5</v>
      </c>
      <c r="M869" s="168" t="s">
        <v>21</v>
      </c>
      <c r="N869" s="168" t="s">
        <v>2829</v>
      </c>
      <c r="O869" s="168" t="s">
        <v>21</v>
      </c>
      <c r="P869" s="168" t="s">
        <v>2836</v>
      </c>
      <c r="Q869" s="168" t="s">
        <v>2837</v>
      </c>
      <c r="R869" s="168" t="s">
        <v>1259</v>
      </c>
      <c r="S869" s="168" t="s">
        <v>21</v>
      </c>
      <c r="T869" s="168" t="s">
        <v>1259</v>
      </c>
      <c r="U869" s="168" t="s">
        <v>1259</v>
      </c>
      <c r="V869" s="168" t="s">
        <v>2837</v>
      </c>
      <c r="W869" s="168" t="s">
        <v>1259</v>
      </c>
      <c r="X869" s="168" t="s">
        <v>21</v>
      </c>
      <c r="Y869" s="168" t="s">
        <v>1259</v>
      </c>
      <c r="Z869" s="168" t="s">
        <v>21</v>
      </c>
      <c r="AA869" s="168" t="s">
        <v>1259</v>
      </c>
      <c r="AB869" s="168" t="s">
        <v>1259</v>
      </c>
      <c r="AC869" s="168" t="s">
        <v>7819</v>
      </c>
      <c r="AD869" s="169">
        <v>1134.376814311325</v>
      </c>
      <c r="AE869" s="168" t="s">
        <v>1259</v>
      </c>
      <c r="AF869" s="169">
        <v>310.21398675900667</v>
      </c>
      <c r="AG869" s="169">
        <v>979.96029947120769</v>
      </c>
      <c r="AH869" s="169">
        <v>765.59000095892043</v>
      </c>
      <c r="AI869" s="168" t="s">
        <v>21</v>
      </c>
      <c r="AJ869"/>
      <c r="AK869"/>
    </row>
    <row r="870" spans="1:37" hidden="1" x14ac:dyDescent="0.25">
      <c r="A870" s="179" t="b">
        <f>IF(E870&lt;&gt;1,"",NOT(ISNA(VLOOKUP(P870,Mapping!$P:$P,1,FALSE))))</f>
        <v>0</v>
      </c>
      <c r="B870" s="180" t="str">
        <f t="shared" si="13"/>
        <v/>
      </c>
      <c r="E870" s="167">
        <v>1</v>
      </c>
      <c r="F870" s="170" t="s">
        <v>402</v>
      </c>
      <c r="G870" s="169">
        <v>8254.8515586104259</v>
      </c>
      <c r="H870" s="168" t="s">
        <v>6</v>
      </c>
      <c r="I870" s="168" t="s">
        <v>402</v>
      </c>
      <c r="J870" s="169">
        <v>692.57104811604484</v>
      </c>
      <c r="K870" s="169">
        <v>-123.76479002909259</v>
      </c>
      <c r="L870" s="168" t="s">
        <v>5</v>
      </c>
      <c r="M870" s="168" t="s">
        <v>21</v>
      </c>
      <c r="N870" s="168" t="s">
        <v>2829</v>
      </c>
      <c r="O870" s="168" t="s">
        <v>21</v>
      </c>
      <c r="P870" s="168" t="s">
        <v>2836</v>
      </c>
      <c r="Q870" s="168" t="s">
        <v>2837</v>
      </c>
      <c r="R870" s="168" t="s">
        <v>1259</v>
      </c>
      <c r="S870" s="168" t="s">
        <v>21</v>
      </c>
      <c r="T870" s="168" t="s">
        <v>1259</v>
      </c>
      <c r="U870" s="168" t="s">
        <v>1259</v>
      </c>
      <c r="V870" s="168" t="s">
        <v>2837</v>
      </c>
      <c r="W870" s="168" t="s">
        <v>1259</v>
      </c>
      <c r="X870" s="168" t="s">
        <v>21</v>
      </c>
      <c r="Y870" s="168" t="s">
        <v>1259</v>
      </c>
      <c r="Z870" s="168" t="s">
        <v>21</v>
      </c>
      <c r="AA870" s="168" t="s">
        <v>1259</v>
      </c>
      <c r="AB870" s="168" t="s">
        <v>1259</v>
      </c>
      <c r="AC870" s="168" t="s">
        <v>7799</v>
      </c>
      <c r="AD870" s="169">
        <v>1050.9749034664419</v>
      </c>
      <c r="AE870" s="168" t="s">
        <v>1259</v>
      </c>
      <c r="AF870" s="169">
        <v>287.4063632778998</v>
      </c>
      <c r="AG870" s="169">
        <v>907.91143484623717</v>
      </c>
      <c r="AH870" s="169">
        <v>709.30211830991539</v>
      </c>
      <c r="AI870" s="168" t="s">
        <v>21</v>
      </c>
      <c r="AJ870"/>
      <c r="AK870"/>
    </row>
    <row r="871" spans="1:37" hidden="1" x14ac:dyDescent="0.25">
      <c r="A871" s="179" t="b">
        <f>IF(E871&lt;&gt;1,"",NOT(ISNA(VLOOKUP(P871,Mapping!$P:$P,1,FALSE))))</f>
        <v>0</v>
      </c>
      <c r="B871" s="180" t="str">
        <f t="shared" si="13"/>
        <v/>
      </c>
      <c r="E871" s="167">
        <v>1</v>
      </c>
      <c r="F871" s="170" t="s">
        <v>402</v>
      </c>
      <c r="G871" s="169">
        <v>29655.037206121178</v>
      </c>
      <c r="H871" s="168" t="s">
        <v>6</v>
      </c>
      <c r="I871" s="168" t="s">
        <v>402</v>
      </c>
      <c r="J871" s="169">
        <v>2488.0181132198259</v>
      </c>
      <c r="K871" s="169">
        <v>-444.61725653832849</v>
      </c>
      <c r="L871" s="168" t="s">
        <v>5</v>
      </c>
      <c r="M871" s="168" t="s">
        <v>21</v>
      </c>
      <c r="N871" s="168" t="s">
        <v>2829</v>
      </c>
      <c r="O871" s="168" t="s">
        <v>21</v>
      </c>
      <c r="P871" s="168" t="s">
        <v>2836</v>
      </c>
      <c r="Q871" s="168" t="s">
        <v>2837</v>
      </c>
      <c r="R871" s="168" t="s">
        <v>1259</v>
      </c>
      <c r="S871" s="168" t="s">
        <v>21</v>
      </c>
      <c r="T871" s="168" t="s">
        <v>1259</v>
      </c>
      <c r="U871" s="168" t="s">
        <v>1259</v>
      </c>
      <c r="V871" s="168" t="s">
        <v>2837</v>
      </c>
      <c r="W871" s="168" t="s">
        <v>1259</v>
      </c>
      <c r="X871" s="168" t="s">
        <v>21</v>
      </c>
      <c r="Y871" s="168" t="s">
        <v>1259</v>
      </c>
      <c r="Z871" s="168" t="s">
        <v>21</v>
      </c>
      <c r="AA871" s="168" t="s">
        <v>1259</v>
      </c>
      <c r="AB871" s="168" t="s">
        <v>1259</v>
      </c>
      <c r="AC871" s="168" t="s">
        <v>7050</v>
      </c>
      <c r="AD871" s="169">
        <v>3775.5615160018019</v>
      </c>
      <c r="AE871" s="168" t="s">
        <v>1259</v>
      </c>
      <c r="AF871" s="169">
        <v>1032.4893592292319</v>
      </c>
      <c r="AG871" s="169">
        <v>3261.6149653404859</v>
      </c>
      <c r="AH871" s="169">
        <v>2548.1234349902588</v>
      </c>
      <c r="AI871" s="168" t="s">
        <v>21</v>
      </c>
      <c r="AJ871"/>
      <c r="AK871"/>
    </row>
    <row r="872" spans="1:37" hidden="1" x14ac:dyDescent="0.25">
      <c r="A872" s="179" t="b">
        <f>IF(E872&lt;&gt;1,"",NOT(ISNA(VLOOKUP(P872,Mapping!$P:$P,1,FALSE))))</f>
        <v>0</v>
      </c>
      <c r="B872" s="180" t="str">
        <f t="shared" si="13"/>
        <v/>
      </c>
      <c r="E872" s="167">
        <v>1</v>
      </c>
      <c r="F872" s="170" t="s">
        <v>402</v>
      </c>
      <c r="G872" s="169">
        <v>19012.394973870891</v>
      </c>
      <c r="H872" s="168" t="s">
        <v>6</v>
      </c>
      <c r="I872" s="168" t="s">
        <v>402</v>
      </c>
      <c r="J872" s="169">
        <v>1595.1146087557879</v>
      </c>
      <c r="K872" s="169">
        <v>-285.05237861447478</v>
      </c>
      <c r="L872" s="168" t="s">
        <v>5</v>
      </c>
      <c r="M872" s="168" t="s">
        <v>21</v>
      </c>
      <c r="N872" s="168" t="s">
        <v>2829</v>
      </c>
      <c r="O872" s="168" t="s">
        <v>21</v>
      </c>
      <c r="P872" s="168" t="s">
        <v>2836</v>
      </c>
      <c r="Q872" s="168" t="s">
        <v>2837</v>
      </c>
      <c r="R872" s="168" t="s">
        <v>1259</v>
      </c>
      <c r="S872" s="168" t="s">
        <v>21</v>
      </c>
      <c r="T872" s="168" t="s">
        <v>1259</v>
      </c>
      <c r="U872" s="168" t="s">
        <v>1259</v>
      </c>
      <c r="V872" s="168" t="s">
        <v>2837</v>
      </c>
      <c r="W872" s="168" t="s">
        <v>1259</v>
      </c>
      <c r="X872" s="168" t="s">
        <v>21</v>
      </c>
      <c r="Y872" s="168" t="s">
        <v>1259</v>
      </c>
      <c r="Z872" s="168" t="s">
        <v>21</v>
      </c>
      <c r="AA872" s="168" t="s">
        <v>1259</v>
      </c>
      <c r="AB872" s="168" t="s">
        <v>1259</v>
      </c>
      <c r="AC872" s="168" t="s">
        <v>3187</v>
      </c>
      <c r="AD872" s="169">
        <v>2420.582590790219</v>
      </c>
      <c r="AE872" s="168" t="s">
        <v>1259</v>
      </c>
      <c r="AF872" s="169">
        <v>661.94809898714811</v>
      </c>
      <c r="AG872" s="169">
        <v>2091.0819144392008</v>
      </c>
      <c r="AH872" s="169">
        <v>1633.6492465506531</v>
      </c>
      <c r="AI872" s="168" t="s">
        <v>21</v>
      </c>
      <c r="AJ872"/>
      <c r="AK872"/>
    </row>
    <row r="873" spans="1:37" hidden="1" x14ac:dyDescent="0.25">
      <c r="A873" s="179" t="b">
        <f>IF(E873&lt;&gt;1,"",NOT(ISNA(VLOOKUP(P873,Mapping!$P:$P,1,FALSE))))</f>
        <v>0</v>
      </c>
      <c r="B873" s="180" t="str">
        <f t="shared" si="13"/>
        <v/>
      </c>
      <c r="E873" s="167">
        <v>1</v>
      </c>
      <c r="F873" s="170" t="s">
        <v>402</v>
      </c>
      <c r="G873" s="169">
        <v>15337.99329000993</v>
      </c>
      <c r="H873" s="168" t="s">
        <v>6</v>
      </c>
      <c r="I873" s="168" t="s">
        <v>402</v>
      </c>
      <c r="J873" s="169">
        <v>1286.837202757308</v>
      </c>
      <c r="K873" s="169">
        <v>-229.9621629204994</v>
      </c>
      <c r="L873" s="168" t="s">
        <v>5</v>
      </c>
      <c r="M873" s="168" t="s">
        <v>21</v>
      </c>
      <c r="N873" s="168" t="s">
        <v>2829</v>
      </c>
      <c r="O873" s="168" t="s">
        <v>21</v>
      </c>
      <c r="P873" s="168" t="s">
        <v>2836</v>
      </c>
      <c r="Q873" s="168" t="s">
        <v>2837</v>
      </c>
      <c r="R873" s="168" t="s">
        <v>1259</v>
      </c>
      <c r="S873" s="168" t="s">
        <v>21</v>
      </c>
      <c r="T873" s="168" t="s">
        <v>1259</v>
      </c>
      <c r="U873" s="168" t="s">
        <v>1259</v>
      </c>
      <c r="V873" s="168" t="s">
        <v>2837</v>
      </c>
      <c r="W873" s="168" t="s">
        <v>1259</v>
      </c>
      <c r="X873" s="168" t="s">
        <v>21</v>
      </c>
      <c r="Y873" s="168" t="s">
        <v>1259</v>
      </c>
      <c r="Z873" s="168" t="s">
        <v>21</v>
      </c>
      <c r="AA873" s="168" t="s">
        <v>1259</v>
      </c>
      <c r="AB873" s="168" t="s">
        <v>1259</v>
      </c>
      <c r="AC873" s="168" t="s">
        <v>3209</v>
      </c>
      <c r="AD873" s="169">
        <v>1952.7723669994859</v>
      </c>
      <c r="AE873" s="168" t="s">
        <v>1259</v>
      </c>
      <c r="AF873" s="169">
        <v>534.01770342732198</v>
      </c>
      <c r="AG873" s="169">
        <v>1686.9521392022491</v>
      </c>
      <c r="AH873" s="169">
        <v>1317.924502213418</v>
      </c>
      <c r="AI873" s="168" t="s">
        <v>21</v>
      </c>
      <c r="AJ873"/>
      <c r="AK873"/>
    </row>
    <row r="874" spans="1:37" hidden="1" x14ac:dyDescent="0.25">
      <c r="A874" s="179" t="b">
        <f>IF(E874&lt;&gt;1,"",NOT(ISNA(VLOOKUP(P874,Mapping!$P:$P,1,FALSE))))</f>
        <v>0</v>
      </c>
      <c r="B874" s="180" t="str">
        <f t="shared" si="13"/>
        <v/>
      </c>
      <c r="E874" s="167">
        <v>1</v>
      </c>
      <c r="F874" s="170" t="s">
        <v>402</v>
      </c>
      <c r="G874" s="169">
        <v>1538.5171849446299</v>
      </c>
      <c r="H874" s="168" t="s">
        <v>6</v>
      </c>
      <c r="I874" s="168" t="s">
        <v>402</v>
      </c>
      <c r="J874" s="169">
        <v>129.0795421039667</v>
      </c>
      <c r="K874" s="169">
        <v>-23.06695099225697</v>
      </c>
      <c r="L874" s="168" t="s">
        <v>5</v>
      </c>
      <c r="M874" s="168" t="s">
        <v>21</v>
      </c>
      <c r="N874" s="168" t="s">
        <v>2829</v>
      </c>
      <c r="O874" s="168" t="s">
        <v>21</v>
      </c>
      <c r="P874" s="168" t="s">
        <v>2836</v>
      </c>
      <c r="Q874" s="168" t="s">
        <v>2837</v>
      </c>
      <c r="R874" s="168" t="s">
        <v>1259</v>
      </c>
      <c r="S874" s="168" t="s">
        <v>21</v>
      </c>
      <c r="T874" s="168" t="s">
        <v>1259</v>
      </c>
      <c r="U874" s="168" t="s">
        <v>1259</v>
      </c>
      <c r="V874" s="168" t="s">
        <v>2837</v>
      </c>
      <c r="W874" s="168" t="s">
        <v>1259</v>
      </c>
      <c r="X874" s="168" t="s">
        <v>21</v>
      </c>
      <c r="Y874" s="168" t="s">
        <v>1259</v>
      </c>
      <c r="Z874" s="168" t="s">
        <v>21</v>
      </c>
      <c r="AA874" s="168" t="s">
        <v>1259</v>
      </c>
      <c r="AB874" s="168" t="s">
        <v>1259</v>
      </c>
      <c r="AC874" s="168" t="s">
        <v>12741</v>
      </c>
      <c r="AD874" s="169">
        <v>195.87789537439409</v>
      </c>
      <c r="AE874" s="168" t="s">
        <v>1259</v>
      </c>
      <c r="AF874" s="169">
        <v>53.566030330885951</v>
      </c>
      <c r="AG874" s="169">
        <v>169.2141082127232</v>
      </c>
      <c r="AH874" s="169">
        <v>132.19783427833431</v>
      </c>
      <c r="AI874" s="168" t="s">
        <v>21</v>
      </c>
      <c r="AJ874"/>
      <c r="AK874"/>
    </row>
    <row r="875" spans="1:37" hidden="1" x14ac:dyDescent="0.25">
      <c r="A875" s="179" t="b">
        <f>IF(E875&lt;&gt;1,"",NOT(ISNA(VLOOKUP(P875,Mapping!$P:$P,1,FALSE))))</f>
        <v>0</v>
      </c>
      <c r="B875" s="180" t="str">
        <f t="shared" si="13"/>
        <v/>
      </c>
      <c r="E875" s="167">
        <v>1</v>
      </c>
      <c r="F875" s="170" t="s">
        <v>402</v>
      </c>
      <c r="G875" s="169">
        <v>5078.201502455332</v>
      </c>
      <c r="H875" s="168" t="s">
        <v>6</v>
      </c>
      <c r="I875" s="168" t="s">
        <v>402</v>
      </c>
      <c r="J875" s="169">
        <v>426.05434054492002</v>
      </c>
      <c r="K875" s="169">
        <v>-76.13735246652999</v>
      </c>
      <c r="L875" s="168" t="s">
        <v>5</v>
      </c>
      <c r="M875" s="168" t="s">
        <v>21</v>
      </c>
      <c r="N875" s="168" t="s">
        <v>2829</v>
      </c>
      <c r="O875" s="168" t="s">
        <v>21</v>
      </c>
      <c r="P875" s="168" t="s">
        <v>2836</v>
      </c>
      <c r="Q875" s="168" t="s">
        <v>2837</v>
      </c>
      <c r="R875" s="168" t="s">
        <v>1259</v>
      </c>
      <c r="S875" s="168" t="s">
        <v>21</v>
      </c>
      <c r="T875" s="168" t="s">
        <v>1259</v>
      </c>
      <c r="U875" s="168" t="s">
        <v>1259</v>
      </c>
      <c r="V875" s="168" t="s">
        <v>2837</v>
      </c>
      <c r="W875" s="168" t="s">
        <v>1259</v>
      </c>
      <c r="X875" s="168" t="s">
        <v>21</v>
      </c>
      <c r="Y875" s="168" t="s">
        <v>1259</v>
      </c>
      <c r="Z875" s="168" t="s">
        <v>21</v>
      </c>
      <c r="AA875" s="168" t="s">
        <v>1259</v>
      </c>
      <c r="AB875" s="168" t="s">
        <v>1259</v>
      </c>
      <c r="AC875" s="168" t="s">
        <v>3184</v>
      </c>
      <c r="AD875" s="169">
        <v>646.53643932084765</v>
      </c>
      <c r="AE875" s="168" t="s">
        <v>1259</v>
      </c>
      <c r="AF875" s="169">
        <v>176.8060170979916</v>
      </c>
      <c r="AG875" s="169">
        <v>558.52696802565515</v>
      </c>
      <c r="AH875" s="169">
        <v>436.34692366321542</v>
      </c>
      <c r="AI875" s="168" t="s">
        <v>21</v>
      </c>
      <c r="AJ875"/>
      <c r="AK875"/>
    </row>
    <row r="876" spans="1:37" hidden="1" x14ac:dyDescent="0.25">
      <c r="A876" s="179" t="b">
        <f>IF(E876&lt;&gt;1,"",NOT(ISNA(VLOOKUP(P876,Mapping!$P:$P,1,FALSE))))</f>
        <v>0</v>
      </c>
      <c r="B876" s="180" t="str">
        <f t="shared" si="13"/>
        <v/>
      </c>
      <c r="E876" s="167">
        <v>1</v>
      </c>
      <c r="F876" s="170" t="s">
        <v>402</v>
      </c>
      <c r="G876" s="169">
        <v>715.53653321487548</v>
      </c>
      <c r="H876" s="168" t="s">
        <v>6</v>
      </c>
      <c r="I876" s="168" t="s">
        <v>402</v>
      </c>
      <c r="J876" s="169">
        <v>60.032561852313663</v>
      </c>
      <c r="K876" s="169">
        <v>-10.72802195929388</v>
      </c>
      <c r="L876" s="168" t="s">
        <v>5</v>
      </c>
      <c r="M876" s="168" t="s">
        <v>21</v>
      </c>
      <c r="N876" s="168" t="s">
        <v>2829</v>
      </c>
      <c r="O876" s="168" t="s">
        <v>21</v>
      </c>
      <c r="P876" s="168" t="s">
        <v>2836</v>
      </c>
      <c r="Q876" s="168" t="s">
        <v>2837</v>
      </c>
      <c r="R876" s="168" t="s">
        <v>1259</v>
      </c>
      <c r="S876" s="168" t="s">
        <v>21</v>
      </c>
      <c r="T876" s="168" t="s">
        <v>1259</v>
      </c>
      <c r="U876" s="168" t="s">
        <v>1259</v>
      </c>
      <c r="V876" s="168" t="s">
        <v>2837</v>
      </c>
      <c r="W876" s="168" t="s">
        <v>1259</v>
      </c>
      <c r="X876" s="168" t="s">
        <v>21</v>
      </c>
      <c r="Y876" s="168" t="s">
        <v>1259</v>
      </c>
      <c r="Z876" s="168" t="s">
        <v>21</v>
      </c>
      <c r="AA876" s="168" t="s">
        <v>1259</v>
      </c>
      <c r="AB876" s="168" t="s">
        <v>1259</v>
      </c>
      <c r="AC876" s="168" t="s">
        <v>3189</v>
      </c>
      <c r="AD876" s="169">
        <v>91.099268543213782</v>
      </c>
      <c r="AE876" s="168" t="s">
        <v>1259</v>
      </c>
      <c r="AF876" s="169">
        <v>24.912592472878028</v>
      </c>
      <c r="AG876" s="169">
        <v>78.698423096220608</v>
      </c>
      <c r="AH876" s="169">
        <v>61.482823177849923</v>
      </c>
      <c r="AI876" s="168" t="s">
        <v>21</v>
      </c>
      <c r="AJ876"/>
      <c r="AK876"/>
    </row>
    <row r="877" spans="1:37" hidden="1" x14ac:dyDescent="0.25">
      <c r="A877" s="179" t="b">
        <f>IF(E877&lt;&gt;1,"",NOT(ISNA(VLOOKUP(P877,Mapping!$P:$P,1,FALSE))))</f>
        <v>0</v>
      </c>
      <c r="B877" s="180" t="str">
        <f t="shared" si="13"/>
        <v/>
      </c>
      <c r="E877" s="167">
        <v>1</v>
      </c>
      <c r="F877" s="170" t="s">
        <v>402</v>
      </c>
      <c r="G877" s="169">
        <v>30113.78036497318</v>
      </c>
      <c r="H877" s="168" t="s">
        <v>6</v>
      </c>
      <c r="I877" s="168" t="s">
        <v>402</v>
      </c>
      <c r="J877" s="169">
        <v>2526.5060530799692</v>
      </c>
      <c r="K877" s="169">
        <v>-451.49518163843283</v>
      </c>
      <c r="L877" s="168" t="s">
        <v>5</v>
      </c>
      <c r="M877" s="168" t="s">
        <v>21</v>
      </c>
      <c r="N877" s="168" t="s">
        <v>2829</v>
      </c>
      <c r="O877" s="168" t="s">
        <v>21</v>
      </c>
      <c r="P877" s="168" t="s">
        <v>2836</v>
      </c>
      <c r="Q877" s="168" t="s">
        <v>2837</v>
      </c>
      <c r="R877" s="168" t="s">
        <v>1259</v>
      </c>
      <c r="S877" s="168" t="s">
        <v>21</v>
      </c>
      <c r="T877" s="168" t="s">
        <v>1259</v>
      </c>
      <c r="U877" s="168" t="s">
        <v>1259</v>
      </c>
      <c r="V877" s="168" t="s">
        <v>2837</v>
      </c>
      <c r="W877" s="168" t="s">
        <v>1259</v>
      </c>
      <c r="X877" s="168" t="s">
        <v>21</v>
      </c>
      <c r="Y877" s="168" t="s">
        <v>1259</v>
      </c>
      <c r="Z877" s="168" t="s">
        <v>21</v>
      </c>
      <c r="AA877" s="168" t="s">
        <v>1259</v>
      </c>
      <c r="AB877" s="168" t="s">
        <v>1259</v>
      </c>
      <c r="AC877" s="168" t="s">
        <v>12143</v>
      </c>
      <c r="AD877" s="169">
        <v>3833.9668723752138</v>
      </c>
      <c r="AE877" s="168" t="s">
        <v>1259</v>
      </c>
      <c r="AF877" s="169">
        <v>1048.461263996767</v>
      </c>
      <c r="AG877" s="169">
        <v>3312.0699198144721</v>
      </c>
      <c r="AH877" s="169">
        <v>2587.5411631012498</v>
      </c>
      <c r="AI877" s="168" t="s">
        <v>21</v>
      </c>
      <c r="AJ877"/>
      <c r="AK877"/>
    </row>
    <row r="878" spans="1:37" hidden="1" x14ac:dyDescent="0.25">
      <c r="A878" s="179" t="b">
        <f>IF(E878&lt;&gt;1,"",NOT(ISNA(VLOOKUP(P878,Mapping!$P:$P,1,FALSE))))</f>
        <v>0</v>
      </c>
      <c r="B878" s="180" t="str">
        <f t="shared" si="13"/>
        <v/>
      </c>
      <c r="E878" s="167">
        <v>1</v>
      </c>
      <c r="F878" s="170" t="s">
        <v>402</v>
      </c>
      <c r="G878" s="169">
        <v>86586.263480233989</v>
      </c>
      <c r="H878" s="168" t="s">
        <v>6</v>
      </c>
      <c r="I878" s="168" t="s">
        <v>402</v>
      </c>
      <c r="J878" s="169">
        <v>7264.4721501269796</v>
      </c>
      <c r="K878" s="169">
        <v>-1298.185756939132</v>
      </c>
      <c r="L878" s="168" t="s">
        <v>5</v>
      </c>
      <c r="M878" s="168" t="s">
        <v>21</v>
      </c>
      <c r="N878" s="168" t="s">
        <v>2829</v>
      </c>
      <c r="O878" s="168" t="s">
        <v>21</v>
      </c>
      <c r="P878" s="168" t="s">
        <v>2836</v>
      </c>
      <c r="Q878" s="168" t="s">
        <v>2837</v>
      </c>
      <c r="R878" s="168" t="s">
        <v>1259</v>
      </c>
      <c r="S878" s="168" t="s">
        <v>21</v>
      </c>
      <c r="T878" s="168" t="s">
        <v>1259</v>
      </c>
      <c r="U878" s="168" t="s">
        <v>1259</v>
      </c>
      <c r="V878" s="168" t="s">
        <v>2837</v>
      </c>
      <c r="W878" s="168" t="s">
        <v>1259</v>
      </c>
      <c r="X878" s="168" t="s">
        <v>21</v>
      </c>
      <c r="Y878" s="168" t="s">
        <v>1259</v>
      </c>
      <c r="Z878" s="168" t="s">
        <v>21</v>
      </c>
      <c r="AA878" s="168" t="s">
        <v>1259</v>
      </c>
      <c r="AB878" s="168" t="s">
        <v>1259</v>
      </c>
      <c r="AC878" s="168" t="s">
        <v>7802</v>
      </c>
      <c r="AD878" s="169">
        <v>11023.819054352271</v>
      </c>
      <c r="AE878" s="168" t="s">
        <v>1259</v>
      </c>
      <c r="AF878" s="169">
        <v>3014.6445299453771</v>
      </c>
      <c r="AG878" s="169">
        <v>9523.2068264528207</v>
      </c>
      <c r="AH878" s="169">
        <v>7439.9666265360138</v>
      </c>
      <c r="AI878" s="168" t="s">
        <v>21</v>
      </c>
      <c r="AJ878"/>
      <c r="AK878"/>
    </row>
    <row r="879" spans="1:37" hidden="1" x14ac:dyDescent="0.25">
      <c r="A879" s="179" t="b">
        <f>IF(E879&lt;&gt;1,"",NOT(ISNA(VLOOKUP(P879,Mapping!$P:$P,1,FALSE))))</f>
        <v>0</v>
      </c>
      <c r="B879" s="180" t="str">
        <f t="shared" si="13"/>
        <v/>
      </c>
      <c r="E879" s="167">
        <v>1</v>
      </c>
      <c r="F879" s="170" t="s">
        <v>402</v>
      </c>
      <c r="G879" s="169">
        <v>3325.9398931624951</v>
      </c>
      <c r="H879" s="168" t="s">
        <v>6</v>
      </c>
      <c r="I879" s="168" t="s">
        <v>402</v>
      </c>
      <c r="J879" s="169">
        <v>279.04192600239378</v>
      </c>
      <c r="K879" s="169">
        <v>-49.865736482841207</v>
      </c>
      <c r="L879" s="168" t="s">
        <v>5</v>
      </c>
      <c r="M879" s="168" t="s">
        <v>21</v>
      </c>
      <c r="N879" s="168" t="s">
        <v>2829</v>
      </c>
      <c r="O879" s="168" t="s">
        <v>21</v>
      </c>
      <c r="P879" s="168" t="s">
        <v>2836</v>
      </c>
      <c r="Q879" s="168" t="s">
        <v>2837</v>
      </c>
      <c r="R879" s="168" t="s">
        <v>1259</v>
      </c>
      <c r="S879" s="168" t="s">
        <v>21</v>
      </c>
      <c r="T879" s="168" t="s">
        <v>1259</v>
      </c>
      <c r="U879" s="168" t="s">
        <v>1259</v>
      </c>
      <c r="V879" s="168" t="s">
        <v>2837</v>
      </c>
      <c r="W879" s="168" t="s">
        <v>1259</v>
      </c>
      <c r="X879" s="168" t="s">
        <v>21</v>
      </c>
      <c r="Y879" s="168" t="s">
        <v>1259</v>
      </c>
      <c r="Z879" s="168" t="s">
        <v>21</v>
      </c>
      <c r="AA879" s="168" t="s">
        <v>1259</v>
      </c>
      <c r="AB879" s="168" t="s">
        <v>1259</v>
      </c>
      <c r="AC879" s="168" t="s">
        <v>7815</v>
      </c>
      <c r="AD879" s="169">
        <v>423.44545305670619</v>
      </c>
      <c r="AE879" s="168" t="s">
        <v>1259</v>
      </c>
      <c r="AF879" s="169">
        <v>115.79811973452711</v>
      </c>
      <c r="AG879" s="169">
        <v>365.80413822993211</v>
      </c>
      <c r="AH879" s="169">
        <v>285.78299619826521</v>
      </c>
      <c r="AI879" s="168" t="s">
        <v>21</v>
      </c>
      <c r="AJ879"/>
      <c r="AK879"/>
    </row>
    <row r="880" spans="1:37" hidden="1" x14ac:dyDescent="0.25">
      <c r="A880" s="179" t="b">
        <f>IF(E880&lt;&gt;1,"",NOT(ISNA(VLOOKUP(P880,Mapping!$P:$P,1,FALSE))))</f>
        <v>0</v>
      </c>
      <c r="B880" s="180" t="str">
        <f t="shared" si="13"/>
        <v/>
      </c>
      <c r="E880" s="167">
        <v>1</v>
      </c>
      <c r="F880" s="170" t="s">
        <v>402</v>
      </c>
      <c r="G880" s="169">
        <v>29280.49054439933</v>
      </c>
      <c r="H880" s="168" t="s">
        <v>6</v>
      </c>
      <c r="I880" s="168" t="s">
        <v>402</v>
      </c>
      <c r="J880" s="169">
        <v>2456.594147296842</v>
      </c>
      <c r="K880" s="169">
        <v>-439.00168748600049</v>
      </c>
      <c r="L880" s="168" t="s">
        <v>5</v>
      </c>
      <c r="M880" s="168" t="s">
        <v>21</v>
      </c>
      <c r="N880" s="168" t="s">
        <v>2829</v>
      </c>
      <c r="O880" s="168" t="s">
        <v>21</v>
      </c>
      <c r="P880" s="168" t="s">
        <v>2836</v>
      </c>
      <c r="Q880" s="168" t="s">
        <v>2837</v>
      </c>
      <c r="R880" s="168" t="s">
        <v>1259</v>
      </c>
      <c r="S880" s="168" t="s">
        <v>21</v>
      </c>
      <c r="T880" s="168" t="s">
        <v>1259</v>
      </c>
      <c r="U880" s="168" t="s">
        <v>1259</v>
      </c>
      <c r="V880" s="168" t="s">
        <v>2837</v>
      </c>
      <c r="W880" s="168" t="s">
        <v>1259</v>
      </c>
      <c r="X880" s="168" t="s">
        <v>21</v>
      </c>
      <c r="Y880" s="168" t="s">
        <v>1259</v>
      </c>
      <c r="Z880" s="168" t="s">
        <v>21</v>
      </c>
      <c r="AA880" s="168" t="s">
        <v>1259</v>
      </c>
      <c r="AB880" s="168" t="s">
        <v>1259</v>
      </c>
      <c r="AC880" s="168" t="s">
        <v>3192</v>
      </c>
      <c r="AD880" s="169">
        <v>3727.8757231257059</v>
      </c>
      <c r="AE880" s="168" t="s">
        <v>1259</v>
      </c>
      <c r="AF880" s="169">
        <v>1019.448895308218</v>
      </c>
      <c r="AG880" s="169">
        <v>3220.4203787817419</v>
      </c>
      <c r="AH880" s="169">
        <v>2515.9403316747162</v>
      </c>
      <c r="AI880" s="168" t="s">
        <v>21</v>
      </c>
      <c r="AJ880"/>
      <c r="AK880"/>
    </row>
    <row r="881" spans="1:37" hidden="1" x14ac:dyDescent="0.25">
      <c r="A881" s="179" t="b">
        <f>IF(E881&lt;&gt;1,"",NOT(ISNA(VLOOKUP(P881,Mapping!$P:$P,1,FALSE))))</f>
        <v>0</v>
      </c>
      <c r="B881" s="180" t="str">
        <f t="shared" si="13"/>
        <v/>
      </c>
      <c r="E881" s="167">
        <v>1</v>
      </c>
      <c r="F881" s="170" t="s">
        <v>402</v>
      </c>
      <c r="G881" s="169">
        <v>1601.7833954734381</v>
      </c>
      <c r="H881" s="168" t="s">
        <v>6</v>
      </c>
      <c r="I881" s="168" t="s">
        <v>402</v>
      </c>
      <c r="J881" s="169">
        <v>134.38749287996399</v>
      </c>
      <c r="K881" s="169">
        <v>-24.01549975857208</v>
      </c>
      <c r="L881" s="168" t="s">
        <v>5</v>
      </c>
      <c r="M881" s="168" t="s">
        <v>21</v>
      </c>
      <c r="N881" s="168" t="s">
        <v>2829</v>
      </c>
      <c r="O881" s="168" t="s">
        <v>21</v>
      </c>
      <c r="P881" s="168" t="s">
        <v>2836</v>
      </c>
      <c r="Q881" s="168" t="s">
        <v>2837</v>
      </c>
      <c r="R881" s="168" t="s">
        <v>1259</v>
      </c>
      <c r="S881" s="168" t="s">
        <v>21</v>
      </c>
      <c r="T881" s="168" t="s">
        <v>1259</v>
      </c>
      <c r="U881" s="168" t="s">
        <v>1259</v>
      </c>
      <c r="V881" s="168" t="s">
        <v>2837</v>
      </c>
      <c r="W881" s="168" t="s">
        <v>1259</v>
      </c>
      <c r="X881" s="168" t="s">
        <v>21</v>
      </c>
      <c r="Y881" s="168" t="s">
        <v>1259</v>
      </c>
      <c r="Z881" s="168" t="s">
        <v>21</v>
      </c>
      <c r="AA881" s="168" t="s">
        <v>1259</v>
      </c>
      <c r="AB881" s="168" t="s">
        <v>1259</v>
      </c>
      <c r="AC881" s="168" t="s">
        <v>3199</v>
      </c>
      <c r="AD881" s="169">
        <v>203.93269793881379</v>
      </c>
      <c r="AE881" s="168" t="s">
        <v>1259</v>
      </c>
      <c r="AF881" s="169">
        <v>55.768748496967874</v>
      </c>
      <c r="AG881" s="169">
        <v>176.17245453435771</v>
      </c>
      <c r="AH881" s="169">
        <v>137.63401406023721</v>
      </c>
      <c r="AI881" s="168" t="s">
        <v>21</v>
      </c>
      <c r="AJ881"/>
      <c r="AK881"/>
    </row>
    <row r="882" spans="1:37" hidden="1" x14ac:dyDescent="0.25">
      <c r="A882" s="179" t="b">
        <f>IF(E882&lt;&gt;1,"",NOT(ISNA(VLOOKUP(P882,Mapping!$P:$P,1,FALSE))))</f>
        <v>0</v>
      </c>
      <c r="B882" s="180" t="str">
        <f t="shared" si="13"/>
        <v/>
      </c>
      <c r="E882" s="167">
        <v>1</v>
      </c>
      <c r="F882" s="170" t="s">
        <v>402</v>
      </c>
      <c r="G882" s="169">
        <v>1600.8178393136891</v>
      </c>
      <c r="H882" s="168" t="s">
        <v>6</v>
      </c>
      <c r="I882" s="168" t="s">
        <v>402</v>
      </c>
      <c r="J882" s="169">
        <v>134.3064840045374</v>
      </c>
      <c r="K882" s="169">
        <v>-24.001023198391181</v>
      </c>
      <c r="L882" s="168" t="s">
        <v>5</v>
      </c>
      <c r="M882" s="168" t="s">
        <v>21</v>
      </c>
      <c r="N882" s="168" t="s">
        <v>2829</v>
      </c>
      <c r="O882" s="168" t="s">
        <v>21</v>
      </c>
      <c r="P882" s="168" t="s">
        <v>2836</v>
      </c>
      <c r="Q882" s="168" t="s">
        <v>2837</v>
      </c>
      <c r="R882" s="168" t="s">
        <v>1259</v>
      </c>
      <c r="S882" s="168" t="s">
        <v>21</v>
      </c>
      <c r="T882" s="168" t="s">
        <v>1259</v>
      </c>
      <c r="U882" s="168" t="s">
        <v>1259</v>
      </c>
      <c r="V882" s="168" t="s">
        <v>2837</v>
      </c>
      <c r="W882" s="168" t="s">
        <v>1259</v>
      </c>
      <c r="X882" s="168" t="s">
        <v>21</v>
      </c>
      <c r="Y882" s="168" t="s">
        <v>1259</v>
      </c>
      <c r="Z882" s="168" t="s">
        <v>21</v>
      </c>
      <c r="AA882" s="168" t="s">
        <v>1259</v>
      </c>
      <c r="AB882" s="168" t="s">
        <v>1259</v>
      </c>
      <c r="AC882" s="168" t="s">
        <v>3208</v>
      </c>
      <c r="AD882" s="169">
        <v>203.80976716476209</v>
      </c>
      <c r="AE882" s="168" t="s">
        <v>1259</v>
      </c>
      <c r="AF882" s="169">
        <v>55.735131056067083</v>
      </c>
      <c r="AG882" s="169">
        <v>176.0662576545956</v>
      </c>
      <c r="AH882" s="169">
        <v>137.55104817955521</v>
      </c>
      <c r="AI882" s="168" t="s">
        <v>21</v>
      </c>
      <c r="AJ882"/>
      <c r="AK882"/>
    </row>
    <row r="883" spans="1:37" hidden="1" x14ac:dyDescent="0.25">
      <c r="A883" s="179" t="b">
        <f>IF(E883&lt;&gt;1,"",NOT(ISNA(VLOOKUP(P883,Mapping!$P:$P,1,FALSE))))</f>
        <v>0</v>
      </c>
      <c r="B883" s="180" t="str">
        <f t="shared" si="13"/>
        <v/>
      </c>
      <c r="E883" s="167">
        <v>1</v>
      </c>
      <c r="F883" s="170" t="s">
        <v>402</v>
      </c>
      <c r="G883" s="169">
        <v>6446.4688543709253</v>
      </c>
      <c r="H883" s="168" t="s">
        <v>6</v>
      </c>
      <c r="I883" s="168" t="s">
        <v>402</v>
      </c>
      <c r="J883" s="169">
        <v>540.8501484756755</v>
      </c>
      <c r="K883" s="169">
        <v>-96.651751824427365</v>
      </c>
      <c r="L883" s="168" t="s">
        <v>5</v>
      </c>
      <c r="M883" s="168" t="s">
        <v>21</v>
      </c>
      <c r="N883" s="168" t="s">
        <v>2829</v>
      </c>
      <c r="O883" s="168" t="s">
        <v>21</v>
      </c>
      <c r="P883" s="168" t="s">
        <v>2836</v>
      </c>
      <c r="Q883" s="168" t="s">
        <v>2837</v>
      </c>
      <c r="R883" s="168" t="s">
        <v>1259</v>
      </c>
      <c r="S883" s="168" t="s">
        <v>21</v>
      </c>
      <c r="T883" s="168" t="s">
        <v>1259</v>
      </c>
      <c r="U883" s="168" t="s">
        <v>1259</v>
      </c>
      <c r="V883" s="168" t="s">
        <v>2837</v>
      </c>
      <c r="W883" s="168" t="s">
        <v>1259</v>
      </c>
      <c r="X883" s="168" t="s">
        <v>21</v>
      </c>
      <c r="Y883" s="168" t="s">
        <v>1259</v>
      </c>
      <c r="Z883" s="168" t="s">
        <v>21</v>
      </c>
      <c r="AA883" s="168" t="s">
        <v>1259</v>
      </c>
      <c r="AB883" s="168" t="s">
        <v>1259</v>
      </c>
      <c r="AC883" s="168" t="s">
        <v>7785</v>
      </c>
      <c r="AD883" s="169">
        <v>820.73880236586626</v>
      </c>
      <c r="AE883" s="168" t="s">
        <v>1259</v>
      </c>
      <c r="AF883" s="169">
        <v>224.44451681101779</v>
      </c>
      <c r="AG883" s="169">
        <v>709.01611563911774</v>
      </c>
      <c r="AH883" s="169">
        <v>553.91595858010714</v>
      </c>
      <c r="AI883" s="168" t="s">
        <v>21</v>
      </c>
      <c r="AJ883"/>
      <c r="AK883"/>
    </row>
    <row r="884" spans="1:37" hidden="1" x14ac:dyDescent="0.25">
      <c r="A884" s="179" t="b">
        <f>IF(E884&lt;&gt;1,"",NOT(ISNA(VLOOKUP(P884,Mapping!$P:$P,1,FALSE))))</f>
        <v>0</v>
      </c>
      <c r="B884" s="180" t="str">
        <f t="shared" si="13"/>
        <v/>
      </c>
      <c r="E884" s="167">
        <v>1</v>
      </c>
      <c r="F884" s="170" t="s">
        <v>402</v>
      </c>
      <c r="G884" s="169">
        <v>4442.8952587605536</v>
      </c>
      <c r="H884" s="168" t="s">
        <v>6</v>
      </c>
      <c r="I884" s="168" t="s">
        <v>402</v>
      </c>
      <c r="J884" s="169">
        <v>372.75299309531982</v>
      </c>
      <c r="K884" s="169">
        <v>-66.6122213001143</v>
      </c>
      <c r="L884" s="168" t="s">
        <v>5</v>
      </c>
      <c r="M884" s="168" t="s">
        <v>21</v>
      </c>
      <c r="N884" s="168" t="s">
        <v>2829</v>
      </c>
      <c r="O884" s="168" t="s">
        <v>21</v>
      </c>
      <c r="P884" s="168" t="s">
        <v>2836</v>
      </c>
      <c r="Q884" s="168" t="s">
        <v>2837</v>
      </c>
      <c r="R884" s="168" t="s">
        <v>1259</v>
      </c>
      <c r="S884" s="168" t="s">
        <v>21</v>
      </c>
      <c r="T884" s="168" t="s">
        <v>1259</v>
      </c>
      <c r="U884" s="168" t="s">
        <v>1259</v>
      </c>
      <c r="V884" s="168" t="s">
        <v>2837</v>
      </c>
      <c r="W884" s="168" t="s">
        <v>1259</v>
      </c>
      <c r="X884" s="168" t="s">
        <v>21</v>
      </c>
      <c r="Y884" s="168" t="s">
        <v>1259</v>
      </c>
      <c r="Z884" s="168" t="s">
        <v>21</v>
      </c>
      <c r="AA884" s="168" t="s">
        <v>1259</v>
      </c>
      <c r="AB884" s="168" t="s">
        <v>1259</v>
      </c>
      <c r="AC884" s="168" t="s">
        <v>7818</v>
      </c>
      <c r="AD884" s="169">
        <v>565.65177248001328</v>
      </c>
      <c r="AE884" s="168" t="s">
        <v>1259</v>
      </c>
      <c r="AF884" s="169">
        <v>154.68677536824731</v>
      </c>
      <c r="AG884" s="169">
        <v>488.65268873857991</v>
      </c>
      <c r="AH884" s="169">
        <v>381.75792697093863</v>
      </c>
      <c r="AI884" s="168" t="s">
        <v>21</v>
      </c>
      <c r="AJ884"/>
      <c r="AK884"/>
    </row>
    <row r="885" spans="1:37" hidden="1" x14ac:dyDescent="0.25">
      <c r="A885" s="179" t="b">
        <f>IF(E885&lt;&gt;1,"",NOT(ISNA(VLOOKUP(P885,Mapping!$P:$P,1,FALSE))))</f>
        <v>0</v>
      </c>
      <c r="B885" s="180" t="str">
        <f t="shared" si="13"/>
        <v/>
      </c>
      <c r="E885" s="167">
        <v>1</v>
      </c>
      <c r="F885" s="170" t="s">
        <v>402</v>
      </c>
      <c r="G885" s="169">
        <v>514.106663581009</v>
      </c>
      <c r="H885" s="168" t="s">
        <v>6</v>
      </c>
      <c r="I885" s="168" t="s">
        <v>402</v>
      </c>
      <c r="J885" s="169">
        <v>43.132864148035402</v>
      </c>
      <c r="K885" s="169">
        <v>-7.7079887892462224</v>
      </c>
      <c r="L885" s="168" t="s">
        <v>5</v>
      </c>
      <c r="M885" s="168" t="s">
        <v>21</v>
      </c>
      <c r="N885" s="168" t="s">
        <v>2829</v>
      </c>
      <c r="O885" s="168" t="s">
        <v>21</v>
      </c>
      <c r="P885" s="168" t="s">
        <v>2836</v>
      </c>
      <c r="Q885" s="168" t="s">
        <v>2837</v>
      </c>
      <c r="R885" s="168" t="s">
        <v>1259</v>
      </c>
      <c r="S885" s="168" t="s">
        <v>21</v>
      </c>
      <c r="T885" s="168" t="s">
        <v>1259</v>
      </c>
      <c r="U885" s="168" t="s">
        <v>1259</v>
      </c>
      <c r="V885" s="168" t="s">
        <v>2837</v>
      </c>
      <c r="W885" s="168" t="s">
        <v>1259</v>
      </c>
      <c r="X885" s="168" t="s">
        <v>21</v>
      </c>
      <c r="Y885" s="168" t="s">
        <v>1259</v>
      </c>
      <c r="Z885" s="168" t="s">
        <v>21</v>
      </c>
      <c r="AA885" s="168" t="s">
        <v>1259</v>
      </c>
      <c r="AB885" s="168" t="s">
        <v>1259</v>
      </c>
      <c r="AC885" s="168" t="s">
        <v>7781</v>
      </c>
      <c r="AD885" s="169">
        <v>65.454017833297115</v>
      </c>
      <c r="AE885" s="168" t="s">
        <v>1259</v>
      </c>
      <c r="AF885" s="169">
        <v>17.899477109631452</v>
      </c>
      <c r="AG885" s="169">
        <v>56.54412017972345</v>
      </c>
      <c r="AH885" s="169">
        <v>44.174864069468072</v>
      </c>
      <c r="AI885" s="168" t="s">
        <v>21</v>
      </c>
      <c r="AJ885"/>
      <c r="AK885"/>
    </row>
    <row r="886" spans="1:37" hidden="1" x14ac:dyDescent="0.25">
      <c r="A886" s="179" t="b">
        <f>IF(E886&lt;&gt;1,"",NOT(ISNA(VLOOKUP(P886,Mapping!$P:$P,1,FALSE))))</f>
        <v>0</v>
      </c>
      <c r="B886" s="180" t="str">
        <f t="shared" si="13"/>
        <v/>
      </c>
      <c r="E886" s="167">
        <v>1</v>
      </c>
      <c r="F886" s="170" t="s">
        <v>402</v>
      </c>
      <c r="G886" s="169">
        <v>554706.26500317908</v>
      </c>
      <c r="H886" s="168" t="s">
        <v>6</v>
      </c>
      <c r="I886" s="168" t="s">
        <v>402</v>
      </c>
      <c r="J886" s="169">
        <v>46539.116617919957</v>
      </c>
      <c r="K886" s="169">
        <v>-8316.6976327188277</v>
      </c>
      <c r="L886" s="168" t="s">
        <v>5</v>
      </c>
      <c r="M886" s="168" t="s">
        <v>21</v>
      </c>
      <c r="N886" s="168" t="s">
        <v>2829</v>
      </c>
      <c r="O886" s="168" t="s">
        <v>21</v>
      </c>
      <c r="P886" s="168" t="s">
        <v>2836</v>
      </c>
      <c r="Q886" s="168" t="s">
        <v>2837</v>
      </c>
      <c r="R886" s="168" t="s">
        <v>1259</v>
      </c>
      <c r="S886" s="168" t="s">
        <v>21</v>
      </c>
      <c r="T886" s="168" t="s">
        <v>1259</v>
      </c>
      <c r="U886" s="168" t="s">
        <v>1259</v>
      </c>
      <c r="V886" s="168" t="s">
        <v>2837</v>
      </c>
      <c r="W886" s="168" t="s">
        <v>1259</v>
      </c>
      <c r="X886" s="168" t="s">
        <v>21</v>
      </c>
      <c r="Y886" s="168" t="s">
        <v>1259</v>
      </c>
      <c r="Z886" s="168" t="s">
        <v>21</v>
      </c>
      <c r="AA886" s="168" t="s">
        <v>1259</v>
      </c>
      <c r="AB886" s="168" t="s">
        <v>1259</v>
      </c>
      <c r="AC886" s="168" t="s">
        <v>7810</v>
      </c>
      <c r="AD886" s="169">
        <v>70622.997781934944</v>
      </c>
      <c r="AE886" s="168" t="s">
        <v>1259</v>
      </c>
      <c r="AF886" s="169">
        <v>19313.019644276588</v>
      </c>
      <c r="AG886" s="169">
        <v>61009.475143367767</v>
      </c>
      <c r="AH886" s="169">
        <v>47663.404485588078</v>
      </c>
      <c r="AI886" s="168" t="s">
        <v>21</v>
      </c>
      <c r="AJ886"/>
      <c r="AK886"/>
    </row>
    <row r="887" spans="1:37" hidden="1" x14ac:dyDescent="0.25">
      <c r="A887" s="179" t="b">
        <f>IF(E887&lt;&gt;1,"",NOT(ISNA(VLOOKUP(P887,Mapping!$P:$P,1,FALSE))))</f>
        <v>0</v>
      </c>
      <c r="B887" s="180" t="str">
        <f t="shared" si="13"/>
        <v/>
      </c>
      <c r="E887" s="167">
        <v>1</v>
      </c>
      <c r="F887" s="170" t="s">
        <v>402</v>
      </c>
      <c r="G887" s="169">
        <v>16749.71066911424</v>
      </c>
      <c r="H887" s="168" t="s">
        <v>6</v>
      </c>
      <c r="I887" s="168" t="s">
        <v>402</v>
      </c>
      <c r="J887" s="169">
        <v>1405.2784100822421</v>
      </c>
      <c r="K887" s="169">
        <v>-251.12800748653771</v>
      </c>
      <c r="L887" s="168" t="s">
        <v>5</v>
      </c>
      <c r="M887" s="168" t="s">
        <v>21</v>
      </c>
      <c r="N887" s="168" t="s">
        <v>2829</v>
      </c>
      <c r="O887" s="168" t="s">
        <v>21</v>
      </c>
      <c r="P887" s="168" t="s">
        <v>2836</v>
      </c>
      <c r="Q887" s="168" t="s">
        <v>2837</v>
      </c>
      <c r="R887" s="168" t="s">
        <v>1259</v>
      </c>
      <c r="S887" s="168" t="s">
        <v>21</v>
      </c>
      <c r="T887" s="168" t="s">
        <v>1259</v>
      </c>
      <c r="U887" s="168" t="s">
        <v>1259</v>
      </c>
      <c r="V887" s="168" t="s">
        <v>2837</v>
      </c>
      <c r="W887" s="168" t="s">
        <v>1259</v>
      </c>
      <c r="X887" s="168" t="s">
        <v>21</v>
      </c>
      <c r="Y887" s="168" t="s">
        <v>1259</v>
      </c>
      <c r="Z887" s="168" t="s">
        <v>21</v>
      </c>
      <c r="AA887" s="168" t="s">
        <v>1259</v>
      </c>
      <c r="AB887" s="168" t="s">
        <v>1259</v>
      </c>
      <c r="AC887" s="168" t="s">
        <v>7793</v>
      </c>
      <c r="AD887" s="169">
        <v>2132.5066148768401</v>
      </c>
      <c r="AE887" s="168" t="s">
        <v>1259</v>
      </c>
      <c r="AF887" s="169">
        <v>583.16898798087277</v>
      </c>
      <c r="AG887" s="169">
        <v>1842.2201464049981</v>
      </c>
      <c r="AH887" s="169">
        <v>1439.2270017609881</v>
      </c>
      <c r="AI887" s="168" t="s">
        <v>21</v>
      </c>
      <c r="AJ887"/>
      <c r="AK887"/>
    </row>
    <row r="888" spans="1:37" hidden="1" x14ac:dyDescent="0.25">
      <c r="A888" s="179" t="b">
        <f>IF(E888&lt;&gt;1,"",NOT(ISNA(VLOOKUP(P888,Mapping!$P:$P,1,FALSE))))</f>
        <v>0</v>
      </c>
      <c r="B888" s="180" t="str">
        <f t="shared" si="13"/>
        <v/>
      </c>
      <c r="E888" s="167">
        <v>1</v>
      </c>
      <c r="F888" s="170" t="s">
        <v>402</v>
      </c>
      <c r="G888" s="169">
        <v>2376.8427522593238</v>
      </c>
      <c r="H888" s="168" t="s">
        <v>6</v>
      </c>
      <c r="I888" s="168" t="s">
        <v>402</v>
      </c>
      <c r="J888" s="169">
        <v>199.4139403296991</v>
      </c>
      <c r="K888" s="169">
        <v>-35.635945973941261</v>
      </c>
      <c r="L888" s="168" t="s">
        <v>5</v>
      </c>
      <c r="M888" s="168" t="s">
        <v>21</v>
      </c>
      <c r="N888" s="168" t="s">
        <v>2829</v>
      </c>
      <c r="O888" s="168" t="s">
        <v>21</v>
      </c>
      <c r="P888" s="168" t="s">
        <v>2836</v>
      </c>
      <c r="Q888" s="168" t="s">
        <v>2837</v>
      </c>
      <c r="R888" s="168" t="s">
        <v>1259</v>
      </c>
      <c r="S888" s="168" t="s">
        <v>21</v>
      </c>
      <c r="T888" s="168" t="s">
        <v>1259</v>
      </c>
      <c r="U888" s="168" t="s">
        <v>1259</v>
      </c>
      <c r="V888" s="168" t="s">
        <v>2837</v>
      </c>
      <c r="W888" s="168" t="s">
        <v>1259</v>
      </c>
      <c r="X888" s="168" t="s">
        <v>21</v>
      </c>
      <c r="Y888" s="168" t="s">
        <v>1259</v>
      </c>
      <c r="Z888" s="168" t="s">
        <v>21</v>
      </c>
      <c r="AA888" s="168" t="s">
        <v>1259</v>
      </c>
      <c r="AB888" s="168" t="s">
        <v>1259</v>
      </c>
      <c r="AC888" s="168" t="s">
        <v>7786</v>
      </c>
      <c r="AD888" s="169">
        <v>302.61017589166181</v>
      </c>
      <c r="AE888" s="168" t="s">
        <v>1259</v>
      </c>
      <c r="AF888" s="169">
        <v>82.75372690351287</v>
      </c>
      <c r="AG888" s="169">
        <v>261.41750681836578</v>
      </c>
      <c r="AH888" s="169">
        <v>204.2313646825769</v>
      </c>
      <c r="AI888" s="168" t="s">
        <v>21</v>
      </c>
      <c r="AJ888"/>
      <c r="AK888"/>
    </row>
    <row r="889" spans="1:37" hidden="1" x14ac:dyDescent="0.25">
      <c r="A889" s="179" t="b">
        <f>IF(E889&lt;&gt;1,"",NOT(ISNA(VLOOKUP(P889,Mapping!$P:$P,1,FALSE))))</f>
        <v>0</v>
      </c>
      <c r="B889" s="180" t="str">
        <f t="shared" si="13"/>
        <v/>
      </c>
      <c r="E889" s="167">
        <v>1</v>
      </c>
      <c r="F889" s="170" t="s">
        <v>402</v>
      </c>
      <c r="G889" s="169">
        <v>1948.2992191422579</v>
      </c>
      <c r="H889" s="168" t="s">
        <v>6</v>
      </c>
      <c r="I889" s="168" t="s">
        <v>402</v>
      </c>
      <c r="J889" s="169">
        <v>163.45970883480851</v>
      </c>
      <c r="K889" s="169">
        <v>-29.21080313303381</v>
      </c>
      <c r="L889" s="168" t="s">
        <v>5</v>
      </c>
      <c r="M889" s="168" t="s">
        <v>21</v>
      </c>
      <c r="N889" s="168" t="s">
        <v>2829</v>
      </c>
      <c r="O889" s="168" t="s">
        <v>21</v>
      </c>
      <c r="P889" s="168" t="s">
        <v>2836</v>
      </c>
      <c r="Q889" s="168" t="s">
        <v>2837</v>
      </c>
      <c r="R889" s="168" t="s">
        <v>1259</v>
      </c>
      <c r="S889" s="168" t="s">
        <v>21</v>
      </c>
      <c r="T889" s="168" t="s">
        <v>1259</v>
      </c>
      <c r="U889" s="168" t="s">
        <v>1259</v>
      </c>
      <c r="V889" s="168" t="s">
        <v>2837</v>
      </c>
      <c r="W889" s="168" t="s">
        <v>1259</v>
      </c>
      <c r="X889" s="168" t="s">
        <v>21</v>
      </c>
      <c r="Y889" s="168" t="s">
        <v>1259</v>
      </c>
      <c r="Z889" s="168" t="s">
        <v>21</v>
      </c>
      <c r="AA889" s="168" t="s">
        <v>1259</v>
      </c>
      <c r="AB889" s="168" t="s">
        <v>1259</v>
      </c>
      <c r="AC889" s="168" t="s">
        <v>7800</v>
      </c>
      <c r="AD889" s="169">
        <v>248.04971588204549</v>
      </c>
      <c r="AE889" s="168" t="s">
        <v>1259</v>
      </c>
      <c r="AF889" s="169">
        <v>67.833272249066113</v>
      </c>
      <c r="AG889" s="169">
        <v>214.28406398370339</v>
      </c>
      <c r="AH889" s="169">
        <v>167.40855403967839</v>
      </c>
      <c r="AI889" s="168" t="s">
        <v>21</v>
      </c>
      <c r="AJ889"/>
      <c r="AK889"/>
    </row>
    <row r="890" spans="1:37" hidden="1" x14ac:dyDescent="0.25">
      <c r="A890" s="179" t="b">
        <f>IF(E890&lt;&gt;1,"",NOT(ISNA(VLOOKUP(P890,Mapping!$P:$P,1,FALSE))))</f>
        <v>0</v>
      </c>
      <c r="B890" s="180" t="str">
        <f t="shared" si="13"/>
        <v/>
      </c>
      <c r="E890" s="167">
        <v>1</v>
      </c>
      <c r="F890" s="170" t="s">
        <v>402</v>
      </c>
      <c r="G890" s="169">
        <v>3001.9289553709091</v>
      </c>
      <c r="H890" s="168" t="s">
        <v>6</v>
      </c>
      <c r="I890" s="168" t="s">
        <v>402</v>
      </c>
      <c r="J890" s="169">
        <v>251.8578399901736</v>
      </c>
      <c r="K890" s="169">
        <v>-45.007848318749851</v>
      </c>
      <c r="L890" s="168" t="s">
        <v>5</v>
      </c>
      <c r="M890" s="168" t="s">
        <v>21</v>
      </c>
      <c r="N890" s="168" t="s">
        <v>2829</v>
      </c>
      <c r="O890" s="168" t="s">
        <v>21</v>
      </c>
      <c r="P890" s="168" t="s">
        <v>2836</v>
      </c>
      <c r="Q890" s="168" t="s">
        <v>2837</v>
      </c>
      <c r="R890" s="168" t="s">
        <v>1259</v>
      </c>
      <c r="S890" s="168" t="s">
        <v>21</v>
      </c>
      <c r="T890" s="168" t="s">
        <v>1259</v>
      </c>
      <c r="U890" s="168" t="s">
        <v>1259</v>
      </c>
      <c r="V890" s="168" t="s">
        <v>2837</v>
      </c>
      <c r="W890" s="168" t="s">
        <v>1259</v>
      </c>
      <c r="X890" s="168" t="s">
        <v>21</v>
      </c>
      <c r="Y890" s="168" t="s">
        <v>1259</v>
      </c>
      <c r="Z890" s="168" t="s">
        <v>21</v>
      </c>
      <c r="AA890" s="168" t="s">
        <v>1259</v>
      </c>
      <c r="AB890" s="168" t="s">
        <v>1259</v>
      </c>
      <c r="AC890" s="168" t="s">
        <v>7788</v>
      </c>
      <c r="AD890" s="169">
        <v>382.19366777022242</v>
      </c>
      <c r="AE890" s="168" t="s">
        <v>1259</v>
      </c>
      <c r="AF890" s="169">
        <v>104.51714095111041</v>
      </c>
      <c r="AG890" s="169">
        <v>330.16773297811551</v>
      </c>
      <c r="AH890" s="169">
        <v>257.94219943779171</v>
      </c>
      <c r="AI890" s="168" t="s">
        <v>21</v>
      </c>
      <c r="AJ890"/>
      <c r="AK890"/>
    </row>
    <row r="891" spans="1:37" hidden="1" x14ac:dyDescent="0.25">
      <c r="A891" s="179" t="b">
        <f>IF(E891&lt;&gt;1,"",NOT(ISNA(VLOOKUP(P891,Mapping!$P:$P,1,FALSE))))</f>
        <v>0</v>
      </c>
      <c r="B891" s="180" t="str">
        <f t="shared" si="13"/>
        <v/>
      </c>
      <c r="E891" s="167">
        <v>1</v>
      </c>
      <c r="F891" s="170" t="s">
        <v>402</v>
      </c>
      <c r="G891" s="169">
        <v>9697.4518801165686</v>
      </c>
      <c r="H891" s="168" t="s">
        <v>6</v>
      </c>
      <c r="I891" s="168" t="s">
        <v>402</v>
      </c>
      <c r="J891" s="169">
        <v>813.6032931642203</v>
      </c>
      <c r="K891" s="169">
        <v>-145.39366180460939</v>
      </c>
      <c r="L891" s="168" t="s">
        <v>5</v>
      </c>
      <c r="M891" s="168" t="s">
        <v>21</v>
      </c>
      <c r="N891" s="168" t="s">
        <v>2829</v>
      </c>
      <c r="O891" s="168" t="s">
        <v>21</v>
      </c>
      <c r="P891" s="168" t="s">
        <v>2836</v>
      </c>
      <c r="Q891" s="168" t="s">
        <v>2837</v>
      </c>
      <c r="R891" s="168" t="s">
        <v>1259</v>
      </c>
      <c r="S891" s="168" t="s">
        <v>21</v>
      </c>
      <c r="T891" s="168" t="s">
        <v>1259</v>
      </c>
      <c r="U891" s="168" t="s">
        <v>1259</v>
      </c>
      <c r="V891" s="168" t="s">
        <v>2837</v>
      </c>
      <c r="W891" s="168" t="s">
        <v>1259</v>
      </c>
      <c r="X891" s="168" t="s">
        <v>21</v>
      </c>
      <c r="Y891" s="168" t="s">
        <v>1259</v>
      </c>
      <c r="Z891" s="168" t="s">
        <v>21</v>
      </c>
      <c r="AA891" s="168" t="s">
        <v>1259</v>
      </c>
      <c r="AB891" s="168" t="s">
        <v>1259</v>
      </c>
      <c r="AC891" s="168" t="s">
        <v>7798</v>
      </c>
      <c r="AD891" s="169">
        <v>1234.641044870785</v>
      </c>
      <c r="AE891" s="168" t="s">
        <v>1259</v>
      </c>
      <c r="AF891" s="169">
        <v>337.63288874886888</v>
      </c>
      <c r="AG891" s="169">
        <v>1066.5761084032199</v>
      </c>
      <c r="AH891" s="169">
        <v>833.25824964113781</v>
      </c>
      <c r="AI891" s="168" t="s">
        <v>21</v>
      </c>
      <c r="AJ891"/>
      <c r="AK891"/>
    </row>
    <row r="892" spans="1:37" hidden="1" x14ac:dyDescent="0.25">
      <c r="A892" s="179" t="b">
        <f>IF(E892&lt;&gt;1,"",NOT(ISNA(VLOOKUP(P892,Mapping!$P:$P,1,FALSE))))</f>
        <v>0</v>
      </c>
      <c r="B892" s="180" t="str">
        <f t="shared" si="13"/>
        <v/>
      </c>
      <c r="E892" s="167">
        <v>1</v>
      </c>
      <c r="F892" s="170" t="s">
        <v>402</v>
      </c>
      <c r="G892" s="169">
        <v>7488.4227884216834</v>
      </c>
      <c r="H892" s="168" t="s">
        <v>6</v>
      </c>
      <c r="I892" s="168" t="s">
        <v>402</v>
      </c>
      <c r="J892" s="169">
        <v>628.26869538357982</v>
      </c>
      <c r="K892" s="169">
        <v>-112.2737419901096</v>
      </c>
      <c r="L892" s="168" t="s">
        <v>5</v>
      </c>
      <c r="M892" s="168" t="s">
        <v>21</v>
      </c>
      <c r="N892" s="168" t="s">
        <v>2829</v>
      </c>
      <c r="O892" s="168" t="s">
        <v>21</v>
      </c>
      <c r="P892" s="168" t="s">
        <v>2836</v>
      </c>
      <c r="Q892" s="168" t="s">
        <v>2837</v>
      </c>
      <c r="R892" s="168" t="s">
        <v>1259</v>
      </c>
      <c r="S892" s="168" t="s">
        <v>21</v>
      </c>
      <c r="T892" s="168" t="s">
        <v>1259</v>
      </c>
      <c r="U892" s="168" t="s">
        <v>1259</v>
      </c>
      <c r="V892" s="168" t="s">
        <v>2837</v>
      </c>
      <c r="W892" s="168" t="s">
        <v>1259</v>
      </c>
      <c r="X892" s="168" t="s">
        <v>21</v>
      </c>
      <c r="Y892" s="168" t="s">
        <v>1259</v>
      </c>
      <c r="Z892" s="168" t="s">
        <v>21</v>
      </c>
      <c r="AA892" s="168" t="s">
        <v>1259</v>
      </c>
      <c r="AB892" s="168" t="s">
        <v>1259</v>
      </c>
      <c r="AC892" s="168" t="s">
        <v>3188</v>
      </c>
      <c r="AD892" s="169">
        <v>953.39623750935141</v>
      </c>
      <c r="AE892" s="168" t="s">
        <v>1259</v>
      </c>
      <c r="AF892" s="169">
        <v>260.72187307386503</v>
      </c>
      <c r="AG892" s="169">
        <v>823.61561928748415</v>
      </c>
      <c r="AH892" s="169">
        <v>643.44635502105302</v>
      </c>
      <c r="AI892" s="168" t="s">
        <v>21</v>
      </c>
      <c r="AJ892"/>
      <c r="AK892"/>
    </row>
    <row r="893" spans="1:37" hidden="1" x14ac:dyDescent="0.25">
      <c r="A893" s="179" t="b">
        <f>IF(E893&lt;&gt;1,"",NOT(ISNA(VLOOKUP(P893,Mapping!$P:$P,1,FALSE))))</f>
        <v>0</v>
      </c>
      <c r="B893" s="180" t="str">
        <f t="shared" si="13"/>
        <v/>
      </c>
      <c r="E893" s="167">
        <v>1</v>
      </c>
      <c r="F893" s="170" t="s">
        <v>402</v>
      </c>
      <c r="G893" s="169">
        <v>68973.702117347406</v>
      </c>
      <c r="H893" s="168" t="s">
        <v>6</v>
      </c>
      <c r="I893" s="168" t="s">
        <v>402</v>
      </c>
      <c r="J893" s="169">
        <v>5786.8017163831846</v>
      </c>
      <c r="K893" s="169">
        <v>-1034.121049842315</v>
      </c>
      <c r="L893" s="168" t="s">
        <v>5</v>
      </c>
      <c r="M893" s="168" t="s">
        <v>21</v>
      </c>
      <c r="N893" s="168" t="s">
        <v>2829</v>
      </c>
      <c r="O893" s="168" t="s">
        <v>21</v>
      </c>
      <c r="P893" s="168" t="s">
        <v>2916</v>
      </c>
      <c r="Q893" s="168" t="s">
        <v>2917</v>
      </c>
      <c r="R893" s="168" t="s">
        <v>1259</v>
      </c>
      <c r="S893" s="168" t="s">
        <v>21</v>
      </c>
      <c r="T893" s="168" t="s">
        <v>1259</v>
      </c>
      <c r="U893" s="168" t="s">
        <v>1259</v>
      </c>
      <c r="V893" s="168" t="s">
        <v>2917</v>
      </c>
      <c r="W893" s="168" t="s">
        <v>1259</v>
      </c>
      <c r="X893" s="168" t="s">
        <v>21</v>
      </c>
      <c r="Y893" s="168" t="s">
        <v>1259</v>
      </c>
      <c r="Z893" s="168" t="s">
        <v>21</v>
      </c>
      <c r="AA893" s="168" t="s">
        <v>1259</v>
      </c>
      <c r="AB893" s="168" t="s">
        <v>1259</v>
      </c>
      <c r="AC893" s="168" t="s">
        <v>3210</v>
      </c>
      <c r="AD893" s="169">
        <v>8781.4577172972076</v>
      </c>
      <c r="AE893" s="168" t="s">
        <v>1259</v>
      </c>
      <c r="AF893" s="169">
        <v>2401.4339623930141</v>
      </c>
      <c r="AG893" s="169">
        <v>7586.0858806962351</v>
      </c>
      <c r="AH893" s="169">
        <v>5926.5987610014708</v>
      </c>
      <c r="AI893" s="168" t="s">
        <v>21</v>
      </c>
      <c r="AJ893"/>
      <c r="AK893"/>
    </row>
    <row r="894" spans="1:37" hidden="1" x14ac:dyDescent="0.25">
      <c r="A894" s="179" t="b">
        <f>IF(E894&lt;&gt;1,"",NOT(ISNA(VLOOKUP(P894,Mapping!$P:$P,1,FALSE))))</f>
        <v>0</v>
      </c>
      <c r="B894" s="180" t="str">
        <f t="shared" si="13"/>
        <v/>
      </c>
      <c r="E894" s="167">
        <v>1</v>
      </c>
      <c r="F894" s="170" t="s">
        <v>402</v>
      </c>
      <c r="G894" s="169">
        <v>19441.280165321408</v>
      </c>
      <c r="H894" s="168" t="s">
        <v>6</v>
      </c>
      <c r="I894" s="168" t="s">
        <v>402</v>
      </c>
      <c r="J894" s="169">
        <v>1631.097504929676</v>
      </c>
      <c r="K894" s="169">
        <v>-291.48264393052318</v>
      </c>
      <c r="L894" s="168" t="s">
        <v>5</v>
      </c>
      <c r="M894" s="168" t="s">
        <v>21</v>
      </c>
      <c r="N894" s="168" t="s">
        <v>2829</v>
      </c>
      <c r="O894" s="168" t="s">
        <v>21</v>
      </c>
      <c r="P894" s="168" t="s">
        <v>2916</v>
      </c>
      <c r="Q894" s="168" t="s">
        <v>2917</v>
      </c>
      <c r="R894" s="168" t="s">
        <v>1259</v>
      </c>
      <c r="S894" s="168" t="s">
        <v>21</v>
      </c>
      <c r="T894" s="168" t="s">
        <v>1259</v>
      </c>
      <c r="U894" s="168" t="s">
        <v>1259</v>
      </c>
      <c r="V894" s="168" t="s">
        <v>2917</v>
      </c>
      <c r="W894" s="168" t="s">
        <v>1259</v>
      </c>
      <c r="X894" s="168" t="s">
        <v>21</v>
      </c>
      <c r="Y894" s="168" t="s">
        <v>1259</v>
      </c>
      <c r="Z894" s="168" t="s">
        <v>21</v>
      </c>
      <c r="AA894" s="168" t="s">
        <v>1259</v>
      </c>
      <c r="AB894" s="168" t="s">
        <v>1259</v>
      </c>
      <c r="AC894" s="168" t="s">
        <v>3211</v>
      </c>
      <c r="AD894" s="169">
        <v>2475.1865493814171</v>
      </c>
      <c r="AE894" s="168" t="s">
        <v>1259</v>
      </c>
      <c r="AF894" s="169">
        <v>676.88044904375784</v>
      </c>
      <c r="AG894" s="169">
        <v>2138.2529346313172</v>
      </c>
      <c r="AH894" s="169">
        <v>1670.501414351329</v>
      </c>
      <c r="AI894" s="168" t="s">
        <v>21</v>
      </c>
      <c r="AJ894"/>
      <c r="AK894"/>
    </row>
    <row r="895" spans="1:37" hidden="1" x14ac:dyDescent="0.25">
      <c r="A895" s="179" t="b">
        <f>IF(E895&lt;&gt;1,"",NOT(ISNA(VLOOKUP(P895,Mapping!$P:$P,1,FALSE))))</f>
        <v>0</v>
      </c>
      <c r="B895" s="180" t="str">
        <f t="shared" si="13"/>
        <v/>
      </c>
      <c r="E895" s="167">
        <v>1</v>
      </c>
      <c r="F895" s="170" t="s">
        <v>402</v>
      </c>
      <c r="G895" s="169">
        <v>115217.29124216559</v>
      </c>
      <c r="H895" s="168" t="s">
        <v>6</v>
      </c>
      <c r="I895" s="168" t="s">
        <v>402</v>
      </c>
      <c r="J895" s="169">
        <v>9666.577235231447</v>
      </c>
      <c r="K895" s="169">
        <v>-1727.4500646148319</v>
      </c>
      <c r="L895" s="168" t="s">
        <v>5</v>
      </c>
      <c r="M895" s="168" t="s">
        <v>21</v>
      </c>
      <c r="N895" s="168" t="s">
        <v>2829</v>
      </c>
      <c r="O895" s="168" t="s">
        <v>21</v>
      </c>
      <c r="P895" s="168" t="s">
        <v>2852</v>
      </c>
      <c r="Q895" s="168" t="s">
        <v>2853</v>
      </c>
      <c r="R895" s="168" t="s">
        <v>1259</v>
      </c>
      <c r="S895" s="168" t="s">
        <v>21</v>
      </c>
      <c r="T895" s="168" t="s">
        <v>1259</v>
      </c>
      <c r="U895" s="168" t="s">
        <v>1259</v>
      </c>
      <c r="V895" s="168" t="s">
        <v>2853</v>
      </c>
      <c r="W895" s="168" t="s">
        <v>1259</v>
      </c>
      <c r="X895" s="168" t="s">
        <v>21</v>
      </c>
      <c r="Y895" s="168" t="s">
        <v>1259</v>
      </c>
      <c r="Z895" s="168" t="s">
        <v>21</v>
      </c>
      <c r="AA895" s="168" t="s">
        <v>1259</v>
      </c>
      <c r="AB895" s="168" t="s">
        <v>1259</v>
      </c>
      <c r="AC895" s="168" t="s">
        <v>7825</v>
      </c>
      <c r="AD895" s="169">
        <v>14669.00775636527</v>
      </c>
      <c r="AE895" s="168" t="s">
        <v>1259</v>
      </c>
      <c r="AF895" s="169">
        <v>4011.4813001211301</v>
      </c>
      <c r="AG895" s="169">
        <v>12672.195916310369</v>
      </c>
      <c r="AH895" s="169">
        <v>9900.1015540678491</v>
      </c>
      <c r="AI895" s="168" t="s">
        <v>21</v>
      </c>
      <c r="AJ895"/>
      <c r="AK895"/>
    </row>
    <row r="896" spans="1:37" hidden="1" x14ac:dyDescent="0.25">
      <c r="A896" s="179" t="b">
        <f>IF(E896&lt;&gt;1,"",NOT(ISNA(VLOOKUP(P896,Mapping!$P:$P,1,FALSE))))</f>
        <v>0</v>
      </c>
      <c r="B896" s="180" t="str">
        <f t="shared" si="13"/>
        <v/>
      </c>
      <c r="E896" s="167">
        <v>1</v>
      </c>
      <c r="F896" s="170" t="s">
        <v>402</v>
      </c>
      <c r="G896" s="169">
        <v>456828.20845714031</v>
      </c>
      <c r="H896" s="168" t="s">
        <v>6</v>
      </c>
      <c r="I896" s="168" t="s">
        <v>402</v>
      </c>
      <c r="J896" s="169">
        <v>38327.278073234651</v>
      </c>
      <c r="K896" s="169">
        <v>-6849.214295088067</v>
      </c>
      <c r="L896" s="168" t="s">
        <v>5</v>
      </c>
      <c r="M896" s="168" t="s">
        <v>21</v>
      </c>
      <c r="N896" s="168" t="s">
        <v>2829</v>
      </c>
      <c r="O896" s="168" t="s">
        <v>21</v>
      </c>
      <c r="P896" s="168" t="s">
        <v>2852</v>
      </c>
      <c r="Q896" s="168" t="s">
        <v>2853</v>
      </c>
      <c r="R896" s="168" t="s">
        <v>1259</v>
      </c>
      <c r="S896" s="168" t="s">
        <v>21</v>
      </c>
      <c r="T896" s="168" t="s">
        <v>1259</v>
      </c>
      <c r="U896" s="168" t="s">
        <v>1259</v>
      </c>
      <c r="V896" s="168" t="s">
        <v>2853</v>
      </c>
      <c r="W896" s="168" t="s">
        <v>1259</v>
      </c>
      <c r="X896" s="168" t="s">
        <v>21</v>
      </c>
      <c r="Y896" s="168" t="s">
        <v>1259</v>
      </c>
      <c r="Z896" s="168" t="s">
        <v>21</v>
      </c>
      <c r="AA896" s="168" t="s">
        <v>1259</v>
      </c>
      <c r="AB896" s="168" t="s">
        <v>1259</v>
      </c>
      <c r="AC896" s="168" t="s">
        <v>3212</v>
      </c>
      <c r="AD896" s="169">
        <v>58161.552497354867</v>
      </c>
      <c r="AE896" s="168" t="s">
        <v>1259</v>
      </c>
      <c r="AF896" s="169">
        <v>15905.232589976051</v>
      </c>
      <c r="AG896" s="169">
        <v>50244.338286850543</v>
      </c>
      <c r="AH896" s="169">
        <v>39253.185070831038</v>
      </c>
      <c r="AI896" s="168" t="s">
        <v>21</v>
      </c>
      <c r="AJ896"/>
      <c r="AK896"/>
    </row>
    <row r="897" spans="1:37" hidden="1" x14ac:dyDescent="0.25">
      <c r="A897" s="179" t="b">
        <f>IF(E897&lt;&gt;1,"",NOT(ISNA(VLOOKUP(P897,Mapping!$P:$P,1,FALSE))))</f>
        <v>0</v>
      </c>
      <c r="B897" s="180" t="str">
        <f t="shared" si="13"/>
        <v/>
      </c>
      <c r="E897" s="167">
        <v>1</v>
      </c>
      <c r="F897" s="170" t="s">
        <v>402</v>
      </c>
      <c r="G897" s="169">
        <v>334369.42427337629</v>
      </c>
      <c r="H897" s="168" t="s">
        <v>6</v>
      </c>
      <c r="I897" s="168" t="s">
        <v>402</v>
      </c>
      <c r="J897" s="169">
        <v>28053.149227792179</v>
      </c>
      <c r="K897" s="169">
        <v>-5013.1927017121488</v>
      </c>
      <c r="L897" s="168" t="s">
        <v>5</v>
      </c>
      <c r="M897" s="168" t="s">
        <v>21</v>
      </c>
      <c r="N897" s="168" t="s">
        <v>2829</v>
      </c>
      <c r="O897" s="168" t="s">
        <v>21</v>
      </c>
      <c r="P897" s="168" t="s">
        <v>2852</v>
      </c>
      <c r="Q897" s="168" t="s">
        <v>2853</v>
      </c>
      <c r="R897" s="168" t="s">
        <v>1259</v>
      </c>
      <c r="S897" s="168" t="s">
        <v>21</v>
      </c>
      <c r="T897" s="168" t="s">
        <v>1259</v>
      </c>
      <c r="U897" s="168" t="s">
        <v>1259</v>
      </c>
      <c r="V897" s="168" t="s">
        <v>2853</v>
      </c>
      <c r="W897" s="168" t="s">
        <v>1259</v>
      </c>
      <c r="X897" s="168" t="s">
        <v>21</v>
      </c>
      <c r="Y897" s="168" t="s">
        <v>1259</v>
      </c>
      <c r="Z897" s="168" t="s">
        <v>21</v>
      </c>
      <c r="AA897" s="168" t="s">
        <v>1259</v>
      </c>
      <c r="AB897" s="168" t="s">
        <v>1259</v>
      </c>
      <c r="AC897" s="168" t="s">
        <v>3214</v>
      </c>
      <c r="AD897" s="169">
        <v>42570.586630511847</v>
      </c>
      <c r="AE897" s="168" t="s">
        <v>1259</v>
      </c>
      <c r="AF897" s="169">
        <v>11641.62668939779</v>
      </c>
      <c r="AG897" s="169">
        <v>36775.685377903217</v>
      </c>
      <c r="AH897" s="169">
        <v>28730.854728427828</v>
      </c>
      <c r="AI897" s="168" t="s">
        <v>21</v>
      </c>
      <c r="AJ897"/>
      <c r="AK897"/>
    </row>
    <row r="898" spans="1:37" hidden="1" x14ac:dyDescent="0.25">
      <c r="A898" s="179" t="b">
        <f>IF(E898&lt;&gt;1,"",NOT(ISNA(VLOOKUP(P898,Mapping!$P:$P,1,FALSE))))</f>
        <v>0</v>
      </c>
      <c r="B898" s="180" t="str">
        <f t="shared" si="13"/>
        <v/>
      </c>
      <c r="E898" s="167">
        <v>1</v>
      </c>
      <c r="F898" s="170" t="s">
        <v>402</v>
      </c>
      <c r="G898" s="169">
        <v>168217.91664646051</v>
      </c>
      <c r="H898" s="168" t="s">
        <v>6</v>
      </c>
      <c r="I898" s="168" t="s">
        <v>402</v>
      </c>
      <c r="J898" s="169">
        <v>14113.25909576358</v>
      </c>
      <c r="K898" s="169">
        <v>-2522.0871611148891</v>
      </c>
      <c r="L898" s="168" t="s">
        <v>5</v>
      </c>
      <c r="M898" s="168" t="s">
        <v>21</v>
      </c>
      <c r="N898" s="168" t="s">
        <v>2829</v>
      </c>
      <c r="O898" s="168" t="s">
        <v>21</v>
      </c>
      <c r="P898" s="168" t="s">
        <v>2852</v>
      </c>
      <c r="Q898" s="168" t="s">
        <v>2853</v>
      </c>
      <c r="R898" s="168" t="s">
        <v>1259</v>
      </c>
      <c r="S898" s="168" t="s">
        <v>21</v>
      </c>
      <c r="T898" s="168" t="s">
        <v>1259</v>
      </c>
      <c r="U898" s="168" t="s">
        <v>1259</v>
      </c>
      <c r="V898" s="168" t="s">
        <v>2853</v>
      </c>
      <c r="W898" s="168" t="s">
        <v>1259</v>
      </c>
      <c r="X898" s="168" t="s">
        <v>21</v>
      </c>
      <c r="Y898" s="168" t="s">
        <v>1259</v>
      </c>
      <c r="Z898" s="168" t="s">
        <v>21</v>
      </c>
      <c r="AA898" s="168" t="s">
        <v>1259</v>
      </c>
      <c r="AB898" s="168" t="s">
        <v>1259</v>
      </c>
      <c r="AC898" s="168" t="s">
        <v>3213</v>
      </c>
      <c r="AD898" s="169">
        <v>21416.836808462271</v>
      </c>
      <c r="AE898" s="168" t="s">
        <v>1259</v>
      </c>
      <c r="AF898" s="169">
        <v>5856.7860752280694</v>
      </c>
      <c r="AG898" s="169">
        <v>18501.479885489531</v>
      </c>
      <c r="AH898" s="169">
        <v>14454.2059621361</v>
      </c>
      <c r="AI898" s="168" t="s">
        <v>21</v>
      </c>
      <c r="AJ898"/>
      <c r="AK898"/>
    </row>
    <row r="899" spans="1:37" hidden="1" x14ac:dyDescent="0.25">
      <c r="A899" s="179" t="b">
        <f>IF(E899&lt;&gt;1,"",NOT(ISNA(VLOOKUP(P899,Mapping!$P:$P,1,FALSE))))</f>
        <v>0</v>
      </c>
      <c r="B899" s="180" t="str">
        <f t="shared" si="13"/>
        <v/>
      </c>
      <c r="E899" s="167">
        <v>1</v>
      </c>
      <c r="F899" s="170" t="s">
        <v>402</v>
      </c>
      <c r="G899" s="169">
        <v>131400.4729755795</v>
      </c>
      <c r="H899" s="168" t="s">
        <v>6</v>
      </c>
      <c r="I899" s="168" t="s">
        <v>402</v>
      </c>
      <c r="J899" s="169">
        <v>11024.324622375179</v>
      </c>
      <c r="K899" s="169">
        <v>-1970.084117452456</v>
      </c>
      <c r="L899" s="168" t="s">
        <v>5</v>
      </c>
      <c r="M899" s="168" t="s">
        <v>21</v>
      </c>
      <c r="N899" s="168" t="s">
        <v>2829</v>
      </c>
      <c r="O899" s="168" t="s">
        <v>21</v>
      </c>
      <c r="P899" s="168" t="s">
        <v>2852</v>
      </c>
      <c r="Q899" s="168" t="s">
        <v>2853</v>
      </c>
      <c r="R899" s="168" t="s">
        <v>1259</v>
      </c>
      <c r="S899" s="168" t="s">
        <v>21</v>
      </c>
      <c r="T899" s="168" t="s">
        <v>1259</v>
      </c>
      <c r="U899" s="168" t="s">
        <v>1259</v>
      </c>
      <c r="V899" s="168" t="s">
        <v>2853</v>
      </c>
      <c r="W899" s="168" t="s">
        <v>1259</v>
      </c>
      <c r="X899" s="168" t="s">
        <v>21</v>
      </c>
      <c r="Y899" s="168" t="s">
        <v>1259</v>
      </c>
      <c r="Z899" s="168" t="s">
        <v>21</v>
      </c>
      <c r="AA899" s="168" t="s">
        <v>1259</v>
      </c>
      <c r="AB899" s="168" t="s">
        <v>1259</v>
      </c>
      <c r="AC899" s="168" t="s">
        <v>3215</v>
      </c>
      <c r="AD899" s="169">
        <v>16729.386157999099</v>
      </c>
      <c r="AE899" s="168" t="s">
        <v>1259</v>
      </c>
      <c r="AF899" s="169">
        <v>4574.9256425471694</v>
      </c>
      <c r="AG899" s="169">
        <v>14452.106268863659</v>
      </c>
      <c r="AH899" s="169">
        <v>11290.649282637431</v>
      </c>
      <c r="AI899" s="168" t="s">
        <v>21</v>
      </c>
      <c r="AJ899"/>
      <c r="AK899"/>
    </row>
    <row r="900" spans="1:37" hidden="1" x14ac:dyDescent="0.25">
      <c r="A900" s="179" t="b">
        <f>IF(E900&lt;&gt;1,"",NOT(ISNA(VLOOKUP(P900,Mapping!$P:$P,1,FALSE))))</f>
        <v>0</v>
      </c>
      <c r="B900" s="180" t="str">
        <f t="shared" si="13"/>
        <v/>
      </c>
      <c r="E900" s="167">
        <v>1</v>
      </c>
      <c r="F900" s="170" t="s">
        <v>402</v>
      </c>
      <c r="G900" s="169">
        <v>523636.92569838761</v>
      </c>
      <c r="H900" s="168" t="s">
        <v>6</v>
      </c>
      <c r="I900" s="168" t="s">
        <v>402</v>
      </c>
      <c r="J900" s="169">
        <v>43932.440442847233</v>
      </c>
      <c r="K900" s="169">
        <v>-7850.8757789764286</v>
      </c>
      <c r="L900" s="168" t="s">
        <v>5</v>
      </c>
      <c r="M900" s="168" t="s">
        <v>21</v>
      </c>
      <c r="N900" s="168" t="s">
        <v>2829</v>
      </c>
      <c r="O900" s="168" t="s">
        <v>21</v>
      </c>
      <c r="P900" s="168" t="s">
        <v>2852</v>
      </c>
      <c r="Q900" s="168" t="s">
        <v>2853</v>
      </c>
      <c r="R900" s="168" t="s">
        <v>1259</v>
      </c>
      <c r="S900" s="168" t="s">
        <v>21</v>
      </c>
      <c r="T900" s="168" t="s">
        <v>1259</v>
      </c>
      <c r="U900" s="168" t="s">
        <v>1259</v>
      </c>
      <c r="V900" s="168" t="s">
        <v>2853</v>
      </c>
      <c r="W900" s="168" t="s">
        <v>1259</v>
      </c>
      <c r="X900" s="168" t="s">
        <v>21</v>
      </c>
      <c r="Y900" s="168" t="s">
        <v>1259</v>
      </c>
      <c r="Z900" s="168" t="s">
        <v>21</v>
      </c>
      <c r="AA900" s="168" t="s">
        <v>1259</v>
      </c>
      <c r="AB900" s="168" t="s">
        <v>1259</v>
      </c>
      <c r="AC900" s="168" t="s">
        <v>7040</v>
      </c>
      <c r="AD900" s="169">
        <v>66667.372941830195</v>
      </c>
      <c r="AE900" s="168" t="s">
        <v>1259</v>
      </c>
      <c r="AF900" s="169">
        <v>18231.28900919051</v>
      </c>
      <c r="AG900" s="169">
        <v>57592.307889946387</v>
      </c>
      <c r="AH900" s="169">
        <v>44993.756457769661</v>
      </c>
      <c r="AI900" s="168" t="s">
        <v>21</v>
      </c>
      <c r="AJ900"/>
      <c r="AK900"/>
    </row>
    <row r="901" spans="1:37" hidden="1" x14ac:dyDescent="0.25">
      <c r="A901" s="179" t="b">
        <f>IF(E901&lt;&gt;1,"",NOT(ISNA(VLOOKUP(P901,Mapping!$P:$P,1,FALSE))))</f>
        <v>0</v>
      </c>
      <c r="B901" s="180" t="str">
        <f t="shared" si="13"/>
        <v/>
      </c>
      <c r="E901" s="167">
        <v>1</v>
      </c>
      <c r="F901" s="170" t="s">
        <v>402</v>
      </c>
      <c r="G901" s="169">
        <v>110417.556136182</v>
      </c>
      <c r="H901" s="168" t="s">
        <v>6</v>
      </c>
      <c r="I901" s="168" t="s">
        <v>402</v>
      </c>
      <c r="J901" s="169">
        <v>9263.8858543593997</v>
      </c>
      <c r="K901" s="169">
        <v>-1655.4877521044771</v>
      </c>
      <c r="L901" s="168" t="s">
        <v>5</v>
      </c>
      <c r="M901" s="168" t="s">
        <v>21</v>
      </c>
      <c r="N901" s="168" t="s">
        <v>2829</v>
      </c>
      <c r="O901" s="168" t="s">
        <v>21</v>
      </c>
      <c r="P901" s="168" t="s">
        <v>2852</v>
      </c>
      <c r="Q901" s="168" t="s">
        <v>2853</v>
      </c>
      <c r="R901" s="168" t="s">
        <v>1259</v>
      </c>
      <c r="S901" s="168" t="s">
        <v>21</v>
      </c>
      <c r="T901" s="168" t="s">
        <v>1259</v>
      </c>
      <c r="U901" s="168" t="s">
        <v>1259</v>
      </c>
      <c r="V901" s="168" t="s">
        <v>2853</v>
      </c>
      <c r="W901" s="168" t="s">
        <v>1259</v>
      </c>
      <c r="X901" s="168" t="s">
        <v>21</v>
      </c>
      <c r="Y901" s="168" t="s">
        <v>1259</v>
      </c>
      <c r="Z901" s="168" t="s">
        <v>21</v>
      </c>
      <c r="AA901" s="168" t="s">
        <v>1259</v>
      </c>
      <c r="AB901" s="168" t="s">
        <v>1259</v>
      </c>
      <c r="AC901" s="168" t="s">
        <v>7827</v>
      </c>
      <c r="AD901" s="169">
        <v>14057.92455228096</v>
      </c>
      <c r="AE901" s="168" t="s">
        <v>1259</v>
      </c>
      <c r="AF901" s="169">
        <v>3844.3705529788422</v>
      </c>
      <c r="AG901" s="169">
        <v>12144.29612840805</v>
      </c>
      <c r="AH901" s="169">
        <v>9487.6819903932483</v>
      </c>
      <c r="AI901" s="168" t="s">
        <v>21</v>
      </c>
      <c r="AJ901"/>
      <c r="AK901"/>
    </row>
    <row r="902" spans="1:37" hidden="1" x14ac:dyDescent="0.25">
      <c r="A902" s="179" t="b">
        <f>IF(E902&lt;&gt;1,"",NOT(ISNA(VLOOKUP(P902,Mapping!$P:$P,1,FALSE))))</f>
        <v>0</v>
      </c>
      <c r="B902" s="180" t="str">
        <f t="shared" si="13"/>
        <v/>
      </c>
      <c r="E902" s="167">
        <v>1</v>
      </c>
      <c r="F902" s="170" t="s">
        <v>402</v>
      </c>
      <c r="G902" s="169">
        <v>125467.5017416734</v>
      </c>
      <c r="H902" s="168" t="s">
        <v>6</v>
      </c>
      <c r="I902" s="168" t="s">
        <v>402</v>
      </c>
      <c r="J902" s="169">
        <v>10526.55624014151</v>
      </c>
      <c r="K902" s="169">
        <v>-1881.1312230485471</v>
      </c>
      <c r="L902" s="168" t="s">
        <v>5</v>
      </c>
      <c r="M902" s="168" t="s">
        <v>21</v>
      </c>
      <c r="N902" s="168" t="s">
        <v>2829</v>
      </c>
      <c r="O902" s="168" t="s">
        <v>21</v>
      </c>
      <c r="P902" s="168" t="s">
        <v>2852</v>
      </c>
      <c r="Q902" s="168" t="s">
        <v>2853</v>
      </c>
      <c r="R902" s="168" t="s">
        <v>1259</v>
      </c>
      <c r="S902" s="168" t="s">
        <v>21</v>
      </c>
      <c r="T902" s="168" t="s">
        <v>1259</v>
      </c>
      <c r="U902" s="168" t="s">
        <v>1259</v>
      </c>
      <c r="V902" s="168" t="s">
        <v>2853</v>
      </c>
      <c r="W902" s="168" t="s">
        <v>1259</v>
      </c>
      <c r="X902" s="168" t="s">
        <v>21</v>
      </c>
      <c r="Y902" s="168" t="s">
        <v>1259</v>
      </c>
      <c r="Z902" s="168" t="s">
        <v>21</v>
      </c>
      <c r="AA902" s="168" t="s">
        <v>1259</v>
      </c>
      <c r="AB902" s="168" t="s">
        <v>1259</v>
      </c>
      <c r="AC902" s="168" t="s">
        <v>7826</v>
      </c>
      <c r="AD902" s="169">
        <v>15974.02383251671</v>
      </c>
      <c r="AE902" s="168" t="s">
        <v>1259</v>
      </c>
      <c r="AF902" s="169">
        <v>4368.3593979984425</v>
      </c>
      <c r="AG902" s="169">
        <v>13799.56728768008</v>
      </c>
      <c r="AH902" s="169">
        <v>10780.85585580204</v>
      </c>
      <c r="AI902" s="168" t="s">
        <v>21</v>
      </c>
      <c r="AJ902"/>
      <c r="AK902"/>
    </row>
    <row r="903" spans="1:37" hidden="1" x14ac:dyDescent="0.25">
      <c r="A903" s="179" t="b">
        <f>IF(E903&lt;&gt;1,"",NOT(ISNA(VLOOKUP(P903,Mapping!$P:$P,1,FALSE))))</f>
        <v>0</v>
      </c>
      <c r="B903" s="180" t="str">
        <f t="shared" si="13"/>
        <v/>
      </c>
      <c r="E903" s="167">
        <v>1</v>
      </c>
      <c r="F903" s="170" t="s">
        <v>561</v>
      </c>
      <c r="G903" s="169">
        <v>6043.158112700291</v>
      </c>
      <c r="H903" s="168" t="s">
        <v>6</v>
      </c>
      <c r="I903" s="168" t="s">
        <v>561</v>
      </c>
      <c r="J903" s="169">
        <v>586.89587698784453</v>
      </c>
      <c r="K903" s="169">
        <v>70.988500647743521</v>
      </c>
      <c r="L903" s="168" t="s">
        <v>5</v>
      </c>
      <c r="M903" s="168" t="s">
        <v>21</v>
      </c>
      <c r="N903" s="168" t="s">
        <v>2829</v>
      </c>
      <c r="O903" s="168" t="s">
        <v>21</v>
      </c>
      <c r="P903" s="168" t="s">
        <v>2831</v>
      </c>
      <c r="Q903" s="168" t="s">
        <v>2832</v>
      </c>
      <c r="R903" s="168" t="s">
        <v>1259</v>
      </c>
      <c r="S903" s="168" t="s">
        <v>21</v>
      </c>
      <c r="T903" s="168" t="s">
        <v>1259</v>
      </c>
      <c r="U903" s="168" t="s">
        <v>1259</v>
      </c>
      <c r="V903" s="168" t="s">
        <v>2832</v>
      </c>
      <c r="W903" s="168" t="s">
        <v>1259</v>
      </c>
      <c r="X903" s="168" t="s">
        <v>21</v>
      </c>
      <c r="Y903" s="168" t="s">
        <v>1259</v>
      </c>
      <c r="Z903" s="168" t="s">
        <v>21</v>
      </c>
      <c r="AA903" s="168" t="s">
        <v>1259</v>
      </c>
      <c r="AB903" s="168" t="s">
        <v>1259</v>
      </c>
      <c r="AC903" s="168" t="s">
        <v>7830</v>
      </c>
      <c r="AD903" s="169">
        <v>874.84444134137891</v>
      </c>
      <c r="AE903" s="168" t="s">
        <v>1259</v>
      </c>
      <c r="AF903" s="169">
        <v>-345.57661010281117</v>
      </c>
      <c r="AG903" s="169">
        <v>-3.186992782673769</v>
      </c>
      <c r="AH903" s="169">
        <v>-156.48249935264721</v>
      </c>
      <c r="AI903" s="168" t="s">
        <v>21</v>
      </c>
      <c r="AJ903"/>
      <c r="AK903"/>
    </row>
    <row r="904" spans="1:37" hidden="1" x14ac:dyDescent="0.25">
      <c r="A904" s="179" t="b">
        <f>IF(E904&lt;&gt;1,"",NOT(ISNA(VLOOKUP(P904,Mapping!$P:$P,1,FALSE))))</f>
        <v>0</v>
      </c>
      <c r="B904" s="180" t="str">
        <f t="shared" si="13"/>
        <v/>
      </c>
      <c r="E904" s="167">
        <v>1</v>
      </c>
      <c r="F904" s="170" t="s">
        <v>561</v>
      </c>
      <c r="G904" s="169">
        <v>3872.395424489082</v>
      </c>
      <c r="H904" s="168" t="s">
        <v>6</v>
      </c>
      <c r="I904" s="168" t="s">
        <v>561</v>
      </c>
      <c r="J904" s="169">
        <v>376.07702236401099</v>
      </c>
      <c r="K904" s="169">
        <v>45.488722944703667</v>
      </c>
      <c r="L904" s="168" t="s">
        <v>5</v>
      </c>
      <c r="M904" s="168" t="s">
        <v>21</v>
      </c>
      <c r="N904" s="168" t="s">
        <v>2829</v>
      </c>
      <c r="O904" s="168" t="s">
        <v>21</v>
      </c>
      <c r="P904" s="168" t="s">
        <v>2831</v>
      </c>
      <c r="Q904" s="168" t="s">
        <v>2832</v>
      </c>
      <c r="R904" s="168" t="s">
        <v>1259</v>
      </c>
      <c r="S904" s="168" t="s">
        <v>21</v>
      </c>
      <c r="T904" s="168" t="s">
        <v>1259</v>
      </c>
      <c r="U904" s="168" t="s">
        <v>1259</v>
      </c>
      <c r="V904" s="168" t="s">
        <v>2832</v>
      </c>
      <c r="W904" s="168" t="s">
        <v>1259</v>
      </c>
      <c r="X904" s="168" t="s">
        <v>21</v>
      </c>
      <c r="Y904" s="168" t="s">
        <v>1259</v>
      </c>
      <c r="Z904" s="168" t="s">
        <v>21</v>
      </c>
      <c r="AA904" s="168" t="s">
        <v>1259</v>
      </c>
      <c r="AB904" s="168" t="s">
        <v>1259</v>
      </c>
      <c r="AC904" s="168" t="s">
        <v>12236</v>
      </c>
      <c r="AD904" s="169">
        <v>560.59158946551304</v>
      </c>
      <c r="AE904" s="168" t="s">
        <v>1259</v>
      </c>
      <c r="AF904" s="169">
        <v>-221.44204384793369</v>
      </c>
      <c r="AG904" s="169">
        <v>-2.0421931776982092</v>
      </c>
      <c r="AH904" s="169">
        <v>-100.2724243193834</v>
      </c>
      <c r="AI904" s="168" t="s">
        <v>21</v>
      </c>
      <c r="AJ904"/>
      <c r="AK904"/>
    </row>
    <row r="905" spans="1:37" hidden="1" x14ac:dyDescent="0.25">
      <c r="A905" s="179" t="b">
        <f>IF(E905&lt;&gt;1,"",NOT(ISNA(VLOOKUP(P905,Mapping!$P:$P,1,FALSE))))</f>
        <v>0</v>
      </c>
      <c r="B905" s="180" t="str">
        <f t="shared" si="13"/>
        <v/>
      </c>
      <c r="E905" s="167">
        <v>1</v>
      </c>
      <c r="F905" s="170" t="s">
        <v>561</v>
      </c>
      <c r="G905" s="169">
        <v>62799.695564308837</v>
      </c>
      <c r="H905" s="168" t="s">
        <v>6</v>
      </c>
      <c r="I905" s="168" t="s">
        <v>561</v>
      </c>
      <c r="J905" s="169">
        <v>6098.9439156533617</v>
      </c>
      <c r="K905" s="169">
        <v>737.70305957674339</v>
      </c>
      <c r="L905" s="168" t="s">
        <v>5</v>
      </c>
      <c r="M905" s="168" t="s">
        <v>21</v>
      </c>
      <c r="N905" s="168" t="s">
        <v>2829</v>
      </c>
      <c r="O905" s="168" t="s">
        <v>21</v>
      </c>
      <c r="P905" s="168" t="s">
        <v>2831</v>
      </c>
      <c r="Q905" s="168" t="s">
        <v>2832</v>
      </c>
      <c r="R905" s="168" t="s">
        <v>1259</v>
      </c>
      <c r="S905" s="168" t="s">
        <v>21</v>
      </c>
      <c r="T905" s="168" t="s">
        <v>1259</v>
      </c>
      <c r="U905" s="168" t="s">
        <v>1259</v>
      </c>
      <c r="V905" s="168" t="s">
        <v>2832</v>
      </c>
      <c r="W905" s="168" t="s">
        <v>1259</v>
      </c>
      <c r="X905" s="168" t="s">
        <v>21</v>
      </c>
      <c r="Y905" s="168" t="s">
        <v>1259</v>
      </c>
      <c r="Z905" s="168" t="s">
        <v>21</v>
      </c>
      <c r="AA905" s="168" t="s">
        <v>1259</v>
      </c>
      <c r="AB905" s="168" t="s">
        <v>1259</v>
      </c>
      <c r="AC905" s="168" t="s">
        <v>12742</v>
      </c>
      <c r="AD905" s="169">
        <v>9091.267108650507</v>
      </c>
      <c r="AE905" s="168" t="s">
        <v>1259</v>
      </c>
      <c r="AF905" s="169">
        <v>-3591.186181773613</v>
      </c>
      <c r="AG905" s="169">
        <v>-33.118805231490107</v>
      </c>
      <c r="AH905" s="169">
        <v>-1626.1453262054999</v>
      </c>
      <c r="AI905" s="168" t="s">
        <v>21</v>
      </c>
      <c r="AJ905"/>
      <c r="AK905"/>
    </row>
    <row r="906" spans="1:37" hidden="1" x14ac:dyDescent="0.25">
      <c r="A906" s="179" t="b">
        <f>IF(E906&lt;&gt;1,"",NOT(ISNA(VLOOKUP(P906,Mapping!$P:$P,1,FALSE))))</f>
        <v>0</v>
      </c>
      <c r="B906" s="180" t="str">
        <f t="shared" si="13"/>
        <v/>
      </c>
      <c r="E906" s="167">
        <v>1</v>
      </c>
      <c r="F906" s="170" t="s">
        <v>561</v>
      </c>
      <c r="G906" s="169">
        <v>37324.040775878253</v>
      </c>
      <c r="H906" s="168" t="s">
        <v>6</v>
      </c>
      <c r="I906" s="168" t="s">
        <v>561</v>
      </c>
      <c r="J906" s="169">
        <v>3624.8142503259928</v>
      </c>
      <c r="K906" s="169">
        <v>438.44255658750473</v>
      </c>
      <c r="L906" s="168" t="s">
        <v>5</v>
      </c>
      <c r="M906" s="168" t="s">
        <v>21</v>
      </c>
      <c r="N906" s="168" t="s">
        <v>2829</v>
      </c>
      <c r="O906" s="168" t="s">
        <v>21</v>
      </c>
      <c r="P906" s="168" t="s">
        <v>2831</v>
      </c>
      <c r="Q906" s="168" t="s">
        <v>2832</v>
      </c>
      <c r="R906" s="168" t="s">
        <v>1259</v>
      </c>
      <c r="S906" s="168" t="s">
        <v>21</v>
      </c>
      <c r="T906" s="168" t="s">
        <v>1259</v>
      </c>
      <c r="U906" s="168" t="s">
        <v>1259</v>
      </c>
      <c r="V906" s="168" t="s">
        <v>2832</v>
      </c>
      <c r="W906" s="168" t="s">
        <v>1259</v>
      </c>
      <c r="X906" s="168" t="s">
        <v>21</v>
      </c>
      <c r="Y906" s="168" t="s">
        <v>1259</v>
      </c>
      <c r="Z906" s="168" t="s">
        <v>21</v>
      </c>
      <c r="AA906" s="168" t="s">
        <v>1259</v>
      </c>
      <c r="AB906" s="168" t="s">
        <v>1259</v>
      </c>
      <c r="AC906" s="168" t="s">
        <v>12237</v>
      </c>
      <c r="AD906" s="169">
        <v>5403.2558791657611</v>
      </c>
      <c r="AE906" s="168" t="s">
        <v>1259</v>
      </c>
      <c r="AF906" s="169">
        <v>-2134.3667079568991</v>
      </c>
      <c r="AG906" s="169">
        <v>-19.683656517772761</v>
      </c>
      <c r="AH906" s="169">
        <v>-966.47466070349037</v>
      </c>
      <c r="AI906" s="168" t="s">
        <v>21</v>
      </c>
      <c r="AJ906"/>
      <c r="AK906"/>
    </row>
    <row r="907" spans="1:37" hidden="1" x14ac:dyDescent="0.25">
      <c r="A907" s="179" t="b">
        <f>IF(E907&lt;&gt;1,"",NOT(ISNA(VLOOKUP(P907,Mapping!$P:$P,1,FALSE))))</f>
        <v>0</v>
      </c>
      <c r="B907" s="180" t="str">
        <f t="shared" si="13"/>
        <v/>
      </c>
      <c r="E907" s="167">
        <v>1</v>
      </c>
      <c r="F907" s="170" t="s">
        <v>561</v>
      </c>
      <c r="G907" s="169">
        <v>513.38447895070942</v>
      </c>
      <c r="H907" s="168" t="s">
        <v>6</v>
      </c>
      <c r="I907" s="168" t="s">
        <v>561</v>
      </c>
      <c r="J907" s="169">
        <v>49.858572022549872</v>
      </c>
      <c r="K907" s="169">
        <v>6.0306868919981591</v>
      </c>
      <c r="L907" s="168" t="s">
        <v>5</v>
      </c>
      <c r="M907" s="168" t="s">
        <v>21</v>
      </c>
      <c r="N907" s="168" t="s">
        <v>2829</v>
      </c>
      <c r="O907" s="168" t="s">
        <v>21</v>
      </c>
      <c r="P907" s="168" t="s">
        <v>2831</v>
      </c>
      <c r="Q907" s="168" t="s">
        <v>2832</v>
      </c>
      <c r="R907" s="168" t="s">
        <v>1259</v>
      </c>
      <c r="S907" s="168" t="s">
        <v>21</v>
      </c>
      <c r="T907" s="168" t="s">
        <v>1259</v>
      </c>
      <c r="U907" s="168" t="s">
        <v>1259</v>
      </c>
      <c r="V907" s="168" t="s">
        <v>2832</v>
      </c>
      <c r="W907" s="168" t="s">
        <v>1259</v>
      </c>
      <c r="X907" s="168" t="s">
        <v>21</v>
      </c>
      <c r="Y907" s="168" t="s">
        <v>1259</v>
      </c>
      <c r="Z907" s="168" t="s">
        <v>21</v>
      </c>
      <c r="AA907" s="168" t="s">
        <v>1259</v>
      </c>
      <c r="AB907" s="168" t="s">
        <v>1259</v>
      </c>
      <c r="AC907" s="168" t="s">
        <v>7828</v>
      </c>
      <c r="AD907" s="169">
        <v>74.320669640775392</v>
      </c>
      <c r="AE907" s="168" t="s">
        <v>1259</v>
      </c>
      <c r="AF907" s="169">
        <v>-29.357773635333501</v>
      </c>
      <c r="AG907" s="169">
        <v>-0.27074463362373541</v>
      </c>
      <c r="AH907" s="169">
        <v>-13.29365952319375</v>
      </c>
      <c r="AI907" s="168" t="s">
        <v>21</v>
      </c>
      <c r="AJ907"/>
      <c r="AK907"/>
    </row>
    <row r="908" spans="1:37" hidden="1" x14ac:dyDescent="0.25">
      <c r="A908" s="179" t="b">
        <f>IF(E908&lt;&gt;1,"",NOT(ISNA(VLOOKUP(P908,Mapping!$P:$P,1,FALSE))))</f>
        <v>0</v>
      </c>
      <c r="B908" s="180" t="str">
        <f t="shared" si="13"/>
        <v/>
      </c>
      <c r="E908" s="167">
        <v>1</v>
      </c>
      <c r="F908" s="170" t="s">
        <v>561</v>
      </c>
      <c r="G908" s="169">
        <v>815.12150485445932</v>
      </c>
      <c r="H908" s="168" t="s">
        <v>6</v>
      </c>
      <c r="I908" s="168" t="s">
        <v>561</v>
      </c>
      <c r="J908" s="169">
        <v>79.162491121624385</v>
      </c>
      <c r="K908" s="169">
        <v>9.5751678834520302</v>
      </c>
      <c r="L908" s="168" t="s">
        <v>5</v>
      </c>
      <c r="M908" s="168" t="s">
        <v>21</v>
      </c>
      <c r="N908" s="168" t="s">
        <v>2829</v>
      </c>
      <c r="O908" s="168" t="s">
        <v>21</v>
      </c>
      <c r="P908" s="168" t="s">
        <v>2831</v>
      </c>
      <c r="Q908" s="168" t="s">
        <v>2832</v>
      </c>
      <c r="R908" s="168" t="s">
        <v>1259</v>
      </c>
      <c r="S908" s="168" t="s">
        <v>21</v>
      </c>
      <c r="T908" s="168" t="s">
        <v>1259</v>
      </c>
      <c r="U908" s="168" t="s">
        <v>1259</v>
      </c>
      <c r="V908" s="168" t="s">
        <v>2832</v>
      </c>
      <c r="W908" s="168" t="s">
        <v>1259</v>
      </c>
      <c r="X908" s="168" t="s">
        <v>21</v>
      </c>
      <c r="Y908" s="168" t="s">
        <v>1259</v>
      </c>
      <c r="Z908" s="168" t="s">
        <v>21</v>
      </c>
      <c r="AA908" s="168" t="s">
        <v>1259</v>
      </c>
      <c r="AB908" s="168" t="s">
        <v>1259</v>
      </c>
      <c r="AC908" s="168" t="s">
        <v>7833</v>
      </c>
      <c r="AD908" s="169">
        <v>118.0019625899062</v>
      </c>
      <c r="AE908" s="168" t="s">
        <v>1259</v>
      </c>
      <c r="AF908" s="169">
        <v>-46.612536229610441</v>
      </c>
      <c r="AG908" s="169">
        <v>-0.42987231254380731</v>
      </c>
      <c r="AH908" s="169">
        <v>-21.10688616398329</v>
      </c>
      <c r="AI908" s="168" t="s">
        <v>21</v>
      </c>
      <c r="AJ908"/>
      <c r="AK908"/>
    </row>
    <row r="909" spans="1:37" hidden="1" x14ac:dyDescent="0.25">
      <c r="A909" s="179" t="b">
        <f>IF(E909&lt;&gt;1,"",NOT(ISNA(VLOOKUP(P909,Mapping!$P:$P,1,FALSE))))</f>
        <v>0</v>
      </c>
      <c r="B909" s="180" t="str">
        <f t="shared" si="13"/>
        <v/>
      </c>
      <c r="E909" s="167">
        <v>1</v>
      </c>
      <c r="F909" s="170" t="s">
        <v>561</v>
      </c>
      <c r="G909" s="169">
        <v>225348.7043357252</v>
      </c>
      <c r="H909" s="168" t="s">
        <v>6</v>
      </c>
      <c r="I909" s="168" t="s">
        <v>561</v>
      </c>
      <c r="J909" s="169">
        <v>21885.282991560369</v>
      </c>
      <c r="K909" s="169">
        <v>2647.153416371013</v>
      </c>
      <c r="L909" s="168" t="s">
        <v>5</v>
      </c>
      <c r="M909" s="168" t="s">
        <v>21</v>
      </c>
      <c r="N909" s="168" t="s">
        <v>2829</v>
      </c>
      <c r="O909" s="168" t="s">
        <v>21</v>
      </c>
      <c r="P909" s="168" t="s">
        <v>2831</v>
      </c>
      <c r="Q909" s="168" t="s">
        <v>2832</v>
      </c>
      <c r="R909" s="168" t="s">
        <v>1259</v>
      </c>
      <c r="S909" s="168" t="s">
        <v>21</v>
      </c>
      <c r="T909" s="168" t="s">
        <v>1259</v>
      </c>
      <c r="U909" s="168" t="s">
        <v>1259</v>
      </c>
      <c r="V909" s="168" t="s">
        <v>2832</v>
      </c>
      <c r="W909" s="168" t="s">
        <v>1259</v>
      </c>
      <c r="X909" s="168" t="s">
        <v>21</v>
      </c>
      <c r="Y909" s="168" t="s">
        <v>1259</v>
      </c>
      <c r="Z909" s="168" t="s">
        <v>21</v>
      </c>
      <c r="AA909" s="168" t="s">
        <v>1259</v>
      </c>
      <c r="AB909" s="168" t="s">
        <v>1259</v>
      </c>
      <c r="AC909" s="168" t="s">
        <v>12533</v>
      </c>
      <c r="AD909" s="169">
        <v>32622.85342779171</v>
      </c>
      <c r="AE909" s="168" t="s">
        <v>1259</v>
      </c>
      <c r="AF909" s="169">
        <v>-12886.51395232207</v>
      </c>
      <c r="AG909" s="169">
        <v>-118.8426119107462</v>
      </c>
      <c r="AH909" s="169">
        <v>-5835.2152670349751</v>
      </c>
      <c r="AI909" s="168" t="s">
        <v>21</v>
      </c>
      <c r="AJ909"/>
      <c r="AK909"/>
    </row>
    <row r="910" spans="1:37" hidden="1" x14ac:dyDescent="0.25">
      <c r="A910" s="179" t="b">
        <f>IF(E910&lt;&gt;1,"",NOT(ISNA(VLOOKUP(P910,Mapping!$P:$P,1,FALSE))))</f>
        <v>0</v>
      </c>
      <c r="B910" s="180" t="str">
        <f t="shared" si="13"/>
        <v/>
      </c>
      <c r="E910" s="167">
        <v>1</v>
      </c>
      <c r="F910" s="170" t="s">
        <v>561</v>
      </c>
      <c r="G910" s="169">
        <v>102944.1810574527</v>
      </c>
      <c r="H910" s="168" t="s">
        <v>6</v>
      </c>
      <c r="I910" s="168" t="s">
        <v>561</v>
      </c>
      <c r="J910" s="169">
        <v>9997.6724579712518</v>
      </c>
      <c r="K910" s="169">
        <v>1209.2771573062471</v>
      </c>
      <c r="L910" s="168" t="s">
        <v>5</v>
      </c>
      <c r="M910" s="168" t="s">
        <v>21</v>
      </c>
      <c r="N910" s="168" t="s">
        <v>2829</v>
      </c>
      <c r="O910" s="168" t="s">
        <v>21</v>
      </c>
      <c r="P910" s="168" t="s">
        <v>2831</v>
      </c>
      <c r="Q910" s="168" t="s">
        <v>2832</v>
      </c>
      <c r="R910" s="168" t="s">
        <v>1259</v>
      </c>
      <c r="S910" s="168" t="s">
        <v>21</v>
      </c>
      <c r="T910" s="168" t="s">
        <v>1259</v>
      </c>
      <c r="U910" s="168" t="s">
        <v>1259</v>
      </c>
      <c r="V910" s="168" t="s">
        <v>2832</v>
      </c>
      <c r="W910" s="168" t="s">
        <v>1259</v>
      </c>
      <c r="X910" s="168" t="s">
        <v>21</v>
      </c>
      <c r="Y910" s="168" t="s">
        <v>1259</v>
      </c>
      <c r="Z910" s="168" t="s">
        <v>21</v>
      </c>
      <c r="AA910" s="168" t="s">
        <v>1259</v>
      </c>
      <c r="AB910" s="168" t="s">
        <v>1259</v>
      </c>
      <c r="AC910" s="168" t="s">
        <v>12743</v>
      </c>
      <c r="AD910" s="169">
        <v>14902.827774319299</v>
      </c>
      <c r="AE910" s="168" t="s">
        <v>1259</v>
      </c>
      <c r="AF910" s="169">
        <v>-5886.8393737506121</v>
      </c>
      <c r="AG910" s="169">
        <v>-54.289885508522268</v>
      </c>
      <c r="AH910" s="169">
        <v>-2665.6530319514709</v>
      </c>
      <c r="AI910" s="168" t="s">
        <v>21</v>
      </c>
      <c r="AJ910"/>
      <c r="AK910"/>
    </row>
    <row r="911" spans="1:37" hidden="1" x14ac:dyDescent="0.25">
      <c r="A911" s="179" t="b">
        <f>IF(E911&lt;&gt;1,"",NOT(ISNA(VLOOKUP(P911,Mapping!$P:$P,1,FALSE))))</f>
        <v>0</v>
      </c>
      <c r="B911" s="180" t="str">
        <f t="shared" si="13"/>
        <v/>
      </c>
      <c r="E911" s="167">
        <v>1</v>
      </c>
      <c r="F911" s="170" t="s">
        <v>561</v>
      </c>
      <c r="G911" s="169">
        <v>3800.2775937436791</v>
      </c>
      <c r="H911" s="168" t="s">
        <v>6</v>
      </c>
      <c r="I911" s="168" t="s">
        <v>561</v>
      </c>
      <c r="J911" s="169">
        <v>369.07312527370641</v>
      </c>
      <c r="K911" s="169">
        <v>44.641560487738509</v>
      </c>
      <c r="L911" s="168" t="s">
        <v>5</v>
      </c>
      <c r="M911" s="168" t="s">
        <v>21</v>
      </c>
      <c r="N911" s="168" t="s">
        <v>2829</v>
      </c>
      <c r="O911" s="168" t="s">
        <v>21</v>
      </c>
      <c r="P911" s="168" t="s">
        <v>2831</v>
      </c>
      <c r="Q911" s="168" t="s">
        <v>2832</v>
      </c>
      <c r="R911" s="168" t="s">
        <v>1259</v>
      </c>
      <c r="S911" s="168" t="s">
        <v>21</v>
      </c>
      <c r="T911" s="168" t="s">
        <v>1259</v>
      </c>
      <c r="U911" s="168" t="s">
        <v>1259</v>
      </c>
      <c r="V911" s="168" t="s">
        <v>2832</v>
      </c>
      <c r="W911" s="168" t="s">
        <v>1259</v>
      </c>
      <c r="X911" s="168" t="s">
        <v>21</v>
      </c>
      <c r="Y911" s="168" t="s">
        <v>1259</v>
      </c>
      <c r="Z911" s="168" t="s">
        <v>21</v>
      </c>
      <c r="AA911" s="168" t="s">
        <v>1259</v>
      </c>
      <c r="AB911" s="168" t="s">
        <v>1259</v>
      </c>
      <c r="AC911" s="168" t="s">
        <v>7835</v>
      </c>
      <c r="AD911" s="169">
        <v>550.15137225249259</v>
      </c>
      <c r="AE911" s="168" t="s">
        <v>1259</v>
      </c>
      <c r="AF911" s="169">
        <v>-217.31800224382781</v>
      </c>
      <c r="AG911" s="169">
        <v>-2.004160248259268</v>
      </c>
      <c r="AH911" s="169">
        <v>-98.404993715637829</v>
      </c>
      <c r="AI911" s="168" t="s">
        <v>21</v>
      </c>
      <c r="AJ911"/>
      <c r="AK911"/>
    </row>
    <row r="912" spans="1:37" hidden="1" x14ac:dyDescent="0.25">
      <c r="A912" s="179" t="b">
        <f>IF(E912&lt;&gt;1,"",NOT(ISNA(VLOOKUP(P912,Mapping!$P:$P,1,FALSE))))</f>
        <v>0</v>
      </c>
      <c r="B912" s="180" t="str">
        <f t="shared" si="13"/>
        <v/>
      </c>
      <c r="E912" s="167">
        <v>1</v>
      </c>
      <c r="F912" s="170" t="s">
        <v>561</v>
      </c>
      <c r="G912" s="169">
        <v>17060.04913064259</v>
      </c>
      <c r="H912" s="168" t="s">
        <v>6</v>
      </c>
      <c r="I912" s="168" t="s">
        <v>561</v>
      </c>
      <c r="J912" s="169">
        <v>1656.827822350371</v>
      </c>
      <c r="K912" s="169">
        <v>200.40304856759931</v>
      </c>
      <c r="L912" s="168" t="s">
        <v>5</v>
      </c>
      <c r="M912" s="168" t="s">
        <v>21</v>
      </c>
      <c r="N912" s="168" t="s">
        <v>2829</v>
      </c>
      <c r="O912" s="168" t="s">
        <v>21</v>
      </c>
      <c r="P912" s="168" t="s">
        <v>2831</v>
      </c>
      <c r="Q912" s="168" t="s">
        <v>2832</v>
      </c>
      <c r="R912" s="168" t="s">
        <v>1259</v>
      </c>
      <c r="S912" s="168" t="s">
        <v>21</v>
      </c>
      <c r="T912" s="168" t="s">
        <v>1259</v>
      </c>
      <c r="U912" s="168" t="s">
        <v>1259</v>
      </c>
      <c r="V912" s="168" t="s">
        <v>2832</v>
      </c>
      <c r="W912" s="168" t="s">
        <v>1259</v>
      </c>
      <c r="X912" s="168" t="s">
        <v>21</v>
      </c>
      <c r="Y912" s="168" t="s">
        <v>1259</v>
      </c>
      <c r="Z912" s="168" t="s">
        <v>21</v>
      </c>
      <c r="AA912" s="168" t="s">
        <v>1259</v>
      </c>
      <c r="AB912" s="168" t="s">
        <v>1259</v>
      </c>
      <c r="AC912" s="168" t="s">
        <v>7829</v>
      </c>
      <c r="AD912" s="169">
        <v>2469.7168057852759</v>
      </c>
      <c r="AE912" s="168" t="s">
        <v>1259</v>
      </c>
      <c r="AF912" s="169">
        <v>-975.57499519411977</v>
      </c>
      <c r="AG912" s="169">
        <v>-8.9969933662941912</v>
      </c>
      <c r="AH912" s="169">
        <v>-441.75563128681102</v>
      </c>
      <c r="AI912" s="168" t="s">
        <v>21</v>
      </c>
      <c r="AJ912"/>
      <c r="AK912"/>
    </row>
    <row r="913" spans="1:37" hidden="1" x14ac:dyDescent="0.25">
      <c r="A913" s="179" t="b">
        <f>IF(E913&lt;&gt;1,"",NOT(ISNA(VLOOKUP(P913,Mapping!$P:$P,1,FALSE))))</f>
        <v>0</v>
      </c>
      <c r="B913" s="180" t="str">
        <f t="shared" si="13"/>
        <v/>
      </c>
      <c r="E913" s="167">
        <v>1</v>
      </c>
      <c r="F913" s="170" t="s">
        <v>561</v>
      </c>
      <c r="G913" s="169">
        <v>21777.169710282251</v>
      </c>
      <c r="H913" s="168" t="s">
        <v>6</v>
      </c>
      <c r="I913" s="168" t="s">
        <v>561</v>
      </c>
      <c r="J913" s="169">
        <v>2114.9423657423199</v>
      </c>
      <c r="K913" s="169">
        <v>255.8146911356618</v>
      </c>
      <c r="L913" s="168" t="s">
        <v>5</v>
      </c>
      <c r="M913" s="168" t="s">
        <v>21</v>
      </c>
      <c r="N913" s="168" t="s">
        <v>2829</v>
      </c>
      <c r="O913" s="168" t="s">
        <v>21</v>
      </c>
      <c r="P913" s="168" t="s">
        <v>2831</v>
      </c>
      <c r="Q913" s="168" t="s">
        <v>2832</v>
      </c>
      <c r="R913" s="168" t="s">
        <v>1259</v>
      </c>
      <c r="S913" s="168" t="s">
        <v>21</v>
      </c>
      <c r="T913" s="168" t="s">
        <v>1259</v>
      </c>
      <c r="U913" s="168" t="s">
        <v>1259</v>
      </c>
      <c r="V913" s="168" t="s">
        <v>2832</v>
      </c>
      <c r="W913" s="168" t="s">
        <v>1259</v>
      </c>
      <c r="X913" s="168" t="s">
        <v>21</v>
      </c>
      <c r="Y913" s="168" t="s">
        <v>1259</v>
      </c>
      <c r="Z913" s="168" t="s">
        <v>21</v>
      </c>
      <c r="AA913" s="168" t="s">
        <v>1259</v>
      </c>
      <c r="AB913" s="168" t="s">
        <v>1259</v>
      </c>
      <c r="AC913" s="168" t="s">
        <v>7832</v>
      </c>
      <c r="AD913" s="169">
        <v>3152.595962887252</v>
      </c>
      <c r="AE913" s="168" t="s">
        <v>1259</v>
      </c>
      <c r="AF913" s="169">
        <v>-1245.3224532214369</v>
      </c>
      <c r="AG913" s="169">
        <v>-11.484670994770569</v>
      </c>
      <c r="AH913" s="169">
        <v>-563.90150340928813</v>
      </c>
      <c r="AI913" s="168" t="s">
        <v>21</v>
      </c>
      <c r="AJ913"/>
      <c r="AK913"/>
    </row>
    <row r="914" spans="1:37" hidden="1" x14ac:dyDescent="0.25">
      <c r="A914" s="179" t="b">
        <f>IF(E914&lt;&gt;1,"",NOT(ISNA(VLOOKUP(P914,Mapping!$P:$P,1,FALSE))))</f>
        <v>0</v>
      </c>
      <c r="B914" s="180" t="str">
        <f t="shared" si="13"/>
        <v/>
      </c>
      <c r="E914" s="167">
        <v>1</v>
      </c>
      <c r="F914" s="170" t="s">
        <v>561</v>
      </c>
      <c r="G914" s="169">
        <v>87943.086227340173</v>
      </c>
      <c r="H914" s="168" t="s">
        <v>6</v>
      </c>
      <c r="I914" s="168" t="s">
        <v>561</v>
      </c>
      <c r="J914" s="169">
        <v>8540.8049489788646</v>
      </c>
      <c r="K914" s="169">
        <v>1033.060482149875</v>
      </c>
      <c r="L914" s="168" t="s">
        <v>5</v>
      </c>
      <c r="M914" s="168" t="s">
        <v>21</v>
      </c>
      <c r="N914" s="168" t="s">
        <v>2829</v>
      </c>
      <c r="O914" s="168" t="s">
        <v>21</v>
      </c>
      <c r="P914" s="168" t="s">
        <v>2831</v>
      </c>
      <c r="Q914" s="168" t="s">
        <v>2832</v>
      </c>
      <c r="R914" s="168" t="s">
        <v>1259</v>
      </c>
      <c r="S914" s="168" t="s">
        <v>21</v>
      </c>
      <c r="T914" s="168" t="s">
        <v>1259</v>
      </c>
      <c r="U914" s="168" t="s">
        <v>1259</v>
      </c>
      <c r="V914" s="168" t="s">
        <v>2832</v>
      </c>
      <c r="W914" s="168" t="s">
        <v>1259</v>
      </c>
      <c r="X914" s="168" t="s">
        <v>21</v>
      </c>
      <c r="Y914" s="168" t="s">
        <v>1259</v>
      </c>
      <c r="Z914" s="168" t="s">
        <v>21</v>
      </c>
      <c r="AA914" s="168" t="s">
        <v>1259</v>
      </c>
      <c r="AB914" s="168" t="s">
        <v>1259</v>
      </c>
      <c r="AC914" s="168" t="s">
        <v>12744</v>
      </c>
      <c r="AD914" s="169">
        <v>12731.17775599893</v>
      </c>
      <c r="AE914" s="168" t="s">
        <v>1259</v>
      </c>
      <c r="AF914" s="169">
        <v>-5029.0052078157023</v>
      </c>
      <c r="AG914" s="169">
        <v>-46.378727126735612</v>
      </c>
      <c r="AH914" s="169">
        <v>-2277.2122914868519</v>
      </c>
      <c r="AI914" s="168" t="s">
        <v>21</v>
      </c>
      <c r="AJ914"/>
      <c r="AK914"/>
    </row>
    <row r="915" spans="1:37" hidden="1" x14ac:dyDescent="0.25">
      <c r="A915" s="179" t="b">
        <f>IF(E915&lt;&gt;1,"",NOT(ISNA(VLOOKUP(P915,Mapping!$P:$P,1,FALSE))))</f>
        <v>0</v>
      </c>
      <c r="B915" s="180" t="str">
        <f t="shared" si="13"/>
        <v/>
      </c>
      <c r="E915" s="167">
        <v>1</v>
      </c>
      <c r="F915" s="170" t="s">
        <v>561</v>
      </c>
      <c r="G915" s="169">
        <v>357.55242655206291</v>
      </c>
      <c r="H915" s="168" t="s">
        <v>6</v>
      </c>
      <c r="I915" s="168" t="s">
        <v>561</v>
      </c>
      <c r="J915" s="169">
        <v>34.724566366945147</v>
      </c>
      <c r="K915" s="169">
        <v>4.2001400907499553</v>
      </c>
      <c r="L915" s="168" t="s">
        <v>5</v>
      </c>
      <c r="M915" s="168" t="s">
        <v>21</v>
      </c>
      <c r="N915" s="168" t="s">
        <v>2829</v>
      </c>
      <c r="O915" s="168" t="s">
        <v>21</v>
      </c>
      <c r="P915" s="168" t="s">
        <v>2831</v>
      </c>
      <c r="Q915" s="168" t="s">
        <v>2832</v>
      </c>
      <c r="R915" s="168" t="s">
        <v>1259</v>
      </c>
      <c r="S915" s="168" t="s">
        <v>21</v>
      </c>
      <c r="T915" s="168" t="s">
        <v>1259</v>
      </c>
      <c r="U915" s="168" t="s">
        <v>1259</v>
      </c>
      <c r="V915" s="168" t="s">
        <v>2832</v>
      </c>
      <c r="W915" s="168" t="s">
        <v>1259</v>
      </c>
      <c r="X915" s="168" t="s">
        <v>21</v>
      </c>
      <c r="Y915" s="168" t="s">
        <v>1259</v>
      </c>
      <c r="Z915" s="168" t="s">
        <v>21</v>
      </c>
      <c r="AA915" s="168" t="s">
        <v>1259</v>
      </c>
      <c r="AB915" s="168" t="s">
        <v>1259</v>
      </c>
      <c r="AC915" s="168" t="s">
        <v>7831</v>
      </c>
      <c r="AD915" s="169">
        <v>51.761470910352223</v>
      </c>
      <c r="AE915" s="168" t="s">
        <v>1259</v>
      </c>
      <c r="AF915" s="169">
        <v>-20.446553473790349</v>
      </c>
      <c r="AG915" s="169">
        <v>-0.18856316210798241</v>
      </c>
      <c r="AH915" s="169">
        <v>-9.2585195212557778</v>
      </c>
      <c r="AI915" s="168" t="s">
        <v>21</v>
      </c>
      <c r="AJ915"/>
      <c r="AK915"/>
    </row>
    <row r="916" spans="1:37" hidden="1" x14ac:dyDescent="0.25">
      <c r="A916" s="179" t="b">
        <f>IF(E916&lt;&gt;1,"",NOT(ISNA(VLOOKUP(P916,Mapping!$P:$P,1,FALSE))))</f>
        <v>0</v>
      </c>
      <c r="B916" s="180" t="str">
        <f t="shared" si="13"/>
        <v/>
      </c>
      <c r="E916" s="167">
        <v>1</v>
      </c>
      <c r="F916" s="170" t="s">
        <v>561</v>
      </c>
      <c r="G916" s="169">
        <v>54859.169002334907</v>
      </c>
      <c r="H916" s="168" t="s">
        <v>6</v>
      </c>
      <c r="I916" s="168" t="s">
        <v>561</v>
      </c>
      <c r="J916" s="169">
        <v>5327.7805250180927</v>
      </c>
      <c r="K916" s="169">
        <v>644.42632173937432</v>
      </c>
      <c r="L916" s="168" t="s">
        <v>5</v>
      </c>
      <c r="M916" s="168" t="s">
        <v>21</v>
      </c>
      <c r="N916" s="168" t="s">
        <v>2829</v>
      </c>
      <c r="O916" s="168" t="s">
        <v>21</v>
      </c>
      <c r="P916" s="168" t="s">
        <v>2831</v>
      </c>
      <c r="Q916" s="168" t="s">
        <v>2832</v>
      </c>
      <c r="R916" s="168" t="s">
        <v>1259</v>
      </c>
      <c r="S916" s="168" t="s">
        <v>21</v>
      </c>
      <c r="T916" s="168" t="s">
        <v>1259</v>
      </c>
      <c r="U916" s="168" t="s">
        <v>1259</v>
      </c>
      <c r="V916" s="168" t="s">
        <v>2832</v>
      </c>
      <c r="W916" s="168" t="s">
        <v>1259</v>
      </c>
      <c r="X916" s="168" t="s">
        <v>21</v>
      </c>
      <c r="Y916" s="168" t="s">
        <v>1259</v>
      </c>
      <c r="Z916" s="168" t="s">
        <v>21</v>
      </c>
      <c r="AA916" s="168" t="s">
        <v>1259</v>
      </c>
      <c r="AB916" s="168" t="s">
        <v>1259</v>
      </c>
      <c r="AC916" s="168" t="s">
        <v>7834</v>
      </c>
      <c r="AD916" s="169">
        <v>7941.7480336047238</v>
      </c>
      <c r="AE916" s="168" t="s">
        <v>1259</v>
      </c>
      <c r="AF916" s="169">
        <v>-3137.1089922406541</v>
      </c>
      <c r="AG916" s="169">
        <v>-28.931193328622609</v>
      </c>
      <c r="AH916" s="169">
        <v>-1420.532065817293</v>
      </c>
      <c r="AI916" s="168" t="s">
        <v>21</v>
      </c>
      <c r="AJ916"/>
      <c r="AK916"/>
    </row>
    <row r="917" spans="1:37" hidden="1" x14ac:dyDescent="0.25">
      <c r="A917" s="179" t="b">
        <f>IF(E917&lt;&gt;1,"",NOT(ISNA(VLOOKUP(P917,Mapping!$P:$P,1,FALSE))))</f>
        <v>0</v>
      </c>
      <c r="B917" s="180" t="str">
        <f t="shared" ref="B917:B980" si="14">IF(AI917="","",VALUE(AI917))</f>
        <v/>
      </c>
      <c r="E917" s="167">
        <v>1</v>
      </c>
      <c r="F917" s="170" t="s">
        <v>561</v>
      </c>
      <c r="G917" s="169">
        <v>4081.716495899092</v>
      </c>
      <c r="H917" s="168" t="s">
        <v>6</v>
      </c>
      <c r="I917" s="168" t="s">
        <v>561</v>
      </c>
      <c r="J917" s="169">
        <v>396.40574312328158</v>
      </c>
      <c r="K917" s="169">
        <v>47.947601024055572</v>
      </c>
      <c r="L917" s="168" t="s">
        <v>5</v>
      </c>
      <c r="M917" s="168" t="s">
        <v>21</v>
      </c>
      <c r="N917" s="168" t="s">
        <v>2829</v>
      </c>
      <c r="O917" s="168" t="s">
        <v>21</v>
      </c>
      <c r="P917" s="168" t="s">
        <v>2831</v>
      </c>
      <c r="Q917" s="168" t="s">
        <v>2832</v>
      </c>
      <c r="R917" s="168" t="s">
        <v>1259</v>
      </c>
      <c r="S917" s="168" t="s">
        <v>21</v>
      </c>
      <c r="T917" s="168" t="s">
        <v>1259</v>
      </c>
      <c r="U917" s="168" t="s">
        <v>1259</v>
      </c>
      <c r="V917" s="168" t="s">
        <v>2832</v>
      </c>
      <c r="W917" s="168" t="s">
        <v>1259</v>
      </c>
      <c r="X917" s="168" t="s">
        <v>21</v>
      </c>
      <c r="Y917" s="168" t="s">
        <v>1259</v>
      </c>
      <c r="Z917" s="168" t="s">
        <v>21</v>
      </c>
      <c r="AA917" s="168" t="s">
        <v>1259</v>
      </c>
      <c r="AB917" s="168" t="s">
        <v>1259</v>
      </c>
      <c r="AC917" s="168" t="s">
        <v>12235</v>
      </c>
      <c r="AD917" s="169">
        <v>590.89418495673965</v>
      </c>
      <c r="AE917" s="168" t="s">
        <v>1259</v>
      </c>
      <c r="AF917" s="169">
        <v>-233.41202128885789</v>
      </c>
      <c r="AG917" s="169">
        <v>-2.1525832637103122</v>
      </c>
      <c r="AH917" s="169">
        <v>-105.69261750489299</v>
      </c>
      <c r="AI917" s="168" t="s">
        <v>21</v>
      </c>
      <c r="AJ917"/>
      <c r="AK917"/>
    </row>
    <row r="918" spans="1:37" hidden="1" x14ac:dyDescent="0.25">
      <c r="A918" s="179" t="b">
        <f>IF(E918&lt;&gt;1,"",NOT(ISNA(VLOOKUP(P918,Mapping!$P:$P,1,FALSE))))</f>
        <v>0</v>
      </c>
      <c r="B918" s="180" t="str">
        <f t="shared" si="14"/>
        <v/>
      </c>
      <c r="E918" s="167">
        <v>1</v>
      </c>
      <c r="F918" s="170" t="s">
        <v>561</v>
      </c>
      <c r="G918" s="169">
        <v>4777.9261576924309</v>
      </c>
      <c r="H918" s="168" t="s">
        <v>6</v>
      </c>
      <c r="I918" s="168" t="s">
        <v>561</v>
      </c>
      <c r="J918" s="169">
        <v>464.01982377539889</v>
      </c>
      <c r="K918" s="169">
        <v>56.125920886862808</v>
      </c>
      <c r="L918" s="168" t="s">
        <v>5</v>
      </c>
      <c r="M918" s="168" t="s">
        <v>21</v>
      </c>
      <c r="N918" s="168" t="s">
        <v>2829</v>
      </c>
      <c r="O918" s="168" t="s">
        <v>21</v>
      </c>
      <c r="P918" s="168" t="s">
        <v>2833</v>
      </c>
      <c r="Q918" s="168" t="s">
        <v>2834</v>
      </c>
      <c r="R918" s="168" t="s">
        <v>1259</v>
      </c>
      <c r="S918" s="168" t="s">
        <v>21</v>
      </c>
      <c r="T918" s="168" t="s">
        <v>1259</v>
      </c>
      <c r="U918" s="168" t="s">
        <v>1259</v>
      </c>
      <c r="V918" s="168" t="s">
        <v>2834</v>
      </c>
      <c r="W918" s="168" t="s">
        <v>1259</v>
      </c>
      <c r="X918" s="168" t="s">
        <v>21</v>
      </c>
      <c r="Y918" s="168" t="s">
        <v>1259</v>
      </c>
      <c r="Z918" s="168" t="s">
        <v>21</v>
      </c>
      <c r="AA918" s="168" t="s">
        <v>1259</v>
      </c>
      <c r="AB918" s="168" t="s">
        <v>1259</v>
      </c>
      <c r="AC918" s="168" t="s">
        <v>3216</v>
      </c>
      <c r="AD918" s="169">
        <v>691.68174359235149</v>
      </c>
      <c r="AE918" s="168" t="s">
        <v>1259</v>
      </c>
      <c r="AF918" s="169">
        <v>-273.22461105673761</v>
      </c>
      <c r="AG918" s="169">
        <v>-2.5197447918362741</v>
      </c>
      <c r="AH918" s="169">
        <v>-123.7203814520126</v>
      </c>
      <c r="AI918" s="168" t="s">
        <v>21</v>
      </c>
      <c r="AJ918"/>
      <c r="AK918"/>
    </row>
    <row r="919" spans="1:37" hidden="1" x14ac:dyDescent="0.25">
      <c r="A919" s="179" t="b">
        <f>IF(E919&lt;&gt;1,"",NOT(ISNA(VLOOKUP(P919,Mapping!$P:$P,1,FALSE))))</f>
        <v>0</v>
      </c>
      <c r="B919" s="180" t="str">
        <f t="shared" si="14"/>
        <v/>
      </c>
      <c r="E919" s="167">
        <v>1</v>
      </c>
      <c r="F919" s="170" t="s">
        <v>561</v>
      </c>
      <c r="G919" s="169">
        <v>5881.5012268900482</v>
      </c>
      <c r="H919" s="168" t="s">
        <v>6</v>
      </c>
      <c r="I919" s="168" t="s">
        <v>561</v>
      </c>
      <c r="J919" s="169">
        <v>571.19617858522759</v>
      </c>
      <c r="K919" s="169">
        <v>69.089529988853229</v>
      </c>
      <c r="L919" s="168" t="s">
        <v>5</v>
      </c>
      <c r="M919" s="168" t="s">
        <v>21</v>
      </c>
      <c r="N919" s="168" t="s">
        <v>2829</v>
      </c>
      <c r="O919" s="168" t="s">
        <v>21</v>
      </c>
      <c r="P919" s="168" t="s">
        <v>2833</v>
      </c>
      <c r="Q919" s="168" t="s">
        <v>2834</v>
      </c>
      <c r="R919" s="168" t="s">
        <v>1259</v>
      </c>
      <c r="S919" s="168" t="s">
        <v>21</v>
      </c>
      <c r="T919" s="168" t="s">
        <v>1259</v>
      </c>
      <c r="U919" s="168" t="s">
        <v>1259</v>
      </c>
      <c r="V919" s="168" t="s">
        <v>2834</v>
      </c>
      <c r="W919" s="168" t="s">
        <v>1259</v>
      </c>
      <c r="X919" s="168" t="s">
        <v>21</v>
      </c>
      <c r="Y919" s="168" t="s">
        <v>1259</v>
      </c>
      <c r="Z919" s="168" t="s">
        <v>21</v>
      </c>
      <c r="AA919" s="168" t="s">
        <v>1259</v>
      </c>
      <c r="AB919" s="168" t="s">
        <v>1259</v>
      </c>
      <c r="AC919" s="168" t="s">
        <v>3217</v>
      </c>
      <c r="AD919" s="169">
        <v>851.44200418548007</v>
      </c>
      <c r="AE919" s="168" t="s">
        <v>1259</v>
      </c>
      <c r="AF919" s="169">
        <v>-336.33229817910433</v>
      </c>
      <c r="AG919" s="169">
        <v>-3.1017394567252272</v>
      </c>
      <c r="AH919" s="169">
        <v>-152.29653018596491</v>
      </c>
      <c r="AI919" s="168" t="s">
        <v>21</v>
      </c>
      <c r="AJ919"/>
      <c r="AK919"/>
    </row>
    <row r="920" spans="1:37" hidden="1" x14ac:dyDescent="0.25">
      <c r="A920" s="179" t="b">
        <f>IF(E920&lt;&gt;1,"",NOT(ISNA(VLOOKUP(P920,Mapping!$P:$P,1,FALSE))))</f>
        <v>0</v>
      </c>
      <c r="B920" s="180" t="str">
        <f t="shared" si="14"/>
        <v/>
      </c>
      <c r="E920" s="167">
        <v>1</v>
      </c>
      <c r="F920" s="170" t="s">
        <v>561</v>
      </c>
      <c r="G920" s="169">
        <v>393271.93882670772</v>
      </c>
      <c r="H920" s="168" t="s">
        <v>6</v>
      </c>
      <c r="I920" s="168" t="s">
        <v>561</v>
      </c>
      <c r="J920" s="169">
        <v>38193.552961545261</v>
      </c>
      <c r="K920" s="169">
        <v>4619.7343778689374</v>
      </c>
      <c r="L920" s="168" t="s">
        <v>5</v>
      </c>
      <c r="M920" s="168" t="s">
        <v>21</v>
      </c>
      <c r="N920" s="168" t="s">
        <v>2829</v>
      </c>
      <c r="O920" s="168" t="s">
        <v>21</v>
      </c>
      <c r="P920" s="168" t="s">
        <v>2833</v>
      </c>
      <c r="Q920" s="168" t="s">
        <v>2834</v>
      </c>
      <c r="R920" s="168" t="s">
        <v>1259</v>
      </c>
      <c r="S920" s="168" t="s">
        <v>21</v>
      </c>
      <c r="T920" s="168" t="s">
        <v>1259</v>
      </c>
      <c r="U920" s="168" t="s">
        <v>1259</v>
      </c>
      <c r="V920" s="168" t="s">
        <v>2834</v>
      </c>
      <c r="W920" s="168" t="s">
        <v>1259</v>
      </c>
      <c r="X920" s="168" t="s">
        <v>21</v>
      </c>
      <c r="Y920" s="168" t="s">
        <v>1259</v>
      </c>
      <c r="Z920" s="168" t="s">
        <v>21</v>
      </c>
      <c r="AA920" s="168" t="s">
        <v>1259</v>
      </c>
      <c r="AB920" s="168" t="s">
        <v>1259</v>
      </c>
      <c r="AC920" s="168" t="s">
        <v>12745</v>
      </c>
      <c r="AD920" s="169">
        <v>56932.445453484783</v>
      </c>
      <c r="AE920" s="168" t="s">
        <v>1259</v>
      </c>
      <c r="AF920" s="169">
        <v>-22489.16558755509</v>
      </c>
      <c r="AG920" s="169">
        <v>-207.40063511411429</v>
      </c>
      <c r="AH920" s="169">
        <v>-10183.4462652122</v>
      </c>
      <c r="AI920" s="168" t="s">
        <v>21</v>
      </c>
      <c r="AJ920"/>
      <c r="AK920"/>
    </row>
    <row r="921" spans="1:37" hidden="1" x14ac:dyDescent="0.25">
      <c r="A921" s="179" t="b">
        <f>IF(E921&lt;&gt;1,"",NOT(ISNA(VLOOKUP(P921,Mapping!$P:$P,1,FALSE))))</f>
        <v>0</v>
      </c>
      <c r="B921" s="180" t="str">
        <f t="shared" si="14"/>
        <v/>
      </c>
      <c r="E921" s="167">
        <v>1</v>
      </c>
      <c r="F921" s="170" t="s">
        <v>561</v>
      </c>
      <c r="G921" s="169">
        <v>4124.8167114172138</v>
      </c>
      <c r="H921" s="168" t="s">
        <v>6</v>
      </c>
      <c r="I921" s="168" t="s">
        <v>561</v>
      </c>
      <c r="J921" s="169">
        <v>400.5915245165753</v>
      </c>
      <c r="K921" s="169">
        <v>48.45389584874254</v>
      </c>
      <c r="L921" s="168" t="s">
        <v>5</v>
      </c>
      <c r="M921" s="168" t="s">
        <v>21</v>
      </c>
      <c r="N921" s="168" t="s">
        <v>2829</v>
      </c>
      <c r="O921" s="168" t="s">
        <v>21</v>
      </c>
      <c r="P921" s="168" t="s">
        <v>2833</v>
      </c>
      <c r="Q921" s="168" t="s">
        <v>2834</v>
      </c>
      <c r="R921" s="168" t="s">
        <v>1259</v>
      </c>
      <c r="S921" s="168" t="s">
        <v>21</v>
      </c>
      <c r="T921" s="168" t="s">
        <v>1259</v>
      </c>
      <c r="U921" s="168" t="s">
        <v>1259</v>
      </c>
      <c r="V921" s="168" t="s">
        <v>2834</v>
      </c>
      <c r="W921" s="168" t="s">
        <v>1259</v>
      </c>
      <c r="X921" s="168" t="s">
        <v>21</v>
      </c>
      <c r="Y921" s="168" t="s">
        <v>1259</v>
      </c>
      <c r="Z921" s="168" t="s">
        <v>21</v>
      </c>
      <c r="AA921" s="168" t="s">
        <v>1259</v>
      </c>
      <c r="AB921" s="168" t="s">
        <v>1259</v>
      </c>
      <c r="AC921" s="168" t="s">
        <v>12746</v>
      </c>
      <c r="AD921" s="169">
        <v>597.13363513551235</v>
      </c>
      <c r="AE921" s="168" t="s">
        <v>1259</v>
      </c>
      <c r="AF921" s="169">
        <v>-235.876697224136</v>
      </c>
      <c r="AG921" s="169">
        <v>-2.1753131134391879</v>
      </c>
      <c r="AH921" s="169">
        <v>-106.80866135500131</v>
      </c>
      <c r="AI921" s="168" t="s">
        <v>21</v>
      </c>
      <c r="AJ921"/>
      <c r="AK921"/>
    </row>
    <row r="922" spans="1:37" hidden="1" x14ac:dyDescent="0.25">
      <c r="A922" s="179" t="b">
        <f>IF(E922&lt;&gt;1,"",NOT(ISNA(VLOOKUP(P922,Mapping!$P:$P,1,FALSE))))</f>
        <v>0</v>
      </c>
      <c r="B922" s="180" t="str">
        <f t="shared" si="14"/>
        <v/>
      </c>
      <c r="E922" s="167">
        <v>1</v>
      </c>
      <c r="F922" s="170" t="s">
        <v>561</v>
      </c>
      <c r="G922" s="169">
        <v>10245.295935928751</v>
      </c>
      <c r="H922" s="168" t="s">
        <v>6</v>
      </c>
      <c r="I922" s="168" t="s">
        <v>561</v>
      </c>
      <c r="J922" s="169">
        <v>994.99662778641323</v>
      </c>
      <c r="K922" s="169">
        <v>120.3506814848203</v>
      </c>
      <c r="L922" s="168" t="s">
        <v>5</v>
      </c>
      <c r="M922" s="168" t="s">
        <v>21</v>
      </c>
      <c r="N922" s="168" t="s">
        <v>2829</v>
      </c>
      <c r="O922" s="168" t="s">
        <v>21</v>
      </c>
      <c r="P922" s="168" t="s">
        <v>2833</v>
      </c>
      <c r="Q922" s="168" t="s">
        <v>2834</v>
      </c>
      <c r="R922" s="168" t="s">
        <v>1259</v>
      </c>
      <c r="S922" s="168" t="s">
        <v>21</v>
      </c>
      <c r="T922" s="168" t="s">
        <v>1259</v>
      </c>
      <c r="U922" s="168" t="s">
        <v>1259</v>
      </c>
      <c r="V922" s="168" t="s">
        <v>2834</v>
      </c>
      <c r="W922" s="168" t="s">
        <v>1259</v>
      </c>
      <c r="X922" s="168" t="s">
        <v>21</v>
      </c>
      <c r="Y922" s="168" t="s">
        <v>1259</v>
      </c>
      <c r="Z922" s="168" t="s">
        <v>21</v>
      </c>
      <c r="AA922" s="168" t="s">
        <v>1259</v>
      </c>
      <c r="AB922" s="168" t="s">
        <v>1259</v>
      </c>
      <c r="AC922" s="168" t="s">
        <v>7836</v>
      </c>
      <c r="AD922" s="169">
        <v>1483.171552405355</v>
      </c>
      <c r="AE922" s="168" t="s">
        <v>1259</v>
      </c>
      <c r="AF922" s="169">
        <v>-585.87489736493626</v>
      </c>
      <c r="AG922" s="169">
        <v>-5.4030828906397801</v>
      </c>
      <c r="AH922" s="169">
        <v>-265.29332590063308</v>
      </c>
      <c r="AI922" s="168" t="s">
        <v>21</v>
      </c>
      <c r="AJ922"/>
      <c r="AK922"/>
    </row>
    <row r="923" spans="1:37" hidden="1" x14ac:dyDescent="0.25">
      <c r="A923" s="179" t="b">
        <f>IF(E923&lt;&gt;1,"",NOT(ISNA(VLOOKUP(P923,Mapping!$P:$P,1,FALSE))))</f>
        <v>0</v>
      </c>
      <c r="B923" s="180" t="str">
        <f t="shared" si="14"/>
        <v/>
      </c>
      <c r="E923" s="167">
        <v>1</v>
      </c>
      <c r="F923" s="170" t="s">
        <v>561</v>
      </c>
      <c r="G923" s="169">
        <v>4090.2228837166372</v>
      </c>
      <c r="H923" s="168" t="s">
        <v>6</v>
      </c>
      <c r="I923" s="168" t="s">
        <v>561</v>
      </c>
      <c r="J923" s="169">
        <v>397.23186149468199</v>
      </c>
      <c r="K923" s="169">
        <v>48.047524889331712</v>
      </c>
      <c r="L923" s="168" t="s">
        <v>5</v>
      </c>
      <c r="M923" s="168" t="s">
        <v>21</v>
      </c>
      <c r="N923" s="168" t="s">
        <v>2829</v>
      </c>
      <c r="O923" s="168" t="s">
        <v>21</v>
      </c>
      <c r="P923" s="168" t="s">
        <v>2833</v>
      </c>
      <c r="Q923" s="168" t="s">
        <v>2834</v>
      </c>
      <c r="R923" s="168" t="s">
        <v>1259</v>
      </c>
      <c r="S923" s="168" t="s">
        <v>21</v>
      </c>
      <c r="T923" s="168" t="s">
        <v>1259</v>
      </c>
      <c r="U923" s="168" t="s">
        <v>1259</v>
      </c>
      <c r="V923" s="168" t="s">
        <v>2834</v>
      </c>
      <c r="W923" s="168" t="s">
        <v>1259</v>
      </c>
      <c r="X923" s="168" t="s">
        <v>21</v>
      </c>
      <c r="Y923" s="168" t="s">
        <v>1259</v>
      </c>
      <c r="Z923" s="168" t="s">
        <v>21</v>
      </c>
      <c r="AA923" s="168" t="s">
        <v>1259</v>
      </c>
      <c r="AB923" s="168" t="s">
        <v>1259</v>
      </c>
      <c r="AC923" s="168" t="s">
        <v>12747</v>
      </c>
      <c r="AD923" s="169">
        <v>592.12562155980265</v>
      </c>
      <c r="AE923" s="168" t="s">
        <v>1259</v>
      </c>
      <c r="AF923" s="169">
        <v>-233.8984571244564</v>
      </c>
      <c r="AG923" s="169">
        <v>-2.1570692950326702</v>
      </c>
      <c r="AH923" s="169">
        <v>-105.91288326682211</v>
      </c>
      <c r="AI923" s="168" t="s">
        <v>21</v>
      </c>
      <c r="AJ923"/>
      <c r="AK923"/>
    </row>
    <row r="924" spans="1:37" hidden="1" x14ac:dyDescent="0.25">
      <c r="A924" s="179" t="b">
        <f>IF(E924&lt;&gt;1,"",NOT(ISNA(VLOOKUP(P924,Mapping!$P:$P,1,FALSE))))</f>
        <v>0</v>
      </c>
      <c r="B924" s="180" t="str">
        <f t="shared" si="14"/>
        <v/>
      </c>
      <c r="E924" s="167">
        <v>1</v>
      </c>
      <c r="F924" s="170" t="s">
        <v>561</v>
      </c>
      <c r="G924" s="169">
        <v>105337.6725891036</v>
      </c>
      <c r="H924" s="168" t="s">
        <v>6</v>
      </c>
      <c r="I924" s="168" t="s">
        <v>561</v>
      </c>
      <c r="J924" s="169">
        <v>10230.122161476291</v>
      </c>
      <c r="K924" s="169">
        <v>1237.3933131268111</v>
      </c>
      <c r="L924" s="168" t="s">
        <v>5</v>
      </c>
      <c r="M924" s="168" t="s">
        <v>21</v>
      </c>
      <c r="N924" s="168" t="s">
        <v>2829</v>
      </c>
      <c r="O924" s="168" t="s">
        <v>21</v>
      </c>
      <c r="P924" s="168" t="s">
        <v>2833</v>
      </c>
      <c r="Q924" s="168" t="s">
        <v>2834</v>
      </c>
      <c r="R924" s="168" t="s">
        <v>1259</v>
      </c>
      <c r="S924" s="168" t="s">
        <v>21</v>
      </c>
      <c r="T924" s="168" t="s">
        <v>1259</v>
      </c>
      <c r="U924" s="168" t="s">
        <v>1259</v>
      </c>
      <c r="V924" s="168" t="s">
        <v>2834</v>
      </c>
      <c r="W924" s="168" t="s">
        <v>1259</v>
      </c>
      <c r="X924" s="168" t="s">
        <v>21</v>
      </c>
      <c r="Y924" s="168" t="s">
        <v>1259</v>
      </c>
      <c r="Z924" s="168" t="s">
        <v>21</v>
      </c>
      <c r="AA924" s="168" t="s">
        <v>1259</v>
      </c>
      <c r="AB924" s="168" t="s">
        <v>1259</v>
      </c>
      <c r="AC924" s="168" t="s">
        <v>12238</v>
      </c>
      <c r="AD924" s="169">
        <v>15249.324212574331</v>
      </c>
      <c r="AE924" s="168" t="s">
        <v>1259</v>
      </c>
      <c r="AF924" s="169">
        <v>-6023.7106378135941</v>
      </c>
      <c r="AG924" s="169">
        <v>-55.552146083966363</v>
      </c>
      <c r="AH924" s="169">
        <v>-2727.630483156172</v>
      </c>
      <c r="AI924" s="168" t="s">
        <v>21</v>
      </c>
      <c r="AJ924"/>
      <c r="AK924"/>
    </row>
    <row r="925" spans="1:37" hidden="1" x14ac:dyDescent="0.25">
      <c r="A925" s="179" t="b">
        <f>IF(E925&lt;&gt;1,"",NOT(ISNA(VLOOKUP(P925,Mapping!$P:$P,1,FALSE))))</f>
        <v>0</v>
      </c>
      <c r="B925" s="180" t="str">
        <f t="shared" si="14"/>
        <v/>
      </c>
      <c r="E925" s="167">
        <v>1</v>
      </c>
      <c r="F925" s="170" t="s">
        <v>561</v>
      </c>
      <c r="G925" s="169">
        <v>42974.235736957198</v>
      </c>
      <c r="H925" s="168" t="s">
        <v>6</v>
      </c>
      <c r="I925" s="168" t="s">
        <v>561</v>
      </c>
      <c r="J925" s="169">
        <v>4173.5465629665596</v>
      </c>
      <c r="K925" s="169">
        <v>504.81495015627058</v>
      </c>
      <c r="L925" s="168" t="s">
        <v>5</v>
      </c>
      <c r="M925" s="168" t="s">
        <v>21</v>
      </c>
      <c r="N925" s="168" t="s">
        <v>2829</v>
      </c>
      <c r="O925" s="168" t="s">
        <v>21</v>
      </c>
      <c r="P925" s="168" t="s">
        <v>2833</v>
      </c>
      <c r="Q925" s="168" t="s">
        <v>2834</v>
      </c>
      <c r="R925" s="168" t="s">
        <v>1259</v>
      </c>
      <c r="S925" s="168" t="s">
        <v>21</v>
      </c>
      <c r="T925" s="168" t="s">
        <v>1259</v>
      </c>
      <c r="U925" s="168" t="s">
        <v>1259</v>
      </c>
      <c r="V925" s="168" t="s">
        <v>2834</v>
      </c>
      <c r="W925" s="168" t="s">
        <v>1259</v>
      </c>
      <c r="X925" s="168" t="s">
        <v>21</v>
      </c>
      <c r="Y925" s="168" t="s">
        <v>1259</v>
      </c>
      <c r="Z925" s="168" t="s">
        <v>21</v>
      </c>
      <c r="AA925" s="168" t="s">
        <v>1259</v>
      </c>
      <c r="AB925" s="168" t="s">
        <v>1259</v>
      </c>
      <c r="AC925" s="168" t="s">
        <v>12748</v>
      </c>
      <c r="AD925" s="169">
        <v>6221.2125769736276</v>
      </c>
      <c r="AE925" s="168" t="s">
        <v>1259</v>
      </c>
      <c r="AF925" s="169">
        <v>-2457.4718103976411</v>
      </c>
      <c r="AG925" s="169">
        <v>-22.663411511079179</v>
      </c>
      <c r="AH925" s="169">
        <v>-1112.7817095760399</v>
      </c>
      <c r="AI925" s="168" t="s">
        <v>21</v>
      </c>
      <c r="AJ925"/>
      <c r="AK925"/>
    </row>
    <row r="926" spans="1:37" hidden="1" x14ac:dyDescent="0.25">
      <c r="A926" s="179" t="b">
        <f>IF(E926&lt;&gt;1,"",NOT(ISNA(VLOOKUP(P926,Mapping!$P:$P,1,FALSE))))</f>
        <v>0</v>
      </c>
      <c r="B926" s="180" t="str">
        <f t="shared" si="14"/>
        <v/>
      </c>
      <c r="E926" s="167">
        <v>1</v>
      </c>
      <c r="F926" s="170" t="s">
        <v>561</v>
      </c>
      <c r="G926" s="169">
        <v>29839.520532023111</v>
      </c>
      <c r="H926" s="168" t="s">
        <v>6</v>
      </c>
      <c r="I926" s="168" t="s">
        <v>561</v>
      </c>
      <c r="J926" s="169">
        <v>2897.9370132205918</v>
      </c>
      <c r="K926" s="169">
        <v>350.52248892249548</v>
      </c>
      <c r="L926" s="168" t="s">
        <v>5</v>
      </c>
      <c r="M926" s="168" t="s">
        <v>21</v>
      </c>
      <c r="N926" s="168" t="s">
        <v>2829</v>
      </c>
      <c r="O926" s="168" t="s">
        <v>21</v>
      </c>
      <c r="P926" s="168" t="s">
        <v>2841</v>
      </c>
      <c r="Q926" s="168" t="s">
        <v>2834</v>
      </c>
      <c r="R926" s="168" t="s">
        <v>1259</v>
      </c>
      <c r="S926" s="168" t="s">
        <v>21</v>
      </c>
      <c r="T926" s="168" t="s">
        <v>1259</v>
      </c>
      <c r="U926" s="168" t="s">
        <v>1259</v>
      </c>
      <c r="V926" s="168" t="s">
        <v>2834</v>
      </c>
      <c r="W926" s="168" t="s">
        <v>1259</v>
      </c>
      <c r="X926" s="168" t="s">
        <v>21</v>
      </c>
      <c r="Y926" s="168" t="s">
        <v>1259</v>
      </c>
      <c r="Z926" s="168" t="s">
        <v>21</v>
      </c>
      <c r="AA926" s="168" t="s">
        <v>1259</v>
      </c>
      <c r="AB926" s="168" t="s">
        <v>1259</v>
      </c>
      <c r="AC926" s="168" t="s">
        <v>7837</v>
      </c>
      <c r="AD926" s="169">
        <v>4319.7510611000507</v>
      </c>
      <c r="AE926" s="168" t="s">
        <v>1259</v>
      </c>
      <c r="AF926" s="169">
        <v>-1706.3661350972179</v>
      </c>
      <c r="AG926" s="169">
        <v>-15.736529609275751</v>
      </c>
      <c r="AH926" s="169">
        <v>-772.66930059673905</v>
      </c>
      <c r="AI926" s="168" t="s">
        <v>21</v>
      </c>
      <c r="AJ926"/>
      <c r="AK926"/>
    </row>
    <row r="927" spans="1:37" hidden="1" x14ac:dyDescent="0.25">
      <c r="A927" s="179" t="b">
        <f>IF(E927&lt;&gt;1,"",NOT(ISNA(VLOOKUP(P927,Mapping!$P:$P,1,FALSE))))</f>
        <v>1</v>
      </c>
      <c r="B927" s="180" t="str">
        <f t="shared" si="14"/>
        <v/>
      </c>
      <c r="E927" s="167">
        <v>1</v>
      </c>
      <c r="F927" s="170" t="s">
        <v>561</v>
      </c>
      <c r="G927" s="169">
        <v>6507564.2668059329</v>
      </c>
      <c r="H927" s="168" t="s">
        <v>6</v>
      </c>
      <c r="I927" s="168" t="s">
        <v>561</v>
      </c>
      <c r="J927" s="169">
        <v>631997.80085106078</v>
      </c>
      <c r="K927" s="169">
        <v>76443.843029446172</v>
      </c>
      <c r="L927" s="168" t="s">
        <v>5</v>
      </c>
      <c r="M927" s="168" t="s">
        <v>21</v>
      </c>
      <c r="N927" s="168" t="s">
        <v>2829</v>
      </c>
      <c r="O927" s="168" t="s">
        <v>21</v>
      </c>
      <c r="P927" s="168" t="s">
        <v>182</v>
      </c>
      <c r="Q927" s="168" t="s">
        <v>2834</v>
      </c>
      <c r="R927" s="168" t="s">
        <v>1259</v>
      </c>
      <c r="S927" s="168" t="s">
        <v>21</v>
      </c>
      <c r="T927" s="168" t="s">
        <v>1259</v>
      </c>
      <c r="U927" s="168" t="s">
        <v>1259</v>
      </c>
      <c r="V927" s="168" t="s">
        <v>2834</v>
      </c>
      <c r="W927" s="168" t="s">
        <v>1259</v>
      </c>
      <c r="X927" s="168" t="s">
        <v>21</v>
      </c>
      <c r="Y927" s="168" t="s">
        <v>1259</v>
      </c>
      <c r="Z927" s="168" t="s">
        <v>21</v>
      </c>
      <c r="AA927" s="168" t="s">
        <v>1259</v>
      </c>
      <c r="AB927" s="168" t="s">
        <v>1259</v>
      </c>
      <c r="AC927" s="168" t="s">
        <v>12749</v>
      </c>
      <c r="AD927" s="169">
        <v>942074.70983132685</v>
      </c>
      <c r="AE927" s="168" t="s">
        <v>1259</v>
      </c>
      <c r="AF927" s="169">
        <v>-372133.56946970709</v>
      </c>
      <c r="AG927" s="169">
        <v>-3431.9076159056281</v>
      </c>
      <c r="AH927" s="169">
        <v>-168507.9063259447</v>
      </c>
      <c r="AI927" s="168" t="s">
        <v>21</v>
      </c>
      <c r="AJ927"/>
      <c r="AK927"/>
    </row>
    <row r="928" spans="1:37" hidden="1" x14ac:dyDescent="0.25">
      <c r="A928" s="179" t="b">
        <f>IF(E928&lt;&gt;1,"",NOT(ISNA(VLOOKUP(P928,Mapping!$P:$P,1,FALSE))))</f>
        <v>1</v>
      </c>
      <c r="B928" s="180" t="str">
        <f t="shared" si="14"/>
        <v/>
      </c>
      <c r="E928" s="167">
        <v>1</v>
      </c>
      <c r="F928" s="170" t="s">
        <v>561</v>
      </c>
      <c r="G928" s="169">
        <v>-536497.3468933691</v>
      </c>
      <c r="H928" s="168" t="s">
        <v>6</v>
      </c>
      <c r="I928" s="168" t="s">
        <v>561</v>
      </c>
      <c r="J928" s="169">
        <v>52103.233944005056</v>
      </c>
      <c r="K928" s="169">
        <v>-6302.1919246846919</v>
      </c>
      <c r="L928" s="168" t="s">
        <v>5</v>
      </c>
      <c r="M928" s="168" t="s">
        <v>21</v>
      </c>
      <c r="N928" s="168" t="s">
        <v>2829</v>
      </c>
      <c r="O928" s="168" t="s">
        <v>21</v>
      </c>
      <c r="P928" s="168" t="s">
        <v>182</v>
      </c>
      <c r="Q928" s="168" t="s">
        <v>2834</v>
      </c>
      <c r="R928" s="168" t="s">
        <v>1259</v>
      </c>
      <c r="S928" s="168" t="s">
        <v>21</v>
      </c>
      <c r="T928" s="168" t="s">
        <v>1259</v>
      </c>
      <c r="U928" s="168" t="s">
        <v>1259</v>
      </c>
      <c r="V928" s="168" t="s">
        <v>2834</v>
      </c>
      <c r="W928" s="168" t="s">
        <v>1259</v>
      </c>
      <c r="X928" s="168" t="s">
        <v>21</v>
      </c>
      <c r="Y928" s="168" t="s">
        <v>1259</v>
      </c>
      <c r="Z928" s="168" t="s">
        <v>21</v>
      </c>
      <c r="AA928" s="168" t="s">
        <v>1259</v>
      </c>
      <c r="AB928" s="168" t="s">
        <v>1259</v>
      </c>
      <c r="AC928" s="168" t="s">
        <v>12750</v>
      </c>
      <c r="AD928" s="169">
        <v>93798.749021100477</v>
      </c>
      <c r="AE928" s="168" t="s">
        <v>1259</v>
      </c>
      <c r="AF928" s="169">
        <v>30679.47768550424</v>
      </c>
      <c r="AG928" s="169">
        <v>282.93371455557639</v>
      </c>
      <c r="AH928" s="169">
        <v>13892.14780952106</v>
      </c>
      <c r="AI928" s="168" t="s">
        <v>21</v>
      </c>
      <c r="AJ928"/>
      <c r="AK928"/>
    </row>
    <row r="929" spans="1:37" hidden="1" x14ac:dyDescent="0.25">
      <c r="A929" s="179" t="b">
        <f>IF(E929&lt;&gt;1,"",NOT(ISNA(VLOOKUP(P929,Mapping!$P:$P,1,FALSE))))</f>
        <v>1</v>
      </c>
      <c r="B929" s="180" t="str">
        <f t="shared" si="14"/>
        <v/>
      </c>
      <c r="E929" s="167">
        <v>1</v>
      </c>
      <c r="F929" s="170" t="s">
        <v>561</v>
      </c>
      <c r="G929" s="169">
        <v>5446539.7832664093</v>
      </c>
      <c r="H929" s="168" t="s">
        <v>6</v>
      </c>
      <c r="I929" s="168" t="s">
        <v>561</v>
      </c>
      <c r="J929" s="169">
        <v>528953.84880489262</v>
      </c>
      <c r="K929" s="169">
        <v>63980.07229362458</v>
      </c>
      <c r="L929" s="168" t="s">
        <v>5</v>
      </c>
      <c r="M929" s="168" t="s">
        <v>21</v>
      </c>
      <c r="N929" s="168" t="s">
        <v>2829</v>
      </c>
      <c r="O929" s="168" t="s">
        <v>21</v>
      </c>
      <c r="P929" s="168" t="s">
        <v>182</v>
      </c>
      <c r="Q929" s="168" t="s">
        <v>2834</v>
      </c>
      <c r="R929" s="168" t="s">
        <v>1259</v>
      </c>
      <c r="S929" s="168" t="s">
        <v>21</v>
      </c>
      <c r="T929" s="168" t="s">
        <v>1259</v>
      </c>
      <c r="U929" s="168" t="s">
        <v>1259</v>
      </c>
      <c r="V929" s="168" t="s">
        <v>2834</v>
      </c>
      <c r="W929" s="168" t="s">
        <v>1259</v>
      </c>
      <c r="X929" s="168" t="s">
        <v>21</v>
      </c>
      <c r="Y929" s="168" t="s">
        <v>1259</v>
      </c>
      <c r="Z929" s="168" t="s">
        <v>21</v>
      </c>
      <c r="AA929" s="168" t="s">
        <v>1259</v>
      </c>
      <c r="AB929" s="168" t="s">
        <v>1259</v>
      </c>
      <c r="AC929" s="168" t="s">
        <v>12751</v>
      </c>
      <c r="AD929" s="169">
        <v>788474.33164481621</v>
      </c>
      <c r="AE929" s="168" t="s">
        <v>1259</v>
      </c>
      <c r="AF929" s="169">
        <v>-311459.12782518187</v>
      </c>
      <c r="AG929" s="169">
        <v>-2872.3529413100332</v>
      </c>
      <c r="AH929" s="169">
        <v>-141033.569238903</v>
      </c>
      <c r="AI929" s="168" t="s">
        <v>21</v>
      </c>
      <c r="AJ929"/>
      <c r="AK929"/>
    </row>
    <row r="930" spans="1:37" hidden="1" x14ac:dyDescent="0.25">
      <c r="A930" s="179" t="b">
        <f>IF(E930&lt;&gt;1,"",NOT(ISNA(VLOOKUP(P930,Mapping!$P:$P,1,FALSE))))</f>
        <v>0</v>
      </c>
      <c r="B930" s="180" t="str">
        <f t="shared" si="14"/>
        <v/>
      </c>
      <c r="E930" s="167">
        <v>1</v>
      </c>
      <c r="F930" s="170" t="s">
        <v>561</v>
      </c>
      <c r="G930" s="169">
        <v>48.410048414667891</v>
      </c>
      <c r="H930" s="168" t="s">
        <v>6</v>
      </c>
      <c r="I930" s="168" t="s">
        <v>561</v>
      </c>
      <c r="J930" s="169">
        <v>4.7014586230402573</v>
      </c>
      <c r="K930" s="169">
        <v>0.56866901198889508</v>
      </c>
      <c r="L930" s="168" t="s">
        <v>5</v>
      </c>
      <c r="M930" s="168" t="s">
        <v>21</v>
      </c>
      <c r="N930" s="168" t="s">
        <v>2829</v>
      </c>
      <c r="O930" s="168" t="s">
        <v>21</v>
      </c>
      <c r="P930" s="168" t="s">
        <v>2843</v>
      </c>
      <c r="Q930" s="168" t="s">
        <v>2834</v>
      </c>
      <c r="R930" s="168" t="s">
        <v>1259</v>
      </c>
      <c r="S930" s="168" t="s">
        <v>21</v>
      </c>
      <c r="T930" s="168" t="s">
        <v>1259</v>
      </c>
      <c r="U930" s="168" t="s">
        <v>1259</v>
      </c>
      <c r="V930" s="168" t="s">
        <v>2834</v>
      </c>
      <c r="W930" s="168" t="s">
        <v>1259</v>
      </c>
      <c r="X930" s="168" t="s">
        <v>21</v>
      </c>
      <c r="Y930" s="168" t="s">
        <v>1259</v>
      </c>
      <c r="Z930" s="168" t="s">
        <v>21</v>
      </c>
      <c r="AA930" s="168" t="s">
        <v>1259</v>
      </c>
      <c r="AB930" s="168" t="s">
        <v>1259</v>
      </c>
      <c r="AC930" s="168" t="s">
        <v>7051</v>
      </c>
      <c r="AD930" s="169">
        <v>7.008133987365663</v>
      </c>
      <c r="AE930" s="168" t="s">
        <v>1259</v>
      </c>
      <c r="AF930" s="169">
        <v>-2.768317511152901</v>
      </c>
      <c r="AG930" s="169">
        <v>-2.5530107276566131E-2</v>
      </c>
      <c r="AH930" s="169">
        <v>-1.253537509433954</v>
      </c>
      <c r="AI930" s="168" t="s">
        <v>21</v>
      </c>
      <c r="AJ930"/>
      <c r="AK930"/>
    </row>
    <row r="931" spans="1:37" hidden="1" x14ac:dyDescent="0.25">
      <c r="A931" s="179" t="b">
        <f>IF(E931&lt;&gt;1,"",NOT(ISNA(VLOOKUP(P931,Mapping!$P:$P,1,FALSE))))</f>
        <v>0</v>
      </c>
      <c r="B931" s="180" t="str">
        <f t="shared" si="14"/>
        <v/>
      </c>
      <c r="E931" s="167">
        <v>1</v>
      </c>
      <c r="F931" s="170" t="s">
        <v>561</v>
      </c>
      <c r="G931" s="169">
        <v>9.4298370169437433</v>
      </c>
      <c r="H931" s="168" t="s">
        <v>6</v>
      </c>
      <c r="I931" s="168" t="s">
        <v>561</v>
      </c>
      <c r="J931" s="169">
        <v>0.91580136787761612</v>
      </c>
      <c r="K931" s="169">
        <v>0.1107715500242491</v>
      </c>
      <c r="L931" s="168" t="s">
        <v>5</v>
      </c>
      <c r="M931" s="168" t="s">
        <v>21</v>
      </c>
      <c r="N931" s="168" t="s">
        <v>2829</v>
      </c>
      <c r="O931" s="168" t="s">
        <v>21</v>
      </c>
      <c r="P931" s="168" t="s">
        <v>2848</v>
      </c>
      <c r="Q931" s="168" t="s">
        <v>2834</v>
      </c>
      <c r="R931" s="168" t="s">
        <v>1259</v>
      </c>
      <c r="S931" s="168" t="s">
        <v>21</v>
      </c>
      <c r="T931" s="168" t="s">
        <v>1259</v>
      </c>
      <c r="U931" s="168" t="s">
        <v>1259</v>
      </c>
      <c r="V931" s="168" t="s">
        <v>2834</v>
      </c>
      <c r="W931" s="168" t="s">
        <v>1259</v>
      </c>
      <c r="X931" s="168" t="s">
        <v>21</v>
      </c>
      <c r="Y931" s="168" t="s">
        <v>1259</v>
      </c>
      <c r="Z931" s="168" t="s">
        <v>21</v>
      </c>
      <c r="AA931" s="168" t="s">
        <v>1259</v>
      </c>
      <c r="AB931" s="168" t="s">
        <v>1259</v>
      </c>
      <c r="AC931" s="168" t="s">
        <v>3218</v>
      </c>
      <c r="AD931" s="169">
        <v>1.365120743687148</v>
      </c>
      <c r="AE931" s="168" t="s">
        <v>1259</v>
      </c>
      <c r="AF931" s="169">
        <v>-0.53924306618568885</v>
      </c>
      <c r="AG931" s="169">
        <v>-4.973032635309238E-3</v>
      </c>
      <c r="AH931" s="169">
        <v>-0.24417770268137501</v>
      </c>
      <c r="AI931" s="168" t="s">
        <v>21</v>
      </c>
      <c r="AJ931"/>
      <c r="AK931"/>
    </row>
    <row r="932" spans="1:37" hidden="1" x14ac:dyDescent="0.25">
      <c r="A932" s="179" t="b">
        <f>IF(E932&lt;&gt;1,"",NOT(ISNA(VLOOKUP(P932,Mapping!$P:$P,1,FALSE))))</f>
        <v>1</v>
      </c>
      <c r="B932" s="180" t="str">
        <f t="shared" si="14"/>
        <v/>
      </c>
      <c r="E932" s="167">
        <v>1</v>
      </c>
      <c r="F932" s="170" t="s">
        <v>561</v>
      </c>
      <c r="G932" s="169">
        <v>74268.987896764593</v>
      </c>
      <c r="H932" s="168" t="s">
        <v>6</v>
      </c>
      <c r="I932" s="168" t="s">
        <v>561</v>
      </c>
      <c r="J932" s="169">
        <v>7212.8119059248866</v>
      </c>
      <c r="K932" s="169">
        <v>872.43192997657695</v>
      </c>
      <c r="L932" s="168" t="s">
        <v>5</v>
      </c>
      <c r="M932" s="168" t="s">
        <v>21</v>
      </c>
      <c r="N932" s="168" t="s">
        <v>2829</v>
      </c>
      <c r="O932" s="168" t="s">
        <v>21</v>
      </c>
      <c r="P932" s="168" t="s">
        <v>183</v>
      </c>
      <c r="Q932" s="168" t="s">
        <v>2834</v>
      </c>
      <c r="R932" s="168" t="s">
        <v>1259</v>
      </c>
      <c r="S932" s="168" t="s">
        <v>21</v>
      </c>
      <c r="T932" s="168" t="s">
        <v>1259</v>
      </c>
      <c r="U932" s="168" t="s">
        <v>1259</v>
      </c>
      <c r="V932" s="168" t="s">
        <v>2834</v>
      </c>
      <c r="W932" s="168" t="s">
        <v>1259</v>
      </c>
      <c r="X932" s="168" t="s">
        <v>21</v>
      </c>
      <c r="Y932" s="168" t="s">
        <v>1259</v>
      </c>
      <c r="Z932" s="168" t="s">
        <v>21</v>
      </c>
      <c r="AA932" s="168" t="s">
        <v>1259</v>
      </c>
      <c r="AB932" s="168" t="s">
        <v>1259</v>
      </c>
      <c r="AC932" s="168" t="s">
        <v>7838</v>
      </c>
      <c r="AD932" s="169">
        <v>10751.631847756271</v>
      </c>
      <c r="AE932" s="168" t="s">
        <v>1259</v>
      </c>
      <c r="AF932" s="169">
        <v>-4247.0550322341878</v>
      </c>
      <c r="AG932" s="169">
        <v>-39.167389631285907</v>
      </c>
      <c r="AH932" s="169">
        <v>-1923.133009883182</v>
      </c>
      <c r="AI932" s="168" t="s">
        <v>21</v>
      </c>
      <c r="AJ932"/>
      <c r="AK932"/>
    </row>
    <row r="933" spans="1:37" hidden="1" x14ac:dyDescent="0.25">
      <c r="A933" s="179" t="b">
        <f>IF(E933&lt;&gt;1,"",NOT(ISNA(VLOOKUP(P933,Mapping!$P:$P,1,FALSE))))</f>
        <v>0</v>
      </c>
      <c r="B933" s="180" t="str">
        <f t="shared" si="14"/>
        <v/>
      </c>
      <c r="E933" s="167">
        <v>1</v>
      </c>
      <c r="F933" s="170" t="s">
        <v>561</v>
      </c>
      <c r="G933" s="169">
        <v>494.82670177047169</v>
      </c>
      <c r="H933" s="168" t="s">
        <v>6</v>
      </c>
      <c r="I933" s="168" t="s">
        <v>561</v>
      </c>
      <c r="J933" s="169">
        <v>48.056288727950779</v>
      </c>
      <c r="K933" s="169">
        <v>5.8126901504250039</v>
      </c>
      <c r="L933" s="168" t="s">
        <v>5</v>
      </c>
      <c r="M933" s="168" t="s">
        <v>21</v>
      </c>
      <c r="N933" s="168" t="s">
        <v>2829</v>
      </c>
      <c r="O933" s="168" t="s">
        <v>21</v>
      </c>
      <c r="P933" s="168" t="s">
        <v>2849</v>
      </c>
      <c r="Q933" s="168" t="s">
        <v>2834</v>
      </c>
      <c r="R933" s="168" t="s">
        <v>1259</v>
      </c>
      <c r="S933" s="168" t="s">
        <v>21</v>
      </c>
      <c r="T933" s="168" t="s">
        <v>1259</v>
      </c>
      <c r="U933" s="168" t="s">
        <v>1259</v>
      </c>
      <c r="V933" s="168" t="s">
        <v>2834</v>
      </c>
      <c r="W933" s="168" t="s">
        <v>1259</v>
      </c>
      <c r="X933" s="168" t="s">
        <v>21</v>
      </c>
      <c r="Y933" s="168" t="s">
        <v>1259</v>
      </c>
      <c r="Z933" s="168" t="s">
        <v>21</v>
      </c>
      <c r="AA933" s="168" t="s">
        <v>1259</v>
      </c>
      <c r="AB933" s="168" t="s">
        <v>1259</v>
      </c>
      <c r="AC933" s="168" t="s">
        <v>7839</v>
      </c>
      <c r="AD933" s="169">
        <v>71.634132583990009</v>
      </c>
      <c r="AE933" s="168" t="s">
        <v>1259</v>
      </c>
      <c r="AF933" s="169">
        <v>-28.29655140526938</v>
      </c>
      <c r="AG933" s="169">
        <v>-0.26095778032066619</v>
      </c>
      <c r="AH933" s="169">
        <v>-12.813121483076941</v>
      </c>
      <c r="AI933" s="168" t="s">
        <v>21</v>
      </c>
      <c r="AJ933"/>
      <c r="AK933"/>
    </row>
    <row r="934" spans="1:37" hidden="1" x14ac:dyDescent="0.25">
      <c r="A934" s="179" t="b">
        <f>IF(E934&lt;&gt;1,"",NOT(ISNA(VLOOKUP(P934,Mapping!$P:$P,1,FALSE))))</f>
        <v>0</v>
      </c>
      <c r="B934" s="180" t="str">
        <f t="shared" si="14"/>
        <v/>
      </c>
      <c r="E934" s="167">
        <v>1</v>
      </c>
      <c r="F934" s="170" t="s">
        <v>561</v>
      </c>
      <c r="G934" s="169">
        <v>5771.2378407540718</v>
      </c>
      <c r="H934" s="168" t="s">
        <v>6</v>
      </c>
      <c r="I934" s="168" t="s">
        <v>561</v>
      </c>
      <c r="J934" s="169">
        <v>560.4876838711931</v>
      </c>
      <c r="K934" s="169">
        <v>67.794274708061195</v>
      </c>
      <c r="L934" s="168" t="s">
        <v>5</v>
      </c>
      <c r="M934" s="168" t="s">
        <v>21</v>
      </c>
      <c r="N934" s="168" t="s">
        <v>2829</v>
      </c>
      <c r="O934" s="168" t="s">
        <v>21</v>
      </c>
      <c r="P934" s="168" t="s">
        <v>2850</v>
      </c>
      <c r="Q934" s="168" t="s">
        <v>2834</v>
      </c>
      <c r="R934" s="168" t="s">
        <v>1259</v>
      </c>
      <c r="S934" s="168" t="s">
        <v>21</v>
      </c>
      <c r="T934" s="168" t="s">
        <v>1259</v>
      </c>
      <c r="U934" s="168" t="s">
        <v>1259</v>
      </c>
      <c r="V934" s="168" t="s">
        <v>2834</v>
      </c>
      <c r="W934" s="168" t="s">
        <v>1259</v>
      </c>
      <c r="X934" s="168" t="s">
        <v>21</v>
      </c>
      <c r="Y934" s="168" t="s">
        <v>1259</v>
      </c>
      <c r="Z934" s="168" t="s">
        <v>21</v>
      </c>
      <c r="AA934" s="168" t="s">
        <v>1259</v>
      </c>
      <c r="AB934" s="168" t="s">
        <v>1259</v>
      </c>
      <c r="AC934" s="168" t="s">
        <v>12752</v>
      </c>
      <c r="AD934" s="169">
        <v>835.47960362511344</v>
      </c>
      <c r="AE934" s="168" t="s">
        <v>1259</v>
      </c>
      <c r="AF934" s="169">
        <v>-330.02691174229312</v>
      </c>
      <c r="AG934" s="169">
        <v>-3.043589626908215</v>
      </c>
      <c r="AH934" s="169">
        <v>-149.44135249114609</v>
      </c>
      <c r="AI934" s="168" t="s">
        <v>21</v>
      </c>
      <c r="AJ934"/>
      <c r="AK934"/>
    </row>
    <row r="935" spans="1:37" hidden="1" x14ac:dyDescent="0.25">
      <c r="A935" s="179" t="b">
        <f>IF(E935&lt;&gt;1,"",NOT(ISNA(VLOOKUP(P935,Mapping!$P:$P,1,FALSE))))</f>
        <v>0</v>
      </c>
      <c r="B935" s="180" t="str">
        <f t="shared" si="14"/>
        <v/>
      </c>
      <c r="E935" s="167">
        <v>1</v>
      </c>
      <c r="F935" s="170" t="s">
        <v>561</v>
      </c>
      <c r="G935" s="169">
        <v>0.37293140744975262</v>
      </c>
      <c r="H935" s="168" t="s">
        <v>6</v>
      </c>
      <c r="I935" s="168" t="s">
        <v>561</v>
      </c>
      <c r="J935" s="169">
        <v>3.6218133192900133E-2</v>
      </c>
      <c r="K935" s="169">
        <v>4.3807957636708677E-3</v>
      </c>
      <c r="L935" s="168" t="s">
        <v>5</v>
      </c>
      <c r="M935" s="168" t="s">
        <v>21</v>
      </c>
      <c r="N935" s="168" t="s">
        <v>2829</v>
      </c>
      <c r="O935" s="168" t="s">
        <v>21</v>
      </c>
      <c r="P935" s="168" t="s">
        <v>2850</v>
      </c>
      <c r="Q935" s="168" t="s">
        <v>2834</v>
      </c>
      <c r="R935" s="168" t="s">
        <v>1259</v>
      </c>
      <c r="S935" s="168" t="s">
        <v>21</v>
      </c>
      <c r="T935" s="168" t="s">
        <v>1259</v>
      </c>
      <c r="U935" s="168" t="s">
        <v>1259</v>
      </c>
      <c r="V935" s="168" t="s">
        <v>2834</v>
      </c>
      <c r="W935" s="168" t="s">
        <v>1259</v>
      </c>
      <c r="X935" s="168" t="s">
        <v>21</v>
      </c>
      <c r="Y935" s="168" t="s">
        <v>1259</v>
      </c>
      <c r="Z935" s="168" t="s">
        <v>21</v>
      </c>
      <c r="AA935" s="168" t="s">
        <v>1259</v>
      </c>
      <c r="AB935" s="168" t="s">
        <v>1259</v>
      </c>
      <c r="AC935" s="168" t="s">
        <v>3219</v>
      </c>
      <c r="AD935" s="169">
        <v>5.3987826021525603E-2</v>
      </c>
      <c r="AE935" s="168" t="s">
        <v>1259</v>
      </c>
      <c r="AF935" s="169">
        <v>-2.1325996967795639E-2</v>
      </c>
      <c r="AG935" s="169">
        <v>-1.966736070461717E-4</v>
      </c>
      <c r="AH935" s="169">
        <v>-9.6567453037832429E-3</v>
      </c>
      <c r="AI935" s="168" t="s">
        <v>21</v>
      </c>
      <c r="AJ935"/>
      <c r="AK935"/>
    </row>
    <row r="936" spans="1:37" hidden="1" x14ac:dyDescent="0.25">
      <c r="A936" s="179" t="b">
        <f>IF(E936&lt;&gt;1,"",NOT(ISNA(VLOOKUP(P936,Mapping!$P:$P,1,FALSE))))</f>
        <v>0</v>
      </c>
      <c r="B936" s="180" t="str">
        <f t="shared" si="14"/>
        <v/>
      </c>
      <c r="E936" s="167">
        <v>1</v>
      </c>
      <c r="F936" s="170" t="s">
        <v>561</v>
      </c>
      <c r="G936" s="169">
        <v>24145.62156171873</v>
      </c>
      <c r="H936" s="168" t="s">
        <v>6</v>
      </c>
      <c r="I936" s="168" t="s">
        <v>561</v>
      </c>
      <c r="J936" s="169">
        <v>2344.960280304409</v>
      </c>
      <c r="K936" s="169">
        <v>283.63670781209112</v>
      </c>
      <c r="L936" s="168" t="s">
        <v>5</v>
      </c>
      <c r="M936" s="168" t="s">
        <v>21</v>
      </c>
      <c r="N936" s="168" t="s">
        <v>2829</v>
      </c>
      <c r="O936" s="168" t="s">
        <v>21</v>
      </c>
      <c r="P936" s="168" t="s">
        <v>2850</v>
      </c>
      <c r="Q936" s="168" t="s">
        <v>2834</v>
      </c>
      <c r="R936" s="168" t="s">
        <v>1259</v>
      </c>
      <c r="S936" s="168" t="s">
        <v>21</v>
      </c>
      <c r="T936" s="168" t="s">
        <v>1259</v>
      </c>
      <c r="U936" s="168" t="s">
        <v>1259</v>
      </c>
      <c r="V936" s="168" t="s">
        <v>2834</v>
      </c>
      <c r="W936" s="168" t="s">
        <v>1259</v>
      </c>
      <c r="X936" s="168" t="s">
        <v>21</v>
      </c>
      <c r="Y936" s="168" t="s">
        <v>1259</v>
      </c>
      <c r="Z936" s="168" t="s">
        <v>21</v>
      </c>
      <c r="AA936" s="168" t="s">
        <v>1259</v>
      </c>
      <c r="AB936" s="168" t="s">
        <v>1259</v>
      </c>
      <c r="AC936" s="168" t="s">
        <v>12753</v>
      </c>
      <c r="AD936" s="169">
        <v>3495.467504252244</v>
      </c>
      <c r="AE936" s="168" t="s">
        <v>1259</v>
      </c>
      <c r="AF936" s="169">
        <v>-1380.76182891658</v>
      </c>
      <c r="AG936" s="169">
        <v>-12.733726342303269</v>
      </c>
      <c r="AH936" s="169">
        <v>-625.23057314359176</v>
      </c>
      <c r="AI936" s="168" t="s">
        <v>21</v>
      </c>
      <c r="AJ936"/>
      <c r="AK936"/>
    </row>
    <row r="937" spans="1:37" hidden="1" x14ac:dyDescent="0.25">
      <c r="A937" s="179" t="b">
        <f>IF(E937&lt;&gt;1,"",NOT(ISNA(VLOOKUP(P937,Mapping!$P:$P,1,FALSE))))</f>
        <v>0</v>
      </c>
      <c r="B937" s="180" t="str">
        <f t="shared" si="14"/>
        <v/>
      </c>
      <c r="E937" s="167">
        <v>1</v>
      </c>
      <c r="F937" s="170" t="s">
        <v>561</v>
      </c>
      <c r="G937" s="169">
        <v>2421.4436285712441</v>
      </c>
      <c r="H937" s="168" t="s">
        <v>6</v>
      </c>
      <c r="I937" s="168" t="s">
        <v>561</v>
      </c>
      <c r="J937" s="169">
        <v>235.16433882150039</v>
      </c>
      <c r="K937" s="169">
        <v>28.444506893514909</v>
      </c>
      <c r="L937" s="168" t="s">
        <v>5</v>
      </c>
      <c r="M937" s="168" t="s">
        <v>21</v>
      </c>
      <c r="N937" s="168" t="s">
        <v>2829</v>
      </c>
      <c r="O937" s="168" t="s">
        <v>21</v>
      </c>
      <c r="P937" s="168" t="s">
        <v>2850</v>
      </c>
      <c r="Q937" s="168" t="s">
        <v>2834</v>
      </c>
      <c r="R937" s="168" t="s">
        <v>1259</v>
      </c>
      <c r="S937" s="168" t="s">
        <v>21</v>
      </c>
      <c r="T937" s="168" t="s">
        <v>1259</v>
      </c>
      <c r="U937" s="168" t="s">
        <v>1259</v>
      </c>
      <c r="V937" s="168" t="s">
        <v>2834</v>
      </c>
      <c r="W937" s="168" t="s">
        <v>1259</v>
      </c>
      <c r="X937" s="168" t="s">
        <v>21</v>
      </c>
      <c r="Y937" s="168" t="s">
        <v>1259</v>
      </c>
      <c r="Z937" s="168" t="s">
        <v>21</v>
      </c>
      <c r="AA937" s="168" t="s">
        <v>1259</v>
      </c>
      <c r="AB937" s="168" t="s">
        <v>1259</v>
      </c>
      <c r="AC937" s="168" t="s">
        <v>7840</v>
      </c>
      <c r="AD937" s="169">
        <v>350.54295435776419</v>
      </c>
      <c r="AE937" s="168" t="s">
        <v>1259</v>
      </c>
      <c r="AF937" s="169">
        <v>-138.46969831189699</v>
      </c>
      <c r="AG937" s="169">
        <v>-1.2770017305506369</v>
      </c>
      <c r="AH937" s="169">
        <v>-62.701247257464267</v>
      </c>
      <c r="AI937" s="168" t="s">
        <v>21</v>
      </c>
      <c r="AJ937"/>
      <c r="AK937"/>
    </row>
    <row r="938" spans="1:37" hidden="1" x14ac:dyDescent="0.25">
      <c r="A938" s="179" t="b">
        <f>IF(E938&lt;&gt;1,"",NOT(ISNA(VLOOKUP(P938,Mapping!$P:$P,1,FALSE))))</f>
        <v>0</v>
      </c>
      <c r="B938" s="180" t="str">
        <f t="shared" si="14"/>
        <v/>
      </c>
      <c r="E938" s="167">
        <v>1</v>
      </c>
      <c r="F938" s="170" t="s">
        <v>561</v>
      </c>
      <c r="G938" s="169">
        <v>77615.194863980505</v>
      </c>
      <c r="H938" s="168" t="s">
        <v>6</v>
      </c>
      <c r="I938" s="168" t="s">
        <v>561</v>
      </c>
      <c r="J938" s="169">
        <v>7537.7868670267108</v>
      </c>
      <c r="K938" s="169">
        <v>911.7395587080639</v>
      </c>
      <c r="L938" s="168" t="s">
        <v>5</v>
      </c>
      <c r="M938" s="168" t="s">
        <v>21</v>
      </c>
      <c r="N938" s="168" t="s">
        <v>2829</v>
      </c>
      <c r="O938" s="168" t="s">
        <v>21</v>
      </c>
      <c r="P938" s="168" t="s">
        <v>2851</v>
      </c>
      <c r="Q938" s="168" t="s">
        <v>2834</v>
      </c>
      <c r="R938" s="168" t="s">
        <v>1259</v>
      </c>
      <c r="S938" s="168" t="s">
        <v>21</v>
      </c>
      <c r="T938" s="168" t="s">
        <v>1259</v>
      </c>
      <c r="U938" s="168" t="s">
        <v>1259</v>
      </c>
      <c r="V938" s="168" t="s">
        <v>2834</v>
      </c>
      <c r="W938" s="168" t="s">
        <v>1259</v>
      </c>
      <c r="X938" s="168" t="s">
        <v>21</v>
      </c>
      <c r="Y938" s="168" t="s">
        <v>1259</v>
      </c>
      <c r="Z938" s="168" t="s">
        <v>21</v>
      </c>
      <c r="AA938" s="168" t="s">
        <v>1259</v>
      </c>
      <c r="AB938" s="168" t="s">
        <v>1259</v>
      </c>
      <c r="AC938" s="168" t="s">
        <v>12754</v>
      </c>
      <c r="AD938" s="169">
        <v>11236.04918555418</v>
      </c>
      <c r="AE938" s="168" t="s">
        <v>1259</v>
      </c>
      <c r="AF938" s="169">
        <v>-4438.4071098842251</v>
      </c>
      <c r="AG938" s="169">
        <v>-40.932085714841378</v>
      </c>
      <c r="AH938" s="169">
        <v>-2009.780226423929</v>
      </c>
      <c r="AI938" s="168" t="s">
        <v>21</v>
      </c>
      <c r="AJ938"/>
      <c r="AK938"/>
    </row>
    <row r="939" spans="1:37" hidden="1" x14ac:dyDescent="0.25">
      <c r="A939" s="179" t="b">
        <f>IF(E939&lt;&gt;1,"",NOT(ISNA(VLOOKUP(P939,Mapping!$P:$P,1,FALSE))))</f>
        <v>0</v>
      </c>
      <c r="B939" s="180" t="str">
        <f t="shared" si="14"/>
        <v/>
      </c>
      <c r="E939" s="167">
        <v>1</v>
      </c>
      <c r="F939" s="170" t="s">
        <v>561</v>
      </c>
      <c r="G939" s="169">
        <v>12201.889444433111</v>
      </c>
      <c r="H939" s="168" t="s">
        <v>6</v>
      </c>
      <c r="I939" s="168" t="s">
        <v>561</v>
      </c>
      <c r="J939" s="169">
        <v>1185.01592591947</v>
      </c>
      <c r="K939" s="169">
        <v>143.33463076358069</v>
      </c>
      <c r="L939" s="168" t="s">
        <v>5</v>
      </c>
      <c r="M939" s="168" t="s">
        <v>21</v>
      </c>
      <c r="N939" s="168" t="s">
        <v>2829</v>
      </c>
      <c r="O939" s="168" t="s">
        <v>21</v>
      </c>
      <c r="P939" s="168" t="s">
        <v>2851</v>
      </c>
      <c r="Q939" s="168" t="s">
        <v>2834</v>
      </c>
      <c r="R939" s="168" t="s">
        <v>1259</v>
      </c>
      <c r="S939" s="168" t="s">
        <v>21</v>
      </c>
      <c r="T939" s="168" t="s">
        <v>1259</v>
      </c>
      <c r="U939" s="168" t="s">
        <v>1259</v>
      </c>
      <c r="V939" s="168" t="s">
        <v>2834</v>
      </c>
      <c r="W939" s="168" t="s">
        <v>1259</v>
      </c>
      <c r="X939" s="168" t="s">
        <v>21</v>
      </c>
      <c r="Y939" s="168" t="s">
        <v>1259</v>
      </c>
      <c r="Z939" s="168" t="s">
        <v>21</v>
      </c>
      <c r="AA939" s="168" t="s">
        <v>1259</v>
      </c>
      <c r="AB939" s="168" t="s">
        <v>1259</v>
      </c>
      <c r="AC939" s="168" t="s">
        <v>7845</v>
      </c>
      <c r="AD939" s="169">
        <v>1766.4199670517139</v>
      </c>
      <c r="AE939" s="168" t="s">
        <v>1259</v>
      </c>
      <c r="AF939" s="169">
        <v>-697.76224821830874</v>
      </c>
      <c r="AG939" s="169">
        <v>-6.4349356527127384</v>
      </c>
      <c r="AH939" s="169">
        <v>-315.9576700594389</v>
      </c>
      <c r="AI939" s="168" t="s">
        <v>21</v>
      </c>
      <c r="AJ939"/>
      <c r="AK939"/>
    </row>
    <row r="940" spans="1:37" hidden="1" x14ac:dyDescent="0.25">
      <c r="A940" s="179" t="b">
        <f>IF(E940&lt;&gt;1,"",NOT(ISNA(VLOOKUP(P940,Mapping!$P:$P,1,FALSE))))</f>
        <v>0</v>
      </c>
      <c r="B940" s="180" t="str">
        <f t="shared" si="14"/>
        <v/>
      </c>
      <c r="E940" s="167">
        <v>1</v>
      </c>
      <c r="F940" s="170" t="s">
        <v>561</v>
      </c>
      <c r="G940" s="169">
        <v>18227.626332813961</v>
      </c>
      <c r="H940" s="168" t="s">
        <v>6</v>
      </c>
      <c r="I940" s="168" t="s">
        <v>561</v>
      </c>
      <c r="J940" s="169">
        <v>1770.2198986853041</v>
      </c>
      <c r="K940" s="169">
        <v>214.11848566636431</v>
      </c>
      <c r="L940" s="168" t="s">
        <v>5</v>
      </c>
      <c r="M940" s="168" t="s">
        <v>21</v>
      </c>
      <c r="N940" s="168" t="s">
        <v>2829</v>
      </c>
      <c r="O940" s="168" t="s">
        <v>21</v>
      </c>
      <c r="P940" s="168" t="s">
        <v>2851</v>
      </c>
      <c r="Q940" s="168" t="s">
        <v>2834</v>
      </c>
      <c r="R940" s="168" t="s">
        <v>1259</v>
      </c>
      <c r="S940" s="168" t="s">
        <v>21</v>
      </c>
      <c r="T940" s="168" t="s">
        <v>1259</v>
      </c>
      <c r="U940" s="168" t="s">
        <v>1259</v>
      </c>
      <c r="V940" s="168" t="s">
        <v>2834</v>
      </c>
      <c r="W940" s="168" t="s">
        <v>1259</v>
      </c>
      <c r="X940" s="168" t="s">
        <v>21</v>
      </c>
      <c r="Y940" s="168" t="s">
        <v>1259</v>
      </c>
      <c r="Z940" s="168" t="s">
        <v>21</v>
      </c>
      <c r="AA940" s="168" t="s">
        <v>1259</v>
      </c>
      <c r="AB940" s="168" t="s">
        <v>1259</v>
      </c>
      <c r="AC940" s="168" t="s">
        <v>7846</v>
      </c>
      <c r="AD940" s="169">
        <v>2638.7424056632321</v>
      </c>
      <c r="AE940" s="168" t="s">
        <v>1259</v>
      </c>
      <c r="AF940" s="169">
        <v>-1042.3426296056241</v>
      </c>
      <c r="AG940" s="169">
        <v>-9.6127409683140286</v>
      </c>
      <c r="AH940" s="169">
        <v>-471.98906145289578</v>
      </c>
      <c r="AI940" s="168" t="s">
        <v>21</v>
      </c>
      <c r="AJ940"/>
      <c r="AK940"/>
    </row>
    <row r="941" spans="1:37" hidden="1" x14ac:dyDescent="0.25">
      <c r="A941" s="179" t="b">
        <f>IF(E941&lt;&gt;1,"",NOT(ISNA(VLOOKUP(P941,Mapping!$P:$P,1,FALSE))))</f>
        <v>0</v>
      </c>
      <c r="B941" s="180" t="str">
        <f t="shared" si="14"/>
        <v/>
      </c>
      <c r="E941" s="167">
        <v>1</v>
      </c>
      <c r="F941" s="170" t="s">
        <v>561</v>
      </c>
      <c r="G941" s="169">
        <v>53854.491790665277</v>
      </c>
      <c r="H941" s="168" t="s">
        <v>6</v>
      </c>
      <c r="I941" s="168" t="s">
        <v>561</v>
      </c>
      <c r="J941" s="169">
        <v>5230.2088741964226</v>
      </c>
      <c r="K941" s="169">
        <v>632.62445795204576</v>
      </c>
      <c r="L941" s="168" t="s">
        <v>5</v>
      </c>
      <c r="M941" s="168" t="s">
        <v>21</v>
      </c>
      <c r="N941" s="168" t="s">
        <v>2829</v>
      </c>
      <c r="O941" s="168" t="s">
        <v>21</v>
      </c>
      <c r="P941" s="168" t="s">
        <v>2851</v>
      </c>
      <c r="Q941" s="168" t="s">
        <v>2834</v>
      </c>
      <c r="R941" s="168" t="s">
        <v>1259</v>
      </c>
      <c r="S941" s="168" t="s">
        <v>21</v>
      </c>
      <c r="T941" s="168" t="s">
        <v>1259</v>
      </c>
      <c r="U941" s="168" t="s">
        <v>1259</v>
      </c>
      <c r="V941" s="168" t="s">
        <v>2834</v>
      </c>
      <c r="W941" s="168" t="s">
        <v>1259</v>
      </c>
      <c r="X941" s="168" t="s">
        <v>21</v>
      </c>
      <c r="Y941" s="168" t="s">
        <v>1259</v>
      </c>
      <c r="Z941" s="168" t="s">
        <v>21</v>
      </c>
      <c r="AA941" s="168" t="s">
        <v>1259</v>
      </c>
      <c r="AB941" s="168" t="s">
        <v>1259</v>
      </c>
      <c r="AC941" s="168" t="s">
        <v>12239</v>
      </c>
      <c r="AD941" s="169">
        <v>7796.3048303027854</v>
      </c>
      <c r="AE941" s="168" t="s">
        <v>1259</v>
      </c>
      <c r="AF941" s="169">
        <v>-3079.6567564094148</v>
      </c>
      <c r="AG941" s="169">
        <v>-28.401354631241698</v>
      </c>
      <c r="AH941" s="169">
        <v>-1394.5167939689049</v>
      </c>
      <c r="AI941" s="168" t="s">
        <v>21</v>
      </c>
      <c r="AJ941"/>
      <c r="AK941"/>
    </row>
    <row r="942" spans="1:37" hidden="1" x14ac:dyDescent="0.25">
      <c r="A942" s="179" t="b">
        <f>IF(E942&lt;&gt;1,"",NOT(ISNA(VLOOKUP(P942,Mapping!$P:$P,1,FALSE))))</f>
        <v>0</v>
      </c>
      <c r="B942" s="180" t="str">
        <f t="shared" si="14"/>
        <v/>
      </c>
      <c r="E942" s="167">
        <v>1</v>
      </c>
      <c r="F942" s="170" t="s">
        <v>561</v>
      </c>
      <c r="G942" s="169">
        <v>1549.2458597385221</v>
      </c>
      <c r="H942" s="168" t="s">
        <v>6</v>
      </c>
      <c r="I942" s="168" t="s">
        <v>561</v>
      </c>
      <c r="J942" s="169">
        <v>150.45874864835281</v>
      </c>
      <c r="K942" s="169">
        <v>18.198868648899129</v>
      </c>
      <c r="L942" s="168" t="s">
        <v>5</v>
      </c>
      <c r="M942" s="168" t="s">
        <v>21</v>
      </c>
      <c r="N942" s="168" t="s">
        <v>2829</v>
      </c>
      <c r="O942" s="168" t="s">
        <v>21</v>
      </c>
      <c r="P942" s="168" t="s">
        <v>2851</v>
      </c>
      <c r="Q942" s="168" t="s">
        <v>2834</v>
      </c>
      <c r="R942" s="168" t="s">
        <v>1259</v>
      </c>
      <c r="S942" s="168" t="s">
        <v>21</v>
      </c>
      <c r="T942" s="168" t="s">
        <v>1259</v>
      </c>
      <c r="U942" s="168" t="s">
        <v>1259</v>
      </c>
      <c r="V942" s="168" t="s">
        <v>2834</v>
      </c>
      <c r="W942" s="168" t="s">
        <v>1259</v>
      </c>
      <c r="X942" s="168" t="s">
        <v>21</v>
      </c>
      <c r="Y942" s="168" t="s">
        <v>1259</v>
      </c>
      <c r="Z942" s="168" t="s">
        <v>21</v>
      </c>
      <c r="AA942" s="168" t="s">
        <v>1259</v>
      </c>
      <c r="AB942" s="168" t="s">
        <v>1259</v>
      </c>
      <c r="AC942" s="168" t="s">
        <v>7842</v>
      </c>
      <c r="AD942" s="169">
        <v>224.27828353770741</v>
      </c>
      <c r="AE942" s="168" t="s">
        <v>1259</v>
      </c>
      <c r="AF942" s="169">
        <v>-88.593269022548611</v>
      </c>
      <c r="AG942" s="169">
        <v>-0.81702899071910906</v>
      </c>
      <c r="AH942" s="169">
        <v>-40.116419216987879</v>
      </c>
      <c r="AI942" s="168" t="s">
        <v>21</v>
      </c>
      <c r="AJ942"/>
      <c r="AK942"/>
    </row>
    <row r="943" spans="1:37" hidden="1" x14ac:dyDescent="0.25">
      <c r="A943" s="179" t="b">
        <f>IF(E943&lt;&gt;1,"",NOT(ISNA(VLOOKUP(P943,Mapping!$P:$P,1,FALSE))))</f>
        <v>0</v>
      </c>
      <c r="B943" s="180" t="str">
        <f t="shared" si="14"/>
        <v/>
      </c>
      <c r="E943" s="167">
        <v>1</v>
      </c>
      <c r="F943" s="170" t="s">
        <v>561</v>
      </c>
      <c r="G943" s="169">
        <v>45376.464518725552</v>
      </c>
      <c r="H943" s="168" t="s">
        <v>6</v>
      </c>
      <c r="I943" s="168" t="s">
        <v>561</v>
      </c>
      <c r="J943" s="169">
        <v>4406.8448055921281</v>
      </c>
      <c r="K943" s="169">
        <v>533.03374176329748</v>
      </c>
      <c r="L943" s="168" t="s">
        <v>5</v>
      </c>
      <c r="M943" s="168" t="s">
        <v>21</v>
      </c>
      <c r="N943" s="168" t="s">
        <v>2829</v>
      </c>
      <c r="O943" s="168" t="s">
        <v>21</v>
      </c>
      <c r="P943" s="168" t="s">
        <v>2851</v>
      </c>
      <c r="Q943" s="168" t="s">
        <v>2834</v>
      </c>
      <c r="R943" s="168" t="s">
        <v>1259</v>
      </c>
      <c r="S943" s="168" t="s">
        <v>21</v>
      </c>
      <c r="T943" s="168" t="s">
        <v>1259</v>
      </c>
      <c r="U943" s="168" t="s">
        <v>1259</v>
      </c>
      <c r="V943" s="168" t="s">
        <v>2834</v>
      </c>
      <c r="W943" s="168" t="s">
        <v>1259</v>
      </c>
      <c r="X943" s="168" t="s">
        <v>21</v>
      </c>
      <c r="Y943" s="168" t="s">
        <v>1259</v>
      </c>
      <c r="Z943" s="168" t="s">
        <v>21</v>
      </c>
      <c r="AA943" s="168" t="s">
        <v>1259</v>
      </c>
      <c r="AB943" s="168" t="s">
        <v>1259</v>
      </c>
      <c r="AC943" s="168" t="s">
        <v>7841</v>
      </c>
      <c r="AD943" s="169">
        <v>6568.9738728668499</v>
      </c>
      <c r="AE943" s="168" t="s">
        <v>1259</v>
      </c>
      <c r="AF943" s="169">
        <v>-2594.8427121038621</v>
      </c>
      <c r="AG943" s="169">
        <v>-23.930279868160142</v>
      </c>
      <c r="AH943" s="169">
        <v>-1174.9854045278551</v>
      </c>
      <c r="AI943" s="168" t="s">
        <v>21</v>
      </c>
      <c r="AJ943"/>
      <c r="AK943"/>
    </row>
    <row r="944" spans="1:37" hidden="1" x14ac:dyDescent="0.25">
      <c r="A944" s="179" t="b">
        <f>IF(E944&lt;&gt;1,"",NOT(ISNA(VLOOKUP(P944,Mapping!$P:$P,1,FALSE))))</f>
        <v>0</v>
      </c>
      <c r="B944" s="180" t="str">
        <f t="shared" si="14"/>
        <v/>
      </c>
      <c r="E944" s="167">
        <v>1</v>
      </c>
      <c r="F944" s="170" t="s">
        <v>561</v>
      </c>
      <c r="G944" s="169">
        <v>582.00385792146392</v>
      </c>
      <c r="H944" s="168" t="s">
        <v>6</v>
      </c>
      <c r="I944" s="168" t="s">
        <v>561</v>
      </c>
      <c r="J944" s="169">
        <v>56.522708530043523</v>
      </c>
      <c r="K944" s="169">
        <v>6.8367533125135873</v>
      </c>
      <c r="L944" s="168" t="s">
        <v>5</v>
      </c>
      <c r="M944" s="168" t="s">
        <v>21</v>
      </c>
      <c r="N944" s="168" t="s">
        <v>2829</v>
      </c>
      <c r="O944" s="168" t="s">
        <v>21</v>
      </c>
      <c r="P944" s="168" t="s">
        <v>2851</v>
      </c>
      <c r="Q944" s="168" t="s">
        <v>2834</v>
      </c>
      <c r="R944" s="168" t="s">
        <v>1259</v>
      </c>
      <c r="S944" s="168" t="s">
        <v>21</v>
      </c>
      <c r="T944" s="168" t="s">
        <v>1259</v>
      </c>
      <c r="U944" s="168" t="s">
        <v>1259</v>
      </c>
      <c r="V944" s="168" t="s">
        <v>2834</v>
      </c>
      <c r="W944" s="168" t="s">
        <v>1259</v>
      </c>
      <c r="X944" s="168" t="s">
        <v>21</v>
      </c>
      <c r="Y944" s="168" t="s">
        <v>1259</v>
      </c>
      <c r="Z944" s="168" t="s">
        <v>21</v>
      </c>
      <c r="AA944" s="168" t="s">
        <v>1259</v>
      </c>
      <c r="AB944" s="168" t="s">
        <v>1259</v>
      </c>
      <c r="AC944" s="168" t="s">
        <v>7843</v>
      </c>
      <c r="AD944" s="169">
        <v>84.254429628735892</v>
      </c>
      <c r="AE944" s="168" t="s">
        <v>1259</v>
      </c>
      <c r="AF944" s="169">
        <v>-33.28175707740786</v>
      </c>
      <c r="AG944" s="169">
        <v>-0.3069325773201399</v>
      </c>
      <c r="AH944" s="169">
        <v>-15.07050065908982</v>
      </c>
      <c r="AI944" s="168" t="s">
        <v>21</v>
      </c>
      <c r="AJ944"/>
      <c r="AK944"/>
    </row>
    <row r="945" spans="1:37" hidden="1" x14ac:dyDescent="0.25">
      <c r="A945" s="179" t="b">
        <f>IF(E945&lt;&gt;1,"",NOT(ISNA(VLOOKUP(P945,Mapping!$P:$P,1,FALSE))))</f>
        <v>0</v>
      </c>
      <c r="B945" s="180" t="str">
        <f t="shared" si="14"/>
        <v/>
      </c>
      <c r="E945" s="167">
        <v>1</v>
      </c>
      <c r="F945" s="170" t="s">
        <v>561</v>
      </c>
      <c r="G945" s="169">
        <v>216.4778027053564</v>
      </c>
      <c r="H945" s="168" t="s">
        <v>6</v>
      </c>
      <c r="I945" s="168" t="s">
        <v>561</v>
      </c>
      <c r="J945" s="169">
        <v>21.02376398197385</v>
      </c>
      <c r="K945" s="169">
        <v>2.5429476361498971</v>
      </c>
      <c r="L945" s="168" t="s">
        <v>5</v>
      </c>
      <c r="M945" s="168" t="s">
        <v>21</v>
      </c>
      <c r="N945" s="168" t="s">
        <v>2829</v>
      </c>
      <c r="O945" s="168" t="s">
        <v>21</v>
      </c>
      <c r="P945" s="168" t="s">
        <v>2851</v>
      </c>
      <c r="Q945" s="168" t="s">
        <v>2834</v>
      </c>
      <c r="R945" s="168" t="s">
        <v>1259</v>
      </c>
      <c r="S945" s="168" t="s">
        <v>21</v>
      </c>
      <c r="T945" s="168" t="s">
        <v>1259</v>
      </c>
      <c r="U945" s="168" t="s">
        <v>1259</v>
      </c>
      <c r="V945" s="168" t="s">
        <v>2834</v>
      </c>
      <c r="W945" s="168" t="s">
        <v>1259</v>
      </c>
      <c r="X945" s="168" t="s">
        <v>21</v>
      </c>
      <c r="Y945" s="168" t="s">
        <v>1259</v>
      </c>
      <c r="Z945" s="168" t="s">
        <v>21</v>
      </c>
      <c r="AA945" s="168" t="s">
        <v>1259</v>
      </c>
      <c r="AB945" s="168" t="s">
        <v>1259</v>
      </c>
      <c r="AC945" s="168" t="s">
        <v>12755</v>
      </c>
      <c r="AD945" s="169">
        <v>31.33864758106661</v>
      </c>
      <c r="AE945" s="168" t="s">
        <v>1259</v>
      </c>
      <c r="AF945" s="169">
        <v>-12.3792334779728</v>
      </c>
      <c r="AG945" s="169">
        <v>-0.1141643461853903</v>
      </c>
      <c r="AH945" s="169">
        <v>-5.6055107263389354</v>
      </c>
      <c r="AI945" s="168" t="s">
        <v>21</v>
      </c>
      <c r="AJ945"/>
      <c r="AK945"/>
    </row>
    <row r="946" spans="1:37" hidden="1" x14ac:dyDescent="0.25">
      <c r="A946" s="179" t="b">
        <f>IF(E946&lt;&gt;1,"",NOT(ISNA(VLOOKUP(P946,Mapping!$P:$P,1,FALSE))))</f>
        <v>0</v>
      </c>
      <c r="B946" s="180" t="str">
        <f t="shared" si="14"/>
        <v/>
      </c>
      <c r="E946" s="167">
        <v>1</v>
      </c>
      <c r="F946" s="170" t="s">
        <v>561</v>
      </c>
      <c r="G946" s="169">
        <v>6052.2682942251358</v>
      </c>
      <c r="H946" s="168" t="s">
        <v>6</v>
      </c>
      <c r="I946" s="168" t="s">
        <v>561</v>
      </c>
      <c r="J946" s="169">
        <v>587.78063424155675</v>
      </c>
      <c r="K946" s="169">
        <v>71.095517229970284</v>
      </c>
      <c r="L946" s="168" t="s">
        <v>5</v>
      </c>
      <c r="M946" s="168" t="s">
        <v>21</v>
      </c>
      <c r="N946" s="168" t="s">
        <v>2829</v>
      </c>
      <c r="O946" s="168" t="s">
        <v>21</v>
      </c>
      <c r="P946" s="168" t="s">
        <v>2851</v>
      </c>
      <c r="Q946" s="168" t="s">
        <v>2834</v>
      </c>
      <c r="R946" s="168" t="s">
        <v>1259</v>
      </c>
      <c r="S946" s="168" t="s">
        <v>21</v>
      </c>
      <c r="T946" s="168" t="s">
        <v>1259</v>
      </c>
      <c r="U946" s="168" t="s">
        <v>1259</v>
      </c>
      <c r="V946" s="168" t="s">
        <v>2834</v>
      </c>
      <c r="W946" s="168" t="s">
        <v>1259</v>
      </c>
      <c r="X946" s="168" t="s">
        <v>21</v>
      </c>
      <c r="Y946" s="168" t="s">
        <v>1259</v>
      </c>
      <c r="Z946" s="168" t="s">
        <v>21</v>
      </c>
      <c r="AA946" s="168" t="s">
        <v>1259</v>
      </c>
      <c r="AB946" s="168" t="s">
        <v>1259</v>
      </c>
      <c r="AC946" s="168" t="s">
        <v>7844</v>
      </c>
      <c r="AD946" s="169">
        <v>876.1632868056239</v>
      </c>
      <c r="AE946" s="168" t="s">
        <v>1259</v>
      </c>
      <c r="AF946" s="169">
        <v>-346.09757374302541</v>
      </c>
      <c r="AG946" s="169">
        <v>-3.191797237932406</v>
      </c>
      <c r="AH946" s="169">
        <v>-156.71839984506909</v>
      </c>
      <c r="AI946" s="168" t="s">
        <v>21</v>
      </c>
      <c r="AJ946"/>
      <c r="AK946"/>
    </row>
    <row r="947" spans="1:37" hidden="1" x14ac:dyDescent="0.25">
      <c r="A947" s="179" t="b">
        <f>IF(E947&lt;&gt;1,"",NOT(ISNA(VLOOKUP(P947,Mapping!$P:$P,1,FALSE))))</f>
        <v>0</v>
      </c>
      <c r="B947" s="180" t="str">
        <f t="shared" si="14"/>
        <v/>
      </c>
      <c r="E947" s="167">
        <v>1</v>
      </c>
      <c r="F947" s="170" t="s">
        <v>561</v>
      </c>
      <c r="G947" s="169">
        <v>76625.48818452422</v>
      </c>
      <c r="H947" s="168" t="s">
        <v>6</v>
      </c>
      <c r="I947" s="168" t="s">
        <v>561</v>
      </c>
      <c r="J947" s="169">
        <v>7441.6691155518129</v>
      </c>
      <c r="K947" s="169">
        <v>900.11355257924788</v>
      </c>
      <c r="L947" s="168" t="s">
        <v>5</v>
      </c>
      <c r="M947" s="168" t="s">
        <v>21</v>
      </c>
      <c r="N947" s="168" t="s">
        <v>2829</v>
      </c>
      <c r="O947" s="168" t="s">
        <v>21</v>
      </c>
      <c r="P947" s="168" t="s">
        <v>2835</v>
      </c>
      <c r="Q947" s="168" t="s">
        <v>2834</v>
      </c>
      <c r="R947" s="168" t="s">
        <v>1259</v>
      </c>
      <c r="S947" s="168" t="s">
        <v>21</v>
      </c>
      <c r="T947" s="168" t="s">
        <v>1259</v>
      </c>
      <c r="U947" s="168" t="s">
        <v>1259</v>
      </c>
      <c r="V947" s="168" t="s">
        <v>2834</v>
      </c>
      <c r="W947" s="168" t="s">
        <v>1259</v>
      </c>
      <c r="X947" s="168" t="s">
        <v>21</v>
      </c>
      <c r="Y947" s="168" t="s">
        <v>1259</v>
      </c>
      <c r="Z947" s="168" t="s">
        <v>21</v>
      </c>
      <c r="AA947" s="168" t="s">
        <v>1259</v>
      </c>
      <c r="AB947" s="168" t="s">
        <v>1259</v>
      </c>
      <c r="AC947" s="168" t="s">
        <v>12756</v>
      </c>
      <c r="AD947" s="169">
        <v>11092.773207839689</v>
      </c>
      <c r="AE947" s="168" t="s">
        <v>1259</v>
      </c>
      <c r="AF947" s="169">
        <v>-4381.8109605026984</v>
      </c>
      <c r="AG947" s="169">
        <v>-40.410142057968187</v>
      </c>
      <c r="AH947" s="169">
        <v>-1984.152603922746</v>
      </c>
      <c r="AI947" s="168" t="s">
        <v>21</v>
      </c>
      <c r="AJ947"/>
      <c r="AK947"/>
    </row>
    <row r="948" spans="1:37" hidden="1" x14ac:dyDescent="0.25">
      <c r="A948" s="179" t="b">
        <f>IF(E948&lt;&gt;1,"",NOT(ISNA(VLOOKUP(P948,Mapping!$P:$P,1,FALSE))))</f>
        <v>0</v>
      </c>
      <c r="B948" s="180" t="str">
        <f t="shared" si="14"/>
        <v/>
      </c>
      <c r="E948" s="167">
        <v>1</v>
      </c>
      <c r="F948" s="170" t="s">
        <v>561</v>
      </c>
      <c r="G948" s="169">
        <v>8063.8603060091018</v>
      </c>
      <c r="H948" s="168" t="s">
        <v>6</v>
      </c>
      <c r="I948" s="168" t="s">
        <v>561</v>
      </c>
      <c r="J948" s="169">
        <v>783.14124468406078</v>
      </c>
      <c r="K948" s="169">
        <v>94.7255295792108</v>
      </c>
      <c r="L948" s="168" t="s">
        <v>5</v>
      </c>
      <c r="M948" s="168" t="s">
        <v>21</v>
      </c>
      <c r="N948" s="168" t="s">
        <v>2829</v>
      </c>
      <c r="O948" s="168" t="s">
        <v>21</v>
      </c>
      <c r="P948" s="168" t="s">
        <v>2835</v>
      </c>
      <c r="Q948" s="168" t="s">
        <v>2834</v>
      </c>
      <c r="R948" s="168" t="s">
        <v>1259</v>
      </c>
      <c r="S948" s="168" t="s">
        <v>21</v>
      </c>
      <c r="T948" s="168" t="s">
        <v>1259</v>
      </c>
      <c r="U948" s="168" t="s">
        <v>1259</v>
      </c>
      <c r="V948" s="168" t="s">
        <v>2834</v>
      </c>
      <c r="W948" s="168" t="s">
        <v>1259</v>
      </c>
      <c r="X948" s="168" t="s">
        <v>21</v>
      </c>
      <c r="Y948" s="168" t="s">
        <v>1259</v>
      </c>
      <c r="Z948" s="168" t="s">
        <v>21</v>
      </c>
      <c r="AA948" s="168" t="s">
        <v>1259</v>
      </c>
      <c r="AB948" s="168" t="s">
        <v>1259</v>
      </c>
      <c r="AC948" s="168" t="s">
        <v>12240</v>
      </c>
      <c r="AD948" s="169">
        <v>1167.3736203657311</v>
      </c>
      <c r="AE948" s="168" t="s">
        <v>1259</v>
      </c>
      <c r="AF948" s="169">
        <v>-461.13000138731422</v>
      </c>
      <c r="AG948" s="169">
        <v>-4.2526546743392828</v>
      </c>
      <c r="AH948" s="169">
        <v>-208.8068840136757</v>
      </c>
      <c r="AI948" s="168" t="s">
        <v>21</v>
      </c>
      <c r="AJ948"/>
      <c r="AK948"/>
    </row>
    <row r="949" spans="1:37" hidden="1" x14ac:dyDescent="0.25">
      <c r="A949" s="179" t="b">
        <f>IF(E949&lt;&gt;1,"",NOT(ISNA(VLOOKUP(P949,Mapping!$P:$P,1,FALSE))))</f>
        <v>0</v>
      </c>
      <c r="B949" s="180" t="str">
        <f t="shared" si="14"/>
        <v/>
      </c>
      <c r="E949" s="167">
        <v>1</v>
      </c>
      <c r="F949" s="170" t="s">
        <v>561</v>
      </c>
      <c r="G949" s="169">
        <v>12664.1112860094</v>
      </c>
      <c r="H949" s="168" t="s">
        <v>6</v>
      </c>
      <c r="I949" s="168" t="s">
        <v>561</v>
      </c>
      <c r="J949" s="169">
        <v>1229.9057150025551</v>
      </c>
      <c r="K949" s="169">
        <v>148.76431419866771</v>
      </c>
      <c r="L949" s="168" t="s">
        <v>5</v>
      </c>
      <c r="M949" s="168" t="s">
        <v>21</v>
      </c>
      <c r="N949" s="168" t="s">
        <v>2829</v>
      </c>
      <c r="O949" s="168" t="s">
        <v>21</v>
      </c>
      <c r="P949" s="168" t="s">
        <v>2835</v>
      </c>
      <c r="Q949" s="168" t="s">
        <v>2834</v>
      </c>
      <c r="R949" s="168" t="s">
        <v>1259</v>
      </c>
      <c r="S949" s="168" t="s">
        <v>21</v>
      </c>
      <c r="T949" s="168" t="s">
        <v>1259</v>
      </c>
      <c r="U949" s="168" t="s">
        <v>1259</v>
      </c>
      <c r="V949" s="168" t="s">
        <v>2834</v>
      </c>
      <c r="W949" s="168" t="s">
        <v>1259</v>
      </c>
      <c r="X949" s="168" t="s">
        <v>21</v>
      </c>
      <c r="Y949" s="168" t="s">
        <v>1259</v>
      </c>
      <c r="Z949" s="168" t="s">
        <v>21</v>
      </c>
      <c r="AA949" s="168" t="s">
        <v>1259</v>
      </c>
      <c r="AB949" s="168" t="s">
        <v>1259</v>
      </c>
      <c r="AC949" s="168" t="s">
        <v>7847</v>
      </c>
      <c r="AD949" s="169">
        <v>1833.3340211321131</v>
      </c>
      <c r="AE949" s="168" t="s">
        <v>1259</v>
      </c>
      <c r="AF949" s="169">
        <v>-724.19429817439413</v>
      </c>
      <c r="AG949" s="169">
        <v>-6.6786985405324231</v>
      </c>
      <c r="AH949" s="169">
        <v>-327.92651609595669</v>
      </c>
      <c r="AI949" s="168" t="s">
        <v>21</v>
      </c>
      <c r="AJ949"/>
      <c r="AK949"/>
    </row>
    <row r="950" spans="1:37" hidden="1" x14ac:dyDescent="0.25">
      <c r="A950" s="179" t="b">
        <f>IF(E950&lt;&gt;1,"",NOT(ISNA(VLOOKUP(P950,Mapping!$P:$P,1,FALSE))))</f>
        <v>0</v>
      </c>
      <c r="B950" s="180" t="str">
        <f t="shared" si="14"/>
        <v/>
      </c>
      <c r="E950" s="167">
        <v>1</v>
      </c>
      <c r="F950" s="170" t="s">
        <v>561</v>
      </c>
      <c r="G950" s="169">
        <v>582.57213435186361</v>
      </c>
      <c r="H950" s="168" t="s">
        <v>6</v>
      </c>
      <c r="I950" s="168" t="s">
        <v>561</v>
      </c>
      <c r="J950" s="169">
        <v>56.57789806633749</v>
      </c>
      <c r="K950" s="169">
        <v>6.8434288108201242</v>
      </c>
      <c r="L950" s="168" t="s">
        <v>5</v>
      </c>
      <c r="M950" s="168" t="s">
        <v>21</v>
      </c>
      <c r="N950" s="168" t="s">
        <v>2829</v>
      </c>
      <c r="O950" s="168" t="s">
        <v>21</v>
      </c>
      <c r="P950" s="168" t="s">
        <v>2835</v>
      </c>
      <c r="Q950" s="168" t="s">
        <v>2834</v>
      </c>
      <c r="R950" s="168" t="s">
        <v>1259</v>
      </c>
      <c r="S950" s="168" t="s">
        <v>21</v>
      </c>
      <c r="T950" s="168" t="s">
        <v>1259</v>
      </c>
      <c r="U950" s="168" t="s">
        <v>1259</v>
      </c>
      <c r="V950" s="168" t="s">
        <v>2834</v>
      </c>
      <c r="W950" s="168" t="s">
        <v>1259</v>
      </c>
      <c r="X950" s="168" t="s">
        <v>21</v>
      </c>
      <c r="Y950" s="168" t="s">
        <v>1259</v>
      </c>
      <c r="Z950" s="168" t="s">
        <v>21</v>
      </c>
      <c r="AA950" s="168" t="s">
        <v>1259</v>
      </c>
      <c r="AB950" s="168" t="s">
        <v>1259</v>
      </c>
      <c r="AC950" s="168" t="s">
        <v>7327</v>
      </c>
      <c r="AD950" s="169">
        <v>84.336696792197614</v>
      </c>
      <c r="AE950" s="168" t="s">
        <v>1259</v>
      </c>
      <c r="AF950" s="169">
        <v>-33.314253834692181</v>
      </c>
      <c r="AG950" s="169">
        <v>-0.30723227043574752</v>
      </c>
      <c r="AH950" s="169">
        <v>-15.0852156995528</v>
      </c>
      <c r="AI950" s="168" t="s">
        <v>21</v>
      </c>
      <c r="AJ950"/>
      <c r="AK950"/>
    </row>
    <row r="951" spans="1:37" hidden="1" x14ac:dyDescent="0.25">
      <c r="A951" s="179" t="b">
        <f>IF(E951&lt;&gt;1,"",NOT(ISNA(VLOOKUP(P951,Mapping!$P:$P,1,FALSE))))</f>
        <v>0</v>
      </c>
      <c r="B951" s="180" t="str">
        <f t="shared" si="14"/>
        <v/>
      </c>
      <c r="E951" s="167">
        <v>1</v>
      </c>
      <c r="F951" s="170" t="s">
        <v>561</v>
      </c>
      <c r="G951" s="169">
        <v>2289.3193585033309</v>
      </c>
      <c r="H951" s="168" t="s">
        <v>6</v>
      </c>
      <c r="I951" s="168" t="s">
        <v>561</v>
      </c>
      <c r="J951" s="169">
        <v>222.33277163315859</v>
      </c>
      <c r="K951" s="169">
        <v>26.892453537242961</v>
      </c>
      <c r="L951" s="168" t="s">
        <v>5</v>
      </c>
      <c r="M951" s="168" t="s">
        <v>21</v>
      </c>
      <c r="N951" s="168" t="s">
        <v>2829</v>
      </c>
      <c r="O951" s="168" t="s">
        <v>21</v>
      </c>
      <c r="P951" s="168" t="s">
        <v>2835</v>
      </c>
      <c r="Q951" s="168" t="s">
        <v>2834</v>
      </c>
      <c r="R951" s="168" t="s">
        <v>1259</v>
      </c>
      <c r="S951" s="168" t="s">
        <v>21</v>
      </c>
      <c r="T951" s="168" t="s">
        <v>1259</v>
      </c>
      <c r="U951" s="168" t="s">
        <v>1259</v>
      </c>
      <c r="V951" s="168" t="s">
        <v>2834</v>
      </c>
      <c r="W951" s="168" t="s">
        <v>1259</v>
      </c>
      <c r="X951" s="168" t="s">
        <v>21</v>
      </c>
      <c r="Y951" s="168" t="s">
        <v>1259</v>
      </c>
      <c r="Z951" s="168" t="s">
        <v>21</v>
      </c>
      <c r="AA951" s="168" t="s">
        <v>1259</v>
      </c>
      <c r="AB951" s="168" t="s">
        <v>1259</v>
      </c>
      <c r="AC951" s="168" t="s">
        <v>12144</v>
      </c>
      <c r="AD951" s="169">
        <v>331.41583885299701</v>
      </c>
      <c r="AE951" s="168" t="s">
        <v>1259</v>
      </c>
      <c r="AF951" s="169">
        <v>-130.91420224330611</v>
      </c>
      <c r="AG951" s="169">
        <v>-1.2073230811970459</v>
      </c>
      <c r="AH951" s="169">
        <v>-59.280000349838247</v>
      </c>
      <c r="AI951" s="168" t="s">
        <v>21</v>
      </c>
      <c r="AJ951"/>
      <c r="AK951"/>
    </row>
    <row r="952" spans="1:37" hidden="1" x14ac:dyDescent="0.25">
      <c r="A952" s="179" t="b">
        <f>IF(E952&lt;&gt;1,"",NOT(ISNA(VLOOKUP(P952,Mapping!$P:$P,1,FALSE))))</f>
        <v>0</v>
      </c>
      <c r="B952" s="180" t="str">
        <f t="shared" si="14"/>
        <v/>
      </c>
      <c r="E952" s="167">
        <v>1</v>
      </c>
      <c r="F952" s="170" t="s">
        <v>561</v>
      </c>
      <c r="G952" s="169">
        <v>54351.538322241991</v>
      </c>
      <c r="H952" s="168" t="s">
        <v>6</v>
      </c>
      <c r="I952" s="168" t="s">
        <v>561</v>
      </c>
      <c r="J952" s="169">
        <v>5278.4807470505266</v>
      </c>
      <c r="K952" s="169">
        <v>638.46322426773099</v>
      </c>
      <c r="L952" s="168" t="s">
        <v>5</v>
      </c>
      <c r="M952" s="168" t="s">
        <v>21</v>
      </c>
      <c r="N952" s="168" t="s">
        <v>2829</v>
      </c>
      <c r="O952" s="168" t="s">
        <v>21</v>
      </c>
      <c r="P952" s="168" t="s">
        <v>2836</v>
      </c>
      <c r="Q952" s="168" t="s">
        <v>2837</v>
      </c>
      <c r="R952" s="168" t="s">
        <v>1259</v>
      </c>
      <c r="S952" s="168" t="s">
        <v>21</v>
      </c>
      <c r="T952" s="168" t="s">
        <v>1259</v>
      </c>
      <c r="U952" s="168" t="s">
        <v>1259</v>
      </c>
      <c r="V952" s="168" t="s">
        <v>2837</v>
      </c>
      <c r="W952" s="168" t="s">
        <v>1259</v>
      </c>
      <c r="X952" s="168" t="s">
        <v>21</v>
      </c>
      <c r="Y952" s="168" t="s">
        <v>1259</v>
      </c>
      <c r="Z952" s="168" t="s">
        <v>21</v>
      </c>
      <c r="AA952" s="168" t="s">
        <v>1259</v>
      </c>
      <c r="AB952" s="168" t="s">
        <v>1259</v>
      </c>
      <c r="AC952" s="168" t="s">
        <v>12757</v>
      </c>
      <c r="AD952" s="169">
        <v>7868.2603189940319</v>
      </c>
      <c r="AE952" s="168" t="s">
        <v>1259</v>
      </c>
      <c r="AF952" s="169">
        <v>-3108.0802482728182</v>
      </c>
      <c r="AG952" s="169">
        <v>-28.66348308778834</v>
      </c>
      <c r="AH952" s="169">
        <v>-1407.3873960787821</v>
      </c>
      <c r="AI952" s="168" t="s">
        <v>21</v>
      </c>
      <c r="AJ952"/>
      <c r="AK952"/>
    </row>
    <row r="953" spans="1:37" hidden="1" x14ac:dyDescent="0.25">
      <c r="A953" s="179" t="b">
        <f>IF(E953&lt;&gt;1,"",NOT(ISNA(VLOOKUP(P953,Mapping!$P:$P,1,FALSE))))</f>
        <v>0</v>
      </c>
      <c r="B953" s="180" t="str">
        <f t="shared" si="14"/>
        <v/>
      </c>
      <c r="E953" s="167">
        <v>1</v>
      </c>
      <c r="F953" s="170" t="s">
        <v>561</v>
      </c>
      <c r="G953" s="169">
        <v>26800.058526753819</v>
      </c>
      <c r="H953" s="168" t="s">
        <v>6</v>
      </c>
      <c r="I953" s="168" t="s">
        <v>561</v>
      </c>
      <c r="J953" s="169">
        <v>2602.7523290064191</v>
      </c>
      <c r="K953" s="169">
        <v>314.81816901128968</v>
      </c>
      <c r="L953" s="168" t="s">
        <v>5</v>
      </c>
      <c r="M953" s="168" t="s">
        <v>21</v>
      </c>
      <c r="N953" s="168" t="s">
        <v>2829</v>
      </c>
      <c r="O953" s="168" t="s">
        <v>21</v>
      </c>
      <c r="P953" s="168" t="s">
        <v>2836</v>
      </c>
      <c r="Q953" s="168" t="s">
        <v>2837</v>
      </c>
      <c r="R953" s="168" t="s">
        <v>1259</v>
      </c>
      <c r="S953" s="168" t="s">
        <v>21</v>
      </c>
      <c r="T953" s="168" t="s">
        <v>1259</v>
      </c>
      <c r="U953" s="168" t="s">
        <v>1259</v>
      </c>
      <c r="V953" s="168" t="s">
        <v>2837</v>
      </c>
      <c r="W953" s="168" t="s">
        <v>1259</v>
      </c>
      <c r="X953" s="168" t="s">
        <v>21</v>
      </c>
      <c r="Y953" s="168" t="s">
        <v>1259</v>
      </c>
      <c r="Z953" s="168" t="s">
        <v>21</v>
      </c>
      <c r="AA953" s="168" t="s">
        <v>1259</v>
      </c>
      <c r="AB953" s="168" t="s">
        <v>1259</v>
      </c>
      <c r="AC953" s="168" t="s">
        <v>7850</v>
      </c>
      <c r="AD953" s="169">
        <v>3879.739995629182</v>
      </c>
      <c r="AE953" s="168" t="s">
        <v>1259</v>
      </c>
      <c r="AF953" s="169">
        <v>-1532.555197715021</v>
      </c>
      <c r="AG953" s="169">
        <v>-14.13360225020733</v>
      </c>
      <c r="AH953" s="169">
        <v>-693.96498699084623</v>
      </c>
      <c r="AI953" s="168" t="s">
        <v>21</v>
      </c>
      <c r="AJ953"/>
      <c r="AK953"/>
    </row>
    <row r="954" spans="1:37" hidden="1" x14ac:dyDescent="0.25">
      <c r="A954" s="179" t="b">
        <f>IF(E954&lt;&gt;1,"",NOT(ISNA(VLOOKUP(P954,Mapping!$P:$P,1,FALSE))))</f>
        <v>0</v>
      </c>
      <c r="B954" s="180" t="str">
        <f t="shared" si="14"/>
        <v/>
      </c>
      <c r="E954" s="167">
        <v>1</v>
      </c>
      <c r="F954" s="170" t="s">
        <v>561</v>
      </c>
      <c r="G954" s="169">
        <v>22059.07033703737</v>
      </c>
      <c r="H954" s="168" t="s">
        <v>6</v>
      </c>
      <c r="I954" s="168" t="s">
        <v>561</v>
      </c>
      <c r="J954" s="169">
        <v>2142.3198250901328</v>
      </c>
      <c r="K954" s="169">
        <v>259.12615551435232</v>
      </c>
      <c r="L954" s="168" t="s">
        <v>5</v>
      </c>
      <c r="M954" s="168" t="s">
        <v>21</v>
      </c>
      <c r="N954" s="168" t="s">
        <v>2829</v>
      </c>
      <c r="O954" s="168" t="s">
        <v>21</v>
      </c>
      <c r="P954" s="168" t="s">
        <v>2836</v>
      </c>
      <c r="Q954" s="168" t="s">
        <v>2837</v>
      </c>
      <c r="R954" s="168" t="s">
        <v>1259</v>
      </c>
      <c r="S954" s="168" t="s">
        <v>21</v>
      </c>
      <c r="T954" s="168" t="s">
        <v>1259</v>
      </c>
      <c r="U954" s="168" t="s">
        <v>1259</v>
      </c>
      <c r="V954" s="168" t="s">
        <v>2837</v>
      </c>
      <c r="W954" s="168" t="s">
        <v>1259</v>
      </c>
      <c r="X954" s="168" t="s">
        <v>21</v>
      </c>
      <c r="Y954" s="168" t="s">
        <v>1259</v>
      </c>
      <c r="Z954" s="168" t="s">
        <v>21</v>
      </c>
      <c r="AA954" s="168" t="s">
        <v>1259</v>
      </c>
      <c r="AB954" s="168" t="s">
        <v>1259</v>
      </c>
      <c r="AC954" s="168" t="s">
        <v>7848</v>
      </c>
      <c r="AD954" s="169">
        <v>3193.4056176618242</v>
      </c>
      <c r="AE954" s="168" t="s">
        <v>1259</v>
      </c>
      <c r="AF954" s="169">
        <v>-1261.4428758817589</v>
      </c>
      <c r="AG954" s="169">
        <v>-11.63333751087703</v>
      </c>
      <c r="AH954" s="169">
        <v>-571.2010831689222</v>
      </c>
      <c r="AI954" s="168" t="s">
        <v>21</v>
      </c>
      <c r="AJ954"/>
      <c r="AK954"/>
    </row>
    <row r="955" spans="1:37" hidden="1" x14ac:dyDescent="0.25">
      <c r="A955" s="179" t="b">
        <f>IF(E955&lt;&gt;1,"",NOT(ISNA(VLOOKUP(P955,Mapping!$P:$P,1,FALSE))))</f>
        <v>0</v>
      </c>
      <c r="B955" s="180" t="str">
        <f t="shared" si="14"/>
        <v/>
      </c>
      <c r="E955" s="167">
        <v>1</v>
      </c>
      <c r="F955" s="170" t="s">
        <v>561</v>
      </c>
      <c r="G955" s="169">
        <v>40374.015895109922</v>
      </c>
      <c r="H955" s="168" t="s">
        <v>6</v>
      </c>
      <c r="I955" s="168" t="s">
        <v>561</v>
      </c>
      <c r="J955" s="169">
        <v>3921.0199409616012</v>
      </c>
      <c r="K955" s="169">
        <v>474.27037321738089</v>
      </c>
      <c r="L955" s="168" t="s">
        <v>5</v>
      </c>
      <c r="M955" s="168" t="s">
        <v>21</v>
      </c>
      <c r="N955" s="168" t="s">
        <v>2829</v>
      </c>
      <c r="O955" s="168" t="s">
        <v>21</v>
      </c>
      <c r="P955" s="168" t="s">
        <v>2836</v>
      </c>
      <c r="Q955" s="168" t="s">
        <v>2837</v>
      </c>
      <c r="R955" s="168" t="s">
        <v>1259</v>
      </c>
      <c r="S955" s="168" t="s">
        <v>21</v>
      </c>
      <c r="T955" s="168" t="s">
        <v>1259</v>
      </c>
      <c r="U955" s="168" t="s">
        <v>1259</v>
      </c>
      <c r="V955" s="168" t="s">
        <v>2837</v>
      </c>
      <c r="W955" s="168" t="s">
        <v>1259</v>
      </c>
      <c r="X955" s="168" t="s">
        <v>21</v>
      </c>
      <c r="Y955" s="168" t="s">
        <v>1259</v>
      </c>
      <c r="Z955" s="168" t="s">
        <v>21</v>
      </c>
      <c r="AA955" s="168" t="s">
        <v>1259</v>
      </c>
      <c r="AB955" s="168" t="s">
        <v>1259</v>
      </c>
      <c r="AC955" s="168" t="s">
        <v>12758</v>
      </c>
      <c r="AD955" s="169">
        <v>5844.7888871606519</v>
      </c>
      <c r="AE955" s="168" t="s">
        <v>1259</v>
      </c>
      <c r="AF955" s="169">
        <v>-2308.77883534885</v>
      </c>
      <c r="AG955" s="169">
        <v>-21.292128199478611</v>
      </c>
      <c r="AH955" s="169">
        <v>-1045.4512025579461</v>
      </c>
      <c r="AI955" s="168" t="s">
        <v>21</v>
      </c>
      <c r="AJ955"/>
      <c r="AK955"/>
    </row>
    <row r="956" spans="1:37" hidden="1" x14ac:dyDescent="0.25">
      <c r="A956" s="179" t="b">
        <f>IF(E956&lt;&gt;1,"",NOT(ISNA(VLOOKUP(P956,Mapping!$P:$P,1,FALSE))))</f>
        <v>0</v>
      </c>
      <c r="B956" s="180" t="str">
        <f t="shared" si="14"/>
        <v/>
      </c>
      <c r="E956" s="167">
        <v>1</v>
      </c>
      <c r="F956" s="170" t="s">
        <v>561</v>
      </c>
      <c r="G956" s="169">
        <v>32254.056050237301</v>
      </c>
      <c r="H956" s="168" t="s">
        <v>6</v>
      </c>
      <c r="I956" s="168" t="s">
        <v>561</v>
      </c>
      <c r="J956" s="169">
        <v>3132.4304542415171</v>
      </c>
      <c r="K956" s="169">
        <v>378.88584678972182</v>
      </c>
      <c r="L956" s="168" t="s">
        <v>5</v>
      </c>
      <c r="M956" s="168" t="s">
        <v>21</v>
      </c>
      <c r="N956" s="168" t="s">
        <v>2829</v>
      </c>
      <c r="O956" s="168" t="s">
        <v>21</v>
      </c>
      <c r="P956" s="168" t="s">
        <v>2836</v>
      </c>
      <c r="Q956" s="168" t="s">
        <v>2837</v>
      </c>
      <c r="R956" s="168" t="s">
        <v>1259</v>
      </c>
      <c r="S956" s="168" t="s">
        <v>21</v>
      </c>
      <c r="T956" s="168" t="s">
        <v>1259</v>
      </c>
      <c r="U956" s="168" t="s">
        <v>1259</v>
      </c>
      <c r="V956" s="168" t="s">
        <v>2837</v>
      </c>
      <c r="W956" s="168" t="s">
        <v>1259</v>
      </c>
      <c r="X956" s="168" t="s">
        <v>21</v>
      </c>
      <c r="Y956" s="168" t="s">
        <v>1259</v>
      </c>
      <c r="Z956" s="168" t="s">
        <v>21</v>
      </c>
      <c r="AA956" s="168" t="s">
        <v>1259</v>
      </c>
      <c r="AB956" s="168" t="s">
        <v>1259</v>
      </c>
      <c r="AC956" s="168" t="s">
        <v>12759</v>
      </c>
      <c r="AD956" s="169">
        <v>4669.2939552519929</v>
      </c>
      <c r="AE956" s="168" t="s">
        <v>1259</v>
      </c>
      <c r="AF956" s="169">
        <v>-1844.4407947033801</v>
      </c>
      <c r="AG956" s="169">
        <v>-17.00988819538907</v>
      </c>
      <c r="AH956" s="169">
        <v>-835.19166814357595</v>
      </c>
      <c r="AI956" s="168" t="s">
        <v>21</v>
      </c>
      <c r="AJ956"/>
      <c r="AK956"/>
    </row>
    <row r="957" spans="1:37" hidden="1" x14ac:dyDescent="0.25">
      <c r="A957" s="179" t="b">
        <f>IF(E957&lt;&gt;1,"",NOT(ISNA(VLOOKUP(P957,Mapping!$P:$P,1,FALSE))))</f>
        <v>0</v>
      </c>
      <c r="B957" s="180" t="str">
        <f t="shared" si="14"/>
        <v/>
      </c>
      <c r="E957" s="167">
        <v>1</v>
      </c>
      <c r="F957" s="170" t="s">
        <v>561</v>
      </c>
      <c r="G957" s="169">
        <v>856879.23834031541</v>
      </c>
      <c r="H957" s="168" t="s">
        <v>6</v>
      </c>
      <c r="I957" s="168" t="s">
        <v>561</v>
      </c>
      <c r="J957" s="169">
        <v>83217.894134115675</v>
      </c>
      <c r="K957" s="169">
        <v>10065.692677827221</v>
      </c>
      <c r="L957" s="168" t="s">
        <v>5</v>
      </c>
      <c r="M957" s="168" t="s">
        <v>21</v>
      </c>
      <c r="N957" s="168" t="s">
        <v>2829</v>
      </c>
      <c r="O957" s="168" t="s">
        <v>21</v>
      </c>
      <c r="P957" s="168" t="s">
        <v>2836</v>
      </c>
      <c r="Q957" s="168" t="s">
        <v>2837</v>
      </c>
      <c r="R957" s="168" t="s">
        <v>1259</v>
      </c>
      <c r="S957" s="168" t="s">
        <v>21</v>
      </c>
      <c r="T957" s="168" t="s">
        <v>1259</v>
      </c>
      <c r="U957" s="168" t="s">
        <v>1259</v>
      </c>
      <c r="V957" s="168" t="s">
        <v>2837</v>
      </c>
      <c r="W957" s="168" t="s">
        <v>1259</v>
      </c>
      <c r="X957" s="168" t="s">
        <v>21</v>
      </c>
      <c r="Y957" s="168" t="s">
        <v>1259</v>
      </c>
      <c r="Z957" s="168" t="s">
        <v>21</v>
      </c>
      <c r="AA957" s="168" t="s">
        <v>1259</v>
      </c>
      <c r="AB957" s="168" t="s">
        <v>1259</v>
      </c>
      <c r="AC957" s="168" t="s">
        <v>12760</v>
      </c>
      <c r="AD957" s="169">
        <v>124047.0668783969</v>
      </c>
      <c r="AE957" s="168" t="s">
        <v>1259</v>
      </c>
      <c r="AF957" s="169">
        <v>-49000.442637899192</v>
      </c>
      <c r="AG957" s="169">
        <v>-451.89417474868242</v>
      </c>
      <c r="AH957" s="169">
        <v>-22188.167570378399</v>
      </c>
      <c r="AI957" s="168" t="s">
        <v>21</v>
      </c>
      <c r="AJ957"/>
      <c r="AK957"/>
    </row>
    <row r="958" spans="1:37" hidden="1" x14ac:dyDescent="0.25">
      <c r="A958" s="179" t="b">
        <f>IF(E958&lt;&gt;1,"",NOT(ISNA(VLOOKUP(P958,Mapping!$P:$P,1,FALSE))))</f>
        <v>0</v>
      </c>
      <c r="B958" s="180" t="str">
        <f t="shared" si="14"/>
        <v/>
      </c>
      <c r="E958" s="167">
        <v>1</v>
      </c>
      <c r="F958" s="170" t="s">
        <v>561</v>
      </c>
      <c r="G958" s="169">
        <v>144537.66489628481</v>
      </c>
      <c r="H958" s="168" t="s">
        <v>6</v>
      </c>
      <c r="I958" s="168" t="s">
        <v>561</v>
      </c>
      <c r="J958" s="169">
        <v>14037.12396980061</v>
      </c>
      <c r="K958" s="169">
        <v>1697.8725240615111</v>
      </c>
      <c r="L958" s="168" t="s">
        <v>5</v>
      </c>
      <c r="M958" s="168" t="s">
        <v>21</v>
      </c>
      <c r="N958" s="168" t="s">
        <v>2829</v>
      </c>
      <c r="O958" s="168" t="s">
        <v>21</v>
      </c>
      <c r="P958" s="168" t="s">
        <v>2836</v>
      </c>
      <c r="Q958" s="168" t="s">
        <v>2837</v>
      </c>
      <c r="R958" s="168" t="s">
        <v>1259</v>
      </c>
      <c r="S958" s="168" t="s">
        <v>21</v>
      </c>
      <c r="T958" s="168" t="s">
        <v>1259</v>
      </c>
      <c r="U958" s="168" t="s">
        <v>1259</v>
      </c>
      <c r="V958" s="168" t="s">
        <v>2837</v>
      </c>
      <c r="W958" s="168" t="s">
        <v>1259</v>
      </c>
      <c r="X958" s="168" t="s">
        <v>21</v>
      </c>
      <c r="Y958" s="168" t="s">
        <v>1259</v>
      </c>
      <c r="Z958" s="168" t="s">
        <v>21</v>
      </c>
      <c r="AA958" s="168" t="s">
        <v>1259</v>
      </c>
      <c r="AB958" s="168" t="s">
        <v>1259</v>
      </c>
      <c r="AC958" s="168" t="s">
        <v>12761</v>
      </c>
      <c r="AD958" s="169">
        <v>20924.154281721501</v>
      </c>
      <c r="AE958" s="168" t="s">
        <v>1259</v>
      </c>
      <c r="AF958" s="169">
        <v>-8265.3532036604884</v>
      </c>
      <c r="AG958" s="169">
        <v>-76.225127037643688</v>
      </c>
      <c r="AH958" s="169">
        <v>-3742.681331807777</v>
      </c>
      <c r="AI958" s="168" t="s">
        <v>21</v>
      </c>
      <c r="AJ958"/>
      <c r="AK958"/>
    </row>
    <row r="959" spans="1:37" hidden="1" x14ac:dyDescent="0.25">
      <c r="A959" s="179" t="b">
        <f>IF(E959&lt;&gt;1,"",NOT(ISNA(VLOOKUP(P959,Mapping!$P:$P,1,FALSE))))</f>
        <v>0</v>
      </c>
      <c r="B959" s="180" t="str">
        <f t="shared" si="14"/>
        <v/>
      </c>
      <c r="E959" s="167">
        <v>1</v>
      </c>
      <c r="F959" s="170" t="s">
        <v>561</v>
      </c>
      <c r="G959" s="169">
        <v>73167.277484604216</v>
      </c>
      <c r="H959" s="168" t="s">
        <v>6</v>
      </c>
      <c r="I959" s="168" t="s">
        <v>561</v>
      </c>
      <c r="J959" s="169">
        <v>7105.8166417810144</v>
      </c>
      <c r="K959" s="169">
        <v>859.49022485340538</v>
      </c>
      <c r="L959" s="168" t="s">
        <v>5</v>
      </c>
      <c r="M959" s="168" t="s">
        <v>21</v>
      </c>
      <c r="N959" s="168" t="s">
        <v>2829</v>
      </c>
      <c r="O959" s="168" t="s">
        <v>21</v>
      </c>
      <c r="P959" s="168" t="s">
        <v>2836</v>
      </c>
      <c r="Q959" s="168" t="s">
        <v>2837</v>
      </c>
      <c r="R959" s="168" t="s">
        <v>1259</v>
      </c>
      <c r="S959" s="168" t="s">
        <v>21</v>
      </c>
      <c r="T959" s="168" t="s">
        <v>1259</v>
      </c>
      <c r="U959" s="168" t="s">
        <v>1259</v>
      </c>
      <c r="V959" s="168" t="s">
        <v>2837</v>
      </c>
      <c r="W959" s="168" t="s">
        <v>1259</v>
      </c>
      <c r="X959" s="168" t="s">
        <v>21</v>
      </c>
      <c r="Y959" s="168" t="s">
        <v>1259</v>
      </c>
      <c r="Z959" s="168" t="s">
        <v>21</v>
      </c>
      <c r="AA959" s="168" t="s">
        <v>1259</v>
      </c>
      <c r="AB959" s="168" t="s">
        <v>1259</v>
      </c>
      <c r="AC959" s="168" t="s">
        <v>12241</v>
      </c>
      <c r="AD959" s="169">
        <v>10592.14152629323</v>
      </c>
      <c r="AE959" s="168" t="s">
        <v>1259</v>
      </c>
      <c r="AF959" s="169">
        <v>-4184.0539750966709</v>
      </c>
      <c r="AG959" s="169">
        <v>-38.586378334424808</v>
      </c>
      <c r="AH959" s="169">
        <v>-1894.6051448757501</v>
      </c>
      <c r="AI959" s="168" t="s">
        <v>21</v>
      </c>
      <c r="AJ959"/>
      <c r="AK959"/>
    </row>
    <row r="960" spans="1:37" hidden="1" x14ac:dyDescent="0.25">
      <c r="A960" s="179" t="b">
        <f>IF(E960&lt;&gt;1,"",NOT(ISNA(VLOOKUP(P960,Mapping!$P:$P,1,FALSE))))</f>
        <v>0</v>
      </c>
      <c r="B960" s="180" t="str">
        <f t="shared" si="14"/>
        <v/>
      </c>
      <c r="E960" s="167">
        <v>1</v>
      </c>
      <c r="F960" s="170" t="s">
        <v>561</v>
      </c>
      <c r="G960" s="169">
        <v>512.44327111286009</v>
      </c>
      <c r="H960" s="168" t="s">
        <v>6</v>
      </c>
      <c r="I960" s="168" t="s">
        <v>561</v>
      </c>
      <c r="J960" s="169">
        <v>49.767164353063023</v>
      </c>
      <c r="K960" s="169">
        <v>6.0196305979279181</v>
      </c>
      <c r="L960" s="168" t="s">
        <v>5</v>
      </c>
      <c r="M960" s="168" t="s">
        <v>21</v>
      </c>
      <c r="N960" s="168" t="s">
        <v>2829</v>
      </c>
      <c r="O960" s="168" t="s">
        <v>21</v>
      </c>
      <c r="P960" s="168" t="s">
        <v>2836</v>
      </c>
      <c r="Q960" s="168" t="s">
        <v>2837</v>
      </c>
      <c r="R960" s="168" t="s">
        <v>1259</v>
      </c>
      <c r="S960" s="168" t="s">
        <v>21</v>
      </c>
      <c r="T960" s="168" t="s">
        <v>1259</v>
      </c>
      <c r="U960" s="168" t="s">
        <v>1259</v>
      </c>
      <c r="V960" s="168" t="s">
        <v>2837</v>
      </c>
      <c r="W960" s="168" t="s">
        <v>1259</v>
      </c>
      <c r="X960" s="168" t="s">
        <v>21</v>
      </c>
      <c r="Y960" s="168" t="s">
        <v>1259</v>
      </c>
      <c r="Z960" s="168" t="s">
        <v>21</v>
      </c>
      <c r="AA960" s="168" t="s">
        <v>1259</v>
      </c>
      <c r="AB960" s="168" t="s">
        <v>1259</v>
      </c>
      <c r="AC960" s="168" t="s">
        <v>7849</v>
      </c>
      <c r="AD960" s="169">
        <v>74.184414651292528</v>
      </c>
      <c r="AE960" s="168" t="s">
        <v>1259</v>
      </c>
      <c r="AF960" s="169">
        <v>-29.303950881081452</v>
      </c>
      <c r="AG960" s="169">
        <v>-0.27024826690114878</v>
      </c>
      <c r="AH960" s="169">
        <v>-13.26928773742708</v>
      </c>
      <c r="AI960" s="168" t="s">
        <v>21</v>
      </c>
      <c r="AJ960"/>
      <c r="AK960"/>
    </row>
    <row r="961" spans="1:37" hidden="1" x14ac:dyDescent="0.25">
      <c r="A961" s="179" t="b">
        <f>IF(E961&lt;&gt;1,"",NOT(ISNA(VLOOKUP(P961,Mapping!$P:$P,1,FALSE))))</f>
        <v>0</v>
      </c>
      <c r="B961" s="180" t="str">
        <f t="shared" si="14"/>
        <v/>
      </c>
      <c r="E961" s="167">
        <v>1</v>
      </c>
      <c r="F961" s="170" t="s">
        <v>561</v>
      </c>
      <c r="G961" s="169">
        <v>14494.15673691914</v>
      </c>
      <c r="H961" s="168" t="s">
        <v>6</v>
      </c>
      <c r="I961" s="168" t="s">
        <v>561</v>
      </c>
      <c r="J961" s="169">
        <v>1407.634993272156</v>
      </c>
      <c r="K961" s="169">
        <v>170.26171344828921</v>
      </c>
      <c r="L961" s="168" t="s">
        <v>5</v>
      </c>
      <c r="M961" s="168" t="s">
        <v>21</v>
      </c>
      <c r="N961" s="168" t="s">
        <v>2829</v>
      </c>
      <c r="O961" s="168" t="s">
        <v>21</v>
      </c>
      <c r="P961" s="168" t="s">
        <v>2836</v>
      </c>
      <c r="Q961" s="168" t="s">
        <v>2837</v>
      </c>
      <c r="R961" s="168" t="s">
        <v>1259</v>
      </c>
      <c r="S961" s="168" t="s">
        <v>21</v>
      </c>
      <c r="T961" s="168" t="s">
        <v>1259</v>
      </c>
      <c r="U961" s="168" t="s">
        <v>1259</v>
      </c>
      <c r="V961" s="168" t="s">
        <v>2837</v>
      </c>
      <c r="W961" s="168" t="s">
        <v>1259</v>
      </c>
      <c r="X961" s="168" t="s">
        <v>21</v>
      </c>
      <c r="Y961" s="168" t="s">
        <v>1259</v>
      </c>
      <c r="Z961" s="168" t="s">
        <v>21</v>
      </c>
      <c r="AA961" s="168" t="s">
        <v>1259</v>
      </c>
      <c r="AB961" s="168" t="s">
        <v>1259</v>
      </c>
      <c r="AC961" s="168" t="s">
        <v>7851</v>
      </c>
      <c r="AD961" s="169">
        <v>2098.2625668151691</v>
      </c>
      <c r="AE961" s="168" t="s">
        <v>1259</v>
      </c>
      <c r="AF961" s="169">
        <v>-828.84502739002892</v>
      </c>
      <c r="AG961" s="169">
        <v>-7.643813391949152</v>
      </c>
      <c r="AH961" s="169">
        <v>-375.31400468168067</v>
      </c>
      <c r="AI961" s="168" t="s">
        <v>21</v>
      </c>
      <c r="AJ961"/>
      <c r="AK961"/>
    </row>
    <row r="962" spans="1:37" hidden="1" x14ac:dyDescent="0.25">
      <c r="A962" s="179" t="b">
        <f>IF(E962&lt;&gt;1,"",NOT(ISNA(VLOOKUP(P962,Mapping!$P:$P,1,FALSE))))</f>
        <v>0</v>
      </c>
      <c r="B962" s="180" t="str">
        <f t="shared" si="14"/>
        <v/>
      </c>
      <c r="E962" s="167">
        <v>1</v>
      </c>
      <c r="F962" s="170" t="s">
        <v>561</v>
      </c>
      <c r="G962" s="169">
        <v>0.49724187659967017</v>
      </c>
      <c r="H962" s="168" t="s">
        <v>6</v>
      </c>
      <c r="I962" s="168" t="s">
        <v>561</v>
      </c>
      <c r="J962" s="169">
        <v>4.8290844257200108E-2</v>
      </c>
      <c r="K962" s="169">
        <v>5.8410610182278149E-3</v>
      </c>
      <c r="L962" s="168" t="s">
        <v>5</v>
      </c>
      <c r="M962" s="168" t="s">
        <v>21</v>
      </c>
      <c r="N962" s="168" t="s">
        <v>2829</v>
      </c>
      <c r="O962" s="168" t="s">
        <v>21</v>
      </c>
      <c r="P962" s="168" t="s">
        <v>2852</v>
      </c>
      <c r="Q962" s="168" t="s">
        <v>2853</v>
      </c>
      <c r="R962" s="168" t="s">
        <v>1259</v>
      </c>
      <c r="S962" s="168" t="s">
        <v>21</v>
      </c>
      <c r="T962" s="168" t="s">
        <v>1259</v>
      </c>
      <c r="U962" s="168" t="s">
        <v>1259</v>
      </c>
      <c r="V962" s="168" t="s">
        <v>2853</v>
      </c>
      <c r="W962" s="168" t="s">
        <v>1259</v>
      </c>
      <c r="X962" s="168" t="s">
        <v>21</v>
      </c>
      <c r="Y962" s="168" t="s">
        <v>1259</v>
      </c>
      <c r="Z962" s="168" t="s">
        <v>21</v>
      </c>
      <c r="AA962" s="168" t="s">
        <v>1259</v>
      </c>
      <c r="AB962" s="168" t="s">
        <v>1259</v>
      </c>
      <c r="AC962" s="168" t="s">
        <v>3220</v>
      </c>
      <c r="AD962" s="169">
        <v>7.1983768028700573E-2</v>
      </c>
      <c r="AE962" s="168" t="s">
        <v>1259</v>
      </c>
      <c r="AF962" s="169">
        <v>-2.843466262372751E-2</v>
      </c>
      <c r="AG962" s="169">
        <v>-2.622314760615807E-4</v>
      </c>
      <c r="AH962" s="169">
        <v>-1.287566040504429E-2</v>
      </c>
      <c r="AI962" s="168" t="s">
        <v>21</v>
      </c>
      <c r="AJ962"/>
      <c r="AK962"/>
    </row>
    <row r="963" spans="1:37" hidden="1" x14ac:dyDescent="0.25">
      <c r="A963" s="179" t="b">
        <f>IF(E963&lt;&gt;1,"",NOT(ISNA(VLOOKUP(P963,Mapping!$P:$P,1,FALSE))))</f>
        <v>0</v>
      </c>
      <c r="B963" s="180" t="str">
        <f t="shared" si="14"/>
        <v/>
      </c>
      <c r="E963" s="167">
        <v>1</v>
      </c>
      <c r="F963" s="170" t="s">
        <v>561</v>
      </c>
      <c r="G963" s="169">
        <v>397485.74407539779</v>
      </c>
      <c r="H963" s="168" t="s">
        <v>6</v>
      </c>
      <c r="I963" s="168" t="s">
        <v>561</v>
      </c>
      <c r="J963" s="169">
        <v>38602.786822510927</v>
      </c>
      <c r="K963" s="169">
        <v>4669.2336150306146</v>
      </c>
      <c r="L963" s="168" t="s">
        <v>5</v>
      </c>
      <c r="M963" s="168" t="s">
        <v>21</v>
      </c>
      <c r="N963" s="168" t="s">
        <v>2829</v>
      </c>
      <c r="O963" s="168" t="s">
        <v>21</v>
      </c>
      <c r="P963" s="168" t="s">
        <v>2852</v>
      </c>
      <c r="Q963" s="168" t="s">
        <v>2853</v>
      </c>
      <c r="R963" s="168" t="s">
        <v>1259</v>
      </c>
      <c r="S963" s="168" t="s">
        <v>21</v>
      </c>
      <c r="T963" s="168" t="s">
        <v>1259</v>
      </c>
      <c r="U963" s="168" t="s">
        <v>1259</v>
      </c>
      <c r="V963" s="168" t="s">
        <v>2853</v>
      </c>
      <c r="W963" s="168" t="s">
        <v>1259</v>
      </c>
      <c r="X963" s="168" t="s">
        <v>21</v>
      </c>
      <c r="Y963" s="168" t="s">
        <v>1259</v>
      </c>
      <c r="Z963" s="168" t="s">
        <v>21</v>
      </c>
      <c r="AA963" s="168" t="s">
        <v>1259</v>
      </c>
      <c r="AB963" s="168" t="s">
        <v>1259</v>
      </c>
      <c r="AC963" s="168" t="s">
        <v>12242</v>
      </c>
      <c r="AD963" s="169">
        <v>57542.46161224872</v>
      </c>
      <c r="AE963" s="168" t="s">
        <v>1259</v>
      </c>
      <c r="AF963" s="169">
        <v>-22730.131073865221</v>
      </c>
      <c r="AG963" s="169">
        <v>-209.622878296359</v>
      </c>
      <c r="AH963" s="169">
        <v>-10292.55920993473</v>
      </c>
      <c r="AI963" s="168" t="s">
        <v>21</v>
      </c>
      <c r="AJ963"/>
      <c r="AK963"/>
    </row>
    <row r="964" spans="1:37" hidden="1" x14ac:dyDescent="0.25">
      <c r="A964" s="179" t="b">
        <f>IF(E964&lt;&gt;1,"",NOT(ISNA(VLOOKUP(P964,Mapping!$P:$P,1,FALSE))))</f>
        <v>0</v>
      </c>
      <c r="B964" s="180" t="str">
        <f t="shared" si="14"/>
        <v/>
      </c>
      <c r="E964" s="167">
        <v>1</v>
      </c>
      <c r="F964" s="170" t="s">
        <v>421</v>
      </c>
      <c r="G964" s="169">
        <v>24763.262159793001</v>
      </c>
      <c r="H964" s="168" t="s">
        <v>6</v>
      </c>
      <c r="I964" s="168" t="s">
        <v>421</v>
      </c>
      <c r="J964" s="169">
        <v>2424.525933770944</v>
      </c>
      <c r="K964" s="169">
        <v>-1035.369394364099</v>
      </c>
      <c r="L964" s="168" t="s">
        <v>5</v>
      </c>
      <c r="M964" s="168" t="s">
        <v>21</v>
      </c>
      <c r="N964" s="168" t="s">
        <v>2829</v>
      </c>
      <c r="O964" s="168" t="s">
        <v>21</v>
      </c>
      <c r="P964" s="168" t="s">
        <v>2831</v>
      </c>
      <c r="Q964" s="168" t="s">
        <v>2832</v>
      </c>
      <c r="R964" s="168" t="s">
        <v>1259</v>
      </c>
      <c r="S964" s="168" t="s">
        <v>21</v>
      </c>
      <c r="T964" s="168" t="s">
        <v>1259</v>
      </c>
      <c r="U964" s="168" t="s">
        <v>1259</v>
      </c>
      <c r="V964" s="168" t="s">
        <v>2832</v>
      </c>
      <c r="W964" s="168" t="s">
        <v>1259</v>
      </c>
      <c r="X964" s="168" t="s">
        <v>21</v>
      </c>
      <c r="Y964" s="168" t="s">
        <v>1259</v>
      </c>
      <c r="Z964" s="168" t="s">
        <v>21</v>
      </c>
      <c r="AA964" s="168" t="s">
        <v>1259</v>
      </c>
      <c r="AB964" s="168" t="s">
        <v>1259</v>
      </c>
      <c r="AC964" s="168" t="s">
        <v>7853</v>
      </c>
      <c r="AD964" s="169">
        <v>2801.0038690408492</v>
      </c>
      <c r="AE964" s="168" t="s">
        <v>1259</v>
      </c>
      <c r="AF964" s="169">
        <v>5184.2341147061707</v>
      </c>
      <c r="AG964" s="169">
        <v>357.36474546747189</v>
      </c>
      <c r="AH964" s="169">
        <v>2509.990101490253</v>
      </c>
      <c r="AI964" s="168" t="s">
        <v>21</v>
      </c>
      <c r="AJ964"/>
      <c r="AK964"/>
    </row>
    <row r="965" spans="1:37" hidden="1" x14ac:dyDescent="0.25">
      <c r="A965" s="179" t="b">
        <f>IF(E965&lt;&gt;1,"",NOT(ISNA(VLOOKUP(P965,Mapping!$P:$P,1,FALSE))))</f>
        <v>0</v>
      </c>
      <c r="B965" s="180" t="str">
        <f t="shared" si="14"/>
        <v/>
      </c>
      <c r="E965" s="167">
        <v>1</v>
      </c>
      <c r="F965" s="170" t="s">
        <v>421</v>
      </c>
      <c r="G965" s="169">
        <v>21010.88251785608</v>
      </c>
      <c r="H965" s="168" t="s">
        <v>6</v>
      </c>
      <c r="I965" s="168" t="s">
        <v>421</v>
      </c>
      <c r="J965" s="169">
        <v>2057.1372716260298</v>
      </c>
      <c r="K965" s="169">
        <v>-878.47976438616763</v>
      </c>
      <c r="L965" s="168" t="s">
        <v>5</v>
      </c>
      <c r="M965" s="168" t="s">
        <v>21</v>
      </c>
      <c r="N965" s="168" t="s">
        <v>2829</v>
      </c>
      <c r="O965" s="168" t="s">
        <v>21</v>
      </c>
      <c r="P965" s="168" t="s">
        <v>2831</v>
      </c>
      <c r="Q965" s="168" t="s">
        <v>2832</v>
      </c>
      <c r="R965" s="168" t="s">
        <v>1259</v>
      </c>
      <c r="S965" s="168" t="s">
        <v>21</v>
      </c>
      <c r="T965" s="168" t="s">
        <v>1259</v>
      </c>
      <c r="U965" s="168" t="s">
        <v>1259</v>
      </c>
      <c r="V965" s="168" t="s">
        <v>2832</v>
      </c>
      <c r="W965" s="168" t="s">
        <v>1259</v>
      </c>
      <c r="X965" s="168" t="s">
        <v>21</v>
      </c>
      <c r="Y965" s="168" t="s">
        <v>1259</v>
      </c>
      <c r="Z965" s="168" t="s">
        <v>21</v>
      </c>
      <c r="AA965" s="168" t="s">
        <v>1259</v>
      </c>
      <c r="AB965" s="168" t="s">
        <v>1259</v>
      </c>
      <c r="AC965" s="168" t="s">
        <v>12762</v>
      </c>
      <c r="AD965" s="169">
        <v>2376.5674669483692</v>
      </c>
      <c r="AE965" s="168" t="s">
        <v>1259</v>
      </c>
      <c r="AF965" s="169">
        <v>4398.6665903012617</v>
      </c>
      <c r="AG965" s="169">
        <v>303.21322912099282</v>
      </c>
      <c r="AH965" s="169">
        <v>2129.651045289997</v>
      </c>
      <c r="AI965" s="168" t="s">
        <v>21</v>
      </c>
      <c r="AJ965"/>
      <c r="AK965"/>
    </row>
    <row r="966" spans="1:37" hidden="1" x14ac:dyDescent="0.25">
      <c r="A966" s="179" t="b">
        <f>IF(E966&lt;&gt;1,"",NOT(ISNA(VLOOKUP(P966,Mapping!$P:$P,1,FALSE))))</f>
        <v>0</v>
      </c>
      <c r="B966" s="180" t="str">
        <f t="shared" si="14"/>
        <v/>
      </c>
      <c r="E966" s="167">
        <v>1</v>
      </c>
      <c r="F966" s="170" t="s">
        <v>421</v>
      </c>
      <c r="G966" s="169">
        <v>8598.5554613158783</v>
      </c>
      <c r="H966" s="168" t="s">
        <v>6</v>
      </c>
      <c r="I966" s="168" t="s">
        <v>421</v>
      </c>
      <c r="J966" s="169">
        <v>841.86891752804274</v>
      </c>
      <c r="K966" s="169">
        <v>-359.51164684770902</v>
      </c>
      <c r="L966" s="168" t="s">
        <v>5</v>
      </c>
      <c r="M966" s="168" t="s">
        <v>21</v>
      </c>
      <c r="N966" s="168" t="s">
        <v>2829</v>
      </c>
      <c r="O966" s="168" t="s">
        <v>21</v>
      </c>
      <c r="P966" s="168" t="s">
        <v>2831</v>
      </c>
      <c r="Q966" s="168" t="s">
        <v>2832</v>
      </c>
      <c r="R966" s="168" t="s">
        <v>1259</v>
      </c>
      <c r="S966" s="168" t="s">
        <v>21</v>
      </c>
      <c r="T966" s="168" t="s">
        <v>1259</v>
      </c>
      <c r="U966" s="168" t="s">
        <v>1259</v>
      </c>
      <c r="V966" s="168" t="s">
        <v>2832</v>
      </c>
      <c r="W966" s="168" t="s">
        <v>1259</v>
      </c>
      <c r="X966" s="168" t="s">
        <v>21</v>
      </c>
      <c r="Y966" s="168" t="s">
        <v>1259</v>
      </c>
      <c r="Z966" s="168" t="s">
        <v>21</v>
      </c>
      <c r="AA966" s="168" t="s">
        <v>1259</v>
      </c>
      <c r="AB966" s="168" t="s">
        <v>1259</v>
      </c>
      <c r="AC966" s="168" t="s">
        <v>12534</v>
      </c>
      <c r="AD966" s="169">
        <v>972.59347172817661</v>
      </c>
      <c r="AE966" s="168" t="s">
        <v>1259</v>
      </c>
      <c r="AF966" s="169">
        <v>1800.1232742317929</v>
      </c>
      <c r="AG966" s="169">
        <v>124.0878751754408</v>
      </c>
      <c r="AH966" s="169">
        <v>871.54466789355502</v>
      </c>
      <c r="AI966" s="168" t="s">
        <v>21</v>
      </c>
      <c r="AJ966"/>
      <c r="AK966"/>
    </row>
    <row r="967" spans="1:37" hidden="1" x14ac:dyDescent="0.25">
      <c r="A967" s="179" t="b">
        <f>IF(E967&lt;&gt;1,"",NOT(ISNA(VLOOKUP(P967,Mapping!$P:$P,1,FALSE))))</f>
        <v>0</v>
      </c>
      <c r="B967" s="180" t="str">
        <f t="shared" si="14"/>
        <v/>
      </c>
      <c r="E967" s="167">
        <v>1</v>
      </c>
      <c r="F967" s="170" t="s">
        <v>421</v>
      </c>
      <c r="G967" s="169">
        <v>9934.1833037536944</v>
      </c>
      <c r="H967" s="168" t="s">
        <v>6</v>
      </c>
      <c r="I967" s="168" t="s">
        <v>421</v>
      </c>
      <c r="J967" s="169">
        <v>972.63780899965309</v>
      </c>
      <c r="K967" s="169">
        <v>-415.35518561078698</v>
      </c>
      <c r="L967" s="168" t="s">
        <v>5</v>
      </c>
      <c r="M967" s="168" t="s">
        <v>21</v>
      </c>
      <c r="N967" s="168" t="s">
        <v>2829</v>
      </c>
      <c r="O967" s="168" t="s">
        <v>21</v>
      </c>
      <c r="P967" s="168" t="s">
        <v>2831</v>
      </c>
      <c r="Q967" s="168" t="s">
        <v>2832</v>
      </c>
      <c r="R967" s="168" t="s">
        <v>1259</v>
      </c>
      <c r="S967" s="168" t="s">
        <v>21</v>
      </c>
      <c r="T967" s="168" t="s">
        <v>1259</v>
      </c>
      <c r="U967" s="168" t="s">
        <v>1259</v>
      </c>
      <c r="V967" s="168" t="s">
        <v>2832</v>
      </c>
      <c r="W967" s="168" t="s">
        <v>1259</v>
      </c>
      <c r="X967" s="168" t="s">
        <v>21</v>
      </c>
      <c r="Y967" s="168" t="s">
        <v>1259</v>
      </c>
      <c r="Z967" s="168" t="s">
        <v>21</v>
      </c>
      <c r="AA967" s="168" t="s">
        <v>1259</v>
      </c>
      <c r="AB967" s="168" t="s">
        <v>1259</v>
      </c>
      <c r="AC967" s="168" t="s">
        <v>7852</v>
      </c>
      <c r="AD967" s="169">
        <v>1123.668024431551</v>
      </c>
      <c r="AE967" s="168" t="s">
        <v>1259</v>
      </c>
      <c r="AF967" s="169">
        <v>2079.739399952095</v>
      </c>
      <c r="AG967" s="169">
        <v>143.36265007674589</v>
      </c>
      <c r="AH967" s="169">
        <v>1006.923142755273</v>
      </c>
      <c r="AI967" s="168" t="s">
        <v>21</v>
      </c>
      <c r="AJ967"/>
      <c r="AK967"/>
    </row>
    <row r="968" spans="1:37" hidden="1" x14ac:dyDescent="0.25">
      <c r="A968" s="179" t="b">
        <f>IF(E968&lt;&gt;1,"",NOT(ISNA(VLOOKUP(P968,Mapping!$P:$P,1,FALSE))))</f>
        <v>0</v>
      </c>
      <c r="B968" s="180" t="str">
        <f t="shared" si="14"/>
        <v/>
      </c>
      <c r="E968" s="167">
        <v>1</v>
      </c>
      <c r="F968" s="170" t="s">
        <v>421</v>
      </c>
      <c r="G968" s="169">
        <v>102085.0140866303</v>
      </c>
      <c r="H968" s="168" t="s">
        <v>6</v>
      </c>
      <c r="I968" s="168" t="s">
        <v>421</v>
      </c>
      <c r="J968" s="169">
        <v>9994.9579544602202</v>
      </c>
      <c r="K968" s="169">
        <v>-4268.2461836606581</v>
      </c>
      <c r="L968" s="168" t="s">
        <v>5</v>
      </c>
      <c r="M968" s="168" t="s">
        <v>21</v>
      </c>
      <c r="N968" s="168" t="s">
        <v>2829</v>
      </c>
      <c r="O968" s="168" t="s">
        <v>21</v>
      </c>
      <c r="P968" s="168" t="s">
        <v>2833</v>
      </c>
      <c r="Q968" s="168" t="s">
        <v>2834</v>
      </c>
      <c r="R968" s="168" t="s">
        <v>1259</v>
      </c>
      <c r="S968" s="168" t="s">
        <v>21</v>
      </c>
      <c r="T968" s="168" t="s">
        <v>1259</v>
      </c>
      <c r="U968" s="168" t="s">
        <v>1259</v>
      </c>
      <c r="V968" s="168" t="s">
        <v>2834</v>
      </c>
      <c r="W968" s="168" t="s">
        <v>1259</v>
      </c>
      <c r="X968" s="168" t="s">
        <v>21</v>
      </c>
      <c r="Y968" s="168" t="s">
        <v>1259</v>
      </c>
      <c r="Z968" s="168" t="s">
        <v>21</v>
      </c>
      <c r="AA968" s="168" t="s">
        <v>1259</v>
      </c>
      <c r="AB968" s="168" t="s">
        <v>1259</v>
      </c>
      <c r="AC968" s="168" t="s">
        <v>7856</v>
      </c>
      <c r="AD968" s="169">
        <v>11546.964918540119</v>
      </c>
      <c r="AE968" s="168" t="s">
        <v>1259</v>
      </c>
      <c r="AF968" s="169">
        <v>21371.683957191231</v>
      </c>
      <c r="AG968" s="169">
        <v>1473.214023245499</v>
      </c>
      <c r="AH968" s="169">
        <v>10347.27869109136</v>
      </c>
      <c r="AI968" s="168" t="s">
        <v>21</v>
      </c>
      <c r="AJ968"/>
      <c r="AK968"/>
    </row>
    <row r="969" spans="1:37" hidden="1" x14ac:dyDescent="0.25">
      <c r="A969" s="179" t="b">
        <f>IF(E969&lt;&gt;1,"",NOT(ISNA(VLOOKUP(P969,Mapping!$P:$P,1,FALSE))))</f>
        <v>0</v>
      </c>
      <c r="B969" s="180" t="str">
        <f t="shared" si="14"/>
        <v/>
      </c>
      <c r="E969" s="167">
        <v>1</v>
      </c>
      <c r="F969" s="170" t="s">
        <v>421</v>
      </c>
      <c r="G969" s="169">
        <v>87934.849302122093</v>
      </c>
      <c r="H969" s="168" t="s">
        <v>6</v>
      </c>
      <c r="I969" s="168" t="s">
        <v>421</v>
      </c>
      <c r="J969" s="169">
        <v>8609.5410709417265</v>
      </c>
      <c r="K969" s="169">
        <v>-3676.617849374552</v>
      </c>
      <c r="L969" s="168" t="s">
        <v>5</v>
      </c>
      <c r="M969" s="168" t="s">
        <v>21</v>
      </c>
      <c r="N969" s="168" t="s">
        <v>2829</v>
      </c>
      <c r="O969" s="168" t="s">
        <v>21</v>
      </c>
      <c r="P969" s="168" t="s">
        <v>2833</v>
      </c>
      <c r="Q969" s="168" t="s">
        <v>2834</v>
      </c>
      <c r="R969" s="168" t="s">
        <v>1259</v>
      </c>
      <c r="S969" s="168" t="s">
        <v>21</v>
      </c>
      <c r="T969" s="168" t="s">
        <v>1259</v>
      </c>
      <c r="U969" s="168" t="s">
        <v>1259</v>
      </c>
      <c r="V969" s="168" t="s">
        <v>2834</v>
      </c>
      <c r="W969" s="168" t="s">
        <v>1259</v>
      </c>
      <c r="X969" s="168" t="s">
        <v>21</v>
      </c>
      <c r="Y969" s="168" t="s">
        <v>1259</v>
      </c>
      <c r="Z969" s="168" t="s">
        <v>21</v>
      </c>
      <c r="AA969" s="168" t="s">
        <v>1259</v>
      </c>
      <c r="AB969" s="168" t="s">
        <v>1259</v>
      </c>
      <c r="AC969" s="168" t="s">
        <v>7855</v>
      </c>
      <c r="AD969" s="169">
        <v>9946.4219023083497</v>
      </c>
      <c r="AE969" s="168" t="s">
        <v>1259</v>
      </c>
      <c r="AF969" s="169">
        <v>18409.32114201783</v>
      </c>
      <c r="AG969" s="169">
        <v>1269.0095043130571</v>
      </c>
      <c r="AH969" s="169">
        <v>8913.0260746796703</v>
      </c>
      <c r="AI969" s="168" t="s">
        <v>21</v>
      </c>
      <c r="AJ969"/>
      <c r="AK969"/>
    </row>
    <row r="970" spans="1:37" hidden="1" x14ac:dyDescent="0.25">
      <c r="A970" s="179" t="b">
        <f>IF(E970&lt;&gt;1,"",NOT(ISNA(VLOOKUP(P970,Mapping!$P:$P,1,FALSE))))</f>
        <v>0</v>
      </c>
      <c r="B970" s="180" t="str">
        <f t="shared" si="14"/>
        <v/>
      </c>
      <c r="E970" s="167">
        <v>1</v>
      </c>
      <c r="F970" s="170" t="s">
        <v>421</v>
      </c>
      <c r="G970" s="169">
        <v>9855.2747718029659</v>
      </c>
      <c r="H970" s="168" t="s">
        <v>6</v>
      </c>
      <c r="I970" s="168" t="s">
        <v>421</v>
      </c>
      <c r="J970" s="169">
        <v>964.91201823445442</v>
      </c>
      <c r="K970" s="169">
        <v>-412.0559644335126</v>
      </c>
      <c r="L970" s="168" t="s">
        <v>5</v>
      </c>
      <c r="M970" s="168" t="s">
        <v>21</v>
      </c>
      <c r="N970" s="168" t="s">
        <v>2829</v>
      </c>
      <c r="O970" s="168" t="s">
        <v>21</v>
      </c>
      <c r="P970" s="168" t="s">
        <v>2841</v>
      </c>
      <c r="Q970" s="168" t="s">
        <v>2834</v>
      </c>
      <c r="R970" s="168" t="s">
        <v>1259</v>
      </c>
      <c r="S970" s="168" t="s">
        <v>21</v>
      </c>
      <c r="T970" s="168" t="s">
        <v>1259</v>
      </c>
      <c r="U970" s="168" t="s">
        <v>1259</v>
      </c>
      <c r="V970" s="168" t="s">
        <v>2834</v>
      </c>
      <c r="W970" s="168" t="s">
        <v>1259</v>
      </c>
      <c r="X970" s="168" t="s">
        <v>21</v>
      </c>
      <c r="Y970" s="168" t="s">
        <v>1259</v>
      </c>
      <c r="Z970" s="168" t="s">
        <v>21</v>
      </c>
      <c r="AA970" s="168" t="s">
        <v>1259</v>
      </c>
      <c r="AB970" s="168" t="s">
        <v>1259</v>
      </c>
      <c r="AC970" s="168" t="s">
        <v>7857</v>
      </c>
      <c r="AD970" s="169">
        <v>1114.7425806887959</v>
      </c>
      <c r="AE970" s="168" t="s">
        <v>1259</v>
      </c>
      <c r="AF970" s="169">
        <v>2063.2197548164659</v>
      </c>
      <c r="AG970" s="169">
        <v>142.22390158497549</v>
      </c>
      <c r="AH970" s="169">
        <v>998.92501904922028</v>
      </c>
      <c r="AI970" s="168" t="s">
        <v>21</v>
      </c>
      <c r="AJ970"/>
      <c r="AK970"/>
    </row>
    <row r="971" spans="1:37" hidden="1" x14ac:dyDescent="0.25">
      <c r="A971" s="179" t="b">
        <f>IF(E971&lt;&gt;1,"",NOT(ISNA(VLOOKUP(P971,Mapping!$P:$P,1,FALSE))))</f>
        <v>1</v>
      </c>
      <c r="B971" s="180" t="str">
        <f t="shared" si="14"/>
        <v/>
      </c>
      <c r="E971" s="167">
        <v>1</v>
      </c>
      <c r="F971" s="170" t="s">
        <v>421</v>
      </c>
      <c r="G971" s="169">
        <v>5821604.4483915549</v>
      </c>
      <c r="H971" s="168" t="s">
        <v>6</v>
      </c>
      <c r="I971" s="168" t="s">
        <v>421</v>
      </c>
      <c r="J971" s="169">
        <v>569982.69736040162</v>
      </c>
      <c r="K971" s="169">
        <v>-243405.37337383229</v>
      </c>
      <c r="L971" s="168" t="s">
        <v>5</v>
      </c>
      <c r="M971" s="168" t="s">
        <v>21</v>
      </c>
      <c r="N971" s="168" t="s">
        <v>2829</v>
      </c>
      <c r="O971" s="168" t="s">
        <v>21</v>
      </c>
      <c r="P971" s="168" t="s">
        <v>182</v>
      </c>
      <c r="Q971" s="168" t="s">
        <v>2834</v>
      </c>
      <c r="R971" s="168" t="s">
        <v>1259</v>
      </c>
      <c r="S971" s="168" t="s">
        <v>21</v>
      </c>
      <c r="T971" s="168" t="s">
        <v>1259</v>
      </c>
      <c r="U971" s="168" t="s">
        <v>1259</v>
      </c>
      <c r="V971" s="168" t="s">
        <v>2834</v>
      </c>
      <c r="W971" s="168" t="s">
        <v>1259</v>
      </c>
      <c r="X971" s="168" t="s">
        <v>21</v>
      </c>
      <c r="Y971" s="168" t="s">
        <v>1259</v>
      </c>
      <c r="Z971" s="168" t="s">
        <v>21</v>
      </c>
      <c r="AA971" s="168" t="s">
        <v>1259</v>
      </c>
      <c r="AB971" s="168" t="s">
        <v>1259</v>
      </c>
      <c r="AC971" s="168" t="s">
        <v>12763</v>
      </c>
      <c r="AD971" s="169">
        <v>658489.0342293455</v>
      </c>
      <c r="AE971" s="168" t="s">
        <v>1259</v>
      </c>
      <c r="AF971" s="169">
        <v>1218763.5130188749</v>
      </c>
      <c r="AG971" s="169">
        <v>84013.010018108413</v>
      </c>
      <c r="AH971" s="169">
        <v>590074.50011895318</v>
      </c>
      <c r="AI971" s="168" t="s">
        <v>21</v>
      </c>
      <c r="AJ971"/>
      <c r="AK971"/>
    </row>
    <row r="972" spans="1:37" hidden="1" x14ac:dyDescent="0.25">
      <c r="A972" s="179" t="b">
        <f>IF(E972&lt;&gt;1,"",NOT(ISNA(VLOOKUP(P972,Mapping!$P:$P,1,FALSE))))</f>
        <v>1</v>
      </c>
      <c r="B972" s="180" t="str">
        <f t="shared" si="14"/>
        <v/>
      </c>
      <c r="E972" s="167">
        <v>1</v>
      </c>
      <c r="F972" s="170" t="s">
        <v>421</v>
      </c>
      <c r="G972" s="169">
        <v>-1300035.165339337</v>
      </c>
      <c r="H972" s="168" t="s">
        <v>6</v>
      </c>
      <c r="I972" s="168" t="s">
        <v>421</v>
      </c>
      <c r="J972" s="169">
        <v>127284.0772286102</v>
      </c>
      <c r="K972" s="169">
        <v>54355.38391928374</v>
      </c>
      <c r="L972" s="168" t="s">
        <v>5</v>
      </c>
      <c r="M972" s="168" t="s">
        <v>21</v>
      </c>
      <c r="N972" s="168" t="s">
        <v>2829</v>
      </c>
      <c r="O972" s="168" t="s">
        <v>21</v>
      </c>
      <c r="P972" s="168" t="s">
        <v>182</v>
      </c>
      <c r="Q972" s="168" t="s">
        <v>2834</v>
      </c>
      <c r="R972" s="168" t="s">
        <v>1259</v>
      </c>
      <c r="S972" s="168" t="s">
        <v>21</v>
      </c>
      <c r="T972" s="168" t="s">
        <v>1259</v>
      </c>
      <c r="U972" s="168" t="s">
        <v>1259</v>
      </c>
      <c r="V972" s="168" t="s">
        <v>2834</v>
      </c>
      <c r="W972" s="168" t="s">
        <v>1259</v>
      </c>
      <c r="X972" s="168" t="s">
        <v>21</v>
      </c>
      <c r="Y972" s="168" t="s">
        <v>1259</v>
      </c>
      <c r="Z972" s="168" t="s">
        <v>21</v>
      </c>
      <c r="AA972" s="168" t="s">
        <v>1259</v>
      </c>
      <c r="AB972" s="168" t="s">
        <v>1259</v>
      </c>
      <c r="AC972" s="168" t="s">
        <v>12764</v>
      </c>
      <c r="AD972" s="169">
        <v>265017.55998972082</v>
      </c>
      <c r="AE972" s="168" t="s">
        <v>1259</v>
      </c>
      <c r="AF972" s="169">
        <v>-272164.73382948688</v>
      </c>
      <c r="AG972" s="169">
        <v>-18761.128197180111</v>
      </c>
      <c r="AH972" s="169">
        <v>-131770.8214505394</v>
      </c>
      <c r="AI972" s="168" t="s">
        <v>21</v>
      </c>
      <c r="AJ972"/>
      <c r="AK972"/>
    </row>
    <row r="973" spans="1:37" hidden="1" x14ac:dyDescent="0.25">
      <c r="A973" s="179" t="b">
        <f>IF(E973&lt;&gt;1,"",NOT(ISNA(VLOOKUP(P973,Mapping!$P:$P,1,FALSE))))</f>
        <v>1</v>
      </c>
      <c r="B973" s="180" t="str">
        <f t="shared" si="14"/>
        <v/>
      </c>
      <c r="E973" s="167">
        <v>1</v>
      </c>
      <c r="F973" s="170" t="s">
        <v>421</v>
      </c>
      <c r="G973" s="169">
        <v>19877514.728703309</v>
      </c>
      <c r="H973" s="168" t="s">
        <v>6</v>
      </c>
      <c r="I973" s="168" t="s">
        <v>421</v>
      </c>
      <c r="J973" s="169">
        <v>1946171.2938978069</v>
      </c>
      <c r="K973" s="169">
        <v>-831092.86059801595</v>
      </c>
      <c r="L973" s="168" t="s">
        <v>5</v>
      </c>
      <c r="M973" s="168" t="s">
        <v>21</v>
      </c>
      <c r="N973" s="168" t="s">
        <v>2829</v>
      </c>
      <c r="O973" s="168" t="s">
        <v>21</v>
      </c>
      <c r="P973" s="168" t="s">
        <v>182</v>
      </c>
      <c r="Q973" s="168" t="s">
        <v>2834</v>
      </c>
      <c r="R973" s="168" t="s">
        <v>1259</v>
      </c>
      <c r="S973" s="168" t="s">
        <v>21</v>
      </c>
      <c r="T973" s="168" t="s">
        <v>1259</v>
      </c>
      <c r="U973" s="168" t="s">
        <v>1259</v>
      </c>
      <c r="V973" s="168" t="s">
        <v>2834</v>
      </c>
      <c r="W973" s="168" t="s">
        <v>1259</v>
      </c>
      <c r="X973" s="168" t="s">
        <v>21</v>
      </c>
      <c r="Y973" s="168" t="s">
        <v>1259</v>
      </c>
      <c r="Z973" s="168" t="s">
        <v>21</v>
      </c>
      <c r="AA973" s="168" t="s">
        <v>1259</v>
      </c>
      <c r="AB973" s="168" t="s">
        <v>1259</v>
      </c>
      <c r="AC973" s="168" t="s">
        <v>12765</v>
      </c>
      <c r="AD973" s="169">
        <v>2248370.8044094001</v>
      </c>
      <c r="AE973" s="168" t="s">
        <v>1259</v>
      </c>
      <c r="AF973" s="169">
        <v>4161393.9757676651</v>
      </c>
      <c r="AG973" s="169">
        <v>286857.31894736359</v>
      </c>
      <c r="AH973" s="169">
        <v>2014773.53384725</v>
      </c>
      <c r="AI973" s="168" t="s">
        <v>21</v>
      </c>
      <c r="AJ973"/>
      <c r="AK973"/>
    </row>
    <row r="974" spans="1:37" hidden="1" x14ac:dyDescent="0.25">
      <c r="A974" s="179" t="b">
        <f>IF(E974&lt;&gt;1,"",NOT(ISNA(VLOOKUP(P974,Mapping!$P:$P,1,FALSE))))</f>
        <v>0</v>
      </c>
      <c r="B974" s="180" t="str">
        <f t="shared" si="14"/>
        <v/>
      </c>
      <c r="E974" s="167">
        <v>1</v>
      </c>
      <c r="F974" s="170" t="s">
        <v>421</v>
      </c>
      <c r="G974" s="169">
        <v>-5232312.7775023179</v>
      </c>
      <c r="H974" s="168" t="s">
        <v>6</v>
      </c>
      <c r="I974" s="168" t="s">
        <v>421</v>
      </c>
      <c r="J974" s="169">
        <v>512286.2222592365</v>
      </c>
      <c r="K974" s="169">
        <v>218766.67446351441</v>
      </c>
      <c r="L974" s="168" t="s">
        <v>5</v>
      </c>
      <c r="M974" s="168" t="s">
        <v>21</v>
      </c>
      <c r="N974" s="168" t="s">
        <v>2829</v>
      </c>
      <c r="O974" s="168" t="s">
        <v>21</v>
      </c>
      <c r="P974" s="168" t="s">
        <v>2842</v>
      </c>
      <c r="Q974" s="168" t="s">
        <v>2834</v>
      </c>
      <c r="R974" s="168" t="s">
        <v>1259</v>
      </c>
      <c r="S974" s="168" t="s">
        <v>21</v>
      </c>
      <c r="T974" s="168" t="s">
        <v>1259</v>
      </c>
      <c r="U974" s="168" t="s">
        <v>1259</v>
      </c>
      <c r="V974" s="168" t="s">
        <v>2834</v>
      </c>
      <c r="W974" s="168" t="s">
        <v>1259</v>
      </c>
      <c r="X974" s="168" t="s">
        <v>21</v>
      </c>
      <c r="Y974" s="168" t="s">
        <v>1259</v>
      </c>
      <c r="Z974" s="168" t="s">
        <v>21</v>
      </c>
      <c r="AA974" s="168" t="s">
        <v>1259</v>
      </c>
      <c r="AB974" s="168" t="s">
        <v>1259</v>
      </c>
      <c r="AC974" s="168" t="s">
        <v>12535</v>
      </c>
      <c r="AD974" s="169">
        <v>1066628.659259961</v>
      </c>
      <c r="AE974" s="168" t="s">
        <v>1259</v>
      </c>
      <c r="AF974" s="169">
        <v>-1095394.226532198</v>
      </c>
      <c r="AG974" s="169">
        <v>-75508.796533854678</v>
      </c>
      <c r="AH974" s="169">
        <v>-530344.23310977779</v>
      </c>
      <c r="AI974" s="168" t="s">
        <v>21</v>
      </c>
      <c r="AJ974"/>
      <c r="AK974"/>
    </row>
    <row r="975" spans="1:37" hidden="1" x14ac:dyDescent="0.25">
      <c r="A975" s="179" t="b">
        <f>IF(E975&lt;&gt;1,"",NOT(ISNA(VLOOKUP(P975,Mapping!$P:$P,1,FALSE))))</f>
        <v>0</v>
      </c>
      <c r="B975" s="180" t="str">
        <f t="shared" si="14"/>
        <v/>
      </c>
      <c r="E975" s="167">
        <v>1</v>
      </c>
      <c r="F975" s="170" t="s">
        <v>421</v>
      </c>
      <c r="G975" s="169">
        <v>140.1813616738078</v>
      </c>
      <c r="H975" s="168" t="s">
        <v>6</v>
      </c>
      <c r="I975" s="168" t="s">
        <v>421</v>
      </c>
      <c r="J975" s="169">
        <v>13.724902018818369</v>
      </c>
      <c r="K975" s="169">
        <v>-5.8610812501513463</v>
      </c>
      <c r="L975" s="168" t="s">
        <v>5</v>
      </c>
      <c r="M975" s="168" t="s">
        <v>21</v>
      </c>
      <c r="N975" s="168" t="s">
        <v>2829</v>
      </c>
      <c r="O975" s="168" t="s">
        <v>21</v>
      </c>
      <c r="P975" s="168" t="s">
        <v>2835</v>
      </c>
      <c r="Q975" s="168" t="s">
        <v>2834</v>
      </c>
      <c r="R975" s="168" t="s">
        <v>1259</v>
      </c>
      <c r="S975" s="168" t="s">
        <v>21</v>
      </c>
      <c r="T975" s="168" t="s">
        <v>1259</v>
      </c>
      <c r="U975" s="168" t="s">
        <v>1259</v>
      </c>
      <c r="V975" s="168" t="s">
        <v>2834</v>
      </c>
      <c r="W975" s="168" t="s">
        <v>1259</v>
      </c>
      <c r="X975" s="168" t="s">
        <v>21</v>
      </c>
      <c r="Y975" s="168" t="s">
        <v>1259</v>
      </c>
      <c r="Z975" s="168" t="s">
        <v>21</v>
      </c>
      <c r="AA975" s="168" t="s">
        <v>1259</v>
      </c>
      <c r="AB975" s="168" t="s">
        <v>1259</v>
      </c>
      <c r="AC975" s="168" t="s">
        <v>12243</v>
      </c>
      <c r="AD975" s="169">
        <v>15.8560909254224</v>
      </c>
      <c r="AE975" s="168" t="s">
        <v>1259</v>
      </c>
      <c r="AF975" s="169">
        <v>29.347223832863278</v>
      </c>
      <c r="AG975" s="169">
        <v>2.0229918138645639</v>
      </c>
      <c r="AH975" s="169">
        <v>14.208702712277219</v>
      </c>
      <c r="AI975" s="168" t="s">
        <v>21</v>
      </c>
      <c r="AJ975"/>
      <c r="AK975"/>
    </row>
    <row r="976" spans="1:37" hidden="1" x14ac:dyDescent="0.25">
      <c r="A976" s="179" t="b">
        <f>IF(E976&lt;&gt;1,"",NOT(ISNA(VLOOKUP(P976,Mapping!$P:$P,1,FALSE))))</f>
        <v>0</v>
      </c>
      <c r="B976" s="180" t="str">
        <f t="shared" si="14"/>
        <v/>
      </c>
      <c r="E976" s="167">
        <v>1</v>
      </c>
      <c r="F976" s="170" t="s">
        <v>421</v>
      </c>
      <c r="G976" s="169">
        <v>24638.485640869469</v>
      </c>
      <c r="H976" s="168" t="s">
        <v>6</v>
      </c>
      <c r="I976" s="168" t="s">
        <v>421</v>
      </c>
      <c r="J976" s="169">
        <v>2412.3092918720022</v>
      </c>
      <c r="K976" s="169">
        <v>-1030.152400415762</v>
      </c>
      <c r="L976" s="168" t="s">
        <v>5</v>
      </c>
      <c r="M976" s="168" t="s">
        <v>21</v>
      </c>
      <c r="N976" s="168" t="s">
        <v>2829</v>
      </c>
      <c r="O976" s="168" t="s">
        <v>21</v>
      </c>
      <c r="P976" s="168" t="s">
        <v>2836</v>
      </c>
      <c r="Q976" s="168" t="s">
        <v>2837</v>
      </c>
      <c r="R976" s="168" t="s">
        <v>1259</v>
      </c>
      <c r="S976" s="168" t="s">
        <v>21</v>
      </c>
      <c r="T976" s="168" t="s">
        <v>1259</v>
      </c>
      <c r="U976" s="168" t="s">
        <v>1259</v>
      </c>
      <c r="V976" s="168" t="s">
        <v>2837</v>
      </c>
      <c r="W976" s="168" t="s">
        <v>1259</v>
      </c>
      <c r="X976" s="168" t="s">
        <v>21</v>
      </c>
      <c r="Y976" s="168" t="s">
        <v>1259</v>
      </c>
      <c r="Z976" s="168" t="s">
        <v>21</v>
      </c>
      <c r="AA976" s="168" t="s">
        <v>1259</v>
      </c>
      <c r="AB976" s="168" t="s">
        <v>1259</v>
      </c>
      <c r="AC976" s="168" t="s">
        <v>12766</v>
      </c>
      <c r="AD976" s="169">
        <v>2786.8902393415351</v>
      </c>
      <c r="AE976" s="168" t="s">
        <v>1259</v>
      </c>
      <c r="AF976" s="169">
        <v>5158.111922809825</v>
      </c>
      <c r="AG976" s="169">
        <v>355.56406473979951</v>
      </c>
      <c r="AH976" s="169">
        <v>2497.342824836011</v>
      </c>
      <c r="AI976" s="168" t="s">
        <v>21</v>
      </c>
      <c r="AJ976"/>
      <c r="AK976"/>
    </row>
    <row r="977" spans="1:37" hidden="1" x14ac:dyDescent="0.25">
      <c r="A977" s="179" t="b">
        <f>IF(E977&lt;&gt;1,"",NOT(ISNA(VLOOKUP(P977,Mapping!$P:$P,1,FALSE))))</f>
        <v>0</v>
      </c>
      <c r="B977" s="180" t="str">
        <f t="shared" si="14"/>
        <v/>
      </c>
      <c r="E977" s="167">
        <v>1</v>
      </c>
      <c r="F977" s="170" t="s">
        <v>421</v>
      </c>
      <c r="G977" s="169">
        <v>97667.939394976842</v>
      </c>
      <c r="H977" s="168" t="s">
        <v>6</v>
      </c>
      <c r="I977" s="168" t="s">
        <v>421</v>
      </c>
      <c r="J977" s="169">
        <v>9562.4902096125679</v>
      </c>
      <c r="K977" s="169">
        <v>-4083.5651865106252</v>
      </c>
      <c r="L977" s="168" t="s">
        <v>5</v>
      </c>
      <c r="M977" s="168" t="s">
        <v>21</v>
      </c>
      <c r="N977" s="168" t="s">
        <v>2829</v>
      </c>
      <c r="O977" s="168" t="s">
        <v>21</v>
      </c>
      <c r="P977" s="168" t="s">
        <v>2836</v>
      </c>
      <c r="Q977" s="168" t="s">
        <v>2837</v>
      </c>
      <c r="R977" s="168" t="s">
        <v>1259</v>
      </c>
      <c r="S977" s="168" t="s">
        <v>21</v>
      </c>
      <c r="T977" s="168" t="s">
        <v>1259</v>
      </c>
      <c r="U977" s="168" t="s">
        <v>1259</v>
      </c>
      <c r="V977" s="168" t="s">
        <v>2837</v>
      </c>
      <c r="W977" s="168" t="s">
        <v>1259</v>
      </c>
      <c r="X977" s="168" t="s">
        <v>21</v>
      </c>
      <c r="Y977" s="168" t="s">
        <v>1259</v>
      </c>
      <c r="Z977" s="168" t="s">
        <v>21</v>
      </c>
      <c r="AA977" s="168" t="s">
        <v>1259</v>
      </c>
      <c r="AB977" s="168" t="s">
        <v>1259</v>
      </c>
      <c r="AC977" s="168" t="s">
        <v>7858</v>
      </c>
      <c r="AD977" s="169">
        <v>11047.344019591979</v>
      </c>
      <c r="AE977" s="168" t="s">
        <v>1259</v>
      </c>
      <c r="AF977" s="169">
        <v>20446.9613113657</v>
      </c>
      <c r="AG977" s="169">
        <v>1409.4701286524651</v>
      </c>
      <c r="AH977" s="169">
        <v>9899.5665244934498</v>
      </c>
      <c r="AI977" s="168" t="s">
        <v>21</v>
      </c>
      <c r="AJ977"/>
      <c r="AK977"/>
    </row>
    <row r="978" spans="1:37" hidden="1" x14ac:dyDescent="0.25">
      <c r="A978" s="179" t="b">
        <f>IF(E978&lt;&gt;1,"",NOT(ISNA(VLOOKUP(P978,Mapping!$P:$P,1,FALSE))))</f>
        <v>0</v>
      </c>
      <c r="B978" s="180" t="str">
        <f t="shared" si="14"/>
        <v/>
      </c>
      <c r="E978" s="167">
        <v>1</v>
      </c>
      <c r="F978" s="170" t="s">
        <v>3221</v>
      </c>
      <c r="G978" s="169">
        <v>70.965398922329015</v>
      </c>
      <c r="H978" s="168" t="s">
        <v>6</v>
      </c>
      <c r="I978" s="168" t="s">
        <v>3221</v>
      </c>
      <c r="J978" s="169">
        <v>7.2355546909940553</v>
      </c>
      <c r="K978" s="169">
        <v>1.2388978499048759</v>
      </c>
      <c r="L978" s="168" t="s">
        <v>5</v>
      </c>
      <c r="M978" s="168" t="s">
        <v>21</v>
      </c>
      <c r="N978" s="168" t="s">
        <v>2829</v>
      </c>
      <c r="O978" s="168" t="s">
        <v>21</v>
      </c>
      <c r="P978" s="168" t="s">
        <v>7333</v>
      </c>
      <c r="Q978" s="168" t="s">
        <v>7334</v>
      </c>
      <c r="R978" s="168" t="s">
        <v>1259</v>
      </c>
      <c r="S978" s="168" t="s">
        <v>21</v>
      </c>
      <c r="T978" s="168" t="s">
        <v>1259</v>
      </c>
      <c r="U978" s="168" t="s">
        <v>1259</v>
      </c>
      <c r="V978" s="168" t="s">
        <v>7334</v>
      </c>
      <c r="W978" s="168" t="s">
        <v>1259</v>
      </c>
      <c r="X978" s="168" t="s">
        <v>21</v>
      </c>
      <c r="Y978" s="168" t="s">
        <v>1259</v>
      </c>
      <c r="Z978" s="168" t="s">
        <v>21</v>
      </c>
      <c r="AA978" s="168" t="s">
        <v>1259</v>
      </c>
      <c r="AB978" s="168" t="s">
        <v>1259</v>
      </c>
      <c r="AC978" s="168" t="s">
        <v>7859</v>
      </c>
      <c r="AD978" s="169">
        <v>11.62690355506254</v>
      </c>
      <c r="AE978" s="168" t="s">
        <v>1259</v>
      </c>
      <c r="AF978" s="169">
        <v>2.269322744937512</v>
      </c>
      <c r="AG978" s="169">
        <v>-9.7129710946843844</v>
      </c>
      <c r="AH978" s="169">
        <v>0.70533616218965278</v>
      </c>
      <c r="AI978" s="168" t="s">
        <v>21</v>
      </c>
      <c r="AJ978"/>
      <c r="AK978"/>
    </row>
    <row r="979" spans="1:37" hidden="1" x14ac:dyDescent="0.25">
      <c r="A979" s="179" t="b">
        <f>IF(E979&lt;&gt;1,"",NOT(ISNA(VLOOKUP(P979,Mapping!$P:$P,1,FALSE))))</f>
        <v>0</v>
      </c>
      <c r="B979" s="180" t="str">
        <f t="shared" si="14"/>
        <v/>
      </c>
      <c r="E979" s="167">
        <v>1</v>
      </c>
      <c r="F979" s="170" t="s">
        <v>3221</v>
      </c>
      <c r="G979" s="169">
        <v>1529.781669764865</v>
      </c>
      <c r="H979" s="168" t="s">
        <v>6</v>
      </c>
      <c r="I979" s="168" t="s">
        <v>3221</v>
      </c>
      <c r="J979" s="169">
        <v>155.97487092235789</v>
      </c>
      <c r="K979" s="169">
        <v>26.70658166199998</v>
      </c>
      <c r="L979" s="168" t="s">
        <v>5</v>
      </c>
      <c r="M979" s="168" t="s">
        <v>21</v>
      </c>
      <c r="N979" s="168" t="s">
        <v>2829</v>
      </c>
      <c r="O979" s="168" t="s">
        <v>21</v>
      </c>
      <c r="P979" s="168" t="s">
        <v>2831</v>
      </c>
      <c r="Q979" s="168" t="s">
        <v>2832</v>
      </c>
      <c r="R979" s="168" t="s">
        <v>1259</v>
      </c>
      <c r="S979" s="168" t="s">
        <v>21</v>
      </c>
      <c r="T979" s="168" t="s">
        <v>1259</v>
      </c>
      <c r="U979" s="168" t="s">
        <v>1259</v>
      </c>
      <c r="V979" s="168" t="s">
        <v>2832</v>
      </c>
      <c r="W979" s="168" t="s">
        <v>1259</v>
      </c>
      <c r="X979" s="168" t="s">
        <v>21</v>
      </c>
      <c r="Y979" s="168" t="s">
        <v>1259</v>
      </c>
      <c r="Z979" s="168" t="s">
        <v>21</v>
      </c>
      <c r="AA979" s="168" t="s">
        <v>1259</v>
      </c>
      <c r="AB979" s="168" t="s">
        <v>1259</v>
      </c>
      <c r="AC979" s="168" t="s">
        <v>12145</v>
      </c>
      <c r="AD979" s="169">
        <v>250.63797575669221</v>
      </c>
      <c r="AE979" s="168" t="s">
        <v>1259</v>
      </c>
      <c r="AF979" s="169">
        <v>48.919168928867748</v>
      </c>
      <c r="AG979" s="169">
        <v>-209.3798578637861</v>
      </c>
      <c r="AH979" s="169">
        <v>15.204738482778341</v>
      </c>
      <c r="AI979" s="168" t="s">
        <v>21</v>
      </c>
      <c r="AJ979"/>
      <c r="AK979"/>
    </row>
    <row r="980" spans="1:37" hidden="1" x14ac:dyDescent="0.25">
      <c r="A980" s="179" t="b">
        <f>IF(E980&lt;&gt;1,"",NOT(ISNA(VLOOKUP(P980,Mapping!$P:$P,1,FALSE))))</f>
        <v>0</v>
      </c>
      <c r="B980" s="180" t="str">
        <f t="shared" si="14"/>
        <v/>
      </c>
      <c r="E980" s="167">
        <v>1</v>
      </c>
      <c r="F980" s="170" t="s">
        <v>3221</v>
      </c>
      <c r="G980" s="169">
        <v>749.48538100551968</v>
      </c>
      <c r="H980" s="168" t="s">
        <v>6</v>
      </c>
      <c r="I980" s="168" t="s">
        <v>3221</v>
      </c>
      <c r="J980" s="169">
        <v>76.416712182528727</v>
      </c>
      <c r="K980" s="169">
        <v>13.0843459089006</v>
      </c>
      <c r="L980" s="168" t="s">
        <v>5</v>
      </c>
      <c r="M980" s="168" t="s">
        <v>21</v>
      </c>
      <c r="N980" s="168" t="s">
        <v>2829</v>
      </c>
      <c r="O980" s="168" t="s">
        <v>21</v>
      </c>
      <c r="P980" s="168" t="s">
        <v>2831</v>
      </c>
      <c r="Q980" s="168" t="s">
        <v>2832</v>
      </c>
      <c r="R980" s="168" t="s">
        <v>1259</v>
      </c>
      <c r="S980" s="168" t="s">
        <v>21</v>
      </c>
      <c r="T980" s="168" t="s">
        <v>1259</v>
      </c>
      <c r="U980" s="168" t="s">
        <v>1259</v>
      </c>
      <c r="V980" s="168" t="s">
        <v>2832</v>
      </c>
      <c r="W980" s="168" t="s">
        <v>1259</v>
      </c>
      <c r="X980" s="168" t="s">
        <v>21</v>
      </c>
      <c r="Y980" s="168" t="s">
        <v>1259</v>
      </c>
      <c r="Z980" s="168" t="s">
        <v>21</v>
      </c>
      <c r="AA980" s="168" t="s">
        <v>1259</v>
      </c>
      <c r="AB980" s="168" t="s">
        <v>1259</v>
      </c>
      <c r="AC980" s="168" t="s">
        <v>12146</v>
      </c>
      <c r="AD980" s="169">
        <v>122.7949729475645</v>
      </c>
      <c r="AE980" s="168" t="s">
        <v>1259</v>
      </c>
      <c r="AF980" s="169">
        <v>23.96695076674655</v>
      </c>
      <c r="AG980" s="169">
        <v>-102.5813981481697</v>
      </c>
      <c r="AH980" s="169">
        <v>7.4492520338577606</v>
      </c>
      <c r="AI980" s="168" t="s">
        <v>21</v>
      </c>
      <c r="AJ980"/>
      <c r="AK980"/>
    </row>
    <row r="981" spans="1:37" hidden="1" x14ac:dyDescent="0.25">
      <c r="A981" s="179" t="b">
        <f>IF(E981&lt;&gt;1,"",NOT(ISNA(VLOOKUP(P981,Mapping!$P:$P,1,FALSE))))</f>
        <v>0</v>
      </c>
      <c r="B981" s="180" t="str">
        <f t="shared" ref="B981:B1044" si="15">IF(AI981="","",VALUE(AI981))</f>
        <v/>
      </c>
      <c r="E981" s="167">
        <v>1</v>
      </c>
      <c r="F981" s="170" t="s">
        <v>3221</v>
      </c>
      <c r="G981" s="169">
        <v>101.93785636929179</v>
      </c>
      <c r="H981" s="168" t="s">
        <v>6</v>
      </c>
      <c r="I981" s="168" t="s">
        <v>3221</v>
      </c>
      <c r="J981" s="169">
        <v>10.39347267884701</v>
      </c>
      <c r="K981" s="169">
        <v>1.779607992030765</v>
      </c>
      <c r="L981" s="168" t="s">
        <v>5</v>
      </c>
      <c r="M981" s="168" t="s">
        <v>21</v>
      </c>
      <c r="N981" s="168" t="s">
        <v>2829</v>
      </c>
      <c r="O981" s="168" t="s">
        <v>21</v>
      </c>
      <c r="P981" s="168" t="s">
        <v>2831</v>
      </c>
      <c r="Q981" s="168" t="s">
        <v>2832</v>
      </c>
      <c r="R981" s="168" t="s">
        <v>1259</v>
      </c>
      <c r="S981" s="168" t="s">
        <v>21</v>
      </c>
      <c r="T981" s="168" t="s">
        <v>1259</v>
      </c>
      <c r="U981" s="168" t="s">
        <v>1259</v>
      </c>
      <c r="V981" s="168" t="s">
        <v>2832</v>
      </c>
      <c r="W981" s="168" t="s">
        <v>1259</v>
      </c>
      <c r="X981" s="168" t="s">
        <v>21</v>
      </c>
      <c r="Y981" s="168" t="s">
        <v>1259</v>
      </c>
      <c r="Z981" s="168" t="s">
        <v>21</v>
      </c>
      <c r="AA981" s="168" t="s">
        <v>1259</v>
      </c>
      <c r="AB981" s="168" t="s">
        <v>1259</v>
      </c>
      <c r="AC981" s="168" t="s">
        <v>12767</v>
      </c>
      <c r="AD981" s="169">
        <v>16.701401564906131</v>
      </c>
      <c r="AE981" s="168" t="s">
        <v>1259</v>
      </c>
      <c r="AF981" s="169">
        <v>3.259756156407946</v>
      </c>
      <c r="AG981" s="169">
        <v>-13.952143825087161</v>
      </c>
      <c r="AH981" s="169">
        <v>1.013176244835194</v>
      </c>
      <c r="AI981" s="168" t="s">
        <v>21</v>
      </c>
      <c r="AJ981"/>
      <c r="AK981"/>
    </row>
    <row r="982" spans="1:37" hidden="1" x14ac:dyDescent="0.25">
      <c r="A982" s="179" t="b">
        <f>IF(E982&lt;&gt;1,"",NOT(ISNA(VLOOKUP(P982,Mapping!$P:$P,1,FALSE))))</f>
        <v>0</v>
      </c>
      <c r="B982" s="180" t="str">
        <f t="shared" si="15"/>
        <v/>
      </c>
      <c r="E982" s="167">
        <v>1</v>
      </c>
      <c r="F982" s="170" t="s">
        <v>3221</v>
      </c>
      <c r="G982" s="169">
        <v>212.20867132875389</v>
      </c>
      <c r="H982" s="168" t="s">
        <v>6</v>
      </c>
      <c r="I982" s="168" t="s">
        <v>3221</v>
      </c>
      <c r="J982" s="169">
        <v>21.63656472900141</v>
      </c>
      <c r="K982" s="169">
        <v>3.704690886443279</v>
      </c>
      <c r="L982" s="168" t="s">
        <v>5</v>
      </c>
      <c r="M982" s="168" t="s">
        <v>21</v>
      </c>
      <c r="N982" s="168" t="s">
        <v>2829</v>
      </c>
      <c r="O982" s="168" t="s">
        <v>21</v>
      </c>
      <c r="P982" s="168" t="s">
        <v>2831</v>
      </c>
      <c r="Q982" s="168" t="s">
        <v>2832</v>
      </c>
      <c r="R982" s="168" t="s">
        <v>1259</v>
      </c>
      <c r="S982" s="168" t="s">
        <v>21</v>
      </c>
      <c r="T982" s="168" t="s">
        <v>1259</v>
      </c>
      <c r="U982" s="168" t="s">
        <v>1259</v>
      </c>
      <c r="V982" s="168" t="s">
        <v>2832</v>
      </c>
      <c r="W982" s="168" t="s">
        <v>1259</v>
      </c>
      <c r="X982" s="168" t="s">
        <v>21</v>
      </c>
      <c r="Y982" s="168" t="s">
        <v>1259</v>
      </c>
      <c r="Z982" s="168" t="s">
        <v>21</v>
      </c>
      <c r="AA982" s="168" t="s">
        <v>1259</v>
      </c>
      <c r="AB982" s="168" t="s">
        <v>1259</v>
      </c>
      <c r="AC982" s="168" t="s">
        <v>7861</v>
      </c>
      <c r="AD982" s="169">
        <v>34.768067150413117</v>
      </c>
      <c r="AE982" s="168" t="s">
        <v>1259</v>
      </c>
      <c r="AF982" s="169">
        <v>6.7859826314283964</v>
      </c>
      <c r="AG982" s="169">
        <v>-29.044812288218139</v>
      </c>
      <c r="AH982" s="169">
        <v>2.109175064064857</v>
      </c>
      <c r="AI982" s="168" t="s">
        <v>21</v>
      </c>
      <c r="AJ982"/>
      <c r="AK982"/>
    </row>
    <row r="983" spans="1:37" hidden="1" x14ac:dyDescent="0.25">
      <c r="A983" s="179" t="b">
        <f>IF(E983&lt;&gt;1,"",NOT(ISNA(VLOOKUP(P983,Mapping!$P:$P,1,FALSE))))</f>
        <v>0</v>
      </c>
      <c r="B983" s="180" t="str">
        <f t="shared" si="15"/>
        <v/>
      </c>
      <c r="E983" s="167">
        <v>1</v>
      </c>
      <c r="F983" s="170" t="s">
        <v>3221</v>
      </c>
      <c r="G983" s="169">
        <v>809.06716201611937</v>
      </c>
      <c r="H983" s="168" t="s">
        <v>6</v>
      </c>
      <c r="I983" s="168" t="s">
        <v>3221</v>
      </c>
      <c r="J983" s="169">
        <v>82.4916056043336</v>
      </c>
      <c r="K983" s="169">
        <v>14.124511137427371</v>
      </c>
      <c r="L983" s="168" t="s">
        <v>5</v>
      </c>
      <c r="M983" s="168" t="s">
        <v>21</v>
      </c>
      <c r="N983" s="168" t="s">
        <v>2829</v>
      </c>
      <c r="O983" s="168" t="s">
        <v>21</v>
      </c>
      <c r="P983" s="168" t="s">
        <v>2831</v>
      </c>
      <c r="Q983" s="168" t="s">
        <v>2832</v>
      </c>
      <c r="R983" s="168" t="s">
        <v>1259</v>
      </c>
      <c r="S983" s="168" t="s">
        <v>21</v>
      </c>
      <c r="T983" s="168" t="s">
        <v>1259</v>
      </c>
      <c r="U983" s="168" t="s">
        <v>1259</v>
      </c>
      <c r="V983" s="168" t="s">
        <v>2832</v>
      </c>
      <c r="W983" s="168" t="s">
        <v>1259</v>
      </c>
      <c r="X983" s="168" t="s">
        <v>21</v>
      </c>
      <c r="Y983" s="168" t="s">
        <v>1259</v>
      </c>
      <c r="Z983" s="168" t="s">
        <v>21</v>
      </c>
      <c r="AA983" s="168" t="s">
        <v>1259</v>
      </c>
      <c r="AB983" s="168" t="s">
        <v>1259</v>
      </c>
      <c r="AC983" s="168" t="s">
        <v>7860</v>
      </c>
      <c r="AD983" s="169">
        <v>132.5567953563594</v>
      </c>
      <c r="AE983" s="168" t="s">
        <v>1259</v>
      </c>
      <c r="AF983" s="169">
        <v>25.872249586798599</v>
      </c>
      <c r="AG983" s="169">
        <v>-110.73630357411071</v>
      </c>
      <c r="AH983" s="169">
        <v>8.0414446431100259</v>
      </c>
      <c r="AI983" s="168" t="s">
        <v>21</v>
      </c>
      <c r="AJ983"/>
      <c r="AK983"/>
    </row>
    <row r="984" spans="1:37" hidden="1" x14ac:dyDescent="0.25">
      <c r="A984" s="179" t="b">
        <f>IF(E984&lt;&gt;1,"",NOT(ISNA(VLOOKUP(P984,Mapping!$P:$P,1,FALSE))))</f>
        <v>0</v>
      </c>
      <c r="B984" s="180" t="str">
        <f t="shared" si="15"/>
        <v/>
      </c>
      <c r="E984" s="167">
        <v>1</v>
      </c>
      <c r="F984" s="170" t="s">
        <v>3221</v>
      </c>
      <c r="G984" s="169">
        <v>1902.796154248023</v>
      </c>
      <c r="H984" s="168" t="s">
        <v>6</v>
      </c>
      <c r="I984" s="168" t="s">
        <v>3221</v>
      </c>
      <c r="J984" s="169">
        <v>194.00702101235879</v>
      </c>
      <c r="K984" s="169">
        <v>33.218583987462161</v>
      </c>
      <c r="L984" s="168" t="s">
        <v>5</v>
      </c>
      <c r="M984" s="168" t="s">
        <v>21</v>
      </c>
      <c r="N984" s="168" t="s">
        <v>2829</v>
      </c>
      <c r="O984" s="168" t="s">
        <v>21</v>
      </c>
      <c r="P984" s="168" t="s">
        <v>2831</v>
      </c>
      <c r="Q984" s="168" t="s">
        <v>2832</v>
      </c>
      <c r="R984" s="168" t="s">
        <v>1259</v>
      </c>
      <c r="S984" s="168" t="s">
        <v>21</v>
      </c>
      <c r="T984" s="168" t="s">
        <v>1259</v>
      </c>
      <c r="U984" s="168" t="s">
        <v>1259</v>
      </c>
      <c r="V984" s="168" t="s">
        <v>2832</v>
      </c>
      <c r="W984" s="168" t="s">
        <v>1259</v>
      </c>
      <c r="X984" s="168" t="s">
        <v>21</v>
      </c>
      <c r="Y984" s="168" t="s">
        <v>1259</v>
      </c>
      <c r="Z984" s="168" t="s">
        <v>21</v>
      </c>
      <c r="AA984" s="168" t="s">
        <v>1259</v>
      </c>
      <c r="AB984" s="168" t="s">
        <v>1259</v>
      </c>
      <c r="AC984" s="168" t="s">
        <v>12147</v>
      </c>
      <c r="AD984" s="169">
        <v>311.75231459770703</v>
      </c>
      <c r="AE984" s="168" t="s">
        <v>1259</v>
      </c>
      <c r="AF984" s="169">
        <v>60.847379954007472</v>
      </c>
      <c r="AG984" s="169">
        <v>-260.43401891555368</v>
      </c>
      <c r="AH984" s="169">
        <v>18.912187590680329</v>
      </c>
      <c r="AI984" s="168" t="s">
        <v>21</v>
      </c>
      <c r="AJ984"/>
      <c r="AK984"/>
    </row>
    <row r="985" spans="1:37" hidden="1" x14ac:dyDescent="0.25">
      <c r="A985" s="179" t="b">
        <f>IF(E985&lt;&gt;1,"",NOT(ISNA(VLOOKUP(P985,Mapping!$P:$P,1,FALSE))))</f>
        <v>0</v>
      </c>
      <c r="B985" s="180" t="str">
        <f t="shared" si="15"/>
        <v/>
      </c>
      <c r="E985" s="167">
        <v>1</v>
      </c>
      <c r="F985" s="170" t="s">
        <v>3221</v>
      </c>
      <c r="G985" s="169">
        <v>361.99904959299539</v>
      </c>
      <c r="H985" s="168" t="s">
        <v>6</v>
      </c>
      <c r="I985" s="168" t="s">
        <v>3221</v>
      </c>
      <c r="J985" s="169">
        <v>36.909028360211813</v>
      </c>
      <c r="K985" s="169">
        <v>6.3196973598250077</v>
      </c>
      <c r="L985" s="168" t="s">
        <v>5</v>
      </c>
      <c r="M985" s="168" t="s">
        <v>21</v>
      </c>
      <c r="N985" s="168" t="s">
        <v>2829</v>
      </c>
      <c r="O985" s="168" t="s">
        <v>21</v>
      </c>
      <c r="P985" s="168" t="s">
        <v>2831</v>
      </c>
      <c r="Q985" s="168" t="s">
        <v>2832</v>
      </c>
      <c r="R985" s="168" t="s">
        <v>1259</v>
      </c>
      <c r="S985" s="168" t="s">
        <v>21</v>
      </c>
      <c r="T985" s="168" t="s">
        <v>1259</v>
      </c>
      <c r="U985" s="168" t="s">
        <v>1259</v>
      </c>
      <c r="V985" s="168" t="s">
        <v>2832</v>
      </c>
      <c r="W985" s="168" t="s">
        <v>1259</v>
      </c>
      <c r="X985" s="168" t="s">
        <v>21</v>
      </c>
      <c r="Y985" s="168" t="s">
        <v>1259</v>
      </c>
      <c r="Z985" s="168" t="s">
        <v>21</v>
      </c>
      <c r="AA985" s="168" t="s">
        <v>1259</v>
      </c>
      <c r="AB985" s="168" t="s">
        <v>1259</v>
      </c>
      <c r="AC985" s="168" t="s">
        <v>12768</v>
      </c>
      <c r="AD985" s="169">
        <v>59.309580451294337</v>
      </c>
      <c r="AE985" s="168" t="s">
        <v>1259</v>
      </c>
      <c r="AF985" s="169">
        <v>11.57596081135631</v>
      </c>
      <c r="AG985" s="169">
        <v>-49.546488266039432</v>
      </c>
      <c r="AH985" s="169">
        <v>3.597964983409554</v>
      </c>
      <c r="AI985" s="168" t="s">
        <v>21</v>
      </c>
      <c r="AJ985"/>
      <c r="AK985"/>
    </row>
    <row r="986" spans="1:37" hidden="1" x14ac:dyDescent="0.25">
      <c r="A986" s="179" t="b">
        <f>IF(E986&lt;&gt;1,"",NOT(ISNA(VLOOKUP(P986,Mapping!$P:$P,1,FALSE))))</f>
        <v>0</v>
      </c>
      <c r="B986" s="180" t="str">
        <f t="shared" si="15"/>
        <v/>
      </c>
      <c r="E986" s="167">
        <v>1</v>
      </c>
      <c r="F986" s="170" t="s">
        <v>3221</v>
      </c>
      <c r="G986" s="169">
        <v>19753.12430224464</v>
      </c>
      <c r="H986" s="168" t="s">
        <v>6</v>
      </c>
      <c r="I986" s="168" t="s">
        <v>3221</v>
      </c>
      <c r="J986" s="169">
        <v>2014.0070143666071</v>
      </c>
      <c r="K986" s="169">
        <v>344.84556697467627</v>
      </c>
      <c r="L986" s="168" t="s">
        <v>5</v>
      </c>
      <c r="M986" s="168" t="s">
        <v>21</v>
      </c>
      <c r="N986" s="168" t="s">
        <v>2829</v>
      </c>
      <c r="O986" s="168" t="s">
        <v>21</v>
      </c>
      <c r="P986" s="168" t="s">
        <v>2831</v>
      </c>
      <c r="Q986" s="168" t="s">
        <v>2832</v>
      </c>
      <c r="R986" s="168" t="s">
        <v>1259</v>
      </c>
      <c r="S986" s="168" t="s">
        <v>21</v>
      </c>
      <c r="T986" s="168" t="s">
        <v>1259</v>
      </c>
      <c r="U986" s="168" t="s">
        <v>1259</v>
      </c>
      <c r="V986" s="168" t="s">
        <v>2832</v>
      </c>
      <c r="W986" s="168" t="s">
        <v>1259</v>
      </c>
      <c r="X986" s="168" t="s">
        <v>21</v>
      </c>
      <c r="Y986" s="168" t="s">
        <v>1259</v>
      </c>
      <c r="Z986" s="168" t="s">
        <v>21</v>
      </c>
      <c r="AA986" s="168" t="s">
        <v>1259</v>
      </c>
      <c r="AB986" s="168" t="s">
        <v>1259</v>
      </c>
      <c r="AC986" s="168" t="s">
        <v>12244</v>
      </c>
      <c r="AD986" s="169">
        <v>3236.3331237626048</v>
      </c>
      <c r="AE986" s="168" t="s">
        <v>1259</v>
      </c>
      <c r="AF986" s="169">
        <v>631.66296453464383</v>
      </c>
      <c r="AG986" s="169">
        <v>-2703.5925717461319</v>
      </c>
      <c r="AH986" s="169">
        <v>196.3293816166624</v>
      </c>
      <c r="AI986" s="168" t="s">
        <v>21</v>
      </c>
      <c r="AJ986"/>
      <c r="AK986"/>
    </row>
    <row r="987" spans="1:37" hidden="1" x14ac:dyDescent="0.25">
      <c r="A987" s="179" t="b">
        <f>IF(E987&lt;&gt;1,"",NOT(ISNA(VLOOKUP(P987,Mapping!$P:$P,1,FALSE))))</f>
        <v>0</v>
      </c>
      <c r="B987" s="180" t="str">
        <f t="shared" si="15"/>
        <v/>
      </c>
      <c r="E987" s="167">
        <v>1</v>
      </c>
      <c r="F987" s="170" t="s">
        <v>3221</v>
      </c>
      <c r="G987" s="169">
        <v>842.61690061405443</v>
      </c>
      <c r="H987" s="168" t="s">
        <v>6</v>
      </c>
      <c r="I987" s="168" t="s">
        <v>3221</v>
      </c>
      <c r="J987" s="169">
        <v>85.912300367983306</v>
      </c>
      <c r="K987" s="169">
        <v>14.71021486973982</v>
      </c>
      <c r="L987" s="168" t="s">
        <v>5</v>
      </c>
      <c r="M987" s="168" t="s">
        <v>21</v>
      </c>
      <c r="N987" s="168" t="s">
        <v>2829</v>
      </c>
      <c r="O987" s="168" t="s">
        <v>21</v>
      </c>
      <c r="P987" s="168" t="s">
        <v>2833</v>
      </c>
      <c r="Q987" s="168" t="s">
        <v>2834</v>
      </c>
      <c r="R987" s="168" t="s">
        <v>1259</v>
      </c>
      <c r="S987" s="168" t="s">
        <v>21</v>
      </c>
      <c r="T987" s="168" t="s">
        <v>1259</v>
      </c>
      <c r="U987" s="168" t="s">
        <v>1259</v>
      </c>
      <c r="V987" s="168" t="s">
        <v>2834</v>
      </c>
      <c r="W987" s="168" t="s">
        <v>1259</v>
      </c>
      <c r="X987" s="168" t="s">
        <v>21</v>
      </c>
      <c r="Y987" s="168" t="s">
        <v>1259</v>
      </c>
      <c r="Z987" s="168" t="s">
        <v>21</v>
      </c>
      <c r="AA987" s="168" t="s">
        <v>1259</v>
      </c>
      <c r="AB987" s="168" t="s">
        <v>1259</v>
      </c>
      <c r="AC987" s="168" t="s">
        <v>7863</v>
      </c>
      <c r="AD987" s="169">
        <v>138.05355266202491</v>
      </c>
      <c r="AE987" s="168" t="s">
        <v>1259</v>
      </c>
      <c r="AF987" s="169">
        <v>26.945098975982429</v>
      </c>
      <c r="AG987" s="169">
        <v>-115.3282264856217</v>
      </c>
      <c r="AH987" s="169">
        <v>8.3749007248694625</v>
      </c>
      <c r="AI987" s="168" t="s">
        <v>21</v>
      </c>
      <c r="AJ987"/>
      <c r="AK987"/>
    </row>
    <row r="988" spans="1:37" hidden="1" x14ac:dyDescent="0.25">
      <c r="A988" s="179" t="b">
        <f>IF(E988&lt;&gt;1,"",NOT(ISNA(VLOOKUP(P988,Mapping!$P:$P,1,FALSE))))</f>
        <v>0</v>
      </c>
      <c r="B988" s="180" t="str">
        <f t="shared" si="15"/>
        <v/>
      </c>
      <c r="E988" s="167">
        <v>1</v>
      </c>
      <c r="F988" s="170" t="s">
        <v>3221</v>
      </c>
      <c r="G988" s="169">
        <v>16524.906840049749</v>
      </c>
      <c r="H988" s="168" t="s">
        <v>6</v>
      </c>
      <c r="I988" s="168" t="s">
        <v>3221</v>
      </c>
      <c r="J988" s="169">
        <v>1684.8614820812379</v>
      </c>
      <c r="K988" s="169">
        <v>288.48807820305751</v>
      </c>
      <c r="L988" s="168" t="s">
        <v>5</v>
      </c>
      <c r="M988" s="168" t="s">
        <v>21</v>
      </c>
      <c r="N988" s="168" t="s">
        <v>2829</v>
      </c>
      <c r="O988" s="168" t="s">
        <v>21</v>
      </c>
      <c r="P988" s="168" t="s">
        <v>2833</v>
      </c>
      <c r="Q988" s="168" t="s">
        <v>2834</v>
      </c>
      <c r="R988" s="168" t="s">
        <v>1259</v>
      </c>
      <c r="S988" s="168" t="s">
        <v>21</v>
      </c>
      <c r="T988" s="168" t="s">
        <v>1259</v>
      </c>
      <c r="U988" s="168" t="s">
        <v>1259</v>
      </c>
      <c r="V988" s="168" t="s">
        <v>2834</v>
      </c>
      <c r="W988" s="168" t="s">
        <v>1259</v>
      </c>
      <c r="X988" s="168" t="s">
        <v>21</v>
      </c>
      <c r="Y988" s="168" t="s">
        <v>1259</v>
      </c>
      <c r="Z988" s="168" t="s">
        <v>21</v>
      </c>
      <c r="AA988" s="168" t="s">
        <v>1259</v>
      </c>
      <c r="AB988" s="168" t="s">
        <v>1259</v>
      </c>
      <c r="AC988" s="168" t="s">
        <v>7864</v>
      </c>
      <c r="AD988" s="169">
        <v>2707.4250409828692</v>
      </c>
      <c r="AE988" s="168" t="s">
        <v>1259</v>
      </c>
      <c r="AF988" s="169">
        <v>528.43142601287036</v>
      </c>
      <c r="AG988" s="169">
        <v>-2261.7493161058342</v>
      </c>
      <c r="AH988" s="169">
        <v>164.24362503562219</v>
      </c>
      <c r="AI988" s="168" t="s">
        <v>21</v>
      </c>
      <c r="AJ988"/>
      <c r="AK988"/>
    </row>
    <row r="989" spans="1:37" hidden="1" x14ac:dyDescent="0.25">
      <c r="A989" s="179" t="b">
        <f>IF(E989&lt;&gt;1,"",NOT(ISNA(VLOOKUP(P989,Mapping!$P:$P,1,FALSE))))</f>
        <v>0</v>
      </c>
      <c r="B989" s="180" t="str">
        <f t="shared" si="15"/>
        <v/>
      </c>
      <c r="E989" s="167">
        <v>1</v>
      </c>
      <c r="F989" s="170" t="s">
        <v>3221</v>
      </c>
      <c r="G989" s="169">
        <v>208.67336292778441</v>
      </c>
      <c r="H989" s="168" t="s">
        <v>6</v>
      </c>
      <c r="I989" s="168" t="s">
        <v>3221</v>
      </c>
      <c r="J989" s="169">
        <v>21.276108539461191</v>
      </c>
      <c r="K989" s="169">
        <v>3.6429722736654462</v>
      </c>
      <c r="L989" s="168" t="s">
        <v>5</v>
      </c>
      <c r="M989" s="168" t="s">
        <v>21</v>
      </c>
      <c r="N989" s="168" t="s">
        <v>2829</v>
      </c>
      <c r="O989" s="168" t="s">
        <v>21</v>
      </c>
      <c r="P989" s="168" t="s">
        <v>2833</v>
      </c>
      <c r="Q989" s="168" t="s">
        <v>2834</v>
      </c>
      <c r="R989" s="168" t="s">
        <v>1259</v>
      </c>
      <c r="S989" s="168" t="s">
        <v>21</v>
      </c>
      <c r="T989" s="168" t="s">
        <v>1259</v>
      </c>
      <c r="U989" s="168" t="s">
        <v>1259</v>
      </c>
      <c r="V989" s="168" t="s">
        <v>2834</v>
      </c>
      <c r="W989" s="168" t="s">
        <v>1259</v>
      </c>
      <c r="X989" s="168" t="s">
        <v>21</v>
      </c>
      <c r="Y989" s="168" t="s">
        <v>1259</v>
      </c>
      <c r="Z989" s="168" t="s">
        <v>21</v>
      </c>
      <c r="AA989" s="168" t="s">
        <v>1259</v>
      </c>
      <c r="AB989" s="168" t="s">
        <v>1259</v>
      </c>
      <c r="AC989" s="168" t="s">
        <v>7862</v>
      </c>
      <c r="AD989" s="169">
        <v>34.188845579905824</v>
      </c>
      <c r="AE989" s="168" t="s">
        <v>1259</v>
      </c>
      <c r="AF989" s="169">
        <v>6.6729309768682583</v>
      </c>
      <c r="AG989" s="169">
        <v>-28.560937768651311</v>
      </c>
      <c r="AH989" s="169">
        <v>2.0740370827730601</v>
      </c>
      <c r="AI989" s="168" t="s">
        <v>21</v>
      </c>
      <c r="AJ989"/>
      <c r="AK989"/>
    </row>
    <row r="990" spans="1:37" hidden="1" x14ac:dyDescent="0.25">
      <c r="A990" s="179" t="b">
        <f>IF(E990&lt;&gt;1,"",NOT(ISNA(VLOOKUP(P990,Mapping!$P:$P,1,FALSE))))</f>
        <v>0</v>
      </c>
      <c r="B990" s="180" t="str">
        <f t="shared" si="15"/>
        <v/>
      </c>
      <c r="E990" s="167">
        <v>1</v>
      </c>
      <c r="F990" s="170" t="s">
        <v>3221</v>
      </c>
      <c r="G990" s="169">
        <v>-0.47337817058676779</v>
      </c>
      <c r="H990" s="168" t="s">
        <v>6</v>
      </c>
      <c r="I990" s="168" t="s">
        <v>3221</v>
      </c>
      <c r="J990" s="169">
        <v>4.8265122085089207E-2</v>
      </c>
      <c r="K990" s="169">
        <v>-8.2641288097842405E-3</v>
      </c>
      <c r="L990" s="168" t="s">
        <v>5</v>
      </c>
      <c r="M990" s="168" t="s">
        <v>21</v>
      </c>
      <c r="N990" s="168" t="s">
        <v>2829</v>
      </c>
      <c r="O990" s="168" t="s">
        <v>21</v>
      </c>
      <c r="P990" s="168" t="s">
        <v>2841</v>
      </c>
      <c r="Q990" s="168" t="s">
        <v>2834</v>
      </c>
      <c r="R990" s="168" t="s">
        <v>1259</v>
      </c>
      <c r="S990" s="168" t="s">
        <v>21</v>
      </c>
      <c r="T990" s="168" t="s">
        <v>1259</v>
      </c>
      <c r="U990" s="168" t="s">
        <v>1259</v>
      </c>
      <c r="V990" s="168" t="s">
        <v>2834</v>
      </c>
      <c r="W990" s="168" t="s">
        <v>1259</v>
      </c>
      <c r="X990" s="168" t="s">
        <v>21</v>
      </c>
      <c r="Y990" s="168" t="s">
        <v>1259</v>
      </c>
      <c r="Z990" s="168" t="s">
        <v>21</v>
      </c>
      <c r="AA990" s="168" t="s">
        <v>1259</v>
      </c>
      <c r="AB990" s="168" t="s">
        <v>1259</v>
      </c>
      <c r="AC990" s="168" t="s">
        <v>7865</v>
      </c>
      <c r="AD990" s="169">
        <v>8.1337654662725398E-2</v>
      </c>
      <c r="AE990" s="168" t="s">
        <v>1259</v>
      </c>
      <c r="AF990" s="169">
        <v>-1.513762855959166E-2</v>
      </c>
      <c r="AG990" s="169">
        <v>6.4790849591308819E-2</v>
      </c>
      <c r="AH990" s="169">
        <v>-4.7049794290802693E-3</v>
      </c>
      <c r="AI990" s="168" t="s">
        <v>21</v>
      </c>
      <c r="AJ990"/>
      <c r="AK990"/>
    </row>
    <row r="991" spans="1:37" hidden="1" x14ac:dyDescent="0.25">
      <c r="A991" s="179" t="b">
        <f>IF(E991&lt;&gt;1,"",NOT(ISNA(VLOOKUP(P991,Mapping!$P:$P,1,FALSE))))</f>
        <v>0</v>
      </c>
      <c r="B991" s="180" t="str">
        <f t="shared" si="15"/>
        <v/>
      </c>
      <c r="E991" s="167">
        <v>1</v>
      </c>
      <c r="F991" s="170" t="s">
        <v>3221</v>
      </c>
      <c r="G991" s="169">
        <v>4461.1346644577388</v>
      </c>
      <c r="H991" s="168" t="s">
        <v>6</v>
      </c>
      <c r="I991" s="168" t="s">
        <v>3221</v>
      </c>
      <c r="J991" s="169">
        <v>454.8524258125039</v>
      </c>
      <c r="K991" s="169">
        <v>77.881477845026055</v>
      </c>
      <c r="L991" s="168" t="s">
        <v>5</v>
      </c>
      <c r="M991" s="168" t="s">
        <v>21</v>
      </c>
      <c r="N991" s="168" t="s">
        <v>2829</v>
      </c>
      <c r="O991" s="168" t="s">
        <v>21</v>
      </c>
      <c r="P991" s="168" t="s">
        <v>2835</v>
      </c>
      <c r="Q991" s="168" t="s">
        <v>2834</v>
      </c>
      <c r="R991" s="168" t="s">
        <v>1259</v>
      </c>
      <c r="S991" s="168" t="s">
        <v>21</v>
      </c>
      <c r="T991" s="168" t="s">
        <v>1259</v>
      </c>
      <c r="U991" s="168" t="s">
        <v>1259</v>
      </c>
      <c r="V991" s="168" t="s">
        <v>2834</v>
      </c>
      <c r="W991" s="168" t="s">
        <v>1259</v>
      </c>
      <c r="X991" s="168" t="s">
        <v>21</v>
      </c>
      <c r="Y991" s="168" t="s">
        <v>1259</v>
      </c>
      <c r="Z991" s="168" t="s">
        <v>21</v>
      </c>
      <c r="AA991" s="168" t="s">
        <v>1259</v>
      </c>
      <c r="AB991" s="168" t="s">
        <v>1259</v>
      </c>
      <c r="AC991" s="168" t="s">
        <v>7867</v>
      </c>
      <c r="AD991" s="169">
        <v>730.9080661487834</v>
      </c>
      <c r="AE991" s="168" t="s">
        <v>1259</v>
      </c>
      <c r="AF991" s="169">
        <v>142.6576122451379</v>
      </c>
      <c r="AG991" s="169">
        <v>-610.59153761395419</v>
      </c>
      <c r="AH991" s="169">
        <v>44.339912845185609</v>
      </c>
      <c r="AI991" s="168" t="s">
        <v>21</v>
      </c>
      <c r="AJ991"/>
      <c r="AK991"/>
    </row>
    <row r="992" spans="1:37" hidden="1" x14ac:dyDescent="0.25">
      <c r="A992" s="179" t="b">
        <f>IF(E992&lt;&gt;1,"",NOT(ISNA(VLOOKUP(P992,Mapping!$P:$P,1,FALSE))))</f>
        <v>0</v>
      </c>
      <c r="B992" s="180" t="str">
        <f t="shared" si="15"/>
        <v/>
      </c>
      <c r="E992" s="167">
        <v>1</v>
      </c>
      <c r="F992" s="170" t="s">
        <v>3221</v>
      </c>
      <c r="G992" s="169">
        <v>2467.2056984325482</v>
      </c>
      <c r="H992" s="168" t="s">
        <v>6</v>
      </c>
      <c r="I992" s="168" t="s">
        <v>3221</v>
      </c>
      <c r="J992" s="169">
        <v>251.55360268571539</v>
      </c>
      <c r="K992" s="169">
        <v>43.071917885032747</v>
      </c>
      <c r="L992" s="168" t="s">
        <v>5</v>
      </c>
      <c r="M992" s="168" t="s">
        <v>21</v>
      </c>
      <c r="N992" s="168" t="s">
        <v>2829</v>
      </c>
      <c r="O992" s="168" t="s">
        <v>21</v>
      </c>
      <c r="P992" s="168" t="s">
        <v>2835</v>
      </c>
      <c r="Q992" s="168" t="s">
        <v>2834</v>
      </c>
      <c r="R992" s="168" t="s">
        <v>1259</v>
      </c>
      <c r="S992" s="168" t="s">
        <v>21</v>
      </c>
      <c r="T992" s="168" t="s">
        <v>1259</v>
      </c>
      <c r="U992" s="168" t="s">
        <v>1259</v>
      </c>
      <c r="V992" s="168" t="s">
        <v>2834</v>
      </c>
      <c r="W992" s="168" t="s">
        <v>1259</v>
      </c>
      <c r="X992" s="168" t="s">
        <v>21</v>
      </c>
      <c r="Y992" s="168" t="s">
        <v>1259</v>
      </c>
      <c r="Z992" s="168" t="s">
        <v>21</v>
      </c>
      <c r="AA992" s="168" t="s">
        <v>1259</v>
      </c>
      <c r="AB992" s="168" t="s">
        <v>1259</v>
      </c>
      <c r="AC992" s="168" t="s">
        <v>7866</v>
      </c>
      <c r="AD992" s="169">
        <v>404.22463822929438</v>
      </c>
      <c r="AE992" s="168" t="s">
        <v>1259</v>
      </c>
      <c r="AF992" s="169">
        <v>78.895998513590257</v>
      </c>
      <c r="AG992" s="169">
        <v>-337.68425172588968</v>
      </c>
      <c r="AH992" s="169">
        <v>24.521942032193689</v>
      </c>
      <c r="AI992" s="168" t="s">
        <v>21</v>
      </c>
      <c r="AJ992"/>
      <c r="AK992"/>
    </row>
    <row r="993" spans="1:37" hidden="1" x14ac:dyDescent="0.25">
      <c r="A993" s="179" t="b">
        <f>IF(E993&lt;&gt;1,"",NOT(ISNA(VLOOKUP(P993,Mapping!$P:$P,1,FALSE))))</f>
        <v>0</v>
      </c>
      <c r="B993" s="180" t="str">
        <f t="shared" si="15"/>
        <v/>
      </c>
      <c r="E993" s="167">
        <v>1</v>
      </c>
      <c r="F993" s="170" t="s">
        <v>3221</v>
      </c>
      <c r="G993" s="169">
        <v>2698.635026274967</v>
      </c>
      <c r="H993" s="168" t="s">
        <v>6</v>
      </c>
      <c r="I993" s="168" t="s">
        <v>3221</v>
      </c>
      <c r="J993" s="169">
        <v>275.14988459398182</v>
      </c>
      <c r="K993" s="169">
        <v>47.112158636482746</v>
      </c>
      <c r="L993" s="168" t="s">
        <v>5</v>
      </c>
      <c r="M993" s="168" t="s">
        <v>21</v>
      </c>
      <c r="N993" s="168" t="s">
        <v>2829</v>
      </c>
      <c r="O993" s="168" t="s">
        <v>21</v>
      </c>
      <c r="P993" s="168" t="s">
        <v>2836</v>
      </c>
      <c r="Q993" s="168" t="s">
        <v>2837</v>
      </c>
      <c r="R993" s="168" t="s">
        <v>1259</v>
      </c>
      <c r="S993" s="168" t="s">
        <v>21</v>
      </c>
      <c r="T993" s="168" t="s">
        <v>1259</v>
      </c>
      <c r="U993" s="168" t="s">
        <v>1259</v>
      </c>
      <c r="V993" s="168" t="s">
        <v>2837</v>
      </c>
      <c r="W993" s="168" t="s">
        <v>1259</v>
      </c>
      <c r="X993" s="168" t="s">
        <v>21</v>
      </c>
      <c r="Y993" s="168" t="s">
        <v>1259</v>
      </c>
      <c r="Z993" s="168" t="s">
        <v>21</v>
      </c>
      <c r="AA993" s="168" t="s">
        <v>1259</v>
      </c>
      <c r="AB993" s="168" t="s">
        <v>1259</v>
      </c>
      <c r="AC993" s="168" t="s">
        <v>7868</v>
      </c>
      <c r="AD993" s="169">
        <v>442.14179948673831</v>
      </c>
      <c r="AE993" s="168" t="s">
        <v>1259</v>
      </c>
      <c r="AF993" s="169">
        <v>86.296616920501947</v>
      </c>
      <c r="AG993" s="169">
        <v>-369.35977819275189</v>
      </c>
      <c r="AH993" s="169">
        <v>26.822154197522199</v>
      </c>
      <c r="AI993" s="168" t="s">
        <v>21</v>
      </c>
      <c r="AJ993"/>
      <c r="AK993"/>
    </row>
    <row r="994" spans="1:37" hidden="1" x14ac:dyDescent="0.25">
      <c r="A994" s="179" t="b">
        <f>IF(E994&lt;&gt;1,"",NOT(ISNA(VLOOKUP(P994,Mapping!$P:$P,1,FALSE))))</f>
        <v>0</v>
      </c>
      <c r="B994" s="180" t="str">
        <f t="shared" si="15"/>
        <v/>
      </c>
      <c r="E994" s="167">
        <v>1</v>
      </c>
      <c r="F994" s="170" t="s">
        <v>3221</v>
      </c>
      <c r="G994" s="169">
        <v>359.81625025084531</v>
      </c>
      <c r="H994" s="168" t="s">
        <v>6</v>
      </c>
      <c r="I994" s="168" t="s">
        <v>3221</v>
      </c>
      <c r="J994" s="169">
        <v>36.686472519486138</v>
      </c>
      <c r="K994" s="169">
        <v>6.281590543646546</v>
      </c>
      <c r="L994" s="168" t="s">
        <v>5</v>
      </c>
      <c r="M994" s="168" t="s">
        <v>21</v>
      </c>
      <c r="N994" s="168" t="s">
        <v>2829</v>
      </c>
      <c r="O994" s="168" t="s">
        <v>21</v>
      </c>
      <c r="P994" s="168" t="s">
        <v>2836</v>
      </c>
      <c r="Q994" s="168" t="s">
        <v>2837</v>
      </c>
      <c r="R994" s="168" t="s">
        <v>1259</v>
      </c>
      <c r="S994" s="168" t="s">
        <v>21</v>
      </c>
      <c r="T994" s="168" t="s">
        <v>1259</v>
      </c>
      <c r="U994" s="168" t="s">
        <v>1259</v>
      </c>
      <c r="V994" s="168" t="s">
        <v>2837</v>
      </c>
      <c r="W994" s="168" t="s">
        <v>1259</v>
      </c>
      <c r="X994" s="168" t="s">
        <v>21</v>
      </c>
      <c r="Y994" s="168" t="s">
        <v>1259</v>
      </c>
      <c r="Z994" s="168" t="s">
        <v>21</v>
      </c>
      <c r="AA994" s="168" t="s">
        <v>1259</v>
      </c>
      <c r="AB994" s="168" t="s">
        <v>1259</v>
      </c>
      <c r="AC994" s="168" t="s">
        <v>7869</v>
      </c>
      <c r="AD994" s="169">
        <v>58.951952680343467</v>
      </c>
      <c r="AE994" s="168" t="s">
        <v>1259</v>
      </c>
      <c r="AF994" s="169">
        <v>11.506159524109311</v>
      </c>
      <c r="AG994" s="169">
        <v>-49.247730459590628</v>
      </c>
      <c r="AH994" s="169">
        <v>3.576269800486557</v>
      </c>
      <c r="AI994" s="168" t="s">
        <v>21</v>
      </c>
      <c r="AJ994"/>
      <c r="AK994"/>
    </row>
    <row r="995" spans="1:37" hidden="1" x14ac:dyDescent="0.25">
      <c r="A995" s="179" t="b">
        <f>IF(E995&lt;&gt;1,"",NOT(ISNA(VLOOKUP(P995,Mapping!$P:$P,1,FALSE))))</f>
        <v>0</v>
      </c>
      <c r="B995" s="180" t="str">
        <f t="shared" si="15"/>
        <v/>
      </c>
      <c r="E995" s="167">
        <v>1</v>
      </c>
      <c r="F995" s="170" t="s">
        <v>430</v>
      </c>
      <c r="G995" s="169">
        <v>-215697.5329602336</v>
      </c>
      <c r="H995" s="168" t="s">
        <v>6</v>
      </c>
      <c r="I995" s="168" t="s">
        <v>430</v>
      </c>
      <c r="J995" s="169">
        <v>16627.721570276331</v>
      </c>
      <c r="K995" s="169">
        <v>4673.7830046557192</v>
      </c>
      <c r="L995" s="168" t="s">
        <v>5</v>
      </c>
      <c r="M995" s="168" t="s">
        <v>21</v>
      </c>
      <c r="N995" s="168" t="s">
        <v>2829</v>
      </c>
      <c r="O995" s="168" t="s">
        <v>21</v>
      </c>
      <c r="P995" s="168" t="s">
        <v>2842</v>
      </c>
      <c r="Q995" s="168" t="s">
        <v>2834</v>
      </c>
      <c r="R995" s="168" t="s">
        <v>1259</v>
      </c>
      <c r="S995" s="168" t="s">
        <v>21</v>
      </c>
      <c r="T995" s="168" t="s">
        <v>1259</v>
      </c>
      <c r="U995" s="168" t="s">
        <v>1259</v>
      </c>
      <c r="V995" s="168" t="s">
        <v>2834</v>
      </c>
      <c r="W995" s="168" t="s">
        <v>1259</v>
      </c>
      <c r="X995" s="168" t="s">
        <v>21</v>
      </c>
      <c r="Y995" s="168" t="s">
        <v>1259</v>
      </c>
      <c r="Z995" s="168" t="s">
        <v>21</v>
      </c>
      <c r="AA995" s="168" t="s">
        <v>1259</v>
      </c>
      <c r="AB995" s="168" t="s">
        <v>1259</v>
      </c>
      <c r="AC995" s="168" t="s">
        <v>12769</v>
      </c>
      <c r="AD995" s="169">
        <v>27653.166100852559</v>
      </c>
      <c r="AE995" s="168" t="s">
        <v>1259</v>
      </c>
      <c r="AF995" s="169">
        <v>-6603.5987224646378</v>
      </c>
      <c r="AG995" s="169">
        <v>15248.78550347459</v>
      </c>
      <c r="AH995" s="169">
        <v>-6394.8957033178303</v>
      </c>
      <c r="AI995" s="168" t="s">
        <v>21</v>
      </c>
      <c r="AJ995"/>
      <c r="AK995"/>
    </row>
    <row r="996" spans="1:37" hidden="1" x14ac:dyDescent="0.25">
      <c r="A996" s="179" t="b">
        <f>IF(E996&lt;&gt;1,"",NOT(ISNA(VLOOKUP(P996,Mapping!$P:$P,1,FALSE))))</f>
        <v>0</v>
      </c>
      <c r="B996" s="180" t="str">
        <f t="shared" si="15"/>
        <v/>
      </c>
      <c r="E996" s="167">
        <v>1</v>
      </c>
      <c r="F996" s="170" t="s">
        <v>797</v>
      </c>
      <c r="G996" s="169">
        <v>1547.5791366204519</v>
      </c>
      <c r="H996" s="168" t="s">
        <v>6</v>
      </c>
      <c r="I996" s="168" t="s">
        <v>797</v>
      </c>
      <c r="J996" s="169">
        <v>255.91205970904639</v>
      </c>
      <c r="K996" s="169">
        <v>-90.848193231772896</v>
      </c>
      <c r="L996" s="168" t="s">
        <v>5</v>
      </c>
      <c r="M996" s="168" t="s">
        <v>21</v>
      </c>
      <c r="N996" s="168" t="s">
        <v>2829</v>
      </c>
      <c r="O996" s="168" t="s">
        <v>21</v>
      </c>
      <c r="P996" s="168" t="s">
        <v>2831</v>
      </c>
      <c r="Q996" s="168" t="s">
        <v>2832</v>
      </c>
      <c r="R996" s="168" t="s">
        <v>1259</v>
      </c>
      <c r="S996" s="168" t="s">
        <v>21</v>
      </c>
      <c r="T996" s="168" t="s">
        <v>1259</v>
      </c>
      <c r="U996" s="168" t="s">
        <v>1259</v>
      </c>
      <c r="V996" s="168" t="s">
        <v>2832</v>
      </c>
      <c r="W996" s="168" t="s">
        <v>1259</v>
      </c>
      <c r="X996" s="168" t="s">
        <v>21</v>
      </c>
      <c r="Y996" s="168" t="s">
        <v>1259</v>
      </c>
      <c r="Z996" s="168" t="s">
        <v>21</v>
      </c>
      <c r="AA996" s="168" t="s">
        <v>1259</v>
      </c>
      <c r="AB996" s="168" t="s">
        <v>1259</v>
      </c>
      <c r="AC996" s="168" t="s">
        <v>7908</v>
      </c>
      <c r="AD996" s="169">
        <v>306.54744739120542</v>
      </c>
      <c r="AE996" s="168" t="s">
        <v>1259</v>
      </c>
      <c r="AF996" s="169">
        <v>476.46819147321338</v>
      </c>
      <c r="AG996" s="169">
        <v>-127.47865663686341</v>
      </c>
      <c r="AH996" s="169">
        <v>137.61990833954019</v>
      </c>
      <c r="AI996" s="168" t="s">
        <v>21</v>
      </c>
      <c r="AJ996"/>
      <c r="AK996"/>
    </row>
    <row r="997" spans="1:37" hidden="1" x14ac:dyDescent="0.25">
      <c r="A997" s="179" t="b">
        <f>IF(E997&lt;&gt;1,"",NOT(ISNA(VLOOKUP(P997,Mapping!$P:$P,1,FALSE))))</f>
        <v>0</v>
      </c>
      <c r="B997" s="180" t="str">
        <f t="shared" si="15"/>
        <v/>
      </c>
      <c r="E997" s="167">
        <v>1</v>
      </c>
      <c r="F997" s="170" t="s">
        <v>797</v>
      </c>
      <c r="G997" s="169">
        <v>13197.412229617221</v>
      </c>
      <c r="H997" s="168" t="s">
        <v>6</v>
      </c>
      <c r="I997" s="168" t="s">
        <v>797</v>
      </c>
      <c r="J997" s="169">
        <v>2182.3613840427502</v>
      </c>
      <c r="K997" s="169">
        <v>-774.73327730036135</v>
      </c>
      <c r="L997" s="168" t="s">
        <v>5</v>
      </c>
      <c r="M997" s="168" t="s">
        <v>21</v>
      </c>
      <c r="N997" s="168" t="s">
        <v>2829</v>
      </c>
      <c r="O997" s="168" t="s">
        <v>21</v>
      </c>
      <c r="P997" s="168" t="s">
        <v>2831</v>
      </c>
      <c r="Q997" s="168" t="s">
        <v>2832</v>
      </c>
      <c r="R997" s="168" t="s">
        <v>1259</v>
      </c>
      <c r="S997" s="168" t="s">
        <v>21</v>
      </c>
      <c r="T997" s="168" t="s">
        <v>1259</v>
      </c>
      <c r="U997" s="168" t="s">
        <v>1259</v>
      </c>
      <c r="V997" s="168" t="s">
        <v>2832</v>
      </c>
      <c r="W997" s="168" t="s">
        <v>1259</v>
      </c>
      <c r="X997" s="168" t="s">
        <v>21</v>
      </c>
      <c r="Y997" s="168" t="s">
        <v>1259</v>
      </c>
      <c r="Z997" s="168" t="s">
        <v>21</v>
      </c>
      <c r="AA997" s="168" t="s">
        <v>1259</v>
      </c>
      <c r="AB997" s="168" t="s">
        <v>1259</v>
      </c>
      <c r="AC997" s="168" t="s">
        <v>7955</v>
      </c>
      <c r="AD997" s="169">
        <v>2614.168759080922</v>
      </c>
      <c r="AE997" s="168" t="s">
        <v>1259</v>
      </c>
      <c r="AF997" s="169">
        <v>4063.215242681556</v>
      </c>
      <c r="AG997" s="169">
        <v>-1087.109758915758</v>
      </c>
      <c r="AH997" s="169">
        <v>1173.5921080748451</v>
      </c>
      <c r="AI997" s="168" t="s">
        <v>21</v>
      </c>
      <c r="AJ997"/>
      <c r="AK997"/>
    </row>
    <row r="998" spans="1:37" hidden="1" x14ac:dyDescent="0.25">
      <c r="A998" s="179" t="b">
        <f>IF(E998&lt;&gt;1,"",NOT(ISNA(VLOOKUP(P998,Mapping!$P:$P,1,FALSE))))</f>
        <v>0</v>
      </c>
      <c r="B998" s="180" t="str">
        <f t="shared" si="15"/>
        <v/>
      </c>
      <c r="E998" s="167">
        <v>1</v>
      </c>
      <c r="F998" s="170" t="s">
        <v>797</v>
      </c>
      <c r="G998" s="169">
        <v>3646.3312228561922</v>
      </c>
      <c r="H998" s="168" t="s">
        <v>6</v>
      </c>
      <c r="I998" s="168" t="s">
        <v>797</v>
      </c>
      <c r="J998" s="169">
        <v>602.96763605917442</v>
      </c>
      <c r="K998" s="169">
        <v>-214.0521254664144</v>
      </c>
      <c r="L998" s="168" t="s">
        <v>5</v>
      </c>
      <c r="M998" s="168" t="s">
        <v>21</v>
      </c>
      <c r="N998" s="168" t="s">
        <v>2829</v>
      </c>
      <c r="O998" s="168" t="s">
        <v>21</v>
      </c>
      <c r="P998" s="168" t="s">
        <v>2831</v>
      </c>
      <c r="Q998" s="168" t="s">
        <v>2832</v>
      </c>
      <c r="R998" s="168" t="s">
        <v>1259</v>
      </c>
      <c r="S998" s="168" t="s">
        <v>21</v>
      </c>
      <c r="T998" s="168" t="s">
        <v>1259</v>
      </c>
      <c r="U998" s="168" t="s">
        <v>1259</v>
      </c>
      <c r="V998" s="168" t="s">
        <v>2832</v>
      </c>
      <c r="W998" s="168" t="s">
        <v>1259</v>
      </c>
      <c r="X998" s="168" t="s">
        <v>21</v>
      </c>
      <c r="Y998" s="168" t="s">
        <v>1259</v>
      </c>
      <c r="Z998" s="168" t="s">
        <v>21</v>
      </c>
      <c r="AA998" s="168" t="s">
        <v>1259</v>
      </c>
      <c r="AB998" s="168" t="s">
        <v>1259</v>
      </c>
      <c r="AC998" s="168" t="s">
        <v>7880</v>
      </c>
      <c r="AD998" s="169">
        <v>722.27229112843008</v>
      </c>
      <c r="AE998" s="168" t="s">
        <v>1259</v>
      </c>
      <c r="AF998" s="169">
        <v>1122.6313421752291</v>
      </c>
      <c r="AG998" s="169">
        <v>-300.35905430841922</v>
      </c>
      <c r="AH998" s="169">
        <v>324.25338180824929</v>
      </c>
      <c r="AI998" s="168" t="s">
        <v>21</v>
      </c>
      <c r="AJ998"/>
      <c r="AK998"/>
    </row>
    <row r="999" spans="1:37" hidden="1" x14ac:dyDescent="0.25">
      <c r="A999" s="179" t="b">
        <f>IF(E999&lt;&gt;1,"",NOT(ISNA(VLOOKUP(P999,Mapping!$P:$P,1,FALSE))))</f>
        <v>0</v>
      </c>
      <c r="B999" s="180" t="str">
        <f t="shared" si="15"/>
        <v/>
      </c>
      <c r="E999" s="167">
        <v>1</v>
      </c>
      <c r="F999" s="170" t="s">
        <v>797</v>
      </c>
      <c r="G999" s="169">
        <v>2901.7074818827718</v>
      </c>
      <c r="H999" s="168" t="s">
        <v>6</v>
      </c>
      <c r="I999" s="168" t="s">
        <v>797</v>
      </c>
      <c r="J999" s="169">
        <v>479.83454983981778</v>
      </c>
      <c r="K999" s="169">
        <v>-170.34016276016729</v>
      </c>
      <c r="L999" s="168" t="s">
        <v>5</v>
      </c>
      <c r="M999" s="168" t="s">
        <v>21</v>
      </c>
      <c r="N999" s="168" t="s">
        <v>2829</v>
      </c>
      <c r="O999" s="168" t="s">
        <v>21</v>
      </c>
      <c r="P999" s="168" t="s">
        <v>2831</v>
      </c>
      <c r="Q999" s="168" t="s">
        <v>2832</v>
      </c>
      <c r="R999" s="168" t="s">
        <v>1259</v>
      </c>
      <c r="S999" s="168" t="s">
        <v>21</v>
      </c>
      <c r="T999" s="168" t="s">
        <v>1259</v>
      </c>
      <c r="U999" s="168" t="s">
        <v>1259</v>
      </c>
      <c r="V999" s="168" t="s">
        <v>2832</v>
      </c>
      <c r="W999" s="168" t="s">
        <v>1259</v>
      </c>
      <c r="X999" s="168" t="s">
        <v>21</v>
      </c>
      <c r="Y999" s="168" t="s">
        <v>1259</v>
      </c>
      <c r="Z999" s="168" t="s">
        <v>21</v>
      </c>
      <c r="AA999" s="168" t="s">
        <v>1259</v>
      </c>
      <c r="AB999" s="168" t="s">
        <v>1259</v>
      </c>
      <c r="AC999" s="168" t="s">
        <v>7924</v>
      </c>
      <c r="AD999" s="169">
        <v>574.7757905224845</v>
      </c>
      <c r="AE999" s="168" t="s">
        <v>1259</v>
      </c>
      <c r="AF999" s="169">
        <v>893.37681244281112</v>
      </c>
      <c r="AG999" s="169">
        <v>-239.02220118535479</v>
      </c>
      <c r="AH999" s="169">
        <v>258.03702585246361</v>
      </c>
      <c r="AI999" s="168" t="s">
        <v>21</v>
      </c>
      <c r="AJ999"/>
      <c r="AK999"/>
    </row>
    <row r="1000" spans="1:37" hidden="1" x14ac:dyDescent="0.25">
      <c r="A1000" s="179" t="b">
        <f>IF(E1000&lt;&gt;1,"",NOT(ISNA(VLOOKUP(P1000,Mapping!$P:$P,1,FALSE))))</f>
        <v>0</v>
      </c>
      <c r="B1000" s="180" t="str">
        <f t="shared" si="15"/>
        <v/>
      </c>
      <c r="E1000" s="167">
        <v>1</v>
      </c>
      <c r="F1000" s="170" t="s">
        <v>797</v>
      </c>
      <c r="G1000" s="169">
        <v>1197.5348200895669</v>
      </c>
      <c r="H1000" s="168" t="s">
        <v>6</v>
      </c>
      <c r="I1000" s="168" t="s">
        <v>797</v>
      </c>
      <c r="J1000" s="169">
        <v>198.02774225275951</v>
      </c>
      <c r="K1000" s="169">
        <v>-70.299393525589608</v>
      </c>
      <c r="L1000" s="168" t="s">
        <v>5</v>
      </c>
      <c r="M1000" s="168" t="s">
        <v>21</v>
      </c>
      <c r="N1000" s="168" t="s">
        <v>2829</v>
      </c>
      <c r="O1000" s="168" t="s">
        <v>21</v>
      </c>
      <c r="P1000" s="168" t="s">
        <v>2831</v>
      </c>
      <c r="Q1000" s="168" t="s">
        <v>2832</v>
      </c>
      <c r="R1000" s="168" t="s">
        <v>1259</v>
      </c>
      <c r="S1000" s="168" t="s">
        <v>21</v>
      </c>
      <c r="T1000" s="168" t="s">
        <v>1259</v>
      </c>
      <c r="U1000" s="168" t="s">
        <v>1259</v>
      </c>
      <c r="V1000" s="168" t="s">
        <v>2832</v>
      </c>
      <c r="W1000" s="168" t="s">
        <v>1259</v>
      </c>
      <c r="X1000" s="168" t="s">
        <v>21</v>
      </c>
      <c r="Y1000" s="168" t="s">
        <v>1259</v>
      </c>
      <c r="Z1000" s="168" t="s">
        <v>21</v>
      </c>
      <c r="AA1000" s="168" t="s">
        <v>1259</v>
      </c>
      <c r="AB1000" s="168" t="s">
        <v>1259</v>
      </c>
      <c r="AC1000" s="168" t="s">
        <v>7896</v>
      </c>
      <c r="AD1000" s="169">
        <v>237.2099969389642</v>
      </c>
      <c r="AE1000" s="168" t="s">
        <v>1259</v>
      </c>
      <c r="AF1000" s="169">
        <v>368.69665431152288</v>
      </c>
      <c r="AG1000" s="169">
        <v>-98.644474152229577</v>
      </c>
      <c r="AH1000" s="169">
        <v>106.4918932249425</v>
      </c>
      <c r="AI1000" s="168" t="s">
        <v>21</v>
      </c>
      <c r="AJ1000"/>
      <c r="AK1000"/>
    </row>
    <row r="1001" spans="1:37" hidden="1" x14ac:dyDescent="0.25">
      <c r="A1001" s="179" t="b">
        <f>IF(E1001&lt;&gt;1,"",NOT(ISNA(VLOOKUP(P1001,Mapping!$P:$P,1,FALSE))))</f>
        <v>0</v>
      </c>
      <c r="B1001" s="180" t="str">
        <f t="shared" si="15"/>
        <v/>
      </c>
      <c r="E1001" s="167">
        <v>1</v>
      </c>
      <c r="F1001" s="170" t="s">
        <v>797</v>
      </c>
      <c r="G1001" s="169">
        <v>4176.0025897386413</v>
      </c>
      <c r="H1001" s="168" t="s">
        <v>6</v>
      </c>
      <c r="I1001" s="168" t="s">
        <v>797</v>
      </c>
      <c r="J1001" s="169">
        <v>690.55559021304202</v>
      </c>
      <c r="K1001" s="169">
        <v>-245.1456479553228</v>
      </c>
      <c r="L1001" s="168" t="s">
        <v>5</v>
      </c>
      <c r="M1001" s="168" t="s">
        <v>21</v>
      </c>
      <c r="N1001" s="168" t="s">
        <v>2829</v>
      </c>
      <c r="O1001" s="168" t="s">
        <v>21</v>
      </c>
      <c r="P1001" s="168" t="s">
        <v>2831</v>
      </c>
      <c r="Q1001" s="168" t="s">
        <v>2832</v>
      </c>
      <c r="R1001" s="168" t="s">
        <v>1259</v>
      </c>
      <c r="S1001" s="168" t="s">
        <v>21</v>
      </c>
      <c r="T1001" s="168" t="s">
        <v>1259</v>
      </c>
      <c r="U1001" s="168" t="s">
        <v>1259</v>
      </c>
      <c r="V1001" s="168" t="s">
        <v>2832</v>
      </c>
      <c r="W1001" s="168" t="s">
        <v>1259</v>
      </c>
      <c r="X1001" s="168" t="s">
        <v>21</v>
      </c>
      <c r="Y1001" s="168" t="s">
        <v>1259</v>
      </c>
      <c r="Z1001" s="168" t="s">
        <v>21</v>
      </c>
      <c r="AA1001" s="168" t="s">
        <v>1259</v>
      </c>
      <c r="AB1001" s="168" t="s">
        <v>1259</v>
      </c>
      <c r="AC1001" s="168" t="s">
        <v>7871</v>
      </c>
      <c r="AD1001" s="169">
        <v>827.19061267455845</v>
      </c>
      <c r="AE1001" s="168" t="s">
        <v>1259</v>
      </c>
      <c r="AF1001" s="169">
        <v>1285.7064006854821</v>
      </c>
      <c r="AG1001" s="169">
        <v>-343.98964657437409</v>
      </c>
      <c r="AH1001" s="169">
        <v>371.35489877469257</v>
      </c>
      <c r="AI1001" s="168" t="s">
        <v>21</v>
      </c>
      <c r="AJ1001"/>
      <c r="AK1001"/>
    </row>
    <row r="1002" spans="1:37" hidden="1" x14ac:dyDescent="0.25">
      <c r="A1002" s="179" t="b">
        <f>IF(E1002&lt;&gt;1,"",NOT(ISNA(VLOOKUP(P1002,Mapping!$P:$P,1,FALSE))))</f>
        <v>0</v>
      </c>
      <c r="B1002" s="180" t="str">
        <f t="shared" si="15"/>
        <v/>
      </c>
      <c r="E1002" s="167">
        <v>1</v>
      </c>
      <c r="F1002" s="170" t="s">
        <v>797</v>
      </c>
      <c r="G1002" s="169">
        <v>5651.4263306789126</v>
      </c>
      <c r="H1002" s="168" t="s">
        <v>6</v>
      </c>
      <c r="I1002" s="168" t="s">
        <v>797</v>
      </c>
      <c r="J1002" s="169">
        <v>934.53582977106191</v>
      </c>
      <c r="K1002" s="169">
        <v>-331.75807244716378</v>
      </c>
      <c r="L1002" s="168" t="s">
        <v>5</v>
      </c>
      <c r="M1002" s="168" t="s">
        <v>21</v>
      </c>
      <c r="N1002" s="168" t="s">
        <v>2829</v>
      </c>
      <c r="O1002" s="168" t="s">
        <v>21</v>
      </c>
      <c r="P1002" s="168" t="s">
        <v>2831</v>
      </c>
      <c r="Q1002" s="168" t="s">
        <v>2832</v>
      </c>
      <c r="R1002" s="168" t="s">
        <v>1259</v>
      </c>
      <c r="S1002" s="168" t="s">
        <v>21</v>
      </c>
      <c r="T1002" s="168" t="s">
        <v>1259</v>
      </c>
      <c r="U1002" s="168" t="s">
        <v>1259</v>
      </c>
      <c r="V1002" s="168" t="s">
        <v>2832</v>
      </c>
      <c r="W1002" s="168" t="s">
        <v>1259</v>
      </c>
      <c r="X1002" s="168" t="s">
        <v>21</v>
      </c>
      <c r="Y1002" s="168" t="s">
        <v>1259</v>
      </c>
      <c r="Z1002" s="168" t="s">
        <v>21</v>
      </c>
      <c r="AA1002" s="168" t="s">
        <v>1259</v>
      </c>
      <c r="AB1002" s="168" t="s">
        <v>1259</v>
      </c>
      <c r="AC1002" s="168" t="s">
        <v>8012</v>
      </c>
      <c r="AD1002" s="169">
        <v>1119.4453807204229</v>
      </c>
      <c r="AE1002" s="168" t="s">
        <v>1259</v>
      </c>
      <c r="AF1002" s="169">
        <v>1739.9594109952641</v>
      </c>
      <c r="AG1002" s="169">
        <v>-465.52465051345189</v>
      </c>
      <c r="AH1002" s="169">
        <v>502.55832171149268</v>
      </c>
      <c r="AI1002" s="168" t="s">
        <v>21</v>
      </c>
      <c r="AJ1002"/>
      <c r="AK1002"/>
    </row>
    <row r="1003" spans="1:37" hidden="1" x14ac:dyDescent="0.25">
      <c r="A1003" s="179" t="b">
        <f>IF(E1003&lt;&gt;1,"",NOT(ISNA(VLOOKUP(P1003,Mapping!$P:$P,1,FALSE))))</f>
        <v>0</v>
      </c>
      <c r="B1003" s="180" t="str">
        <f t="shared" si="15"/>
        <v/>
      </c>
      <c r="E1003" s="167">
        <v>1</v>
      </c>
      <c r="F1003" s="170" t="s">
        <v>797</v>
      </c>
      <c r="G1003" s="169">
        <v>23374.885466565662</v>
      </c>
      <c r="H1003" s="168" t="s">
        <v>6</v>
      </c>
      <c r="I1003" s="168" t="s">
        <v>797</v>
      </c>
      <c r="J1003" s="169">
        <v>3865.3371214831559</v>
      </c>
      <c r="K1003" s="169">
        <v>-1372.1857974090319</v>
      </c>
      <c r="L1003" s="168" t="s">
        <v>5</v>
      </c>
      <c r="M1003" s="168" t="s">
        <v>21</v>
      </c>
      <c r="N1003" s="168" t="s">
        <v>2829</v>
      </c>
      <c r="O1003" s="168" t="s">
        <v>21</v>
      </c>
      <c r="P1003" s="168" t="s">
        <v>2831</v>
      </c>
      <c r="Q1003" s="168" t="s">
        <v>2832</v>
      </c>
      <c r="R1003" s="168" t="s">
        <v>1259</v>
      </c>
      <c r="S1003" s="168" t="s">
        <v>21</v>
      </c>
      <c r="T1003" s="168" t="s">
        <v>1259</v>
      </c>
      <c r="U1003" s="168" t="s">
        <v>1259</v>
      </c>
      <c r="V1003" s="168" t="s">
        <v>2832</v>
      </c>
      <c r="W1003" s="168" t="s">
        <v>1259</v>
      </c>
      <c r="X1003" s="168" t="s">
        <v>21</v>
      </c>
      <c r="Y1003" s="168" t="s">
        <v>1259</v>
      </c>
      <c r="Z1003" s="168" t="s">
        <v>21</v>
      </c>
      <c r="AA1003" s="168" t="s">
        <v>1259</v>
      </c>
      <c r="AB1003" s="168" t="s">
        <v>1259</v>
      </c>
      <c r="AC1003" s="168" t="s">
        <v>7907</v>
      </c>
      <c r="AD1003" s="169">
        <v>4630.1422029281584</v>
      </c>
      <c r="AE1003" s="168" t="s">
        <v>1259</v>
      </c>
      <c r="AF1003" s="169">
        <v>7196.6525915239908</v>
      </c>
      <c r="AG1003" s="169">
        <v>-1925.4582384882201</v>
      </c>
      <c r="AH1003" s="169">
        <v>2078.633343675629</v>
      </c>
      <c r="AI1003" s="168" t="s">
        <v>21</v>
      </c>
      <c r="AJ1003"/>
      <c r="AK1003"/>
    </row>
    <row r="1004" spans="1:37" hidden="1" x14ac:dyDescent="0.25">
      <c r="A1004" s="179" t="b">
        <f>IF(E1004&lt;&gt;1,"",NOT(ISNA(VLOOKUP(P1004,Mapping!$P:$P,1,FALSE))))</f>
        <v>0</v>
      </c>
      <c r="B1004" s="180" t="str">
        <f t="shared" si="15"/>
        <v/>
      </c>
      <c r="E1004" s="167">
        <v>1</v>
      </c>
      <c r="F1004" s="170" t="s">
        <v>797</v>
      </c>
      <c r="G1004" s="169">
        <v>1853.867913584977</v>
      </c>
      <c r="H1004" s="168" t="s">
        <v>6</v>
      </c>
      <c r="I1004" s="168" t="s">
        <v>797</v>
      </c>
      <c r="J1004" s="169">
        <v>306.56083748329729</v>
      </c>
      <c r="K1004" s="169">
        <v>-108.8283929746832</v>
      </c>
      <c r="L1004" s="168" t="s">
        <v>5</v>
      </c>
      <c r="M1004" s="168" t="s">
        <v>21</v>
      </c>
      <c r="N1004" s="168" t="s">
        <v>2829</v>
      </c>
      <c r="O1004" s="168" t="s">
        <v>21</v>
      </c>
      <c r="P1004" s="168" t="s">
        <v>2831</v>
      </c>
      <c r="Q1004" s="168" t="s">
        <v>2832</v>
      </c>
      <c r="R1004" s="168" t="s">
        <v>1259</v>
      </c>
      <c r="S1004" s="168" t="s">
        <v>21</v>
      </c>
      <c r="T1004" s="168" t="s">
        <v>1259</v>
      </c>
      <c r="U1004" s="168" t="s">
        <v>1259</v>
      </c>
      <c r="V1004" s="168" t="s">
        <v>2832</v>
      </c>
      <c r="W1004" s="168" t="s">
        <v>1259</v>
      </c>
      <c r="X1004" s="168" t="s">
        <v>21</v>
      </c>
      <c r="Y1004" s="168" t="s">
        <v>1259</v>
      </c>
      <c r="Z1004" s="168" t="s">
        <v>21</v>
      </c>
      <c r="AA1004" s="168" t="s">
        <v>1259</v>
      </c>
      <c r="AB1004" s="168" t="s">
        <v>1259</v>
      </c>
      <c r="AC1004" s="168" t="s">
        <v>7904</v>
      </c>
      <c r="AD1004" s="169">
        <v>367.21771653691337</v>
      </c>
      <c r="AE1004" s="168" t="s">
        <v>1259</v>
      </c>
      <c r="AF1004" s="169">
        <v>570.76828648969285</v>
      </c>
      <c r="AG1004" s="169">
        <v>-152.7085663109178</v>
      </c>
      <c r="AH1004" s="169">
        <v>164.85692156481309</v>
      </c>
      <c r="AI1004" s="168" t="s">
        <v>21</v>
      </c>
      <c r="AJ1004"/>
      <c r="AK1004"/>
    </row>
    <row r="1005" spans="1:37" hidden="1" x14ac:dyDescent="0.25">
      <c r="A1005" s="179" t="b">
        <f>IF(E1005&lt;&gt;1,"",NOT(ISNA(VLOOKUP(P1005,Mapping!$P:$P,1,FALSE))))</f>
        <v>0</v>
      </c>
      <c r="B1005" s="180" t="str">
        <f t="shared" si="15"/>
        <v/>
      </c>
      <c r="E1005" s="167">
        <v>1</v>
      </c>
      <c r="F1005" s="170" t="s">
        <v>797</v>
      </c>
      <c r="G1005" s="169">
        <v>8832.5637406065653</v>
      </c>
      <c r="H1005" s="168" t="s">
        <v>6</v>
      </c>
      <c r="I1005" s="168" t="s">
        <v>797</v>
      </c>
      <c r="J1005" s="169">
        <v>1460.5777022208731</v>
      </c>
      <c r="K1005" s="169">
        <v>-518.50172857129405</v>
      </c>
      <c r="L1005" s="168" t="s">
        <v>5</v>
      </c>
      <c r="M1005" s="168" t="s">
        <v>21</v>
      </c>
      <c r="N1005" s="168" t="s">
        <v>2829</v>
      </c>
      <c r="O1005" s="168" t="s">
        <v>21</v>
      </c>
      <c r="P1005" s="168" t="s">
        <v>2831</v>
      </c>
      <c r="Q1005" s="168" t="s">
        <v>2832</v>
      </c>
      <c r="R1005" s="168" t="s">
        <v>1259</v>
      </c>
      <c r="S1005" s="168" t="s">
        <v>21</v>
      </c>
      <c r="T1005" s="168" t="s">
        <v>1259</v>
      </c>
      <c r="U1005" s="168" t="s">
        <v>1259</v>
      </c>
      <c r="V1005" s="168" t="s">
        <v>2832</v>
      </c>
      <c r="W1005" s="168" t="s">
        <v>1259</v>
      </c>
      <c r="X1005" s="168" t="s">
        <v>21</v>
      </c>
      <c r="Y1005" s="168" t="s">
        <v>1259</v>
      </c>
      <c r="Z1005" s="168" t="s">
        <v>21</v>
      </c>
      <c r="AA1005" s="168" t="s">
        <v>1259</v>
      </c>
      <c r="AB1005" s="168" t="s">
        <v>1259</v>
      </c>
      <c r="AC1005" s="168" t="s">
        <v>8001</v>
      </c>
      <c r="AD1005" s="169">
        <v>1749.5711880142039</v>
      </c>
      <c r="AE1005" s="168" t="s">
        <v>1259</v>
      </c>
      <c r="AF1005" s="169">
        <v>2719.367024260177</v>
      </c>
      <c r="AG1005" s="169">
        <v>-727.564318792015</v>
      </c>
      <c r="AH1005" s="169">
        <v>785.44391276808346</v>
      </c>
      <c r="AI1005" s="168" t="s">
        <v>21</v>
      </c>
      <c r="AJ1005"/>
      <c r="AK1005"/>
    </row>
    <row r="1006" spans="1:37" hidden="1" x14ac:dyDescent="0.25">
      <c r="A1006" s="179" t="b">
        <f>IF(E1006&lt;&gt;1,"",NOT(ISNA(VLOOKUP(P1006,Mapping!$P:$P,1,FALSE))))</f>
        <v>0</v>
      </c>
      <c r="B1006" s="180" t="str">
        <f t="shared" si="15"/>
        <v/>
      </c>
      <c r="E1006" s="167">
        <v>1</v>
      </c>
      <c r="F1006" s="170" t="s">
        <v>797</v>
      </c>
      <c r="G1006" s="169">
        <v>4298.8299278625673</v>
      </c>
      <c r="H1006" s="168" t="s">
        <v>6</v>
      </c>
      <c r="I1006" s="168" t="s">
        <v>797</v>
      </c>
      <c r="J1006" s="169">
        <v>710.86666597264195</v>
      </c>
      <c r="K1006" s="169">
        <v>-252.35603318472991</v>
      </c>
      <c r="L1006" s="168" t="s">
        <v>5</v>
      </c>
      <c r="M1006" s="168" t="s">
        <v>21</v>
      </c>
      <c r="N1006" s="168" t="s">
        <v>2829</v>
      </c>
      <c r="O1006" s="168" t="s">
        <v>21</v>
      </c>
      <c r="P1006" s="168" t="s">
        <v>2831</v>
      </c>
      <c r="Q1006" s="168" t="s">
        <v>2832</v>
      </c>
      <c r="R1006" s="168" t="s">
        <v>1259</v>
      </c>
      <c r="S1006" s="168" t="s">
        <v>21</v>
      </c>
      <c r="T1006" s="168" t="s">
        <v>1259</v>
      </c>
      <c r="U1006" s="168" t="s">
        <v>1259</v>
      </c>
      <c r="V1006" s="168" t="s">
        <v>2832</v>
      </c>
      <c r="W1006" s="168" t="s">
        <v>1259</v>
      </c>
      <c r="X1006" s="168" t="s">
        <v>21</v>
      </c>
      <c r="Y1006" s="168" t="s">
        <v>1259</v>
      </c>
      <c r="Z1006" s="168" t="s">
        <v>21</v>
      </c>
      <c r="AA1006" s="168" t="s">
        <v>1259</v>
      </c>
      <c r="AB1006" s="168" t="s">
        <v>1259</v>
      </c>
      <c r="AC1006" s="168" t="s">
        <v>7912</v>
      </c>
      <c r="AD1006" s="169">
        <v>851.52048769081864</v>
      </c>
      <c r="AE1006" s="168" t="s">
        <v>1259</v>
      </c>
      <c r="AF1006" s="169">
        <v>1323.522443997603</v>
      </c>
      <c r="AG1006" s="169">
        <v>-354.10729658128372</v>
      </c>
      <c r="AH1006" s="169">
        <v>382.27743359970742</v>
      </c>
      <c r="AI1006" s="168" t="s">
        <v>21</v>
      </c>
      <c r="AJ1006"/>
      <c r="AK1006"/>
    </row>
    <row r="1007" spans="1:37" hidden="1" x14ac:dyDescent="0.25">
      <c r="A1007" s="179" t="b">
        <f>IF(E1007&lt;&gt;1,"",NOT(ISNA(VLOOKUP(P1007,Mapping!$P:$P,1,FALSE))))</f>
        <v>0</v>
      </c>
      <c r="B1007" s="180" t="str">
        <f t="shared" si="15"/>
        <v/>
      </c>
      <c r="E1007" s="167">
        <v>1</v>
      </c>
      <c r="F1007" s="170" t="s">
        <v>797</v>
      </c>
      <c r="G1007" s="169">
        <v>4375.5902156288694</v>
      </c>
      <c r="H1007" s="168" t="s">
        <v>6</v>
      </c>
      <c r="I1007" s="168" t="s">
        <v>797</v>
      </c>
      <c r="J1007" s="169">
        <v>723.55996409310569</v>
      </c>
      <c r="K1007" s="169">
        <v>-256.86212485429593</v>
      </c>
      <c r="L1007" s="168" t="s">
        <v>5</v>
      </c>
      <c r="M1007" s="168" t="s">
        <v>21</v>
      </c>
      <c r="N1007" s="168" t="s">
        <v>2829</v>
      </c>
      <c r="O1007" s="168" t="s">
        <v>21</v>
      </c>
      <c r="P1007" s="168" t="s">
        <v>2831</v>
      </c>
      <c r="Q1007" s="168" t="s">
        <v>2832</v>
      </c>
      <c r="R1007" s="168" t="s">
        <v>1259</v>
      </c>
      <c r="S1007" s="168" t="s">
        <v>21</v>
      </c>
      <c r="T1007" s="168" t="s">
        <v>1259</v>
      </c>
      <c r="U1007" s="168" t="s">
        <v>1259</v>
      </c>
      <c r="V1007" s="168" t="s">
        <v>2832</v>
      </c>
      <c r="W1007" s="168" t="s">
        <v>1259</v>
      </c>
      <c r="X1007" s="168" t="s">
        <v>21</v>
      </c>
      <c r="Y1007" s="168" t="s">
        <v>1259</v>
      </c>
      <c r="Z1007" s="168" t="s">
        <v>21</v>
      </c>
      <c r="AA1007" s="168" t="s">
        <v>1259</v>
      </c>
      <c r="AB1007" s="168" t="s">
        <v>1259</v>
      </c>
      <c r="AC1007" s="168" t="s">
        <v>7895</v>
      </c>
      <c r="AD1007" s="169">
        <v>866.72531290393067</v>
      </c>
      <c r="AE1007" s="168" t="s">
        <v>1259</v>
      </c>
      <c r="AF1007" s="169">
        <v>1347.155377928751</v>
      </c>
      <c r="AG1007" s="169">
        <v>-360.43026781807288</v>
      </c>
      <c r="AH1007" s="169">
        <v>389.1034132969944</v>
      </c>
      <c r="AI1007" s="168" t="s">
        <v>21</v>
      </c>
      <c r="AJ1007"/>
      <c r="AK1007"/>
    </row>
    <row r="1008" spans="1:37" hidden="1" x14ac:dyDescent="0.25">
      <c r="A1008" s="179" t="b">
        <f>IF(E1008&lt;&gt;1,"",NOT(ISNA(VLOOKUP(P1008,Mapping!$P:$P,1,FALSE))))</f>
        <v>0</v>
      </c>
      <c r="B1008" s="180" t="str">
        <f t="shared" si="15"/>
        <v/>
      </c>
      <c r="E1008" s="167">
        <v>1</v>
      </c>
      <c r="F1008" s="170" t="s">
        <v>797</v>
      </c>
      <c r="G1008" s="169">
        <v>2487.1765466497759</v>
      </c>
      <c r="H1008" s="168" t="s">
        <v>6</v>
      </c>
      <c r="I1008" s="168" t="s">
        <v>797</v>
      </c>
      <c r="J1008" s="169">
        <v>411.28654286664721</v>
      </c>
      <c r="K1008" s="169">
        <v>-146.00577777560761</v>
      </c>
      <c r="L1008" s="168" t="s">
        <v>5</v>
      </c>
      <c r="M1008" s="168" t="s">
        <v>21</v>
      </c>
      <c r="N1008" s="168" t="s">
        <v>2829</v>
      </c>
      <c r="O1008" s="168" t="s">
        <v>21</v>
      </c>
      <c r="P1008" s="168" t="s">
        <v>2831</v>
      </c>
      <c r="Q1008" s="168" t="s">
        <v>2832</v>
      </c>
      <c r="R1008" s="168" t="s">
        <v>1259</v>
      </c>
      <c r="S1008" s="168" t="s">
        <v>21</v>
      </c>
      <c r="T1008" s="168" t="s">
        <v>1259</v>
      </c>
      <c r="U1008" s="168" t="s">
        <v>1259</v>
      </c>
      <c r="V1008" s="168" t="s">
        <v>2832</v>
      </c>
      <c r="W1008" s="168" t="s">
        <v>1259</v>
      </c>
      <c r="X1008" s="168" t="s">
        <v>21</v>
      </c>
      <c r="Y1008" s="168" t="s">
        <v>1259</v>
      </c>
      <c r="Z1008" s="168" t="s">
        <v>21</v>
      </c>
      <c r="AA1008" s="168" t="s">
        <v>1259</v>
      </c>
      <c r="AB1008" s="168" t="s">
        <v>1259</v>
      </c>
      <c r="AC1008" s="168" t="s">
        <v>7975</v>
      </c>
      <c r="AD1008" s="169">
        <v>492.66470679602321</v>
      </c>
      <c r="AE1008" s="168" t="s">
        <v>1259</v>
      </c>
      <c r="AF1008" s="169">
        <v>765.75115482928004</v>
      </c>
      <c r="AG1008" s="169">
        <v>-204.8760657745847</v>
      </c>
      <c r="AH1008" s="169">
        <v>221.17447843194989</v>
      </c>
      <c r="AI1008" s="168" t="s">
        <v>21</v>
      </c>
      <c r="AJ1008"/>
      <c r="AK1008"/>
    </row>
    <row r="1009" spans="1:37" hidden="1" x14ac:dyDescent="0.25">
      <c r="A1009" s="179" t="b">
        <f>IF(E1009&lt;&gt;1,"",NOT(ISNA(VLOOKUP(P1009,Mapping!$P:$P,1,FALSE))))</f>
        <v>0</v>
      </c>
      <c r="B1009" s="180" t="str">
        <f t="shared" si="15"/>
        <v/>
      </c>
      <c r="E1009" s="167">
        <v>1</v>
      </c>
      <c r="F1009" s="170" t="s">
        <v>797</v>
      </c>
      <c r="G1009" s="169">
        <v>3972.58057535938</v>
      </c>
      <c r="H1009" s="168" t="s">
        <v>6</v>
      </c>
      <c r="I1009" s="168" t="s">
        <v>797</v>
      </c>
      <c r="J1009" s="169">
        <v>656.91715101590921</v>
      </c>
      <c r="K1009" s="169">
        <v>-233.20407932557191</v>
      </c>
      <c r="L1009" s="168" t="s">
        <v>5</v>
      </c>
      <c r="M1009" s="168" t="s">
        <v>21</v>
      </c>
      <c r="N1009" s="168" t="s">
        <v>2829</v>
      </c>
      <c r="O1009" s="168" t="s">
        <v>21</v>
      </c>
      <c r="P1009" s="168" t="s">
        <v>2831</v>
      </c>
      <c r="Q1009" s="168" t="s">
        <v>2832</v>
      </c>
      <c r="R1009" s="168" t="s">
        <v>1259</v>
      </c>
      <c r="S1009" s="168" t="s">
        <v>21</v>
      </c>
      <c r="T1009" s="168" t="s">
        <v>1259</v>
      </c>
      <c r="U1009" s="168" t="s">
        <v>1259</v>
      </c>
      <c r="V1009" s="168" t="s">
        <v>2832</v>
      </c>
      <c r="W1009" s="168" t="s">
        <v>1259</v>
      </c>
      <c r="X1009" s="168" t="s">
        <v>21</v>
      </c>
      <c r="Y1009" s="168" t="s">
        <v>1259</v>
      </c>
      <c r="Z1009" s="168" t="s">
        <v>21</v>
      </c>
      <c r="AA1009" s="168" t="s">
        <v>1259</v>
      </c>
      <c r="AB1009" s="168" t="s">
        <v>1259</v>
      </c>
      <c r="AC1009" s="168" t="s">
        <v>7997</v>
      </c>
      <c r="AD1009" s="169">
        <v>786.8963894096247</v>
      </c>
      <c r="AE1009" s="168" t="s">
        <v>1259</v>
      </c>
      <c r="AF1009" s="169">
        <v>1223.076893086416</v>
      </c>
      <c r="AG1009" s="169">
        <v>-327.23317544485138</v>
      </c>
      <c r="AH1009" s="169">
        <v>353.26540770397878</v>
      </c>
      <c r="AI1009" s="168" t="s">
        <v>21</v>
      </c>
      <c r="AJ1009"/>
      <c r="AK1009"/>
    </row>
    <row r="1010" spans="1:37" hidden="1" x14ac:dyDescent="0.25">
      <c r="A1010" s="179" t="b">
        <f>IF(E1010&lt;&gt;1,"",NOT(ISNA(VLOOKUP(P1010,Mapping!$P:$P,1,FALSE))))</f>
        <v>0</v>
      </c>
      <c r="B1010" s="180" t="str">
        <f t="shared" si="15"/>
        <v/>
      </c>
      <c r="E1010" s="167">
        <v>1</v>
      </c>
      <c r="F1010" s="170" t="s">
        <v>797</v>
      </c>
      <c r="G1010" s="169">
        <v>39269.042156492207</v>
      </c>
      <c r="H1010" s="168" t="s">
        <v>6</v>
      </c>
      <c r="I1010" s="168" t="s">
        <v>797</v>
      </c>
      <c r="J1010" s="169">
        <v>6493.6397908638492</v>
      </c>
      <c r="K1010" s="169">
        <v>-2305.227206442099</v>
      </c>
      <c r="L1010" s="168" t="s">
        <v>5</v>
      </c>
      <c r="M1010" s="168" t="s">
        <v>21</v>
      </c>
      <c r="N1010" s="168" t="s">
        <v>2829</v>
      </c>
      <c r="O1010" s="168" t="s">
        <v>21</v>
      </c>
      <c r="P1010" s="168" t="s">
        <v>2831</v>
      </c>
      <c r="Q1010" s="168" t="s">
        <v>2832</v>
      </c>
      <c r="R1010" s="168" t="s">
        <v>1259</v>
      </c>
      <c r="S1010" s="168" t="s">
        <v>21</v>
      </c>
      <c r="T1010" s="168" t="s">
        <v>1259</v>
      </c>
      <c r="U1010" s="168" t="s">
        <v>1259</v>
      </c>
      <c r="V1010" s="168" t="s">
        <v>2832</v>
      </c>
      <c r="W1010" s="168" t="s">
        <v>1259</v>
      </c>
      <c r="X1010" s="168" t="s">
        <v>21</v>
      </c>
      <c r="Y1010" s="168" t="s">
        <v>1259</v>
      </c>
      <c r="Z1010" s="168" t="s">
        <v>21</v>
      </c>
      <c r="AA1010" s="168" t="s">
        <v>1259</v>
      </c>
      <c r="AB1010" s="168" t="s">
        <v>1259</v>
      </c>
      <c r="AC1010" s="168" t="s">
        <v>12245</v>
      </c>
      <c r="AD1010" s="169">
        <v>7778.4872836022314</v>
      </c>
      <c r="AE1010" s="168" t="s">
        <v>1259</v>
      </c>
      <c r="AF1010" s="169">
        <v>12090.140694225451</v>
      </c>
      <c r="AG1010" s="169">
        <v>-3234.706790153446</v>
      </c>
      <c r="AH1010" s="169">
        <v>3492.035951039958</v>
      </c>
      <c r="AI1010" s="168" t="s">
        <v>21</v>
      </c>
      <c r="AJ1010"/>
      <c r="AK1010"/>
    </row>
    <row r="1011" spans="1:37" hidden="1" x14ac:dyDescent="0.25">
      <c r="A1011" s="179" t="b">
        <f>IF(E1011&lt;&gt;1,"",NOT(ISNA(VLOOKUP(P1011,Mapping!$P:$P,1,FALSE))))</f>
        <v>0</v>
      </c>
      <c r="B1011" s="180" t="str">
        <f t="shared" si="15"/>
        <v/>
      </c>
      <c r="E1011" s="167">
        <v>1</v>
      </c>
      <c r="F1011" s="170" t="s">
        <v>797</v>
      </c>
      <c r="G1011" s="169">
        <v>6509.6585608558134</v>
      </c>
      <c r="H1011" s="168" t="s">
        <v>6</v>
      </c>
      <c r="I1011" s="168" t="s">
        <v>797</v>
      </c>
      <c r="J1011" s="169">
        <v>1076.455536838763</v>
      </c>
      <c r="K1011" s="169">
        <v>-382.1392423917988</v>
      </c>
      <c r="L1011" s="168" t="s">
        <v>5</v>
      </c>
      <c r="M1011" s="168" t="s">
        <v>21</v>
      </c>
      <c r="N1011" s="168" t="s">
        <v>2829</v>
      </c>
      <c r="O1011" s="168" t="s">
        <v>21</v>
      </c>
      <c r="P1011" s="168" t="s">
        <v>2831</v>
      </c>
      <c r="Q1011" s="168" t="s">
        <v>2832</v>
      </c>
      <c r="R1011" s="168" t="s">
        <v>1259</v>
      </c>
      <c r="S1011" s="168" t="s">
        <v>21</v>
      </c>
      <c r="T1011" s="168" t="s">
        <v>1259</v>
      </c>
      <c r="U1011" s="168" t="s">
        <v>1259</v>
      </c>
      <c r="V1011" s="168" t="s">
        <v>2832</v>
      </c>
      <c r="W1011" s="168" t="s">
        <v>1259</v>
      </c>
      <c r="X1011" s="168" t="s">
        <v>21</v>
      </c>
      <c r="Y1011" s="168" t="s">
        <v>1259</v>
      </c>
      <c r="Z1011" s="168" t="s">
        <v>21</v>
      </c>
      <c r="AA1011" s="168" t="s">
        <v>1259</v>
      </c>
      <c r="AB1011" s="168" t="s">
        <v>1259</v>
      </c>
      <c r="AC1011" s="168" t="s">
        <v>7950</v>
      </c>
      <c r="AD1011" s="169">
        <v>1289.4456690443631</v>
      </c>
      <c r="AE1011" s="168" t="s">
        <v>1259</v>
      </c>
      <c r="AF1011" s="169">
        <v>2004.191687652466</v>
      </c>
      <c r="AG1011" s="169">
        <v>-536.21976987537892</v>
      </c>
      <c r="AH1011" s="169">
        <v>578.87741781207023</v>
      </c>
      <c r="AI1011" s="168" t="s">
        <v>21</v>
      </c>
      <c r="AJ1011"/>
      <c r="AK1011"/>
    </row>
    <row r="1012" spans="1:37" hidden="1" x14ac:dyDescent="0.25">
      <c r="A1012" s="179" t="b">
        <f>IF(E1012&lt;&gt;1,"",NOT(ISNA(VLOOKUP(P1012,Mapping!$P:$P,1,FALSE))))</f>
        <v>0</v>
      </c>
      <c r="B1012" s="180" t="str">
        <f t="shared" si="15"/>
        <v/>
      </c>
      <c r="E1012" s="167">
        <v>1</v>
      </c>
      <c r="F1012" s="170" t="s">
        <v>797</v>
      </c>
      <c r="G1012" s="169">
        <v>10029.328057099039</v>
      </c>
      <c r="H1012" s="168" t="s">
        <v>6</v>
      </c>
      <c r="I1012" s="168" t="s">
        <v>797</v>
      </c>
      <c r="J1012" s="169">
        <v>1658.478031821267</v>
      </c>
      <c r="K1012" s="169">
        <v>-588.7558908980277</v>
      </c>
      <c r="L1012" s="168" t="s">
        <v>5</v>
      </c>
      <c r="M1012" s="168" t="s">
        <v>21</v>
      </c>
      <c r="N1012" s="168" t="s">
        <v>2829</v>
      </c>
      <c r="O1012" s="168" t="s">
        <v>21</v>
      </c>
      <c r="P1012" s="168" t="s">
        <v>2831</v>
      </c>
      <c r="Q1012" s="168" t="s">
        <v>2832</v>
      </c>
      <c r="R1012" s="168" t="s">
        <v>1259</v>
      </c>
      <c r="S1012" s="168" t="s">
        <v>21</v>
      </c>
      <c r="T1012" s="168" t="s">
        <v>1259</v>
      </c>
      <c r="U1012" s="168" t="s">
        <v>1259</v>
      </c>
      <c r="V1012" s="168" t="s">
        <v>2832</v>
      </c>
      <c r="W1012" s="168" t="s">
        <v>1259</v>
      </c>
      <c r="X1012" s="168" t="s">
        <v>21</v>
      </c>
      <c r="Y1012" s="168" t="s">
        <v>1259</v>
      </c>
      <c r="Z1012" s="168" t="s">
        <v>21</v>
      </c>
      <c r="AA1012" s="168" t="s">
        <v>1259</v>
      </c>
      <c r="AB1012" s="168" t="s">
        <v>1259</v>
      </c>
      <c r="AC1012" s="168" t="s">
        <v>7879</v>
      </c>
      <c r="AD1012" s="169">
        <v>1986.6285621209729</v>
      </c>
      <c r="AE1012" s="168" t="s">
        <v>1259</v>
      </c>
      <c r="AF1012" s="169">
        <v>3087.8264561597789</v>
      </c>
      <c r="AG1012" s="169">
        <v>-826.14532429106475</v>
      </c>
      <c r="AH1012" s="169">
        <v>891.86728824689089</v>
      </c>
      <c r="AI1012" s="168" t="s">
        <v>21</v>
      </c>
      <c r="AJ1012"/>
      <c r="AK1012"/>
    </row>
    <row r="1013" spans="1:37" hidden="1" x14ac:dyDescent="0.25">
      <c r="A1013" s="179" t="b">
        <f>IF(E1013&lt;&gt;1,"",NOT(ISNA(VLOOKUP(P1013,Mapping!$P:$P,1,FALSE))))</f>
        <v>0</v>
      </c>
      <c r="B1013" s="180" t="str">
        <f t="shared" si="15"/>
        <v/>
      </c>
      <c r="E1013" s="167">
        <v>1</v>
      </c>
      <c r="F1013" s="170" t="s">
        <v>797</v>
      </c>
      <c r="G1013" s="169">
        <v>1376.3913668440439</v>
      </c>
      <c r="H1013" s="168" t="s">
        <v>6</v>
      </c>
      <c r="I1013" s="168" t="s">
        <v>797</v>
      </c>
      <c r="J1013" s="169">
        <v>227.60396629797339</v>
      </c>
      <c r="K1013" s="169">
        <v>-80.798885109459022</v>
      </c>
      <c r="L1013" s="168" t="s">
        <v>5</v>
      </c>
      <c r="M1013" s="168" t="s">
        <v>21</v>
      </c>
      <c r="N1013" s="168" t="s">
        <v>2829</v>
      </c>
      <c r="O1013" s="168" t="s">
        <v>21</v>
      </c>
      <c r="P1013" s="168" t="s">
        <v>2831</v>
      </c>
      <c r="Q1013" s="168" t="s">
        <v>2832</v>
      </c>
      <c r="R1013" s="168" t="s">
        <v>1259</v>
      </c>
      <c r="S1013" s="168" t="s">
        <v>21</v>
      </c>
      <c r="T1013" s="168" t="s">
        <v>1259</v>
      </c>
      <c r="U1013" s="168" t="s">
        <v>1259</v>
      </c>
      <c r="V1013" s="168" t="s">
        <v>2832</v>
      </c>
      <c r="W1013" s="168" t="s">
        <v>1259</v>
      </c>
      <c r="X1013" s="168" t="s">
        <v>21</v>
      </c>
      <c r="Y1013" s="168" t="s">
        <v>1259</v>
      </c>
      <c r="Z1013" s="168" t="s">
        <v>21</v>
      </c>
      <c r="AA1013" s="168" t="s">
        <v>1259</v>
      </c>
      <c r="AB1013" s="168" t="s">
        <v>1259</v>
      </c>
      <c r="AC1013" s="168" t="s">
        <v>7914</v>
      </c>
      <c r="AD1013" s="169">
        <v>272.63824520064622</v>
      </c>
      <c r="AE1013" s="168" t="s">
        <v>1259</v>
      </c>
      <c r="AF1013" s="169">
        <v>423.76295324816368</v>
      </c>
      <c r="AG1013" s="169">
        <v>-113.377415280371</v>
      </c>
      <c r="AH1013" s="169">
        <v>122.3968773306533</v>
      </c>
      <c r="AI1013" s="168" t="s">
        <v>21</v>
      </c>
      <c r="AJ1013"/>
      <c r="AK1013"/>
    </row>
    <row r="1014" spans="1:37" hidden="1" x14ac:dyDescent="0.25">
      <c r="A1014" s="179" t="b">
        <f>IF(E1014&lt;&gt;1,"",NOT(ISNA(VLOOKUP(P1014,Mapping!$P:$P,1,FALSE))))</f>
        <v>0</v>
      </c>
      <c r="B1014" s="180" t="str">
        <f t="shared" si="15"/>
        <v/>
      </c>
      <c r="E1014" s="167">
        <v>1</v>
      </c>
      <c r="F1014" s="170" t="s">
        <v>797</v>
      </c>
      <c r="G1014" s="169">
        <v>598.76287767068288</v>
      </c>
      <c r="H1014" s="168" t="s">
        <v>6</v>
      </c>
      <c r="I1014" s="168" t="s">
        <v>797</v>
      </c>
      <c r="J1014" s="169">
        <v>99.013121640189482</v>
      </c>
      <c r="K1014" s="169">
        <v>-35.149430696919147</v>
      </c>
      <c r="L1014" s="168" t="s">
        <v>5</v>
      </c>
      <c r="M1014" s="168" t="s">
        <v>21</v>
      </c>
      <c r="N1014" s="168" t="s">
        <v>2829</v>
      </c>
      <c r="O1014" s="168" t="s">
        <v>21</v>
      </c>
      <c r="P1014" s="168" t="s">
        <v>2831</v>
      </c>
      <c r="Q1014" s="168" t="s">
        <v>2832</v>
      </c>
      <c r="R1014" s="168" t="s">
        <v>1259</v>
      </c>
      <c r="S1014" s="168" t="s">
        <v>21</v>
      </c>
      <c r="T1014" s="168" t="s">
        <v>1259</v>
      </c>
      <c r="U1014" s="168" t="s">
        <v>1259</v>
      </c>
      <c r="V1014" s="168" t="s">
        <v>2832</v>
      </c>
      <c r="W1014" s="168" t="s">
        <v>1259</v>
      </c>
      <c r="X1014" s="168" t="s">
        <v>21</v>
      </c>
      <c r="Y1014" s="168" t="s">
        <v>1259</v>
      </c>
      <c r="Z1014" s="168" t="s">
        <v>21</v>
      </c>
      <c r="AA1014" s="168" t="s">
        <v>1259</v>
      </c>
      <c r="AB1014" s="168" t="s">
        <v>1259</v>
      </c>
      <c r="AC1014" s="168" t="s">
        <v>7965</v>
      </c>
      <c r="AD1014" s="169">
        <v>118.60410068811559</v>
      </c>
      <c r="AE1014" s="168" t="s">
        <v>1259</v>
      </c>
      <c r="AF1014" s="169">
        <v>184.34693172980911</v>
      </c>
      <c r="AG1014" s="169">
        <v>-49.321863731095959</v>
      </c>
      <c r="AH1014" s="169">
        <v>53.245543566905781</v>
      </c>
      <c r="AI1014" s="168" t="s">
        <v>21</v>
      </c>
      <c r="AJ1014"/>
      <c r="AK1014"/>
    </row>
    <row r="1015" spans="1:37" hidden="1" x14ac:dyDescent="0.25">
      <c r="A1015" s="179" t="b">
        <f>IF(E1015&lt;&gt;1,"",NOT(ISNA(VLOOKUP(P1015,Mapping!$P:$P,1,FALSE))))</f>
        <v>0</v>
      </c>
      <c r="B1015" s="180" t="str">
        <f t="shared" si="15"/>
        <v/>
      </c>
      <c r="E1015" s="167">
        <v>1</v>
      </c>
      <c r="F1015" s="170" t="s">
        <v>797</v>
      </c>
      <c r="G1015" s="169">
        <v>7215.8930931978803</v>
      </c>
      <c r="H1015" s="168" t="s">
        <v>6</v>
      </c>
      <c r="I1015" s="168" t="s">
        <v>797</v>
      </c>
      <c r="J1015" s="169">
        <v>1193.2404750255041</v>
      </c>
      <c r="K1015" s="169">
        <v>-423.59762713151082</v>
      </c>
      <c r="L1015" s="168" t="s">
        <v>5</v>
      </c>
      <c r="M1015" s="168" t="s">
        <v>21</v>
      </c>
      <c r="N1015" s="168" t="s">
        <v>2829</v>
      </c>
      <c r="O1015" s="168" t="s">
        <v>21</v>
      </c>
      <c r="P1015" s="168" t="s">
        <v>2831</v>
      </c>
      <c r="Q1015" s="168" t="s">
        <v>2832</v>
      </c>
      <c r="R1015" s="168" t="s">
        <v>1259</v>
      </c>
      <c r="S1015" s="168" t="s">
        <v>21</v>
      </c>
      <c r="T1015" s="168" t="s">
        <v>1259</v>
      </c>
      <c r="U1015" s="168" t="s">
        <v>1259</v>
      </c>
      <c r="V1015" s="168" t="s">
        <v>2832</v>
      </c>
      <c r="W1015" s="168" t="s">
        <v>1259</v>
      </c>
      <c r="X1015" s="168" t="s">
        <v>21</v>
      </c>
      <c r="Y1015" s="168" t="s">
        <v>1259</v>
      </c>
      <c r="Z1015" s="168" t="s">
        <v>21</v>
      </c>
      <c r="AA1015" s="168" t="s">
        <v>1259</v>
      </c>
      <c r="AB1015" s="168" t="s">
        <v>1259</v>
      </c>
      <c r="AC1015" s="168" t="s">
        <v>7993</v>
      </c>
      <c r="AD1015" s="169">
        <v>1429.3379614810169</v>
      </c>
      <c r="AE1015" s="168" t="s">
        <v>1259</v>
      </c>
      <c r="AF1015" s="169">
        <v>2221.6269595674071</v>
      </c>
      <c r="AG1015" s="169">
        <v>-594.39439069001128</v>
      </c>
      <c r="AH1015" s="169">
        <v>641.67997782808106</v>
      </c>
      <c r="AI1015" s="168" t="s">
        <v>21</v>
      </c>
      <c r="AJ1015"/>
      <c r="AK1015"/>
    </row>
    <row r="1016" spans="1:37" hidden="1" x14ac:dyDescent="0.25">
      <c r="A1016" s="179" t="b">
        <f>IF(E1016&lt;&gt;1,"",NOT(ISNA(VLOOKUP(P1016,Mapping!$P:$P,1,FALSE))))</f>
        <v>0</v>
      </c>
      <c r="B1016" s="180" t="str">
        <f t="shared" si="15"/>
        <v/>
      </c>
      <c r="E1016" s="167">
        <v>1</v>
      </c>
      <c r="F1016" s="170" t="s">
        <v>797</v>
      </c>
      <c r="G1016" s="169">
        <v>12213.279711676239</v>
      </c>
      <c r="H1016" s="168" t="s">
        <v>6</v>
      </c>
      <c r="I1016" s="168" t="s">
        <v>797</v>
      </c>
      <c r="J1016" s="169">
        <v>2019.622449578369</v>
      </c>
      <c r="K1016" s="169">
        <v>-716.96132946264754</v>
      </c>
      <c r="L1016" s="168" t="s">
        <v>5</v>
      </c>
      <c r="M1016" s="168" t="s">
        <v>21</v>
      </c>
      <c r="N1016" s="168" t="s">
        <v>2829</v>
      </c>
      <c r="O1016" s="168" t="s">
        <v>21</v>
      </c>
      <c r="P1016" s="168" t="s">
        <v>2831</v>
      </c>
      <c r="Q1016" s="168" t="s">
        <v>2832</v>
      </c>
      <c r="R1016" s="168" t="s">
        <v>1259</v>
      </c>
      <c r="S1016" s="168" t="s">
        <v>21</v>
      </c>
      <c r="T1016" s="168" t="s">
        <v>1259</v>
      </c>
      <c r="U1016" s="168" t="s">
        <v>1259</v>
      </c>
      <c r="V1016" s="168" t="s">
        <v>2832</v>
      </c>
      <c r="W1016" s="168" t="s">
        <v>1259</v>
      </c>
      <c r="X1016" s="168" t="s">
        <v>21</v>
      </c>
      <c r="Y1016" s="168" t="s">
        <v>1259</v>
      </c>
      <c r="Z1016" s="168" t="s">
        <v>21</v>
      </c>
      <c r="AA1016" s="168" t="s">
        <v>1259</v>
      </c>
      <c r="AB1016" s="168" t="s">
        <v>1259</v>
      </c>
      <c r="AC1016" s="168" t="s">
        <v>7872</v>
      </c>
      <c r="AD1016" s="169">
        <v>2419.2298999746472</v>
      </c>
      <c r="AE1016" s="168" t="s">
        <v>1259</v>
      </c>
      <c r="AF1016" s="169">
        <v>3760.2208239164538</v>
      </c>
      <c r="AG1016" s="169">
        <v>-1006.043861624239</v>
      </c>
      <c r="AH1016" s="169">
        <v>1086.077212255846</v>
      </c>
      <c r="AI1016" s="168" t="s">
        <v>21</v>
      </c>
      <c r="AJ1016"/>
      <c r="AK1016"/>
    </row>
    <row r="1017" spans="1:37" hidden="1" x14ac:dyDescent="0.25">
      <c r="A1017" s="179" t="b">
        <f>IF(E1017&lt;&gt;1,"",NOT(ISNA(VLOOKUP(P1017,Mapping!$P:$P,1,FALSE))))</f>
        <v>0</v>
      </c>
      <c r="B1017" s="180" t="str">
        <f t="shared" si="15"/>
        <v/>
      </c>
      <c r="E1017" s="167">
        <v>1</v>
      </c>
      <c r="F1017" s="170" t="s">
        <v>797</v>
      </c>
      <c r="G1017" s="169">
        <v>6439.0351076216066</v>
      </c>
      <c r="H1017" s="168" t="s">
        <v>6</v>
      </c>
      <c r="I1017" s="168" t="s">
        <v>797</v>
      </c>
      <c r="J1017" s="169">
        <v>1064.7770430200869</v>
      </c>
      <c r="K1017" s="169">
        <v>-377.9934039178271</v>
      </c>
      <c r="L1017" s="168" t="s">
        <v>5</v>
      </c>
      <c r="M1017" s="168" t="s">
        <v>21</v>
      </c>
      <c r="N1017" s="168" t="s">
        <v>2829</v>
      </c>
      <c r="O1017" s="168" t="s">
        <v>21</v>
      </c>
      <c r="P1017" s="168" t="s">
        <v>2831</v>
      </c>
      <c r="Q1017" s="168" t="s">
        <v>2832</v>
      </c>
      <c r="R1017" s="168" t="s">
        <v>1259</v>
      </c>
      <c r="S1017" s="168" t="s">
        <v>21</v>
      </c>
      <c r="T1017" s="168" t="s">
        <v>1259</v>
      </c>
      <c r="U1017" s="168" t="s">
        <v>1259</v>
      </c>
      <c r="V1017" s="168" t="s">
        <v>2832</v>
      </c>
      <c r="W1017" s="168" t="s">
        <v>1259</v>
      </c>
      <c r="X1017" s="168" t="s">
        <v>21</v>
      </c>
      <c r="Y1017" s="168" t="s">
        <v>1259</v>
      </c>
      <c r="Z1017" s="168" t="s">
        <v>21</v>
      </c>
      <c r="AA1017" s="168" t="s">
        <v>1259</v>
      </c>
      <c r="AB1017" s="168" t="s">
        <v>1259</v>
      </c>
      <c r="AC1017" s="168" t="s">
        <v>7945</v>
      </c>
      <c r="AD1017" s="169">
        <v>1275.4564398006951</v>
      </c>
      <c r="AE1017" s="168" t="s">
        <v>1259</v>
      </c>
      <c r="AF1017" s="169">
        <v>1982.4481604609721</v>
      </c>
      <c r="AG1017" s="169">
        <v>-530.40230779391641</v>
      </c>
      <c r="AH1017" s="169">
        <v>572.5971618104677</v>
      </c>
      <c r="AI1017" s="168" t="s">
        <v>21</v>
      </c>
      <c r="AJ1017"/>
      <c r="AK1017"/>
    </row>
    <row r="1018" spans="1:37" hidden="1" x14ac:dyDescent="0.25">
      <c r="A1018" s="179" t="b">
        <f>IF(E1018&lt;&gt;1,"",NOT(ISNA(VLOOKUP(P1018,Mapping!$P:$P,1,FALSE))))</f>
        <v>0</v>
      </c>
      <c r="B1018" s="180" t="str">
        <f t="shared" si="15"/>
        <v/>
      </c>
      <c r="E1018" s="167">
        <v>1</v>
      </c>
      <c r="F1018" s="170" t="s">
        <v>797</v>
      </c>
      <c r="G1018" s="169">
        <v>2725.1533811713562</v>
      </c>
      <c r="H1018" s="168" t="s">
        <v>6</v>
      </c>
      <c r="I1018" s="168" t="s">
        <v>797</v>
      </c>
      <c r="J1018" s="169">
        <v>450.63906477932409</v>
      </c>
      <c r="K1018" s="169">
        <v>-159.97583264111489</v>
      </c>
      <c r="L1018" s="168" t="s">
        <v>5</v>
      </c>
      <c r="M1018" s="168" t="s">
        <v>21</v>
      </c>
      <c r="N1018" s="168" t="s">
        <v>2829</v>
      </c>
      <c r="O1018" s="168" t="s">
        <v>21</v>
      </c>
      <c r="P1018" s="168" t="s">
        <v>2831</v>
      </c>
      <c r="Q1018" s="168" t="s">
        <v>2832</v>
      </c>
      <c r="R1018" s="168" t="s">
        <v>1259</v>
      </c>
      <c r="S1018" s="168" t="s">
        <v>21</v>
      </c>
      <c r="T1018" s="168" t="s">
        <v>1259</v>
      </c>
      <c r="U1018" s="168" t="s">
        <v>1259</v>
      </c>
      <c r="V1018" s="168" t="s">
        <v>2832</v>
      </c>
      <c r="W1018" s="168" t="s">
        <v>1259</v>
      </c>
      <c r="X1018" s="168" t="s">
        <v>21</v>
      </c>
      <c r="Y1018" s="168" t="s">
        <v>1259</v>
      </c>
      <c r="Z1018" s="168" t="s">
        <v>21</v>
      </c>
      <c r="AA1018" s="168" t="s">
        <v>1259</v>
      </c>
      <c r="AB1018" s="168" t="s">
        <v>1259</v>
      </c>
      <c r="AC1018" s="168" t="s">
        <v>7940</v>
      </c>
      <c r="AD1018" s="169">
        <v>539.80361519468329</v>
      </c>
      <c r="AE1018" s="168" t="s">
        <v>1259</v>
      </c>
      <c r="AF1018" s="169">
        <v>839.01938989002838</v>
      </c>
      <c r="AG1018" s="169">
        <v>-224.47891932671561</v>
      </c>
      <c r="AH1018" s="169">
        <v>242.33678889402611</v>
      </c>
      <c r="AI1018" s="168" t="s">
        <v>21</v>
      </c>
      <c r="AJ1018"/>
      <c r="AK1018"/>
    </row>
    <row r="1019" spans="1:37" hidden="1" x14ac:dyDescent="0.25">
      <c r="A1019" s="179" t="b">
        <f>IF(E1019&lt;&gt;1,"",NOT(ISNA(VLOOKUP(P1019,Mapping!$P:$P,1,FALSE))))</f>
        <v>0</v>
      </c>
      <c r="B1019" s="180" t="str">
        <f t="shared" si="15"/>
        <v/>
      </c>
      <c r="E1019" s="167">
        <v>1</v>
      </c>
      <c r="F1019" s="170" t="s">
        <v>797</v>
      </c>
      <c r="G1019" s="169">
        <v>2917.063165335313</v>
      </c>
      <c r="H1019" s="168" t="s">
        <v>6</v>
      </c>
      <c r="I1019" s="168" t="s">
        <v>797</v>
      </c>
      <c r="J1019" s="169">
        <v>482.37380905286392</v>
      </c>
      <c r="K1019" s="169">
        <v>-171.24159394678091</v>
      </c>
      <c r="L1019" s="168" t="s">
        <v>5</v>
      </c>
      <c r="M1019" s="168" t="s">
        <v>21</v>
      </c>
      <c r="N1019" s="168" t="s">
        <v>2829</v>
      </c>
      <c r="O1019" s="168" t="s">
        <v>21</v>
      </c>
      <c r="P1019" s="168" t="s">
        <v>2831</v>
      </c>
      <c r="Q1019" s="168" t="s">
        <v>2832</v>
      </c>
      <c r="R1019" s="168" t="s">
        <v>1259</v>
      </c>
      <c r="S1019" s="168" t="s">
        <v>21</v>
      </c>
      <c r="T1019" s="168" t="s">
        <v>1259</v>
      </c>
      <c r="U1019" s="168" t="s">
        <v>1259</v>
      </c>
      <c r="V1019" s="168" t="s">
        <v>2832</v>
      </c>
      <c r="W1019" s="168" t="s">
        <v>1259</v>
      </c>
      <c r="X1019" s="168" t="s">
        <v>21</v>
      </c>
      <c r="Y1019" s="168" t="s">
        <v>1259</v>
      </c>
      <c r="Z1019" s="168" t="s">
        <v>21</v>
      </c>
      <c r="AA1019" s="168" t="s">
        <v>1259</v>
      </c>
      <c r="AB1019" s="168" t="s">
        <v>1259</v>
      </c>
      <c r="AC1019" s="168" t="s">
        <v>7952</v>
      </c>
      <c r="AD1019" s="169">
        <v>577.81747379019714</v>
      </c>
      <c r="AE1019" s="168" t="s">
        <v>1259</v>
      </c>
      <c r="AF1019" s="169">
        <v>898.10451556980206</v>
      </c>
      <c r="AG1019" s="169">
        <v>-240.2870941087281</v>
      </c>
      <c r="AH1019" s="169">
        <v>259.40254422837319</v>
      </c>
      <c r="AI1019" s="168" t="s">
        <v>21</v>
      </c>
      <c r="AJ1019"/>
      <c r="AK1019"/>
    </row>
    <row r="1020" spans="1:37" hidden="1" x14ac:dyDescent="0.25">
      <c r="A1020" s="179" t="b">
        <f>IF(E1020&lt;&gt;1,"",NOT(ISNA(VLOOKUP(P1020,Mapping!$P:$P,1,FALSE))))</f>
        <v>0</v>
      </c>
      <c r="B1020" s="180" t="str">
        <f t="shared" si="15"/>
        <v/>
      </c>
      <c r="E1020" s="167">
        <v>1</v>
      </c>
      <c r="F1020" s="170" t="s">
        <v>797</v>
      </c>
      <c r="G1020" s="169">
        <v>15660.02330864221</v>
      </c>
      <c r="H1020" s="168" t="s">
        <v>6</v>
      </c>
      <c r="I1020" s="168" t="s">
        <v>797</v>
      </c>
      <c r="J1020" s="169">
        <v>2589.585711757486</v>
      </c>
      <c r="K1020" s="169">
        <v>-919.29697803008867</v>
      </c>
      <c r="L1020" s="168" t="s">
        <v>5</v>
      </c>
      <c r="M1020" s="168" t="s">
        <v>21</v>
      </c>
      <c r="N1020" s="168" t="s">
        <v>2829</v>
      </c>
      <c r="O1020" s="168" t="s">
        <v>21</v>
      </c>
      <c r="P1020" s="168" t="s">
        <v>2831</v>
      </c>
      <c r="Q1020" s="168" t="s">
        <v>2832</v>
      </c>
      <c r="R1020" s="168" t="s">
        <v>1259</v>
      </c>
      <c r="S1020" s="168" t="s">
        <v>21</v>
      </c>
      <c r="T1020" s="168" t="s">
        <v>1259</v>
      </c>
      <c r="U1020" s="168" t="s">
        <v>1259</v>
      </c>
      <c r="V1020" s="168" t="s">
        <v>2832</v>
      </c>
      <c r="W1020" s="168" t="s">
        <v>1259</v>
      </c>
      <c r="X1020" s="168" t="s">
        <v>21</v>
      </c>
      <c r="Y1020" s="168" t="s">
        <v>1259</v>
      </c>
      <c r="Z1020" s="168" t="s">
        <v>21</v>
      </c>
      <c r="AA1020" s="168" t="s">
        <v>1259</v>
      </c>
      <c r="AB1020" s="168" t="s">
        <v>1259</v>
      </c>
      <c r="AC1020" s="168" t="s">
        <v>7971</v>
      </c>
      <c r="AD1020" s="169">
        <v>3101.9674908737061</v>
      </c>
      <c r="AE1020" s="168" t="s">
        <v>1259</v>
      </c>
      <c r="AF1020" s="169">
        <v>4821.4031888484133</v>
      </c>
      <c r="AG1020" s="169">
        <v>-1289.962294688961</v>
      </c>
      <c r="AH1020" s="169">
        <v>1392.5820795417931</v>
      </c>
      <c r="AI1020" s="168" t="s">
        <v>21</v>
      </c>
      <c r="AJ1020"/>
      <c r="AK1020"/>
    </row>
    <row r="1021" spans="1:37" hidden="1" x14ac:dyDescent="0.25">
      <c r="A1021" s="179" t="b">
        <f>IF(E1021&lt;&gt;1,"",NOT(ISNA(VLOOKUP(P1021,Mapping!$P:$P,1,FALSE))))</f>
        <v>0</v>
      </c>
      <c r="B1021" s="180" t="str">
        <f t="shared" si="15"/>
        <v/>
      </c>
      <c r="E1021" s="167">
        <v>1</v>
      </c>
      <c r="F1021" s="170" t="s">
        <v>797</v>
      </c>
      <c r="G1021" s="169">
        <v>2498.697841613282</v>
      </c>
      <c r="H1021" s="168" t="s">
        <v>6</v>
      </c>
      <c r="I1021" s="168" t="s">
        <v>797</v>
      </c>
      <c r="J1021" s="169">
        <v>413.19173676262233</v>
      </c>
      <c r="K1021" s="169">
        <v>-146.68211723144361</v>
      </c>
      <c r="L1021" s="168" t="s">
        <v>5</v>
      </c>
      <c r="M1021" s="168" t="s">
        <v>21</v>
      </c>
      <c r="N1021" s="168" t="s">
        <v>2829</v>
      </c>
      <c r="O1021" s="168" t="s">
        <v>21</v>
      </c>
      <c r="P1021" s="168" t="s">
        <v>2831</v>
      </c>
      <c r="Q1021" s="168" t="s">
        <v>2832</v>
      </c>
      <c r="R1021" s="168" t="s">
        <v>1259</v>
      </c>
      <c r="S1021" s="168" t="s">
        <v>21</v>
      </c>
      <c r="T1021" s="168" t="s">
        <v>1259</v>
      </c>
      <c r="U1021" s="168" t="s">
        <v>1259</v>
      </c>
      <c r="V1021" s="168" t="s">
        <v>2832</v>
      </c>
      <c r="W1021" s="168" t="s">
        <v>1259</v>
      </c>
      <c r="X1021" s="168" t="s">
        <v>21</v>
      </c>
      <c r="Y1021" s="168" t="s">
        <v>1259</v>
      </c>
      <c r="Z1021" s="168" t="s">
        <v>21</v>
      </c>
      <c r="AA1021" s="168" t="s">
        <v>1259</v>
      </c>
      <c r="AB1021" s="168" t="s">
        <v>1259</v>
      </c>
      <c r="AC1021" s="168" t="s">
        <v>7897</v>
      </c>
      <c r="AD1021" s="169">
        <v>494.94686702817728</v>
      </c>
      <c r="AE1021" s="168" t="s">
        <v>1259</v>
      </c>
      <c r="AF1021" s="169">
        <v>769.29832760047611</v>
      </c>
      <c r="AG1021" s="169">
        <v>-205.82510881213281</v>
      </c>
      <c r="AH1021" s="169">
        <v>222.19902025944751</v>
      </c>
      <c r="AI1021" s="168" t="s">
        <v>21</v>
      </c>
      <c r="AJ1021"/>
      <c r="AK1021"/>
    </row>
    <row r="1022" spans="1:37" hidden="1" x14ac:dyDescent="0.25">
      <c r="A1022" s="179" t="b">
        <f>IF(E1022&lt;&gt;1,"",NOT(ISNA(VLOOKUP(P1022,Mapping!$P:$P,1,FALSE))))</f>
        <v>0</v>
      </c>
      <c r="B1022" s="180" t="str">
        <f t="shared" si="15"/>
        <v/>
      </c>
      <c r="E1022" s="167">
        <v>1</v>
      </c>
      <c r="F1022" s="170" t="s">
        <v>797</v>
      </c>
      <c r="G1022" s="169">
        <v>4836.1791364712872</v>
      </c>
      <c r="H1022" s="168" t="s">
        <v>6</v>
      </c>
      <c r="I1022" s="168" t="s">
        <v>797</v>
      </c>
      <c r="J1022" s="169">
        <v>799.72424973303362</v>
      </c>
      <c r="K1022" s="169">
        <v>-283.90027126694542</v>
      </c>
      <c r="L1022" s="168" t="s">
        <v>5</v>
      </c>
      <c r="M1022" s="168" t="s">
        <v>21</v>
      </c>
      <c r="N1022" s="168" t="s">
        <v>2829</v>
      </c>
      <c r="O1022" s="168" t="s">
        <v>21</v>
      </c>
      <c r="P1022" s="168" t="s">
        <v>2831</v>
      </c>
      <c r="Q1022" s="168" t="s">
        <v>2832</v>
      </c>
      <c r="R1022" s="168" t="s">
        <v>1259</v>
      </c>
      <c r="S1022" s="168" t="s">
        <v>21</v>
      </c>
      <c r="T1022" s="168" t="s">
        <v>1259</v>
      </c>
      <c r="U1022" s="168" t="s">
        <v>1259</v>
      </c>
      <c r="V1022" s="168" t="s">
        <v>2832</v>
      </c>
      <c r="W1022" s="168" t="s">
        <v>1259</v>
      </c>
      <c r="X1022" s="168" t="s">
        <v>21</v>
      </c>
      <c r="Y1022" s="168" t="s">
        <v>1259</v>
      </c>
      <c r="Z1022" s="168" t="s">
        <v>21</v>
      </c>
      <c r="AA1022" s="168" t="s">
        <v>1259</v>
      </c>
      <c r="AB1022" s="168" t="s">
        <v>1259</v>
      </c>
      <c r="AC1022" s="168" t="s">
        <v>7893</v>
      </c>
      <c r="AD1022" s="169">
        <v>957.95965087080867</v>
      </c>
      <c r="AE1022" s="168" t="s">
        <v>1259</v>
      </c>
      <c r="AF1022" s="169">
        <v>1488.9613540713519</v>
      </c>
      <c r="AG1022" s="169">
        <v>-398.37033530892501</v>
      </c>
      <c r="AH1022" s="169">
        <v>430.06170975410618</v>
      </c>
      <c r="AI1022" s="168" t="s">
        <v>21</v>
      </c>
      <c r="AJ1022"/>
      <c r="AK1022"/>
    </row>
    <row r="1023" spans="1:37" hidden="1" x14ac:dyDescent="0.25">
      <c r="A1023" s="179" t="b">
        <f>IF(E1023&lt;&gt;1,"",NOT(ISNA(VLOOKUP(P1023,Mapping!$P:$P,1,FALSE))))</f>
        <v>0</v>
      </c>
      <c r="B1023" s="180" t="str">
        <f t="shared" si="15"/>
        <v/>
      </c>
      <c r="E1023" s="167">
        <v>1</v>
      </c>
      <c r="F1023" s="170" t="s">
        <v>797</v>
      </c>
      <c r="G1023" s="169">
        <v>3422.939568190066</v>
      </c>
      <c r="H1023" s="168" t="s">
        <v>6</v>
      </c>
      <c r="I1023" s="168" t="s">
        <v>797</v>
      </c>
      <c r="J1023" s="169">
        <v>566.02696070717798</v>
      </c>
      <c r="K1023" s="169">
        <v>-200.9382705886643</v>
      </c>
      <c r="L1023" s="168" t="s">
        <v>5</v>
      </c>
      <c r="M1023" s="168" t="s">
        <v>21</v>
      </c>
      <c r="N1023" s="168" t="s">
        <v>2829</v>
      </c>
      <c r="O1023" s="168" t="s">
        <v>21</v>
      </c>
      <c r="P1023" s="168" t="s">
        <v>2831</v>
      </c>
      <c r="Q1023" s="168" t="s">
        <v>2832</v>
      </c>
      <c r="R1023" s="168" t="s">
        <v>1259</v>
      </c>
      <c r="S1023" s="168" t="s">
        <v>21</v>
      </c>
      <c r="T1023" s="168" t="s">
        <v>1259</v>
      </c>
      <c r="U1023" s="168" t="s">
        <v>1259</v>
      </c>
      <c r="V1023" s="168" t="s">
        <v>2832</v>
      </c>
      <c r="W1023" s="168" t="s">
        <v>1259</v>
      </c>
      <c r="X1023" s="168" t="s">
        <v>21</v>
      </c>
      <c r="Y1023" s="168" t="s">
        <v>1259</v>
      </c>
      <c r="Z1023" s="168" t="s">
        <v>21</v>
      </c>
      <c r="AA1023" s="168" t="s">
        <v>1259</v>
      </c>
      <c r="AB1023" s="168" t="s">
        <v>1259</v>
      </c>
      <c r="AC1023" s="168" t="s">
        <v>7967</v>
      </c>
      <c r="AD1023" s="169">
        <v>678.02244316528254</v>
      </c>
      <c r="AE1023" s="168" t="s">
        <v>1259</v>
      </c>
      <c r="AF1023" s="169">
        <v>1053.8535878295511</v>
      </c>
      <c r="AG1023" s="169">
        <v>-281.95762502648131</v>
      </c>
      <c r="AH1023" s="169">
        <v>304.38807197594821</v>
      </c>
      <c r="AI1023" s="168" t="s">
        <v>21</v>
      </c>
      <c r="AJ1023"/>
      <c r="AK1023"/>
    </row>
    <row r="1024" spans="1:37" hidden="1" x14ac:dyDescent="0.25">
      <c r="A1024" s="179" t="b">
        <f>IF(E1024&lt;&gt;1,"",NOT(ISNA(VLOOKUP(P1024,Mapping!$P:$P,1,FALSE))))</f>
        <v>0</v>
      </c>
      <c r="B1024" s="180" t="str">
        <f t="shared" si="15"/>
        <v/>
      </c>
      <c r="E1024" s="167">
        <v>1</v>
      </c>
      <c r="F1024" s="170" t="s">
        <v>797</v>
      </c>
      <c r="G1024" s="169">
        <v>4943.6507911426716</v>
      </c>
      <c r="H1024" s="168" t="s">
        <v>6</v>
      </c>
      <c r="I1024" s="168" t="s">
        <v>797</v>
      </c>
      <c r="J1024" s="169">
        <v>817.49606627958622</v>
      </c>
      <c r="K1024" s="169">
        <v>-290.20922530973888</v>
      </c>
      <c r="L1024" s="168" t="s">
        <v>5</v>
      </c>
      <c r="M1024" s="168" t="s">
        <v>21</v>
      </c>
      <c r="N1024" s="168" t="s">
        <v>2829</v>
      </c>
      <c r="O1024" s="168" t="s">
        <v>21</v>
      </c>
      <c r="P1024" s="168" t="s">
        <v>2831</v>
      </c>
      <c r="Q1024" s="168" t="s">
        <v>2832</v>
      </c>
      <c r="R1024" s="168" t="s">
        <v>1259</v>
      </c>
      <c r="S1024" s="168" t="s">
        <v>21</v>
      </c>
      <c r="T1024" s="168" t="s">
        <v>1259</v>
      </c>
      <c r="U1024" s="168" t="s">
        <v>1259</v>
      </c>
      <c r="V1024" s="168" t="s">
        <v>2832</v>
      </c>
      <c r="W1024" s="168" t="s">
        <v>1259</v>
      </c>
      <c r="X1024" s="168" t="s">
        <v>21</v>
      </c>
      <c r="Y1024" s="168" t="s">
        <v>1259</v>
      </c>
      <c r="Z1024" s="168" t="s">
        <v>21</v>
      </c>
      <c r="AA1024" s="168" t="s">
        <v>1259</v>
      </c>
      <c r="AB1024" s="168" t="s">
        <v>1259</v>
      </c>
      <c r="AC1024" s="168" t="s">
        <v>7873</v>
      </c>
      <c r="AD1024" s="169">
        <v>979.24784261935395</v>
      </c>
      <c r="AE1024" s="168" t="s">
        <v>1259</v>
      </c>
      <c r="AF1024" s="169">
        <v>1522.0496942564821</v>
      </c>
      <c r="AG1024" s="169">
        <v>-407.22309239246079</v>
      </c>
      <c r="AH1024" s="169">
        <v>439.61872620321168</v>
      </c>
      <c r="AI1024" s="168" t="s">
        <v>21</v>
      </c>
      <c r="AJ1024"/>
      <c r="AK1024"/>
    </row>
    <row r="1025" spans="1:37" hidden="1" x14ac:dyDescent="0.25">
      <c r="A1025" s="179" t="b">
        <f>IF(E1025&lt;&gt;1,"",NOT(ISNA(VLOOKUP(P1025,Mapping!$P:$P,1,FALSE))))</f>
        <v>0</v>
      </c>
      <c r="B1025" s="180" t="str">
        <f t="shared" si="15"/>
        <v/>
      </c>
      <c r="E1025" s="167">
        <v>1</v>
      </c>
      <c r="F1025" s="170" t="s">
        <v>797</v>
      </c>
      <c r="G1025" s="169">
        <v>102895.5612902969</v>
      </c>
      <c r="H1025" s="168" t="s">
        <v>6</v>
      </c>
      <c r="I1025" s="168" t="s">
        <v>797</v>
      </c>
      <c r="J1025" s="169">
        <v>17015.1008123705</v>
      </c>
      <c r="K1025" s="169">
        <v>-6040.3216957332279</v>
      </c>
      <c r="L1025" s="168" t="s">
        <v>5</v>
      </c>
      <c r="M1025" s="168" t="s">
        <v>21</v>
      </c>
      <c r="N1025" s="168" t="s">
        <v>2829</v>
      </c>
      <c r="O1025" s="168" t="s">
        <v>21</v>
      </c>
      <c r="P1025" s="168" t="s">
        <v>2831</v>
      </c>
      <c r="Q1025" s="168" t="s">
        <v>2832</v>
      </c>
      <c r="R1025" s="168" t="s">
        <v>1259</v>
      </c>
      <c r="S1025" s="168" t="s">
        <v>21</v>
      </c>
      <c r="T1025" s="168" t="s">
        <v>1259</v>
      </c>
      <c r="U1025" s="168" t="s">
        <v>1259</v>
      </c>
      <c r="V1025" s="168" t="s">
        <v>2832</v>
      </c>
      <c r="W1025" s="168" t="s">
        <v>1259</v>
      </c>
      <c r="X1025" s="168" t="s">
        <v>21</v>
      </c>
      <c r="Y1025" s="168" t="s">
        <v>1259</v>
      </c>
      <c r="Z1025" s="168" t="s">
        <v>21</v>
      </c>
      <c r="AA1025" s="168" t="s">
        <v>1259</v>
      </c>
      <c r="AB1025" s="168" t="s">
        <v>1259</v>
      </c>
      <c r="AC1025" s="168" t="s">
        <v>7985</v>
      </c>
      <c r="AD1025" s="169">
        <v>20381.750383574428</v>
      </c>
      <c r="AE1025" s="168" t="s">
        <v>1259</v>
      </c>
      <c r="AF1025" s="169">
        <v>31679.453953916181</v>
      </c>
      <c r="AG1025" s="169">
        <v>-8475.8107787802583</v>
      </c>
      <c r="AH1025" s="169">
        <v>9150.0831060822675</v>
      </c>
      <c r="AI1025" s="168" t="s">
        <v>21</v>
      </c>
      <c r="AJ1025"/>
      <c r="AK1025"/>
    </row>
    <row r="1026" spans="1:37" hidden="1" x14ac:dyDescent="0.25">
      <c r="A1026" s="179" t="b">
        <f>IF(E1026&lt;&gt;1,"",NOT(ISNA(VLOOKUP(P1026,Mapping!$P:$P,1,FALSE))))</f>
        <v>0</v>
      </c>
      <c r="B1026" s="180" t="str">
        <f t="shared" si="15"/>
        <v/>
      </c>
      <c r="E1026" s="167">
        <v>1</v>
      </c>
      <c r="F1026" s="170" t="s">
        <v>797</v>
      </c>
      <c r="G1026" s="169">
        <v>69548.927047205099</v>
      </c>
      <c r="H1026" s="168" t="s">
        <v>6</v>
      </c>
      <c r="I1026" s="168" t="s">
        <v>797</v>
      </c>
      <c r="J1026" s="169">
        <v>11500.807131628801</v>
      </c>
      <c r="K1026" s="169">
        <v>-4082.7601083100881</v>
      </c>
      <c r="L1026" s="168" t="s">
        <v>5</v>
      </c>
      <c r="M1026" s="168" t="s">
        <v>21</v>
      </c>
      <c r="N1026" s="168" t="s">
        <v>2829</v>
      </c>
      <c r="O1026" s="168" t="s">
        <v>21</v>
      </c>
      <c r="P1026" s="168" t="s">
        <v>2831</v>
      </c>
      <c r="Q1026" s="168" t="s">
        <v>2832</v>
      </c>
      <c r="R1026" s="168" t="s">
        <v>1259</v>
      </c>
      <c r="S1026" s="168" t="s">
        <v>21</v>
      </c>
      <c r="T1026" s="168" t="s">
        <v>1259</v>
      </c>
      <c r="U1026" s="168" t="s">
        <v>1259</v>
      </c>
      <c r="V1026" s="168" t="s">
        <v>2832</v>
      </c>
      <c r="W1026" s="168" t="s">
        <v>1259</v>
      </c>
      <c r="X1026" s="168" t="s">
        <v>21</v>
      </c>
      <c r="Y1026" s="168" t="s">
        <v>1259</v>
      </c>
      <c r="Z1026" s="168" t="s">
        <v>21</v>
      </c>
      <c r="AA1026" s="168" t="s">
        <v>1259</v>
      </c>
      <c r="AB1026" s="168" t="s">
        <v>1259</v>
      </c>
      <c r="AC1026" s="168" t="s">
        <v>7938</v>
      </c>
      <c r="AD1026" s="169">
        <v>13776.38503299792</v>
      </c>
      <c r="AE1026" s="168" t="s">
        <v>1259</v>
      </c>
      <c r="AF1026" s="169">
        <v>21412.702397532659</v>
      </c>
      <c r="AG1026" s="169">
        <v>-5728.9501911186162</v>
      </c>
      <c r="AH1026" s="169">
        <v>6184.7027650238451</v>
      </c>
      <c r="AI1026" s="168" t="s">
        <v>21</v>
      </c>
      <c r="AJ1026"/>
      <c r="AK1026"/>
    </row>
    <row r="1027" spans="1:37" hidden="1" x14ac:dyDescent="0.25">
      <c r="A1027" s="179" t="b">
        <f>IF(E1027&lt;&gt;1,"",NOT(ISNA(VLOOKUP(P1027,Mapping!$P:$P,1,FALSE))))</f>
        <v>0</v>
      </c>
      <c r="B1027" s="180" t="str">
        <f t="shared" si="15"/>
        <v/>
      </c>
      <c r="E1027" s="167">
        <v>1</v>
      </c>
      <c r="F1027" s="170" t="s">
        <v>797</v>
      </c>
      <c r="G1027" s="169">
        <v>967.23582729425743</v>
      </c>
      <c r="H1027" s="168" t="s">
        <v>6</v>
      </c>
      <c r="I1027" s="168" t="s">
        <v>797</v>
      </c>
      <c r="J1027" s="169">
        <v>159.9448499466065</v>
      </c>
      <c r="K1027" s="169">
        <v>-56.780054253389117</v>
      </c>
      <c r="L1027" s="168" t="s">
        <v>5</v>
      </c>
      <c r="M1027" s="168" t="s">
        <v>21</v>
      </c>
      <c r="N1027" s="168" t="s">
        <v>2829</v>
      </c>
      <c r="O1027" s="168" t="s">
        <v>21</v>
      </c>
      <c r="P1027" s="168" t="s">
        <v>2831</v>
      </c>
      <c r="Q1027" s="168" t="s">
        <v>2832</v>
      </c>
      <c r="R1027" s="168" t="s">
        <v>1259</v>
      </c>
      <c r="S1027" s="168" t="s">
        <v>21</v>
      </c>
      <c r="T1027" s="168" t="s">
        <v>1259</v>
      </c>
      <c r="U1027" s="168" t="s">
        <v>1259</v>
      </c>
      <c r="V1027" s="168" t="s">
        <v>2832</v>
      </c>
      <c r="W1027" s="168" t="s">
        <v>1259</v>
      </c>
      <c r="X1027" s="168" t="s">
        <v>21</v>
      </c>
      <c r="Y1027" s="168" t="s">
        <v>1259</v>
      </c>
      <c r="Z1027" s="168" t="s">
        <v>21</v>
      </c>
      <c r="AA1027" s="168" t="s">
        <v>1259</v>
      </c>
      <c r="AB1027" s="168" t="s">
        <v>1259</v>
      </c>
      <c r="AC1027" s="168" t="s">
        <v>7888</v>
      </c>
      <c r="AD1027" s="169">
        <v>191.59193017416149</v>
      </c>
      <c r="AE1027" s="168" t="s">
        <v>1259</v>
      </c>
      <c r="AF1027" s="169">
        <v>297.7922708142703</v>
      </c>
      <c r="AG1027" s="169">
        <v>-79.674067061784967</v>
      </c>
      <c r="AH1027" s="169">
        <v>86.01234195082111</v>
      </c>
      <c r="AI1027" s="168" t="s">
        <v>21</v>
      </c>
      <c r="AJ1027"/>
      <c r="AK1027"/>
    </row>
    <row r="1028" spans="1:37" hidden="1" x14ac:dyDescent="0.25">
      <c r="A1028" s="179" t="b">
        <f>IF(E1028&lt;&gt;1,"",NOT(ISNA(VLOOKUP(P1028,Mapping!$P:$P,1,FALSE))))</f>
        <v>0</v>
      </c>
      <c r="B1028" s="180" t="str">
        <f t="shared" si="15"/>
        <v/>
      </c>
      <c r="E1028" s="167">
        <v>1</v>
      </c>
      <c r="F1028" s="170" t="s">
        <v>797</v>
      </c>
      <c r="G1028" s="169">
        <v>1800.9025898463719</v>
      </c>
      <c r="H1028" s="168" t="s">
        <v>6</v>
      </c>
      <c r="I1028" s="168" t="s">
        <v>797</v>
      </c>
      <c r="J1028" s="169">
        <v>297.80234186238738</v>
      </c>
      <c r="K1028" s="169">
        <v>-105.7191471521425</v>
      </c>
      <c r="L1028" s="168" t="s">
        <v>5</v>
      </c>
      <c r="M1028" s="168" t="s">
        <v>21</v>
      </c>
      <c r="N1028" s="168" t="s">
        <v>2829</v>
      </c>
      <c r="O1028" s="168" t="s">
        <v>21</v>
      </c>
      <c r="P1028" s="168" t="s">
        <v>2831</v>
      </c>
      <c r="Q1028" s="168" t="s">
        <v>2832</v>
      </c>
      <c r="R1028" s="168" t="s">
        <v>1259</v>
      </c>
      <c r="S1028" s="168" t="s">
        <v>21</v>
      </c>
      <c r="T1028" s="168" t="s">
        <v>1259</v>
      </c>
      <c r="U1028" s="168" t="s">
        <v>1259</v>
      </c>
      <c r="V1028" s="168" t="s">
        <v>2832</v>
      </c>
      <c r="W1028" s="168" t="s">
        <v>1259</v>
      </c>
      <c r="X1028" s="168" t="s">
        <v>21</v>
      </c>
      <c r="Y1028" s="168" t="s">
        <v>1259</v>
      </c>
      <c r="Z1028" s="168" t="s">
        <v>21</v>
      </c>
      <c r="AA1028" s="168" t="s">
        <v>1259</v>
      </c>
      <c r="AB1028" s="168" t="s">
        <v>1259</v>
      </c>
      <c r="AC1028" s="168" t="s">
        <v>7994</v>
      </c>
      <c r="AD1028" s="169">
        <v>356.72624349484778</v>
      </c>
      <c r="AE1028" s="168" t="s">
        <v>1259</v>
      </c>
      <c r="AF1028" s="169">
        <v>554.46133880904836</v>
      </c>
      <c r="AG1028" s="169">
        <v>-148.34565642232999</v>
      </c>
      <c r="AH1028" s="169">
        <v>160.14693108639489</v>
      </c>
      <c r="AI1028" s="168" t="s">
        <v>21</v>
      </c>
      <c r="AJ1028"/>
      <c r="AK1028"/>
    </row>
    <row r="1029" spans="1:37" hidden="1" x14ac:dyDescent="0.25">
      <c r="A1029" s="179" t="b">
        <f>IF(E1029&lt;&gt;1,"",NOT(ISNA(VLOOKUP(P1029,Mapping!$P:$P,1,FALSE))))</f>
        <v>0</v>
      </c>
      <c r="B1029" s="180" t="str">
        <f t="shared" si="15"/>
        <v/>
      </c>
      <c r="E1029" s="167">
        <v>1</v>
      </c>
      <c r="F1029" s="170" t="s">
        <v>797</v>
      </c>
      <c r="G1029" s="169">
        <v>11683.608344793791</v>
      </c>
      <c r="H1029" s="168" t="s">
        <v>6</v>
      </c>
      <c r="I1029" s="168" t="s">
        <v>797</v>
      </c>
      <c r="J1029" s="169">
        <v>1932.0344954244949</v>
      </c>
      <c r="K1029" s="169">
        <v>-685.86780697373808</v>
      </c>
      <c r="L1029" s="168" t="s">
        <v>5</v>
      </c>
      <c r="M1029" s="168" t="s">
        <v>21</v>
      </c>
      <c r="N1029" s="168" t="s">
        <v>2829</v>
      </c>
      <c r="O1029" s="168" t="s">
        <v>21</v>
      </c>
      <c r="P1029" s="168" t="s">
        <v>2831</v>
      </c>
      <c r="Q1029" s="168" t="s">
        <v>2832</v>
      </c>
      <c r="R1029" s="168" t="s">
        <v>1259</v>
      </c>
      <c r="S1029" s="168" t="s">
        <v>21</v>
      </c>
      <c r="T1029" s="168" t="s">
        <v>1259</v>
      </c>
      <c r="U1029" s="168" t="s">
        <v>1259</v>
      </c>
      <c r="V1029" s="168" t="s">
        <v>2832</v>
      </c>
      <c r="W1029" s="168" t="s">
        <v>1259</v>
      </c>
      <c r="X1029" s="168" t="s">
        <v>21</v>
      </c>
      <c r="Y1029" s="168" t="s">
        <v>1259</v>
      </c>
      <c r="Z1029" s="168" t="s">
        <v>21</v>
      </c>
      <c r="AA1029" s="168" t="s">
        <v>1259</v>
      </c>
      <c r="AB1029" s="168" t="s">
        <v>1259</v>
      </c>
      <c r="AC1029" s="168" t="s">
        <v>7902</v>
      </c>
      <c r="AD1029" s="169">
        <v>2314.3115784285051</v>
      </c>
      <c r="AE1029" s="168" t="s">
        <v>1259</v>
      </c>
      <c r="AF1029" s="169">
        <v>3597.145765406201</v>
      </c>
      <c r="AG1029" s="169">
        <v>-962.41326935828511</v>
      </c>
      <c r="AH1029" s="169">
        <v>1038.975695289402</v>
      </c>
      <c r="AI1029" s="168" t="s">
        <v>21</v>
      </c>
      <c r="AJ1029"/>
      <c r="AK1029"/>
    </row>
    <row r="1030" spans="1:37" hidden="1" x14ac:dyDescent="0.25">
      <c r="A1030" s="179" t="b">
        <f>IF(E1030&lt;&gt;1,"",NOT(ISNA(VLOOKUP(P1030,Mapping!$P:$P,1,FALSE))))</f>
        <v>0</v>
      </c>
      <c r="B1030" s="180" t="str">
        <f t="shared" si="15"/>
        <v/>
      </c>
      <c r="E1030" s="167">
        <v>1</v>
      </c>
      <c r="F1030" s="170" t="s">
        <v>797</v>
      </c>
      <c r="G1030" s="169">
        <v>865.13956830608254</v>
      </c>
      <c r="H1030" s="168" t="s">
        <v>6</v>
      </c>
      <c r="I1030" s="168" t="s">
        <v>797</v>
      </c>
      <c r="J1030" s="169">
        <v>143.06192402185641</v>
      </c>
      <c r="K1030" s="169">
        <v>-50.786654339085672</v>
      </c>
      <c r="L1030" s="168" t="s">
        <v>5</v>
      </c>
      <c r="M1030" s="168" t="s">
        <v>21</v>
      </c>
      <c r="N1030" s="168" t="s">
        <v>2829</v>
      </c>
      <c r="O1030" s="168" t="s">
        <v>21</v>
      </c>
      <c r="P1030" s="168" t="s">
        <v>2831</v>
      </c>
      <c r="Q1030" s="168" t="s">
        <v>2832</v>
      </c>
      <c r="R1030" s="168" t="s">
        <v>1259</v>
      </c>
      <c r="S1030" s="168" t="s">
        <v>21</v>
      </c>
      <c r="T1030" s="168" t="s">
        <v>1259</v>
      </c>
      <c r="U1030" s="168" t="s">
        <v>1259</v>
      </c>
      <c r="V1030" s="168" t="s">
        <v>2832</v>
      </c>
      <c r="W1030" s="168" t="s">
        <v>1259</v>
      </c>
      <c r="X1030" s="168" t="s">
        <v>21</v>
      </c>
      <c r="Y1030" s="168" t="s">
        <v>1259</v>
      </c>
      <c r="Z1030" s="168" t="s">
        <v>21</v>
      </c>
      <c r="AA1030" s="168" t="s">
        <v>1259</v>
      </c>
      <c r="AB1030" s="168" t="s">
        <v>1259</v>
      </c>
      <c r="AC1030" s="168" t="s">
        <v>7984</v>
      </c>
      <c r="AD1030" s="169">
        <v>171.36850712559169</v>
      </c>
      <c r="AE1030" s="168" t="s">
        <v>1259</v>
      </c>
      <c r="AF1030" s="169">
        <v>266.35890580877731</v>
      </c>
      <c r="AG1030" s="169">
        <v>-71.264097170433388</v>
      </c>
      <c r="AH1030" s="169">
        <v>76.933337542396885</v>
      </c>
      <c r="AI1030" s="168" t="s">
        <v>21</v>
      </c>
      <c r="AJ1030"/>
      <c r="AK1030"/>
    </row>
    <row r="1031" spans="1:37" hidden="1" x14ac:dyDescent="0.25">
      <c r="A1031" s="179" t="b">
        <f>IF(E1031&lt;&gt;1,"",NOT(ISNA(VLOOKUP(P1031,Mapping!$P:$P,1,FALSE))))</f>
        <v>0</v>
      </c>
      <c r="B1031" s="180" t="str">
        <f t="shared" si="15"/>
        <v/>
      </c>
      <c r="E1031" s="167">
        <v>1</v>
      </c>
      <c r="F1031" s="170" t="s">
        <v>797</v>
      </c>
      <c r="G1031" s="169">
        <v>9108.150215414209</v>
      </c>
      <c r="H1031" s="168" t="s">
        <v>6</v>
      </c>
      <c r="I1031" s="168" t="s">
        <v>797</v>
      </c>
      <c r="J1031" s="169">
        <v>1506.149460541415</v>
      </c>
      <c r="K1031" s="169">
        <v>-534.67959807272825</v>
      </c>
      <c r="L1031" s="168" t="s">
        <v>5</v>
      </c>
      <c r="M1031" s="168" t="s">
        <v>21</v>
      </c>
      <c r="N1031" s="168" t="s">
        <v>2829</v>
      </c>
      <c r="O1031" s="168" t="s">
        <v>21</v>
      </c>
      <c r="P1031" s="168" t="s">
        <v>2831</v>
      </c>
      <c r="Q1031" s="168" t="s">
        <v>2832</v>
      </c>
      <c r="R1031" s="168" t="s">
        <v>1259</v>
      </c>
      <c r="S1031" s="168" t="s">
        <v>21</v>
      </c>
      <c r="T1031" s="168" t="s">
        <v>1259</v>
      </c>
      <c r="U1031" s="168" t="s">
        <v>1259</v>
      </c>
      <c r="V1031" s="168" t="s">
        <v>2832</v>
      </c>
      <c r="W1031" s="168" t="s">
        <v>1259</v>
      </c>
      <c r="X1031" s="168" t="s">
        <v>21</v>
      </c>
      <c r="Y1031" s="168" t="s">
        <v>1259</v>
      </c>
      <c r="Z1031" s="168" t="s">
        <v>21</v>
      </c>
      <c r="AA1031" s="168" t="s">
        <v>1259</v>
      </c>
      <c r="AB1031" s="168" t="s">
        <v>1259</v>
      </c>
      <c r="AC1031" s="168" t="s">
        <v>7935</v>
      </c>
      <c r="AD1031" s="169">
        <v>1804.1598861872151</v>
      </c>
      <c r="AE1031" s="168" t="s">
        <v>1259</v>
      </c>
      <c r="AF1031" s="169">
        <v>2804.2145038745771</v>
      </c>
      <c r="AG1031" s="169">
        <v>-750.26518930936072</v>
      </c>
      <c r="AH1031" s="169">
        <v>809.95069533266906</v>
      </c>
      <c r="AI1031" s="168" t="s">
        <v>21</v>
      </c>
      <c r="AJ1031"/>
      <c r="AK1031"/>
    </row>
    <row r="1032" spans="1:37" hidden="1" x14ac:dyDescent="0.25">
      <c r="A1032" s="179" t="b">
        <f>IF(E1032&lt;&gt;1,"",NOT(ISNA(VLOOKUP(P1032,Mapping!$P:$P,1,FALSE))))</f>
        <v>0</v>
      </c>
      <c r="B1032" s="180" t="str">
        <f t="shared" si="15"/>
        <v/>
      </c>
      <c r="E1032" s="167">
        <v>1</v>
      </c>
      <c r="F1032" s="170" t="s">
        <v>797</v>
      </c>
      <c r="G1032" s="169">
        <v>1638.1631653933221</v>
      </c>
      <c r="H1032" s="168" t="s">
        <v>6</v>
      </c>
      <c r="I1032" s="168" t="s">
        <v>797</v>
      </c>
      <c r="J1032" s="169">
        <v>270.89129071020312</v>
      </c>
      <c r="K1032" s="169">
        <v>-96.165785821991648</v>
      </c>
      <c r="L1032" s="168" t="s">
        <v>5</v>
      </c>
      <c r="M1032" s="168" t="s">
        <v>21</v>
      </c>
      <c r="N1032" s="168" t="s">
        <v>2829</v>
      </c>
      <c r="O1032" s="168" t="s">
        <v>21</v>
      </c>
      <c r="P1032" s="168" t="s">
        <v>2831</v>
      </c>
      <c r="Q1032" s="168" t="s">
        <v>2832</v>
      </c>
      <c r="R1032" s="168" t="s">
        <v>1259</v>
      </c>
      <c r="S1032" s="168" t="s">
        <v>21</v>
      </c>
      <c r="T1032" s="168" t="s">
        <v>1259</v>
      </c>
      <c r="U1032" s="168" t="s">
        <v>1259</v>
      </c>
      <c r="V1032" s="168" t="s">
        <v>2832</v>
      </c>
      <c r="W1032" s="168" t="s">
        <v>1259</v>
      </c>
      <c r="X1032" s="168" t="s">
        <v>21</v>
      </c>
      <c r="Y1032" s="168" t="s">
        <v>1259</v>
      </c>
      <c r="Z1032" s="168" t="s">
        <v>21</v>
      </c>
      <c r="AA1032" s="168" t="s">
        <v>1259</v>
      </c>
      <c r="AB1032" s="168" t="s">
        <v>1259</v>
      </c>
      <c r="AC1032" s="168" t="s">
        <v>7905</v>
      </c>
      <c r="AD1032" s="169">
        <v>324.49050577035331</v>
      </c>
      <c r="AE1032" s="168" t="s">
        <v>1259</v>
      </c>
      <c r="AF1032" s="169">
        <v>504.3571745594154</v>
      </c>
      <c r="AG1032" s="169">
        <v>-134.940330180704</v>
      </c>
      <c r="AH1032" s="169">
        <v>145.6751770115975</v>
      </c>
      <c r="AI1032" s="168" t="s">
        <v>21</v>
      </c>
      <c r="AJ1032"/>
      <c r="AK1032"/>
    </row>
    <row r="1033" spans="1:37" hidden="1" x14ac:dyDescent="0.25">
      <c r="A1033" s="179" t="b">
        <f>IF(E1033&lt;&gt;1,"",NOT(ISNA(VLOOKUP(P1033,Mapping!$P:$P,1,FALSE))))</f>
        <v>0</v>
      </c>
      <c r="B1033" s="180" t="str">
        <f t="shared" si="15"/>
        <v/>
      </c>
      <c r="E1033" s="167">
        <v>1</v>
      </c>
      <c r="F1033" s="170" t="s">
        <v>797</v>
      </c>
      <c r="G1033" s="169">
        <v>159525.38200715269</v>
      </c>
      <c r="H1033" s="168" t="s">
        <v>6</v>
      </c>
      <c r="I1033" s="168" t="s">
        <v>797</v>
      </c>
      <c r="J1033" s="169">
        <v>26379.568009991319</v>
      </c>
      <c r="K1033" s="169">
        <v>-9364.6860357697842</v>
      </c>
      <c r="L1033" s="168" t="s">
        <v>5</v>
      </c>
      <c r="M1033" s="168" t="s">
        <v>21</v>
      </c>
      <c r="N1033" s="168" t="s">
        <v>2829</v>
      </c>
      <c r="O1033" s="168" t="s">
        <v>21</v>
      </c>
      <c r="P1033" s="168" t="s">
        <v>2831</v>
      </c>
      <c r="Q1033" s="168" t="s">
        <v>2832</v>
      </c>
      <c r="R1033" s="168" t="s">
        <v>1259</v>
      </c>
      <c r="S1033" s="168" t="s">
        <v>21</v>
      </c>
      <c r="T1033" s="168" t="s">
        <v>1259</v>
      </c>
      <c r="U1033" s="168" t="s">
        <v>1259</v>
      </c>
      <c r="V1033" s="168" t="s">
        <v>2832</v>
      </c>
      <c r="W1033" s="168" t="s">
        <v>1259</v>
      </c>
      <c r="X1033" s="168" t="s">
        <v>21</v>
      </c>
      <c r="Y1033" s="168" t="s">
        <v>1259</v>
      </c>
      <c r="Z1033" s="168" t="s">
        <v>21</v>
      </c>
      <c r="AA1033" s="168" t="s">
        <v>1259</v>
      </c>
      <c r="AB1033" s="168" t="s">
        <v>1259</v>
      </c>
      <c r="AC1033" s="168" t="s">
        <v>12770</v>
      </c>
      <c r="AD1033" s="169">
        <v>31599.09402448398</v>
      </c>
      <c r="AE1033" s="168" t="s">
        <v>1259</v>
      </c>
      <c r="AF1033" s="169">
        <v>49114.625843953138</v>
      </c>
      <c r="AG1033" s="169">
        <v>-13140.576088511711</v>
      </c>
      <c r="AH1033" s="169">
        <v>14185.942372935149</v>
      </c>
      <c r="AI1033" s="168" t="s">
        <v>21</v>
      </c>
      <c r="AJ1033"/>
      <c r="AK1033"/>
    </row>
    <row r="1034" spans="1:37" hidden="1" x14ac:dyDescent="0.25">
      <c r="A1034" s="179" t="b">
        <f>IF(E1034&lt;&gt;1,"",NOT(ISNA(VLOOKUP(P1034,Mapping!$P:$P,1,FALSE))))</f>
        <v>0</v>
      </c>
      <c r="B1034" s="180" t="str">
        <f t="shared" si="15"/>
        <v/>
      </c>
      <c r="E1034" s="167">
        <v>1</v>
      </c>
      <c r="F1034" s="170" t="s">
        <v>797</v>
      </c>
      <c r="G1034" s="169">
        <v>8405.7500715611768</v>
      </c>
      <c r="H1034" s="168" t="s">
        <v>6</v>
      </c>
      <c r="I1034" s="168" t="s">
        <v>797</v>
      </c>
      <c r="J1034" s="169">
        <v>1389.9985876717419</v>
      </c>
      <c r="K1034" s="169">
        <v>-493.44630506379332</v>
      </c>
      <c r="L1034" s="168" t="s">
        <v>5</v>
      </c>
      <c r="M1034" s="168" t="s">
        <v>21</v>
      </c>
      <c r="N1034" s="168" t="s">
        <v>2829</v>
      </c>
      <c r="O1034" s="168" t="s">
        <v>21</v>
      </c>
      <c r="P1034" s="168" t="s">
        <v>2831</v>
      </c>
      <c r="Q1034" s="168" t="s">
        <v>2832</v>
      </c>
      <c r="R1034" s="168" t="s">
        <v>1259</v>
      </c>
      <c r="S1034" s="168" t="s">
        <v>21</v>
      </c>
      <c r="T1034" s="168" t="s">
        <v>1259</v>
      </c>
      <c r="U1034" s="168" t="s">
        <v>1259</v>
      </c>
      <c r="V1034" s="168" t="s">
        <v>2832</v>
      </c>
      <c r="W1034" s="168" t="s">
        <v>1259</v>
      </c>
      <c r="X1034" s="168" t="s">
        <v>21</v>
      </c>
      <c r="Y1034" s="168" t="s">
        <v>1259</v>
      </c>
      <c r="Z1034" s="168" t="s">
        <v>21</v>
      </c>
      <c r="AA1034" s="168" t="s">
        <v>1259</v>
      </c>
      <c r="AB1034" s="168" t="s">
        <v>1259</v>
      </c>
      <c r="AC1034" s="168" t="s">
        <v>7930</v>
      </c>
      <c r="AD1034" s="169">
        <v>1665.027116786129</v>
      </c>
      <c r="AE1034" s="168" t="s">
        <v>1259</v>
      </c>
      <c r="AF1034" s="169">
        <v>2587.9597623154332</v>
      </c>
      <c r="AG1034" s="169">
        <v>-692.40641838055399</v>
      </c>
      <c r="AH1034" s="169">
        <v>747.48911186506848</v>
      </c>
      <c r="AI1034" s="168" t="s">
        <v>21</v>
      </c>
      <c r="AJ1034"/>
      <c r="AK1034"/>
    </row>
    <row r="1035" spans="1:37" hidden="1" x14ac:dyDescent="0.25">
      <c r="A1035" s="179" t="b">
        <f>IF(E1035&lt;&gt;1,"",NOT(ISNA(VLOOKUP(P1035,Mapping!$P:$P,1,FALSE))))</f>
        <v>0</v>
      </c>
      <c r="B1035" s="180" t="str">
        <f t="shared" si="15"/>
        <v/>
      </c>
      <c r="E1035" s="167">
        <v>1</v>
      </c>
      <c r="F1035" s="170" t="s">
        <v>797</v>
      </c>
      <c r="G1035" s="169">
        <v>2855.64949627335</v>
      </c>
      <c r="H1035" s="168" t="s">
        <v>6</v>
      </c>
      <c r="I1035" s="168" t="s">
        <v>797</v>
      </c>
      <c r="J1035" s="169">
        <v>472.21827117306481</v>
      </c>
      <c r="K1035" s="169">
        <v>-167.63640133207741</v>
      </c>
      <c r="L1035" s="168" t="s">
        <v>5</v>
      </c>
      <c r="M1035" s="168" t="s">
        <v>21</v>
      </c>
      <c r="N1035" s="168" t="s">
        <v>2829</v>
      </c>
      <c r="O1035" s="168" t="s">
        <v>21</v>
      </c>
      <c r="P1035" s="168" t="s">
        <v>2831</v>
      </c>
      <c r="Q1035" s="168" t="s">
        <v>2832</v>
      </c>
      <c r="R1035" s="168" t="s">
        <v>1259</v>
      </c>
      <c r="S1035" s="168" t="s">
        <v>21</v>
      </c>
      <c r="T1035" s="168" t="s">
        <v>1259</v>
      </c>
      <c r="U1035" s="168" t="s">
        <v>1259</v>
      </c>
      <c r="V1035" s="168" t="s">
        <v>2832</v>
      </c>
      <c r="W1035" s="168" t="s">
        <v>1259</v>
      </c>
      <c r="X1035" s="168" t="s">
        <v>21</v>
      </c>
      <c r="Y1035" s="168" t="s">
        <v>1259</v>
      </c>
      <c r="Z1035" s="168" t="s">
        <v>21</v>
      </c>
      <c r="AA1035" s="168" t="s">
        <v>1259</v>
      </c>
      <c r="AB1035" s="168" t="s">
        <v>1259</v>
      </c>
      <c r="AC1035" s="168" t="s">
        <v>7920</v>
      </c>
      <c r="AD1035" s="169">
        <v>565.65253628207074</v>
      </c>
      <c r="AE1035" s="168" t="s">
        <v>1259</v>
      </c>
      <c r="AF1035" s="169">
        <v>879.19649391374151</v>
      </c>
      <c r="AG1035" s="169">
        <v>-235.22826910527331</v>
      </c>
      <c r="AH1035" s="169">
        <v>253.9412768158659</v>
      </c>
      <c r="AI1035" s="168" t="s">
        <v>21</v>
      </c>
      <c r="AJ1035"/>
      <c r="AK1035"/>
    </row>
    <row r="1036" spans="1:37" hidden="1" x14ac:dyDescent="0.25">
      <c r="A1036" s="179" t="b">
        <f>IF(E1036&lt;&gt;1,"",NOT(ISNA(VLOOKUP(P1036,Mapping!$P:$P,1,FALSE))))</f>
        <v>0</v>
      </c>
      <c r="B1036" s="180" t="str">
        <f t="shared" si="15"/>
        <v/>
      </c>
      <c r="E1036" s="167">
        <v>1</v>
      </c>
      <c r="F1036" s="170" t="s">
        <v>797</v>
      </c>
      <c r="G1036" s="169">
        <v>2279.9110790332779</v>
      </c>
      <c r="H1036" s="168" t="s">
        <v>6</v>
      </c>
      <c r="I1036" s="168" t="s">
        <v>797</v>
      </c>
      <c r="J1036" s="169">
        <v>377.01253938006209</v>
      </c>
      <c r="K1036" s="169">
        <v>-133.83858528332749</v>
      </c>
      <c r="L1036" s="168" t="s">
        <v>5</v>
      </c>
      <c r="M1036" s="168" t="s">
        <v>21</v>
      </c>
      <c r="N1036" s="168" t="s">
        <v>2829</v>
      </c>
      <c r="O1036" s="168" t="s">
        <v>21</v>
      </c>
      <c r="P1036" s="168" t="s">
        <v>2831</v>
      </c>
      <c r="Q1036" s="168" t="s">
        <v>2832</v>
      </c>
      <c r="R1036" s="168" t="s">
        <v>1259</v>
      </c>
      <c r="S1036" s="168" t="s">
        <v>21</v>
      </c>
      <c r="T1036" s="168" t="s">
        <v>1259</v>
      </c>
      <c r="U1036" s="168" t="s">
        <v>1259</v>
      </c>
      <c r="V1036" s="168" t="s">
        <v>2832</v>
      </c>
      <c r="W1036" s="168" t="s">
        <v>1259</v>
      </c>
      <c r="X1036" s="168" t="s">
        <v>21</v>
      </c>
      <c r="Y1036" s="168" t="s">
        <v>1259</v>
      </c>
      <c r="Z1036" s="168" t="s">
        <v>21</v>
      </c>
      <c r="AA1036" s="168" t="s">
        <v>1259</v>
      </c>
      <c r="AB1036" s="168" t="s">
        <v>1259</v>
      </c>
      <c r="AC1036" s="168" t="s">
        <v>7890</v>
      </c>
      <c r="AD1036" s="169">
        <v>451.60916493279609</v>
      </c>
      <c r="AE1036" s="168" t="s">
        <v>1259</v>
      </c>
      <c r="AF1036" s="169">
        <v>701.93832602251496</v>
      </c>
      <c r="AG1036" s="169">
        <v>-187.8029980691995</v>
      </c>
      <c r="AH1036" s="169">
        <v>202.7432047216935</v>
      </c>
      <c r="AI1036" s="168" t="s">
        <v>21</v>
      </c>
      <c r="AJ1036"/>
      <c r="AK1036"/>
    </row>
    <row r="1037" spans="1:37" hidden="1" x14ac:dyDescent="0.25">
      <c r="A1037" s="179" t="b">
        <f>IF(E1037&lt;&gt;1,"",NOT(ISNA(VLOOKUP(P1037,Mapping!$P:$P,1,FALSE))))</f>
        <v>0</v>
      </c>
      <c r="B1037" s="180" t="str">
        <f t="shared" si="15"/>
        <v/>
      </c>
      <c r="E1037" s="167">
        <v>1</v>
      </c>
      <c r="F1037" s="170" t="s">
        <v>797</v>
      </c>
      <c r="G1037" s="169">
        <v>4467.7152515959142</v>
      </c>
      <c r="H1037" s="168" t="s">
        <v>6</v>
      </c>
      <c r="I1037" s="168" t="s">
        <v>797</v>
      </c>
      <c r="J1037" s="169">
        <v>738.79402039899526</v>
      </c>
      <c r="K1037" s="169">
        <v>-262.27017984222721</v>
      </c>
      <c r="L1037" s="168" t="s">
        <v>5</v>
      </c>
      <c r="M1037" s="168" t="s">
        <v>21</v>
      </c>
      <c r="N1037" s="168" t="s">
        <v>2829</v>
      </c>
      <c r="O1037" s="168" t="s">
        <v>21</v>
      </c>
      <c r="P1037" s="168" t="s">
        <v>2831</v>
      </c>
      <c r="Q1037" s="168" t="s">
        <v>2832</v>
      </c>
      <c r="R1037" s="168" t="s">
        <v>1259</v>
      </c>
      <c r="S1037" s="168" t="s">
        <v>21</v>
      </c>
      <c r="T1037" s="168" t="s">
        <v>1259</v>
      </c>
      <c r="U1037" s="168" t="s">
        <v>1259</v>
      </c>
      <c r="V1037" s="168" t="s">
        <v>2832</v>
      </c>
      <c r="W1037" s="168" t="s">
        <v>1259</v>
      </c>
      <c r="X1037" s="168" t="s">
        <v>21</v>
      </c>
      <c r="Y1037" s="168" t="s">
        <v>1259</v>
      </c>
      <c r="Z1037" s="168" t="s">
        <v>21</v>
      </c>
      <c r="AA1037" s="168" t="s">
        <v>1259</v>
      </c>
      <c r="AB1037" s="168" t="s">
        <v>1259</v>
      </c>
      <c r="AC1037" s="168" t="s">
        <v>7986</v>
      </c>
      <c r="AD1037" s="169">
        <v>884.97361694749111</v>
      </c>
      <c r="AE1037" s="168" t="s">
        <v>1259</v>
      </c>
      <c r="AF1037" s="169">
        <v>1375.5188058387951</v>
      </c>
      <c r="AG1037" s="169">
        <v>-368.01887866827383</v>
      </c>
      <c r="AH1037" s="169">
        <v>397.29571746132109</v>
      </c>
      <c r="AI1037" s="168" t="s">
        <v>21</v>
      </c>
      <c r="AJ1037"/>
      <c r="AK1037"/>
    </row>
    <row r="1038" spans="1:37" hidden="1" x14ac:dyDescent="0.25">
      <c r="A1038" s="179" t="b">
        <f>IF(E1038&lt;&gt;1,"",NOT(ISNA(VLOOKUP(P1038,Mapping!$P:$P,1,FALSE))))</f>
        <v>0</v>
      </c>
      <c r="B1038" s="180" t="str">
        <f t="shared" si="15"/>
        <v/>
      </c>
      <c r="E1038" s="167">
        <v>1</v>
      </c>
      <c r="F1038" s="170" t="s">
        <v>797</v>
      </c>
      <c r="G1038" s="169">
        <v>4185.9828775079732</v>
      </c>
      <c r="H1038" s="168" t="s">
        <v>6</v>
      </c>
      <c r="I1038" s="168" t="s">
        <v>797</v>
      </c>
      <c r="J1038" s="169">
        <v>692.20595880428527</v>
      </c>
      <c r="K1038" s="169">
        <v>-245.7315250134468</v>
      </c>
      <c r="L1038" s="168" t="s">
        <v>5</v>
      </c>
      <c r="M1038" s="168" t="s">
        <v>21</v>
      </c>
      <c r="N1038" s="168" t="s">
        <v>2829</v>
      </c>
      <c r="O1038" s="168" t="s">
        <v>21</v>
      </c>
      <c r="P1038" s="168" t="s">
        <v>2831</v>
      </c>
      <c r="Q1038" s="168" t="s">
        <v>2832</v>
      </c>
      <c r="R1038" s="168" t="s">
        <v>1259</v>
      </c>
      <c r="S1038" s="168" t="s">
        <v>21</v>
      </c>
      <c r="T1038" s="168" t="s">
        <v>1259</v>
      </c>
      <c r="U1038" s="168" t="s">
        <v>1259</v>
      </c>
      <c r="V1038" s="168" t="s">
        <v>2832</v>
      </c>
      <c r="W1038" s="168" t="s">
        <v>1259</v>
      </c>
      <c r="X1038" s="168" t="s">
        <v>21</v>
      </c>
      <c r="Y1038" s="168" t="s">
        <v>1259</v>
      </c>
      <c r="Z1038" s="168" t="s">
        <v>21</v>
      </c>
      <c r="AA1038" s="168" t="s">
        <v>1259</v>
      </c>
      <c r="AB1038" s="168" t="s">
        <v>1259</v>
      </c>
      <c r="AC1038" s="168" t="s">
        <v>7968</v>
      </c>
      <c r="AD1038" s="169">
        <v>829.16752724230355</v>
      </c>
      <c r="AE1038" s="168" t="s">
        <v>1259</v>
      </c>
      <c r="AF1038" s="169">
        <v>1288.7791286328361</v>
      </c>
      <c r="AG1038" s="169">
        <v>-344.811752305563</v>
      </c>
      <c r="AH1038" s="169">
        <v>372.24240510992058</v>
      </c>
      <c r="AI1038" s="168" t="s">
        <v>21</v>
      </c>
      <c r="AJ1038"/>
      <c r="AK1038"/>
    </row>
    <row r="1039" spans="1:37" hidden="1" x14ac:dyDescent="0.25">
      <c r="A1039" s="179" t="b">
        <f>IF(E1039&lt;&gt;1,"",NOT(ISNA(VLOOKUP(P1039,Mapping!$P:$P,1,FALSE))))</f>
        <v>0</v>
      </c>
      <c r="B1039" s="180" t="str">
        <f t="shared" si="15"/>
        <v/>
      </c>
      <c r="E1039" s="167">
        <v>1</v>
      </c>
      <c r="F1039" s="170" t="s">
        <v>797</v>
      </c>
      <c r="G1039" s="169">
        <v>26921.422876476739</v>
      </c>
      <c r="H1039" s="168" t="s">
        <v>6</v>
      </c>
      <c r="I1039" s="168" t="s">
        <v>797</v>
      </c>
      <c r="J1039" s="169">
        <v>4451.8025706022963</v>
      </c>
      <c r="K1039" s="169">
        <v>-1580.3796844259591</v>
      </c>
      <c r="L1039" s="168" t="s">
        <v>5</v>
      </c>
      <c r="M1039" s="168" t="s">
        <v>21</v>
      </c>
      <c r="N1039" s="168" t="s">
        <v>2829</v>
      </c>
      <c r="O1039" s="168" t="s">
        <v>21</v>
      </c>
      <c r="P1039" s="168" t="s">
        <v>2831</v>
      </c>
      <c r="Q1039" s="168" t="s">
        <v>2832</v>
      </c>
      <c r="R1039" s="168" t="s">
        <v>1259</v>
      </c>
      <c r="S1039" s="168" t="s">
        <v>21</v>
      </c>
      <c r="T1039" s="168" t="s">
        <v>1259</v>
      </c>
      <c r="U1039" s="168" t="s">
        <v>1259</v>
      </c>
      <c r="V1039" s="168" t="s">
        <v>2832</v>
      </c>
      <c r="W1039" s="168" t="s">
        <v>1259</v>
      </c>
      <c r="X1039" s="168" t="s">
        <v>21</v>
      </c>
      <c r="Y1039" s="168" t="s">
        <v>1259</v>
      </c>
      <c r="Z1039" s="168" t="s">
        <v>21</v>
      </c>
      <c r="AA1039" s="168" t="s">
        <v>1259</v>
      </c>
      <c r="AB1039" s="168" t="s">
        <v>1259</v>
      </c>
      <c r="AC1039" s="168" t="s">
        <v>8006</v>
      </c>
      <c r="AD1039" s="169">
        <v>5332.647143941892</v>
      </c>
      <c r="AE1039" s="168" t="s">
        <v>1259</v>
      </c>
      <c r="AF1039" s="169">
        <v>8288.5594450775861</v>
      </c>
      <c r="AG1039" s="169">
        <v>-2217.596982174789</v>
      </c>
      <c r="AH1039" s="169">
        <v>2394.0124682227251</v>
      </c>
      <c r="AI1039" s="168" t="s">
        <v>21</v>
      </c>
      <c r="AJ1039"/>
      <c r="AK1039"/>
    </row>
    <row r="1040" spans="1:37" hidden="1" x14ac:dyDescent="0.25">
      <c r="A1040" s="179" t="b">
        <f>IF(E1040&lt;&gt;1,"",NOT(ISNA(VLOOKUP(P1040,Mapping!$P:$P,1,FALSE))))</f>
        <v>0</v>
      </c>
      <c r="B1040" s="180" t="str">
        <f t="shared" si="15"/>
        <v/>
      </c>
      <c r="E1040" s="167">
        <v>1</v>
      </c>
      <c r="F1040" s="170" t="s">
        <v>797</v>
      </c>
      <c r="G1040" s="169">
        <v>7876.0696399305252</v>
      </c>
      <c r="H1040" s="168" t="s">
        <v>6</v>
      </c>
      <c r="I1040" s="168" t="s">
        <v>797</v>
      </c>
      <c r="J1040" s="169">
        <v>1302.409134545496</v>
      </c>
      <c r="K1040" s="169">
        <v>-462.3522504431337</v>
      </c>
      <c r="L1040" s="168" t="s">
        <v>5</v>
      </c>
      <c r="M1040" s="168" t="s">
        <v>21</v>
      </c>
      <c r="N1040" s="168" t="s">
        <v>2829</v>
      </c>
      <c r="O1040" s="168" t="s">
        <v>21</v>
      </c>
      <c r="P1040" s="168" t="s">
        <v>2831</v>
      </c>
      <c r="Q1040" s="168" t="s">
        <v>2832</v>
      </c>
      <c r="R1040" s="168" t="s">
        <v>1259</v>
      </c>
      <c r="S1040" s="168" t="s">
        <v>21</v>
      </c>
      <c r="T1040" s="168" t="s">
        <v>1259</v>
      </c>
      <c r="U1040" s="168" t="s">
        <v>1259</v>
      </c>
      <c r="V1040" s="168" t="s">
        <v>2832</v>
      </c>
      <c r="W1040" s="168" t="s">
        <v>1259</v>
      </c>
      <c r="X1040" s="168" t="s">
        <v>21</v>
      </c>
      <c r="Y1040" s="168" t="s">
        <v>1259</v>
      </c>
      <c r="Z1040" s="168" t="s">
        <v>21</v>
      </c>
      <c r="AA1040" s="168" t="s">
        <v>1259</v>
      </c>
      <c r="AB1040" s="168" t="s">
        <v>1259</v>
      </c>
      <c r="AC1040" s="168" t="s">
        <v>7970</v>
      </c>
      <c r="AD1040" s="169">
        <v>1560.106999677269</v>
      </c>
      <c r="AE1040" s="168" t="s">
        <v>1259</v>
      </c>
      <c r="AF1040" s="169">
        <v>2424.8819129532772</v>
      </c>
      <c r="AG1040" s="169">
        <v>-648.77507942456123</v>
      </c>
      <c r="AH1040" s="169">
        <v>700.38678880749467</v>
      </c>
      <c r="AI1040" s="168" t="s">
        <v>21</v>
      </c>
      <c r="AJ1040"/>
      <c r="AK1040"/>
    </row>
    <row r="1041" spans="1:37" hidden="1" x14ac:dyDescent="0.25">
      <c r="A1041" s="179" t="b">
        <f>IF(E1041&lt;&gt;1,"",NOT(ISNA(VLOOKUP(P1041,Mapping!$P:$P,1,FALSE))))</f>
        <v>0</v>
      </c>
      <c r="B1041" s="180" t="str">
        <f t="shared" si="15"/>
        <v/>
      </c>
      <c r="E1041" s="167">
        <v>1</v>
      </c>
      <c r="F1041" s="170" t="s">
        <v>797</v>
      </c>
      <c r="G1041" s="169">
        <v>5350.5038846493972</v>
      </c>
      <c r="H1041" s="168" t="s">
        <v>6</v>
      </c>
      <c r="I1041" s="168" t="s">
        <v>797</v>
      </c>
      <c r="J1041" s="169">
        <v>884.77444364623591</v>
      </c>
      <c r="K1041" s="169">
        <v>-314.09289470099162</v>
      </c>
      <c r="L1041" s="168" t="s">
        <v>5</v>
      </c>
      <c r="M1041" s="168" t="s">
        <v>21</v>
      </c>
      <c r="N1041" s="168" t="s">
        <v>2829</v>
      </c>
      <c r="O1041" s="168" t="s">
        <v>21</v>
      </c>
      <c r="P1041" s="168" t="s">
        <v>2831</v>
      </c>
      <c r="Q1041" s="168" t="s">
        <v>2832</v>
      </c>
      <c r="R1041" s="168" t="s">
        <v>1259</v>
      </c>
      <c r="S1041" s="168" t="s">
        <v>21</v>
      </c>
      <c r="T1041" s="168" t="s">
        <v>1259</v>
      </c>
      <c r="U1041" s="168" t="s">
        <v>1259</v>
      </c>
      <c r="V1041" s="168" t="s">
        <v>2832</v>
      </c>
      <c r="W1041" s="168" t="s">
        <v>1259</v>
      </c>
      <c r="X1041" s="168" t="s">
        <v>21</v>
      </c>
      <c r="Y1041" s="168" t="s">
        <v>1259</v>
      </c>
      <c r="Z1041" s="168" t="s">
        <v>21</v>
      </c>
      <c r="AA1041" s="168" t="s">
        <v>1259</v>
      </c>
      <c r="AB1041" s="168" t="s">
        <v>1259</v>
      </c>
      <c r="AC1041" s="168" t="s">
        <v>7889</v>
      </c>
      <c r="AD1041" s="169">
        <v>1059.838084711947</v>
      </c>
      <c r="AE1041" s="168" t="s">
        <v>1259</v>
      </c>
      <c r="AF1041" s="169">
        <v>1647.3115003065179</v>
      </c>
      <c r="AG1041" s="169">
        <v>-440.73678134154397</v>
      </c>
      <c r="AH1041" s="169">
        <v>475.79851443577081</v>
      </c>
      <c r="AI1041" s="168" t="s">
        <v>21</v>
      </c>
      <c r="AJ1041"/>
      <c r="AK1041"/>
    </row>
    <row r="1042" spans="1:37" hidden="1" x14ac:dyDescent="0.25">
      <c r="A1042" s="179" t="b">
        <f>IF(E1042&lt;&gt;1,"",NOT(ISNA(VLOOKUP(P1042,Mapping!$P:$P,1,FALSE))))</f>
        <v>0</v>
      </c>
      <c r="B1042" s="180" t="str">
        <f t="shared" si="15"/>
        <v/>
      </c>
      <c r="E1042" s="167">
        <v>1</v>
      </c>
      <c r="F1042" s="170" t="s">
        <v>797</v>
      </c>
      <c r="G1042" s="169">
        <v>5428.8051796098744</v>
      </c>
      <c r="H1042" s="168" t="s">
        <v>6</v>
      </c>
      <c r="I1042" s="168" t="s">
        <v>797</v>
      </c>
      <c r="J1042" s="169">
        <v>897.72256707143197</v>
      </c>
      <c r="K1042" s="169">
        <v>-318.6894487682701</v>
      </c>
      <c r="L1042" s="168" t="s">
        <v>5</v>
      </c>
      <c r="M1042" s="168" t="s">
        <v>21</v>
      </c>
      <c r="N1042" s="168" t="s">
        <v>2829</v>
      </c>
      <c r="O1042" s="168" t="s">
        <v>21</v>
      </c>
      <c r="P1042" s="168" t="s">
        <v>2831</v>
      </c>
      <c r="Q1042" s="168" t="s">
        <v>2832</v>
      </c>
      <c r="R1042" s="168" t="s">
        <v>1259</v>
      </c>
      <c r="S1042" s="168" t="s">
        <v>21</v>
      </c>
      <c r="T1042" s="168" t="s">
        <v>1259</v>
      </c>
      <c r="U1042" s="168" t="s">
        <v>1259</v>
      </c>
      <c r="V1042" s="168" t="s">
        <v>2832</v>
      </c>
      <c r="W1042" s="168" t="s">
        <v>1259</v>
      </c>
      <c r="X1042" s="168" t="s">
        <v>21</v>
      </c>
      <c r="Y1042" s="168" t="s">
        <v>1259</v>
      </c>
      <c r="Z1042" s="168" t="s">
        <v>21</v>
      </c>
      <c r="AA1042" s="168" t="s">
        <v>1259</v>
      </c>
      <c r="AB1042" s="168" t="s">
        <v>1259</v>
      </c>
      <c r="AC1042" s="168" t="s">
        <v>7910</v>
      </c>
      <c r="AD1042" s="169">
        <v>1075.348155589475</v>
      </c>
      <c r="AE1042" s="168" t="s">
        <v>1259</v>
      </c>
      <c r="AF1042" s="169">
        <v>1671.4188790615069</v>
      </c>
      <c r="AG1042" s="169">
        <v>-447.18668988469381</v>
      </c>
      <c r="AH1042" s="169">
        <v>482.76152962532609</v>
      </c>
      <c r="AI1042" s="168" t="s">
        <v>21</v>
      </c>
      <c r="AJ1042"/>
      <c r="AK1042"/>
    </row>
    <row r="1043" spans="1:37" hidden="1" x14ac:dyDescent="0.25">
      <c r="A1043" s="179" t="b">
        <f>IF(E1043&lt;&gt;1,"",NOT(ISNA(VLOOKUP(P1043,Mapping!$P:$P,1,FALSE))))</f>
        <v>0</v>
      </c>
      <c r="B1043" s="180" t="str">
        <f t="shared" si="15"/>
        <v/>
      </c>
      <c r="E1043" s="167">
        <v>1</v>
      </c>
      <c r="F1043" s="170" t="s">
        <v>797</v>
      </c>
      <c r="G1043" s="169">
        <v>2579.3015826168212</v>
      </c>
      <c r="H1043" s="168" t="s">
        <v>6</v>
      </c>
      <c r="I1043" s="168" t="s">
        <v>797</v>
      </c>
      <c r="J1043" s="169">
        <v>426.52059917253729</v>
      </c>
      <c r="K1043" s="169">
        <v>-151.41383276353861</v>
      </c>
      <c r="L1043" s="168" t="s">
        <v>5</v>
      </c>
      <c r="M1043" s="168" t="s">
        <v>21</v>
      </c>
      <c r="N1043" s="168" t="s">
        <v>2829</v>
      </c>
      <c r="O1043" s="168" t="s">
        <v>21</v>
      </c>
      <c r="P1043" s="168" t="s">
        <v>2831</v>
      </c>
      <c r="Q1043" s="168" t="s">
        <v>2832</v>
      </c>
      <c r="R1043" s="168" t="s">
        <v>1259</v>
      </c>
      <c r="S1043" s="168" t="s">
        <v>21</v>
      </c>
      <c r="T1043" s="168" t="s">
        <v>1259</v>
      </c>
      <c r="U1043" s="168" t="s">
        <v>1259</v>
      </c>
      <c r="V1043" s="168" t="s">
        <v>2832</v>
      </c>
      <c r="W1043" s="168" t="s">
        <v>1259</v>
      </c>
      <c r="X1043" s="168" t="s">
        <v>21</v>
      </c>
      <c r="Y1043" s="168" t="s">
        <v>1259</v>
      </c>
      <c r="Z1043" s="168" t="s">
        <v>21</v>
      </c>
      <c r="AA1043" s="168" t="s">
        <v>1259</v>
      </c>
      <c r="AB1043" s="168" t="s">
        <v>1259</v>
      </c>
      <c r="AC1043" s="168" t="s">
        <v>7878</v>
      </c>
      <c r="AD1043" s="169">
        <v>510.91301083958348</v>
      </c>
      <c r="AE1043" s="168" t="s">
        <v>1259</v>
      </c>
      <c r="AF1043" s="169">
        <v>794.11458273932385</v>
      </c>
      <c r="AG1043" s="169">
        <v>-212.4646766247852</v>
      </c>
      <c r="AH1043" s="169">
        <v>229.36678259627709</v>
      </c>
      <c r="AI1043" s="168" t="s">
        <v>21</v>
      </c>
      <c r="AJ1043"/>
      <c r="AK1043"/>
    </row>
    <row r="1044" spans="1:37" hidden="1" x14ac:dyDescent="0.25">
      <c r="A1044" s="179" t="b">
        <f>IF(E1044&lt;&gt;1,"",NOT(ISNA(VLOOKUP(P1044,Mapping!$P:$P,1,FALSE))))</f>
        <v>0</v>
      </c>
      <c r="B1044" s="180" t="str">
        <f t="shared" si="15"/>
        <v/>
      </c>
      <c r="E1044" s="167">
        <v>1</v>
      </c>
      <c r="F1044" s="170" t="s">
        <v>797</v>
      </c>
      <c r="G1044" s="169">
        <v>5907.8227335449819</v>
      </c>
      <c r="H1044" s="168" t="s">
        <v>6</v>
      </c>
      <c r="I1044" s="168" t="s">
        <v>797</v>
      </c>
      <c r="J1044" s="169">
        <v>976.93426356148655</v>
      </c>
      <c r="K1044" s="169">
        <v>-346.80941903120601</v>
      </c>
      <c r="L1044" s="168" t="s">
        <v>5</v>
      </c>
      <c r="M1044" s="168" t="s">
        <v>21</v>
      </c>
      <c r="N1044" s="168" t="s">
        <v>2829</v>
      </c>
      <c r="O1044" s="168" t="s">
        <v>21</v>
      </c>
      <c r="P1044" s="168" t="s">
        <v>2831</v>
      </c>
      <c r="Q1044" s="168" t="s">
        <v>2832</v>
      </c>
      <c r="R1044" s="168" t="s">
        <v>1259</v>
      </c>
      <c r="S1044" s="168" t="s">
        <v>21</v>
      </c>
      <c r="T1044" s="168" t="s">
        <v>1259</v>
      </c>
      <c r="U1044" s="168" t="s">
        <v>1259</v>
      </c>
      <c r="V1044" s="168" t="s">
        <v>2832</v>
      </c>
      <c r="W1044" s="168" t="s">
        <v>1259</v>
      </c>
      <c r="X1044" s="168" t="s">
        <v>21</v>
      </c>
      <c r="Y1044" s="168" t="s">
        <v>1259</v>
      </c>
      <c r="Z1044" s="168" t="s">
        <v>21</v>
      </c>
      <c r="AA1044" s="168" t="s">
        <v>1259</v>
      </c>
      <c r="AB1044" s="168" t="s">
        <v>1259</v>
      </c>
      <c r="AC1044" s="168" t="s">
        <v>7917</v>
      </c>
      <c r="AD1044" s="169">
        <v>1170.232872590155</v>
      </c>
      <c r="AE1044" s="168" t="s">
        <v>1259</v>
      </c>
      <c r="AF1044" s="169">
        <v>1818.8986571268781</v>
      </c>
      <c r="AG1044" s="169">
        <v>-486.64477822160097</v>
      </c>
      <c r="AH1044" s="169">
        <v>525.35860935175515</v>
      </c>
      <c r="AI1044" s="168" t="s">
        <v>21</v>
      </c>
      <c r="AJ1044"/>
      <c r="AK1044"/>
    </row>
    <row r="1045" spans="1:37" hidden="1" x14ac:dyDescent="0.25">
      <c r="A1045" s="179" t="b">
        <f>IF(E1045&lt;&gt;1,"",NOT(ISNA(VLOOKUP(P1045,Mapping!$P:$P,1,FALSE))))</f>
        <v>0</v>
      </c>
      <c r="B1045" s="180" t="str">
        <f t="shared" ref="B1045:B1108" si="16">IF(AI1045="","",VALUE(AI1045))</f>
        <v/>
      </c>
      <c r="E1045" s="167">
        <v>1</v>
      </c>
      <c r="F1045" s="170" t="s">
        <v>797</v>
      </c>
      <c r="G1045" s="169">
        <v>7983.5412946019096</v>
      </c>
      <c r="H1045" s="168" t="s">
        <v>6</v>
      </c>
      <c r="I1045" s="168" t="s">
        <v>797</v>
      </c>
      <c r="J1045" s="169">
        <v>1320.18095109205</v>
      </c>
      <c r="K1045" s="169">
        <v>-468.66120448592608</v>
      </c>
      <c r="L1045" s="168" t="s">
        <v>5</v>
      </c>
      <c r="M1045" s="168" t="s">
        <v>21</v>
      </c>
      <c r="N1045" s="168" t="s">
        <v>2829</v>
      </c>
      <c r="O1045" s="168" t="s">
        <v>21</v>
      </c>
      <c r="P1045" s="168" t="s">
        <v>2831</v>
      </c>
      <c r="Q1045" s="168" t="s">
        <v>2832</v>
      </c>
      <c r="R1045" s="168" t="s">
        <v>1259</v>
      </c>
      <c r="S1045" s="168" t="s">
        <v>21</v>
      </c>
      <c r="T1045" s="168" t="s">
        <v>1259</v>
      </c>
      <c r="U1045" s="168" t="s">
        <v>1259</v>
      </c>
      <c r="V1045" s="168" t="s">
        <v>2832</v>
      </c>
      <c r="W1045" s="168" t="s">
        <v>1259</v>
      </c>
      <c r="X1045" s="168" t="s">
        <v>21</v>
      </c>
      <c r="Y1045" s="168" t="s">
        <v>1259</v>
      </c>
      <c r="Z1045" s="168" t="s">
        <v>21</v>
      </c>
      <c r="AA1045" s="168" t="s">
        <v>1259</v>
      </c>
      <c r="AB1045" s="168" t="s">
        <v>1259</v>
      </c>
      <c r="AC1045" s="168" t="s">
        <v>7942</v>
      </c>
      <c r="AD1045" s="169">
        <v>1581.3951914258021</v>
      </c>
      <c r="AE1045" s="168" t="s">
        <v>1259</v>
      </c>
      <c r="AF1045" s="169">
        <v>2457.970253138406</v>
      </c>
      <c r="AG1045" s="169">
        <v>-657.62783650809706</v>
      </c>
      <c r="AH1045" s="169">
        <v>709.94380525660017</v>
      </c>
      <c r="AI1045" s="168" t="s">
        <v>21</v>
      </c>
      <c r="AJ1045"/>
      <c r="AK1045"/>
    </row>
    <row r="1046" spans="1:37" hidden="1" x14ac:dyDescent="0.25">
      <c r="A1046" s="179" t="b">
        <f>IF(E1046&lt;&gt;1,"",NOT(ISNA(VLOOKUP(P1046,Mapping!$P:$P,1,FALSE))))</f>
        <v>0</v>
      </c>
      <c r="B1046" s="180" t="str">
        <f t="shared" si="16"/>
        <v/>
      </c>
      <c r="E1046" s="167">
        <v>1</v>
      </c>
      <c r="F1046" s="170" t="s">
        <v>797</v>
      </c>
      <c r="G1046" s="169">
        <v>9833.5748196978511</v>
      </c>
      <c r="H1046" s="168" t="s">
        <v>6</v>
      </c>
      <c r="I1046" s="168" t="s">
        <v>797</v>
      </c>
      <c r="J1046" s="169">
        <v>1626.1077232582691</v>
      </c>
      <c r="K1046" s="169">
        <v>-577.26450572983242</v>
      </c>
      <c r="L1046" s="168" t="s">
        <v>5</v>
      </c>
      <c r="M1046" s="168" t="s">
        <v>21</v>
      </c>
      <c r="N1046" s="168" t="s">
        <v>2829</v>
      </c>
      <c r="O1046" s="168" t="s">
        <v>21</v>
      </c>
      <c r="P1046" s="168" t="s">
        <v>2831</v>
      </c>
      <c r="Q1046" s="168" t="s">
        <v>2832</v>
      </c>
      <c r="R1046" s="168" t="s">
        <v>1259</v>
      </c>
      <c r="S1046" s="168" t="s">
        <v>21</v>
      </c>
      <c r="T1046" s="168" t="s">
        <v>1259</v>
      </c>
      <c r="U1046" s="168" t="s">
        <v>1259</v>
      </c>
      <c r="V1046" s="168" t="s">
        <v>2832</v>
      </c>
      <c r="W1046" s="168" t="s">
        <v>1259</v>
      </c>
      <c r="X1046" s="168" t="s">
        <v>21</v>
      </c>
      <c r="Y1046" s="168" t="s">
        <v>1259</v>
      </c>
      <c r="Z1046" s="168" t="s">
        <v>21</v>
      </c>
      <c r="AA1046" s="168" t="s">
        <v>1259</v>
      </c>
      <c r="AB1046" s="168" t="s">
        <v>1259</v>
      </c>
      <c r="AC1046" s="168" t="s">
        <v>8005</v>
      </c>
      <c r="AD1046" s="169">
        <v>1947.853384927153</v>
      </c>
      <c r="AE1046" s="168" t="s">
        <v>1259</v>
      </c>
      <c r="AF1046" s="169">
        <v>3027.5580092723048</v>
      </c>
      <c r="AG1046" s="169">
        <v>-810.02055293319063</v>
      </c>
      <c r="AH1046" s="169">
        <v>874.45975027300301</v>
      </c>
      <c r="AI1046" s="168" t="s">
        <v>21</v>
      </c>
      <c r="AJ1046"/>
      <c r="AK1046"/>
    </row>
    <row r="1047" spans="1:37" hidden="1" x14ac:dyDescent="0.25">
      <c r="A1047" s="179" t="b">
        <f>IF(E1047&lt;&gt;1,"",NOT(ISNA(VLOOKUP(P1047,Mapping!$P:$P,1,FALSE))))</f>
        <v>0</v>
      </c>
      <c r="B1047" s="180" t="str">
        <f t="shared" si="16"/>
        <v/>
      </c>
      <c r="E1047" s="167">
        <v>1</v>
      </c>
      <c r="F1047" s="170" t="s">
        <v>797</v>
      </c>
      <c r="G1047" s="169">
        <v>1746.396258913592</v>
      </c>
      <c r="H1047" s="168" t="s">
        <v>6</v>
      </c>
      <c r="I1047" s="168" t="s">
        <v>797</v>
      </c>
      <c r="J1047" s="169">
        <v>288.78902093674247</v>
      </c>
      <c r="K1047" s="169">
        <v>-102.51943893188979</v>
      </c>
      <c r="L1047" s="168" t="s">
        <v>5</v>
      </c>
      <c r="M1047" s="168" t="s">
        <v>21</v>
      </c>
      <c r="N1047" s="168" t="s">
        <v>2829</v>
      </c>
      <c r="O1047" s="168" t="s">
        <v>21</v>
      </c>
      <c r="P1047" s="168" t="s">
        <v>2831</v>
      </c>
      <c r="Q1047" s="168" t="s">
        <v>2832</v>
      </c>
      <c r="R1047" s="168" t="s">
        <v>1259</v>
      </c>
      <c r="S1047" s="168" t="s">
        <v>21</v>
      </c>
      <c r="T1047" s="168" t="s">
        <v>1259</v>
      </c>
      <c r="U1047" s="168" t="s">
        <v>1259</v>
      </c>
      <c r="V1047" s="168" t="s">
        <v>2832</v>
      </c>
      <c r="W1047" s="168" t="s">
        <v>1259</v>
      </c>
      <c r="X1047" s="168" t="s">
        <v>21</v>
      </c>
      <c r="Y1047" s="168" t="s">
        <v>1259</v>
      </c>
      <c r="Z1047" s="168" t="s">
        <v>21</v>
      </c>
      <c r="AA1047" s="168" t="s">
        <v>1259</v>
      </c>
      <c r="AB1047" s="168" t="s">
        <v>1259</v>
      </c>
      <c r="AC1047" s="168" t="s">
        <v>7959</v>
      </c>
      <c r="AD1047" s="169">
        <v>345.9295247883714</v>
      </c>
      <c r="AE1047" s="168" t="s">
        <v>1259</v>
      </c>
      <c r="AF1047" s="169">
        <v>537.67994630456201</v>
      </c>
      <c r="AG1047" s="169">
        <v>-143.8558092273822</v>
      </c>
      <c r="AH1047" s="169">
        <v>155.29990511570711</v>
      </c>
      <c r="AI1047" s="168" t="s">
        <v>21</v>
      </c>
      <c r="AJ1047"/>
      <c r="AK1047"/>
    </row>
    <row r="1048" spans="1:37" hidden="1" x14ac:dyDescent="0.25">
      <c r="A1048" s="179" t="b">
        <f>IF(E1048&lt;&gt;1,"",NOT(ISNA(VLOOKUP(P1048,Mapping!$P:$P,1,FALSE))))</f>
        <v>0</v>
      </c>
      <c r="B1048" s="180" t="str">
        <f t="shared" si="16"/>
        <v/>
      </c>
      <c r="E1048" s="167">
        <v>1</v>
      </c>
      <c r="F1048" s="170" t="s">
        <v>797</v>
      </c>
      <c r="G1048" s="169">
        <v>1912.979136603878</v>
      </c>
      <c r="H1048" s="168" t="s">
        <v>6</v>
      </c>
      <c r="I1048" s="168" t="s">
        <v>797</v>
      </c>
      <c r="J1048" s="169">
        <v>316.33563637837801</v>
      </c>
      <c r="K1048" s="169">
        <v>-112.29842412456981</v>
      </c>
      <c r="L1048" s="168" t="s">
        <v>5</v>
      </c>
      <c r="M1048" s="168" t="s">
        <v>21</v>
      </c>
      <c r="N1048" s="168" t="s">
        <v>2829</v>
      </c>
      <c r="O1048" s="168" t="s">
        <v>21</v>
      </c>
      <c r="P1048" s="168" t="s">
        <v>2831</v>
      </c>
      <c r="Q1048" s="168" t="s">
        <v>2832</v>
      </c>
      <c r="R1048" s="168" t="s">
        <v>1259</v>
      </c>
      <c r="S1048" s="168" t="s">
        <v>21</v>
      </c>
      <c r="T1048" s="168" t="s">
        <v>1259</v>
      </c>
      <c r="U1048" s="168" t="s">
        <v>1259</v>
      </c>
      <c r="V1048" s="168" t="s">
        <v>2832</v>
      </c>
      <c r="W1048" s="168" t="s">
        <v>1259</v>
      </c>
      <c r="X1048" s="168" t="s">
        <v>21</v>
      </c>
      <c r="Y1048" s="168" t="s">
        <v>1259</v>
      </c>
      <c r="Z1048" s="168" t="s">
        <v>21</v>
      </c>
      <c r="AA1048" s="168" t="s">
        <v>1259</v>
      </c>
      <c r="AB1048" s="168" t="s">
        <v>1259</v>
      </c>
      <c r="AC1048" s="168" t="s">
        <v>7926</v>
      </c>
      <c r="AD1048" s="169">
        <v>378.92658111116162</v>
      </c>
      <c r="AE1048" s="168" t="s">
        <v>1259</v>
      </c>
      <c r="AF1048" s="169">
        <v>588.96743176189534</v>
      </c>
      <c r="AG1048" s="169">
        <v>-157.57773204487029</v>
      </c>
      <c r="AH1048" s="169">
        <v>170.11344183004729</v>
      </c>
      <c r="AI1048" s="168" t="s">
        <v>21</v>
      </c>
      <c r="AJ1048"/>
      <c r="AK1048"/>
    </row>
    <row r="1049" spans="1:37" hidden="1" x14ac:dyDescent="0.25">
      <c r="A1049" s="179" t="b">
        <f>IF(E1049&lt;&gt;1,"",NOT(ISNA(VLOOKUP(P1049,Mapping!$P:$P,1,FALSE))))</f>
        <v>0</v>
      </c>
      <c r="B1049" s="180" t="str">
        <f t="shared" si="16"/>
        <v/>
      </c>
      <c r="E1049" s="167">
        <v>1</v>
      </c>
      <c r="F1049" s="170" t="s">
        <v>797</v>
      </c>
      <c r="G1049" s="169">
        <v>1341.8456114499279</v>
      </c>
      <c r="H1049" s="168" t="s">
        <v>6</v>
      </c>
      <c r="I1049" s="168" t="s">
        <v>797</v>
      </c>
      <c r="J1049" s="169">
        <v>221.89138255481299</v>
      </c>
      <c r="K1049" s="169">
        <v>-78.770931005453861</v>
      </c>
      <c r="L1049" s="168" t="s">
        <v>5</v>
      </c>
      <c r="M1049" s="168" t="s">
        <v>21</v>
      </c>
      <c r="N1049" s="168" t="s">
        <v>2829</v>
      </c>
      <c r="O1049" s="168" t="s">
        <v>21</v>
      </c>
      <c r="P1049" s="168" t="s">
        <v>2831</v>
      </c>
      <c r="Q1049" s="168" t="s">
        <v>2832</v>
      </c>
      <c r="R1049" s="168" t="s">
        <v>1259</v>
      </c>
      <c r="S1049" s="168" t="s">
        <v>21</v>
      </c>
      <c r="T1049" s="168" t="s">
        <v>1259</v>
      </c>
      <c r="U1049" s="168" t="s">
        <v>1259</v>
      </c>
      <c r="V1049" s="168" t="s">
        <v>2832</v>
      </c>
      <c r="W1049" s="168" t="s">
        <v>1259</v>
      </c>
      <c r="X1049" s="168" t="s">
        <v>21</v>
      </c>
      <c r="Y1049" s="168" t="s">
        <v>1259</v>
      </c>
      <c r="Z1049" s="168" t="s">
        <v>21</v>
      </c>
      <c r="AA1049" s="168" t="s">
        <v>1259</v>
      </c>
      <c r="AB1049" s="168" t="s">
        <v>1259</v>
      </c>
      <c r="AC1049" s="168" t="s">
        <v>7884</v>
      </c>
      <c r="AD1049" s="169">
        <v>265.79535562965413</v>
      </c>
      <c r="AE1049" s="168" t="s">
        <v>1259</v>
      </c>
      <c r="AF1049" s="169">
        <v>413.12701663838521</v>
      </c>
      <c r="AG1049" s="169">
        <v>-110.5317795478006</v>
      </c>
      <c r="AH1049" s="169">
        <v>119.32486403042179</v>
      </c>
      <c r="AI1049" s="168" t="s">
        <v>21</v>
      </c>
      <c r="AJ1049"/>
      <c r="AK1049"/>
    </row>
    <row r="1050" spans="1:37" hidden="1" x14ac:dyDescent="0.25">
      <c r="A1050" s="179" t="b">
        <f>IF(E1050&lt;&gt;1,"",NOT(ISNA(VLOOKUP(P1050,Mapping!$P:$P,1,FALSE))))</f>
        <v>0</v>
      </c>
      <c r="B1050" s="180" t="str">
        <f t="shared" si="16"/>
        <v/>
      </c>
      <c r="E1050" s="167">
        <v>1</v>
      </c>
      <c r="F1050" s="170" t="s">
        <v>797</v>
      </c>
      <c r="G1050" s="169">
        <v>741.55079133327104</v>
      </c>
      <c r="H1050" s="168" t="s">
        <v>6</v>
      </c>
      <c r="I1050" s="168" t="s">
        <v>797</v>
      </c>
      <c r="J1050" s="169">
        <v>122.62493458227129</v>
      </c>
      <c r="K1050" s="169">
        <v>-43.531570042573819</v>
      </c>
      <c r="L1050" s="168" t="s">
        <v>5</v>
      </c>
      <c r="M1050" s="168" t="s">
        <v>21</v>
      </c>
      <c r="N1050" s="168" t="s">
        <v>2829</v>
      </c>
      <c r="O1050" s="168" t="s">
        <v>21</v>
      </c>
      <c r="P1050" s="168" t="s">
        <v>2831</v>
      </c>
      <c r="Q1050" s="168" t="s">
        <v>2832</v>
      </c>
      <c r="R1050" s="168" t="s">
        <v>1259</v>
      </c>
      <c r="S1050" s="168" t="s">
        <v>21</v>
      </c>
      <c r="T1050" s="168" t="s">
        <v>1259</v>
      </c>
      <c r="U1050" s="168" t="s">
        <v>1259</v>
      </c>
      <c r="V1050" s="168" t="s">
        <v>2832</v>
      </c>
      <c r="W1050" s="168" t="s">
        <v>1259</v>
      </c>
      <c r="X1050" s="168" t="s">
        <v>21</v>
      </c>
      <c r="Y1050" s="168" t="s">
        <v>1259</v>
      </c>
      <c r="Z1050" s="168" t="s">
        <v>21</v>
      </c>
      <c r="AA1050" s="168" t="s">
        <v>1259</v>
      </c>
      <c r="AB1050" s="168" t="s">
        <v>1259</v>
      </c>
      <c r="AC1050" s="168" t="s">
        <v>7964</v>
      </c>
      <c r="AD1050" s="169">
        <v>146.88780483985889</v>
      </c>
      <c r="AE1050" s="168" t="s">
        <v>1259</v>
      </c>
      <c r="AF1050" s="169">
        <v>228.3084309366391</v>
      </c>
      <c r="AG1050" s="169">
        <v>-61.083725200382098</v>
      </c>
      <c r="AH1050" s="169">
        <v>65.943091062377675</v>
      </c>
      <c r="AI1050" s="168" t="s">
        <v>21</v>
      </c>
      <c r="AJ1050"/>
      <c r="AK1050"/>
    </row>
    <row r="1051" spans="1:37" hidden="1" x14ac:dyDescent="0.25">
      <c r="A1051" s="179" t="b">
        <f>IF(E1051&lt;&gt;1,"",NOT(ISNA(VLOOKUP(P1051,Mapping!$P:$P,1,FALSE))))</f>
        <v>0</v>
      </c>
      <c r="B1051" s="180" t="str">
        <f t="shared" si="16"/>
        <v/>
      </c>
      <c r="E1051" s="167">
        <v>1</v>
      </c>
      <c r="F1051" s="170" t="s">
        <v>797</v>
      </c>
      <c r="G1051" s="169">
        <v>1790.151798479953</v>
      </c>
      <c r="H1051" s="168" t="s">
        <v>6</v>
      </c>
      <c r="I1051" s="168" t="s">
        <v>797</v>
      </c>
      <c r="J1051" s="169">
        <v>296.02456061877899</v>
      </c>
      <c r="K1051" s="169">
        <v>-105.0880388951627</v>
      </c>
      <c r="L1051" s="168" t="s">
        <v>5</v>
      </c>
      <c r="M1051" s="168" t="s">
        <v>21</v>
      </c>
      <c r="N1051" s="168" t="s">
        <v>2829</v>
      </c>
      <c r="O1051" s="168" t="s">
        <v>21</v>
      </c>
      <c r="P1051" s="168" t="s">
        <v>2831</v>
      </c>
      <c r="Q1051" s="168" t="s">
        <v>2832</v>
      </c>
      <c r="R1051" s="168" t="s">
        <v>1259</v>
      </c>
      <c r="S1051" s="168" t="s">
        <v>21</v>
      </c>
      <c r="T1051" s="168" t="s">
        <v>1259</v>
      </c>
      <c r="U1051" s="168" t="s">
        <v>1259</v>
      </c>
      <c r="V1051" s="168" t="s">
        <v>2832</v>
      </c>
      <c r="W1051" s="168" t="s">
        <v>1259</v>
      </c>
      <c r="X1051" s="168" t="s">
        <v>21</v>
      </c>
      <c r="Y1051" s="168" t="s">
        <v>1259</v>
      </c>
      <c r="Z1051" s="168" t="s">
        <v>21</v>
      </c>
      <c r="AA1051" s="168" t="s">
        <v>1259</v>
      </c>
      <c r="AB1051" s="168" t="s">
        <v>1259</v>
      </c>
      <c r="AC1051" s="168" t="s">
        <v>7874</v>
      </c>
      <c r="AD1051" s="169">
        <v>354.59670609490149</v>
      </c>
      <c r="AE1051" s="168" t="s">
        <v>1259</v>
      </c>
      <c r="AF1051" s="169">
        <v>551.15138844977355</v>
      </c>
      <c r="AG1051" s="169">
        <v>-147.46008203796151</v>
      </c>
      <c r="AH1051" s="169">
        <v>159.1909070050319</v>
      </c>
      <c r="AI1051" s="168" t="s">
        <v>21</v>
      </c>
      <c r="AJ1051"/>
      <c r="AK1051"/>
    </row>
    <row r="1052" spans="1:37" hidden="1" x14ac:dyDescent="0.25">
      <c r="A1052" s="179" t="b">
        <f>IF(E1052&lt;&gt;1,"",NOT(ISNA(VLOOKUP(P1052,Mapping!$P:$P,1,FALSE))))</f>
        <v>0</v>
      </c>
      <c r="B1052" s="180" t="str">
        <f t="shared" si="16"/>
        <v/>
      </c>
      <c r="E1052" s="167">
        <v>1</v>
      </c>
      <c r="F1052" s="170" t="s">
        <v>797</v>
      </c>
      <c r="G1052" s="169">
        <v>3569.561870341689</v>
      </c>
      <c r="H1052" s="168" t="s">
        <v>6</v>
      </c>
      <c r="I1052" s="168" t="s">
        <v>797</v>
      </c>
      <c r="J1052" s="169">
        <v>590.27283896632957</v>
      </c>
      <c r="K1052" s="169">
        <v>-209.54550166509671</v>
      </c>
      <c r="L1052" s="168" t="s">
        <v>5</v>
      </c>
      <c r="M1052" s="168" t="s">
        <v>21</v>
      </c>
      <c r="N1052" s="168" t="s">
        <v>2829</v>
      </c>
      <c r="O1052" s="168" t="s">
        <v>21</v>
      </c>
      <c r="P1052" s="168" t="s">
        <v>2831</v>
      </c>
      <c r="Q1052" s="168" t="s">
        <v>2832</v>
      </c>
      <c r="R1052" s="168" t="s">
        <v>1259</v>
      </c>
      <c r="S1052" s="168" t="s">
        <v>21</v>
      </c>
      <c r="T1052" s="168" t="s">
        <v>1259</v>
      </c>
      <c r="U1052" s="168" t="s">
        <v>1259</v>
      </c>
      <c r="V1052" s="168" t="s">
        <v>2832</v>
      </c>
      <c r="W1052" s="168" t="s">
        <v>1259</v>
      </c>
      <c r="X1052" s="168" t="s">
        <v>21</v>
      </c>
      <c r="Y1052" s="168" t="s">
        <v>1259</v>
      </c>
      <c r="Z1052" s="168" t="s">
        <v>21</v>
      </c>
      <c r="AA1052" s="168" t="s">
        <v>1259</v>
      </c>
      <c r="AB1052" s="168" t="s">
        <v>1259</v>
      </c>
      <c r="AC1052" s="168" t="s">
        <v>7923</v>
      </c>
      <c r="AD1052" s="169">
        <v>707.06567035258649</v>
      </c>
      <c r="AE1052" s="168" t="s">
        <v>1259</v>
      </c>
      <c r="AF1052" s="169">
        <v>1098.995617392176</v>
      </c>
      <c r="AG1052" s="169">
        <v>-294.03533638159212</v>
      </c>
      <c r="AH1052" s="169">
        <v>317.42659601983178</v>
      </c>
      <c r="AI1052" s="168" t="s">
        <v>21</v>
      </c>
      <c r="AJ1052"/>
      <c r="AK1052"/>
    </row>
    <row r="1053" spans="1:37" hidden="1" x14ac:dyDescent="0.25">
      <c r="A1053" s="179" t="b">
        <f>IF(E1053&lt;&gt;1,"",NOT(ISNA(VLOOKUP(P1053,Mapping!$P:$P,1,FALSE))))</f>
        <v>0</v>
      </c>
      <c r="B1053" s="180" t="str">
        <f t="shared" si="16"/>
        <v/>
      </c>
      <c r="E1053" s="167">
        <v>1</v>
      </c>
      <c r="F1053" s="170" t="s">
        <v>797</v>
      </c>
      <c r="G1053" s="169">
        <v>11441.02661818609</v>
      </c>
      <c r="H1053" s="168" t="s">
        <v>6</v>
      </c>
      <c r="I1053" s="168" t="s">
        <v>797</v>
      </c>
      <c r="J1053" s="169">
        <v>1891.9204955423879</v>
      </c>
      <c r="K1053" s="169">
        <v>-671.62742917859748</v>
      </c>
      <c r="L1053" s="168" t="s">
        <v>5</v>
      </c>
      <c r="M1053" s="168" t="s">
        <v>21</v>
      </c>
      <c r="N1053" s="168" t="s">
        <v>2829</v>
      </c>
      <c r="O1053" s="168" t="s">
        <v>21</v>
      </c>
      <c r="P1053" s="168" t="s">
        <v>2831</v>
      </c>
      <c r="Q1053" s="168" t="s">
        <v>2832</v>
      </c>
      <c r="R1053" s="168" t="s">
        <v>1259</v>
      </c>
      <c r="S1053" s="168" t="s">
        <v>21</v>
      </c>
      <c r="T1053" s="168" t="s">
        <v>1259</v>
      </c>
      <c r="U1053" s="168" t="s">
        <v>1259</v>
      </c>
      <c r="V1053" s="168" t="s">
        <v>2832</v>
      </c>
      <c r="W1053" s="168" t="s">
        <v>1259</v>
      </c>
      <c r="X1053" s="168" t="s">
        <v>21</v>
      </c>
      <c r="Y1053" s="168" t="s">
        <v>1259</v>
      </c>
      <c r="Z1053" s="168" t="s">
        <v>21</v>
      </c>
      <c r="AA1053" s="168" t="s">
        <v>1259</v>
      </c>
      <c r="AB1053" s="168" t="s">
        <v>1259</v>
      </c>
      <c r="AC1053" s="168" t="s">
        <v>7891</v>
      </c>
      <c r="AD1053" s="169">
        <v>2266.2605241620931</v>
      </c>
      <c r="AE1053" s="168" t="s">
        <v>1259</v>
      </c>
      <c r="AF1053" s="169">
        <v>3522.459777577737</v>
      </c>
      <c r="AG1053" s="169">
        <v>-942.43109726714829</v>
      </c>
      <c r="AH1053" s="169">
        <v>1017.40389053278</v>
      </c>
      <c r="AI1053" s="168" t="s">
        <v>21</v>
      </c>
      <c r="AJ1053"/>
      <c r="AK1053"/>
    </row>
    <row r="1054" spans="1:37" hidden="1" x14ac:dyDescent="0.25">
      <c r="A1054" s="179" t="b">
        <f>IF(E1054&lt;&gt;1,"",NOT(ISNA(VLOOKUP(P1054,Mapping!$P:$P,1,FALSE))))</f>
        <v>0</v>
      </c>
      <c r="B1054" s="180" t="str">
        <f t="shared" si="16"/>
        <v/>
      </c>
      <c r="E1054" s="167">
        <v>1</v>
      </c>
      <c r="F1054" s="170" t="s">
        <v>797</v>
      </c>
      <c r="G1054" s="169">
        <v>3746.1250358013058</v>
      </c>
      <c r="H1054" s="168" t="s">
        <v>6</v>
      </c>
      <c r="I1054" s="168" t="s">
        <v>797</v>
      </c>
      <c r="J1054" s="169">
        <v>619.46982299920751</v>
      </c>
      <c r="K1054" s="169">
        <v>-219.91036391590109</v>
      </c>
      <c r="L1054" s="168" t="s">
        <v>5</v>
      </c>
      <c r="M1054" s="168" t="s">
        <v>21</v>
      </c>
      <c r="N1054" s="168" t="s">
        <v>2829</v>
      </c>
      <c r="O1054" s="168" t="s">
        <v>21</v>
      </c>
      <c r="P1054" s="168" t="s">
        <v>2831</v>
      </c>
      <c r="Q1054" s="168" t="s">
        <v>2832</v>
      </c>
      <c r="R1054" s="168" t="s">
        <v>1259</v>
      </c>
      <c r="S1054" s="168" t="s">
        <v>21</v>
      </c>
      <c r="T1054" s="168" t="s">
        <v>1259</v>
      </c>
      <c r="U1054" s="168" t="s">
        <v>1259</v>
      </c>
      <c r="V1054" s="168" t="s">
        <v>2832</v>
      </c>
      <c r="W1054" s="168" t="s">
        <v>1259</v>
      </c>
      <c r="X1054" s="168" t="s">
        <v>21</v>
      </c>
      <c r="Y1054" s="168" t="s">
        <v>1259</v>
      </c>
      <c r="Z1054" s="168" t="s">
        <v>21</v>
      </c>
      <c r="AA1054" s="168" t="s">
        <v>1259</v>
      </c>
      <c r="AB1054" s="168" t="s">
        <v>1259</v>
      </c>
      <c r="AC1054" s="168" t="s">
        <v>7963</v>
      </c>
      <c r="AD1054" s="169">
        <v>742.03964124311676</v>
      </c>
      <c r="AE1054" s="168" t="s">
        <v>1259</v>
      </c>
      <c r="AF1054" s="169">
        <v>1153.355830796864</v>
      </c>
      <c r="AG1054" s="169">
        <v>-308.57936493026858</v>
      </c>
      <c r="AH1054" s="169">
        <v>333.12763906940017</v>
      </c>
      <c r="AI1054" s="168" t="s">
        <v>21</v>
      </c>
      <c r="AJ1054"/>
      <c r="AK1054"/>
    </row>
    <row r="1055" spans="1:37" hidden="1" x14ac:dyDescent="0.25">
      <c r="A1055" s="179" t="b">
        <f>IF(E1055&lt;&gt;1,"",NOT(ISNA(VLOOKUP(P1055,Mapping!$P:$P,1,FALSE))))</f>
        <v>0</v>
      </c>
      <c r="B1055" s="180" t="str">
        <f t="shared" si="16"/>
        <v/>
      </c>
      <c r="E1055" s="167">
        <v>1</v>
      </c>
      <c r="F1055" s="170" t="s">
        <v>797</v>
      </c>
      <c r="G1055" s="169">
        <v>2514.81496391471</v>
      </c>
      <c r="H1055" s="168" t="s">
        <v>6</v>
      </c>
      <c r="I1055" s="168" t="s">
        <v>797</v>
      </c>
      <c r="J1055" s="169">
        <v>415.85690965565283</v>
      </c>
      <c r="K1055" s="169">
        <v>-147.62824748516201</v>
      </c>
      <c r="L1055" s="168" t="s">
        <v>5</v>
      </c>
      <c r="M1055" s="168" t="s">
        <v>21</v>
      </c>
      <c r="N1055" s="168" t="s">
        <v>2829</v>
      </c>
      <c r="O1055" s="168" t="s">
        <v>21</v>
      </c>
      <c r="P1055" s="168" t="s">
        <v>2831</v>
      </c>
      <c r="Q1055" s="168" t="s">
        <v>2832</v>
      </c>
      <c r="R1055" s="168" t="s">
        <v>1259</v>
      </c>
      <c r="S1055" s="168" t="s">
        <v>21</v>
      </c>
      <c r="T1055" s="168" t="s">
        <v>1259</v>
      </c>
      <c r="U1055" s="168" t="s">
        <v>1259</v>
      </c>
      <c r="V1055" s="168" t="s">
        <v>2832</v>
      </c>
      <c r="W1055" s="168" t="s">
        <v>1259</v>
      </c>
      <c r="X1055" s="168" t="s">
        <v>21</v>
      </c>
      <c r="Y1055" s="168" t="s">
        <v>1259</v>
      </c>
      <c r="Z1055" s="168" t="s">
        <v>21</v>
      </c>
      <c r="AA1055" s="168" t="s">
        <v>1259</v>
      </c>
      <c r="AB1055" s="168" t="s">
        <v>1259</v>
      </c>
      <c r="AC1055" s="168" t="s">
        <v>7954</v>
      </c>
      <c r="AD1055" s="169">
        <v>498.13937756536518</v>
      </c>
      <c r="AE1055" s="168" t="s">
        <v>1259</v>
      </c>
      <c r="AF1055" s="169">
        <v>774.26046228748373</v>
      </c>
      <c r="AG1055" s="169">
        <v>-207.15272369864849</v>
      </c>
      <c r="AH1055" s="169">
        <v>223.6322502903613</v>
      </c>
      <c r="AI1055" s="168" t="s">
        <v>21</v>
      </c>
      <c r="AJ1055"/>
      <c r="AK1055"/>
    </row>
    <row r="1056" spans="1:37" hidden="1" x14ac:dyDescent="0.25">
      <c r="A1056" s="179" t="b">
        <f>IF(E1056&lt;&gt;1,"",NOT(ISNA(VLOOKUP(P1056,Mapping!$P:$P,1,FALSE))))</f>
        <v>0</v>
      </c>
      <c r="B1056" s="180" t="str">
        <f t="shared" si="16"/>
        <v/>
      </c>
      <c r="E1056" s="167">
        <v>1</v>
      </c>
      <c r="F1056" s="170" t="s">
        <v>797</v>
      </c>
      <c r="G1056" s="169">
        <v>5296.768057313705</v>
      </c>
      <c r="H1056" s="168" t="s">
        <v>6</v>
      </c>
      <c r="I1056" s="168" t="s">
        <v>797</v>
      </c>
      <c r="J1056" s="169">
        <v>875.88853537296006</v>
      </c>
      <c r="K1056" s="169">
        <v>-310.93841767959469</v>
      </c>
      <c r="L1056" s="168" t="s">
        <v>5</v>
      </c>
      <c r="M1056" s="168" t="s">
        <v>21</v>
      </c>
      <c r="N1056" s="168" t="s">
        <v>2829</v>
      </c>
      <c r="O1056" s="168" t="s">
        <v>21</v>
      </c>
      <c r="P1056" s="168" t="s">
        <v>2831</v>
      </c>
      <c r="Q1056" s="168" t="s">
        <v>2832</v>
      </c>
      <c r="R1056" s="168" t="s">
        <v>1259</v>
      </c>
      <c r="S1056" s="168" t="s">
        <v>21</v>
      </c>
      <c r="T1056" s="168" t="s">
        <v>1259</v>
      </c>
      <c r="U1056" s="168" t="s">
        <v>1259</v>
      </c>
      <c r="V1056" s="168" t="s">
        <v>2832</v>
      </c>
      <c r="W1056" s="168" t="s">
        <v>1259</v>
      </c>
      <c r="X1056" s="168" t="s">
        <v>21</v>
      </c>
      <c r="Y1056" s="168" t="s">
        <v>1259</v>
      </c>
      <c r="Z1056" s="168" t="s">
        <v>21</v>
      </c>
      <c r="AA1056" s="168" t="s">
        <v>1259</v>
      </c>
      <c r="AB1056" s="168" t="s">
        <v>1259</v>
      </c>
      <c r="AC1056" s="168" t="s">
        <v>7928</v>
      </c>
      <c r="AD1056" s="169">
        <v>1049.1939888376801</v>
      </c>
      <c r="AE1056" s="168" t="s">
        <v>1259</v>
      </c>
      <c r="AF1056" s="169">
        <v>1630.7673302139519</v>
      </c>
      <c r="AG1056" s="169">
        <v>-436.31040279977611</v>
      </c>
      <c r="AH1056" s="169">
        <v>471.02000621121812</v>
      </c>
      <c r="AI1056" s="168" t="s">
        <v>21</v>
      </c>
      <c r="AJ1056"/>
      <c r="AK1056"/>
    </row>
    <row r="1057" spans="1:37" hidden="1" x14ac:dyDescent="0.25">
      <c r="A1057" s="179" t="b">
        <f>IF(E1057&lt;&gt;1,"",NOT(ISNA(VLOOKUP(P1057,Mapping!$P:$P,1,FALSE))))</f>
        <v>0</v>
      </c>
      <c r="B1057" s="180" t="str">
        <f t="shared" si="16"/>
        <v/>
      </c>
      <c r="E1057" s="167">
        <v>1</v>
      </c>
      <c r="F1057" s="170" t="s">
        <v>797</v>
      </c>
      <c r="G1057" s="169">
        <v>1437.03453230892</v>
      </c>
      <c r="H1057" s="168" t="s">
        <v>6</v>
      </c>
      <c r="I1057" s="168" t="s">
        <v>797</v>
      </c>
      <c r="J1057" s="169">
        <v>237.63209152540671</v>
      </c>
      <c r="K1057" s="169">
        <v>-84.358846525306348</v>
      </c>
      <c r="L1057" s="168" t="s">
        <v>5</v>
      </c>
      <c r="M1057" s="168" t="s">
        <v>21</v>
      </c>
      <c r="N1057" s="168" t="s">
        <v>2829</v>
      </c>
      <c r="O1057" s="168" t="s">
        <v>21</v>
      </c>
      <c r="P1057" s="168" t="s">
        <v>2831</v>
      </c>
      <c r="Q1057" s="168" t="s">
        <v>2832</v>
      </c>
      <c r="R1057" s="168" t="s">
        <v>1259</v>
      </c>
      <c r="S1057" s="168" t="s">
        <v>21</v>
      </c>
      <c r="T1057" s="168" t="s">
        <v>1259</v>
      </c>
      <c r="U1057" s="168" t="s">
        <v>1259</v>
      </c>
      <c r="V1057" s="168" t="s">
        <v>2832</v>
      </c>
      <c r="W1057" s="168" t="s">
        <v>1259</v>
      </c>
      <c r="X1057" s="168" t="s">
        <v>21</v>
      </c>
      <c r="Y1057" s="168" t="s">
        <v>1259</v>
      </c>
      <c r="Z1057" s="168" t="s">
        <v>21</v>
      </c>
      <c r="AA1057" s="168" t="s">
        <v>1259</v>
      </c>
      <c r="AB1057" s="168" t="s">
        <v>1259</v>
      </c>
      <c r="AC1057" s="168" t="s">
        <v>8010</v>
      </c>
      <c r="AD1057" s="169">
        <v>284.65055987657109</v>
      </c>
      <c r="AE1057" s="168" t="s">
        <v>1259</v>
      </c>
      <c r="AF1057" s="169">
        <v>442.43375249230348</v>
      </c>
      <c r="AG1057" s="169">
        <v>-118.3727716306455</v>
      </c>
      <c r="AH1057" s="169">
        <v>127.7896269970261</v>
      </c>
      <c r="AI1057" s="168" t="s">
        <v>21</v>
      </c>
      <c r="AJ1057"/>
      <c r="AK1057"/>
    </row>
    <row r="1058" spans="1:37" hidden="1" x14ac:dyDescent="0.25">
      <c r="A1058" s="179" t="b">
        <f>IF(E1058&lt;&gt;1,"",NOT(ISNA(VLOOKUP(P1058,Mapping!$P:$P,1,FALSE))))</f>
        <v>0</v>
      </c>
      <c r="B1058" s="180" t="str">
        <f t="shared" si="16"/>
        <v/>
      </c>
      <c r="E1058" s="167">
        <v>1</v>
      </c>
      <c r="F1058" s="170" t="s">
        <v>797</v>
      </c>
      <c r="G1058" s="169">
        <v>2149.4149639312841</v>
      </c>
      <c r="H1058" s="168" t="s">
        <v>6</v>
      </c>
      <c r="I1058" s="168" t="s">
        <v>797</v>
      </c>
      <c r="J1058" s="169">
        <v>355.43333298632098</v>
      </c>
      <c r="K1058" s="169">
        <v>-126.1780165923649</v>
      </c>
      <c r="L1058" s="168" t="s">
        <v>5</v>
      </c>
      <c r="M1058" s="168" t="s">
        <v>21</v>
      </c>
      <c r="N1058" s="168" t="s">
        <v>2829</v>
      </c>
      <c r="O1058" s="168" t="s">
        <v>21</v>
      </c>
      <c r="P1058" s="168" t="s">
        <v>2831</v>
      </c>
      <c r="Q1058" s="168" t="s">
        <v>2832</v>
      </c>
      <c r="R1058" s="168" t="s">
        <v>1259</v>
      </c>
      <c r="S1058" s="168" t="s">
        <v>21</v>
      </c>
      <c r="T1058" s="168" t="s">
        <v>1259</v>
      </c>
      <c r="U1058" s="168" t="s">
        <v>1259</v>
      </c>
      <c r="V1058" s="168" t="s">
        <v>2832</v>
      </c>
      <c r="W1058" s="168" t="s">
        <v>1259</v>
      </c>
      <c r="X1058" s="168" t="s">
        <v>21</v>
      </c>
      <c r="Y1058" s="168" t="s">
        <v>1259</v>
      </c>
      <c r="Z1058" s="168" t="s">
        <v>21</v>
      </c>
      <c r="AA1058" s="168" t="s">
        <v>1259</v>
      </c>
      <c r="AB1058" s="168" t="s">
        <v>1259</v>
      </c>
      <c r="AC1058" s="168" t="s">
        <v>7881</v>
      </c>
      <c r="AD1058" s="169">
        <v>425.76024384540932</v>
      </c>
      <c r="AE1058" s="168" t="s">
        <v>1259</v>
      </c>
      <c r="AF1058" s="169">
        <v>661.76122199880137</v>
      </c>
      <c r="AG1058" s="169">
        <v>-177.0536482906418</v>
      </c>
      <c r="AH1058" s="169">
        <v>191.13871679985371</v>
      </c>
      <c r="AI1058" s="168" t="s">
        <v>21</v>
      </c>
      <c r="AJ1058"/>
      <c r="AK1058"/>
    </row>
    <row r="1059" spans="1:37" hidden="1" x14ac:dyDescent="0.25">
      <c r="A1059" s="179" t="b">
        <f>IF(E1059&lt;&gt;1,"",NOT(ISNA(VLOOKUP(P1059,Mapping!$P:$P,1,FALSE))))</f>
        <v>0</v>
      </c>
      <c r="B1059" s="180" t="str">
        <f t="shared" si="16"/>
        <v/>
      </c>
      <c r="E1059" s="167">
        <v>1</v>
      </c>
      <c r="F1059" s="170" t="s">
        <v>797</v>
      </c>
      <c r="G1059" s="169">
        <v>41875.211652776867</v>
      </c>
      <c r="H1059" s="168" t="s">
        <v>6</v>
      </c>
      <c r="I1059" s="168" t="s">
        <v>797</v>
      </c>
      <c r="J1059" s="169">
        <v>6924.6033441730197</v>
      </c>
      <c r="K1059" s="169">
        <v>-2458.218277716333</v>
      </c>
      <c r="L1059" s="168" t="s">
        <v>5</v>
      </c>
      <c r="M1059" s="168" t="s">
        <v>21</v>
      </c>
      <c r="N1059" s="168" t="s">
        <v>2829</v>
      </c>
      <c r="O1059" s="168" t="s">
        <v>21</v>
      </c>
      <c r="P1059" s="168" t="s">
        <v>2831</v>
      </c>
      <c r="Q1059" s="168" t="s">
        <v>2832</v>
      </c>
      <c r="R1059" s="168" t="s">
        <v>1259</v>
      </c>
      <c r="S1059" s="168" t="s">
        <v>21</v>
      </c>
      <c r="T1059" s="168" t="s">
        <v>1259</v>
      </c>
      <c r="U1059" s="168" t="s">
        <v>1259</v>
      </c>
      <c r="V1059" s="168" t="s">
        <v>2832</v>
      </c>
      <c r="W1059" s="168" t="s">
        <v>1259</v>
      </c>
      <c r="X1059" s="168" t="s">
        <v>21</v>
      </c>
      <c r="Y1059" s="168" t="s">
        <v>1259</v>
      </c>
      <c r="Z1059" s="168" t="s">
        <v>21</v>
      </c>
      <c r="AA1059" s="168" t="s">
        <v>1259</v>
      </c>
      <c r="AB1059" s="168" t="s">
        <v>1259</v>
      </c>
      <c r="AC1059" s="168" t="s">
        <v>7944</v>
      </c>
      <c r="AD1059" s="169">
        <v>8294.7223423788964</v>
      </c>
      <c r="AE1059" s="168" t="s">
        <v>1259</v>
      </c>
      <c r="AF1059" s="169">
        <v>12892.52736201106</v>
      </c>
      <c r="AG1059" s="169">
        <v>-3449.3846560491152</v>
      </c>
      <c r="AH1059" s="169">
        <v>3723.791987748511</v>
      </c>
      <c r="AI1059" s="168" t="s">
        <v>21</v>
      </c>
      <c r="AJ1059"/>
      <c r="AK1059"/>
    </row>
    <row r="1060" spans="1:37" hidden="1" x14ac:dyDescent="0.25">
      <c r="A1060" s="179" t="b">
        <f>IF(E1060&lt;&gt;1,"",NOT(ISNA(VLOOKUP(P1060,Mapping!$P:$P,1,FALSE))))</f>
        <v>0</v>
      </c>
      <c r="B1060" s="180" t="str">
        <f t="shared" si="16"/>
        <v/>
      </c>
      <c r="E1060" s="167">
        <v>1</v>
      </c>
      <c r="F1060" s="170" t="s">
        <v>797</v>
      </c>
      <c r="G1060" s="169">
        <v>15156.449351830521</v>
      </c>
      <c r="H1060" s="168" t="s">
        <v>6</v>
      </c>
      <c r="I1060" s="168" t="s">
        <v>797</v>
      </c>
      <c r="J1060" s="169">
        <v>2506.313299087888</v>
      </c>
      <c r="K1060" s="169">
        <v>-889.73546285302052</v>
      </c>
      <c r="L1060" s="168" t="s">
        <v>5</v>
      </c>
      <c r="M1060" s="168" t="s">
        <v>21</v>
      </c>
      <c r="N1060" s="168" t="s">
        <v>2829</v>
      </c>
      <c r="O1060" s="168" t="s">
        <v>21</v>
      </c>
      <c r="P1060" s="168" t="s">
        <v>2831</v>
      </c>
      <c r="Q1060" s="168" t="s">
        <v>2832</v>
      </c>
      <c r="R1060" s="168" t="s">
        <v>1259</v>
      </c>
      <c r="S1060" s="168" t="s">
        <v>21</v>
      </c>
      <c r="T1060" s="168" t="s">
        <v>1259</v>
      </c>
      <c r="U1060" s="168" t="s">
        <v>1259</v>
      </c>
      <c r="V1060" s="168" t="s">
        <v>2832</v>
      </c>
      <c r="W1060" s="168" t="s">
        <v>1259</v>
      </c>
      <c r="X1060" s="168" t="s">
        <v>21</v>
      </c>
      <c r="Y1060" s="168" t="s">
        <v>1259</v>
      </c>
      <c r="Z1060" s="168" t="s">
        <v>21</v>
      </c>
      <c r="AA1060" s="168" t="s">
        <v>1259</v>
      </c>
      <c r="AB1060" s="168" t="s">
        <v>1259</v>
      </c>
      <c r="AC1060" s="168" t="s">
        <v>7885</v>
      </c>
      <c r="AD1060" s="169">
        <v>3002.218594432512</v>
      </c>
      <c r="AE1060" s="168" t="s">
        <v>1259</v>
      </c>
      <c r="AF1060" s="169">
        <v>4666.3629929725212</v>
      </c>
      <c r="AG1060" s="169">
        <v>-1248.481423040708</v>
      </c>
      <c r="AH1060" s="169">
        <v>1347.8012989414931</v>
      </c>
      <c r="AI1060" s="168" t="s">
        <v>21</v>
      </c>
      <c r="AJ1060"/>
      <c r="AK1060"/>
    </row>
    <row r="1061" spans="1:37" hidden="1" x14ac:dyDescent="0.25">
      <c r="A1061" s="179" t="b">
        <f>IF(E1061&lt;&gt;1,"",NOT(ISNA(VLOOKUP(P1061,Mapping!$P:$P,1,FALSE))))</f>
        <v>0</v>
      </c>
      <c r="B1061" s="180" t="str">
        <f t="shared" si="16"/>
        <v/>
      </c>
      <c r="E1061" s="167">
        <v>1</v>
      </c>
      <c r="F1061" s="170" t="s">
        <v>797</v>
      </c>
      <c r="G1061" s="169">
        <v>1443.1804315892159</v>
      </c>
      <c r="H1061" s="168" t="s">
        <v>6</v>
      </c>
      <c r="I1061" s="168" t="s">
        <v>797</v>
      </c>
      <c r="J1061" s="169">
        <v>238.6483947995774</v>
      </c>
      <c r="K1061" s="169">
        <v>-84.719631852652483</v>
      </c>
      <c r="L1061" s="168" t="s">
        <v>5</v>
      </c>
      <c r="M1061" s="168" t="s">
        <v>21</v>
      </c>
      <c r="N1061" s="168" t="s">
        <v>2829</v>
      </c>
      <c r="O1061" s="168" t="s">
        <v>21</v>
      </c>
      <c r="P1061" s="168" t="s">
        <v>2831</v>
      </c>
      <c r="Q1061" s="168" t="s">
        <v>2832</v>
      </c>
      <c r="R1061" s="168" t="s">
        <v>1259</v>
      </c>
      <c r="S1061" s="168" t="s">
        <v>21</v>
      </c>
      <c r="T1061" s="168" t="s">
        <v>1259</v>
      </c>
      <c r="U1061" s="168" t="s">
        <v>1259</v>
      </c>
      <c r="V1061" s="168" t="s">
        <v>2832</v>
      </c>
      <c r="W1061" s="168" t="s">
        <v>1259</v>
      </c>
      <c r="X1061" s="168" t="s">
        <v>21</v>
      </c>
      <c r="Y1061" s="168" t="s">
        <v>1259</v>
      </c>
      <c r="Z1061" s="168" t="s">
        <v>21</v>
      </c>
      <c r="AA1061" s="168" t="s">
        <v>1259</v>
      </c>
      <c r="AB1061" s="168" t="s">
        <v>1259</v>
      </c>
      <c r="AC1061" s="168" t="s">
        <v>7883</v>
      </c>
      <c r="AD1061" s="169">
        <v>285.86795140875012</v>
      </c>
      <c r="AE1061" s="168" t="s">
        <v>1259</v>
      </c>
      <c r="AF1061" s="169">
        <v>444.32595008386238</v>
      </c>
      <c r="AG1061" s="169">
        <v>-118.8790274760095</v>
      </c>
      <c r="AH1061" s="169">
        <v>128.3361567838426</v>
      </c>
      <c r="AI1061" s="168" t="s">
        <v>21</v>
      </c>
      <c r="AJ1061"/>
      <c r="AK1061"/>
    </row>
    <row r="1062" spans="1:37" hidden="1" x14ac:dyDescent="0.25">
      <c r="A1062" s="179" t="b">
        <f>IF(E1062&lt;&gt;1,"",NOT(ISNA(VLOOKUP(P1062,Mapping!$P:$P,1,FALSE))))</f>
        <v>0</v>
      </c>
      <c r="B1062" s="180" t="str">
        <f t="shared" si="16"/>
        <v/>
      </c>
      <c r="E1062" s="167">
        <v>1</v>
      </c>
      <c r="F1062" s="170" t="s">
        <v>797</v>
      </c>
      <c r="G1062" s="169">
        <v>32241.224458969249</v>
      </c>
      <c r="H1062" s="168" t="s">
        <v>6</v>
      </c>
      <c r="I1062" s="168" t="s">
        <v>797</v>
      </c>
      <c r="J1062" s="169">
        <v>5331.4999947948272</v>
      </c>
      <c r="K1062" s="169">
        <v>-1892.6702488854719</v>
      </c>
      <c r="L1062" s="168" t="s">
        <v>5</v>
      </c>
      <c r="M1062" s="168" t="s">
        <v>21</v>
      </c>
      <c r="N1062" s="168" t="s">
        <v>2829</v>
      </c>
      <c r="O1062" s="168" t="s">
        <v>21</v>
      </c>
      <c r="P1062" s="168" t="s">
        <v>2831</v>
      </c>
      <c r="Q1062" s="168" t="s">
        <v>2832</v>
      </c>
      <c r="R1062" s="168" t="s">
        <v>1259</v>
      </c>
      <c r="S1062" s="168" t="s">
        <v>21</v>
      </c>
      <c r="T1062" s="168" t="s">
        <v>1259</v>
      </c>
      <c r="U1062" s="168" t="s">
        <v>1259</v>
      </c>
      <c r="V1062" s="168" t="s">
        <v>2832</v>
      </c>
      <c r="W1062" s="168" t="s">
        <v>1259</v>
      </c>
      <c r="X1062" s="168" t="s">
        <v>21</v>
      </c>
      <c r="Y1062" s="168" t="s">
        <v>1259</v>
      </c>
      <c r="Z1062" s="168" t="s">
        <v>21</v>
      </c>
      <c r="AA1062" s="168" t="s">
        <v>1259</v>
      </c>
      <c r="AB1062" s="168" t="s">
        <v>1259</v>
      </c>
      <c r="AC1062" s="168" t="s">
        <v>7951</v>
      </c>
      <c r="AD1062" s="169">
        <v>6386.4036576811413</v>
      </c>
      <c r="AE1062" s="168" t="s">
        <v>1259</v>
      </c>
      <c r="AF1062" s="169">
        <v>9926.4183299820252</v>
      </c>
      <c r="AG1062" s="169">
        <v>-2655.8047243596229</v>
      </c>
      <c r="AH1062" s="169">
        <v>2867.080751997808</v>
      </c>
      <c r="AI1062" s="168" t="s">
        <v>21</v>
      </c>
      <c r="AJ1062"/>
      <c r="AK1062"/>
    </row>
    <row r="1063" spans="1:37" hidden="1" x14ac:dyDescent="0.25">
      <c r="A1063" s="179" t="b">
        <f>IF(E1063&lt;&gt;1,"",NOT(ISNA(VLOOKUP(P1063,Mapping!$P:$P,1,FALSE))))</f>
        <v>0</v>
      </c>
      <c r="B1063" s="180" t="str">
        <f t="shared" si="16"/>
        <v/>
      </c>
      <c r="E1063" s="167">
        <v>1</v>
      </c>
      <c r="F1063" s="170" t="s">
        <v>797</v>
      </c>
      <c r="G1063" s="169">
        <v>19463.872660987661</v>
      </c>
      <c r="H1063" s="168" t="s">
        <v>6</v>
      </c>
      <c r="I1063" s="168" t="s">
        <v>797</v>
      </c>
      <c r="J1063" s="169">
        <v>3218.600990877505</v>
      </c>
      <c r="K1063" s="169">
        <v>-1142.595956937934</v>
      </c>
      <c r="L1063" s="168" t="s">
        <v>5</v>
      </c>
      <c r="M1063" s="168" t="s">
        <v>21</v>
      </c>
      <c r="N1063" s="168" t="s">
        <v>2829</v>
      </c>
      <c r="O1063" s="168" t="s">
        <v>21</v>
      </c>
      <c r="P1063" s="168" t="s">
        <v>2831</v>
      </c>
      <c r="Q1063" s="168" t="s">
        <v>2832</v>
      </c>
      <c r="R1063" s="168" t="s">
        <v>1259</v>
      </c>
      <c r="S1063" s="168" t="s">
        <v>21</v>
      </c>
      <c r="T1063" s="168" t="s">
        <v>1259</v>
      </c>
      <c r="U1063" s="168" t="s">
        <v>1259</v>
      </c>
      <c r="V1063" s="168" t="s">
        <v>2832</v>
      </c>
      <c r="W1063" s="168" t="s">
        <v>1259</v>
      </c>
      <c r="X1063" s="168" t="s">
        <v>21</v>
      </c>
      <c r="Y1063" s="168" t="s">
        <v>1259</v>
      </c>
      <c r="Z1063" s="168" t="s">
        <v>21</v>
      </c>
      <c r="AA1063" s="168" t="s">
        <v>1259</v>
      </c>
      <c r="AB1063" s="168" t="s">
        <v>1259</v>
      </c>
      <c r="AC1063" s="168" t="s">
        <v>7911</v>
      </c>
      <c r="AD1063" s="169">
        <v>3855.4412755931098</v>
      </c>
      <c r="AE1063" s="168" t="s">
        <v>1259</v>
      </c>
      <c r="AF1063" s="169">
        <v>5992.531164576023</v>
      </c>
      <c r="AG1063" s="169">
        <v>-1603.296581777457</v>
      </c>
      <c r="AH1063" s="169">
        <v>1730.842906933387</v>
      </c>
      <c r="AI1063" s="168" t="s">
        <v>21</v>
      </c>
      <c r="AJ1063"/>
      <c r="AK1063"/>
    </row>
    <row r="1064" spans="1:37" hidden="1" x14ac:dyDescent="0.25">
      <c r="A1064" s="179" t="b">
        <f>IF(E1064&lt;&gt;1,"",NOT(ISNA(VLOOKUP(P1064,Mapping!$P:$P,1,FALSE))))</f>
        <v>0</v>
      </c>
      <c r="B1064" s="180" t="str">
        <f t="shared" si="16"/>
        <v/>
      </c>
      <c r="E1064" s="167">
        <v>1</v>
      </c>
      <c r="F1064" s="170" t="s">
        <v>797</v>
      </c>
      <c r="G1064" s="169">
        <v>9534.1933808625108</v>
      </c>
      <c r="H1064" s="168" t="s">
        <v>6</v>
      </c>
      <c r="I1064" s="168" t="s">
        <v>797</v>
      </c>
      <c r="J1064" s="169">
        <v>1576.6011624381811</v>
      </c>
      <c r="K1064" s="169">
        <v>-559.68979038137263</v>
      </c>
      <c r="L1064" s="168" t="s">
        <v>5</v>
      </c>
      <c r="M1064" s="168" t="s">
        <v>21</v>
      </c>
      <c r="N1064" s="168" t="s">
        <v>2829</v>
      </c>
      <c r="O1064" s="168" t="s">
        <v>21</v>
      </c>
      <c r="P1064" s="168" t="s">
        <v>2831</v>
      </c>
      <c r="Q1064" s="168" t="s">
        <v>2832</v>
      </c>
      <c r="R1064" s="168" t="s">
        <v>1259</v>
      </c>
      <c r="S1064" s="168" t="s">
        <v>21</v>
      </c>
      <c r="T1064" s="168" t="s">
        <v>1259</v>
      </c>
      <c r="U1064" s="168" t="s">
        <v>1259</v>
      </c>
      <c r="V1064" s="168" t="s">
        <v>2832</v>
      </c>
      <c r="W1064" s="168" t="s">
        <v>1259</v>
      </c>
      <c r="X1064" s="168" t="s">
        <v>21</v>
      </c>
      <c r="Y1064" s="168" t="s">
        <v>1259</v>
      </c>
      <c r="Z1064" s="168" t="s">
        <v>21</v>
      </c>
      <c r="AA1064" s="168" t="s">
        <v>1259</v>
      </c>
      <c r="AB1064" s="168" t="s">
        <v>1259</v>
      </c>
      <c r="AC1064" s="168" t="s">
        <v>7939</v>
      </c>
      <c r="AD1064" s="169">
        <v>1888.5513345830971</v>
      </c>
      <c r="AE1064" s="168" t="s">
        <v>1259</v>
      </c>
      <c r="AF1064" s="169">
        <v>2935.3845434073992</v>
      </c>
      <c r="AG1064" s="169">
        <v>-785.35962106764237</v>
      </c>
      <c r="AH1064" s="169">
        <v>847.83697848954762</v>
      </c>
      <c r="AI1064" s="168" t="s">
        <v>21</v>
      </c>
      <c r="AJ1064"/>
      <c r="AK1064"/>
    </row>
    <row r="1065" spans="1:37" hidden="1" x14ac:dyDescent="0.25">
      <c r="A1065" s="179" t="b">
        <f>IF(E1065&lt;&gt;1,"",NOT(ISNA(VLOOKUP(P1065,Mapping!$P:$P,1,FALSE))))</f>
        <v>0</v>
      </c>
      <c r="B1065" s="180" t="str">
        <f t="shared" si="16"/>
        <v/>
      </c>
      <c r="E1065" s="167">
        <v>1</v>
      </c>
      <c r="F1065" s="170" t="s">
        <v>797</v>
      </c>
      <c r="G1065" s="169">
        <v>4636.59151058106</v>
      </c>
      <c r="H1065" s="168" t="s">
        <v>6</v>
      </c>
      <c r="I1065" s="168" t="s">
        <v>797</v>
      </c>
      <c r="J1065" s="169">
        <v>766.71987585296858</v>
      </c>
      <c r="K1065" s="169">
        <v>-272.18379436797233</v>
      </c>
      <c r="L1065" s="168" t="s">
        <v>5</v>
      </c>
      <c r="M1065" s="168" t="s">
        <v>21</v>
      </c>
      <c r="N1065" s="168" t="s">
        <v>2829</v>
      </c>
      <c r="O1065" s="168" t="s">
        <v>21</v>
      </c>
      <c r="P1065" s="168" t="s">
        <v>2831</v>
      </c>
      <c r="Q1065" s="168" t="s">
        <v>2832</v>
      </c>
      <c r="R1065" s="168" t="s">
        <v>1259</v>
      </c>
      <c r="S1065" s="168" t="s">
        <v>21</v>
      </c>
      <c r="T1065" s="168" t="s">
        <v>1259</v>
      </c>
      <c r="U1065" s="168" t="s">
        <v>1259</v>
      </c>
      <c r="V1065" s="168" t="s">
        <v>2832</v>
      </c>
      <c r="W1065" s="168" t="s">
        <v>1259</v>
      </c>
      <c r="X1065" s="168" t="s">
        <v>21</v>
      </c>
      <c r="Y1065" s="168" t="s">
        <v>1259</v>
      </c>
      <c r="Z1065" s="168" t="s">
        <v>21</v>
      </c>
      <c r="AA1065" s="168" t="s">
        <v>1259</v>
      </c>
      <c r="AB1065" s="168" t="s">
        <v>1259</v>
      </c>
      <c r="AC1065" s="168" t="s">
        <v>7922</v>
      </c>
      <c r="AD1065" s="169">
        <v>918.42495064143623</v>
      </c>
      <c r="AE1065" s="168" t="s">
        <v>1259</v>
      </c>
      <c r="AF1065" s="169">
        <v>1427.5123768280821</v>
      </c>
      <c r="AG1065" s="169">
        <v>-381.92971406522611</v>
      </c>
      <c r="AH1065" s="169">
        <v>412.31319523180349</v>
      </c>
      <c r="AI1065" s="168" t="s">
        <v>21</v>
      </c>
      <c r="AJ1065"/>
      <c r="AK1065"/>
    </row>
    <row r="1066" spans="1:37" hidden="1" x14ac:dyDescent="0.25">
      <c r="A1066" s="179" t="b">
        <f>IF(E1066&lt;&gt;1,"",NOT(ISNA(VLOOKUP(P1066,Mapping!$P:$P,1,FALSE))))</f>
        <v>0</v>
      </c>
      <c r="B1066" s="180" t="str">
        <f t="shared" si="16"/>
        <v/>
      </c>
      <c r="E1066" s="167">
        <v>1</v>
      </c>
      <c r="F1066" s="170" t="s">
        <v>797</v>
      </c>
      <c r="G1066" s="169">
        <v>1536.8283452540329</v>
      </c>
      <c r="H1066" s="168" t="s">
        <v>6</v>
      </c>
      <c r="I1066" s="168" t="s">
        <v>797</v>
      </c>
      <c r="J1066" s="169">
        <v>254.1342784654386</v>
      </c>
      <c r="K1066" s="169">
        <v>-90.217084974793053</v>
      </c>
      <c r="L1066" s="168" t="s">
        <v>5</v>
      </c>
      <c r="M1066" s="168" t="s">
        <v>21</v>
      </c>
      <c r="N1066" s="168" t="s">
        <v>2829</v>
      </c>
      <c r="O1066" s="168" t="s">
        <v>21</v>
      </c>
      <c r="P1066" s="168" t="s">
        <v>2831</v>
      </c>
      <c r="Q1066" s="168" t="s">
        <v>2832</v>
      </c>
      <c r="R1066" s="168" t="s">
        <v>1259</v>
      </c>
      <c r="S1066" s="168" t="s">
        <v>21</v>
      </c>
      <c r="T1066" s="168" t="s">
        <v>1259</v>
      </c>
      <c r="U1066" s="168" t="s">
        <v>1259</v>
      </c>
      <c r="V1066" s="168" t="s">
        <v>2832</v>
      </c>
      <c r="W1066" s="168" t="s">
        <v>1259</v>
      </c>
      <c r="X1066" s="168" t="s">
        <v>21</v>
      </c>
      <c r="Y1066" s="168" t="s">
        <v>1259</v>
      </c>
      <c r="Z1066" s="168" t="s">
        <v>21</v>
      </c>
      <c r="AA1066" s="168" t="s">
        <v>1259</v>
      </c>
      <c r="AB1066" s="168" t="s">
        <v>1259</v>
      </c>
      <c r="AC1066" s="168" t="s">
        <v>7936</v>
      </c>
      <c r="AD1066" s="169">
        <v>304.41790999125709</v>
      </c>
      <c r="AE1066" s="168" t="s">
        <v>1259</v>
      </c>
      <c r="AF1066" s="169">
        <v>473.1582411139384</v>
      </c>
      <c r="AG1066" s="169">
        <v>-126.5930822524949</v>
      </c>
      <c r="AH1066" s="169">
        <v>136.66388425817689</v>
      </c>
      <c r="AI1066" s="168" t="s">
        <v>21</v>
      </c>
      <c r="AJ1066"/>
      <c r="AK1066"/>
    </row>
    <row r="1067" spans="1:37" hidden="1" x14ac:dyDescent="0.25">
      <c r="A1067" s="179" t="b">
        <f>IF(E1067&lt;&gt;1,"",NOT(ISNA(VLOOKUP(P1067,Mapping!$P:$P,1,FALSE))))</f>
        <v>0</v>
      </c>
      <c r="B1067" s="180" t="str">
        <f t="shared" si="16"/>
        <v/>
      </c>
      <c r="E1067" s="167">
        <v>1</v>
      </c>
      <c r="F1067" s="170" t="s">
        <v>797</v>
      </c>
      <c r="G1067" s="169">
        <v>23922.985466540791</v>
      </c>
      <c r="H1067" s="168" t="s">
        <v>6</v>
      </c>
      <c r="I1067" s="168" t="s">
        <v>797</v>
      </c>
      <c r="J1067" s="169">
        <v>3955.9724864871419</v>
      </c>
      <c r="K1067" s="169">
        <v>-1404.361143748225</v>
      </c>
      <c r="L1067" s="168" t="s">
        <v>5</v>
      </c>
      <c r="M1067" s="168" t="s">
        <v>21</v>
      </c>
      <c r="N1067" s="168" t="s">
        <v>2829</v>
      </c>
      <c r="O1067" s="168" t="s">
        <v>21</v>
      </c>
      <c r="P1067" s="168" t="s">
        <v>2831</v>
      </c>
      <c r="Q1067" s="168" t="s">
        <v>2832</v>
      </c>
      <c r="R1067" s="168" t="s">
        <v>1259</v>
      </c>
      <c r="S1067" s="168" t="s">
        <v>21</v>
      </c>
      <c r="T1067" s="168" t="s">
        <v>1259</v>
      </c>
      <c r="U1067" s="168" t="s">
        <v>1259</v>
      </c>
      <c r="V1067" s="168" t="s">
        <v>2832</v>
      </c>
      <c r="W1067" s="168" t="s">
        <v>1259</v>
      </c>
      <c r="X1067" s="168" t="s">
        <v>21</v>
      </c>
      <c r="Y1067" s="168" t="s">
        <v>1259</v>
      </c>
      <c r="Z1067" s="168" t="s">
        <v>21</v>
      </c>
      <c r="AA1067" s="168" t="s">
        <v>1259</v>
      </c>
      <c r="AB1067" s="168" t="s">
        <v>1259</v>
      </c>
      <c r="AC1067" s="168" t="s">
        <v>7877</v>
      </c>
      <c r="AD1067" s="169">
        <v>4738.7109035080848</v>
      </c>
      <c r="AE1067" s="168" t="s">
        <v>1259</v>
      </c>
      <c r="AF1067" s="169">
        <v>7365.4014519570192</v>
      </c>
      <c r="AG1067" s="169">
        <v>-1970.6068516002269</v>
      </c>
      <c r="AH1067" s="169">
        <v>2127.3736439113932</v>
      </c>
      <c r="AI1067" s="168" t="s">
        <v>21</v>
      </c>
      <c r="AJ1067"/>
      <c r="AK1067"/>
    </row>
    <row r="1068" spans="1:37" hidden="1" x14ac:dyDescent="0.25">
      <c r="A1068" s="179" t="b">
        <f>IF(E1068&lt;&gt;1,"",NOT(ISNA(VLOOKUP(P1068,Mapping!$P:$P,1,FALSE))))</f>
        <v>0</v>
      </c>
      <c r="B1068" s="180" t="str">
        <f t="shared" si="16"/>
        <v/>
      </c>
      <c r="E1068" s="167">
        <v>1</v>
      </c>
      <c r="F1068" s="170" t="s">
        <v>797</v>
      </c>
      <c r="G1068" s="169">
        <v>2049.6211509861701</v>
      </c>
      <c r="H1068" s="168" t="s">
        <v>6</v>
      </c>
      <c r="I1068" s="168" t="s">
        <v>797</v>
      </c>
      <c r="J1068" s="169">
        <v>338.93114604628931</v>
      </c>
      <c r="K1068" s="169">
        <v>-120.31977814287841</v>
      </c>
      <c r="L1068" s="168" t="s">
        <v>5</v>
      </c>
      <c r="M1068" s="168" t="s">
        <v>21</v>
      </c>
      <c r="N1068" s="168" t="s">
        <v>2829</v>
      </c>
      <c r="O1068" s="168" t="s">
        <v>21</v>
      </c>
      <c r="P1068" s="168" t="s">
        <v>2831</v>
      </c>
      <c r="Q1068" s="168" t="s">
        <v>2832</v>
      </c>
      <c r="R1068" s="168" t="s">
        <v>1259</v>
      </c>
      <c r="S1068" s="168" t="s">
        <v>21</v>
      </c>
      <c r="T1068" s="168" t="s">
        <v>1259</v>
      </c>
      <c r="U1068" s="168" t="s">
        <v>1259</v>
      </c>
      <c r="V1068" s="168" t="s">
        <v>2832</v>
      </c>
      <c r="W1068" s="168" t="s">
        <v>1259</v>
      </c>
      <c r="X1068" s="168" t="s">
        <v>21</v>
      </c>
      <c r="Y1068" s="168" t="s">
        <v>1259</v>
      </c>
      <c r="Z1068" s="168" t="s">
        <v>21</v>
      </c>
      <c r="AA1068" s="168" t="s">
        <v>1259</v>
      </c>
      <c r="AB1068" s="168" t="s">
        <v>1259</v>
      </c>
      <c r="AC1068" s="168" t="s">
        <v>7918</v>
      </c>
      <c r="AD1068" s="169">
        <v>405.9928937307231</v>
      </c>
      <c r="AE1068" s="168" t="s">
        <v>1259</v>
      </c>
      <c r="AF1068" s="169">
        <v>631.03673337716691</v>
      </c>
      <c r="AG1068" s="169">
        <v>-168.83333766879221</v>
      </c>
      <c r="AH1068" s="169">
        <v>182.26445953870319</v>
      </c>
      <c r="AI1068" s="168" t="s">
        <v>21</v>
      </c>
      <c r="AJ1068"/>
      <c r="AK1068"/>
    </row>
    <row r="1069" spans="1:37" hidden="1" x14ac:dyDescent="0.25">
      <c r="A1069" s="179" t="b">
        <f>IF(E1069&lt;&gt;1,"",NOT(ISNA(VLOOKUP(P1069,Mapping!$P:$P,1,FALSE))))</f>
        <v>0</v>
      </c>
      <c r="B1069" s="180" t="str">
        <f t="shared" si="16"/>
        <v/>
      </c>
      <c r="E1069" s="167">
        <v>1</v>
      </c>
      <c r="F1069" s="170" t="s">
        <v>797</v>
      </c>
      <c r="G1069" s="169">
        <v>15475.791366204519</v>
      </c>
      <c r="H1069" s="168" t="s">
        <v>6</v>
      </c>
      <c r="I1069" s="168" t="s">
        <v>797</v>
      </c>
      <c r="J1069" s="169">
        <v>2559.1205970904598</v>
      </c>
      <c r="K1069" s="169">
        <v>-908.48193231772768</v>
      </c>
      <c r="L1069" s="168" t="s">
        <v>5</v>
      </c>
      <c r="M1069" s="168" t="s">
        <v>21</v>
      </c>
      <c r="N1069" s="168" t="s">
        <v>2829</v>
      </c>
      <c r="O1069" s="168" t="s">
        <v>21</v>
      </c>
      <c r="P1069" s="168" t="s">
        <v>2831</v>
      </c>
      <c r="Q1069" s="168" t="s">
        <v>2832</v>
      </c>
      <c r="R1069" s="168" t="s">
        <v>1259</v>
      </c>
      <c r="S1069" s="168" t="s">
        <v>21</v>
      </c>
      <c r="T1069" s="168" t="s">
        <v>1259</v>
      </c>
      <c r="U1069" s="168" t="s">
        <v>1259</v>
      </c>
      <c r="V1069" s="168" t="s">
        <v>2832</v>
      </c>
      <c r="W1069" s="168" t="s">
        <v>1259</v>
      </c>
      <c r="X1069" s="168" t="s">
        <v>21</v>
      </c>
      <c r="Y1069" s="168" t="s">
        <v>1259</v>
      </c>
      <c r="Z1069" s="168" t="s">
        <v>21</v>
      </c>
      <c r="AA1069" s="168" t="s">
        <v>1259</v>
      </c>
      <c r="AB1069" s="168" t="s">
        <v>1259</v>
      </c>
      <c r="AC1069" s="168" t="s">
        <v>8007</v>
      </c>
      <c r="AD1069" s="169">
        <v>3065.4744739120429</v>
      </c>
      <c r="AE1069" s="168" t="s">
        <v>1259</v>
      </c>
      <c r="AF1069" s="169">
        <v>4764.6819147321366</v>
      </c>
      <c r="AG1069" s="169">
        <v>-1274.786566368633</v>
      </c>
      <c r="AH1069" s="169">
        <v>1376.199083395401</v>
      </c>
      <c r="AI1069" s="168" t="s">
        <v>21</v>
      </c>
      <c r="AJ1069"/>
      <c r="AK1069"/>
    </row>
    <row r="1070" spans="1:37" hidden="1" x14ac:dyDescent="0.25">
      <c r="A1070" s="179" t="b">
        <f>IF(E1070&lt;&gt;1,"",NOT(ISNA(VLOOKUP(P1070,Mapping!$P:$P,1,FALSE))))</f>
        <v>0</v>
      </c>
      <c r="B1070" s="180" t="str">
        <f t="shared" si="16"/>
        <v/>
      </c>
      <c r="E1070" s="167">
        <v>1</v>
      </c>
      <c r="F1070" s="170" t="s">
        <v>797</v>
      </c>
      <c r="G1070" s="169">
        <v>2955.443309218464</v>
      </c>
      <c r="H1070" s="168" t="s">
        <v>6</v>
      </c>
      <c r="I1070" s="168" t="s">
        <v>797</v>
      </c>
      <c r="J1070" s="169">
        <v>488.7204581130967</v>
      </c>
      <c r="K1070" s="169">
        <v>-173.4946397815639</v>
      </c>
      <c r="L1070" s="168" t="s">
        <v>5</v>
      </c>
      <c r="M1070" s="168" t="s">
        <v>21</v>
      </c>
      <c r="N1070" s="168" t="s">
        <v>2829</v>
      </c>
      <c r="O1070" s="168" t="s">
        <v>21</v>
      </c>
      <c r="P1070" s="168" t="s">
        <v>2831</v>
      </c>
      <c r="Q1070" s="168" t="s">
        <v>2832</v>
      </c>
      <c r="R1070" s="168" t="s">
        <v>1259</v>
      </c>
      <c r="S1070" s="168" t="s">
        <v>21</v>
      </c>
      <c r="T1070" s="168" t="s">
        <v>1259</v>
      </c>
      <c r="U1070" s="168" t="s">
        <v>1259</v>
      </c>
      <c r="V1070" s="168" t="s">
        <v>2832</v>
      </c>
      <c r="W1070" s="168" t="s">
        <v>1259</v>
      </c>
      <c r="X1070" s="168" t="s">
        <v>21</v>
      </c>
      <c r="Y1070" s="168" t="s">
        <v>1259</v>
      </c>
      <c r="Z1070" s="168" t="s">
        <v>21</v>
      </c>
      <c r="AA1070" s="168" t="s">
        <v>1259</v>
      </c>
      <c r="AB1070" s="168" t="s">
        <v>1259</v>
      </c>
      <c r="AC1070" s="168" t="s">
        <v>7875</v>
      </c>
      <c r="AD1070" s="169">
        <v>585.41988639675685</v>
      </c>
      <c r="AE1070" s="168" t="s">
        <v>1259</v>
      </c>
      <c r="AF1070" s="169">
        <v>909.92098253537642</v>
      </c>
      <c r="AG1070" s="169">
        <v>-243.44857972712271</v>
      </c>
      <c r="AH1070" s="169">
        <v>262.81553407701631</v>
      </c>
      <c r="AI1070" s="168" t="s">
        <v>21</v>
      </c>
      <c r="AJ1070"/>
      <c r="AK1070"/>
    </row>
    <row r="1071" spans="1:37" hidden="1" x14ac:dyDescent="0.25">
      <c r="A1071" s="179" t="b">
        <f>IF(E1071&lt;&gt;1,"",NOT(ISNA(VLOOKUP(P1071,Mapping!$P:$P,1,FALSE))))</f>
        <v>0</v>
      </c>
      <c r="B1071" s="180" t="str">
        <f t="shared" si="16"/>
        <v/>
      </c>
      <c r="E1071" s="167">
        <v>1</v>
      </c>
      <c r="F1071" s="170" t="s">
        <v>797</v>
      </c>
      <c r="G1071" s="169">
        <v>29784.75021447636</v>
      </c>
      <c r="H1071" s="168" t="s">
        <v>6</v>
      </c>
      <c r="I1071" s="168" t="s">
        <v>797</v>
      </c>
      <c r="J1071" s="169">
        <v>4925.2904713818807</v>
      </c>
      <c r="K1071" s="169">
        <v>-1748.4668013513419</v>
      </c>
      <c r="L1071" s="168" t="s">
        <v>5</v>
      </c>
      <c r="M1071" s="168" t="s">
        <v>21</v>
      </c>
      <c r="N1071" s="168" t="s">
        <v>2829</v>
      </c>
      <c r="O1071" s="168" t="s">
        <v>21</v>
      </c>
      <c r="P1071" s="168" t="s">
        <v>2831</v>
      </c>
      <c r="Q1071" s="168" t="s">
        <v>2832</v>
      </c>
      <c r="R1071" s="168" t="s">
        <v>1259</v>
      </c>
      <c r="S1071" s="168" t="s">
        <v>21</v>
      </c>
      <c r="T1071" s="168" t="s">
        <v>1259</v>
      </c>
      <c r="U1071" s="168" t="s">
        <v>1259</v>
      </c>
      <c r="V1071" s="168" t="s">
        <v>2832</v>
      </c>
      <c r="W1071" s="168" t="s">
        <v>1259</v>
      </c>
      <c r="X1071" s="168" t="s">
        <v>21</v>
      </c>
      <c r="Y1071" s="168" t="s">
        <v>1259</v>
      </c>
      <c r="Z1071" s="168" t="s">
        <v>21</v>
      </c>
      <c r="AA1071" s="168" t="s">
        <v>1259</v>
      </c>
      <c r="AB1071" s="168" t="s">
        <v>1259</v>
      </c>
      <c r="AC1071" s="168" t="s">
        <v>7991</v>
      </c>
      <c r="AD1071" s="169">
        <v>5899.8205218577996</v>
      </c>
      <c r="AE1071" s="168" t="s">
        <v>1259</v>
      </c>
      <c r="AF1071" s="169">
        <v>9170.1197905548252</v>
      </c>
      <c r="AG1071" s="169">
        <v>-2453.4576977417491</v>
      </c>
      <c r="AH1071" s="169">
        <v>2648.6365042265461</v>
      </c>
      <c r="AI1071" s="168" t="s">
        <v>21</v>
      </c>
      <c r="AJ1071"/>
      <c r="AK1071"/>
    </row>
    <row r="1072" spans="1:37" hidden="1" x14ac:dyDescent="0.25">
      <c r="A1072" s="179" t="b">
        <f>IF(E1072&lt;&gt;1,"",NOT(ISNA(VLOOKUP(P1072,Mapping!$P:$P,1,FALSE))))</f>
        <v>0</v>
      </c>
      <c r="B1072" s="180" t="str">
        <f t="shared" si="16"/>
        <v/>
      </c>
      <c r="E1072" s="167">
        <v>1</v>
      </c>
      <c r="F1072" s="170" t="s">
        <v>797</v>
      </c>
      <c r="G1072" s="169">
        <v>13909.783596491379</v>
      </c>
      <c r="H1072" s="168" t="s">
        <v>6</v>
      </c>
      <c r="I1072" s="168" t="s">
        <v>797</v>
      </c>
      <c r="J1072" s="169">
        <v>2300.1611265312849</v>
      </c>
      <c r="K1072" s="169">
        <v>-816.55191523566918</v>
      </c>
      <c r="L1072" s="168" t="s">
        <v>5</v>
      </c>
      <c r="M1072" s="168" t="s">
        <v>21</v>
      </c>
      <c r="N1072" s="168" t="s">
        <v>2829</v>
      </c>
      <c r="O1072" s="168" t="s">
        <v>21</v>
      </c>
      <c r="P1072" s="168" t="s">
        <v>2831</v>
      </c>
      <c r="Q1072" s="168" t="s">
        <v>2832</v>
      </c>
      <c r="R1072" s="168" t="s">
        <v>1259</v>
      </c>
      <c r="S1072" s="168" t="s">
        <v>21</v>
      </c>
      <c r="T1072" s="168" t="s">
        <v>1259</v>
      </c>
      <c r="U1072" s="168" t="s">
        <v>1259</v>
      </c>
      <c r="V1072" s="168" t="s">
        <v>2832</v>
      </c>
      <c r="W1072" s="168" t="s">
        <v>1259</v>
      </c>
      <c r="X1072" s="168" t="s">
        <v>21</v>
      </c>
      <c r="Y1072" s="168" t="s">
        <v>1259</v>
      </c>
      <c r="Z1072" s="168" t="s">
        <v>21</v>
      </c>
      <c r="AA1072" s="168" t="s">
        <v>1259</v>
      </c>
      <c r="AB1072" s="168" t="s">
        <v>1259</v>
      </c>
      <c r="AC1072" s="168" t="s">
        <v>7941</v>
      </c>
      <c r="AD1072" s="169">
        <v>2755.2766474870341</v>
      </c>
      <c r="AE1072" s="168" t="s">
        <v>1259</v>
      </c>
      <c r="AF1072" s="169">
        <v>4282.5399213361516</v>
      </c>
      <c r="AG1072" s="169">
        <v>-1145.7898888857139</v>
      </c>
      <c r="AH1072" s="169">
        <v>1236.9403917865441</v>
      </c>
      <c r="AI1072" s="168" t="s">
        <v>21</v>
      </c>
      <c r="AJ1072"/>
      <c r="AK1072"/>
    </row>
    <row r="1073" spans="1:37" hidden="1" x14ac:dyDescent="0.25">
      <c r="A1073" s="179" t="b">
        <f>IF(E1073&lt;&gt;1,"",NOT(ISNA(VLOOKUP(P1073,Mapping!$P:$P,1,FALSE))))</f>
        <v>0</v>
      </c>
      <c r="B1073" s="180" t="str">
        <f t="shared" si="16"/>
        <v/>
      </c>
      <c r="E1073" s="167">
        <v>1</v>
      </c>
      <c r="F1073" s="170" t="s">
        <v>797</v>
      </c>
      <c r="G1073" s="169">
        <v>37410.179566648469</v>
      </c>
      <c r="H1073" s="168" t="s">
        <v>6</v>
      </c>
      <c r="I1073" s="168" t="s">
        <v>797</v>
      </c>
      <c r="J1073" s="169">
        <v>6186.253019598752</v>
      </c>
      <c r="K1073" s="169">
        <v>-2196.1056088724781</v>
      </c>
      <c r="L1073" s="168" t="s">
        <v>5</v>
      </c>
      <c r="M1073" s="168" t="s">
        <v>21</v>
      </c>
      <c r="N1073" s="168" t="s">
        <v>2829</v>
      </c>
      <c r="O1073" s="168" t="s">
        <v>21</v>
      </c>
      <c r="P1073" s="168" t="s">
        <v>2831</v>
      </c>
      <c r="Q1073" s="168" t="s">
        <v>2832</v>
      </c>
      <c r="R1073" s="168" t="s">
        <v>1259</v>
      </c>
      <c r="S1073" s="168" t="s">
        <v>21</v>
      </c>
      <c r="T1073" s="168" t="s">
        <v>1259</v>
      </c>
      <c r="U1073" s="168" t="s">
        <v>1259</v>
      </c>
      <c r="V1073" s="168" t="s">
        <v>2832</v>
      </c>
      <c r="W1073" s="168" t="s">
        <v>1259</v>
      </c>
      <c r="X1073" s="168" t="s">
        <v>21</v>
      </c>
      <c r="Y1073" s="168" t="s">
        <v>1259</v>
      </c>
      <c r="Z1073" s="168" t="s">
        <v>21</v>
      </c>
      <c r="AA1073" s="168" t="s">
        <v>1259</v>
      </c>
      <c r="AB1073" s="168" t="s">
        <v>1259</v>
      </c>
      <c r="AC1073" s="168" t="s">
        <v>8000</v>
      </c>
      <c r="AD1073" s="169">
        <v>7410.2802120000961</v>
      </c>
      <c r="AE1073" s="168" t="s">
        <v>1259</v>
      </c>
      <c r="AF1073" s="169">
        <v>11517.834648336129</v>
      </c>
      <c r="AG1073" s="169">
        <v>-3081.58679763192</v>
      </c>
      <c r="AH1073" s="169">
        <v>3326.734873261958</v>
      </c>
      <c r="AI1073" s="168" t="s">
        <v>21</v>
      </c>
      <c r="AJ1073"/>
      <c r="AK1073"/>
    </row>
    <row r="1074" spans="1:37" hidden="1" x14ac:dyDescent="0.25">
      <c r="A1074" s="179" t="b">
        <f>IF(E1074&lt;&gt;1,"",NOT(ISNA(VLOOKUP(P1074,Mapping!$P:$P,1,FALSE))))</f>
        <v>0</v>
      </c>
      <c r="B1074" s="180" t="str">
        <f t="shared" si="16"/>
        <v/>
      </c>
      <c r="E1074" s="167">
        <v>1</v>
      </c>
      <c r="F1074" s="170" t="s">
        <v>797</v>
      </c>
      <c r="G1074" s="169">
        <v>2610.774388370789</v>
      </c>
      <c r="H1074" s="168" t="s">
        <v>6</v>
      </c>
      <c r="I1074" s="168" t="s">
        <v>797</v>
      </c>
      <c r="J1074" s="169">
        <v>431.72503127861353</v>
      </c>
      <c r="K1074" s="169">
        <v>-153.26139420387071</v>
      </c>
      <c r="L1074" s="168" t="s">
        <v>5</v>
      </c>
      <c r="M1074" s="168" t="s">
        <v>21</v>
      </c>
      <c r="N1074" s="168" t="s">
        <v>2829</v>
      </c>
      <c r="O1074" s="168" t="s">
        <v>21</v>
      </c>
      <c r="P1074" s="168" t="s">
        <v>2831</v>
      </c>
      <c r="Q1074" s="168" t="s">
        <v>2832</v>
      </c>
      <c r="R1074" s="168" t="s">
        <v>1259</v>
      </c>
      <c r="S1074" s="168" t="s">
        <v>21</v>
      </c>
      <c r="T1074" s="168" t="s">
        <v>1259</v>
      </c>
      <c r="U1074" s="168" t="s">
        <v>1259</v>
      </c>
      <c r="V1074" s="168" t="s">
        <v>2832</v>
      </c>
      <c r="W1074" s="168" t="s">
        <v>1259</v>
      </c>
      <c r="X1074" s="168" t="s">
        <v>21</v>
      </c>
      <c r="Y1074" s="168" t="s">
        <v>1259</v>
      </c>
      <c r="Z1074" s="168" t="s">
        <v>21</v>
      </c>
      <c r="AA1074" s="168" t="s">
        <v>1259</v>
      </c>
      <c r="AB1074" s="168" t="s">
        <v>1259</v>
      </c>
      <c r="AC1074" s="168" t="s">
        <v>7998</v>
      </c>
      <c r="AD1074" s="169">
        <v>517.14720464448862</v>
      </c>
      <c r="AE1074" s="168" t="s">
        <v>1259</v>
      </c>
      <c r="AF1074" s="169">
        <v>803.80442055332333</v>
      </c>
      <c r="AG1074" s="169">
        <v>-215.05718443467319</v>
      </c>
      <c r="AH1074" s="169">
        <v>232.1655310031006</v>
      </c>
      <c r="AI1074" s="168" t="s">
        <v>21</v>
      </c>
      <c r="AJ1074"/>
      <c r="AK1074"/>
    </row>
    <row r="1075" spans="1:37" hidden="1" x14ac:dyDescent="0.25">
      <c r="A1075" s="179" t="b">
        <f>IF(E1075&lt;&gt;1,"",NOT(ISNA(VLOOKUP(P1075,Mapping!$P:$P,1,FALSE))))</f>
        <v>0</v>
      </c>
      <c r="B1075" s="180" t="str">
        <f t="shared" si="16"/>
        <v/>
      </c>
      <c r="E1075" s="167">
        <v>1</v>
      </c>
      <c r="F1075" s="170" t="s">
        <v>797</v>
      </c>
      <c r="G1075" s="169">
        <v>2533.2435970073989</v>
      </c>
      <c r="H1075" s="168" t="s">
        <v>6</v>
      </c>
      <c r="I1075" s="168" t="s">
        <v>797</v>
      </c>
      <c r="J1075" s="169">
        <v>418.90432050578312</v>
      </c>
      <c r="K1075" s="169">
        <v>-148.7100713354487</v>
      </c>
      <c r="L1075" s="168" t="s">
        <v>5</v>
      </c>
      <c r="M1075" s="168" t="s">
        <v>21</v>
      </c>
      <c r="N1075" s="168" t="s">
        <v>2829</v>
      </c>
      <c r="O1075" s="168" t="s">
        <v>21</v>
      </c>
      <c r="P1075" s="168" t="s">
        <v>2831</v>
      </c>
      <c r="Q1075" s="168" t="s">
        <v>2832</v>
      </c>
      <c r="R1075" s="168" t="s">
        <v>1259</v>
      </c>
      <c r="S1075" s="168" t="s">
        <v>21</v>
      </c>
      <c r="T1075" s="168" t="s">
        <v>1259</v>
      </c>
      <c r="U1075" s="168" t="s">
        <v>1259</v>
      </c>
      <c r="V1075" s="168" t="s">
        <v>2832</v>
      </c>
      <c r="W1075" s="168" t="s">
        <v>1259</v>
      </c>
      <c r="X1075" s="168" t="s">
        <v>21</v>
      </c>
      <c r="Y1075" s="168" t="s">
        <v>1259</v>
      </c>
      <c r="Z1075" s="168" t="s">
        <v>21</v>
      </c>
      <c r="AA1075" s="168" t="s">
        <v>1259</v>
      </c>
      <c r="AB1075" s="168" t="s">
        <v>1259</v>
      </c>
      <c r="AC1075" s="168" t="s">
        <v>7996</v>
      </c>
      <c r="AD1075" s="169">
        <v>501.78975659916949</v>
      </c>
      <c r="AE1075" s="168" t="s">
        <v>1259</v>
      </c>
      <c r="AF1075" s="169">
        <v>779.9342642102547</v>
      </c>
      <c r="AG1075" s="169">
        <v>-208.67074454470321</v>
      </c>
      <c r="AH1075" s="169">
        <v>225.2710335596789</v>
      </c>
      <c r="AI1075" s="168" t="s">
        <v>21</v>
      </c>
      <c r="AJ1075"/>
      <c r="AK1075"/>
    </row>
    <row r="1076" spans="1:37" hidden="1" x14ac:dyDescent="0.25">
      <c r="A1076" s="179" t="b">
        <f>IF(E1076&lt;&gt;1,"",NOT(ISNA(VLOOKUP(P1076,Mapping!$P:$P,1,FALSE))))</f>
        <v>0</v>
      </c>
      <c r="B1076" s="180" t="str">
        <f t="shared" si="16"/>
        <v/>
      </c>
      <c r="E1076" s="167">
        <v>1</v>
      </c>
      <c r="F1076" s="170" t="s">
        <v>797</v>
      </c>
      <c r="G1076" s="169">
        <v>9349.9523736766223</v>
      </c>
      <c r="H1076" s="168" t="s">
        <v>6</v>
      </c>
      <c r="I1076" s="168" t="s">
        <v>797</v>
      </c>
      <c r="J1076" s="169">
        <v>1546.1345487987801</v>
      </c>
      <c r="K1076" s="169">
        <v>-548.87421253726211</v>
      </c>
      <c r="L1076" s="168" t="s">
        <v>5</v>
      </c>
      <c r="M1076" s="168" t="s">
        <v>21</v>
      </c>
      <c r="N1076" s="168" t="s">
        <v>2829</v>
      </c>
      <c r="O1076" s="168" t="s">
        <v>21</v>
      </c>
      <c r="P1076" s="168" t="s">
        <v>2831</v>
      </c>
      <c r="Q1076" s="168" t="s">
        <v>2832</v>
      </c>
      <c r="R1076" s="168" t="s">
        <v>1259</v>
      </c>
      <c r="S1076" s="168" t="s">
        <v>21</v>
      </c>
      <c r="T1076" s="168" t="s">
        <v>1259</v>
      </c>
      <c r="U1076" s="168" t="s">
        <v>1259</v>
      </c>
      <c r="V1076" s="168" t="s">
        <v>2832</v>
      </c>
      <c r="W1076" s="168" t="s">
        <v>1259</v>
      </c>
      <c r="X1076" s="168" t="s">
        <v>21</v>
      </c>
      <c r="Y1076" s="168" t="s">
        <v>1259</v>
      </c>
      <c r="Z1076" s="168" t="s">
        <v>21</v>
      </c>
      <c r="AA1076" s="168" t="s">
        <v>1259</v>
      </c>
      <c r="AB1076" s="168" t="s">
        <v>1259</v>
      </c>
      <c r="AC1076" s="168" t="s">
        <v>7946</v>
      </c>
      <c r="AD1076" s="169">
        <v>1852.0565220587171</v>
      </c>
      <c r="AE1076" s="168" t="s">
        <v>1259</v>
      </c>
      <c r="AF1076" s="169">
        <v>2878.6604784392171</v>
      </c>
      <c r="AG1076" s="169">
        <v>-770.18314605727937</v>
      </c>
      <c r="AH1076" s="169">
        <v>831.45317625202551</v>
      </c>
      <c r="AI1076" s="168" t="s">
        <v>21</v>
      </c>
      <c r="AJ1076"/>
      <c r="AK1076"/>
    </row>
    <row r="1077" spans="1:37" hidden="1" x14ac:dyDescent="0.25">
      <c r="A1077" s="179" t="b">
        <f>IF(E1077&lt;&gt;1,"",NOT(ISNA(VLOOKUP(P1077,Mapping!$P:$P,1,FALSE))))</f>
        <v>0</v>
      </c>
      <c r="B1077" s="180" t="str">
        <f t="shared" si="16"/>
        <v/>
      </c>
      <c r="E1077" s="167">
        <v>1</v>
      </c>
      <c r="F1077" s="170" t="s">
        <v>797</v>
      </c>
      <c r="G1077" s="169">
        <v>5031.9323738724797</v>
      </c>
      <c r="H1077" s="168" t="s">
        <v>6</v>
      </c>
      <c r="I1077" s="168" t="s">
        <v>797</v>
      </c>
      <c r="J1077" s="169">
        <v>832.09455829602359</v>
      </c>
      <c r="K1077" s="169">
        <v>-295.39165643514082</v>
      </c>
      <c r="L1077" s="168" t="s">
        <v>5</v>
      </c>
      <c r="M1077" s="168" t="s">
        <v>21</v>
      </c>
      <c r="N1077" s="168" t="s">
        <v>2829</v>
      </c>
      <c r="O1077" s="168" t="s">
        <v>21</v>
      </c>
      <c r="P1077" s="168" t="s">
        <v>2831</v>
      </c>
      <c r="Q1077" s="168" t="s">
        <v>2832</v>
      </c>
      <c r="R1077" s="168" t="s">
        <v>1259</v>
      </c>
      <c r="S1077" s="168" t="s">
        <v>21</v>
      </c>
      <c r="T1077" s="168" t="s">
        <v>1259</v>
      </c>
      <c r="U1077" s="168" t="s">
        <v>1259</v>
      </c>
      <c r="V1077" s="168" t="s">
        <v>2832</v>
      </c>
      <c r="W1077" s="168" t="s">
        <v>1259</v>
      </c>
      <c r="X1077" s="168" t="s">
        <v>21</v>
      </c>
      <c r="Y1077" s="168" t="s">
        <v>1259</v>
      </c>
      <c r="Z1077" s="168" t="s">
        <v>21</v>
      </c>
      <c r="AA1077" s="168" t="s">
        <v>1259</v>
      </c>
      <c r="AB1077" s="168" t="s">
        <v>1259</v>
      </c>
      <c r="AC1077" s="168" t="s">
        <v>7949</v>
      </c>
      <c r="AD1077" s="169">
        <v>996.73482806461834</v>
      </c>
      <c r="AE1077" s="168" t="s">
        <v>1259</v>
      </c>
      <c r="AF1077" s="169">
        <v>1549.2298009588269</v>
      </c>
      <c r="AG1077" s="169">
        <v>-414.49510666679822</v>
      </c>
      <c r="AH1077" s="169">
        <v>447.46924772799588</v>
      </c>
      <c r="AI1077" s="168" t="s">
        <v>21</v>
      </c>
      <c r="AJ1077"/>
      <c r="AK1077"/>
    </row>
    <row r="1078" spans="1:37" hidden="1" x14ac:dyDescent="0.25">
      <c r="A1078" s="179" t="b">
        <f>IF(E1078&lt;&gt;1,"",NOT(ISNA(VLOOKUP(P1078,Mapping!$P:$P,1,FALSE))))</f>
        <v>0</v>
      </c>
      <c r="B1078" s="180" t="str">
        <f t="shared" si="16"/>
        <v/>
      </c>
      <c r="E1078" s="167">
        <v>1</v>
      </c>
      <c r="F1078" s="170" t="s">
        <v>797</v>
      </c>
      <c r="G1078" s="169">
        <v>17320.449495617249</v>
      </c>
      <c r="H1078" s="168" t="s">
        <v>6</v>
      </c>
      <c r="I1078" s="168" t="s">
        <v>797</v>
      </c>
      <c r="J1078" s="169">
        <v>2864.1584786348922</v>
      </c>
      <c r="K1078" s="169">
        <v>-1016.769679433144</v>
      </c>
      <c r="L1078" s="168" t="s">
        <v>5</v>
      </c>
      <c r="M1078" s="168" t="s">
        <v>21</v>
      </c>
      <c r="N1078" s="168" t="s">
        <v>2829</v>
      </c>
      <c r="O1078" s="168" t="s">
        <v>21</v>
      </c>
      <c r="P1078" s="168" t="s">
        <v>2831</v>
      </c>
      <c r="Q1078" s="168" t="s">
        <v>2832</v>
      </c>
      <c r="R1078" s="168" t="s">
        <v>1259</v>
      </c>
      <c r="S1078" s="168" t="s">
        <v>21</v>
      </c>
      <c r="T1078" s="168" t="s">
        <v>1259</v>
      </c>
      <c r="U1078" s="168" t="s">
        <v>1259</v>
      </c>
      <c r="V1078" s="168" t="s">
        <v>2832</v>
      </c>
      <c r="W1078" s="168" t="s">
        <v>1259</v>
      </c>
      <c r="X1078" s="168" t="s">
        <v>21</v>
      </c>
      <c r="Y1078" s="168" t="s">
        <v>1259</v>
      </c>
      <c r="Z1078" s="168" t="s">
        <v>21</v>
      </c>
      <c r="AA1078" s="168" t="s">
        <v>1259</v>
      </c>
      <c r="AB1078" s="168" t="s">
        <v>1259</v>
      </c>
      <c r="AC1078" s="168" t="s">
        <v>7969</v>
      </c>
      <c r="AD1078" s="169">
        <v>3430.8678987134258</v>
      </c>
      <c r="AE1078" s="168" t="s">
        <v>1259</v>
      </c>
      <c r="AF1078" s="169">
        <v>5332.6146956863959</v>
      </c>
      <c r="AG1078" s="169">
        <v>-1426.7364956015431</v>
      </c>
      <c r="AH1078" s="169">
        <v>1540.23701637112</v>
      </c>
      <c r="AI1078" s="168" t="s">
        <v>21</v>
      </c>
      <c r="AJ1078"/>
      <c r="AK1078"/>
    </row>
    <row r="1079" spans="1:37" hidden="1" x14ac:dyDescent="0.25">
      <c r="A1079" s="179" t="b">
        <f>IF(E1079&lt;&gt;1,"",NOT(ISNA(VLOOKUP(P1079,Mapping!$P:$P,1,FALSE))))</f>
        <v>0</v>
      </c>
      <c r="B1079" s="180" t="str">
        <f t="shared" si="16"/>
        <v/>
      </c>
      <c r="E1079" s="167">
        <v>1</v>
      </c>
      <c r="F1079" s="170" t="s">
        <v>797</v>
      </c>
      <c r="G1079" s="169">
        <v>16786.16417190048</v>
      </c>
      <c r="H1079" s="168" t="s">
        <v>6</v>
      </c>
      <c r="I1079" s="168" t="s">
        <v>797</v>
      </c>
      <c r="J1079" s="169">
        <v>2775.807547539202</v>
      </c>
      <c r="K1079" s="169">
        <v>-985.40530188285118</v>
      </c>
      <c r="L1079" s="168" t="s">
        <v>5</v>
      </c>
      <c r="M1079" s="168" t="s">
        <v>21</v>
      </c>
      <c r="N1079" s="168" t="s">
        <v>2829</v>
      </c>
      <c r="O1079" s="168" t="s">
        <v>21</v>
      </c>
      <c r="P1079" s="168" t="s">
        <v>2831</v>
      </c>
      <c r="Q1079" s="168" t="s">
        <v>2832</v>
      </c>
      <c r="R1079" s="168" t="s">
        <v>1259</v>
      </c>
      <c r="S1079" s="168" t="s">
        <v>21</v>
      </c>
      <c r="T1079" s="168" t="s">
        <v>1259</v>
      </c>
      <c r="U1079" s="168" t="s">
        <v>1259</v>
      </c>
      <c r="V1079" s="168" t="s">
        <v>2832</v>
      </c>
      <c r="W1079" s="168" t="s">
        <v>1259</v>
      </c>
      <c r="X1079" s="168" t="s">
        <v>21</v>
      </c>
      <c r="Y1079" s="168" t="s">
        <v>1259</v>
      </c>
      <c r="Z1079" s="168" t="s">
        <v>21</v>
      </c>
      <c r="AA1079" s="168" t="s">
        <v>1259</v>
      </c>
      <c r="AB1079" s="168" t="s">
        <v>1259</v>
      </c>
      <c r="AC1079" s="168" t="s">
        <v>8002</v>
      </c>
      <c r="AD1079" s="169">
        <v>3325.0356357367918</v>
      </c>
      <c r="AE1079" s="168" t="s">
        <v>1259</v>
      </c>
      <c r="AF1079" s="169">
        <v>5168.119093556521</v>
      </c>
      <c r="AG1079" s="169">
        <v>-1382.725838106546</v>
      </c>
      <c r="AH1079" s="169">
        <v>1492.725199019002</v>
      </c>
      <c r="AI1079" s="168" t="s">
        <v>21</v>
      </c>
      <c r="AJ1079"/>
      <c r="AK1079"/>
    </row>
    <row r="1080" spans="1:37" hidden="1" x14ac:dyDescent="0.25">
      <c r="A1080" s="179" t="b">
        <f>IF(E1080&lt;&gt;1,"",NOT(ISNA(VLOOKUP(P1080,Mapping!$P:$P,1,FALSE))))</f>
        <v>0</v>
      </c>
      <c r="B1080" s="180" t="str">
        <f t="shared" si="16"/>
        <v/>
      </c>
      <c r="E1080" s="167">
        <v>1</v>
      </c>
      <c r="F1080" s="170" t="s">
        <v>797</v>
      </c>
      <c r="G1080" s="169">
        <v>1811.6533812127909</v>
      </c>
      <c r="H1080" s="168" t="s">
        <v>6</v>
      </c>
      <c r="I1080" s="168" t="s">
        <v>797</v>
      </c>
      <c r="J1080" s="169">
        <v>299.5801231059944</v>
      </c>
      <c r="K1080" s="169">
        <v>-106.3502554091226</v>
      </c>
      <c r="L1080" s="168" t="s">
        <v>5</v>
      </c>
      <c r="M1080" s="168" t="s">
        <v>21</v>
      </c>
      <c r="N1080" s="168" t="s">
        <v>2829</v>
      </c>
      <c r="O1080" s="168" t="s">
        <v>21</v>
      </c>
      <c r="P1080" s="168" t="s">
        <v>2831</v>
      </c>
      <c r="Q1080" s="168" t="s">
        <v>2832</v>
      </c>
      <c r="R1080" s="168" t="s">
        <v>1259</v>
      </c>
      <c r="S1080" s="168" t="s">
        <v>21</v>
      </c>
      <c r="T1080" s="168" t="s">
        <v>1259</v>
      </c>
      <c r="U1080" s="168" t="s">
        <v>1259</v>
      </c>
      <c r="V1080" s="168" t="s">
        <v>2832</v>
      </c>
      <c r="W1080" s="168" t="s">
        <v>1259</v>
      </c>
      <c r="X1080" s="168" t="s">
        <v>21</v>
      </c>
      <c r="Y1080" s="168" t="s">
        <v>1259</v>
      </c>
      <c r="Z1080" s="168" t="s">
        <v>21</v>
      </c>
      <c r="AA1080" s="168" t="s">
        <v>1259</v>
      </c>
      <c r="AB1080" s="168" t="s">
        <v>1259</v>
      </c>
      <c r="AC1080" s="168" t="s">
        <v>7899</v>
      </c>
      <c r="AD1080" s="169">
        <v>358.85578089479583</v>
      </c>
      <c r="AE1080" s="168" t="s">
        <v>1259</v>
      </c>
      <c r="AF1080" s="169">
        <v>557.77128916832339</v>
      </c>
      <c r="AG1080" s="169">
        <v>-149.23123080669851</v>
      </c>
      <c r="AH1080" s="169">
        <v>161.10295516775801</v>
      </c>
      <c r="AI1080" s="168" t="s">
        <v>21</v>
      </c>
      <c r="AJ1080"/>
      <c r="AK1080"/>
    </row>
    <row r="1081" spans="1:37" hidden="1" x14ac:dyDescent="0.25">
      <c r="A1081" s="179" t="b">
        <f>IF(E1081&lt;&gt;1,"",NOT(ISNA(VLOOKUP(P1081,Mapping!$P:$P,1,FALSE))))</f>
        <v>0</v>
      </c>
      <c r="B1081" s="180" t="str">
        <f t="shared" si="16"/>
        <v/>
      </c>
      <c r="E1081" s="167">
        <v>1</v>
      </c>
      <c r="F1081" s="170" t="s">
        <v>797</v>
      </c>
      <c r="G1081" s="169">
        <v>8041.1115104266364</v>
      </c>
      <c r="H1081" s="168" t="s">
        <v>6</v>
      </c>
      <c r="I1081" s="168" t="s">
        <v>797</v>
      </c>
      <c r="J1081" s="169">
        <v>1329.700924682397</v>
      </c>
      <c r="K1081" s="169">
        <v>-472.04077323810208</v>
      </c>
      <c r="L1081" s="168" t="s">
        <v>5</v>
      </c>
      <c r="M1081" s="168" t="s">
        <v>21</v>
      </c>
      <c r="N1081" s="168" t="s">
        <v>2829</v>
      </c>
      <c r="O1081" s="168" t="s">
        <v>21</v>
      </c>
      <c r="P1081" s="168" t="s">
        <v>2831</v>
      </c>
      <c r="Q1081" s="168" t="s">
        <v>2832</v>
      </c>
      <c r="R1081" s="168" t="s">
        <v>1259</v>
      </c>
      <c r="S1081" s="168" t="s">
        <v>21</v>
      </c>
      <c r="T1081" s="168" t="s">
        <v>1259</v>
      </c>
      <c r="U1081" s="168" t="s">
        <v>1259</v>
      </c>
      <c r="V1081" s="168" t="s">
        <v>2832</v>
      </c>
      <c r="W1081" s="168" t="s">
        <v>1259</v>
      </c>
      <c r="X1081" s="168" t="s">
        <v>21</v>
      </c>
      <c r="Y1081" s="168" t="s">
        <v>1259</v>
      </c>
      <c r="Z1081" s="168" t="s">
        <v>21</v>
      </c>
      <c r="AA1081" s="168" t="s">
        <v>1259</v>
      </c>
      <c r="AB1081" s="168" t="s">
        <v>1259</v>
      </c>
      <c r="AC1081" s="168" t="s">
        <v>7990</v>
      </c>
      <c r="AD1081" s="169">
        <v>1592.798810335639</v>
      </c>
      <c r="AE1081" s="168" t="s">
        <v>1259</v>
      </c>
      <c r="AF1081" s="169">
        <v>2475.694953586767</v>
      </c>
      <c r="AG1081" s="169">
        <v>-662.3700649356897</v>
      </c>
      <c r="AH1081" s="169">
        <v>715.063290029565</v>
      </c>
      <c r="AI1081" s="168" t="s">
        <v>21</v>
      </c>
      <c r="AJ1081"/>
      <c r="AK1081"/>
    </row>
    <row r="1082" spans="1:37" hidden="1" x14ac:dyDescent="0.25">
      <c r="A1082" s="179" t="b">
        <f>IF(E1082&lt;&gt;1,"",NOT(ISNA(VLOOKUP(P1082,Mapping!$P:$P,1,FALSE))))</f>
        <v>0</v>
      </c>
      <c r="B1082" s="180" t="str">
        <f t="shared" si="16"/>
        <v/>
      </c>
      <c r="E1082" s="167">
        <v>1</v>
      </c>
      <c r="F1082" s="170" t="s">
        <v>797</v>
      </c>
      <c r="G1082" s="169">
        <v>1671.9384171903509</v>
      </c>
      <c r="H1082" s="168" t="s">
        <v>6</v>
      </c>
      <c r="I1082" s="168" t="s">
        <v>797</v>
      </c>
      <c r="J1082" s="169">
        <v>276.4764618009977</v>
      </c>
      <c r="K1082" s="169">
        <v>-98.148508727140793</v>
      </c>
      <c r="L1082" s="168" t="s">
        <v>5</v>
      </c>
      <c r="M1082" s="168" t="s">
        <v>21</v>
      </c>
      <c r="N1082" s="168" t="s">
        <v>2829</v>
      </c>
      <c r="O1082" s="168" t="s">
        <v>21</v>
      </c>
      <c r="P1082" s="168" t="s">
        <v>2831</v>
      </c>
      <c r="Q1082" s="168" t="s">
        <v>2832</v>
      </c>
      <c r="R1082" s="168" t="s">
        <v>1259</v>
      </c>
      <c r="S1082" s="168" t="s">
        <v>21</v>
      </c>
      <c r="T1082" s="168" t="s">
        <v>1259</v>
      </c>
      <c r="U1082" s="168" t="s">
        <v>1259</v>
      </c>
      <c r="V1082" s="168" t="s">
        <v>2832</v>
      </c>
      <c r="W1082" s="168" t="s">
        <v>1259</v>
      </c>
      <c r="X1082" s="168" t="s">
        <v>21</v>
      </c>
      <c r="Y1082" s="168" t="s">
        <v>1259</v>
      </c>
      <c r="Z1082" s="168" t="s">
        <v>21</v>
      </c>
      <c r="AA1082" s="168" t="s">
        <v>1259</v>
      </c>
      <c r="AB1082" s="168" t="s">
        <v>1259</v>
      </c>
      <c r="AC1082" s="168" t="s">
        <v>7992</v>
      </c>
      <c r="AD1082" s="169">
        <v>331.18077250914178</v>
      </c>
      <c r="AE1082" s="168" t="s">
        <v>1259</v>
      </c>
      <c r="AF1082" s="169">
        <v>514.75588875727294</v>
      </c>
      <c r="AG1082" s="169">
        <v>-137.72249726009451</v>
      </c>
      <c r="AH1082" s="169">
        <v>148.67867256569409</v>
      </c>
      <c r="AI1082" s="168" t="s">
        <v>21</v>
      </c>
      <c r="AJ1082"/>
      <c r="AK1082"/>
    </row>
    <row r="1083" spans="1:37" hidden="1" x14ac:dyDescent="0.25">
      <c r="A1083" s="179" t="b">
        <f>IF(E1083&lt;&gt;1,"",NOT(ISNA(VLOOKUP(P1083,Mapping!$P:$P,1,FALSE))))</f>
        <v>0</v>
      </c>
      <c r="B1083" s="180" t="str">
        <f t="shared" si="16"/>
        <v/>
      </c>
      <c r="E1083" s="167">
        <v>1</v>
      </c>
      <c r="F1083" s="170" t="s">
        <v>797</v>
      </c>
      <c r="G1083" s="169">
        <v>39044.118559380113</v>
      </c>
      <c r="H1083" s="168" t="s">
        <v>6</v>
      </c>
      <c r="I1083" s="168" t="s">
        <v>797</v>
      </c>
      <c r="J1083" s="169">
        <v>6456.4457891794918</v>
      </c>
      <c r="K1083" s="169">
        <v>-2292.023421298391</v>
      </c>
      <c r="L1083" s="168" t="s">
        <v>5</v>
      </c>
      <c r="M1083" s="168" t="s">
        <v>21</v>
      </c>
      <c r="N1083" s="168" t="s">
        <v>2829</v>
      </c>
      <c r="O1083" s="168" t="s">
        <v>21</v>
      </c>
      <c r="P1083" s="168" t="s">
        <v>2831</v>
      </c>
      <c r="Q1083" s="168" t="s">
        <v>2832</v>
      </c>
      <c r="R1083" s="168" t="s">
        <v>1259</v>
      </c>
      <c r="S1083" s="168" t="s">
        <v>21</v>
      </c>
      <c r="T1083" s="168" t="s">
        <v>1259</v>
      </c>
      <c r="U1083" s="168" t="s">
        <v>1259</v>
      </c>
      <c r="V1083" s="168" t="s">
        <v>2832</v>
      </c>
      <c r="W1083" s="168" t="s">
        <v>1259</v>
      </c>
      <c r="X1083" s="168" t="s">
        <v>21</v>
      </c>
      <c r="Y1083" s="168" t="s">
        <v>1259</v>
      </c>
      <c r="Z1083" s="168" t="s">
        <v>21</v>
      </c>
      <c r="AA1083" s="168" t="s">
        <v>1259</v>
      </c>
      <c r="AB1083" s="168" t="s">
        <v>1259</v>
      </c>
      <c r="AC1083" s="168" t="s">
        <v>7937</v>
      </c>
      <c r="AD1083" s="169">
        <v>7733.9339855373464</v>
      </c>
      <c r="AE1083" s="168" t="s">
        <v>1259</v>
      </c>
      <c r="AF1083" s="169">
        <v>12020.891285907839</v>
      </c>
      <c r="AG1083" s="169">
        <v>-3216.179170255185</v>
      </c>
      <c r="AH1083" s="169">
        <v>3472.0344118065191</v>
      </c>
      <c r="AI1083" s="168" t="s">
        <v>21</v>
      </c>
      <c r="AJ1083"/>
      <c r="AK1083"/>
    </row>
    <row r="1084" spans="1:37" hidden="1" x14ac:dyDescent="0.25">
      <c r="A1084" s="179" t="b">
        <f>IF(E1084&lt;&gt;1,"",NOT(ISNA(VLOOKUP(P1084,Mapping!$P:$P,1,FALSE))))</f>
        <v>0</v>
      </c>
      <c r="B1084" s="180" t="str">
        <f t="shared" si="16"/>
        <v/>
      </c>
      <c r="E1084" s="167">
        <v>1</v>
      </c>
      <c r="F1084" s="170" t="s">
        <v>797</v>
      </c>
      <c r="G1084" s="169">
        <v>3170.3866185612328</v>
      </c>
      <c r="H1084" s="168" t="s">
        <v>6</v>
      </c>
      <c r="I1084" s="168" t="s">
        <v>797</v>
      </c>
      <c r="J1084" s="169">
        <v>524.26409120620326</v>
      </c>
      <c r="K1084" s="169">
        <v>-186.11254786715091</v>
      </c>
      <c r="L1084" s="168" t="s">
        <v>5</v>
      </c>
      <c r="M1084" s="168" t="s">
        <v>21</v>
      </c>
      <c r="N1084" s="168" t="s">
        <v>2829</v>
      </c>
      <c r="O1084" s="168" t="s">
        <v>21</v>
      </c>
      <c r="P1084" s="168" t="s">
        <v>2831</v>
      </c>
      <c r="Q1084" s="168" t="s">
        <v>2832</v>
      </c>
      <c r="R1084" s="168" t="s">
        <v>1259</v>
      </c>
      <c r="S1084" s="168" t="s">
        <v>21</v>
      </c>
      <c r="T1084" s="168" t="s">
        <v>1259</v>
      </c>
      <c r="U1084" s="168" t="s">
        <v>1259</v>
      </c>
      <c r="V1084" s="168" t="s">
        <v>2832</v>
      </c>
      <c r="W1084" s="168" t="s">
        <v>1259</v>
      </c>
      <c r="X1084" s="168" t="s">
        <v>21</v>
      </c>
      <c r="Y1084" s="168" t="s">
        <v>1259</v>
      </c>
      <c r="Z1084" s="168" t="s">
        <v>21</v>
      </c>
      <c r="AA1084" s="168" t="s">
        <v>1259</v>
      </c>
      <c r="AB1084" s="168" t="s">
        <v>1259</v>
      </c>
      <c r="AC1084" s="168" t="s">
        <v>7901</v>
      </c>
      <c r="AD1084" s="169">
        <v>627.99626989384137</v>
      </c>
      <c r="AE1084" s="168" t="s">
        <v>1259</v>
      </c>
      <c r="AF1084" s="169">
        <v>976.09766290563721</v>
      </c>
      <c r="AG1084" s="169">
        <v>-261.15409389419438</v>
      </c>
      <c r="AH1084" s="169">
        <v>281.92956697522823</v>
      </c>
      <c r="AI1084" s="168" t="s">
        <v>21</v>
      </c>
      <c r="AJ1084"/>
      <c r="AK1084"/>
    </row>
    <row r="1085" spans="1:37" hidden="1" x14ac:dyDescent="0.25">
      <c r="A1085" s="179" t="b">
        <f>IF(E1085&lt;&gt;1,"",NOT(ISNA(VLOOKUP(P1085,Mapping!$P:$P,1,FALSE))))</f>
        <v>0</v>
      </c>
      <c r="B1085" s="180" t="str">
        <f t="shared" si="16"/>
        <v/>
      </c>
      <c r="E1085" s="167">
        <v>1</v>
      </c>
      <c r="F1085" s="170" t="s">
        <v>797</v>
      </c>
      <c r="G1085" s="169">
        <v>9380.6637405817037</v>
      </c>
      <c r="H1085" s="168" t="s">
        <v>6</v>
      </c>
      <c r="I1085" s="168" t="s">
        <v>797</v>
      </c>
      <c r="J1085" s="169">
        <v>1551.2130672248729</v>
      </c>
      <c r="K1085" s="169">
        <v>-550.67707491048861</v>
      </c>
      <c r="L1085" s="168" t="s">
        <v>5</v>
      </c>
      <c r="M1085" s="168" t="s">
        <v>21</v>
      </c>
      <c r="N1085" s="168" t="s">
        <v>2829</v>
      </c>
      <c r="O1085" s="168" t="s">
        <v>21</v>
      </c>
      <c r="P1085" s="168" t="s">
        <v>2831</v>
      </c>
      <c r="Q1085" s="168" t="s">
        <v>2832</v>
      </c>
      <c r="R1085" s="168" t="s">
        <v>1259</v>
      </c>
      <c r="S1085" s="168" t="s">
        <v>21</v>
      </c>
      <c r="T1085" s="168" t="s">
        <v>1259</v>
      </c>
      <c r="U1085" s="168" t="s">
        <v>1259</v>
      </c>
      <c r="V1085" s="168" t="s">
        <v>2832</v>
      </c>
      <c r="W1085" s="168" t="s">
        <v>1259</v>
      </c>
      <c r="X1085" s="168" t="s">
        <v>21</v>
      </c>
      <c r="Y1085" s="168" t="s">
        <v>1259</v>
      </c>
      <c r="Z1085" s="168" t="s">
        <v>21</v>
      </c>
      <c r="AA1085" s="168" t="s">
        <v>1259</v>
      </c>
      <c r="AB1085" s="168" t="s">
        <v>1259</v>
      </c>
      <c r="AC1085" s="168" t="s">
        <v>12148</v>
      </c>
      <c r="AD1085" s="169">
        <v>1858.1398885941489</v>
      </c>
      <c r="AE1085" s="168" t="s">
        <v>1259</v>
      </c>
      <c r="AF1085" s="169">
        <v>2888.115884693199</v>
      </c>
      <c r="AG1085" s="169">
        <v>-772.71293190402503</v>
      </c>
      <c r="AH1085" s="169">
        <v>834.1842130038458</v>
      </c>
      <c r="AI1085" s="168" t="s">
        <v>21</v>
      </c>
      <c r="AJ1085"/>
      <c r="AK1085"/>
    </row>
    <row r="1086" spans="1:37" hidden="1" x14ac:dyDescent="0.25">
      <c r="A1086" s="179" t="b">
        <f>IF(E1086&lt;&gt;1,"",NOT(ISNA(VLOOKUP(P1086,Mapping!$P:$P,1,FALSE))))</f>
        <v>0</v>
      </c>
      <c r="B1086" s="180" t="str">
        <f t="shared" si="16"/>
        <v/>
      </c>
      <c r="E1086" s="167">
        <v>1</v>
      </c>
      <c r="F1086" s="170" t="s">
        <v>797</v>
      </c>
      <c r="G1086" s="169">
        <v>2095.679136595591</v>
      </c>
      <c r="H1086" s="168" t="s">
        <v>6</v>
      </c>
      <c r="I1086" s="168" t="s">
        <v>797</v>
      </c>
      <c r="J1086" s="169">
        <v>346.54742471304269</v>
      </c>
      <c r="K1086" s="169">
        <v>-123.0235395709682</v>
      </c>
      <c r="L1086" s="168" t="s">
        <v>5</v>
      </c>
      <c r="M1086" s="168" t="s">
        <v>21</v>
      </c>
      <c r="N1086" s="168" t="s">
        <v>2829</v>
      </c>
      <c r="O1086" s="168" t="s">
        <v>21</v>
      </c>
      <c r="P1086" s="168" t="s">
        <v>2831</v>
      </c>
      <c r="Q1086" s="168" t="s">
        <v>2832</v>
      </c>
      <c r="R1086" s="168" t="s">
        <v>1259</v>
      </c>
      <c r="S1086" s="168" t="s">
        <v>21</v>
      </c>
      <c r="T1086" s="168" t="s">
        <v>1259</v>
      </c>
      <c r="U1086" s="168" t="s">
        <v>1259</v>
      </c>
      <c r="V1086" s="168" t="s">
        <v>2832</v>
      </c>
      <c r="W1086" s="168" t="s">
        <v>1259</v>
      </c>
      <c r="X1086" s="168" t="s">
        <v>21</v>
      </c>
      <c r="Y1086" s="168" t="s">
        <v>1259</v>
      </c>
      <c r="Z1086" s="168" t="s">
        <v>21</v>
      </c>
      <c r="AA1086" s="168" t="s">
        <v>1259</v>
      </c>
      <c r="AB1086" s="168" t="s">
        <v>1259</v>
      </c>
      <c r="AC1086" s="168" t="s">
        <v>7995</v>
      </c>
      <c r="AD1086" s="169">
        <v>415.11614797113691</v>
      </c>
      <c r="AE1086" s="168" t="s">
        <v>1259</v>
      </c>
      <c r="AF1086" s="169">
        <v>645.21705190623652</v>
      </c>
      <c r="AG1086" s="169">
        <v>-172.62726974887369</v>
      </c>
      <c r="AH1086" s="169">
        <v>186.3602085753009</v>
      </c>
      <c r="AI1086" s="168" t="s">
        <v>21</v>
      </c>
      <c r="AJ1086"/>
      <c r="AK1086"/>
    </row>
    <row r="1087" spans="1:37" hidden="1" x14ac:dyDescent="0.25">
      <c r="A1087" s="179" t="b">
        <f>IF(E1087&lt;&gt;1,"",NOT(ISNA(VLOOKUP(P1087,Mapping!$P:$P,1,FALSE))))</f>
        <v>0</v>
      </c>
      <c r="B1087" s="180" t="str">
        <f t="shared" si="16"/>
        <v/>
      </c>
      <c r="E1087" s="167">
        <v>1</v>
      </c>
      <c r="F1087" s="170" t="s">
        <v>797</v>
      </c>
      <c r="G1087" s="169">
        <v>4394.0188487215582</v>
      </c>
      <c r="H1087" s="168" t="s">
        <v>6</v>
      </c>
      <c r="I1087" s="168" t="s">
        <v>797</v>
      </c>
      <c r="J1087" s="169">
        <v>726.60737494323655</v>
      </c>
      <c r="K1087" s="169">
        <v>-257.94394870458291</v>
      </c>
      <c r="L1087" s="168" t="s">
        <v>5</v>
      </c>
      <c r="M1087" s="168" t="s">
        <v>21</v>
      </c>
      <c r="N1087" s="168" t="s">
        <v>2829</v>
      </c>
      <c r="O1087" s="168" t="s">
        <v>21</v>
      </c>
      <c r="P1087" s="168" t="s">
        <v>2831</v>
      </c>
      <c r="Q1087" s="168" t="s">
        <v>2832</v>
      </c>
      <c r="R1087" s="168" t="s">
        <v>1259</v>
      </c>
      <c r="S1087" s="168" t="s">
        <v>21</v>
      </c>
      <c r="T1087" s="168" t="s">
        <v>1259</v>
      </c>
      <c r="U1087" s="168" t="s">
        <v>1259</v>
      </c>
      <c r="V1087" s="168" t="s">
        <v>2832</v>
      </c>
      <c r="W1087" s="168" t="s">
        <v>1259</v>
      </c>
      <c r="X1087" s="168" t="s">
        <v>21</v>
      </c>
      <c r="Y1087" s="168" t="s">
        <v>1259</v>
      </c>
      <c r="Z1087" s="168" t="s">
        <v>21</v>
      </c>
      <c r="AA1087" s="168" t="s">
        <v>1259</v>
      </c>
      <c r="AB1087" s="168" t="s">
        <v>1259</v>
      </c>
      <c r="AC1087" s="168" t="s">
        <v>7916</v>
      </c>
      <c r="AD1087" s="169">
        <v>870.37569193773766</v>
      </c>
      <c r="AE1087" s="168" t="s">
        <v>1259</v>
      </c>
      <c r="AF1087" s="169">
        <v>1352.829179851522</v>
      </c>
      <c r="AG1087" s="169">
        <v>-361.94828866412757</v>
      </c>
      <c r="AH1087" s="169">
        <v>390.74219656631249</v>
      </c>
      <c r="AI1087" s="168" t="s">
        <v>21</v>
      </c>
      <c r="AJ1087"/>
      <c r="AK1087"/>
    </row>
    <row r="1088" spans="1:37" hidden="1" x14ac:dyDescent="0.25">
      <c r="A1088" s="179" t="b">
        <f>IF(E1088&lt;&gt;1,"",NOT(ISNA(VLOOKUP(P1088,Mapping!$P:$P,1,FALSE))))</f>
        <v>0</v>
      </c>
      <c r="B1088" s="180" t="str">
        <f t="shared" si="16"/>
        <v/>
      </c>
      <c r="E1088" s="167">
        <v>1</v>
      </c>
      <c r="F1088" s="170" t="s">
        <v>797</v>
      </c>
      <c r="G1088" s="169">
        <v>2738.1975538326351</v>
      </c>
      <c r="H1088" s="168" t="s">
        <v>6</v>
      </c>
      <c r="I1088" s="168" t="s">
        <v>797</v>
      </c>
      <c r="J1088" s="169">
        <v>452.79608603526901</v>
      </c>
      <c r="K1088" s="169">
        <v>-160.74157023116041</v>
      </c>
      <c r="L1088" s="168" t="s">
        <v>5</v>
      </c>
      <c r="M1088" s="168" t="s">
        <v>21</v>
      </c>
      <c r="N1088" s="168" t="s">
        <v>2829</v>
      </c>
      <c r="O1088" s="168" t="s">
        <v>21</v>
      </c>
      <c r="P1088" s="168" t="s">
        <v>2831</v>
      </c>
      <c r="Q1088" s="168" t="s">
        <v>2832</v>
      </c>
      <c r="R1088" s="168" t="s">
        <v>1259</v>
      </c>
      <c r="S1088" s="168" t="s">
        <v>21</v>
      </c>
      <c r="T1088" s="168" t="s">
        <v>1259</v>
      </c>
      <c r="U1088" s="168" t="s">
        <v>1259</v>
      </c>
      <c r="V1088" s="168" t="s">
        <v>2832</v>
      </c>
      <c r="W1088" s="168" t="s">
        <v>1259</v>
      </c>
      <c r="X1088" s="168" t="s">
        <v>21</v>
      </c>
      <c r="Y1088" s="168" t="s">
        <v>1259</v>
      </c>
      <c r="Z1088" s="168" t="s">
        <v>21</v>
      </c>
      <c r="AA1088" s="168" t="s">
        <v>1259</v>
      </c>
      <c r="AB1088" s="168" t="s">
        <v>1259</v>
      </c>
      <c r="AC1088" s="168" t="s">
        <v>7978</v>
      </c>
      <c r="AD1088" s="169">
        <v>542.38742996578435</v>
      </c>
      <c r="AE1088" s="168" t="s">
        <v>1259</v>
      </c>
      <c r="AF1088" s="169">
        <v>843.03542578125644</v>
      </c>
      <c r="AG1088" s="169">
        <v>-225.55340629054899</v>
      </c>
      <c r="AH1088" s="169">
        <v>243.49675403153151</v>
      </c>
      <c r="AI1088" s="168" t="s">
        <v>21</v>
      </c>
      <c r="AJ1088"/>
      <c r="AK1088"/>
    </row>
    <row r="1089" spans="1:37" hidden="1" x14ac:dyDescent="0.25">
      <c r="A1089" s="179" t="b">
        <f>IF(E1089&lt;&gt;1,"",NOT(ISNA(VLOOKUP(P1089,Mapping!$P:$P,1,FALSE))))</f>
        <v>0</v>
      </c>
      <c r="B1089" s="180" t="str">
        <f t="shared" si="16"/>
        <v/>
      </c>
      <c r="E1089" s="167">
        <v>1</v>
      </c>
      <c r="F1089" s="170" t="s">
        <v>797</v>
      </c>
      <c r="G1089" s="169">
        <v>7292.6624457123826</v>
      </c>
      <c r="H1089" s="168" t="s">
        <v>6</v>
      </c>
      <c r="I1089" s="168" t="s">
        <v>797</v>
      </c>
      <c r="J1089" s="169">
        <v>1205.9352721183491</v>
      </c>
      <c r="K1089" s="169">
        <v>-428.10425093282879</v>
      </c>
      <c r="L1089" s="168" t="s">
        <v>5</v>
      </c>
      <c r="M1089" s="168" t="s">
        <v>21</v>
      </c>
      <c r="N1089" s="168" t="s">
        <v>2829</v>
      </c>
      <c r="O1089" s="168" t="s">
        <v>21</v>
      </c>
      <c r="P1089" s="168" t="s">
        <v>2831</v>
      </c>
      <c r="Q1089" s="168" t="s">
        <v>2832</v>
      </c>
      <c r="R1089" s="168" t="s">
        <v>1259</v>
      </c>
      <c r="S1089" s="168" t="s">
        <v>21</v>
      </c>
      <c r="T1089" s="168" t="s">
        <v>1259</v>
      </c>
      <c r="U1089" s="168" t="s">
        <v>1259</v>
      </c>
      <c r="V1089" s="168" t="s">
        <v>2832</v>
      </c>
      <c r="W1089" s="168" t="s">
        <v>1259</v>
      </c>
      <c r="X1089" s="168" t="s">
        <v>21</v>
      </c>
      <c r="Y1089" s="168" t="s">
        <v>1259</v>
      </c>
      <c r="Z1089" s="168" t="s">
        <v>21</v>
      </c>
      <c r="AA1089" s="168" t="s">
        <v>1259</v>
      </c>
      <c r="AB1089" s="168" t="s">
        <v>1259</v>
      </c>
      <c r="AC1089" s="168" t="s">
        <v>8014</v>
      </c>
      <c r="AD1089" s="169">
        <v>1444.5445822568599</v>
      </c>
      <c r="AE1089" s="168" t="s">
        <v>1259</v>
      </c>
      <c r="AF1089" s="169">
        <v>2245.262684350459</v>
      </c>
      <c r="AG1089" s="169">
        <v>-600.71810861683844</v>
      </c>
      <c r="AH1089" s="169">
        <v>648.50676361649857</v>
      </c>
      <c r="AI1089" s="168" t="s">
        <v>21</v>
      </c>
      <c r="AJ1089"/>
      <c r="AK1089"/>
    </row>
    <row r="1090" spans="1:37" hidden="1" x14ac:dyDescent="0.25">
      <c r="A1090" s="179" t="b">
        <f>IF(E1090&lt;&gt;1,"",NOT(ISNA(VLOOKUP(P1090,Mapping!$P:$P,1,FALSE))))</f>
        <v>0</v>
      </c>
      <c r="B1090" s="180" t="str">
        <f t="shared" si="16"/>
        <v/>
      </c>
      <c r="E1090" s="167">
        <v>1</v>
      </c>
      <c r="F1090" s="170" t="s">
        <v>797</v>
      </c>
      <c r="G1090" s="169">
        <v>19241.86791279629</v>
      </c>
      <c r="H1090" s="168" t="s">
        <v>6</v>
      </c>
      <c r="I1090" s="168" t="s">
        <v>797</v>
      </c>
      <c r="J1090" s="169">
        <v>3181.8896582997631</v>
      </c>
      <c r="K1090" s="169">
        <v>-1129.563518218125</v>
      </c>
      <c r="L1090" s="168" t="s">
        <v>5</v>
      </c>
      <c r="M1090" s="168" t="s">
        <v>21</v>
      </c>
      <c r="N1090" s="168" t="s">
        <v>2829</v>
      </c>
      <c r="O1090" s="168" t="s">
        <v>21</v>
      </c>
      <c r="P1090" s="168" t="s">
        <v>2831</v>
      </c>
      <c r="Q1090" s="168" t="s">
        <v>2832</v>
      </c>
      <c r="R1090" s="168" t="s">
        <v>1259</v>
      </c>
      <c r="S1090" s="168" t="s">
        <v>21</v>
      </c>
      <c r="T1090" s="168" t="s">
        <v>1259</v>
      </c>
      <c r="U1090" s="168" t="s">
        <v>1259</v>
      </c>
      <c r="V1090" s="168" t="s">
        <v>2832</v>
      </c>
      <c r="W1090" s="168" t="s">
        <v>1259</v>
      </c>
      <c r="X1090" s="168" t="s">
        <v>21</v>
      </c>
      <c r="Y1090" s="168" t="s">
        <v>1259</v>
      </c>
      <c r="Z1090" s="168" t="s">
        <v>21</v>
      </c>
      <c r="AA1090" s="168" t="s">
        <v>1259</v>
      </c>
      <c r="AB1090" s="168" t="s">
        <v>1259</v>
      </c>
      <c r="AC1090" s="168" t="s">
        <v>8008</v>
      </c>
      <c r="AD1090" s="169">
        <v>3811.466148727905</v>
      </c>
      <c r="AE1090" s="168" t="s">
        <v>1259</v>
      </c>
      <c r="AF1090" s="169">
        <v>5924.1804105718002</v>
      </c>
      <c r="AG1090" s="169">
        <v>-1585.0093960712441</v>
      </c>
      <c r="AH1090" s="169">
        <v>1711.100929044125</v>
      </c>
      <c r="AI1090" s="168" t="s">
        <v>21</v>
      </c>
      <c r="AJ1090"/>
      <c r="AK1090"/>
    </row>
    <row r="1091" spans="1:37" hidden="1" x14ac:dyDescent="0.25">
      <c r="A1091" s="179" t="b">
        <f>IF(E1091&lt;&gt;1,"",NOT(ISNA(VLOOKUP(P1091,Mapping!$P:$P,1,FALSE))))</f>
        <v>0</v>
      </c>
      <c r="B1091" s="180" t="str">
        <f t="shared" si="16"/>
        <v/>
      </c>
      <c r="E1091" s="167">
        <v>1</v>
      </c>
      <c r="F1091" s="170" t="s">
        <v>797</v>
      </c>
      <c r="G1091" s="169">
        <v>2390.45568334481</v>
      </c>
      <c r="H1091" s="168" t="s">
        <v>6</v>
      </c>
      <c r="I1091" s="168" t="s">
        <v>797</v>
      </c>
      <c r="J1091" s="169">
        <v>395.2925075637005</v>
      </c>
      <c r="K1091" s="169">
        <v>-140.32793198979391</v>
      </c>
      <c r="L1091" s="168" t="s">
        <v>5</v>
      </c>
      <c r="M1091" s="168" t="s">
        <v>21</v>
      </c>
      <c r="N1091" s="168" t="s">
        <v>2829</v>
      </c>
      <c r="O1091" s="168" t="s">
        <v>21</v>
      </c>
      <c r="P1091" s="168" t="s">
        <v>2831</v>
      </c>
      <c r="Q1091" s="168" t="s">
        <v>2832</v>
      </c>
      <c r="R1091" s="168" t="s">
        <v>1259</v>
      </c>
      <c r="S1091" s="168" t="s">
        <v>21</v>
      </c>
      <c r="T1091" s="168" t="s">
        <v>1259</v>
      </c>
      <c r="U1091" s="168" t="s">
        <v>1259</v>
      </c>
      <c r="V1091" s="168" t="s">
        <v>2832</v>
      </c>
      <c r="W1091" s="168" t="s">
        <v>1259</v>
      </c>
      <c r="X1091" s="168" t="s">
        <v>21</v>
      </c>
      <c r="Y1091" s="168" t="s">
        <v>1259</v>
      </c>
      <c r="Z1091" s="168" t="s">
        <v>21</v>
      </c>
      <c r="AA1091" s="168" t="s">
        <v>1259</v>
      </c>
      <c r="AB1091" s="168" t="s">
        <v>1259</v>
      </c>
      <c r="AC1091" s="168" t="s">
        <v>7898</v>
      </c>
      <c r="AD1091" s="169">
        <v>473.5060524474286</v>
      </c>
      <c r="AE1091" s="168" t="s">
        <v>1259</v>
      </c>
      <c r="AF1091" s="169">
        <v>735.97276500342468</v>
      </c>
      <c r="AG1091" s="169">
        <v>-196.90888307541721</v>
      </c>
      <c r="AH1091" s="169">
        <v>212.5734860642074</v>
      </c>
      <c r="AI1091" s="168" t="s">
        <v>21</v>
      </c>
      <c r="AJ1091"/>
      <c r="AK1091"/>
    </row>
    <row r="1092" spans="1:37" hidden="1" x14ac:dyDescent="0.25">
      <c r="A1092" s="179" t="b">
        <f>IF(E1092&lt;&gt;1,"",NOT(ISNA(VLOOKUP(P1092,Mapping!$P:$P,1,FALSE))))</f>
        <v>0</v>
      </c>
      <c r="B1092" s="180" t="str">
        <f t="shared" si="16"/>
        <v/>
      </c>
      <c r="E1092" s="167">
        <v>1</v>
      </c>
      <c r="F1092" s="170" t="s">
        <v>797</v>
      </c>
      <c r="G1092" s="169">
        <v>6921.1165464486603</v>
      </c>
      <c r="H1092" s="168" t="s">
        <v>6</v>
      </c>
      <c r="I1092" s="168" t="s">
        <v>797</v>
      </c>
      <c r="J1092" s="169">
        <v>1144.4953921748511</v>
      </c>
      <c r="K1092" s="169">
        <v>-406.29323471268538</v>
      </c>
      <c r="L1092" s="168" t="s">
        <v>5</v>
      </c>
      <c r="M1092" s="168" t="s">
        <v>21</v>
      </c>
      <c r="N1092" s="168" t="s">
        <v>2829</v>
      </c>
      <c r="O1092" s="168" t="s">
        <v>21</v>
      </c>
      <c r="P1092" s="168" t="s">
        <v>2831</v>
      </c>
      <c r="Q1092" s="168" t="s">
        <v>2832</v>
      </c>
      <c r="R1092" s="168" t="s">
        <v>1259</v>
      </c>
      <c r="S1092" s="168" t="s">
        <v>21</v>
      </c>
      <c r="T1092" s="168" t="s">
        <v>1259</v>
      </c>
      <c r="U1092" s="168" t="s">
        <v>1259</v>
      </c>
      <c r="V1092" s="168" t="s">
        <v>2832</v>
      </c>
      <c r="W1092" s="168" t="s">
        <v>1259</v>
      </c>
      <c r="X1092" s="168" t="s">
        <v>21</v>
      </c>
      <c r="Y1092" s="168" t="s">
        <v>1259</v>
      </c>
      <c r="Z1092" s="168" t="s">
        <v>21</v>
      </c>
      <c r="AA1092" s="168" t="s">
        <v>1259</v>
      </c>
      <c r="AB1092" s="168" t="s">
        <v>1259</v>
      </c>
      <c r="AC1092" s="168" t="s">
        <v>7972</v>
      </c>
      <c r="AD1092" s="169">
        <v>1370.948057004734</v>
      </c>
      <c r="AE1092" s="168" t="s">
        <v>1259</v>
      </c>
      <c r="AF1092" s="169">
        <v>2130.871246470218</v>
      </c>
      <c r="AG1092" s="169">
        <v>-570.1127773634671</v>
      </c>
      <c r="AH1092" s="169">
        <v>615.46670033917508</v>
      </c>
      <c r="AI1092" s="168" t="s">
        <v>21</v>
      </c>
      <c r="AJ1092"/>
      <c r="AK1092"/>
    </row>
    <row r="1093" spans="1:37" hidden="1" x14ac:dyDescent="0.25">
      <c r="A1093" s="179" t="b">
        <f>IF(E1093&lt;&gt;1,"",NOT(ISNA(VLOOKUP(P1093,Mapping!$P:$P,1,FALSE))))</f>
        <v>0</v>
      </c>
      <c r="B1093" s="180" t="str">
        <f t="shared" si="16"/>
        <v/>
      </c>
      <c r="E1093" s="167">
        <v>1</v>
      </c>
      <c r="F1093" s="170" t="s">
        <v>797</v>
      </c>
      <c r="G1093" s="169">
        <v>16063.0420136599</v>
      </c>
      <c r="H1093" s="168" t="s">
        <v>6</v>
      </c>
      <c r="I1093" s="168" t="s">
        <v>797</v>
      </c>
      <c r="J1093" s="169">
        <v>2656.2300238070588</v>
      </c>
      <c r="K1093" s="169">
        <v>-942.95555569056319</v>
      </c>
      <c r="L1093" s="168" t="s">
        <v>5</v>
      </c>
      <c r="M1093" s="168" t="s">
        <v>21</v>
      </c>
      <c r="N1093" s="168" t="s">
        <v>2829</v>
      </c>
      <c r="O1093" s="168" t="s">
        <v>21</v>
      </c>
      <c r="P1093" s="168" t="s">
        <v>2831</v>
      </c>
      <c r="Q1093" s="168" t="s">
        <v>2832</v>
      </c>
      <c r="R1093" s="168" t="s">
        <v>1259</v>
      </c>
      <c r="S1093" s="168" t="s">
        <v>21</v>
      </c>
      <c r="T1093" s="168" t="s">
        <v>1259</v>
      </c>
      <c r="U1093" s="168" t="s">
        <v>1259</v>
      </c>
      <c r="V1093" s="168" t="s">
        <v>2832</v>
      </c>
      <c r="W1093" s="168" t="s">
        <v>1259</v>
      </c>
      <c r="X1093" s="168" t="s">
        <v>21</v>
      </c>
      <c r="Y1093" s="168" t="s">
        <v>1259</v>
      </c>
      <c r="Z1093" s="168" t="s">
        <v>21</v>
      </c>
      <c r="AA1093" s="168" t="s">
        <v>1259</v>
      </c>
      <c r="AB1093" s="168" t="s">
        <v>1259</v>
      </c>
      <c r="AC1093" s="168" t="s">
        <v>7882</v>
      </c>
      <c r="AD1093" s="169">
        <v>3181.7982099307392</v>
      </c>
      <c r="AE1093" s="168" t="s">
        <v>1259</v>
      </c>
      <c r="AF1093" s="169">
        <v>4945.4844645426529</v>
      </c>
      <c r="AG1093" s="169">
        <v>-1323.1601337522191</v>
      </c>
      <c r="AH1093" s="169">
        <v>1428.4208912259419</v>
      </c>
      <c r="AI1093" s="168" t="s">
        <v>21</v>
      </c>
      <c r="AJ1093"/>
      <c r="AK1093"/>
    </row>
    <row r="1094" spans="1:37" hidden="1" x14ac:dyDescent="0.25">
      <c r="A1094" s="179" t="b">
        <f>IF(E1094&lt;&gt;1,"",NOT(ISNA(VLOOKUP(P1094,Mapping!$P:$P,1,FALSE))))</f>
        <v>0</v>
      </c>
      <c r="B1094" s="180" t="str">
        <f t="shared" si="16"/>
        <v/>
      </c>
      <c r="E1094" s="167">
        <v>1</v>
      </c>
      <c r="F1094" s="170" t="s">
        <v>797</v>
      </c>
      <c r="G1094" s="169">
        <v>4007.1263307534959</v>
      </c>
      <c r="H1094" s="168" t="s">
        <v>6</v>
      </c>
      <c r="I1094" s="168" t="s">
        <v>797</v>
      </c>
      <c r="J1094" s="169">
        <v>662.62973475907052</v>
      </c>
      <c r="K1094" s="169">
        <v>-235.2320334295772</v>
      </c>
      <c r="L1094" s="168" t="s">
        <v>5</v>
      </c>
      <c r="M1094" s="168" t="s">
        <v>21</v>
      </c>
      <c r="N1094" s="168" t="s">
        <v>2829</v>
      </c>
      <c r="O1094" s="168" t="s">
        <v>21</v>
      </c>
      <c r="P1094" s="168" t="s">
        <v>2831</v>
      </c>
      <c r="Q1094" s="168" t="s">
        <v>2832</v>
      </c>
      <c r="R1094" s="168" t="s">
        <v>1259</v>
      </c>
      <c r="S1094" s="168" t="s">
        <v>21</v>
      </c>
      <c r="T1094" s="168" t="s">
        <v>1259</v>
      </c>
      <c r="U1094" s="168" t="s">
        <v>1259</v>
      </c>
      <c r="V1094" s="168" t="s">
        <v>2832</v>
      </c>
      <c r="W1094" s="168" t="s">
        <v>1259</v>
      </c>
      <c r="X1094" s="168" t="s">
        <v>21</v>
      </c>
      <c r="Y1094" s="168" t="s">
        <v>1259</v>
      </c>
      <c r="Z1094" s="168" t="s">
        <v>21</v>
      </c>
      <c r="AA1094" s="168" t="s">
        <v>1259</v>
      </c>
      <c r="AB1094" s="168" t="s">
        <v>1259</v>
      </c>
      <c r="AC1094" s="168" t="s">
        <v>7962</v>
      </c>
      <c r="AD1094" s="169">
        <v>793.73927898061913</v>
      </c>
      <c r="AE1094" s="168" t="s">
        <v>1259</v>
      </c>
      <c r="AF1094" s="169">
        <v>1233.7128296961951</v>
      </c>
      <c r="AG1094" s="169">
        <v>-330.07881117742181</v>
      </c>
      <c r="AH1094" s="169">
        <v>356.33742100420977</v>
      </c>
      <c r="AI1094" s="168" t="s">
        <v>21</v>
      </c>
      <c r="AJ1094"/>
      <c r="AK1094"/>
    </row>
    <row r="1095" spans="1:37" hidden="1" x14ac:dyDescent="0.25">
      <c r="A1095" s="179" t="b">
        <f>IF(E1095&lt;&gt;1,"",NOT(ISNA(VLOOKUP(P1095,Mapping!$P:$P,1,FALSE))))</f>
        <v>0</v>
      </c>
      <c r="B1095" s="180" t="str">
        <f t="shared" si="16"/>
        <v/>
      </c>
      <c r="E1095" s="167">
        <v>1</v>
      </c>
      <c r="F1095" s="170" t="s">
        <v>797</v>
      </c>
      <c r="G1095" s="169">
        <v>4103.8471940584614</v>
      </c>
      <c r="H1095" s="168" t="s">
        <v>6</v>
      </c>
      <c r="I1095" s="168" t="s">
        <v>797</v>
      </c>
      <c r="J1095" s="169">
        <v>678.62377006201541</v>
      </c>
      <c r="K1095" s="169">
        <v>-240.90987921539059</v>
      </c>
      <c r="L1095" s="168" t="s">
        <v>5</v>
      </c>
      <c r="M1095" s="168" t="s">
        <v>21</v>
      </c>
      <c r="N1095" s="168" t="s">
        <v>2829</v>
      </c>
      <c r="O1095" s="168" t="s">
        <v>21</v>
      </c>
      <c r="P1095" s="168" t="s">
        <v>2831</v>
      </c>
      <c r="Q1095" s="168" t="s">
        <v>2832</v>
      </c>
      <c r="R1095" s="168" t="s">
        <v>1259</v>
      </c>
      <c r="S1095" s="168" t="s">
        <v>21</v>
      </c>
      <c r="T1095" s="168" t="s">
        <v>1259</v>
      </c>
      <c r="U1095" s="168" t="s">
        <v>1259</v>
      </c>
      <c r="V1095" s="168" t="s">
        <v>2832</v>
      </c>
      <c r="W1095" s="168" t="s">
        <v>1259</v>
      </c>
      <c r="X1095" s="168" t="s">
        <v>21</v>
      </c>
      <c r="Y1095" s="168" t="s">
        <v>1259</v>
      </c>
      <c r="Z1095" s="168" t="s">
        <v>21</v>
      </c>
      <c r="AA1095" s="168" t="s">
        <v>1259</v>
      </c>
      <c r="AB1095" s="168" t="s">
        <v>1259</v>
      </c>
      <c r="AC1095" s="168" t="s">
        <v>7925</v>
      </c>
      <c r="AD1095" s="169">
        <v>812.89793332921579</v>
      </c>
      <c r="AE1095" s="168" t="s">
        <v>1259</v>
      </c>
      <c r="AF1095" s="169">
        <v>1263.49121952205</v>
      </c>
      <c r="AG1095" s="169">
        <v>-338.04599387658891</v>
      </c>
      <c r="AH1095" s="169">
        <v>364.93841337195232</v>
      </c>
      <c r="AI1095" s="168" t="s">
        <v>21</v>
      </c>
      <c r="AJ1095"/>
      <c r="AK1095"/>
    </row>
    <row r="1096" spans="1:37" hidden="1" x14ac:dyDescent="0.25">
      <c r="A1096" s="179" t="b">
        <f>IF(E1096&lt;&gt;1,"",NOT(ISNA(VLOOKUP(P1096,Mapping!$P:$P,1,FALSE))))</f>
        <v>0</v>
      </c>
      <c r="B1096" s="180" t="str">
        <f t="shared" si="16"/>
        <v/>
      </c>
      <c r="E1096" s="167">
        <v>1</v>
      </c>
      <c r="F1096" s="170" t="s">
        <v>797</v>
      </c>
      <c r="G1096" s="169">
        <v>3493.5630214242719</v>
      </c>
      <c r="H1096" s="168" t="s">
        <v>6</v>
      </c>
      <c r="I1096" s="168" t="s">
        <v>797</v>
      </c>
      <c r="J1096" s="169">
        <v>577.70545452585213</v>
      </c>
      <c r="K1096" s="169">
        <v>-205.08410906263569</v>
      </c>
      <c r="L1096" s="168" t="s">
        <v>5</v>
      </c>
      <c r="M1096" s="168" t="s">
        <v>21</v>
      </c>
      <c r="N1096" s="168" t="s">
        <v>2829</v>
      </c>
      <c r="O1096" s="168" t="s">
        <v>21</v>
      </c>
      <c r="P1096" s="168" t="s">
        <v>2831</v>
      </c>
      <c r="Q1096" s="168" t="s">
        <v>2832</v>
      </c>
      <c r="R1096" s="168" t="s">
        <v>1259</v>
      </c>
      <c r="S1096" s="168" t="s">
        <v>21</v>
      </c>
      <c r="T1096" s="168" t="s">
        <v>1259</v>
      </c>
      <c r="U1096" s="168" t="s">
        <v>1259</v>
      </c>
      <c r="V1096" s="168" t="s">
        <v>2832</v>
      </c>
      <c r="W1096" s="168" t="s">
        <v>1259</v>
      </c>
      <c r="X1096" s="168" t="s">
        <v>21</v>
      </c>
      <c r="Y1096" s="168" t="s">
        <v>1259</v>
      </c>
      <c r="Z1096" s="168" t="s">
        <v>21</v>
      </c>
      <c r="AA1096" s="168" t="s">
        <v>1259</v>
      </c>
      <c r="AB1096" s="168" t="s">
        <v>1259</v>
      </c>
      <c r="AC1096" s="168" t="s">
        <v>7973</v>
      </c>
      <c r="AD1096" s="169">
        <v>692.01167240894677</v>
      </c>
      <c r="AE1096" s="168" t="s">
        <v>1259</v>
      </c>
      <c r="AF1096" s="169">
        <v>1075.5971150210451</v>
      </c>
      <c r="AG1096" s="169">
        <v>-287.77508710794473</v>
      </c>
      <c r="AH1096" s="169">
        <v>310.66832797754893</v>
      </c>
      <c r="AI1096" s="168" t="s">
        <v>21</v>
      </c>
      <c r="AJ1096"/>
      <c r="AK1096"/>
    </row>
    <row r="1097" spans="1:37" hidden="1" x14ac:dyDescent="0.25">
      <c r="A1097" s="179" t="b">
        <f>IF(E1097&lt;&gt;1,"",NOT(ISNA(VLOOKUP(P1097,Mapping!$P:$P,1,FALSE))))</f>
        <v>0</v>
      </c>
      <c r="B1097" s="180" t="str">
        <f t="shared" si="16"/>
        <v/>
      </c>
      <c r="E1097" s="167">
        <v>1</v>
      </c>
      <c r="F1097" s="170" t="s">
        <v>797</v>
      </c>
      <c r="G1097" s="169">
        <v>24390.4817255124</v>
      </c>
      <c r="H1097" s="168" t="s">
        <v>6</v>
      </c>
      <c r="I1097" s="168" t="s">
        <v>797</v>
      </c>
      <c r="J1097" s="169">
        <v>4033.2789890812242</v>
      </c>
      <c r="K1097" s="169">
        <v>-1431.804774555327</v>
      </c>
      <c r="L1097" s="168" t="s">
        <v>5</v>
      </c>
      <c r="M1097" s="168" t="s">
        <v>21</v>
      </c>
      <c r="N1097" s="168" t="s">
        <v>2829</v>
      </c>
      <c r="O1097" s="168" t="s">
        <v>21</v>
      </c>
      <c r="P1097" s="168" t="s">
        <v>2831</v>
      </c>
      <c r="Q1097" s="168" t="s">
        <v>2832</v>
      </c>
      <c r="R1097" s="168" t="s">
        <v>1259</v>
      </c>
      <c r="S1097" s="168" t="s">
        <v>21</v>
      </c>
      <c r="T1097" s="168" t="s">
        <v>1259</v>
      </c>
      <c r="U1097" s="168" t="s">
        <v>1259</v>
      </c>
      <c r="V1097" s="168" t="s">
        <v>2832</v>
      </c>
      <c r="W1097" s="168" t="s">
        <v>1259</v>
      </c>
      <c r="X1097" s="168" t="s">
        <v>21</v>
      </c>
      <c r="Y1097" s="168" t="s">
        <v>1259</v>
      </c>
      <c r="Z1097" s="168" t="s">
        <v>21</v>
      </c>
      <c r="AA1097" s="168" t="s">
        <v>1259</v>
      </c>
      <c r="AB1097" s="168" t="s">
        <v>1259</v>
      </c>
      <c r="AC1097" s="168" t="s">
        <v>8004</v>
      </c>
      <c r="AD1097" s="169">
        <v>4831.3134602766222</v>
      </c>
      <c r="AE1097" s="168" t="s">
        <v>1259</v>
      </c>
      <c r="AF1097" s="169">
        <v>7509.3340572511916</v>
      </c>
      <c r="AG1097" s="169">
        <v>-2009.115896899584</v>
      </c>
      <c r="AH1097" s="169">
        <v>2168.9461818103232</v>
      </c>
      <c r="AI1097" s="168" t="s">
        <v>21</v>
      </c>
      <c r="AJ1097"/>
      <c r="AK1097"/>
    </row>
    <row r="1098" spans="1:37" hidden="1" x14ac:dyDescent="0.25">
      <c r="A1098" s="179" t="b">
        <f>IF(E1098&lt;&gt;1,"",NOT(ISNA(VLOOKUP(P1098,Mapping!$P:$P,1,FALSE))))</f>
        <v>0</v>
      </c>
      <c r="B1098" s="180" t="str">
        <f t="shared" si="16"/>
        <v/>
      </c>
      <c r="E1098" s="167">
        <v>1</v>
      </c>
      <c r="F1098" s="170" t="s">
        <v>797</v>
      </c>
      <c r="G1098" s="169">
        <v>3995.976690466232</v>
      </c>
      <c r="H1098" s="168" t="s">
        <v>6</v>
      </c>
      <c r="I1098" s="168" t="s">
        <v>797</v>
      </c>
      <c r="J1098" s="169">
        <v>660.78599873070698</v>
      </c>
      <c r="K1098" s="169">
        <v>-234.57751137554229</v>
      </c>
      <c r="L1098" s="168" t="s">
        <v>5</v>
      </c>
      <c r="M1098" s="168" t="s">
        <v>21</v>
      </c>
      <c r="N1098" s="168" t="s">
        <v>2829</v>
      </c>
      <c r="O1098" s="168" t="s">
        <v>21</v>
      </c>
      <c r="P1098" s="168" t="s">
        <v>2831</v>
      </c>
      <c r="Q1098" s="168" t="s">
        <v>2832</v>
      </c>
      <c r="R1098" s="168" t="s">
        <v>1259</v>
      </c>
      <c r="S1098" s="168" t="s">
        <v>21</v>
      </c>
      <c r="T1098" s="168" t="s">
        <v>1259</v>
      </c>
      <c r="U1098" s="168" t="s">
        <v>1259</v>
      </c>
      <c r="V1098" s="168" t="s">
        <v>2832</v>
      </c>
      <c r="W1098" s="168" t="s">
        <v>1259</v>
      </c>
      <c r="X1098" s="168" t="s">
        <v>21</v>
      </c>
      <c r="Y1098" s="168" t="s">
        <v>1259</v>
      </c>
      <c r="Z1098" s="168" t="s">
        <v>21</v>
      </c>
      <c r="AA1098" s="168" t="s">
        <v>1259</v>
      </c>
      <c r="AB1098" s="168" t="s">
        <v>1259</v>
      </c>
      <c r="AC1098" s="168" t="s">
        <v>12536</v>
      </c>
      <c r="AD1098" s="169">
        <v>791.53073682047193</v>
      </c>
      <c r="AE1098" s="168" t="s">
        <v>1259</v>
      </c>
      <c r="AF1098" s="169">
        <v>1230.2800818531009</v>
      </c>
      <c r="AG1098" s="169">
        <v>-329.16038243140702</v>
      </c>
      <c r="AH1098" s="169">
        <v>355.3459289130833</v>
      </c>
      <c r="AI1098" s="168" t="s">
        <v>21</v>
      </c>
      <c r="AJ1098"/>
      <c r="AK1098"/>
    </row>
    <row r="1099" spans="1:37" hidden="1" x14ac:dyDescent="0.25">
      <c r="A1099" s="179" t="b">
        <f>IF(E1099&lt;&gt;1,"",NOT(ISNA(VLOOKUP(P1099,Mapping!$P:$P,1,FALSE))))</f>
        <v>0</v>
      </c>
      <c r="B1099" s="180" t="str">
        <f t="shared" si="16"/>
        <v/>
      </c>
      <c r="E1099" s="167">
        <v>1</v>
      </c>
      <c r="F1099" s="170" t="s">
        <v>797</v>
      </c>
      <c r="G1099" s="169">
        <v>3129.7040286350211</v>
      </c>
      <c r="H1099" s="168" t="s">
        <v>6</v>
      </c>
      <c r="I1099" s="168" t="s">
        <v>797</v>
      </c>
      <c r="J1099" s="169">
        <v>517.53670316125329</v>
      </c>
      <c r="K1099" s="169">
        <v>-183.72434056755091</v>
      </c>
      <c r="L1099" s="168" t="s">
        <v>5</v>
      </c>
      <c r="M1099" s="168" t="s">
        <v>21</v>
      </c>
      <c r="N1099" s="168" t="s">
        <v>2829</v>
      </c>
      <c r="O1099" s="168" t="s">
        <v>21</v>
      </c>
      <c r="P1099" s="168" t="s">
        <v>2831</v>
      </c>
      <c r="Q1099" s="168" t="s">
        <v>2832</v>
      </c>
      <c r="R1099" s="168" t="s">
        <v>1259</v>
      </c>
      <c r="S1099" s="168" t="s">
        <v>21</v>
      </c>
      <c r="T1099" s="168" t="s">
        <v>1259</v>
      </c>
      <c r="U1099" s="168" t="s">
        <v>1259</v>
      </c>
      <c r="V1099" s="168" t="s">
        <v>2832</v>
      </c>
      <c r="W1099" s="168" t="s">
        <v>1259</v>
      </c>
      <c r="X1099" s="168" t="s">
        <v>21</v>
      </c>
      <c r="Y1099" s="168" t="s">
        <v>1259</v>
      </c>
      <c r="Z1099" s="168" t="s">
        <v>21</v>
      </c>
      <c r="AA1099" s="168" t="s">
        <v>1259</v>
      </c>
      <c r="AB1099" s="168" t="s">
        <v>1259</v>
      </c>
      <c r="AC1099" s="168" t="s">
        <v>7886</v>
      </c>
      <c r="AD1099" s="169">
        <v>619.93778435340323</v>
      </c>
      <c r="AE1099" s="168" t="s">
        <v>1259</v>
      </c>
      <c r="AF1099" s="169">
        <v>963.57231955620546</v>
      </c>
      <c r="AG1099" s="169">
        <v>-257.80294900629718</v>
      </c>
      <c r="AH1099" s="169">
        <v>278.31182997931143</v>
      </c>
      <c r="AI1099" s="168" t="s">
        <v>21</v>
      </c>
      <c r="AJ1099"/>
      <c r="AK1099"/>
    </row>
    <row r="1100" spans="1:37" hidden="1" x14ac:dyDescent="0.25">
      <c r="A1100" s="179" t="b">
        <f>IF(E1100&lt;&gt;1,"",NOT(ISNA(VLOOKUP(P1100,Mapping!$P:$P,1,FALSE))))</f>
        <v>0</v>
      </c>
      <c r="B1100" s="180" t="str">
        <f t="shared" si="16"/>
        <v/>
      </c>
      <c r="E1100" s="167">
        <v>1</v>
      </c>
      <c r="F1100" s="170" t="s">
        <v>797</v>
      </c>
      <c r="G1100" s="169">
        <v>4912.9484889857904</v>
      </c>
      <c r="H1100" s="168" t="s">
        <v>6</v>
      </c>
      <c r="I1100" s="168" t="s">
        <v>797</v>
      </c>
      <c r="J1100" s="169">
        <v>812.41904682587642</v>
      </c>
      <c r="K1100" s="169">
        <v>-288.40689506826288</v>
      </c>
      <c r="L1100" s="168" t="s">
        <v>5</v>
      </c>
      <c r="M1100" s="168" t="s">
        <v>21</v>
      </c>
      <c r="N1100" s="168" t="s">
        <v>2829</v>
      </c>
      <c r="O1100" s="168" t="s">
        <v>21</v>
      </c>
      <c r="P1100" s="168" t="s">
        <v>2831</v>
      </c>
      <c r="Q1100" s="168" t="s">
        <v>2832</v>
      </c>
      <c r="R1100" s="168" t="s">
        <v>1259</v>
      </c>
      <c r="S1100" s="168" t="s">
        <v>21</v>
      </c>
      <c r="T1100" s="168" t="s">
        <v>1259</v>
      </c>
      <c r="U1100" s="168" t="s">
        <v>1259</v>
      </c>
      <c r="V1100" s="168" t="s">
        <v>2832</v>
      </c>
      <c r="W1100" s="168" t="s">
        <v>1259</v>
      </c>
      <c r="X1100" s="168" t="s">
        <v>21</v>
      </c>
      <c r="Y1100" s="168" t="s">
        <v>1259</v>
      </c>
      <c r="Z1100" s="168" t="s">
        <v>21</v>
      </c>
      <c r="AA1100" s="168" t="s">
        <v>1259</v>
      </c>
      <c r="AB1100" s="168" t="s">
        <v>1259</v>
      </c>
      <c r="AC1100" s="168" t="s">
        <v>7903</v>
      </c>
      <c r="AD1100" s="169">
        <v>973.16627164665226</v>
      </c>
      <c r="AE1100" s="168" t="s">
        <v>1259</v>
      </c>
      <c r="AF1100" s="169">
        <v>1512.597078854405</v>
      </c>
      <c r="AG1100" s="169">
        <v>-404.69405323575211</v>
      </c>
      <c r="AH1100" s="169">
        <v>436.88849554252369</v>
      </c>
      <c r="AI1100" s="168" t="s">
        <v>21</v>
      </c>
      <c r="AJ1100"/>
      <c r="AK1100"/>
    </row>
    <row r="1101" spans="1:37" hidden="1" x14ac:dyDescent="0.25">
      <c r="A1101" s="179" t="b">
        <f>IF(E1101&lt;&gt;1,"",NOT(ISNA(VLOOKUP(P1101,Mapping!$P:$P,1,FALSE))))</f>
        <v>0</v>
      </c>
      <c r="B1101" s="180" t="str">
        <f t="shared" si="16"/>
        <v/>
      </c>
      <c r="E1101" s="167">
        <v>1</v>
      </c>
      <c r="F1101" s="170" t="s">
        <v>797</v>
      </c>
      <c r="G1101" s="169">
        <v>1669.6359711472901</v>
      </c>
      <c r="H1101" s="168" t="s">
        <v>6</v>
      </c>
      <c r="I1101" s="168" t="s">
        <v>797</v>
      </c>
      <c r="J1101" s="169">
        <v>276.09572281627891</v>
      </c>
      <c r="K1101" s="169">
        <v>-98.013347262323919</v>
      </c>
      <c r="L1101" s="168" t="s">
        <v>5</v>
      </c>
      <c r="M1101" s="168" t="s">
        <v>21</v>
      </c>
      <c r="N1101" s="168" t="s">
        <v>2829</v>
      </c>
      <c r="O1101" s="168" t="s">
        <v>21</v>
      </c>
      <c r="P1101" s="168" t="s">
        <v>2831</v>
      </c>
      <c r="Q1101" s="168" t="s">
        <v>2832</v>
      </c>
      <c r="R1101" s="168" t="s">
        <v>1259</v>
      </c>
      <c r="S1101" s="168" t="s">
        <v>21</v>
      </c>
      <c r="T1101" s="168" t="s">
        <v>1259</v>
      </c>
      <c r="U1101" s="168" t="s">
        <v>1259</v>
      </c>
      <c r="V1101" s="168" t="s">
        <v>2832</v>
      </c>
      <c r="W1101" s="168" t="s">
        <v>1259</v>
      </c>
      <c r="X1101" s="168" t="s">
        <v>21</v>
      </c>
      <c r="Y1101" s="168" t="s">
        <v>1259</v>
      </c>
      <c r="Z1101" s="168" t="s">
        <v>21</v>
      </c>
      <c r="AA1101" s="168" t="s">
        <v>1259</v>
      </c>
      <c r="AB1101" s="168" t="s">
        <v>1259</v>
      </c>
      <c r="AC1101" s="168" t="s">
        <v>8003</v>
      </c>
      <c r="AD1101" s="169">
        <v>330.72469957525851</v>
      </c>
      <c r="AE1101" s="168" t="s">
        <v>1259</v>
      </c>
      <c r="AF1101" s="169">
        <v>514.04701237341465</v>
      </c>
      <c r="AG1101" s="169">
        <v>-137.5328379905923</v>
      </c>
      <c r="AH1101" s="169">
        <v>148.47392541842081</v>
      </c>
      <c r="AI1101" s="168" t="s">
        <v>21</v>
      </c>
      <c r="AJ1101"/>
      <c r="AK1101"/>
    </row>
    <row r="1102" spans="1:37" hidden="1" x14ac:dyDescent="0.25">
      <c r="A1102" s="179" t="b">
        <f>IF(E1102&lt;&gt;1,"",NOT(ISNA(VLOOKUP(P1102,Mapping!$P:$P,1,FALSE))))</f>
        <v>0</v>
      </c>
      <c r="B1102" s="180" t="str">
        <f t="shared" si="16"/>
        <v/>
      </c>
      <c r="E1102" s="167">
        <v>1</v>
      </c>
      <c r="F1102" s="170" t="s">
        <v>797</v>
      </c>
      <c r="G1102" s="169">
        <v>56376.080285212673</v>
      </c>
      <c r="H1102" s="168" t="s">
        <v>6</v>
      </c>
      <c r="I1102" s="168" t="s">
        <v>797</v>
      </c>
      <c r="J1102" s="169">
        <v>9322.5079627379801</v>
      </c>
      <c r="K1102" s="169">
        <v>-3309.4689080556182</v>
      </c>
      <c r="L1102" s="168" t="s">
        <v>5</v>
      </c>
      <c r="M1102" s="168" t="s">
        <v>21</v>
      </c>
      <c r="N1102" s="168" t="s">
        <v>2829</v>
      </c>
      <c r="O1102" s="168" t="s">
        <v>21</v>
      </c>
      <c r="P1102" s="168" t="s">
        <v>2831</v>
      </c>
      <c r="Q1102" s="168" t="s">
        <v>2832</v>
      </c>
      <c r="R1102" s="168" t="s">
        <v>1259</v>
      </c>
      <c r="S1102" s="168" t="s">
        <v>21</v>
      </c>
      <c r="T1102" s="168" t="s">
        <v>1259</v>
      </c>
      <c r="U1102" s="168" t="s">
        <v>1259</v>
      </c>
      <c r="V1102" s="168" t="s">
        <v>2832</v>
      </c>
      <c r="W1102" s="168" t="s">
        <v>1259</v>
      </c>
      <c r="X1102" s="168" t="s">
        <v>21</v>
      </c>
      <c r="Y1102" s="168" t="s">
        <v>1259</v>
      </c>
      <c r="Z1102" s="168" t="s">
        <v>21</v>
      </c>
      <c r="AA1102" s="168" t="s">
        <v>1259</v>
      </c>
      <c r="AB1102" s="168" t="s">
        <v>1259</v>
      </c>
      <c r="AC1102" s="168" t="s">
        <v>12246</v>
      </c>
      <c r="AD1102" s="169">
        <v>11167.0822489202</v>
      </c>
      <c r="AE1102" s="168" t="s">
        <v>1259</v>
      </c>
      <c r="AF1102" s="169">
        <v>17357.050363513521</v>
      </c>
      <c r="AG1102" s="169">
        <v>-4643.8639622042392</v>
      </c>
      <c r="AH1102" s="169">
        <v>5013.2951639140083</v>
      </c>
      <c r="AI1102" s="168" t="s">
        <v>21</v>
      </c>
      <c r="AJ1102"/>
      <c r="AK1102"/>
    </row>
    <row r="1103" spans="1:37" hidden="1" x14ac:dyDescent="0.25">
      <c r="A1103" s="179" t="b">
        <f>IF(E1103&lt;&gt;1,"",NOT(ISNA(VLOOKUP(P1103,Mapping!$P:$P,1,FALSE))))</f>
        <v>0</v>
      </c>
      <c r="B1103" s="180" t="str">
        <f t="shared" si="16"/>
        <v/>
      </c>
      <c r="E1103" s="167">
        <v>1</v>
      </c>
      <c r="F1103" s="170" t="s">
        <v>797</v>
      </c>
      <c r="G1103" s="169">
        <v>1516.876834463571</v>
      </c>
      <c r="H1103" s="168" t="s">
        <v>6</v>
      </c>
      <c r="I1103" s="168" t="s">
        <v>797</v>
      </c>
      <c r="J1103" s="169">
        <v>250.83504025533679</v>
      </c>
      <c r="K1103" s="169">
        <v>-89.045862990296584</v>
      </c>
      <c r="L1103" s="168" t="s">
        <v>5</v>
      </c>
      <c r="M1103" s="168" t="s">
        <v>21</v>
      </c>
      <c r="N1103" s="168" t="s">
        <v>2829</v>
      </c>
      <c r="O1103" s="168" t="s">
        <v>21</v>
      </c>
      <c r="P1103" s="168" t="s">
        <v>2831</v>
      </c>
      <c r="Q1103" s="168" t="s">
        <v>2832</v>
      </c>
      <c r="R1103" s="168" t="s">
        <v>1259</v>
      </c>
      <c r="S1103" s="168" t="s">
        <v>21</v>
      </c>
      <c r="T1103" s="168" t="s">
        <v>1259</v>
      </c>
      <c r="U1103" s="168" t="s">
        <v>1259</v>
      </c>
      <c r="V1103" s="168" t="s">
        <v>2832</v>
      </c>
      <c r="W1103" s="168" t="s">
        <v>1259</v>
      </c>
      <c r="X1103" s="168" t="s">
        <v>21</v>
      </c>
      <c r="Y1103" s="168" t="s">
        <v>1259</v>
      </c>
      <c r="Z1103" s="168" t="s">
        <v>21</v>
      </c>
      <c r="AA1103" s="168" t="s">
        <v>1259</v>
      </c>
      <c r="AB1103" s="168" t="s">
        <v>1259</v>
      </c>
      <c r="AC1103" s="168" t="s">
        <v>7929</v>
      </c>
      <c r="AD1103" s="169">
        <v>300.46587641850653</v>
      </c>
      <c r="AE1103" s="168" t="s">
        <v>1259</v>
      </c>
      <c r="AF1103" s="169">
        <v>467.01557607113551</v>
      </c>
      <c r="AG1103" s="169">
        <v>-124.949617480155</v>
      </c>
      <c r="AH1103" s="169">
        <v>134.88967767885171</v>
      </c>
      <c r="AI1103" s="168" t="s">
        <v>21</v>
      </c>
      <c r="AJ1103"/>
      <c r="AK1103"/>
    </row>
    <row r="1104" spans="1:37" hidden="1" x14ac:dyDescent="0.25">
      <c r="A1104" s="179" t="b">
        <f>IF(E1104&lt;&gt;1,"",NOT(ISNA(VLOOKUP(P1104,Mapping!$P:$P,1,FALSE))))</f>
        <v>0</v>
      </c>
      <c r="B1104" s="180" t="str">
        <f t="shared" si="16"/>
        <v/>
      </c>
      <c r="E1104" s="167">
        <v>1</v>
      </c>
      <c r="F1104" s="170" t="s">
        <v>797</v>
      </c>
      <c r="G1104" s="169">
        <v>8463.3202873859027</v>
      </c>
      <c r="H1104" s="168" t="s">
        <v>6</v>
      </c>
      <c r="I1104" s="168" t="s">
        <v>797</v>
      </c>
      <c r="J1104" s="169">
        <v>1399.5185612620919</v>
      </c>
      <c r="K1104" s="169">
        <v>-496.82587381596841</v>
      </c>
      <c r="L1104" s="168" t="s">
        <v>5</v>
      </c>
      <c r="M1104" s="168" t="s">
        <v>21</v>
      </c>
      <c r="N1104" s="168" t="s">
        <v>2829</v>
      </c>
      <c r="O1104" s="168" t="s">
        <v>21</v>
      </c>
      <c r="P1104" s="168" t="s">
        <v>2831</v>
      </c>
      <c r="Q1104" s="168" t="s">
        <v>2832</v>
      </c>
      <c r="R1104" s="168" t="s">
        <v>1259</v>
      </c>
      <c r="S1104" s="168" t="s">
        <v>21</v>
      </c>
      <c r="T1104" s="168" t="s">
        <v>1259</v>
      </c>
      <c r="U1104" s="168" t="s">
        <v>1259</v>
      </c>
      <c r="V1104" s="168" t="s">
        <v>2832</v>
      </c>
      <c r="W1104" s="168" t="s">
        <v>1259</v>
      </c>
      <c r="X1104" s="168" t="s">
        <v>21</v>
      </c>
      <c r="Y1104" s="168" t="s">
        <v>1259</v>
      </c>
      <c r="Z1104" s="168" t="s">
        <v>21</v>
      </c>
      <c r="AA1104" s="168" t="s">
        <v>1259</v>
      </c>
      <c r="AB1104" s="168" t="s">
        <v>1259</v>
      </c>
      <c r="AC1104" s="168" t="s">
        <v>7947</v>
      </c>
      <c r="AD1104" s="169">
        <v>1676.430735695963</v>
      </c>
      <c r="AE1104" s="168" t="s">
        <v>1259</v>
      </c>
      <c r="AF1104" s="169">
        <v>2605.6844627637952</v>
      </c>
      <c r="AG1104" s="169">
        <v>-697.14864680814571</v>
      </c>
      <c r="AH1104" s="169">
        <v>752.60859663803421</v>
      </c>
      <c r="AI1104" s="168" t="s">
        <v>21</v>
      </c>
      <c r="AJ1104"/>
      <c r="AK1104"/>
    </row>
    <row r="1105" spans="1:37" hidden="1" x14ac:dyDescent="0.25">
      <c r="A1105" s="179" t="b">
        <f>IF(E1105&lt;&gt;1,"",NOT(ISNA(VLOOKUP(P1105,Mapping!$P:$P,1,FALSE))))</f>
        <v>0</v>
      </c>
      <c r="B1105" s="180" t="str">
        <f t="shared" si="16"/>
        <v/>
      </c>
      <c r="E1105" s="167">
        <v>1</v>
      </c>
      <c r="F1105" s="170" t="s">
        <v>797</v>
      </c>
      <c r="G1105" s="169">
        <v>3224.122445896925</v>
      </c>
      <c r="H1105" s="168" t="s">
        <v>6</v>
      </c>
      <c r="I1105" s="168" t="s">
        <v>797</v>
      </c>
      <c r="J1105" s="169">
        <v>533.14999947947967</v>
      </c>
      <c r="K1105" s="169">
        <v>-189.2670248885473</v>
      </c>
      <c r="L1105" s="168" t="s">
        <v>5</v>
      </c>
      <c r="M1105" s="168" t="s">
        <v>21</v>
      </c>
      <c r="N1105" s="168" t="s">
        <v>2829</v>
      </c>
      <c r="O1105" s="168" t="s">
        <v>21</v>
      </c>
      <c r="P1105" s="168" t="s">
        <v>2831</v>
      </c>
      <c r="Q1105" s="168" t="s">
        <v>2832</v>
      </c>
      <c r="R1105" s="168" t="s">
        <v>1259</v>
      </c>
      <c r="S1105" s="168" t="s">
        <v>21</v>
      </c>
      <c r="T1105" s="168" t="s">
        <v>1259</v>
      </c>
      <c r="U1105" s="168" t="s">
        <v>1259</v>
      </c>
      <c r="V1105" s="168" t="s">
        <v>2832</v>
      </c>
      <c r="W1105" s="168" t="s">
        <v>1259</v>
      </c>
      <c r="X1105" s="168" t="s">
        <v>21</v>
      </c>
      <c r="Y1105" s="168" t="s">
        <v>1259</v>
      </c>
      <c r="Z1105" s="168" t="s">
        <v>21</v>
      </c>
      <c r="AA1105" s="168" t="s">
        <v>1259</v>
      </c>
      <c r="AB1105" s="168" t="s">
        <v>1259</v>
      </c>
      <c r="AC1105" s="168" t="s">
        <v>7927</v>
      </c>
      <c r="AD1105" s="169">
        <v>638.64036576811372</v>
      </c>
      <c r="AE1105" s="168" t="s">
        <v>1259</v>
      </c>
      <c r="AF1105" s="169">
        <v>992.64183299820297</v>
      </c>
      <c r="AG1105" s="169">
        <v>-265.58047243596229</v>
      </c>
      <c r="AH1105" s="169">
        <v>286.70807519978098</v>
      </c>
      <c r="AI1105" s="168" t="s">
        <v>21</v>
      </c>
      <c r="AJ1105"/>
      <c r="AK1105"/>
    </row>
    <row r="1106" spans="1:37" hidden="1" x14ac:dyDescent="0.25">
      <c r="A1106" s="179" t="b">
        <f>IF(E1106&lt;&gt;1,"",NOT(ISNA(VLOOKUP(P1106,Mapping!$P:$P,1,FALSE))))</f>
        <v>0</v>
      </c>
      <c r="B1106" s="180" t="str">
        <f t="shared" si="16"/>
        <v/>
      </c>
      <c r="E1106" s="167">
        <v>1</v>
      </c>
      <c r="F1106" s="170" t="s">
        <v>797</v>
      </c>
      <c r="G1106" s="169">
        <v>11798.74877644325</v>
      </c>
      <c r="H1106" s="168" t="s">
        <v>6</v>
      </c>
      <c r="I1106" s="168" t="s">
        <v>797</v>
      </c>
      <c r="J1106" s="169">
        <v>1951.074442605199</v>
      </c>
      <c r="K1106" s="169">
        <v>-692.62694447808724</v>
      </c>
      <c r="L1106" s="168" t="s">
        <v>5</v>
      </c>
      <c r="M1106" s="168" t="s">
        <v>21</v>
      </c>
      <c r="N1106" s="168" t="s">
        <v>2829</v>
      </c>
      <c r="O1106" s="168" t="s">
        <v>21</v>
      </c>
      <c r="P1106" s="168" t="s">
        <v>2831</v>
      </c>
      <c r="Q1106" s="168" t="s">
        <v>2832</v>
      </c>
      <c r="R1106" s="168" t="s">
        <v>1259</v>
      </c>
      <c r="S1106" s="168" t="s">
        <v>21</v>
      </c>
      <c r="T1106" s="168" t="s">
        <v>1259</v>
      </c>
      <c r="U1106" s="168" t="s">
        <v>1259</v>
      </c>
      <c r="V1106" s="168" t="s">
        <v>2832</v>
      </c>
      <c r="W1106" s="168" t="s">
        <v>1259</v>
      </c>
      <c r="X1106" s="168" t="s">
        <v>21</v>
      </c>
      <c r="Y1106" s="168" t="s">
        <v>1259</v>
      </c>
      <c r="Z1106" s="168" t="s">
        <v>21</v>
      </c>
      <c r="AA1106" s="168" t="s">
        <v>1259</v>
      </c>
      <c r="AB1106" s="168" t="s">
        <v>1259</v>
      </c>
      <c r="AC1106" s="168" t="s">
        <v>7921</v>
      </c>
      <c r="AD1106" s="169">
        <v>2337.1188162481858</v>
      </c>
      <c r="AE1106" s="168" t="s">
        <v>1259</v>
      </c>
      <c r="AF1106" s="169">
        <v>3632.5951663029232</v>
      </c>
      <c r="AG1106" s="169">
        <v>-971.89772621347038</v>
      </c>
      <c r="AH1106" s="169">
        <v>1049.2146648353321</v>
      </c>
      <c r="AI1106" s="168" t="s">
        <v>21</v>
      </c>
      <c r="AJ1106"/>
      <c r="AK1106"/>
    </row>
    <row r="1107" spans="1:37" hidden="1" x14ac:dyDescent="0.25">
      <c r="A1107" s="179" t="b">
        <f>IF(E1107&lt;&gt;1,"",NOT(ISNA(VLOOKUP(P1107,Mapping!$P:$P,1,FALSE))))</f>
        <v>0</v>
      </c>
      <c r="B1107" s="180" t="str">
        <f t="shared" si="16"/>
        <v/>
      </c>
      <c r="E1107" s="167">
        <v>1</v>
      </c>
      <c r="F1107" s="170" t="s">
        <v>797</v>
      </c>
      <c r="G1107" s="169">
        <v>38236.558271646958</v>
      </c>
      <c r="H1107" s="168" t="s">
        <v>6</v>
      </c>
      <c r="I1107" s="168" t="s">
        <v>797</v>
      </c>
      <c r="J1107" s="169">
        <v>6322.9053377203791</v>
      </c>
      <c r="K1107" s="169">
        <v>-2244.6168678432259</v>
      </c>
      <c r="L1107" s="168" t="s">
        <v>5</v>
      </c>
      <c r="M1107" s="168" t="s">
        <v>21</v>
      </c>
      <c r="N1107" s="168" t="s">
        <v>2829</v>
      </c>
      <c r="O1107" s="168" t="s">
        <v>21</v>
      </c>
      <c r="P1107" s="168" t="s">
        <v>2831</v>
      </c>
      <c r="Q1107" s="168" t="s">
        <v>2832</v>
      </c>
      <c r="R1107" s="168" t="s">
        <v>1259</v>
      </c>
      <c r="S1107" s="168" t="s">
        <v>21</v>
      </c>
      <c r="T1107" s="168" t="s">
        <v>1259</v>
      </c>
      <c r="U1107" s="168" t="s">
        <v>1259</v>
      </c>
      <c r="V1107" s="168" t="s">
        <v>2832</v>
      </c>
      <c r="W1107" s="168" t="s">
        <v>1259</v>
      </c>
      <c r="X1107" s="168" t="s">
        <v>21</v>
      </c>
      <c r="Y1107" s="168" t="s">
        <v>1259</v>
      </c>
      <c r="Z1107" s="168" t="s">
        <v>21</v>
      </c>
      <c r="AA1107" s="168" t="s">
        <v>1259</v>
      </c>
      <c r="AB1107" s="168" t="s">
        <v>1259</v>
      </c>
      <c r="AC1107" s="168" t="s">
        <v>7988</v>
      </c>
      <c r="AD1107" s="169">
        <v>7573.9708928843838</v>
      </c>
      <c r="AE1107" s="168" t="s">
        <v>1259</v>
      </c>
      <c r="AF1107" s="169">
        <v>11772.259871399319</v>
      </c>
      <c r="AG1107" s="169">
        <v>-3149.658048202386</v>
      </c>
      <c r="AH1107" s="169">
        <v>3400.221365128215</v>
      </c>
      <c r="AI1107" s="168" t="s">
        <v>21</v>
      </c>
      <c r="AJ1107"/>
      <c r="AK1107"/>
    </row>
    <row r="1108" spans="1:37" hidden="1" x14ac:dyDescent="0.25">
      <c r="A1108" s="179" t="b">
        <f>IF(E1108&lt;&gt;1,"",NOT(ISNA(VLOOKUP(P1108,Mapping!$P:$P,1,FALSE))))</f>
        <v>0</v>
      </c>
      <c r="B1108" s="180" t="str">
        <f t="shared" si="16"/>
        <v/>
      </c>
      <c r="E1108" s="167">
        <v>1</v>
      </c>
      <c r="F1108" s="170" t="s">
        <v>797</v>
      </c>
      <c r="G1108" s="169">
        <v>30764.268775583001</v>
      </c>
      <c r="H1108" s="168" t="s">
        <v>6</v>
      </c>
      <c r="I1108" s="168" t="s">
        <v>797</v>
      </c>
      <c r="J1108" s="169">
        <v>5087.2664289044424</v>
      </c>
      <c r="K1108" s="169">
        <v>-1805.9678941276729</v>
      </c>
      <c r="L1108" s="168" t="s">
        <v>5</v>
      </c>
      <c r="M1108" s="168" t="s">
        <v>21</v>
      </c>
      <c r="N1108" s="168" t="s">
        <v>2829</v>
      </c>
      <c r="O1108" s="168" t="s">
        <v>21</v>
      </c>
      <c r="P1108" s="168" t="s">
        <v>2831</v>
      </c>
      <c r="Q1108" s="168" t="s">
        <v>2832</v>
      </c>
      <c r="R1108" s="168" t="s">
        <v>1259</v>
      </c>
      <c r="S1108" s="168" t="s">
        <v>21</v>
      </c>
      <c r="T1108" s="168" t="s">
        <v>1259</v>
      </c>
      <c r="U1108" s="168" t="s">
        <v>1259</v>
      </c>
      <c r="V1108" s="168" t="s">
        <v>2832</v>
      </c>
      <c r="W1108" s="168" t="s">
        <v>1259</v>
      </c>
      <c r="X1108" s="168" t="s">
        <v>21</v>
      </c>
      <c r="Y1108" s="168" t="s">
        <v>1259</v>
      </c>
      <c r="Z1108" s="168" t="s">
        <v>21</v>
      </c>
      <c r="AA1108" s="168" t="s">
        <v>1259</v>
      </c>
      <c r="AB1108" s="168" t="s">
        <v>1259</v>
      </c>
      <c r="AC1108" s="168" t="s">
        <v>7982</v>
      </c>
      <c r="AD1108" s="169">
        <v>6093.8454395336094</v>
      </c>
      <c r="AE1108" s="168" t="s">
        <v>1259</v>
      </c>
      <c r="AF1108" s="169">
        <v>9471.6936657003098</v>
      </c>
      <c r="AG1108" s="169">
        <v>-2534.1435298042202</v>
      </c>
      <c r="AH1108" s="169">
        <v>2735.7410996598701</v>
      </c>
      <c r="AI1108" s="168" t="s">
        <v>21</v>
      </c>
      <c r="AJ1108"/>
      <c r="AK1108"/>
    </row>
    <row r="1109" spans="1:37" hidden="1" x14ac:dyDescent="0.25">
      <c r="A1109" s="179" t="b">
        <f>IF(E1109&lt;&gt;1,"",NOT(ISNA(VLOOKUP(P1109,Mapping!$P:$P,1,FALSE))))</f>
        <v>0</v>
      </c>
      <c r="B1109" s="180" t="str">
        <f t="shared" ref="B1109:B1172" si="17">IF(AI1109="","",VALUE(AI1109))</f>
        <v/>
      </c>
      <c r="E1109" s="167">
        <v>1</v>
      </c>
      <c r="F1109" s="170" t="s">
        <v>797</v>
      </c>
      <c r="G1109" s="169">
        <v>3046.7978415884209</v>
      </c>
      <c r="H1109" s="168" t="s">
        <v>6</v>
      </c>
      <c r="I1109" s="168" t="s">
        <v>797</v>
      </c>
      <c r="J1109" s="169">
        <v>503.82710176661982</v>
      </c>
      <c r="K1109" s="169">
        <v>-178.85746357063911</v>
      </c>
      <c r="L1109" s="168" t="s">
        <v>5</v>
      </c>
      <c r="M1109" s="168" t="s">
        <v>21</v>
      </c>
      <c r="N1109" s="168" t="s">
        <v>2829</v>
      </c>
      <c r="O1109" s="168" t="s">
        <v>21</v>
      </c>
      <c r="P1109" s="168" t="s">
        <v>2831</v>
      </c>
      <c r="Q1109" s="168" t="s">
        <v>2832</v>
      </c>
      <c r="R1109" s="168" t="s">
        <v>1259</v>
      </c>
      <c r="S1109" s="168" t="s">
        <v>21</v>
      </c>
      <c r="T1109" s="168" t="s">
        <v>1259</v>
      </c>
      <c r="U1109" s="168" t="s">
        <v>1259</v>
      </c>
      <c r="V1109" s="168" t="s">
        <v>2832</v>
      </c>
      <c r="W1109" s="168" t="s">
        <v>1259</v>
      </c>
      <c r="X1109" s="168" t="s">
        <v>21</v>
      </c>
      <c r="Y1109" s="168" t="s">
        <v>1259</v>
      </c>
      <c r="Z1109" s="168" t="s">
        <v>21</v>
      </c>
      <c r="AA1109" s="168" t="s">
        <v>1259</v>
      </c>
      <c r="AB1109" s="168" t="s">
        <v>1259</v>
      </c>
      <c r="AC1109" s="168" t="s">
        <v>7983</v>
      </c>
      <c r="AD1109" s="169">
        <v>603.51556760810843</v>
      </c>
      <c r="AE1109" s="168" t="s">
        <v>1259</v>
      </c>
      <c r="AF1109" s="169">
        <v>938.04718803349942</v>
      </c>
      <c r="AG1109" s="169">
        <v>-250.97372192414289</v>
      </c>
      <c r="AH1109" s="169">
        <v>270.9393204952089</v>
      </c>
      <c r="AI1109" s="168" t="s">
        <v>21</v>
      </c>
      <c r="AJ1109"/>
      <c r="AK1109"/>
    </row>
    <row r="1110" spans="1:37" hidden="1" x14ac:dyDescent="0.25">
      <c r="A1110" s="179" t="b">
        <f>IF(E1110&lt;&gt;1,"",NOT(ISNA(VLOOKUP(P1110,Mapping!$P:$P,1,FALSE))))</f>
        <v>0</v>
      </c>
      <c r="B1110" s="180" t="str">
        <f t="shared" si="17"/>
        <v/>
      </c>
      <c r="E1110" s="167">
        <v>1</v>
      </c>
      <c r="F1110" s="170" t="s">
        <v>797</v>
      </c>
      <c r="G1110" s="169">
        <v>4456.1939566324072</v>
      </c>
      <c r="H1110" s="168" t="s">
        <v>6</v>
      </c>
      <c r="I1110" s="168" t="s">
        <v>797</v>
      </c>
      <c r="J1110" s="169">
        <v>736.8888265030231</v>
      </c>
      <c r="K1110" s="169">
        <v>-261.59384038639081</v>
      </c>
      <c r="L1110" s="168" t="s">
        <v>5</v>
      </c>
      <c r="M1110" s="168" t="s">
        <v>21</v>
      </c>
      <c r="N1110" s="168" t="s">
        <v>2829</v>
      </c>
      <c r="O1110" s="168" t="s">
        <v>21</v>
      </c>
      <c r="P1110" s="168" t="s">
        <v>2831</v>
      </c>
      <c r="Q1110" s="168" t="s">
        <v>2832</v>
      </c>
      <c r="R1110" s="168" t="s">
        <v>1259</v>
      </c>
      <c r="S1110" s="168" t="s">
        <v>21</v>
      </c>
      <c r="T1110" s="168" t="s">
        <v>1259</v>
      </c>
      <c r="U1110" s="168" t="s">
        <v>1259</v>
      </c>
      <c r="V1110" s="168" t="s">
        <v>2832</v>
      </c>
      <c r="W1110" s="168" t="s">
        <v>1259</v>
      </c>
      <c r="X1110" s="168" t="s">
        <v>21</v>
      </c>
      <c r="Y1110" s="168" t="s">
        <v>1259</v>
      </c>
      <c r="Z1110" s="168" t="s">
        <v>21</v>
      </c>
      <c r="AA1110" s="168" t="s">
        <v>1259</v>
      </c>
      <c r="AB1110" s="168" t="s">
        <v>1259</v>
      </c>
      <c r="AC1110" s="168" t="s">
        <v>7894</v>
      </c>
      <c r="AD1110" s="169">
        <v>882.69145671534318</v>
      </c>
      <c r="AE1110" s="168" t="s">
        <v>1259</v>
      </c>
      <c r="AF1110" s="169">
        <v>1371.971633067599</v>
      </c>
      <c r="AG1110" s="169">
        <v>-367.06983563072441</v>
      </c>
      <c r="AH1110" s="169">
        <v>396.27117563382399</v>
      </c>
      <c r="AI1110" s="168" t="s">
        <v>21</v>
      </c>
      <c r="AJ1110"/>
      <c r="AK1110"/>
    </row>
    <row r="1111" spans="1:37" hidden="1" x14ac:dyDescent="0.25">
      <c r="A1111" s="179" t="b">
        <f>IF(E1111&lt;&gt;1,"",NOT(ISNA(VLOOKUP(P1111,Mapping!$P:$P,1,FALSE))))</f>
        <v>0</v>
      </c>
      <c r="B1111" s="180" t="str">
        <f t="shared" si="17"/>
        <v/>
      </c>
      <c r="E1111" s="167">
        <v>1</v>
      </c>
      <c r="F1111" s="170" t="s">
        <v>797</v>
      </c>
      <c r="G1111" s="169">
        <v>4370.9853235427472</v>
      </c>
      <c r="H1111" s="168" t="s">
        <v>6</v>
      </c>
      <c r="I1111" s="168" t="s">
        <v>797</v>
      </c>
      <c r="J1111" s="169">
        <v>722.79848612367027</v>
      </c>
      <c r="K1111" s="169">
        <v>-256.59180192466209</v>
      </c>
      <c r="L1111" s="168" t="s">
        <v>5</v>
      </c>
      <c r="M1111" s="168" t="s">
        <v>21</v>
      </c>
      <c r="N1111" s="168" t="s">
        <v>2829</v>
      </c>
      <c r="O1111" s="168" t="s">
        <v>21</v>
      </c>
      <c r="P1111" s="168" t="s">
        <v>2831</v>
      </c>
      <c r="Q1111" s="168" t="s">
        <v>2832</v>
      </c>
      <c r="R1111" s="168" t="s">
        <v>1259</v>
      </c>
      <c r="S1111" s="168" t="s">
        <v>21</v>
      </c>
      <c r="T1111" s="168" t="s">
        <v>1259</v>
      </c>
      <c r="U1111" s="168" t="s">
        <v>1259</v>
      </c>
      <c r="V1111" s="168" t="s">
        <v>2832</v>
      </c>
      <c r="W1111" s="168" t="s">
        <v>1259</v>
      </c>
      <c r="X1111" s="168" t="s">
        <v>21</v>
      </c>
      <c r="Y1111" s="168" t="s">
        <v>1259</v>
      </c>
      <c r="Z1111" s="168" t="s">
        <v>21</v>
      </c>
      <c r="AA1111" s="168" t="s">
        <v>1259</v>
      </c>
      <c r="AB1111" s="168" t="s">
        <v>1259</v>
      </c>
      <c r="AC1111" s="168" t="s">
        <v>7906</v>
      </c>
      <c r="AD1111" s="169">
        <v>865.81316703616187</v>
      </c>
      <c r="AE1111" s="168" t="s">
        <v>1259</v>
      </c>
      <c r="AF1111" s="169">
        <v>1345.7376251610351</v>
      </c>
      <c r="AG1111" s="169">
        <v>-360.05094927906839</v>
      </c>
      <c r="AH1111" s="169">
        <v>388.69391900244773</v>
      </c>
      <c r="AI1111" s="168" t="s">
        <v>21</v>
      </c>
      <c r="AJ1111"/>
      <c r="AK1111"/>
    </row>
    <row r="1112" spans="1:37" hidden="1" x14ac:dyDescent="0.25">
      <c r="A1112" s="179" t="b">
        <f>IF(E1112&lt;&gt;1,"",NOT(ISNA(VLOOKUP(P1112,Mapping!$P:$P,1,FALSE))))</f>
        <v>0</v>
      </c>
      <c r="B1112" s="180" t="str">
        <f t="shared" si="17"/>
        <v/>
      </c>
      <c r="E1112" s="167">
        <v>1</v>
      </c>
      <c r="F1112" s="170" t="s">
        <v>797</v>
      </c>
      <c r="G1112" s="169">
        <v>5158.5941004854403</v>
      </c>
      <c r="H1112" s="168" t="s">
        <v>6</v>
      </c>
      <c r="I1112" s="168" t="s">
        <v>797</v>
      </c>
      <c r="J1112" s="169">
        <v>853.03969937269744</v>
      </c>
      <c r="K1112" s="169">
        <v>-302.82713339532609</v>
      </c>
      <c r="L1112" s="168" t="s">
        <v>5</v>
      </c>
      <c r="M1112" s="168" t="s">
        <v>21</v>
      </c>
      <c r="N1112" s="168" t="s">
        <v>2829</v>
      </c>
      <c r="O1112" s="168" t="s">
        <v>21</v>
      </c>
      <c r="P1112" s="168" t="s">
        <v>2831</v>
      </c>
      <c r="Q1112" s="168" t="s">
        <v>2832</v>
      </c>
      <c r="R1112" s="168" t="s">
        <v>1259</v>
      </c>
      <c r="S1112" s="168" t="s">
        <v>21</v>
      </c>
      <c r="T1112" s="168" t="s">
        <v>1259</v>
      </c>
      <c r="U1112" s="168" t="s">
        <v>1259</v>
      </c>
      <c r="V1112" s="168" t="s">
        <v>2832</v>
      </c>
      <c r="W1112" s="168" t="s">
        <v>1259</v>
      </c>
      <c r="X1112" s="168" t="s">
        <v>21</v>
      </c>
      <c r="Y1112" s="168" t="s">
        <v>1259</v>
      </c>
      <c r="Z1112" s="168" t="s">
        <v>21</v>
      </c>
      <c r="AA1112" s="168" t="s">
        <v>1259</v>
      </c>
      <c r="AB1112" s="168" t="s">
        <v>1259</v>
      </c>
      <c r="AC1112" s="168" t="s">
        <v>7987</v>
      </c>
      <c r="AD1112" s="169">
        <v>1021.824226116434</v>
      </c>
      <c r="AE1112" s="168" t="s">
        <v>1259</v>
      </c>
      <c r="AF1112" s="169">
        <v>1588.2263746267431</v>
      </c>
      <c r="AG1112" s="169">
        <v>-424.92860655953251</v>
      </c>
      <c r="AH1112" s="169">
        <v>458.73275910142269</v>
      </c>
      <c r="AI1112" s="168" t="s">
        <v>21</v>
      </c>
      <c r="AJ1112"/>
      <c r="AK1112"/>
    </row>
    <row r="1113" spans="1:37" hidden="1" x14ac:dyDescent="0.25">
      <c r="A1113" s="179" t="b">
        <f>IF(E1113&lt;&gt;1,"",NOT(ISNA(VLOOKUP(P1113,Mapping!$P:$P,1,FALSE))))</f>
        <v>0</v>
      </c>
      <c r="B1113" s="180" t="str">
        <f t="shared" si="17"/>
        <v/>
      </c>
      <c r="E1113" s="167">
        <v>1</v>
      </c>
      <c r="F1113" s="170" t="s">
        <v>797</v>
      </c>
      <c r="G1113" s="169">
        <v>1696.503884815136</v>
      </c>
      <c r="H1113" s="168" t="s">
        <v>6</v>
      </c>
      <c r="I1113" s="168" t="s">
        <v>797</v>
      </c>
      <c r="J1113" s="169">
        <v>280.53867695291768</v>
      </c>
      <c r="K1113" s="169">
        <v>-99.590585773022227</v>
      </c>
      <c r="L1113" s="168" t="s">
        <v>5</v>
      </c>
      <c r="M1113" s="168" t="s">
        <v>21</v>
      </c>
      <c r="N1113" s="168" t="s">
        <v>2829</v>
      </c>
      <c r="O1113" s="168" t="s">
        <v>21</v>
      </c>
      <c r="P1113" s="168" t="s">
        <v>2831</v>
      </c>
      <c r="Q1113" s="168" t="s">
        <v>2832</v>
      </c>
      <c r="R1113" s="168" t="s">
        <v>1259</v>
      </c>
      <c r="S1113" s="168" t="s">
        <v>21</v>
      </c>
      <c r="T1113" s="168" t="s">
        <v>1259</v>
      </c>
      <c r="U1113" s="168" t="s">
        <v>1259</v>
      </c>
      <c r="V1113" s="168" t="s">
        <v>2832</v>
      </c>
      <c r="W1113" s="168" t="s">
        <v>1259</v>
      </c>
      <c r="X1113" s="168" t="s">
        <v>21</v>
      </c>
      <c r="Y1113" s="168" t="s">
        <v>1259</v>
      </c>
      <c r="Z1113" s="168" t="s">
        <v>21</v>
      </c>
      <c r="AA1113" s="168" t="s">
        <v>1259</v>
      </c>
      <c r="AB1113" s="168" t="s">
        <v>1259</v>
      </c>
      <c r="AC1113" s="168" t="s">
        <v>7887</v>
      </c>
      <c r="AD1113" s="169">
        <v>336.04674751239492</v>
      </c>
      <c r="AE1113" s="168" t="s">
        <v>1259</v>
      </c>
      <c r="AF1113" s="169">
        <v>522.31909741969707</v>
      </c>
      <c r="AG1113" s="169">
        <v>-139.7460272614762</v>
      </c>
      <c r="AH1113" s="169">
        <v>150.86317953069741</v>
      </c>
      <c r="AI1113" s="168" t="s">
        <v>21</v>
      </c>
      <c r="AJ1113"/>
      <c r="AK1113"/>
    </row>
    <row r="1114" spans="1:37" hidden="1" x14ac:dyDescent="0.25">
      <c r="A1114" s="179" t="b">
        <f>IF(E1114&lt;&gt;1,"",NOT(ISNA(VLOOKUP(P1114,Mapping!$P:$P,1,FALSE))))</f>
        <v>0</v>
      </c>
      <c r="B1114" s="180" t="str">
        <f t="shared" si="17"/>
        <v/>
      </c>
      <c r="E1114" s="167">
        <v>1</v>
      </c>
      <c r="F1114" s="170" t="s">
        <v>797</v>
      </c>
      <c r="G1114" s="169">
        <v>12052.072229669169</v>
      </c>
      <c r="H1114" s="168" t="s">
        <v>6</v>
      </c>
      <c r="I1114" s="168" t="s">
        <v>797</v>
      </c>
      <c r="J1114" s="169">
        <v>1992.9647247585399</v>
      </c>
      <c r="K1114" s="169">
        <v>-707.4978983984563</v>
      </c>
      <c r="L1114" s="168" t="s">
        <v>5</v>
      </c>
      <c r="M1114" s="168" t="s">
        <v>21</v>
      </c>
      <c r="N1114" s="168" t="s">
        <v>2829</v>
      </c>
      <c r="O1114" s="168" t="s">
        <v>21</v>
      </c>
      <c r="P1114" s="168" t="s">
        <v>2831</v>
      </c>
      <c r="Q1114" s="168" t="s">
        <v>2832</v>
      </c>
      <c r="R1114" s="168" t="s">
        <v>1259</v>
      </c>
      <c r="S1114" s="168" t="s">
        <v>21</v>
      </c>
      <c r="T1114" s="168" t="s">
        <v>1259</v>
      </c>
      <c r="U1114" s="168" t="s">
        <v>1259</v>
      </c>
      <c r="V1114" s="168" t="s">
        <v>2832</v>
      </c>
      <c r="W1114" s="168" t="s">
        <v>1259</v>
      </c>
      <c r="X1114" s="168" t="s">
        <v>21</v>
      </c>
      <c r="Y1114" s="168" t="s">
        <v>1259</v>
      </c>
      <c r="Z1114" s="168" t="s">
        <v>21</v>
      </c>
      <c r="AA1114" s="168" t="s">
        <v>1259</v>
      </c>
      <c r="AB1114" s="168" t="s">
        <v>1259</v>
      </c>
      <c r="AC1114" s="168" t="s">
        <v>8009</v>
      </c>
      <c r="AD1114" s="169">
        <v>2387.2976123518351</v>
      </c>
      <c r="AE1114" s="168" t="s">
        <v>1259</v>
      </c>
      <c r="AF1114" s="169">
        <v>3710.5883136387579</v>
      </c>
      <c r="AG1114" s="169">
        <v>-992.76472599893532</v>
      </c>
      <c r="AH1114" s="169">
        <v>1071.7416875821871</v>
      </c>
      <c r="AI1114" s="168" t="s">
        <v>21</v>
      </c>
      <c r="AJ1114"/>
      <c r="AK1114"/>
    </row>
    <row r="1115" spans="1:37" hidden="1" x14ac:dyDescent="0.25">
      <c r="A1115" s="179" t="b">
        <f>IF(E1115&lt;&gt;1,"",NOT(ISNA(VLOOKUP(P1115,Mapping!$P:$P,1,FALSE))))</f>
        <v>0</v>
      </c>
      <c r="B1115" s="180" t="str">
        <f t="shared" si="17"/>
        <v/>
      </c>
      <c r="E1115" s="167">
        <v>1</v>
      </c>
      <c r="F1115" s="170" t="s">
        <v>797</v>
      </c>
      <c r="G1115" s="169">
        <v>4037.8286329103771</v>
      </c>
      <c r="H1115" s="168" t="s">
        <v>6</v>
      </c>
      <c r="I1115" s="168" t="s">
        <v>797</v>
      </c>
      <c r="J1115" s="169">
        <v>667.70675421277974</v>
      </c>
      <c r="K1115" s="169">
        <v>-237.03436367105331</v>
      </c>
      <c r="L1115" s="168" t="s">
        <v>5</v>
      </c>
      <c r="M1115" s="168" t="s">
        <v>21</v>
      </c>
      <c r="N1115" s="168" t="s">
        <v>2829</v>
      </c>
      <c r="O1115" s="168" t="s">
        <v>21</v>
      </c>
      <c r="P1115" s="168" t="s">
        <v>2831</v>
      </c>
      <c r="Q1115" s="168" t="s">
        <v>2832</v>
      </c>
      <c r="R1115" s="168" t="s">
        <v>1259</v>
      </c>
      <c r="S1115" s="168" t="s">
        <v>21</v>
      </c>
      <c r="T1115" s="168" t="s">
        <v>1259</v>
      </c>
      <c r="U1115" s="168" t="s">
        <v>1259</v>
      </c>
      <c r="V1115" s="168" t="s">
        <v>2832</v>
      </c>
      <c r="W1115" s="168" t="s">
        <v>1259</v>
      </c>
      <c r="X1115" s="168" t="s">
        <v>21</v>
      </c>
      <c r="Y1115" s="168" t="s">
        <v>1259</v>
      </c>
      <c r="Z1115" s="168" t="s">
        <v>21</v>
      </c>
      <c r="AA1115" s="168" t="s">
        <v>1259</v>
      </c>
      <c r="AB1115" s="168" t="s">
        <v>1259</v>
      </c>
      <c r="AC1115" s="168" t="s">
        <v>7989</v>
      </c>
      <c r="AD1115" s="169">
        <v>799.82084995332036</v>
      </c>
      <c r="AE1115" s="168" t="s">
        <v>1259</v>
      </c>
      <c r="AF1115" s="169">
        <v>1243.165445098273</v>
      </c>
      <c r="AG1115" s="169">
        <v>-332.60785033412998</v>
      </c>
      <c r="AH1115" s="169">
        <v>359.06765166489822</v>
      </c>
      <c r="AI1115" s="168" t="s">
        <v>21</v>
      </c>
      <c r="AJ1115"/>
      <c r="AK1115"/>
    </row>
    <row r="1116" spans="1:37" hidden="1" x14ac:dyDescent="0.25">
      <c r="A1116" s="179" t="b">
        <f>IF(E1116&lt;&gt;1,"",NOT(ISNA(VLOOKUP(P1116,Mapping!$P:$P,1,FALSE))))</f>
        <v>0</v>
      </c>
      <c r="B1116" s="180" t="str">
        <f t="shared" si="17"/>
        <v/>
      </c>
      <c r="E1116" s="167">
        <v>1</v>
      </c>
      <c r="F1116" s="170" t="s">
        <v>797</v>
      </c>
      <c r="G1116" s="169">
        <v>1746.396258913592</v>
      </c>
      <c r="H1116" s="168" t="s">
        <v>6</v>
      </c>
      <c r="I1116" s="168" t="s">
        <v>797</v>
      </c>
      <c r="J1116" s="169">
        <v>288.78902093674247</v>
      </c>
      <c r="K1116" s="169">
        <v>-102.51943893188979</v>
      </c>
      <c r="L1116" s="168" t="s">
        <v>5</v>
      </c>
      <c r="M1116" s="168" t="s">
        <v>21</v>
      </c>
      <c r="N1116" s="168" t="s">
        <v>2829</v>
      </c>
      <c r="O1116" s="168" t="s">
        <v>21</v>
      </c>
      <c r="P1116" s="168" t="s">
        <v>2831</v>
      </c>
      <c r="Q1116" s="168" t="s">
        <v>2832</v>
      </c>
      <c r="R1116" s="168" t="s">
        <v>1259</v>
      </c>
      <c r="S1116" s="168" t="s">
        <v>21</v>
      </c>
      <c r="T1116" s="168" t="s">
        <v>1259</v>
      </c>
      <c r="U1116" s="168" t="s">
        <v>1259</v>
      </c>
      <c r="V1116" s="168" t="s">
        <v>2832</v>
      </c>
      <c r="W1116" s="168" t="s">
        <v>1259</v>
      </c>
      <c r="X1116" s="168" t="s">
        <v>21</v>
      </c>
      <c r="Y1116" s="168" t="s">
        <v>1259</v>
      </c>
      <c r="Z1116" s="168" t="s">
        <v>21</v>
      </c>
      <c r="AA1116" s="168" t="s">
        <v>1259</v>
      </c>
      <c r="AB1116" s="168" t="s">
        <v>1259</v>
      </c>
      <c r="AC1116" s="168" t="s">
        <v>7959</v>
      </c>
      <c r="AD1116" s="169">
        <v>345.9295247883714</v>
      </c>
      <c r="AE1116" s="168" t="s">
        <v>1259</v>
      </c>
      <c r="AF1116" s="169">
        <v>537.67994630456201</v>
      </c>
      <c r="AG1116" s="169">
        <v>-143.8558092273822</v>
      </c>
      <c r="AH1116" s="169">
        <v>155.29990511570711</v>
      </c>
      <c r="AI1116" s="168" t="s">
        <v>21</v>
      </c>
      <c r="AJ1116"/>
      <c r="AK1116"/>
    </row>
    <row r="1117" spans="1:37" hidden="1" x14ac:dyDescent="0.25">
      <c r="A1117" s="179" t="b">
        <f>IF(E1117&lt;&gt;1,"",NOT(ISNA(VLOOKUP(P1117,Mapping!$P:$P,1,FALSE))))</f>
        <v>0</v>
      </c>
      <c r="B1117" s="180" t="str">
        <f t="shared" si="17"/>
        <v/>
      </c>
      <c r="E1117" s="167">
        <v>1</v>
      </c>
      <c r="F1117" s="170" t="s">
        <v>797</v>
      </c>
      <c r="G1117" s="169">
        <v>2275.3061869471562</v>
      </c>
      <c r="H1117" s="168" t="s">
        <v>6</v>
      </c>
      <c r="I1117" s="168" t="s">
        <v>797</v>
      </c>
      <c r="J1117" s="169">
        <v>376.25106141062429</v>
      </c>
      <c r="K1117" s="169">
        <v>-133.56826235369371</v>
      </c>
      <c r="L1117" s="168" t="s">
        <v>5</v>
      </c>
      <c r="M1117" s="168" t="s">
        <v>21</v>
      </c>
      <c r="N1117" s="168" t="s">
        <v>2829</v>
      </c>
      <c r="O1117" s="168" t="s">
        <v>21</v>
      </c>
      <c r="P1117" s="168" t="s">
        <v>2831</v>
      </c>
      <c r="Q1117" s="168" t="s">
        <v>2832</v>
      </c>
      <c r="R1117" s="168" t="s">
        <v>1259</v>
      </c>
      <c r="S1117" s="168" t="s">
        <v>21</v>
      </c>
      <c r="T1117" s="168" t="s">
        <v>1259</v>
      </c>
      <c r="U1117" s="168" t="s">
        <v>1259</v>
      </c>
      <c r="V1117" s="168" t="s">
        <v>2832</v>
      </c>
      <c r="W1117" s="168" t="s">
        <v>1259</v>
      </c>
      <c r="X1117" s="168" t="s">
        <v>21</v>
      </c>
      <c r="Y1117" s="168" t="s">
        <v>1259</v>
      </c>
      <c r="Z1117" s="168" t="s">
        <v>21</v>
      </c>
      <c r="AA1117" s="168" t="s">
        <v>1259</v>
      </c>
      <c r="AB1117" s="168" t="s">
        <v>1259</v>
      </c>
      <c r="AC1117" s="168" t="s">
        <v>7960</v>
      </c>
      <c r="AD1117" s="169">
        <v>450.69701906502507</v>
      </c>
      <c r="AE1117" s="168" t="s">
        <v>1259</v>
      </c>
      <c r="AF1117" s="169">
        <v>700.52057325479836</v>
      </c>
      <c r="AG1117" s="169">
        <v>-187.4236795301949</v>
      </c>
      <c r="AH1117" s="169">
        <v>202.3337104271468</v>
      </c>
      <c r="AI1117" s="168" t="s">
        <v>21</v>
      </c>
      <c r="AJ1117"/>
      <c r="AK1117"/>
    </row>
    <row r="1118" spans="1:37" hidden="1" x14ac:dyDescent="0.25">
      <c r="A1118" s="179" t="b">
        <f>IF(E1118&lt;&gt;1,"",NOT(ISNA(VLOOKUP(P1118,Mapping!$P:$P,1,FALSE))))</f>
        <v>0</v>
      </c>
      <c r="B1118" s="180" t="str">
        <f t="shared" si="17"/>
        <v/>
      </c>
      <c r="E1118" s="167">
        <v>1</v>
      </c>
      <c r="F1118" s="170" t="s">
        <v>797</v>
      </c>
      <c r="G1118" s="169">
        <v>13813.833236783499</v>
      </c>
      <c r="H1118" s="168" t="s">
        <v>6</v>
      </c>
      <c r="I1118" s="168" t="s">
        <v>797</v>
      </c>
      <c r="J1118" s="169">
        <v>2284.294503880707</v>
      </c>
      <c r="K1118" s="169">
        <v>-810.91930064871042</v>
      </c>
      <c r="L1118" s="168" t="s">
        <v>5</v>
      </c>
      <c r="M1118" s="168" t="s">
        <v>21</v>
      </c>
      <c r="N1118" s="168" t="s">
        <v>2829</v>
      </c>
      <c r="O1118" s="168" t="s">
        <v>21</v>
      </c>
      <c r="P1118" s="168" t="s">
        <v>2831</v>
      </c>
      <c r="Q1118" s="168" t="s">
        <v>2832</v>
      </c>
      <c r="R1118" s="168" t="s">
        <v>1259</v>
      </c>
      <c r="S1118" s="168" t="s">
        <v>21</v>
      </c>
      <c r="T1118" s="168" t="s">
        <v>1259</v>
      </c>
      <c r="U1118" s="168" t="s">
        <v>1259</v>
      </c>
      <c r="V1118" s="168" t="s">
        <v>2832</v>
      </c>
      <c r="W1118" s="168" t="s">
        <v>1259</v>
      </c>
      <c r="X1118" s="168" t="s">
        <v>21</v>
      </c>
      <c r="Y1118" s="168" t="s">
        <v>1259</v>
      </c>
      <c r="Z1118" s="168" t="s">
        <v>21</v>
      </c>
      <c r="AA1118" s="168" t="s">
        <v>1259</v>
      </c>
      <c r="AB1118" s="168" t="s">
        <v>1259</v>
      </c>
      <c r="AC1118" s="168" t="s">
        <v>7977</v>
      </c>
      <c r="AD1118" s="169">
        <v>2736.2706159706431</v>
      </c>
      <c r="AE1118" s="168" t="s">
        <v>1259</v>
      </c>
      <c r="AF1118" s="169">
        <v>4252.9987539222184</v>
      </c>
      <c r="AG1118" s="169">
        <v>-1137.8861748397269</v>
      </c>
      <c r="AH1118" s="169">
        <v>1228.407917164935</v>
      </c>
      <c r="AI1118" s="168" t="s">
        <v>21</v>
      </c>
      <c r="AJ1118"/>
      <c r="AK1118"/>
    </row>
    <row r="1119" spans="1:37" hidden="1" x14ac:dyDescent="0.25">
      <c r="A1119" s="179" t="b">
        <f>IF(E1119&lt;&gt;1,"",NOT(ISNA(VLOOKUP(P1119,Mapping!$P:$P,1,FALSE))))</f>
        <v>0</v>
      </c>
      <c r="B1119" s="180" t="str">
        <f t="shared" si="17"/>
        <v/>
      </c>
      <c r="E1119" s="167">
        <v>1</v>
      </c>
      <c r="F1119" s="170" t="s">
        <v>797</v>
      </c>
      <c r="G1119" s="169">
        <v>17992.210790550809</v>
      </c>
      <c r="H1119" s="168" t="s">
        <v>6</v>
      </c>
      <c r="I1119" s="168" t="s">
        <v>797</v>
      </c>
      <c r="J1119" s="169">
        <v>2975.242824857512</v>
      </c>
      <c r="K1119" s="169">
        <v>-1056.20436712286</v>
      </c>
      <c r="L1119" s="168" t="s">
        <v>5</v>
      </c>
      <c r="M1119" s="168" t="s">
        <v>21</v>
      </c>
      <c r="N1119" s="168" t="s">
        <v>2829</v>
      </c>
      <c r="O1119" s="168" t="s">
        <v>21</v>
      </c>
      <c r="P1119" s="168" t="s">
        <v>2831</v>
      </c>
      <c r="Q1119" s="168" t="s">
        <v>2832</v>
      </c>
      <c r="R1119" s="168" t="s">
        <v>1259</v>
      </c>
      <c r="S1119" s="168" t="s">
        <v>21</v>
      </c>
      <c r="T1119" s="168" t="s">
        <v>1259</v>
      </c>
      <c r="U1119" s="168" t="s">
        <v>1259</v>
      </c>
      <c r="V1119" s="168" t="s">
        <v>2832</v>
      </c>
      <c r="W1119" s="168" t="s">
        <v>1259</v>
      </c>
      <c r="X1119" s="168" t="s">
        <v>21</v>
      </c>
      <c r="Y1119" s="168" t="s">
        <v>1259</v>
      </c>
      <c r="Z1119" s="168" t="s">
        <v>21</v>
      </c>
      <c r="AA1119" s="168" t="s">
        <v>1259</v>
      </c>
      <c r="AB1119" s="168" t="s">
        <v>1259</v>
      </c>
      <c r="AC1119" s="168" t="s">
        <v>7943</v>
      </c>
      <c r="AD1119" s="169">
        <v>3563.9316660809432</v>
      </c>
      <c r="AE1119" s="168" t="s">
        <v>1259</v>
      </c>
      <c r="AF1119" s="169">
        <v>5539.4363578067969</v>
      </c>
      <c r="AG1119" s="169">
        <v>-1482.0714542039059</v>
      </c>
      <c r="AH1119" s="169">
        <v>1599.97401181595</v>
      </c>
      <c r="AI1119" s="168" t="s">
        <v>21</v>
      </c>
      <c r="AJ1119"/>
      <c r="AK1119"/>
    </row>
    <row r="1120" spans="1:37" hidden="1" x14ac:dyDescent="0.25">
      <c r="A1120" s="179" t="b">
        <f>IF(E1120&lt;&gt;1,"",NOT(ISNA(VLOOKUP(P1120,Mapping!$P:$P,1,FALSE))))</f>
        <v>0</v>
      </c>
      <c r="B1120" s="180" t="str">
        <f t="shared" si="17"/>
        <v/>
      </c>
      <c r="E1120" s="167">
        <v>1</v>
      </c>
      <c r="F1120" s="170" t="s">
        <v>797</v>
      </c>
      <c r="G1120" s="169">
        <v>4061.614532189873</v>
      </c>
      <c r="H1120" s="168" t="s">
        <v>6</v>
      </c>
      <c r="I1120" s="168" t="s">
        <v>797</v>
      </c>
      <c r="J1120" s="169">
        <v>671.64005773995291</v>
      </c>
      <c r="K1120" s="169">
        <v>-238.4306773863276</v>
      </c>
      <c r="L1120" s="168" t="s">
        <v>5</v>
      </c>
      <c r="M1120" s="168" t="s">
        <v>21</v>
      </c>
      <c r="N1120" s="168" t="s">
        <v>2829</v>
      </c>
      <c r="O1120" s="168" t="s">
        <v>21</v>
      </c>
      <c r="P1120" s="168" t="s">
        <v>2831</v>
      </c>
      <c r="Q1120" s="168" t="s">
        <v>2832</v>
      </c>
      <c r="R1120" s="168" t="s">
        <v>1259</v>
      </c>
      <c r="S1120" s="168" t="s">
        <v>21</v>
      </c>
      <c r="T1120" s="168" t="s">
        <v>1259</v>
      </c>
      <c r="U1120" s="168" t="s">
        <v>1259</v>
      </c>
      <c r="V1120" s="168" t="s">
        <v>2832</v>
      </c>
      <c r="W1120" s="168" t="s">
        <v>1259</v>
      </c>
      <c r="X1120" s="168" t="s">
        <v>21</v>
      </c>
      <c r="Y1120" s="168" t="s">
        <v>1259</v>
      </c>
      <c r="Z1120" s="168" t="s">
        <v>21</v>
      </c>
      <c r="AA1120" s="168" t="s">
        <v>1259</v>
      </c>
      <c r="AB1120" s="168" t="s">
        <v>1259</v>
      </c>
      <c r="AC1120" s="168" t="s">
        <v>7913</v>
      </c>
      <c r="AD1120" s="169">
        <v>804.53240656163393</v>
      </c>
      <c r="AE1120" s="168" t="s">
        <v>1259</v>
      </c>
      <c r="AF1120" s="169">
        <v>1250.488640496872</v>
      </c>
      <c r="AG1120" s="169">
        <v>-334.56716499229469</v>
      </c>
      <c r="AH1120" s="169">
        <v>361.18283479263528</v>
      </c>
      <c r="AI1120" s="168" t="s">
        <v>21</v>
      </c>
      <c r="AJ1120"/>
      <c r="AK1120"/>
    </row>
    <row r="1121" spans="1:37" hidden="1" x14ac:dyDescent="0.25">
      <c r="A1121" s="179" t="b">
        <f>IF(E1121&lt;&gt;1,"",NOT(ISNA(VLOOKUP(P1121,Mapping!$P:$P,1,FALSE))))</f>
        <v>0</v>
      </c>
      <c r="B1121" s="180" t="str">
        <f t="shared" si="17"/>
        <v/>
      </c>
      <c r="E1121" s="167">
        <v>1</v>
      </c>
      <c r="F1121" s="170" t="s">
        <v>797</v>
      </c>
      <c r="G1121" s="169">
        <v>3442.9001437287279</v>
      </c>
      <c r="H1121" s="168" t="s">
        <v>6</v>
      </c>
      <c r="I1121" s="168" t="s">
        <v>797</v>
      </c>
      <c r="J1121" s="169">
        <v>569.32769788965982</v>
      </c>
      <c r="K1121" s="169">
        <v>-202.11002470491169</v>
      </c>
      <c r="L1121" s="168" t="s">
        <v>5</v>
      </c>
      <c r="M1121" s="168" t="s">
        <v>21</v>
      </c>
      <c r="N1121" s="168" t="s">
        <v>2829</v>
      </c>
      <c r="O1121" s="168" t="s">
        <v>21</v>
      </c>
      <c r="P1121" s="168" t="s">
        <v>2831</v>
      </c>
      <c r="Q1121" s="168" t="s">
        <v>2832</v>
      </c>
      <c r="R1121" s="168" t="s">
        <v>1259</v>
      </c>
      <c r="S1121" s="168" t="s">
        <v>21</v>
      </c>
      <c r="T1121" s="168" t="s">
        <v>1259</v>
      </c>
      <c r="U1121" s="168" t="s">
        <v>1259</v>
      </c>
      <c r="V1121" s="168" t="s">
        <v>2832</v>
      </c>
      <c r="W1121" s="168" t="s">
        <v>1259</v>
      </c>
      <c r="X1121" s="168" t="s">
        <v>21</v>
      </c>
      <c r="Y1121" s="168" t="s">
        <v>1259</v>
      </c>
      <c r="Z1121" s="168" t="s">
        <v>21</v>
      </c>
      <c r="AA1121" s="168" t="s">
        <v>1259</v>
      </c>
      <c r="AB1121" s="168" t="s">
        <v>1259</v>
      </c>
      <c r="AC1121" s="168" t="s">
        <v>7892</v>
      </c>
      <c r="AD1121" s="169">
        <v>681.97627230076625</v>
      </c>
      <c r="AE1121" s="168" t="s">
        <v>1259</v>
      </c>
      <c r="AF1121" s="169">
        <v>1059.9990437242591</v>
      </c>
      <c r="AG1121" s="169">
        <v>-283.60183648885823</v>
      </c>
      <c r="AH1121" s="169">
        <v>306.16308464640451</v>
      </c>
      <c r="AI1121" s="168" t="s">
        <v>21</v>
      </c>
      <c r="AJ1121"/>
      <c r="AK1121"/>
    </row>
    <row r="1122" spans="1:37" hidden="1" x14ac:dyDescent="0.25">
      <c r="A1122" s="179" t="b">
        <f>IF(E1122&lt;&gt;1,"",NOT(ISNA(VLOOKUP(P1122,Mapping!$P:$P,1,FALSE))))</f>
        <v>0</v>
      </c>
      <c r="B1122" s="180" t="str">
        <f t="shared" si="17"/>
        <v/>
      </c>
      <c r="E1122" s="167">
        <v>1</v>
      </c>
      <c r="F1122" s="170" t="s">
        <v>797</v>
      </c>
      <c r="G1122" s="169">
        <v>2694.4420142662739</v>
      </c>
      <c r="H1122" s="168" t="s">
        <v>6</v>
      </c>
      <c r="I1122" s="168" t="s">
        <v>797</v>
      </c>
      <c r="J1122" s="169">
        <v>445.56054635323358</v>
      </c>
      <c r="K1122" s="169">
        <v>-158.17297026788739</v>
      </c>
      <c r="L1122" s="168" t="s">
        <v>5</v>
      </c>
      <c r="M1122" s="168" t="s">
        <v>21</v>
      </c>
      <c r="N1122" s="168" t="s">
        <v>2829</v>
      </c>
      <c r="O1122" s="168" t="s">
        <v>21</v>
      </c>
      <c r="P1122" s="168" t="s">
        <v>2831</v>
      </c>
      <c r="Q1122" s="168" t="s">
        <v>2832</v>
      </c>
      <c r="R1122" s="168" t="s">
        <v>1259</v>
      </c>
      <c r="S1122" s="168" t="s">
        <v>21</v>
      </c>
      <c r="T1122" s="168" t="s">
        <v>1259</v>
      </c>
      <c r="U1122" s="168" t="s">
        <v>1259</v>
      </c>
      <c r="V1122" s="168" t="s">
        <v>2832</v>
      </c>
      <c r="W1122" s="168" t="s">
        <v>1259</v>
      </c>
      <c r="X1122" s="168" t="s">
        <v>21</v>
      </c>
      <c r="Y1122" s="168" t="s">
        <v>1259</v>
      </c>
      <c r="Z1122" s="168" t="s">
        <v>21</v>
      </c>
      <c r="AA1122" s="168" t="s">
        <v>1259</v>
      </c>
      <c r="AB1122" s="168" t="s">
        <v>1259</v>
      </c>
      <c r="AC1122" s="168" t="s">
        <v>7870</v>
      </c>
      <c r="AD1122" s="169">
        <v>533.7202486592538</v>
      </c>
      <c r="AE1122" s="168" t="s">
        <v>1259</v>
      </c>
      <c r="AF1122" s="169">
        <v>829.56398363604558</v>
      </c>
      <c r="AG1122" s="169">
        <v>-221.94913347996999</v>
      </c>
      <c r="AH1122" s="169">
        <v>239.60575214220671</v>
      </c>
      <c r="AI1122" s="168" t="s">
        <v>21</v>
      </c>
      <c r="AJ1122"/>
      <c r="AK1122"/>
    </row>
    <row r="1123" spans="1:37" hidden="1" x14ac:dyDescent="0.25">
      <c r="A1123" s="179" t="b">
        <f>IF(E1123&lt;&gt;1,"",NOT(ISNA(VLOOKUP(P1123,Mapping!$P:$P,1,FALSE))))</f>
        <v>0</v>
      </c>
      <c r="B1123" s="180" t="str">
        <f t="shared" si="17"/>
        <v/>
      </c>
      <c r="E1123" s="167">
        <v>1</v>
      </c>
      <c r="F1123" s="170" t="s">
        <v>797</v>
      </c>
      <c r="G1123" s="169">
        <v>5035.7758271097146</v>
      </c>
      <c r="H1123" s="168" t="s">
        <v>6</v>
      </c>
      <c r="I1123" s="168" t="s">
        <v>797</v>
      </c>
      <c r="J1123" s="169">
        <v>832.73012258547544</v>
      </c>
      <c r="K1123" s="169">
        <v>-295.61728029766988</v>
      </c>
      <c r="L1123" s="168" t="s">
        <v>5</v>
      </c>
      <c r="M1123" s="168" t="s">
        <v>21</v>
      </c>
      <c r="N1123" s="168" t="s">
        <v>2829</v>
      </c>
      <c r="O1123" s="168" t="s">
        <v>21</v>
      </c>
      <c r="P1123" s="168" t="s">
        <v>2831</v>
      </c>
      <c r="Q1123" s="168" t="s">
        <v>2832</v>
      </c>
      <c r="R1123" s="168" t="s">
        <v>1259</v>
      </c>
      <c r="S1123" s="168" t="s">
        <v>21</v>
      </c>
      <c r="T1123" s="168" t="s">
        <v>1259</v>
      </c>
      <c r="U1123" s="168" t="s">
        <v>1259</v>
      </c>
      <c r="V1123" s="168" t="s">
        <v>2832</v>
      </c>
      <c r="W1123" s="168" t="s">
        <v>1259</v>
      </c>
      <c r="X1123" s="168" t="s">
        <v>21</v>
      </c>
      <c r="Y1123" s="168" t="s">
        <v>1259</v>
      </c>
      <c r="Z1123" s="168" t="s">
        <v>21</v>
      </c>
      <c r="AA1123" s="168" t="s">
        <v>1259</v>
      </c>
      <c r="AB1123" s="168" t="s">
        <v>1259</v>
      </c>
      <c r="AC1123" s="168" t="s">
        <v>7974</v>
      </c>
      <c r="AD1123" s="169">
        <v>997.49614666291404</v>
      </c>
      <c r="AE1123" s="168" t="s">
        <v>1259</v>
      </c>
      <c r="AF1123" s="169">
        <v>1550.413122166527</v>
      </c>
      <c r="AG1123" s="169">
        <v>-414.81170324266083</v>
      </c>
      <c r="AH1123" s="169">
        <v>447.81103036753939</v>
      </c>
      <c r="AI1123" s="168" t="s">
        <v>21</v>
      </c>
      <c r="AJ1123"/>
      <c r="AK1123"/>
    </row>
    <row r="1124" spans="1:37" hidden="1" x14ac:dyDescent="0.25">
      <c r="A1124" s="179" t="b">
        <f>IF(E1124&lt;&gt;1,"",NOT(ISNA(VLOOKUP(P1124,Mapping!$P:$P,1,FALSE))))</f>
        <v>0</v>
      </c>
      <c r="B1124" s="180" t="str">
        <f t="shared" si="17"/>
        <v/>
      </c>
      <c r="E1124" s="167">
        <v>1</v>
      </c>
      <c r="F1124" s="170" t="s">
        <v>797</v>
      </c>
      <c r="G1124" s="169">
        <v>29700.31208498378</v>
      </c>
      <c r="H1124" s="168" t="s">
        <v>6</v>
      </c>
      <c r="I1124" s="168" t="s">
        <v>797</v>
      </c>
      <c r="J1124" s="169">
        <v>4911.3275436548956</v>
      </c>
      <c r="K1124" s="169">
        <v>-1743.5099940884691</v>
      </c>
      <c r="L1124" s="168" t="s">
        <v>5</v>
      </c>
      <c r="M1124" s="168" t="s">
        <v>21</v>
      </c>
      <c r="N1124" s="168" t="s">
        <v>2829</v>
      </c>
      <c r="O1124" s="168" t="s">
        <v>21</v>
      </c>
      <c r="P1124" s="168" t="s">
        <v>2831</v>
      </c>
      <c r="Q1124" s="168" t="s">
        <v>2832</v>
      </c>
      <c r="R1124" s="168" t="s">
        <v>1259</v>
      </c>
      <c r="S1124" s="168" t="s">
        <v>21</v>
      </c>
      <c r="T1124" s="168" t="s">
        <v>1259</v>
      </c>
      <c r="U1124" s="168" t="s">
        <v>1259</v>
      </c>
      <c r="V1124" s="168" t="s">
        <v>2832</v>
      </c>
      <c r="W1124" s="168" t="s">
        <v>1259</v>
      </c>
      <c r="X1124" s="168" t="s">
        <v>21</v>
      </c>
      <c r="Y1124" s="168" t="s">
        <v>1259</v>
      </c>
      <c r="Z1124" s="168" t="s">
        <v>21</v>
      </c>
      <c r="AA1124" s="168" t="s">
        <v>1259</v>
      </c>
      <c r="AB1124" s="168" t="s">
        <v>1259</v>
      </c>
      <c r="AC1124" s="168" t="s">
        <v>7900</v>
      </c>
      <c r="AD1124" s="169">
        <v>5883.0948550108533</v>
      </c>
      <c r="AE1124" s="168" t="s">
        <v>1259</v>
      </c>
      <c r="AF1124" s="169">
        <v>9144.1230050601844</v>
      </c>
      <c r="AG1124" s="169">
        <v>-2446.5022800432712</v>
      </c>
      <c r="AH1124" s="169">
        <v>2641.1277653413049</v>
      </c>
      <c r="AI1124" s="168" t="s">
        <v>21</v>
      </c>
      <c r="AJ1124"/>
      <c r="AK1124"/>
    </row>
    <row r="1125" spans="1:37" hidden="1" x14ac:dyDescent="0.25">
      <c r="A1125" s="179" t="b">
        <f>IF(E1125&lt;&gt;1,"",NOT(ISNA(VLOOKUP(P1125,Mapping!$P:$P,1,FALSE))))</f>
        <v>0</v>
      </c>
      <c r="B1125" s="180" t="str">
        <f t="shared" si="17"/>
        <v/>
      </c>
      <c r="E1125" s="167">
        <v>1</v>
      </c>
      <c r="F1125" s="170" t="s">
        <v>797</v>
      </c>
      <c r="G1125" s="169">
        <v>5814.1657551319631</v>
      </c>
      <c r="H1125" s="168" t="s">
        <v>6</v>
      </c>
      <c r="I1125" s="168" t="s">
        <v>797</v>
      </c>
      <c r="J1125" s="169">
        <v>961.4468809232477</v>
      </c>
      <c r="K1125" s="169">
        <v>-341.31143377731422</v>
      </c>
      <c r="L1125" s="168" t="s">
        <v>5</v>
      </c>
      <c r="M1125" s="168" t="s">
        <v>21</v>
      </c>
      <c r="N1125" s="168" t="s">
        <v>2829</v>
      </c>
      <c r="O1125" s="168" t="s">
        <v>21</v>
      </c>
      <c r="P1125" s="168" t="s">
        <v>2831</v>
      </c>
      <c r="Q1125" s="168" t="s">
        <v>2832</v>
      </c>
      <c r="R1125" s="168" t="s">
        <v>1259</v>
      </c>
      <c r="S1125" s="168" t="s">
        <v>21</v>
      </c>
      <c r="T1125" s="168" t="s">
        <v>1259</v>
      </c>
      <c r="U1125" s="168" t="s">
        <v>1259</v>
      </c>
      <c r="V1125" s="168" t="s">
        <v>2832</v>
      </c>
      <c r="W1125" s="168" t="s">
        <v>1259</v>
      </c>
      <c r="X1125" s="168" t="s">
        <v>21</v>
      </c>
      <c r="Y1125" s="168" t="s">
        <v>1259</v>
      </c>
      <c r="Z1125" s="168" t="s">
        <v>21</v>
      </c>
      <c r="AA1125" s="168" t="s">
        <v>1259</v>
      </c>
      <c r="AB1125" s="168" t="s">
        <v>1259</v>
      </c>
      <c r="AC1125" s="168" t="s">
        <v>7931</v>
      </c>
      <c r="AD1125" s="169">
        <v>1151.6811184449091</v>
      </c>
      <c r="AE1125" s="168" t="s">
        <v>1259</v>
      </c>
      <c r="AF1125" s="169">
        <v>1790.063575244897</v>
      </c>
      <c r="AG1125" s="169">
        <v>-478.92997675507831</v>
      </c>
      <c r="AH1125" s="169">
        <v>517.03007578629058</v>
      </c>
      <c r="AI1125" s="168" t="s">
        <v>21</v>
      </c>
      <c r="AJ1125"/>
      <c r="AK1125"/>
    </row>
    <row r="1126" spans="1:37" hidden="1" x14ac:dyDescent="0.25">
      <c r="A1126" s="179" t="b">
        <f>IF(E1126&lt;&gt;1,"",NOT(ISNA(VLOOKUP(P1126,Mapping!$P:$P,1,FALSE))))</f>
        <v>0</v>
      </c>
      <c r="B1126" s="180" t="str">
        <f t="shared" si="17"/>
        <v/>
      </c>
      <c r="E1126" s="167">
        <v>1</v>
      </c>
      <c r="F1126" s="170" t="s">
        <v>797</v>
      </c>
      <c r="G1126" s="169">
        <v>2063.4358272445361</v>
      </c>
      <c r="H1126" s="168" t="s">
        <v>6</v>
      </c>
      <c r="I1126" s="168" t="s">
        <v>797</v>
      </c>
      <c r="J1126" s="169">
        <v>341.21557995460103</v>
      </c>
      <c r="K1126" s="169">
        <v>-121.1307469317799</v>
      </c>
      <c r="L1126" s="168" t="s">
        <v>5</v>
      </c>
      <c r="M1126" s="168" t="s">
        <v>21</v>
      </c>
      <c r="N1126" s="168" t="s">
        <v>2829</v>
      </c>
      <c r="O1126" s="168" t="s">
        <v>21</v>
      </c>
      <c r="P1126" s="168" t="s">
        <v>2831</v>
      </c>
      <c r="Q1126" s="168" t="s">
        <v>2832</v>
      </c>
      <c r="R1126" s="168" t="s">
        <v>1259</v>
      </c>
      <c r="S1126" s="168" t="s">
        <v>21</v>
      </c>
      <c r="T1126" s="168" t="s">
        <v>1259</v>
      </c>
      <c r="U1126" s="168" t="s">
        <v>1259</v>
      </c>
      <c r="V1126" s="168" t="s">
        <v>2832</v>
      </c>
      <c r="W1126" s="168" t="s">
        <v>1259</v>
      </c>
      <c r="X1126" s="168" t="s">
        <v>21</v>
      </c>
      <c r="Y1126" s="168" t="s">
        <v>1259</v>
      </c>
      <c r="Z1126" s="168" t="s">
        <v>21</v>
      </c>
      <c r="AA1126" s="168" t="s">
        <v>1259</v>
      </c>
      <c r="AB1126" s="168" t="s">
        <v>1259</v>
      </c>
      <c r="AC1126" s="168" t="s">
        <v>7915</v>
      </c>
      <c r="AD1126" s="169">
        <v>408.72933133402762</v>
      </c>
      <c r="AE1126" s="168" t="s">
        <v>1259</v>
      </c>
      <c r="AF1126" s="169">
        <v>635.28999168031669</v>
      </c>
      <c r="AG1126" s="169">
        <v>-169.9712932858051</v>
      </c>
      <c r="AH1126" s="169">
        <v>183.4929424223433</v>
      </c>
      <c r="AI1126" s="168" t="s">
        <v>21</v>
      </c>
      <c r="AJ1126"/>
      <c r="AK1126"/>
    </row>
    <row r="1127" spans="1:37" hidden="1" x14ac:dyDescent="0.25">
      <c r="A1127" s="179" t="b">
        <f>IF(E1127&lt;&gt;1,"",NOT(ISNA(VLOOKUP(P1127,Mapping!$P:$P,1,FALSE))))</f>
        <v>0</v>
      </c>
      <c r="B1127" s="180" t="str">
        <f t="shared" si="17"/>
        <v/>
      </c>
      <c r="E1127" s="167">
        <v>1</v>
      </c>
      <c r="F1127" s="170" t="s">
        <v>797</v>
      </c>
      <c r="G1127" s="169">
        <v>14969.144459752681</v>
      </c>
      <c r="H1127" s="168" t="s">
        <v>6</v>
      </c>
      <c r="I1127" s="168" t="s">
        <v>797</v>
      </c>
      <c r="J1127" s="169">
        <v>2475.3400327837858</v>
      </c>
      <c r="K1127" s="169">
        <v>-878.74002447698888</v>
      </c>
      <c r="L1127" s="168" t="s">
        <v>5</v>
      </c>
      <c r="M1127" s="168" t="s">
        <v>21</v>
      </c>
      <c r="N1127" s="168" t="s">
        <v>2829</v>
      </c>
      <c r="O1127" s="168" t="s">
        <v>21</v>
      </c>
      <c r="P1127" s="168" t="s">
        <v>2831</v>
      </c>
      <c r="Q1127" s="168" t="s">
        <v>2832</v>
      </c>
      <c r="R1127" s="168" t="s">
        <v>1259</v>
      </c>
      <c r="S1127" s="168" t="s">
        <v>21</v>
      </c>
      <c r="T1127" s="168" t="s">
        <v>1259</v>
      </c>
      <c r="U1127" s="168" t="s">
        <v>1259</v>
      </c>
      <c r="V1127" s="168" t="s">
        <v>2832</v>
      </c>
      <c r="W1127" s="168" t="s">
        <v>1259</v>
      </c>
      <c r="X1127" s="168" t="s">
        <v>21</v>
      </c>
      <c r="Y1127" s="168" t="s">
        <v>1259</v>
      </c>
      <c r="Z1127" s="168" t="s">
        <v>21</v>
      </c>
      <c r="AA1127" s="168" t="s">
        <v>1259</v>
      </c>
      <c r="AB1127" s="168" t="s">
        <v>1259</v>
      </c>
      <c r="AC1127" s="168" t="s">
        <v>7876</v>
      </c>
      <c r="AD1127" s="169">
        <v>2965.116881704761</v>
      </c>
      <c r="AE1127" s="168" t="s">
        <v>1259</v>
      </c>
      <c r="AF1127" s="169">
        <v>4608.6956200604654</v>
      </c>
      <c r="AG1127" s="169">
        <v>-1233.052566797702</v>
      </c>
      <c r="AH1127" s="169">
        <v>1331.1450379016901</v>
      </c>
      <c r="AI1127" s="168" t="s">
        <v>21</v>
      </c>
      <c r="AJ1127"/>
      <c r="AK1127"/>
    </row>
    <row r="1128" spans="1:37" hidden="1" x14ac:dyDescent="0.25">
      <c r="A1128" s="179" t="b">
        <f>IF(E1128&lt;&gt;1,"",NOT(ISNA(VLOOKUP(P1128,Mapping!$P:$P,1,FALSE))))</f>
        <v>0</v>
      </c>
      <c r="B1128" s="180" t="str">
        <f t="shared" si="17"/>
        <v/>
      </c>
      <c r="E1128" s="167">
        <v>1</v>
      </c>
      <c r="F1128" s="170" t="s">
        <v>797</v>
      </c>
      <c r="G1128" s="169">
        <v>16915.128344556499</v>
      </c>
      <c r="H1128" s="168" t="s">
        <v>6</v>
      </c>
      <c r="I1128" s="168" t="s">
        <v>797</v>
      </c>
      <c r="J1128" s="169">
        <v>2797.13342760059</v>
      </c>
      <c r="K1128" s="169">
        <v>-992.97594030785149</v>
      </c>
      <c r="L1128" s="168" t="s">
        <v>5</v>
      </c>
      <c r="M1128" s="168" t="s">
        <v>21</v>
      </c>
      <c r="N1128" s="168" t="s">
        <v>2829</v>
      </c>
      <c r="O1128" s="168" t="s">
        <v>21</v>
      </c>
      <c r="P1128" s="168" t="s">
        <v>2831</v>
      </c>
      <c r="Q1128" s="168" t="s">
        <v>2832</v>
      </c>
      <c r="R1128" s="168" t="s">
        <v>1259</v>
      </c>
      <c r="S1128" s="168" t="s">
        <v>21</v>
      </c>
      <c r="T1128" s="168" t="s">
        <v>1259</v>
      </c>
      <c r="U1128" s="168" t="s">
        <v>1259</v>
      </c>
      <c r="V1128" s="168" t="s">
        <v>2832</v>
      </c>
      <c r="W1128" s="168" t="s">
        <v>1259</v>
      </c>
      <c r="X1128" s="168" t="s">
        <v>21</v>
      </c>
      <c r="Y1128" s="168" t="s">
        <v>1259</v>
      </c>
      <c r="Z1128" s="168" t="s">
        <v>21</v>
      </c>
      <c r="AA1128" s="168" t="s">
        <v>1259</v>
      </c>
      <c r="AB1128" s="168" t="s">
        <v>1259</v>
      </c>
      <c r="AC1128" s="168" t="s">
        <v>7953</v>
      </c>
      <c r="AD1128" s="169">
        <v>3350.5811067225059</v>
      </c>
      <c r="AE1128" s="168" t="s">
        <v>1259</v>
      </c>
      <c r="AF1128" s="169">
        <v>5207.8245436082943</v>
      </c>
      <c r="AG1128" s="169">
        <v>-1393.3489972687821</v>
      </c>
      <c r="AH1128" s="169">
        <v>1504.193457539699</v>
      </c>
      <c r="AI1128" s="168" t="s">
        <v>21</v>
      </c>
      <c r="AJ1128"/>
      <c r="AK1128"/>
    </row>
    <row r="1129" spans="1:37" hidden="1" x14ac:dyDescent="0.25">
      <c r="A1129" s="179" t="b">
        <f>IF(E1129&lt;&gt;1,"",NOT(ISNA(VLOOKUP(P1129,Mapping!$P:$P,1,FALSE))))</f>
        <v>0</v>
      </c>
      <c r="B1129" s="180" t="str">
        <f t="shared" si="17"/>
        <v/>
      </c>
      <c r="E1129" s="167">
        <v>1</v>
      </c>
      <c r="F1129" s="170" t="s">
        <v>797</v>
      </c>
      <c r="G1129" s="169">
        <v>5674.4598558577254</v>
      </c>
      <c r="H1129" s="168" t="s">
        <v>6</v>
      </c>
      <c r="I1129" s="168" t="s">
        <v>797</v>
      </c>
      <c r="J1129" s="169">
        <v>938.34471859062808</v>
      </c>
      <c r="K1129" s="169">
        <v>-333.11021922708409</v>
      </c>
      <c r="L1129" s="168" t="s">
        <v>5</v>
      </c>
      <c r="M1129" s="168" t="s">
        <v>21</v>
      </c>
      <c r="N1129" s="168" t="s">
        <v>2829</v>
      </c>
      <c r="O1129" s="168" t="s">
        <v>21</v>
      </c>
      <c r="P1129" s="168" t="s">
        <v>2831</v>
      </c>
      <c r="Q1129" s="168" t="s">
        <v>2832</v>
      </c>
      <c r="R1129" s="168" t="s">
        <v>1259</v>
      </c>
      <c r="S1129" s="168" t="s">
        <v>21</v>
      </c>
      <c r="T1129" s="168" t="s">
        <v>1259</v>
      </c>
      <c r="U1129" s="168" t="s">
        <v>1259</v>
      </c>
      <c r="V1129" s="168" t="s">
        <v>2832</v>
      </c>
      <c r="W1129" s="168" t="s">
        <v>1259</v>
      </c>
      <c r="X1129" s="168" t="s">
        <v>21</v>
      </c>
      <c r="Y1129" s="168" t="s">
        <v>1259</v>
      </c>
      <c r="Z1129" s="168" t="s">
        <v>21</v>
      </c>
      <c r="AA1129" s="168" t="s">
        <v>1259</v>
      </c>
      <c r="AB1129" s="168" t="s">
        <v>1259</v>
      </c>
      <c r="AC1129" s="168" t="s">
        <v>8011</v>
      </c>
      <c r="AD1129" s="169">
        <v>1124.007905621989</v>
      </c>
      <c r="AE1129" s="168" t="s">
        <v>1259</v>
      </c>
      <c r="AF1129" s="169">
        <v>1747.050965685751</v>
      </c>
      <c r="AG1129" s="169">
        <v>-467.42198989851107</v>
      </c>
      <c r="AH1129" s="169">
        <v>504.60659927535738</v>
      </c>
      <c r="AI1129" s="168" t="s">
        <v>21</v>
      </c>
      <c r="AJ1129"/>
      <c r="AK1129"/>
    </row>
    <row r="1130" spans="1:37" hidden="1" x14ac:dyDescent="0.25">
      <c r="A1130" s="179" t="b">
        <f>IF(E1130&lt;&gt;1,"",NOT(ISNA(VLOOKUP(P1130,Mapping!$P:$P,1,FALSE))))</f>
        <v>0</v>
      </c>
      <c r="B1130" s="180" t="str">
        <f t="shared" si="17"/>
        <v/>
      </c>
      <c r="E1130" s="167">
        <v>1</v>
      </c>
      <c r="F1130" s="170" t="s">
        <v>797</v>
      </c>
      <c r="G1130" s="169">
        <v>1805.5074819324941</v>
      </c>
      <c r="H1130" s="168" t="s">
        <v>6</v>
      </c>
      <c r="I1130" s="168" t="s">
        <v>797</v>
      </c>
      <c r="J1130" s="169">
        <v>298.56381983182382</v>
      </c>
      <c r="K1130" s="169">
        <v>-105.9894700817765</v>
      </c>
      <c r="L1130" s="168" t="s">
        <v>5</v>
      </c>
      <c r="M1130" s="168" t="s">
        <v>21</v>
      </c>
      <c r="N1130" s="168" t="s">
        <v>2829</v>
      </c>
      <c r="O1130" s="168" t="s">
        <v>21</v>
      </c>
      <c r="P1130" s="168" t="s">
        <v>2831</v>
      </c>
      <c r="Q1130" s="168" t="s">
        <v>2832</v>
      </c>
      <c r="R1130" s="168" t="s">
        <v>1259</v>
      </c>
      <c r="S1130" s="168" t="s">
        <v>21</v>
      </c>
      <c r="T1130" s="168" t="s">
        <v>1259</v>
      </c>
      <c r="U1130" s="168" t="s">
        <v>1259</v>
      </c>
      <c r="V1130" s="168" t="s">
        <v>2832</v>
      </c>
      <c r="W1130" s="168" t="s">
        <v>1259</v>
      </c>
      <c r="X1130" s="168" t="s">
        <v>21</v>
      </c>
      <c r="Y1130" s="168" t="s">
        <v>1259</v>
      </c>
      <c r="Z1130" s="168" t="s">
        <v>21</v>
      </c>
      <c r="AA1130" s="168" t="s">
        <v>1259</v>
      </c>
      <c r="AB1130" s="168" t="s">
        <v>1259</v>
      </c>
      <c r="AC1130" s="168" t="s">
        <v>7958</v>
      </c>
      <c r="AD1130" s="169">
        <v>357.63838936261658</v>
      </c>
      <c r="AE1130" s="168" t="s">
        <v>1259</v>
      </c>
      <c r="AF1130" s="169">
        <v>555.87909157676518</v>
      </c>
      <c r="AG1130" s="169">
        <v>-148.72497496133431</v>
      </c>
      <c r="AH1130" s="169">
        <v>160.55642538094159</v>
      </c>
      <c r="AI1130" s="168" t="s">
        <v>21</v>
      </c>
      <c r="AJ1130"/>
      <c r="AK1130"/>
    </row>
    <row r="1131" spans="1:37" hidden="1" x14ac:dyDescent="0.25">
      <c r="A1131" s="179" t="b">
        <f>IF(E1131&lt;&gt;1,"",NOT(ISNA(VLOOKUP(P1131,Mapping!$P:$P,1,FALSE))))</f>
        <v>0</v>
      </c>
      <c r="B1131" s="180" t="str">
        <f t="shared" si="17"/>
        <v/>
      </c>
      <c r="E1131" s="167">
        <v>1</v>
      </c>
      <c r="F1131" s="170" t="s">
        <v>797</v>
      </c>
      <c r="G1131" s="169">
        <v>1888.413668979093</v>
      </c>
      <c r="H1131" s="168" t="s">
        <v>6</v>
      </c>
      <c r="I1131" s="168" t="s">
        <v>797</v>
      </c>
      <c r="J1131" s="169">
        <v>312.27342122645899</v>
      </c>
      <c r="K1131" s="169">
        <v>-110.8563470786883</v>
      </c>
      <c r="L1131" s="168" t="s">
        <v>5</v>
      </c>
      <c r="M1131" s="168" t="s">
        <v>21</v>
      </c>
      <c r="N1131" s="168" t="s">
        <v>2829</v>
      </c>
      <c r="O1131" s="168" t="s">
        <v>21</v>
      </c>
      <c r="P1131" s="168" t="s">
        <v>2831</v>
      </c>
      <c r="Q1131" s="168" t="s">
        <v>2832</v>
      </c>
      <c r="R1131" s="168" t="s">
        <v>1259</v>
      </c>
      <c r="S1131" s="168" t="s">
        <v>21</v>
      </c>
      <c r="T1131" s="168" t="s">
        <v>1259</v>
      </c>
      <c r="U1131" s="168" t="s">
        <v>1259</v>
      </c>
      <c r="V1131" s="168" t="s">
        <v>2832</v>
      </c>
      <c r="W1131" s="168" t="s">
        <v>1259</v>
      </c>
      <c r="X1131" s="168" t="s">
        <v>21</v>
      </c>
      <c r="Y1131" s="168" t="s">
        <v>1259</v>
      </c>
      <c r="Z1131" s="168" t="s">
        <v>21</v>
      </c>
      <c r="AA1131" s="168" t="s">
        <v>1259</v>
      </c>
      <c r="AB1131" s="168" t="s">
        <v>1259</v>
      </c>
      <c r="AC1131" s="168" t="s">
        <v>7957</v>
      </c>
      <c r="AD1131" s="169">
        <v>374.06060610790792</v>
      </c>
      <c r="AE1131" s="168" t="s">
        <v>1259</v>
      </c>
      <c r="AF1131" s="169">
        <v>581.40422309947121</v>
      </c>
      <c r="AG1131" s="169">
        <v>-155.5542020434884</v>
      </c>
      <c r="AH1131" s="169">
        <v>167.92893486504431</v>
      </c>
      <c r="AI1131" s="168" t="s">
        <v>21</v>
      </c>
      <c r="AJ1131"/>
      <c r="AK1131"/>
    </row>
    <row r="1132" spans="1:37" hidden="1" x14ac:dyDescent="0.25">
      <c r="A1132" s="179" t="b">
        <f>IF(E1132&lt;&gt;1,"",NOT(ISNA(VLOOKUP(P1132,Mapping!$P:$P,1,FALSE))))</f>
        <v>0</v>
      </c>
      <c r="B1132" s="180" t="str">
        <f t="shared" si="17"/>
        <v/>
      </c>
      <c r="E1132" s="167">
        <v>1</v>
      </c>
      <c r="F1132" s="170" t="s">
        <v>797</v>
      </c>
      <c r="G1132" s="169">
        <v>10557.92071894557</v>
      </c>
      <c r="H1132" s="168" t="s">
        <v>6</v>
      </c>
      <c r="I1132" s="168" t="s">
        <v>797</v>
      </c>
      <c r="J1132" s="169">
        <v>1745.8876082618219</v>
      </c>
      <c r="K1132" s="169">
        <v>-619.78608970853816</v>
      </c>
      <c r="L1132" s="168" t="s">
        <v>5</v>
      </c>
      <c r="M1132" s="168" t="s">
        <v>21</v>
      </c>
      <c r="N1132" s="168" t="s">
        <v>2829</v>
      </c>
      <c r="O1132" s="168" t="s">
        <v>21</v>
      </c>
      <c r="P1132" s="168" t="s">
        <v>2831</v>
      </c>
      <c r="Q1132" s="168" t="s">
        <v>2832</v>
      </c>
      <c r="R1132" s="168" t="s">
        <v>1259</v>
      </c>
      <c r="S1132" s="168" t="s">
        <v>21</v>
      </c>
      <c r="T1132" s="168" t="s">
        <v>1259</v>
      </c>
      <c r="U1132" s="168" t="s">
        <v>1259</v>
      </c>
      <c r="V1132" s="168" t="s">
        <v>2832</v>
      </c>
      <c r="W1132" s="168" t="s">
        <v>1259</v>
      </c>
      <c r="X1132" s="168" t="s">
        <v>21</v>
      </c>
      <c r="Y1132" s="168" t="s">
        <v>1259</v>
      </c>
      <c r="Z1132" s="168" t="s">
        <v>21</v>
      </c>
      <c r="AA1132" s="168" t="s">
        <v>1259</v>
      </c>
      <c r="AB1132" s="168" t="s">
        <v>1259</v>
      </c>
      <c r="AC1132" s="168" t="s">
        <v>7933</v>
      </c>
      <c r="AD1132" s="169">
        <v>2091.333211702005</v>
      </c>
      <c r="AE1132" s="168" t="s">
        <v>1259</v>
      </c>
      <c r="AF1132" s="169">
        <v>3250.5694032933411</v>
      </c>
      <c r="AG1132" s="169">
        <v>-869.6870604425676</v>
      </c>
      <c r="AH1132" s="169">
        <v>938.87288036874634</v>
      </c>
      <c r="AI1132" s="168" t="s">
        <v>21</v>
      </c>
      <c r="AJ1132"/>
      <c r="AK1132"/>
    </row>
    <row r="1133" spans="1:37" hidden="1" x14ac:dyDescent="0.25">
      <c r="A1133" s="179" t="b">
        <f>IF(E1133&lt;&gt;1,"",NOT(ISNA(VLOOKUP(P1133,Mapping!$P:$P,1,FALSE))))</f>
        <v>0</v>
      </c>
      <c r="B1133" s="180" t="str">
        <f t="shared" si="17"/>
        <v/>
      </c>
      <c r="E1133" s="167">
        <v>1</v>
      </c>
      <c r="F1133" s="170" t="s">
        <v>797</v>
      </c>
      <c r="G1133" s="169">
        <v>1976.6952517089021</v>
      </c>
      <c r="H1133" s="168" t="s">
        <v>6</v>
      </c>
      <c r="I1133" s="168" t="s">
        <v>797</v>
      </c>
      <c r="J1133" s="169">
        <v>326.87191324289728</v>
      </c>
      <c r="K1133" s="169">
        <v>-116.03877820409021</v>
      </c>
      <c r="L1133" s="168" t="s">
        <v>5</v>
      </c>
      <c r="M1133" s="168" t="s">
        <v>21</v>
      </c>
      <c r="N1133" s="168" t="s">
        <v>2829</v>
      </c>
      <c r="O1133" s="168" t="s">
        <v>21</v>
      </c>
      <c r="P1133" s="168" t="s">
        <v>2831</v>
      </c>
      <c r="Q1133" s="168" t="s">
        <v>2832</v>
      </c>
      <c r="R1133" s="168" t="s">
        <v>1259</v>
      </c>
      <c r="S1133" s="168" t="s">
        <v>21</v>
      </c>
      <c r="T1133" s="168" t="s">
        <v>1259</v>
      </c>
      <c r="U1133" s="168" t="s">
        <v>1259</v>
      </c>
      <c r="V1133" s="168" t="s">
        <v>2832</v>
      </c>
      <c r="W1133" s="168" t="s">
        <v>1259</v>
      </c>
      <c r="X1133" s="168" t="s">
        <v>21</v>
      </c>
      <c r="Y1133" s="168" t="s">
        <v>1259</v>
      </c>
      <c r="Z1133" s="168" t="s">
        <v>21</v>
      </c>
      <c r="AA1133" s="168" t="s">
        <v>1259</v>
      </c>
      <c r="AB1133" s="168" t="s">
        <v>1259</v>
      </c>
      <c r="AC1133" s="168" t="s">
        <v>7919</v>
      </c>
      <c r="AD1133" s="169">
        <v>391.54759155317407</v>
      </c>
      <c r="AE1133" s="168" t="s">
        <v>1259</v>
      </c>
      <c r="AF1133" s="169">
        <v>608.58432980181465</v>
      </c>
      <c r="AG1133" s="169">
        <v>-162.82621631782669</v>
      </c>
      <c r="AH1133" s="169">
        <v>175.77945638982851</v>
      </c>
      <c r="AI1133" s="168" t="s">
        <v>21</v>
      </c>
      <c r="AJ1133"/>
      <c r="AK1133"/>
    </row>
    <row r="1134" spans="1:37" hidden="1" x14ac:dyDescent="0.25">
      <c r="A1134" s="179" t="b">
        <f>IF(E1134&lt;&gt;1,"",NOT(ISNA(VLOOKUP(P1134,Mapping!$P:$P,1,FALSE))))</f>
        <v>0</v>
      </c>
      <c r="B1134" s="180" t="str">
        <f t="shared" si="17"/>
        <v/>
      </c>
      <c r="E1134" s="167">
        <v>1</v>
      </c>
      <c r="F1134" s="170" t="s">
        <v>797</v>
      </c>
      <c r="G1134" s="169">
        <v>580.34330932619469</v>
      </c>
      <c r="H1134" s="168" t="s">
        <v>6</v>
      </c>
      <c r="I1134" s="168" t="s">
        <v>797</v>
      </c>
      <c r="J1134" s="169">
        <v>95.967209762440078</v>
      </c>
      <c r="K1134" s="169">
        <v>-34.068138978383679</v>
      </c>
      <c r="L1134" s="168" t="s">
        <v>5</v>
      </c>
      <c r="M1134" s="168" t="s">
        <v>21</v>
      </c>
      <c r="N1134" s="168" t="s">
        <v>2829</v>
      </c>
      <c r="O1134" s="168" t="s">
        <v>21</v>
      </c>
      <c r="P1134" s="168" t="s">
        <v>2831</v>
      </c>
      <c r="Q1134" s="168" t="s">
        <v>2832</v>
      </c>
      <c r="R1134" s="168" t="s">
        <v>1259</v>
      </c>
      <c r="S1134" s="168" t="s">
        <v>21</v>
      </c>
      <c r="T1134" s="168" t="s">
        <v>1259</v>
      </c>
      <c r="U1134" s="168" t="s">
        <v>1259</v>
      </c>
      <c r="V1134" s="168" t="s">
        <v>2832</v>
      </c>
      <c r="W1134" s="168" t="s">
        <v>1259</v>
      </c>
      <c r="X1134" s="168" t="s">
        <v>21</v>
      </c>
      <c r="Y1134" s="168" t="s">
        <v>1259</v>
      </c>
      <c r="Z1134" s="168" t="s">
        <v>21</v>
      </c>
      <c r="AA1134" s="168" t="s">
        <v>1259</v>
      </c>
      <c r="AB1134" s="168" t="s">
        <v>1259</v>
      </c>
      <c r="AC1134" s="168" t="s">
        <v>7932</v>
      </c>
      <c r="AD1134" s="169">
        <v>114.955517217043</v>
      </c>
      <c r="AE1134" s="168" t="s">
        <v>1259</v>
      </c>
      <c r="AF1134" s="169">
        <v>178.67592065894311</v>
      </c>
      <c r="AG1134" s="169">
        <v>-47.804589575078467</v>
      </c>
      <c r="AH1134" s="169">
        <v>51.607566388718851</v>
      </c>
      <c r="AI1134" s="168" t="s">
        <v>21</v>
      </c>
      <c r="AJ1134"/>
      <c r="AK1134"/>
    </row>
    <row r="1135" spans="1:37" hidden="1" x14ac:dyDescent="0.25">
      <c r="A1135" s="179" t="b">
        <f>IF(E1135&lt;&gt;1,"",NOT(ISNA(VLOOKUP(P1135,Mapping!$P:$P,1,FALSE))))</f>
        <v>0</v>
      </c>
      <c r="B1135" s="180" t="str">
        <f t="shared" si="17"/>
        <v/>
      </c>
      <c r="E1135" s="167">
        <v>1</v>
      </c>
      <c r="F1135" s="170" t="s">
        <v>797</v>
      </c>
      <c r="G1135" s="169">
        <v>832.89625895502706</v>
      </c>
      <c r="H1135" s="168" t="s">
        <v>6</v>
      </c>
      <c r="I1135" s="168" t="s">
        <v>797</v>
      </c>
      <c r="J1135" s="169">
        <v>137.73007926341381</v>
      </c>
      <c r="K1135" s="169">
        <v>-48.8938616998974</v>
      </c>
      <c r="L1135" s="168" t="s">
        <v>5</v>
      </c>
      <c r="M1135" s="168" t="s">
        <v>21</v>
      </c>
      <c r="N1135" s="168" t="s">
        <v>2829</v>
      </c>
      <c r="O1135" s="168" t="s">
        <v>21</v>
      </c>
      <c r="P1135" s="168" t="s">
        <v>2831</v>
      </c>
      <c r="Q1135" s="168" t="s">
        <v>2832</v>
      </c>
      <c r="R1135" s="168" t="s">
        <v>1259</v>
      </c>
      <c r="S1135" s="168" t="s">
        <v>21</v>
      </c>
      <c r="T1135" s="168" t="s">
        <v>1259</v>
      </c>
      <c r="U1135" s="168" t="s">
        <v>1259</v>
      </c>
      <c r="V1135" s="168" t="s">
        <v>2832</v>
      </c>
      <c r="W1135" s="168" t="s">
        <v>1259</v>
      </c>
      <c r="X1135" s="168" t="s">
        <v>21</v>
      </c>
      <c r="Y1135" s="168" t="s">
        <v>1259</v>
      </c>
      <c r="Z1135" s="168" t="s">
        <v>21</v>
      </c>
      <c r="AA1135" s="168" t="s">
        <v>1259</v>
      </c>
      <c r="AB1135" s="168" t="s">
        <v>1259</v>
      </c>
      <c r="AC1135" s="168" t="s">
        <v>7934</v>
      </c>
      <c r="AD1135" s="169">
        <v>164.98169048848129</v>
      </c>
      <c r="AE1135" s="168" t="s">
        <v>1259</v>
      </c>
      <c r="AF1135" s="169">
        <v>256.43184558285708</v>
      </c>
      <c r="AG1135" s="169">
        <v>-68.608120707365174</v>
      </c>
      <c r="AH1135" s="169">
        <v>74.066071389439003</v>
      </c>
      <c r="AI1135" s="168" t="s">
        <v>21</v>
      </c>
      <c r="AJ1135"/>
      <c r="AK1135"/>
    </row>
    <row r="1136" spans="1:37" hidden="1" x14ac:dyDescent="0.25">
      <c r="A1136" s="179" t="b">
        <f>IF(E1136&lt;&gt;1,"",NOT(ISNA(VLOOKUP(P1136,Mapping!$P:$P,1,FALSE))))</f>
        <v>0</v>
      </c>
      <c r="B1136" s="180" t="str">
        <f t="shared" si="17"/>
        <v/>
      </c>
      <c r="E1136" s="167">
        <v>1</v>
      </c>
      <c r="F1136" s="170" t="s">
        <v>797</v>
      </c>
      <c r="G1136" s="169">
        <v>2669.8765466414889</v>
      </c>
      <c r="H1136" s="168" t="s">
        <v>6</v>
      </c>
      <c r="I1136" s="168" t="s">
        <v>797</v>
      </c>
      <c r="J1136" s="169">
        <v>441.49833120131319</v>
      </c>
      <c r="K1136" s="169">
        <v>-156.7308932220061</v>
      </c>
      <c r="L1136" s="168" t="s">
        <v>5</v>
      </c>
      <c r="M1136" s="168" t="s">
        <v>21</v>
      </c>
      <c r="N1136" s="168" t="s">
        <v>2829</v>
      </c>
      <c r="O1136" s="168" t="s">
        <v>21</v>
      </c>
      <c r="P1136" s="168" t="s">
        <v>2831</v>
      </c>
      <c r="Q1136" s="168" t="s">
        <v>2832</v>
      </c>
      <c r="R1136" s="168" t="s">
        <v>1259</v>
      </c>
      <c r="S1136" s="168" t="s">
        <v>21</v>
      </c>
      <c r="T1136" s="168" t="s">
        <v>1259</v>
      </c>
      <c r="U1136" s="168" t="s">
        <v>1259</v>
      </c>
      <c r="V1136" s="168" t="s">
        <v>2832</v>
      </c>
      <c r="W1136" s="168" t="s">
        <v>1259</v>
      </c>
      <c r="X1136" s="168" t="s">
        <v>21</v>
      </c>
      <c r="Y1136" s="168" t="s">
        <v>1259</v>
      </c>
      <c r="Z1136" s="168" t="s">
        <v>21</v>
      </c>
      <c r="AA1136" s="168" t="s">
        <v>1259</v>
      </c>
      <c r="AB1136" s="168" t="s">
        <v>1259</v>
      </c>
      <c r="AC1136" s="168" t="s">
        <v>7966</v>
      </c>
      <c r="AD1136" s="169">
        <v>528.85427365600344</v>
      </c>
      <c r="AE1136" s="168" t="s">
        <v>1259</v>
      </c>
      <c r="AF1136" s="169">
        <v>822.00077497362099</v>
      </c>
      <c r="AG1136" s="169">
        <v>-219.9256034785881</v>
      </c>
      <c r="AH1136" s="169">
        <v>237.4212451772037</v>
      </c>
      <c r="AI1136" s="168" t="s">
        <v>21</v>
      </c>
      <c r="AJ1136"/>
      <c r="AK1136"/>
    </row>
    <row r="1137" spans="1:37" hidden="1" x14ac:dyDescent="0.25">
      <c r="A1137" s="179" t="b">
        <f>IF(E1137&lt;&gt;1,"",NOT(ISNA(VLOOKUP(P1137,Mapping!$P:$P,1,FALSE))))</f>
        <v>0</v>
      </c>
      <c r="B1137" s="180" t="str">
        <f t="shared" si="17"/>
        <v/>
      </c>
      <c r="E1137" s="167">
        <v>1</v>
      </c>
      <c r="F1137" s="170" t="s">
        <v>797</v>
      </c>
      <c r="G1137" s="169">
        <v>6020.660719151374</v>
      </c>
      <c r="H1137" s="168" t="s">
        <v>6</v>
      </c>
      <c r="I1137" s="168" t="s">
        <v>797</v>
      </c>
      <c r="J1137" s="169">
        <v>995.59347175746575</v>
      </c>
      <c r="K1137" s="169">
        <v>-353.43339507073881</v>
      </c>
      <c r="L1137" s="168" t="s">
        <v>5</v>
      </c>
      <c r="M1137" s="168" t="s">
        <v>21</v>
      </c>
      <c r="N1137" s="168" t="s">
        <v>2829</v>
      </c>
      <c r="O1137" s="168" t="s">
        <v>21</v>
      </c>
      <c r="P1137" s="168" t="s">
        <v>2831</v>
      </c>
      <c r="Q1137" s="168" t="s">
        <v>2832</v>
      </c>
      <c r="R1137" s="168" t="s">
        <v>1259</v>
      </c>
      <c r="S1137" s="168" t="s">
        <v>21</v>
      </c>
      <c r="T1137" s="168" t="s">
        <v>1259</v>
      </c>
      <c r="U1137" s="168" t="s">
        <v>1259</v>
      </c>
      <c r="V1137" s="168" t="s">
        <v>2832</v>
      </c>
      <c r="W1137" s="168" t="s">
        <v>1259</v>
      </c>
      <c r="X1137" s="168" t="s">
        <v>21</v>
      </c>
      <c r="Y1137" s="168" t="s">
        <v>1259</v>
      </c>
      <c r="Z1137" s="168" t="s">
        <v>21</v>
      </c>
      <c r="AA1137" s="168" t="s">
        <v>1259</v>
      </c>
      <c r="AB1137" s="168" t="s">
        <v>1259</v>
      </c>
      <c r="AC1137" s="168" t="s">
        <v>7981</v>
      </c>
      <c r="AD1137" s="169">
        <v>1192.5840374759371</v>
      </c>
      <c r="AE1137" s="168" t="s">
        <v>1259</v>
      </c>
      <c r="AF1137" s="169">
        <v>1853.639181639742</v>
      </c>
      <c r="AG1137" s="169">
        <v>-495.93957580728329</v>
      </c>
      <c r="AH1137" s="169">
        <v>535.39283175041237</v>
      </c>
      <c r="AI1137" s="168" t="s">
        <v>21</v>
      </c>
      <c r="AJ1137"/>
      <c r="AK1137"/>
    </row>
    <row r="1138" spans="1:37" hidden="1" x14ac:dyDescent="0.25">
      <c r="A1138" s="179" t="b">
        <f>IF(E1138&lt;&gt;1,"",NOT(ISNA(VLOOKUP(P1138,Mapping!$P:$P,1,FALSE))))</f>
        <v>0</v>
      </c>
      <c r="B1138" s="180" t="str">
        <f t="shared" si="17"/>
        <v/>
      </c>
      <c r="E1138" s="167">
        <v>1</v>
      </c>
      <c r="F1138" s="170" t="s">
        <v>797</v>
      </c>
      <c r="G1138" s="169">
        <v>4912.9484889857904</v>
      </c>
      <c r="H1138" s="168" t="s">
        <v>6</v>
      </c>
      <c r="I1138" s="168" t="s">
        <v>797</v>
      </c>
      <c r="J1138" s="169">
        <v>812.41904682587642</v>
      </c>
      <c r="K1138" s="169">
        <v>-288.40689506826288</v>
      </c>
      <c r="L1138" s="168" t="s">
        <v>5</v>
      </c>
      <c r="M1138" s="168" t="s">
        <v>21</v>
      </c>
      <c r="N1138" s="168" t="s">
        <v>2829</v>
      </c>
      <c r="O1138" s="168" t="s">
        <v>21</v>
      </c>
      <c r="P1138" s="168" t="s">
        <v>2831</v>
      </c>
      <c r="Q1138" s="168" t="s">
        <v>2832</v>
      </c>
      <c r="R1138" s="168" t="s">
        <v>1259</v>
      </c>
      <c r="S1138" s="168" t="s">
        <v>21</v>
      </c>
      <c r="T1138" s="168" t="s">
        <v>1259</v>
      </c>
      <c r="U1138" s="168" t="s">
        <v>1259</v>
      </c>
      <c r="V1138" s="168" t="s">
        <v>2832</v>
      </c>
      <c r="W1138" s="168" t="s">
        <v>1259</v>
      </c>
      <c r="X1138" s="168" t="s">
        <v>21</v>
      </c>
      <c r="Y1138" s="168" t="s">
        <v>1259</v>
      </c>
      <c r="Z1138" s="168" t="s">
        <v>21</v>
      </c>
      <c r="AA1138" s="168" t="s">
        <v>1259</v>
      </c>
      <c r="AB1138" s="168" t="s">
        <v>1259</v>
      </c>
      <c r="AC1138" s="168" t="s">
        <v>7903</v>
      </c>
      <c r="AD1138" s="169">
        <v>973.16627164665226</v>
      </c>
      <c r="AE1138" s="168" t="s">
        <v>1259</v>
      </c>
      <c r="AF1138" s="169">
        <v>1512.597078854405</v>
      </c>
      <c r="AG1138" s="169">
        <v>-404.69405323575211</v>
      </c>
      <c r="AH1138" s="169">
        <v>436.88849554252369</v>
      </c>
      <c r="AI1138" s="168" t="s">
        <v>21</v>
      </c>
      <c r="AJ1138"/>
      <c r="AK1138"/>
    </row>
    <row r="1139" spans="1:37" hidden="1" x14ac:dyDescent="0.25">
      <c r="A1139" s="179" t="b">
        <f>IF(E1139&lt;&gt;1,"",NOT(ISNA(VLOOKUP(P1139,Mapping!$P:$P,1,FALSE))))</f>
        <v>0</v>
      </c>
      <c r="B1139" s="180" t="str">
        <f t="shared" si="17"/>
        <v/>
      </c>
      <c r="E1139" s="167">
        <v>1</v>
      </c>
      <c r="F1139" s="170" t="s">
        <v>797</v>
      </c>
      <c r="G1139" s="169">
        <v>1727.2061869720169</v>
      </c>
      <c r="H1139" s="168" t="s">
        <v>6</v>
      </c>
      <c r="I1139" s="168" t="s">
        <v>797</v>
      </c>
      <c r="J1139" s="169">
        <v>285.61569640662702</v>
      </c>
      <c r="K1139" s="169">
        <v>-101.3929160144983</v>
      </c>
      <c r="L1139" s="168" t="s">
        <v>5</v>
      </c>
      <c r="M1139" s="168" t="s">
        <v>21</v>
      </c>
      <c r="N1139" s="168" t="s">
        <v>2829</v>
      </c>
      <c r="O1139" s="168" t="s">
        <v>21</v>
      </c>
      <c r="P1139" s="168" t="s">
        <v>2831</v>
      </c>
      <c r="Q1139" s="168" t="s">
        <v>2832</v>
      </c>
      <c r="R1139" s="168" t="s">
        <v>1259</v>
      </c>
      <c r="S1139" s="168" t="s">
        <v>21</v>
      </c>
      <c r="T1139" s="168" t="s">
        <v>1259</v>
      </c>
      <c r="U1139" s="168" t="s">
        <v>1259</v>
      </c>
      <c r="V1139" s="168" t="s">
        <v>2832</v>
      </c>
      <c r="W1139" s="168" t="s">
        <v>1259</v>
      </c>
      <c r="X1139" s="168" t="s">
        <v>21</v>
      </c>
      <c r="Y1139" s="168" t="s">
        <v>1259</v>
      </c>
      <c r="Z1139" s="168" t="s">
        <v>21</v>
      </c>
      <c r="AA1139" s="168" t="s">
        <v>1259</v>
      </c>
      <c r="AB1139" s="168" t="s">
        <v>1259</v>
      </c>
      <c r="AC1139" s="168" t="s">
        <v>7961</v>
      </c>
      <c r="AD1139" s="169">
        <v>342.12831848509398</v>
      </c>
      <c r="AE1139" s="168" t="s">
        <v>1259</v>
      </c>
      <c r="AF1139" s="169">
        <v>531.77171282177505</v>
      </c>
      <c r="AG1139" s="169">
        <v>-142.27506641818491</v>
      </c>
      <c r="AH1139" s="169">
        <v>153.5934101913856</v>
      </c>
      <c r="AI1139" s="168" t="s">
        <v>21</v>
      </c>
      <c r="AJ1139"/>
      <c r="AK1139"/>
    </row>
    <row r="1140" spans="1:37" hidden="1" x14ac:dyDescent="0.25">
      <c r="A1140" s="179" t="b">
        <f>IF(E1140&lt;&gt;1,"",NOT(ISNA(VLOOKUP(P1140,Mapping!$P:$P,1,FALSE))))</f>
        <v>0</v>
      </c>
      <c r="B1140" s="180" t="str">
        <f t="shared" si="17"/>
        <v/>
      </c>
      <c r="E1140" s="167">
        <v>1</v>
      </c>
      <c r="F1140" s="170" t="s">
        <v>797</v>
      </c>
      <c r="G1140" s="169">
        <v>1331.10388483171</v>
      </c>
      <c r="H1140" s="168" t="s">
        <v>6</v>
      </c>
      <c r="I1140" s="168" t="s">
        <v>797</v>
      </c>
      <c r="J1140" s="169">
        <v>220.1151002835858</v>
      </c>
      <c r="K1140" s="169">
        <v>-78.140354880225146</v>
      </c>
      <c r="L1140" s="168" t="s">
        <v>5</v>
      </c>
      <c r="M1140" s="168" t="s">
        <v>21</v>
      </c>
      <c r="N1140" s="168" t="s">
        <v>2829</v>
      </c>
      <c r="O1140" s="168" t="s">
        <v>21</v>
      </c>
      <c r="P1140" s="168" t="s">
        <v>2831</v>
      </c>
      <c r="Q1140" s="168" t="s">
        <v>2832</v>
      </c>
      <c r="R1140" s="168" t="s">
        <v>1259</v>
      </c>
      <c r="S1140" s="168" t="s">
        <v>21</v>
      </c>
      <c r="T1140" s="168" t="s">
        <v>1259</v>
      </c>
      <c r="U1140" s="168" t="s">
        <v>1259</v>
      </c>
      <c r="V1140" s="168" t="s">
        <v>2832</v>
      </c>
      <c r="W1140" s="168" t="s">
        <v>1259</v>
      </c>
      <c r="X1140" s="168" t="s">
        <v>21</v>
      </c>
      <c r="Y1140" s="168" t="s">
        <v>1259</v>
      </c>
      <c r="Z1140" s="168" t="s">
        <v>21</v>
      </c>
      <c r="AA1140" s="168" t="s">
        <v>1259</v>
      </c>
      <c r="AB1140" s="168" t="s">
        <v>1259</v>
      </c>
      <c r="AC1140" s="168" t="s">
        <v>7909</v>
      </c>
      <c r="AD1140" s="169">
        <v>263.66761379243877</v>
      </c>
      <c r="AE1140" s="168" t="s">
        <v>1259</v>
      </c>
      <c r="AF1140" s="169">
        <v>409.81985713101523</v>
      </c>
      <c r="AG1140" s="169">
        <v>-109.6469518534693</v>
      </c>
      <c r="AH1140" s="169">
        <v>118.36964604019001</v>
      </c>
      <c r="AI1140" s="168" t="s">
        <v>21</v>
      </c>
      <c r="AJ1140"/>
      <c r="AK1140"/>
    </row>
    <row r="1141" spans="1:37" hidden="1" x14ac:dyDescent="0.25">
      <c r="A1141" s="179" t="b">
        <f>IF(E1141&lt;&gt;1,"",NOT(ISNA(VLOOKUP(P1141,Mapping!$P:$P,1,FALSE))))</f>
        <v>0</v>
      </c>
      <c r="B1141" s="180" t="str">
        <f t="shared" si="17"/>
        <v/>
      </c>
      <c r="E1141" s="167">
        <v>1</v>
      </c>
      <c r="F1141" s="170" t="s">
        <v>797</v>
      </c>
      <c r="G1141" s="169">
        <v>1765.5863308551679</v>
      </c>
      <c r="H1141" s="168" t="s">
        <v>6</v>
      </c>
      <c r="I1141" s="168" t="s">
        <v>797</v>
      </c>
      <c r="J1141" s="169">
        <v>291.96234546685957</v>
      </c>
      <c r="K1141" s="169">
        <v>-103.64596184928121</v>
      </c>
      <c r="L1141" s="168" t="s">
        <v>5</v>
      </c>
      <c r="M1141" s="168" t="s">
        <v>21</v>
      </c>
      <c r="N1141" s="168" t="s">
        <v>2829</v>
      </c>
      <c r="O1141" s="168" t="s">
        <v>21</v>
      </c>
      <c r="P1141" s="168" t="s">
        <v>2831</v>
      </c>
      <c r="Q1141" s="168" t="s">
        <v>2832</v>
      </c>
      <c r="R1141" s="168" t="s">
        <v>1259</v>
      </c>
      <c r="S1141" s="168" t="s">
        <v>21</v>
      </c>
      <c r="T1141" s="168" t="s">
        <v>1259</v>
      </c>
      <c r="U1141" s="168" t="s">
        <v>1259</v>
      </c>
      <c r="V1141" s="168" t="s">
        <v>2832</v>
      </c>
      <c r="W1141" s="168" t="s">
        <v>1259</v>
      </c>
      <c r="X1141" s="168" t="s">
        <v>21</v>
      </c>
      <c r="Y1141" s="168" t="s">
        <v>1259</v>
      </c>
      <c r="Z1141" s="168" t="s">
        <v>21</v>
      </c>
      <c r="AA1141" s="168" t="s">
        <v>1259</v>
      </c>
      <c r="AB1141" s="168" t="s">
        <v>1259</v>
      </c>
      <c r="AC1141" s="168" t="s">
        <v>7976</v>
      </c>
      <c r="AD1141" s="169">
        <v>349.73073109164892</v>
      </c>
      <c r="AE1141" s="168" t="s">
        <v>1259</v>
      </c>
      <c r="AF1141" s="169">
        <v>543.58817978734896</v>
      </c>
      <c r="AG1141" s="169">
        <v>-145.43655203657951</v>
      </c>
      <c r="AH1141" s="169">
        <v>157.00640004002889</v>
      </c>
      <c r="AI1141" s="168" t="s">
        <v>21</v>
      </c>
      <c r="AJ1141"/>
      <c r="AK1141"/>
    </row>
    <row r="1142" spans="1:37" hidden="1" x14ac:dyDescent="0.25">
      <c r="A1142" s="179" t="b">
        <f>IF(E1142&lt;&gt;1,"",NOT(ISNA(VLOOKUP(P1142,Mapping!$P:$P,1,FALSE))))</f>
        <v>0</v>
      </c>
      <c r="B1142" s="180" t="str">
        <f t="shared" si="17"/>
        <v/>
      </c>
      <c r="E1142" s="167">
        <v>1</v>
      </c>
      <c r="F1142" s="170" t="s">
        <v>797</v>
      </c>
      <c r="G1142" s="169">
        <v>7258.878129167153</v>
      </c>
      <c r="H1142" s="168" t="s">
        <v>6</v>
      </c>
      <c r="I1142" s="168" t="s">
        <v>797</v>
      </c>
      <c r="J1142" s="169">
        <v>1200.3486020551779</v>
      </c>
      <c r="K1142" s="169">
        <v>-426.12099589592748</v>
      </c>
      <c r="L1142" s="168" t="s">
        <v>5</v>
      </c>
      <c r="M1142" s="168" t="s">
        <v>21</v>
      </c>
      <c r="N1142" s="168" t="s">
        <v>2829</v>
      </c>
      <c r="O1142" s="168" t="s">
        <v>21</v>
      </c>
      <c r="P1142" s="168" t="s">
        <v>2831</v>
      </c>
      <c r="Q1142" s="168" t="s">
        <v>2832</v>
      </c>
      <c r="R1142" s="168" t="s">
        <v>1259</v>
      </c>
      <c r="S1142" s="168" t="s">
        <v>21</v>
      </c>
      <c r="T1142" s="168" t="s">
        <v>1259</v>
      </c>
      <c r="U1142" s="168" t="s">
        <v>1259</v>
      </c>
      <c r="V1142" s="168" t="s">
        <v>2832</v>
      </c>
      <c r="W1142" s="168" t="s">
        <v>1259</v>
      </c>
      <c r="X1142" s="168" t="s">
        <v>21</v>
      </c>
      <c r="Y1142" s="168" t="s">
        <v>1259</v>
      </c>
      <c r="Z1142" s="168" t="s">
        <v>21</v>
      </c>
      <c r="AA1142" s="168" t="s">
        <v>1259</v>
      </c>
      <c r="AB1142" s="168" t="s">
        <v>1259</v>
      </c>
      <c r="AC1142" s="168" t="s">
        <v>7948</v>
      </c>
      <c r="AD1142" s="169">
        <v>1437.8525199553419</v>
      </c>
      <c r="AE1142" s="168" t="s">
        <v>1259</v>
      </c>
      <c r="AF1142" s="169">
        <v>2234.8611793006971</v>
      </c>
      <c r="AG1142" s="169">
        <v>-597.93519484740955</v>
      </c>
      <c r="AH1142" s="169">
        <v>645.50246197127126</v>
      </c>
      <c r="AI1142" s="168" t="s">
        <v>21</v>
      </c>
      <c r="AJ1142"/>
      <c r="AK1142"/>
    </row>
    <row r="1143" spans="1:37" hidden="1" x14ac:dyDescent="0.25">
      <c r="A1143" s="179" t="b">
        <f>IF(E1143&lt;&gt;1,"",NOT(ISNA(VLOOKUP(P1143,Mapping!$P:$P,1,FALSE))))</f>
        <v>0</v>
      </c>
      <c r="B1143" s="180" t="str">
        <f t="shared" si="17"/>
        <v/>
      </c>
      <c r="E1143" s="167">
        <v>1</v>
      </c>
      <c r="F1143" s="170" t="s">
        <v>797</v>
      </c>
      <c r="G1143" s="169">
        <v>17379.551653887949</v>
      </c>
      <c r="H1143" s="168" t="s">
        <v>6</v>
      </c>
      <c r="I1143" s="168" t="s">
        <v>797</v>
      </c>
      <c r="J1143" s="169">
        <v>2873.9317785575849</v>
      </c>
      <c r="K1143" s="169">
        <v>-1020.239178451279</v>
      </c>
      <c r="L1143" s="168" t="s">
        <v>5</v>
      </c>
      <c r="M1143" s="168" t="s">
        <v>21</v>
      </c>
      <c r="N1143" s="168" t="s">
        <v>2829</v>
      </c>
      <c r="O1143" s="168" t="s">
        <v>21</v>
      </c>
      <c r="P1143" s="168" t="s">
        <v>2831</v>
      </c>
      <c r="Q1143" s="168" t="s">
        <v>2832</v>
      </c>
      <c r="R1143" s="168" t="s">
        <v>1259</v>
      </c>
      <c r="S1143" s="168" t="s">
        <v>21</v>
      </c>
      <c r="T1143" s="168" t="s">
        <v>1259</v>
      </c>
      <c r="U1143" s="168" t="s">
        <v>1259</v>
      </c>
      <c r="V1143" s="168" t="s">
        <v>2832</v>
      </c>
      <c r="W1143" s="168" t="s">
        <v>1259</v>
      </c>
      <c r="X1143" s="168" t="s">
        <v>21</v>
      </c>
      <c r="Y1143" s="168" t="s">
        <v>1259</v>
      </c>
      <c r="Z1143" s="168" t="s">
        <v>21</v>
      </c>
      <c r="AA1143" s="168" t="s">
        <v>1259</v>
      </c>
      <c r="AB1143" s="168" t="s">
        <v>1259</v>
      </c>
      <c r="AC1143" s="168" t="s">
        <v>7956</v>
      </c>
      <c r="AD1143" s="169">
        <v>3442.574967724941</v>
      </c>
      <c r="AE1143" s="168" t="s">
        <v>1259</v>
      </c>
      <c r="AF1143" s="169">
        <v>5350.8110501066949</v>
      </c>
      <c r="AG1143" s="169">
        <v>-1431.604914645457</v>
      </c>
      <c r="AH1143" s="169">
        <v>1545.4927305452261</v>
      </c>
      <c r="AI1143" s="168" t="s">
        <v>21</v>
      </c>
      <c r="AJ1143"/>
      <c r="AK1143"/>
    </row>
    <row r="1144" spans="1:37" hidden="1" x14ac:dyDescent="0.25">
      <c r="A1144" s="179" t="b">
        <f>IF(E1144&lt;&gt;1,"",NOT(ISNA(VLOOKUP(P1144,Mapping!$P:$P,1,FALSE))))</f>
        <v>0</v>
      </c>
      <c r="B1144" s="180" t="str">
        <f t="shared" si="17"/>
        <v/>
      </c>
      <c r="E1144" s="167">
        <v>1</v>
      </c>
      <c r="F1144" s="170" t="s">
        <v>797</v>
      </c>
      <c r="G1144" s="169">
        <v>635.61107910786052</v>
      </c>
      <c r="H1144" s="168" t="s">
        <v>6</v>
      </c>
      <c r="I1144" s="168" t="s">
        <v>797</v>
      </c>
      <c r="J1144" s="169">
        <v>105.10644436806891</v>
      </c>
      <c r="K1144" s="169">
        <v>-37.31254626574129</v>
      </c>
      <c r="L1144" s="168" t="s">
        <v>5</v>
      </c>
      <c r="M1144" s="168" t="s">
        <v>21</v>
      </c>
      <c r="N1144" s="168" t="s">
        <v>2829</v>
      </c>
      <c r="O1144" s="168" t="s">
        <v>21</v>
      </c>
      <c r="P1144" s="168" t="s">
        <v>2831</v>
      </c>
      <c r="Q1144" s="168" t="s">
        <v>2832</v>
      </c>
      <c r="R1144" s="168" t="s">
        <v>1259</v>
      </c>
      <c r="S1144" s="168" t="s">
        <v>21</v>
      </c>
      <c r="T1144" s="168" t="s">
        <v>1259</v>
      </c>
      <c r="U1144" s="168" t="s">
        <v>1259</v>
      </c>
      <c r="V1144" s="168" t="s">
        <v>2832</v>
      </c>
      <c r="W1144" s="168" t="s">
        <v>1259</v>
      </c>
      <c r="X1144" s="168" t="s">
        <v>21</v>
      </c>
      <c r="Y1144" s="168" t="s">
        <v>1259</v>
      </c>
      <c r="Z1144" s="168" t="s">
        <v>21</v>
      </c>
      <c r="AA1144" s="168" t="s">
        <v>1259</v>
      </c>
      <c r="AB1144" s="168" t="s">
        <v>1259</v>
      </c>
      <c r="AC1144" s="168" t="s">
        <v>7979</v>
      </c>
      <c r="AD1144" s="169">
        <v>125.9030631929937</v>
      </c>
      <c r="AE1144" s="168" t="s">
        <v>1259</v>
      </c>
      <c r="AF1144" s="169">
        <v>195.69174472344559</v>
      </c>
      <c r="AG1144" s="169">
        <v>-52.357158733168717</v>
      </c>
      <c r="AH1144" s="169">
        <v>56.522304014410338</v>
      </c>
      <c r="AI1144" s="168" t="s">
        <v>21</v>
      </c>
      <c r="AJ1144"/>
      <c r="AK1144"/>
    </row>
    <row r="1145" spans="1:37" hidden="1" x14ac:dyDescent="0.25">
      <c r="A1145" s="179" t="b">
        <f>IF(E1145&lt;&gt;1,"",NOT(ISNA(VLOOKUP(P1145,Mapping!$P:$P,1,FALSE))))</f>
        <v>0</v>
      </c>
      <c r="B1145" s="180" t="str">
        <f t="shared" si="17"/>
        <v/>
      </c>
      <c r="E1145" s="167">
        <v>1</v>
      </c>
      <c r="F1145" s="170" t="s">
        <v>797</v>
      </c>
      <c r="G1145" s="169">
        <v>6824.3866183954942</v>
      </c>
      <c r="H1145" s="168" t="s">
        <v>6</v>
      </c>
      <c r="I1145" s="168" t="s">
        <v>797</v>
      </c>
      <c r="J1145" s="169">
        <v>1128.499857899518</v>
      </c>
      <c r="K1145" s="169">
        <v>-400.61485679512089</v>
      </c>
      <c r="L1145" s="168" t="s">
        <v>5</v>
      </c>
      <c r="M1145" s="168" t="s">
        <v>21</v>
      </c>
      <c r="N1145" s="168" t="s">
        <v>2829</v>
      </c>
      <c r="O1145" s="168" t="s">
        <v>21</v>
      </c>
      <c r="P1145" s="168" t="s">
        <v>2831</v>
      </c>
      <c r="Q1145" s="168" t="s">
        <v>2832</v>
      </c>
      <c r="R1145" s="168" t="s">
        <v>1259</v>
      </c>
      <c r="S1145" s="168" t="s">
        <v>21</v>
      </c>
      <c r="T1145" s="168" t="s">
        <v>1259</v>
      </c>
      <c r="U1145" s="168" t="s">
        <v>1259</v>
      </c>
      <c r="V1145" s="168" t="s">
        <v>2832</v>
      </c>
      <c r="W1145" s="168" t="s">
        <v>1259</v>
      </c>
      <c r="X1145" s="168" t="s">
        <v>21</v>
      </c>
      <c r="Y1145" s="168" t="s">
        <v>1259</v>
      </c>
      <c r="Z1145" s="168" t="s">
        <v>21</v>
      </c>
      <c r="AA1145" s="168" t="s">
        <v>1259</v>
      </c>
      <c r="AB1145" s="168" t="s">
        <v>1259</v>
      </c>
      <c r="AC1145" s="168" t="s">
        <v>7999</v>
      </c>
      <c r="AD1145" s="169">
        <v>1351.787607093396</v>
      </c>
      <c r="AE1145" s="168" t="s">
        <v>1259</v>
      </c>
      <c r="AF1145" s="169">
        <v>2101.0900657924581</v>
      </c>
      <c r="AG1145" s="169">
        <v>-562.14484797426212</v>
      </c>
      <c r="AH1145" s="169">
        <v>606.86490188030075</v>
      </c>
      <c r="AI1145" s="168" t="s">
        <v>21</v>
      </c>
      <c r="AJ1145"/>
      <c r="AK1145"/>
    </row>
    <row r="1146" spans="1:37" hidden="1" x14ac:dyDescent="0.25">
      <c r="A1146" s="179" t="b">
        <f>IF(E1146&lt;&gt;1,"",NOT(ISNA(VLOOKUP(P1146,Mapping!$P:$P,1,FALSE))))</f>
        <v>0</v>
      </c>
      <c r="B1146" s="180" t="str">
        <f t="shared" si="17"/>
        <v/>
      </c>
      <c r="E1146" s="167">
        <v>1</v>
      </c>
      <c r="F1146" s="170" t="s">
        <v>797</v>
      </c>
      <c r="G1146" s="169">
        <v>1050.142014340857</v>
      </c>
      <c r="H1146" s="168" t="s">
        <v>6</v>
      </c>
      <c r="I1146" s="168" t="s">
        <v>797</v>
      </c>
      <c r="J1146" s="169">
        <v>173.65445134124039</v>
      </c>
      <c r="K1146" s="169">
        <v>-61.646931250301058</v>
      </c>
      <c r="L1146" s="168" t="s">
        <v>5</v>
      </c>
      <c r="M1146" s="168" t="s">
        <v>21</v>
      </c>
      <c r="N1146" s="168" t="s">
        <v>2829</v>
      </c>
      <c r="O1146" s="168" t="s">
        <v>21</v>
      </c>
      <c r="P1146" s="168" t="s">
        <v>2831</v>
      </c>
      <c r="Q1146" s="168" t="s">
        <v>2832</v>
      </c>
      <c r="R1146" s="168" t="s">
        <v>1259</v>
      </c>
      <c r="S1146" s="168" t="s">
        <v>21</v>
      </c>
      <c r="T1146" s="168" t="s">
        <v>1259</v>
      </c>
      <c r="U1146" s="168" t="s">
        <v>1259</v>
      </c>
      <c r="V1146" s="168" t="s">
        <v>2832</v>
      </c>
      <c r="W1146" s="168" t="s">
        <v>1259</v>
      </c>
      <c r="X1146" s="168" t="s">
        <v>21</v>
      </c>
      <c r="Y1146" s="168" t="s">
        <v>1259</v>
      </c>
      <c r="Z1146" s="168" t="s">
        <v>21</v>
      </c>
      <c r="AA1146" s="168" t="s">
        <v>1259</v>
      </c>
      <c r="AB1146" s="168" t="s">
        <v>1259</v>
      </c>
      <c r="AC1146" s="168" t="s">
        <v>7980</v>
      </c>
      <c r="AD1146" s="169">
        <v>208.01414691945351</v>
      </c>
      <c r="AE1146" s="168" t="s">
        <v>1259</v>
      </c>
      <c r="AF1146" s="169">
        <v>323.31740233697661</v>
      </c>
      <c r="AG1146" s="169">
        <v>-86.503294143938888</v>
      </c>
      <c r="AH1146" s="169">
        <v>93.38485143492403</v>
      </c>
      <c r="AI1146" s="168" t="s">
        <v>21</v>
      </c>
      <c r="AJ1146"/>
      <c r="AK1146"/>
    </row>
    <row r="1147" spans="1:37" hidden="1" x14ac:dyDescent="0.25">
      <c r="A1147" s="179" t="b">
        <f>IF(E1147&lt;&gt;1,"",NOT(ISNA(VLOOKUP(P1147,Mapping!$P:$P,1,FALSE))))</f>
        <v>0</v>
      </c>
      <c r="B1147" s="180" t="str">
        <f t="shared" si="17"/>
        <v/>
      </c>
      <c r="E1147" s="167">
        <v>1</v>
      </c>
      <c r="F1147" s="170" t="s">
        <v>797</v>
      </c>
      <c r="G1147" s="169">
        <v>6012.9919421733048</v>
      </c>
      <c r="H1147" s="168" t="s">
        <v>6</v>
      </c>
      <c r="I1147" s="168" t="s">
        <v>797</v>
      </c>
      <c r="J1147" s="169">
        <v>994.32534112332473</v>
      </c>
      <c r="K1147" s="169">
        <v>-352.98321160918272</v>
      </c>
      <c r="L1147" s="168" t="s">
        <v>5</v>
      </c>
      <c r="M1147" s="168" t="s">
        <v>21</v>
      </c>
      <c r="N1147" s="168" t="s">
        <v>2829</v>
      </c>
      <c r="O1147" s="168" t="s">
        <v>21</v>
      </c>
      <c r="P1147" s="168" t="s">
        <v>2831</v>
      </c>
      <c r="Q1147" s="168" t="s">
        <v>2832</v>
      </c>
      <c r="R1147" s="168" t="s">
        <v>1259</v>
      </c>
      <c r="S1147" s="168" t="s">
        <v>21</v>
      </c>
      <c r="T1147" s="168" t="s">
        <v>1259</v>
      </c>
      <c r="U1147" s="168" t="s">
        <v>1259</v>
      </c>
      <c r="V1147" s="168" t="s">
        <v>2832</v>
      </c>
      <c r="W1147" s="168" t="s">
        <v>1259</v>
      </c>
      <c r="X1147" s="168" t="s">
        <v>21</v>
      </c>
      <c r="Y1147" s="168" t="s">
        <v>1259</v>
      </c>
      <c r="Z1147" s="168" t="s">
        <v>21</v>
      </c>
      <c r="AA1147" s="168" t="s">
        <v>1259</v>
      </c>
      <c r="AB1147" s="168" t="s">
        <v>1259</v>
      </c>
      <c r="AC1147" s="168" t="s">
        <v>8013</v>
      </c>
      <c r="AD1147" s="169">
        <v>1191.064991404812</v>
      </c>
      <c r="AE1147" s="168" t="s">
        <v>1259</v>
      </c>
      <c r="AF1147" s="169">
        <v>1851.27812092815</v>
      </c>
      <c r="AG1147" s="169">
        <v>-495.30787603563482</v>
      </c>
      <c r="AH1147" s="169">
        <v>534.71087865358822</v>
      </c>
      <c r="AI1147" s="168" t="s">
        <v>21</v>
      </c>
      <c r="AJ1147"/>
      <c r="AK1147"/>
    </row>
    <row r="1148" spans="1:37" hidden="1" x14ac:dyDescent="0.25">
      <c r="A1148" s="179" t="b">
        <f>IF(E1148&lt;&gt;1,"",NOT(ISNA(VLOOKUP(P1148,Mapping!$P:$P,1,FALSE))))</f>
        <v>0</v>
      </c>
      <c r="B1148" s="180" t="str">
        <f t="shared" si="17"/>
        <v/>
      </c>
      <c r="E1148" s="167">
        <v>1</v>
      </c>
      <c r="F1148" s="170" t="s">
        <v>797</v>
      </c>
      <c r="G1148" s="169">
        <v>16408.48143810466</v>
      </c>
      <c r="H1148" s="168" t="s">
        <v>6</v>
      </c>
      <c r="I1148" s="168" t="s">
        <v>797</v>
      </c>
      <c r="J1148" s="169">
        <v>2713.3528632939042</v>
      </c>
      <c r="K1148" s="169">
        <v>-963.23403246711234</v>
      </c>
      <c r="L1148" s="168" t="s">
        <v>5</v>
      </c>
      <c r="M1148" s="168" t="s">
        <v>21</v>
      </c>
      <c r="N1148" s="168" t="s">
        <v>2829</v>
      </c>
      <c r="O1148" s="168" t="s">
        <v>21</v>
      </c>
      <c r="P1148" s="168" t="s">
        <v>2833</v>
      </c>
      <c r="Q1148" s="168" t="s">
        <v>2834</v>
      </c>
      <c r="R1148" s="168" t="s">
        <v>1259</v>
      </c>
      <c r="S1148" s="168" t="s">
        <v>21</v>
      </c>
      <c r="T1148" s="168" t="s">
        <v>1259</v>
      </c>
      <c r="U1148" s="168" t="s">
        <v>1259</v>
      </c>
      <c r="V1148" s="168" t="s">
        <v>2834</v>
      </c>
      <c r="W1148" s="168" t="s">
        <v>1259</v>
      </c>
      <c r="X1148" s="168" t="s">
        <v>21</v>
      </c>
      <c r="Y1148" s="168" t="s">
        <v>1259</v>
      </c>
      <c r="Z1148" s="168" t="s">
        <v>21</v>
      </c>
      <c r="AA1148" s="168" t="s">
        <v>1259</v>
      </c>
      <c r="AB1148" s="168" t="s">
        <v>1259</v>
      </c>
      <c r="AC1148" s="168" t="s">
        <v>8026</v>
      </c>
      <c r="AD1148" s="169">
        <v>3250.2235145152072</v>
      </c>
      <c r="AE1148" s="168" t="s">
        <v>1259</v>
      </c>
      <c r="AF1148" s="169">
        <v>5051.8382489366268</v>
      </c>
      <c r="AG1148" s="169">
        <v>-1351.61499769785</v>
      </c>
      <c r="AH1148" s="169">
        <v>1459.1394120459879</v>
      </c>
      <c r="AI1148" s="168" t="s">
        <v>21</v>
      </c>
      <c r="AJ1148"/>
      <c r="AK1148"/>
    </row>
    <row r="1149" spans="1:37" hidden="1" x14ac:dyDescent="0.25">
      <c r="A1149" s="179" t="b">
        <f>IF(E1149&lt;&gt;1,"",NOT(ISNA(VLOOKUP(P1149,Mapping!$P:$P,1,FALSE))))</f>
        <v>0</v>
      </c>
      <c r="B1149" s="180" t="str">
        <f t="shared" si="17"/>
        <v/>
      </c>
      <c r="E1149" s="167">
        <v>1</v>
      </c>
      <c r="F1149" s="170" t="s">
        <v>797</v>
      </c>
      <c r="G1149" s="169">
        <v>23906.242876613502</v>
      </c>
      <c r="H1149" s="168" t="s">
        <v>6</v>
      </c>
      <c r="I1149" s="168" t="s">
        <v>797</v>
      </c>
      <c r="J1149" s="169">
        <v>3953.203884499836</v>
      </c>
      <c r="K1149" s="169">
        <v>-1403.378296403672</v>
      </c>
      <c r="L1149" s="168" t="s">
        <v>5</v>
      </c>
      <c r="M1149" s="168" t="s">
        <v>21</v>
      </c>
      <c r="N1149" s="168" t="s">
        <v>2829</v>
      </c>
      <c r="O1149" s="168" t="s">
        <v>21</v>
      </c>
      <c r="P1149" s="168" t="s">
        <v>2833</v>
      </c>
      <c r="Q1149" s="168" t="s">
        <v>2834</v>
      </c>
      <c r="R1149" s="168" t="s">
        <v>1259</v>
      </c>
      <c r="S1149" s="168" t="s">
        <v>21</v>
      </c>
      <c r="T1149" s="168" t="s">
        <v>1259</v>
      </c>
      <c r="U1149" s="168" t="s">
        <v>1259</v>
      </c>
      <c r="V1149" s="168" t="s">
        <v>2834</v>
      </c>
      <c r="W1149" s="168" t="s">
        <v>1259</v>
      </c>
      <c r="X1149" s="168" t="s">
        <v>21</v>
      </c>
      <c r="Y1149" s="168" t="s">
        <v>1259</v>
      </c>
      <c r="Z1149" s="168" t="s">
        <v>21</v>
      </c>
      <c r="AA1149" s="168" t="s">
        <v>1259</v>
      </c>
      <c r="AB1149" s="168" t="s">
        <v>1259</v>
      </c>
      <c r="AC1149" s="168" t="s">
        <v>12771</v>
      </c>
      <c r="AD1149" s="169">
        <v>4735.3944991423923</v>
      </c>
      <c r="AE1149" s="168" t="s">
        <v>1259</v>
      </c>
      <c r="AF1149" s="169">
        <v>7360.2467484885674</v>
      </c>
      <c r="AG1149" s="169">
        <v>-1969.227715101129</v>
      </c>
      <c r="AH1149" s="169">
        <v>2125.8847935924391</v>
      </c>
      <c r="AI1149" s="168" t="s">
        <v>21</v>
      </c>
      <c r="AJ1149"/>
      <c r="AK1149"/>
    </row>
    <row r="1150" spans="1:37" hidden="1" x14ac:dyDescent="0.25">
      <c r="A1150" s="179" t="b">
        <f>IF(E1150&lt;&gt;1,"",NOT(ISNA(VLOOKUP(P1150,Mapping!$P:$P,1,FALSE))))</f>
        <v>0</v>
      </c>
      <c r="B1150" s="180" t="str">
        <f t="shared" si="17"/>
        <v/>
      </c>
      <c r="E1150" s="167">
        <v>1</v>
      </c>
      <c r="F1150" s="170" t="s">
        <v>797</v>
      </c>
      <c r="G1150" s="169">
        <v>1054.928201390999</v>
      </c>
      <c r="H1150" s="168" t="s">
        <v>6</v>
      </c>
      <c r="I1150" s="168" t="s">
        <v>797</v>
      </c>
      <c r="J1150" s="169">
        <v>174.4459087582938</v>
      </c>
      <c r="K1150" s="169">
        <v>-61.927896814959908</v>
      </c>
      <c r="L1150" s="168" t="s">
        <v>5</v>
      </c>
      <c r="M1150" s="168" t="s">
        <v>21</v>
      </c>
      <c r="N1150" s="168" t="s">
        <v>2829</v>
      </c>
      <c r="O1150" s="168" t="s">
        <v>21</v>
      </c>
      <c r="P1150" s="168" t="s">
        <v>2833</v>
      </c>
      <c r="Q1150" s="168" t="s">
        <v>2834</v>
      </c>
      <c r="R1150" s="168" t="s">
        <v>1259</v>
      </c>
      <c r="S1150" s="168" t="s">
        <v>21</v>
      </c>
      <c r="T1150" s="168" t="s">
        <v>1259</v>
      </c>
      <c r="U1150" s="168" t="s">
        <v>1259</v>
      </c>
      <c r="V1150" s="168" t="s">
        <v>2834</v>
      </c>
      <c r="W1150" s="168" t="s">
        <v>1259</v>
      </c>
      <c r="X1150" s="168" t="s">
        <v>21</v>
      </c>
      <c r="Y1150" s="168" t="s">
        <v>1259</v>
      </c>
      <c r="Z1150" s="168" t="s">
        <v>21</v>
      </c>
      <c r="AA1150" s="168" t="s">
        <v>1259</v>
      </c>
      <c r="AB1150" s="168" t="s">
        <v>1259</v>
      </c>
      <c r="AC1150" s="168" t="s">
        <v>12772</v>
      </c>
      <c r="AD1150" s="169">
        <v>208.96220404185769</v>
      </c>
      <c r="AE1150" s="168" t="s">
        <v>1259</v>
      </c>
      <c r="AF1150" s="169">
        <v>324.79097214279199</v>
      </c>
      <c r="AG1150" s="169">
        <v>-86.897546483691485</v>
      </c>
      <c r="AH1150" s="169">
        <v>93.810467552090586</v>
      </c>
      <c r="AI1150" s="168" t="s">
        <v>21</v>
      </c>
      <c r="AJ1150"/>
      <c r="AK1150"/>
    </row>
    <row r="1151" spans="1:37" hidden="1" x14ac:dyDescent="0.25">
      <c r="A1151" s="179" t="b">
        <f>IF(E1151&lt;&gt;1,"",NOT(ISNA(VLOOKUP(P1151,Mapping!$P:$P,1,FALSE))))</f>
        <v>0</v>
      </c>
      <c r="B1151" s="180" t="str">
        <f t="shared" si="17"/>
        <v/>
      </c>
      <c r="E1151" s="167">
        <v>1</v>
      </c>
      <c r="F1151" s="170" t="s">
        <v>797</v>
      </c>
      <c r="G1151" s="169">
        <v>72137.284313274751</v>
      </c>
      <c r="H1151" s="168" t="s">
        <v>6</v>
      </c>
      <c r="I1151" s="168" t="s">
        <v>797</v>
      </c>
      <c r="J1151" s="169">
        <v>11928.82520420977</v>
      </c>
      <c r="K1151" s="169">
        <v>-4234.7055406931304</v>
      </c>
      <c r="L1151" s="168" t="s">
        <v>5</v>
      </c>
      <c r="M1151" s="168" t="s">
        <v>21</v>
      </c>
      <c r="N1151" s="168" t="s">
        <v>2829</v>
      </c>
      <c r="O1151" s="168" t="s">
        <v>21</v>
      </c>
      <c r="P1151" s="168" t="s">
        <v>2833</v>
      </c>
      <c r="Q1151" s="168" t="s">
        <v>2834</v>
      </c>
      <c r="R1151" s="168" t="s">
        <v>1259</v>
      </c>
      <c r="S1151" s="168" t="s">
        <v>21</v>
      </c>
      <c r="T1151" s="168" t="s">
        <v>1259</v>
      </c>
      <c r="U1151" s="168" t="s">
        <v>1259</v>
      </c>
      <c r="V1151" s="168" t="s">
        <v>2834</v>
      </c>
      <c r="W1151" s="168" t="s">
        <v>1259</v>
      </c>
      <c r="X1151" s="168" t="s">
        <v>21</v>
      </c>
      <c r="Y1151" s="168" t="s">
        <v>1259</v>
      </c>
      <c r="Z1151" s="168" t="s">
        <v>21</v>
      </c>
      <c r="AA1151" s="168" t="s">
        <v>1259</v>
      </c>
      <c r="AB1151" s="168" t="s">
        <v>1259</v>
      </c>
      <c r="AC1151" s="168" t="s">
        <v>8018</v>
      </c>
      <c r="AD1151" s="169">
        <v>14289.09181100662</v>
      </c>
      <c r="AE1151" s="168" t="s">
        <v>1259</v>
      </c>
      <c r="AF1151" s="169">
        <v>22209.60504132502</v>
      </c>
      <c r="AG1151" s="169">
        <v>-5942.1608110907837</v>
      </c>
      <c r="AH1151" s="169">
        <v>6414.8748326599889</v>
      </c>
      <c r="AI1151" s="168" t="s">
        <v>21</v>
      </c>
      <c r="AJ1151"/>
      <c r="AK1151"/>
    </row>
    <row r="1152" spans="1:37" hidden="1" x14ac:dyDescent="0.25">
      <c r="A1152" s="179" t="b">
        <f>IF(E1152&lt;&gt;1,"",NOT(ISNA(VLOOKUP(P1152,Mapping!$P:$P,1,FALSE))))</f>
        <v>0</v>
      </c>
      <c r="B1152" s="180" t="str">
        <f t="shared" si="17"/>
        <v/>
      </c>
      <c r="E1152" s="167">
        <v>1</v>
      </c>
      <c r="F1152" s="170" t="s">
        <v>797</v>
      </c>
      <c r="G1152" s="169">
        <v>96283.045031603993</v>
      </c>
      <c r="H1152" s="168" t="s">
        <v>6</v>
      </c>
      <c r="I1152" s="168" t="s">
        <v>797</v>
      </c>
      <c r="J1152" s="169">
        <v>15921.63643592699</v>
      </c>
      <c r="K1152" s="169">
        <v>-5652.1443543600317</v>
      </c>
      <c r="L1152" s="168" t="s">
        <v>5</v>
      </c>
      <c r="M1152" s="168" t="s">
        <v>21</v>
      </c>
      <c r="N1152" s="168" t="s">
        <v>2829</v>
      </c>
      <c r="O1152" s="168" t="s">
        <v>21</v>
      </c>
      <c r="P1152" s="168" t="s">
        <v>2833</v>
      </c>
      <c r="Q1152" s="168" t="s">
        <v>2834</v>
      </c>
      <c r="R1152" s="168" t="s">
        <v>1259</v>
      </c>
      <c r="S1152" s="168" t="s">
        <v>21</v>
      </c>
      <c r="T1152" s="168" t="s">
        <v>1259</v>
      </c>
      <c r="U1152" s="168" t="s">
        <v>1259</v>
      </c>
      <c r="V1152" s="168" t="s">
        <v>2834</v>
      </c>
      <c r="W1152" s="168" t="s">
        <v>1259</v>
      </c>
      <c r="X1152" s="168" t="s">
        <v>21</v>
      </c>
      <c r="Y1152" s="168" t="s">
        <v>1259</v>
      </c>
      <c r="Z1152" s="168" t="s">
        <v>21</v>
      </c>
      <c r="AA1152" s="168" t="s">
        <v>1259</v>
      </c>
      <c r="AB1152" s="168" t="s">
        <v>1259</v>
      </c>
      <c r="AC1152" s="168" t="s">
        <v>8015</v>
      </c>
      <c r="AD1152" s="169">
        <v>19071.93046421211</v>
      </c>
      <c r="AE1152" s="168" t="s">
        <v>1259</v>
      </c>
      <c r="AF1152" s="169">
        <v>29643.59446969819</v>
      </c>
      <c r="AG1152" s="169">
        <v>-7931.1183170503937</v>
      </c>
      <c r="AH1152" s="169">
        <v>8562.0589722067816</v>
      </c>
      <c r="AI1152" s="168" t="s">
        <v>21</v>
      </c>
      <c r="AJ1152"/>
      <c r="AK1152"/>
    </row>
    <row r="1153" spans="1:37" hidden="1" x14ac:dyDescent="0.25">
      <c r="A1153" s="179" t="b">
        <f>IF(E1153&lt;&gt;1,"",NOT(ISNA(VLOOKUP(P1153,Mapping!$P:$P,1,FALSE))))</f>
        <v>0</v>
      </c>
      <c r="B1153" s="180" t="str">
        <f t="shared" si="17"/>
        <v/>
      </c>
      <c r="E1153" s="167">
        <v>1</v>
      </c>
      <c r="F1153" s="170" t="s">
        <v>797</v>
      </c>
      <c r="G1153" s="169">
        <v>42926.885609563709</v>
      </c>
      <c r="H1153" s="168" t="s">
        <v>6</v>
      </c>
      <c r="I1153" s="168" t="s">
        <v>797</v>
      </c>
      <c r="J1153" s="169">
        <v>7098.5111218466218</v>
      </c>
      <c r="K1153" s="169">
        <v>-2519.9551392325961</v>
      </c>
      <c r="L1153" s="168" t="s">
        <v>5</v>
      </c>
      <c r="M1153" s="168" t="s">
        <v>21</v>
      </c>
      <c r="N1153" s="168" t="s">
        <v>2829</v>
      </c>
      <c r="O1153" s="168" t="s">
        <v>21</v>
      </c>
      <c r="P1153" s="168" t="s">
        <v>2833</v>
      </c>
      <c r="Q1153" s="168" t="s">
        <v>2834</v>
      </c>
      <c r="R1153" s="168" t="s">
        <v>1259</v>
      </c>
      <c r="S1153" s="168" t="s">
        <v>21</v>
      </c>
      <c r="T1153" s="168" t="s">
        <v>1259</v>
      </c>
      <c r="U1153" s="168" t="s">
        <v>1259</v>
      </c>
      <c r="V1153" s="168" t="s">
        <v>2834</v>
      </c>
      <c r="W1153" s="168" t="s">
        <v>1259</v>
      </c>
      <c r="X1153" s="168" t="s">
        <v>21</v>
      </c>
      <c r="Y1153" s="168" t="s">
        <v>1259</v>
      </c>
      <c r="Z1153" s="168" t="s">
        <v>21</v>
      </c>
      <c r="AA1153" s="168" t="s">
        <v>1259</v>
      </c>
      <c r="AB1153" s="168" t="s">
        <v>1259</v>
      </c>
      <c r="AC1153" s="168" t="s">
        <v>8029</v>
      </c>
      <c r="AD1153" s="169">
        <v>8503.0399394000833</v>
      </c>
      <c r="AE1153" s="168" t="s">
        <v>1259</v>
      </c>
      <c r="AF1153" s="169">
        <v>13216.31641831997</v>
      </c>
      <c r="AG1153" s="169">
        <v>-3536.0141408093768</v>
      </c>
      <c r="AH1153" s="169">
        <v>3817.3130685845681</v>
      </c>
      <c r="AI1153" s="168" t="s">
        <v>21</v>
      </c>
      <c r="AJ1153"/>
      <c r="AK1153"/>
    </row>
    <row r="1154" spans="1:37" hidden="1" x14ac:dyDescent="0.25">
      <c r="A1154" s="179" t="b">
        <f>IF(E1154&lt;&gt;1,"",NOT(ISNA(VLOOKUP(P1154,Mapping!$P:$P,1,FALSE))))</f>
        <v>0</v>
      </c>
      <c r="B1154" s="180" t="str">
        <f t="shared" si="17"/>
        <v/>
      </c>
      <c r="E1154" s="167">
        <v>1</v>
      </c>
      <c r="F1154" s="170" t="s">
        <v>797</v>
      </c>
      <c r="G1154" s="169">
        <v>-2810.0719423185828</v>
      </c>
      <c r="H1154" s="168" t="s">
        <v>6</v>
      </c>
      <c r="I1154" s="168" t="s">
        <v>797</v>
      </c>
      <c r="J1154" s="169">
        <v>464.68143804249218</v>
      </c>
      <c r="K1154" s="169">
        <v>164.9608428868039</v>
      </c>
      <c r="L1154" s="168" t="s">
        <v>5</v>
      </c>
      <c r="M1154" s="168" t="s">
        <v>21</v>
      </c>
      <c r="N1154" s="168" t="s">
        <v>2829</v>
      </c>
      <c r="O1154" s="168" t="s">
        <v>21</v>
      </c>
      <c r="P1154" s="168" t="s">
        <v>2833</v>
      </c>
      <c r="Q1154" s="168" t="s">
        <v>2834</v>
      </c>
      <c r="R1154" s="168" t="s">
        <v>1259</v>
      </c>
      <c r="S1154" s="168" t="s">
        <v>21</v>
      </c>
      <c r="T1154" s="168" t="s">
        <v>1259</v>
      </c>
      <c r="U1154" s="168" t="s">
        <v>1259</v>
      </c>
      <c r="V1154" s="168" t="s">
        <v>2834</v>
      </c>
      <c r="W1154" s="168" t="s">
        <v>1259</v>
      </c>
      <c r="X1154" s="168" t="s">
        <v>21</v>
      </c>
      <c r="Y1154" s="168" t="s">
        <v>1259</v>
      </c>
      <c r="Z1154" s="168" t="s">
        <v>21</v>
      </c>
      <c r="AA1154" s="168" t="s">
        <v>1259</v>
      </c>
      <c r="AB1154" s="168" t="s">
        <v>1259</v>
      </c>
      <c r="AC1154" s="168" t="s">
        <v>12773</v>
      </c>
      <c r="AD1154" s="169">
        <v>912.91786340558576</v>
      </c>
      <c r="AE1154" s="168" t="s">
        <v>1259</v>
      </c>
      <c r="AF1154" s="169">
        <v>-865.16409053563439</v>
      </c>
      <c r="AG1154" s="169">
        <v>231.47391159717469</v>
      </c>
      <c r="AH1154" s="169">
        <v>-249.88825060921039</v>
      </c>
      <c r="AI1154" s="168" t="s">
        <v>21</v>
      </c>
      <c r="AJ1154"/>
      <c r="AK1154"/>
    </row>
    <row r="1155" spans="1:37" hidden="1" x14ac:dyDescent="0.25">
      <c r="A1155" s="179" t="b">
        <f>IF(E1155&lt;&gt;1,"",NOT(ISNA(VLOOKUP(P1155,Mapping!$P:$P,1,FALSE))))</f>
        <v>0</v>
      </c>
      <c r="B1155" s="180" t="str">
        <f t="shared" si="17"/>
        <v/>
      </c>
      <c r="E1155" s="167">
        <v>1</v>
      </c>
      <c r="F1155" s="170" t="s">
        <v>797</v>
      </c>
      <c r="G1155" s="169">
        <v>21526.392948663892</v>
      </c>
      <c r="H1155" s="168" t="s">
        <v>6</v>
      </c>
      <c r="I1155" s="168" t="s">
        <v>797</v>
      </c>
      <c r="J1155" s="169">
        <v>3559.6651746216448</v>
      </c>
      <c r="K1155" s="169">
        <v>-1263.6729585628391</v>
      </c>
      <c r="L1155" s="168" t="s">
        <v>5</v>
      </c>
      <c r="M1155" s="168" t="s">
        <v>21</v>
      </c>
      <c r="N1155" s="168" t="s">
        <v>2829</v>
      </c>
      <c r="O1155" s="168" t="s">
        <v>21</v>
      </c>
      <c r="P1155" s="168" t="s">
        <v>2833</v>
      </c>
      <c r="Q1155" s="168" t="s">
        <v>2834</v>
      </c>
      <c r="R1155" s="168" t="s">
        <v>1259</v>
      </c>
      <c r="S1155" s="168" t="s">
        <v>21</v>
      </c>
      <c r="T1155" s="168" t="s">
        <v>1259</v>
      </c>
      <c r="U1155" s="168" t="s">
        <v>1259</v>
      </c>
      <c r="V1155" s="168" t="s">
        <v>2834</v>
      </c>
      <c r="W1155" s="168" t="s">
        <v>1259</v>
      </c>
      <c r="X1155" s="168" t="s">
        <v>21</v>
      </c>
      <c r="Y1155" s="168" t="s">
        <v>1259</v>
      </c>
      <c r="Z1155" s="168" t="s">
        <v>21</v>
      </c>
      <c r="AA1155" s="168" t="s">
        <v>1259</v>
      </c>
      <c r="AB1155" s="168" t="s">
        <v>1259</v>
      </c>
      <c r="AC1155" s="168" t="s">
        <v>8020</v>
      </c>
      <c r="AD1155" s="169">
        <v>4263.9892550912091</v>
      </c>
      <c r="AE1155" s="168" t="s">
        <v>1259</v>
      </c>
      <c r="AF1155" s="169">
        <v>6627.5392802139386</v>
      </c>
      <c r="AG1155" s="169">
        <v>-1773.1924593694821</v>
      </c>
      <c r="AH1155" s="169">
        <v>1914.254434151499</v>
      </c>
      <c r="AI1155" s="168" t="s">
        <v>21</v>
      </c>
      <c r="AJ1155"/>
      <c r="AK1155"/>
    </row>
    <row r="1156" spans="1:37" hidden="1" x14ac:dyDescent="0.25">
      <c r="A1156" s="179" t="b">
        <f>IF(E1156&lt;&gt;1,"",NOT(ISNA(VLOOKUP(P1156,Mapping!$P:$P,1,FALSE))))</f>
        <v>0</v>
      </c>
      <c r="B1156" s="180" t="str">
        <f t="shared" si="17"/>
        <v/>
      </c>
      <c r="E1156" s="167">
        <v>1</v>
      </c>
      <c r="F1156" s="170" t="s">
        <v>797</v>
      </c>
      <c r="G1156" s="169">
        <v>15862.68388417258</v>
      </c>
      <c r="H1156" s="168" t="s">
        <v>6</v>
      </c>
      <c r="I1156" s="168" t="s">
        <v>797</v>
      </c>
      <c r="J1156" s="169">
        <v>2623.0982372746298</v>
      </c>
      <c r="K1156" s="169">
        <v>-931.19384759273385</v>
      </c>
      <c r="L1156" s="168" t="s">
        <v>5</v>
      </c>
      <c r="M1156" s="168" t="s">
        <v>21</v>
      </c>
      <c r="N1156" s="168" t="s">
        <v>2829</v>
      </c>
      <c r="O1156" s="168" t="s">
        <v>21</v>
      </c>
      <c r="P1156" s="168" t="s">
        <v>2833</v>
      </c>
      <c r="Q1156" s="168" t="s">
        <v>2834</v>
      </c>
      <c r="R1156" s="168" t="s">
        <v>1259</v>
      </c>
      <c r="S1156" s="168" t="s">
        <v>21</v>
      </c>
      <c r="T1156" s="168" t="s">
        <v>1259</v>
      </c>
      <c r="U1156" s="168" t="s">
        <v>1259</v>
      </c>
      <c r="V1156" s="168" t="s">
        <v>2834</v>
      </c>
      <c r="W1156" s="168" t="s">
        <v>1259</v>
      </c>
      <c r="X1156" s="168" t="s">
        <v>21</v>
      </c>
      <c r="Y1156" s="168" t="s">
        <v>1259</v>
      </c>
      <c r="Z1156" s="168" t="s">
        <v>21</v>
      </c>
      <c r="AA1156" s="168" t="s">
        <v>1259</v>
      </c>
      <c r="AB1156" s="168" t="s">
        <v>1259</v>
      </c>
      <c r="AC1156" s="168" t="s">
        <v>8021</v>
      </c>
      <c r="AD1156" s="169">
        <v>3142.1108868691549</v>
      </c>
      <c r="AE1156" s="168" t="s">
        <v>1259</v>
      </c>
      <c r="AF1156" s="169">
        <v>4883.7982648874604</v>
      </c>
      <c r="AG1156" s="169">
        <v>-1306.6560438553411</v>
      </c>
      <c r="AH1156" s="169">
        <v>1410.6038589575039</v>
      </c>
      <c r="AI1156" s="168" t="s">
        <v>21</v>
      </c>
      <c r="AJ1156"/>
      <c r="AK1156"/>
    </row>
    <row r="1157" spans="1:37" hidden="1" x14ac:dyDescent="0.25">
      <c r="A1157" s="179" t="b">
        <f>IF(E1157&lt;&gt;1,"",NOT(ISNA(VLOOKUP(P1157,Mapping!$P:$P,1,FALSE))))</f>
        <v>0</v>
      </c>
      <c r="B1157" s="180" t="str">
        <f t="shared" si="17"/>
        <v/>
      </c>
      <c r="E1157" s="167">
        <v>1</v>
      </c>
      <c r="F1157" s="170" t="s">
        <v>797</v>
      </c>
      <c r="G1157" s="169">
        <v>6824.6313665969219</v>
      </c>
      <c r="H1157" s="168" t="s">
        <v>6</v>
      </c>
      <c r="I1157" s="168" t="s">
        <v>797</v>
      </c>
      <c r="J1157" s="169">
        <v>1128.5403301538011</v>
      </c>
      <c r="K1157" s="169">
        <v>-400.62922435240449</v>
      </c>
      <c r="L1157" s="168" t="s">
        <v>5</v>
      </c>
      <c r="M1157" s="168" t="s">
        <v>21</v>
      </c>
      <c r="N1157" s="168" t="s">
        <v>2829</v>
      </c>
      <c r="O1157" s="168" t="s">
        <v>21</v>
      </c>
      <c r="P1157" s="168" t="s">
        <v>2833</v>
      </c>
      <c r="Q1157" s="168" t="s">
        <v>2834</v>
      </c>
      <c r="R1157" s="168" t="s">
        <v>1259</v>
      </c>
      <c r="S1157" s="168" t="s">
        <v>21</v>
      </c>
      <c r="T1157" s="168" t="s">
        <v>1259</v>
      </c>
      <c r="U1157" s="168" t="s">
        <v>1259</v>
      </c>
      <c r="V1157" s="168" t="s">
        <v>2834</v>
      </c>
      <c r="W1157" s="168" t="s">
        <v>1259</v>
      </c>
      <c r="X1157" s="168" t="s">
        <v>21</v>
      </c>
      <c r="Y1157" s="168" t="s">
        <v>1259</v>
      </c>
      <c r="Z1157" s="168" t="s">
        <v>21</v>
      </c>
      <c r="AA1157" s="168" t="s">
        <v>1259</v>
      </c>
      <c r="AB1157" s="168" t="s">
        <v>1259</v>
      </c>
      <c r="AC1157" s="168" t="s">
        <v>8024</v>
      </c>
      <c r="AD1157" s="169">
        <v>1351.8360872871599</v>
      </c>
      <c r="AE1157" s="168" t="s">
        <v>1259</v>
      </c>
      <c r="AF1157" s="169">
        <v>2101.1654187938921</v>
      </c>
      <c r="AG1157" s="169">
        <v>-562.16500860527231</v>
      </c>
      <c r="AH1157" s="169">
        <v>606.88666634083802</v>
      </c>
      <c r="AI1157" s="168" t="s">
        <v>21</v>
      </c>
      <c r="AJ1157"/>
      <c r="AK1157"/>
    </row>
    <row r="1158" spans="1:37" hidden="1" x14ac:dyDescent="0.25">
      <c r="A1158" s="179" t="b">
        <f>IF(E1158&lt;&gt;1,"",NOT(ISNA(VLOOKUP(P1158,Mapping!$P:$P,1,FALSE))))</f>
        <v>0</v>
      </c>
      <c r="B1158" s="180" t="str">
        <f t="shared" si="17"/>
        <v/>
      </c>
      <c r="E1158" s="167">
        <v>1</v>
      </c>
      <c r="F1158" s="170" t="s">
        <v>797</v>
      </c>
      <c r="G1158" s="169">
        <v>3834.406618531114</v>
      </c>
      <c r="H1158" s="168" t="s">
        <v>6</v>
      </c>
      <c r="I1158" s="168" t="s">
        <v>797</v>
      </c>
      <c r="J1158" s="169">
        <v>634.0683150156483</v>
      </c>
      <c r="K1158" s="169">
        <v>-225.09279504130271</v>
      </c>
      <c r="L1158" s="168" t="s">
        <v>5</v>
      </c>
      <c r="M1158" s="168" t="s">
        <v>21</v>
      </c>
      <c r="N1158" s="168" t="s">
        <v>2829</v>
      </c>
      <c r="O1158" s="168" t="s">
        <v>21</v>
      </c>
      <c r="P1158" s="168" t="s">
        <v>2833</v>
      </c>
      <c r="Q1158" s="168" t="s">
        <v>2834</v>
      </c>
      <c r="R1158" s="168" t="s">
        <v>1259</v>
      </c>
      <c r="S1158" s="168" t="s">
        <v>21</v>
      </c>
      <c r="T1158" s="168" t="s">
        <v>1259</v>
      </c>
      <c r="U1158" s="168" t="s">
        <v>1259</v>
      </c>
      <c r="V1158" s="168" t="s">
        <v>2834</v>
      </c>
      <c r="W1158" s="168" t="s">
        <v>1259</v>
      </c>
      <c r="X1158" s="168" t="s">
        <v>21</v>
      </c>
      <c r="Y1158" s="168" t="s">
        <v>1259</v>
      </c>
      <c r="Z1158" s="168" t="s">
        <v>21</v>
      </c>
      <c r="AA1158" s="168" t="s">
        <v>1259</v>
      </c>
      <c r="AB1158" s="168" t="s">
        <v>1259</v>
      </c>
      <c r="AC1158" s="168" t="s">
        <v>8016</v>
      </c>
      <c r="AD1158" s="169">
        <v>759.52662668838548</v>
      </c>
      <c r="AE1158" s="168" t="s">
        <v>1259</v>
      </c>
      <c r="AF1158" s="169">
        <v>1180.5359374992081</v>
      </c>
      <c r="AG1158" s="169">
        <v>-315.85137920460693</v>
      </c>
      <c r="AH1158" s="169">
        <v>340.97816059418392</v>
      </c>
      <c r="AI1158" s="168" t="s">
        <v>21</v>
      </c>
      <c r="AJ1158"/>
      <c r="AK1158"/>
    </row>
    <row r="1159" spans="1:37" hidden="1" x14ac:dyDescent="0.25">
      <c r="A1159" s="179" t="b">
        <f>IF(E1159&lt;&gt;1,"",NOT(ISNA(VLOOKUP(P1159,Mapping!$P:$P,1,FALSE))))</f>
        <v>0</v>
      </c>
      <c r="B1159" s="180" t="str">
        <f t="shared" si="17"/>
        <v/>
      </c>
      <c r="E1159" s="167">
        <v>1</v>
      </c>
      <c r="F1159" s="170" t="s">
        <v>797</v>
      </c>
      <c r="G1159" s="169">
        <v>16013.14057481324</v>
      </c>
      <c r="H1159" s="168" t="s">
        <v>6</v>
      </c>
      <c r="I1159" s="168" t="s">
        <v>797</v>
      </c>
      <c r="J1159" s="169">
        <v>2647.9781808508501</v>
      </c>
      <c r="K1159" s="169">
        <v>-940.02617039994414</v>
      </c>
      <c r="L1159" s="168" t="s">
        <v>5</v>
      </c>
      <c r="M1159" s="168" t="s">
        <v>21</v>
      </c>
      <c r="N1159" s="168" t="s">
        <v>2829</v>
      </c>
      <c r="O1159" s="168" t="s">
        <v>21</v>
      </c>
      <c r="P1159" s="168" t="s">
        <v>2833</v>
      </c>
      <c r="Q1159" s="168" t="s">
        <v>2834</v>
      </c>
      <c r="R1159" s="168" t="s">
        <v>1259</v>
      </c>
      <c r="S1159" s="168" t="s">
        <v>21</v>
      </c>
      <c r="T1159" s="168" t="s">
        <v>1259</v>
      </c>
      <c r="U1159" s="168" t="s">
        <v>1259</v>
      </c>
      <c r="V1159" s="168" t="s">
        <v>2834</v>
      </c>
      <c r="W1159" s="168" t="s">
        <v>1259</v>
      </c>
      <c r="X1159" s="168" t="s">
        <v>21</v>
      </c>
      <c r="Y1159" s="168" t="s">
        <v>1259</v>
      </c>
      <c r="Z1159" s="168" t="s">
        <v>21</v>
      </c>
      <c r="AA1159" s="168" t="s">
        <v>1259</v>
      </c>
      <c r="AB1159" s="168" t="s">
        <v>1259</v>
      </c>
      <c r="AC1159" s="168" t="s">
        <v>8028</v>
      </c>
      <c r="AD1159" s="169">
        <v>3171.9136370920278</v>
      </c>
      <c r="AE1159" s="168" t="s">
        <v>1259</v>
      </c>
      <c r="AF1159" s="169">
        <v>4930.1208248058829</v>
      </c>
      <c r="AG1159" s="169">
        <v>-1319.0496050962761</v>
      </c>
      <c r="AH1159" s="169">
        <v>1423.983359549798</v>
      </c>
      <c r="AI1159" s="168" t="s">
        <v>21</v>
      </c>
      <c r="AJ1159"/>
      <c r="AK1159"/>
    </row>
    <row r="1160" spans="1:37" hidden="1" x14ac:dyDescent="0.25">
      <c r="A1160" s="179" t="b">
        <f>IF(E1160&lt;&gt;1,"",NOT(ISNA(VLOOKUP(P1160,Mapping!$P:$P,1,FALSE))))</f>
        <v>0</v>
      </c>
      <c r="B1160" s="180" t="str">
        <f t="shared" si="17"/>
        <v/>
      </c>
      <c r="E1160" s="167">
        <v>1</v>
      </c>
      <c r="F1160" s="170" t="s">
        <v>797</v>
      </c>
      <c r="G1160" s="169">
        <v>9772.1611506358895</v>
      </c>
      <c r="H1160" s="168" t="s">
        <v>6</v>
      </c>
      <c r="I1160" s="168" t="s">
        <v>797</v>
      </c>
      <c r="J1160" s="169">
        <v>1615.9521853784761</v>
      </c>
      <c r="K1160" s="169">
        <v>-573.65931311512963</v>
      </c>
      <c r="L1160" s="168" t="s">
        <v>5</v>
      </c>
      <c r="M1160" s="168" t="s">
        <v>21</v>
      </c>
      <c r="N1160" s="168" t="s">
        <v>2829</v>
      </c>
      <c r="O1160" s="168" t="s">
        <v>21</v>
      </c>
      <c r="P1160" s="168" t="s">
        <v>2833</v>
      </c>
      <c r="Q1160" s="168" t="s">
        <v>2834</v>
      </c>
      <c r="R1160" s="168" t="s">
        <v>1259</v>
      </c>
      <c r="S1160" s="168" t="s">
        <v>21</v>
      </c>
      <c r="T1160" s="168" t="s">
        <v>1259</v>
      </c>
      <c r="U1160" s="168" t="s">
        <v>1259</v>
      </c>
      <c r="V1160" s="168" t="s">
        <v>2834</v>
      </c>
      <c r="W1160" s="168" t="s">
        <v>1259</v>
      </c>
      <c r="X1160" s="168" t="s">
        <v>21</v>
      </c>
      <c r="Y1160" s="168" t="s">
        <v>1259</v>
      </c>
      <c r="Z1160" s="168" t="s">
        <v>21</v>
      </c>
      <c r="AA1160" s="168" t="s">
        <v>1259</v>
      </c>
      <c r="AB1160" s="168" t="s">
        <v>1259</v>
      </c>
      <c r="AC1160" s="168" t="s">
        <v>8027</v>
      </c>
      <c r="AD1160" s="169">
        <v>1935.6884474190281</v>
      </c>
      <c r="AE1160" s="168" t="s">
        <v>1259</v>
      </c>
      <c r="AF1160" s="169">
        <v>3008.6499876162429</v>
      </c>
      <c r="AG1160" s="169">
        <v>-804.9617279297363</v>
      </c>
      <c r="AH1160" s="169">
        <v>868.99848286049382</v>
      </c>
      <c r="AI1160" s="168" t="s">
        <v>21</v>
      </c>
      <c r="AJ1160"/>
      <c r="AK1160"/>
    </row>
    <row r="1161" spans="1:37" hidden="1" x14ac:dyDescent="0.25">
      <c r="A1161" s="179" t="b">
        <f>IF(E1161&lt;&gt;1,"",NOT(ISNA(VLOOKUP(P1161,Mapping!$P:$P,1,FALSE))))</f>
        <v>0</v>
      </c>
      <c r="B1161" s="180" t="str">
        <f t="shared" si="17"/>
        <v/>
      </c>
      <c r="E1161" s="167">
        <v>1</v>
      </c>
      <c r="F1161" s="170" t="s">
        <v>797</v>
      </c>
      <c r="G1161" s="169">
        <v>11848.650215289899</v>
      </c>
      <c r="H1161" s="168" t="s">
        <v>6</v>
      </c>
      <c r="I1161" s="168" t="s">
        <v>797</v>
      </c>
      <c r="J1161" s="169">
        <v>1959.3262855614039</v>
      </c>
      <c r="K1161" s="169">
        <v>-695.5563297687055</v>
      </c>
      <c r="L1161" s="168" t="s">
        <v>5</v>
      </c>
      <c r="M1161" s="168" t="s">
        <v>21</v>
      </c>
      <c r="N1161" s="168" t="s">
        <v>2829</v>
      </c>
      <c r="O1161" s="168" t="s">
        <v>21</v>
      </c>
      <c r="P1161" s="168" t="s">
        <v>2833</v>
      </c>
      <c r="Q1161" s="168" t="s">
        <v>2834</v>
      </c>
      <c r="R1161" s="168" t="s">
        <v>1259</v>
      </c>
      <c r="S1161" s="168" t="s">
        <v>21</v>
      </c>
      <c r="T1161" s="168" t="s">
        <v>1259</v>
      </c>
      <c r="U1161" s="168" t="s">
        <v>1259</v>
      </c>
      <c r="V1161" s="168" t="s">
        <v>2834</v>
      </c>
      <c r="W1161" s="168" t="s">
        <v>1259</v>
      </c>
      <c r="X1161" s="168" t="s">
        <v>21</v>
      </c>
      <c r="Y1161" s="168" t="s">
        <v>1259</v>
      </c>
      <c r="Z1161" s="168" t="s">
        <v>21</v>
      </c>
      <c r="AA1161" s="168" t="s">
        <v>1259</v>
      </c>
      <c r="AB1161" s="168" t="s">
        <v>1259</v>
      </c>
      <c r="AC1161" s="168" t="s">
        <v>8023</v>
      </c>
      <c r="AD1161" s="169">
        <v>2347.003389086889</v>
      </c>
      <c r="AE1161" s="168" t="s">
        <v>1259</v>
      </c>
      <c r="AF1161" s="169">
        <v>3647.9588060396932</v>
      </c>
      <c r="AG1161" s="169">
        <v>-976.00825486941176</v>
      </c>
      <c r="AH1161" s="169">
        <v>1053.652196511473</v>
      </c>
      <c r="AI1161" s="168" t="s">
        <v>21</v>
      </c>
      <c r="AJ1161"/>
      <c r="AK1161"/>
    </row>
    <row r="1162" spans="1:37" hidden="1" x14ac:dyDescent="0.25">
      <c r="A1162" s="179" t="b">
        <f>IF(E1162&lt;&gt;1,"",NOT(ISNA(VLOOKUP(P1162,Mapping!$P:$P,1,FALSE))))</f>
        <v>0</v>
      </c>
      <c r="B1162" s="180" t="str">
        <f t="shared" si="17"/>
        <v/>
      </c>
      <c r="E1162" s="167">
        <v>1</v>
      </c>
      <c r="F1162" s="170" t="s">
        <v>797</v>
      </c>
      <c r="G1162" s="169">
        <v>58211.528630453147</v>
      </c>
      <c r="H1162" s="168" t="s">
        <v>6</v>
      </c>
      <c r="I1162" s="168" t="s">
        <v>797</v>
      </c>
      <c r="J1162" s="169">
        <v>9626.0228883435357</v>
      </c>
      <c r="K1162" s="169">
        <v>-3417.2160093117641</v>
      </c>
      <c r="L1162" s="168" t="s">
        <v>5</v>
      </c>
      <c r="M1162" s="168" t="s">
        <v>21</v>
      </c>
      <c r="N1162" s="168" t="s">
        <v>2829</v>
      </c>
      <c r="O1162" s="168" t="s">
        <v>21</v>
      </c>
      <c r="P1162" s="168" t="s">
        <v>2833</v>
      </c>
      <c r="Q1162" s="168" t="s">
        <v>2834</v>
      </c>
      <c r="R1162" s="168" t="s">
        <v>1259</v>
      </c>
      <c r="S1162" s="168" t="s">
        <v>21</v>
      </c>
      <c r="T1162" s="168" t="s">
        <v>1259</v>
      </c>
      <c r="U1162" s="168" t="s">
        <v>1259</v>
      </c>
      <c r="V1162" s="168" t="s">
        <v>2834</v>
      </c>
      <c r="W1162" s="168" t="s">
        <v>1259</v>
      </c>
      <c r="X1162" s="168" t="s">
        <v>21</v>
      </c>
      <c r="Y1162" s="168" t="s">
        <v>1259</v>
      </c>
      <c r="Z1162" s="168" t="s">
        <v>21</v>
      </c>
      <c r="AA1162" s="168" t="s">
        <v>1259</v>
      </c>
      <c r="AB1162" s="168" t="s">
        <v>1259</v>
      </c>
      <c r="AC1162" s="168" t="s">
        <v>8019</v>
      </c>
      <c r="AD1162" s="169">
        <v>11530.651381986039</v>
      </c>
      <c r="AE1162" s="168" t="s">
        <v>1259</v>
      </c>
      <c r="AF1162" s="169">
        <v>17922.147638932362</v>
      </c>
      <c r="AG1162" s="169">
        <v>-4795.0552543591402</v>
      </c>
      <c r="AH1162" s="169">
        <v>5176.5141083006311</v>
      </c>
      <c r="AI1162" s="168" t="s">
        <v>21</v>
      </c>
      <c r="AJ1162"/>
      <c r="AK1162"/>
    </row>
    <row r="1163" spans="1:37" hidden="1" x14ac:dyDescent="0.25">
      <c r="A1163" s="179" t="b">
        <f>IF(E1163&lt;&gt;1,"",NOT(ISNA(VLOOKUP(P1163,Mapping!$P:$P,1,FALSE))))</f>
        <v>0</v>
      </c>
      <c r="B1163" s="180" t="str">
        <f t="shared" si="17"/>
        <v/>
      </c>
      <c r="E1163" s="167">
        <v>1</v>
      </c>
      <c r="F1163" s="170" t="s">
        <v>797</v>
      </c>
      <c r="G1163" s="169">
        <v>9969.4463304830551</v>
      </c>
      <c r="H1163" s="168" t="s">
        <v>6</v>
      </c>
      <c r="I1163" s="168" t="s">
        <v>797</v>
      </c>
      <c r="J1163" s="169">
        <v>1648.5758202738241</v>
      </c>
      <c r="K1163" s="169">
        <v>-585.24062854928434</v>
      </c>
      <c r="L1163" s="168" t="s">
        <v>5</v>
      </c>
      <c r="M1163" s="168" t="s">
        <v>21</v>
      </c>
      <c r="N1163" s="168" t="s">
        <v>2829</v>
      </c>
      <c r="O1163" s="168" t="s">
        <v>21</v>
      </c>
      <c r="P1163" s="168" t="s">
        <v>2833</v>
      </c>
      <c r="Q1163" s="168" t="s">
        <v>2834</v>
      </c>
      <c r="R1163" s="168" t="s">
        <v>1259</v>
      </c>
      <c r="S1163" s="168" t="s">
        <v>21</v>
      </c>
      <c r="T1163" s="168" t="s">
        <v>1259</v>
      </c>
      <c r="U1163" s="168" t="s">
        <v>1259</v>
      </c>
      <c r="V1163" s="168" t="s">
        <v>2834</v>
      </c>
      <c r="W1163" s="168" t="s">
        <v>1259</v>
      </c>
      <c r="X1163" s="168" t="s">
        <v>21</v>
      </c>
      <c r="Y1163" s="168" t="s">
        <v>1259</v>
      </c>
      <c r="Z1163" s="168" t="s">
        <v>21</v>
      </c>
      <c r="AA1163" s="168" t="s">
        <v>1259</v>
      </c>
      <c r="AB1163" s="168" t="s">
        <v>1259</v>
      </c>
      <c r="AC1163" s="168" t="s">
        <v>8022</v>
      </c>
      <c r="AD1163" s="169">
        <v>1974.7670747145121</v>
      </c>
      <c r="AE1163" s="168" t="s">
        <v>1259</v>
      </c>
      <c r="AF1163" s="169">
        <v>3069.3900884756549</v>
      </c>
      <c r="AG1163" s="169">
        <v>-821.21268990393219</v>
      </c>
      <c r="AH1163" s="169">
        <v>886.54225023552317</v>
      </c>
      <c r="AI1163" s="168" t="s">
        <v>21</v>
      </c>
      <c r="AJ1163"/>
      <c r="AK1163"/>
    </row>
    <row r="1164" spans="1:37" hidden="1" x14ac:dyDescent="0.25">
      <c r="A1164" s="179" t="b">
        <f>IF(E1164&lt;&gt;1,"",NOT(ISNA(VLOOKUP(P1164,Mapping!$P:$P,1,FALSE))))</f>
        <v>0</v>
      </c>
      <c r="B1164" s="180" t="str">
        <f t="shared" si="17"/>
        <v/>
      </c>
      <c r="E1164" s="167">
        <v>1</v>
      </c>
      <c r="F1164" s="170" t="s">
        <v>797</v>
      </c>
      <c r="G1164" s="169">
        <v>14269.046761942711</v>
      </c>
      <c r="H1164" s="168" t="s">
        <v>6</v>
      </c>
      <c r="I1164" s="168" t="s">
        <v>797</v>
      </c>
      <c r="J1164" s="169">
        <v>2359.5698988988302</v>
      </c>
      <c r="K1164" s="169">
        <v>-837.64189293287143</v>
      </c>
      <c r="L1164" s="168" t="s">
        <v>5</v>
      </c>
      <c r="M1164" s="168" t="s">
        <v>21</v>
      </c>
      <c r="N1164" s="168" t="s">
        <v>2829</v>
      </c>
      <c r="O1164" s="168" t="s">
        <v>21</v>
      </c>
      <c r="P1164" s="168" t="s">
        <v>2833</v>
      </c>
      <c r="Q1164" s="168" t="s">
        <v>2834</v>
      </c>
      <c r="R1164" s="168" t="s">
        <v>1259</v>
      </c>
      <c r="S1164" s="168" t="s">
        <v>21</v>
      </c>
      <c r="T1164" s="168" t="s">
        <v>1259</v>
      </c>
      <c r="U1164" s="168" t="s">
        <v>1259</v>
      </c>
      <c r="V1164" s="168" t="s">
        <v>2834</v>
      </c>
      <c r="W1164" s="168" t="s">
        <v>1259</v>
      </c>
      <c r="X1164" s="168" t="s">
        <v>21</v>
      </c>
      <c r="Y1164" s="168" t="s">
        <v>1259</v>
      </c>
      <c r="Z1164" s="168" t="s">
        <v>21</v>
      </c>
      <c r="AA1164" s="168" t="s">
        <v>1259</v>
      </c>
      <c r="AB1164" s="168" t="s">
        <v>1259</v>
      </c>
      <c r="AC1164" s="168" t="s">
        <v>8025</v>
      </c>
      <c r="AD1164" s="169">
        <v>2826.440185237534</v>
      </c>
      <c r="AE1164" s="168" t="s">
        <v>1259</v>
      </c>
      <c r="AF1164" s="169">
        <v>4393.1497548851767</v>
      </c>
      <c r="AG1164" s="169">
        <v>-1175.383455138397</v>
      </c>
      <c r="AH1164" s="169">
        <v>1268.8882015813649</v>
      </c>
      <c r="AI1164" s="168" t="s">
        <v>21</v>
      </c>
      <c r="AJ1164"/>
      <c r="AK1164"/>
    </row>
    <row r="1165" spans="1:37" hidden="1" x14ac:dyDescent="0.25">
      <c r="A1165" s="179" t="b">
        <f>IF(E1165&lt;&gt;1,"",NOT(ISNA(VLOOKUP(P1165,Mapping!$P:$P,1,FALSE))))</f>
        <v>0</v>
      </c>
      <c r="B1165" s="180" t="str">
        <f t="shared" si="17"/>
        <v/>
      </c>
      <c r="E1165" s="167">
        <v>1</v>
      </c>
      <c r="F1165" s="170" t="s">
        <v>797</v>
      </c>
      <c r="G1165" s="169">
        <v>10286.485898814</v>
      </c>
      <c r="H1165" s="168" t="s">
        <v>6</v>
      </c>
      <c r="I1165" s="168" t="s">
        <v>797</v>
      </c>
      <c r="J1165" s="169">
        <v>1701.002379291685</v>
      </c>
      <c r="K1165" s="169">
        <v>-603.85193654917555</v>
      </c>
      <c r="L1165" s="168" t="s">
        <v>5</v>
      </c>
      <c r="M1165" s="168" t="s">
        <v>21</v>
      </c>
      <c r="N1165" s="168" t="s">
        <v>2829</v>
      </c>
      <c r="O1165" s="168" t="s">
        <v>21</v>
      </c>
      <c r="P1165" s="168" t="s">
        <v>2833</v>
      </c>
      <c r="Q1165" s="168" t="s">
        <v>2834</v>
      </c>
      <c r="R1165" s="168" t="s">
        <v>1259</v>
      </c>
      <c r="S1165" s="168" t="s">
        <v>21</v>
      </c>
      <c r="T1165" s="168" t="s">
        <v>1259</v>
      </c>
      <c r="U1165" s="168" t="s">
        <v>1259</v>
      </c>
      <c r="V1165" s="168" t="s">
        <v>2834</v>
      </c>
      <c r="W1165" s="168" t="s">
        <v>1259</v>
      </c>
      <c r="X1165" s="168" t="s">
        <v>21</v>
      </c>
      <c r="Y1165" s="168" t="s">
        <v>1259</v>
      </c>
      <c r="Z1165" s="168" t="s">
        <v>21</v>
      </c>
      <c r="AA1165" s="168" t="s">
        <v>1259</v>
      </c>
      <c r="AB1165" s="168" t="s">
        <v>1259</v>
      </c>
      <c r="AC1165" s="168" t="s">
        <v>8017</v>
      </c>
      <c r="AD1165" s="169">
        <v>2037.566881260175</v>
      </c>
      <c r="AE1165" s="168" t="s">
        <v>1259</v>
      </c>
      <c r="AF1165" s="169">
        <v>3167.000133851408</v>
      </c>
      <c r="AG1165" s="169">
        <v>-847.32817396235441</v>
      </c>
      <c r="AH1165" s="169">
        <v>914.7352875421584</v>
      </c>
      <c r="AI1165" s="168" t="s">
        <v>21</v>
      </c>
      <c r="AJ1165"/>
      <c r="AK1165"/>
    </row>
    <row r="1166" spans="1:37" hidden="1" x14ac:dyDescent="0.25">
      <c r="A1166" s="179" t="b">
        <f>IF(E1166&lt;&gt;1,"",NOT(ISNA(VLOOKUP(P1166,Mapping!$P:$P,1,FALSE))))</f>
        <v>0</v>
      </c>
      <c r="B1166" s="180" t="str">
        <f t="shared" si="17"/>
        <v/>
      </c>
      <c r="E1166" s="167">
        <v>1</v>
      </c>
      <c r="F1166" s="170" t="s">
        <v>797</v>
      </c>
      <c r="G1166" s="169">
        <v>36334.774099071343</v>
      </c>
      <c r="H1166" s="168" t="s">
        <v>6</v>
      </c>
      <c r="I1166" s="168" t="s">
        <v>797</v>
      </c>
      <c r="J1166" s="169">
        <v>6008.4209322322577</v>
      </c>
      <c r="K1166" s="169">
        <v>-2132.9756264314501</v>
      </c>
      <c r="L1166" s="168" t="s">
        <v>5</v>
      </c>
      <c r="M1166" s="168" t="s">
        <v>21</v>
      </c>
      <c r="N1166" s="168" t="s">
        <v>2829</v>
      </c>
      <c r="O1166" s="168" t="s">
        <v>21</v>
      </c>
      <c r="P1166" s="168" t="s">
        <v>2841</v>
      </c>
      <c r="Q1166" s="168" t="s">
        <v>2834</v>
      </c>
      <c r="R1166" s="168" t="s">
        <v>1259</v>
      </c>
      <c r="S1166" s="168" t="s">
        <v>21</v>
      </c>
      <c r="T1166" s="168" t="s">
        <v>1259</v>
      </c>
      <c r="U1166" s="168" t="s">
        <v>1259</v>
      </c>
      <c r="V1166" s="168" t="s">
        <v>2834</v>
      </c>
      <c r="W1166" s="168" t="s">
        <v>1259</v>
      </c>
      <c r="X1166" s="168" t="s">
        <v>21</v>
      </c>
      <c r="Y1166" s="168" t="s">
        <v>1259</v>
      </c>
      <c r="Z1166" s="168" t="s">
        <v>21</v>
      </c>
      <c r="AA1166" s="168" t="s">
        <v>1259</v>
      </c>
      <c r="AB1166" s="168" t="s">
        <v>1259</v>
      </c>
      <c r="AC1166" s="168" t="s">
        <v>8030</v>
      </c>
      <c r="AD1166" s="169">
        <v>7197.2618317470233</v>
      </c>
      <c r="AE1166" s="168" t="s">
        <v>1259</v>
      </c>
      <c r="AF1166" s="169">
        <v>11186.73914174005</v>
      </c>
      <c r="AG1166" s="169">
        <v>-2993.0024783537078</v>
      </c>
      <c r="AH1166" s="169">
        <v>3231.1034458449499</v>
      </c>
      <c r="AI1166" s="168" t="s">
        <v>21</v>
      </c>
      <c r="AJ1166"/>
      <c r="AK1166"/>
    </row>
    <row r="1167" spans="1:37" hidden="1" x14ac:dyDescent="0.25">
      <c r="A1167" s="179" t="b">
        <f>IF(E1167&lt;&gt;1,"",NOT(ISNA(VLOOKUP(P1167,Mapping!$P:$P,1,FALSE))))</f>
        <v>1</v>
      </c>
      <c r="B1167" s="180" t="str">
        <f t="shared" si="17"/>
        <v/>
      </c>
      <c r="E1167" s="167">
        <v>1</v>
      </c>
      <c r="F1167" s="170" t="s">
        <v>797</v>
      </c>
      <c r="G1167" s="169">
        <v>-2454597.841615282</v>
      </c>
      <c r="H1167" s="168" t="s">
        <v>6</v>
      </c>
      <c r="I1167" s="168" t="s">
        <v>797</v>
      </c>
      <c r="J1167" s="169">
        <v>405899.23613011697</v>
      </c>
      <c r="K1167" s="169">
        <v>144093.29626162321</v>
      </c>
      <c r="L1167" s="168" t="s">
        <v>5</v>
      </c>
      <c r="M1167" s="168" t="s">
        <v>21</v>
      </c>
      <c r="N1167" s="168" t="s">
        <v>2829</v>
      </c>
      <c r="O1167" s="168" t="s">
        <v>21</v>
      </c>
      <c r="P1167" s="168" t="s">
        <v>182</v>
      </c>
      <c r="Q1167" s="168" t="s">
        <v>2834</v>
      </c>
      <c r="R1167" s="168" t="s">
        <v>1259</v>
      </c>
      <c r="S1167" s="168" t="s">
        <v>21</v>
      </c>
      <c r="T1167" s="168" t="s">
        <v>1259</v>
      </c>
      <c r="U1167" s="168" t="s">
        <v>1259</v>
      </c>
      <c r="V1167" s="168" t="s">
        <v>2834</v>
      </c>
      <c r="W1167" s="168" t="s">
        <v>1259</v>
      </c>
      <c r="X1167" s="168" t="s">
        <v>21</v>
      </c>
      <c r="Y1167" s="168" t="s">
        <v>1259</v>
      </c>
      <c r="Z1167" s="168" t="s">
        <v>21</v>
      </c>
      <c r="AA1167" s="168" t="s">
        <v>1259</v>
      </c>
      <c r="AB1167" s="168" t="s">
        <v>1259</v>
      </c>
      <c r="AC1167" s="168" t="s">
        <v>12774</v>
      </c>
      <c r="AD1167" s="169">
        <v>797433.7536847794</v>
      </c>
      <c r="AE1167" s="168" t="s">
        <v>1259</v>
      </c>
      <c r="AF1167" s="169">
        <v>-755720.83308287663</v>
      </c>
      <c r="AG1167" s="169">
        <v>202192.46178013179</v>
      </c>
      <c r="AH1167" s="169">
        <v>-218277.38690714541</v>
      </c>
      <c r="AI1167" s="168" t="s">
        <v>21</v>
      </c>
      <c r="AJ1167"/>
      <c r="AK1167"/>
    </row>
    <row r="1168" spans="1:37" hidden="1" x14ac:dyDescent="0.25">
      <c r="A1168" s="179" t="b">
        <f>IF(E1168&lt;&gt;1,"",NOT(ISNA(VLOOKUP(P1168,Mapping!$P:$P,1,FALSE))))</f>
        <v>1</v>
      </c>
      <c r="B1168" s="180" t="str">
        <f t="shared" si="17"/>
        <v/>
      </c>
      <c r="E1168" s="167">
        <v>1</v>
      </c>
      <c r="F1168" s="170" t="s">
        <v>797</v>
      </c>
      <c r="G1168" s="169">
        <v>27210909.770995978</v>
      </c>
      <c r="H1168" s="168" t="s">
        <v>6</v>
      </c>
      <c r="I1168" s="168" t="s">
        <v>797</v>
      </c>
      <c r="J1168" s="169">
        <v>4499672.9416108988</v>
      </c>
      <c r="K1168" s="169">
        <v>-1597373.55615053</v>
      </c>
      <c r="L1168" s="168" t="s">
        <v>5</v>
      </c>
      <c r="M1168" s="168" t="s">
        <v>21</v>
      </c>
      <c r="N1168" s="168" t="s">
        <v>2829</v>
      </c>
      <c r="O1168" s="168" t="s">
        <v>21</v>
      </c>
      <c r="P1168" s="168" t="s">
        <v>182</v>
      </c>
      <c r="Q1168" s="168" t="s">
        <v>2834</v>
      </c>
      <c r="R1168" s="168" t="s">
        <v>1259</v>
      </c>
      <c r="S1168" s="168" t="s">
        <v>21</v>
      </c>
      <c r="T1168" s="168" t="s">
        <v>1259</v>
      </c>
      <c r="U1168" s="168" t="s">
        <v>1259</v>
      </c>
      <c r="V1168" s="168" t="s">
        <v>2834</v>
      </c>
      <c r="W1168" s="168" t="s">
        <v>1259</v>
      </c>
      <c r="X1168" s="168" t="s">
        <v>21</v>
      </c>
      <c r="Y1168" s="168" t="s">
        <v>1259</v>
      </c>
      <c r="Z1168" s="168" t="s">
        <v>21</v>
      </c>
      <c r="AA1168" s="168" t="s">
        <v>1259</v>
      </c>
      <c r="AB1168" s="168" t="s">
        <v>1259</v>
      </c>
      <c r="AC1168" s="168" t="s">
        <v>12775</v>
      </c>
      <c r="AD1168" s="169">
        <v>5389989.263946102</v>
      </c>
      <c r="AE1168" s="168" t="s">
        <v>1259</v>
      </c>
      <c r="AF1168" s="169">
        <v>8377686.5816633068</v>
      </c>
      <c r="AG1168" s="169">
        <v>-2241442.871250208</v>
      </c>
      <c r="AH1168" s="169">
        <v>2419755.358486962</v>
      </c>
      <c r="AI1168" s="168" t="s">
        <v>21</v>
      </c>
      <c r="AJ1168"/>
      <c r="AK1168"/>
    </row>
    <row r="1169" spans="1:37" hidden="1" x14ac:dyDescent="0.25">
      <c r="A1169" s="179" t="b">
        <f>IF(E1169&lt;&gt;1,"",NOT(ISNA(VLOOKUP(P1169,Mapping!$P:$P,1,FALSE))))</f>
        <v>1</v>
      </c>
      <c r="B1169" s="180" t="str">
        <f t="shared" si="17"/>
        <v/>
      </c>
      <c r="E1169" s="167">
        <v>1</v>
      </c>
      <c r="F1169" s="170" t="s">
        <v>797</v>
      </c>
      <c r="G1169" s="169">
        <v>19673023.695942201</v>
      </c>
      <c r="H1169" s="168" t="s">
        <v>6</v>
      </c>
      <c r="I1169" s="168" t="s">
        <v>797</v>
      </c>
      <c r="J1169" s="169">
        <v>3253186.797107989</v>
      </c>
      <c r="K1169" s="169">
        <v>-1154873.8386879221</v>
      </c>
      <c r="L1169" s="168" t="s">
        <v>5</v>
      </c>
      <c r="M1169" s="168" t="s">
        <v>21</v>
      </c>
      <c r="N1169" s="168" t="s">
        <v>2829</v>
      </c>
      <c r="O1169" s="168" t="s">
        <v>21</v>
      </c>
      <c r="P1169" s="168" t="s">
        <v>182</v>
      </c>
      <c r="Q1169" s="168" t="s">
        <v>2834</v>
      </c>
      <c r="R1169" s="168" t="s">
        <v>1259</v>
      </c>
      <c r="S1169" s="168" t="s">
        <v>21</v>
      </c>
      <c r="T1169" s="168" t="s">
        <v>1259</v>
      </c>
      <c r="U1169" s="168" t="s">
        <v>1259</v>
      </c>
      <c r="V1169" s="168" t="s">
        <v>2834</v>
      </c>
      <c r="W1169" s="168" t="s">
        <v>1259</v>
      </c>
      <c r="X1169" s="168" t="s">
        <v>21</v>
      </c>
      <c r="Y1169" s="168" t="s">
        <v>1259</v>
      </c>
      <c r="Z1169" s="168" t="s">
        <v>21</v>
      </c>
      <c r="AA1169" s="168" t="s">
        <v>1259</v>
      </c>
      <c r="AB1169" s="168" t="s">
        <v>1259</v>
      </c>
      <c r="AC1169" s="168" t="s">
        <v>12776</v>
      </c>
      <c r="AD1169" s="169">
        <v>3896870.3142557261</v>
      </c>
      <c r="AE1169" s="168" t="s">
        <v>1259</v>
      </c>
      <c r="AF1169" s="169">
        <v>6056924.5212783888</v>
      </c>
      <c r="AG1169" s="169">
        <v>-1620524.969224215</v>
      </c>
      <c r="AH1169" s="169">
        <v>1749441.856465891</v>
      </c>
      <c r="AI1169" s="168" t="s">
        <v>21</v>
      </c>
      <c r="AJ1169"/>
      <c r="AK1169"/>
    </row>
    <row r="1170" spans="1:37" hidden="1" x14ac:dyDescent="0.25">
      <c r="A1170" s="179" t="b">
        <f>IF(E1170&lt;&gt;1,"",NOT(ISNA(VLOOKUP(P1170,Mapping!$P:$P,1,FALSE))))</f>
        <v>0</v>
      </c>
      <c r="B1170" s="180" t="str">
        <f t="shared" si="17"/>
        <v/>
      </c>
      <c r="E1170" s="167">
        <v>1</v>
      </c>
      <c r="F1170" s="170" t="s">
        <v>797</v>
      </c>
      <c r="G1170" s="169">
        <v>24449.592948531299</v>
      </c>
      <c r="H1170" s="168" t="s">
        <v>6</v>
      </c>
      <c r="I1170" s="168" t="s">
        <v>797</v>
      </c>
      <c r="J1170" s="169">
        <v>4043.0537879762992</v>
      </c>
      <c r="K1170" s="169">
        <v>-1435.274805705214</v>
      </c>
      <c r="L1170" s="168" t="s">
        <v>5</v>
      </c>
      <c r="M1170" s="168" t="s">
        <v>21</v>
      </c>
      <c r="N1170" s="168" t="s">
        <v>2829</v>
      </c>
      <c r="O1170" s="168" t="s">
        <v>21</v>
      </c>
      <c r="P1170" s="168" t="s">
        <v>2844</v>
      </c>
      <c r="Q1170" s="168" t="s">
        <v>2834</v>
      </c>
      <c r="R1170" s="168" t="s">
        <v>1259</v>
      </c>
      <c r="S1170" s="168" t="s">
        <v>21</v>
      </c>
      <c r="T1170" s="168" t="s">
        <v>1259</v>
      </c>
      <c r="U1170" s="168" t="s">
        <v>1259</v>
      </c>
      <c r="V1170" s="168" t="s">
        <v>2834</v>
      </c>
      <c r="W1170" s="168" t="s">
        <v>1259</v>
      </c>
      <c r="X1170" s="168" t="s">
        <v>21</v>
      </c>
      <c r="Y1170" s="168" t="s">
        <v>1259</v>
      </c>
      <c r="Z1170" s="168" t="s">
        <v>21</v>
      </c>
      <c r="AA1170" s="168" t="s">
        <v>1259</v>
      </c>
      <c r="AB1170" s="168" t="s">
        <v>1259</v>
      </c>
      <c r="AC1170" s="168" t="s">
        <v>8031</v>
      </c>
      <c r="AD1170" s="169">
        <v>4843.0223248508591</v>
      </c>
      <c r="AE1170" s="168" t="s">
        <v>1259</v>
      </c>
      <c r="AF1170" s="169">
        <v>7527.5332025233947</v>
      </c>
      <c r="AG1170" s="169">
        <v>-2013.985062633539</v>
      </c>
      <c r="AH1170" s="169">
        <v>2174.2027020755559</v>
      </c>
      <c r="AI1170" s="168" t="s">
        <v>21</v>
      </c>
      <c r="AJ1170"/>
      <c r="AK1170"/>
    </row>
    <row r="1171" spans="1:37" hidden="1" x14ac:dyDescent="0.25">
      <c r="A1171" s="179" t="b">
        <f>IF(E1171&lt;&gt;1,"",NOT(ISNA(VLOOKUP(P1171,Mapping!$P:$P,1,FALSE))))</f>
        <v>0</v>
      </c>
      <c r="B1171" s="180" t="str">
        <f t="shared" si="17"/>
        <v/>
      </c>
      <c r="E1171" s="167">
        <v>1</v>
      </c>
      <c r="F1171" s="170" t="s">
        <v>797</v>
      </c>
      <c r="G1171" s="169">
        <v>-0.19942446042260911</v>
      </c>
      <c r="H1171" s="168" t="s">
        <v>6</v>
      </c>
      <c r="I1171" s="168" t="s">
        <v>797</v>
      </c>
      <c r="J1171" s="169">
        <v>3.2977392377209119E-2</v>
      </c>
      <c r="K1171" s="169">
        <v>1.170689852745059E-2</v>
      </c>
      <c r="L1171" s="168" t="s">
        <v>5</v>
      </c>
      <c r="M1171" s="168" t="s">
        <v>21</v>
      </c>
      <c r="N1171" s="168" t="s">
        <v>2829</v>
      </c>
      <c r="O1171" s="168" t="s">
        <v>21</v>
      </c>
      <c r="P1171" s="168" t="s">
        <v>2849</v>
      </c>
      <c r="Q1171" s="168" t="s">
        <v>2834</v>
      </c>
      <c r="R1171" s="168" t="s">
        <v>1259</v>
      </c>
      <c r="S1171" s="168" t="s">
        <v>21</v>
      </c>
      <c r="T1171" s="168" t="s">
        <v>1259</v>
      </c>
      <c r="U1171" s="168" t="s">
        <v>1259</v>
      </c>
      <c r="V1171" s="168" t="s">
        <v>2834</v>
      </c>
      <c r="W1171" s="168" t="s">
        <v>1259</v>
      </c>
      <c r="X1171" s="168" t="s">
        <v>21</v>
      </c>
      <c r="Y1171" s="168" t="s">
        <v>1259</v>
      </c>
      <c r="Z1171" s="168" t="s">
        <v>21</v>
      </c>
      <c r="AA1171" s="168" t="s">
        <v>1259</v>
      </c>
      <c r="AB1171" s="168" t="s">
        <v>1259</v>
      </c>
      <c r="AC1171" s="168" t="s">
        <v>8032</v>
      </c>
      <c r="AD1171" s="169">
        <v>6.478771933846092E-2</v>
      </c>
      <c r="AE1171" s="168" t="s">
        <v>1259</v>
      </c>
      <c r="AF1171" s="169">
        <v>-6.1398741908980543E-2</v>
      </c>
      <c r="AG1171" s="169">
        <v>1.64271808230253E-2</v>
      </c>
      <c r="AH1171" s="169">
        <v>-1.773400488194396E-2</v>
      </c>
      <c r="AI1171" s="168" t="s">
        <v>21</v>
      </c>
      <c r="AJ1171"/>
      <c r="AK1171"/>
    </row>
    <row r="1172" spans="1:37" hidden="1" x14ac:dyDescent="0.25">
      <c r="A1172" s="179" t="b">
        <f>IF(E1172&lt;&gt;1,"",NOT(ISNA(VLOOKUP(P1172,Mapping!$P:$P,1,FALSE))))</f>
        <v>0</v>
      </c>
      <c r="B1172" s="180" t="str">
        <f t="shared" si="17"/>
        <v/>
      </c>
      <c r="E1172" s="167">
        <v>1</v>
      </c>
      <c r="F1172" s="170" t="s">
        <v>797</v>
      </c>
      <c r="G1172" s="169">
        <v>17095.525898505159</v>
      </c>
      <c r="H1172" s="168" t="s">
        <v>6</v>
      </c>
      <c r="I1172" s="168" t="s">
        <v>797</v>
      </c>
      <c r="J1172" s="169">
        <v>2826.9644769505421</v>
      </c>
      <c r="K1172" s="169">
        <v>-1003.5658942894351</v>
      </c>
      <c r="L1172" s="168" t="s">
        <v>5</v>
      </c>
      <c r="M1172" s="168" t="s">
        <v>21</v>
      </c>
      <c r="N1172" s="168" t="s">
        <v>2829</v>
      </c>
      <c r="O1172" s="168" t="s">
        <v>21</v>
      </c>
      <c r="P1172" s="168" t="s">
        <v>2851</v>
      </c>
      <c r="Q1172" s="168" t="s">
        <v>2834</v>
      </c>
      <c r="R1172" s="168" t="s">
        <v>1259</v>
      </c>
      <c r="S1172" s="168" t="s">
        <v>21</v>
      </c>
      <c r="T1172" s="168" t="s">
        <v>1259</v>
      </c>
      <c r="U1172" s="168" t="s">
        <v>1259</v>
      </c>
      <c r="V1172" s="168" t="s">
        <v>2834</v>
      </c>
      <c r="W1172" s="168" t="s">
        <v>1259</v>
      </c>
      <c r="X1172" s="168" t="s">
        <v>21</v>
      </c>
      <c r="Y1172" s="168" t="s">
        <v>1259</v>
      </c>
      <c r="Z1172" s="168" t="s">
        <v>21</v>
      </c>
      <c r="AA1172" s="168" t="s">
        <v>1259</v>
      </c>
      <c r="AB1172" s="168" t="s">
        <v>1259</v>
      </c>
      <c r="AC1172" s="168" t="s">
        <v>8046</v>
      </c>
      <c r="AD1172" s="169">
        <v>3386.314600648589</v>
      </c>
      <c r="AE1172" s="168" t="s">
        <v>1259</v>
      </c>
      <c r="AF1172" s="169">
        <v>5263.3652873687788</v>
      </c>
      <c r="AG1172" s="169">
        <v>-1408.208875703285</v>
      </c>
      <c r="AH1172" s="169">
        <v>1520.2354771376779</v>
      </c>
      <c r="AI1172" s="168" t="s">
        <v>21</v>
      </c>
      <c r="AJ1172"/>
      <c r="AK1172"/>
    </row>
    <row r="1173" spans="1:37" hidden="1" x14ac:dyDescent="0.25">
      <c r="A1173" s="179" t="b">
        <f>IF(E1173&lt;&gt;1,"",NOT(ISNA(VLOOKUP(P1173,Mapping!$P:$P,1,FALSE))))</f>
        <v>0</v>
      </c>
      <c r="B1173" s="180" t="str">
        <f t="shared" ref="B1173:B1236" si="18">IF(AI1173="","",VALUE(AI1173))</f>
        <v/>
      </c>
      <c r="E1173" s="167">
        <v>1</v>
      </c>
      <c r="F1173" s="170" t="s">
        <v>797</v>
      </c>
      <c r="G1173" s="169">
        <v>69641.043018423938</v>
      </c>
      <c r="H1173" s="168" t="s">
        <v>6</v>
      </c>
      <c r="I1173" s="168" t="s">
        <v>797</v>
      </c>
      <c r="J1173" s="169">
        <v>11516.039688962301</v>
      </c>
      <c r="K1173" s="169">
        <v>-4088.1676311662782</v>
      </c>
      <c r="L1173" s="168" t="s">
        <v>5</v>
      </c>
      <c r="M1173" s="168" t="s">
        <v>21</v>
      </c>
      <c r="N1173" s="168" t="s">
        <v>2829</v>
      </c>
      <c r="O1173" s="168" t="s">
        <v>21</v>
      </c>
      <c r="P1173" s="168" t="s">
        <v>2851</v>
      </c>
      <c r="Q1173" s="168" t="s">
        <v>2834</v>
      </c>
      <c r="R1173" s="168" t="s">
        <v>1259</v>
      </c>
      <c r="S1173" s="168" t="s">
        <v>21</v>
      </c>
      <c r="T1173" s="168" t="s">
        <v>1259</v>
      </c>
      <c r="U1173" s="168" t="s">
        <v>1259</v>
      </c>
      <c r="V1173" s="168" t="s">
        <v>2834</v>
      </c>
      <c r="W1173" s="168" t="s">
        <v>1259</v>
      </c>
      <c r="X1173" s="168" t="s">
        <v>21</v>
      </c>
      <c r="Y1173" s="168" t="s">
        <v>1259</v>
      </c>
      <c r="Z1173" s="168" t="s">
        <v>21</v>
      </c>
      <c r="AA1173" s="168" t="s">
        <v>1259</v>
      </c>
      <c r="AB1173" s="168" t="s">
        <v>1259</v>
      </c>
      <c r="AC1173" s="168" t="s">
        <v>8038</v>
      </c>
      <c r="AD1173" s="169">
        <v>13794.63154147869</v>
      </c>
      <c r="AE1173" s="168" t="s">
        <v>1259</v>
      </c>
      <c r="AF1173" s="169">
        <v>21441.063034590799</v>
      </c>
      <c r="AG1173" s="169">
        <v>-5736.5380552787756</v>
      </c>
      <c r="AH1173" s="169">
        <v>6192.8942630970414</v>
      </c>
      <c r="AI1173" s="168" t="s">
        <v>21</v>
      </c>
      <c r="AJ1173"/>
      <c r="AK1173"/>
    </row>
    <row r="1174" spans="1:37" hidden="1" x14ac:dyDescent="0.25">
      <c r="A1174" s="179" t="b">
        <f>IF(E1174&lt;&gt;1,"",NOT(ISNA(VLOOKUP(P1174,Mapping!$P:$P,1,FALSE))))</f>
        <v>0</v>
      </c>
      <c r="B1174" s="180" t="str">
        <f t="shared" si="18"/>
        <v/>
      </c>
      <c r="E1174" s="167">
        <v>1</v>
      </c>
      <c r="F1174" s="170" t="s">
        <v>797</v>
      </c>
      <c r="G1174" s="169">
        <v>105793.4343836906</v>
      </c>
      <c r="H1174" s="168" t="s">
        <v>6</v>
      </c>
      <c r="I1174" s="168" t="s">
        <v>797</v>
      </c>
      <c r="J1174" s="169">
        <v>17494.301296893249</v>
      </c>
      <c r="K1174" s="169">
        <v>-6210.4367667626184</v>
      </c>
      <c r="L1174" s="168" t="s">
        <v>5</v>
      </c>
      <c r="M1174" s="168" t="s">
        <v>21</v>
      </c>
      <c r="N1174" s="168" t="s">
        <v>2829</v>
      </c>
      <c r="O1174" s="168" t="s">
        <v>21</v>
      </c>
      <c r="P1174" s="168" t="s">
        <v>2851</v>
      </c>
      <c r="Q1174" s="168" t="s">
        <v>2834</v>
      </c>
      <c r="R1174" s="168" t="s">
        <v>1259</v>
      </c>
      <c r="S1174" s="168" t="s">
        <v>21</v>
      </c>
      <c r="T1174" s="168" t="s">
        <v>1259</v>
      </c>
      <c r="U1174" s="168" t="s">
        <v>1259</v>
      </c>
      <c r="V1174" s="168" t="s">
        <v>2834</v>
      </c>
      <c r="W1174" s="168" t="s">
        <v>1259</v>
      </c>
      <c r="X1174" s="168" t="s">
        <v>21</v>
      </c>
      <c r="Y1174" s="168" t="s">
        <v>1259</v>
      </c>
      <c r="Z1174" s="168" t="s">
        <v>21</v>
      </c>
      <c r="AA1174" s="168" t="s">
        <v>1259</v>
      </c>
      <c r="AB1174" s="168" t="s">
        <v>1259</v>
      </c>
      <c r="AC1174" s="168" t="s">
        <v>8049</v>
      </c>
      <c r="AD1174" s="169">
        <v>20955.76665106136</v>
      </c>
      <c r="AE1174" s="168" t="s">
        <v>1259</v>
      </c>
      <c r="AF1174" s="169">
        <v>32571.65023600317</v>
      </c>
      <c r="AG1174" s="169">
        <v>-8714.5171300797956</v>
      </c>
      <c r="AH1174" s="169">
        <v>9407.7791553863353</v>
      </c>
      <c r="AI1174" s="168" t="s">
        <v>21</v>
      </c>
      <c r="AJ1174"/>
      <c r="AK1174"/>
    </row>
    <row r="1175" spans="1:37" hidden="1" x14ac:dyDescent="0.25">
      <c r="A1175" s="179" t="b">
        <f>IF(E1175&lt;&gt;1,"",NOT(ISNA(VLOOKUP(P1175,Mapping!$P:$P,1,FALSE))))</f>
        <v>0</v>
      </c>
      <c r="B1175" s="180" t="str">
        <f t="shared" si="18"/>
        <v/>
      </c>
      <c r="E1175" s="167">
        <v>1</v>
      </c>
      <c r="F1175" s="170" t="s">
        <v>797</v>
      </c>
      <c r="G1175" s="169">
        <v>57305.325752796423</v>
      </c>
      <c r="H1175" s="168" t="s">
        <v>6</v>
      </c>
      <c r="I1175" s="168" t="s">
        <v>797</v>
      </c>
      <c r="J1175" s="169">
        <v>9476.1706194367325</v>
      </c>
      <c r="K1175" s="169">
        <v>-3364.018798139527</v>
      </c>
      <c r="L1175" s="168" t="s">
        <v>5</v>
      </c>
      <c r="M1175" s="168" t="s">
        <v>21</v>
      </c>
      <c r="N1175" s="168" t="s">
        <v>2829</v>
      </c>
      <c r="O1175" s="168" t="s">
        <v>21</v>
      </c>
      <c r="P1175" s="168" t="s">
        <v>2851</v>
      </c>
      <c r="Q1175" s="168" t="s">
        <v>2834</v>
      </c>
      <c r="R1175" s="168" t="s">
        <v>1259</v>
      </c>
      <c r="S1175" s="168" t="s">
        <v>21</v>
      </c>
      <c r="T1175" s="168" t="s">
        <v>1259</v>
      </c>
      <c r="U1175" s="168" t="s">
        <v>1259</v>
      </c>
      <c r="V1175" s="168" t="s">
        <v>2834</v>
      </c>
      <c r="W1175" s="168" t="s">
        <v>1259</v>
      </c>
      <c r="X1175" s="168" t="s">
        <v>21</v>
      </c>
      <c r="Y1175" s="168" t="s">
        <v>1259</v>
      </c>
      <c r="Z1175" s="168" t="s">
        <v>21</v>
      </c>
      <c r="AA1175" s="168" t="s">
        <v>1259</v>
      </c>
      <c r="AB1175" s="168" t="s">
        <v>1259</v>
      </c>
      <c r="AC1175" s="168" t="s">
        <v>8040</v>
      </c>
      <c r="AD1175" s="169">
        <v>11351.148975685301</v>
      </c>
      <c r="AE1175" s="168" t="s">
        <v>1259</v>
      </c>
      <c r="AF1175" s="169">
        <v>17643.146173994141</v>
      </c>
      <c r="AG1175" s="169">
        <v>-4720.4086513192378</v>
      </c>
      <c r="AH1175" s="169">
        <v>5095.9291779348132</v>
      </c>
      <c r="AI1175" s="168" t="s">
        <v>21</v>
      </c>
      <c r="AJ1175"/>
      <c r="AK1175"/>
    </row>
    <row r="1176" spans="1:37" hidden="1" x14ac:dyDescent="0.25">
      <c r="A1176" s="179" t="b">
        <f>IF(E1176&lt;&gt;1,"",NOT(ISNA(VLOOKUP(P1176,Mapping!$P:$P,1,FALSE))))</f>
        <v>0</v>
      </c>
      <c r="B1176" s="180" t="str">
        <f t="shared" si="18"/>
        <v/>
      </c>
      <c r="E1176" s="167">
        <v>1</v>
      </c>
      <c r="F1176" s="170" t="s">
        <v>797</v>
      </c>
      <c r="G1176" s="169">
        <v>19482.908632209819</v>
      </c>
      <c r="H1176" s="168" t="s">
        <v>6</v>
      </c>
      <c r="I1176" s="168" t="s">
        <v>797</v>
      </c>
      <c r="J1176" s="169">
        <v>3221.7488328771501</v>
      </c>
      <c r="K1176" s="169">
        <v>-1143.713433615555</v>
      </c>
      <c r="L1176" s="168" t="s">
        <v>5</v>
      </c>
      <c r="M1176" s="168" t="s">
        <v>21</v>
      </c>
      <c r="N1176" s="168" t="s">
        <v>2829</v>
      </c>
      <c r="O1176" s="168" t="s">
        <v>21</v>
      </c>
      <c r="P1176" s="168" t="s">
        <v>2851</v>
      </c>
      <c r="Q1176" s="168" t="s">
        <v>2834</v>
      </c>
      <c r="R1176" s="168" t="s">
        <v>1259</v>
      </c>
      <c r="S1176" s="168" t="s">
        <v>21</v>
      </c>
      <c r="T1176" s="168" t="s">
        <v>1259</v>
      </c>
      <c r="U1176" s="168" t="s">
        <v>1259</v>
      </c>
      <c r="V1176" s="168" t="s">
        <v>2834</v>
      </c>
      <c r="W1176" s="168" t="s">
        <v>1259</v>
      </c>
      <c r="X1176" s="168" t="s">
        <v>21</v>
      </c>
      <c r="Y1176" s="168" t="s">
        <v>1259</v>
      </c>
      <c r="Z1176" s="168" t="s">
        <v>21</v>
      </c>
      <c r="AA1176" s="168" t="s">
        <v>1259</v>
      </c>
      <c r="AB1176" s="168" t="s">
        <v>1259</v>
      </c>
      <c r="AC1176" s="168" t="s">
        <v>8037</v>
      </c>
      <c r="AD1176" s="169">
        <v>3859.2119573299469</v>
      </c>
      <c r="AE1176" s="168" t="s">
        <v>1259</v>
      </c>
      <c r="AF1176" s="169">
        <v>5998.3919535764253</v>
      </c>
      <c r="AG1176" s="169">
        <v>-1604.864630856016</v>
      </c>
      <c r="AH1176" s="169">
        <v>1732.535698308478</v>
      </c>
      <c r="AI1176" s="168" t="s">
        <v>21</v>
      </c>
      <c r="AJ1176"/>
      <c r="AK1176"/>
    </row>
    <row r="1177" spans="1:37" hidden="1" x14ac:dyDescent="0.25">
      <c r="A1177" s="179" t="b">
        <f>IF(E1177&lt;&gt;1,"",NOT(ISNA(VLOOKUP(P1177,Mapping!$P:$P,1,FALSE))))</f>
        <v>0</v>
      </c>
      <c r="B1177" s="180" t="str">
        <f t="shared" si="18"/>
        <v/>
      </c>
      <c r="E1177" s="167">
        <v>1</v>
      </c>
      <c r="F1177" s="170" t="s">
        <v>797</v>
      </c>
      <c r="G1177" s="169">
        <v>7215.8930931978803</v>
      </c>
      <c r="H1177" s="168" t="s">
        <v>6</v>
      </c>
      <c r="I1177" s="168" t="s">
        <v>797</v>
      </c>
      <c r="J1177" s="169">
        <v>1193.2404750255041</v>
      </c>
      <c r="K1177" s="169">
        <v>-423.59762713151082</v>
      </c>
      <c r="L1177" s="168" t="s">
        <v>5</v>
      </c>
      <c r="M1177" s="168" t="s">
        <v>21</v>
      </c>
      <c r="N1177" s="168" t="s">
        <v>2829</v>
      </c>
      <c r="O1177" s="168" t="s">
        <v>21</v>
      </c>
      <c r="P1177" s="168" t="s">
        <v>2851</v>
      </c>
      <c r="Q1177" s="168" t="s">
        <v>2834</v>
      </c>
      <c r="R1177" s="168" t="s">
        <v>1259</v>
      </c>
      <c r="S1177" s="168" t="s">
        <v>21</v>
      </c>
      <c r="T1177" s="168" t="s">
        <v>1259</v>
      </c>
      <c r="U1177" s="168" t="s">
        <v>1259</v>
      </c>
      <c r="V1177" s="168" t="s">
        <v>2834</v>
      </c>
      <c r="W1177" s="168" t="s">
        <v>1259</v>
      </c>
      <c r="X1177" s="168" t="s">
        <v>21</v>
      </c>
      <c r="Y1177" s="168" t="s">
        <v>1259</v>
      </c>
      <c r="Z1177" s="168" t="s">
        <v>21</v>
      </c>
      <c r="AA1177" s="168" t="s">
        <v>1259</v>
      </c>
      <c r="AB1177" s="168" t="s">
        <v>1259</v>
      </c>
      <c r="AC1177" s="168" t="s">
        <v>7993</v>
      </c>
      <c r="AD1177" s="169">
        <v>1429.3379614810169</v>
      </c>
      <c r="AE1177" s="168" t="s">
        <v>1259</v>
      </c>
      <c r="AF1177" s="169">
        <v>2221.6269595674071</v>
      </c>
      <c r="AG1177" s="169">
        <v>-594.39439069001128</v>
      </c>
      <c r="AH1177" s="169">
        <v>641.67997782808106</v>
      </c>
      <c r="AI1177" s="168" t="s">
        <v>21</v>
      </c>
      <c r="AJ1177"/>
      <c r="AK1177"/>
    </row>
    <row r="1178" spans="1:37" hidden="1" x14ac:dyDescent="0.25">
      <c r="A1178" s="179" t="b">
        <f>IF(E1178&lt;&gt;1,"",NOT(ISNA(VLOOKUP(P1178,Mapping!$P:$P,1,FALSE))))</f>
        <v>0</v>
      </c>
      <c r="B1178" s="180" t="str">
        <f t="shared" si="18"/>
        <v/>
      </c>
      <c r="E1178" s="167">
        <v>1</v>
      </c>
      <c r="F1178" s="170" t="s">
        <v>797</v>
      </c>
      <c r="G1178" s="169">
        <v>30905.51568205142</v>
      </c>
      <c r="H1178" s="168" t="s">
        <v>6</v>
      </c>
      <c r="I1178" s="168" t="s">
        <v>797</v>
      </c>
      <c r="J1178" s="169">
        <v>5110.6234165417964</v>
      </c>
      <c r="K1178" s="169">
        <v>-1814.2595710756159</v>
      </c>
      <c r="L1178" s="168" t="s">
        <v>5</v>
      </c>
      <c r="M1178" s="168" t="s">
        <v>21</v>
      </c>
      <c r="N1178" s="168" t="s">
        <v>2829</v>
      </c>
      <c r="O1178" s="168" t="s">
        <v>21</v>
      </c>
      <c r="P1178" s="168" t="s">
        <v>2851</v>
      </c>
      <c r="Q1178" s="168" t="s">
        <v>2834</v>
      </c>
      <c r="R1178" s="168" t="s">
        <v>1259</v>
      </c>
      <c r="S1178" s="168" t="s">
        <v>21</v>
      </c>
      <c r="T1178" s="168" t="s">
        <v>1259</v>
      </c>
      <c r="U1178" s="168" t="s">
        <v>1259</v>
      </c>
      <c r="V1178" s="168" t="s">
        <v>2834</v>
      </c>
      <c r="W1178" s="168" t="s">
        <v>1259</v>
      </c>
      <c r="X1178" s="168" t="s">
        <v>21</v>
      </c>
      <c r="Y1178" s="168" t="s">
        <v>1259</v>
      </c>
      <c r="Z1178" s="168" t="s">
        <v>21</v>
      </c>
      <c r="AA1178" s="168" t="s">
        <v>1259</v>
      </c>
      <c r="AB1178" s="168" t="s">
        <v>1259</v>
      </c>
      <c r="AC1178" s="168" t="s">
        <v>8033</v>
      </c>
      <c r="AD1178" s="169">
        <v>6121.8238980209599</v>
      </c>
      <c r="AE1178" s="168" t="s">
        <v>1259</v>
      </c>
      <c r="AF1178" s="169">
        <v>9515.1807200832955</v>
      </c>
      <c r="AG1178" s="169">
        <v>-2545.7784539671479</v>
      </c>
      <c r="AH1178" s="169">
        <v>2748.301611663072</v>
      </c>
      <c r="AI1178" s="168" t="s">
        <v>21</v>
      </c>
      <c r="AJ1178"/>
      <c r="AK1178"/>
    </row>
    <row r="1179" spans="1:37" hidden="1" x14ac:dyDescent="0.25">
      <c r="A1179" s="179" t="b">
        <f>IF(E1179&lt;&gt;1,"",NOT(ISNA(VLOOKUP(P1179,Mapping!$P:$P,1,FALSE))))</f>
        <v>0</v>
      </c>
      <c r="B1179" s="180" t="str">
        <f t="shared" si="18"/>
        <v/>
      </c>
      <c r="E1179" s="167">
        <v>1</v>
      </c>
      <c r="F1179" s="170" t="s">
        <v>797</v>
      </c>
      <c r="G1179" s="169">
        <v>59327.689205942101</v>
      </c>
      <c r="H1179" s="168" t="s">
        <v>6</v>
      </c>
      <c r="I1179" s="168" t="s">
        <v>797</v>
      </c>
      <c r="J1179" s="169">
        <v>9810.5943555340236</v>
      </c>
      <c r="K1179" s="169">
        <v>-3482.7384561064</v>
      </c>
      <c r="L1179" s="168" t="s">
        <v>5</v>
      </c>
      <c r="M1179" s="168" t="s">
        <v>21</v>
      </c>
      <c r="N1179" s="168" t="s">
        <v>2829</v>
      </c>
      <c r="O1179" s="168" t="s">
        <v>21</v>
      </c>
      <c r="P1179" s="168" t="s">
        <v>2851</v>
      </c>
      <c r="Q1179" s="168" t="s">
        <v>2834</v>
      </c>
      <c r="R1179" s="168" t="s">
        <v>1259</v>
      </c>
      <c r="S1179" s="168" t="s">
        <v>21</v>
      </c>
      <c r="T1179" s="168" t="s">
        <v>1259</v>
      </c>
      <c r="U1179" s="168" t="s">
        <v>1259</v>
      </c>
      <c r="V1179" s="168" t="s">
        <v>2834</v>
      </c>
      <c r="W1179" s="168" t="s">
        <v>1259</v>
      </c>
      <c r="X1179" s="168" t="s">
        <v>21</v>
      </c>
      <c r="Y1179" s="168" t="s">
        <v>1259</v>
      </c>
      <c r="Z1179" s="168" t="s">
        <v>21</v>
      </c>
      <c r="AA1179" s="168" t="s">
        <v>1259</v>
      </c>
      <c r="AB1179" s="168" t="s">
        <v>1259</v>
      </c>
      <c r="AC1179" s="168" t="s">
        <v>8043</v>
      </c>
      <c r="AD1179" s="169">
        <v>11751.74261228146</v>
      </c>
      <c r="AE1179" s="168" t="s">
        <v>1259</v>
      </c>
      <c r="AF1179" s="169">
        <v>18265.790815693101</v>
      </c>
      <c r="AG1179" s="169">
        <v>-4886.9966920455408</v>
      </c>
      <c r="AH1179" s="169">
        <v>5275.769721442608</v>
      </c>
      <c r="AI1179" s="168" t="s">
        <v>21</v>
      </c>
      <c r="AJ1179"/>
      <c r="AK1179"/>
    </row>
    <row r="1180" spans="1:37" hidden="1" x14ac:dyDescent="0.25">
      <c r="A1180" s="179" t="b">
        <f>IF(E1180&lt;&gt;1,"",NOT(ISNA(VLOOKUP(P1180,Mapping!$P:$P,1,FALSE))))</f>
        <v>0</v>
      </c>
      <c r="B1180" s="180" t="str">
        <f t="shared" si="18"/>
        <v/>
      </c>
      <c r="E1180" s="167">
        <v>1</v>
      </c>
      <c r="F1180" s="170" t="s">
        <v>797</v>
      </c>
      <c r="G1180" s="169">
        <v>45180.699278526226</v>
      </c>
      <c r="H1180" s="168" t="s">
        <v>6</v>
      </c>
      <c r="I1180" s="168" t="s">
        <v>797</v>
      </c>
      <c r="J1180" s="169">
        <v>7471.2081197424068</v>
      </c>
      <c r="K1180" s="169">
        <v>-2652.2617172040832</v>
      </c>
      <c r="L1180" s="168" t="s">
        <v>5</v>
      </c>
      <c r="M1180" s="168" t="s">
        <v>21</v>
      </c>
      <c r="N1180" s="168" t="s">
        <v>2829</v>
      </c>
      <c r="O1180" s="168" t="s">
        <v>21</v>
      </c>
      <c r="P1180" s="168" t="s">
        <v>2851</v>
      </c>
      <c r="Q1180" s="168" t="s">
        <v>2834</v>
      </c>
      <c r="R1180" s="168" t="s">
        <v>1259</v>
      </c>
      <c r="S1180" s="168" t="s">
        <v>21</v>
      </c>
      <c r="T1180" s="168" t="s">
        <v>1259</v>
      </c>
      <c r="U1180" s="168" t="s">
        <v>1259</v>
      </c>
      <c r="V1180" s="168" t="s">
        <v>2834</v>
      </c>
      <c r="W1180" s="168" t="s">
        <v>1259</v>
      </c>
      <c r="X1180" s="168" t="s">
        <v>21</v>
      </c>
      <c r="Y1180" s="168" t="s">
        <v>1259</v>
      </c>
      <c r="Z1180" s="168" t="s">
        <v>21</v>
      </c>
      <c r="AA1180" s="168" t="s">
        <v>1259</v>
      </c>
      <c r="AB1180" s="168" t="s">
        <v>1259</v>
      </c>
      <c r="AC1180" s="168" t="s">
        <v>8053</v>
      </c>
      <c r="AD1180" s="169">
        <v>8949.4796792279121</v>
      </c>
      <c r="AE1180" s="168" t="s">
        <v>1259</v>
      </c>
      <c r="AF1180" s="169">
        <v>13910.21988170813</v>
      </c>
      <c r="AG1180" s="169">
        <v>-3721.667418260869</v>
      </c>
      <c r="AH1180" s="169">
        <v>4017.7355369401189</v>
      </c>
      <c r="AI1180" s="168" t="s">
        <v>21</v>
      </c>
      <c r="AJ1180"/>
      <c r="AK1180"/>
    </row>
    <row r="1181" spans="1:37" hidden="1" x14ac:dyDescent="0.25">
      <c r="A1181" s="179" t="b">
        <f>IF(E1181&lt;&gt;1,"",NOT(ISNA(VLOOKUP(P1181,Mapping!$P:$P,1,FALSE))))</f>
        <v>0</v>
      </c>
      <c r="B1181" s="180" t="str">
        <f t="shared" si="18"/>
        <v/>
      </c>
      <c r="E1181" s="167">
        <v>1</v>
      </c>
      <c r="F1181" s="170" t="s">
        <v>797</v>
      </c>
      <c r="G1181" s="169">
        <v>16629.561581979531</v>
      </c>
      <c r="H1181" s="168" t="s">
        <v>6</v>
      </c>
      <c r="I1181" s="168" t="s">
        <v>797</v>
      </c>
      <c r="J1181" s="169">
        <v>2749.9113006888101</v>
      </c>
      <c r="K1181" s="169">
        <v>-976.21219374829388</v>
      </c>
      <c r="L1181" s="168" t="s">
        <v>5</v>
      </c>
      <c r="M1181" s="168" t="s">
        <v>21</v>
      </c>
      <c r="N1181" s="168" t="s">
        <v>2829</v>
      </c>
      <c r="O1181" s="168" t="s">
        <v>21</v>
      </c>
      <c r="P1181" s="168" t="s">
        <v>2851</v>
      </c>
      <c r="Q1181" s="168" t="s">
        <v>2834</v>
      </c>
      <c r="R1181" s="168" t="s">
        <v>1259</v>
      </c>
      <c r="S1181" s="168" t="s">
        <v>21</v>
      </c>
      <c r="T1181" s="168" t="s">
        <v>1259</v>
      </c>
      <c r="U1181" s="168" t="s">
        <v>1259</v>
      </c>
      <c r="V1181" s="168" t="s">
        <v>2834</v>
      </c>
      <c r="W1181" s="168" t="s">
        <v>1259</v>
      </c>
      <c r="X1181" s="168" t="s">
        <v>21</v>
      </c>
      <c r="Y1181" s="168" t="s">
        <v>1259</v>
      </c>
      <c r="Z1181" s="168" t="s">
        <v>21</v>
      </c>
      <c r="AA1181" s="168" t="s">
        <v>1259</v>
      </c>
      <c r="AB1181" s="168" t="s">
        <v>1259</v>
      </c>
      <c r="AC1181" s="168" t="s">
        <v>8044</v>
      </c>
      <c r="AD1181" s="169">
        <v>3294.015493981738</v>
      </c>
      <c r="AE1181" s="168" t="s">
        <v>1259</v>
      </c>
      <c r="AF1181" s="169">
        <v>5119.9043360465403</v>
      </c>
      <c r="AG1181" s="169">
        <v>-1369.8260210202479</v>
      </c>
      <c r="AH1181" s="169">
        <v>1478.799168639885</v>
      </c>
      <c r="AI1181" s="168" t="s">
        <v>21</v>
      </c>
      <c r="AJ1181"/>
      <c r="AK1181"/>
    </row>
    <row r="1182" spans="1:37" hidden="1" x14ac:dyDescent="0.25">
      <c r="A1182" s="179" t="b">
        <f>IF(E1182&lt;&gt;1,"",NOT(ISNA(VLOOKUP(P1182,Mapping!$P:$P,1,FALSE))))</f>
        <v>0</v>
      </c>
      <c r="B1182" s="180" t="str">
        <f t="shared" si="18"/>
        <v/>
      </c>
      <c r="E1182" s="167">
        <v>1</v>
      </c>
      <c r="F1182" s="170" t="s">
        <v>797</v>
      </c>
      <c r="G1182" s="169">
        <v>12998.586042575869</v>
      </c>
      <c r="H1182" s="168" t="s">
        <v>6</v>
      </c>
      <c r="I1182" s="168" t="s">
        <v>797</v>
      </c>
      <c r="J1182" s="169">
        <v>2149.4829238426769</v>
      </c>
      <c r="K1182" s="169">
        <v>-763.06149946849348</v>
      </c>
      <c r="L1182" s="168" t="s">
        <v>5</v>
      </c>
      <c r="M1182" s="168" t="s">
        <v>21</v>
      </c>
      <c r="N1182" s="168" t="s">
        <v>2829</v>
      </c>
      <c r="O1182" s="168" t="s">
        <v>21</v>
      </c>
      <c r="P1182" s="168" t="s">
        <v>2851</v>
      </c>
      <c r="Q1182" s="168" t="s">
        <v>2834</v>
      </c>
      <c r="R1182" s="168" t="s">
        <v>1259</v>
      </c>
      <c r="S1182" s="168" t="s">
        <v>21</v>
      </c>
      <c r="T1182" s="168" t="s">
        <v>1259</v>
      </c>
      <c r="U1182" s="168" t="s">
        <v>1259</v>
      </c>
      <c r="V1182" s="168" t="s">
        <v>2834</v>
      </c>
      <c r="W1182" s="168" t="s">
        <v>1259</v>
      </c>
      <c r="X1182" s="168" t="s">
        <v>21</v>
      </c>
      <c r="Y1182" s="168" t="s">
        <v>1259</v>
      </c>
      <c r="Z1182" s="168" t="s">
        <v>21</v>
      </c>
      <c r="AA1182" s="168" t="s">
        <v>1259</v>
      </c>
      <c r="AB1182" s="168" t="s">
        <v>1259</v>
      </c>
      <c r="AC1182" s="168" t="s">
        <v>8051</v>
      </c>
      <c r="AD1182" s="169">
        <v>2574.7848861210291</v>
      </c>
      <c r="AE1182" s="168" t="s">
        <v>1259</v>
      </c>
      <c r="AF1182" s="169">
        <v>4002.000696998306</v>
      </c>
      <c r="AG1182" s="169">
        <v>-1070.7318596352</v>
      </c>
      <c r="AH1182" s="169">
        <v>1155.9113052075479</v>
      </c>
      <c r="AI1182" s="168" t="s">
        <v>21</v>
      </c>
      <c r="AJ1182"/>
      <c r="AK1182"/>
    </row>
    <row r="1183" spans="1:37" hidden="1" x14ac:dyDescent="0.25">
      <c r="A1183" s="179" t="b">
        <f>IF(E1183&lt;&gt;1,"",NOT(ISNA(VLOOKUP(P1183,Mapping!$P:$P,1,FALSE))))</f>
        <v>0</v>
      </c>
      <c r="B1183" s="180" t="str">
        <f t="shared" si="18"/>
        <v/>
      </c>
      <c r="E1183" s="167">
        <v>1</v>
      </c>
      <c r="F1183" s="170" t="s">
        <v>797</v>
      </c>
      <c r="G1183" s="169">
        <v>-474.059136669145</v>
      </c>
      <c r="H1183" s="168" t="s">
        <v>6</v>
      </c>
      <c r="I1183" s="168" t="s">
        <v>797</v>
      </c>
      <c r="J1183" s="169">
        <v>78.391758597768401</v>
      </c>
      <c r="K1183" s="169">
        <v>27.828894195003741</v>
      </c>
      <c r="L1183" s="168" t="s">
        <v>5</v>
      </c>
      <c r="M1183" s="168" t="s">
        <v>21</v>
      </c>
      <c r="N1183" s="168" t="s">
        <v>2829</v>
      </c>
      <c r="O1183" s="168" t="s">
        <v>21</v>
      </c>
      <c r="P1183" s="168" t="s">
        <v>2851</v>
      </c>
      <c r="Q1183" s="168" t="s">
        <v>2834</v>
      </c>
      <c r="R1183" s="168" t="s">
        <v>1259</v>
      </c>
      <c r="S1183" s="168" t="s">
        <v>21</v>
      </c>
      <c r="T1183" s="168" t="s">
        <v>1259</v>
      </c>
      <c r="U1183" s="168" t="s">
        <v>1259</v>
      </c>
      <c r="V1183" s="168" t="s">
        <v>2834</v>
      </c>
      <c r="W1183" s="168" t="s">
        <v>1259</v>
      </c>
      <c r="X1183" s="168" t="s">
        <v>21</v>
      </c>
      <c r="Y1183" s="168" t="s">
        <v>1259</v>
      </c>
      <c r="Z1183" s="168" t="s">
        <v>21</v>
      </c>
      <c r="AA1183" s="168" t="s">
        <v>1259</v>
      </c>
      <c r="AB1183" s="168" t="s">
        <v>1259</v>
      </c>
      <c r="AC1183" s="168" t="s">
        <v>12777</v>
      </c>
      <c r="AD1183" s="169">
        <v>154.00924355652239</v>
      </c>
      <c r="AE1183" s="168" t="s">
        <v>1259</v>
      </c>
      <c r="AF1183" s="169">
        <v>-145.95318207336149</v>
      </c>
      <c r="AG1183" s="169">
        <v>39.049648886443379</v>
      </c>
      <c r="AH1183" s="169">
        <v>-42.156147877773833</v>
      </c>
      <c r="AI1183" s="168" t="s">
        <v>21</v>
      </c>
      <c r="AJ1183"/>
      <c r="AK1183"/>
    </row>
    <row r="1184" spans="1:37" hidden="1" x14ac:dyDescent="0.25">
      <c r="A1184" s="179" t="b">
        <f>IF(E1184&lt;&gt;1,"",NOT(ISNA(VLOOKUP(P1184,Mapping!$P:$P,1,FALSE))))</f>
        <v>0</v>
      </c>
      <c r="B1184" s="180" t="str">
        <f t="shared" si="18"/>
        <v/>
      </c>
      <c r="E1184" s="167">
        <v>1</v>
      </c>
      <c r="F1184" s="170" t="s">
        <v>797</v>
      </c>
      <c r="G1184" s="169">
        <v>6873.5175536450643</v>
      </c>
      <c r="H1184" s="168" t="s">
        <v>6</v>
      </c>
      <c r="I1184" s="168" t="s">
        <v>797</v>
      </c>
      <c r="J1184" s="169">
        <v>1136.6242882033621</v>
      </c>
      <c r="K1184" s="169">
        <v>-403.49901088688318</v>
      </c>
      <c r="L1184" s="168" t="s">
        <v>5</v>
      </c>
      <c r="M1184" s="168" t="s">
        <v>21</v>
      </c>
      <c r="N1184" s="168" t="s">
        <v>2829</v>
      </c>
      <c r="O1184" s="168" t="s">
        <v>21</v>
      </c>
      <c r="P1184" s="168" t="s">
        <v>2851</v>
      </c>
      <c r="Q1184" s="168" t="s">
        <v>2834</v>
      </c>
      <c r="R1184" s="168" t="s">
        <v>1259</v>
      </c>
      <c r="S1184" s="168" t="s">
        <v>21</v>
      </c>
      <c r="T1184" s="168" t="s">
        <v>1259</v>
      </c>
      <c r="U1184" s="168" t="s">
        <v>1259</v>
      </c>
      <c r="V1184" s="168" t="s">
        <v>2834</v>
      </c>
      <c r="W1184" s="168" t="s">
        <v>1259</v>
      </c>
      <c r="X1184" s="168" t="s">
        <v>21</v>
      </c>
      <c r="Y1184" s="168" t="s">
        <v>1259</v>
      </c>
      <c r="Z1184" s="168" t="s">
        <v>21</v>
      </c>
      <c r="AA1184" s="168" t="s">
        <v>1259</v>
      </c>
      <c r="AB1184" s="168" t="s">
        <v>1259</v>
      </c>
      <c r="AC1184" s="168" t="s">
        <v>8034</v>
      </c>
      <c r="AD1184" s="169">
        <v>1361.5195570999069</v>
      </c>
      <c r="AE1184" s="168" t="s">
        <v>1259</v>
      </c>
      <c r="AF1184" s="169">
        <v>2116.2164831173068</v>
      </c>
      <c r="AG1184" s="169">
        <v>-566.19190797702595</v>
      </c>
      <c r="AH1184" s="169">
        <v>611.23391581030774</v>
      </c>
      <c r="AI1184" s="168" t="s">
        <v>21</v>
      </c>
      <c r="AJ1184"/>
      <c r="AK1184"/>
    </row>
    <row r="1185" spans="1:37" hidden="1" x14ac:dyDescent="0.25">
      <c r="A1185" s="179" t="b">
        <f>IF(E1185&lt;&gt;1,"",NOT(ISNA(VLOOKUP(P1185,Mapping!$P:$P,1,FALSE))))</f>
        <v>0</v>
      </c>
      <c r="B1185" s="180" t="str">
        <f t="shared" si="18"/>
        <v/>
      </c>
      <c r="E1185" s="167">
        <v>1</v>
      </c>
      <c r="F1185" s="170" t="s">
        <v>797</v>
      </c>
      <c r="G1185" s="169">
        <v>91611.137262031742</v>
      </c>
      <c r="H1185" s="168" t="s">
        <v>6</v>
      </c>
      <c r="I1185" s="168" t="s">
        <v>797</v>
      </c>
      <c r="J1185" s="169">
        <v>15149.076563678511</v>
      </c>
      <c r="K1185" s="169">
        <v>-5377.8873746891913</v>
      </c>
      <c r="L1185" s="168" t="s">
        <v>5</v>
      </c>
      <c r="M1185" s="168" t="s">
        <v>21</v>
      </c>
      <c r="N1185" s="168" t="s">
        <v>2829</v>
      </c>
      <c r="O1185" s="168" t="s">
        <v>21</v>
      </c>
      <c r="P1185" s="168" t="s">
        <v>2851</v>
      </c>
      <c r="Q1185" s="168" t="s">
        <v>2834</v>
      </c>
      <c r="R1185" s="168" t="s">
        <v>1259</v>
      </c>
      <c r="S1185" s="168" t="s">
        <v>21</v>
      </c>
      <c r="T1185" s="168" t="s">
        <v>1259</v>
      </c>
      <c r="U1185" s="168" t="s">
        <v>1259</v>
      </c>
      <c r="V1185" s="168" t="s">
        <v>2834</v>
      </c>
      <c r="W1185" s="168" t="s">
        <v>1259</v>
      </c>
      <c r="X1185" s="168" t="s">
        <v>21</v>
      </c>
      <c r="Y1185" s="168" t="s">
        <v>1259</v>
      </c>
      <c r="Z1185" s="168" t="s">
        <v>21</v>
      </c>
      <c r="AA1185" s="168" t="s">
        <v>1259</v>
      </c>
      <c r="AB1185" s="168" t="s">
        <v>1259</v>
      </c>
      <c r="AC1185" s="168" t="s">
        <v>12247</v>
      </c>
      <c r="AD1185" s="169">
        <v>18146.510001167379</v>
      </c>
      <c r="AE1185" s="168" t="s">
        <v>1259</v>
      </c>
      <c r="AF1185" s="169">
        <v>28205.208933848411</v>
      </c>
      <c r="AG1185" s="169">
        <v>-7546.279498599426</v>
      </c>
      <c r="AH1185" s="169">
        <v>8146.6052459286002</v>
      </c>
      <c r="AI1185" s="168" t="s">
        <v>21</v>
      </c>
      <c r="AJ1185"/>
      <c r="AK1185"/>
    </row>
    <row r="1186" spans="1:37" hidden="1" x14ac:dyDescent="0.25">
      <c r="A1186" s="179" t="b">
        <f>IF(E1186&lt;&gt;1,"",NOT(ISNA(VLOOKUP(P1186,Mapping!$P:$P,1,FALSE))))</f>
        <v>0</v>
      </c>
      <c r="B1186" s="180" t="str">
        <f t="shared" si="18"/>
        <v/>
      </c>
      <c r="E1186" s="167">
        <v>1</v>
      </c>
      <c r="F1186" s="170" t="s">
        <v>797</v>
      </c>
      <c r="G1186" s="169">
        <v>1638.924604242208</v>
      </c>
      <c r="H1186" s="168" t="s">
        <v>6</v>
      </c>
      <c r="I1186" s="168" t="s">
        <v>797</v>
      </c>
      <c r="J1186" s="169">
        <v>271.01720439018902</v>
      </c>
      <c r="K1186" s="169">
        <v>-96.210484889096378</v>
      </c>
      <c r="L1186" s="168" t="s">
        <v>5</v>
      </c>
      <c r="M1186" s="168" t="s">
        <v>21</v>
      </c>
      <c r="N1186" s="168" t="s">
        <v>2829</v>
      </c>
      <c r="O1186" s="168" t="s">
        <v>21</v>
      </c>
      <c r="P1186" s="168" t="s">
        <v>2851</v>
      </c>
      <c r="Q1186" s="168" t="s">
        <v>2834</v>
      </c>
      <c r="R1186" s="168" t="s">
        <v>1259</v>
      </c>
      <c r="S1186" s="168" t="s">
        <v>21</v>
      </c>
      <c r="T1186" s="168" t="s">
        <v>1259</v>
      </c>
      <c r="U1186" s="168" t="s">
        <v>1259</v>
      </c>
      <c r="V1186" s="168" t="s">
        <v>2834</v>
      </c>
      <c r="W1186" s="168" t="s">
        <v>1259</v>
      </c>
      <c r="X1186" s="168" t="s">
        <v>21</v>
      </c>
      <c r="Y1186" s="168" t="s">
        <v>1259</v>
      </c>
      <c r="Z1186" s="168" t="s">
        <v>21</v>
      </c>
      <c r="AA1186" s="168" t="s">
        <v>1259</v>
      </c>
      <c r="AB1186" s="168" t="s">
        <v>1259</v>
      </c>
      <c r="AC1186" s="168" t="s">
        <v>8048</v>
      </c>
      <c r="AD1186" s="169">
        <v>324.64133303982652</v>
      </c>
      <c r="AE1186" s="168" t="s">
        <v>1259</v>
      </c>
      <c r="AF1186" s="169">
        <v>504.59160611943139</v>
      </c>
      <c r="AG1186" s="169">
        <v>-135.00305214384639</v>
      </c>
      <c r="AH1186" s="169">
        <v>145.7428886666016</v>
      </c>
      <c r="AI1186" s="168" t="s">
        <v>21</v>
      </c>
      <c r="AJ1186"/>
      <c r="AK1186"/>
    </row>
    <row r="1187" spans="1:37" hidden="1" x14ac:dyDescent="0.25">
      <c r="A1187" s="179" t="b">
        <f>IF(E1187&lt;&gt;1,"",NOT(ISNA(VLOOKUP(P1187,Mapping!$P:$P,1,FALSE))))</f>
        <v>0</v>
      </c>
      <c r="B1187" s="180" t="str">
        <f t="shared" si="18"/>
        <v/>
      </c>
      <c r="E1187" s="167">
        <v>1</v>
      </c>
      <c r="F1187" s="170" t="s">
        <v>797</v>
      </c>
      <c r="G1187" s="169">
        <v>17620.592373301479</v>
      </c>
      <c r="H1187" s="168" t="s">
        <v>6</v>
      </c>
      <c r="I1187" s="168" t="s">
        <v>797</v>
      </c>
      <c r="J1187" s="169">
        <v>2913.7909531349669</v>
      </c>
      <c r="K1187" s="169">
        <v>-1034.3890938487091</v>
      </c>
      <c r="L1187" s="168" t="s">
        <v>5</v>
      </c>
      <c r="M1187" s="168" t="s">
        <v>21</v>
      </c>
      <c r="N1187" s="168" t="s">
        <v>2829</v>
      </c>
      <c r="O1187" s="168" t="s">
        <v>21</v>
      </c>
      <c r="P1187" s="168" t="s">
        <v>2851</v>
      </c>
      <c r="Q1187" s="168" t="s">
        <v>2834</v>
      </c>
      <c r="R1187" s="168" t="s">
        <v>1259</v>
      </c>
      <c r="S1187" s="168" t="s">
        <v>21</v>
      </c>
      <c r="T1187" s="168" t="s">
        <v>1259</v>
      </c>
      <c r="U1187" s="168" t="s">
        <v>1259</v>
      </c>
      <c r="V1187" s="168" t="s">
        <v>2834</v>
      </c>
      <c r="W1187" s="168" t="s">
        <v>1259</v>
      </c>
      <c r="X1187" s="168" t="s">
        <v>21</v>
      </c>
      <c r="Y1187" s="168" t="s">
        <v>1259</v>
      </c>
      <c r="Z1187" s="168" t="s">
        <v>21</v>
      </c>
      <c r="AA1187" s="168" t="s">
        <v>1259</v>
      </c>
      <c r="AB1187" s="168" t="s">
        <v>1259</v>
      </c>
      <c r="AC1187" s="168" t="s">
        <v>8039</v>
      </c>
      <c r="AD1187" s="169">
        <v>3490.3207763269561</v>
      </c>
      <c r="AE1187" s="168" t="s">
        <v>1259</v>
      </c>
      <c r="AF1187" s="169">
        <v>5425.0225931113127</v>
      </c>
      <c r="AG1187" s="169">
        <v>-1451.4601494302351</v>
      </c>
      <c r="AH1187" s="169">
        <v>1566.927499809575</v>
      </c>
      <c r="AI1187" s="168" t="s">
        <v>21</v>
      </c>
      <c r="AJ1187"/>
      <c r="AK1187"/>
    </row>
    <row r="1188" spans="1:37" hidden="1" x14ac:dyDescent="0.25">
      <c r="A1188" s="179" t="b">
        <f>IF(E1188&lt;&gt;1,"",NOT(ISNA(VLOOKUP(P1188,Mapping!$P:$P,1,FALSE))))</f>
        <v>0</v>
      </c>
      <c r="B1188" s="180" t="str">
        <f t="shared" si="18"/>
        <v/>
      </c>
      <c r="E1188" s="167">
        <v>1</v>
      </c>
      <c r="F1188" s="170" t="s">
        <v>797</v>
      </c>
      <c r="G1188" s="169">
        <v>3161.1768343889889</v>
      </c>
      <c r="H1188" s="168" t="s">
        <v>6</v>
      </c>
      <c r="I1188" s="168" t="s">
        <v>797</v>
      </c>
      <c r="J1188" s="169">
        <v>522.74113526733015</v>
      </c>
      <c r="K1188" s="169">
        <v>-185.57190200788321</v>
      </c>
      <c r="L1188" s="168" t="s">
        <v>5</v>
      </c>
      <c r="M1188" s="168" t="s">
        <v>21</v>
      </c>
      <c r="N1188" s="168" t="s">
        <v>2829</v>
      </c>
      <c r="O1188" s="168" t="s">
        <v>21</v>
      </c>
      <c r="P1188" s="168" t="s">
        <v>2851</v>
      </c>
      <c r="Q1188" s="168" t="s">
        <v>2834</v>
      </c>
      <c r="R1188" s="168" t="s">
        <v>1259</v>
      </c>
      <c r="S1188" s="168" t="s">
        <v>21</v>
      </c>
      <c r="T1188" s="168" t="s">
        <v>1259</v>
      </c>
      <c r="U1188" s="168" t="s">
        <v>1259</v>
      </c>
      <c r="V1188" s="168" t="s">
        <v>2834</v>
      </c>
      <c r="W1188" s="168" t="s">
        <v>1259</v>
      </c>
      <c r="X1188" s="168" t="s">
        <v>21</v>
      </c>
      <c r="Y1188" s="168" t="s">
        <v>1259</v>
      </c>
      <c r="Z1188" s="168" t="s">
        <v>21</v>
      </c>
      <c r="AA1188" s="168" t="s">
        <v>1259</v>
      </c>
      <c r="AB1188" s="168" t="s">
        <v>1259</v>
      </c>
      <c r="AC1188" s="168" t="s">
        <v>8050</v>
      </c>
      <c r="AD1188" s="169">
        <v>626.17197815830866</v>
      </c>
      <c r="AE1188" s="168" t="s">
        <v>1259</v>
      </c>
      <c r="AF1188" s="169">
        <v>973.26215737020448</v>
      </c>
      <c r="AG1188" s="169">
        <v>-260.39545681618569</v>
      </c>
      <c r="AH1188" s="169">
        <v>281.11057838613442</v>
      </c>
      <c r="AI1188" s="168" t="s">
        <v>21</v>
      </c>
      <c r="AJ1188"/>
      <c r="AK1188"/>
    </row>
    <row r="1189" spans="1:37" hidden="1" x14ac:dyDescent="0.25">
      <c r="A1189" s="179" t="b">
        <f>IF(E1189&lt;&gt;1,"",NOT(ISNA(VLOOKUP(P1189,Mapping!$P:$P,1,FALSE))))</f>
        <v>0</v>
      </c>
      <c r="B1189" s="180" t="str">
        <f t="shared" si="18"/>
        <v/>
      </c>
      <c r="E1189" s="167">
        <v>1</v>
      </c>
      <c r="F1189" s="170" t="s">
        <v>797</v>
      </c>
      <c r="G1189" s="169">
        <v>10593.545179375609</v>
      </c>
      <c r="H1189" s="168" t="s">
        <v>6</v>
      </c>
      <c r="I1189" s="168" t="s">
        <v>797</v>
      </c>
      <c r="J1189" s="169">
        <v>1751.7785697183001</v>
      </c>
      <c r="K1189" s="169">
        <v>-621.87736749094154</v>
      </c>
      <c r="L1189" s="168" t="s">
        <v>5</v>
      </c>
      <c r="M1189" s="168" t="s">
        <v>21</v>
      </c>
      <c r="N1189" s="168" t="s">
        <v>2829</v>
      </c>
      <c r="O1189" s="168" t="s">
        <v>21</v>
      </c>
      <c r="P1189" s="168" t="s">
        <v>2851</v>
      </c>
      <c r="Q1189" s="168" t="s">
        <v>2834</v>
      </c>
      <c r="R1189" s="168" t="s">
        <v>1259</v>
      </c>
      <c r="S1189" s="168" t="s">
        <v>21</v>
      </c>
      <c r="T1189" s="168" t="s">
        <v>1259</v>
      </c>
      <c r="U1189" s="168" t="s">
        <v>1259</v>
      </c>
      <c r="V1189" s="168" t="s">
        <v>2834</v>
      </c>
      <c r="W1189" s="168" t="s">
        <v>1259</v>
      </c>
      <c r="X1189" s="168" t="s">
        <v>21</v>
      </c>
      <c r="Y1189" s="168" t="s">
        <v>1259</v>
      </c>
      <c r="Z1189" s="168" t="s">
        <v>21</v>
      </c>
      <c r="AA1189" s="168" t="s">
        <v>1259</v>
      </c>
      <c r="AB1189" s="168" t="s">
        <v>1259</v>
      </c>
      <c r="AC1189" s="168" t="s">
        <v>8041</v>
      </c>
      <c r="AD1189" s="169">
        <v>2098.389773238081</v>
      </c>
      <c r="AE1189" s="168" t="s">
        <v>1259</v>
      </c>
      <c r="AF1189" s="169">
        <v>3261.5374512798098</v>
      </c>
      <c r="AG1189" s="169">
        <v>-872.62155228959091</v>
      </c>
      <c r="AH1189" s="169">
        <v>942.04081851356568</v>
      </c>
      <c r="AI1189" s="168" t="s">
        <v>21</v>
      </c>
      <c r="AJ1189"/>
      <c r="AK1189"/>
    </row>
    <row r="1190" spans="1:37" hidden="1" x14ac:dyDescent="0.25">
      <c r="A1190" s="179" t="b">
        <f>IF(E1190&lt;&gt;1,"",NOT(ISNA(VLOOKUP(P1190,Mapping!$P:$P,1,FALSE))))</f>
        <v>0</v>
      </c>
      <c r="B1190" s="180" t="str">
        <f t="shared" si="18"/>
        <v/>
      </c>
      <c r="E1190" s="167">
        <v>1</v>
      </c>
      <c r="F1190" s="170" t="s">
        <v>797</v>
      </c>
      <c r="G1190" s="169">
        <v>4515.3051796513091</v>
      </c>
      <c r="H1190" s="168" t="s">
        <v>6</v>
      </c>
      <c r="I1190" s="168" t="s">
        <v>797</v>
      </c>
      <c r="J1190" s="169">
        <v>746.66362539810234</v>
      </c>
      <c r="K1190" s="169">
        <v>-265.06387153627782</v>
      </c>
      <c r="L1190" s="168" t="s">
        <v>5</v>
      </c>
      <c r="M1190" s="168" t="s">
        <v>21</v>
      </c>
      <c r="N1190" s="168" t="s">
        <v>2829</v>
      </c>
      <c r="O1190" s="168" t="s">
        <v>21</v>
      </c>
      <c r="P1190" s="168" t="s">
        <v>2851</v>
      </c>
      <c r="Q1190" s="168" t="s">
        <v>2834</v>
      </c>
      <c r="R1190" s="168" t="s">
        <v>1259</v>
      </c>
      <c r="S1190" s="168" t="s">
        <v>21</v>
      </c>
      <c r="T1190" s="168" t="s">
        <v>1259</v>
      </c>
      <c r="U1190" s="168" t="s">
        <v>1259</v>
      </c>
      <c r="V1190" s="168" t="s">
        <v>2834</v>
      </c>
      <c r="W1190" s="168" t="s">
        <v>1259</v>
      </c>
      <c r="X1190" s="168" t="s">
        <v>21</v>
      </c>
      <c r="Y1190" s="168" t="s">
        <v>1259</v>
      </c>
      <c r="Z1190" s="168" t="s">
        <v>21</v>
      </c>
      <c r="AA1190" s="168" t="s">
        <v>1259</v>
      </c>
      <c r="AB1190" s="168" t="s">
        <v>1259</v>
      </c>
      <c r="AC1190" s="168" t="s">
        <v>8036</v>
      </c>
      <c r="AD1190" s="169">
        <v>894.4003212895841</v>
      </c>
      <c r="AE1190" s="168" t="s">
        <v>1259</v>
      </c>
      <c r="AF1190" s="169">
        <v>1390.170778339801</v>
      </c>
      <c r="AG1190" s="169">
        <v>-371.9390013646771</v>
      </c>
      <c r="AH1190" s="169">
        <v>401.52769589905802</v>
      </c>
      <c r="AI1190" s="168" t="s">
        <v>21</v>
      </c>
      <c r="AJ1190"/>
      <c r="AK1190"/>
    </row>
    <row r="1191" spans="1:37" hidden="1" x14ac:dyDescent="0.25">
      <c r="A1191" s="179" t="b">
        <f>IF(E1191&lt;&gt;1,"",NOT(ISNA(VLOOKUP(P1191,Mapping!$P:$P,1,FALSE))))</f>
        <v>0</v>
      </c>
      <c r="B1191" s="180" t="str">
        <f t="shared" si="18"/>
        <v/>
      </c>
      <c r="E1191" s="167">
        <v>1</v>
      </c>
      <c r="F1191" s="170" t="s">
        <v>797</v>
      </c>
      <c r="G1191" s="169">
        <v>25829.82776861258</v>
      </c>
      <c r="H1191" s="168" t="s">
        <v>6</v>
      </c>
      <c r="I1191" s="168" t="s">
        <v>797</v>
      </c>
      <c r="J1191" s="169">
        <v>4271.2933185637448</v>
      </c>
      <c r="K1191" s="169">
        <v>-1516.299314677201</v>
      </c>
      <c r="L1191" s="168" t="s">
        <v>5</v>
      </c>
      <c r="M1191" s="168" t="s">
        <v>21</v>
      </c>
      <c r="N1191" s="168" t="s">
        <v>2829</v>
      </c>
      <c r="O1191" s="168" t="s">
        <v>21</v>
      </c>
      <c r="P1191" s="168" t="s">
        <v>2851</v>
      </c>
      <c r="Q1191" s="168" t="s">
        <v>2834</v>
      </c>
      <c r="R1191" s="168" t="s">
        <v>1259</v>
      </c>
      <c r="S1191" s="168" t="s">
        <v>21</v>
      </c>
      <c r="T1191" s="168" t="s">
        <v>1259</v>
      </c>
      <c r="U1191" s="168" t="s">
        <v>1259</v>
      </c>
      <c r="V1191" s="168" t="s">
        <v>2834</v>
      </c>
      <c r="W1191" s="168" t="s">
        <v>1259</v>
      </c>
      <c r="X1191" s="168" t="s">
        <v>21</v>
      </c>
      <c r="Y1191" s="168" t="s">
        <v>1259</v>
      </c>
      <c r="Z1191" s="168" t="s">
        <v>21</v>
      </c>
      <c r="AA1191" s="168" t="s">
        <v>1259</v>
      </c>
      <c r="AB1191" s="168" t="s">
        <v>1259</v>
      </c>
      <c r="AC1191" s="168" t="s">
        <v>8035</v>
      </c>
      <c r="AD1191" s="169">
        <v>5116.4218886498074</v>
      </c>
      <c r="AE1191" s="168" t="s">
        <v>1259</v>
      </c>
      <c r="AF1191" s="169">
        <v>7952.479476979257</v>
      </c>
      <c r="AG1191" s="169">
        <v>-2127.679074489773</v>
      </c>
      <c r="AH1191" s="169">
        <v>2296.941362045749</v>
      </c>
      <c r="AI1191" s="168" t="s">
        <v>21</v>
      </c>
      <c r="AJ1191"/>
      <c r="AK1191"/>
    </row>
    <row r="1192" spans="1:37" hidden="1" x14ac:dyDescent="0.25">
      <c r="A1192" s="179" t="b">
        <f>IF(E1192&lt;&gt;1,"",NOT(ISNA(VLOOKUP(P1192,Mapping!$P:$P,1,FALSE))))</f>
        <v>0</v>
      </c>
      <c r="B1192" s="180" t="str">
        <f t="shared" si="18"/>
        <v/>
      </c>
      <c r="E1192" s="167">
        <v>1</v>
      </c>
      <c r="F1192" s="170" t="s">
        <v>797</v>
      </c>
      <c r="G1192" s="169">
        <v>59130.89352249779</v>
      </c>
      <c r="H1192" s="168" t="s">
        <v>6</v>
      </c>
      <c r="I1192" s="168" t="s">
        <v>797</v>
      </c>
      <c r="J1192" s="169">
        <v>9778.0516651472171</v>
      </c>
      <c r="K1192" s="169">
        <v>-3471.1858757868149</v>
      </c>
      <c r="L1192" s="168" t="s">
        <v>5</v>
      </c>
      <c r="M1192" s="168" t="s">
        <v>21</v>
      </c>
      <c r="N1192" s="168" t="s">
        <v>2829</v>
      </c>
      <c r="O1192" s="168" t="s">
        <v>21</v>
      </c>
      <c r="P1192" s="168" t="s">
        <v>2851</v>
      </c>
      <c r="Q1192" s="168" t="s">
        <v>2834</v>
      </c>
      <c r="R1192" s="168" t="s">
        <v>1259</v>
      </c>
      <c r="S1192" s="168" t="s">
        <v>21</v>
      </c>
      <c r="T1192" s="168" t="s">
        <v>1259</v>
      </c>
      <c r="U1192" s="168" t="s">
        <v>1259</v>
      </c>
      <c r="V1192" s="168" t="s">
        <v>2834</v>
      </c>
      <c r="W1192" s="168" t="s">
        <v>1259</v>
      </c>
      <c r="X1192" s="168" t="s">
        <v>21</v>
      </c>
      <c r="Y1192" s="168" t="s">
        <v>1259</v>
      </c>
      <c r="Z1192" s="168" t="s">
        <v>21</v>
      </c>
      <c r="AA1192" s="168" t="s">
        <v>1259</v>
      </c>
      <c r="AB1192" s="168" t="s">
        <v>1259</v>
      </c>
      <c r="AC1192" s="168" t="s">
        <v>8052</v>
      </c>
      <c r="AD1192" s="169">
        <v>11712.76094537346</v>
      </c>
      <c r="AE1192" s="168" t="s">
        <v>1259</v>
      </c>
      <c r="AF1192" s="169">
        <v>18205.201420836562</v>
      </c>
      <c r="AG1192" s="169">
        <v>-4870.7860513333653</v>
      </c>
      <c r="AH1192" s="169">
        <v>5258.2694829886459</v>
      </c>
      <c r="AI1192" s="168" t="s">
        <v>21</v>
      </c>
      <c r="AJ1192"/>
      <c r="AK1192"/>
    </row>
    <row r="1193" spans="1:37" hidden="1" x14ac:dyDescent="0.25">
      <c r="A1193" s="179" t="b">
        <f>IF(E1193&lt;&gt;1,"",NOT(ISNA(VLOOKUP(P1193,Mapping!$P:$P,1,FALSE))))</f>
        <v>0</v>
      </c>
      <c r="B1193" s="180" t="str">
        <f t="shared" si="18"/>
        <v/>
      </c>
      <c r="E1193" s="167">
        <v>1</v>
      </c>
      <c r="F1193" s="170" t="s">
        <v>797</v>
      </c>
      <c r="G1193" s="169">
        <v>30736.630358318071</v>
      </c>
      <c r="H1193" s="168" t="s">
        <v>6</v>
      </c>
      <c r="I1193" s="168" t="s">
        <v>797</v>
      </c>
      <c r="J1193" s="169">
        <v>5082.6960621154394</v>
      </c>
      <c r="K1193" s="169">
        <v>-1804.34542441812</v>
      </c>
      <c r="L1193" s="168" t="s">
        <v>5</v>
      </c>
      <c r="M1193" s="168" t="s">
        <v>21</v>
      </c>
      <c r="N1193" s="168" t="s">
        <v>2829</v>
      </c>
      <c r="O1193" s="168" t="s">
        <v>21</v>
      </c>
      <c r="P1193" s="168" t="s">
        <v>2851</v>
      </c>
      <c r="Q1193" s="168" t="s">
        <v>2834</v>
      </c>
      <c r="R1193" s="168" t="s">
        <v>1259</v>
      </c>
      <c r="S1193" s="168" t="s">
        <v>21</v>
      </c>
      <c r="T1193" s="168" t="s">
        <v>1259</v>
      </c>
      <c r="U1193" s="168" t="s">
        <v>1259</v>
      </c>
      <c r="V1193" s="168" t="s">
        <v>2834</v>
      </c>
      <c r="W1193" s="168" t="s">
        <v>1259</v>
      </c>
      <c r="X1193" s="168" t="s">
        <v>21</v>
      </c>
      <c r="Y1193" s="168" t="s">
        <v>1259</v>
      </c>
      <c r="Z1193" s="168" t="s">
        <v>21</v>
      </c>
      <c r="AA1193" s="168" t="s">
        <v>1259</v>
      </c>
      <c r="AB1193" s="168" t="s">
        <v>1259</v>
      </c>
      <c r="AC1193" s="168" t="s">
        <v>8045</v>
      </c>
      <c r="AD1193" s="169">
        <v>6088.37076876427</v>
      </c>
      <c r="AE1193" s="168" t="s">
        <v>1259</v>
      </c>
      <c r="AF1193" s="169">
        <v>9463.1843582421025</v>
      </c>
      <c r="AG1193" s="169">
        <v>-2531.86687188016</v>
      </c>
      <c r="AH1193" s="169">
        <v>2733.283327801455</v>
      </c>
      <c r="AI1193" s="168" t="s">
        <v>21</v>
      </c>
      <c r="AJ1193"/>
      <c r="AK1193"/>
    </row>
    <row r="1194" spans="1:37" hidden="1" x14ac:dyDescent="0.25">
      <c r="A1194" s="179" t="b">
        <f>IF(E1194&lt;&gt;1,"",NOT(ISNA(VLOOKUP(P1194,Mapping!$P:$P,1,FALSE))))</f>
        <v>0</v>
      </c>
      <c r="B1194" s="180" t="str">
        <f t="shared" si="18"/>
        <v/>
      </c>
      <c r="E1194" s="167">
        <v>1</v>
      </c>
      <c r="F1194" s="170" t="s">
        <v>797</v>
      </c>
      <c r="G1194" s="169">
        <v>9182.9887765618932</v>
      </c>
      <c r="H1194" s="168" t="s">
        <v>6</v>
      </c>
      <c r="I1194" s="168" t="s">
        <v>797</v>
      </c>
      <c r="J1194" s="169">
        <v>1518.5249765171559</v>
      </c>
      <c r="K1194" s="169">
        <v>-539.07287781102946</v>
      </c>
      <c r="L1194" s="168" t="s">
        <v>5</v>
      </c>
      <c r="M1194" s="168" t="s">
        <v>21</v>
      </c>
      <c r="N1194" s="168" t="s">
        <v>2829</v>
      </c>
      <c r="O1194" s="168" t="s">
        <v>21</v>
      </c>
      <c r="P1194" s="168" t="s">
        <v>2851</v>
      </c>
      <c r="Q1194" s="168" t="s">
        <v>2834</v>
      </c>
      <c r="R1194" s="168" t="s">
        <v>1259</v>
      </c>
      <c r="S1194" s="168" t="s">
        <v>21</v>
      </c>
      <c r="T1194" s="168" t="s">
        <v>1259</v>
      </c>
      <c r="U1194" s="168" t="s">
        <v>1259</v>
      </c>
      <c r="V1194" s="168" t="s">
        <v>2834</v>
      </c>
      <c r="W1194" s="168" t="s">
        <v>1259</v>
      </c>
      <c r="X1194" s="168" t="s">
        <v>21</v>
      </c>
      <c r="Y1194" s="168" t="s">
        <v>1259</v>
      </c>
      <c r="Z1194" s="168" t="s">
        <v>21</v>
      </c>
      <c r="AA1194" s="168" t="s">
        <v>1259</v>
      </c>
      <c r="AB1194" s="168" t="s">
        <v>1259</v>
      </c>
      <c r="AC1194" s="168" t="s">
        <v>8042</v>
      </c>
      <c r="AD1194" s="169">
        <v>1818.984052101192</v>
      </c>
      <c r="AE1194" s="168" t="s">
        <v>1259</v>
      </c>
      <c r="AF1194" s="169">
        <v>2827.2557772018749</v>
      </c>
      <c r="AG1194" s="169">
        <v>-756.42986225821915</v>
      </c>
      <c r="AH1194" s="169">
        <v>816.60578371018346</v>
      </c>
      <c r="AI1194" s="168" t="s">
        <v>21</v>
      </c>
      <c r="AJ1194"/>
      <c r="AK1194"/>
    </row>
    <row r="1195" spans="1:37" hidden="1" x14ac:dyDescent="0.25">
      <c r="A1195" s="179" t="b">
        <f>IF(E1195&lt;&gt;1,"",NOT(ISNA(VLOOKUP(P1195,Mapping!$P:$P,1,FALSE))))</f>
        <v>0</v>
      </c>
      <c r="B1195" s="180" t="str">
        <f t="shared" si="18"/>
        <v/>
      </c>
      <c r="E1195" s="167">
        <v>1</v>
      </c>
      <c r="F1195" s="170" t="s">
        <v>797</v>
      </c>
      <c r="G1195" s="169">
        <v>17625.206330135799</v>
      </c>
      <c r="H1195" s="168" t="s">
        <v>6</v>
      </c>
      <c r="I1195" s="168" t="s">
        <v>797</v>
      </c>
      <c r="J1195" s="169">
        <v>2914.5539300767819</v>
      </c>
      <c r="K1195" s="169">
        <v>-1034.659948910095</v>
      </c>
      <c r="L1195" s="168" t="s">
        <v>5</v>
      </c>
      <c r="M1195" s="168" t="s">
        <v>21</v>
      </c>
      <c r="N1195" s="168" t="s">
        <v>2829</v>
      </c>
      <c r="O1195" s="168" t="s">
        <v>21</v>
      </c>
      <c r="P1195" s="168" t="s">
        <v>2851</v>
      </c>
      <c r="Q1195" s="168" t="s">
        <v>2834</v>
      </c>
      <c r="R1195" s="168" t="s">
        <v>1259</v>
      </c>
      <c r="S1195" s="168" t="s">
        <v>21</v>
      </c>
      <c r="T1195" s="168" t="s">
        <v>1259</v>
      </c>
      <c r="U1195" s="168" t="s">
        <v>1259</v>
      </c>
      <c r="V1195" s="168" t="s">
        <v>2834</v>
      </c>
      <c r="W1195" s="168" t="s">
        <v>1259</v>
      </c>
      <c r="X1195" s="168" t="s">
        <v>21</v>
      </c>
      <c r="Y1195" s="168" t="s">
        <v>1259</v>
      </c>
      <c r="Z1195" s="168" t="s">
        <v>21</v>
      </c>
      <c r="AA1195" s="168" t="s">
        <v>1259</v>
      </c>
      <c r="AB1195" s="168" t="s">
        <v>1259</v>
      </c>
      <c r="AC1195" s="168" t="s">
        <v>8047</v>
      </c>
      <c r="AD1195" s="169">
        <v>3491.2347177574502</v>
      </c>
      <c r="AE1195" s="168" t="s">
        <v>1259</v>
      </c>
      <c r="AF1195" s="169">
        <v>5426.4431367309371</v>
      </c>
      <c r="AG1195" s="169">
        <v>-1451.8402146592739</v>
      </c>
      <c r="AH1195" s="169">
        <v>1567.3378001952551</v>
      </c>
      <c r="AI1195" s="168" t="s">
        <v>21</v>
      </c>
      <c r="AJ1195"/>
      <c r="AK1195"/>
    </row>
    <row r="1196" spans="1:37" hidden="1" x14ac:dyDescent="0.25">
      <c r="A1196" s="179" t="b">
        <f>IF(E1196&lt;&gt;1,"",NOT(ISNA(VLOOKUP(P1196,Mapping!$P:$P,1,FALSE))))</f>
        <v>0</v>
      </c>
      <c r="B1196" s="180" t="str">
        <f t="shared" si="18"/>
        <v/>
      </c>
      <c r="E1196" s="167">
        <v>1</v>
      </c>
      <c r="F1196" s="170" t="s">
        <v>797</v>
      </c>
      <c r="G1196" s="169">
        <v>14094.02460367727</v>
      </c>
      <c r="H1196" s="168" t="s">
        <v>6</v>
      </c>
      <c r="I1196" s="168" t="s">
        <v>797</v>
      </c>
      <c r="J1196" s="169">
        <v>2330.6277401706911</v>
      </c>
      <c r="K1196" s="169">
        <v>-827.36749307977971</v>
      </c>
      <c r="L1196" s="168" t="s">
        <v>5</v>
      </c>
      <c r="M1196" s="168" t="s">
        <v>21</v>
      </c>
      <c r="N1196" s="168" t="s">
        <v>2829</v>
      </c>
      <c r="O1196" s="168" t="s">
        <v>21</v>
      </c>
      <c r="P1196" s="168" t="s">
        <v>2835</v>
      </c>
      <c r="Q1196" s="168" t="s">
        <v>2834</v>
      </c>
      <c r="R1196" s="168" t="s">
        <v>1259</v>
      </c>
      <c r="S1196" s="168" t="s">
        <v>21</v>
      </c>
      <c r="T1196" s="168" t="s">
        <v>1259</v>
      </c>
      <c r="U1196" s="168" t="s">
        <v>1259</v>
      </c>
      <c r="V1196" s="168" t="s">
        <v>2834</v>
      </c>
      <c r="W1196" s="168" t="s">
        <v>1259</v>
      </c>
      <c r="X1196" s="168" t="s">
        <v>21</v>
      </c>
      <c r="Y1196" s="168" t="s">
        <v>1259</v>
      </c>
      <c r="Z1196" s="168" t="s">
        <v>21</v>
      </c>
      <c r="AA1196" s="168" t="s">
        <v>1259</v>
      </c>
      <c r="AB1196" s="168" t="s">
        <v>1259</v>
      </c>
      <c r="AC1196" s="168" t="s">
        <v>8054</v>
      </c>
      <c r="AD1196" s="169">
        <v>2791.7714600114318</v>
      </c>
      <c r="AE1196" s="168" t="s">
        <v>1259</v>
      </c>
      <c r="AF1196" s="169">
        <v>4339.263986304335</v>
      </c>
      <c r="AG1196" s="169">
        <v>-1160.966363896079</v>
      </c>
      <c r="AH1196" s="169">
        <v>1253.3241940240659</v>
      </c>
      <c r="AI1196" s="168" t="s">
        <v>21</v>
      </c>
      <c r="AJ1196"/>
      <c r="AK1196"/>
    </row>
    <row r="1197" spans="1:37" hidden="1" x14ac:dyDescent="0.25">
      <c r="A1197" s="179" t="b">
        <f>IF(E1197&lt;&gt;1,"",NOT(ISNA(VLOOKUP(P1197,Mapping!$P:$P,1,FALSE))))</f>
        <v>0</v>
      </c>
      <c r="B1197" s="180" t="str">
        <f t="shared" si="18"/>
        <v/>
      </c>
      <c r="E1197" s="167">
        <v>1</v>
      </c>
      <c r="F1197" s="170" t="s">
        <v>797</v>
      </c>
      <c r="G1197" s="169">
        <v>12520.338992237859</v>
      </c>
      <c r="H1197" s="168" t="s">
        <v>6</v>
      </c>
      <c r="I1197" s="168" t="s">
        <v>797</v>
      </c>
      <c r="J1197" s="169">
        <v>2070.398640004988</v>
      </c>
      <c r="K1197" s="169">
        <v>-734.98676040441433</v>
      </c>
      <c r="L1197" s="168" t="s">
        <v>5</v>
      </c>
      <c r="M1197" s="168" t="s">
        <v>21</v>
      </c>
      <c r="N1197" s="168" t="s">
        <v>2829</v>
      </c>
      <c r="O1197" s="168" t="s">
        <v>21</v>
      </c>
      <c r="P1197" s="168" t="s">
        <v>2835</v>
      </c>
      <c r="Q1197" s="168" t="s">
        <v>2834</v>
      </c>
      <c r="R1197" s="168" t="s">
        <v>1259</v>
      </c>
      <c r="S1197" s="168" t="s">
        <v>21</v>
      </c>
      <c r="T1197" s="168" t="s">
        <v>1259</v>
      </c>
      <c r="U1197" s="168" t="s">
        <v>1259</v>
      </c>
      <c r="V1197" s="168" t="s">
        <v>2834</v>
      </c>
      <c r="W1197" s="168" t="s">
        <v>1259</v>
      </c>
      <c r="X1197" s="168" t="s">
        <v>21</v>
      </c>
      <c r="Y1197" s="168" t="s">
        <v>1259</v>
      </c>
      <c r="Z1197" s="168" t="s">
        <v>21</v>
      </c>
      <c r="AA1197" s="168" t="s">
        <v>1259</v>
      </c>
      <c r="AB1197" s="168" t="s">
        <v>1259</v>
      </c>
      <c r="AC1197" s="168" t="s">
        <v>3222</v>
      </c>
      <c r="AD1197" s="169">
        <v>2480.0527919525539</v>
      </c>
      <c r="AE1197" s="168" t="s">
        <v>1259</v>
      </c>
      <c r="AF1197" s="169">
        <v>3854.7581413448529</v>
      </c>
      <c r="AG1197" s="169">
        <v>-1031.337239951474</v>
      </c>
      <c r="AH1197" s="169">
        <v>1113.382743227254</v>
      </c>
      <c r="AI1197" s="168" t="s">
        <v>21</v>
      </c>
      <c r="AJ1197"/>
      <c r="AK1197"/>
    </row>
    <row r="1198" spans="1:37" hidden="1" x14ac:dyDescent="0.25">
      <c r="A1198" s="179" t="b">
        <f>IF(E1198&lt;&gt;1,"",NOT(ISNA(VLOOKUP(P1198,Mapping!$P:$P,1,FALSE))))</f>
        <v>0</v>
      </c>
      <c r="B1198" s="180" t="str">
        <f t="shared" si="18"/>
        <v/>
      </c>
      <c r="E1198" s="167">
        <v>1</v>
      </c>
      <c r="F1198" s="170" t="s">
        <v>797</v>
      </c>
      <c r="G1198" s="169">
        <v>2824.9471941164702</v>
      </c>
      <c r="H1198" s="168" t="s">
        <v>6</v>
      </c>
      <c r="I1198" s="168" t="s">
        <v>797</v>
      </c>
      <c r="J1198" s="169">
        <v>467.14125171935541</v>
      </c>
      <c r="K1198" s="169">
        <v>-165.8340710906015</v>
      </c>
      <c r="L1198" s="168" t="s">
        <v>5</v>
      </c>
      <c r="M1198" s="168" t="s">
        <v>21</v>
      </c>
      <c r="N1198" s="168" t="s">
        <v>2829</v>
      </c>
      <c r="O1198" s="168" t="s">
        <v>21</v>
      </c>
      <c r="P1198" s="168" t="s">
        <v>2835</v>
      </c>
      <c r="Q1198" s="168" t="s">
        <v>2834</v>
      </c>
      <c r="R1198" s="168" t="s">
        <v>1259</v>
      </c>
      <c r="S1198" s="168" t="s">
        <v>21</v>
      </c>
      <c r="T1198" s="168" t="s">
        <v>1259</v>
      </c>
      <c r="U1198" s="168" t="s">
        <v>1259</v>
      </c>
      <c r="V1198" s="168" t="s">
        <v>2834</v>
      </c>
      <c r="W1198" s="168" t="s">
        <v>1259</v>
      </c>
      <c r="X1198" s="168" t="s">
        <v>21</v>
      </c>
      <c r="Y1198" s="168" t="s">
        <v>1259</v>
      </c>
      <c r="Z1198" s="168" t="s">
        <v>21</v>
      </c>
      <c r="AA1198" s="168" t="s">
        <v>1259</v>
      </c>
      <c r="AB1198" s="168" t="s">
        <v>1259</v>
      </c>
      <c r="AC1198" s="168" t="s">
        <v>8071</v>
      </c>
      <c r="AD1198" s="169">
        <v>559.57096530936929</v>
      </c>
      <c r="AE1198" s="168" t="s">
        <v>1259</v>
      </c>
      <c r="AF1198" s="169">
        <v>869.7438785116633</v>
      </c>
      <c r="AG1198" s="169">
        <v>-232.69922994856461</v>
      </c>
      <c r="AH1198" s="169">
        <v>251.2110461551774</v>
      </c>
      <c r="AI1198" s="168" t="s">
        <v>21</v>
      </c>
      <c r="AJ1198"/>
      <c r="AK1198"/>
    </row>
    <row r="1199" spans="1:37" hidden="1" x14ac:dyDescent="0.25">
      <c r="A1199" s="179" t="b">
        <f>IF(E1199&lt;&gt;1,"",NOT(ISNA(VLOOKUP(P1199,Mapping!$P:$P,1,FALSE))))</f>
        <v>0</v>
      </c>
      <c r="B1199" s="180" t="str">
        <f t="shared" si="18"/>
        <v/>
      </c>
      <c r="E1199" s="167">
        <v>1</v>
      </c>
      <c r="F1199" s="170" t="s">
        <v>797</v>
      </c>
      <c r="G1199" s="169">
        <v>19743.909927162011</v>
      </c>
      <c r="H1199" s="168" t="s">
        <v>6</v>
      </c>
      <c r="I1199" s="168" t="s">
        <v>797</v>
      </c>
      <c r="J1199" s="169">
        <v>3264.9087446370158</v>
      </c>
      <c r="K1199" s="169">
        <v>-1159.0351031292309</v>
      </c>
      <c r="L1199" s="168" t="s">
        <v>5</v>
      </c>
      <c r="M1199" s="168" t="s">
        <v>21</v>
      </c>
      <c r="N1199" s="168" t="s">
        <v>2829</v>
      </c>
      <c r="O1199" s="168" t="s">
        <v>21</v>
      </c>
      <c r="P1199" s="168" t="s">
        <v>2835</v>
      </c>
      <c r="Q1199" s="168" t="s">
        <v>2834</v>
      </c>
      <c r="R1199" s="168" t="s">
        <v>1259</v>
      </c>
      <c r="S1199" s="168" t="s">
        <v>21</v>
      </c>
      <c r="T1199" s="168" t="s">
        <v>1259</v>
      </c>
      <c r="U1199" s="168" t="s">
        <v>1259</v>
      </c>
      <c r="V1199" s="168" t="s">
        <v>2834</v>
      </c>
      <c r="W1199" s="168" t="s">
        <v>1259</v>
      </c>
      <c r="X1199" s="168" t="s">
        <v>21</v>
      </c>
      <c r="Y1199" s="168" t="s">
        <v>1259</v>
      </c>
      <c r="Z1199" s="168" t="s">
        <v>21</v>
      </c>
      <c r="AA1199" s="168" t="s">
        <v>1259</v>
      </c>
      <c r="AB1199" s="168" t="s">
        <v>1259</v>
      </c>
      <c r="AC1199" s="168" t="s">
        <v>8077</v>
      </c>
      <c r="AD1199" s="169">
        <v>3910.9115950674282</v>
      </c>
      <c r="AE1199" s="168" t="s">
        <v>1259</v>
      </c>
      <c r="AF1199" s="169">
        <v>6078.7489524757548</v>
      </c>
      <c r="AG1199" s="169">
        <v>-1626.364077103171</v>
      </c>
      <c r="AH1199" s="169">
        <v>1755.7454802432881</v>
      </c>
      <c r="AI1199" s="168" t="s">
        <v>21</v>
      </c>
      <c r="AJ1199"/>
      <c r="AK1199"/>
    </row>
    <row r="1200" spans="1:37" hidden="1" x14ac:dyDescent="0.25">
      <c r="A1200" s="179" t="b">
        <f>IF(E1200&lt;&gt;1,"",NOT(ISNA(VLOOKUP(P1200,Mapping!$P:$P,1,FALSE))))</f>
        <v>0</v>
      </c>
      <c r="B1200" s="180" t="str">
        <f t="shared" si="18"/>
        <v/>
      </c>
      <c r="E1200" s="167">
        <v>1</v>
      </c>
      <c r="F1200" s="170" t="s">
        <v>797</v>
      </c>
      <c r="G1200" s="169">
        <v>12704.57999942374</v>
      </c>
      <c r="H1200" s="168" t="s">
        <v>6</v>
      </c>
      <c r="I1200" s="168" t="s">
        <v>797</v>
      </c>
      <c r="J1200" s="169">
        <v>2100.8652536443869</v>
      </c>
      <c r="K1200" s="169">
        <v>-745.80233824852382</v>
      </c>
      <c r="L1200" s="168" t="s">
        <v>5</v>
      </c>
      <c r="M1200" s="168" t="s">
        <v>21</v>
      </c>
      <c r="N1200" s="168" t="s">
        <v>2829</v>
      </c>
      <c r="O1200" s="168" t="s">
        <v>21</v>
      </c>
      <c r="P1200" s="168" t="s">
        <v>2835</v>
      </c>
      <c r="Q1200" s="168" t="s">
        <v>2834</v>
      </c>
      <c r="R1200" s="168" t="s">
        <v>1259</v>
      </c>
      <c r="S1200" s="168" t="s">
        <v>21</v>
      </c>
      <c r="T1200" s="168" t="s">
        <v>1259</v>
      </c>
      <c r="U1200" s="168" t="s">
        <v>1259</v>
      </c>
      <c r="V1200" s="168" t="s">
        <v>2834</v>
      </c>
      <c r="W1200" s="168" t="s">
        <v>1259</v>
      </c>
      <c r="X1200" s="168" t="s">
        <v>21</v>
      </c>
      <c r="Y1200" s="168" t="s">
        <v>1259</v>
      </c>
      <c r="Z1200" s="168" t="s">
        <v>21</v>
      </c>
      <c r="AA1200" s="168" t="s">
        <v>1259</v>
      </c>
      <c r="AB1200" s="168" t="s">
        <v>1259</v>
      </c>
      <c r="AC1200" s="168" t="s">
        <v>8064</v>
      </c>
      <c r="AD1200" s="169">
        <v>2516.5476044769521</v>
      </c>
      <c r="AE1200" s="168" t="s">
        <v>1259</v>
      </c>
      <c r="AF1200" s="169">
        <v>3911.4822063130359</v>
      </c>
      <c r="AG1200" s="169">
        <v>-1046.513714961839</v>
      </c>
      <c r="AH1200" s="169">
        <v>1129.7665454647761</v>
      </c>
      <c r="AI1200" s="168" t="s">
        <v>21</v>
      </c>
      <c r="AJ1200"/>
      <c r="AK1200"/>
    </row>
    <row r="1201" spans="1:37" hidden="1" x14ac:dyDescent="0.25">
      <c r="A1201" s="179" t="b">
        <f>IF(E1201&lt;&gt;1,"",NOT(ISNA(VLOOKUP(P1201,Mapping!$P:$P,1,FALSE))))</f>
        <v>0</v>
      </c>
      <c r="B1201" s="180" t="str">
        <f t="shared" si="18"/>
        <v/>
      </c>
      <c r="E1201" s="167">
        <v>1</v>
      </c>
      <c r="F1201" s="170" t="s">
        <v>797</v>
      </c>
      <c r="G1201" s="169">
        <v>7400.1250356355667</v>
      </c>
      <c r="H1201" s="168" t="s">
        <v>6</v>
      </c>
      <c r="I1201" s="168" t="s">
        <v>797</v>
      </c>
      <c r="J1201" s="169">
        <v>1223.705589692526</v>
      </c>
      <c r="K1201" s="169">
        <v>-434.41267284387033</v>
      </c>
      <c r="L1201" s="168" t="s">
        <v>5</v>
      </c>
      <c r="M1201" s="168" t="s">
        <v>21</v>
      </c>
      <c r="N1201" s="168" t="s">
        <v>2829</v>
      </c>
      <c r="O1201" s="168" t="s">
        <v>21</v>
      </c>
      <c r="P1201" s="168" t="s">
        <v>2835</v>
      </c>
      <c r="Q1201" s="168" t="s">
        <v>2834</v>
      </c>
      <c r="R1201" s="168" t="s">
        <v>1259</v>
      </c>
      <c r="S1201" s="168" t="s">
        <v>21</v>
      </c>
      <c r="T1201" s="168" t="s">
        <v>1259</v>
      </c>
      <c r="U1201" s="168" t="s">
        <v>1259</v>
      </c>
      <c r="V1201" s="168" t="s">
        <v>2834</v>
      </c>
      <c r="W1201" s="168" t="s">
        <v>1259</v>
      </c>
      <c r="X1201" s="168" t="s">
        <v>21</v>
      </c>
      <c r="Y1201" s="168" t="s">
        <v>1259</v>
      </c>
      <c r="Z1201" s="168" t="s">
        <v>21</v>
      </c>
      <c r="AA1201" s="168" t="s">
        <v>1259</v>
      </c>
      <c r="AB1201" s="168" t="s">
        <v>1259</v>
      </c>
      <c r="AC1201" s="168" t="s">
        <v>8072</v>
      </c>
      <c r="AD1201" s="169">
        <v>1465.8309784426799</v>
      </c>
      <c r="AE1201" s="168" t="s">
        <v>1259</v>
      </c>
      <c r="AF1201" s="169">
        <v>2278.3482336836842</v>
      </c>
      <c r="AG1201" s="169">
        <v>-609.57011901033638</v>
      </c>
      <c r="AH1201" s="169">
        <v>658.06297397447361</v>
      </c>
      <c r="AI1201" s="168" t="s">
        <v>21</v>
      </c>
      <c r="AJ1201"/>
      <c r="AK1201"/>
    </row>
    <row r="1202" spans="1:37" hidden="1" x14ac:dyDescent="0.25">
      <c r="A1202" s="179" t="b">
        <f>IF(E1202&lt;&gt;1,"",NOT(ISNA(VLOOKUP(P1202,Mapping!$P:$P,1,FALSE))))</f>
        <v>0</v>
      </c>
      <c r="B1202" s="180" t="str">
        <f t="shared" si="18"/>
        <v/>
      </c>
      <c r="E1202" s="167">
        <v>1</v>
      </c>
      <c r="F1202" s="170" t="s">
        <v>797</v>
      </c>
      <c r="G1202" s="169">
        <v>50349.545609227032</v>
      </c>
      <c r="H1202" s="168" t="s">
        <v>6</v>
      </c>
      <c r="I1202" s="168" t="s">
        <v>797</v>
      </c>
      <c r="J1202" s="169">
        <v>8325.9431568777563</v>
      </c>
      <c r="K1202" s="169">
        <v>-2955.6906916100702</v>
      </c>
      <c r="L1202" s="168" t="s">
        <v>5</v>
      </c>
      <c r="M1202" s="168" t="s">
        <v>21</v>
      </c>
      <c r="N1202" s="168" t="s">
        <v>2829</v>
      </c>
      <c r="O1202" s="168" t="s">
        <v>21</v>
      </c>
      <c r="P1202" s="168" t="s">
        <v>2835</v>
      </c>
      <c r="Q1202" s="168" t="s">
        <v>2834</v>
      </c>
      <c r="R1202" s="168" t="s">
        <v>1259</v>
      </c>
      <c r="S1202" s="168" t="s">
        <v>21</v>
      </c>
      <c r="T1202" s="168" t="s">
        <v>1259</v>
      </c>
      <c r="U1202" s="168" t="s">
        <v>1259</v>
      </c>
      <c r="V1202" s="168" t="s">
        <v>2834</v>
      </c>
      <c r="W1202" s="168" t="s">
        <v>1259</v>
      </c>
      <c r="X1202" s="168" t="s">
        <v>21</v>
      </c>
      <c r="Y1202" s="168" t="s">
        <v>1259</v>
      </c>
      <c r="Z1202" s="168" t="s">
        <v>21</v>
      </c>
      <c r="AA1202" s="168" t="s">
        <v>1259</v>
      </c>
      <c r="AB1202" s="168" t="s">
        <v>1259</v>
      </c>
      <c r="AC1202" s="168" t="s">
        <v>8058</v>
      </c>
      <c r="AD1202" s="169">
        <v>9973.3346867940327</v>
      </c>
      <c r="AE1202" s="168" t="s">
        <v>1259</v>
      </c>
      <c r="AF1202" s="169">
        <v>15501.602709839381</v>
      </c>
      <c r="AG1202" s="169">
        <v>-4147.4405312527088</v>
      </c>
      <c r="AH1202" s="169">
        <v>4477.3799851107105</v>
      </c>
      <c r="AI1202" s="168" t="s">
        <v>21</v>
      </c>
      <c r="AJ1202"/>
      <c r="AK1202"/>
    </row>
    <row r="1203" spans="1:37" hidden="1" x14ac:dyDescent="0.25">
      <c r="A1203" s="179" t="b">
        <f>IF(E1203&lt;&gt;1,"",NOT(ISNA(VLOOKUP(P1203,Mapping!$P:$P,1,FALSE))))</f>
        <v>0</v>
      </c>
      <c r="B1203" s="180" t="str">
        <f t="shared" si="18"/>
        <v/>
      </c>
      <c r="E1203" s="167">
        <v>1</v>
      </c>
      <c r="F1203" s="170" t="s">
        <v>797</v>
      </c>
      <c r="G1203" s="169">
        <v>7093.0657550739552</v>
      </c>
      <c r="H1203" s="168" t="s">
        <v>6</v>
      </c>
      <c r="I1203" s="168" t="s">
        <v>797</v>
      </c>
      <c r="J1203" s="169">
        <v>1172.92939926591</v>
      </c>
      <c r="K1203" s="169">
        <v>-416.38724190210343</v>
      </c>
      <c r="L1203" s="168" t="s">
        <v>5</v>
      </c>
      <c r="M1203" s="168" t="s">
        <v>21</v>
      </c>
      <c r="N1203" s="168" t="s">
        <v>2829</v>
      </c>
      <c r="O1203" s="168" t="s">
        <v>21</v>
      </c>
      <c r="P1203" s="168" t="s">
        <v>2835</v>
      </c>
      <c r="Q1203" s="168" t="s">
        <v>2834</v>
      </c>
      <c r="R1203" s="168" t="s">
        <v>1259</v>
      </c>
      <c r="S1203" s="168" t="s">
        <v>21</v>
      </c>
      <c r="T1203" s="168" t="s">
        <v>1259</v>
      </c>
      <c r="U1203" s="168" t="s">
        <v>1259</v>
      </c>
      <c r="V1203" s="168" t="s">
        <v>2834</v>
      </c>
      <c r="W1203" s="168" t="s">
        <v>1259</v>
      </c>
      <c r="X1203" s="168" t="s">
        <v>21</v>
      </c>
      <c r="Y1203" s="168" t="s">
        <v>1259</v>
      </c>
      <c r="Z1203" s="168" t="s">
        <v>21</v>
      </c>
      <c r="AA1203" s="168" t="s">
        <v>1259</v>
      </c>
      <c r="AB1203" s="168" t="s">
        <v>1259</v>
      </c>
      <c r="AC1203" s="168" t="s">
        <v>8056</v>
      </c>
      <c r="AD1203" s="169">
        <v>1405.008086464763</v>
      </c>
      <c r="AE1203" s="168" t="s">
        <v>1259</v>
      </c>
      <c r="AF1203" s="169">
        <v>2183.8109162552842</v>
      </c>
      <c r="AG1203" s="169">
        <v>-584.27674068310262</v>
      </c>
      <c r="AH1203" s="169">
        <v>630.75744300306542</v>
      </c>
      <c r="AI1203" s="168" t="s">
        <v>21</v>
      </c>
      <c r="AJ1203"/>
      <c r="AK1203"/>
    </row>
    <row r="1204" spans="1:37" hidden="1" x14ac:dyDescent="0.25">
      <c r="A1204" s="179" t="b">
        <f>IF(E1204&lt;&gt;1,"",NOT(ISNA(VLOOKUP(P1204,Mapping!$P:$P,1,FALSE))))</f>
        <v>0</v>
      </c>
      <c r="B1204" s="180" t="str">
        <f t="shared" si="18"/>
        <v/>
      </c>
      <c r="E1204" s="167">
        <v>1</v>
      </c>
      <c r="F1204" s="170" t="s">
        <v>797</v>
      </c>
      <c r="G1204" s="169">
        <v>29107.296257672551</v>
      </c>
      <c r="H1204" s="168" t="s">
        <v>6</v>
      </c>
      <c r="I1204" s="168" t="s">
        <v>797</v>
      </c>
      <c r="J1204" s="169">
        <v>4813.2647705040972</v>
      </c>
      <c r="K1204" s="169">
        <v>-1708.6979349218429</v>
      </c>
      <c r="L1204" s="168" t="s">
        <v>5</v>
      </c>
      <c r="M1204" s="168" t="s">
        <v>21</v>
      </c>
      <c r="N1204" s="168" t="s">
        <v>2829</v>
      </c>
      <c r="O1204" s="168" t="s">
        <v>21</v>
      </c>
      <c r="P1204" s="168" t="s">
        <v>2835</v>
      </c>
      <c r="Q1204" s="168" t="s">
        <v>2834</v>
      </c>
      <c r="R1204" s="168" t="s">
        <v>1259</v>
      </c>
      <c r="S1204" s="168" t="s">
        <v>21</v>
      </c>
      <c r="T1204" s="168" t="s">
        <v>1259</v>
      </c>
      <c r="U1204" s="168" t="s">
        <v>1259</v>
      </c>
      <c r="V1204" s="168" t="s">
        <v>2834</v>
      </c>
      <c r="W1204" s="168" t="s">
        <v>1259</v>
      </c>
      <c r="X1204" s="168" t="s">
        <v>21</v>
      </c>
      <c r="Y1204" s="168" t="s">
        <v>1259</v>
      </c>
      <c r="Z1204" s="168" t="s">
        <v>21</v>
      </c>
      <c r="AA1204" s="168" t="s">
        <v>1259</v>
      </c>
      <c r="AB1204" s="168" t="s">
        <v>1259</v>
      </c>
      <c r="AC1204" s="168" t="s">
        <v>8057</v>
      </c>
      <c r="AD1204" s="169">
        <v>5765.6291410947033</v>
      </c>
      <c r="AE1204" s="168" t="s">
        <v>1259</v>
      </c>
      <c r="AF1204" s="169">
        <v>8961.5454734381165</v>
      </c>
      <c r="AG1204" s="169">
        <v>-2397.6538177958942</v>
      </c>
      <c r="AH1204" s="169">
        <v>2588.3932835514529</v>
      </c>
      <c r="AI1204" s="168" t="s">
        <v>21</v>
      </c>
      <c r="AJ1204"/>
      <c r="AK1204"/>
    </row>
    <row r="1205" spans="1:37" hidden="1" x14ac:dyDescent="0.25">
      <c r="A1205" s="179" t="b">
        <f>IF(E1205&lt;&gt;1,"",NOT(ISNA(VLOOKUP(P1205,Mapping!$P:$P,1,FALSE))))</f>
        <v>0</v>
      </c>
      <c r="B1205" s="180" t="str">
        <f t="shared" si="18"/>
        <v/>
      </c>
      <c r="E1205" s="167">
        <v>1</v>
      </c>
      <c r="F1205" s="170" t="s">
        <v>797</v>
      </c>
      <c r="G1205" s="169">
        <v>5638.3730932694334</v>
      </c>
      <c r="H1205" s="168" t="s">
        <v>6</v>
      </c>
      <c r="I1205" s="168" t="s">
        <v>797</v>
      </c>
      <c r="J1205" s="169">
        <v>932.37730954273616</v>
      </c>
      <c r="K1205" s="169">
        <v>-330.99180272536699</v>
      </c>
      <c r="L1205" s="168" t="s">
        <v>5</v>
      </c>
      <c r="M1205" s="168" t="s">
        <v>21</v>
      </c>
      <c r="N1205" s="168" t="s">
        <v>2829</v>
      </c>
      <c r="O1205" s="168" t="s">
        <v>21</v>
      </c>
      <c r="P1205" s="168" t="s">
        <v>2835</v>
      </c>
      <c r="Q1205" s="168" t="s">
        <v>2834</v>
      </c>
      <c r="R1205" s="168" t="s">
        <v>1259</v>
      </c>
      <c r="S1205" s="168" t="s">
        <v>21</v>
      </c>
      <c r="T1205" s="168" t="s">
        <v>1259</v>
      </c>
      <c r="U1205" s="168" t="s">
        <v>1259</v>
      </c>
      <c r="V1205" s="168" t="s">
        <v>2834</v>
      </c>
      <c r="W1205" s="168" t="s">
        <v>1259</v>
      </c>
      <c r="X1205" s="168" t="s">
        <v>21</v>
      </c>
      <c r="Y1205" s="168" t="s">
        <v>1259</v>
      </c>
      <c r="Z1205" s="168" t="s">
        <v>21</v>
      </c>
      <c r="AA1205" s="168" t="s">
        <v>1259</v>
      </c>
      <c r="AB1205" s="168" t="s">
        <v>1259</v>
      </c>
      <c r="AC1205" s="168" t="s">
        <v>8055</v>
      </c>
      <c r="AD1205" s="169">
        <v>1116.8597703865839</v>
      </c>
      <c r="AE1205" s="168" t="s">
        <v>1259</v>
      </c>
      <c r="AF1205" s="169">
        <v>1735.940584252131</v>
      </c>
      <c r="AG1205" s="169">
        <v>-464.44941685958111</v>
      </c>
      <c r="AH1205" s="169">
        <v>501.39755048285679</v>
      </c>
      <c r="AI1205" s="168" t="s">
        <v>21</v>
      </c>
      <c r="AJ1205"/>
      <c r="AK1205"/>
    </row>
    <row r="1206" spans="1:37" hidden="1" x14ac:dyDescent="0.25">
      <c r="A1206" s="179" t="b">
        <f>IF(E1206&lt;&gt;1,"",NOT(ISNA(VLOOKUP(P1206,Mapping!$P:$P,1,FALSE))))</f>
        <v>0</v>
      </c>
      <c r="B1206" s="180" t="str">
        <f t="shared" si="18"/>
        <v/>
      </c>
      <c r="E1206" s="167">
        <v>1</v>
      </c>
      <c r="F1206" s="170" t="s">
        <v>797</v>
      </c>
      <c r="G1206" s="169">
        <v>58725.082875034183</v>
      </c>
      <c r="H1206" s="168" t="s">
        <v>6</v>
      </c>
      <c r="I1206" s="168" t="s">
        <v>797</v>
      </c>
      <c r="J1206" s="169">
        <v>9710.9456696043817</v>
      </c>
      <c r="K1206" s="169">
        <v>-3447.363401546957</v>
      </c>
      <c r="L1206" s="168" t="s">
        <v>5</v>
      </c>
      <c r="M1206" s="168" t="s">
        <v>21</v>
      </c>
      <c r="N1206" s="168" t="s">
        <v>2829</v>
      </c>
      <c r="O1206" s="168" t="s">
        <v>21</v>
      </c>
      <c r="P1206" s="168" t="s">
        <v>2835</v>
      </c>
      <c r="Q1206" s="168" t="s">
        <v>2834</v>
      </c>
      <c r="R1206" s="168" t="s">
        <v>1259</v>
      </c>
      <c r="S1206" s="168" t="s">
        <v>21</v>
      </c>
      <c r="T1206" s="168" t="s">
        <v>1259</v>
      </c>
      <c r="U1206" s="168" t="s">
        <v>1259</v>
      </c>
      <c r="V1206" s="168" t="s">
        <v>2834</v>
      </c>
      <c r="W1206" s="168" t="s">
        <v>1259</v>
      </c>
      <c r="X1206" s="168" t="s">
        <v>21</v>
      </c>
      <c r="Y1206" s="168" t="s">
        <v>1259</v>
      </c>
      <c r="Z1206" s="168" t="s">
        <v>21</v>
      </c>
      <c r="AA1206" s="168" t="s">
        <v>1259</v>
      </c>
      <c r="AB1206" s="168" t="s">
        <v>1259</v>
      </c>
      <c r="AC1206" s="168" t="s">
        <v>12248</v>
      </c>
      <c r="AD1206" s="169">
        <v>11632.377192995</v>
      </c>
      <c r="AE1206" s="168" t="s">
        <v>1259</v>
      </c>
      <c r="AF1206" s="169">
        <v>18080.2605627556</v>
      </c>
      <c r="AG1206" s="169">
        <v>-4837.3582317385808</v>
      </c>
      <c r="AH1206" s="169">
        <v>5222.1823952361519</v>
      </c>
      <c r="AI1206" s="168" t="s">
        <v>21</v>
      </c>
      <c r="AJ1206"/>
      <c r="AK1206"/>
    </row>
    <row r="1207" spans="1:37" hidden="1" x14ac:dyDescent="0.25">
      <c r="A1207" s="179" t="b">
        <f>IF(E1207&lt;&gt;1,"",NOT(ISNA(VLOOKUP(P1207,Mapping!$P:$P,1,FALSE))))</f>
        <v>0</v>
      </c>
      <c r="B1207" s="180" t="str">
        <f t="shared" si="18"/>
        <v/>
      </c>
      <c r="E1207" s="167">
        <v>1</v>
      </c>
      <c r="F1207" s="170" t="s">
        <v>797</v>
      </c>
      <c r="G1207" s="169">
        <v>5158.5941004854403</v>
      </c>
      <c r="H1207" s="168" t="s">
        <v>6</v>
      </c>
      <c r="I1207" s="168" t="s">
        <v>797</v>
      </c>
      <c r="J1207" s="169">
        <v>853.03969937269744</v>
      </c>
      <c r="K1207" s="169">
        <v>-302.82713339532609</v>
      </c>
      <c r="L1207" s="168" t="s">
        <v>5</v>
      </c>
      <c r="M1207" s="168" t="s">
        <v>21</v>
      </c>
      <c r="N1207" s="168" t="s">
        <v>2829</v>
      </c>
      <c r="O1207" s="168" t="s">
        <v>21</v>
      </c>
      <c r="P1207" s="168" t="s">
        <v>2835</v>
      </c>
      <c r="Q1207" s="168" t="s">
        <v>2834</v>
      </c>
      <c r="R1207" s="168" t="s">
        <v>1259</v>
      </c>
      <c r="S1207" s="168" t="s">
        <v>21</v>
      </c>
      <c r="T1207" s="168" t="s">
        <v>1259</v>
      </c>
      <c r="U1207" s="168" t="s">
        <v>1259</v>
      </c>
      <c r="V1207" s="168" t="s">
        <v>2834</v>
      </c>
      <c r="W1207" s="168" t="s">
        <v>1259</v>
      </c>
      <c r="X1207" s="168" t="s">
        <v>21</v>
      </c>
      <c r="Y1207" s="168" t="s">
        <v>1259</v>
      </c>
      <c r="Z1207" s="168" t="s">
        <v>21</v>
      </c>
      <c r="AA1207" s="168" t="s">
        <v>1259</v>
      </c>
      <c r="AB1207" s="168" t="s">
        <v>1259</v>
      </c>
      <c r="AC1207" s="168" t="s">
        <v>7987</v>
      </c>
      <c r="AD1207" s="169">
        <v>1021.824226116434</v>
      </c>
      <c r="AE1207" s="168" t="s">
        <v>1259</v>
      </c>
      <c r="AF1207" s="169">
        <v>1588.2263746267431</v>
      </c>
      <c r="AG1207" s="169">
        <v>-424.92860655953251</v>
      </c>
      <c r="AH1207" s="169">
        <v>458.73275910142269</v>
      </c>
      <c r="AI1207" s="168" t="s">
        <v>21</v>
      </c>
      <c r="AJ1207"/>
      <c r="AK1207"/>
    </row>
    <row r="1208" spans="1:37" hidden="1" x14ac:dyDescent="0.25">
      <c r="A1208" s="179" t="b">
        <f>IF(E1208&lt;&gt;1,"",NOT(ISNA(VLOOKUP(P1208,Mapping!$P:$P,1,FALSE))))</f>
        <v>0</v>
      </c>
      <c r="B1208" s="180" t="str">
        <f t="shared" si="18"/>
        <v/>
      </c>
      <c r="E1208" s="167">
        <v>1</v>
      </c>
      <c r="F1208" s="170" t="s">
        <v>797</v>
      </c>
      <c r="G1208" s="169">
        <v>52751.250645089312</v>
      </c>
      <c r="H1208" s="168" t="s">
        <v>6</v>
      </c>
      <c r="I1208" s="168" t="s">
        <v>797</v>
      </c>
      <c r="J1208" s="169">
        <v>8723.0958891660102</v>
      </c>
      <c r="K1208" s="169">
        <v>-3096.6789991031601</v>
      </c>
      <c r="L1208" s="168" t="s">
        <v>5</v>
      </c>
      <c r="M1208" s="168" t="s">
        <v>21</v>
      </c>
      <c r="N1208" s="168" t="s">
        <v>2829</v>
      </c>
      <c r="O1208" s="168" t="s">
        <v>21</v>
      </c>
      <c r="P1208" s="168" t="s">
        <v>2835</v>
      </c>
      <c r="Q1208" s="168" t="s">
        <v>2834</v>
      </c>
      <c r="R1208" s="168" t="s">
        <v>1259</v>
      </c>
      <c r="S1208" s="168" t="s">
        <v>21</v>
      </c>
      <c r="T1208" s="168" t="s">
        <v>1259</v>
      </c>
      <c r="U1208" s="168" t="s">
        <v>1259</v>
      </c>
      <c r="V1208" s="168" t="s">
        <v>2834</v>
      </c>
      <c r="W1208" s="168" t="s">
        <v>1259</v>
      </c>
      <c r="X1208" s="168" t="s">
        <v>21</v>
      </c>
      <c r="Y1208" s="168" t="s">
        <v>1259</v>
      </c>
      <c r="Z1208" s="168" t="s">
        <v>21</v>
      </c>
      <c r="AA1208" s="168" t="s">
        <v>1259</v>
      </c>
      <c r="AB1208" s="168" t="s">
        <v>1259</v>
      </c>
      <c r="AC1208" s="168" t="s">
        <v>12149</v>
      </c>
      <c r="AD1208" s="169">
        <v>10449.069032591649</v>
      </c>
      <c r="AE1208" s="168" t="s">
        <v>1259</v>
      </c>
      <c r="AF1208" s="169">
        <v>16241.03892205685</v>
      </c>
      <c r="AG1208" s="169">
        <v>-4345.2760566645593</v>
      </c>
      <c r="AH1208" s="169">
        <v>4690.9538302684814</v>
      </c>
      <c r="AI1208" s="168" t="s">
        <v>21</v>
      </c>
      <c r="AJ1208"/>
      <c r="AK1208"/>
    </row>
    <row r="1209" spans="1:37" hidden="1" x14ac:dyDescent="0.25">
      <c r="A1209" s="179" t="b">
        <f>IF(E1209&lt;&gt;1,"",NOT(ISNA(VLOOKUP(P1209,Mapping!$P:$P,1,FALSE))))</f>
        <v>0</v>
      </c>
      <c r="B1209" s="180" t="str">
        <f t="shared" si="18"/>
        <v/>
      </c>
      <c r="E1209" s="167">
        <v>1</v>
      </c>
      <c r="F1209" s="170" t="s">
        <v>797</v>
      </c>
      <c r="G1209" s="169">
        <v>14170.784891443571</v>
      </c>
      <c r="H1209" s="168" t="s">
        <v>6</v>
      </c>
      <c r="I1209" s="168" t="s">
        <v>797</v>
      </c>
      <c r="J1209" s="169">
        <v>2343.3210382911479</v>
      </c>
      <c r="K1209" s="169">
        <v>-831.87358474934683</v>
      </c>
      <c r="L1209" s="168" t="s">
        <v>5</v>
      </c>
      <c r="M1209" s="168" t="s">
        <v>21</v>
      </c>
      <c r="N1209" s="168" t="s">
        <v>2829</v>
      </c>
      <c r="O1209" s="168" t="s">
        <v>21</v>
      </c>
      <c r="P1209" s="168" t="s">
        <v>2835</v>
      </c>
      <c r="Q1209" s="168" t="s">
        <v>2834</v>
      </c>
      <c r="R1209" s="168" t="s">
        <v>1259</v>
      </c>
      <c r="S1209" s="168" t="s">
        <v>21</v>
      </c>
      <c r="T1209" s="168" t="s">
        <v>1259</v>
      </c>
      <c r="U1209" s="168" t="s">
        <v>1259</v>
      </c>
      <c r="V1209" s="168" t="s">
        <v>2834</v>
      </c>
      <c r="W1209" s="168" t="s">
        <v>1259</v>
      </c>
      <c r="X1209" s="168" t="s">
        <v>21</v>
      </c>
      <c r="Y1209" s="168" t="s">
        <v>1259</v>
      </c>
      <c r="Z1209" s="168" t="s">
        <v>21</v>
      </c>
      <c r="AA1209" s="168" t="s">
        <v>1259</v>
      </c>
      <c r="AB1209" s="168" t="s">
        <v>1259</v>
      </c>
      <c r="AC1209" s="168" t="s">
        <v>8067</v>
      </c>
      <c r="AD1209" s="169">
        <v>2806.9762852245331</v>
      </c>
      <c r="AE1209" s="168" t="s">
        <v>1259</v>
      </c>
      <c r="AF1209" s="169">
        <v>4362.896920235482</v>
      </c>
      <c r="AG1209" s="169">
        <v>-1167.2893351328689</v>
      </c>
      <c r="AH1209" s="169">
        <v>1260.1501737213509</v>
      </c>
      <c r="AI1209" s="168" t="s">
        <v>21</v>
      </c>
      <c r="AJ1209"/>
      <c r="AK1209"/>
    </row>
    <row r="1210" spans="1:37" hidden="1" x14ac:dyDescent="0.25">
      <c r="A1210" s="179" t="b">
        <f>IF(E1210&lt;&gt;1,"",NOT(ISNA(VLOOKUP(P1210,Mapping!$P:$P,1,FALSE))))</f>
        <v>0</v>
      </c>
      <c r="B1210" s="180" t="str">
        <f t="shared" si="18"/>
        <v/>
      </c>
      <c r="E1210" s="167">
        <v>1</v>
      </c>
      <c r="F1210" s="168" t="s">
        <v>797</v>
      </c>
      <c r="G1210" s="169">
        <v>1773.264172581439</v>
      </c>
      <c r="H1210" s="168" t="s">
        <v>6</v>
      </c>
      <c r="I1210" s="168" t="s">
        <v>797</v>
      </c>
      <c r="J1210" s="169">
        <v>293.23197507338182</v>
      </c>
      <c r="K1210" s="169">
        <v>-104.096677442588</v>
      </c>
      <c r="L1210" s="168" t="s">
        <v>5</v>
      </c>
      <c r="M1210" s="168" t="s">
        <v>21</v>
      </c>
      <c r="N1210" s="168" t="s">
        <v>2829</v>
      </c>
      <c r="O1210" s="168" t="s">
        <v>21</v>
      </c>
      <c r="P1210" s="168" t="s">
        <v>2835</v>
      </c>
      <c r="Q1210" s="168" t="s">
        <v>2834</v>
      </c>
      <c r="R1210" s="168" t="s">
        <v>1259</v>
      </c>
      <c r="S1210" s="168" t="s">
        <v>21</v>
      </c>
      <c r="T1210" s="168" t="s">
        <v>1259</v>
      </c>
      <c r="U1210" s="168" t="s">
        <v>1259</v>
      </c>
      <c r="V1210" s="168" t="s">
        <v>2834</v>
      </c>
      <c r="W1210" s="168" t="s">
        <v>1259</v>
      </c>
      <c r="X1210" s="168" t="s">
        <v>21</v>
      </c>
      <c r="Y1210" s="168" t="s">
        <v>1259</v>
      </c>
      <c r="Z1210" s="168" t="s">
        <v>21</v>
      </c>
      <c r="AA1210" s="168" t="s">
        <v>1259</v>
      </c>
      <c r="AB1210" s="168" t="s">
        <v>1259</v>
      </c>
      <c r="AC1210" s="168" t="s">
        <v>8063</v>
      </c>
      <c r="AD1210" s="169">
        <v>351.25157272550757</v>
      </c>
      <c r="AE1210" s="168" t="s">
        <v>1259</v>
      </c>
      <c r="AF1210" s="169">
        <v>545.95203135084489</v>
      </c>
      <c r="AG1210" s="169">
        <v>-146.06899849826621</v>
      </c>
      <c r="AH1210" s="169">
        <v>157.68915922798371</v>
      </c>
      <c r="AI1210" s="168" t="s">
        <v>21</v>
      </c>
      <c r="AJ1210"/>
      <c r="AK1210"/>
    </row>
    <row r="1211" spans="1:37" hidden="1" x14ac:dyDescent="0.25">
      <c r="A1211" s="179" t="b">
        <f>IF(E1211&lt;&gt;1,"",NOT(ISNA(VLOOKUP(P1211,Mapping!$P:$P,1,FALSE))))</f>
        <v>0</v>
      </c>
      <c r="B1211" s="180" t="str">
        <f t="shared" si="18"/>
        <v/>
      </c>
      <c r="E1211" s="167">
        <v>1</v>
      </c>
      <c r="F1211" s="170" t="s">
        <v>797</v>
      </c>
      <c r="G1211" s="169">
        <v>40502.654674421858</v>
      </c>
      <c r="H1211" s="168" t="s">
        <v>6</v>
      </c>
      <c r="I1211" s="168" t="s">
        <v>797</v>
      </c>
      <c r="J1211" s="169">
        <v>6697.633443192125</v>
      </c>
      <c r="K1211" s="169">
        <v>-2377.6444843376539</v>
      </c>
      <c r="L1211" s="168" t="s">
        <v>5</v>
      </c>
      <c r="M1211" s="168" t="s">
        <v>21</v>
      </c>
      <c r="N1211" s="168" t="s">
        <v>2829</v>
      </c>
      <c r="O1211" s="168" t="s">
        <v>21</v>
      </c>
      <c r="P1211" s="168" t="s">
        <v>2835</v>
      </c>
      <c r="Q1211" s="168" t="s">
        <v>2834</v>
      </c>
      <c r="R1211" s="168" t="s">
        <v>1259</v>
      </c>
      <c r="S1211" s="168" t="s">
        <v>21</v>
      </c>
      <c r="T1211" s="168" t="s">
        <v>1259</v>
      </c>
      <c r="U1211" s="168" t="s">
        <v>1259</v>
      </c>
      <c r="V1211" s="168" t="s">
        <v>2834</v>
      </c>
      <c r="W1211" s="168" t="s">
        <v>1259</v>
      </c>
      <c r="X1211" s="168" t="s">
        <v>21</v>
      </c>
      <c r="Y1211" s="168" t="s">
        <v>1259</v>
      </c>
      <c r="Z1211" s="168" t="s">
        <v>21</v>
      </c>
      <c r="AA1211" s="168" t="s">
        <v>1259</v>
      </c>
      <c r="AB1211" s="168" t="s">
        <v>1259</v>
      </c>
      <c r="AC1211" s="168" t="s">
        <v>8065</v>
      </c>
      <c r="AD1211" s="169">
        <v>8022.8436202138191</v>
      </c>
      <c r="AE1211" s="168" t="s">
        <v>1259</v>
      </c>
      <c r="AF1211" s="169">
        <v>12469.94493911869</v>
      </c>
      <c r="AG1211" s="169">
        <v>-3336.323090654565</v>
      </c>
      <c r="AH1211" s="169">
        <v>3601.7360869662662</v>
      </c>
      <c r="AI1211" s="168" t="s">
        <v>21</v>
      </c>
      <c r="AJ1211"/>
      <c r="AK1211"/>
    </row>
    <row r="1212" spans="1:37" hidden="1" x14ac:dyDescent="0.25">
      <c r="A1212" s="179" t="b">
        <f>IF(E1212&lt;&gt;1,"",NOT(ISNA(VLOOKUP(P1212,Mapping!$P:$P,1,FALSE))))</f>
        <v>0</v>
      </c>
      <c r="B1212" s="180" t="str">
        <f t="shared" si="18"/>
        <v/>
      </c>
      <c r="E1212" s="167">
        <v>1</v>
      </c>
      <c r="F1212" s="170" t="s">
        <v>797</v>
      </c>
      <c r="G1212" s="169">
        <v>10651.115395200341</v>
      </c>
      <c r="H1212" s="168" t="s">
        <v>6</v>
      </c>
      <c r="I1212" s="168" t="s">
        <v>797</v>
      </c>
      <c r="J1212" s="169">
        <v>1761.298543308649</v>
      </c>
      <c r="K1212" s="169">
        <v>-625.25693624311623</v>
      </c>
      <c r="L1212" s="168" t="s">
        <v>5</v>
      </c>
      <c r="M1212" s="168" t="s">
        <v>21</v>
      </c>
      <c r="N1212" s="168" t="s">
        <v>2829</v>
      </c>
      <c r="O1212" s="168" t="s">
        <v>21</v>
      </c>
      <c r="P1212" s="168" t="s">
        <v>2835</v>
      </c>
      <c r="Q1212" s="168" t="s">
        <v>2834</v>
      </c>
      <c r="R1212" s="168" t="s">
        <v>1259</v>
      </c>
      <c r="S1212" s="168" t="s">
        <v>21</v>
      </c>
      <c r="T1212" s="168" t="s">
        <v>1259</v>
      </c>
      <c r="U1212" s="168" t="s">
        <v>1259</v>
      </c>
      <c r="V1212" s="168" t="s">
        <v>2834</v>
      </c>
      <c r="W1212" s="168" t="s">
        <v>1259</v>
      </c>
      <c r="X1212" s="168" t="s">
        <v>21</v>
      </c>
      <c r="Y1212" s="168" t="s">
        <v>1259</v>
      </c>
      <c r="Z1212" s="168" t="s">
        <v>21</v>
      </c>
      <c r="AA1212" s="168" t="s">
        <v>1259</v>
      </c>
      <c r="AB1212" s="168" t="s">
        <v>1259</v>
      </c>
      <c r="AC1212" s="168" t="s">
        <v>8062</v>
      </c>
      <c r="AD1212" s="169">
        <v>2109.7933921479339</v>
      </c>
      <c r="AE1212" s="168" t="s">
        <v>1259</v>
      </c>
      <c r="AF1212" s="169">
        <v>3279.26215172817</v>
      </c>
      <c r="AG1212" s="169">
        <v>-877.36378071718354</v>
      </c>
      <c r="AH1212" s="169">
        <v>947.1603032865296</v>
      </c>
      <c r="AI1212" s="168" t="s">
        <v>21</v>
      </c>
      <c r="AJ1212"/>
      <c r="AK1212"/>
    </row>
    <row r="1213" spans="1:37" hidden="1" x14ac:dyDescent="0.25">
      <c r="A1213" s="179" t="b">
        <f>IF(E1213&lt;&gt;1,"",NOT(ISNA(VLOOKUP(P1213,Mapping!$P:$P,1,FALSE))))</f>
        <v>0</v>
      </c>
      <c r="B1213" s="180" t="str">
        <f t="shared" si="18"/>
        <v/>
      </c>
      <c r="E1213" s="167">
        <v>1</v>
      </c>
      <c r="F1213" s="170" t="s">
        <v>797</v>
      </c>
      <c r="G1213" s="169">
        <v>5631.4657551402506</v>
      </c>
      <c r="H1213" s="168" t="s">
        <v>6</v>
      </c>
      <c r="I1213" s="168" t="s">
        <v>797</v>
      </c>
      <c r="J1213" s="169">
        <v>931.23509258857769</v>
      </c>
      <c r="K1213" s="169">
        <v>-330.58631833091619</v>
      </c>
      <c r="L1213" s="168" t="s">
        <v>5</v>
      </c>
      <c r="M1213" s="168" t="s">
        <v>21</v>
      </c>
      <c r="N1213" s="168" t="s">
        <v>2829</v>
      </c>
      <c r="O1213" s="168" t="s">
        <v>21</v>
      </c>
      <c r="P1213" s="168" t="s">
        <v>2835</v>
      </c>
      <c r="Q1213" s="168" t="s">
        <v>2834</v>
      </c>
      <c r="R1213" s="168" t="s">
        <v>1259</v>
      </c>
      <c r="S1213" s="168" t="s">
        <v>21</v>
      </c>
      <c r="T1213" s="168" t="s">
        <v>1259</v>
      </c>
      <c r="U1213" s="168" t="s">
        <v>1259</v>
      </c>
      <c r="V1213" s="168" t="s">
        <v>2834</v>
      </c>
      <c r="W1213" s="168" t="s">
        <v>1259</v>
      </c>
      <c r="X1213" s="168" t="s">
        <v>21</v>
      </c>
      <c r="Y1213" s="168" t="s">
        <v>1259</v>
      </c>
      <c r="Z1213" s="168" t="s">
        <v>21</v>
      </c>
      <c r="AA1213" s="168" t="s">
        <v>1259</v>
      </c>
      <c r="AB1213" s="168" t="s">
        <v>1259</v>
      </c>
      <c r="AC1213" s="168" t="s">
        <v>8066</v>
      </c>
      <c r="AD1213" s="169">
        <v>1115.49155158494</v>
      </c>
      <c r="AE1213" s="168" t="s">
        <v>1259</v>
      </c>
      <c r="AF1213" s="169">
        <v>1733.8139551005561</v>
      </c>
      <c r="AG1213" s="169">
        <v>-463.88043905107497</v>
      </c>
      <c r="AH1213" s="169">
        <v>500.78330904103592</v>
      </c>
      <c r="AI1213" s="168" t="s">
        <v>21</v>
      </c>
      <c r="AJ1213"/>
      <c r="AK1213"/>
    </row>
    <row r="1214" spans="1:37" hidden="1" x14ac:dyDescent="0.25">
      <c r="A1214" s="179" t="b">
        <f>IF(E1214&lt;&gt;1,"",NOT(ISNA(VLOOKUP(P1214,Mapping!$P:$P,1,FALSE))))</f>
        <v>0</v>
      </c>
      <c r="B1214" s="180" t="str">
        <f t="shared" si="18"/>
        <v/>
      </c>
      <c r="E1214" s="167">
        <v>1</v>
      </c>
      <c r="F1214" s="170" t="s">
        <v>797</v>
      </c>
      <c r="G1214" s="169">
        <v>7146.8015824096474</v>
      </c>
      <c r="H1214" s="168" t="s">
        <v>6</v>
      </c>
      <c r="I1214" s="168" t="s">
        <v>797</v>
      </c>
      <c r="J1214" s="169">
        <v>1181.8153075391781</v>
      </c>
      <c r="K1214" s="169">
        <v>-419.54171892350041</v>
      </c>
      <c r="L1214" s="168" t="s">
        <v>5</v>
      </c>
      <c r="M1214" s="168" t="s">
        <v>21</v>
      </c>
      <c r="N1214" s="168" t="s">
        <v>2829</v>
      </c>
      <c r="O1214" s="168" t="s">
        <v>21</v>
      </c>
      <c r="P1214" s="168" t="s">
        <v>2835</v>
      </c>
      <c r="Q1214" s="168" t="s">
        <v>2834</v>
      </c>
      <c r="R1214" s="168" t="s">
        <v>1259</v>
      </c>
      <c r="S1214" s="168" t="s">
        <v>21</v>
      </c>
      <c r="T1214" s="168" t="s">
        <v>1259</v>
      </c>
      <c r="U1214" s="168" t="s">
        <v>1259</v>
      </c>
      <c r="V1214" s="168" t="s">
        <v>2834</v>
      </c>
      <c r="W1214" s="168" t="s">
        <v>1259</v>
      </c>
      <c r="X1214" s="168" t="s">
        <v>21</v>
      </c>
      <c r="Y1214" s="168" t="s">
        <v>1259</v>
      </c>
      <c r="Z1214" s="168" t="s">
        <v>21</v>
      </c>
      <c r="AA1214" s="168" t="s">
        <v>1259</v>
      </c>
      <c r="AB1214" s="168" t="s">
        <v>1259</v>
      </c>
      <c r="AC1214" s="168" t="s">
        <v>8070</v>
      </c>
      <c r="AD1214" s="169">
        <v>1415.652182339031</v>
      </c>
      <c r="AE1214" s="168" t="s">
        <v>1259</v>
      </c>
      <c r="AF1214" s="169">
        <v>2200.355086347849</v>
      </c>
      <c r="AG1214" s="169">
        <v>-588.70311922487053</v>
      </c>
      <c r="AH1214" s="169">
        <v>635.53595122761817</v>
      </c>
      <c r="AI1214" s="168" t="s">
        <v>21</v>
      </c>
      <c r="AJ1214"/>
      <c r="AK1214"/>
    </row>
    <row r="1215" spans="1:37" hidden="1" x14ac:dyDescent="0.25">
      <c r="A1215" s="179" t="b">
        <f>IF(E1215&lt;&gt;1,"",NOT(ISNA(VLOOKUP(P1215,Mapping!$P:$P,1,FALSE))))</f>
        <v>0</v>
      </c>
      <c r="B1215" s="180" t="str">
        <f t="shared" si="18"/>
        <v/>
      </c>
      <c r="E1215" s="167">
        <v>1</v>
      </c>
      <c r="F1215" s="170" t="s">
        <v>797</v>
      </c>
      <c r="G1215" s="169">
        <v>4567.5090645410273</v>
      </c>
      <c r="H1215" s="168" t="s">
        <v>6</v>
      </c>
      <c r="I1215" s="168" t="s">
        <v>797</v>
      </c>
      <c r="J1215" s="169">
        <v>755.29620733902641</v>
      </c>
      <c r="K1215" s="169">
        <v>-268.12841829171361</v>
      </c>
      <c r="L1215" s="168" t="s">
        <v>5</v>
      </c>
      <c r="M1215" s="168" t="s">
        <v>21</v>
      </c>
      <c r="N1215" s="168" t="s">
        <v>2829</v>
      </c>
      <c r="O1215" s="168" t="s">
        <v>21</v>
      </c>
      <c r="P1215" s="168" t="s">
        <v>2835</v>
      </c>
      <c r="Q1215" s="168" t="s">
        <v>2834</v>
      </c>
      <c r="R1215" s="168" t="s">
        <v>1259</v>
      </c>
      <c r="S1215" s="168" t="s">
        <v>21</v>
      </c>
      <c r="T1215" s="168" t="s">
        <v>1259</v>
      </c>
      <c r="U1215" s="168" t="s">
        <v>1259</v>
      </c>
      <c r="V1215" s="168" t="s">
        <v>2834</v>
      </c>
      <c r="W1215" s="168" t="s">
        <v>1259</v>
      </c>
      <c r="X1215" s="168" t="s">
        <v>21</v>
      </c>
      <c r="Y1215" s="168" t="s">
        <v>1259</v>
      </c>
      <c r="Z1215" s="168" t="s">
        <v>21</v>
      </c>
      <c r="AA1215" s="168" t="s">
        <v>1259</v>
      </c>
      <c r="AB1215" s="168" t="s">
        <v>1259</v>
      </c>
      <c r="AC1215" s="168" t="s">
        <v>8060</v>
      </c>
      <c r="AD1215" s="169">
        <v>904.74096706217676</v>
      </c>
      <c r="AE1215" s="168" t="s">
        <v>1259</v>
      </c>
      <c r="AF1215" s="169">
        <v>1406.2432944604309</v>
      </c>
      <c r="AG1215" s="169">
        <v>-376.23918929012228</v>
      </c>
      <c r="AH1215" s="169">
        <v>406.16997472247289</v>
      </c>
      <c r="AI1215" s="168" t="s">
        <v>21</v>
      </c>
      <c r="AJ1215"/>
      <c r="AK1215"/>
    </row>
    <row r="1216" spans="1:37" hidden="1" x14ac:dyDescent="0.25">
      <c r="A1216" s="179" t="b">
        <f>IF(E1216&lt;&gt;1,"",NOT(ISNA(VLOOKUP(P1216,Mapping!$P:$P,1,FALSE))))</f>
        <v>0</v>
      </c>
      <c r="B1216" s="180" t="str">
        <f t="shared" si="18"/>
        <v/>
      </c>
      <c r="E1216" s="167">
        <v>1</v>
      </c>
      <c r="F1216" s="170" t="s">
        <v>797</v>
      </c>
      <c r="G1216" s="169">
        <v>371613.47696156148</v>
      </c>
      <c r="H1216" s="168" t="s">
        <v>6</v>
      </c>
      <c r="I1216" s="168" t="s">
        <v>797</v>
      </c>
      <c r="J1216" s="169">
        <v>61451.054782600673</v>
      </c>
      <c r="K1216" s="169">
        <v>-21814.983262348491</v>
      </c>
      <c r="L1216" s="168" t="s">
        <v>5</v>
      </c>
      <c r="M1216" s="168" t="s">
        <v>21</v>
      </c>
      <c r="N1216" s="168" t="s">
        <v>2829</v>
      </c>
      <c r="O1216" s="168" t="s">
        <v>21</v>
      </c>
      <c r="P1216" s="168" t="s">
        <v>2835</v>
      </c>
      <c r="Q1216" s="168" t="s">
        <v>2834</v>
      </c>
      <c r="R1216" s="168" t="s">
        <v>1259</v>
      </c>
      <c r="S1216" s="168" t="s">
        <v>21</v>
      </c>
      <c r="T1216" s="168" t="s">
        <v>1259</v>
      </c>
      <c r="U1216" s="168" t="s">
        <v>1259</v>
      </c>
      <c r="V1216" s="168" t="s">
        <v>2834</v>
      </c>
      <c r="W1216" s="168" t="s">
        <v>1259</v>
      </c>
      <c r="X1216" s="168" t="s">
        <v>21</v>
      </c>
      <c r="Y1216" s="168" t="s">
        <v>1259</v>
      </c>
      <c r="Z1216" s="168" t="s">
        <v>21</v>
      </c>
      <c r="AA1216" s="168" t="s">
        <v>1259</v>
      </c>
      <c r="AB1216" s="168" t="s">
        <v>1259</v>
      </c>
      <c r="AC1216" s="168" t="s">
        <v>12778</v>
      </c>
      <c r="AD1216" s="169">
        <v>73609.911172300286</v>
      </c>
      <c r="AE1216" s="168" t="s">
        <v>1259</v>
      </c>
      <c r="AF1216" s="169">
        <v>114412.24368119201</v>
      </c>
      <c r="AG1216" s="169">
        <v>-30610.897827599842</v>
      </c>
      <c r="AH1216" s="169">
        <v>33046.072686705207</v>
      </c>
      <c r="AI1216" s="168" t="s">
        <v>21</v>
      </c>
      <c r="AJ1216"/>
      <c r="AK1216"/>
    </row>
    <row r="1217" spans="1:37" hidden="1" x14ac:dyDescent="0.25">
      <c r="A1217" s="179" t="b">
        <f>IF(E1217&lt;&gt;1,"",NOT(ISNA(VLOOKUP(P1217,Mapping!$P:$P,1,FALSE))))</f>
        <v>0</v>
      </c>
      <c r="B1217" s="180" t="str">
        <f t="shared" si="18"/>
        <v/>
      </c>
      <c r="E1217" s="167">
        <v>1</v>
      </c>
      <c r="F1217" s="170" t="s">
        <v>797</v>
      </c>
      <c r="G1217" s="169">
        <v>24818.06589815487</v>
      </c>
      <c r="H1217" s="168" t="s">
        <v>6</v>
      </c>
      <c r="I1217" s="168" t="s">
        <v>797</v>
      </c>
      <c r="J1217" s="169">
        <v>4103.9855162827234</v>
      </c>
      <c r="K1217" s="169">
        <v>-1456.905429261684</v>
      </c>
      <c r="L1217" s="168" t="s">
        <v>5</v>
      </c>
      <c r="M1217" s="168" t="s">
        <v>21</v>
      </c>
      <c r="N1217" s="168" t="s">
        <v>2829</v>
      </c>
      <c r="O1217" s="168" t="s">
        <v>21</v>
      </c>
      <c r="P1217" s="168" t="s">
        <v>2835</v>
      </c>
      <c r="Q1217" s="168" t="s">
        <v>2834</v>
      </c>
      <c r="R1217" s="168" t="s">
        <v>1259</v>
      </c>
      <c r="S1217" s="168" t="s">
        <v>21</v>
      </c>
      <c r="T1217" s="168" t="s">
        <v>1259</v>
      </c>
      <c r="U1217" s="168" t="s">
        <v>1259</v>
      </c>
      <c r="V1217" s="168" t="s">
        <v>2834</v>
      </c>
      <c r="W1217" s="168" t="s">
        <v>1259</v>
      </c>
      <c r="X1217" s="168" t="s">
        <v>21</v>
      </c>
      <c r="Y1217" s="168" t="s">
        <v>1259</v>
      </c>
      <c r="Z1217" s="168" t="s">
        <v>21</v>
      </c>
      <c r="AA1217" s="168" t="s">
        <v>1259</v>
      </c>
      <c r="AB1217" s="168" t="s">
        <v>1259</v>
      </c>
      <c r="AC1217" s="168" t="s">
        <v>8075</v>
      </c>
      <c r="AD1217" s="169">
        <v>4916.0101543368919</v>
      </c>
      <c r="AE1217" s="168" t="s">
        <v>1259</v>
      </c>
      <c r="AF1217" s="169">
        <v>7640.9785416078557</v>
      </c>
      <c r="AG1217" s="169">
        <v>-2044.3372659642259</v>
      </c>
      <c r="AH1217" s="169">
        <v>2206.9695004594719</v>
      </c>
      <c r="AI1217" s="168" t="s">
        <v>21</v>
      </c>
      <c r="AJ1217"/>
      <c r="AK1217"/>
    </row>
    <row r="1218" spans="1:37" hidden="1" x14ac:dyDescent="0.25">
      <c r="A1218" s="179" t="b">
        <f>IF(E1218&lt;&gt;1,"",NOT(ISNA(VLOOKUP(P1218,Mapping!$P:$P,1,FALSE))))</f>
        <v>0</v>
      </c>
      <c r="B1218" s="180" t="str">
        <f t="shared" si="18"/>
        <v/>
      </c>
      <c r="E1218" s="167">
        <v>1</v>
      </c>
      <c r="F1218" s="170" t="s">
        <v>797</v>
      </c>
      <c r="G1218" s="169">
        <v>25265.601581587809</v>
      </c>
      <c r="H1218" s="168" t="s">
        <v>6</v>
      </c>
      <c r="I1218" s="168" t="s">
        <v>797</v>
      </c>
      <c r="J1218" s="169">
        <v>4177.9912816943206</v>
      </c>
      <c r="K1218" s="169">
        <v>-1483.177305952539</v>
      </c>
      <c r="L1218" s="168" t="s">
        <v>5</v>
      </c>
      <c r="M1218" s="168" t="s">
        <v>21</v>
      </c>
      <c r="N1218" s="168" t="s">
        <v>2829</v>
      </c>
      <c r="O1218" s="168" t="s">
        <v>21</v>
      </c>
      <c r="P1218" s="168" t="s">
        <v>2835</v>
      </c>
      <c r="Q1218" s="168" t="s">
        <v>2834</v>
      </c>
      <c r="R1218" s="168" t="s">
        <v>1259</v>
      </c>
      <c r="S1218" s="168" t="s">
        <v>21</v>
      </c>
      <c r="T1218" s="168" t="s">
        <v>1259</v>
      </c>
      <c r="U1218" s="168" t="s">
        <v>1259</v>
      </c>
      <c r="V1218" s="168" t="s">
        <v>2834</v>
      </c>
      <c r="W1218" s="168" t="s">
        <v>1259</v>
      </c>
      <c r="X1218" s="168" t="s">
        <v>21</v>
      </c>
      <c r="Y1218" s="168" t="s">
        <v>1259</v>
      </c>
      <c r="Z1218" s="168" t="s">
        <v>21</v>
      </c>
      <c r="AA1218" s="168" t="s">
        <v>1259</v>
      </c>
      <c r="AB1218" s="168" t="s">
        <v>1259</v>
      </c>
      <c r="AC1218" s="168" t="s">
        <v>8069</v>
      </c>
      <c r="AD1218" s="169">
        <v>5004.6588819699564</v>
      </c>
      <c r="AE1218" s="168" t="s">
        <v>1259</v>
      </c>
      <c r="AF1218" s="169">
        <v>7778.7656910073201</v>
      </c>
      <c r="AG1218" s="169">
        <v>-2081.202099801209</v>
      </c>
      <c r="AH1218" s="169">
        <v>2246.767025687946</v>
      </c>
      <c r="AI1218" s="168" t="s">
        <v>21</v>
      </c>
      <c r="AJ1218"/>
      <c r="AK1218"/>
    </row>
    <row r="1219" spans="1:37" hidden="1" x14ac:dyDescent="0.25">
      <c r="A1219" s="179" t="b">
        <f>IF(E1219&lt;&gt;1,"",NOT(ISNA(VLOOKUP(P1219,Mapping!$P:$P,1,FALSE))))</f>
        <v>0</v>
      </c>
      <c r="B1219" s="180" t="str">
        <f t="shared" si="18"/>
        <v/>
      </c>
      <c r="E1219" s="167">
        <v>1</v>
      </c>
      <c r="F1219" s="170" t="s">
        <v>797</v>
      </c>
      <c r="G1219" s="169">
        <v>22251.81755294753</v>
      </c>
      <c r="H1219" s="168" t="s">
        <v>6</v>
      </c>
      <c r="I1219" s="168" t="s">
        <v>797</v>
      </c>
      <c r="J1219" s="169">
        <v>3679.6234373385068</v>
      </c>
      <c r="K1219" s="169">
        <v>-1306.257866219941</v>
      </c>
      <c r="L1219" s="168" t="s">
        <v>5</v>
      </c>
      <c r="M1219" s="168" t="s">
        <v>21</v>
      </c>
      <c r="N1219" s="168" t="s">
        <v>2829</v>
      </c>
      <c r="O1219" s="168" t="s">
        <v>21</v>
      </c>
      <c r="P1219" s="168" t="s">
        <v>2835</v>
      </c>
      <c r="Q1219" s="168" t="s">
        <v>2834</v>
      </c>
      <c r="R1219" s="168" t="s">
        <v>1259</v>
      </c>
      <c r="S1219" s="168" t="s">
        <v>21</v>
      </c>
      <c r="T1219" s="168" t="s">
        <v>1259</v>
      </c>
      <c r="U1219" s="168" t="s">
        <v>1259</v>
      </c>
      <c r="V1219" s="168" t="s">
        <v>2834</v>
      </c>
      <c r="W1219" s="168" t="s">
        <v>1259</v>
      </c>
      <c r="X1219" s="168" t="s">
        <v>21</v>
      </c>
      <c r="Y1219" s="168" t="s">
        <v>1259</v>
      </c>
      <c r="Z1219" s="168" t="s">
        <v>21</v>
      </c>
      <c r="AA1219" s="168" t="s">
        <v>1259</v>
      </c>
      <c r="AB1219" s="168" t="s">
        <v>1259</v>
      </c>
      <c r="AC1219" s="168" t="s">
        <v>8074</v>
      </c>
      <c r="AD1219" s="169">
        <v>4407.6827538311354</v>
      </c>
      <c r="AE1219" s="168" t="s">
        <v>1259</v>
      </c>
      <c r="AF1219" s="169">
        <v>6850.8827856116623</v>
      </c>
      <c r="AG1219" s="169">
        <v>-1832.9478229933161</v>
      </c>
      <c r="AH1219" s="169">
        <v>1978.7634890918309</v>
      </c>
      <c r="AI1219" s="168" t="s">
        <v>21</v>
      </c>
      <c r="AJ1219"/>
      <c r="AK1219"/>
    </row>
    <row r="1220" spans="1:37" hidden="1" x14ac:dyDescent="0.25">
      <c r="A1220" s="179" t="b">
        <f>IF(E1220&lt;&gt;1,"",NOT(ISNA(VLOOKUP(P1220,Mapping!$P:$P,1,FALSE))))</f>
        <v>0</v>
      </c>
      <c r="B1220" s="180" t="str">
        <f t="shared" si="18"/>
        <v/>
      </c>
      <c r="E1220" s="167">
        <v>1</v>
      </c>
      <c r="F1220" s="170" t="s">
        <v>797</v>
      </c>
      <c r="G1220" s="169">
        <v>8953.8500715363152</v>
      </c>
      <c r="H1220" s="168" t="s">
        <v>6</v>
      </c>
      <c r="I1220" s="168" t="s">
        <v>797</v>
      </c>
      <c r="J1220" s="169">
        <v>1480.6339526757431</v>
      </c>
      <c r="K1220" s="169">
        <v>-525.62165140298896</v>
      </c>
      <c r="L1220" s="168" t="s">
        <v>5</v>
      </c>
      <c r="M1220" s="168" t="s">
        <v>21</v>
      </c>
      <c r="N1220" s="168" t="s">
        <v>2829</v>
      </c>
      <c r="O1220" s="168" t="s">
        <v>21</v>
      </c>
      <c r="P1220" s="168" t="s">
        <v>2835</v>
      </c>
      <c r="Q1220" s="168" t="s">
        <v>2834</v>
      </c>
      <c r="R1220" s="168" t="s">
        <v>1259</v>
      </c>
      <c r="S1220" s="168" t="s">
        <v>21</v>
      </c>
      <c r="T1220" s="168" t="s">
        <v>1259</v>
      </c>
      <c r="U1220" s="168" t="s">
        <v>1259</v>
      </c>
      <c r="V1220" s="168" t="s">
        <v>2834</v>
      </c>
      <c r="W1220" s="168" t="s">
        <v>1259</v>
      </c>
      <c r="X1220" s="168" t="s">
        <v>21</v>
      </c>
      <c r="Y1220" s="168" t="s">
        <v>1259</v>
      </c>
      <c r="Z1220" s="168" t="s">
        <v>21</v>
      </c>
      <c r="AA1220" s="168" t="s">
        <v>1259</v>
      </c>
      <c r="AB1220" s="168" t="s">
        <v>1259</v>
      </c>
      <c r="AC1220" s="168" t="s">
        <v>8073</v>
      </c>
      <c r="AD1220" s="169">
        <v>1773.595817366062</v>
      </c>
      <c r="AE1220" s="168" t="s">
        <v>1259</v>
      </c>
      <c r="AF1220" s="169">
        <v>2756.708622748456</v>
      </c>
      <c r="AG1220" s="169">
        <v>-737.55503149256401</v>
      </c>
      <c r="AH1220" s="169">
        <v>796.22941210083081</v>
      </c>
      <c r="AI1220" s="168" t="s">
        <v>21</v>
      </c>
      <c r="AJ1220"/>
      <c r="AK1220"/>
    </row>
    <row r="1221" spans="1:37" hidden="1" x14ac:dyDescent="0.25">
      <c r="A1221" s="179" t="b">
        <f>IF(E1221&lt;&gt;1,"",NOT(ISNA(VLOOKUP(P1221,Mapping!$P:$P,1,FALSE))))</f>
        <v>0</v>
      </c>
      <c r="B1221" s="180" t="str">
        <f t="shared" si="18"/>
        <v/>
      </c>
      <c r="E1221" s="167">
        <v>1</v>
      </c>
      <c r="F1221" s="170" t="s">
        <v>797</v>
      </c>
      <c r="G1221" s="169">
        <v>24403.53496292188</v>
      </c>
      <c r="H1221" s="168" t="s">
        <v>6</v>
      </c>
      <c r="I1221" s="168" t="s">
        <v>797</v>
      </c>
      <c r="J1221" s="169">
        <v>4035.4375093095559</v>
      </c>
      <c r="K1221" s="169">
        <v>-1432.5710442771251</v>
      </c>
      <c r="L1221" s="168" t="s">
        <v>5</v>
      </c>
      <c r="M1221" s="168" t="s">
        <v>21</v>
      </c>
      <c r="N1221" s="168" t="s">
        <v>2829</v>
      </c>
      <c r="O1221" s="168" t="s">
        <v>21</v>
      </c>
      <c r="P1221" s="168" t="s">
        <v>2835</v>
      </c>
      <c r="Q1221" s="168" t="s">
        <v>2834</v>
      </c>
      <c r="R1221" s="168" t="s">
        <v>1259</v>
      </c>
      <c r="S1221" s="168" t="s">
        <v>21</v>
      </c>
      <c r="T1221" s="168" t="s">
        <v>1259</v>
      </c>
      <c r="U1221" s="168" t="s">
        <v>1259</v>
      </c>
      <c r="V1221" s="168" t="s">
        <v>2834</v>
      </c>
      <c r="W1221" s="168" t="s">
        <v>1259</v>
      </c>
      <c r="X1221" s="168" t="s">
        <v>21</v>
      </c>
      <c r="Y1221" s="168" t="s">
        <v>1259</v>
      </c>
      <c r="Z1221" s="168" t="s">
        <v>21</v>
      </c>
      <c r="AA1221" s="168" t="s">
        <v>1259</v>
      </c>
      <c r="AB1221" s="168" t="s">
        <v>1259</v>
      </c>
      <c r="AC1221" s="168" t="s">
        <v>8076</v>
      </c>
      <c r="AD1221" s="169">
        <v>4833.8990706104514</v>
      </c>
      <c r="AE1221" s="168" t="s">
        <v>1259</v>
      </c>
      <c r="AF1221" s="169">
        <v>7513.3528839943247</v>
      </c>
      <c r="AG1221" s="169">
        <v>-2010.1911305534561</v>
      </c>
      <c r="AH1221" s="169">
        <v>2170.1069530389582</v>
      </c>
      <c r="AI1221" s="168" t="s">
        <v>21</v>
      </c>
      <c r="AJ1221"/>
      <c r="AK1221"/>
    </row>
    <row r="1222" spans="1:37" hidden="1" x14ac:dyDescent="0.25">
      <c r="A1222" s="179" t="b">
        <f>IF(E1222&lt;&gt;1,"",NOT(ISNA(VLOOKUP(P1222,Mapping!$P:$P,1,FALSE))))</f>
        <v>0</v>
      </c>
      <c r="B1222" s="180" t="str">
        <f t="shared" si="18"/>
        <v/>
      </c>
      <c r="E1222" s="167">
        <v>1</v>
      </c>
      <c r="F1222" s="170" t="s">
        <v>797</v>
      </c>
      <c r="G1222" s="169">
        <v>2760.460575414359</v>
      </c>
      <c r="H1222" s="168" t="s">
        <v>6</v>
      </c>
      <c r="I1222" s="168" t="s">
        <v>797</v>
      </c>
      <c r="J1222" s="169">
        <v>456.47756220247089</v>
      </c>
      <c r="K1222" s="169">
        <v>-162.04848581222521</v>
      </c>
      <c r="L1222" s="168" t="s">
        <v>5</v>
      </c>
      <c r="M1222" s="168" t="s">
        <v>21</v>
      </c>
      <c r="N1222" s="168" t="s">
        <v>2829</v>
      </c>
      <c r="O1222" s="168" t="s">
        <v>21</v>
      </c>
      <c r="P1222" s="168" t="s">
        <v>2835</v>
      </c>
      <c r="Q1222" s="168" t="s">
        <v>2834</v>
      </c>
      <c r="R1222" s="168" t="s">
        <v>1259</v>
      </c>
      <c r="S1222" s="168" t="s">
        <v>21</v>
      </c>
      <c r="T1222" s="168" t="s">
        <v>1259</v>
      </c>
      <c r="U1222" s="168" t="s">
        <v>1259</v>
      </c>
      <c r="V1222" s="168" t="s">
        <v>2834</v>
      </c>
      <c r="W1222" s="168" t="s">
        <v>1259</v>
      </c>
      <c r="X1222" s="168" t="s">
        <v>21</v>
      </c>
      <c r="Y1222" s="168" t="s">
        <v>1259</v>
      </c>
      <c r="Z1222" s="168" t="s">
        <v>21</v>
      </c>
      <c r="AA1222" s="168" t="s">
        <v>1259</v>
      </c>
      <c r="AB1222" s="168" t="s">
        <v>1259</v>
      </c>
      <c r="AC1222" s="168" t="s">
        <v>8068</v>
      </c>
      <c r="AD1222" s="169">
        <v>546.7973320351515</v>
      </c>
      <c r="AE1222" s="168" t="s">
        <v>1259</v>
      </c>
      <c r="AF1222" s="169">
        <v>849.88975805982273</v>
      </c>
      <c r="AG1222" s="169">
        <v>-227.38727702242841</v>
      </c>
      <c r="AH1222" s="169">
        <v>245.47651384926121</v>
      </c>
      <c r="AI1222" s="168" t="s">
        <v>21</v>
      </c>
      <c r="AJ1222"/>
      <c r="AK1222"/>
    </row>
    <row r="1223" spans="1:37" hidden="1" x14ac:dyDescent="0.25">
      <c r="A1223" s="179" t="b">
        <f>IF(E1223&lt;&gt;1,"",NOT(ISNA(VLOOKUP(P1223,Mapping!$P:$P,1,FALSE))))</f>
        <v>0</v>
      </c>
      <c r="B1223" s="180" t="str">
        <f t="shared" si="18"/>
        <v/>
      </c>
      <c r="E1223" s="167">
        <v>1</v>
      </c>
      <c r="F1223" s="170" t="s">
        <v>797</v>
      </c>
      <c r="G1223" s="169">
        <v>13071.511941853139</v>
      </c>
      <c r="H1223" s="168" t="s">
        <v>6</v>
      </c>
      <c r="I1223" s="168" t="s">
        <v>797</v>
      </c>
      <c r="J1223" s="169">
        <v>2161.5421566460709</v>
      </c>
      <c r="K1223" s="169">
        <v>-767.34249940728205</v>
      </c>
      <c r="L1223" s="168" t="s">
        <v>5</v>
      </c>
      <c r="M1223" s="168" t="s">
        <v>21</v>
      </c>
      <c r="N1223" s="168" t="s">
        <v>2829</v>
      </c>
      <c r="O1223" s="168" t="s">
        <v>21</v>
      </c>
      <c r="P1223" s="168" t="s">
        <v>2835</v>
      </c>
      <c r="Q1223" s="168" t="s">
        <v>2834</v>
      </c>
      <c r="R1223" s="168" t="s">
        <v>1259</v>
      </c>
      <c r="S1223" s="168" t="s">
        <v>21</v>
      </c>
      <c r="T1223" s="168" t="s">
        <v>1259</v>
      </c>
      <c r="U1223" s="168" t="s">
        <v>1259</v>
      </c>
      <c r="V1223" s="168" t="s">
        <v>2834</v>
      </c>
      <c r="W1223" s="168" t="s">
        <v>1259</v>
      </c>
      <c r="X1223" s="168" t="s">
        <v>21</v>
      </c>
      <c r="Y1223" s="168" t="s">
        <v>1259</v>
      </c>
      <c r="Z1223" s="168" t="s">
        <v>21</v>
      </c>
      <c r="AA1223" s="168" t="s">
        <v>1259</v>
      </c>
      <c r="AB1223" s="168" t="s">
        <v>1259</v>
      </c>
      <c r="AC1223" s="168" t="s">
        <v>8061</v>
      </c>
      <c r="AD1223" s="169">
        <v>2589.2301882985771</v>
      </c>
      <c r="AE1223" s="168" t="s">
        <v>1259</v>
      </c>
      <c r="AF1223" s="169">
        <v>4024.4531005736571</v>
      </c>
      <c r="AG1223" s="169">
        <v>-1076.738980986165</v>
      </c>
      <c r="AH1223" s="169">
        <v>1162.3963083564231</v>
      </c>
      <c r="AI1223" s="168" t="s">
        <v>21</v>
      </c>
      <c r="AJ1223"/>
      <c r="AK1223"/>
    </row>
    <row r="1224" spans="1:37" hidden="1" x14ac:dyDescent="0.25">
      <c r="A1224" s="179" t="b">
        <f>IF(E1224&lt;&gt;1,"",NOT(ISNA(VLOOKUP(P1224,Mapping!$P:$P,1,FALSE))))</f>
        <v>0</v>
      </c>
      <c r="B1224" s="180" t="str">
        <f t="shared" si="18"/>
        <v/>
      </c>
      <c r="E1224" s="167">
        <v>1</v>
      </c>
      <c r="F1224" s="170" t="s">
        <v>797</v>
      </c>
      <c r="G1224" s="169">
        <v>15582.492517278821</v>
      </c>
      <c r="H1224" s="168" t="s">
        <v>6</v>
      </c>
      <c r="I1224" s="168" t="s">
        <v>797</v>
      </c>
      <c r="J1224" s="169">
        <v>2576.7650009846489</v>
      </c>
      <c r="K1224" s="169">
        <v>-914.74565516166467</v>
      </c>
      <c r="L1224" s="168" t="s">
        <v>5</v>
      </c>
      <c r="M1224" s="168" t="s">
        <v>21</v>
      </c>
      <c r="N1224" s="168" t="s">
        <v>2829</v>
      </c>
      <c r="O1224" s="168" t="s">
        <v>21</v>
      </c>
      <c r="P1224" s="168" t="s">
        <v>2835</v>
      </c>
      <c r="Q1224" s="168" t="s">
        <v>2834</v>
      </c>
      <c r="R1224" s="168" t="s">
        <v>1259</v>
      </c>
      <c r="S1224" s="168" t="s">
        <v>21</v>
      </c>
      <c r="T1224" s="168" t="s">
        <v>1259</v>
      </c>
      <c r="U1224" s="168" t="s">
        <v>1259</v>
      </c>
      <c r="V1224" s="168" t="s">
        <v>2834</v>
      </c>
      <c r="W1224" s="168" t="s">
        <v>1259</v>
      </c>
      <c r="X1224" s="168" t="s">
        <v>21</v>
      </c>
      <c r="Y1224" s="168" t="s">
        <v>1259</v>
      </c>
      <c r="Z1224" s="168" t="s">
        <v>21</v>
      </c>
      <c r="AA1224" s="168" t="s">
        <v>1259</v>
      </c>
      <c r="AB1224" s="168" t="s">
        <v>1259</v>
      </c>
      <c r="AC1224" s="168" t="s">
        <v>8059</v>
      </c>
      <c r="AD1224" s="169">
        <v>3086.6100428283739</v>
      </c>
      <c r="AE1224" s="168" t="s">
        <v>1259</v>
      </c>
      <c r="AF1224" s="169">
        <v>4797.5330325053419</v>
      </c>
      <c r="AG1224" s="169">
        <v>-1283.5758547989919</v>
      </c>
      <c r="AH1224" s="169">
        <v>1385.687582098371</v>
      </c>
      <c r="AI1224" s="168" t="s">
        <v>21</v>
      </c>
      <c r="AJ1224"/>
      <c r="AK1224"/>
    </row>
    <row r="1225" spans="1:37" hidden="1" x14ac:dyDescent="0.25">
      <c r="A1225" s="179" t="b">
        <f>IF(E1225&lt;&gt;1,"",NOT(ISNA(VLOOKUP(P1225,Mapping!$P:$P,1,FALSE))))</f>
        <v>0</v>
      </c>
      <c r="B1225" s="180" t="str">
        <f t="shared" si="18"/>
        <v/>
      </c>
      <c r="E1225" s="167">
        <v>1</v>
      </c>
      <c r="F1225" s="170" t="s">
        <v>797</v>
      </c>
      <c r="G1225" s="169">
        <v>15698.403452525359</v>
      </c>
      <c r="H1225" s="168" t="s">
        <v>6</v>
      </c>
      <c r="I1225" s="168" t="s">
        <v>797</v>
      </c>
      <c r="J1225" s="169">
        <v>2595.9323608177151</v>
      </c>
      <c r="K1225" s="169">
        <v>-921.55002386487058</v>
      </c>
      <c r="L1225" s="168" t="s">
        <v>5</v>
      </c>
      <c r="M1225" s="168" t="s">
        <v>21</v>
      </c>
      <c r="N1225" s="168" t="s">
        <v>2829</v>
      </c>
      <c r="O1225" s="168" t="s">
        <v>21</v>
      </c>
      <c r="P1225" s="168" t="s">
        <v>2836</v>
      </c>
      <c r="Q1225" s="168" t="s">
        <v>2837</v>
      </c>
      <c r="R1225" s="168" t="s">
        <v>1259</v>
      </c>
      <c r="S1225" s="168" t="s">
        <v>21</v>
      </c>
      <c r="T1225" s="168" t="s">
        <v>1259</v>
      </c>
      <c r="U1225" s="168" t="s">
        <v>1259</v>
      </c>
      <c r="V1225" s="168" t="s">
        <v>2837</v>
      </c>
      <c r="W1225" s="168" t="s">
        <v>1259</v>
      </c>
      <c r="X1225" s="168" t="s">
        <v>21</v>
      </c>
      <c r="Y1225" s="168" t="s">
        <v>1259</v>
      </c>
      <c r="Z1225" s="168" t="s">
        <v>21</v>
      </c>
      <c r="AA1225" s="168" t="s">
        <v>1259</v>
      </c>
      <c r="AB1225" s="168" t="s">
        <v>1259</v>
      </c>
      <c r="AC1225" s="168" t="s">
        <v>8110</v>
      </c>
      <c r="AD1225" s="169">
        <v>3109.5699034802578</v>
      </c>
      <c r="AE1225" s="168" t="s">
        <v>1259</v>
      </c>
      <c r="AF1225" s="169">
        <v>4833.2196558139876</v>
      </c>
      <c r="AG1225" s="169">
        <v>-1293.123780307355</v>
      </c>
      <c r="AH1225" s="169">
        <v>1395.9950693904359</v>
      </c>
      <c r="AI1225" s="168" t="s">
        <v>21</v>
      </c>
      <c r="AJ1225"/>
      <c r="AK1225"/>
    </row>
    <row r="1226" spans="1:37" hidden="1" x14ac:dyDescent="0.25">
      <c r="A1226" s="179" t="b">
        <f>IF(E1226&lt;&gt;1,"",NOT(ISNA(VLOOKUP(P1226,Mapping!$P:$P,1,FALSE))))</f>
        <v>0</v>
      </c>
      <c r="B1226" s="180" t="str">
        <f t="shared" si="18"/>
        <v/>
      </c>
      <c r="E1226" s="167">
        <v>1</v>
      </c>
      <c r="F1226" s="170" t="s">
        <v>797</v>
      </c>
      <c r="G1226" s="169">
        <v>30403.473667685699</v>
      </c>
      <c r="H1226" s="168" t="s">
        <v>6</v>
      </c>
      <c r="I1226" s="168" t="s">
        <v>797</v>
      </c>
      <c r="J1226" s="169">
        <v>5027.60433020454</v>
      </c>
      <c r="K1226" s="169">
        <v>-1784.787986164511</v>
      </c>
      <c r="L1226" s="168" t="s">
        <v>5</v>
      </c>
      <c r="M1226" s="168" t="s">
        <v>21</v>
      </c>
      <c r="N1226" s="168" t="s">
        <v>2829</v>
      </c>
      <c r="O1226" s="168" t="s">
        <v>21</v>
      </c>
      <c r="P1226" s="168" t="s">
        <v>2836</v>
      </c>
      <c r="Q1226" s="168" t="s">
        <v>2837</v>
      </c>
      <c r="R1226" s="168" t="s">
        <v>1259</v>
      </c>
      <c r="S1226" s="168" t="s">
        <v>21</v>
      </c>
      <c r="T1226" s="168" t="s">
        <v>1259</v>
      </c>
      <c r="U1226" s="168" t="s">
        <v>1259</v>
      </c>
      <c r="V1226" s="168" t="s">
        <v>2837</v>
      </c>
      <c r="W1226" s="168" t="s">
        <v>1259</v>
      </c>
      <c r="X1226" s="168" t="s">
        <v>21</v>
      </c>
      <c r="Y1226" s="168" t="s">
        <v>1259</v>
      </c>
      <c r="Z1226" s="168" t="s">
        <v>21</v>
      </c>
      <c r="AA1226" s="168" t="s">
        <v>1259</v>
      </c>
      <c r="AB1226" s="168" t="s">
        <v>1259</v>
      </c>
      <c r="AC1226" s="168" t="s">
        <v>8082</v>
      </c>
      <c r="AD1226" s="169">
        <v>6022.3784516814267</v>
      </c>
      <c r="AE1226" s="168" t="s">
        <v>1259</v>
      </c>
      <c r="AF1226" s="169">
        <v>9360.6121781793445</v>
      </c>
      <c r="AG1226" s="169">
        <v>-2504.4237729352212</v>
      </c>
      <c r="AH1226" s="169">
        <v>2703.6570604639091</v>
      </c>
      <c r="AI1226" s="168" t="s">
        <v>21</v>
      </c>
      <c r="AJ1226"/>
      <c r="AK1226"/>
    </row>
    <row r="1227" spans="1:37" hidden="1" x14ac:dyDescent="0.25">
      <c r="A1227" s="179" t="b">
        <f>IF(E1227&lt;&gt;1,"",NOT(ISNA(VLOOKUP(P1227,Mapping!$P:$P,1,FALSE))))</f>
        <v>0</v>
      </c>
      <c r="B1227" s="180" t="str">
        <f t="shared" si="18"/>
        <v/>
      </c>
      <c r="E1227" s="167">
        <v>1</v>
      </c>
      <c r="F1227" s="170" t="s">
        <v>797</v>
      </c>
      <c r="G1227" s="169">
        <v>2101.0545322788012</v>
      </c>
      <c r="H1227" s="168" t="s">
        <v>6</v>
      </c>
      <c r="I1227" s="168" t="s">
        <v>797</v>
      </c>
      <c r="J1227" s="169">
        <v>347.43631533484819</v>
      </c>
      <c r="K1227" s="169">
        <v>-123.3390936994581</v>
      </c>
      <c r="L1227" s="168" t="s">
        <v>5</v>
      </c>
      <c r="M1227" s="168" t="s">
        <v>21</v>
      </c>
      <c r="N1227" s="168" t="s">
        <v>2829</v>
      </c>
      <c r="O1227" s="168" t="s">
        <v>21</v>
      </c>
      <c r="P1227" s="168" t="s">
        <v>2836</v>
      </c>
      <c r="Q1227" s="168" t="s">
        <v>2837</v>
      </c>
      <c r="R1227" s="168" t="s">
        <v>1259</v>
      </c>
      <c r="S1227" s="168" t="s">
        <v>21</v>
      </c>
      <c r="T1227" s="168" t="s">
        <v>1259</v>
      </c>
      <c r="U1227" s="168" t="s">
        <v>1259</v>
      </c>
      <c r="V1227" s="168" t="s">
        <v>2837</v>
      </c>
      <c r="W1227" s="168" t="s">
        <v>1259</v>
      </c>
      <c r="X1227" s="168" t="s">
        <v>21</v>
      </c>
      <c r="Y1227" s="168" t="s">
        <v>1259</v>
      </c>
      <c r="Z1227" s="168" t="s">
        <v>21</v>
      </c>
      <c r="AA1227" s="168" t="s">
        <v>1259</v>
      </c>
      <c r="AB1227" s="168" t="s">
        <v>1259</v>
      </c>
      <c r="AC1227" s="168" t="s">
        <v>8107</v>
      </c>
      <c r="AD1227" s="169">
        <v>416.18091667111219</v>
      </c>
      <c r="AE1227" s="168" t="s">
        <v>1259</v>
      </c>
      <c r="AF1227" s="169">
        <v>646.87202708587392</v>
      </c>
      <c r="AG1227" s="169">
        <v>-173.0700569410578</v>
      </c>
      <c r="AH1227" s="169">
        <v>186.83822061598269</v>
      </c>
      <c r="AI1227" s="168" t="s">
        <v>21</v>
      </c>
      <c r="AJ1227"/>
      <c r="AK1227"/>
    </row>
    <row r="1228" spans="1:37" hidden="1" x14ac:dyDescent="0.25">
      <c r="A1228" s="179" t="b">
        <f>IF(E1228&lt;&gt;1,"",NOT(ISNA(VLOOKUP(P1228,Mapping!$P:$P,1,FALSE))))</f>
        <v>0</v>
      </c>
      <c r="B1228" s="180" t="str">
        <f t="shared" si="18"/>
        <v/>
      </c>
      <c r="E1228" s="167">
        <v>1</v>
      </c>
      <c r="F1228" s="170" t="s">
        <v>797</v>
      </c>
      <c r="G1228" s="169">
        <v>17347.117984824679</v>
      </c>
      <c r="H1228" s="168" t="s">
        <v>6</v>
      </c>
      <c r="I1228" s="168" t="s">
        <v>797</v>
      </c>
      <c r="J1228" s="169">
        <v>2868.568455379153</v>
      </c>
      <c r="K1228" s="169">
        <v>-1018.335211045316</v>
      </c>
      <c r="L1228" s="168" t="s">
        <v>5</v>
      </c>
      <c r="M1228" s="168" t="s">
        <v>21</v>
      </c>
      <c r="N1228" s="168" t="s">
        <v>2829</v>
      </c>
      <c r="O1228" s="168" t="s">
        <v>21</v>
      </c>
      <c r="P1228" s="168" t="s">
        <v>2836</v>
      </c>
      <c r="Q1228" s="168" t="s">
        <v>2837</v>
      </c>
      <c r="R1228" s="168" t="s">
        <v>1259</v>
      </c>
      <c r="S1228" s="168" t="s">
        <v>21</v>
      </c>
      <c r="T1228" s="168" t="s">
        <v>1259</v>
      </c>
      <c r="U1228" s="168" t="s">
        <v>1259</v>
      </c>
      <c r="V1228" s="168" t="s">
        <v>2837</v>
      </c>
      <c r="W1228" s="168" t="s">
        <v>1259</v>
      </c>
      <c r="X1228" s="168" t="s">
        <v>21</v>
      </c>
      <c r="Y1228" s="168" t="s">
        <v>1259</v>
      </c>
      <c r="Z1228" s="168" t="s">
        <v>21</v>
      </c>
      <c r="AA1228" s="168" t="s">
        <v>1259</v>
      </c>
      <c r="AB1228" s="168" t="s">
        <v>1259</v>
      </c>
      <c r="AC1228" s="168" t="s">
        <v>8080</v>
      </c>
      <c r="AD1228" s="169">
        <v>3436.15044427045</v>
      </c>
      <c r="AE1228" s="168" t="s">
        <v>1259</v>
      </c>
      <c r="AF1228" s="169">
        <v>5340.8253819907704</v>
      </c>
      <c r="AG1228" s="169">
        <v>-1428.933257691602</v>
      </c>
      <c r="AH1228" s="169">
        <v>1542.6085364785181</v>
      </c>
      <c r="AI1228" s="168" t="s">
        <v>21</v>
      </c>
      <c r="AJ1228"/>
      <c r="AK1228"/>
    </row>
    <row r="1229" spans="1:37" hidden="1" x14ac:dyDescent="0.25">
      <c r="A1229" s="179" t="b">
        <f>IF(E1229&lt;&gt;1,"",NOT(ISNA(VLOOKUP(P1229,Mapping!$P:$P,1,FALSE))))</f>
        <v>0</v>
      </c>
      <c r="B1229" s="180" t="str">
        <f t="shared" si="18"/>
        <v/>
      </c>
      <c r="E1229" s="167">
        <v>1</v>
      </c>
      <c r="F1229" s="170" t="s">
        <v>797</v>
      </c>
      <c r="G1229" s="169">
        <v>37453.554386790383</v>
      </c>
      <c r="H1229" s="168" t="s">
        <v>6</v>
      </c>
      <c r="I1229" s="168" t="s">
        <v>797</v>
      </c>
      <c r="J1229" s="169">
        <v>6193.4256024407978</v>
      </c>
      <c r="K1229" s="169">
        <v>-2198.651859302197</v>
      </c>
      <c r="L1229" s="168" t="s">
        <v>5</v>
      </c>
      <c r="M1229" s="168" t="s">
        <v>21</v>
      </c>
      <c r="N1229" s="168" t="s">
        <v>2829</v>
      </c>
      <c r="O1229" s="168" t="s">
        <v>21</v>
      </c>
      <c r="P1229" s="168" t="s">
        <v>2836</v>
      </c>
      <c r="Q1229" s="168" t="s">
        <v>2837</v>
      </c>
      <c r="R1229" s="168" t="s">
        <v>1259</v>
      </c>
      <c r="S1229" s="168" t="s">
        <v>21</v>
      </c>
      <c r="T1229" s="168" t="s">
        <v>1259</v>
      </c>
      <c r="U1229" s="168" t="s">
        <v>1259</v>
      </c>
      <c r="V1229" s="168" t="s">
        <v>2837</v>
      </c>
      <c r="W1229" s="168" t="s">
        <v>1259</v>
      </c>
      <c r="X1229" s="168" t="s">
        <v>21</v>
      </c>
      <c r="Y1229" s="168" t="s">
        <v>1259</v>
      </c>
      <c r="Z1229" s="168" t="s">
        <v>21</v>
      </c>
      <c r="AA1229" s="168" t="s">
        <v>1259</v>
      </c>
      <c r="AB1229" s="168" t="s">
        <v>1259</v>
      </c>
      <c r="AC1229" s="168" t="s">
        <v>8103</v>
      </c>
      <c r="AD1229" s="169">
        <v>7418.8719796718688</v>
      </c>
      <c r="AE1229" s="168" t="s">
        <v>1259</v>
      </c>
      <c r="AF1229" s="169">
        <v>11531.18887470134</v>
      </c>
      <c r="AG1229" s="169">
        <v>-3085.1597094609242</v>
      </c>
      <c r="AH1229" s="169">
        <v>3330.592019323783</v>
      </c>
      <c r="AI1229" s="168" t="s">
        <v>21</v>
      </c>
      <c r="AJ1229"/>
      <c r="AK1229"/>
    </row>
    <row r="1230" spans="1:37" hidden="1" x14ac:dyDescent="0.25">
      <c r="A1230" s="179" t="b">
        <f>IF(E1230&lt;&gt;1,"",NOT(ISNA(VLOOKUP(P1230,Mapping!$P:$P,1,FALSE))))</f>
        <v>0</v>
      </c>
      <c r="B1230" s="180" t="str">
        <f t="shared" si="18"/>
        <v/>
      </c>
      <c r="E1230" s="167">
        <v>1</v>
      </c>
      <c r="F1230" s="170" t="s">
        <v>797</v>
      </c>
      <c r="G1230" s="169">
        <v>10594.3156829727</v>
      </c>
      <c r="H1230" s="168" t="s">
        <v>6</v>
      </c>
      <c r="I1230" s="168" t="s">
        <v>797</v>
      </c>
      <c r="J1230" s="169">
        <v>1751.905982370663</v>
      </c>
      <c r="K1230" s="169">
        <v>-621.9225986897975</v>
      </c>
      <c r="L1230" s="168" t="s">
        <v>5</v>
      </c>
      <c r="M1230" s="168" t="s">
        <v>21</v>
      </c>
      <c r="N1230" s="168" t="s">
        <v>2829</v>
      </c>
      <c r="O1230" s="168" t="s">
        <v>21</v>
      </c>
      <c r="P1230" s="168" t="s">
        <v>2836</v>
      </c>
      <c r="Q1230" s="168" t="s">
        <v>2837</v>
      </c>
      <c r="R1230" s="168" t="s">
        <v>1259</v>
      </c>
      <c r="S1230" s="168" t="s">
        <v>21</v>
      </c>
      <c r="T1230" s="168" t="s">
        <v>1259</v>
      </c>
      <c r="U1230" s="168" t="s">
        <v>1259</v>
      </c>
      <c r="V1230" s="168" t="s">
        <v>2837</v>
      </c>
      <c r="W1230" s="168" t="s">
        <v>1259</v>
      </c>
      <c r="X1230" s="168" t="s">
        <v>21</v>
      </c>
      <c r="Y1230" s="168" t="s">
        <v>1259</v>
      </c>
      <c r="Z1230" s="168" t="s">
        <v>21</v>
      </c>
      <c r="AA1230" s="168" t="s">
        <v>1259</v>
      </c>
      <c r="AB1230" s="168" t="s">
        <v>1259</v>
      </c>
      <c r="AC1230" s="168" t="s">
        <v>8105</v>
      </c>
      <c r="AD1230" s="169">
        <v>2098.5423960703069</v>
      </c>
      <c r="AE1230" s="168" t="s">
        <v>1259</v>
      </c>
      <c r="AF1230" s="169">
        <v>3261.7746736917288</v>
      </c>
      <c r="AG1230" s="169">
        <v>-872.6850209427721</v>
      </c>
      <c r="AH1230" s="169">
        <v>942.10933625970029</v>
      </c>
      <c r="AI1230" s="168" t="s">
        <v>21</v>
      </c>
      <c r="AJ1230"/>
      <c r="AK1230"/>
    </row>
    <row r="1231" spans="1:37" hidden="1" x14ac:dyDescent="0.25">
      <c r="A1231" s="179" t="b">
        <f>IF(E1231&lt;&gt;1,"",NOT(ISNA(VLOOKUP(P1231,Mapping!$P:$P,1,FALSE))))</f>
        <v>0</v>
      </c>
      <c r="B1231" s="180" t="str">
        <f t="shared" si="18"/>
        <v/>
      </c>
      <c r="E1231" s="167">
        <v>1</v>
      </c>
      <c r="F1231" s="170" t="s">
        <v>797</v>
      </c>
      <c r="G1231" s="169">
        <v>6320.8126615838028</v>
      </c>
      <c r="H1231" s="168" t="s">
        <v>6</v>
      </c>
      <c r="I1231" s="168" t="s">
        <v>797</v>
      </c>
      <c r="J1231" s="169">
        <v>1045.227445229928</v>
      </c>
      <c r="K1231" s="169">
        <v>-371.05334161805411</v>
      </c>
      <c r="L1231" s="168" t="s">
        <v>5</v>
      </c>
      <c r="M1231" s="168" t="s">
        <v>21</v>
      </c>
      <c r="N1231" s="168" t="s">
        <v>2829</v>
      </c>
      <c r="O1231" s="168" t="s">
        <v>21</v>
      </c>
      <c r="P1231" s="168" t="s">
        <v>2836</v>
      </c>
      <c r="Q1231" s="168" t="s">
        <v>2837</v>
      </c>
      <c r="R1231" s="168" t="s">
        <v>1259</v>
      </c>
      <c r="S1231" s="168" t="s">
        <v>21</v>
      </c>
      <c r="T1231" s="168" t="s">
        <v>1259</v>
      </c>
      <c r="U1231" s="168" t="s">
        <v>1259</v>
      </c>
      <c r="V1231" s="168" t="s">
        <v>2837</v>
      </c>
      <c r="W1231" s="168" t="s">
        <v>1259</v>
      </c>
      <c r="X1231" s="168" t="s">
        <v>21</v>
      </c>
      <c r="Y1231" s="168" t="s">
        <v>1259</v>
      </c>
      <c r="Z1231" s="168" t="s">
        <v>21</v>
      </c>
      <c r="AA1231" s="168" t="s">
        <v>1259</v>
      </c>
      <c r="AB1231" s="168" t="s">
        <v>1259</v>
      </c>
      <c r="AC1231" s="168" t="s">
        <v>8109</v>
      </c>
      <c r="AD1231" s="169">
        <v>1252.038710652198</v>
      </c>
      <c r="AE1231" s="168" t="s">
        <v>1259</v>
      </c>
      <c r="AF1231" s="169">
        <v>1946.0498699165671</v>
      </c>
      <c r="AG1231" s="169">
        <v>-520.66397632601092</v>
      </c>
      <c r="AH1231" s="169">
        <v>562.08412127999964</v>
      </c>
      <c r="AI1231" s="168" t="s">
        <v>21</v>
      </c>
      <c r="AJ1231"/>
      <c r="AK1231"/>
    </row>
    <row r="1232" spans="1:37" hidden="1" x14ac:dyDescent="0.25">
      <c r="A1232" s="179" t="b">
        <f>IF(E1232&lt;&gt;1,"",NOT(ISNA(VLOOKUP(P1232,Mapping!$P:$P,1,FALSE))))</f>
        <v>0</v>
      </c>
      <c r="B1232" s="180" t="str">
        <f t="shared" si="18"/>
        <v/>
      </c>
      <c r="E1232" s="167">
        <v>1</v>
      </c>
      <c r="F1232" s="170" t="s">
        <v>797</v>
      </c>
      <c r="G1232" s="169">
        <v>64557.677263258833</v>
      </c>
      <c r="H1232" s="168" t="s">
        <v>6</v>
      </c>
      <c r="I1232" s="168" t="s">
        <v>797</v>
      </c>
      <c r="J1232" s="169">
        <v>10675.43996137777</v>
      </c>
      <c r="K1232" s="169">
        <v>-3789.7566591745558</v>
      </c>
      <c r="L1232" s="168" t="s">
        <v>5</v>
      </c>
      <c r="M1232" s="168" t="s">
        <v>21</v>
      </c>
      <c r="N1232" s="168" t="s">
        <v>2829</v>
      </c>
      <c r="O1232" s="168" t="s">
        <v>21</v>
      </c>
      <c r="P1232" s="168" t="s">
        <v>2836</v>
      </c>
      <c r="Q1232" s="168" t="s">
        <v>2837</v>
      </c>
      <c r="R1232" s="168" t="s">
        <v>1259</v>
      </c>
      <c r="S1232" s="168" t="s">
        <v>21</v>
      </c>
      <c r="T1232" s="168" t="s">
        <v>1259</v>
      </c>
      <c r="U1232" s="168" t="s">
        <v>1259</v>
      </c>
      <c r="V1232" s="168" t="s">
        <v>2837</v>
      </c>
      <c r="W1232" s="168" t="s">
        <v>1259</v>
      </c>
      <c r="X1232" s="168" t="s">
        <v>21</v>
      </c>
      <c r="Y1232" s="168" t="s">
        <v>1259</v>
      </c>
      <c r="Z1232" s="168" t="s">
        <v>21</v>
      </c>
      <c r="AA1232" s="168" t="s">
        <v>1259</v>
      </c>
      <c r="AB1232" s="168" t="s">
        <v>1259</v>
      </c>
      <c r="AC1232" s="168" t="s">
        <v>8084</v>
      </c>
      <c r="AD1232" s="169">
        <v>12787.708690473721</v>
      </c>
      <c r="AE1232" s="168" t="s">
        <v>1259</v>
      </c>
      <c r="AF1232" s="169">
        <v>19875.997939923262</v>
      </c>
      <c r="AG1232" s="169">
        <v>-5317.8062293397161</v>
      </c>
      <c r="AH1232" s="169">
        <v>5740.851254291767</v>
      </c>
      <c r="AI1232" s="168" t="s">
        <v>21</v>
      </c>
      <c r="AJ1232"/>
      <c r="AK1232"/>
    </row>
    <row r="1233" spans="1:37" hidden="1" x14ac:dyDescent="0.25">
      <c r="A1233" s="179" t="b">
        <f>IF(E1233&lt;&gt;1,"",NOT(ISNA(VLOOKUP(P1233,Mapping!$P:$P,1,FALSE))))</f>
        <v>0</v>
      </c>
      <c r="B1233" s="180" t="str">
        <f t="shared" si="18"/>
        <v/>
      </c>
      <c r="E1233" s="167">
        <v>1</v>
      </c>
      <c r="F1233" s="170" t="s">
        <v>797</v>
      </c>
      <c r="G1233" s="169">
        <v>5743.5423018977572</v>
      </c>
      <c r="H1233" s="168" t="s">
        <v>6</v>
      </c>
      <c r="I1233" s="168" t="s">
        <v>797</v>
      </c>
      <c r="J1233" s="169">
        <v>949.76838710457162</v>
      </c>
      <c r="K1233" s="169">
        <v>-337.16559530334342</v>
      </c>
      <c r="L1233" s="168" t="s">
        <v>5</v>
      </c>
      <c r="M1233" s="168" t="s">
        <v>21</v>
      </c>
      <c r="N1233" s="168" t="s">
        <v>2829</v>
      </c>
      <c r="O1233" s="168" t="s">
        <v>21</v>
      </c>
      <c r="P1233" s="168" t="s">
        <v>2836</v>
      </c>
      <c r="Q1233" s="168" t="s">
        <v>2837</v>
      </c>
      <c r="R1233" s="168" t="s">
        <v>1259</v>
      </c>
      <c r="S1233" s="168" t="s">
        <v>21</v>
      </c>
      <c r="T1233" s="168" t="s">
        <v>1259</v>
      </c>
      <c r="U1233" s="168" t="s">
        <v>1259</v>
      </c>
      <c r="V1233" s="168" t="s">
        <v>2837</v>
      </c>
      <c r="W1233" s="168" t="s">
        <v>1259</v>
      </c>
      <c r="X1233" s="168" t="s">
        <v>21</v>
      </c>
      <c r="Y1233" s="168" t="s">
        <v>1259</v>
      </c>
      <c r="Z1233" s="168" t="s">
        <v>21</v>
      </c>
      <c r="AA1233" s="168" t="s">
        <v>1259</v>
      </c>
      <c r="AB1233" s="168" t="s">
        <v>1259</v>
      </c>
      <c r="AC1233" s="168" t="s">
        <v>8097</v>
      </c>
      <c r="AD1233" s="169">
        <v>1137.6918892012509</v>
      </c>
      <c r="AE1233" s="168" t="s">
        <v>1259</v>
      </c>
      <c r="AF1233" s="169">
        <v>1768.3200480534019</v>
      </c>
      <c r="AG1233" s="169">
        <v>-473.11251467361581</v>
      </c>
      <c r="AH1233" s="169">
        <v>510.74981978468901</v>
      </c>
      <c r="AI1233" s="168" t="s">
        <v>21</v>
      </c>
      <c r="AJ1233"/>
      <c r="AK1233"/>
    </row>
    <row r="1234" spans="1:37" hidden="1" x14ac:dyDescent="0.25">
      <c r="A1234" s="179" t="b">
        <f>IF(E1234&lt;&gt;1,"",NOT(ISNA(VLOOKUP(P1234,Mapping!$P:$P,1,FALSE))))</f>
        <v>0</v>
      </c>
      <c r="B1234" s="180" t="str">
        <f t="shared" si="18"/>
        <v/>
      </c>
      <c r="E1234" s="167">
        <v>1</v>
      </c>
      <c r="F1234" s="170" t="s">
        <v>797</v>
      </c>
      <c r="G1234" s="169">
        <v>29446.98863175786</v>
      </c>
      <c r="H1234" s="168" t="s">
        <v>6</v>
      </c>
      <c r="I1234" s="168" t="s">
        <v>797</v>
      </c>
      <c r="J1234" s="169">
        <v>4869.4372615015554</v>
      </c>
      <c r="K1234" s="169">
        <v>-1728.6390401681001</v>
      </c>
      <c r="L1234" s="168" t="s">
        <v>5</v>
      </c>
      <c r="M1234" s="168" t="s">
        <v>21</v>
      </c>
      <c r="N1234" s="168" t="s">
        <v>2829</v>
      </c>
      <c r="O1234" s="168" t="s">
        <v>21</v>
      </c>
      <c r="P1234" s="168" t="s">
        <v>2836</v>
      </c>
      <c r="Q1234" s="168" t="s">
        <v>2837</v>
      </c>
      <c r="R1234" s="168" t="s">
        <v>1259</v>
      </c>
      <c r="S1234" s="168" t="s">
        <v>21</v>
      </c>
      <c r="T1234" s="168" t="s">
        <v>1259</v>
      </c>
      <c r="U1234" s="168" t="s">
        <v>1259</v>
      </c>
      <c r="V1234" s="168" t="s">
        <v>2837</v>
      </c>
      <c r="W1234" s="168" t="s">
        <v>1259</v>
      </c>
      <c r="X1234" s="168" t="s">
        <v>21</v>
      </c>
      <c r="Y1234" s="168" t="s">
        <v>1259</v>
      </c>
      <c r="Z1234" s="168" t="s">
        <v>21</v>
      </c>
      <c r="AA1234" s="168" t="s">
        <v>1259</v>
      </c>
      <c r="AB1234" s="168" t="s">
        <v>1259</v>
      </c>
      <c r="AC1234" s="168" t="s">
        <v>8078</v>
      </c>
      <c r="AD1234" s="169">
        <v>5832.9160589072117</v>
      </c>
      <c r="AE1234" s="168" t="s">
        <v>1259</v>
      </c>
      <c r="AF1234" s="169">
        <v>9066.1298577243433</v>
      </c>
      <c r="AG1234" s="169">
        <v>-2425.635280257804</v>
      </c>
      <c r="AH1234" s="169">
        <v>2618.6007425944522</v>
      </c>
      <c r="AI1234" s="168" t="s">
        <v>21</v>
      </c>
      <c r="AJ1234"/>
      <c r="AK1234"/>
    </row>
    <row r="1235" spans="1:37" hidden="1" x14ac:dyDescent="0.25">
      <c r="A1235" s="179" t="b">
        <f>IF(E1235&lt;&gt;1,"",NOT(ISNA(VLOOKUP(P1235,Mapping!$P:$P,1,FALSE))))</f>
        <v>0</v>
      </c>
      <c r="B1235" s="180" t="str">
        <f t="shared" si="18"/>
        <v/>
      </c>
      <c r="E1235" s="167">
        <v>1</v>
      </c>
      <c r="F1235" s="170" t="s">
        <v>797</v>
      </c>
      <c r="G1235" s="169">
        <v>41010.833523319678</v>
      </c>
      <c r="H1235" s="168" t="s">
        <v>6</v>
      </c>
      <c r="I1235" s="168" t="s">
        <v>797</v>
      </c>
      <c r="J1235" s="169">
        <v>6781.6673338311557</v>
      </c>
      <c r="K1235" s="169">
        <v>-2407.4763224443541</v>
      </c>
      <c r="L1235" s="168" t="s">
        <v>5</v>
      </c>
      <c r="M1235" s="168" t="s">
        <v>21</v>
      </c>
      <c r="N1235" s="168" t="s">
        <v>2829</v>
      </c>
      <c r="O1235" s="168" t="s">
        <v>21</v>
      </c>
      <c r="P1235" s="168" t="s">
        <v>2836</v>
      </c>
      <c r="Q1235" s="168" t="s">
        <v>2837</v>
      </c>
      <c r="R1235" s="168" t="s">
        <v>1259</v>
      </c>
      <c r="S1235" s="168" t="s">
        <v>21</v>
      </c>
      <c r="T1235" s="168" t="s">
        <v>1259</v>
      </c>
      <c r="U1235" s="168" t="s">
        <v>1259</v>
      </c>
      <c r="V1235" s="168" t="s">
        <v>2837</v>
      </c>
      <c r="W1235" s="168" t="s">
        <v>1259</v>
      </c>
      <c r="X1235" s="168" t="s">
        <v>21</v>
      </c>
      <c r="Y1235" s="168" t="s">
        <v>1259</v>
      </c>
      <c r="Z1235" s="168" t="s">
        <v>21</v>
      </c>
      <c r="AA1235" s="168" t="s">
        <v>1259</v>
      </c>
      <c r="AB1235" s="168" t="s">
        <v>1259</v>
      </c>
      <c r="AC1235" s="168" t="s">
        <v>8092</v>
      </c>
      <c r="AD1235" s="169">
        <v>8123.5046625228024</v>
      </c>
      <c r="AE1235" s="168" t="s">
        <v>1259</v>
      </c>
      <c r="AF1235" s="169">
        <v>12626.4028877623</v>
      </c>
      <c r="AG1235" s="169">
        <v>-3378.1832808418262</v>
      </c>
      <c r="AH1235" s="169">
        <v>3646.9263618611149</v>
      </c>
      <c r="AI1235" s="168" t="s">
        <v>21</v>
      </c>
      <c r="AJ1235"/>
      <c r="AK1235"/>
    </row>
    <row r="1236" spans="1:37" hidden="1" x14ac:dyDescent="0.25">
      <c r="A1236" s="179" t="b">
        <f>IF(E1236&lt;&gt;1,"",NOT(ISNA(VLOOKUP(P1236,Mapping!$P:$P,1,FALSE))))</f>
        <v>0</v>
      </c>
      <c r="B1236" s="180" t="str">
        <f t="shared" si="18"/>
        <v/>
      </c>
      <c r="E1236" s="167">
        <v>1</v>
      </c>
      <c r="F1236" s="170" t="s">
        <v>797</v>
      </c>
      <c r="G1236" s="169">
        <v>32886.04532224936</v>
      </c>
      <c r="H1236" s="168" t="s">
        <v>6</v>
      </c>
      <c r="I1236" s="168" t="s">
        <v>797</v>
      </c>
      <c r="J1236" s="169">
        <v>5438.1293951017706</v>
      </c>
      <c r="K1236" s="169">
        <v>-1930.523441010487</v>
      </c>
      <c r="L1236" s="168" t="s">
        <v>5</v>
      </c>
      <c r="M1236" s="168" t="s">
        <v>21</v>
      </c>
      <c r="N1236" s="168" t="s">
        <v>2829</v>
      </c>
      <c r="O1236" s="168" t="s">
        <v>21</v>
      </c>
      <c r="P1236" s="168" t="s">
        <v>2836</v>
      </c>
      <c r="Q1236" s="168" t="s">
        <v>2837</v>
      </c>
      <c r="R1236" s="168" t="s">
        <v>1259</v>
      </c>
      <c r="S1236" s="168" t="s">
        <v>21</v>
      </c>
      <c r="T1236" s="168" t="s">
        <v>1259</v>
      </c>
      <c r="U1236" s="168" t="s">
        <v>1259</v>
      </c>
      <c r="V1236" s="168" t="s">
        <v>2837</v>
      </c>
      <c r="W1236" s="168" t="s">
        <v>1259</v>
      </c>
      <c r="X1236" s="168" t="s">
        <v>21</v>
      </c>
      <c r="Y1236" s="168" t="s">
        <v>1259</v>
      </c>
      <c r="Z1236" s="168" t="s">
        <v>21</v>
      </c>
      <c r="AA1236" s="168" t="s">
        <v>1259</v>
      </c>
      <c r="AB1236" s="168" t="s">
        <v>1259</v>
      </c>
      <c r="AC1236" s="168" t="s">
        <v>8112</v>
      </c>
      <c r="AD1236" s="169">
        <v>6514.1310126096869</v>
      </c>
      <c r="AE1236" s="168" t="s">
        <v>1259</v>
      </c>
      <c r="AF1236" s="169">
        <v>10124.945580240899</v>
      </c>
      <c r="AG1236" s="169">
        <v>-2708.9205201708028</v>
      </c>
      <c r="AH1236" s="169">
        <v>2924.4220446013128</v>
      </c>
      <c r="AI1236" s="168" t="s">
        <v>21</v>
      </c>
      <c r="AJ1236"/>
      <c r="AK1236"/>
    </row>
    <row r="1237" spans="1:37" hidden="1" x14ac:dyDescent="0.25">
      <c r="A1237" s="179" t="b">
        <f>IF(E1237&lt;&gt;1,"",NOT(ISNA(VLOOKUP(P1237,Mapping!$P:$P,1,FALSE))))</f>
        <v>0</v>
      </c>
      <c r="B1237" s="180" t="str">
        <f t="shared" ref="B1237:B1300" si="19">IF(AI1237="","",VALUE(AI1237))</f>
        <v/>
      </c>
      <c r="E1237" s="167">
        <v>1</v>
      </c>
      <c r="F1237" s="170" t="s">
        <v>797</v>
      </c>
      <c r="G1237" s="169">
        <v>67190.714673211347</v>
      </c>
      <c r="H1237" s="168" t="s">
        <v>6</v>
      </c>
      <c r="I1237" s="168" t="s">
        <v>797</v>
      </c>
      <c r="J1237" s="169">
        <v>11110.846468823571</v>
      </c>
      <c r="K1237" s="169">
        <v>-3944.324968959485</v>
      </c>
      <c r="L1237" s="168" t="s">
        <v>5</v>
      </c>
      <c r="M1237" s="168" t="s">
        <v>21</v>
      </c>
      <c r="N1237" s="168" t="s">
        <v>2829</v>
      </c>
      <c r="O1237" s="168" t="s">
        <v>21</v>
      </c>
      <c r="P1237" s="168" t="s">
        <v>2836</v>
      </c>
      <c r="Q1237" s="168" t="s">
        <v>2837</v>
      </c>
      <c r="R1237" s="168" t="s">
        <v>1259</v>
      </c>
      <c r="S1237" s="168" t="s">
        <v>21</v>
      </c>
      <c r="T1237" s="168" t="s">
        <v>1259</v>
      </c>
      <c r="U1237" s="168" t="s">
        <v>1259</v>
      </c>
      <c r="V1237" s="168" t="s">
        <v>2837</v>
      </c>
      <c r="W1237" s="168" t="s">
        <v>1259</v>
      </c>
      <c r="X1237" s="168" t="s">
        <v>21</v>
      </c>
      <c r="Y1237" s="168" t="s">
        <v>1259</v>
      </c>
      <c r="Z1237" s="168" t="s">
        <v>21</v>
      </c>
      <c r="AA1237" s="168" t="s">
        <v>1259</v>
      </c>
      <c r="AB1237" s="168" t="s">
        <v>1259</v>
      </c>
      <c r="AC1237" s="168" t="s">
        <v>8090</v>
      </c>
      <c r="AD1237" s="169">
        <v>13309.26579718758</v>
      </c>
      <c r="AE1237" s="168" t="s">
        <v>1259</v>
      </c>
      <c r="AF1237" s="169">
        <v>20686.65669275515</v>
      </c>
      <c r="AG1237" s="169">
        <v>-5534.6972845062701</v>
      </c>
      <c r="AH1237" s="169">
        <v>5974.99654511259</v>
      </c>
      <c r="AI1237" s="168" t="s">
        <v>21</v>
      </c>
      <c r="AJ1237"/>
      <c r="AK1237"/>
    </row>
    <row r="1238" spans="1:37" hidden="1" x14ac:dyDescent="0.25">
      <c r="A1238" s="179" t="b">
        <f>IF(E1238&lt;&gt;1,"",NOT(ISNA(VLOOKUP(P1238,Mapping!$P:$P,1,FALSE))))</f>
        <v>0</v>
      </c>
      <c r="B1238" s="180" t="str">
        <f t="shared" si="19"/>
        <v/>
      </c>
      <c r="E1238" s="167">
        <v>1</v>
      </c>
      <c r="F1238" s="170" t="s">
        <v>797</v>
      </c>
      <c r="G1238" s="169">
        <v>260897.5398442813</v>
      </c>
      <c r="H1238" s="168" t="s">
        <v>6</v>
      </c>
      <c r="I1238" s="168" t="s">
        <v>797</v>
      </c>
      <c r="J1238" s="169">
        <v>43142.754521992363</v>
      </c>
      <c r="K1238" s="169">
        <v>-15315.57873365179</v>
      </c>
      <c r="L1238" s="168" t="s">
        <v>5</v>
      </c>
      <c r="M1238" s="168" t="s">
        <v>21</v>
      </c>
      <c r="N1238" s="168" t="s">
        <v>2829</v>
      </c>
      <c r="O1238" s="168" t="s">
        <v>21</v>
      </c>
      <c r="P1238" s="168" t="s">
        <v>2836</v>
      </c>
      <c r="Q1238" s="168" t="s">
        <v>2837</v>
      </c>
      <c r="R1238" s="168" t="s">
        <v>1259</v>
      </c>
      <c r="S1238" s="168" t="s">
        <v>21</v>
      </c>
      <c r="T1238" s="168" t="s">
        <v>1259</v>
      </c>
      <c r="U1238" s="168" t="s">
        <v>1259</v>
      </c>
      <c r="V1238" s="168" t="s">
        <v>2837</v>
      </c>
      <c r="W1238" s="168" t="s">
        <v>1259</v>
      </c>
      <c r="X1238" s="168" t="s">
        <v>21</v>
      </c>
      <c r="Y1238" s="168" t="s">
        <v>1259</v>
      </c>
      <c r="Z1238" s="168" t="s">
        <v>21</v>
      </c>
      <c r="AA1238" s="168" t="s">
        <v>1259</v>
      </c>
      <c r="AB1238" s="168" t="s">
        <v>1259</v>
      </c>
      <c r="AC1238" s="168" t="s">
        <v>8104</v>
      </c>
      <c r="AD1238" s="169">
        <v>51679.085726472949</v>
      </c>
      <c r="AE1238" s="168" t="s">
        <v>1259</v>
      </c>
      <c r="AF1238" s="169">
        <v>80325.05480842659</v>
      </c>
      <c r="AG1238" s="169">
        <v>-21490.899632984889</v>
      </c>
      <c r="AH1238" s="169">
        <v>23200.55541572423</v>
      </c>
      <c r="AI1238" s="168" t="s">
        <v>21</v>
      </c>
      <c r="AJ1238"/>
      <c r="AK1238"/>
    </row>
    <row r="1239" spans="1:37" hidden="1" x14ac:dyDescent="0.25">
      <c r="A1239" s="179" t="b">
        <f>IF(E1239&lt;&gt;1,"",NOT(ISNA(VLOOKUP(P1239,Mapping!$P:$P,1,FALSE))))</f>
        <v>0</v>
      </c>
      <c r="B1239" s="180" t="str">
        <f t="shared" si="19"/>
        <v/>
      </c>
      <c r="E1239" s="167">
        <v>1</v>
      </c>
      <c r="F1239" s="170" t="s">
        <v>797</v>
      </c>
      <c r="G1239" s="169">
        <v>10639.60316498503</v>
      </c>
      <c r="H1239" s="168" t="s">
        <v>6</v>
      </c>
      <c r="I1239" s="168" t="s">
        <v>797</v>
      </c>
      <c r="J1239" s="169">
        <v>1759.3948483850529</v>
      </c>
      <c r="K1239" s="169">
        <v>-624.58112891903204</v>
      </c>
      <c r="L1239" s="168" t="s">
        <v>5</v>
      </c>
      <c r="M1239" s="168" t="s">
        <v>21</v>
      </c>
      <c r="N1239" s="168" t="s">
        <v>2829</v>
      </c>
      <c r="O1239" s="168" t="s">
        <v>21</v>
      </c>
      <c r="P1239" s="168" t="s">
        <v>2836</v>
      </c>
      <c r="Q1239" s="168" t="s">
        <v>2837</v>
      </c>
      <c r="R1239" s="168" t="s">
        <v>1259</v>
      </c>
      <c r="S1239" s="168" t="s">
        <v>21</v>
      </c>
      <c r="T1239" s="168" t="s">
        <v>1259</v>
      </c>
      <c r="U1239" s="168" t="s">
        <v>1259</v>
      </c>
      <c r="V1239" s="168" t="s">
        <v>2837</v>
      </c>
      <c r="W1239" s="168" t="s">
        <v>1259</v>
      </c>
      <c r="X1239" s="168" t="s">
        <v>21</v>
      </c>
      <c r="Y1239" s="168" t="s">
        <v>1259</v>
      </c>
      <c r="Z1239" s="168" t="s">
        <v>21</v>
      </c>
      <c r="AA1239" s="168" t="s">
        <v>1259</v>
      </c>
      <c r="AB1239" s="168" t="s">
        <v>1259</v>
      </c>
      <c r="AC1239" s="168" t="s">
        <v>8099</v>
      </c>
      <c r="AD1239" s="169">
        <v>2107.513027478512</v>
      </c>
      <c r="AE1239" s="168" t="s">
        <v>1259</v>
      </c>
      <c r="AF1239" s="169">
        <v>3275.7177698088781</v>
      </c>
      <c r="AG1239" s="169">
        <v>-876.41548436967241</v>
      </c>
      <c r="AH1239" s="169">
        <v>946.13656755016382</v>
      </c>
      <c r="AI1239" s="168" t="s">
        <v>21</v>
      </c>
      <c r="AJ1239"/>
      <c r="AK1239"/>
    </row>
    <row r="1240" spans="1:37" hidden="1" x14ac:dyDescent="0.25">
      <c r="A1240" s="179" t="b">
        <f>IF(E1240&lt;&gt;1,"",NOT(ISNA(VLOOKUP(P1240,Mapping!$P:$P,1,FALSE))))</f>
        <v>0</v>
      </c>
      <c r="B1240" s="180" t="str">
        <f t="shared" si="19"/>
        <v/>
      </c>
      <c r="E1240" s="167">
        <v>1</v>
      </c>
      <c r="F1240" s="170" t="s">
        <v>797</v>
      </c>
      <c r="G1240" s="169">
        <v>10596.61812901576</v>
      </c>
      <c r="H1240" s="168" t="s">
        <v>6</v>
      </c>
      <c r="I1240" s="168" t="s">
        <v>797</v>
      </c>
      <c r="J1240" s="169">
        <v>1752.286721355375</v>
      </c>
      <c r="K1240" s="169">
        <v>-622.05776015461481</v>
      </c>
      <c r="L1240" s="168" t="s">
        <v>5</v>
      </c>
      <c r="M1240" s="168" t="s">
        <v>21</v>
      </c>
      <c r="N1240" s="168" t="s">
        <v>2829</v>
      </c>
      <c r="O1240" s="168" t="s">
        <v>21</v>
      </c>
      <c r="P1240" s="168" t="s">
        <v>2836</v>
      </c>
      <c r="Q1240" s="168" t="s">
        <v>2837</v>
      </c>
      <c r="R1240" s="168" t="s">
        <v>1259</v>
      </c>
      <c r="S1240" s="168" t="s">
        <v>21</v>
      </c>
      <c r="T1240" s="168" t="s">
        <v>1259</v>
      </c>
      <c r="U1240" s="168" t="s">
        <v>1259</v>
      </c>
      <c r="V1240" s="168" t="s">
        <v>2837</v>
      </c>
      <c r="W1240" s="168" t="s">
        <v>1259</v>
      </c>
      <c r="X1240" s="168" t="s">
        <v>21</v>
      </c>
      <c r="Y1240" s="168" t="s">
        <v>1259</v>
      </c>
      <c r="Z1240" s="168" t="s">
        <v>21</v>
      </c>
      <c r="AA1240" s="168" t="s">
        <v>1259</v>
      </c>
      <c r="AB1240" s="168" t="s">
        <v>1259</v>
      </c>
      <c r="AC1240" s="168" t="s">
        <v>8093</v>
      </c>
      <c r="AD1240" s="169">
        <v>2098.9984690041751</v>
      </c>
      <c r="AE1240" s="168" t="s">
        <v>1259</v>
      </c>
      <c r="AF1240" s="169">
        <v>3262.4835500755871</v>
      </c>
      <c r="AG1240" s="169">
        <v>-872.87468021227323</v>
      </c>
      <c r="AH1240" s="169">
        <v>942.31408340697271</v>
      </c>
      <c r="AI1240" s="168" t="s">
        <v>21</v>
      </c>
      <c r="AJ1240"/>
      <c r="AK1240"/>
    </row>
    <row r="1241" spans="1:37" hidden="1" x14ac:dyDescent="0.25">
      <c r="A1241" s="179" t="b">
        <f>IF(E1241&lt;&gt;1,"",NOT(ISNA(VLOOKUP(P1241,Mapping!$P:$P,1,FALSE))))</f>
        <v>0</v>
      </c>
      <c r="B1241" s="180" t="str">
        <f t="shared" si="19"/>
        <v/>
      </c>
      <c r="E1241" s="167">
        <v>1</v>
      </c>
      <c r="F1241" s="170" t="s">
        <v>797</v>
      </c>
      <c r="G1241" s="169">
        <v>23409.43122195977</v>
      </c>
      <c r="H1241" s="168" t="s">
        <v>6</v>
      </c>
      <c r="I1241" s="168" t="s">
        <v>797</v>
      </c>
      <c r="J1241" s="169">
        <v>3871.0497052263081</v>
      </c>
      <c r="K1241" s="169">
        <v>-1374.213751513038</v>
      </c>
      <c r="L1241" s="168" t="s">
        <v>5</v>
      </c>
      <c r="M1241" s="168" t="s">
        <v>21</v>
      </c>
      <c r="N1241" s="168" t="s">
        <v>2829</v>
      </c>
      <c r="O1241" s="168" t="s">
        <v>21</v>
      </c>
      <c r="P1241" s="168" t="s">
        <v>2836</v>
      </c>
      <c r="Q1241" s="168" t="s">
        <v>2837</v>
      </c>
      <c r="R1241" s="168" t="s">
        <v>1259</v>
      </c>
      <c r="S1241" s="168" t="s">
        <v>21</v>
      </c>
      <c r="T1241" s="168" t="s">
        <v>1259</v>
      </c>
      <c r="U1241" s="168" t="s">
        <v>1259</v>
      </c>
      <c r="V1241" s="168" t="s">
        <v>2837</v>
      </c>
      <c r="W1241" s="168" t="s">
        <v>1259</v>
      </c>
      <c r="X1241" s="168" t="s">
        <v>21</v>
      </c>
      <c r="Y1241" s="168" t="s">
        <v>1259</v>
      </c>
      <c r="Z1241" s="168" t="s">
        <v>21</v>
      </c>
      <c r="AA1241" s="168" t="s">
        <v>1259</v>
      </c>
      <c r="AB1241" s="168" t="s">
        <v>1259</v>
      </c>
      <c r="AC1241" s="168" t="s">
        <v>8079</v>
      </c>
      <c r="AD1241" s="169">
        <v>4636.9850924991433</v>
      </c>
      <c r="AE1241" s="168" t="s">
        <v>1259</v>
      </c>
      <c r="AF1241" s="169">
        <v>7207.2885281337694</v>
      </c>
      <c r="AG1241" s="169">
        <v>-1928.30387422079</v>
      </c>
      <c r="AH1241" s="169">
        <v>2081.7053569758609</v>
      </c>
      <c r="AI1241" s="168" t="s">
        <v>21</v>
      </c>
      <c r="AJ1241"/>
      <c r="AK1241"/>
    </row>
    <row r="1242" spans="1:37" hidden="1" x14ac:dyDescent="0.25">
      <c r="A1242" s="179" t="b">
        <f>IF(E1242&lt;&gt;1,"",NOT(ISNA(VLOOKUP(P1242,Mapping!$P:$P,1,FALSE))))</f>
        <v>0</v>
      </c>
      <c r="B1242" s="180" t="str">
        <f t="shared" si="19"/>
        <v/>
      </c>
      <c r="E1242" s="167">
        <v>1</v>
      </c>
      <c r="F1242" s="170" t="s">
        <v>797</v>
      </c>
      <c r="G1242" s="169">
        <v>12632.415538995359</v>
      </c>
      <c r="H1242" s="168" t="s">
        <v>6</v>
      </c>
      <c r="I1242" s="168" t="s">
        <v>797</v>
      </c>
      <c r="J1242" s="169">
        <v>2088.9319345209792</v>
      </c>
      <c r="K1242" s="169">
        <v>-741.56603737684065</v>
      </c>
      <c r="L1242" s="168" t="s">
        <v>5</v>
      </c>
      <c r="M1242" s="168" t="s">
        <v>21</v>
      </c>
      <c r="N1242" s="168" t="s">
        <v>2829</v>
      </c>
      <c r="O1242" s="168" t="s">
        <v>21</v>
      </c>
      <c r="P1242" s="168" t="s">
        <v>2836</v>
      </c>
      <c r="Q1242" s="168" t="s">
        <v>2837</v>
      </c>
      <c r="R1242" s="168" t="s">
        <v>1259</v>
      </c>
      <c r="S1242" s="168" t="s">
        <v>21</v>
      </c>
      <c r="T1242" s="168" t="s">
        <v>1259</v>
      </c>
      <c r="U1242" s="168" t="s">
        <v>1259</v>
      </c>
      <c r="V1242" s="168" t="s">
        <v>2837</v>
      </c>
      <c r="W1242" s="168" t="s">
        <v>1259</v>
      </c>
      <c r="X1242" s="168" t="s">
        <v>21</v>
      </c>
      <c r="Y1242" s="168" t="s">
        <v>1259</v>
      </c>
      <c r="Z1242" s="168" t="s">
        <v>21</v>
      </c>
      <c r="AA1242" s="168" t="s">
        <v>1259</v>
      </c>
      <c r="AB1242" s="168" t="s">
        <v>1259</v>
      </c>
      <c r="AC1242" s="168" t="s">
        <v>8108</v>
      </c>
      <c r="AD1242" s="169">
        <v>2502.2531295688641</v>
      </c>
      <c r="AE1242" s="168" t="s">
        <v>1259</v>
      </c>
      <c r="AF1242" s="169">
        <v>3889.2642342977028</v>
      </c>
      <c r="AG1242" s="169">
        <v>-1040.5693155740139</v>
      </c>
      <c r="AH1242" s="169">
        <v>1123.3492539709059</v>
      </c>
      <c r="AI1242" s="168" t="s">
        <v>21</v>
      </c>
      <c r="AJ1242"/>
      <c r="AK1242"/>
    </row>
    <row r="1243" spans="1:37" hidden="1" x14ac:dyDescent="0.25">
      <c r="A1243" s="179" t="b">
        <f>IF(E1243&lt;&gt;1,"",NOT(ISNA(VLOOKUP(P1243,Mapping!$P:$P,1,FALSE))))</f>
        <v>0</v>
      </c>
      <c r="B1243" s="180" t="str">
        <f t="shared" si="19"/>
        <v/>
      </c>
      <c r="E1243" s="167">
        <v>1</v>
      </c>
      <c r="F1243" s="170" t="s">
        <v>797</v>
      </c>
      <c r="G1243" s="169">
        <v>5338.9916544340922</v>
      </c>
      <c r="H1243" s="168" t="s">
        <v>6</v>
      </c>
      <c r="I1243" s="168" t="s">
        <v>797</v>
      </c>
      <c r="J1243" s="169">
        <v>882.870748722641</v>
      </c>
      <c r="K1243" s="169">
        <v>-313.41708737690732</v>
      </c>
      <c r="L1243" s="168" t="s">
        <v>5</v>
      </c>
      <c r="M1243" s="168" t="s">
        <v>21</v>
      </c>
      <c r="N1243" s="168" t="s">
        <v>2829</v>
      </c>
      <c r="O1243" s="168" t="s">
        <v>21</v>
      </c>
      <c r="P1243" s="168" t="s">
        <v>2836</v>
      </c>
      <c r="Q1243" s="168" t="s">
        <v>2837</v>
      </c>
      <c r="R1243" s="168" t="s">
        <v>1259</v>
      </c>
      <c r="S1243" s="168" t="s">
        <v>21</v>
      </c>
      <c r="T1243" s="168" t="s">
        <v>1259</v>
      </c>
      <c r="U1243" s="168" t="s">
        <v>1259</v>
      </c>
      <c r="V1243" s="168" t="s">
        <v>2837</v>
      </c>
      <c r="W1243" s="168" t="s">
        <v>1259</v>
      </c>
      <c r="X1243" s="168" t="s">
        <v>21</v>
      </c>
      <c r="Y1243" s="168" t="s">
        <v>1259</v>
      </c>
      <c r="Z1243" s="168" t="s">
        <v>21</v>
      </c>
      <c r="AA1243" s="168" t="s">
        <v>1259</v>
      </c>
      <c r="AB1243" s="168" t="s">
        <v>1259</v>
      </c>
      <c r="AC1243" s="168" t="s">
        <v>12249</v>
      </c>
      <c r="AD1243" s="169">
        <v>1057.5577200425359</v>
      </c>
      <c r="AE1243" s="168" t="s">
        <v>1259</v>
      </c>
      <c r="AF1243" s="169">
        <v>1643.767118387226</v>
      </c>
      <c r="AG1243" s="169">
        <v>-439.78848499403381</v>
      </c>
      <c r="AH1243" s="169">
        <v>474.77477869940321</v>
      </c>
      <c r="AI1243" s="168" t="s">
        <v>21</v>
      </c>
      <c r="AJ1243"/>
      <c r="AK1243"/>
    </row>
    <row r="1244" spans="1:37" hidden="1" x14ac:dyDescent="0.25">
      <c r="A1244" s="179" t="b">
        <f>IF(E1244&lt;&gt;1,"",NOT(ISNA(VLOOKUP(P1244,Mapping!$P:$P,1,FALSE))))</f>
        <v>0</v>
      </c>
      <c r="B1244" s="180" t="str">
        <f t="shared" si="19"/>
        <v/>
      </c>
      <c r="E1244" s="167">
        <v>1</v>
      </c>
      <c r="F1244" s="170" t="s">
        <v>797</v>
      </c>
      <c r="G1244" s="169">
        <v>57089.992659281008</v>
      </c>
      <c r="H1244" s="168" t="s">
        <v>6</v>
      </c>
      <c r="I1244" s="168" t="s">
        <v>797</v>
      </c>
      <c r="J1244" s="169">
        <v>9440.5625305312024</v>
      </c>
      <c r="K1244" s="169">
        <v>-3351.3780083886372</v>
      </c>
      <c r="L1244" s="168" t="s">
        <v>5</v>
      </c>
      <c r="M1244" s="168" t="s">
        <v>21</v>
      </c>
      <c r="N1244" s="168" t="s">
        <v>2829</v>
      </c>
      <c r="O1244" s="168" t="s">
        <v>21</v>
      </c>
      <c r="P1244" s="168" t="s">
        <v>2836</v>
      </c>
      <c r="Q1244" s="168" t="s">
        <v>2837</v>
      </c>
      <c r="R1244" s="168" t="s">
        <v>1259</v>
      </c>
      <c r="S1244" s="168" t="s">
        <v>21</v>
      </c>
      <c r="T1244" s="168" t="s">
        <v>1259</v>
      </c>
      <c r="U1244" s="168" t="s">
        <v>1259</v>
      </c>
      <c r="V1244" s="168" t="s">
        <v>2837</v>
      </c>
      <c r="W1244" s="168" t="s">
        <v>1259</v>
      </c>
      <c r="X1244" s="168" t="s">
        <v>21</v>
      </c>
      <c r="Y1244" s="168" t="s">
        <v>1259</v>
      </c>
      <c r="Z1244" s="168" t="s">
        <v>21</v>
      </c>
      <c r="AA1244" s="168" t="s">
        <v>1259</v>
      </c>
      <c r="AB1244" s="168" t="s">
        <v>1259</v>
      </c>
      <c r="AC1244" s="168" t="s">
        <v>8087</v>
      </c>
      <c r="AD1244" s="169">
        <v>11308.49538299075</v>
      </c>
      <c r="AE1244" s="168" t="s">
        <v>1259</v>
      </c>
      <c r="AF1244" s="169">
        <v>17576.849486991949</v>
      </c>
      <c r="AG1244" s="169">
        <v>-4702.6710294805598</v>
      </c>
      <c r="AH1244" s="169">
        <v>5076.7804831179674</v>
      </c>
      <c r="AI1244" s="168" t="s">
        <v>21</v>
      </c>
      <c r="AJ1244"/>
      <c r="AK1244"/>
    </row>
    <row r="1245" spans="1:37" hidden="1" x14ac:dyDescent="0.25">
      <c r="A1245" s="179" t="b">
        <f>IF(E1245&lt;&gt;1,"",NOT(ISNA(VLOOKUP(P1245,Mapping!$P:$P,1,FALSE))))</f>
        <v>0</v>
      </c>
      <c r="B1245" s="180" t="str">
        <f t="shared" si="19"/>
        <v/>
      </c>
      <c r="E1245" s="167">
        <v>1</v>
      </c>
      <c r="F1245" s="170" t="s">
        <v>797</v>
      </c>
      <c r="G1245" s="169">
        <v>22568.857121278481</v>
      </c>
      <c r="H1245" s="168" t="s">
        <v>6</v>
      </c>
      <c r="I1245" s="168" t="s">
        <v>797</v>
      </c>
      <c r="J1245" s="169">
        <v>3732.049996356373</v>
      </c>
      <c r="K1245" s="169">
        <v>-1324.869174219833</v>
      </c>
      <c r="L1245" s="168" t="s">
        <v>5</v>
      </c>
      <c r="M1245" s="168" t="s">
        <v>21</v>
      </c>
      <c r="N1245" s="168" t="s">
        <v>2829</v>
      </c>
      <c r="O1245" s="168" t="s">
        <v>21</v>
      </c>
      <c r="P1245" s="168" t="s">
        <v>2836</v>
      </c>
      <c r="Q1245" s="168" t="s">
        <v>2837</v>
      </c>
      <c r="R1245" s="168" t="s">
        <v>1259</v>
      </c>
      <c r="S1245" s="168" t="s">
        <v>21</v>
      </c>
      <c r="T1245" s="168" t="s">
        <v>1259</v>
      </c>
      <c r="U1245" s="168" t="s">
        <v>1259</v>
      </c>
      <c r="V1245" s="168" t="s">
        <v>2837</v>
      </c>
      <c r="W1245" s="168" t="s">
        <v>1259</v>
      </c>
      <c r="X1245" s="168" t="s">
        <v>21</v>
      </c>
      <c r="Y1245" s="168" t="s">
        <v>1259</v>
      </c>
      <c r="Z1245" s="168" t="s">
        <v>21</v>
      </c>
      <c r="AA1245" s="168" t="s">
        <v>1259</v>
      </c>
      <c r="AB1245" s="168" t="s">
        <v>1259</v>
      </c>
      <c r="AC1245" s="168" t="s">
        <v>8091</v>
      </c>
      <c r="AD1245" s="169">
        <v>4470.4825603767968</v>
      </c>
      <c r="AE1245" s="168" t="s">
        <v>1259</v>
      </c>
      <c r="AF1245" s="169">
        <v>6948.4928309874194</v>
      </c>
      <c r="AG1245" s="169">
        <v>-1859.063307051736</v>
      </c>
      <c r="AH1245" s="169">
        <v>2006.9565263984659</v>
      </c>
      <c r="AI1245" s="168" t="s">
        <v>21</v>
      </c>
      <c r="AJ1245"/>
      <c r="AK1245"/>
    </row>
    <row r="1246" spans="1:37" hidden="1" x14ac:dyDescent="0.25">
      <c r="A1246" s="179" t="b">
        <f>IF(E1246&lt;&gt;1,"",NOT(ISNA(VLOOKUP(P1246,Mapping!$P:$P,1,FALSE))))</f>
        <v>0</v>
      </c>
      <c r="B1246" s="180" t="str">
        <f t="shared" si="19"/>
        <v/>
      </c>
      <c r="E1246" s="167">
        <v>1</v>
      </c>
      <c r="F1246" s="170" t="s">
        <v>797</v>
      </c>
      <c r="G1246" s="169">
        <v>38528.261868756017</v>
      </c>
      <c r="H1246" s="168" t="s">
        <v>6</v>
      </c>
      <c r="I1246" s="168" t="s">
        <v>797</v>
      </c>
      <c r="J1246" s="169">
        <v>6371.1422689339461</v>
      </c>
      <c r="K1246" s="169">
        <v>-2261.7408675983811</v>
      </c>
      <c r="L1246" s="168" t="s">
        <v>5</v>
      </c>
      <c r="M1246" s="168" t="s">
        <v>21</v>
      </c>
      <c r="N1246" s="168" t="s">
        <v>2829</v>
      </c>
      <c r="O1246" s="168" t="s">
        <v>21</v>
      </c>
      <c r="P1246" s="168" t="s">
        <v>2836</v>
      </c>
      <c r="Q1246" s="168" t="s">
        <v>2837</v>
      </c>
      <c r="R1246" s="168" t="s">
        <v>1259</v>
      </c>
      <c r="S1246" s="168" t="s">
        <v>21</v>
      </c>
      <c r="T1246" s="168" t="s">
        <v>1259</v>
      </c>
      <c r="U1246" s="168" t="s">
        <v>1259</v>
      </c>
      <c r="V1246" s="168" t="s">
        <v>2837</v>
      </c>
      <c r="W1246" s="168" t="s">
        <v>1259</v>
      </c>
      <c r="X1246" s="168" t="s">
        <v>21</v>
      </c>
      <c r="Y1246" s="168" t="s">
        <v>1259</v>
      </c>
      <c r="Z1246" s="168" t="s">
        <v>21</v>
      </c>
      <c r="AA1246" s="168" t="s">
        <v>1259</v>
      </c>
      <c r="AB1246" s="168" t="s">
        <v>1259</v>
      </c>
      <c r="AC1246" s="168" t="s">
        <v>8096</v>
      </c>
      <c r="AD1246" s="169">
        <v>7631.7521015945749</v>
      </c>
      <c r="AE1246" s="168" t="s">
        <v>1259</v>
      </c>
      <c r="AF1246" s="169">
        <v>11862.06948570074</v>
      </c>
      <c r="AG1246" s="169">
        <v>-3173.6865336062401</v>
      </c>
      <c r="AH1246" s="169">
        <v>3426.1613777237139</v>
      </c>
      <c r="AI1246" s="168" t="s">
        <v>21</v>
      </c>
      <c r="AJ1246"/>
      <c r="AK1246"/>
    </row>
    <row r="1247" spans="1:37" hidden="1" x14ac:dyDescent="0.25">
      <c r="A1247" s="179" t="b">
        <f>IF(E1247&lt;&gt;1,"",NOT(ISNA(VLOOKUP(P1247,Mapping!$P:$P,1,FALSE))))</f>
        <v>0</v>
      </c>
      <c r="B1247" s="180" t="str">
        <f t="shared" si="19"/>
        <v/>
      </c>
      <c r="E1247" s="167">
        <v>1</v>
      </c>
      <c r="F1247" s="170" t="s">
        <v>797</v>
      </c>
      <c r="G1247" s="169">
        <v>40402.860861476751</v>
      </c>
      <c r="H1247" s="168" t="s">
        <v>6</v>
      </c>
      <c r="I1247" s="168" t="s">
        <v>797</v>
      </c>
      <c r="J1247" s="169">
        <v>6681.1312562520907</v>
      </c>
      <c r="K1247" s="169">
        <v>-2371.786245888165</v>
      </c>
      <c r="L1247" s="168" t="s">
        <v>5</v>
      </c>
      <c r="M1247" s="168" t="s">
        <v>21</v>
      </c>
      <c r="N1247" s="168" t="s">
        <v>2829</v>
      </c>
      <c r="O1247" s="168" t="s">
        <v>21</v>
      </c>
      <c r="P1247" s="168" t="s">
        <v>2836</v>
      </c>
      <c r="Q1247" s="168" t="s">
        <v>2837</v>
      </c>
      <c r="R1247" s="168" t="s">
        <v>1259</v>
      </c>
      <c r="S1247" s="168" t="s">
        <v>21</v>
      </c>
      <c r="T1247" s="168" t="s">
        <v>1259</v>
      </c>
      <c r="U1247" s="168" t="s">
        <v>1259</v>
      </c>
      <c r="V1247" s="168" t="s">
        <v>2837</v>
      </c>
      <c r="W1247" s="168" t="s">
        <v>1259</v>
      </c>
      <c r="X1247" s="168" t="s">
        <v>21</v>
      </c>
      <c r="Y1247" s="168" t="s">
        <v>1259</v>
      </c>
      <c r="Z1247" s="168" t="s">
        <v>21</v>
      </c>
      <c r="AA1247" s="168" t="s">
        <v>1259</v>
      </c>
      <c r="AB1247" s="168" t="s">
        <v>1259</v>
      </c>
      <c r="AC1247" s="168" t="s">
        <v>8102</v>
      </c>
      <c r="AD1247" s="169">
        <v>8003.0762700991372</v>
      </c>
      <c r="AE1247" s="168" t="s">
        <v>1259</v>
      </c>
      <c r="AF1247" s="169">
        <v>12439.22045049706</v>
      </c>
      <c r="AG1247" s="169">
        <v>-3328.1027800327211</v>
      </c>
      <c r="AH1247" s="169">
        <v>3592.8618297051221</v>
      </c>
      <c r="AI1247" s="168" t="s">
        <v>21</v>
      </c>
      <c r="AJ1247"/>
      <c r="AK1247"/>
    </row>
    <row r="1248" spans="1:37" hidden="1" x14ac:dyDescent="0.25">
      <c r="A1248" s="179" t="b">
        <f>IF(E1248&lt;&gt;1,"",NOT(ISNA(VLOOKUP(P1248,Mapping!$P:$P,1,FALSE))))</f>
        <v>0</v>
      </c>
      <c r="B1248" s="180" t="str">
        <f t="shared" si="19"/>
        <v/>
      </c>
      <c r="E1248" s="167">
        <v>1</v>
      </c>
      <c r="F1248" s="170" t="s">
        <v>797</v>
      </c>
      <c r="G1248" s="169">
        <v>9213.3103592943316</v>
      </c>
      <c r="H1248" s="168" t="s">
        <v>6</v>
      </c>
      <c r="I1248" s="168" t="s">
        <v>797</v>
      </c>
      <c r="J1248" s="169">
        <v>1523.539039130872</v>
      </c>
      <c r="K1248" s="169">
        <v>-540.85285851895458</v>
      </c>
      <c r="L1248" s="168" t="s">
        <v>5</v>
      </c>
      <c r="M1248" s="168" t="s">
        <v>21</v>
      </c>
      <c r="N1248" s="168" t="s">
        <v>2829</v>
      </c>
      <c r="O1248" s="168" t="s">
        <v>21</v>
      </c>
      <c r="P1248" s="168" t="s">
        <v>2836</v>
      </c>
      <c r="Q1248" s="168" t="s">
        <v>2837</v>
      </c>
      <c r="R1248" s="168" t="s">
        <v>1259</v>
      </c>
      <c r="S1248" s="168" t="s">
        <v>21</v>
      </c>
      <c r="T1248" s="168" t="s">
        <v>1259</v>
      </c>
      <c r="U1248" s="168" t="s">
        <v>1259</v>
      </c>
      <c r="V1248" s="168" t="s">
        <v>2837</v>
      </c>
      <c r="W1248" s="168" t="s">
        <v>1259</v>
      </c>
      <c r="X1248" s="168" t="s">
        <v>21</v>
      </c>
      <c r="Y1248" s="168" t="s">
        <v>1259</v>
      </c>
      <c r="Z1248" s="168" t="s">
        <v>21</v>
      </c>
      <c r="AA1248" s="168" t="s">
        <v>1259</v>
      </c>
      <c r="AB1248" s="168" t="s">
        <v>1259</v>
      </c>
      <c r="AC1248" s="168" t="s">
        <v>8106</v>
      </c>
      <c r="AD1248" s="169">
        <v>1824.990209439153</v>
      </c>
      <c r="AE1248" s="168" t="s">
        <v>1259</v>
      </c>
      <c r="AF1248" s="169">
        <v>2836.5911768239439</v>
      </c>
      <c r="AG1248" s="169">
        <v>-758.92754043335844</v>
      </c>
      <c r="AH1248" s="169">
        <v>819.30215854336893</v>
      </c>
      <c r="AI1248" s="168" t="s">
        <v>21</v>
      </c>
      <c r="AJ1248"/>
      <c r="AK1248"/>
    </row>
    <row r="1249" spans="1:37" hidden="1" x14ac:dyDescent="0.25">
      <c r="A1249" s="179" t="b">
        <f>IF(E1249&lt;&gt;1,"",NOT(ISNA(VLOOKUP(P1249,Mapping!$P:$P,1,FALSE))))</f>
        <v>0</v>
      </c>
      <c r="B1249" s="180" t="str">
        <f t="shared" si="19"/>
        <v/>
      </c>
      <c r="E1249" s="167">
        <v>1</v>
      </c>
      <c r="F1249" s="170" t="s">
        <v>797</v>
      </c>
      <c r="G1249" s="169">
        <v>4068.539999815458</v>
      </c>
      <c r="H1249" s="168" t="s">
        <v>6</v>
      </c>
      <c r="I1249" s="168" t="s">
        <v>797</v>
      </c>
      <c r="J1249" s="169">
        <v>672.78527263887008</v>
      </c>
      <c r="K1249" s="169">
        <v>-238.83722604428081</v>
      </c>
      <c r="L1249" s="168" t="s">
        <v>5</v>
      </c>
      <c r="M1249" s="168" t="s">
        <v>21</v>
      </c>
      <c r="N1249" s="168" t="s">
        <v>2829</v>
      </c>
      <c r="O1249" s="168" t="s">
        <v>21</v>
      </c>
      <c r="P1249" s="168" t="s">
        <v>2836</v>
      </c>
      <c r="Q1249" s="168" t="s">
        <v>2837</v>
      </c>
      <c r="R1249" s="168" t="s">
        <v>1259</v>
      </c>
      <c r="S1249" s="168" t="s">
        <v>21</v>
      </c>
      <c r="T1249" s="168" t="s">
        <v>1259</v>
      </c>
      <c r="U1249" s="168" t="s">
        <v>1259</v>
      </c>
      <c r="V1249" s="168" t="s">
        <v>2837</v>
      </c>
      <c r="W1249" s="168" t="s">
        <v>1259</v>
      </c>
      <c r="X1249" s="168" t="s">
        <v>21</v>
      </c>
      <c r="Y1249" s="168" t="s">
        <v>1259</v>
      </c>
      <c r="Z1249" s="168" t="s">
        <v>21</v>
      </c>
      <c r="AA1249" s="168" t="s">
        <v>1259</v>
      </c>
      <c r="AB1249" s="168" t="s">
        <v>1259</v>
      </c>
      <c r="AC1249" s="168" t="s">
        <v>8100</v>
      </c>
      <c r="AD1249" s="169">
        <v>805.90421648874792</v>
      </c>
      <c r="AE1249" s="168" t="s">
        <v>1259</v>
      </c>
      <c r="AF1249" s="169">
        <v>1252.6208513522561</v>
      </c>
      <c r="AG1249" s="169">
        <v>-335.13763618087609</v>
      </c>
      <c r="AH1249" s="169">
        <v>361.79868841671811</v>
      </c>
      <c r="AI1249" s="168" t="s">
        <v>21</v>
      </c>
      <c r="AJ1249"/>
      <c r="AK1249"/>
    </row>
    <row r="1250" spans="1:37" hidden="1" x14ac:dyDescent="0.25">
      <c r="A1250" s="179" t="b">
        <f>IF(E1250&lt;&gt;1,"",NOT(ISNA(VLOOKUP(P1250,Mapping!$P:$P,1,FALSE))))</f>
        <v>0</v>
      </c>
      <c r="B1250" s="180" t="str">
        <f t="shared" si="19"/>
        <v/>
      </c>
      <c r="E1250" s="167">
        <v>1</v>
      </c>
      <c r="F1250" s="170" t="s">
        <v>797</v>
      </c>
      <c r="G1250" s="169">
        <v>75968.382298712488</v>
      </c>
      <c r="H1250" s="168" t="s">
        <v>6</v>
      </c>
      <c r="I1250" s="168" t="s">
        <v>797</v>
      </c>
      <c r="J1250" s="169">
        <v>12562.346394306431</v>
      </c>
      <c r="K1250" s="169">
        <v>-4459.6041076452238</v>
      </c>
      <c r="L1250" s="168" t="s">
        <v>5</v>
      </c>
      <c r="M1250" s="168" t="s">
        <v>21</v>
      </c>
      <c r="N1250" s="168" t="s">
        <v>2829</v>
      </c>
      <c r="O1250" s="168" t="s">
        <v>21</v>
      </c>
      <c r="P1250" s="168" t="s">
        <v>2836</v>
      </c>
      <c r="Q1250" s="168" t="s">
        <v>2837</v>
      </c>
      <c r="R1250" s="168" t="s">
        <v>1259</v>
      </c>
      <c r="S1250" s="168" t="s">
        <v>21</v>
      </c>
      <c r="T1250" s="168" t="s">
        <v>1259</v>
      </c>
      <c r="U1250" s="168" t="s">
        <v>1259</v>
      </c>
      <c r="V1250" s="168" t="s">
        <v>2837</v>
      </c>
      <c r="W1250" s="168" t="s">
        <v>1259</v>
      </c>
      <c r="X1250" s="168" t="s">
        <v>21</v>
      </c>
      <c r="Y1250" s="168" t="s">
        <v>1259</v>
      </c>
      <c r="Z1250" s="168" t="s">
        <v>21</v>
      </c>
      <c r="AA1250" s="168" t="s">
        <v>1259</v>
      </c>
      <c r="AB1250" s="168" t="s">
        <v>1259</v>
      </c>
      <c r="AC1250" s="168" t="s">
        <v>8101</v>
      </c>
      <c r="AD1250" s="169">
        <v>15047.963057297909</v>
      </c>
      <c r="AE1250" s="168" t="s">
        <v>1259</v>
      </c>
      <c r="AF1250" s="169">
        <v>23389.122317878919</v>
      </c>
      <c r="AG1250" s="169">
        <v>-6257.7396484317287</v>
      </c>
      <c r="AH1250" s="169">
        <v>6755.5587699913594</v>
      </c>
      <c r="AI1250" s="168" t="s">
        <v>21</v>
      </c>
      <c r="AJ1250"/>
      <c r="AK1250"/>
    </row>
    <row r="1251" spans="1:37" hidden="1" x14ac:dyDescent="0.25">
      <c r="A1251" s="179" t="b">
        <f>IF(E1251&lt;&gt;1,"",NOT(ISNA(VLOOKUP(P1251,Mapping!$P:$P,1,FALSE))))</f>
        <v>0</v>
      </c>
      <c r="B1251" s="180" t="str">
        <f t="shared" si="19"/>
        <v/>
      </c>
      <c r="E1251" s="167">
        <v>1</v>
      </c>
      <c r="F1251" s="170" t="s">
        <v>797</v>
      </c>
      <c r="G1251" s="169">
        <v>26253.56848801782</v>
      </c>
      <c r="H1251" s="168" t="s">
        <v>6</v>
      </c>
      <c r="I1251" s="168" t="s">
        <v>797</v>
      </c>
      <c r="J1251" s="169">
        <v>4341.364281475775</v>
      </c>
      <c r="K1251" s="169">
        <v>-1541.174345521028</v>
      </c>
      <c r="L1251" s="168" t="s">
        <v>5</v>
      </c>
      <c r="M1251" s="168" t="s">
        <v>21</v>
      </c>
      <c r="N1251" s="168" t="s">
        <v>2829</v>
      </c>
      <c r="O1251" s="168" t="s">
        <v>21</v>
      </c>
      <c r="P1251" s="168" t="s">
        <v>2836</v>
      </c>
      <c r="Q1251" s="168" t="s">
        <v>2837</v>
      </c>
      <c r="R1251" s="168" t="s">
        <v>1259</v>
      </c>
      <c r="S1251" s="168" t="s">
        <v>21</v>
      </c>
      <c r="T1251" s="168" t="s">
        <v>1259</v>
      </c>
      <c r="U1251" s="168" t="s">
        <v>1259</v>
      </c>
      <c r="V1251" s="168" t="s">
        <v>2837</v>
      </c>
      <c r="W1251" s="168" t="s">
        <v>1259</v>
      </c>
      <c r="X1251" s="168" t="s">
        <v>21</v>
      </c>
      <c r="Y1251" s="168" t="s">
        <v>1259</v>
      </c>
      <c r="Z1251" s="168" t="s">
        <v>21</v>
      </c>
      <c r="AA1251" s="168" t="s">
        <v>1259</v>
      </c>
      <c r="AB1251" s="168" t="s">
        <v>1259</v>
      </c>
      <c r="AC1251" s="168" t="s">
        <v>8086</v>
      </c>
      <c r="AD1251" s="169">
        <v>5200.3572641118008</v>
      </c>
      <c r="AE1251" s="168" t="s">
        <v>1259</v>
      </c>
      <c r="AF1251" s="169">
        <v>8082.9406401282213</v>
      </c>
      <c r="AG1251" s="169">
        <v>-2162.5838469785522</v>
      </c>
      <c r="AH1251" s="169">
        <v>2334.6228980553569</v>
      </c>
      <c r="AI1251" s="168" t="s">
        <v>21</v>
      </c>
      <c r="AJ1251"/>
      <c r="AK1251"/>
    </row>
    <row r="1252" spans="1:37" hidden="1" x14ac:dyDescent="0.25">
      <c r="A1252" s="179" t="b">
        <f>IF(E1252&lt;&gt;1,"",NOT(ISNA(VLOOKUP(P1252,Mapping!$P:$P,1,FALSE))))</f>
        <v>0</v>
      </c>
      <c r="B1252" s="180" t="str">
        <f t="shared" si="19"/>
        <v/>
      </c>
      <c r="E1252" s="167">
        <v>1</v>
      </c>
      <c r="F1252" s="170" t="s">
        <v>797</v>
      </c>
      <c r="G1252" s="169">
        <v>11513.95251746336</v>
      </c>
      <c r="H1252" s="168" t="s">
        <v>6</v>
      </c>
      <c r="I1252" s="168" t="s">
        <v>797</v>
      </c>
      <c r="J1252" s="169">
        <v>1903.979728345786</v>
      </c>
      <c r="K1252" s="169">
        <v>-675.90842911738537</v>
      </c>
      <c r="L1252" s="168" t="s">
        <v>5</v>
      </c>
      <c r="M1252" s="168" t="s">
        <v>21</v>
      </c>
      <c r="N1252" s="168" t="s">
        <v>2829</v>
      </c>
      <c r="O1252" s="168" t="s">
        <v>21</v>
      </c>
      <c r="P1252" s="168" t="s">
        <v>2836</v>
      </c>
      <c r="Q1252" s="168" t="s">
        <v>2837</v>
      </c>
      <c r="R1252" s="168" t="s">
        <v>1259</v>
      </c>
      <c r="S1252" s="168" t="s">
        <v>21</v>
      </c>
      <c r="T1252" s="168" t="s">
        <v>1259</v>
      </c>
      <c r="U1252" s="168" t="s">
        <v>1259</v>
      </c>
      <c r="V1252" s="168" t="s">
        <v>2837</v>
      </c>
      <c r="W1252" s="168" t="s">
        <v>1259</v>
      </c>
      <c r="X1252" s="168" t="s">
        <v>21</v>
      </c>
      <c r="Y1252" s="168" t="s">
        <v>1259</v>
      </c>
      <c r="Z1252" s="168" t="s">
        <v>21</v>
      </c>
      <c r="AA1252" s="168" t="s">
        <v>1259</v>
      </c>
      <c r="AB1252" s="168" t="s">
        <v>1259</v>
      </c>
      <c r="AC1252" s="168" t="s">
        <v>8081</v>
      </c>
      <c r="AD1252" s="169">
        <v>2280.7058263396402</v>
      </c>
      <c r="AE1252" s="168" t="s">
        <v>1259</v>
      </c>
      <c r="AF1252" s="169">
        <v>3544.9121811530881</v>
      </c>
      <c r="AG1252" s="169">
        <v>-948.43821861811375</v>
      </c>
      <c r="AH1252" s="169">
        <v>1023.888893681655</v>
      </c>
      <c r="AI1252" s="168" t="s">
        <v>21</v>
      </c>
      <c r="AJ1252"/>
      <c r="AK1252"/>
    </row>
    <row r="1253" spans="1:37" hidden="1" x14ac:dyDescent="0.25">
      <c r="A1253" s="179" t="b">
        <f>IF(E1253&lt;&gt;1,"",NOT(ISNA(VLOOKUP(P1253,Mapping!$P:$P,1,FALSE))))</f>
        <v>0</v>
      </c>
      <c r="B1253" s="180" t="str">
        <f t="shared" si="19"/>
        <v/>
      </c>
      <c r="E1253" s="167">
        <v>1</v>
      </c>
      <c r="F1253" s="170" t="s">
        <v>797</v>
      </c>
      <c r="G1253" s="169">
        <v>54464.642155802961</v>
      </c>
      <c r="H1253" s="168" t="s">
        <v>6</v>
      </c>
      <c r="I1253" s="168" t="s">
        <v>797</v>
      </c>
      <c r="J1253" s="169">
        <v>9006.4271516643548</v>
      </c>
      <c r="K1253" s="169">
        <v>-3197.2609463287572</v>
      </c>
      <c r="L1253" s="168" t="s">
        <v>5</v>
      </c>
      <c r="M1253" s="168" t="s">
        <v>21</v>
      </c>
      <c r="N1253" s="168" t="s">
        <v>2829</v>
      </c>
      <c r="O1253" s="168" t="s">
        <v>21</v>
      </c>
      <c r="P1253" s="168" t="s">
        <v>2836</v>
      </c>
      <c r="Q1253" s="168" t="s">
        <v>2837</v>
      </c>
      <c r="R1253" s="168" t="s">
        <v>1259</v>
      </c>
      <c r="S1253" s="168" t="s">
        <v>21</v>
      </c>
      <c r="T1253" s="168" t="s">
        <v>1259</v>
      </c>
      <c r="U1253" s="168" t="s">
        <v>1259</v>
      </c>
      <c r="V1253" s="168" t="s">
        <v>2837</v>
      </c>
      <c r="W1253" s="168" t="s">
        <v>1259</v>
      </c>
      <c r="X1253" s="168" t="s">
        <v>21</v>
      </c>
      <c r="Y1253" s="168" t="s">
        <v>1259</v>
      </c>
      <c r="Z1253" s="168" t="s">
        <v>21</v>
      </c>
      <c r="AA1253" s="168" t="s">
        <v>1259</v>
      </c>
      <c r="AB1253" s="168" t="s">
        <v>1259</v>
      </c>
      <c r="AC1253" s="168" t="s">
        <v>8083</v>
      </c>
      <c r="AD1253" s="169">
        <v>10788.4609134735</v>
      </c>
      <c r="AE1253" s="168" t="s">
        <v>1259</v>
      </c>
      <c r="AF1253" s="169">
        <v>16768.557376575471</v>
      </c>
      <c r="AG1253" s="169">
        <v>-4486.4131674657256</v>
      </c>
      <c r="AH1253" s="169">
        <v>4843.3187575762277</v>
      </c>
      <c r="AI1253" s="168" t="s">
        <v>21</v>
      </c>
      <c r="AJ1253"/>
      <c r="AK1253"/>
    </row>
    <row r="1254" spans="1:37" hidden="1" x14ac:dyDescent="0.25">
      <c r="A1254" s="179" t="b">
        <f>IF(E1254&lt;&gt;1,"",NOT(ISNA(VLOOKUP(P1254,Mapping!$P:$P,1,FALSE))))</f>
        <v>0</v>
      </c>
      <c r="B1254" s="180" t="str">
        <f t="shared" si="19"/>
        <v/>
      </c>
      <c r="E1254" s="167">
        <v>1</v>
      </c>
      <c r="F1254" s="170" t="s">
        <v>797</v>
      </c>
      <c r="G1254" s="169">
        <v>76712.235536088818</v>
      </c>
      <c r="H1254" s="168" t="s">
        <v>6</v>
      </c>
      <c r="I1254" s="168" t="s">
        <v>797</v>
      </c>
      <c r="J1254" s="169">
        <v>12685.352067873409</v>
      </c>
      <c r="K1254" s="169">
        <v>-4503.2708391526157</v>
      </c>
      <c r="L1254" s="168" t="s">
        <v>5</v>
      </c>
      <c r="M1254" s="168" t="s">
        <v>21</v>
      </c>
      <c r="N1254" s="168" t="s">
        <v>2829</v>
      </c>
      <c r="O1254" s="168" t="s">
        <v>21</v>
      </c>
      <c r="P1254" s="168" t="s">
        <v>2836</v>
      </c>
      <c r="Q1254" s="168" t="s">
        <v>2837</v>
      </c>
      <c r="R1254" s="168" t="s">
        <v>1259</v>
      </c>
      <c r="S1254" s="168" t="s">
        <v>21</v>
      </c>
      <c r="T1254" s="168" t="s">
        <v>1259</v>
      </c>
      <c r="U1254" s="168" t="s">
        <v>1259</v>
      </c>
      <c r="V1254" s="168" t="s">
        <v>2837</v>
      </c>
      <c r="W1254" s="168" t="s">
        <v>1259</v>
      </c>
      <c r="X1254" s="168" t="s">
        <v>21</v>
      </c>
      <c r="Y1254" s="168" t="s">
        <v>1259</v>
      </c>
      <c r="Z1254" s="168" t="s">
        <v>21</v>
      </c>
      <c r="AA1254" s="168" t="s">
        <v>1259</v>
      </c>
      <c r="AB1254" s="168" t="s">
        <v>1259</v>
      </c>
      <c r="AC1254" s="168" t="s">
        <v>8088</v>
      </c>
      <c r="AD1254" s="169">
        <v>15195.306935071631</v>
      </c>
      <c r="AE1254" s="168" t="s">
        <v>1259</v>
      </c>
      <c r="AF1254" s="169">
        <v>23618.13962519943</v>
      </c>
      <c r="AG1254" s="169">
        <v>-6319.0130329016101</v>
      </c>
      <c r="AH1254" s="169">
        <v>6821.7066082010133</v>
      </c>
      <c r="AI1254" s="168" t="s">
        <v>21</v>
      </c>
      <c r="AJ1254"/>
      <c r="AK1254"/>
    </row>
    <row r="1255" spans="1:37" hidden="1" x14ac:dyDescent="0.25">
      <c r="A1255" s="179" t="b">
        <f>IF(E1255&lt;&gt;1,"",NOT(ISNA(VLOOKUP(P1255,Mapping!$P:$P,1,FALSE))))</f>
        <v>0</v>
      </c>
      <c r="B1255" s="180" t="str">
        <f t="shared" si="19"/>
        <v/>
      </c>
      <c r="E1255" s="167">
        <v>1</v>
      </c>
      <c r="F1255" s="170" t="s">
        <v>797</v>
      </c>
      <c r="G1255" s="169">
        <v>41058.124314684443</v>
      </c>
      <c r="H1255" s="168" t="s">
        <v>6</v>
      </c>
      <c r="I1255" s="168" t="s">
        <v>797</v>
      </c>
      <c r="J1255" s="169">
        <v>6789.4874727416936</v>
      </c>
      <c r="K1255" s="169">
        <v>-2410.252453790612</v>
      </c>
      <c r="L1255" s="168" t="s">
        <v>5</v>
      </c>
      <c r="M1255" s="168" t="s">
        <v>21</v>
      </c>
      <c r="N1255" s="168" t="s">
        <v>2829</v>
      </c>
      <c r="O1255" s="168" t="s">
        <v>21</v>
      </c>
      <c r="P1255" s="168" t="s">
        <v>2836</v>
      </c>
      <c r="Q1255" s="168" t="s">
        <v>2837</v>
      </c>
      <c r="R1255" s="168" t="s">
        <v>1259</v>
      </c>
      <c r="S1255" s="168" t="s">
        <v>21</v>
      </c>
      <c r="T1255" s="168" t="s">
        <v>1259</v>
      </c>
      <c r="U1255" s="168" t="s">
        <v>1259</v>
      </c>
      <c r="V1255" s="168" t="s">
        <v>2837</v>
      </c>
      <c r="W1255" s="168" t="s">
        <v>1259</v>
      </c>
      <c r="X1255" s="168" t="s">
        <v>21</v>
      </c>
      <c r="Y1255" s="168" t="s">
        <v>1259</v>
      </c>
      <c r="Z1255" s="168" t="s">
        <v>21</v>
      </c>
      <c r="AA1255" s="168" t="s">
        <v>1259</v>
      </c>
      <c r="AB1255" s="168" t="s">
        <v>1259</v>
      </c>
      <c r="AC1255" s="168" t="s">
        <v>8111</v>
      </c>
      <c r="AD1255" s="169">
        <v>8132.8721132947976</v>
      </c>
      <c r="AE1255" s="168" t="s">
        <v>1259</v>
      </c>
      <c r="AF1255" s="169">
        <v>12640.962762150441</v>
      </c>
      <c r="AG1255" s="169">
        <v>-3382.078762766992</v>
      </c>
      <c r="AH1255" s="169">
        <v>3651.1317392915298</v>
      </c>
      <c r="AI1255" s="168" t="s">
        <v>21</v>
      </c>
      <c r="AJ1255"/>
      <c r="AK1255"/>
    </row>
    <row r="1256" spans="1:37" hidden="1" x14ac:dyDescent="0.25">
      <c r="A1256" s="179" t="b">
        <f>IF(E1256&lt;&gt;1,"",NOT(ISNA(VLOOKUP(P1256,Mapping!$P:$P,1,FALSE))))</f>
        <v>0</v>
      </c>
      <c r="B1256" s="180" t="str">
        <f t="shared" si="19"/>
        <v/>
      </c>
      <c r="E1256" s="167">
        <v>1</v>
      </c>
      <c r="F1256" s="170" t="s">
        <v>797</v>
      </c>
      <c r="G1256" s="169">
        <v>11701.647193713839</v>
      </c>
      <c r="H1256" s="168" t="s">
        <v>6</v>
      </c>
      <c r="I1256" s="168" t="s">
        <v>797</v>
      </c>
      <c r="J1256" s="169">
        <v>1935.0174504622571</v>
      </c>
      <c r="K1256" s="169">
        <v>-686.92674915872112</v>
      </c>
      <c r="L1256" s="168" t="s">
        <v>5</v>
      </c>
      <c r="M1256" s="168" t="s">
        <v>21</v>
      </c>
      <c r="N1256" s="168" t="s">
        <v>2829</v>
      </c>
      <c r="O1256" s="168" t="s">
        <v>21</v>
      </c>
      <c r="P1256" s="168" t="s">
        <v>2836</v>
      </c>
      <c r="Q1256" s="168" t="s">
        <v>2837</v>
      </c>
      <c r="R1256" s="168" t="s">
        <v>1259</v>
      </c>
      <c r="S1256" s="168" t="s">
        <v>21</v>
      </c>
      <c r="T1256" s="168" t="s">
        <v>1259</v>
      </c>
      <c r="U1256" s="168" t="s">
        <v>1259</v>
      </c>
      <c r="V1256" s="168" t="s">
        <v>2837</v>
      </c>
      <c r="W1256" s="168" t="s">
        <v>1259</v>
      </c>
      <c r="X1256" s="168" t="s">
        <v>21</v>
      </c>
      <c r="Y1256" s="168" t="s">
        <v>1259</v>
      </c>
      <c r="Z1256" s="168" t="s">
        <v>21</v>
      </c>
      <c r="AA1256" s="168" t="s">
        <v>1259</v>
      </c>
      <c r="AB1256" s="168" t="s">
        <v>1259</v>
      </c>
      <c r="AC1256" s="168" t="s">
        <v>8094</v>
      </c>
      <c r="AD1256" s="169">
        <v>2317.8847482648421</v>
      </c>
      <c r="AE1256" s="168" t="s">
        <v>1259</v>
      </c>
      <c r="AF1256" s="169">
        <v>3602.6995606970581</v>
      </c>
      <c r="AG1256" s="169">
        <v>-963.89918253273026</v>
      </c>
      <c r="AH1256" s="169">
        <v>1040.5798166400871</v>
      </c>
      <c r="AI1256" s="168" t="s">
        <v>21</v>
      </c>
      <c r="AJ1256"/>
      <c r="AK1256"/>
    </row>
    <row r="1257" spans="1:37" hidden="1" x14ac:dyDescent="0.25">
      <c r="A1257" s="179" t="b">
        <f>IF(E1257&lt;&gt;1,"",NOT(ISNA(VLOOKUP(P1257,Mapping!$P:$P,1,FALSE))))</f>
        <v>0</v>
      </c>
      <c r="B1257" s="180" t="str">
        <f t="shared" si="19"/>
        <v/>
      </c>
      <c r="E1257" s="167">
        <v>1</v>
      </c>
      <c r="F1257" s="170" t="s">
        <v>797</v>
      </c>
      <c r="G1257" s="169">
        <v>11873.98618651178</v>
      </c>
      <c r="H1257" s="168" t="s">
        <v>6</v>
      </c>
      <c r="I1257" s="168" t="s">
        <v>797</v>
      </c>
      <c r="J1257" s="169">
        <v>1963.5159133656889</v>
      </c>
      <c r="K1257" s="169">
        <v>-697.04363801344357</v>
      </c>
      <c r="L1257" s="168" t="s">
        <v>5</v>
      </c>
      <c r="M1257" s="168" t="s">
        <v>21</v>
      </c>
      <c r="N1257" s="168" t="s">
        <v>2829</v>
      </c>
      <c r="O1257" s="168" t="s">
        <v>21</v>
      </c>
      <c r="P1257" s="168" t="s">
        <v>2836</v>
      </c>
      <c r="Q1257" s="168" t="s">
        <v>2837</v>
      </c>
      <c r="R1257" s="168" t="s">
        <v>1259</v>
      </c>
      <c r="S1257" s="168" t="s">
        <v>21</v>
      </c>
      <c r="T1257" s="168" t="s">
        <v>1259</v>
      </c>
      <c r="U1257" s="168" t="s">
        <v>1259</v>
      </c>
      <c r="V1257" s="168" t="s">
        <v>2837</v>
      </c>
      <c r="W1257" s="168" t="s">
        <v>1259</v>
      </c>
      <c r="X1257" s="168" t="s">
        <v>21</v>
      </c>
      <c r="Y1257" s="168" t="s">
        <v>1259</v>
      </c>
      <c r="Z1257" s="168" t="s">
        <v>21</v>
      </c>
      <c r="AA1257" s="168" t="s">
        <v>1259</v>
      </c>
      <c r="AB1257" s="168" t="s">
        <v>1259</v>
      </c>
      <c r="AC1257" s="168" t="s">
        <v>8089</v>
      </c>
      <c r="AD1257" s="169">
        <v>2352.0219869223438</v>
      </c>
      <c r="AE1257" s="168" t="s">
        <v>1259</v>
      </c>
      <c r="AF1257" s="169">
        <v>3655.7592371140358</v>
      </c>
      <c r="AG1257" s="169">
        <v>-978.09525352397577</v>
      </c>
      <c r="AH1257" s="169">
        <v>1055.9052212226111</v>
      </c>
      <c r="AI1257" s="168" t="s">
        <v>21</v>
      </c>
      <c r="AJ1257"/>
      <c r="AK1257"/>
    </row>
    <row r="1258" spans="1:37" hidden="1" x14ac:dyDescent="0.25">
      <c r="A1258" s="179" t="b">
        <f>IF(E1258&lt;&gt;1,"",NOT(ISNA(VLOOKUP(P1258,Mapping!$P:$P,1,FALSE))))</f>
        <v>0</v>
      </c>
      <c r="B1258" s="180" t="str">
        <f t="shared" si="19"/>
        <v/>
      </c>
      <c r="E1258" s="167">
        <v>1</v>
      </c>
      <c r="F1258" s="170" t="s">
        <v>797</v>
      </c>
      <c r="G1258" s="169">
        <v>6609.4523738009266</v>
      </c>
      <c r="H1258" s="168" t="s">
        <v>6</v>
      </c>
      <c r="I1258" s="168" t="s">
        <v>797</v>
      </c>
      <c r="J1258" s="169">
        <v>1092.957723778793</v>
      </c>
      <c r="K1258" s="169">
        <v>-387.99748084128572</v>
      </c>
      <c r="L1258" s="168" t="s">
        <v>5</v>
      </c>
      <c r="M1258" s="168" t="s">
        <v>21</v>
      </c>
      <c r="N1258" s="168" t="s">
        <v>2829</v>
      </c>
      <c r="O1258" s="168" t="s">
        <v>21</v>
      </c>
      <c r="P1258" s="168" t="s">
        <v>2836</v>
      </c>
      <c r="Q1258" s="168" t="s">
        <v>2837</v>
      </c>
      <c r="R1258" s="168" t="s">
        <v>1259</v>
      </c>
      <c r="S1258" s="168" t="s">
        <v>21</v>
      </c>
      <c r="T1258" s="168" t="s">
        <v>1259</v>
      </c>
      <c r="U1258" s="168" t="s">
        <v>1259</v>
      </c>
      <c r="V1258" s="168" t="s">
        <v>2837</v>
      </c>
      <c r="W1258" s="168" t="s">
        <v>1259</v>
      </c>
      <c r="X1258" s="168" t="s">
        <v>21</v>
      </c>
      <c r="Y1258" s="168" t="s">
        <v>1259</v>
      </c>
      <c r="Z1258" s="168" t="s">
        <v>21</v>
      </c>
      <c r="AA1258" s="168" t="s">
        <v>1259</v>
      </c>
      <c r="AB1258" s="168" t="s">
        <v>1259</v>
      </c>
      <c r="AC1258" s="168" t="s">
        <v>8085</v>
      </c>
      <c r="AD1258" s="169">
        <v>1309.21301915904</v>
      </c>
      <c r="AE1258" s="168" t="s">
        <v>1259</v>
      </c>
      <c r="AF1258" s="169">
        <v>2034.916176274101</v>
      </c>
      <c r="AG1258" s="169">
        <v>-544.44008049722834</v>
      </c>
      <c r="AH1258" s="169">
        <v>587.75167507322112</v>
      </c>
      <c r="AI1258" s="168" t="s">
        <v>21</v>
      </c>
      <c r="AJ1258"/>
      <c r="AK1258"/>
    </row>
    <row r="1259" spans="1:37" hidden="1" x14ac:dyDescent="0.25">
      <c r="A1259" s="179" t="b">
        <f>IF(E1259&lt;&gt;1,"",NOT(ISNA(VLOOKUP(P1259,Mapping!$P:$P,1,FALSE))))</f>
        <v>0</v>
      </c>
      <c r="B1259" s="180" t="str">
        <f t="shared" si="19"/>
        <v/>
      </c>
      <c r="E1259" s="167">
        <v>1</v>
      </c>
      <c r="F1259" s="170" t="s">
        <v>797</v>
      </c>
      <c r="G1259" s="169">
        <v>8422.6376974596915</v>
      </c>
      <c r="H1259" s="168" t="s">
        <v>6</v>
      </c>
      <c r="I1259" s="168" t="s">
        <v>797</v>
      </c>
      <c r="J1259" s="169">
        <v>1392.7911732171401</v>
      </c>
      <c r="K1259" s="169">
        <v>-494.43766651636793</v>
      </c>
      <c r="L1259" s="168" t="s">
        <v>5</v>
      </c>
      <c r="M1259" s="168" t="s">
        <v>21</v>
      </c>
      <c r="N1259" s="168" t="s">
        <v>2829</v>
      </c>
      <c r="O1259" s="168" t="s">
        <v>21</v>
      </c>
      <c r="P1259" s="168" t="s">
        <v>2836</v>
      </c>
      <c r="Q1259" s="168" t="s">
        <v>2837</v>
      </c>
      <c r="R1259" s="168" t="s">
        <v>1259</v>
      </c>
      <c r="S1259" s="168" t="s">
        <v>21</v>
      </c>
      <c r="T1259" s="168" t="s">
        <v>1259</v>
      </c>
      <c r="U1259" s="168" t="s">
        <v>1259</v>
      </c>
      <c r="V1259" s="168" t="s">
        <v>2837</v>
      </c>
      <c r="W1259" s="168" t="s">
        <v>1259</v>
      </c>
      <c r="X1259" s="168" t="s">
        <v>21</v>
      </c>
      <c r="Y1259" s="168" t="s">
        <v>1259</v>
      </c>
      <c r="Z1259" s="168" t="s">
        <v>21</v>
      </c>
      <c r="AA1259" s="168" t="s">
        <v>1259</v>
      </c>
      <c r="AB1259" s="168" t="s">
        <v>1259</v>
      </c>
      <c r="AC1259" s="168" t="s">
        <v>8098</v>
      </c>
      <c r="AD1259" s="169">
        <v>1668.372250155516</v>
      </c>
      <c r="AE1259" s="168" t="s">
        <v>1259</v>
      </c>
      <c r="AF1259" s="169">
        <v>2593.1591194143621</v>
      </c>
      <c r="AG1259" s="169">
        <v>-693.79750192024949</v>
      </c>
      <c r="AH1259" s="169">
        <v>748.99085964211736</v>
      </c>
      <c r="AI1259" s="168" t="s">
        <v>21</v>
      </c>
      <c r="AJ1259"/>
      <c r="AK1259"/>
    </row>
    <row r="1260" spans="1:37" hidden="1" x14ac:dyDescent="0.25">
      <c r="A1260" s="179" t="b">
        <f>IF(E1260&lt;&gt;1,"",NOT(ISNA(VLOOKUP(P1260,Mapping!$P:$P,1,FALSE))))</f>
        <v>0</v>
      </c>
      <c r="B1260" s="180" t="str">
        <f t="shared" si="19"/>
        <v/>
      </c>
      <c r="E1260" s="167">
        <v>1</v>
      </c>
      <c r="F1260" s="170" t="s">
        <v>797</v>
      </c>
      <c r="G1260" s="169">
        <v>26182.636833344779</v>
      </c>
      <c r="H1260" s="168" t="s">
        <v>6</v>
      </c>
      <c r="I1260" s="168" t="s">
        <v>797</v>
      </c>
      <c r="J1260" s="169">
        <v>4329.6348225961628</v>
      </c>
      <c r="K1260" s="169">
        <v>-1537.0104145675159</v>
      </c>
      <c r="L1260" s="168" t="s">
        <v>5</v>
      </c>
      <c r="M1260" s="168" t="s">
        <v>21</v>
      </c>
      <c r="N1260" s="168" t="s">
        <v>2829</v>
      </c>
      <c r="O1260" s="168" t="s">
        <v>21</v>
      </c>
      <c r="P1260" s="168" t="s">
        <v>2836</v>
      </c>
      <c r="Q1260" s="168" t="s">
        <v>2837</v>
      </c>
      <c r="R1260" s="168" t="s">
        <v>1259</v>
      </c>
      <c r="S1260" s="168" t="s">
        <v>21</v>
      </c>
      <c r="T1260" s="168" t="s">
        <v>1259</v>
      </c>
      <c r="U1260" s="168" t="s">
        <v>1259</v>
      </c>
      <c r="V1260" s="168" t="s">
        <v>2837</v>
      </c>
      <c r="W1260" s="168" t="s">
        <v>1259</v>
      </c>
      <c r="X1260" s="168" t="s">
        <v>21</v>
      </c>
      <c r="Y1260" s="168" t="s">
        <v>1259</v>
      </c>
      <c r="Z1260" s="168" t="s">
        <v>21</v>
      </c>
      <c r="AA1260" s="168" t="s">
        <v>1259</v>
      </c>
      <c r="AB1260" s="168" t="s">
        <v>1259</v>
      </c>
      <c r="AC1260" s="168" t="s">
        <v>8095</v>
      </c>
      <c r="AD1260" s="169">
        <v>5186.3069857352402</v>
      </c>
      <c r="AE1260" s="168" t="s">
        <v>1259</v>
      </c>
      <c r="AF1260" s="169">
        <v>8061.1022239719568</v>
      </c>
      <c r="AG1260" s="169">
        <v>-2156.7409974358161</v>
      </c>
      <c r="AH1260" s="169">
        <v>2328.315234955302</v>
      </c>
      <c r="AI1260" s="168" t="s">
        <v>21</v>
      </c>
      <c r="AJ1260"/>
      <c r="AK1260"/>
    </row>
    <row r="1261" spans="1:37" hidden="1" x14ac:dyDescent="0.25">
      <c r="A1261" s="179" t="b">
        <f>IF(E1261&lt;&gt;1,"",NOT(ISNA(VLOOKUP(P1261,Mapping!$P:$P,1,FALSE))))</f>
        <v>0</v>
      </c>
      <c r="B1261" s="180" t="str">
        <f t="shared" si="19"/>
        <v/>
      </c>
      <c r="E1261" s="167">
        <v>1</v>
      </c>
      <c r="F1261" s="170" t="s">
        <v>797</v>
      </c>
      <c r="G1261" s="169">
        <v>226793.98099690731</v>
      </c>
      <c r="H1261" s="168" t="s">
        <v>6</v>
      </c>
      <c r="I1261" s="168" t="s">
        <v>797</v>
      </c>
      <c r="J1261" s="169">
        <v>37503.293649510611</v>
      </c>
      <c r="K1261" s="169">
        <v>-13313.583080735991</v>
      </c>
      <c r="L1261" s="168" t="s">
        <v>5</v>
      </c>
      <c r="M1261" s="168" t="s">
        <v>21</v>
      </c>
      <c r="N1261" s="168" t="s">
        <v>2829</v>
      </c>
      <c r="O1261" s="168" t="s">
        <v>21</v>
      </c>
      <c r="P1261" s="168" t="s">
        <v>2852</v>
      </c>
      <c r="Q1261" s="168" t="s">
        <v>2853</v>
      </c>
      <c r="R1261" s="168" t="s">
        <v>1259</v>
      </c>
      <c r="S1261" s="168" t="s">
        <v>21</v>
      </c>
      <c r="T1261" s="168" t="s">
        <v>1259</v>
      </c>
      <c r="U1261" s="168" t="s">
        <v>1259</v>
      </c>
      <c r="V1261" s="168" t="s">
        <v>2853</v>
      </c>
      <c r="W1261" s="168" t="s">
        <v>1259</v>
      </c>
      <c r="X1261" s="168" t="s">
        <v>21</v>
      </c>
      <c r="Y1261" s="168" t="s">
        <v>1259</v>
      </c>
      <c r="Z1261" s="168" t="s">
        <v>21</v>
      </c>
      <c r="AA1261" s="168" t="s">
        <v>1259</v>
      </c>
      <c r="AB1261" s="168" t="s">
        <v>1259</v>
      </c>
      <c r="AC1261" s="168" t="s">
        <v>8113</v>
      </c>
      <c r="AD1261" s="169">
        <v>44923.78729666346</v>
      </c>
      <c r="AE1261" s="168" t="s">
        <v>1259</v>
      </c>
      <c r="AF1261" s="169">
        <v>69825.261536275677</v>
      </c>
      <c r="AG1261" s="169">
        <v>-18681.688933819391</v>
      </c>
      <c r="AH1261" s="169">
        <v>20167.864853045288</v>
      </c>
      <c r="AI1261" s="168" t="s">
        <v>21</v>
      </c>
      <c r="AJ1261"/>
      <c r="AK1261"/>
    </row>
    <row r="1262" spans="1:37" hidden="1" x14ac:dyDescent="0.25">
      <c r="A1262" s="179" t="b">
        <f>IF(E1262&lt;&gt;1,"",NOT(ISNA(VLOOKUP(P1262,Mapping!$P:$P,1,FALSE))))</f>
        <v>0</v>
      </c>
      <c r="B1262" s="180" t="str">
        <f t="shared" si="19"/>
        <v/>
      </c>
      <c r="E1262" s="167">
        <v>1</v>
      </c>
      <c r="F1262" s="170" t="s">
        <v>3223</v>
      </c>
      <c r="G1262" s="169">
        <v>1274.9101758242241</v>
      </c>
      <c r="H1262" s="168" t="s">
        <v>6</v>
      </c>
      <c r="I1262" s="168" t="s">
        <v>3223</v>
      </c>
      <c r="J1262" s="169">
        <v>132.5924973286964</v>
      </c>
      <c r="K1262" s="169">
        <v>33.07591113662744</v>
      </c>
      <c r="L1262" s="168" t="s">
        <v>5</v>
      </c>
      <c r="M1262" s="168" t="s">
        <v>21</v>
      </c>
      <c r="N1262" s="168" t="s">
        <v>2829</v>
      </c>
      <c r="O1262" s="168" t="s">
        <v>21</v>
      </c>
      <c r="P1262" s="168" t="s">
        <v>2831</v>
      </c>
      <c r="Q1262" s="168" t="s">
        <v>2832</v>
      </c>
      <c r="R1262" s="168" t="s">
        <v>1259</v>
      </c>
      <c r="S1262" s="168" t="s">
        <v>21</v>
      </c>
      <c r="T1262" s="168" t="s">
        <v>1259</v>
      </c>
      <c r="U1262" s="168" t="s">
        <v>1259</v>
      </c>
      <c r="V1262" s="168" t="s">
        <v>2832</v>
      </c>
      <c r="W1262" s="168" t="s">
        <v>1259</v>
      </c>
      <c r="X1262" s="168" t="s">
        <v>21</v>
      </c>
      <c r="Y1262" s="168" t="s">
        <v>1259</v>
      </c>
      <c r="Z1262" s="168" t="s">
        <v>21</v>
      </c>
      <c r="AA1262" s="168" t="s">
        <v>1259</v>
      </c>
      <c r="AB1262" s="168" t="s">
        <v>1259</v>
      </c>
      <c r="AC1262" s="168" t="s">
        <v>12150</v>
      </c>
      <c r="AD1262" s="169">
        <v>223.78620367526179</v>
      </c>
      <c r="AE1262" s="168" t="s">
        <v>1259</v>
      </c>
      <c r="AF1262" s="169">
        <v>-98.346491248549228</v>
      </c>
      <c r="AG1262" s="169">
        <v>181.15560852771611</v>
      </c>
      <c r="AH1262" s="169">
        <v>-121.7711322850369</v>
      </c>
      <c r="AI1262" s="168" t="s">
        <v>21</v>
      </c>
      <c r="AJ1262"/>
      <c r="AK1262"/>
    </row>
    <row r="1263" spans="1:37" hidden="1" x14ac:dyDescent="0.25">
      <c r="A1263" s="179" t="b">
        <f>IF(E1263&lt;&gt;1,"",NOT(ISNA(VLOOKUP(P1263,Mapping!$P:$P,1,FALSE))))</f>
        <v>0</v>
      </c>
      <c r="B1263" s="180" t="str">
        <f t="shared" si="19"/>
        <v/>
      </c>
      <c r="E1263" s="167">
        <v>1</v>
      </c>
      <c r="F1263" s="170" t="s">
        <v>3223</v>
      </c>
      <c r="G1263" s="169">
        <v>30109.887093782851</v>
      </c>
      <c r="H1263" s="168" t="s">
        <v>6</v>
      </c>
      <c r="I1263" s="168" t="s">
        <v>3223</v>
      </c>
      <c r="J1263" s="169">
        <v>3131.4716909124359</v>
      </c>
      <c r="K1263" s="169">
        <v>781.16244480046896</v>
      </c>
      <c r="L1263" s="168" t="s">
        <v>5</v>
      </c>
      <c r="M1263" s="168" t="s">
        <v>21</v>
      </c>
      <c r="N1263" s="168" t="s">
        <v>2829</v>
      </c>
      <c r="O1263" s="168" t="s">
        <v>21</v>
      </c>
      <c r="P1263" s="168" t="s">
        <v>2831</v>
      </c>
      <c r="Q1263" s="168" t="s">
        <v>2832</v>
      </c>
      <c r="R1263" s="168" t="s">
        <v>1259</v>
      </c>
      <c r="S1263" s="168" t="s">
        <v>21</v>
      </c>
      <c r="T1263" s="168" t="s">
        <v>1259</v>
      </c>
      <c r="U1263" s="168" t="s">
        <v>1259</v>
      </c>
      <c r="V1263" s="168" t="s">
        <v>2832</v>
      </c>
      <c r="W1263" s="168" t="s">
        <v>1259</v>
      </c>
      <c r="X1263" s="168" t="s">
        <v>21</v>
      </c>
      <c r="Y1263" s="168" t="s">
        <v>1259</v>
      </c>
      <c r="Z1263" s="168" t="s">
        <v>21</v>
      </c>
      <c r="AA1263" s="168" t="s">
        <v>1259</v>
      </c>
      <c r="AB1263" s="168" t="s">
        <v>1259</v>
      </c>
      <c r="AC1263" s="168" t="s">
        <v>12779</v>
      </c>
      <c r="AD1263" s="169">
        <v>5285.2173067425911</v>
      </c>
      <c r="AE1263" s="168" t="s">
        <v>1259</v>
      </c>
      <c r="AF1263" s="169">
        <v>-2322.674807775471</v>
      </c>
      <c r="AG1263" s="169">
        <v>4278.3993904893723</v>
      </c>
      <c r="AH1263" s="169">
        <v>-2875.90068219055</v>
      </c>
      <c r="AI1263" s="168" t="s">
        <v>21</v>
      </c>
      <c r="AJ1263"/>
      <c r="AK1263"/>
    </row>
    <row r="1264" spans="1:37" hidden="1" x14ac:dyDescent="0.25">
      <c r="A1264" s="179" t="b">
        <f>IF(E1264&lt;&gt;1,"",NOT(ISNA(VLOOKUP(P1264,Mapping!$P:$P,1,FALSE))))</f>
        <v>0</v>
      </c>
      <c r="B1264" s="180" t="str">
        <f t="shared" si="19"/>
        <v/>
      </c>
      <c r="E1264" s="167">
        <v>1</v>
      </c>
      <c r="F1264" s="170" t="s">
        <v>3223</v>
      </c>
      <c r="G1264" s="169">
        <v>2619.0725557335541</v>
      </c>
      <c r="H1264" s="168" t="s">
        <v>6</v>
      </c>
      <c r="I1264" s="168" t="s">
        <v>3223</v>
      </c>
      <c r="J1264" s="169">
        <v>272.38732377773579</v>
      </c>
      <c r="K1264" s="169">
        <v>67.94848198448021</v>
      </c>
      <c r="L1264" s="168" t="s">
        <v>5</v>
      </c>
      <c r="M1264" s="168" t="s">
        <v>21</v>
      </c>
      <c r="N1264" s="168" t="s">
        <v>2829</v>
      </c>
      <c r="O1264" s="168" t="s">
        <v>21</v>
      </c>
      <c r="P1264" s="168" t="s">
        <v>2831</v>
      </c>
      <c r="Q1264" s="168" t="s">
        <v>2832</v>
      </c>
      <c r="R1264" s="168" t="s">
        <v>1259</v>
      </c>
      <c r="S1264" s="168" t="s">
        <v>21</v>
      </c>
      <c r="T1264" s="168" t="s">
        <v>1259</v>
      </c>
      <c r="U1264" s="168" t="s">
        <v>1259</v>
      </c>
      <c r="V1264" s="168" t="s">
        <v>2832</v>
      </c>
      <c r="W1264" s="168" t="s">
        <v>1259</v>
      </c>
      <c r="X1264" s="168" t="s">
        <v>21</v>
      </c>
      <c r="Y1264" s="168" t="s">
        <v>1259</v>
      </c>
      <c r="Z1264" s="168" t="s">
        <v>21</v>
      </c>
      <c r="AA1264" s="168" t="s">
        <v>1259</v>
      </c>
      <c r="AB1264" s="168" t="s">
        <v>1259</v>
      </c>
      <c r="AC1264" s="168" t="s">
        <v>8116</v>
      </c>
      <c r="AD1264" s="169">
        <v>459.72831303096211</v>
      </c>
      <c r="AE1264" s="168" t="s">
        <v>1259</v>
      </c>
      <c r="AF1264" s="169">
        <v>-202.03509319018761</v>
      </c>
      <c r="AG1264" s="169">
        <v>372.15145945902941</v>
      </c>
      <c r="AH1264" s="169">
        <v>-250.15678492185131</v>
      </c>
      <c r="AI1264" s="168" t="s">
        <v>21</v>
      </c>
      <c r="AJ1264"/>
      <c r="AK1264"/>
    </row>
    <row r="1265" spans="1:37" hidden="1" x14ac:dyDescent="0.25">
      <c r="A1265" s="179" t="b">
        <f>IF(E1265&lt;&gt;1,"",NOT(ISNA(VLOOKUP(P1265,Mapping!$P:$P,1,FALSE))))</f>
        <v>0</v>
      </c>
      <c r="B1265" s="180" t="str">
        <f t="shared" si="19"/>
        <v/>
      </c>
      <c r="E1265" s="167">
        <v>1</v>
      </c>
      <c r="F1265" s="170" t="s">
        <v>3223</v>
      </c>
      <c r="G1265" s="169">
        <v>232039.26608129701</v>
      </c>
      <c r="H1265" s="168" t="s">
        <v>6</v>
      </c>
      <c r="I1265" s="168" t="s">
        <v>3223</v>
      </c>
      <c r="J1265" s="169">
        <v>24132.418386374931</v>
      </c>
      <c r="K1265" s="169">
        <v>6019.9614770126354</v>
      </c>
      <c r="L1265" s="168" t="s">
        <v>5</v>
      </c>
      <c r="M1265" s="168" t="s">
        <v>21</v>
      </c>
      <c r="N1265" s="168" t="s">
        <v>2829</v>
      </c>
      <c r="O1265" s="168" t="s">
        <v>21</v>
      </c>
      <c r="P1265" s="168" t="s">
        <v>2831</v>
      </c>
      <c r="Q1265" s="168" t="s">
        <v>2832</v>
      </c>
      <c r="R1265" s="168" t="s">
        <v>1259</v>
      </c>
      <c r="S1265" s="168" t="s">
        <v>21</v>
      </c>
      <c r="T1265" s="168" t="s">
        <v>1259</v>
      </c>
      <c r="U1265" s="168" t="s">
        <v>1259</v>
      </c>
      <c r="V1265" s="168" t="s">
        <v>2832</v>
      </c>
      <c r="W1265" s="168" t="s">
        <v>1259</v>
      </c>
      <c r="X1265" s="168" t="s">
        <v>21</v>
      </c>
      <c r="Y1265" s="168" t="s">
        <v>1259</v>
      </c>
      <c r="Z1265" s="168" t="s">
        <v>21</v>
      </c>
      <c r="AA1265" s="168" t="s">
        <v>1259</v>
      </c>
      <c r="AB1265" s="168" t="s">
        <v>1259</v>
      </c>
      <c r="AC1265" s="168" t="s">
        <v>12250</v>
      </c>
      <c r="AD1265" s="169">
        <v>40730.07451396079</v>
      </c>
      <c r="AE1265" s="168" t="s">
        <v>1259</v>
      </c>
      <c r="AF1265" s="169">
        <v>-17899.49447711551</v>
      </c>
      <c r="AG1265" s="169">
        <v>32971.118472802511</v>
      </c>
      <c r="AH1265" s="169">
        <v>-22162.882296426342</v>
      </c>
      <c r="AI1265" s="168" t="s">
        <v>21</v>
      </c>
      <c r="AJ1265"/>
      <c r="AK1265"/>
    </row>
    <row r="1266" spans="1:37" hidden="1" x14ac:dyDescent="0.25">
      <c r="A1266" s="179" t="b">
        <f>IF(E1266&lt;&gt;1,"",NOT(ISNA(VLOOKUP(P1266,Mapping!$P:$P,1,FALSE))))</f>
        <v>0</v>
      </c>
      <c r="B1266" s="180" t="str">
        <f t="shared" si="19"/>
        <v/>
      </c>
      <c r="E1266" s="167">
        <v>1</v>
      </c>
      <c r="F1266" s="170" t="s">
        <v>3223</v>
      </c>
      <c r="G1266" s="169">
        <v>863.20791430808663</v>
      </c>
      <c r="H1266" s="168" t="s">
        <v>6</v>
      </c>
      <c r="I1266" s="168" t="s">
        <v>3223</v>
      </c>
      <c r="J1266" s="169">
        <v>89.774868255333885</v>
      </c>
      <c r="K1266" s="169">
        <v>22.394823421681</v>
      </c>
      <c r="L1266" s="168" t="s">
        <v>5</v>
      </c>
      <c r="M1266" s="168" t="s">
        <v>21</v>
      </c>
      <c r="N1266" s="168" t="s">
        <v>2829</v>
      </c>
      <c r="O1266" s="168" t="s">
        <v>21</v>
      </c>
      <c r="P1266" s="168" t="s">
        <v>2831</v>
      </c>
      <c r="Q1266" s="168" t="s">
        <v>2832</v>
      </c>
      <c r="R1266" s="168" t="s">
        <v>1259</v>
      </c>
      <c r="S1266" s="168" t="s">
        <v>21</v>
      </c>
      <c r="T1266" s="168" t="s">
        <v>1259</v>
      </c>
      <c r="U1266" s="168" t="s">
        <v>1259</v>
      </c>
      <c r="V1266" s="168" t="s">
        <v>2832</v>
      </c>
      <c r="W1266" s="168" t="s">
        <v>1259</v>
      </c>
      <c r="X1266" s="168" t="s">
        <v>21</v>
      </c>
      <c r="Y1266" s="168" t="s">
        <v>1259</v>
      </c>
      <c r="Z1266" s="168" t="s">
        <v>21</v>
      </c>
      <c r="AA1266" s="168" t="s">
        <v>1259</v>
      </c>
      <c r="AB1266" s="168" t="s">
        <v>1259</v>
      </c>
      <c r="AC1266" s="168" t="s">
        <v>8114</v>
      </c>
      <c r="AD1266" s="169">
        <v>151.5197115754149</v>
      </c>
      <c r="AE1266" s="168" t="s">
        <v>1259</v>
      </c>
      <c r="AF1266" s="169">
        <v>-66.587804537127909</v>
      </c>
      <c r="AG1266" s="169">
        <v>122.65566466384681</v>
      </c>
      <c r="AH1266" s="169">
        <v>-82.448008585973753</v>
      </c>
      <c r="AI1266" s="168" t="s">
        <v>21</v>
      </c>
      <c r="AJ1266"/>
      <c r="AK1266"/>
    </row>
    <row r="1267" spans="1:37" hidden="1" x14ac:dyDescent="0.25">
      <c r="A1267" s="179" t="b">
        <f>IF(E1267&lt;&gt;1,"",NOT(ISNA(VLOOKUP(P1267,Mapping!$P:$P,1,FALSE))))</f>
        <v>0</v>
      </c>
      <c r="B1267" s="180" t="str">
        <f t="shared" si="19"/>
        <v/>
      </c>
      <c r="E1267" s="167">
        <v>1</v>
      </c>
      <c r="F1267" s="170" t="s">
        <v>3223</v>
      </c>
      <c r="G1267" s="169">
        <v>2550.761330165607</v>
      </c>
      <c r="H1267" s="168" t="s">
        <v>6</v>
      </c>
      <c r="I1267" s="168" t="s">
        <v>3223</v>
      </c>
      <c r="J1267" s="169">
        <v>265.28285778052691</v>
      </c>
      <c r="K1267" s="169">
        <v>66.17623475533027</v>
      </c>
      <c r="L1267" s="168" t="s">
        <v>5</v>
      </c>
      <c r="M1267" s="168" t="s">
        <v>21</v>
      </c>
      <c r="N1267" s="168" t="s">
        <v>2829</v>
      </c>
      <c r="O1267" s="168" t="s">
        <v>21</v>
      </c>
      <c r="P1267" s="168" t="s">
        <v>2831</v>
      </c>
      <c r="Q1267" s="168" t="s">
        <v>2832</v>
      </c>
      <c r="R1267" s="168" t="s">
        <v>1259</v>
      </c>
      <c r="S1267" s="168" t="s">
        <v>21</v>
      </c>
      <c r="T1267" s="168" t="s">
        <v>1259</v>
      </c>
      <c r="U1267" s="168" t="s">
        <v>1259</v>
      </c>
      <c r="V1267" s="168" t="s">
        <v>2832</v>
      </c>
      <c r="W1267" s="168" t="s">
        <v>1259</v>
      </c>
      <c r="X1267" s="168" t="s">
        <v>21</v>
      </c>
      <c r="Y1267" s="168" t="s">
        <v>1259</v>
      </c>
      <c r="Z1267" s="168" t="s">
        <v>21</v>
      </c>
      <c r="AA1267" s="168" t="s">
        <v>1259</v>
      </c>
      <c r="AB1267" s="168" t="s">
        <v>1259</v>
      </c>
      <c r="AC1267" s="168" t="s">
        <v>12537</v>
      </c>
      <c r="AD1267" s="169">
        <v>447.73757821047133</v>
      </c>
      <c r="AE1267" s="168" t="s">
        <v>1259</v>
      </c>
      <c r="AF1267" s="169">
        <v>-196.76556952107691</v>
      </c>
      <c r="AG1267" s="169">
        <v>362.44492336597841</v>
      </c>
      <c r="AH1267" s="169">
        <v>-243.6321407210867</v>
      </c>
      <c r="AI1267" s="168" t="s">
        <v>21</v>
      </c>
      <c r="AJ1267"/>
      <c r="AK1267"/>
    </row>
    <row r="1268" spans="1:37" hidden="1" x14ac:dyDescent="0.25">
      <c r="A1268" s="179" t="b">
        <f>IF(E1268&lt;&gt;1,"",NOT(ISNA(VLOOKUP(P1268,Mapping!$P:$P,1,FALSE))))</f>
        <v>0</v>
      </c>
      <c r="B1268" s="180" t="str">
        <f t="shared" si="19"/>
        <v/>
      </c>
      <c r="E1268" s="167">
        <v>1</v>
      </c>
      <c r="F1268" s="170" t="s">
        <v>3223</v>
      </c>
      <c r="G1268" s="169">
        <v>378.74258156376948</v>
      </c>
      <c r="H1268" s="168" t="s">
        <v>6</v>
      </c>
      <c r="I1268" s="168" t="s">
        <v>3223</v>
      </c>
      <c r="J1268" s="169">
        <v>39.389774814364053</v>
      </c>
      <c r="K1268" s="169">
        <v>9.8259910454956572</v>
      </c>
      <c r="L1268" s="168" t="s">
        <v>5</v>
      </c>
      <c r="M1268" s="168" t="s">
        <v>21</v>
      </c>
      <c r="N1268" s="168" t="s">
        <v>2829</v>
      </c>
      <c r="O1268" s="168" t="s">
        <v>21</v>
      </c>
      <c r="P1268" s="168" t="s">
        <v>2831</v>
      </c>
      <c r="Q1268" s="168" t="s">
        <v>2832</v>
      </c>
      <c r="R1268" s="168" t="s">
        <v>1259</v>
      </c>
      <c r="S1268" s="168" t="s">
        <v>21</v>
      </c>
      <c r="T1268" s="168" t="s">
        <v>1259</v>
      </c>
      <c r="U1268" s="168" t="s">
        <v>1259</v>
      </c>
      <c r="V1268" s="168" t="s">
        <v>2832</v>
      </c>
      <c r="W1268" s="168" t="s">
        <v>1259</v>
      </c>
      <c r="X1268" s="168" t="s">
        <v>21</v>
      </c>
      <c r="Y1268" s="168" t="s">
        <v>1259</v>
      </c>
      <c r="Z1268" s="168" t="s">
        <v>21</v>
      </c>
      <c r="AA1268" s="168" t="s">
        <v>1259</v>
      </c>
      <c r="AB1268" s="168" t="s">
        <v>1259</v>
      </c>
      <c r="AC1268" s="168" t="s">
        <v>8117</v>
      </c>
      <c r="AD1268" s="169">
        <v>66.481047924438073</v>
      </c>
      <c r="AE1268" s="168" t="s">
        <v>1259</v>
      </c>
      <c r="AF1268" s="169">
        <v>-29.21617906071975</v>
      </c>
      <c r="AG1268" s="169">
        <v>53.816609310680178</v>
      </c>
      <c r="AH1268" s="169">
        <v>-36.175029328448034</v>
      </c>
      <c r="AI1268" s="168" t="s">
        <v>21</v>
      </c>
      <c r="AJ1268"/>
      <c r="AK1268"/>
    </row>
    <row r="1269" spans="1:37" hidden="1" x14ac:dyDescent="0.25">
      <c r="A1269" s="179" t="b">
        <f>IF(E1269&lt;&gt;1,"",NOT(ISNA(VLOOKUP(P1269,Mapping!$P:$P,1,FALSE))))</f>
        <v>0</v>
      </c>
      <c r="B1269" s="180" t="str">
        <f t="shared" si="19"/>
        <v/>
      </c>
      <c r="E1269" s="167">
        <v>1</v>
      </c>
      <c r="F1269" s="170" t="s">
        <v>3223</v>
      </c>
      <c r="G1269" s="169">
        <v>2431.5113770046091</v>
      </c>
      <c r="H1269" s="168" t="s">
        <v>6</v>
      </c>
      <c r="I1269" s="168" t="s">
        <v>3223</v>
      </c>
      <c r="J1269" s="169">
        <v>252.88069063512421</v>
      </c>
      <c r="K1269" s="169">
        <v>63.082447499886847</v>
      </c>
      <c r="L1269" s="168" t="s">
        <v>5</v>
      </c>
      <c r="M1269" s="168" t="s">
        <v>21</v>
      </c>
      <c r="N1269" s="168" t="s">
        <v>2829</v>
      </c>
      <c r="O1269" s="168" t="s">
        <v>21</v>
      </c>
      <c r="P1269" s="168" t="s">
        <v>2831</v>
      </c>
      <c r="Q1269" s="168" t="s">
        <v>2832</v>
      </c>
      <c r="R1269" s="168" t="s">
        <v>1259</v>
      </c>
      <c r="S1269" s="168" t="s">
        <v>21</v>
      </c>
      <c r="T1269" s="168" t="s">
        <v>1259</v>
      </c>
      <c r="U1269" s="168" t="s">
        <v>1259</v>
      </c>
      <c r="V1269" s="168" t="s">
        <v>2832</v>
      </c>
      <c r="W1269" s="168" t="s">
        <v>1259</v>
      </c>
      <c r="X1269" s="168" t="s">
        <v>21</v>
      </c>
      <c r="Y1269" s="168" t="s">
        <v>1259</v>
      </c>
      <c r="Z1269" s="168" t="s">
        <v>21</v>
      </c>
      <c r="AA1269" s="168" t="s">
        <v>1259</v>
      </c>
      <c r="AB1269" s="168" t="s">
        <v>1259</v>
      </c>
      <c r="AC1269" s="168" t="s">
        <v>12780</v>
      </c>
      <c r="AD1269" s="169">
        <v>426.80551977027551</v>
      </c>
      <c r="AE1269" s="168" t="s">
        <v>1259</v>
      </c>
      <c r="AF1269" s="169">
        <v>-187.5666355904132</v>
      </c>
      <c r="AG1269" s="169">
        <v>345.5003587672868</v>
      </c>
      <c r="AH1269" s="169">
        <v>-232.24216039406929</v>
      </c>
      <c r="AI1269" s="168" t="s">
        <v>21</v>
      </c>
      <c r="AJ1269"/>
      <c r="AK1269"/>
    </row>
    <row r="1270" spans="1:37" hidden="1" x14ac:dyDescent="0.25">
      <c r="A1270" s="179" t="b">
        <f>IF(E1270&lt;&gt;1,"",NOT(ISNA(VLOOKUP(P1270,Mapping!$P:$P,1,FALSE))))</f>
        <v>0</v>
      </c>
      <c r="B1270" s="180" t="str">
        <f t="shared" si="19"/>
        <v/>
      </c>
      <c r="E1270" s="167">
        <v>1</v>
      </c>
      <c r="F1270" s="170" t="s">
        <v>3223</v>
      </c>
      <c r="G1270" s="169">
        <v>432.48389922684572</v>
      </c>
      <c r="H1270" s="168" t="s">
        <v>6</v>
      </c>
      <c r="I1270" s="168" t="s">
        <v>3223</v>
      </c>
      <c r="J1270" s="169">
        <v>44.978949372544577</v>
      </c>
      <c r="K1270" s="169">
        <v>11.220240680565031</v>
      </c>
      <c r="L1270" s="168" t="s">
        <v>5</v>
      </c>
      <c r="M1270" s="168" t="s">
        <v>21</v>
      </c>
      <c r="N1270" s="168" t="s">
        <v>2829</v>
      </c>
      <c r="O1270" s="168" t="s">
        <v>21</v>
      </c>
      <c r="P1270" s="168" t="s">
        <v>2831</v>
      </c>
      <c r="Q1270" s="168" t="s">
        <v>2832</v>
      </c>
      <c r="R1270" s="168" t="s">
        <v>1259</v>
      </c>
      <c r="S1270" s="168" t="s">
        <v>21</v>
      </c>
      <c r="T1270" s="168" t="s">
        <v>1259</v>
      </c>
      <c r="U1270" s="168" t="s">
        <v>1259</v>
      </c>
      <c r="V1270" s="168" t="s">
        <v>2832</v>
      </c>
      <c r="W1270" s="168" t="s">
        <v>1259</v>
      </c>
      <c r="X1270" s="168" t="s">
        <v>21</v>
      </c>
      <c r="Y1270" s="168" t="s">
        <v>1259</v>
      </c>
      <c r="Z1270" s="168" t="s">
        <v>21</v>
      </c>
      <c r="AA1270" s="168" t="s">
        <v>1259</v>
      </c>
      <c r="AB1270" s="168" t="s">
        <v>1259</v>
      </c>
      <c r="AC1270" s="168" t="s">
        <v>8118</v>
      </c>
      <c r="AD1270" s="169">
        <v>75.914312862143632</v>
      </c>
      <c r="AE1270" s="168" t="s">
        <v>1259</v>
      </c>
      <c r="AF1270" s="169">
        <v>-33.361780945040998</v>
      </c>
      <c r="AG1270" s="169">
        <v>61.452865800704558</v>
      </c>
      <c r="AH1270" s="169">
        <v>-41.308050639609753</v>
      </c>
      <c r="AI1270" s="168" t="s">
        <v>21</v>
      </c>
      <c r="AJ1270"/>
      <c r="AK1270"/>
    </row>
    <row r="1271" spans="1:37" hidden="1" x14ac:dyDescent="0.25">
      <c r="A1271" s="179" t="b">
        <f>IF(E1271&lt;&gt;1,"",NOT(ISNA(VLOOKUP(P1271,Mapping!$P:$P,1,FALSE))))</f>
        <v>0</v>
      </c>
      <c r="B1271" s="180" t="str">
        <f t="shared" si="19"/>
        <v/>
      </c>
      <c r="E1271" s="167">
        <v>1</v>
      </c>
      <c r="F1271" s="170" t="s">
        <v>3223</v>
      </c>
      <c r="G1271" s="169">
        <v>586.6187235226156</v>
      </c>
      <c r="H1271" s="168" t="s">
        <v>6</v>
      </c>
      <c r="I1271" s="168" t="s">
        <v>3223</v>
      </c>
      <c r="J1271" s="169">
        <v>61.009193436981008</v>
      </c>
      <c r="K1271" s="169">
        <v>15.21907122419187</v>
      </c>
      <c r="L1271" s="168" t="s">
        <v>5</v>
      </c>
      <c r="M1271" s="168" t="s">
        <v>21</v>
      </c>
      <c r="N1271" s="168" t="s">
        <v>2829</v>
      </c>
      <c r="O1271" s="168" t="s">
        <v>21</v>
      </c>
      <c r="P1271" s="168" t="s">
        <v>2831</v>
      </c>
      <c r="Q1271" s="168" t="s">
        <v>2832</v>
      </c>
      <c r="R1271" s="168" t="s">
        <v>1259</v>
      </c>
      <c r="S1271" s="168" t="s">
        <v>21</v>
      </c>
      <c r="T1271" s="168" t="s">
        <v>1259</v>
      </c>
      <c r="U1271" s="168" t="s">
        <v>1259</v>
      </c>
      <c r="V1271" s="168" t="s">
        <v>2832</v>
      </c>
      <c r="W1271" s="168" t="s">
        <v>1259</v>
      </c>
      <c r="X1271" s="168" t="s">
        <v>21</v>
      </c>
      <c r="Y1271" s="168" t="s">
        <v>1259</v>
      </c>
      <c r="Z1271" s="168" t="s">
        <v>21</v>
      </c>
      <c r="AA1271" s="168" t="s">
        <v>1259</v>
      </c>
      <c r="AB1271" s="168" t="s">
        <v>1259</v>
      </c>
      <c r="AC1271" s="168" t="s">
        <v>8115</v>
      </c>
      <c r="AD1271" s="169">
        <v>102.9697461290436</v>
      </c>
      <c r="AE1271" s="168" t="s">
        <v>1259</v>
      </c>
      <c r="AF1271" s="169">
        <v>-45.251731653843308</v>
      </c>
      <c r="AG1271" s="169">
        <v>83.354320836594525</v>
      </c>
      <c r="AH1271" s="169">
        <v>-56.030007084044662</v>
      </c>
      <c r="AI1271" s="168" t="s">
        <v>21</v>
      </c>
      <c r="AJ1271"/>
      <c r="AK1271"/>
    </row>
    <row r="1272" spans="1:37" hidden="1" x14ac:dyDescent="0.25">
      <c r="A1272" s="179" t="b">
        <f>IF(E1272&lt;&gt;1,"",NOT(ISNA(VLOOKUP(P1272,Mapping!$P:$P,1,FALSE))))</f>
        <v>0</v>
      </c>
      <c r="B1272" s="180" t="str">
        <f t="shared" si="19"/>
        <v/>
      </c>
      <c r="E1272" s="167">
        <v>1</v>
      </c>
      <c r="F1272" s="170" t="s">
        <v>3223</v>
      </c>
      <c r="G1272" s="169">
        <v>22084.773427269269</v>
      </c>
      <c r="H1272" s="168" t="s">
        <v>6</v>
      </c>
      <c r="I1272" s="168" t="s">
        <v>3223</v>
      </c>
      <c r="J1272" s="169">
        <v>2296.8482934626682</v>
      </c>
      <c r="K1272" s="169">
        <v>572.9611522479704</v>
      </c>
      <c r="L1272" s="168" t="s">
        <v>5</v>
      </c>
      <c r="M1272" s="168" t="s">
        <v>21</v>
      </c>
      <c r="N1272" s="168" t="s">
        <v>2829</v>
      </c>
      <c r="O1272" s="168" t="s">
        <v>21</v>
      </c>
      <c r="P1272" s="168" t="s">
        <v>2833</v>
      </c>
      <c r="Q1272" s="168" t="s">
        <v>2834</v>
      </c>
      <c r="R1272" s="168" t="s">
        <v>1259</v>
      </c>
      <c r="S1272" s="168" t="s">
        <v>21</v>
      </c>
      <c r="T1272" s="168" t="s">
        <v>1259</v>
      </c>
      <c r="U1272" s="168" t="s">
        <v>1259</v>
      </c>
      <c r="V1272" s="168" t="s">
        <v>2834</v>
      </c>
      <c r="W1272" s="168" t="s">
        <v>1259</v>
      </c>
      <c r="X1272" s="168" t="s">
        <v>21</v>
      </c>
      <c r="Y1272" s="168" t="s">
        <v>1259</v>
      </c>
      <c r="Z1272" s="168" t="s">
        <v>21</v>
      </c>
      <c r="AA1272" s="168" t="s">
        <v>1259</v>
      </c>
      <c r="AB1272" s="168" t="s">
        <v>1259</v>
      </c>
      <c r="AC1272" s="168" t="s">
        <v>7020</v>
      </c>
      <c r="AD1272" s="169">
        <v>3876.561422158039</v>
      </c>
      <c r="AE1272" s="168" t="s">
        <v>1259</v>
      </c>
      <c r="AF1272" s="169">
        <v>-1703.618041315709</v>
      </c>
      <c r="AG1272" s="169">
        <v>3138.0881926267539</v>
      </c>
      <c r="AH1272" s="169">
        <v>-2109.3939929991252</v>
      </c>
      <c r="AI1272" s="168" t="s">
        <v>21</v>
      </c>
      <c r="AJ1272"/>
      <c r="AK1272"/>
    </row>
    <row r="1273" spans="1:37" hidden="1" x14ac:dyDescent="0.25">
      <c r="A1273" s="179" t="b">
        <f>IF(E1273&lt;&gt;1,"",NOT(ISNA(VLOOKUP(P1273,Mapping!$P:$P,1,FALSE))))</f>
        <v>0</v>
      </c>
      <c r="B1273" s="180" t="str">
        <f t="shared" si="19"/>
        <v/>
      </c>
      <c r="E1273" s="167">
        <v>1</v>
      </c>
      <c r="F1273" s="170" t="s">
        <v>3223</v>
      </c>
      <c r="G1273" s="169">
        <v>8553.792273638448</v>
      </c>
      <c r="H1273" s="168" t="s">
        <v>6</v>
      </c>
      <c r="I1273" s="168" t="s">
        <v>3223</v>
      </c>
      <c r="J1273" s="169">
        <v>889.60673520343539</v>
      </c>
      <c r="K1273" s="169">
        <v>221.91718168782111</v>
      </c>
      <c r="L1273" s="168" t="s">
        <v>5</v>
      </c>
      <c r="M1273" s="168" t="s">
        <v>21</v>
      </c>
      <c r="N1273" s="168" t="s">
        <v>2829</v>
      </c>
      <c r="O1273" s="168" t="s">
        <v>21</v>
      </c>
      <c r="P1273" s="168" t="s">
        <v>2833</v>
      </c>
      <c r="Q1273" s="168" t="s">
        <v>2834</v>
      </c>
      <c r="R1273" s="168" t="s">
        <v>1259</v>
      </c>
      <c r="S1273" s="168" t="s">
        <v>21</v>
      </c>
      <c r="T1273" s="168" t="s">
        <v>1259</v>
      </c>
      <c r="U1273" s="168" t="s">
        <v>1259</v>
      </c>
      <c r="V1273" s="168" t="s">
        <v>2834</v>
      </c>
      <c r="W1273" s="168" t="s">
        <v>1259</v>
      </c>
      <c r="X1273" s="168" t="s">
        <v>21</v>
      </c>
      <c r="Y1273" s="168" t="s">
        <v>1259</v>
      </c>
      <c r="Z1273" s="168" t="s">
        <v>21</v>
      </c>
      <c r="AA1273" s="168" t="s">
        <v>1259</v>
      </c>
      <c r="AB1273" s="168" t="s">
        <v>1259</v>
      </c>
      <c r="AC1273" s="168" t="s">
        <v>3226</v>
      </c>
      <c r="AD1273" s="169">
        <v>1501.4553466143609</v>
      </c>
      <c r="AE1273" s="168" t="s">
        <v>1259</v>
      </c>
      <c r="AF1273" s="169">
        <v>-659.83900115742472</v>
      </c>
      <c r="AG1273" s="169">
        <v>1215.4326429694229</v>
      </c>
      <c r="AH1273" s="169">
        <v>-817.00263300397819</v>
      </c>
      <c r="AI1273" s="168" t="s">
        <v>21</v>
      </c>
      <c r="AJ1273"/>
      <c r="AK1273"/>
    </row>
    <row r="1274" spans="1:37" hidden="1" x14ac:dyDescent="0.25">
      <c r="A1274" s="179" t="b">
        <f>IF(E1274&lt;&gt;1,"",NOT(ISNA(VLOOKUP(P1274,Mapping!$P:$P,1,FALSE))))</f>
        <v>0</v>
      </c>
      <c r="B1274" s="180" t="str">
        <f t="shared" si="19"/>
        <v/>
      </c>
      <c r="E1274" s="167">
        <v>1</v>
      </c>
      <c r="F1274" s="170" t="s">
        <v>3223</v>
      </c>
      <c r="G1274" s="169">
        <v>52874.869730846898</v>
      </c>
      <c r="H1274" s="168" t="s">
        <v>6</v>
      </c>
      <c r="I1274" s="168" t="s">
        <v>3223</v>
      </c>
      <c r="J1274" s="169">
        <v>5499.0627233875584</v>
      </c>
      <c r="K1274" s="169">
        <v>1371.7707535337529</v>
      </c>
      <c r="L1274" s="168" t="s">
        <v>5</v>
      </c>
      <c r="M1274" s="168" t="s">
        <v>21</v>
      </c>
      <c r="N1274" s="168" t="s">
        <v>2829</v>
      </c>
      <c r="O1274" s="168" t="s">
        <v>21</v>
      </c>
      <c r="P1274" s="168" t="s">
        <v>2833</v>
      </c>
      <c r="Q1274" s="168" t="s">
        <v>2834</v>
      </c>
      <c r="R1274" s="168" t="s">
        <v>1259</v>
      </c>
      <c r="S1274" s="168" t="s">
        <v>21</v>
      </c>
      <c r="T1274" s="168" t="s">
        <v>1259</v>
      </c>
      <c r="U1274" s="168" t="s">
        <v>1259</v>
      </c>
      <c r="V1274" s="168" t="s">
        <v>2834</v>
      </c>
      <c r="W1274" s="168" t="s">
        <v>1259</v>
      </c>
      <c r="X1274" s="168" t="s">
        <v>21</v>
      </c>
      <c r="Y1274" s="168" t="s">
        <v>1259</v>
      </c>
      <c r="Z1274" s="168" t="s">
        <v>21</v>
      </c>
      <c r="AA1274" s="168" t="s">
        <v>1259</v>
      </c>
      <c r="AB1274" s="168" t="s">
        <v>1259</v>
      </c>
      <c r="AC1274" s="168" t="s">
        <v>8119</v>
      </c>
      <c r="AD1274" s="169">
        <v>9281.1765026822577</v>
      </c>
      <c r="AE1274" s="168" t="s">
        <v>1259</v>
      </c>
      <c r="AF1274" s="169">
        <v>-4078.764145004257</v>
      </c>
      <c r="AG1274" s="169">
        <v>7513.1404420101753</v>
      </c>
      <c r="AH1274" s="169">
        <v>-5050.2638371260182</v>
      </c>
      <c r="AI1274" s="168" t="s">
        <v>21</v>
      </c>
      <c r="AJ1274"/>
      <c r="AK1274"/>
    </row>
    <row r="1275" spans="1:37" hidden="1" x14ac:dyDescent="0.25">
      <c r="A1275" s="179" t="b">
        <f>IF(E1275&lt;&gt;1,"",NOT(ISNA(VLOOKUP(P1275,Mapping!$P:$P,1,FALSE))))</f>
        <v>0</v>
      </c>
      <c r="B1275" s="180" t="str">
        <f t="shared" si="19"/>
        <v/>
      </c>
      <c r="E1275" s="167">
        <v>1</v>
      </c>
      <c r="F1275" s="170" t="s">
        <v>3223</v>
      </c>
      <c r="G1275" s="169">
        <v>32336.979789082881</v>
      </c>
      <c r="H1275" s="168" t="s">
        <v>6</v>
      </c>
      <c r="I1275" s="168" t="s">
        <v>3223</v>
      </c>
      <c r="J1275" s="169">
        <v>3363.0925437787232</v>
      </c>
      <c r="K1275" s="169">
        <v>838.94151149836739</v>
      </c>
      <c r="L1275" s="168" t="s">
        <v>5</v>
      </c>
      <c r="M1275" s="168" t="s">
        <v>21</v>
      </c>
      <c r="N1275" s="168" t="s">
        <v>2829</v>
      </c>
      <c r="O1275" s="168" t="s">
        <v>21</v>
      </c>
      <c r="P1275" s="168" t="s">
        <v>2833</v>
      </c>
      <c r="Q1275" s="168" t="s">
        <v>2834</v>
      </c>
      <c r="R1275" s="168" t="s">
        <v>1259</v>
      </c>
      <c r="S1275" s="168" t="s">
        <v>21</v>
      </c>
      <c r="T1275" s="168" t="s">
        <v>1259</v>
      </c>
      <c r="U1275" s="168" t="s">
        <v>1259</v>
      </c>
      <c r="V1275" s="168" t="s">
        <v>2834</v>
      </c>
      <c r="W1275" s="168" t="s">
        <v>1259</v>
      </c>
      <c r="X1275" s="168" t="s">
        <v>21</v>
      </c>
      <c r="Y1275" s="168" t="s">
        <v>1259</v>
      </c>
      <c r="Z1275" s="168" t="s">
        <v>21</v>
      </c>
      <c r="AA1275" s="168" t="s">
        <v>1259</v>
      </c>
      <c r="AB1275" s="168" t="s">
        <v>1259</v>
      </c>
      <c r="AC1275" s="168" t="s">
        <v>3224</v>
      </c>
      <c r="AD1275" s="169">
        <v>5676.1410196166462</v>
      </c>
      <c r="AE1275" s="168" t="s">
        <v>1259</v>
      </c>
      <c r="AF1275" s="169">
        <v>-2494.4725990405968</v>
      </c>
      <c r="AG1275" s="169">
        <v>4594.8533180798986</v>
      </c>
      <c r="AH1275" s="169">
        <v>-3088.6180989568638</v>
      </c>
      <c r="AI1275" s="168" t="s">
        <v>21</v>
      </c>
      <c r="AJ1275"/>
      <c r="AK1275"/>
    </row>
    <row r="1276" spans="1:37" hidden="1" x14ac:dyDescent="0.25">
      <c r="A1276" s="179" t="b">
        <f>IF(E1276&lt;&gt;1,"",NOT(ISNA(VLOOKUP(P1276,Mapping!$P:$P,1,FALSE))))</f>
        <v>0</v>
      </c>
      <c r="B1276" s="180" t="str">
        <f t="shared" si="19"/>
        <v/>
      </c>
      <c r="E1276" s="167">
        <v>1</v>
      </c>
      <c r="F1276" s="170" t="s">
        <v>3223</v>
      </c>
      <c r="G1276" s="169">
        <v>6058.7826490218986</v>
      </c>
      <c r="H1276" s="168" t="s">
        <v>6</v>
      </c>
      <c r="I1276" s="168" t="s">
        <v>3223</v>
      </c>
      <c r="J1276" s="169">
        <v>630.1221352211943</v>
      </c>
      <c r="K1276" s="169">
        <v>157.1873535056155</v>
      </c>
      <c r="L1276" s="168" t="s">
        <v>5</v>
      </c>
      <c r="M1276" s="168" t="s">
        <v>21</v>
      </c>
      <c r="N1276" s="168" t="s">
        <v>2829</v>
      </c>
      <c r="O1276" s="168" t="s">
        <v>21</v>
      </c>
      <c r="P1276" s="168" t="s">
        <v>2833</v>
      </c>
      <c r="Q1276" s="168" t="s">
        <v>2834</v>
      </c>
      <c r="R1276" s="168" t="s">
        <v>1259</v>
      </c>
      <c r="S1276" s="168" t="s">
        <v>21</v>
      </c>
      <c r="T1276" s="168" t="s">
        <v>1259</v>
      </c>
      <c r="U1276" s="168" t="s">
        <v>1259</v>
      </c>
      <c r="V1276" s="168" t="s">
        <v>2834</v>
      </c>
      <c r="W1276" s="168" t="s">
        <v>1259</v>
      </c>
      <c r="X1276" s="168" t="s">
        <v>21</v>
      </c>
      <c r="Y1276" s="168" t="s">
        <v>1259</v>
      </c>
      <c r="Z1276" s="168" t="s">
        <v>21</v>
      </c>
      <c r="AA1276" s="168" t="s">
        <v>1259</v>
      </c>
      <c r="AB1276" s="168" t="s">
        <v>1259</v>
      </c>
      <c r="AC1276" s="168" t="s">
        <v>3225</v>
      </c>
      <c r="AD1276" s="169">
        <v>1063.503918651835</v>
      </c>
      <c r="AE1276" s="168" t="s">
        <v>1259</v>
      </c>
      <c r="AF1276" s="169">
        <v>-467.37411471649187</v>
      </c>
      <c r="AG1276" s="169">
        <v>860.90963781910978</v>
      </c>
      <c r="AH1276" s="169">
        <v>-578.69553277614796</v>
      </c>
      <c r="AI1276" s="168" t="s">
        <v>21</v>
      </c>
      <c r="AJ1276"/>
      <c r="AK1276"/>
    </row>
    <row r="1277" spans="1:37" hidden="1" x14ac:dyDescent="0.25">
      <c r="A1277" s="179" t="b">
        <f>IF(E1277&lt;&gt;1,"",NOT(ISNA(VLOOKUP(P1277,Mapping!$P:$P,1,FALSE))))</f>
        <v>0</v>
      </c>
      <c r="B1277" s="180" t="str">
        <f t="shared" si="19"/>
        <v/>
      </c>
      <c r="E1277" s="167">
        <v>1</v>
      </c>
      <c r="F1277" s="170" t="s">
        <v>3223</v>
      </c>
      <c r="G1277" s="169">
        <v>40105.286430745356</v>
      </c>
      <c r="H1277" s="168" t="s">
        <v>6</v>
      </c>
      <c r="I1277" s="168" t="s">
        <v>3223</v>
      </c>
      <c r="J1277" s="169">
        <v>4171.0076402028544</v>
      </c>
      <c r="K1277" s="169">
        <v>1040.4802748042509</v>
      </c>
      <c r="L1277" s="168" t="s">
        <v>5</v>
      </c>
      <c r="M1277" s="168" t="s">
        <v>21</v>
      </c>
      <c r="N1277" s="168" t="s">
        <v>2829</v>
      </c>
      <c r="O1277" s="168" t="s">
        <v>21</v>
      </c>
      <c r="P1277" s="168" t="s">
        <v>2833</v>
      </c>
      <c r="Q1277" s="168" t="s">
        <v>2834</v>
      </c>
      <c r="R1277" s="168" t="s">
        <v>1259</v>
      </c>
      <c r="S1277" s="168" t="s">
        <v>21</v>
      </c>
      <c r="T1277" s="168" t="s">
        <v>1259</v>
      </c>
      <c r="U1277" s="168" t="s">
        <v>1259</v>
      </c>
      <c r="V1277" s="168" t="s">
        <v>2834</v>
      </c>
      <c r="W1277" s="168" t="s">
        <v>1259</v>
      </c>
      <c r="X1277" s="168" t="s">
        <v>21</v>
      </c>
      <c r="Y1277" s="168" t="s">
        <v>1259</v>
      </c>
      <c r="Z1277" s="168" t="s">
        <v>21</v>
      </c>
      <c r="AA1277" s="168" t="s">
        <v>1259</v>
      </c>
      <c r="AB1277" s="168" t="s">
        <v>1259</v>
      </c>
      <c r="AC1277" s="168" t="s">
        <v>12781</v>
      </c>
      <c r="AD1277" s="169">
        <v>7039.7193212794236</v>
      </c>
      <c r="AE1277" s="168" t="s">
        <v>1259</v>
      </c>
      <c r="AF1277" s="169">
        <v>-3093.719287660359</v>
      </c>
      <c r="AG1277" s="169">
        <v>5698.6740762681948</v>
      </c>
      <c r="AH1277" s="169">
        <v>-3830.5962505400171</v>
      </c>
      <c r="AI1277" s="168" t="s">
        <v>21</v>
      </c>
      <c r="AJ1277"/>
      <c r="AK1277"/>
    </row>
    <row r="1278" spans="1:37" hidden="1" x14ac:dyDescent="0.25">
      <c r="A1278" s="179" t="b">
        <f>IF(E1278&lt;&gt;1,"",NOT(ISNA(VLOOKUP(P1278,Mapping!$P:$P,1,FALSE))))</f>
        <v>0</v>
      </c>
      <c r="B1278" s="180" t="str">
        <f t="shared" si="19"/>
        <v/>
      </c>
      <c r="E1278" s="167">
        <v>1</v>
      </c>
      <c r="F1278" s="170" t="s">
        <v>3223</v>
      </c>
      <c r="G1278" s="169">
        <v>570.98830739705591</v>
      </c>
      <c r="H1278" s="168" t="s">
        <v>6</v>
      </c>
      <c r="I1278" s="168" t="s">
        <v>3223</v>
      </c>
      <c r="J1278" s="169">
        <v>59.383607613230772</v>
      </c>
      <c r="K1278" s="169">
        <v>14.813560103015581</v>
      </c>
      <c r="L1278" s="168" t="s">
        <v>5</v>
      </c>
      <c r="M1278" s="168" t="s">
        <v>21</v>
      </c>
      <c r="N1278" s="168" t="s">
        <v>2829</v>
      </c>
      <c r="O1278" s="168" t="s">
        <v>21</v>
      </c>
      <c r="P1278" s="168" t="s">
        <v>2833</v>
      </c>
      <c r="Q1278" s="168" t="s">
        <v>2834</v>
      </c>
      <c r="R1278" s="168" t="s">
        <v>1259</v>
      </c>
      <c r="S1278" s="168" t="s">
        <v>21</v>
      </c>
      <c r="T1278" s="168" t="s">
        <v>1259</v>
      </c>
      <c r="U1278" s="168" t="s">
        <v>1259</v>
      </c>
      <c r="V1278" s="168" t="s">
        <v>2834</v>
      </c>
      <c r="W1278" s="168" t="s">
        <v>1259</v>
      </c>
      <c r="X1278" s="168" t="s">
        <v>21</v>
      </c>
      <c r="Y1278" s="168" t="s">
        <v>1259</v>
      </c>
      <c r="Z1278" s="168" t="s">
        <v>21</v>
      </c>
      <c r="AA1278" s="168" t="s">
        <v>1259</v>
      </c>
      <c r="AB1278" s="168" t="s">
        <v>1259</v>
      </c>
      <c r="AC1278" s="168" t="s">
        <v>3227</v>
      </c>
      <c r="AD1278" s="169">
        <v>100.22612422302009</v>
      </c>
      <c r="AE1278" s="168" t="s">
        <v>1259</v>
      </c>
      <c r="AF1278" s="169">
        <v>-44.046002331219029</v>
      </c>
      <c r="AG1278" s="169">
        <v>81.133350607898365</v>
      </c>
      <c r="AH1278" s="169">
        <v>-54.537091343165002</v>
      </c>
      <c r="AI1278" s="168" t="s">
        <v>21</v>
      </c>
      <c r="AJ1278"/>
      <c r="AK1278"/>
    </row>
    <row r="1279" spans="1:37" hidden="1" x14ac:dyDescent="0.25">
      <c r="A1279" s="179" t="b">
        <f>IF(E1279&lt;&gt;1,"",NOT(ISNA(VLOOKUP(P1279,Mapping!$P:$P,1,FALSE))))</f>
        <v>0</v>
      </c>
      <c r="B1279" s="180" t="str">
        <f t="shared" si="19"/>
        <v/>
      </c>
      <c r="E1279" s="167">
        <v>1</v>
      </c>
      <c r="F1279" s="170" t="s">
        <v>3223</v>
      </c>
      <c r="G1279" s="169">
        <v>1397.8197724614161</v>
      </c>
      <c r="H1279" s="168" t="s">
        <v>6</v>
      </c>
      <c r="I1279" s="168" t="s">
        <v>3223</v>
      </c>
      <c r="J1279" s="169">
        <v>145.3752726746161</v>
      </c>
      <c r="K1279" s="169">
        <v>36.264643153439742</v>
      </c>
      <c r="L1279" s="168" t="s">
        <v>5</v>
      </c>
      <c r="M1279" s="168" t="s">
        <v>21</v>
      </c>
      <c r="N1279" s="168" t="s">
        <v>2829</v>
      </c>
      <c r="O1279" s="168" t="s">
        <v>21</v>
      </c>
      <c r="P1279" s="168" t="s">
        <v>2849</v>
      </c>
      <c r="Q1279" s="168" t="s">
        <v>2834</v>
      </c>
      <c r="R1279" s="168" t="s">
        <v>1259</v>
      </c>
      <c r="S1279" s="168" t="s">
        <v>21</v>
      </c>
      <c r="T1279" s="168" t="s">
        <v>1259</v>
      </c>
      <c r="U1279" s="168" t="s">
        <v>1259</v>
      </c>
      <c r="V1279" s="168" t="s">
        <v>2834</v>
      </c>
      <c r="W1279" s="168" t="s">
        <v>1259</v>
      </c>
      <c r="X1279" s="168" t="s">
        <v>21</v>
      </c>
      <c r="Y1279" s="168" t="s">
        <v>1259</v>
      </c>
      <c r="Z1279" s="168" t="s">
        <v>21</v>
      </c>
      <c r="AA1279" s="168" t="s">
        <v>1259</v>
      </c>
      <c r="AB1279" s="168" t="s">
        <v>1259</v>
      </c>
      <c r="AC1279" s="168" t="s">
        <v>12782</v>
      </c>
      <c r="AD1279" s="169">
        <v>245.36064283832931</v>
      </c>
      <c r="AE1279" s="168" t="s">
        <v>1259</v>
      </c>
      <c r="AF1279" s="169">
        <v>-107.8277298481453</v>
      </c>
      <c r="AG1279" s="169">
        <v>198.62018226391021</v>
      </c>
      <c r="AH1279" s="169">
        <v>-133.51065796693999</v>
      </c>
      <c r="AI1279" s="168" t="s">
        <v>21</v>
      </c>
      <c r="AJ1279"/>
      <c r="AK1279"/>
    </row>
    <row r="1280" spans="1:37" hidden="1" x14ac:dyDescent="0.25">
      <c r="A1280" s="179" t="b">
        <f>IF(E1280&lt;&gt;1,"",NOT(ISNA(VLOOKUP(P1280,Mapping!$P:$P,1,FALSE))))</f>
        <v>0</v>
      </c>
      <c r="B1280" s="180" t="str">
        <f t="shared" si="19"/>
        <v/>
      </c>
      <c r="E1280" s="167">
        <v>1</v>
      </c>
      <c r="F1280" s="170" t="s">
        <v>3223</v>
      </c>
      <c r="G1280" s="169">
        <v>2310.4595771425102</v>
      </c>
      <c r="H1280" s="168" t="s">
        <v>6</v>
      </c>
      <c r="I1280" s="168" t="s">
        <v>3223</v>
      </c>
      <c r="J1280" s="169">
        <v>240.29112883366449</v>
      </c>
      <c r="K1280" s="169">
        <v>59.941913640253112</v>
      </c>
      <c r="L1280" s="168" t="s">
        <v>5</v>
      </c>
      <c r="M1280" s="168" t="s">
        <v>21</v>
      </c>
      <c r="N1280" s="168" t="s">
        <v>2829</v>
      </c>
      <c r="O1280" s="168" t="s">
        <v>21</v>
      </c>
      <c r="P1280" s="168" t="s">
        <v>2849</v>
      </c>
      <c r="Q1280" s="168" t="s">
        <v>2834</v>
      </c>
      <c r="R1280" s="168" t="s">
        <v>1259</v>
      </c>
      <c r="S1280" s="168" t="s">
        <v>21</v>
      </c>
      <c r="T1280" s="168" t="s">
        <v>1259</v>
      </c>
      <c r="U1280" s="168" t="s">
        <v>1259</v>
      </c>
      <c r="V1280" s="168" t="s">
        <v>2834</v>
      </c>
      <c r="W1280" s="168" t="s">
        <v>1259</v>
      </c>
      <c r="X1280" s="168" t="s">
        <v>21</v>
      </c>
      <c r="Y1280" s="168" t="s">
        <v>1259</v>
      </c>
      <c r="Z1280" s="168" t="s">
        <v>21</v>
      </c>
      <c r="AA1280" s="168" t="s">
        <v>1259</v>
      </c>
      <c r="AB1280" s="168" t="s">
        <v>1259</v>
      </c>
      <c r="AC1280" s="168" t="s">
        <v>7007</v>
      </c>
      <c r="AD1280" s="169">
        <v>405.55718145367041</v>
      </c>
      <c r="AE1280" s="168" t="s">
        <v>1259</v>
      </c>
      <c r="AF1280" s="169">
        <v>-178.22870731788771</v>
      </c>
      <c r="AG1280" s="169">
        <v>328.29976465232039</v>
      </c>
      <c r="AH1280" s="169">
        <v>-220.68007938328759</v>
      </c>
      <c r="AI1280" s="168" t="s">
        <v>21</v>
      </c>
      <c r="AJ1280"/>
      <c r="AK1280"/>
    </row>
    <row r="1281" spans="1:37" hidden="1" x14ac:dyDescent="0.25">
      <c r="A1281" s="179" t="b">
        <f>IF(E1281&lt;&gt;1,"",NOT(ISNA(VLOOKUP(P1281,Mapping!$P:$P,1,FALSE))))</f>
        <v>0</v>
      </c>
      <c r="B1281" s="180" t="str">
        <f t="shared" si="19"/>
        <v/>
      </c>
      <c r="E1281" s="167">
        <v>1</v>
      </c>
      <c r="F1281" s="170" t="s">
        <v>3223</v>
      </c>
      <c r="G1281" s="169">
        <v>3648.9620984303888</v>
      </c>
      <c r="H1281" s="168" t="s">
        <v>6</v>
      </c>
      <c r="I1281" s="168" t="s">
        <v>3223</v>
      </c>
      <c r="J1281" s="169">
        <v>379.49732182179309</v>
      </c>
      <c r="K1281" s="169">
        <v>94.667646707406533</v>
      </c>
      <c r="L1281" s="168" t="s">
        <v>5</v>
      </c>
      <c r="M1281" s="168" t="s">
        <v>21</v>
      </c>
      <c r="N1281" s="168" t="s">
        <v>2829</v>
      </c>
      <c r="O1281" s="168" t="s">
        <v>21</v>
      </c>
      <c r="P1281" s="168" t="s">
        <v>2850</v>
      </c>
      <c r="Q1281" s="168" t="s">
        <v>2834</v>
      </c>
      <c r="R1281" s="168" t="s">
        <v>1259</v>
      </c>
      <c r="S1281" s="168" t="s">
        <v>21</v>
      </c>
      <c r="T1281" s="168" t="s">
        <v>1259</v>
      </c>
      <c r="U1281" s="168" t="s">
        <v>1259</v>
      </c>
      <c r="V1281" s="168" t="s">
        <v>2834</v>
      </c>
      <c r="W1281" s="168" t="s">
        <v>1259</v>
      </c>
      <c r="X1281" s="168" t="s">
        <v>21</v>
      </c>
      <c r="Y1281" s="168" t="s">
        <v>1259</v>
      </c>
      <c r="Z1281" s="168" t="s">
        <v>21</v>
      </c>
      <c r="AA1281" s="168" t="s">
        <v>1259</v>
      </c>
      <c r="AB1281" s="168" t="s">
        <v>1259</v>
      </c>
      <c r="AC1281" s="168" t="s">
        <v>3230</v>
      </c>
      <c r="AD1281" s="169">
        <v>640.50581040717884</v>
      </c>
      <c r="AE1281" s="168" t="s">
        <v>1259</v>
      </c>
      <c r="AF1281" s="169">
        <v>-281.48070811935349</v>
      </c>
      <c r="AG1281" s="169">
        <v>518.49139019411723</v>
      </c>
      <c r="AH1281" s="169">
        <v>-348.52513911718512</v>
      </c>
      <c r="AI1281" s="168" t="s">
        <v>21</v>
      </c>
      <c r="AJ1281"/>
      <c r="AK1281"/>
    </row>
    <row r="1282" spans="1:37" hidden="1" x14ac:dyDescent="0.25">
      <c r="A1282" s="179" t="b">
        <f>IF(E1282&lt;&gt;1,"",NOT(ISNA(VLOOKUP(P1282,Mapping!$P:$P,1,FALSE))))</f>
        <v>0</v>
      </c>
      <c r="B1282" s="180" t="str">
        <f t="shared" si="19"/>
        <v/>
      </c>
      <c r="E1282" s="167">
        <v>1</v>
      </c>
      <c r="F1282" s="170" t="s">
        <v>3223</v>
      </c>
      <c r="G1282" s="169">
        <v>1605.772209975707</v>
      </c>
      <c r="H1282" s="168" t="s">
        <v>6</v>
      </c>
      <c r="I1282" s="168" t="s">
        <v>3223</v>
      </c>
      <c r="J1282" s="169">
        <v>167.00262614505419</v>
      </c>
      <c r="K1282" s="169">
        <v>41.659702722574472</v>
      </c>
      <c r="L1282" s="168" t="s">
        <v>5</v>
      </c>
      <c r="M1282" s="168" t="s">
        <v>21</v>
      </c>
      <c r="N1282" s="168" t="s">
        <v>2829</v>
      </c>
      <c r="O1282" s="168" t="s">
        <v>21</v>
      </c>
      <c r="P1282" s="168" t="s">
        <v>2850</v>
      </c>
      <c r="Q1282" s="168" t="s">
        <v>2834</v>
      </c>
      <c r="R1282" s="168" t="s">
        <v>1259</v>
      </c>
      <c r="S1282" s="168" t="s">
        <v>21</v>
      </c>
      <c r="T1282" s="168" t="s">
        <v>1259</v>
      </c>
      <c r="U1282" s="168" t="s">
        <v>1259</v>
      </c>
      <c r="V1282" s="168" t="s">
        <v>2834</v>
      </c>
      <c r="W1282" s="168" t="s">
        <v>1259</v>
      </c>
      <c r="X1282" s="168" t="s">
        <v>21</v>
      </c>
      <c r="Y1282" s="168" t="s">
        <v>1259</v>
      </c>
      <c r="Z1282" s="168" t="s">
        <v>21</v>
      </c>
      <c r="AA1282" s="168" t="s">
        <v>1259</v>
      </c>
      <c r="AB1282" s="168" t="s">
        <v>1259</v>
      </c>
      <c r="AC1282" s="168" t="s">
        <v>12783</v>
      </c>
      <c r="AD1282" s="169">
        <v>281.86273327482292</v>
      </c>
      <c r="AE1282" s="168" t="s">
        <v>1259</v>
      </c>
      <c r="AF1282" s="169">
        <v>-123.8691678756454</v>
      </c>
      <c r="AG1282" s="169">
        <v>228.1687348420312</v>
      </c>
      <c r="AH1282" s="169">
        <v>-153.37292297802421</v>
      </c>
      <c r="AI1282" s="168" t="s">
        <v>21</v>
      </c>
      <c r="AJ1282"/>
      <c r="AK1282"/>
    </row>
    <row r="1283" spans="1:37" hidden="1" x14ac:dyDescent="0.25">
      <c r="A1283" s="179" t="b">
        <f>IF(E1283&lt;&gt;1,"",NOT(ISNA(VLOOKUP(P1283,Mapping!$P:$P,1,FALSE))))</f>
        <v>0</v>
      </c>
      <c r="B1283" s="180" t="str">
        <f t="shared" si="19"/>
        <v/>
      </c>
      <c r="E1283" s="167">
        <v>1</v>
      </c>
      <c r="F1283" s="170" t="s">
        <v>3223</v>
      </c>
      <c r="G1283" s="169">
        <v>891.95862278505592</v>
      </c>
      <c r="H1283" s="168" t="s">
        <v>6</v>
      </c>
      <c r="I1283" s="168" t="s">
        <v>3223</v>
      </c>
      <c r="J1283" s="169">
        <v>92.764983409498853</v>
      </c>
      <c r="K1283" s="169">
        <v>23.140723718605511</v>
      </c>
      <c r="L1283" s="168" t="s">
        <v>5</v>
      </c>
      <c r="M1283" s="168" t="s">
        <v>21</v>
      </c>
      <c r="N1283" s="168" t="s">
        <v>2829</v>
      </c>
      <c r="O1283" s="168" t="s">
        <v>21</v>
      </c>
      <c r="P1283" s="168" t="s">
        <v>2850</v>
      </c>
      <c r="Q1283" s="168" t="s">
        <v>2834</v>
      </c>
      <c r="R1283" s="168" t="s">
        <v>1259</v>
      </c>
      <c r="S1283" s="168" t="s">
        <v>21</v>
      </c>
      <c r="T1283" s="168" t="s">
        <v>1259</v>
      </c>
      <c r="U1283" s="168" t="s">
        <v>1259</v>
      </c>
      <c r="V1283" s="168" t="s">
        <v>2834</v>
      </c>
      <c r="W1283" s="168" t="s">
        <v>1259</v>
      </c>
      <c r="X1283" s="168" t="s">
        <v>21</v>
      </c>
      <c r="Y1283" s="168" t="s">
        <v>1259</v>
      </c>
      <c r="Z1283" s="168" t="s">
        <v>21</v>
      </c>
      <c r="AA1283" s="168" t="s">
        <v>1259</v>
      </c>
      <c r="AB1283" s="168" t="s">
        <v>1259</v>
      </c>
      <c r="AC1283" s="168" t="s">
        <v>3229</v>
      </c>
      <c r="AD1283" s="169">
        <v>156.56635095836219</v>
      </c>
      <c r="AE1283" s="168" t="s">
        <v>1259</v>
      </c>
      <c r="AF1283" s="169">
        <v>-68.805632391385757</v>
      </c>
      <c r="AG1283" s="169">
        <v>126.7409345036465</v>
      </c>
      <c r="AH1283" s="169">
        <v>-85.194089362193154</v>
      </c>
      <c r="AI1283" s="168" t="s">
        <v>21</v>
      </c>
      <c r="AJ1283"/>
      <c r="AK1283"/>
    </row>
    <row r="1284" spans="1:37" hidden="1" x14ac:dyDescent="0.25">
      <c r="A1284" s="179" t="b">
        <f>IF(E1284&lt;&gt;1,"",NOT(ISNA(VLOOKUP(P1284,Mapping!$P:$P,1,FALSE))))</f>
        <v>0</v>
      </c>
      <c r="B1284" s="180" t="str">
        <f t="shared" si="19"/>
        <v/>
      </c>
      <c r="E1284" s="167">
        <v>1</v>
      </c>
      <c r="F1284" s="170" t="s">
        <v>3223</v>
      </c>
      <c r="G1284" s="169">
        <v>3125.4347128906711</v>
      </c>
      <c r="H1284" s="168" t="s">
        <v>6</v>
      </c>
      <c r="I1284" s="168" t="s">
        <v>3223</v>
      </c>
      <c r="J1284" s="169">
        <v>325.04971854354881</v>
      </c>
      <c r="K1284" s="169">
        <v>81.085399416527508</v>
      </c>
      <c r="L1284" s="168" t="s">
        <v>5</v>
      </c>
      <c r="M1284" s="168" t="s">
        <v>21</v>
      </c>
      <c r="N1284" s="168" t="s">
        <v>2829</v>
      </c>
      <c r="O1284" s="168" t="s">
        <v>21</v>
      </c>
      <c r="P1284" s="168" t="s">
        <v>2850</v>
      </c>
      <c r="Q1284" s="168" t="s">
        <v>2834</v>
      </c>
      <c r="R1284" s="168" t="s">
        <v>1259</v>
      </c>
      <c r="S1284" s="168" t="s">
        <v>21</v>
      </c>
      <c r="T1284" s="168" t="s">
        <v>1259</v>
      </c>
      <c r="U1284" s="168" t="s">
        <v>1259</v>
      </c>
      <c r="V1284" s="168" t="s">
        <v>2834</v>
      </c>
      <c r="W1284" s="168" t="s">
        <v>1259</v>
      </c>
      <c r="X1284" s="168" t="s">
        <v>21</v>
      </c>
      <c r="Y1284" s="168" t="s">
        <v>1259</v>
      </c>
      <c r="Z1284" s="168" t="s">
        <v>21</v>
      </c>
      <c r="AA1284" s="168" t="s">
        <v>1259</v>
      </c>
      <c r="AB1284" s="168" t="s">
        <v>1259</v>
      </c>
      <c r="AC1284" s="168" t="s">
        <v>3228</v>
      </c>
      <c r="AD1284" s="169">
        <v>548.61054723365999</v>
      </c>
      <c r="AE1284" s="168" t="s">
        <v>1259</v>
      </c>
      <c r="AF1284" s="169">
        <v>-241.09583833268701</v>
      </c>
      <c r="AG1284" s="169">
        <v>444.10189679544868</v>
      </c>
      <c r="AH1284" s="169">
        <v>-298.5212065042997</v>
      </c>
      <c r="AI1284" s="168" t="s">
        <v>21</v>
      </c>
      <c r="AJ1284"/>
      <c r="AK1284"/>
    </row>
    <row r="1285" spans="1:37" hidden="1" x14ac:dyDescent="0.25">
      <c r="A1285" s="179" t="b">
        <f>IF(E1285&lt;&gt;1,"",NOT(ISNA(VLOOKUP(P1285,Mapping!$P:$P,1,FALSE))))</f>
        <v>0</v>
      </c>
      <c r="B1285" s="180" t="str">
        <f t="shared" si="19"/>
        <v/>
      </c>
      <c r="E1285" s="167">
        <v>1</v>
      </c>
      <c r="F1285" s="170" t="s">
        <v>3223</v>
      </c>
      <c r="G1285" s="169">
        <v>4381.3485670016071</v>
      </c>
      <c r="H1285" s="168" t="s">
        <v>6</v>
      </c>
      <c r="I1285" s="168" t="s">
        <v>3223</v>
      </c>
      <c r="J1285" s="169">
        <v>455.66657101209222</v>
      </c>
      <c r="K1285" s="169">
        <v>113.6684753237983</v>
      </c>
      <c r="L1285" s="168" t="s">
        <v>5</v>
      </c>
      <c r="M1285" s="168" t="s">
        <v>21</v>
      </c>
      <c r="N1285" s="168" t="s">
        <v>2829</v>
      </c>
      <c r="O1285" s="168" t="s">
        <v>21</v>
      </c>
      <c r="P1285" s="168" t="s">
        <v>2850</v>
      </c>
      <c r="Q1285" s="168" t="s">
        <v>2834</v>
      </c>
      <c r="R1285" s="168" t="s">
        <v>1259</v>
      </c>
      <c r="S1285" s="168" t="s">
        <v>21</v>
      </c>
      <c r="T1285" s="168" t="s">
        <v>1259</v>
      </c>
      <c r="U1285" s="168" t="s">
        <v>1259</v>
      </c>
      <c r="V1285" s="168" t="s">
        <v>2834</v>
      </c>
      <c r="W1285" s="168" t="s">
        <v>1259</v>
      </c>
      <c r="X1285" s="168" t="s">
        <v>21</v>
      </c>
      <c r="Y1285" s="168" t="s">
        <v>1259</v>
      </c>
      <c r="Z1285" s="168" t="s">
        <v>21</v>
      </c>
      <c r="AA1285" s="168" t="s">
        <v>1259</v>
      </c>
      <c r="AB1285" s="168" t="s">
        <v>1259</v>
      </c>
      <c r="AC1285" s="168" t="s">
        <v>3231</v>
      </c>
      <c r="AD1285" s="169">
        <v>769.06230837279293</v>
      </c>
      <c r="AE1285" s="168" t="s">
        <v>1259</v>
      </c>
      <c r="AF1285" s="169">
        <v>-337.97695451202981</v>
      </c>
      <c r="AG1285" s="169">
        <v>622.55826400796013</v>
      </c>
      <c r="AH1285" s="169">
        <v>-418.47793362719858</v>
      </c>
      <c r="AI1285" s="168" t="s">
        <v>21</v>
      </c>
      <c r="AJ1285"/>
      <c r="AK1285"/>
    </row>
    <row r="1286" spans="1:37" hidden="1" x14ac:dyDescent="0.25">
      <c r="A1286" s="179" t="b">
        <f>IF(E1286&lt;&gt;1,"",NOT(ISNA(VLOOKUP(P1286,Mapping!$P:$P,1,FALSE))))</f>
        <v>0</v>
      </c>
      <c r="B1286" s="180" t="str">
        <f t="shared" si="19"/>
        <v/>
      </c>
      <c r="E1286" s="167">
        <v>1</v>
      </c>
      <c r="F1286" s="170" t="s">
        <v>3223</v>
      </c>
      <c r="G1286" s="169">
        <v>281.07282626047299</v>
      </c>
      <c r="H1286" s="168" t="s">
        <v>6</v>
      </c>
      <c r="I1286" s="168" t="s">
        <v>3223</v>
      </c>
      <c r="J1286" s="169">
        <v>29.23197937534475</v>
      </c>
      <c r="K1286" s="169">
        <v>7.2920743755942059</v>
      </c>
      <c r="L1286" s="168" t="s">
        <v>5</v>
      </c>
      <c r="M1286" s="168" t="s">
        <v>21</v>
      </c>
      <c r="N1286" s="168" t="s">
        <v>2829</v>
      </c>
      <c r="O1286" s="168" t="s">
        <v>21</v>
      </c>
      <c r="P1286" s="168" t="s">
        <v>2850</v>
      </c>
      <c r="Q1286" s="168" t="s">
        <v>2834</v>
      </c>
      <c r="R1286" s="168" t="s">
        <v>1259</v>
      </c>
      <c r="S1286" s="168" t="s">
        <v>21</v>
      </c>
      <c r="T1286" s="168" t="s">
        <v>1259</v>
      </c>
      <c r="U1286" s="168" t="s">
        <v>1259</v>
      </c>
      <c r="V1286" s="168" t="s">
        <v>2834</v>
      </c>
      <c r="W1286" s="168" t="s">
        <v>1259</v>
      </c>
      <c r="X1286" s="168" t="s">
        <v>21</v>
      </c>
      <c r="Y1286" s="168" t="s">
        <v>1259</v>
      </c>
      <c r="Z1286" s="168" t="s">
        <v>21</v>
      </c>
      <c r="AA1286" s="168" t="s">
        <v>1259</v>
      </c>
      <c r="AB1286" s="168" t="s">
        <v>1259</v>
      </c>
      <c r="AC1286" s="168" t="s">
        <v>3232</v>
      </c>
      <c r="AD1286" s="169">
        <v>49.336982273628003</v>
      </c>
      <c r="AE1286" s="168" t="s">
        <v>1259</v>
      </c>
      <c r="AF1286" s="169">
        <v>-21.681940243484121</v>
      </c>
      <c r="AG1286" s="169">
        <v>39.938436328585063</v>
      </c>
      <c r="AH1286" s="169">
        <v>-26.84624921607983</v>
      </c>
      <c r="AI1286" s="168" t="s">
        <v>21</v>
      </c>
      <c r="AJ1286"/>
      <c r="AK1286"/>
    </row>
    <row r="1287" spans="1:37" hidden="1" x14ac:dyDescent="0.25">
      <c r="A1287" s="179" t="b">
        <f>IF(E1287&lt;&gt;1,"",NOT(ISNA(VLOOKUP(P1287,Mapping!$P:$P,1,FALSE))))</f>
        <v>0</v>
      </c>
      <c r="B1287" s="180" t="str">
        <f t="shared" si="19"/>
        <v/>
      </c>
      <c r="E1287" s="167">
        <v>1</v>
      </c>
      <c r="F1287" s="170" t="s">
        <v>3223</v>
      </c>
      <c r="G1287" s="169">
        <v>4504.9982305266176</v>
      </c>
      <c r="H1287" s="168" t="s">
        <v>6</v>
      </c>
      <c r="I1287" s="168" t="s">
        <v>3223</v>
      </c>
      <c r="J1287" s="169">
        <v>468.52631438188308</v>
      </c>
      <c r="K1287" s="169">
        <v>116.87640742786451</v>
      </c>
      <c r="L1287" s="168" t="s">
        <v>5</v>
      </c>
      <c r="M1287" s="168" t="s">
        <v>21</v>
      </c>
      <c r="N1287" s="168" t="s">
        <v>2829</v>
      </c>
      <c r="O1287" s="168" t="s">
        <v>21</v>
      </c>
      <c r="P1287" s="168" t="s">
        <v>2851</v>
      </c>
      <c r="Q1287" s="168" t="s">
        <v>2834</v>
      </c>
      <c r="R1287" s="168" t="s">
        <v>1259</v>
      </c>
      <c r="S1287" s="168" t="s">
        <v>21</v>
      </c>
      <c r="T1287" s="168" t="s">
        <v>1259</v>
      </c>
      <c r="U1287" s="168" t="s">
        <v>1259</v>
      </c>
      <c r="V1287" s="168" t="s">
        <v>2834</v>
      </c>
      <c r="W1287" s="168" t="s">
        <v>1259</v>
      </c>
      <c r="X1287" s="168" t="s">
        <v>21</v>
      </c>
      <c r="Y1287" s="168" t="s">
        <v>1259</v>
      </c>
      <c r="Z1287" s="168" t="s">
        <v>21</v>
      </c>
      <c r="AA1287" s="168" t="s">
        <v>1259</v>
      </c>
      <c r="AB1287" s="168" t="s">
        <v>1259</v>
      </c>
      <c r="AC1287" s="168" t="s">
        <v>3233</v>
      </c>
      <c r="AD1287" s="169">
        <v>790.76665218516746</v>
      </c>
      <c r="AE1287" s="168" t="s">
        <v>1259</v>
      </c>
      <c r="AF1287" s="169">
        <v>-347.51528182507809</v>
      </c>
      <c r="AG1287" s="169">
        <v>640.12799595055822</v>
      </c>
      <c r="AH1287" s="169">
        <v>-430.28814568733009</v>
      </c>
      <c r="AI1287" s="168" t="s">
        <v>21</v>
      </c>
      <c r="AJ1287"/>
      <c r="AK1287"/>
    </row>
    <row r="1288" spans="1:37" hidden="1" x14ac:dyDescent="0.25">
      <c r="A1288" s="179" t="b">
        <f>IF(E1288&lt;&gt;1,"",NOT(ISNA(VLOOKUP(P1288,Mapping!$P:$P,1,FALSE))))</f>
        <v>0</v>
      </c>
      <c r="B1288" s="180" t="str">
        <f t="shared" si="19"/>
        <v/>
      </c>
      <c r="E1288" s="167">
        <v>1</v>
      </c>
      <c r="F1288" s="170" t="s">
        <v>3223</v>
      </c>
      <c r="G1288" s="169">
        <v>5902.5725856180179</v>
      </c>
      <c r="H1288" s="168" t="s">
        <v>6</v>
      </c>
      <c r="I1288" s="168" t="s">
        <v>3223</v>
      </c>
      <c r="J1288" s="169">
        <v>613.87606329600544</v>
      </c>
      <c r="K1288" s="169">
        <v>153.13468354206009</v>
      </c>
      <c r="L1288" s="168" t="s">
        <v>5</v>
      </c>
      <c r="M1288" s="168" t="s">
        <v>21</v>
      </c>
      <c r="N1288" s="168" t="s">
        <v>2829</v>
      </c>
      <c r="O1288" s="168" t="s">
        <v>21</v>
      </c>
      <c r="P1288" s="168" t="s">
        <v>2851</v>
      </c>
      <c r="Q1288" s="168" t="s">
        <v>2834</v>
      </c>
      <c r="R1288" s="168" t="s">
        <v>1259</v>
      </c>
      <c r="S1288" s="168" t="s">
        <v>21</v>
      </c>
      <c r="T1288" s="168" t="s">
        <v>1259</v>
      </c>
      <c r="U1288" s="168" t="s">
        <v>1259</v>
      </c>
      <c r="V1288" s="168" t="s">
        <v>2834</v>
      </c>
      <c r="W1288" s="168" t="s">
        <v>1259</v>
      </c>
      <c r="X1288" s="168" t="s">
        <v>21</v>
      </c>
      <c r="Y1288" s="168" t="s">
        <v>1259</v>
      </c>
      <c r="Z1288" s="168" t="s">
        <v>21</v>
      </c>
      <c r="AA1288" s="168" t="s">
        <v>1259</v>
      </c>
      <c r="AB1288" s="168" t="s">
        <v>1259</v>
      </c>
      <c r="AC1288" s="168" t="s">
        <v>12151</v>
      </c>
      <c r="AD1288" s="169">
        <v>1036.084216677594</v>
      </c>
      <c r="AE1288" s="168" t="s">
        <v>1259</v>
      </c>
      <c r="AF1288" s="169">
        <v>-455.32408019264591</v>
      </c>
      <c r="AG1288" s="169">
        <v>838.71330616320392</v>
      </c>
      <c r="AH1288" s="169">
        <v>-563.77536298245286</v>
      </c>
      <c r="AI1288" s="168" t="s">
        <v>21</v>
      </c>
      <c r="AJ1288"/>
      <c r="AK1288"/>
    </row>
    <row r="1289" spans="1:37" hidden="1" x14ac:dyDescent="0.25">
      <c r="A1289" s="179" t="b">
        <f>IF(E1289&lt;&gt;1,"",NOT(ISNA(VLOOKUP(P1289,Mapping!$P:$P,1,FALSE))))</f>
        <v>0</v>
      </c>
      <c r="B1289" s="180" t="str">
        <f t="shared" si="19"/>
        <v/>
      </c>
      <c r="E1289" s="167">
        <v>1</v>
      </c>
      <c r="F1289" s="170" t="s">
        <v>3223</v>
      </c>
      <c r="G1289" s="169">
        <v>194.61597442245349</v>
      </c>
      <c r="H1289" s="168" t="s">
        <v>6</v>
      </c>
      <c r="I1289" s="168" t="s">
        <v>3223</v>
      </c>
      <c r="J1289" s="169">
        <v>20.240342071195862</v>
      </c>
      <c r="K1289" s="169">
        <v>5.0490621204773714</v>
      </c>
      <c r="L1289" s="168" t="s">
        <v>5</v>
      </c>
      <c r="M1289" s="168" t="s">
        <v>21</v>
      </c>
      <c r="N1289" s="168" t="s">
        <v>2829</v>
      </c>
      <c r="O1289" s="168" t="s">
        <v>21</v>
      </c>
      <c r="P1289" s="168" t="s">
        <v>2851</v>
      </c>
      <c r="Q1289" s="168" t="s">
        <v>2834</v>
      </c>
      <c r="R1289" s="168" t="s">
        <v>1259</v>
      </c>
      <c r="S1289" s="168" t="s">
        <v>21</v>
      </c>
      <c r="T1289" s="168" t="s">
        <v>1259</v>
      </c>
      <c r="U1289" s="168" t="s">
        <v>1259</v>
      </c>
      <c r="V1289" s="168" t="s">
        <v>2834</v>
      </c>
      <c r="W1289" s="168" t="s">
        <v>1259</v>
      </c>
      <c r="X1289" s="168" t="s">
        <v>21</v>
      </c>
      <c r="Y1289" s="168" t="s">
        <v>1259</v>
      </c>
      <c r="Z1289" s="168" t="s">
        <v>21</v>
      </c>
      <c r="AA1289" s="168" t="s">
        <v>1259</v>
      </c>
      <c r="AB1289" s="168" t="s">
        <v>1259</v>
      </c>
      <c r="AC1289" s="168" t="s">
        <v>8120</v>
      </c>
      <c r="AD1289" s="169">
        <v>34.161128302553813</v>
      </c>
      <c r="AE1289" s="168" t="s">
        <v>1259</v>
      </c>
      <c r="AF1289" s="169">
        <v>-15.012664098466299</v>
      </c>
      <c r="AG1289" s="169">
        <v>27.653536652432219</v>
      </c>
      <c r="AH1289" s="169">
        <v>-18.588452751862999</v>
      </c>
      <c r="AI1289" s="168" t="s">
        <v>21</v>
      </c>
      <c r="AJ1289"/>
      <c r="AK1289"/>
    </row>
    <row r="1290" spans="1:37" hidden="1" x14ac:dyDescent="0.25">
      <c r="A1290" s="179" t="b">
        <f>IF(E1290&lt;&gt;1,"",NOT(ISNA(VLOOKUP(P1290,Mapping!$P:$P,1,FALSE))))</f>
        <v>0</v>
      </c>
      <c r="B1290" s="180" t="str">
        <f t="shared" si="19"/>
        <v/>
      </c>
      <c r="E1290" s="167">
        <v>1</v>
      </c>
      <c r="F1290" s="170" t="s">
        <v>3223</v>
      </c>
      <c r="G1290" s="169">
        <v>31071.541706467189</v>
      </c>
      <c r="H1290" s="168" t="s">
        <v>6</v>
      </c>
      <c r="I1290" s="168" t="s">
        <v>3223</v>
      </c>
      <c r="J1290" s="169">
        <v>3231.4851578071039</v>
      </c>
      <c r="K1290" s="169">
        <v>806.11134168468391</v>
      </c>
      <c r="L1290" s="168" t="s">
        <v>5</v>
      </c>
      <c r="M1290" s="168" t="s">
        <v>21</v>
      </c>
      <c r="N1290" s="168" t="s">
        <v>2829</v>
      </c>
      <c r="O1290" s="168" t="s">
        <v>21</v>
      </c>
      <c r="P1290" s="168" t="s">
        <v>2851</v>
      </c>
      <c r="Q1290" s="168" t="s">
        <v>2834</v>
      </c>
      <c r="R1290" s="168" t="s">
        <v>1259</v>
      </c>
      <c r="S1290" s="168" t="s">
        <v>21</v>
      </c>
      <c r="T1290" s="168" t="s">
        <v>1259</v>
      </c>
      <c r="U1290" s="168" t="s">
        <v>1259</v>
      </c>
      <c r="V1290" s="168" t="s">
        <v>2834</v>
      </c>
      <c r="W1290" s="168" t="s">
        <v>1259</v>
      </c>
      <c r="X1290" s="168" t="s">
        <v>21</v>
      </c>
      <c r="Y1290" s="168" t="s">
        <v>1259</v>
      </c>
      <c r="Z1290" s="168" t="s">
        <v>21</v>
      </c>
      <c r="AA1290" s="168" t="s">
        <v>1259</v>
      </c>
      <c r="AB1290" s="168" t="s">
        <v>1259</v>
      </c>
      <c r="AC1290" s="168" t="s">
        <v>12784</v>
      </c>
      <c r="AD1290" s="169">
        <v>5454.0174615302058</v>
      </c>
      <c r="AE1290" s="168" t="s">
        <v>1259</v>
      </c>
      <c r="AF1290" s="169">
        <v>-2396.8567844699028</v>
      </c>
      <c r="AG1290" s="169">
        <v>4415.0436261836176</v>
      </c>
      <c r="AH1290" s="169">
        <v>-2967.7516794406042</v>
      </c>
      <c r="AI1290" s="168" t="s">
        <v>21</v>
      </c>
      <c r="AJ1290"/>
      <c r="AK1290"/>
    </row>
    <row r="1291" spans="1:37" hidden="1" x14ac:dyDescent="0.25">
      <c r="A1291" s="179" t="b">
        <f>IF(E1291&lt;&gt;1,"",NOT(ISNA(VLOOKUP(P1291,Mapping!$P:$P,1,FALSE))))</f>
        <v>0</v>
      </c>
      <c r="B1291" s="180" t="str">
        <f t="shared" si="19"/>
        <v/>
      </c>
      <c r="E1291" s="167">
        <v>1</v>
      </c>
      <c r="F1291" s="170" t="s">
        <v>3223</v>
      </c>
      <c r="G1291" s="169">
        <v>14085.990628532451</v>
      </c>
      <c r="H1291" s="168" t="s">
        <v>6</v>
      </c>
      <c r="I1291" s="168" t="s">
        <v>3223</v>
      </c>
      <c r="J1291" s="169">
        <v>1464.9633442436609</v>
      </c>
      <c r="K1291" s="169">
        <v>365.44298032565291</v>
      </c>
      <c r="L1291" s="168" t="s">
        <v>5</v>
      </c>
      <c r="M1291" s="168" t="s">
        <v>21</v>
      </c>
      <c r="N1291" s="168" t="s">
        <v>2829</v>
      </c>
      <c r="O1291" s="168" t="s">
        <v>21</v>
      </c>
      <c r="P1291" s="168" t="s">
        <v>2851</v>
      </c>
      <c r="Q1291" s="168" t="s">
        <v>2834</v>
      </c>
      <c r="R1291" s="168" t="s">
        <v>1259</v>
      </c>
      <c r="S1291" s="168" t="s">
        <v>21</v>
      </c>
      <c r="T1291" s="168" t="s">
        <v>1259</v>
      </c>
      <c r="U1291" s="168" t="s">
        <v>1259</v>
      </c>
      <c r="V1291" s="168" t="s">
        <v>2834</v>
      </c>
      <c r="W1291" s="168" t="s">
        <v>1259</v>
      </c>
      <c r="X1291" s="168" t="s">
        <v>21</v>
      </c>
      <c r="Y1291" s="168" t="s">
        <v>1259</v>
      </c>
      <c r="Z1291" s="168" t="s">
        <v>21</v>
      </c>
      <c r="AA1291" s="168" t="s">
        <v>1259</v>
      </c>
      <c r="AB1291" s="168" t="s">
        <v>1259</v>
      </c>
      <c r="AC1291" s="168" t="s">
        <v>8121</v>
      </c>
      <c r="AD1291" s="169">
        <v>2472.5274200017102</v>
      </c>
      <c r="AE1291" s="168" t="s">
        <v>1259</v>
      </c>
      <c r="AF1291" s="169">
        <v>-1086.5924363498939</v>
      </c>
      <c r="AG1291" s="169">
        <v>2001.518422564792</v>
      </c>
      <c r="AH1291" s="169">
        <v>-1345.4022571307071</v>
      </c>
      <c r="AI1291" s="168" t="s">
        <v>21</v>
      </c>
      <c r="AJ1291"/>
      <c r="AK1291"/>
    </row>
    <row r="1292" spans="1:37" hidden="1" x14ac:dyDescent="0.25">
      <c r="A1292" s="179" t="b">
        <f>IF(E1292&lt;&gt;1,"",NOT(ISNA(VLOOKUP(P1292,Mapping!$P:$P,1,FALSE))))</f>
        <v>0</v>
      </c>
      <c r="B1292" s="180" t="str">
        <f t="shared" si="19"/>
        <v/>
      </c>
      <c r="E1292" s="167">
        <v>1</v>
      </c>
      <c r="F1292" s="170" t="s">
        <v>3223</v>
      </c>
      <c r="G1292" s="169">
        <v>2273.798291158455</v>
      </c>
      <c r="H1292" s="168" t="s">
        <v>6</v>
      </c>
      <c r="I1292" s="168" t="s">
        <v>3223</v>
      </c>
      <c r="J1292" s="169">
        <v>236.478302207848</v>
      </c>
      <c r="K1292" s="169">
        <v>58.990783544692299</v>
      </c>
      <c r="L1292" s="168" t="s">
        <v>5</v>
      </c>
      <c r="M1292" s="168" t="s">
        <v>21</v>
      </c>
      <c r="N1292" s="168" t="s">
        <v>2829</v>
      </c>
      <c r="O1292" s="168" t="s">
        <v>21</v>
      </c>
      <c r="P1292" s="168" t="s">
        <v>2851</v>
      </c>
      <c r="Q1292" s="168" t="s">
        <v>2834</v>
      </c>
      <c r="R1292" s="168" t="s">
        <v>1259</v>
      </c>
      <c r="S1292" s="168" t="s">
        <v>21</v>
      </c>
      <c r="T1292" s="168" t="s">
        <v>1259</v>
      </c>
      <c r="U1292" s="168" t="s">
        <v>1259</v>
      </c>
      <c r="V1292" s="168" t="s">
        <v>2834</v>
      </c>
      <c r="W1292" s="168" t="s">
        <v>1259</v>
      </c>
      <c r="X1292" s="168" t="s">
        <v>21</v>
      </c>
      <c r="Y1292" s="168" t="s">
        <v>1259</v>
      </c>
      <c r="Z1292" s="168" t="s">
        <v>21</v>
      </c>
      <c r="AA1292" s="168" t="s">
        <v>1259</v>
      </c>
      <c r="AB1292" s="168" t="s">
        <v>1259</v>
      </c>
      <c r="AC1292" s="168" t="s">
        <v>8122</v>
      </c>
      <c r="AD1292" s="169">
        <v>399.12199082785008</v>
      </c>
      <c r="AE1292" s="168" t="s">
        <v>1259</v>
      </c>
      <c r="AF1292" s="169">
        <v>-175.40065800934741</v>
      </c>
      <c r="AG1292" s="169">
        <v>323.09045838291422</v>
      </c>
      <c r="AH1292" s="169">
        <v>-217.17843166726931</v>
      </c>
      <c r="AI1292" s="168" t="s">
        <v>21</v>
      </c>
      <c r="AJ1292"/>
      <c r="AK1292"/>
    </row>
    <row r="1293" spans="1:37" hidden="1" x14ac:dyDescent="0.25">
      <c r="A1293" s="179" t="b">
        <f>IF(E1293&lt;&gt;1,"",NOT(ISNA(VLOOKUP(P1293,Mapping!$P:$P,1,FALSE))))</f>
        <v>0</v>
      </c>
      <c r="B1293" s="180" t="str">
        <f t="shared" si="19"/>
        <v/>
      </c>
      <c r="E1293" s="167">
        <v>1</v>
      </c>
      <c r="F1293" s="170" t="s">
        <v>3223</v>
      </c>
      <c r="G1293" s="169">
        <v>3186.5220209505378</v>
      </c>
      <c r="H1293" s="168" t="s">
        <v>6</v>
      </c>
      <c r="I1293" s="168" t="s">
        <v>3223</v>
      </c>
      <c r="J1293" s="169">
        <v>331.40288669950093</v>
      </c>
      <c r="K1293" s="169">
        <v>82.670231360988069</v>
      </c>
      <c r="L1293" s="168" t="s">
        <v>5</v>
      </c>
      <c r="M1293" s="168" t="s">
        <v>21</v>
      </c>
      <c r="N1293" s="168" t="s">
        <v>2829</v>
      </c>
      <c r="O1293" s="168" t="s">
        <v>21</v>
      </c>
      <c r="P1293" s="168" t="s">
        <v>2835</v>
      </c>
      <c r="Q1293" s="168" t="s">
        <v>2834</v>
      </c>
      <c r="R1293" s="168" t="s">
        <v>1259</v>
      </c>
      <c r="S1293" s="168" t="s">
        <v>21</v>
      </c>
      <c r="T1293" s="168" t="s">
        <v>1259</v>
      </c>
      <c r="U1293" s="168" t="s">
        <v>1259</v>
      </c>
      <c r="V1293" s="168" t="s">
        <v>2834</v>
      </c>
      <c r="W1293" s="168" t="s">
        <v>1259</v>
      </c>
      <c r="X1293" s="168" t="s">
        <v>21</v>
      </c>
      <c r="Y1293" s="168" t="s">
        <v>1259</v>
      </c>
      <c r="Z1293" s="168" t="s">
        <v>21</v>
      </c>
      <c r="AA1293" s="168" t="s">
        <v>1259</v>
      </c>
      <c r="AB1293" s="168" t="s">
        <v>1259</v>
      </c>
      <c r="AC1293" s="168" t="s">
        <v>12152</v>
      </c>
      <c r="AD1293" s="169">
        <v>559.33326089826903</v>
      </c>
      <c r="AE1293" s="168" t="s">
        <v>1259</v>
      </c>
      <c r="AF1293" s="169">
        <v>-245.80810945690379</v>
      </c>
      <c r="AG1293" s="169">
        <v>452.78196592875162</v>
      </c>
      <c r="AH1293" s="169">
        <v>-304.35586906465278</v>
      </c>
      <c r="AI1293" s="168" t="s">
        <v>21</v>
      </c>
      <c r="AJ1293"/>
      <c r="AK1293"/>
    </row>
    <row r="1294" spans="1:37" hidden="1" x14ac:dyDescent="0.25">
      <c r="A1294" s="179" t="b">
        <f>IF(E1294&lt;&gt;1,"",NOT(ISNA(VLOOKUP(P1294,Mapping!$P:$P,1,FALSE))))</f>
        <v>0</v>
      </c>
      <c r="B1294" s="180" t="str">
        <f t="shared" si="19"/>
        <v/>
      </c>
      <c r="E1294" s="167">
        <v>1</v>
      </c>
      <c r="F1294" s="170" t="s">
        <v>3223</v>
      </c>
      <c r="G1294" s="169">
        <v>38211.923210888977</v>
      </c>
      <c r="H1294" s="168" t="s">
        <v>6</v>
      </c>
      <c r="I1294" s="168" t="s">
        <v>3223</v>
      </c>
      <c r="J1294" s="169">
        <v>3974.095134183538</v>
      </c>
      <c r="K1294" s="169">
        <v>991.35939178294961</v>
      </c>
      <c r="L1294" s="168" t="s">
        <v>5</v>
      </c>
      <c r="M1294" s="168" t="s">
        <v>21</v>
      </c>
      <c r="N1294" s="168" t="s">
        <v>2829</v>
      </c>
      <c r="O1294" s="168" t="s">
        <v>21</v>
      </c>
      <c r="P1294" s="168" t="s">
        <v>2835</v>
      </c>
      <c r="Q1294" s="168" t="s">
        <v>2834</v>
      </c>
      <c r="R1294" s="168" t="s">
        <v>1259</v>
      </c>
      <c r="S1294" s="168" t="s">
        <v>21</v>
      </c>
      <c r="T1294" s="168" t="s">
        <v>1259</v>
      </c>
      <c r="U1294" s="168" t="s">
        <v>1259</v>
      </c>
      <c r="V1294" s="168" t="s">
        <v>2834</v>
      </c>
      <c r="W1294" s="168" t="s">
        <v>1259</v>
      </c>
      <c r="X1294" s="168" t="s">
        <v>21</v>
      </c>
      <c r="Y1294" s="168" t="s">
        <v>1259</v>
      </c>
      <c r="Z1294" s="168" t="s">
        <v>21</v>
      </c>
      <c r="AA1294" s="168" t="s">
        <v>1259</v>
      </c>
      <c r="AB1294" s="168" t="s">
        <v>1259</v>
      </c>
      <c r="AC1294" s="168" t="s">
        <v>7008</v>
      </c>
      <c r="AD1294" s="169">
        <v>6707.3754627200406</v>
      </c>
      <c r="AE1294" s="168" t="s">
        <v>1259</v>
      </c>
      <c r="AF1294" s="169">
        <v>-2947.665367264322</v>
      </c>
      <c r="AG1294" s="169">
        <v>5429.6407178707377</v>
      </c>
      <c r="AH1294" s="169">
        <v>-3649.7545038187668</v>
      </c>
      <c r="AI1294" s="168" t="s">
        <v>21</v>
      </c>
      <c r="AJ1294"/>
      <c r="AK1294"/>
    </row>
    <row r="1295" spans="1:37" hidden="1" x14ac:dyDescent="0.25">
      <c r="A1295" s="179" t="b">
        <f>IF(E1295&lt;&gt;1,"",NOT(ISNA(VLOOKUP(P1295,Mapping!$P:$P,1,FALSE))))</f>
        <v>0</v>
      </c>
      <c r="B1295" s="180" t="str">
        <f t="shared" si="19"/>
        <v/>
      </c>
      <c r="E1295" s="167">
        <v>1</v>
      </c>
      <c r="F1295" s="170" t="s">
        <v>3223</v>
      </c>
      <c r="G1295" s="169">
        <v>2384.204317850752</v>
      </c>
      <c r="H1295" s="168" t="s">
        <v>6</v>
      </c>
      <c r="I1295" s="168" t="s">
        <v>3223</v>
      </c>
      <c r="J1295" s="169">
        <v>247.96068824324581</v>
      </c>
      <c r="K1295" s="169">
        <v>61.855126458467822</v>
      </c>
      <c r="L1295" s="168" t="s">
        <v>5</v>
      </c>
      <c r="M1295" s="168" t="s">
        <v>21</v>
      </c>
      <c r="N1295" s="168" t="s">
        <v>2829</v>
      </c>
      <c r="O1295" s="168" t="s">
        <v>21</v>
      </c>
      <c r="P1295" s="168" t="s">
        <v>2835</v>
      </c>
      <c r="Q1295" s="168" t="s">
        <v>2834</v>
      </c>
      <c r="R1295" s="168" t="s">
        <v>1259</v>
      </c>
      <c r="S1295" s="168" t="s">
        <v>21</v>
      </c>
      <c r="T1295" s="168" t="s">
        <v>1259</v>
      </c>
      <c r="U1295" s="168" t="s">
        <v>1259</v>
      </c>
      <c r="V1295" s="168" t="s">
        <v>2834</v>
      </c>
      <c r="W1295" s="168" t="s">
        <v>1259</v>
      </c>
      <c r="X1295" s="168" t="s">
        <v>21</v>
      </c>
      <c r="Y1295" s="168" t="s">
        <v>1259</v>
      </c>
      <c r="Z1295" s="168" t="s">
        <v>21</v>
      </c>
      <c r="AA1295" s="168" t="s">
        <v>1259</v>
      </c>
      <c r="AB1295" s="168" t="s">
        <v>1259</v>
      </c>
      <c r="AC1295" s="168" t="s">
        <v>3234</v>
      </c>
      <c r="AD1295" s="169">
        <v>418.50166638841682</v>
      </c>
      <c r="AE1295" s="168" t="s">
        <v>1259</v>
      </c>
      <c r="AF1295" s="169">
        <v>-183.91737200518719</v>
      </c>
      <c r="AG1295" s="169">
        <v>338.77836434667421</v>
      </c>
      <c r="AH1295" s="169">
        <v>-227.72369762902329</v>
      </c>
      <c r="AI1295" s="168" t="s">
        <v>21</v>
      </c>
      <c r="AJ1295"/>
      <c r="AK1295"/>
    </row>
    <row r="1296" spans="1:37" hidden="1" x14ac:dyDescent="0.25">
      <c r="A1296" s="179" t="b">
        <f>IF(E1296&lt;&gt;1,"",NOT(ISNA(VLOOKUP(P1296,Mapping!$P:$P,1,FALSE))))</f>
        <v>0</v>
      </c>
      <c r="B1296" s="180" t="str">
        <f t="shared" si="19"/>
        <v/>
      </c>
      <c r="E1296" s="167">
        <v>1</v>
      </c>
      <c r="F1296" s="170" t="s">
        <v>3223</v>
      </c>
      <c r="G1296" s="169">
        <v>2411.4481891076771</v>
      </c>
      <c r="H1296" s="168" t="s">
        <v>6</v>
      </c>
      <c r="I1296" s="168" t="s">
        <v>3223</v>
      </c>
      <c r="J1296" s="169">
        <v>250.79409015293109</v>
      </c>
      <c r="K1296" s="169">
        <v>62.561933794231173</v>
      </c>
      <c r="L1296" s="168" t="s">
        <v>5</v>
      </c>
      <c r="M1296" s="168" t="s">
        <v>21</v>
      </c>
      <c r="N1296" s="168" t="s">
        <v>2829</v>
      </c>
      <c r="O1296" s="168" t="s">
        <v>21</v>
      </c>
      <c r="P1296" s="168" t="s">
        <v>2835</v>
      </c>
      <c r="Q1296" s="168" t="s">
        <v>2834</v>
      </c>
      <c r="R1296" s="168" t="s">
        <v>1259</v>
      </c>
      <c r="S1296" s="168" t="s">
        <v>21</v>
      </c>
      <c r="T1296" s="168" t="s">
        <v>1259</v>
      </c>
      <c r="U1296" s="168" t="s">
        <v>1259</v>
      </c>
      <c r="V1296" s="168" t="s">
        <v>2834</v>
      </c>
      <c r="W1296" s="168" t="s">
        <v>1259</v>
      </c>
      <c r="X1296" s="168" t="s">
        <v>21</v>
      </c>
      <c r="Y1296" s="168" t="s">
        <v>1259</v>
      </c>
      <c r="Z1296" s="168" t="s">
        <v>21</v>
      </c>
      <c r="AA1296" s="168" t="s">
        <v>1259</v>
      </c>
      <c r="AB1296" s="168" t="s">
        <v>1259</v>
      </c>
      <c r="AC1296" s="168" t="s">
        <v>3235</v>
      </c>
      <c r="AD1296" s="169">
        <v>423.28380919158678</v>
      </c>
      <c r="AE1296" s="168" t="s">
        <v>1259</v>
      </c>
      <c r="AF1296" s="169">
        <v>-186.018962530507</v>
      </c>
      <c r="AG1296" s="169">
        <v>342.64952340539588</v>
      </c>
      <c r="AH1296" s="169">
        <v>-230.3258551093636</v>
      </c>
      <c r="AI1296" s="168" t="s">
        <v>21</v>
      </c>
      <c r="AJ1296"/>
      <c r="AK1296"/>
    </row>
    <row r="1297" spans="1:37" hidden="1" x14ac:dyDescent="0.25">
      <c r="A1297" s="179" t="b">
        <f>IF(E1297&lt;&gt;1,"",NOT(ISNA(VLOOKUP(P1297,Mapping!$P:$P,1,FALSE))))</f>
        <v>0</v>
      </c>
      <c r="B1297" s="180" t="str">
        <f t="shared" si="19"/>
        <v/>
      </c>
      <c r="E1297" s="167">
        <v>1</v>
      </c>
      <c r="F1297" s="170" t="s">
        <v>3223</v>
      </c>
      <c r="G1297" s="169">
        <v>2402.3092531579209</v>
      </c>
      <c r="H1297" s="168" t="s">
        <v>6</v>
      </c>
      <c r="I1297" s="168" t="s">
        <v>3223</v>
      </c>
      <c r="J1297" s="169">
        <v>249.84362763134791</v>
      </c>
      <c r="K1297" s="169">
        <v>62.324835809534342</v>
      </c>
      <c r="L1297" s="168" t="s">
        <v>5</v>
      </c>
      <c r="M1297" s="168" t="s">
        <v>21</v>
      </c>
      <c r="N1297" s="168" t="s">
        <v>2829</v>
      </c>
      <c r="O1297" s="168" t="s">
        <v>21</v>
      </c>
      <c r="P1297" s="168" t="s">
        <v>2835</v>
      </c>
      <c r="Q1297" s="168" t="s">
        <v>2834</v>
      </c>
      <c r="R1297" s="168" t="s">
        <v>1259</v>
      </c>
      <c r="S1297" s="168" t="s">
        <v>21</v>
      </c>
      <c r="T1297" s="168" t="s">
        <v>1259</v>
      </c>
      <c r="U1297" s="168" t="s">
        <v>1259</v>
      </c>
      <c r="V1297" s="168" t="s">
        <v>2834</v>
      </c>
      <c r="W1297" s="168" t="s">
        <v>1259</v>
      </c>
      <c r="X1297" s="168" t="s">
        <v>21</v>
      </c>
      <c r="Y1297" s="168" t="s">
        <v>1259</v>
      </c>
      <c r="Z1297" s="168" t="s">
        <v>21</v>
      </c>
      <c r="AA1297" s="168" t="s">
        <v>1259</v>
      </c>
      <c r="AB1297" s="168" t="s">
        <v>1259</v>
      </c>
      <c r="AC1297" s="168" t="s">
        <v>12785</v>
      </c>
      <c r="AD1297" s="169">
        <v>421.67964301532538</v>
      </c>
      <c r="AE1297" s="168" t="s">
        <v>1259</v>
      </c>
      <c r="AF1297" s="169">
        <v>-185.3139855827603</v>
      </c>
      <c r="AG1297" s="169">
        <v>341.35094603526608</v>
      </c>
      <c r="AH1297" s="169">
        <v>-229.45296335621521</v>
      </c>
      <c r="AI1297" s="168" t="s">
        <v>21</v>
      </c>
      <c r="AJ1297"/>
      <c r="AK1297"/>
    </row>
    <row r="1298" spans="1:37" hidden="1" x14ac:dyDescent="0.25">
      <c r="A1298" s="179" t="b">
        <f>IF(E1298&lt;&gt;1,"",NOT(ISNA(VLOOKUP(P1298,Mapping!$P:$P,1,FALSE))))</f>
        <v>0</v>
      </c>
      <c r="B1298" s="180" t="str">
        <f t="shared" si="19"/>
        <v/>
      </c>
      <c r="E1298" s="167">
        <v>1</v>
      </c>
      <c r="F1298" s="170" t="s">
        <v>3223</v>
      </c>
      <c r="G1298" s="169">
        <v>3712.584962116222</v>
      </c>
      <c r="H1298" s="168" t="s">
        <v>6</v>
      </c>
      <c r="I1298" s="168" t="s">
        <v>3223</v>
      </c>
      <c r="J1298" s="169">
        <v>386.11419142035447</v>
      </c>
      <c r="K1298" s="169">
        <v>96.318260394107895</v>
      </c>
      <c r="L1298" s="168" t="s">
        <v>5</v>
      </c>
      <c r="M1298" s="168" t="s">
        <v>21</v>
      </c>
      <c r="N1298" s="168" t="s">
        <v>2829</v>
      </c>
      <c r="O1298" s="168" t="s">
        <v>21</v>
      </c>
      <c r="P1298" s="168" t="s">
        <v>2835</v>
      </c>
      <c r="Q1298" s="168" t="s">
        <v>2834</v>
      </c>
      <c r="R1298" s="168" t="s">
        <v>1259</v>
      </c>
      <c r="S1298" s="168" t="s">
        <v>21</v>
      </c>
      <c r="T1298" s="168" t="s">
        <v>1259</v>
      </c>
      <c r="U1298" s="168" t="s">
        <v>1259</v>
      </c>
      <c r="V1298" s="168" t="s">
        <v>2834</v>
      </c>
      <c r="W1298" s="168" t="s">
        <v>1259</v>
      </c>
      <c r="X1298" s="168" t="s">
        <v>21</v>
      </c>
      <c r="Y1298" s="168" t="s">
        <v>1259</v>
      </c>
      <c r="Z1298" s="168" t="s">
        <v>21</v>
      </c>
      <c r="AA1298" s="168" t="s">
        <v>1259</v>
      </c>
      <c r="AB1298" s="168" t="s">
        <v>1259</v>
      </c>
      <c r="AC1298" s="168" t="s">
        <v>8124</v>
      </c>
      <c r="AD1298" s="169">
        <v>651.67359257818589</v>
      </c>
      <c r="AE1298" s="168" t="s">
        <v>1259</v>
      </c>
      <c r="AF1298" s="169">
        <v>-286.38857184602102</v>
      </c>
      <c r="AG1298" s="169">
        <v>527.53174362908157</v>
      </c>
      <c r="AH1298" s="169">
        <v>-354.60198146824132</v>
      </c>
      <c r="AI1298" s="168" t="s">
        <v>21</v>
      </c>
      <c r="AJ1298"/>
      <c r="AK1298"/>
    </row>
    <row r="1299" spans="1:37" hidden="1" x14ac:dyDescent="0.25">
      <c r="A1299" s="179" t="b">
        <f>IF(E1299&lt;&gt;1,"",NOT(ISNA(VLOOKUP(P1299,Mapping!$P:$P,1,FALSE))))</f>
        <v>0</v>
      </c>
      <c r="B1299" s="180" t="str">
        <f t="shared" si="19"/>
        <v/>
      </c>
      <c r="E1299" s="167">
        <v>1</v>
      </c>
      <c r="F1299" s="170" t="s">
        <v>3223</v>
      </c>
      <c r="G1299" s="169">
        <v>642.77479551553552</v>
      </c>
      <c r="H1299" s="168" t="s">
        <v>6</v>
      </c>
      <c r="I1299" s="168" t="s">
        <v>3223</v>
      </c>
      <c r="J1299" s="169">
        <v>66.849505928719921</v>
      </c>
      <c r="K1299" s="169">
        <v>16.675968566641171</v>
      </c>
      <c r="L1299" s="168" t="s">
        <v>5</v>
      </c>
      <c r="M1299" s="168" t="s">
        <v>21</v>
      </c>
      <c r="N1299" s="168" t="s">
        <v>2829</v>
      </c>
      <c r="O1299" s="168" t="s">
        <v>21</v>
      </c>
      <c r="P1299" s="168" t="s">
        <v>2835</v>
      </c>
      <c r="Q1299" s="168" t="s">
        <v>2834</v>
      </c>
      <c r="R1299" s="168" t="s">
        <v>1259</v>
      </c>
      <c r="S1299" s="168" t="s">
        <v>21</v>
      </c>
      <c r="T1299" s="168" t="s">
        <v>1259</v>
      </c>
      <c r="U1299" s="168" t="s">
        <v>1259</v>
      </c>
      <c r="V1299" s="168" t="s">
        <v>2834</v>
      </c>
      <c r="W1299" s="168" t="s">
        <v>1259</v>
      </c>
      <c r="X1299" s="168" t="s">
        <v>21</v>
      </c>
      <c r="Y1299" s="168" t="s">
        <v>1259</v>
      </c>
      <c r="Z1299" s="168" t="s">
        <v>21</v>
      </c>
      <c r="AA1299" s="168" t="s">
        <v>1259</v>
      </c>
      <c r="AB1299" s="168" t="s">
        <v>1259</v>
      </c>
      <c r="AC1299" s="168" t="s">
        <v>8123</v>
      </c>
      <c r="AD1299" s="169">
        <v>112.8268752059889</v>
      </c>
      <c r="AE1299" s="168" t="s">
        <v>1259</v>
      </c>
      <c r="AF1299" s="169">
        <v>-49.583607536184793</v>
      </c>
      <c r="AG1299" s="169">
        <v>91.333696628953135</v>
      </c>
      <c r="AH1299" s="169">
        <v>-61.393670031386932</v>
      </c>
      <c r="AI1299" s="168" t="s">
        <v>21</v>
      </c>
      <c r="AJ1299"/>
      <c r="AK1299"/>
    </row>
    <row r="1300" spans="1:37" hidden="1" x14ac:dyDescent="0.25">
      <c r="A1300" s="179" t="b">
        <f>IF(E1300&lt;&gt;1,"",NOT(ISNA(VLOOKUP(P1300,Mapping!$P:$P,1,FALSE))))</f>
        <v>0</v>
      </c>
      <c r="B1300" s="180" t="str">
        <f t="shared" si="19"/>
        <v/>
      </c>
      <c r="E1300" s="167">
        <v>1</v>
      </c>
      <c r="F1300" s="170" t="s">
        <v>3223</v>
      </c>
      <c r="G1300" s="169">
        <v>252.8727173753006</v>
      </c>
      <c r="H1300" s="168" t="s">
        <v>6</v>
      </c>
      <c r="I1300" s="168" t="s">
        <v>3223</v>
      </c>
      <c r="J1300" s="169">
        <v>26.299127372960459</v>
      </c>
      <c r="K1300" s="169">
        <v>6.5604586796678994</v>
      </c>
      <c r="L1300" s="168" t="s">
        <v>5</v>
      </c>
      <c r="M1300" s="168" t="s">
        <v>21</v>
      </c>
      <c r="N1300" s="168" t="s">
        <v>2829</v>
      </c>
      <c r="O1300" s="168" t="s">
        <v>21</v>
      </c>
      <c r="P1300" s="168" t="s">
        <v>2835</v>
      </c>
      <c r="Q1300" s="168" t="s">
        <v>2834</v>
      </c>
      <c r="R1300" s="168" t="s">
        <v>1259</v>
      </c>
      <c r="S1300" s="168" t="s">
        <v>21</v>
      </c>
      <c r="T1300" s="168" t="s">
        <v>1259</v>
      </c>
      <c r="U1300" s="168" t="s">
        <v>1259</v>
      </c>
      <c r="V1300" s="168" t="s">
        <v>2834</v>
      </c>
      <c r="W1300" s="168" t="s">
        <v>1259</v>
      </c>
      <c r="X1300" s="168" t="s">
        <v>21</v>
      </c>
      <c r="Y1300" s="168" t="s">
        <v>1259</v>
      </c>
      <c r="Z1300" s="168" t="s">
        <v>21</v>
      </c>
      <c r="AA1300" s="168" t="s">
        <v>1259</v>
      </c>
      <c r="AB1300" s="168" t="s">
        <v>1259</v>
      </c>
      <c r="AC1300" s="168" t="s">
        <v>12251</v>
      </c>
      <c r="AD1300" s="169">
        <v>44.386990164135497</v>
      </c>
      <c r="AE1300" s="168" t="s">
        <v>1259</v>
      </c>
      <c r="AF1300" s="169">
        <v>-19.506585607310772</v>
      </c>
      <c r="AG1300" s="169">
        <v>35.931402748875371</v>
      </c>
      <c r="AH1300" s="169">
        <v>-24.152758133628652</v>
      </c>
      <c r="AI1300" s="168" t="s">
        <v>21</v>
      </c>
      <c r="AJ1300"/>
      <c r="AK1300"/>
    </row>
    <row r="1301" spans="1:37" hidden="1" x14ac:dyDescent="0.25">
      <c r="A1301" s="179" t="b">
        <f>IF(E1301&lt;&gt;1,"",NOT(ISNA(VLOOKUP(P1301,Mapping!$P:$P,1,FALSE))))</f>
        <v>0</v>
      </c>
      <c r="B1301" s="180" t="str">
        <f t="shared" ref="B1301:B1364" si="20">IF(AI1301="","",VALUE(AI1301))</f>
        <v/>
      </c>
      <c r="E1301" s="167">
        <v>1</v>
      </c>
      <c r="F1301" s="170" t="s">
        <v>3223</v>
      </c>
      <c r="G1301" s="169">
        <v>307.47108844454561</v>
      </c>
      <c r="H1301" s="168" t="s">
        <v>6</v>
      </c>
      <c r="I1301" s="168" t="s">
        <v>3223</v>
      </c>
      <c r="J1301" s="169">
        <v>31.977436721671879</v>
      </c>
      <c r="K1301" s="169">
        <v>7.9769434673302602</v>
      </c>
      <c r="L1301" s="168" t="s">
        <v>5</v>
      </c>
      <c r="M1301" s="168" t="s">
        <v>21</v>
      </c>
      <c r="N1301" s="168" t="s">
        <v>2829</v>
      </c>
      <c r="O1301" s="168" t="s">
        <v>21</v>
      </c>
      <c r="P1301" s="168" t="s">
        <v>2836</v>
      </c>
      <c r="Q1301" s="168" t="s">
        <v>2837</v>
      </c>
      <c r="R1301" s="168" t="s">
        <v>1259</v>
      </c>
      <c r="S1301" s="168" t="s">
        <v>21</v>
      </c>
      <c r="T1301" s="168" t="s">
        <v>1259</v>
      </c>
      <c r="U1301" s="168" t="s">
        <v>1259</v>
      </c>
      <c r="V1301" s="168" t="s">
        <v>2837</v>
      </c>
      <c r="W1301" s="168" t="s">
        <v>1259</v>
      </c>
      <c r="X1301" s="168" t="s">
        <v>21</v>
      </c>
      <c r="Y1301" s="168" t="s">
        <v>1259</v>
      </c>
      <c r="Z1301" s="168" t="s">
        <v>21</v>
      </c>
      <c r="AA1301" s="168" t="s">
        <v>1259</v>
      </c>
      <c r="AB1301" s="168" t="s">
        <v>1259</v>
      </c>
      <c r="AC1301" s="168" t="s">
        <v>3237</v>
      </c>
      <c r="AD1301" s="169">
        <v>53.970694506710309</v>
      </c>
      <c r="AE1301" s="168" t="s">
        <v>1259</v>
      </c>
      <c r="AF1301" s="169">
        <v>-23.7183005377961</v>
      </c>
      <c r="AG1301" s="169">
        <v>43.68944039201898</v>
      </c>
      <c r="AH1301" s="169">
        <v>-29.367639614766968</v>
      </c>
      <c r="AI1301" s="168" t="s">
        <v>21</v>
      </c>
      <c r="AJ1301"/>
      <c r="AK1301"/>
    </row>
    <row r="1302" spans="1:37" hidden="1" x14ac:dyDescent="0.25">
      <c r="A1302" s="179" t="b">
        <f>IF(E1302&lt;&gt;1,"",NOT(ISNA(VLOOKUP(P1302,Mapping!$P:$P,1,FALSE))))</f>
        <v>0</v>
      </c>
      <c r="B1302" s="180" t="str">
        <f t="shared" si="20"/>
        <v/>
      </c>
      <c r="E1302" s="167">
        <v>1</v>
      </c>
      <c r="F1302" s="170" t="s">
        <v>3223</v>
      </c>
      <c r="G1302" s="169">
        <v>1000.960811257161</v>
      </c>
      <c r="H1302" s="168" t="s">
        <v>6</v>
      </c>
      <c r="I1302" s="168" t="s">
        <v>3223</v>
      </c>
      <c r="J1302" s="169">
        <v>104.1013682449759</v>
      </c>
      <c r="K1302" s="169">
        <v>25.968645848311901</v>
      </c>
      <c r="L1302" s="168" t="s">
        <v>5</v>
      </c>
      <c r="M1302" s="168" t="s">
        <v>21</v>
      </c>
      <c r="N1302" s="168" t="s">
        <v>2829</v>
      </c>
      <c r="O1302" s="168" t="s">
        <v>21</v>
      </c>
      <c r="P1302" s="168" t="s">
        <v>2836</v>
      </c>
      <c r="Q1302" s="168" t="s">
        <v>2837</v>
      </c>
      <c r="R1302" s="168" t="s">
        <v>1259</v>
      </c>
      <c r="S1302" s="168" t="s">
        <v>21</v>
      </c>
      <c r="T1302" s="168" t="s">
        <v>1259</v>
      </c>
      <c r="U1302" s="168" t="s">
        <v>1259</v>
      </c>
      <c r="V1302" s="168" t="s">
        <v>2837</v>
      </c>
      <c r="W1302" s="168" t="s">
        <v>1259</v>
      </c>
      <c r="X1302" s="168" t="s">
        <v>21</v>
      </c>
      <c r="Y1302" s="168" t="s">
        <v>1259</v>
      </c>
      <c r="Z1302" s="168" t="s">
        <v>21</v>
      </c>
      <c r="AA1302" s="168" t="s">
        <v>1259</v>
      </c>
      <c r="AB1302" s="168" t="s">
        <v>1259</v>
      </c>
      <c r="AC1302" s="168" t="s">
        <v>3236</v>
      </c>
      <c r="AD1302" s="169">
        <v>175.69960945219961</v>
      </c>
      <c r="AE1302" s="168" t="s">
        <v>1259</v>
      </c>
      <c r="AF1302" s="169">
        <v>-77.214054394696063</v>
      </c>
      <c r="AG1302" s="169">
        <v>142.22936510680719</v>
      </c>
      <c r="AH1302" s="169">
        <v>-95.605269822976652</v>
      </c>
      <c r="AI1302" s="168" t="s">
        <v>21</v>
      </c>
      <c r="AJ1302"/>
      <c r="AK1302"/>
    </row>
    <row r="1303" spans="1:37" hidden="1" x14ac:dyDescent="0.25">
      <c r="A1303" s="179" t="b">
        <f>IF(E1303&lt;&gt;1,"",NOT(ISNA(VLOOKUP(P1303,Mapping!$P:$P,1,FALSE))))</f>
        <v>0</v>
      </c>
      <c r="B1303" s="180" t="str">
        <f t="shared" si="20"/>
        <v/>
      </c>
      <c r="E1303" s="167">
        <v>1</v>
      </c>
      <c r="F1303" s="170" t="s">
        <v>3223</v>
      </c>
      <c r="G1303" s="169">
        <v>130481.542679397</v>
      </c>
      <c r="H1303" s="168" t="s">
        <v>6</v>
      </c>
      <c r="I1303" s="168" t="s">
        <v>3223</v>
      </c>
      <c r="J1303" s="169">
        <v>13570.26865675234</v>
      </c>
      <c r="K1303" s="169">
        <v>3385.1764559363201</v>
      </c>
      <c r="L1303" s="168" t="s">
        <v>5</v>
      </c>
      <c r="M1303" s="168" t="s">
        <v>21</v>
      </c>
      <c r="N1303" s="168" t="s">
        <v>2829</v>
      </c>
      <c r="O1303" s="168" t="s">
        <v>21</v>
      </c>
      <c r="P1303" s="168" t="s">
        <v>2836</v>
      </c>
      <c r="Q1303" s="168" t="s">
        <v>2837</v>
      </c>
      <c r="R1303" s="168" t="s">
        <v>1259</v>
      </c>
      <c r="S1303" s="168" t="s">
        <v>21</v>
      </c>
      <c r="T1303" s="168" t="s">
        <v>1259</v>
      </c>
      <c r="U1303" s="168" t="s">
        <v>1259</v>
      </c>
      <c r="V1303" s="168" t="s">
        <v>2837</v>
      </c>
      <c r="W1303" s="168" t="s">
        <v>1259</v>
      </c>
      <c r="X1303" s="168" t="s">
        <v>21</v>
      </c>
      <c r="Y1303" s="168" t="s">
        <v>1259</v>
      </c>
      <c r="Z1303" s="168" t="s">
        <v>21</v>
      </c>
      <c r="AA1303" s="168" t="s">
        <v>1259</v>
      </c>
      <c r="AB1303" s="168" t="s">
        <v>1259</v>
      </c>
      <c r="AC1303" s="168" t="s">
        <v>8125</v>
      </c>
      <c r="AD1303" s="169">
        <v>22903.55010072474</v>
      </c>
      <c r="AE1303" s="168" t="s">
        <v>1259</v>
      </c>
      <c r="AF1303" s="169">
        <v>-10065.33804385115</v>
      </c>
      <c r="AG1303" s="169">
        <v>18540.493059003002</v>
      </c>
      <c r="AH1303" s="169">
        <v>-12462.748745492159</v>
      </c>
      <c r="AI1303" s="168" t="s">
        <v>21</v>
      </c>
      <c r="AJ1303"/>
      <c r="AK1303"/>
    </row>
    <row r="1304" spans="1:37" hidden="1" x14ac:dyDescent="0.25">
      <c r="A1304" s="179" t="b">
        <f>IF(E1304&lt;&gt;1,"",NOT(ISNA(VLOOKUP(P1304,Mapping!$P:$P,1,FALSE))))</f>
        <v>0</v>
      </c>
      <c r="B1304" s="180" t="str">
        <f t="shared" si="20"/>
        <v/>
      </c>
      <c r="E1304" s="167">
        <v>1</v>
      </c>
      <c r="F1304" s="170" t="s">
        <v>3223</v>
      </c>
      <c r="G1304" s="169">
        <v>2066.37992253228</v>
      </c>
      <c r="H1304" s="168" t="s">
        <v>6</v>
      </c>
      <c r="I1304" s="168" t="s">
        <v>3223</v>
      </c>
      <c r="J1304" s="169">
        <v>214.90649267216139</v>
      </c>
      <c r="K1304" s="169">
        <v>53.609579708627322</v>
      </c>
      <c r="L1304" s="168" t="s">
        <v>5</v>
      </c>
      <c r="M1304" s="168" t="s">
        <v>21</v>
      </c>
      <c r="N1304" s="168" t="s">
        <v>2829</v>
      </c>
      <c r="O1304" s="168" t="s">
        <v>21</v>
      </c>
      <c r="P1304" s="168" t="s">
        <v>2836</v>
      </c>
      <c r="Q1304" s="168" t="s">
        <v>2837</v>
      </c>
      <c r="R1304" s="168" t="s">
        <v>1259</v>
      </c>
      <c r="S1304" s="168" t="s">
        <v>21</v>
      </c>
      <c r="T1304" s="168" t="s">
        <v>1259</v>
      </c>
      <c r="U1304" s="168" t="s">
        <v>1259</v>
      </c>
      <c r="V1304" s="168" t="s">
        <v>2837</v>
      </c>
      <c r="W1304" s="168" t="s">
        <v>1259</v>
      </c>
      <c r="X1304" s="168" t="s">
        <v>21</v>
      </c>
      <c r="Y1304" s="168" t="s">
        <v>1259</v>
      </c>
      <c r="Z1304" s="168" t="s">
        <v>21</v>
      </c>
      <c r="AA1304" s="168" t="s">
        <v>1259</v>
      </c>
      <c r="AB1304" s="168" t="s">
        <v>1259</v>
      </c>
      <c r="AC1304" s="168" t="s">
        <v>3239</v>
      </c>
      <c r="AD1304" s="169">
        <v>362.71364601457122</v>
      </c>
      <c r="AE1304" s="168" t="s">
        <v>1259</v>
      </c>
      <c r="AF1304" s="169">
        <v>-159.40041802248311</v>
      </c>
      <c r="AG1304" s="169">
        <v>293.61779317023871</v>
      </c>
      <c r="AH1304" s="169">
        <v>-197.3671774445975</v>
      </c>
      <c r="AI1304" s="168" t="s">
        <v>21</v>
      </c>
      <c r="AJ1304"/>
      <c r="AK1304"/>
    </row>
    <row r="1305" spans="1:37" hidden="1" x14ac:dyDescent="0.25">
      <c r="A1305" s="179" t="b">
        <f>IF(E1305&lt;&gt;1,"",NOT(ISNA(VLOOKUP(P1305,Mapping!$P:$P,1,FALSE))))</f>
        <v>0</v>
      </c>
      <c r="B1305" s="180" t="str">
        <f t="shared" si="20"/>
        <v/>
      </c>
      <c r="E1305" s="167">
        <v>1</v>
      </c>
      <c r="F1305" s="170" t="s">
        <v>3223</v>
      </c>
      <c r="G1305" s="169">
        <v>544.05088995450308</v>
      </c>
      <c r="H1305" s="168" t="s">
        <v>6</v>
      </c>
      <c r="I1305" s="168" t="s">
        <v>3223</v>
      </c>
      <c r="J1305" s="169">
        <v>56.582077342296607</v>
      </c>
      <c r="K1305" s="169">
        <v>14.11470331884718</v>
      </c>
      <c r="L1305" s="168" t="s">
        <v>5</v>
      </c>
      <c r="M1305" s="168" t="s">
        <v>21</v>
      </c>
      <c r="N1305" s="168" t="s">
        <v>2829</v>
      </c>
      <c r="O1305" s="168" t="s">
        <v>21</v>
      </c>
      <c r="P1305" s="168" t="s">
        <v>2836</v>
      </c>
      <c r="Q1305" s="168" t="s">
        <v>2837</v>
      </c>
      <c r="R1305" s="168" t="s">
        <v>1259</v>
      </c>
      <c r="S1305" s="168" t="s">
        <v>21</v>
      </c>
      <c r="T1305" s="168" t="s">
        <v>1259</v>
      </c>
      <c r="U1305" s="168" t="s">
        <v>1259</v>
      </c>
      <c r="V1305" s="168" t="s">
        <v>2837</v>
      </c>
      <c r="W1305" s="168" t="s">
        <v>1259</v>
      </c>
      <c r="X1305" s="168" t="s">
        <v>21</v>
      </c>
      <c r="Y1305" s="168" t="s">
        <v>1259</v>
      </c>
      <c r="Z1305" s="168" t="s">
        <v>21</v>
      </c>
      <c r="AA1305" s="168" t="s">
        <v>1259</v>
      </c>
      <c r="AB1305" s="168" t="s">
        <v>1259</v>
      </c>
      <c r="AC1305" s="168" t="s">
        <v>3238</v>
      </c>
      <c r="AD1305" s="169">
        <v>95.497773551265922</v>
      </c>
      <c r="AE1305" s="168" t="s">
        <v>1259</v>
      </c>
      <c r="AF1305" s="169">
        <v>-41.968051633978753</v>
      </c>
      <c r="AG1305" s="169">
        <v>77.305736442205557</v>
      </c>
      <c r="AH1305" s="169">
        <v>-51.964204339032513</v>
      </c>
      <c r="AI1305" s="168" t="s">
        <v>21</v>
      </c>
      <c r="AJ1305"/>
      <c r="AK1305"/>
    </row>
    <row r="1306" spans="1:37" hidden="1" x14ac:dyDescent="0.25">
      <c r="A1306" s="179" t="b">
        <f>IF(E1306&lt;&gt;1,"",NOT(ISNA(VLOOKUP(P1306,Mapping!$P:$P,1,FALSE))))</f>
        <v>0</v>
      </c>
      <c r="B1306" s="180" t="str">
        <f t="shared" si="20"/>
        <v/>
      </c>
      <c r="E1306" s="167">
        <v>1</v>
      </c>
      <c r="F1306" s="170" t="s">
        <v>3223</v>
      </c>
      <c r="G1306" s="169">
        <v>2026.8906146263851</v>
      </c>
      <c r="H1306" s="168" t="s">
        <v>6</v>
      </c>
      <c r="I1306" s="168" t="s">
        <v>3223</v>
      </c>
      <c r="J1306" s="169">
        <v>210.79954768708541</v>
      </c>
      <c r="K1306" s="169">
        <v>52.58508020747788</v>
      </c>
      <c r="L1306" s="168" t="s">
        <v>5</v>
      </c>
      <c r="M1306" s="168" t="s">
        <v>21</v>
      </c>
      <c r="N1306" s="168" t="s">
        <v>2829</v>
      </c>
      <c r="O1306" s="168" t="s">
        <v>21</v>
      </c>
      <c r="P1306" s="168" t="s">
        <v>2836</v>
      </c>
      <c r="Q1306" s="168" t="s">
        <v>2837</v>
      </c>
      <c r="R1306" s="168" t="s">
        <v>1259</v>
      </c>
      <c r="S1306" s="168" t="s">
        <v>21</v>
      </c>
      <c r="T1306" s="168" t="s">
        <v>1259</v>
      </c>
      <c r="U1306" s="168" t="s">
        <v>1259</v>
      </c>
      <c r="V1306" s="168" t="s">
        <v>2837</v>
      </c>
      <c r="W1306" s="168" t="s">
        <v>1259</v>
      </c>
      <c r="X1306" s="168" t="s">
        <v>21</v>
      </c>
      <c r="Y1306" s="168" t="s">
        <v>1259</v>
      </c>
      <c r="Z1306" s="168" t="s">
        <v>21</v>
      </c>
      <c r="AA1306" s="168" t="s">
        <v>1259</v>
      </c>
      <c r="AB1306" s="168" t="s">
        <v>1259</v>
      </c>
      <c r="AC1306" s="168" t="s">
        <v>7021</v>
      </c>
      <c r="AD1306" s="169">
        <v>355.78204999345343</v>
      </c>
      <c r="AE1306" s="168" t="s">
        <v>1259</v>
      </c>
      <c r="AF1306" s="169">
        <v>-156.35421527971539</v>
      </c>
      <c r="AG1306" s="169">
        <v>288.00664523238038</v>
      </c>
      <c r="AH1306" s="169">
        <v>-193.5954154585074</v>
      </c>
      <c r="AI1306" s="168" t="s">
        <v>21</v>
      </c>
      <c r="AJ1306"/>
      <c r="AK1306"/>
    </row>
    <row r="1307" spans="1:37" hidden="1" x14ac:dyDescent="0.25">
      <c r="A1307" s="179" t="b">
        <f>IF(E1307&lt;&gt;1,"",NOT(ISNA(VLOOKUP(P1307,Mapping!$P:$P,1,FALSE))))</f>
        <v>0</v>
      </c>
      <c r="B1307" s="180" t="str">
        <f t="shared" si="20"/>
        <v/>
      </c>
      <c r="E1307" s="167">
        <v>1</v>
      </c>
      <c r="F1307" s="170" t="s">
        <v>3223</v>
      </c>
      <c r="G1307" s="169">
        <v>203337.52663499769</v>
      </c>
      <c r="H1307" s="168" t="s">
        <v>6</v>
      </c>
      <c r="I1307" s="168" t="s">
        <v>3223</v>
      </c>
      <c r="J1307" s="169">
        <v>21147.396082037259</v>
      </c>
      <c r="K1307" s="169">
        <v>5275.3316188513036</v>
      </c>
      <c r="L1307" s="168" t="s">
        <v>5</v>
      </c>
      <c r="M1307" s="168" t="s">
        <v>21</v>
      </c>
      <c r="N1307" s="168" t="s">
        <v>2829</v>
      </c>
      <c r="O1307" s="168" t="s">
        <v>21</v>
      </c>
      <c r="P1307" s="168" t="s">
        <v>2836</v>
      </c>
      <c r="Q1307" s="168" t="s">
        <v>2837</v>
      </c>
      <c r="R1307" s="168" t="s">
        <v>1259</v>
      </c>
      <c r="S1307" s="168" t="s">
        <v>21</v>
      </c>
      <c r="T1307" s="168" t="s">
        <v>1259</v>
      </c>
      <c r="U1307" s="168" t="s">
        <v>1259</v>
      </c>
      <c r="V1307" s="168" t="s">
        <v>2837</v>
      </c>
      <c r="W1307" s="168" t="s">
        <v>1259</v>
      </c>
      <c r="X1307" s="168" t="s">
        <v>21</v>
      </c>
      <c r="Y1307" s="168" t="s">
        <v>1259</v>
      </c>
      <c r="Z1307" s="168" t="s">
        <v>21</v>
      </c>
      <c r="AA1307" s="168" t="s">
        <v>1259</v>
      </c>
      <c r="AB1307" s="168" t="s">
        <v>1259</v>
      </c>
      <c r="AC1307" s="168" t="s">
        <v>12786</v>
      </c>
      <c r="AD1307" s="169">
        <v>35692.030711846252</v>
      </c>
      <c r="AE1307" s="168" t="s">
        <v>1259</v>
      </c>
      <c r="AF1307" s="169">
        <v>-15685.444090821629</v>
      </c>
      <c r="AG1307" s="169">
        <v>28892.806781677409</v>
      </c>
      <c r="AH1307" s="169">
        <v>-19421.47872368724</v>
      </c>
      <c r="AI1307" s="168" t="s">
        <v>21</v>
      </c>
      <c r="AJ1307"/>
      <c r="AK1307"/>
    </row>
    <row r="1308" spans="1:37" hidden="1" x14ac:dyDescent="0.25">
      <c r="A1308" s="179" t="b">
        <f>IF(E1308&lt;&gt;1,"",NOT(ISNA(VLOOKUP(P1308,Mapping!$P:$P,1,FALSE))))</f>
        <v>0</v>
      </c>
      <c r="B1308" s="180" t="str">
        <f t="shared" si="20"/>
        <v/>
      </c>
      <c r="E1308" s="167">
        <v>1</v>
      </c>
      <c r="F1308" s="170" t="s">
        <v>3240</v>
      </c>
      <c r="G1308" s="169">
        <v>29333.034328426998</v>
      </c>
      <c r="H1308" s="168" t="s">
        <v>6</v>
      </c>
      <c r="I1308" s="168" t="s">
        <v>3240</v>
      </c>
      <c r="J1308" s="169">
        <v>2531.1979327038689</v>
      </c>
      <c r="K1308" s="169">
        <v>886.3193264031471</v>
      </c>
      <c r="L1308" s="168" t="s">
        <v>5</v>
      </c>
      <c r="M1308" s="168" t="s">
        <v>21</v>
      </c>
      <c r="N1308" s="168" t="s">
        <v>2829</v>
      </c>
      <c r="O1308" s="168" t="s">
        <v>21</v>
      </c>
      <c r="P1308" s="168" t="s">
        <v>2831</v>
      </c>
      <c r="Q1308" s="168" t="s">
        <v>2832</v>
      </c>
      <c r="R1308" s="168" t="s">
        <v>1259</v>
      </c>
      <c r="S1308" s="168" t="s">
        <v>21</v>
      </c>
      <c r="T1308" s="168" t="s">
        <v>1259</v>
      </c>
      <c r="U1308" s="168" t="s">
        <v>1259</v>
      </c>
      <c r="V1308" s="168" t="s">
        <v>2832</v>
      </c>
      <c r="W1308" s="168" t="s">
        <v>1259</v>
      </c>
      <c r="X1308" s="168" t="s">
        <v>21</v>
      </c>
      <c r="Y1308" s="168" t="s">
        <v>1259</v>
      </c>
      <c r="Z1308" s="168" t="s">
        <v>21</v>
      </c>
      <c r="AA1308" s="168" t="s">
        <v>1259</v>
      </c>
      <c r="AB1308" s="168" t="s">
        <v>1259</v>
      </c>
      <c r="AC1308" s="168" t="s">
        <v>8126</v>
      </c>
      <c r="AD1308" s="169">
        <v>3808.8353803013588</v>
      </c>
      <c r="AE1308" s="168" t="s">
        <v>1259</v>
      </c>
      <c r="AF1308" s="169">
        <v>-3906.814593096075</v>
      </c>
      <c r="AG1308" s="169">
        <v>2504.0426104974581</v>
      </c>
      <c r="AH1308" s="169">
        <v>-622.63723905561346</v>
      </c>
      <c r="AI1308" s="168" t="s">
        <v>21</v>
      </c>
      <c r="AJ1308"/>
      <c r="AK1308"/>
    </row>
    <row r="1309" spans="1:37" hidden="1" x14ac:dyDescent="0.25">
      <c r="A1309" s="179" t="b">
        <f>IF(E1309&lt;&gt;1,"",NOT(ISNA(VLOOKUP(P1309,Mapping!$P:$P,1,FALSE))))</f>
        <v>0</v>
      </c>
      <c r="B1309" s="180" t="str">
        <f t="shared" si="20"/>
        <v/>
      </c>
      <c r="E1309" s="167">
        <v>1</v>
      </c>
      <c r="F1309" s="170" t="s">
        <v>3240</v>
      </c>
      <c r="G1309" s="169">
        <v>19527.99878529325</v>
      </c>
      <c r="H1309" s="168" t="s">
        <v>6</v>
      </c>
      <c r="I1309" s="168" t="s">
        <v>3240</v>
      </c>
      <c r="J1309" s="169">
        <v>1685.104568512895</v>
      </c>
      <c r="K1309" s="169">
        <v>590.05292584440042</v>
      </c>
      <c r="L1309" s="168" t="s">
        <v>5</v>
      </c>
      <c r="M1309" s="168" t="s">
        <v>21</v>
      </c>
      <c r="N1309" s="168" t="s">
        <v>2829</v>
      </c>
      <c r="O1309" s="168" t="s">
        <v>21</v>
      </c>
      <c r="P1309" s="168" t="s">
        <v>2833</v>
      </c>
      <c r="Q1309" s="168" t="s">
        <v>2834</v>
      </c>
      <c r="R1309" s="168" t="s">
        <v>1259</v>
      </c>
      <c r="S1309" s="168" t="s">
        <v>21</v>
      </c>
      <c r="T1309" s="168" t="s">
        <v>1259</v>
      </c>
      <c r="U1309" s="168" t="s">
        <v>1259</v>
      </c>
      <c r="V1309" s="168" t="s">
        <v>2834</v>
      </c>
      <c r="W1309" s="168" t="s">
        <v>1259</v>
      </c>
      <c r="X1309" s="168" t="s">
        <v>21</v>
      </c>
      <c r="Y1309" s="168" t="s">
        <v>1259</v>
      </c>
      <c r="Z1309" s="168" t="s">
        <v>21</v>
      </c>
      <c r="AA1309" s="168" t="s">
        <v>1259</v>
      </c>
      <c r="AB1309" s="168" t="s">
        <v>1259</v>
      </c>
      <c r="AC1309" s="168" t="s">
        <v>8127</v>
      </c>
      <c r="AD1309" s="169">
        <v>2535.6712792520511</v>
      </c>
      <c r="AE1309" s="168" t="s">
        <v>1259</v>
      </c>
      <c r="AF1309" s="169">
        <v>-2600.899374205223</v>
      </c>
      <c r="AG1309" s="169">
        <v>1667.026346767281</v>
      </c>
      <c r="AH1309" s="169">
        <v>-414.51079052442219</v>
      </c>
      <c r="AI1309" s="168" t="s">
        <v>21</v>
      </c>
      <c r="AJ1309"/>
      <c r="AK1309"/>
    </row>
    <row r="1310" spans="1:37" hidden="1" x14ac:dyDescent="0.25">
      <c r="A1310" s="179" t="b">
        <f>IF(E1310&lt;&gt;1,"",NOT(ISNA(VLOOKUP(P1310,Mapping!$P:$P,1,FALSE))))</f>
        <v>0</v>
      </c>
      <c r="B1310" s="180" t="str">
        <f t="shared" si="20"/>
        <v/>
      </c>
      <c r="E1310" s="167">
        <v>1</v>
      </c>
      <c r="F1310" s="170" t="s">
        <v>3240</v>
      </c>
      <c r="G1310" s="169">
        <v>807.09099670656474</v>
      </c>
      <c r="H1310" s="168" t="s">
        <v>6</v>
      </c>
      <c r="I1310" s="168" t="s">
        <v>3240</v>
      </c>
      <c r="J1310" s="169">
        <v>69.645268862885999</v>
      </c>
      <c r="K1310" s="169">
        <v>24.3868513750643</v>
      </c>
      <c r="L1310" s="168" t="s">
        <v>5</v>
      </c>
      <c r="M1310" s="168" t="s">
        <v>21</v>
      </c>
      <c r="N1310" s="168" t="s">
        <v>2829</v>
      </c>
      <c r="O1310" s="168" t="s">
        <v>21</v>
      </c>
      <c r="P1310" s="168" t="s">
        <v>2841</v>
      </c>
      <c r="Q1310" s="168" t="s">
        <v>2834</v>
      </c>
      <c r="R1310" s="168" t="s">
        <v>1259</v>
      </c>
      <c r="S1310" s="168" t="s">
        <v>21</v>
      </c>
      <c r="T1310" s="168" t="s">
        <v>1259</v>
      </c>
      <c r="U1310" s="168" t="s">
        <v>1259</v>
      </c>
      <c r="V1310" s="168" t="s">
        <v>2834</v>
      </c>
      <c r="W1310" s="168" t="s">
        <v>1259</v>
      </c>
      <c r="X1310" s="168" t="s">
        <v>21</v>
      </c>
      <c r="Y1310" s="168" t="s">
        <v>1259</v>
      </c>
      <c r="Z1310" s="168" t="s">
        <v>21</v>
      </c>
      <c r="AA1310" s="168" t="s">
        <v>1259</v>
      </c>
      <c r="AB1310" s="168" t="s">
        <v>1259</v>
      </c>
      <c r="AC1310" s="168" t="s">
        <v>8128</v>
      </c>
      <c r="AD1310" s="169">
        <v>104.79913905120701</v>
      </c>
      <c r="AE1310" s="168" t="s">
        <v>1259</v>
      </c>
      <c r="AF1310" s="169">
        <v>-107.4950122304225</v>
      </c>
      <c r="AG1310" s="169">
        <v>68.898097062653164</v>
      </c>
      <c r="AH1310" s="169">
        <v>-17.131705647274771</v>
      </c>
      <c r="AI1310" s="168" t="s">
        <v>21</v>
      </c>
      <c r="AJ1310"/>
      <c r="AK1310"/>
    </row>
    <row r="1311" spans="1:37" hidden="1" x14ac:dyDescent="0.25">
      <c r="A1311" s="179" t="b">
        <f>IF(E1311&lt;&gt;1,"",NOT(ISNA(VLOOKUP(P1311,Mapping!$P:$P,1,FALSE))))</f>
        <v>0</v>
      </c>
      <c r="B1311" s="180" t="str">
        <f t="shared" si="20"/>
        <v/>
      </c>
      <c r="E1311" s="167">
        <v>1</v>
      </c>
      <c r="F1311" s="170" t="s">
        <v>3240</v>
      </c>
      <c r="G1311" s="169">
        <v>3470.130292989998</v>
      </c>
      <c r="H1311" s="168" t="s">
        <v>6</v>
      </c>
      <c r="I1311" s="168" t="s">
        <v>3240</v>
      </c>
      <c r="J1311" s="169">
        <v>299.44350541727232</v>
      </c>
      <c r="K1311" s="169">
        <v>104.8525532468834</v>
      </c>
      <c r="L1311" s="168" t="s">
        <v>5</v>
      </c>
      <c r="M1311" s="168" t="s">
        <v>21</v>
      </c>
      <c r="N1311" s="168" t="s">
        <v>2829</v>
      </c>
      <c r="O1311" s="168" t="s">
        <v>21</v>
      </c>
      <c r="P1311" s="168" t="s">
        <v>2836</v>
      </c>
      <c r="Q1311" s="168" t="s">
        <v>2837</v>
      </c>
      <c r="R1311" s="168" t="s">
        <v>1259</v>
      </c>
      <c r="S1311" s="168" t="s">
        <v>21</v>
      </c>
      <c r="T1311" s="168" t="s">
        <v>1259</v>
      </c>
      <c r="U1311" s="168" t="s">
        <v>1259</v>
      </c>
      <c r="V1311" s="168" t="s">
        <v>2837</v>
      </c>
      <c r="W1311" s="168" t="s">
        <v>1259</v>
      </c>
      <c r="X1311" s="168" t="s">
        <v>21</v>
      </c>
      <c r="Y1311" s="168" t="s">
        <v>1259</v>
      </c>
      <c r="Z1311" s="168" t="s">
        <v>21</v>
      </c>
      <c r="AA1311" s="168" t="s">
        <v>1259</v>
      </c>
      <c r="AB1311" s="168" t="s">
        <v>1259</v>
      </c>
      <c r="AC1311" s="168" t="s">
        <v>8129</v>
      </c>
      <c r="AD1311" s="169">
        <v>450.58942372650711</v>
      </c>
      <c r="AE1311" s="168" t="s">
        <v>1259</v>
      </c>
      <c r="AF1311" s="169">
        <v>-462.18047259637478</v>
      </c>
      <c r="AG1311" s="169">
        <v>296.23100086867038</v>
      </c>
      <c r="AH1311" s="169">
        <v>-73.658671673684694</v>
      </c>
      <c r="AI1311" s="168" t="s">
        <v>21</v>
      </c>
      <c r="AJ1311"/>
      <c r="AK1311"/>
    </row>
    <row r="1312" spans="1:37" hidden="1" x14ac:dyDescent="0.25">
      <c r="A1312" s="179" t="b">
        <f>IF(E1312&lt;&gt;1,"",NOT(ISNA(VLOOKUP(P1312,Mapping!$P:$P,1,FALSE))))</f>
        <v>0</v>
      </c>
      <c r="B1312" s="180" t="str">
        <f t="shared" si="20"/>
        <v/>
      </c>
      <c r="E1312" s="167">
        <v>1</v>
      </c>
      <c r="F1312" s="170" t="s">
        <v>779</v>
      </c>
      <c r="G1312" s="169">
        <v>132.45401456438489</v>
      </c>
      <c r="H1312" s="168" t="s">
        <v>6</v>
      </c>
      <c r="I1312" s="168" t="s">
        <v>779</v>
      </c>
      <c r="J1312" s="169">
        <v>12.53601035656817</v>
      </c>
      <c r="K1312" s="169">
        <v>1.750576549471015</v>
      </c>
      <c r="L1312" s="168" t="s">
        <v>5</v>
      </c>
      <c r="M1312" s="168" t="s">
        <v>21</v>
      </c>
      <c r="N1312" s="168" t="s">
        <v>2829</v>
      </c>
      <c r="O1312" s="168" t="s">
        <v>21</v>
      </c>
      <c r="P1312" s="168" t="s">
        <v>7333</v>
      </c>
      <c r="Q1312" s="168" t="s">
        <v>7334</v>
      </c>
      <c r="R1312" s="168" t="s">
        <v>1259</v>
      </c>
      <c r="S1312" s="168" t="s">
        <v>21</v>
      </c>
      <c r="T1312" s="168" t="s">
        <v>1259</v>
      </c>
      <c r="U1312" s="168" t="s">
        <v>1259</v>
      </c>
      <c r="V1312" s="168" t="s">
        <v>7334</v>
      </c>
      <c r="W1312" s="168" t="s">
        <v>1259</v>
      </c>
      <c r="X1312" s="168" t="s">
        <v>21</v>
      </c>
      <c r="Y1312" s="168" t="s">
        <v>1259</v>
      </c>
      <c r="Z1312" s="168" t="s">
        <v>21</v>
      </c>
      <c r="AA1312" s="168" t="s">
        <v>1259</v>
      </c>
      <c r="AB1312" s="168" t="s">
        <v>1259</v>
      </c>
      <c r="AC1312" s="168" t="s">
        <v>8130</v>
      </c>
      <c r="AD1312" s="169">
        <v>19.74859124617063</v>
      </c>
      <c r="AE1312" s="168" t="s">
        <v>1259</v>
      </c>
      <c r="AF1312" s="169">
        <v>-19.601337208812719</v>
      </c>
      <c r="AG1312" s="169">
        <v>3.253440892820493</v>
      </c>
      <c r="AH1312" s="169">
        <v>4.473936042356371</v>
      </c>
      <c r="AI1312" s="168" t="s">
        <v>21</v>
      </c>
      <c r="AJ1312"/>
      <c r="AK1312"/>
    </row>
    <row r="1313" spans="1:37" hidden="1" x14ac:dyDescent="0.25">
      <c r="A1313" s="179" t="b">
        <f>IF(E1313&lt;&gt;1,"",NOT(ISNA(VLOOKUP(P1313,Mapping!$P:$P,1,FALSE))))</f>
        <v>0</v>
      </c>
      <c r="B1313" s="180" t="str">
        <f t="shared" si="20"/>
        <v/>
      </c>
      <c r="E1313" s="167">
        <v>1</v>
      </c>
      <c r="F1313" s="170" t="s">
        <v>779</v>
      </c>
      <c r="G1313" s="169">
        <v>1058.5410789264481</v>
      </c>
      <c r="H1313" s="168" t="s">
        <v>6</v>
      </c>
      <c r="I1313" s="168" t="s">
        <v>779</v>
      </c>
      <c r="J1313" s="169">
        <v>100.1848224224597</v>
      </c>
      <c r="K1313" s="169">
        <v>13.990192713408691</v>
      </c>
      <c r="L1313" s="168" t="s">
        <v>5</v>
      </c>
      <c r="M1313" s="168" t="s">
        <v>21</v>
      </c>
      <c r="N1313" s="168" t="s">
        <v>2829</v>
      </c>
      <c r="O1313" s="168" t="s">
        <v>21</v>
      </c>
      <c r="P1313" s="168" t="s">
        <v>2831</v>
      </c>
      <c r="Q1313" s="168" t="s">
        <v>2832</v>
      </c>
      <c r="R1313" s="168" t="s">
        <v>1259</v>
      </c>
      <c r="S1313" s="168" t="s">
        <v>21</v>
      </c>
      <c r="T1313" s="168" t="s">
        <v>1259</v>
      </c>
      <c r="U1313" s="168" t="s">
        <v>1259</v>
      </c>
      <c r="V1313" s="168" t="s">
        <v>2832</v>
      </c>
      <c r="W1313" s="168" t="s">
        <v>1259</v>
      </c>
      <c r="X1313" s="168" t="s">
        <v>21</v>
      </c>
      <c r="Y1313" s="168" t="s">
        <v>1259</v>
      </c>
      <c r="Z1313" s="168" t="s">
        <v>21</v>
      </c>
      <c r="AA1313" s="168" t="s">
        <v>1259</v>
      </c>
      <c r="AB1313" s="168" t="s">
        <v>1259</v>
      </c>
      <c r="AC1313" s="168" t="s">
        <v>8139</v>
      </c>
      <c r="AD1313" s="169">
        <v>157.82605875518621</v>
      </c>
      <c r="AE1313" s="168" t="s">
        <v>1259</v>
      </c>
      <c r="AF1313" s="169">
        <v>-156.649239403249</v>
      </c>
      <c r="AG1313" s="169">
        <v>26.000728209227422</v>
      </c>
      <c r="AH1313" s="169">
        <v>35.754636059156837</v>
      </c>
      <c r="AI1313" s="168" t="s">
        <v>21</v>
      </c>
      <c r="AJ1313"/>
      <c r="AK1313"/>
    </row>
    <row r="1314" spans="1:37" hidden="1" x14ac:dyDescent="0.25">
      <c r="A1314" s="179" t="b">
        <f>IF(E1314&lt;&gt;1,"",NOT(ISNA(VLOOKUP(P1314,Mapping!$P:$P,1,FALSE))))</f>
        <v>0</v>
      </c>
      <c r="B1314" s="180" t="str">
        <f t="shared" si="20"/>
        <v/>
      </c>
      <c r="E1314" s="167">
        <v>1</v>
      </c>
      <c r="F1314" s="170" t="s">
        <v>779</v>
      </c>
      <c r="G1314" s="169">
        <v>1069.7514580980039</v>
      </c>
      <c r="H1314" s="168" t="s">
        <v>6</v>
      </c>
      <c r="I1314" s="168" t="s">
        <v>779</v>
      </c>
      <c r="J1314" s="169">
        <v>101.2458203080871</v>
      </c>
      <c r="K1314" s="169">
        <v>14.138354526041899</v>
      </c>
      <c r="L1314" s="168" t="s">
        <v>5</v>
      </c>
      <c r="M1314" s="168" t="s">
        <v>21</v>
      </c>
      <c r="N1314" s="168" t="s">
        <v>2829</v>
      </c>
      <c r="O1314" s="168" t="s">
        <v>21</v>
      </c>
      <c r="P1314" s="168" t="s">
        <v>2831</v>
      </c>
      <c r="Q1314" s="168" t="s">
        <v>2832</v>
      </c>
      <c r="R1314" s="168" t="s">
        <v>1259</v>
      </c>
      <c r="S1314" s="168" t="s">
        <v>21</v>
      </c>
      <c r="T1314" s="168" t="s">
        <v>1259</v>
      </c>
      <c r="U1314" s="168" t="s">
        <v>1259</v>
      </c>
      <c r="V1314" s="168" t="s">
        <v>2832</v>
      </c>
      <c r="W1314" s="168" t="s">
        <v>1259</v>
      </c>
      <c r="X1314" s="168" t="s">
        <v>21</v>
      </c>
      <c r="Y1314" s="168" t="s">
        <v>1259</v>
      </c>
      <c r="Z1314" s="168" t="s">
        <v>21</v>
      </c>
      <c r="AA1314" s="168" t="s">
        <v>1259</v>
      </c>
      <c r="AB1314" s="168" t="s">
        <v>1259</v>
      </c>
      <c r="AC1314" s="168" t="s">
        <v>8146</v>
      </c>
      <c r="AD1314" s="169">
        <v>159.49750070205189</v>
      </c>
      <c r="AE1314" s="168" t="s">
        <v>1259</v>
      </c>
      <c r="AF1314" s="169">
        <v>-158.30821835608029</v>
      </c>
      <c r="AG1314" s="169">
        <v>26.27608646198178</v>
      </c>
      <c r="AH1314" s="169">
        <v>36.133292150397658</v>
      </c>
      <c r="AI1314" s="168" t="s">
        <v>21</v>
      </c>
      <c r="AJ1314"/>
      <c r="AK1314"/>
    </row>
    <row r="1315" spans="1:37" hidden="1" x14ac:dyDescent="0.25">
      <c r="A1315" s="179" t="b">
        <f>IF(E1315&lt;&gt;1,"",NOT(ISNA(VLOOKUP(P1315,Mapping!$P:$P,1,FALSE))))</f>
        <v>0</v>
      </c>
      <c r="B1315" s="180" t="str">
        <f t="shared" si="20"/>
        <v/>
      </c>
      <c r="E1315" s="167">
        <v>1</v>
      </c>
      <c r="F1315" s="170" t="s">
        <v>779</v>
      </c>
      <c r="G1315" s="169">
        <v>1521.574354584907</v>
      </c>
      <c r="H1315" s="168" t="s">
        <v>6</v>
      </c>
      <c r="I1315" s="168" t="s">
        <v>779</v>
      </c>
      <c r="J1315" s="169">
        <v>144.0082577345583</v>
      </c>
      <c r="K1315" s="169">
        <v>20.109865240196712</v>
      </c>
      <c r="L1315" s="168" t="s">
        <v>5</v>
      </c>
      <c r="M1315" s="168" t="s">
        <v>21</v>
      </c>
      <c r="N1315" s="168" t="s">
        <v>2829</v>
      </c>
      <c r="O1315" s="168" t="s">
        <v>21</v>
      </c>
      <c r="P1315" s="168" t="s">
        <v>2831</v>
      </c>
      <c r="Q1315" s="168" t="s">
        <v>2832</v>
      </c>
      <c r="R1315" s="168" t="s">
        <v>1259</v>
      </c>
      <c r="S1315" s="168" t="s">
        <v>21</v>
      </c>
      <c r="T1315" s="168" t="s">
        <v>1259</v>
      </c>
      <c r="U1315" s="168" t="s">
        <v>1259</v>
      </c>
      <c r="V1315" s="168" t="s">
        <v>2832</v>
      </c>
      <c r="W1315" s="168" t="s">
        <v>1259</v>
      </c>
      <c r="X1315" s="168" t="s">
        <v>21</v>
      </c>
      <c r="Y1315" s="168" t="s">
        <v>1259</v>
      </c>
      <c r="Z1315" s="168" t="s">
        <v>21</v>
      </c>
      <c r="AA1315" s="168" t="s">
        <v>1259</v>
      </c>
      <c r="AB1315" s="168" t="s">
        <v>1259</v>
      </c>
      <c r="AC1315" s="168" t="s">
        <v>8138</v>
      </c>
      <c r="AD1315" s="169">
        <v>226.8632632855884</v>
      </c>
      <c r="AE1315" s="168" t="s">
        <v>1259</v>
      </c>
      <c r="AF1315" s="169">
        <v>-225.17167267891821</v>
      </c>
      <c r="AG1315" s="169">
        <v>37.374119938562899</v>
      </c>
      <c r="AH1315" s="169">
        <v>51.394639630145093</v>
      </c>
      <c r="AI1315" s="168" t="s">
        <v>21</v>
      </c>
      <c r="AJ1315"/>
      <c r="AK1315"/>
    </row>
    <row r="1316" spans="1:37" hidden="1" x14ac:dyDescent="0.25">
      <c r="A1316" s="179" t="b">
        <f>IF(E1316&lt;&gt;1,"",NOT(ISNA(VLOOKUP(P1316,Mapping!$P:$P,1,FALSE))))</f>
        <v>0</v>
      </c>
      <c r="B1316" s="180" t="str">
        <f t="shared" si="20"/>
        <v/>
      </c>
      <c r="E1316" s="167">
        <v>1</v>
      </c>
      <c r="F1316" s="170" t="s">
        <v>779</v>
      </c>
      <c r="G1316" s="169">
        <v>1137.826562541198</v>
      </c>
      <c r="H1316" s="168" t="s">
        <v>6</v>
      </c>
      <c r="I1316" s="168" t="s">
        <v>779</v>
      </c>
      <c r="J1316" s="169">
        <v>107.68873724896631</v>
      </c>
      <c r="K1316" s="169">
        <v>15.038068149920941</v>
      </c>
      <c r="L1316" s="168" t="s">
        <v>5</v>
      </c>
      <c r="M1316" s="168" t="s">
        <v>21</v>
      </c>
      <c r="N1316" s="168" t="s">
        <v>2829</v>
      </c>
      <c r="O1316" s="168" t="s">
        <v>21</v>
      </c>
      <c r="P1316" s="168" t="s">
        <v>2831</v>
      </c>
      <c r="Q1316" s="168" t="s">
        <v>2832</v>
      </c>
      <c r="R1316" s="168" t="s">
        <v>1259</v>
      </c>
      <c r="S1316" s="168" t="s">
        <v>21</v>
      </c>
      <c r="T1316" s="168" t="s">
        <v>1259</v>
      </c>
      <c r="U1316" s="168" t="s">
        <v>1259</v>
      </c>
      <c r="V1316" s="168" t="s">
        <v>2832</v>
      </c>
      <c r="W1316" s="168" t="s">
        <v>1259</v>
      </c>
      <c r="X1316" s="168" t="s">
        <v>21</v>
      </c>
      <c r="Y1316" s="168" t="s">
        <v>1259</v>
      </c>
      <c r="Z1316" s="168" t="s">
        <v>21</v>
      </c>
      <c r="AA1316" s="168" t="s">
        <v>1259</v>
      </c>
      <c r="AB1316" s="168" t="s">
        <v>1259</v>
      </c>
      <c r="AC1316" s="168" t="s">
        <v>12787</v>
      </c>
      <c r="AD1316" s="169">
        <v>169.64734339357329</v>
      </c>
      <c r="AE1316" s="168" t="s">
        <v>1259</v>
      </c>
      <c r="AF1316" s="169">
        <v>-168.38237943080989</v>
      </c>
      <c r="AG1316" s="169">
        <v>27.94820134129986</v>
      </c>
      <c r="AH1316" s="169">
        <v>38.432683862738031</v>
      </c>
      <c r="AI1316" s="168" t="s">
        <v>21</v>
      </c>
      <c r="AJ1316"/>
      <c r="AK1316"/>
    </row>
    <row r="1317" spans="1:37" hidden="1" x14ac:dyDescent="0.25">
      <c r="A1317" s="179" t="b">
        <f>IF(E1317&lt;&gt;1,"",NOT(ISNA(VLOOKUP(P1317,Mapping!$P:$P,1,FALSE))))</f>
        <v>0</v>
      </c>
      <c r="B1317" s="180" t="str">
        <f t="shared" si="20"/>
        <v/>
      </c>
      <c r="E1317" s="167">
        <v>1</v>
      </c>
      <c r="F1317" s="170" t="s">
        <v>779</v>
      </c>
      <c r="G1317" s="169">
        <v>2047.4390875214569</v>
      </c>
      <c r="H1317" s="168" t="s">
        <v>6</v>
      </c>
      <c r="I1317" s="168" t="s">
        <v>779</v>
      </c>
      <c r="J1317" s="169">
        <v>193.7783289545753</v>
      </c>
      <c r="K1317" s="169">
        <v>27.059948804670942</v>
      </c>
      <c r="L1317" s="168" t="s">
        <v>5</v>
      </c>
      <c r="M1317" s="168" t="s">
        <v>21</v>
      </c>
      <c r="N1317" s="168" t="s">
        <v>2829</v>
      </c>
      <c r="O1317" s="168" t="s">
        <v>21</v>
      </c>
      <c r="P1317" s="168" t="s">
        <v>2831</v>
      </c>
      <c r="Q1317" s="168" t="s">
        <v>2832</v>
      </c>
      <c r="R1317" s="168" t="s">
        <v>1259</v>
      </c>
      <c r="S1317" s="168" t="s">
        <v>21</v>
      </c>
      <c r="T1317" s="168" t="s">
        <v>1259</v>
      </c>
      <c r="U1317" s="168" t="s">
        <v>1259</v>
      </c>
      <c r="V1317" s="168" t="s">
        <v>2832</v>
      </c>
      <c r="W1317" s="168" t="s">
        <v>1259</v>
      </c>
      <c r="X1317" s="168" t="s">
        <v>21</v>
      </c>
      <c r="Y1317" s="168" t="s">
        <v>1259</v>
      </c>
      <c r="Z1317" s="168" t="s">
        <v>21</v>
      </c>
      <c r="AA1317" s="168" t="s">
        <v>1259</v>
      </c>
      <c r="AB1317" s="168" t="s">
        <v>1259</v>
      </c>
      <c r="AC1317" s="168" t="s">
        <v>12788</v>
      </c>
      <c r="AD1317" s="169">
        <v>305.26849468378401</v>
      </c>
      <c r="AE1317" s="168" t="s">
        <v>1259</v>
      </c>
      <c r="AF1317" s="169">
        <v>-302.99228076249642</v>
      </c>
      <c r="AG1317" s="169">
        <v>50.290827913436942</v>
      </c>
      <c r="AH1317" s="169">
        <v>69.156918786624146</v>
      </c>
      <c r="AI1317" s="168" t="s">
        <v>21</v>
      </c>
      <c r="AJ1317"/>
      <c r="AK1317"/>
    </row>
    <row r="1318" spans="1:37" hidden="1" x14ac:dyDescent="0.25">
      <c r="A1318" s="179" t="b">
        <f>IF(E1318&lt;&gt;1,"",NOT(ISNA(VLOOKUP(P1318,Mapping!$P:$P,1,FALSE))))</f>
        <v>0</v>
      </c>
      <c r="B1318" s="180" t="str">
        <f t="shared" si="20"/>
        <v/>
      </c>
      <c r="E1318" s="167">
        <v>1</v>
      </c>
      <c r="F1318" s="170" t="s">
        <v>779</v>
      </c>
      <c r="G1318" s="169">
        <v>284909.97765093122</v>
      </c>
      <c r="H1318" s="168" t="s">
        <v>6</v>
      </c>
      <c r="I1318" s="168" t="s">
        <v>779</v>
      </c>
      <c r="J1318" s="169">
        <v>26965.090052333111</v>
      </c>
      <c r="K1318" s="169">
        <v>3765.5085595279529</v>
      </c>
      <c r="L1318" s="168" t="s">
        <v>5</v>
      </c>
      <c r="M1318" s="168" t="s">
        <v>21</v>
      </c>
      <c r="N1318" s="168" t="s">
        <v>2829</v>
      </c>
      <c r="O1318" s="168" t="s">
        <v>21</v>
      </c>
      <c r="P1318" s="168" t="s">
        <v>2831</v>
      </c>
      <c r="Q1318" s="168" t="s">
        <v>2832</v>
      </c>
      <c r="R1318" s="168" t="s">
        <v>1259</v>
      </c>
      <c r="S1318" s="168" t="s">
        <v>21</v>
      </c>
      <c r="T1318" s="168" t="s">
        <v>1259</v>
      </c>
      <c r="U1318" s="168" t="s">
        <v>1259</v>
      </c>
      <c r="V1318" s="168" t="s">
        <v>2832</v>
      </c>
      <c r="W1318" s="168" t="s">
        <v>1259</v>
      </c>
      <c r="X1318" s="168" t="s">
        <v>21</v>
      </c>
      <c r="Y1318" s="168" t="s">
        <v>1259</v>
      </c>
      <c r="Z1318" s="168" t="s">
        <v>21</v>
      </c>
      <c r="AA1318" s="168" t="s">
        <v>1259</v>
      </c>
      <c r="AB1318" s="168" t="s">
        <v>1259</v>
      </c>
      <c r="AC1318" s="168" t="s">
        <v>12252</v>
      </c>
      <c r="AD1318" s="169">
        <v>42479.42736268531</v>
      </c>
      <c r="AE1318" s="168" t="s">
        <v>1259</v>
      </c>
      <c r="AF1318" s="169">
        <v>-42162.682380431419</v>
      </c>
      <c r="AG1318" s="169">
        <v>6998.1855598007096</v>
      </c>
      <c r="AH1318" s="169">
        <v>9623.4834559872397</v>
      </c>
      <c r="AI1318" s="168" t="s">
        <v>21</v>
      </c>
      <c r="AJ1318"/>
      <c r="AK1318"/>
    </row>
    <row r="1319" spans="1:37" hidden="1" x14ac:dyDescent="0.25">
      <c r="A1319" s="179" t="b">
        <f>IF(E1319&lt;&gt;1,"",NOT(ISNA(VLOOKUP(P1319,Mapping!$P:$P,1,FALSE))))</f>
        <v>0</v>
      </c>
      <c r="B1319" s="180" t="str">
        <f t="shared" si="20"/>
        <v/>
      </c>
      <c r="E1319" s="167">
        <v>1</v>
      </c>
      <c r="F1319" s="170" t="s">
        <v>779</v>
      </c>
      <c r="G1319" s="169">
        <v>626.37352588409294</v>
      </c>
      <c r="H1319" s="168" t="s">
        <v>6</v>
      </c>
      <c r="I1319" s="168" t="s">
        <v>779</v>
      </c>
      <c r="J1319" s="169">
        <v>59.282650158906279</v>
      </c>
      <c r="K1319" s="169">
        <v>8.278456558892449</v>
      </c>
      <c r="L1319" s="168" t="s">
        <v>5</v>
      </c>
      <c r="M1319" s="168" t="s">
        <v>21</v>
      </c>
      <c r="N1319" s="168" t="s">
        <v>2829</v>
      </c>
      <c r="O1319" s="168" t="s">
        <v>21</v>
      </c>
      <c r="P1319" s="168" t="s">
        <v>2831</v>
      </c>
      <c r="Q1319" s="168" t="s">
        <v>2832</v>
      </c>
      <c r="R1319" s="168" t="s">
        <v>1259</v>
      </c>
      <c r="S1319" s="168" t="s">
        <v>21</v>
      </c>
      <c r="T1319" s="168" t="s">
        <v>1259</v>
      </c>
      <c r="U1319" s="168" t="s">
        <v>1259</v>
      </c>
      <c r="V1319" s="168" t="s">
        <v>2832</v>
      </c>
      <c r="W1319" s="168" t="s">
        <v>1259</v>
      </c>
      <c r="X1319" s="168" t="s">
        <v>21</v>
      </c>
      <c r="Y1319" s="168" t="s">
        <v>1259</v>
      </c>
      <c r="Z1319" s="168" t="s">
        <v>21</v>
      </c>
      <c r="AA1319" s="168" t="s">
        <v>1259</v>
      </c>
      <c r="AB1319" s="168" t="s">
        <v>1259</v>
      </c>
      <c r="AC1319" s="168" t="s">
        <v>8133</v>
      </c>
      <c r="AD1319" s="169">
        <v>93.390863016044449</v>
      </c>
      <c r="AE1319" s="168" t="s">
        <v>1259</v>
      </c>
      <c r="AF1319" s="169">
        <v>-92.694500350980093</v>
      </c>
      <c r="AG1319" s="169">
        <v>15.385484917113329</v>
      </c>
      <c r="AH1319" s="169">
        <v>21.157192574699021</v>
      </c>
      <c r="AI1319" s="168" t="s">
        <v>21</v>
      </c>
      <c r="AJ1319"/>
      <c r="AK1319"/>
    </row>
    <row r="1320" spans="1:37" hidden="1" x14ac:dyDescent="0.25">
      <c r="A1320" s="179" t="b">
        <f>IF(E1320&lt;&gt;1,"",NOT(ISNA(VLOOKUP(P1320,Mapping!$P:$P,1,FALSE))))</f>
        <v>0</v>
      </c>
      <c r="B1320" s="180" t="str">
        <f t="shared" si="20"/>
        <v/>
      </c>
      <c r="E1320" s="167">
        <v>1</v>
      </c>
      <c r="F1320" s="170" t="s">
        <v>779</v>
      </c>
      <c r="G1320" s="169">
        <v>2235.0385777612928</v>
      </c>
      <c r="H1320" s="168" t="s">
        <v>6</v>
      </c>
      <c r="I1320" s="168" t="s">
        <v>779</v>
      </c>
      <c r="J1320" s="169">
        <v>211.5335412844384</v>
      </c>
      <c r="K1320" s="169">
        <v>29.539354728203229</v>
      </c>
      <c r="L1320" s="168" t="s">
        <v>5</v>
      </c>
      <c r="M1320" s="168" t="s">
        <v>21</v>
      </c>
      <c r="N1320" s="168" t="s">
        <v>2829</v>
      </c>
      <c r="O1320" s="168" t="s">
        <v>21</v>
      </c>
      <c r="P1320" s="168" t="s">
        <v>2831</v>
      </c>
      <c r="Q1320" s="168" t="s">
        <v>2832</v>
      </c>
      <c r="R1320" s="168" t="s">
        <v>1259</v>
      </c>
      <c r="S1320" s="168" t="s">
        <v>21</v>
      </c>
      <c r="T1320" s="168" t="s">
        <v>1259</v>
      </c>
      <c r="U1320" s="168" t="s">
        <v>1259</v>
      </c>
      <c r="V1320" s="168" t="s">
        <v>2832</v>
      </c>
      <c r="W1320" s="168" t="s">
        <v>1259</v>
      </c>
      <c r="X1320" s="168" t="s">
        <v>21</v>
      </c>
      <c r="Y1320" s="168" t="s">
        <v>1259</v>
      </c>
      <c r="Z1320" s="168" t="s">
        <v>21</v>
      </c>
      <c r="AA1320" s="168" t="s">
        <v>1259</v>
      </c>
      <c r="AB1320" s="168" t="s">
        <v>1259</v>
      </c>
      <c r="AC1320" s="168" t="s">
        <v>8151</v>
      </c>
      <c r="AD1320" s="169">
        <v>333.23915048399522</v>
      </c>
      <c r="AE1320" s="168" t="s">
        <v>1259</v>
      </c>
      <c r="AF1320" s="169">
        <v>-330.75437525609101</v>
      </c>
      <c r="AG1320" s="169">
        <v>54.898795856317967</v>
      </c>
      <c r="AH1320" s="169">
        <v>75.493518878904979</v>
      </c>
      <c r="AI1320" s="168" t="s">
        <v>21</v>
      </c>
      <c r="AJ1320"/>
      <c r="AK1320"/>
    </row>
    <row r="1321" spans="1:37" hidden="1" x14ac:dyDescent="0.25">
      <c r="A1321" s="179" t="b">
        <f>IF(E1321&lt;&gt;1,"",NOT(ISNA(VLOOKUP(P1321,Mapping!$P:$P,1,FALSE))))</f>
        <v>0</v>
      </c>
      <c r="B1321" s="180" t="str">
        <f t="shared" si="20"/>
        <v/>
      </c>
      <c r="E1321" s="167">
        <v>1</v>
      </c>
      <c r="F1321" s="170" t="s">
        <v>779</v>
      </c>
      <c r="G1321" s="169">
        <v>11466.8871086982</v>
      </c>
      <c r="H1321" s="168" t="s">
        <v>6</v>
      </c>
      <c r="I1321" s="168" t="s">
        <v>779</v>
      </c>
      <c r="J1321" s="169">
        <v>1085.274885967031</v>
      </c>
      <c r="K1321" s="169">
        <v>151.55194603906011</v>
      </c>
      <c r="L1321" s="168" t="s">
        <v>5</v>
      </c>
      <c r="M1321" s="168" t="s">
        <v>21</v>
      </c>
      <c r="N1321" s="168" t="s">
        <v>2829</v>
      </c>
      <c r="O1321" s="168" t="s">
        <v>21</v>
      </c>
      <c r="P1321" s="168" t="s">
        <v>2831</v>
      </c>
      <c r="Q1321" s="168" t="s">
        <v>2832</v>
      </c>
      <c r="R1321" s="168" t="s">
        <v>1259</v>
      </c>
      <c r="S1321" s="168" t="s">
        <v>21</v>
      </c>
      <c r="T1321" s="168" t="s">
        <v>1259</v>
      </c>
      <c r="U1321" s="168" t="s">
        <v>1259</v>
      </c>
      <c r="V1321" s="168" t="s">
        <v>2832</v>
      </c>
      <c r="W1321" s="168" t="s">
        <v>1259</v>
      </c>
      <c r="X1321" s="168" t="s">
        <v>21</v>
      </c>
      <c r="Y1321" s="168" t="s">
        <v>1259</v>
      </c>
      <c r="Z1321" s="168" t="s">
        <v>21</v>
      </c>
      <c r="AA1321" s="168" t="s">
        <v>1259</v>
      </c>
      <c r="AB1321" s="168" t="s">
        <v>1259</v>
      </c>
      <c r="AC1321" s="168" t="s">
        <v>8137</v>
      </c>
      <c r="AD1321" s="169">
        <v>1709.6866948157819</v>
      </c>
      <c r="AE1321" s="168" t="s">
        <v>1259</v>
      </c>
      <c r="AF1321" s="169">
        <v>-1696.938531400448</v>
      </c>
      <c r="AG1321" s="169">
        <v>281.65880479719448</v>
      </c>
      <c r="AH1321" s="169">
        <v>387.32023108517387</v>
      </c>
      <c r="AI1321" s="168" t="s">
        <v>21</v>
      </c>
      <c r="AJ1321"/>
      <c r="AK1321"/>
    </row>
    <row r="1322" spans="1:37" hidden="1" x14ac:dyDescent="0.25">
      <c r="A1322" s="179" t="b">
        <f>IF(E1322&lt;&gt;1,"",NOT(ISNA(VLOOKUP(P1322,Mapping!$P:$P,1,FALSE))))</f>
        <v>0</v>
      </c>
      <c r="B1322" s="180" t="str">
        <f t="shared" si="20"/>
        <v/>
      </c>
      <c r="E1322" s="167">
        <v>1</v>
      </c>
      <c r="F1322" s="170" t="s">
        <v>779</v>
      </c>
      <c r="G1322" s="169">
        <v>9554.6456555292207</v>
      </c>
      <c r="H1322" s="168" t="s">
        <v>6</v>
      </c>
      <c r="I1322" s="168" t="s">
        <v>779</v>
      </c>
      <c r="J1322" s="169">
        <v>904.29223519556365</v>
      </c>
      <c r="K1322" s="169">
        <v>126.27883479472879</v>
      </c>
      <c r="L1322" s="168" t="s">
        <v>5</v>
      </c>
      <c r="M1322" s="168" t="s">
        <v>21</v>
      </c>
      <c r="N1322" s="168" t="s">
        <v>2829</v>
      </c>
      <c r="O1322" s="168" t="s">
        <v>21</v>
      </c>
      <c r="P1322" s="168" t="s">
        <v>2831</v>
      </c>
      <c r="Q1322" s="168" t="s">
        <v>2832</v>
      </c>
      <c r="R1322" s="168" t="s">
        <v>1259</v>
      </c>
      <c r="S1322" s="168" t="s">
        <v>21</v>
      </c>
      <c r="T1322" s="168" t="s">
        <v>1259</v>
      </c>
      <c r="U1322" s="168" t="s">
        <v>1259</v>
      </c>
      <c r="V1322" s="168" t="s">
        <v>2832</v>
      </c>
      <c r="W1322" s="168" t="s">
        <v>1259</v>
      </c>
      <c r="X1322" s="168" t="s">
        <v>21</v>
      </c>
      <c r="Y1322" s="168" t="s">
        <v>1259</v>
      </c>
      <c r="Z1322" s="168" t="s">
        <v>21</v>
      </c>
      <c r="AA1322" s="168" t="s">
        <v>1259</v>
      </c>
      <c r="AB1322" s="168" t="s">
        <v>1259</v>
      </c>
      <c r="AC1322" s="168" t="s">
        <v>8131</v>
      </c>
      <c r="AD1322" s="169">
        <v>1424.575858826274</v>
      </c>
      <c r="AE1322" s="168" t="s">
        <v>1259</v>
      </c>
      <c r="AF1322" s="169">
        <v>-1413.9536051110649</v>
      </c>
      <c r="AG1322" s="169">
        <v>234.68880874877499</v>
      </c>
      <c r="AH1322" s="169">
        <v>322.72992034859823</v>
      </c>
      <c r="AI1322" s="168" t="s">
        <v>21</v>
      </c>
      <c r="AJ1322"/>
      <c r="AK1322"/>
    </row>
    <row r="1323" spans="1:37" hidden="1" x14ac:dyDescent="0.25">
      <c r="A1323" s="179" t="b">
        <f>IF(E1323&lt;&gt;1,"",NOT(ISNA(VLOOKUP(P1323,Mapping!$P:$P,1,FALSE))))</f>
        <v>0</v>
      </c>
      <c r="B1323" s="180" t="str">
        <f t="shared" si="20"/>
        <v/>
      </c>
      <c r="E1323" s="167">
        <v>1</v>
      </c>
      <c r="F1323" s="170" t="s">
        <v>779</v>
      </c>
      <c r="G1323" s="169">
        <v>5382.7935606462961</v>
      </c>
      <c r="H1323" s="168" t="s">
        <v>6</v>
      </c>
      <c r="I1323" s="168" t="s">
        <v>779</v>
      </c>
      <c r="J1323" s="169">
        <v>509.45043867076839</v>
      </c>
      <c r="K1323" s="169">
        <v>71.141612497751311</v>
      </c>
      <c r="L1323" s="168" t="s">
        <v>5</v>
      </c>
      <c r="M1323" s="168" t="s">
        <v>21</v>
      </c>
      <c r="N1323" s="168" t="s">
        <v>2829</v>
      </c>
      <c r="O1323" s="168" t="s">
        <v>21</v>
      </c>
      <c r="P1323" s="168" t="s">
        <v>2831</v>
      </c>
      <c r="Q1323" s="168" t="s">
        <v>2832</v>
      </c>
      <c r="R1323" s="168" t="s">
        <v>1259</v>
      </c>
      <c r="S1323" s="168" t="s">
        <v>21</v>
      </c>
      <c r="T1323" s="168" t="s">
        <v>1259</v>
      </c>
      <c r="U1323" s="168" t="s">
        <v>1259</v>
      </c>
      <c r="V1323" s="168" t="s">
        <v>2832</v>
      </c>
      <c r="W1323" s="168" t="s">
        <v>1259</v>
      </c>
      <c r="X1323" s="168" t="s">
        <v>21</v>
      </c>
      <c r="Y1323" s="168" t="s">
        <v>1259</v>
      </c>
      <c r="Z1323" s="168" t="s">
        <v>21</v>
      </c>
      <c r="AA1323" s="168" t="s">
        <v>1259</v>
      </c>
      <c r="AB1323" s="168" t="s">
        <v>1259</v>
      </c>
      <c r="AC1323" s="168" t="s">
        <v>8142</v>
      </c>
      <c r="AD1323" s="169">
        <v>802.56223370300415</v>
      </c>
      <c r="AE1323" s="168" t="s">
        <v>1259</v>
      </c>
      <c r="AF1323" s="169">
        <v>-796.57798259007177</v>
      </c>
      <c r="AG1323" s="169">
        <v>132.21645825846011</v>
      </c>
      <c r="AH1323" s="169">
        <v>181.81611330348281</v>
      </c>
      <c r="AI1323" s="168" t="s">
        <v>21</v>
      </c>
      <c r="AJ1323"/>
      <c r="AK1323"/>
    </row>
    <row r="1324" spans="1:37" hidden="1" x14ac:dyDescent="0.25">
      <c r="A1324" s="179" t="b">
        <f>IF(E1324&lt;&gt;1,"",NOT(ISNA(VLOOKUP(P1324,Mapping!$P:$P,1,FALSE))))</f>
        <v>0</v>
      </c>
      <c r="B1324" s="180" t="str">
        <f t="shared" si="20"/>
        <v/>
      </c>
      <c r="E1324" s="167">
        <v>1</v>
      </c>
      <c r="F1324" s="170" t="s">
        <v>779</v>
      </c>
      <c r="G1324" s="169">
        <v>592.82187641936002</v>
      </c>
      <c r="H1324" s="168" t="s">
        <v>6</v>
      </c>
      <c r="I1324" s="168" t="s">
        <v>779</v>
      </c>
      <c r="J1324" s="169">
        <v>56.107179588586888</v>
      </c>
      <c r="K1324" s="169">
        <v>7.8350216736441682</v>
      </c>
      <c r="L1324" s="168" t="s">
        <v>5</v>
      </c>
      <c r="M1324" s="168" t="s">
        <v>21</v>
      </c>
      <c r="N1324" s="168" t="s">
        <v>2829</v>
      </c>
      <c r="O1324" s="168" t="s">
        <v>21</v>
      </c>
      <c r="P1324" s="168" t="s">
        <v>2831</v>
      </c>
      <c r="Q1324" s="168" t="s">
        <v>2832</v>
      </c>
      <c r="R1324" s="168" t="s">
        <v>1259</v>
      </c>
      <c r="S1324" s="168" t="s">
        <v>21</v>
      </c>
      <c r="T1324" s="168" t="s">
        <v>1259</v>
      </c>
      <c r="U1324" s="168" t="s">
        <v>1259</v>
      </c>
      <c r="V1324" s="168" t="s">
        <v>2832</v>
      </c>
      <c r="W1324" s="168" t="s">
        <v>1259</v>
      </c>
      <c r="X1324" s="168" t="s">
        <v>21</v>
      </c>
      <c r="Y1324" s="168" t="s">
        <v>1259</v>
      </c>
      <c r="Z1324" s="168" t="s">
        <v>21</v>
      </c>
      <c r="AA1324" s="168" t="s">
        <v>1259</v>
      </c>
      <c r="AB1324" s="168" t="s">
        <v>1259</v>
      </c>
      <c r="AC1324" s="168" t="s">
        <v>8148</v>
      </c>
      <c r="AD1324" s="169">
        <v>88.388388662262884</v>
      </c>
      <c r="AE1324" s="168" t="s">
        <v>1259</v>
      </c>
      <c r="AF1324" s="169">
        <v>-87.729326609489362</v>
      </c>
      <c r="AG1324" s="169">
        <v>14.56136260757717</v>
      </c>
      <c r="AH1324" s="169">
        <v>20.023909190918971</v>
      </c>
      <c r="AI1324" s="168" t="s">
        <v>21</v>
      </c>
      <c r="AJ1324"/>
      <c r="AK1324"/>
    </row>
    <row r="1325" spans="1:37" hidden="1" x14ac:dyDescent="0.25">
      <c r="A1325" s="179" t="b">
        <f>IF(E1325&lt;&gt;1,"",NOT(ISNA(VLOOKUP(P1325,Mapping!$P:$P,1,FALSE))))</f>
        <v>0</v>
      </c>
      <c r="B1325" s="180" t="str">
        <f t="shared" si="20"/>
        <v/>
      </c>
      <c r="E1325" s="167">
        <v>1</v>
      </c>
      <c r="F1325" s="170" t="s">
        <v>779</v>
      </c>
      <c r="G1325" s="169">
        <v>216.63442357677951</v>
      </c>
      <c r="H1325" s="168" t="s">
        <v>6</v>
      </c>
      <c r="I1325" s="168" t="s">
        <v>779</v>
      </c>
      <c r="J1325" s="169">
        <v>20.503201707242901</v>
      </c>
      <c r="K1325" s="169">
        <v>2.8631456960282411</v>
      </c>
      <c r="L1325" s="168" t="s">
        <v>5</v>
      </c>
      <c r="M1325" s="168" t="s">
        <v>21</v>
      </c>
      <c r="N1325" s="168" t="s">
        <v>2829</v>
      </c>
      <c r="O1325" s="168" t="s">
        <v>21</v>
      </c>
      <c r="P1325" s="168" t="s">
        <v>2831</v>
      </c>
      <c r="Q1325" s="168" t="s">
        <v>2832</v>
      </c>
      <c r="R1325" s="168" t="s">
        <v>1259</v>
      </c>
      <c r="S1325" s="168" t="s">
        <v>21</v>
      </c>
      <c r="T1325" s="168" t="s">
        <v>1259</v>
      </c>
      <c r="U1325" s="168" t="s">
        <v>1259</v>
      </c>
      <c r="V1325" s="168" t="s">
        <v>2832</v>
      </c>
      <c r="W1325" s="168" t="s">
        <v>1259</v>
      </c>
      <c r="X1325" s="168" t="s">
        <v>21</v>
      </c>
      <c r="Y1325" s="168" t="s">
        <v>1259</v>
      </c>
      <c r="Z1325" s="168" t="s">
        <v>21</v>
      </c>
      <c r="AA1325" s="168" t="s">
        <v>1259</v>
      </c>
      <c r="AB1325" s="168" t="s">
        <v>1259</v>
      </c>
      <c r="AC1325" s="168" t="s">
        <v>8132</v>
      </c>
      <c r="AD1325" s="169">
        <v>32.29969808871278</v>
      </c>
      <c r="AE1325" s="168" t="s">
        <v>1259</v>
      </c>
      <c r="AF1325" s="169">
        <v>-32.058857570535281</v>
      </c>
      <c r="AG1325" s="169">
        <v>5.3211470771592806</v>
      </c>
      <c r="AH1325" s="169">
        <v>7.3173211007819532</v>
      </c>
      <c r="AI1325" s="168" t="s">
        <v>21</v>
      </c>
      <c r="AJ1325"/>
      <c r="AK1325"/>
    </row>
    <row r="1326" spans="1:37" hidden="1" x14ac:dyDescent="0.25">
      <c r="A1326" s="179" t="b">
        <f>IF(E1326&lt;&gt;1,"",NOT(ISNA(VLOOKUP(P1326,Mapping!$P:$P,1,FALSE))))</f>
        <v>0</v>
      </c>
      <c r="B1326" s="180" t="str">
        <f t="shared" si="20"/>
        <v/>
      </c>
      <c r="E1326" s="167">
        <v>1</v>
      </c>
      <c r="F1326" s="170" t="s">
        <v>779</v>
      </c>
      <c r="G1326" s="169">
        <v>9195.2391556802941</v>
      </c>
      <c r="H1326" s="168" t="s">
        <v>6</v>
      </c>
      <c r="I1326" s="168" t="s">
        <v>779</v>
      </c>
      <c r="J1326" s="169">
        <v>870.27647795980295</v>
      </c>
      <c r="K1326" s="169">
        <v>121.5287440373275</v>
      </c>
      <c r="L1326" s="168" t="s">
        <v>5</v>
      </c>
      <c r="M1326" s="168" t="s">
        <v>21</v>
      </c>
      <c r="N1326" s="168" t="s">
        <v>2829</v>
      </c>
      <c r="O1326" s="168" t="s">
        <v>21</v>
      </c>
      <c r="P1326" s="168" t="s">
        <v>2831</v>
      </c>
      <c r="Q1326" s="168" t="s">
        <v>2832</v>
      </c>
      <c r="R1326" s="168" t="s">
        <v>1259</v>
      </c>
      <c r="S1326" s="168" t="s">
        <v>21</v>
      </c>
      <c r="T1326" s="168" t="s">
        <v>1259</v>
      </c>
      <c r="U1326" s="168" t="s">
        <v>1259</v>
      </c>
      <c r="V1326" s="168" t="s">
        <v>2832</v>
      </c>
      <c r="W1326" s="168" t="s">
        <v>1259</v>
      </c>
      <c r="X1326" s="168" t="s">
        <v>21</v>
      </c>
      <c r="Y1326" s="168" t="s">
        <v>1259</v>
      </c>
      <c r="Z1326" s="168" t="s">
        <v>21</v>
      </c>
      <c r="AA1326" s="168" t="s">
        <v>1259</v>
      </c>
      <c r="AB1326" s="168" t="s">
        <v>1259</v>
      </c>
      <c r="AC1326" s="168" t="s">
        <v>8135</v>
      </c>
      <c r="AD1326" s="169">
        <v>1370.9891700416681</v>
      </c>
      <c r="AE1326" s="168" t="s">
        <v>1259</v>
      </c>
      <c r="AF1326" s="169">
        <v>-1360.7664818536321</v>
      </c>
      <c r="AG1326" s="169">
        <v>225.860780337558</v>
      </c>
      <c r="AH1326" s="169">
        <v>310.59014716905591</v>
      </c>
      <c r="AI1326" s="168" t="s">
        <v>21</v>
      </c>
      <c r="AJ1326"/>
      <c r="AK1326"/>
    </row>
    <row r="1327" spans="1:37" hidden="1" x14ac:dyDescent="0.25">
      <c r="A1327" s="179" t="b">
        <f>IF(E1327&lt;&gt;1,"",NOT(ISNA(VLOOKUP(P1327,Mapping!$P:$P,1,FALSE))))</f>
        <v>0</v>
      </c>
      <c r="B1327" s="180" t="str">
        <f t="shared" si="20"/>
        <v/>
      </c>
      <c r="E1327" s="167">
        <v>1</v>
      </c>
      <c r="F1327" s="170" t="s">
        <v>779</v>
      </c>
      <c r="G1327" s="169">
        <v>2133.7592635555038</v>
      </c>
      <c r="H1327" s="168" t="s">
        <v>6</v>
      </c>
      <c r="I1327" s="168" t="s">
        <v>779</v>
      </c>
      <c r="J1327" s="169">
        <v>201.94803694192771</v>
      </c>
      <c r="K1327" s="169">
        <v>28.20079815082612</v>
      </c>
      <c r="L1327" s="168" t="s">
        <v>5</v>
      </c>
      <c r="M1327" s="168" t="s">
        <v>21</v>
      </c>
      <c r="N1327" s="168" t="s">
        <v>2829</v>
      </c>
      <c r="O1327" s="168" t="s">
        <v>21</v>
      </c>
      <c r="P1327" s="168" t="s">
        <v>2831</v>
      </c>
      <c r="Q1327" s="168" t="s">
        <v>2832</v>
      </c>
      <c r="R1327" s="168" t="s">
        <v>1259</v>
      </c>
      <c r="S1327" s="168" t="s">
        <v>21</v>
      </c>
      <c r="T1327" s="168" t="s">
        <v>1259</v>
      </c>
      <c r="U1327" s="168" t="s">
        <v>1259</v>
      </c>
      <c r="V1327" s="168" t="s">
        <v>2832</v>
      </c>
      <c r="W1327" s="168" t="s">
        <v>1259</v>
      </c>
      <c r="X1327" s="168" t="s">
        <v>21</v>
      </c>
      <c r="Y1327" s="168" t="s">
        <v>1259</v>
      </c>
      <c r="Z1327" s="168" t="s">
        <v>21</v>
      </c>
      <c r="AA1327" s="168" t="s">
        <v>1259</v>
      </c>
      <c r="AB1327" s="168" t="s">
        <v>1259</v>
      </c>
      <c r="AC1327" s="168" t="s">
        <v>8141</v>
      </c>
      <c r="AD1327" s="169">
        <v>318.13863590525102</v>
      </c>
      <c r="AE1327" s="168" t="s">
        <v>1259</v>
      </c>
      <c r="AF1327" s="169">
        <v>-315.76645664483613</v>
      </c>
      <c r="AG1327" s="169">
        <v>52.411092757868118</v>
      </c>
      <c r="AH1327" s="169">
        <v>72.072579350113756</v>
      </c>
      <c r="AI1327" s="168" t="s">
        <v>21</v>
      </c>
      <c r="AJ1327"/>
      <c r="AK1327"/>
    </row>
    <row r="1328" spans="1:37" hidden="1" x14ac:dyDescent="0.25">
      <c r="A1328" s="179" t="b">
        <f>IF(E1328&lt;&gt;1,"",NOT(ISNA(VLOOKUP(P1328,Mapping!$P:$P,1,FALSE))))</f>
        <v>0</v>
      </c>
      <c r="B1328" s="180" t="str">
        <f t="shared" si="20"/>
        <v/>
      </c>
      <c r="E1328" s="167">
        <v>1</v>
      </c>
      <c r="F1328" s="170" t="s">
        <v>779</v>
      </c>
      <c r="G1328" s="169">
        <v>3655.1143849704281</v>
      </c>
      <c r="H1328" s="168" t="s">
        <v>6</v>
      </c>
      <c r="I1328" s="168" t="s">
        <v>779</v>
      </c>
      <c r="J1328" s="169">
        <v>345.93554551838372</v>
      </c>
      <c r="K1328" s="169">
        <v>48.30776589903293</v>
      </c>
      <c r="L1328" s="168" t="s">
        <v>5</v>
      </c>
      <c r="M1328" s="168" t="s">
        <v>21</v>
      </c>
      <c r="N1328" s="168" t="s">
        <v>2829</v>
      </c>
      <c r="O1328" s="168" t="s">
        <v>21</v>
      </c>
      <c r="P1328" s="168" t="s">
        <v>2831</v>
      </c>
      <c r="Q1328" s="168" t="s">
        <v>2832</v>
      </c>
      <c r="R1328" s="168" t="s">
        <v>1259</v>
      </c>
      <c r="S1328" s="168" t="s">
        <v>21</v>
      </c>
      <c r="T1328" s="168" t="s">
        <v>1259</v>
      </c>
      <c r="U1328" s="168" t="s">
        <v>1259</v>
      </c>
      <c r="V1328" s="168" t="s">
        <v>2832</v>
      </c>
      <c r="W1328" s="168" t="s">
        <v>1259</v>
      </c>
      <c r="X1328" s="168" t="s">
        <v>21</v>
      </c>
      <c r="Y1328" s="168" t="s">
        <v>1259</v>
      </c>
      <c r="Z1328" s="168" t="s">
        <v>21</v>
      </c>
      <c r="AA1328" s="168" t="s">
        <v>1259</v>
      </c>
      <c r="AB1328" s="168" t="s">
        <v>1259</v>
      </c>
      <c r="AC1328" s="168" t="s">
        <v>12538</v>
      </c>
      <c r="AD1328" s="169">
        <v>544.96921202559531</v>
      </c>
      <c r="AE1328" s="168" t="s">
        <v>1259</v>
      </c>
      <c r="AF1328" s="169">
        <v>-540.90568588814904</v>
      </c>
      <c r="AG1328" s="169">
        <v>89.779827716876753</v>
      </c>
      <c r="AH1328" s="169">
        <v>123.45981388057911</v>
      </c>
      <c r="AI1328" s="168" t="s">
        <v>21</v>
      </c>
      <c r="AJ1328"/>
      <c r="AK1328"/>
    </row>
    <row r="1329" spans="1:37" hidden="1" x14ac:dyDescent="0.25">
      <c r="A1329" s="179" t="b">
        <f>IF(E1329&lt;&gt;1,"",NOT(ISNA(VLOOKUP(P1329,Mapping!$P:$P,1,FALSE))))</f>
        <v>0</v>
      </c>
      <c r="B1329" s="180" t="str">
        <f t="shared" si="20"/>
        <v/>
      </c>
      <c r="E1329" s="167">
        <v>1</v>
      </c>
      <c r="F1329" s="170" t="s">
        <v>779</v>
      </c>
      <c r="G1329" s="169">
        <v>4834.9362791840294</v>
      </c>
      <c r="H1329" s="168" t="s">
        <v>6</v>
      </c>
      <c r="I1329" s="168" t="s">
        <v>779</v>
      </c>
      <c r="J1329" s="169">
        <v>457.59889927485398</v>
      </c>
      <c r="K1329" s="169">
        <v>63.900864736809808</v>
      </c>
      <c r="L1329" s="168" t="s">
        <v>5</v>
      </c>
      <c r="M1329" s="168" t="s">
        <v>21</v>
      </c>
      <c r="N1329" s="168" t="s">
        <v>2829</v>
      </c>
      <c r="O1329" s="168" t="s">
        <v>21</v>
      </c>
      <c r="P1329" s="168" t="s">
        <v>2831</v>
      </c>
      <c r="Q1329" s="168" t="s">
        <v>2832</v>
      </c>
      <c r="R1329" s="168" t="s">
        <v>1259</v>
      </c>
      <c r="S1329" s="168" t="s">
        <v>21</v>
      </c>
      <c r="T1329" s="168" t="s">
        <v>1259</v>
      </c>
      <c r="U1329" s="168" t="s">
        <v>1259</v>
      </c>
      <c r="V1329" s="168" t="s">
        <v>2832</v>
      </c>
      <c r="W1329" s="168" t="s">
        <v>1259</v>
      </c>
      <c r="X1329" s="168" t="s">
        <v>21</v>
      </c>
      <c r="Y1329" s="168" t="s">
        <v>1259</v>
      </c>
      <c r="Z1329" s="168" t="s">
        <v>21</v>
      </c>
      <c r="AA1329" s="168" t="s">
        <v>1259</v>
      </c>
      <c r="AB1329" s="168" t="s">
        <v>1259</v>
      </c>
      <c r="AC1329" s="168" t="s">
        <v>8152</v>
      </c>
      <c r="AD1329" s="169">
        <v>720.87796351746726</v>
      </c>
      <c r="AE1329" s="168" t="s">
        <v>1259</v>
      </c>
      <c r="AF1329" s="169">
        <v>-715.50278565049393</v>
      </c>
      <c r="AG1329" s="169">
        <v>118.7595518083172</v>
      </c>
      <c r="AH1329" s="169">
        <v>163.310985726469</v>
      </c>
      <c r="AI1329" s="168" t="s">
        <v>21</v>
      </c>
      <c r="AJ1329"/>
      <c r="AK1329"/>
    </row>
    <row r="1330" spans="1:37" hidden="1" x14ac:dyDescent="0.25">
      <c r="A1330" s="179" t="b">
        <f>IF(E1330&lt;&gt;1,"",NOT(ISNA(VLOOKUP(P1330,Mapping!$P:$P,1,FALSE))))</f>
        <v>0</v>
      </c>
      <c r="B1330" s="180" t="str">
        <f t="shared" si="20"/>
        <v/>
      </c>
      <c r="E1330" s="167">
        <v>1</v>
      </c>
      <c r="F1330" s="170" t="s">
        <v>779</v>
      </c>
      <c r="G1330" s="169">
        <v>866.05563774621839</v>
      </c>
      <c r="H1330" s="168" t="s">
        <v>6</v>
      </c>
      <c r="I1330" s="168" t="s">
        <v>779</v>
      </c>
      <c r="J1330" s="169">
        <v>81.967182949168972</v>
      </c>
      <c r="K1330" s="169">
        <v>11.44621169061455</v>
      </c>
      <c r="L1330" s="168" t="s">
        <v>5</v>
      </c>
      <c r="M1330" s="168" t="s">
        <v>21</v>
      </c>
      <c r="N1330" s="168" t="s">
        <v>2829</v>
      </c>
      <c r="O1330" s="168" t="s">
        <v>21</v>
      </c>
      <c r="P1330" s="168" t="s">
        <v>2831</v>
      </c>
      <c r="Q1330" s="168" t="s">
        <v>2832</v>
      </c>
      <c r="R1330" s="168" t="s">
        <v>1259</v>
      </c>
      <c r="S1330" s="168" t="s">
        <v>21</v>
      </c>
      <c r="T1330" s="168" t="s">
        <v>1259</v>
      </c>
      <c r="U1330" s="168" t="s">
        <v>1259</v>
      </c>
      <c r="V1330" s="168" t="s">
        <v>2832</v>
      </c>
      <c r="W1330" s="168" t="s">
        <v>1259</v>
      </c>
      <c r="X1330" s="168" t="s">
        <v>21</v>
      </c>
      <c r="Y1330" s="168" t="s">
        <v>1259</v>
      </c>
      <c r="Z1330" s="168" t="s">
        <v>21</v>
      </c>
      <c r="AA1330" s="168" t="s">
        <v>1259</v>
      </c>
      <c r="AB1330" s="168" t="s">
        <v>1259</v>
      </c>
      <c r="AC1330" s="168" t="s">
        <v>8150</v>
      </c>
      <c r="AD1330" s="169">
        <v>129.126918821912</v>
      </c>
      <c r="AE1330" s="168" t="s">
        <v>1259</v>
      </c>
      <c r="AF1330" s="169">
        <v>-128.16409266934801</v>
      </c>
      <c r="AG1330" s="169">
        <v>21.272747651839719</v>
      </c>
      <c r="AH1330" s="169">
        <v>29.25300184476691</v>
      </c>
      <c r="AI1330" s="168" t="s">
        <v>21</v>
      </c>
      <c r="AJ1330"/>
      <c r="AK1330"/>
    </row>
    <row r="1331" spans="1:37" hidden="1" x14ac:dyDescent="0.25">
      <c r="A1331" s="179" t="b">
        <f>IF(E1331&lt;&gt;1,"",NOT(ISNA(VLOOKUP(P1331,Mapping!$P:$P,1,FALSE))))</f>
        <v>0</v>
      </c>
      <c r="B1331" s="180" t="str">
        <f t="shared" si="20"/>
        <v/>
      </c>
      <c r="E1331" s="167">
        <v>1</v>
      </c>
      <c r="F1331" s="170" t="s">
        <v>779</v>
      </c>
      <c r="G1331" s="169">
        <v>2379.4132356853679</v>
      </c>
      <c r="H1331" s="168" t="s">
        <v>6</v>
      </c>
      <c r="I1331" s="168" t="s">
        <v>779</v>
      </c>
      <c r="J1331" s="169">
        <v>225.19777194527981</v>
      </c>
      <c r="K1331" s="169">
        <v>31.447480286579079</v>
      </c>
      <c r="L1331" s="168" t="s">
        <v>5</v>
      </c>
      <c r="M1331" s="168" t="s">
        <v>21</v>
      </c>
      <c r="N1331" s="168" t="s">
        <v>2829</v>
      </c>
      <c r="O1331" s="168" t="s">
        <v>21</v>
      </c>
      <c r="P1331" s="168" t="s">
        <v>2831</v>
      </c>
      <c r="Q1331" s="168" t="s">
        <v>2832</v>
      </c>
      <c r="R1331" s="168" t="s">
        <v>1259</v>
      </c>
      <c r="S1331" s="168" t="s">
        <v>21</v>
      </c>
      <c r="T1331" s="168" t="s">
        <v>1259</v>
      </c>
      <c r="U1331" s="168" t="s">
        <v>1259</v>
      </c>
      <c r="V1331" s="168" t="s">
        <v>2832</v>
      </c>
      <c r="W1331" s="168" t="s">
        <v>1259</v>
      </c>
      <c r="X1331" s="168" t="s">
        <v>21</v>
      </c>
      <c r="Y1331" s="168" t="s">
        <v>1259</v>
      </c>
      <c r="Z1331" s="168" t="s">
        <v>21</v>
      </c>
      <c r="AA1331" s="168" t="s">
        <v>1259</v>
      </c>
      <c r="AB1331" s="168" t="s">
        <v>1259</v>
      </c>
      <c r="AC1331" s="168" t="s">
        <v>8143</v>
      </c>
      <c r="AD1331" s="169">
        <v>354.76508244631037</v>
      </c>
      <c r="AE1331" s="168" t="s">
        <v>1259</v>
      </c>
      <c r="AF1331" s="169">
        <v>-352.11980055998902</v>
      </c>
      <c r="AG1331" s="169">
        <v>58.44504107600369</v>
      </c>
      <c r="AH1331" s="169">
        <v>80.37010180327843</v>
      </c>
      <c r="AI1331" s="168" t="s">
        <v>21</v>
      </c>
      <c r="AJ1331"/>
      <c r="AK1331"/>
    </row>
    <row r="1332" spans="1:37" hidden="1" x14ac:dyDescent="0.25">
      <c r="A1332" s="179" t="b">
        <f>IF(E1332&lt;&gt;1,"",NOT(ISNA(VLOOKUP(P1332,Mapping!$P:$P,1,FALSE))))</f>
        <v>0</v>
      </c>
      <c r="B1332" s="180" t="str">
        <f t="shared" si="20"/>
        <v/>
      </c>
      <c r="E1332" s="167">
        <v>1</v>
      </c>
      <c r="F1332" s="170" t="s">
        <v>779</v>
      </c>
      <c r="G1332" s="169">
        <v>2850.8376288733139</v>
      </c>
      <c r="H1332" s="168" t="s">
        <v>6</v>
      </c>
      <c r="I1332" s="168" t="s">
        <v>779</v>
      </c>
      <c r="J1332" s="169">
        <v>269.81537825022258</v>
      </c>
      <c r="K1332" s="169">
        <v>37.678053895673209</v>
      </c>
      <c r="L1332" s="168" t="s">
        <v>5</v>
      </c>
      <c r="M1332" s="168" t="s">
        <v>21</v>
      </c>
      <c r="N1332" s="168" t="s">
        <v>2829</v>
      </c>
      <c r="O1332" s="168" t="s">
        <v>21</v>
      </c>
      <c r="P1332" s="168" t="s">
        <v>2831</v>
      </c>
      <c r="Q1332" s="168" t="s">
        <v>2832</v>
      </c>
      <c r="R1332" s="168" t="s">
        <v>1259</v>
      </c>
      <c r="S1332" s="168" t="s">
        <v>21</v>
      </c>
      <c r="T1332" s="168" t="s">
        <v>1259</v>
      </c>
      <c r="U1332" s="168" t="s">
        <v>1259</v>
      </c>
      <c r="V1332" s="168" t="s">
        <v>2832</v>
      </c>
      <c r="W1332" s="168" t="s">
        <v>1259</v>
      </c>
      <c r="X1332" s="168" t="s">
        <v>21</v>
      </c>
      <c r="Y1332" s="168" t="s">
        <v>1259</v>
      </c>
      <c r="Z1332" s="168" t="s">
        <v>21</v>
      </c>
      <c r="AA1332" s="168" t="s">
        <v>1259</v>
      </c>
      <c r="AB1332" s="168" t="s">
        <v>1259</v>
      </c>
      <c r="AC1332" s="168" t="s">
        <v>8140</v>
      </c>
      <c r="AD1332" s="169">
        <v>425.05338344768887</v>
      </c>
      <c r="AE1332" s="168" t="s">
        <v>1259</v>
      </c>
      <c r="AF1332" s="169">
        <v>-421.88400159026469</v>
      </c>
      <c r="AG1332" s="169">
        <v>70.024542110494622</v>
      </c>
      <c r="AH1332" s="169">
        <v>96.293534481903407</v>
      </c>
      <c r="AI1332" s="168" t="s">
        <v>21</v>
      </c>
      <c r="AJ1332"/>
      <c r="AK1332"/>
    </row>
    <row r="1333" spans="1:37" hidden="1" x14ac:dyDescent="0.25">
      <c r="A1333" s="179" t="b">
        <f>IF(E1333&lt;&gt;1,"",NOT(ISNA(VLOOKUP(P1333,Mapping!$P:$P,1,FALSE))))</f>
        <v>0</v>
      </c>
      <c r="B1333" s="180" t="str">
        <f t="shared" si="20"/>
        <v/>
      </c>
      <c r="E1333" s="167">
        <v>1</v>
      </c>
      <c r="F1333" s="170" t="s">
        <v>779</v>
      </c>
      <c r="G1333" s="169">
        <v>839.74637528287155</v>
      </c>
      <c r="H1333" s="168" t="s">
        <v>6</v>
      </c>
      <c r="I1333" s="168" t="s">
        <v>779</v>
      </c>
      <c r="J1333" s="169">
        <v>79.477162636844852</v>
      </c>
      <c r="K1333" s="169">
        <v>11.09849570742082</v>
      </c>
      <c r="L1333" s="168" t="s">
        <v>5</v>
      </c>
      <c r="M1333" s="168" t="s">
        <v>21</v>
      </c>
      <c r="N1333" s="168" t="s">
        <v>2829</v>
      </c>
      <c r="O1333" s="168" t="s">
        <v>21</v>
      </c>
      <c r="P1333" s="168" t="s">
        <v>2831</v>
      </c>
      <c r="Q1333" s="168" t="s">
        <v>2832</v>
      </c>
      <c r="R1333" s="168" t="s">
        <v>1259</v>
      </c>
      <c r="S1333" s="168" t="s">
        <v>21</v>
      </c>
      <c r="T1333" s="168" t="s">
        <v>1259</v>
      </c>
      <c r="U1333" s="168" t="s">
        <v>1259</v>
      </c>
      <c r="V1333" s="168" t="s">
        <v>2832</v>
      </c>
      <c r="W1333" s="168" t="s">
        <v>1259</v>
      </c>
      <c r="X1333" s="168" t="s">
        <v>21</v>
      </c>
      <c r="Y1333" s="168" t="s">
        <v>1259</v>
      </c>
      <c r="Z1333" s="168" t="s">
        <v>21</v>
      </c>
      <c r="AA1333" s="168" t="s">
        <v>1259</v>
      </c>
      <c r="AB1333" s="168" t="s">
        <v>1259</v>
      </c>
      <c r="AC1333" s="168" t="s">
        <v>8147</v>
      </c>
      <c r="AD1333" s="169">
        <v>125.2042678393383</v>
      </c>
      <c r="AE1333" s="168" t="s">
        <v>1259</v>
      </c>
      <c r="AF1333" s="169">
        <v>-124.2706906689989</v>
      </c>
      <c r="AG1333" s="169">
        <v>20.626518614239789</v>
      </c>
      <c r="AH1333" s="169">
        <v>28.364346578486899</v>
      </c>
      <c r="AI1333" s="168" t="s">
        <v>21</v>
      </c>
      <c r="AJ1333"/>
      <c r="AK1333"/>
    </row>
    <row r="1334" spans="1:37" hidden="1" x14ac:dyDescent="0.25">
      <c r="A1334" s="179" t="b">
        <f>IF(E1334&lt;&gt;1,"",NOT(ISNA(VLOOKUP(P1334,Mapping!$P:$P,1,FALSE))))</f>
        <v>0</v>
      </c>
      <c r="B1334" s="180" t="str">
        <f t="shared" si="20"/>
        <v/>
      </c>
      <c r="E1334" s="167">
        <v>1</v>
      </c>
      <c r="F1334" s="170" t="s">
        <v>779</v>
      </c>
      <c r="G1334" s="169">
        <v>198.2919150214897</v>
      </c>
      <c r="H1334" s="168" t="s">
        <v>6</v>
      </c>
      <c r="I1334" s="168" t="s">
        <v>779</v>
      </c>
      <c r="J1334" s="169">
        <v>18.76718881272414</v>
      </c>
      <c r="K1334" s="169">
        <v>2.6207221995342662</v>
      </c>
      <c r="L1334" s="168" t="s">
        <v>5</v>
      </c>
      <c r="M1334" s="168" t="s">
        <v>21</v>
      </c>
      <c r="N1334" s="168" t="s">
        <v>2829</v>
      </c>
      <c r="O1334" s="168" t="s">
        <v>21</v>
      </c>
      <c r="P1334" s="168" t="s">
        <v>2831</v>
      </c>
      <c r="Q1334" s="168" t="s">
        <v>2832</v>
      </c>
      <c r="R1334" s="168" t="s">
        <v>1259</v>
      </c>
      <c r="S1334" s="168" t="s">
        <v>21</v>
      </c>
      <c r="T1334" s="168" t="s">
        <v>1259</v>
      </c>
      <c r="U1334" s="168" t="s">
        <v>1259</v>
      </c>
      <c r="V1334" s="168" t="s">
        <v>2832</v>
      </c>
      <c r="W1334" s="168" t="s">
        <v>1259</v>
      </c>
      <c r="X1334" s="168" t="s">
        <v>21</v>
      </c>
      <c r="Y1334" s="168" t="s">
        <v>1259</v>
      </c>
      <c r="Z1334" s="168" t="s">
        <v>21</v>
      </c>
      <c r="AA1334" s="168" t="s">
        <v>1259</v>
      </c>
      <c r="AB1334" s="168" t="s">
        <v>1259</v>
      </c>
      <c r="AC1334" s="168" t="s">
        <v>8149</v>
      </c>
      <c r="AD1334" s="169">
        <v>29.564871929769129</v>
      </c>
      <c r="AE1334" s="168" t="s">
        <v>1259</v>
      </c>
      <c r="AF1334" s="169">
        <v>-29.34442345821174</v>
      </c>
      <c r="AG1334" s="169">
        <v>4.8706037877999222</v>
      </c>
      <c r="AH1334" s="169">
        <v>6.6977610942194303</v>
      </c>
      <c r="AI1334" s="168" t="s">
        <v>21</v>
      </c>
      <c r="AJ1334"/>
      <c r="AK1334"/>
    </row>
    <row r="1335" spans="1:37" hidden="1" x14ac:dyDescent="0.25">
      <c r="A1335" s="179" t="b">
        <f>IF(E1335&lt;&gt;1,"",NOT(ISNA(VLOOKUP(P1335,Mapping!$P:$P,1,FALSE))))</f>
        <v>0</v>
      </c>
      <c r="B1335" s="180" t="str">
        <f t="shared" si="20"/>
        <v/>
      </c>
      <c r="E1335" s="167">
        <v>1</v>
      </c>
      <c r="F1335" s="170" t="s">
        <v>779</v>
      </c>
      <c r="G1335" s="169">
        <v>2769.8444342502712</v>
      </c>
      <c r="H1335" s="168" t="s">
        <v>6</v>
      </c>
      <c r="I1335" s="168" t="s">
        <v>779</v>
      </c>
      <c r="J1335" s="169">
        <v>262.14983840271248</v>
      </c>
      <c r="K1335" s="169">
        <v>36.607608521554852</v>
      </c>
      <c r="L1335" s="168" t="s">
        <v>5</v>
      </c>
      <c r="M1335" s="168" t="s">
        <v>21</v>
      </c>
      <c r="N1335" s="168" t="s">
        <v>2829</v>
      </c>
      <c r="O1335" s="168" t="s">
        <v>21</v>
      </c>
      <c r="P1335" s="168" t="s">
        <v>2831</v>
      </c>
      <c r="Q1335" s="168" t="s">
        <v>2832</v>
      </c>
      <c r="R1335" s="168" t="s">
        <v>1259</v>
      </c>
      <c r="S1335" s="168" t="s">
        <v>21</v>
      </c>
      <c r="T1335" s="168" t="s">
        <v>1259</v>
      </c>
      <c r="U1335" s="168" t="s">
        <v>1259</v>
      </c>
      <c r="V1335" s="168" t="s">
        <v>2832</v>
      </c>
      <c r="W1335" s="168" t="s">
        <v>1259</v>
      </c>
      <c r="X1335" s="168" t="s">
        <v>21</v>
      </c>
      <c r="Y1335" s="168" t="s">
        <v>1259</v>
      </c>
      <c r="Z1335" s="168" t="s">
        <v>21</v>
      </c>
      <c r="AA1335" s="168" t="s">
        <v>1259</v>
      </c>
      <c r="AB1335" s="168" t="s">
        <v>1259</v>
      </c>
      <c r="AC1335" s="168" t="s">
        <v>8134</v>
      </c>
      <c r="AD1335" s="169">
        <v>412.97748299580468</v>
      </c>
      <c r="AE1335" s="168" t="s">
        <v>1259</v>
      </c>
      <c r="AF1335" s="169">
        <v>-409.89814427482997</v>
      </c>
      <c r="AG1335" s="169">
        <v>68.035122821895129</v>
      </c>
      <c r="AH1335" s="169">
        <v>93.557804849235254</v>
      </c>
      <c r="AI1335" s="168" t="s">
        <v>21</v>
      </c>
      <c r="AJ1335"/>
      <c r="AK1335"/>
    </row>
    <row r="1336" spans="1:37" hidden="1" x14ac:dyDescent="0.25">
      <c r="A1336" s="179" t="b">
        <f>IF(E1336&lt;&gt;1,"",NOT(ISNA(VLOOKUP(P1336,Mapping!$P:$P,1,FALSE))))</f>
        <v>0</v>
      </c>
      <c r="B1336" s="180" t="str">
        <f t="shared" si="20"/>
        <v/>
      </c>
      <c r="E1336" s="167">
        <v>1</v>
      </c>
      <c r="F1336" s="170" t="s">
        <v>779</v>
      </c>
      <c r="G1336" s="169">
        <v>2376.8709001527518</v>
      </c>
      <c r="H1336" s="168" t="s">
        <v>6</v>
      </c>
      <c r="I1336" s="168" t="s">
        <v>779</v>
      </c>
      <c r="J1336" s="169">
        <v>224.95715451536199</v>
      </c>
      <c r="K1336" s="169">
        <v>31.413879546133959</v>
      </c>
      <c r="L1336" s="168" t="s">
        <v>5</v>
      </c>
      <c r="M1336" s="168" t="s">
        <v>21</v>
      </c>
      <c r="N1336" s="168" t="s">
        <v>2829</v>
      </c>
      <c r="O1336" s="168" t="s">
        <v>21</v>
      </c>
      <c r="P1336" s="168" t="s">
        <v>2831</v>
      </c>
      <c r="Q1336" s="168" t="s">
        <v>2832</v>
      </c>
      <c r="R1336" s="168" t="s">
        <v>1259</v>
      </c>
      <c r="S1336" s="168" t="s">
        <v>21</v>
      </c>
      <c r="T1336" s="168" t="s">
        <v>1259</v>
      </c>
      <c r="U1336" s="168" t="s">
        <v>1259</v>
      </c>
      <c r="V1336" s="168" t="s">
        <v>2832</v>
      </c>
      <c r="W1336" s="168" t="s">
        <v>1259</v>
      </c>
      <c r="X1336" s="168" t="s">
        <v>21</v>
      </c>
      <c r="Y1336" s="168" t="s">
        <v>1259</v>
      </c>
      <c r="Z1336" s="168" t="s">
        <v>21</v>
      </c>
      <c r="AA1336" s="168" t="s">
        <v>1259</v>
      </c>
      <c r="AB1336" s="168" t="s">
        <v>1259</v>
      </c>
      <c r="AC1336" s="168" t="s">
        <v>12153</v>
      </c>
      <c r="AD1336" s="169">
        <v>354.38602602125877</v>
      </c>
      <c r="AE1336" s="168" t="s">
        <v>1259</v>
      </c>
      <c r="AF1336" s="169">
        <v>-351.74357054358171</v>
      </c>
      <c r="AG1336" s="169">
        <v>58.382594207841521</v>
      </c>
      <c r="AH1336" s="169">
        <v>80.284228629796416</v>
      </c>
      <c r="AI1336" s="168" t="s">
        <v>21</v>
      </c>
      <c r="AJ1336"/>
      <c r="AK1336"/>
    </row>
    <row r="1337" spans="1:37" hidden="1" x14ac:dyDescent="0.25">
      <c r="A1337" s="179" t="b">
        <f>IF(E1337&lt;&gt;1,"",NOT(ISNA(VLOOKUP(P1337,Mapping!$P:$P,1,FALSE))))</f>
        <v>0</v>
      </c>
      <c r="B1337" s="180" t="str">
        <f t="shared" si="20"/>
        <v/>
      </c>
      <c r="E1337" s="167">
        <v>1</v>
      </c>
      <c r="F1337" s="170" t="s">
        <v>779</v>
      </c>
      <c r="G1337" s="169">
        <v>789.88429079749164</v>
      </c>
      <c r="H1337" s="168" t="s">
        <v>6</v>
      </c>
      <c r="I1337" s="168" t="s">
        <v>779</v>
      </c>
      <c r="J1337" s="169">
        <v>74.758003239792544</v>
      </c>
      <c r="K1337" s="169">
        <v>10.43949419587797</v>
      </c>
      <c r="L1337" s="168" t="s">
        <v>5</v>
      </c>
      <c r="M1337" s="168" t="s">
        <v>21</v>
      </c>
      <c r="N1337" s="168" t="s">
        <v>2829</v>
      </c>
      <c r="O1337" s="168" t="s">
        <v>21</v>
      </c>
      <c r="P1337" s="168" t="s">
        <v>2831</v>
      </c>
      <c r="Q1337" s="168" t="s">
        <v>2832</v>
      </c>
      <c r="R1337" s="168" t="s">
        <v>1259</v>
      </c>
      <c r="S1337" s="168" t="s">
        <v>21</v>
      </c>
      <c r="T1337" s="168" t="s">
        <v>1259</v>
      </c>
      <c r="U1337" s="168" t="s">
        <v>1259</v>
      </c>
      <c r="V1337" s="168" t="s">
        <v>2832</v>
      </c>
      <c r="W1337" s="168" t="s">
        <v>1259</v>
      </c>
      <c r="X1337" s="168" t="s">
        <v>21</v>
      </c>
      <c r="Y1337" s="168" t="s">
        <v>1259</v>
      </c>
      <c r="Z1337" s="168" t="s">
        <v>21</v>
      </c>
      <c r="AA1337" s="168" t="s">
        <v>1259</v>
      </c>
      <c r="AB1337" s="168" t="s">
        <v>1259</v>
      </c>
      <c r="AC1337" s="168" t="s">
        <v>8144</v>
      </c>
      <c r="AD1337" s="169">
        <v>117.7699448524336</v>
      </c>
      <c r="AE1337" s="168" t="s">
        <v>1259</v>
      </c>
      <c r="AF1337" s="169">
        <v>-116.89180120953949</v>
      </c>
      <c r="AG1337" s="169">
        <v>19.401766422322229</v>
      </c>
      <c r="AH1337" s="169">
        <v>26.680141100383139</v>
      </c>
      <c r="AI1337" s="168" t="s">
        <v>21</v>
      </c>
      <c r="AJ1337"/>
      <c r="AK1337"/>
    </row>
    <row r="1338" spans="1:37" hidden="1" x14ac:dyDescent="0.25">
      <c r="A1338" s="179" t="b">
        <f>IF(E1338&lt;&gt;1,"",NOT(ISNA(VLOOKUP(P1338,Mapping!$P:$P,1,FALSE))))</f>
        <v>0</v>
      </c>
      <c r="B1338" s="180" t="str">
        <f t="shared" si="20"/>
        <v/>
      </c>
      <c r="E1338" s="167">
        <v>1</v>
      </c>
      <c r="F1338" s="170" t="s">
        <v>779</v>
      </c>
      <c r="G1338" s="169">
        <v>916.25875160712826</v>
      </c>
      <c r="H1338" s="168" t="s">
        <v>6</v>
      </c>
      <c r="I1338" s="168" t="s">
        <v>779</v>
      </c>
      <c r="J1338" s="169">
        <v>86.718618814379511</v>
      </c>
      <c r="K1338" s="169">
        <v>12.109720411919559</v>
      </c>
      <c r="L1338" s="168" t="s">
        <v>5</v>
      </c>
      <c r="M1338" s="168" t="s">
        <v>21</v>
      </c>
      <c r="N1338" s="168" t="s">
        <v>2829</v>
      </c>
      <c r="O1338" s="168" t="s">
        <v>21</v>
      </c>
      <c r="P1338" s="168" t="s">
        <v>2831</v>
      </c>
      <c r="Q1338" s="168" t="s">
        <v>2832</v>
      </c>
      <c r="R1338" s="168" t="s">
        <v>1259</v>
      </c>
      <c r="S1338" s="168" t="s">
        <v>21</v>
      </c>
      <c r="T1338" s="168" t="s">
        <v>1259</v>
      </c>
      <c r="U1338" s="168" t="s">
        <v>1259</v>
      </c>
      <c r="V1338" s="168" t="s">
        <v>2832</v>
      </c>
      <c r="W1338" s="168" t="s">
        <v>1259</v>
      </c>
      <c r="X1338" s="168" t="s">
        <v>21</v>
      </c>
      <c r="Y1338" s="168" t="s">
        <v>1259</v>
      </c>
      <c r="Z1338" s="168" t="s">
        <v>21</v>
      </c>
      <c r="AA1338" s="168" t="s">
        <v>1259</v>
      </c>
      <c r="AB1338" s="168" t="s">
        <v>1259</v>
      </c>
      <c r="AC1338" s="168" t="s">
        <v>8136</v>
      </c>
      <c r="AD1338" s="169">
        <v>136.6120885103112</v>
      </c>
      <c r="AE1338" s="168" t="s">
        <v>1259</v>
      </c>
      <c r="AF1338" s="169">
        <v>-135.5934496953048</v>
      </c>
      <c r="AG1338" s="169">
        <v>22.50587647861926</v>
      </c>
      <c r="AH1338" s="169">
        <v>30.948726366817372</v>
      </c>
      <c r="AI1338" s="168" t="s">
        <v>21</v>
      </c>
      <c r="AJ1338"/>
      <c r="AK1338"/>
    </row>
    <row r="1339" spans="1:37" hidden="1" x14ac:dyDescent="0.25">
      <c r="A1339" s="179" t="b">
        <f>IF(E1339&lt;&gt;1,"",NOT(ISNA(VLOOKUP(P1339,Mapping!$P:$P,1,FALSE))))</f>
        <v>0</v>
      </c>
      <c r="B1339" s="180" t="str">
        <f t="shared" si="20"/>
        <v/>
      </c>
      <c r="E1339" s="167">
        <v>1</v>
      </c>
      <c r="F1339" s="170" t="s">
        <v>779</v>
      </c>
      <c r="G1339" s="169">
        <v>3517.573135210167</v>
      </c>
      <c r="H1339" s="168" t="s">
        <v>6</v>
      </c>
      <c r="I1339" s="168" t="s">
        <v>779</v>
      </c>
      <c r="J1339" s="169">
        <v>332.91805762176892</v>
      </c>
      <c r="K1339" s="169">
        <v>46.48995397987651</v>
      </c>
      <c r="L1339" s="168" t="s">
        <v>5</v>
      </c>
      <c r="M1339" s="168" t="s">
        <v>21</v>
      </c>
      <c r="N1339" s="168" t="s">
        <v>2829</v>
      </c>
      <c r="O1339" s="168" t="s">
        <v>21</v>
      </c>
      <c r="P1339" s="168" t="s">
        <v>2831</v>
      </c>
      <c r="Q1339" s="168" t="s">
        <v>2832</v>
      </c>
      <c r="R1339" s="168" t="s">
        <v>1259</v>
      </c>
      <c r="S1339" s="168" t="s">
        <v>21</v>
      </c>
      <c r="T1339" s="168" t="s">
        <v>1259</v>
      </c>
      <c r="U1339" s="168" t="s">
        <v>1259</v>
      </c>
      <c r="V1339" s="168" t="s">
        <v>2832</v>
      </c>
      <c r="W1339" s="168" t="s">
        <v>1259</v>
      </c>
      <c r="X1339" s="168" t="s">
        <v>21</v>
      </c>
      <c r="Y1339" s="168" t="s">
        <v>1259</v>
      </c>
      <c r="Z1339" s="168" t="s">
        <v>21</v>
      </c>
      <c r="AA1339" s="168" t="s">
        <v>1259</v>
      </c>
      <c r="AB1339" s="168" t="s">
        <v>1259</v>
      </c>
      <c r="AC1339" s="168" t="s">
        <v>12253</v>
      </c>
      <c r="AD1339" s="169">
        <v>524.4621256232964</v>
      </c>
      <c r="AE1339" s="168" t="s">
        <v>1259</v>
      </c>
      <c r="AF1339" s="169">
        <v>-520.5515091911343</v>
      </c>
      <c r="AG1339" s="169">
        <v>86.401430105514464</v>
      </c>
      <c r="AH1339" s="169">
        <v>118.81404488190449</v>
      </c>
      <c r="AI1339" s="168" t="s">
        <v>21</v>
      </c>
      <c r="AJ1339"/>
      <c r="AK1339"/>
    </row>
    <row r="1340" spans="1:37" hidden="1" x14ac:dyDescent="0.25">
      <c r="A1340" s="179" t="b">
        <f>IF(E1340&lt;&gt;1,"",NOT(ISNA(VLOOKUP(P1340,Mapping!$P:$P,1,FALSE))))</f>
        <v>0</v>
      </c>
      <c r="B1340" s="180" t="str">
        <f t="shared" si="20"/>
        <v/>
      </c>
      <c r="E1340" s="167">
        <v>1</v>
      </c>
      <c r="F1340" s="170" t="s">
        <v>779</v>
      </c>
      <c r="G1340" s="169">
        <v>4766.5906589579899</v>
      </c>
      <c r="H1340" s="168" t="s">
        <v>6</v>
      </c>
      <c r="I1340" s="168" t="s">
        <v>779</v>
      </c>
      <c r="J1340" s="169">
        <v>451.1303795716388</v>
      </c>
      <c r="K1340" s="169">
        <v>62.997575845036778</v>
      </c>
      <c r="L1340" s="168" t="s">
        <v>5</v>
      </c>
      <c r="M1340" s="168" t="s">
        <v>21</v>
      </c>
      <c r="N1340" s="168" t="s">
        <v>2829</v>
      </c>
      <c r="O1340" s="168" t="s">
        <v>21</v>
      </c>
      <c r="P1340" s="168" t="s">
        <v>2831</v>
      </c>
      <c r="Q1340" s="168" t="s">
        <v>2832</v>
      </c>
      <c r="R1340" s="168" t="s">
        <v>1259</v>
      </c>
      <c r="S1340" s="168" t="s">
        <v>21</v>
      </c>
      <c r="T1340" s="168" t="s">
        <v>1259</v>
      </c>
      <c r="U1340" s="168" t="s">
        <v>1259</v>
      </c>
      <c r="V1340" s="168" t="s">
        <v>2832</v>
      </c>
      <c r="W1340" s="168" t="s">
        <v>1259</v>
      </c>
      <c r="X1340" s="168" t="s">
        <v>21</v>
      </c>
      <c r="Y1340" s="168" t="s">
        <v>1259</v>
      </c>
      <c r="Z1340" s="168" t="s">
        <v>21</v>
      </c>
      <c r="AA1340" s="168" t="s">
        <v>1259</v>
      </c>
      <c r="AB1340" s="168" t="s">
        <v>1259</v>
      </c>
      <c r="AC1340" s="168" t="s">
        <v>8153</v>
      </c>
      <c r="AD1340" s="169">
        <v>710.68778754017205</v>
      </c>
      <c r="AE1340" s="168" t="s">
        <v>1259</v>
      </c>
      <c r="AF1340" s="169">
        <v>-705.38859203241509</v>
      </c>
      <c r="AG1340" s="169">
        <v>117.0807923051043</v>
      </c>
      <c r="AH1340" s="169">
        <v>161.00245672738859</v>
      </c>
      <c r="AI1340" s="168" t="s">
        <v>21</v>
      </c>
      <c r="AJ1340"/>
      <c r="AK1340"/>
    </row>
    <row r="1341" spans="1:37" hidden="1" x14ac:dyDescent="0.25">
      <c r="A1341" s="179" t="b">
        <f>IF(E1341&lt;&gt;1,"",NOT(ISNA(VLOOKUP(P1341,Mapping!$P:$P,1,FALSE))))</f>
        <v>0</v>
      </c>
      <c r="B1341" s="180" t="str">
        <f t="shared" si="20"/>
        <v/>
      </c>
      <c r="E1341" s="167">
        <v>1</v>
      </c>
      <c r="F1341" s="170" t="s">
        <v>779</v>
      </c>
      <c r="G1341" s="169">
        <v>492.35795575807077</v>
      </c>
      <c r="H1341" s="168" t="s">
        <v>6</v>
      </c>
      <c r="I1341" s="168" t="s">
        <v>779</v>
      </c>
      <c r="J1341" s="169">
        <v>46.598847553402322</v>
      </c>
      <c r="K1341" s="169">
        <v>6.5072417331420178</v>
      </c>
      <c r="L1341" s="168" t="s">
        <v>5</v>
      </c>
      <c r="M1341" s="168" t="s">
        <v>21</v>
      </c>
      <c r="N1341" s="168" t="s">
        <v>2829</v>
      </c>
      <c r="O1341" s="168" t="s">
        <v>21</v>
      </c>
      <c r="P1341" s="168" t="s">
        <v>2831</v>
      </c>
      <c r="Q1341" s="168" t="s">
        <v>2832</v>
      </c>
      <c r="R1341" s="168" t="s">
        <v>1259</v>
      </c>
      <c r="S1341" s="168" t="s">
        <v>21</v>
      </c>
      <c r="T1341" s="168" t="s">
        <v>1259</v>
      </c>
      <c r="U1341" s="168" t="s">
        <v>1259</v>
      </c>
      <c r="V1341" s="168" t="s">
        <v>2832</v>
      </c>
      <c r="W1341" s="168" t="s">
        <v>1259</v>
      </c>
      <c r="X1341" s="168" t="s">
        <v>21</v>
      </c>
      <c r="Y1341" s="168" t="s">
        <v>1259</v>
      </c>
      <c r="Z1341" s="168" t="s">
        <v>21</v>
      </c>
      <c r="AA1341" s="168" t="s">
        <v>1259</v>
      </c>
      <c r="AB1341" s="168" t="s">
        <v>1259</v>
      </c>
      <c r="AC1341" s="168" t="s">
        <v>8145</v>
      </c>
      <c r="AD1341" s="169">
        <v>73.409447399873855</v>
      </c>
      <c r="AE1341" s="168" t="s">
        <v>1259</v>
      </c>
      <c r="AF1341" s="169">
        <v>-72.862074811363527</v>
      </c>
      <c r="AG1341" s="169">
        <v>12.09368785413562</v>
      </c>
      <c r="AH1341" s="169">
        <v>16.630511436376139</v>
      </c>
      <c r="AI1341" s="168" t="s">
        <v>21</v>
      </c>
      <c r="AJ1341"/>
      <c r="AK1341"/>
    </row>
    <row r="1342" spans="1:37" hidden="1" x14ac:dyDescent="0.25">
      <c r="A1342" s="179" t="b">
        <f>IF(E1342&lt;&gt;1,"",NOT(ISNA(VLOOKUP(P1342,Mapping!$P:$P,1,FALSE))))</f>
        <v>0</v>
      </c>
      <c r="B1342" s="180" t="str">
        <f t="shared" si="20"/>
        <v/>
      </c>
      <c r="E1342" s="167">
        <v>1</v>
      </c>
      <c r="F1342" s="170" t="s">
        <v>779</v>
      </c>
      <c r="G1342" s="169">
        <v>4082.195984882228</v>
      </c>
      <c r="H1342" s="168" t="s">
        <v>6</v>
      </c>
      <c r="I1342" s="168" t="s">
        <v>779</v>
      </c>
      <c r="J1342" s="169">
        <v>386.356361581996</v>
      </c>
      <c r="K1342" s="169">
        <v>53.952283628261341</v>
      </c>
      <c r="L1342" s="168" t="s">
        <v>5</v>
      </c>
      <c r="M1342" s="168" t="s">
        <v>21</v>
      </c>
      <c r="N1342" s="168" t="s">
        <v>2829</v>
      </c>
      <c r="O1342" s="168" t="s">
        <v>21</v>
      </c>
      <c r="P1342" s="168" t="s">
        <v>2831</v>
      </c>
      <c r="Q1342" s="168" t="s">
        <v>2832</v>
      </c>
      <c r="R1342" s="168" t="s">
        <v>1259</v>
      </c>
      <c r="S1342" s="168" t="s">
        <v>21</v>
      </c>
      <c r="T1342" s="168" t="s">
        <v>1259</v>
      </c>
      <c r="U1342" s="168" t="s">
        <v>1259</v>
      </c>
      <c r="V1342" s="168" t="s">
        <v>2832</v>
      </c>
      <c r="W1342" s="168" t="s">
        <v>1259</v>
      </c>
      <c r="X1342" s="168" t="s">
        <v>21</v>
      </c>
      <c r="Y1342" s="168" t="s">
        <v>1259</v>
      </c>
      <c r="Z1342" s="168" t="s">
        <v>21</v>
      </c>
      <c r="AA1342" s="168" t="s">
        <v>1259</v>
      </c>
      <c r="AB1342" s="168" t="s">
        <v>1259</v>
      </c>
      <c r="AC1342" s="168" t="s">
        <v>12254</v>
      </c>
      <c r="AD1342" s="169">
        <v>608.64610376162113</v>
      </c>
      <c r="AE1342" s="168" t="s">
        <v>1259</v>
      </c>
      <c r="AF1342" s="169">
        <v>-604.10777517990982</v>
      </c>
      <c r="AG1342" s="169">
        <v>100.2701457815579</v>
      </c>
      <c r="AH1342" s="169">
        <v>137.8854677133954</v>
      </c>
      <c r="AI1342" s="168" t="s">
        <v>21</v>
      </c>
      <c r="AJ1342"/>
      <c r="AK1342"/>
    </row>
    <row r="1343" spans="1:37" hidden="1" x14ac:dyDescent="0.25">
      <c r="A1343" s="179" t="b">
        <f>IF(E1343&lt;&gt;1,"",NOT(ISNA(VLOOKUP(P1343,Mapping!$P:$P,1,FALSE))))</f>
        <v>0</v>
      </c>
      <c r="B1343" s="180" t="str">
        <f t="shared" si="20"/>
        <v/>
      </c>
      <c r="E1343" s="167">
        <v>1</v>
      </c>
      <c r="F1343" s="170" t="s">
        <v>779</v>
      </c>
      <c r="G1343" s="169">
        <v>19094.859101733851</v>
      </c>
      <c r="H1343" s="168" t="s">
        <v>6</v>
      </c>
      <c r="I1343" s="168" t="s">
        <v>779</v>
      </c>
      <c r="J1343" s="169">
        <v>1807.218544819473</v>
      </c>
      <c r="K1343" s="169">
        <v>252.36692650565001</v>
      </c>
      <c r="L1343" s="168" t="s">
        <v>5</v>
      </c>
      <c r="M1343" s="168" t="s">
        <v>21</v>
      </c>
      <c r="N1343" s="168" t="s">
        <v>2829</v>
      </c>
      <c r="O1343" s="168" t="s">
        <v>21</v>
      </c>
      <c r="P1343" s="168" t="s">
        <v>2833</v>
      </c>
      <c r="Q1343" s="168" t="s">
        <v>2834</v>
      </c>
      <c r="R1343" s="168" t="s">
        <v>1259</v>
      </c>
      <c r="S1343" s="168" t="s">
        <v>21</v>
      </c>
      <c r="T1343" s="168" t="s">
        <v>1259</v>
      </c>
      <c r="U1343" s="168" t="s">
        <v>1259</v>
      </c>
      <c r="V1343" s="168" t="s">
        <v>2834</v>
      </c>
      <c r="W1343" s="168" t="s">
        <v>1259</v>
      </c>
      <c r="X1343" s="168" t="s">
        <v>21</v>
      </c>
      <c r="Y1343" s="168" t="s">
        <v>1259</v>
      </c>
      <c r="Z1343" s="168" t="s">
        <v>21</v>
      </c>
      <c r="AA1343" s="168" t="s">
        <v>1259</v>
      </c>
      <c r="AB1343" s="168" t="s">
        <v>1259</v>
      </c>
      <c r="AC1343" s="168" t="s">
        <v>6951</v>
      </c>
      <c r="AD1343" s="169">
        <v>2846.999908183675</v>
      </c>
      <c r="AE1343" s="168" t="s">
        <v>1259</v>
      </c>
      <c r="AF1343" s="169">
        <v>-2825.7714455752848</v>
      </c>
      <c r="AG1343" s="169">
        <v>469.02312208912548</v>
      </c>
      <c r="AH1343" s="169">
        <v>644.97235995393203</v>
      </c>
      <c r="AI1343" s="168" t="s">
        <v>21</v>
      </c>
      <c r="AJ1343"/>
      <c r="AK1343"/>
    </row>
    <row r="1344" spans="1:37" hidden="1" x14ac:dyDescent="0.25">
      <c r="A1344" s="179" t="b">
        <f>IF(E1344&lt;&gt;1,"",NOT(ISNA(VLOOKUP(P1344,Mapping!$P:$P,1,FALSE))))</f>
        <v>0</v>
      </c>
      <c r="B1344" s="180" t="str">
        <f t="shared" si="20"/>
        <v/>
      </c>
      <c r="E1344" s="167">
        <v>1</v>
      </c>
      <c r="F1344" s="170" t="s">
        <v>779</v>
      </c>
      <c r="G1344" s="169">
        <v>11831.461613858261</v>
      </c>
      <c r="H1344" s="168" t="s">
        <v>6</v>
      </c>
      <c r="I1344" s="168" t="s">
        <v>779</v>
      </c>
      <c r="J1344" s="169">
        <v>1119.7797651695089</v>
      </c>
      <c r="K1344" s="169">
        <v>156.37033966319569</v>
      </c>
      <c r="L1344" s="168" t="s">
        <v>5</v>
      </c>
      <c r="M1344" s="168" t="s">
        <v>21</v>
      </c>
      <c r="N1344" s="168" t="s">
        <v>2829</v>
      </c>
      <c r="O1344" s="168" t="s">
        <v>21</v>
      </c>
      <c r="P1344" s="168" t="s">
        <v>2833</v>
      </c>
      <c r="Q1344" s="168" t="s">
        <v>2834</v>
      </c>
      <c r="R1344" s="168" t="s">
        <v>1259</v>
      </c>
      <c r="S1344" s="168" t="s">
        <v>21</v>
      </c>
      <c r="T1344" s="168" t="s">
        <v>1259</v>
      </c>
      <c r="U1344" s="168" t="s">
        <v>1259</v>
      </c>
      <c r="V1344" s="168" t="s">
        <v>2834</v>
      </c>
      <c r="W1344" s="168" t="s">
        <v>1259</v>
      </c>
      <c r="X1344" s="168" t="s">
        <v>21</v>
      </c>
      <c r="Y1344" s="168" t="s">
        <v>1259</v>
      </c>
      <c r="Z1344" s="168" t="s">
        <v>21</v>
      </c>
      <c r="AA1344" s="168" t="s">
        <v>1259</v>
      </c>
      <c r="AB1344" s="168" t="s">
        <v>1259</v>
      </c>
      <c r="AC1344" s="168" t="s">
        <v>3249</v>
      </c>
      <c r="AD1344" s="169">
        <v>1764.043921396333</v>
      </c>
      <c r="AE1344" s="168" t="s">
        <v>1259</v>
      </c>
      <c r="AF1344" s="169">
        <v>-1750.8904469907791</v>
      </c>
      <c r="AG1344" s="169">
        <v>290.6137738667876</v>
      </c>
      <c r="AH1344" s="169">
        <v>399.63456541565211</v>
      </c>
      <c r="AI1344" s="168" t="s">
        <v>21</v>
      </c>
      <c r="AJ1344"/>
      <c r="AK1344"/>
    </row>
    <row r="1345" spans="1:37" hidden="1" x14ac:dyDescent="0.25">
      <c r="A1345" s="179" t="b">
        <f>IF(E1345&lt;&gt;1,"",NOT(ISNA(VLOOKUP(P1345,Mapping!$P:$P,1,FALSE))))</f>
        <v>0</v>
      </c>
      <c r="B1345" s="180" t="str">
        <f t="shared" si="20"/>
        <v/>
      </c>
      <c r="E1345" s="167">
        <v>1</v>
      </c>
      <c r="F1345" s="170" t="s">
        <v>779</v>
      </c>
      <c r="G1345" s="169">
        <v>8695.8913797891819</v>
      </c>
      <c r="H1345" s="168" t="s">
        <v>6</v>
      </c>
      <c r="I1345" s="168" t="s">
        <v>779</v>
      </c>
      <c r="J1345" s="169">
        <v>823.01608414925761</v>
      </c>
      <c r="K1345" s="169">
        <v>114.9291214484584</v>
      </c>
      <c r="L1345" s="168" t="s">
        <v>5</v>
      </c>
      <c r="M1345" s="168" t="s">
        <v>21</v>
      </c>
      <c r="N1345" s="168" t="s">
        <v>2829</v>
      </c>
      <c r="O1345" s="168" t="s">
        <v>21</v>
      </c>
      <c r="P1345" s="168" t="s">
        <v>2833</v>
      </c>
      <c r="Q1345" s="168" t="s">
        <v>2834</v>
      </c>
      <c r="R1345" s="168" t="s">
        <v>1259</v>
      </c>
      <c r="S1345" s="168" t="s">
        <v>21</v>
      </c>
      <c r="T1345" s="168" t="s">
        <v>1259</v>
      </c>
      <c r="U1345" s="168" t="s">
        <v>1259</v>
      </c>
      <c r="V1345" s="168" t="s">
        <v>2834</v>
      </c>
      <c r="W1345" s="168" t="s">
        <v>1259</v>
      </c>
      <c r="X1345" s="168" t="s">
        <v>21</v>
      </c>
      <c r="Y1345" s="168" t="s">
        <v>1259</v>
      </c>
      <c r="Z1345" s="168" t="s">
        <v>21</v>
      </c>
      <c r="AA1345" s="168" t="s">
        <v>1259</v>
      </c>
      <c r="AB1345" s="168" t="s">
        <v>1259</v>
      </c>
      <c r="AC1345" s="168" t="s">
        <v>3248</v>
      </c>
      <c r="AD1345" s="169">
        <v>1296.5375564141809</v>
      </c>
      <c r="AE1345" s="168" t="s">
        <v>1259</v>
      </c>
      <c r="AF1345" s="169">
        <v>-1286.870011656767</v>
      </c>
      <c r="AG1345" s="169">
        <v>213.5954029598615</v>
      </c>
      <c r="AH1345" s="169">
        <v>293.72353863644821</v>
      </c>
      <c r="AI1345" s="168" t="s">
        <v>21</v>
      </c>
      <c r="AJ1345"/>
      <c r="AK1345"/>
    </row>
    <row r="1346" spans="1:37" hidden="1" x14ac:dyDescent="0.25">
      <c r="A1346" s="179" t="b">
        <f>IF(E1346&lt;&gt;1,"",NOT(ISNA(VLOOKUP(P1346,Mapping!$P:$P,1,FALSE))))</f>
        <v>0</v>
      </c>
      <c r="B1346" s="180" t="str">
        <f t="shared" si="20"/>
        <v/>
      </c>
      <c r="E1346" s="167">
        <v>1</v>
      </c>
      <c r="F1346" s="170" t="s">
        <v>779</v>
      </c>
      <c r="G1346" s="169">
        <v>31290.150340800359</v>
      </c>
      <c r="H1346" s="168" t="s">
        <v>6</v>
      </c>
      <c r="I1346" s="168" t="s">
        <v>779</v>
      </c>
      <c r="J1346" s="169">
        <v>2961.4326905899579</v>
      </c>
      <c r="K1346" s="169">
        <v>413.54581509797492</v>
      </c>
      <c r="L1346" s="168" t="s">
        <v>5</v>
      </c>
      <c r="M1346" s="168" t="s">
        <v>21</v>
      </c>
      <c r="N1346" s="168" t="s">
        <v>2829</v>
      </c>
      <c r="O1346" s="168" t="s">
        <v>21</v>
      </c>
      <c r="P1346" s="168" t="s">
        <v>2833</v>
      </c>
      <c r="Q1346" s="168" t="s">
        <v>2834</v>
      </c>
      <c r="R1346" s="168" t="s">
        <v>1259</v>
      </c>
      <c r="S1346" s="168" t="s">
        <v>21</v>
      </c>
      <c r="T1346" s="168" t="s">
        <v>1259</v>
      </c>
      <c r="U1346" s="168" t="s">
        <v>1259</v>
      </c>
      <c r="V1346" s="168" t="s">
        <v>2834</v>
      </c>
      <c r="W1346" s="168" t="s">
        <v>1259</v>
      </c>
      <c r="X1346" s="168" t="s">
        <v>21</v>
      </c>
      <c r="Y1346" s="168" t="s">
        <v>1259</v>
      </c>
      <c r="Z1346" s="168" t="s">
        <v>21</v>
      </c>
      <c r="AA1346" s="168" t="s">
        <v>1259</v>
      </c>
      <c r="AB1346" s="168" t="s">
        <v>1259</v>
      </c>
      <c r="AC1346" s="168" t="s">
        <v>12255</v>
      </c>
      <c r="AD1346" s="169">
        <v>4665.2899962599377</v>
      </c>
      <c r="AE1346" s="168" t="s">
        <v>1259</v>
      </c>
      <c r="AF1346" s="169">
        <v>-4630.50357636642</v>
      </c>
      <c r="AG1346" s="169">
        <v>768.57356869146679</v>
      </c>
      <c r="AH1346" s="169">
        <v>1056.896099683021</v>
      </c>
      <c r="AI1346" s="168" t="s">
        <v>21</v>
      </c>
      <c r="AJ1346"/>
      <c r="AK1346"/>
    </row>
    <row r="1347" spans="1:37" hidden="1" x14ac:dyDescent="0.25">
      <c r="A1347" s="179" t="b">
        <f>IF(E1347&lt;&gt;1,"",NOT(ISNA(VLOOKUP(P1347,Mapping!$P:$P,1,FALSE))))</f>
        <v>0</v>
      </c>
      <c r="B1347" s="180" t="str">
        <f t="shared" si="20"/>
        <v/>
      </c>
      <c r="E1347" s="167">
        <v>1</v>
      </c>
      <c r="F1347" s="170" t="s">
        <v>779</v>
      </c>
      <c r="G1347" s="169">
        <v>33796.044448717053</v>
      </c>
      <c r="H1347" s="168" t="s">
        <v>6</v>
      </c>
      <c r="I1347" s="168" t="s">
        <v>779</v>
      </c>
      <c r="J1347" s="169">
        <v>3198.601149338604</v>
      </c>
      <c r="K1347" s="169">
        <v>446.66492798559642</v>
      </c>
      <c r="L1347" s="168" t="s">
        <v>5</v>
      </c>
      <c r="M1347" s="168" t="s">
        <v>21</v>
      </c>
      <c r="N1347" s="168" t="s">
        <v>2829</v>
      </c>
      <c r="O1347" s="168" t="s">
        <v>21</v>
      </c>
      <c r="P1347" s="168" t="s">
        <v>2833</v>
      </c>
      <c r="Q1347" s="168" t="s">
        <v>2834</v>
      </c>
      <c r="R1347" s="168" t="s">
        <v>1259</v>
      </c>
      <c r="S1347" s="168" t="s">
        <v>21</v>
      </c>
      <c r="T1347" s="168" t="s">
        <v>1259</v>
      </c>
      <c r="U1347" s="168" t="s">
        <v>1259</v>
      </c>
      <c r="V1347" s="168" t="s">
        <v>2834</v>
      </c>
      <c r="W1347" s="168" t="s">
        <v>1259</v>
      </c>
      <c r="X1347" s="168" t="s">
        <v>21</v>
      </c>
      <c r="Y1347" s="168" t="s">
        <v>1259</v>
      </c>
      <c r="Z1347" s="168" t="s">
        <v>21</v>
      </c>
      <c r="AA1347" s="168" t="s">
        <v>1259</v>
      </c>
      <c r="AB1347" s="168" t="s">
        <v>1259</v>
      </c>
      <c r="AC1347" s="168" t="s">
        <v>3246</v>
      </c>
      <c r="AD1347" s="169">
        <v>5038.9130880642069</v>
      </c>
      <c r="AE1347" s="168" t="s">
        <v>1259</v>
      </c>
      <c r="AF1347" s="169">
        <v>-5001.3407728107413</v>
      </c>
      <c r="AG1347" s="169">
        <v>830.12533358577639</v>
      </c>
      <c r="AH1347" s="169">
        <v>1141.5383810408821</v>
      </c>
      <c r="AI1347" s="168" t="s">
        <v>21</v>
      </c>
      <c r="AJ1347"/>
      <c r="AK1347"/>
    </row>
    <row r="1348" spans="1:37" hidden="1" x14ac:dyDescent="0.25">
      <c r="A1348" s="179" t="b">
        <f>IF(E1348&lt;&gt;1,"",NOT(ISNA(VLOOKUP(P1348,Mapping!$P:$P,1,FALSE))))</f>
        <v>0</v>
      </c>
      <c r="B1348" s="180" t="str">
        <f t="shared" si="20"/>
        <v/>
      </c>
      <c r="E1348" s="167">
        <v>1</v>
      </c>
      <c r="F1348" s="170" t="s">
        <v>779</v>
      </c>
      <c r="G1348" s="169">
        <v>7428.0095469001999</v>
      </c>
      <c r="H1348" s="168" t="s">
        <v>6</v>
      </c>
      <c r="I1348" s="168" t="s">
        <v>779</v>
      </c>
      <c r="J1348" s="169">
        <v>703.01836388178617</v>
      </c>
      <c r="K1348" s="169">
        <v>98.172179716980054</v>
      </c>
      <c r="L1348" s="168" t="s">
        <v>5</v>
      </c>
      <c r="M1348" s="168" t="s">
        <v>21</v>
      </c>
      <c r="N1348" s="168" t="s">
        <v>2829</v>
      </c>
      <c r="O1348" s="168" t="s">
        <v>21</v>
      </c>
      <c r="P1348" s="168" t="s">
        <v>2833</v>
      </c>
      <c r="Q1348" s="168" t="s">
        <v>2834</v>
      </c>
      <c r="R1348" s="168" t="s">
        <v>1259</v>
      </c>
      <c r="S1348" s="168" t="s">
        <v>21</v>
      </c>
      <c r="T1348" s="168" t="s">
        <v>1259</v>
      </c>
      <c r="U1348" s="168" t="s">
        <v>1259</v>
      </c>
      <c r="V1348" s="168" t="s">
        <v>2834</v>
      </c>
      <c r="W1348" s="168" t="s">
        <v>1259</v>
      </c>
      <c r="X1348" s="168" t="s">
        <v>21</v>
      </c>
      <c r="Y1348" s="168" t="s">
        <v>1259</v>
      </c>
      <c r="Z1348" s="168" t="s">
        <v>21</v>
      </c>
      <c r="AA1348" s="168" t="s">
        <v>1259</v>
      </c>
      <c r="AB1348" s="168" t="s">
        <v>1259</v>
      </c>
      <c r="AC1348" s="168" t="s">
        <v>3252</v>
      </c>
      <c r="AD1348" s="169">
        <v>1107.4992690620111</v>
      </c>
      <c r="AE1348" s="168" t="s">
        <v>1259</v>
      </c>
      <c r="AF1348" s="169">
        <v>-1099.2412755318669</v>
      </c>
      <c r="AG1348" s="169">
        <v>182.45268058975219</v>
      </c>
      <c r="AH1348" s="169">
        <v>250.89794178107061</v>
      </c>
      <c r="AI1348" s="168" t="s">
        <v>21</v>
      </c>
      <c r="AJ1348"/>
      <c r="AK1348"/>
    </row>
    <row r="1349" spans="1:37" hidden="1" x14ac:dyDescent="0.25">
      <c r="A1349" s="179" t="b">
        <f>IF(E1349&lt;&gt;1,"",NOT(ISNA(VLOOKUP(P1349,Mapping!$P:$P,1,FALSE))))</f>
        <v>0</v>
      </c>
      <c r="B1349" s="180" t="str">
        <f t="shared" si="20"/>
        <v/>
      </c>
      <c r="E1349" s="167">
        <v>1</v>
      </c>
      <c r="F1349" s="170" t="s">
        <v>779</v>
      </c>
      <c r="G1349" s="169">
        <v>6567.310378067381</v>
      </c>
      <c r="H1349" s="168" t="s">
        <v>6</v>
      </c>
      <c r="I1349" s="168" t="s">
        <v>779</v>
      </c>
      <c r="J1349" s="169">
        <v>621.55813989489366</v>
      </c>
      <c r="K1349" s="169">
        <v>86.796761719547447</v>
      </c>
      <c r="L1349" s="168" t="s">
        <v>5</v>
      </c>
      <c r="M1349" s="168" t="s">
        <v>21</v>
      </c>
      <c r="N1349" s="168" t="s">
        <v>2829</v>
      </c>
      <c r="O1349" s="168" t="s">
        <v>21</v>
      </c>
      <c r="P1349" s="168" t="s">
        <v>2833</v>
      </c>
      <c r="Q1349" s="168" t="s">
        <v>2834</v>
      </c>
      <c r="R1349" s="168" t="s">
        <v>1259</v>
      </c>
      <c r="S1349" s="168" t="s">
        <v>21</v>
      </c>
      <c r="T1349" s="168" t="s">
        <v>1259</v>
      </c>
      <c r="U1349" s="168" t="s">
        <v>1259</v>
      </c>
      <c r="V1349" s="168" t="s">
        <v>2834</v>
      </c>
      <c r="W1349" s="168" t="s">
        <v>1259</v>
      </c>
      <c r="X1349" s="168" t="s">
        <v>21</v>
      </c>
      <c r="Y1349" s="168" t="s">
        <v>1259</v>
      </c>
      <c r="Z1349" s="168" t="s">
        <v>21</v>
      </c>
      <c r="AA1349" s="168" t="s">
        <v>1259</v>
      </c>
      <c r="AB1349" s="168" t="s">
        <v>1259</v>
      </c>
      <c r="AC1349" s="168" t="s">
        <v>3244</v>
      </c>
      <c r="AD1349" s="169">
        <v>979.17098752898642</v>
      </c>
      <c r="AE1349" s="168" t="s">
        <v>1259</v>
      </c>
      <c r="AF1349" s="169">
        <v>-971.86986516637626</v>
      </c>
      <c r="AG1349" s="169">
        <v>161.31150278924</v>
      </c>
      <c r="AH1349" s="169">
        <v>221.82586687468481</v>
      </c>
      <c r="AI1349" s="168" t="s">
        <v>21</v>
      </c>
      <c r="AJ1349"/>
      <c r="AK1349"/>
    </row>
    <row r="1350" spans="1:37" hidden="1" x14ac:dyDescent="0.25">
      <c r="A1350" s="179" t="b">
        <f>IF(E1350&lt;&gt;1,"",NOT(ISNA(VLOOKUP(P1350,Mapping!$P:$P,1,FALSE))))</f>
        <v>0</v>
      </c>
      <c r="B1350" s="180" t="str">
        <f t="shared" si="20"/>
        <v/>
      </c>
      <c r="E1350" s="167">
        <v>1</v>
      </c>
      <c r="F1350" s="170" t="s">
        <v>779</v>
      </c>
      <c r="G1350" s="169">
        <v>13775.575210920741</v>
      </c>
      <c r="H1350" s="168" t="s">
        <v>6</v>
      </c>
      <c r="I1350" s="168" t="s">
        <v>779</v>
      </c>
      <c r="J1350" s="169">
        <v>1303.7789309726249</v>
      </c>
      <c r="K1350" s="169">
        <v>182.0646886319164</v>
      </c>
      <c r="L1350" s="168" t="s">
        <v>5</v>
      </c>
      <c r="M1350" s="168" t="s">
        <v>21</v>
      </c>
      <c r="N1350" s="168" t="s">
        <v>2829</v>
      </c>
      <c r="O1350" s="168" t="s">
        <v>21</v>
      </c>
      <c r="P1350" s="168" t="s">
        <v>2833</v>
      </c>
      <c r="Q1350" s="168" t="s">
        <v>2834</v>
      </c>
      <c r="R1350" s="168" t="s">
        <v>1259</v>
      </c>
      <c r="S1350" s="168" t="s">
        <v>21</v>
      </c>
      <c r="T1350" s="168" t="s">
        <v>1259</v>
      </c>
      <c r="U1350" s="168" t="s">
        <v>1259</v>
      </c>
      <c r="V1350" s="168" t="s">
        <v>2834</v>
      </c>
      <c r="W1350" s="168" t="s">
        <v>1259</v>
      </c>
      <c r="X1350" s="168" t="s">
        <v>21</v>
      </c>
      <c r="Y1350" s="168" t="s">
        <v>1259</v>
      </c>
      <c r="Z1350" s="168" t="s">
        <v>21</v>
      </c>
      <c r="AA1350" s="168" t="s">
        <v>1259</v>
      </c>
      <c r="AB1350" s="168" t="s">
        <v>1259</v>
      </c>
      <c r="AC1350" s="168" t="s">
        <v>3245</v>
      </c>
      <c r="AD1350" s="169">
        <v>2053.906821292423</v>
      </c>
      <c r="AE1350" s="168" t="s">
        <v>1259</v>
      </c>
      <c r="AF1350" s="169">
        <v>-2038.592003743039</v>
      </c>
      <c r="AG1350" s="169">
        <v>338.36663887260153</v>
      </c>
      <c r="AH1350" s="169">
        <v>465.30143040980329</v>
      </c>
      <c r="AI1350" s="168" t="s">
        <v>21</v>
      </c>
      <c r="AJ1350"/>
      <c r="AK1350"/>
    </row>
    <row r="1351" spans="1:37" hidden="1" x14ac:dyDescent="0.25">
      <c r="A1351" s="179" t="b">
        <f>IF(E1351&lt;&gt;1,"",NOT(ISNA(VLOOKUP(P1351,Mapping!$P:$P,1,FALSE))))</f>
        <v>0</v>
      </c>
      <c r="B1351" s="180" t="str">
        <f t="shared" si="20"/>
        <v/>
      </c>
      <c r="E1351" s="167">
        <v>1</v>
      </c>
      <c r="F1351" s="170" t="s">
        <v>779</v>
      </c>
      <c r="G1351" s="169">
        <v>797.44975825990616</v>
      </c>
      <c r="H1351" s="168" t="s">
        <v>6</v>
      </c>
      <c r="I1351" s="168" t="s">
        <v>779</v>
      </c>
      <c r="J1351" s="169">
        <v>75.474031204464353</v>
      </c>
      <c r="K1351" s="169">
        <v>10.539483086128239</v>
      </c>
      <c r="L1351" s="168" t="s">
        <v>5</v>
      </c>
      <c r="M1351" s="168" t="s">
        <v>21</v>
      </c>
      <c r="N1351" s="168" t="s">
        <v>2829</v>
      </c>
      <c r="O1351" s="168" t="s">
        <v>21</v>
      </c>
      <c r="P1351" s="168" t="s">
        <v>2833</v>
      </c>
      <c r="Q1351" s="168" t="s">
        <v>2834</v>
      </c>
      <c r="R1351" s="168" t="s">
        <v>1259</v>
      </c>
      <c r="S1351" s="168" t="s">
        <v>21</v>
      </c>
      <c r="T1351" s="168" t="s">
        <v>1259</v>
      </c>
      <c r="U1351" s="168" t="s">
        <v>1259</v>
      </c>
      <c r="V1351" s="168" t="s">
        <v>2834</v>
      </c>
      <c r="W1351" s="168" t="s">
        <v>1259</v>
      </c>
      <c r="X1351" s="168" t="s">
        <v>21</v>
      </c>
      <c r="Y1351" s="168" t="s">
        <v>1259</v>
      </c>
      <c r="Z1351" s="168" t="s">
        <v>21</v>
      </c>
      <c r="AA1351" s="168" t="s">
        <v>1259</v>
      </c>
      <c r="AB1351" s="168" t="s">
        <v>1259</v>
      </c>
      <c r="AC1351" s="168" t="s">
        <v>8156</v>
      </c>
      <c r="AD1351" s="169">
        <v>118.8979387829519</v>
      </c>
      <c r="AE1351" s="168" t="s">
        <v>1259</v>
      </c>
      <c r="AF1351" s="169">
        <v>-118.0113843294682</v>
      </c>
      <c r="AG1351" s="169">
        <v>19.587595453601349</v>
      </c>
      <c r="AH1351" s="169">
        <v>26.935681996358991</v>
      </c>
      <c r="AI1351" s="168" t="s">
        <v>21</v>
      </c>
      <c r="AJ1351"/>
      <c r="AK1351"/>
    </row>
    <row r="1352" spans="1:37" hidden="1" x14ac:dyDescent="0.25">
      <c r="A1352" s="179" t="b">
        <f>IF(E1352&lt;&gt;1,"",NOT(ISNA(VLOOKUP(P1352,Mapping!$P:$P,1,FALSE))))</f>
        <v>0</v>
      </c>
      <c r="B1352" s="180" t="str">
        <f t="shared" si="20"/>
        <v/>
      </c>
      <c r="E1352" s="167">
        <v>1</v>
      </c>
      <c r="F1352" s="170" t="s">
        <v>779</v>
      </c>
      <c r="G1352" s="169">
        <v>7579.4740260523986</v>
      </c>
      <c r="H1352" s="168" t="s">
        <v>6</v>
      </c>
      <c r="I1352" s="168" t="s">
        <v>779</v>
      </c>
      <c r="J1352" s="169">
        <v>717.35360532802531</v>
      </c>
      <c r="K1352" s="169">
        <v>100.1740077940958</v>
      </c>
      <c r="L1352" s="168" t="s">
        <v>5</v>
      </c>
      <c r="M1352" s="168" t="s">
        <v>21</v>
      </c>
      <c r="N1352" s="168" t="s">
        <v>2829</v>
      </c>
      <c r="O1352" s="168" t="s">
        <v>21</v>
      </c>
      <c r="P1352" s="168" t="s">
        <v>2833</v>
      </c>
      <c r="Q1352" s="168" t="s">
        <v>2834</v>
      </c>
      <c r="R1352" s="168" t="s">
        <v>1259</v>
      </c>
      <c r="S1352" s="168" t="s">
        <v>21</v>
      </c>
      <c r="T1352" s="168" t="s">
        <v>1259</v>
      </c>
      <c r="U1352" s="168" t="s">
        <v>1259</v>
      </c>
      <c r="V1352" s="168" t="s">
        <v>2834</v>
      </c>
      <c r="W1352" s="168" t="s">
        <v>1259</v>
      </c>
      <c r="X1352" s="168" t="s">
        <v>21</v>
      </c>
      <c r="Y1352" s="168" t="s">
        <v>1259</v>
      </c>
      <c r="Z1352" s="168" t="s">
        <v>21</v>
      </c>
      <c r="AA1352" s="168" t="s">
        <v>1259</v>
      </c>
      <c r="AB1352" s="168" t="s">
        <v>1259</v>
      </c>
      <c r="AC1352" s="168" t="s">
        <v>3242</v>
      </c>
      <c r="AD1352" s="169">
        <v>1130.082277186975</v>
      </c>
      <c r="AE1352" s="168" t="s">
        <v>1259</v>
      </c>
      <c r="AF1352" s="169">
        <v>-1121.6558949813691</v>
      </c>
      <c r="AG1352" s="169">
        <v>186.17307163946231</v>
      </c>
      <c r="AH1352" s="169">
        <v>256.01399956644133</v>
      </c>
      <c r="AI1352" s="168" t="s">
        <v>21</v>
      </c>
      <c r="AJ1352"/>
      <c r="AK1352"/>
    </row>
    <row r="1353" spans="1:37" hidden="1" x14ac:dyDescent="0.25">
      <c r="A1353" s="179" t="b">
        <f>IF(E1353&lt;&gt;1,"",NOT(ISNA(VLOOKUP(P1353,Mapping!$P:$P,1,FALSE))))</f>
        <v>0</v>
      </c>
      <c r="B1353" s="180" t="str">
        <f t="shared" si="20"/>
        <v/>
      </c>
      <c r="E1353" s="167">
        <v>1</v>
      </c>
      <c r="F1353" s="170" t="s">
        <v>779</v>
      </c>
      <c r="G1353" s="169">
        <v>6342.7092005825443</v>
      </c>
      <c r="H1353" s="168" t="s">
        <v>6</v>
      </c>
      <c r="I1353" s="168" t="s">
        <v>779</v>
      </c>
      <c r="J1353" s="169">
        <v>600.30093076984485</v>
      </c>
      <c r="K1353" s="169">
        <v>83.828323536819354</v>
      </c>
      <c r="L1353" s="168" t="s">
        <v>5</v>
      </c>
      <c r="M1353" s="168" t="s">
        <v>21</v>
      </c>
      <c r="N1353" s="168" t="s">
        <v>2829</v>
      </c>
      <c r="O1353" s="168" t="s">
        <v>21</v>
      </c>
      <c r="P1353" s="168" t="s">
        <v>2833</v>
      </c>
      <c r="Q1353" s="168" t="s">
        <v>2834</v>
      </c>
      <c r="R1353" s="168" t="s">
        <v>1259</v>
      </c>
      <c r="S1353" s="168" t="s">
        <v>21</v>
      </c>
      <c r="T1353" s="168" t="s">
        <v>1259</v>
      </c>
      <c r="U1353" s="168" t="s">
        <v>1259</v>
      </c>
      <c r="V1353" s="168" t="s">
        <v>2834</v>
      </c>
      <c r="W1353" s="168" t="s">
        <v>1259</v>
      </c>
      <c r="X1353" s="168" t="s">
        <v>21</v>
      </c>
      <c r="Y1353" s="168" t="s">
        <v>1259</v>
      </c>
      <c r="Z1353" s="168" t="s">
        <v>21</v>
      </c>
      <c r="AA1353" s="168" t="s">
        <v>1259</v>
      </c>
      <c r="AB1353" s="168" t="s">
        <v>1259</v>
      </c>
      <c r="AC1353" s="168" t="s">
        <v>12789</v>
      </c>
      <c r="AD1353" s="169">
        <v>945.68346461664385</v>
      </c>
      <c r="AE1353" s="168" t="s">
        <v>1259</v>
      </c>
      <c r="AF1353" s="169">
        <v>-938.63203970781615</v>
      </c>
      <c r="AG1353" s="169">
        <v>155.79466996384051</v>
      </c>
      <c r="AH1353" s="169">
        <v>214.23945051418471</v>
      </c>
      <c r="AI1353" s="168" t="s">
        <v>21</v>
      </c>
      <c r="AJ1353"/>
      <c r="AK1353"/>
    </row>
    <row r="1354" spans="1:37" hidden="1" x14ac:dyDescent="0.25">
      <c r="A1354" s="179" t="b">
        <f>IF(E1354&lt;&gt;1,"",NOT(ISNA(VLOOKUP(P1354,Mapping!$P:$P,1,FALSE))))</f>
        <v>0</v>
      </c>
      <c r="B1354" s="180" t="str">
        <f t="shared" si="20"/>
        <v/>
      </c>
      <c r="E1354" s="167">
        <v>1</v>
      </c>
      <c r="F1354" s="170" t="s">
        <v>779</v>
      </c>
      <c r="G1354" s="169">
        <v>20451.96242447953</v>
      </c>
      <c r="H1354" s="168" t="s">
        <v>6</v>
      </c>
      <c r="I1354" s="168" t="s">
        <v>779</v>
      </c>
      <c r="J1354" s="169">
        <v>1935.6605657338589</v>
      </c>
      <c r="K1354" s="169">
        <v>270.3030627550574</v>
      </c>
      <c r="L1354" s="168" t="s">
        <v>5</v>
      </c>
      <c r="M1354" s="168" t="s">
        <v>21</v>
      </c>
      <c r="N1354" s="168" t="s">
        <v>2829</v>
      </c>
      <c r="O1354" s="168" t="s">
        <v>21</v>
      </c>
      <c r="P1354" s="168" t="s">
        <v>2833</v>
      </c>
      <c r="Q1354" s="168" t="s">
        <v>2834</v>
      </c>
      <c r="R1354" s="168" t="s">
        <v>1259</v>
      </c>
      <c r="S1354" s="168" t="s">
        <v>21</v>
      </c>
      <c r="T1354" s="168" t="s">
        <v>1259</v>
      </c>
      <c r="U1354" s="168" t="s">
        <v>1259</v>
      </c>
      <c r="V1354" s="168" t="s">
        <v>2834</v>
      </c>
      <c r="W1354" s="168" t="s">
        <v>1259</v>
      </c>
      <c r="X1354" s="168" t="s">
        <v>21</v>
      </c>
      <c r="Y1354" s="168" t="s">
        <v>1259</v>
      </c>
      <c r="Z1354" s="168" t="s">
        <v>21</v>
      </c>
      <c r="AA1354" s="168" t="s">
        <v>1259</v>
      </c>
      <c r="AB1354" s="168" t="s">
        <v>1259</v>
      </c>
      <c r="AC1354" s="168" t="s">
        <v>8154</v>
      </c>
      <c r="AD1354" s="169">
        <v>3049.3409160260339</v>
      </c>
      <c r="AE1354" s="168" t="s">
        <v>1259</v>
      </c>
      <c r="AF1354" s="169">
        <v>-3026.6037113531379</v>
      </c>
      <c r="AG1354" s="169">
        <v>502.35737368221089</v>
      </c>
      <c r="AH1354" s="169">
        <v>690.81161585570226</v>
      </c>
      <c r="AI1354" s="168" t="s">
        <v>21</v>
      </c>
      <c r="AJ1354"/>
      <c r="AK1354"/>
    </row>
    <row r="1355" spans="1:37" hidden="1" x14ac:dyDescent="0.25">
      <c r="A1355" s="179" t="b">
        <f>IF(E1355&lt;&gt;1,"",NOT(ISNA(VLOOKUP(P1355,Mapping!$P:$P,1,FALSE))))</f>
        <v>0</v>
      </c>
      <c r="B1355" s="180" t="str">
        <f t="shared" si="20"/>
        <v/>
      </c>
      <c r="E1355" s="167">
        <v>1</v>
      </c>
      <c r="F1355" s="170" t="s">
        <v>779</v>
      </c>
      <c r="G1355" s="169">
        <v>5493.9101620642714</v>
      </c>
      <c r="H1355" s="168" t="s">
        <v>6</v>
      </c>
      <c r="I1355" s="168" t="s">
        <v>779</v>
      </c>
      <c r="J1355" s="169">
        <v>519.96698564553196</v>
      </c>
      <c r="K1355" s="169">
        <v>72.610183437929763</v>
      </c>
      <c r="L1355" s="168" t="s">
        <v>5</v>
      </c>
      <c r="M1355" s="168" t="s">
        <v>21</v>
      </c>
      <c r="N1355" s="168" t="s">
        <v>2829</v>
      </c>
      <c r="O1355" s="168" t="s">
        <v>21</v>
      </c>
      <c r="P1355" s="168" t="s">
        <v>2833</v>
      </c>
      <c r="Q1355" s="168" t="s">
        <v>2834</v>
      </c>
      <c r="R1355" s="168" t="s">
        <v>1259</v>
      </c>
      <c r="S1355" s="168" t="s">
        <v>21</v>
      </c>
      <c r="T1355" s="168" t="s">
        <v>1259</v>
      </c>
      <c r="U1355" s="168" t="s">
        <v>1259</v>
      </c>
      <c r="V1355" s="168" t="s">
        <v>2834</v>
      </c>
      <c r="W1355" s="168" t="s">
        <v>1259</v>
      </c>
      <c r="X1355" s="168" t="s">
        <v>21</v>
      </c>
      <c r="Y1355" s="168" t="s">
        <v>1259</v>
      </c>
      <c r="Z1355" s="168" t="s">
        <v>21</v>
      </c>
      <c r="AA1355" s="168" t="s">
        <v>1259</v>
      </c>
      <c r="AB1355" s="168" t="s">
        <v>1259</v>
      </c>
      <c r="AC1355" s="168" t="s">
        <v>3247</v>
      </c>
      <c r="AD1355" s="169">
        <v>819.12946535154765</v>
      </c>
      <c r="AE1355" s="168" t="s">
        <v>1259</v>
      </c>
      <c r="AF1355" s="169">
        <v>-813.02168179431374</v>
      </c>
      <c r="AG1355" s="169">
        <v>134.94579263245669</v>
      </c>
      <c r="AH1355" s="169">
        <v>185.56932961499211</v>
      </c>
      <c r="AI1355" s="168" t="s">
        <v>21</v>
      </c>
      <c r="AJ1355"/>
      <c r="AK1355"/>
    </row>
    <row r="1356" spans="1:37" hidden="1" x14ac:dyDescent="0.25">
      <c r="A1356" s="179" t="b">
        <f>IF(E1356&lt;&gt;1,"",NOT(ISNA(VLOOKUP(P1356,Mapping!$P:$P,1,FALSE))))</f>
        <v>0</v>
      </c>
      <c r="B1356" s="180" t="str">
        <f t="shared" si="20"/>
        <v/>
      </c>
      <c r="E1356" s="167">
        <v>1</v>
      </c>
      <c r="F1356" s="170" t="s">
        <v>779</v>
      </c>
      <c r="G1356" s="169">
        <v>1422.904043308454</v>
      </c>
      <c r="H1356" s="168" t="s">
        <v>6</v>
      </c>
      <c r="I1356" s="168" t="s">
        <v>779</v>
      </c>
      <c r="J1356" s="169">
        <v>134.66968050746999</v>
      </c>
      <c r="K1356" s="169">
        <v>18.805790511939978</v>
      </c>
      <c r="L1356" s="168" t="s">
        <v>5</v>
      </c>
      <c r="M1356" s="168" t="s">
        <v>21</v>
      </c>
      <c r="N1356" s="168" t="s">
        <v>2829</v>
      </c>
      <c r="O1356" s="168" t="s">
        <v>21</v>
      </c>
      <c r="P1356" s="168" t="s">
        <v>2833</v>
      </c>
      <c r="Q1356" s="168" t="s">
        <v>2834</v>
      </c>
      <c r="R1356" s="168" t="s">
        <v>1259</v>
      </c>
      <c r="S1356" s="168" t="s">
        <v>21</v>
      </c>
      <c r="T1356" s="168" t="s">
        <v>1259</v>
      </c>
      <c r="U1356" s="168" t="s">
        <v>1259</v>
      </c>
      <c r="V1356" s="168" t="s">
        <v>2834</v>
      </c>
      <c r="W1356" s="168" t="s">
        <v>1259</v>
      </c>
      <c r="X1356" s="168" t="s">
        <v>21</v>
      </c>
      <c r="Y1356" s="168" t="s">
        <v>1259</v>
      </c>
      <c r="Z1356" s="168" t="s">
        <v>21</v>
      </c>
      <c r="AA1356" s="168" t="s">
        <v>1259</v>
      </c>
      <c r="AB1356" s="168" t="s">
        <v>1259</v>
      </c>
      <c r="AC1356" s="168" t="s">
        <v>8155</v>
      </c>
      <c r="AD1356" s="169">
        <v>212.15174508857771</v>
      </c>
      <c r="AE1356" s="168" t="s">
        <v>1259</v>
      </c>
      <c r="AF1356" s="169">
        <v>-210.5698499241378</v>
      </c>
      <c r="AG1356" s="169">
        <v>34.950501245917621</v>
      </c>
      <c r="AH1356" s="169">
        <v>48.061825118013758</v>
      </c>
      <c r="AI1356" s="168" t="s">
        <v>21</v>
      </c>
      <c r="AJ1356"/>
      <c r="AK1356"/>
    </row>
    <row r="1357" spans="1:37" hidden="1" x14ac:dyDescent="0.25">
      <c r="A1357" s="179" t="b">
        <f>IF(E1357&lt;&gt;1,"",NOT(ISNA(VLOOKUP(P1357,Mapping!$P:$P,1,FALSE))))</f>
        <v>0</v>
      </c>
      <c r="B1357" s="180" t="str">
        <f t="shared" si="20"/>
        <v/>
      </c>
      <c r="E1357" s="167">
        <v>1</v>
      </c>
      <c r="F1357" s="170" t="s">
        <v>779</v>
      </c>
      <c r="G1357" s="169">
        <v>26594.811744152339</v>
      </c>
      <c r="H1357" s="168" t="s">
        <v>6</v>
      </c>
      <c r="I1357" s="168" t="s">
        <v>779</v>
      </c>
      <c r="J1357" s="169">
        <v>2517.0459087415129</v>
      </c>
      <c r="K1357" s="169">
        <v>351.48994109407471</v>
      </c>
      <c r="L1357" s="168" t="s">
        <v>5</v>
      </c>
      <c r="M1357" s="168" t="s">
        <v>21</v>
      </c>
      <c r="N1357" s="168" t="s">
        <v>2829</v>
      </c>
      <c r="O1357" s="168" t="s">
        <v>21</v>
      </c>
      <c r="P1357" s="168" t="s">
        <v>2833</v>
      </c>
      <c r="Q1357" s="168" t="s">
        <v>2834</v>
      </c>
      <c r="R1357" s="168" t="s">
        <v>1259</v>
      </c>
      <c r="S1357" s="168" t="s">
        <v>21</v>
      </c>
      <c r="T1357" s="168" t="s">
        <v>1259</v>
      </c>
      <c r="U1357" s="168" t="s">
        <v>1259</v>
      </c>
      <c r="V1357" s="168" t="s">
        <v>2834</v>
      </c>
      <c r="W1357" s="168" t="s">
        <v>1259</v>
      </c>
      <c r="X1357" s="168" t="s">
        <v>21</v>
      </c>
      <c r="Y1357" s="168" t="s">
        <v>1259</v>
      </c>
      <c r="Z1357" s="168" t="s">
        <v>21</v>
      </c>
      <c r="AA1357" s="168" t="s">
        <v>1259</v>
      </c>
      <c r="AB1357" s="168" t="s">
        <v>1259</v>
      </c>
      <c r="AC1357" s="168" t="s">
        <v>3251</v>
      </c>
      <c r="AD1357" s="169">
        <v>3965.225728577846</v>
      </c>
      <c r="AE1357" s="168" t="s">
        <v>1259</v>
      </c>
      <c r="AF1357" s="169">
        <v>-3935.659290633474</v>
      </c>
      <c r="AG1357" s="169">
        <v>653.24292623255315</v>
      </c>
      <c r="AH1357" s="169">
        <v>898.30034365631946</v>
      </c>
      <c r="AI1357" s="168" t="s">
        <v>21</v>
      </c>
      <c r="AJ1357"/>
      <c r="AK1357"/>
    </row>
    <row r="1358" spans="1:37" hidden="1" x14ac:dyDescent="0.25">
      <c r="A1358" s="179" t="b">
        <f>IF(E1358&lt;&gt;1,"",NOT(ISNA(VLOOKUP(P1358,Mapping!$P:$P,1,FALSE))))</f>
        <v>0</v>
      </c>
      <c r="B1358" s="180" t="str">
        <f t="shared" si="20"/>
        <v/>
      </c>
      <c r="E1358" s="167">
        <v>1</v>
      </c>
      <c r="F1358" s="170" t="s">
        <v>779</v>
      </c>
      <c r="G1358" s="169">
        <v>5582.3867719691498</v>
      </c>
      <c r="H1358" s="168" t="s">
        <v>6</v>
      </c>
      <c r="I1358" s="168" t="s">
        <v>779</v>
      </c>
      <c r="J1358" s="169">
        <v>528.34078769093912</v>
      </c>
      <c r="K1358" s="169">
        <v>73.779533260851863</v>
      </c>
      <c r="L1358" s="168" t="s">
        <v>5</v>
      </c>
      <c r="M1358" s="168" t="s">
        <v>21</v>
      </c>
      <c r="N1358" s="168" t="s">
        <v>2829</v>
      </c>
      <c r="O1358" s="168" t="s">
        <v>21</v>
      </c>
      <c r="P1358" s="168" t="s">
        <v>2833</v>
      </c>
      <c r="Q1358" s="168" t="s">
        <v>2834</v>
      </c>
      <c r="R1358" s="168" t="s">
        <v>1259</v>
      </c>
      <c r="S1358" s="168" t="s">
        <v>21</v>
      </c>
      <c r="T1358" s="168" t="s">
        <v>1259</v>
      </c>
      <c r="U1358" s="168" t="s">
        <v>1259</v>
      </c>
      <c r="V1358" s="168" t="s">
        <v>2834</v>
      </c>
      <c r="W1358" s="168" t="s">
        <v>1259</v>
      </c>
      <c r="X1358" s="168" t="s">
        <v>21</v>
      </c>
      <c r="Y1358" s="168" t="s">
        <v>1259</v>
      </c>
      <c r="Z1358" s="168" t="s">
        <v>21</v>
      </c>
      <c r="AA1358" s="168" t="s">
        <v>1259</v>
      </c>
      <c r="AB1358" s="168" t="s">
        <v>1259</v>
      </c>
      <c r="AC1358" s="168" t="s">
        <v>3243</v>
      </c>
      <c r="AD1358" s="169">
        <v>832.32112594110708</v>
      </c>
      <c r="AE1358" s="168" t="s">
        <v>1259</v>
      </c>
      <c r="AF1358" s="169">
        <v>-826.11497965728631</v>
      </c>
      <c r="AG1358" s="169">
        <v>137.11902552139139</v>
      </c>
      <c r="AH1358" s="169">
        <v>188.55782864434059</v>
      </c>
      <c r="AI1358" s="168" t="s">
        <v>21</v>
      </c>
      <c r="AJ1358"/>
      <c r="AK1358"/>
    </row>
    <row r="1359" spans="1:37" hidden="1" x14ac:dyDescent="0.25">
      <c r="A1359" s="179" t="b">
        <f>IF(E1359&lt;&gt;1,"",NOT(ISNA(VLOOKUP(P1359,Mapping!$P:$P,1,FALSE))))</f>
        <v>0</v>
      </c>
      <c r="B1359" s="180" t="str">
        <f t="shared" si="20"/>
        <v/>
      </c>
      <c r="E1359" s="167">
        <v>1</v>
      </c>
      <c r="F1359" s="170" t="s">
        <v>779</v>
      </c>
      <c r="G1359" s="169">
        <v>25086.13624876746</v>
      </c>
      <c r="H1359" s="168" t="s">
        <v>6</v>
      </c>
      <c r="I1359" s="168" t="s">
        <v>779</v>
      </c>
      <c r="J1359" s="169">
        <v>2374.2584538119991</v>
      </c>
      <c r="K1359" s="169">
        <v>331.55055343815383</v>
      </c>
      <c r="L1359" s="168" t="s">
        <v>5</v>
      </c>
      <c r="M1359" s="168" t="s">
        <v>21</v>
      </c>
      <c r="N1359" s="168" t="s">
        <v>2829</v>
      </c>
      <c r="O1359" s="168" t="s">
        <v>21</v>
      </c>
      <c r="P1359" s="168" t="s">
        <v>2833</v>
      </c>
      <c r="Q1359" s="168" t="s">
        <v>2834</v>
      </c>
      <c r="R1359" s="168" t="s">
        <v>1259</v>
      </c>
      <c r="S1359" s="168" t="s">
        <v>21</v>
      </c>
      <c r="T1359" s="168" t="s">
        <v>1259</v>
      </c>
      <c r="U1359" s="168" t="s">
        <v>1259</v>
      </c>
      <c r="V1359" s="168" t="s">
        <v>2834</v>
      </c>
      <c r="W1359" s="168" t="s">
        <v>1259</v>
      </c>
      <c r="X1359" s="168" t="s">
        <v>21</v>
      </c>
      <c r="Y1359" s="168" t="s">
        <v>1259</v>
      </c>
      <c r="Z1359" s="168" t="s">
        <v>21</v>
      </c>
      <c r="AA1359" s="168" t="s">
        <v>1259</v>
      </c>
      <c r="AB1359" s="168" t="s">
        <v>1259</v>
      </c>
      <c r="AC1359" s="168" t="s">
        <v>8158</v>
      </c>
      <c r="AD1359" s="169">
        <v>3740.2856557574341</v>
      </c>
      <c r="AE1359" s="168" t="s">
        <v>1259</v>
      </c>
      <c r="AF1359" s="169">
        <v>-3712.3964682798542</v>
      </c>
      <c r="AG1359" s="169">
        <v>616.18563833664302</v>
      </c>
      <c r="AH1359" s="169">
        <v>847.34139237635463</v>
      </c>
      <c r="AI1359" s="168" t="s">
        <v>21</v>
      </c>
      <c r="AJ1359"/>
      <c r="AK1359"/>
    </row>
    <row r="1360" spans="1:37" hidden="1" x14ac:dyDescent="0.25">
      <c r="A1360" s="179" t="b">
        <f>IF(E1360&lt;&gt;1,"",NOT(ISNA(VLOOKUP(P1360,Mapping!$P:$P,1,FALSE))))</f>
        <v>0</v>
      </c>
      <c r="B1360" s="180" t="str">
        <f t="shared" si="20"/>
        <v/>
      </c>
      <c r="E1360" s="167">
        <v>1</v>
      </c>
      <c r="F1360" s="170" t="s">
        <v>779</v>
      </c>
      <c r="G1360" s="169">
        <v>8995.115169314322</v>
      </c>
      <c r="H1360" s="168" t="s">
        <v>6</v>
      </c>
      <c r="I1360" s="168" t="s">
        <v>779</v>
      </c>
      <c r="J1360" s="169">
        <v>851.3358941358058</v>
      </c>
      <c r="K1360" s="169">
        <v>118.88380829361959</v>
      </c>
      <c r="L1360" s="168" t="s">
        <v>5</v>
      </c>
      <c r="M1360" s="168" t="s">
        <v>21</v>
      </c>
      <c r="N1360" s="168" t="s">
        <v>2829</v>
      </c>
      <c r="O1360" s="168" t="s">
        <v>21</v>
      </c>
      <c r="P1360" s="168" t="s">
        <v>2833</v>
      </c>
      <c r="Q1360" s="168" t="s">
        <v>2834</v>
      </c>
      <c r="R1360" s="168" t="s">
        <v>1259</v>
      </c>
      <c r="S1360" s="168" t="s">
        <v>21</v>
      </c>
      <c r="T1360" s="168" t="s">
        <v>1259</v>
      </c>
      <c r="U1360" s="168" t="s">
        <v>1259</v>
      </c>
      <c r="V1360" s="168" t="s">
        <v>2834</v>
      </c>
      <c r="W1360" s="168" t="s">
        <v>1259</v>
      </c>
      <c r="X1360" s="168" t="s">
        <v>21</v>
      </c>
      <c r="Y1360" s="168" t="s">
        <v>1259</v>
      </c>
      <c r="Z1360" s="168" t="s">
        <v>21</v>
      </c>
      <c r="AA1360" s="168" t="s">
        <v>1259</v>
      </c>
      <c r="AB1360" s="168" t="s">
        <v>1259</v>
      </c>
      <c r="AC1360" s="168" t="s">
        <v>3241</v>
      </c>
      <c r="AD1360" s="169">
        <v>1341.151140456129</v>
      </c>
      <c r="AE1360" s="168" t="s">
        <v>1259</v>
      </c>
      <c r="AF1360" s="169">
        <v>-1331.150937521267</v>
      </c>
      <c r="AG1360" s="169">
        <v>220.9451757557072</v>
      </c>
      <c r="AH1360" s="169">
        <v>303.83050369213203</v>
      </c>
      <c r="AI1360" s="168" t="s">
        <v>21</v>
      </c>
      <c r="AJ1360"/>
      <c r="AK1360"/>
    </row>
    <row r="1361" spans="1:37" hidden="1" x14ac:dyDescent="0.25">
      <c r="A1361" s="179" t="b">
        <f>IF(E1361&lt;&gt;1,"",NOT(ISNA(VLOOKUP(P1361,Mapping!$P:$P,1,FALSE))))</f>
        <v>0</v>
      </c>
      <c r="B1361" s="180" t="str">
        <f t="shared" si="20"/>
        <v/>
      </c>
      <c r="E1361" s="167">
        <v>1</v>
      </c>
      <c r="F1361" s="170" t="s">
        <v>779</v>
      </c>
      <c r="G1361" s="169">
        <v>73941.576377371632</v>
      </c>
      <c r="H1361" s="168" t="s">
        <v>6</v>
      </c>
      <c r="I1361" s="168" t="s">
        <v>779</v>
      </c>
      <c r="J1361" s="169">
        <v>6998.1447545867322</v>
      </c>
      <c r="K1361" s="169">
        <v>977.24776453813536</v>
      </c>
      <c r="L1361" s="168" t="s">
        <v>5</v>
      </c>
      <c r="M1361" s="168" t="s">
        <v>21</v>
      </c>
      <c r="N1361" s="168" t="s">
        <v>2829</v>
      </c>
      <c r="O1361" s="168" t="s">
        <v>21</v>
      </c>
      <c r="P1361" s="168" t="s">
        <v>2833</v>
      </c>
      <c r="Q1361" s="168" t="s">
        <v>2834</v>
      </c>
      <c r="R1361" s="168" t="s">
        <v>1259</v>
      </c>
      <c r="S1361" s="168" t="s">
        <v>21</v>
      </c>
      <c r="T1361" s="168" t="s">
        <v>1259</v>
      </c>
      <c r="U1361" s="168" t="s">
        <v>1259</v>
      </c>
      <c r="V1361" s="168" t="s">
        <v>2834</v>
      </c>
      <c r="W1361" s="168" t="s">
        <v>1259</v>
      </c>
      <c r="X1361" s="168" t="s">
        <v>21</v>
      </c>
      <c r="Y1361" s="168" t="s">
        <v>1259</v>
      </c>
      <c r="Z1361" s="168" t="s">
        <v>21</v>
      </c>
      <c r="AA1361" s="168" t="s">
        <v>1259</v>
      </c>
      <c r="AB1361" s="168" t="s">
        <v>1259</v>
      </c>
      <c r="AC1361" s="168" t="s">
        <v>12539</v>
      </c>
      <c r="AD1361" s="169">
        <v>11024.52026672556</v>
      </c>
      <c r="AE1361" s="168" t="s">
        <v>1259</v>
      </c>
      <c r="AF1361" s="169">
        <v>-10942.316675645359</v>
      </c>
      <c r="AG1361" s="169">
        <v>1816.2118306260379</v>
      </c>
      <c r="AH1361" s="169">
        <v>2497.5451644205459</v>
      </c>
      <c r="AI1361" s="168" t="s">
        <v>21</v>
      </c>
      <c r="AJ1361"/>
      <c r="AK1361"/>
    </row>
    <row r="1362" spans="1:37" hidden="1" x14ac:dyDescent="0.25">
      <c r="A1362" s="179" t="b">
        <f>IF(E1362&lt;&gt;1,"",NOT(ISNA(VLOOKUP(P1362,Mapping!$P:$P,1,FALSE))))</f>
        <v>0</v>
      </c>
      <c r="B1362" s="180" t="str">
        <f t="shared" si="20"/>
        <v/>
      </c>
      <c r="E1362" s="167">
        <v>1</v>
      </c>
      <c r="F1362" s="170" t="s">
        <v>779</v>
      </c>
      <c r="G1362" s="169">
        <v>8833.0544202795863</v>
      </c>
      <c r="H1362" s="168" t="s">
        <v>6</v>
      </c>
      <c r="I1362" s="168" t="s">
        <v>779</v>
      </c>
      <c r="J1362" s="169">
        <v>835.99777671464608</v>
      </c>
      <c r="K1362" s="169">
        <v>116.7419347703223</v>
      </c>
      <c r="L1362" s="168" t="s">
        <v>5</v>
      </c>
      <c r="M1362" s="168" t="s">
        <v>21</v>
      </c>
      <c r="N1362" s="168" t="s">
        <v>2829</v>
      </c>
      <c r="O1362" s="168" t="s">
        <v>21</v>
      </c>
      <c r="P1362" s="168" t="s">
        <v>2833</v>
      </c>
      <c r="Q1362" s="168" t="s">
        <v>2834</v>
      </c>
      <c r="R1362" s="168" t="s">
        <v>1259</v>
      </c>
      <c r="S1362" s="168" t="s">
        <v>21</v>
      </c>
      <c r="T1362" s="168" t="s">
        <v>1259</v>
      </c>
      <c r="U1362" s="168" t="s">
        <v>1259</v>
      </c>
      <c r="V1362" s="168" t="s">
        <v>2834</v>
      </c>
      <c r="W1362" s="168" t="s">
        <v>1259</v>
      </c>
      <c r="X1362" s="168" t="s">
        <v>21</v>
      </c>
      <c r="Y1362" s="168" t="s">
        <v>1259</v>
      </c>
      <c r="Z1362" s="168" t="s">
        <v>21</v>
      </c>
      <c r="AA1362" s="168" t="s">
        <v>1259</v>
      </c>
      <c r="AB1362" s="168" t="s">
        <v>1259</v>
      </c>
      <c r="AC1362" s="168" t="s">
        <v>3250</v>
      </c>
      <c r="AD1362" s="169">
        <v>1316.9882526775971</v>
      </c>
      <c r="AE1362" s="168" t="s">
        <v>1259</v>
      </c>
      <c r="AF1362" s="169">
        <v>-1307.1682186841681</v>
      </c>
      <c r="AG1362" s="169">
        <v>216.9645106942171</v>
      </c>
      <c r="AH1362" s="169">
        <v>298.35653275555887</v>
      </c>
      <c r="AI1362" s="168" t="s">
        <v>21</v>
      </c>
      <c r="AJ1362"/>
      <c r="AK1362"/>
    </row>
    <row r="1363" spans="1:37" hidden="1" x14ac:dyDescent="0.25">
      <c r="A1363" s="179" t="b">
        <f>IF(E1363&lt;&gt;1,"",NOT(ISNA(VLOOKUP(P1363,Mapping!$P:$P,1,FALSE))))</f>
        <v>0</v>
      </c>
      <c r="B1363" s="180" t="str">
        <f t="shared" si="20"/>
        <v/>
      </c>
      <c r="E1363" s="167">
        <v>1</v>
      </c>
      <c r="F1363" s="170" t="s">
        <v>779</v>
      </c>
      <c r="G1363" s="169">
        <v>1048.879434663314</v>
      </c>
      <c r="H1363" s="168" t="s">
        <v>6</v>
      </c>
      <c r="I1363" s="168" t="s">
        <v>779</v>
      </c>
      <c r="J1363" s="169">
        <v>99.270403384709269</v>
      </c>
      <c r="K1363" s="169">
        <v>13.862499733078909</v>
      </c>
      <c r="L1363" s="168" t="s">
        <v>5</v>
      </c>
      <c r="M1363" s="168" t="s">
        <v>21</v>
      </c>
      <c r="N1363" s="168" t="s">
        <v>2829</v>
      </c>
      <c r="O1363" s="168" t="s">
        <v>21</v>
      </c>
      <c r="P1363" s="168" t="s">
        <v>2833</v>
      </c>
      <c r="Q1363" s="168" t="s">
        <v>2834</v>
      </c>
      <c r="R1363" s="168" t="s">
        <v>1259</v>
      </c>
      <c r="S1363" s="168" t="s">
        <v>21</v>
      </c>
      <c r="T1363" s="168" t="s">
        <v>1259</v>
      </c>
      <c r="U1363" s="168" t="s">
        <v>1259</v>
      </c>
      <c r="V1363" s="168" t="s">
        <v>2834</v>
      </c>
      <c r="W1363" s="168" t="s">
        <v>1259</v>
      </c>
      <c r="X1363" s="168" t="s">
        <v>21</v>
      </c>
      <c r="Y1363" s="168" t="s">
        <v>1259</v>
      </c>
      <c r="Z1363" s="168" t="s">
        <v>21</v>
      </c>
      <c r="AA1363" s="168" t="s">
        <v>1259</v>
      </c>
      <c r="AB1363" s="168" t="s">
        <v>1259</v>
      </c>
      <c r="AC1363" s="168" t="s">
        <v>8157</v>
      </c>
      <c r="AD1363" s="169">
        <v>156.38552964818939</v>
      </c>
      <c r="AE1363" s="168" t="s">
        <v>1259</v>
      </c>
      <c r="AF1363" s="169">
        <v>-155.21945150428539</v>
      </c>
      <c r="AG1363" s="169">
        <v>25.763411215545151</v>
      </c>
      <c r="AH1363" s="169">
        <v>35.428292017117663</v>
      </c>
      <c r="AI1363" s="168" t="s">
        <v>21</v>
      </c>
      <c r="AJ1363"/>
      <c r="AK1363"/>
    </row>
    <row r="1364" spans="1:37" hidden="1" x14ac:dyDescent="0.25">
      <c r="A1364" s="179" t="b">
        <f>IF(E1364&lt;&gt;1,"",NOT(ISNA(VLOOKUP(P1364,Mapping!$P:$P,1,FALSE))))</f>
        <v>0</v>
      </c>
      <c r="B1364" s="180" t="str">
        <f t="shared" si="20"/>
        <v/>
      </c>
      <c r="E1364" s="167">
        <v>1</v>
      </c>
      <c r="F1364" s="170" t="s">
        <v>779</v>
      </c>
      <c r="G1364" s="169">
        <v>78682.305214663487</v>
      </c>
      <c r="H1364" s="168" t="s">
        <v>6</v>
      </c>
      <c r="I1364" s="168" t="s">
        <v>779</v>
      </c>
      <c r="J1364" s="169">
        <v>7446.827461543</v>
      </c>
      <c r="K1364" s="169">
        <v>1039.90353799474</v>
      </c>
      <c r="L1364" s="168" t="s">
        <v>5</v>
      </c>
      <c r="M1364" s="168" t="s">
        <v>21</v>
      </c>
      <c r="N1364" s="168" t="s">
        <v>2829</v>
      </c>
      <c r="O1364" s="168" t="s">
        <v>21</v>
      </c>
      <c r="P1364" s="168" t="s">
        <v>2833</v>
      </c>
      <c r="Q1364" s="168" t="s">
        <v>2834</v>
      </c>
      <c r="R1364" s="168" t="s">
        <v>1259</v>
      </c>
      <c r="S1364" s="168" t="s">
        <v>21</v>
      </c>
      <c r="T1364" s="168" t="s">
        <v>1259</v>
      </c>
      <c r="U1364" s="168" t="s">
        <v>1259</v>
      </c>
      <c r="V1364" s="168" t="s">
        <v>2834</v>
      </c>
      <c r="W1364" s="168" t="s">
        <v>1259</v>
      </c>
      <c r="X1364" s="168" t="s">
        <v>21</v>
      </c>
      <c r="Y1364" s="168" t="s">
        <v>1259</v>
      </c>
      <c r="Z1364" s="168" t="s">
        <v>21</v>
      </c>
      <c r="AA1364" s="168" t="s">
        <v>1259</v>
      </c>
      <c r="AB1364" s="168" t="s">
        <v>1259</v>
      </c>
      <c r="AC1364" s="168" t="s">
        <v>12154</v>
      </c>
      <c r="AD1364" s="169">
        <v>11731.352115684729</v>
      </c>
      <c r="AE1364" s="168" t="s">
        <v>1259</v>
      </c>
      <c r="AF1364" s="169">
        <v>-11643.878080642489</v>
      </c>
      <c r="AG1364" s="169">
        <v>1932.6573842904179</v>
      </c>
      <c r="AH1364" s="169">
        <v>2657.6740792137721</v>
      </c>
      <c r="AI1364" s="168" t="s">
        <v>21</v>
      </c>
      <c r="AJ1364"/>
      <c r="AK1364"/>
    </row>
    <row r="1365" spans="1:37" hidden="1" x14ac:dyDescent="0.25">
      <c r="A1365" s="179" t="b">
        <f>IF(E1365&lt;&gt;1,"",NOT(ISNA(VLOOKUP(P1365,Mapping!$P:$P,1,FALSE))))</f>
        <v>0</v>
      </c>
      <c r="B1365" s="180" t="str">
        <f t="shared" ref="B1365:B1428" si="21">IF(AI1365="","",VALUE(AI1365))</f>
        <v/>
      </c>
      <c r="E1365" s="167">
        <v>1</v>
      </c>
      <c r="F1365" s="170" t="s">
        <v>779</v>
      </c>
      <c r="G1365" s="169">
        <v>120869.2466776323</v>
      </c>
      <c r="H1365" s="168" t="s">
        <v>6</v>
      </c>
      <c r="I1365" s="168" t="s">
        <v>779</v>
      </c>
      <c r="J1365" s="169">
        <v>11439.57873322784</v>
      </c>
      <c r="K1365" s="169">
        <v>1597.466633850026</v>
      </c>
      <c r="L1365" s="168" t="s">
        <v>5</v>
      </c>
      <c r="M1365" s="168" t="s">
        <v>21</v>
      </c>
      <c r="N1365" s="168" t="s">
        <v>2829</v>
      </c>
      <c r="O1365" s="168" t="s">
        <v>21</v>
      </c>
      <c r="P1365" s="168" t="s">
        <v>2848</v>
      </c>
      <c r="Q1365" s="168" t="s">
        <v>2834</v>
      </c>
      <c r="R1365" s="168" t="s">
        <v>1259</v>
      </c>
      <c r="S1365" s="168" t="s">
        <v>21</v>
      </c>
      <c r="T1365" s="168" t="s">
        <v>1259</v>
      </c>
      <c r="U1365" s="168" t="s">
        <v>1259</v>
      </c>
      <c r="V1365" s="168" t="s">
        <v>2834</v>
      </c>
      <c r="W1365" s="168" t="s">
        <v>1259</v>
      </c>
      <c r="X1365" s="168" t="s">
        <v>21</v>
      </c>
      <c r="Y1365" s="168" t="s">
        <v>1259</v>
      </c>
      <c r="Z1365" s="168" t="s">
        <v>21</v>
      </c>
      <c r="AA1365" s="168" t="s">
        <v>1259</v>
      </c>
      <c r="AB1365" s="168" t="s">
        <v>1259</v>
      </c>
      <c r="AC1365" s="168" t="s">
        <v>3254</v>
      </c>
      <c r="AD1365" s="169">
        <v>18021.32879640903</v>
      </c>
      <c r="AE1365" s="168" t="s">
        <v>1259</v>
      </c>
      <c r="AF1365" s="169">
        <v>-17886.953974896609</v>
      </c>
      <c r="AG1365" s="169">
        <v>2968.8866065608308</v>
      </c>
      <c r="AH1365" s="169">
        <v>4082.634119486524</v>
      </c>
      <c r="AI1365" s="168" t="s">
        <v>21</v>
      </c>
      <c r="AJ1365"/>
      <c r="AK1365"/>
    </row>
    <row r="1366" spans="1:37" hidden="1" x14ac:dyDescent="0.25">
      <c r="A1366" s="179" t="b">
        <f>IF(E1366&lt;&gt;1,"",NOT(ISNA(VLOOKUP(P1366,Mapping!$P:$P,1,FALSE))))</f>
        <v>0</v>
      </c>
      <c r="B1366" s="180" t="str">
        <f t="shared" si="21"/>
        <v/>
      </c>
      <c r="E1366" s="167">
        <v>1</v>
      </c>
      <c r="F1366" s="170" t="s">
        <v>779</v>
      </c>
      <c r="G1366" s="169">
        <v>35651.718615768979</v>
      </c>
      <c r="H1366" s="168" t="s">
        <v>6</v>
      </c>
      <c r="I1366" s="168" t="s">
        <v>779</v>
      </c>
      <c r="J1366" s="169">
        <v>3374.2300319593919</v>
      </c>
      <c r="K1366" s="169">
        <v>471.19041851892553</v>
      </c>
      <c r="L1366" s="168" t="s">
        <v>5</v>
      </c>
      <c r="M1366" s="168" t="s">
        <v>21</v>
      </c>
      <c r="N1366" s="168" t="s">
        <v>2829</v>
      </c>
      <c r="O1366" s="168" t="s">
        <v>21</v>
      </c>
      <c r="P1366" s="168" t="s">
        <v>2848</v>
      </c>
      <c r="Q1366" s="168" t="s">
        <v>2834</v>
      </c>
      <c r="R1366" s="168" t="s">
        <v>1259</v>
      </c>
      <c r="S1366" s="168" t="s">
        <v>21</v>
      </c>
      <c r="T1366" s="168" t="s">
        <v>1259</v>
      </c>
      <c r="U1366" s="168" t="s">
        <v>1259</v>
      </c>
      <c r="V1366" s="168" t="s">
        <v>2834</v>
      </c>
      <c r="W1366" s="168" t="s">
        <v>1259</v>
      </c>
      <c r="X1366" s="168" t="s">
        <v>21</v>
      </c>
      <c r="Y1366" s="168" t="s">
        <v>1259</v>
      </c>
      <c r="Z1366" s="168" t="s">
        <v>21</v>
      </c>
      <c r="AA1366" s="168" t="s">
        <v>1259</v>
      </c>
      <c r="AB1366" s="168" t="s">
        <v>1259</v>
      </c>
      <c r="AC1366" s="168" t="s">
        <v>3253</v>
      </c>
      <c r="AD1366" s="169">
        <v>5315.5898708081068</v>
      </c>
      <c r="AE1366" s="168" t="s">
        <v>1259</v>
      </c>
      <c r="AF1366" s="169">
        <v>-5275.9545338031376</v>
      </c>
      <c r="AG1366" s="169">
        <v>875.70587894479831</v>
      </c>
      <c r="AH1366" s="169">
        <v>1204.2180028413061</v>
      </c>
      <c r="AI1366" s="168" t="s">
        <v>21</v>
      </c>
      <c r="AJ1366"/>
      <c r="AK1366"/>
    </row>
    <row r="1367" spans="1:37" hidden="1" x14ac:dyDescent="0.25">
      <c r="A1367" s="179" t="b">
        <f>IF(E1367&lt;&gt;1,"",NOT(ISNA(VLOOKUP(P1367,Mapping!$P:$P,1,FALSE))))</f>
        <v>0</v>
      </c>
      <c r="B1367" s="180" t="str">
        <f t="shared" si="21"/>
        <v/>
      </c>
      <c r="E1367" s="167">
        <v>1</v>
      </c>
      <c r="F1367" s="170" t="s">
        <v>779</v>
      </c>
      <c r="G1367" s="169">
        <v>87191.474036892774</v>
      </c>
      <c r="H1367" s="168" t="s">
        <v>6</v>
      </c>
      <c r="I1367" s="168" t="s">
        <v>779</v>
      </c>
      <c r="J1367" s="169">
        <v>8252.1713299947769</v>
      </c>
      <c r="K1367" s="169">
        <v>1152.364843487627</v>
      </c>
      <c r="L1367" s="168" t="s">
        <v>5</v>
      </c>
      <c r="M1367" s="168" t="s">
        <v>21</v>
      </c>
      <c r="N1367" s="168" t="s">
        <v>2829</v>
      </c>
      <c r="O1367" s="168" t="s">
        <v>21</v>
      </c>
      <c r="P1367" s="168" t="s">
        <v>2848</v>
      </c>
      <c r="Q1367" s="168" t="s">
        <v>2834</v>
      </c>
      <c r="R1367" s="168" t="s">
        <v>1259</v>
      </c>
      <c r="S1367" s="168" t="s">
        <v>21</v>
      </c>
      <c r="T1367" s="168" t="s">
        <v>1259</v>
      </c>
      <c r="U1367" s="168" t="s">
        <v>1259</v>
      </c>
      <c r="V1367" s="168" t="s">
        <v>2834</v>
      </c>
      <c r="W1367" s="168" t="s">
        <v>1259</v>
      </c>
      <c r="X1367" s="168" t="s">
        <v>21</v>
      </c>
      <c r="Y1367" s="168" t="s">
        <v>1259</v>
      </c>
      <c r="Z1367" s="168" t="s">
        <v>21</v>
      </c>
      <c r="AA1367" s="168" t="s">
        <v>1259</v>
      </c>
      <c r="AB1367" s="168" t="s">
        <v>1259</v>
      </c>
      <c r="AC1367" s="168" t="s">
        <v>12790</v>
      </c>
      <c r="AD1367" s="169">
        <v>13000.049764959649</v>
      </c>
      <c r="AE1367" s="168" t="s">
        <v>1259</v>
      </c>
      <c r="AF1367" s="169">
        <v>-12903.11577154808</v>
      </c>
      <c r="AG1367" s="169">
        <v>2141.6663592256082</v>
      </c>
      <c r="AH1367" s="169">
        <v>2945.090638156646</v>
      </c>
      <c r="AI1367" s="168" t="s">
        <v>21</v>
      </c>
      <c r="AJ1367"/>
      <c r="AK1367"/>
    </row>
    <row r="1368" spans="1:37" hidden="1" x14ac:dyDescent="0.25">
      <c r="A1368" s="179" t="b">
        <f>IF(E1368&lt;&gt;1,"",NOT(ISNA(VLOOKUP(P1368,Mapping!$P:$P,1,FALSE))))</f>
        <v>0</v>
      </c>
      <c r="B1368" s="180" t="str">
        <f t="shared" si="21"/>
        <v/>
      </c>
      <c r="E1368" s="167">
        <v>1</v>
      </c>
      <c r="F1368" s="170" t="s">
        <v>779</v>
      </c>
      <c r="G1368" s="169">
        <v>767.50327647934716</v>
      </c>
      <c r="H1368" s="168" t="s">
        <v>6</v>
      </c>
      <c r="I1368" s="168" t="s">
        <v>779</v>
      </c>
      <c r="J1368" s="169">
        <v>72.639769011819538</v>
      </c>
      <c r="K1368" s="169">
        <v>10.143695846937209</v>
      </c>
      <c r="L1368" s="168" t="s">
        <v>5</v>
      </c>
      <c r="M1368" s="168" t="s">
        <v>21</v>
      </c>
      <c r="N1368" s="168" t="s">
        <v>2829</v>
      </c>
      <c r="O1368" s="168" t="s">
        <v>21</v>
      </c>
      <c r="P1368" s="168" t="s">
        <v>2849</v>
      </c>
      <c r="Q1368" s="168" t="s">
        <v>2834</v>
      </c>
      <c r="R1368" s="168" t="s">
        <v>1259</v>
      </c>
      <c r="S1368" s="168" t="s">
        <v>21</v>
      </c>
      <c r="T1368" s="168" t="s">
        <v>1259</v>
      </c>
      <c r="U1368" s="168" t="s">
        <v>1259</v>
      </c>
      <c r="V1368" s="168" t="s">
        <v>2834</v>
      </c>
      <c r="W1368" s="168" t="s">
        <v>1259</v>
      </c>
      <c r="X1368" s="168" t="s">
        <v>21</v>
      </c>
      <c r="Y1368" s="168" t="s">
        <v>1259</v>
      </c>
      <c r="Z1368" s="168" t="s">
        <v>21</v>
      </c>
      <c r="AA1368" s="168" t="s">
        <v>1259</v>
      </c>
      <c r="AB1368" s="168" t="s">
        <v>1259</v>
      </c>
      <c r="AC1368" s="168" t="s">
        <v>3256</v>
      </c>
      <c r="AD1368" s="169">
        <v>114.4329867021098</v>
      </c>
      <c r="AE1368" s="168" t="s">
        <v>1259</v>
      </c>
      <c r="AF1368" s="169">
        <v>-113.5797248623785</v>
      </c>
      <c r="AG1368" s="169">
        <v>18.852026141176911</v>
      </c>
      <c r="AH1368" s="169">
        <v>25.924171362872698</v>
      </c>
      <c r="AI1368" s="168" t="s">
        <v>21</v>
      </c>
      <c r="AJ1368"/>
      <c r="AK1368"/>
    </row>
    <row r="1369" spans="1:37" hidden="1" x14ac:dyDescent="0.25">
      <c r="A1369" s="179" t="b">
        <f>IF(E1369&lt;&gt;1,"",NOT(ISNA(VLOOKUP(P1369,Mapping!$P:$P,1,FALSE))))</f>
        <v>0</v>
      </c>
      <c r="B1369" s="180" t="str">
        <f t="shared" si="21"/>
        <v/>
      </c>
      <c r="E1369" s="167">
        <v>1</v>
      </c>
      <c r="F1369" s="170" t="s">
        <v>779</v>
      </c>
      <c r="G1369" s="169">
        <v>827.3359829703528</v>
      </c>
      <c r="H1369" s="168" t="s">
        <v>6</v>
      </c>
      <c r="I1369" s="168" t="s">
        <v>779</v>
      </c>
      <c r="J1369" s="169">
        <v>78.302590412133682</v>
      </c>
      <c r="K1369" s="169">
        <v>10.934473938631999</v>
      </c>
      <c r="L1369" s="168" t="s">
        <v>5</v>
      </c>
      <c r="M1369" s="168" t="s">
        <v>21</v>
      </c>
      <c r="N1369" s="168" t="s">
        <v>2829</v>
      </c>
      <c r="O1369" s="168" t="s">
        <v>21</v>
      </c>
      <c r="P1369" s="168" t="s">
        <v>2849</v>
      </c>
      <c r="Q1369" s="168" t="s">
        <v>2834</v>
      </c>
      <c r="R1369" s="168" t="s">
        <v>1259</v>
      </c>
      <c r="S1369" s="168" t="s">
        <v>21</v>
      </c>
      <c r="T1369" s="168" t="s">
        <v>1259</v>
      </c>
      <c r="U1369" s="168" t="s">
        <v>1259</v>
      </c>
      <c r="V1369" s="168" t="s">
        <v>2834</v>
      </c>
      <c r="W1369" s="168" t="s">
        <v>1259</v>
      </c>
      <c r="X1369" s="168" t="s">
        <v>21</v>
      </c>
      <c r="Y1369" s="168" t="s">
        <v>1259</v>
      </c>
      <c r="Z1369" s="168" t="s">
        <v>21</v>
      </c>
      <c r="AA1369" s="168" t="s">
        <v>1259</v>
      </c>
      <c r="AB1369" s="168" t="s">
        <v>1259</v>
      </c>
      <c r="AC1369" s="168" t="s">
        <v>3255</v>
      </c>
      <c r="AD1369" s="169">
        <v>123.35390667217661</v>
      </c>
      <c r="AE1369" s="168" t="s">
        <v>1259</v>
      </c>
      <c r="AF1369" s="169">
        <v>-122.4341265949588</v>
      </c>
      <c r="AG1369" s="169">
        <v>20.321684683926041</v>
      </c>
      <c r="AH1369" s="169">
        <v>27.945157310050149</v>
      </c>
      <c r="AI1369" s="168" t="s">
        <v>21</v>
      </c>
      <c r="AJ1369"/>
      <c r="AK1369"/>
    </row>
    <row r="1370" spans="1:37" hidden="1" x14ac:dyDescent="0.25">
      <c r="A1370" s="179" t="b">
        <f>IF(E1370&lt;&gt;1,"",NOT(ISNA(VLOOKUP(P1370,Mapping!$P:$P,1,FALSE))))</f>
        <v>0</v>
      </c>
      <c r="B1370" s="180" t="str">
        <f t="shared" si="21"/>
        <v/>
      </c>
      <c r="E1370" s="167">
        <v>1</v>
      </c>
      <c r="F1370" s="170" t="s">
        <v>779</v>
      </c>
      <c r="G1370" s="169">
        <v>1586.1789082026889</v>
      </c>
      <c r="H1370" s="168" t="s">
        <v>6</v>
      </c>
      <c r="I1370" s="168" t="s">
        <v>779</v>
      </c>
      <c r="J1370" s="169">
        <v>150.12270700887871</v>
      </c>
      <c r="K1370" s="169">
        <v>20.963710379766681</v>
      </c>
      <c r="L1370" s="168" t="s">
        <v>5</v>
      </c>
      <c r="M1370" s="168" t="s">
        <v>21</v>
      </c>
      <c r="N1370" s="168" t="s">
        <v>2829</v>
      </c>
      <c r="O1370" s="168" t="s">
        <v>21</v>
      </c>
      <c r="P1370" s="168" t="s">
        <v>2849</v>
      </c>
      <c r="Q1370" s="168" t="s">
        <v>2834</v>
      </c>
      <c r="R1370" s="168" t="s">
        <v>1259</v>
      </c>
      <c r="S1370" s="168" t="s">
        <v>21</v>
      </c>
      <c r="T1370" s="168" t="s">
        <v>1259</v>
      </c>
      <c r="U1370" s="168" t="s">
        <v>1259</v>
      </c>
      <c r="V1370" s="168" t="s">
        <v>2834</v>
      </c>
      <c r="W1370" s="168" t="s">
        <v>1259</v>
      </c>
      <c r="X1370" s="168" t="s">
        <v>21</v>
      </c>
      <c r="Y1370" s="168" t="s">
        <v>1259</v>
      </c>
      <c r="Z1370" s="168" t="s">
        <v>21</v>
      </c>
      <c r="AA1370" s="168" t="s">
        <v>1259</v>
      </c>
      <c r="AB1370" s="168" t="s">
        <v>1259</v>
      </c>
      <c r="AC1370" s="168" t="s">
        <v>3257</v>
      </c>
      <c r="AD1370" s="169">
        <v>236.4956547705504</v>
      </c>
      <c r="AE1370" s="168" t="s">
        <v>1259</v>
      </c>
      <c r="AF1370" s="169">
        <v>-234.73224088707479</v>
      </c>
      <c r="AG1370" s="169">
        <v>38.960988387161933</v>
      </c>
      <c r="AH1370" s="169">
        <v>53.576805583223397</v>
      </c>
      <c r="AI1370" s="168" t="s">
        <v>21</v>
      </c>
      <c r="AJ1370"/>
      <c r="AK1370"/>
    </row>
    <row r="1371" spans="1:37" hidden="1" x14ac:dyDescent="0.25">
      <c r="A1371" s="179" t="b">
        <f>IF(E1371&lt;&gt;1,"",NOT(ISNA(VLOOKUP(P1371,Mapping!$P:$P,1,FALSE))))</f>
        <v>0</v>
      </c>
      <c r="B1371" s="180" t="str">
        <f t="shared" si="21"/>
        <v/>
      </c>
      <c r="E1371" s="167">
        <v>1</v>
      </c>
      <c r="F1371" s="170" t="s">
        <v>779</v>
      </c>
      <c r="G1371" s="169">
        <v>2899.9304741657688</v>
      </c>
      <c r="H1371" s="168" t="s">
        <v>6</v>
      </c>
      <c r="I1371" s="168" t="s">
        <v>779</v>
      </c>
      <c r="J1371" s="169">
        <v>274.46173358376018</v>
      </c>
      <c r="K1371" s="169">
        <v>38.326888768654747</v>
      </c>
      <c r="L1371" s="168" t="s">
        <v>5</v>
      </c>
      <c r="M1371" s="168" t="s">
        <v>21</v>
      </c>
      <c r="N1371" s="168" t="s">
        <v>2829</v>
      </c>
      <c r="O1371" s="168" t="s">
        <v>21</v>
      </c>
      <c r="P1371" s="168" t="s">
        <v>2849</v>
      </c>
      <c r="Q1371" s="168" t="s">
        <v>2834</v>
      </c>
      <c r="R1371" s="168" t="s">
        <v>1259</v>
      </c>
      <c r="S1371" s="168" t="s">
        <v>21</v>
      </c>
      <c r="T1371" s="168" t="s">
        <v>1259</v>
      </c>
      <c r="U1371" s="168" t="s">
        <v>1259</v>
      </c>
      <c r="V1371" s="168" t="s">
        <v>2834</v>
      </c>
      <c r="W1371" s="168" t="s">
        <v>1259</v>
      </c>
      <c r="X1371" s="168" t="s">
        <v>21</v>
      </c>
      <c r="Y1371" s="168" t="s">
        <v>1259</v>
      </c>
      <c r="Z1371" s="168" t="s">
        <v>21</v>
      </c>
      <c r="AA1371" s="168" t="s">
        <v>1259</v>
      </c>
      <c r="AB1371" s="168" t="s">
        <v>1259</v>
      </c>
      <c r="AC1371" s="168" t="s">
        <v>3259</v>
      </c>
      <c r="AD1371" s="169">
        <v>432.37301462671388</v>
      </c>
      <c r="AE1371" s="168" t="s">
        <v>1259</v>
      </c>
      <c r="AF1371" s="169">
        <v>-429.14905443356469</v>
      </c>
      <c r="AG1371" s="169">
        <v>71.230399637310256</v>
      </c>
      <c r="AH1371" s="169">
        <v>97.951757154112329</v>
      </c>
      <c r="AI1371" s="168" t="s">
        <v>21</v>
      </c>
      <c r="AJ1371"/>
      <c r="AK1371"/>
    </row>
    <row r="1372" spans="1:37" hidden="1" x14ac:dyDescent="0.25">
      <c r="A1372" s="179" t="b">
        <f>IF(E1372&lt;&gt;1,"",NOT(ISNA(VLOOKUP(P1372,Mapping!$P:$P,1,FALSE))))</f>
        <v>0</v>
      </c>
      <c r="B1372" s="180" t="str">
        <f t="shared" si="21"/>
        <v/>
      </c>
      <c r="E1372" s="167">
        <v>1</v>
      </c>
      <c r="F1372" s="170" t="s">
        <v>779</v>
      </c>
      <c r="G1372" s="169">
        <v>290.45702685644272</v>
      </c>
      <c r="H1372" s="168" t="s">
        <v>6</v>
      </c>
      <c r="I1372" s="168" t="s">
        <v>779</v>
      </c>
      <c r="J1372" s="169">
        <v>27.490086342686279</v>
      </c>
      <c r="K1372" s="169">
        <v>3.8388210543576968</v>
      </c>
      <c r="L1372" s="168" t="s">
        <v>5</v>
      </c>
      <c r="M1372" s="168" t="s">
        <v>21</v>
      </c>
      <c r="N1372" s="168" t="s">
        <v>2829</v>
      </c>
      <c r="O1372" s="168" t="s">
        <v>21</v>
      </c>
      <c r="P1372" s="168" t="s">
        <v>2849</v>
      </c>
      <c r="Q1372" s="168" t="s">
        <v>2834</v>
      </c>
      <c r="R1372" s="168" t="s">
        <v>1259</v>
      </c>
      <c r="S1372" s="168" t="s">
        <v>21</v>
      </c>
      <c r="T1372" s="168" t="s">
        <v>1259</v>
      </c>
      <c r="U1372" s="168" t="s">
        <v>1259</v>
      </c>
      <c r="V1372" s="168" t="s">
        <v>2834</v>
      </c>
      <c r="W1372" s="168" t="s">
        <v>1259</v>
      </c>
      <c r="X1372" s="168" t="s">
        <v>21</v>
      </c>
      <c r="Y1372" s="168" t="s">
        <v>1259</v>
      </c>
      <c r="Z1372" s="168" t="s">
        <v>21</v>
      </c>
      <c r="AA1372" s="168" t="s">
        <v>1259</v>
      </c>
      <c r="AB1372" s="168" t="s">
        <v>1259</v>
      </c>
      <c r="AC1372" s="168" t="s">
        <v>8159</v>
      </c>
      <c r="AD1372" s="169">
        <v>43.306479738125347</v>
      </c>
      <c r="AE1372" s="168" t="s">
        <v>1259</v>
      </c>
      <c r="AF1372" s="169">
        <v>-42.983567895670063</v>
      </c>
      <c r="AG1372" s="169">
        <v>7.1344365958983644</v>
      </c>
      <c r="AH1372" s="169">
        <v>9.8108476778334079</v>
      </c>
      <c r="AI1372" s="168" t="s">
        <v>21</v>
      </c>
      <c r="AJ1372"/>
      <c r="AK1372"/>
    </row>
    <row r="1373" spans="1:37" hidden="1" x14ac:dyDescent="0.25">
      <c r="A1373" s="179" t="b">
        <f>IF(E1373&lt;&gt;1,"",NOT(ISNA(VLOOKUP(P1373,Mapping!$P:$P,1,FALSE))))</f>
        <v>0</v>
      </c>
      <c r="B1373" s="180" t="str">
        <f t="shared" si="21"/>
        <v/>
      </c>
      <c r="E1373" s="167">
        <v>1</v>
      </c>
      <c r="F1373" s="170" t="s">
        <v>779</v>
      </c>
      <c r="G1373" s="169">
        <v>764.02503326200588</v>
      </c>
      <c r="H1373" s="168" t="s">
        <v>6</v>
      </c>
      <c r="I1373" s="168" t="s">
        <v>779</v>
      </c>
      <c r="J1373" s="169">
        <v>72.310573304625137</v>
      </c>
      <c r="K1373" s="169">
        <v>10.097725696242581</v>
      </c>
      <c r="L1373" s="168" t="s">
        <v>5</v>
      </c>
      <c r="M1373" s="168" t="s">
        <v>21</v>
      </c>
      <c r="N1373" s="168" t="s">
        <v>2829</v>
      </c>
      <c r="O1373" s="168" t="s">
        <v>21</v>
      </c>
      <c r="P1373" s="168" t="s">
        <v>2849</v>
      </c>
      <c r="Q1373" s="168" t="s">
        <v>2834</v>
      </c>
      <c r="R1373" s="168" t="s">
        <v>1259</v>
      </c>
      <c r="S1373" s="168" t="s">
        <v>21</v>
      </c>
      <c r="T1373" s="168" t="s">
        <v>1259</v>
      </c>
      <c r="U1373" s="168" t="s">
        <v>1259</v>
      </c>
      <c r="V1373" s="168" t="s">
        <v>2834</v>
      </c>
      <c r="W1373" s="168" t="s">
        <v>1259</v>
      </c>
      <c r="X1373" s="168" t="s">
        <v>21</v>
      </c>
      <c r="Y1373" s="168" t="s">
        <v>1259</v>
      </c>
      <c r="Z1373" s="168" t="s">
        <v>21</v>
      </c>
      <c r="AA1373" s="168" t="s">
        <v>1259</v>
      </c>
      <c r="AB1373" s="168" t="s">
        <v>1259</v>
      </c>
      <c r="AC1373" s="168" t="s">
        <v>3258</v>
      </c>
      <c r="AD1373" s="169">
        <v>113.9143885774709</v>
      </c>
      <c r="AE1373" s="168" t="s">
        <v>1259</v>
      </c>
      <c r="AF1373" s="169">
        <v>-113.06499362964379</v>
      </c>
      <c r="AG1373" s="169">
        <v>18.766590763806899</v>
      </c>
      <c r="AH1373" s="169">
        <v>25.80668577555161</v>
      </c>
      <c r="AI1373" s="168" t="s">
        <v>21</v>
      </c>
      <c r="AJ1373"/>
      <c r="AK1373"/>
    </row>
    <row r="1374" spans="1:37" hidden="1" x14ac:dyDescent="0.25">
      <c r="A1374" s="179" t="b">
        <f>IF(E1374&lt;&gt;1,"",NOT(ISNA(VLOOKUP(P1374,Mapping!$P:$P,1,FALSE))))</f>
        <v>0</v>
      </c>
      <c r="B1374" s="180" t="str">
        <f t="shared" si="21"/>
        <v/>
      </c>
      <c r="E1374" s="167">
        <v>1</v>
      </c>
      <c r="F1374" s="170" t="s">
        <v>779</v>
      </c>
      <c r="G1374" s="169">
        <v>1464.900657046179</v>
      </c>
      <c r="H1374" s="168" t="s">
        <v>6</v>
      </c>
      <c r="I1374" s="168" t="s">
        <v>779</v>
      </c>
      <c r="J1374" s="169">
        <v>138.64441835507981</v>
      </c>
      <c r="K1374" s="169">
        <v>19.360838144193639</v>
      </c>
      <c r="L1374" s="168" t="s">
        <v>5</v>
      </c>
      <c r="M1374" s="168" t="s">
        <v>21</v>
      </c>
      <c r="N1374" s="168" t="s">
        <v>2829</v>
      </c>
      <c r="O1374" s="168" t="s">
        <v>21</v>
      </c>
      <c r="P1374" s="168" t="s">
        <v>2849</v>
      </c>
      <c r="Q1374" s="168" t="s">
        <v>2834</v>
      </c>
      <c r="R1374" s="168" t="s">
        <v>1259</v>
      </c>
      <c r="S1374" s="168" t="s">
        <v>21</v>
      </c>
      <c r="T1374" s="168" t="s">
        <v>1259</v>
      </c>
      <c r="U1374" s="168" t="s">
        <v>1259</v>
      </c>
      <c r="V1374" s="168" t="s">
        <v>2834</v>
      </c>
      <c r="W1374" s="168" t="s">
        <v>1259</v>
      </c>
      <c r="X1374" s="168" t="s">
        <v>21</v>
      </c>
      <c r="Y1374" s="168" t="s">
        <v>1259</v>
      </c>
      <c r="Z1374" s="168" t="s">
        <v>21</v>
      </c>
      <c r="AA1374" s="168" t="s">
        <v>1259</v>
      </c>
      <c r="AB1374" s="168" t="s">
        <v>1259</v>
      </c>
      <c r="AC1374" s="168" t="s">
        <v>3260</v>
      </c>
      <c r="AD1374" s="169">
        <v>218.41334433989061</v>
      </c>
      <c r="AE1374" s="168" t="s">
        <v>1259</v>
      </c>
      <c r="AF1374" s="169">
        <v>-216.784759983366</v>
      </c>
      <c r="AG1374" s="169">
        <v>35.982055487166463</v>
      </c>
      <c r="AH1374" s="169">
        <v>49.480356405842713</v>
      </c>
      <c r="AI1374" s="168" t="s">
        <v>21</v>
      </c>
      <c r="AJ1374"/>
      <c r="AK1374"/>
    </row>
    <row r="1375" spans="1:37" hidden="1" x14ac:dyDescent="0.25">
      <c r="A1375" s="179" t="b">
        <f>IF(E1375&lt;&gt;1,"",NOT(ISNA(VLOOKUP(P1375,Mapping!$P:$P,1,FALSE))))</f>
        <v>0</v>
      </c>
      <c r="B1375" s="180" t="str">
        <f t="shared" si="21"/>
        <v/>
      </c>
      <c r="E1375" s="167">
        <v>1</v>
      </c>
      <c r="F1375" s="170" t="s">
        <v>779</v>
      </c>
      <c r="G1375" s="169">
        <v>1512.6255386405501</v>
      </c>
      <c r="H1375" s="168" t="s">
        <v>6</v>
      </c>
      <c r="I1375" s="168" t="s">
        <v>779</v>
      </c>
      <c r="J1375" s="169">
        <v>143.16130379566579</v>
      </c>
      <c r="K1375" s="169">
        <v>19.991593344933719</v>
      </c>
      <c r="L1375" s="168" t="s">
        <v>5</v>
      </c>
      <c r="M1375" s="168" t="s">
        <v>21</v>
      </c>
      <c r="N1375" s="168" t="s">
        <v>2829</v>
      </c>
      <c r="O1375" s="168" t="s">
        <v>21</v>
      </c>
      <c r="P1375" s="168" t="s">
        <v>2849</v>
      </c>
      <c r="Q1375" s="168" t="s">
        <v>2834</v>
      </c>
      <c r="R1375" s="168" t="s">
        <v>1259</v>
      </c>
      <c r="S1375" s="168" t="s">
        <v>21</v>
      </c>
      <c r="T1375" s="168" t="s">
        <v>1259</v>
      </c>
      <c r="U1375" s="168" t="s">
        <v>1259</v>
      </c>
      <c r="V1375" s="168" t="s">
        <v>2834</v>
      </c>
      <c r="W1375" s="168" t="s">
        <v>1259</v>
      </c>
      <c r="X1375" s="168" t="s">
        <v>21</v>
      </c>
      <c r="Y1375" s="168" t="s">
        <v>1259</v>
      </c>
      <c r="Z1375" s="168" t="s">
        <v>21</v>
      </c>
      <c r="AA1375" s="168" t="s">
        <v>1259</v>
      </c>
      <c r="AB1375" s="168" t="s">
        <v>1259</v>
      </c>
      <c r="AC1375" s="168" t="s">
        <v>12791</v>
      </c>
      <c r="AD1375" s="169">
        <v>225.52901525389589</v>
      </c>
      <c r="AE1375" s="168" t="s">
        <v>1259</v>
      </c>
      <c r="AF1375" s="169">
        <v>-223.84737337759589</v>
      </c>
      <c r="AG1375" s="169">
        <v>37.154312001208609</v>
      </c>
      <c r="AH1375" s="169">
        <v>51.092372988235176</v>
      </c>
      <c r="AI1375" s="168" t="s">
        <v>21</v>
      </c>
      <c r="AJ1375"/>
      <c r="AK1375"/>
    </row>
    <row r="1376" spans="1:37" hidden="1" x14ac:dyDescent="0.25">
      <c r="A1376" s="179" t="b">
        <f>IF(E1376&lt;&gt;1,"",NOT(ISNA(VLOOKUP(P1376,Mapping!$P:$P,1,FALSE))))</f>
        <v>0</v>
      </c>
      <c r="B1376" s="180" t="str">
        <f t="shared" si="21"/>
        <v/>
      </c>
      <c r="E1376" s="167">
        <v>1</v>
      </c>
      <c r="F1376" s="170" t="s">
        <v>779</v>
      </c>
      <c r="G1376" s="169">
        <v>6269.4404495217877</v>
      </c>
      <c r="H1376" s="168" t="s">
        <v>6</v>
      </c>
      <c r="I1376" s="168" t="s">
        <v>779</v>
      </c>
      <c r="J1376" s="169">
        <v>593.36646506013346</v>
      </c>
      <c r="K1376" s="169">
        <v>82.85996815825402</v>
      </c>
      <c r="L1376" s="168" t="s">
        <v>5</v>
      </c>
      <c r="M1376" s="168" t="s">
        <v>21</v>
      </c>
      <c r="N1376" s="168" t="s">
        <v>2829</v>
      </c>
      <c r="O1376" s="168" t="s">
        <v>21</v>
      </c>
      <c r="P1376" s="168" t="s">
        <v>2850</v>
      </c>
      <c r="Q1376" s="168" t="s">
        <v>2834</v>
      </c>
      <c r="R1376" s="168" t="s">
        <v>1259</v>
      </c>
      <c r="S1376" s="168" t="s">
        <v>21</v>
      </c>
      <c r="T1376" s="168" t="s">
        <v>1259</v>
      </c>
      <c r="U1376" s="168" t="s">
        <v>1259</v>
      </c>
      <c r="V1376" s="168" t="s">
        <v>2834</v>
      </c>
      <c r="W1376" s="168" t="s">
        <v>1259</v>
      </c>
      <c r="X1376" s="168" t="s">
        <v>21</v>
      </c>
      <c r="Y1376" s="168" t="s">
        <v>1259</v>
      </c>
      <c r="Z1376" s="168" t="s">
        <v>21</v>
      </c>
      <c r="AA1376" s="168" t="s">
        <v>1259</v>
      </c>
      <c r="AB1376" s="168" t="s">
        <v>1259</v>
      </c>
      <c r="AC1376" s="168" t="s">
        <v>3273</v>
      </c>
      <c r="AD1376" s="169">
        <v>934.7592610689054</v>
      </c>
      <c r="AE1376" s="168" t="s">
        <v>1259</v>
      </c>
      <c r="AF1376" s="169">
        <v>-927.78929174631685</v>
      </c>
      <c r="AG1376" s="169">
        <v>153.99498460397351</v>
      </c>
      <c r="AH1376" s="169">
        <v>211.7646315573775</v>
      </c>
      <c r="AI1376" s="168" t="s">
        <v>21</v>
      </c>
      <c r="AJ1376"/>
      <c r="AK1376"/>
    </row>
    <row r="1377" spans="1:37" hidden="1" x14ac:dyDescent="0.25">
      <c r="A1377" s="179" t="b">
        <f>IF(E1377&lt;&gt;1,"",NOT(ISNA(VLOOKUP(P1377,Mapping!$P:$P,1,FALSE))))</f>
        <v>0</v>
      </c>
      <c r="B1377" s="180" t="str">
        <f t="shared" si="21"/>
        <v/>
      </c>
      <c r="E1377" s="167">
        <v>1</v>
      </c>
      <c r="F1377" s="170" t="s">
        <v>779</v>
      </c>
      <c r="G1377" s="169">
        <v>6434.9204667690738</v>
      </c>
      <c r="H1377" s="168" t="s">
        <v>6</v>
      </c>
      <c r="I1377" s="168" t="s">
        <v>779</v>
      </c>
      <c r="J1377" s="169">
        <v>609.02819654361849</v>
      </c>
      <c r="K1377" s="169">
        <v>85.047032389956442</v>
      </c>
      <c r="L1377" s="168" t="s">
        <v>5</v>
      </c>
      <c r="M1377" s="168" t="s">
        <v>21</v>
      </c>
      <c r="N1377" s="168" t="s">
        <v>2829</v>
      </c>
      <c r="O1377" s="168" t="s">
        <v>21</v>
      </c>
      <c r="P1377" s="168" t="s">
        <v>2850</v>
      </c>
      <c r="Q1377" s="168" t="s">
        <v>2834</v>
      </c>
      <c r="R1377" s="168" t="s">
        <v>1259</v>
      </c>
      <c r="S1377" s="168" t="s">
        <v>21</v>
      </c>
      <c r="T1377" s="168" t="s">
        <v>1259</v>
      </c>
      <c r="U1377" s="168" t="s">
        <v>1259</v>
      </c>
      <c r="V1377" s="168" t="s">
        <v>2834</v>
      </c>
      <c r="W1377" s="168" t="s">
        <v>1259</v>
      </c>
      <c r="X1377" s="168" t="s">
        <v>21</v>
      </c>
      <c r="Y1377" s="168" t="s">
        <v>1259</v>
      </c>
      <c r="Z1377" s="168" t="s">
        <v>21</v>
      </c>
      <c r="AA1377" s="168" t="s">
        <v>1259</v>
      </c>
      <c r="AB1377" s="168" t="s">
        <v>1259</v>
      </c>
      <c r="AC1377" s="168" t="s">
        <v>8160</v>
      </c>
      <c r="AD1377" s="169">
        <v>959.43195393347287</v>
      </c>
      <c r="AE1377" s="168" t="s">
        <v>1259</v>
      </c>
      <c r="AF1377" s="169">
        <v>-952.27801434224421</v>
      </c>
      <c r="AG1377" s="169">
        <v>158.0596364518442</v>
      </c>
      <c r="AH1377" s="169">
        <v>217.3540960661521</v>
      </c>
      <c r="AI1377" s="168" t="s">
        <v>21</v>
      </c>
      <c r="AJ1377"/>
      <c r="AK1377"/>
    </row>
    <row r="1378" spans="1:37" hidden="1" x14ac:dyDescent="0.25">
      <c r="A1378" s="179" t="b">
        <f>IF(E1378&lt;&gt;1,"",NOT(ISNA(VLOOKUP(P1378,Mapping!$P:$P,1,FALSE))))</f>
        <v>0</v>
      </c>
      <c r="B1378" s="180" t="str">
        <f t="shared" si="21"/>
        <v/>
      </c>
      <c r="E1378" s="167">
        <v>1</v>
      </c>
      <c r="F1378" s="170" t="s">
        <v>779</v>
      </c>
      <c r="G1378" s="169">
        <v>1154.084432883662</v>
      </c>
      <c r="H1378" s="168" t="s">
        <v>6</v>
      </c>
      <c r="I1378" s="168" t="s">
        <v>779</v>
      </c>
      <c r="J1378" s="169">
        <v>109.227451131359</v>
      </c>
      <c r="K1378" s="169">
        <v>15.25294005591377</v>
      </c>
      <c r="L1378" s="168" t="s">
        <v>5</v>
      </c>
      <c r="M1378" s="168" t="s">
        <v>21</v>
      </c>
      <c r="N1378" s="168" t="s">
        <v>2829</v>
      </c>
      <c r="O1378" s="168" t="s">
        <v>21</v>
      </c>
      <c r="P1378" s="168" t="s">
        <v>2850</v>
      </c>
      <c r="Q1378" s="168" t="s">
        <v>2834</v>
      </c>
      <c r="R1378" s="168" t="s">
        <v>1259</v>
      </c>
      <c r="S1378" s="168" t="s">
        <v>21</v>
      </c>
      <c r="T1378" s="168" t="s">
        <v>1259</v>
      </c>
      <c r="U1378" s="168" t="s">
        <v>1259</v>
      </c>
      <c r="V1378" s="168" t="s">
        <v>2834</v>
      </c>
      <c r="W1378" s="168" t="s">
        <v>1259</v>
      </c>
      <c r="X1378" s="168" t="s">
        <v>21</v>
      </c>
      <c r="Y1378" s="168" t="s">
        <v>1259</v>
      </c>
      <c r="Z1378" s="168" t="s">
        <v>21</v>
      </c>
      <c r="AA1378" s="168" t="s">
        <v>1259</v>
      </c>
      <c r="AB1378" s="168" t="s">
        <v>1259</v>
      </c>
      <c r="AC1378" s="168" t="s">
        <v>3279</v>
      </c>
      <c r="AD1378" s="169">
        <v>172.07135475315769</v>
      </c>
      <c r="AE1378" s="168" t="s">
        <v>1259</v>
      </c>
      <c r="AF1378" s="169">
        <v>-170.7883163133412</v>
      </c>
      <c r="AG1378" s="169">
        <v>28.347540088232559</v>
      </c>
      <c r="AH1378" s="169">
        <v>38.981830465325629</v>
      </c>
      <c r="AI1378" s="168" t="s">
        <v>21</v>
      </c>
      <c r="AJ1378"/>
      <c r="AK1378"/>
    </row>
    <row r="1379" spans="1:37" hidden="1" x14ac:dyDescent="0.25">
      <c r="A1379" s="179" t="b">
        <f>IF(E1379&lt;&gt;1,"",NOT(ISNA(VLOOKUP(P1379,Mapping!$P:$P,1,FALSE))))</f>
        <v>0</v>
      </c>
      <c r="B1379" s="180" t="str">
        <f t="shared" si="21"/>
        <v/>
      </c>
      <c r="E1379" s="167">
        <v>1</v>
      </c>
      <c r="F1379" s="170" t="s">
        <v>779</v>
      </c>
      <c r="G1379" s="169">
        <v>2143.0478268100701</v>
      </c>
      <c r="H1379" s="168" t="s">
        <v>6</v>
      </c>
      <c r="I1379" s="168" t="s">
        <v>779</v>
      </c>
      <c r="J1379" s="169">
        <v>202.8271460088732</v>
      </c>
      <c r="K1379" s="169">
        <v>28.32356031145374</v>
      </c>
      <c r="L1379" s="168" t="s">
        <v>5</v>
      </c>
      <c r="M1379" s="168" t="s">
        <v>21</v>
      </c>
      <c r="N1379" s="168" t="s">
        <v>2829</v>
      </c>
      <c r="O1379" s="168" t="s">
        <v>21</v>
      </c>
      <c r="P1379" s="168" t="s">
        <v>2850</v>
      </c>
      <c r="Q1379" s="168" t="s">
        <v>2834</v>
      </c>
      <c r="R1379" s="168" t="s">
        <v>1259</v>
      </c>
      <c r="S1379" s="168" t="s">
        <v>21</v>
      </c>
      <c r="T1379" s="168" t="s">
        <v>1259</v>
      </c>
      <c r="U1379" s="168" t="s">
        <v>1259</v>
      </c>
      <c r="V1379" s="168" t="s">
        <v>2834</v>
      </c>
      <c r="W1379" s="168" t="s">
        <v>1259</v>
      </c>
      <c r="X1379" s="168" t="s">
        <v>21</v>
      </c>
      <c r="Y1379" s="168" t="s">
        <v>1259</v>
      </c>
      <c r="Z1379" s="168" t="s">
        <v>21</v>
      </c>
      <c r="AA1379" s="168" t="s">
        <v>1259</v>
      </c>
      <c r="AB1379" s="168" t="s">
        <v>1259</v>
      </c>
      <c r="AC1379" s="168" t="s">
        <v>3276</v>
      </c>
      <c r="AD1379" s="169">
        <v>319.52353948542668</v>
      </c>
      <c r="AE1379" s="168" t="s">
        <v>1259</v>
      </c>
      <c r="AF1379" s="169">
        <v>-317.14103378496202</v>
      </c>
      <c r="AG1379" s="169">
        <v>52.639245838975967</v>
      </c>
      <c r="AH1379" s="169">
        <v>72.386321731294174</v>
      </c>
      <c r="AI1379" s="168" t="s">
        <v>21</v>
      </c>
      <c r="AJ1379"/>
      <c r="AK1379"/>
    </row>
    <row r="1380" spans="1:37" hidden="1" x14ac:dyDescent="0.25">
      <c r="A1380" s="179" t="b">
        <f>IF(E1380&lt;&gt;1,"",NOT(ISNA(VLOOKUP(P1380,Mapping!$P:$P,1,FALSE))))</f>
        <v>0</v>
      </c>
      <c r="B1380" s="180" t="str">
        <f t="shared" si="21"/>
        <v/>
      </c>
      <c r="E1380" s="167">
        <v>1</v>
      </c>
      <c r="F1380" s="170" t="s">
        <v>779</v>
      </c>
      <c r="G1380" s="169">
        <v>5412.7515810147488</v>
      </c>
      <c r="H1380" s="168" t="s">
        <v>6</v>
      </c>
      <c r="I1380" s="168" t="s">
        <v>779</v>
      </c>
      <c r="J1380" s="169">
        <v>512.28579292436621</v>
      </c>
      <c r="K1380" s="169">
        <v>71.537552236520796</v>
      </c>
      <c r="L1380" s="168" t="s">
        <v>5</v>
      </c>
      <c r="M1380" s="168" t="s">
        <v>21</v>
      </c>
      <c r="N1380" s="168" t="s">
        <v>2829</v>
      </c>
      <c r="O1380" s="168" t="s">
        <v>21</v>
      </c>
      <c r="P1380" s="168" t="s">
        <v>2850</v>
      </c>
      <c r="Q1380" s="168" t="s">
        <v>2834</v>
      </c>
      <c r="R1380" s="168" t="s">
        <v>1259</v>
      </c>
      <c r="S1380" s="168" t="s">
        <v>21</v>
      </c>
      <c r="T1380" s="168" t="s">
        <v>1259</v>
      </c>
      <c r="U1380" s="168" t="s">
        <v>1259</v>
      </c>
      <c r="V1380" s="168" t="s">
        <v>2834</v>
      </c>
      <c r="W1380" s="168" t="s">
        <v>1259</v>
      </c>
      <c r="X1380" s="168" t="s">
        <v>21</v>
      </c>
      <c r="Y1380" s="168" t="s">
        <v>1259</v>
      </c>
      <c r="Z1380" s="168" t="s">
        <v>21</v>
      </c>
      <c r="AA1380" s="168" t="s">
        <v>1259</v>
      </c>
      <c r="AB1380" s="168" t="s">
        <v>1259</v>
      </c>
      <c r="AC1380" s="168" t="s">
        <v>3287</v>
      </c>
      <c r="AD1380" s="169">
        <v>807.02890616096647</v>
      </c>
      <c r="AE1380" s="168" t="s">
        <v>1259</v>
      </c>
      <c r="AF1380" s="169">
        <v>-801.01134960640411</v>
      </c>
      <c r="AG1380" s="169">
        <v>132.95231099086141</v>
      </c>
      <c r="AH1380" s="169">
        <v>182.82801367905719</v>
      </c>
      <c r="AI1380" s="168" t="s">
        <v>21</v>
      </c>
      <c r="AJ1380"/>
      <c r="AK1380"/>
    </row>
    <row r="1381" spans="1:37" hidden="1" x14ac:dyDescent="0.25">
      <c r="A1381" s="179" t="b">
        <f>IF(E1381&lt;&gt;1,"",NOT(ISNA(VLOOKUP(P1381,Mapping!$P:$P,1,FALSE))))</f>
        <v>0</v>
      </c>
      <c r="B1381" s="180" t="str">
        <f t="shared" si="21"/>
        <v/>
      </c>
      <c r="E1381" s="167">
        <v>1</v>
      </c>
      <c r="F1381" s="170" t="s">
        <v>779</v>
      </c>
      <c r="G1381" s="169">
        <v>1815.8519360995431</v>
      </c>
      <c r="H1381" s="168" t="s">
        <v>6</v>
      </c>
      <c r="I1381" s="168" t="s">
        <v>779</v>
      </c>
      <c r="J1381" s="169">
        <v>171.85993759270349</v>
      </c>
      <c r="K1381" s="169">
        <v>23.999180599408842</v>
      </c>
      <c r="L1381" s="168" t="s">
        <v>5</v>
      </c>
      <c r="M1381" s="168" t="s">
        <v>21</v>
      </c>
      <c r="N1381" s="168" t="s">
        <v>2829</v>
      </c>
      <c r="O1381" s="168" t="s">
        <v>21</v>
      </c>
      <c r="P1381" s="168" t="s">
        <v>2850</v>
      </c>
      <c r="Q1381" s="168" t="s">
        <v>2834</v>
      </c>
      <c r="R1381" s="168" t="s">
        <v>1259</v>
      </c>
      <c r="S1381" s="168" t="s">
        <v>21</v>
      </c>
      <c r="T1381" s="168" t="s">
        <v>1259</v>
      </c>
      <c r="U1381" s="168" t="s">
        <v>1259</v>
      </c>
      <c r="V1381" s="168" t="s">
        <v>2834</v>
      </c>
      <c r="W1381" s="168" t="s">
        <v>1259</v>
      </c>
      <c r="X1381" s="168" t="s">
        <v>21</v>
      </c>
      <c r="Y1381" s="168" t="s">
        <v>1259</v>
      </c>
      <c r="Z1381" s="168" t="s">
        <v>21</v>
      </c>
      <c r="AA1381" s="168" t="s">
        <v>1259</v>
      </c>
      <c r="AB1381" s="168" t="s">
        <v>1259</v>
      </c>
      <c r="AC1381" s="168" t="s">
        <v>3267</v>
      </c>
      <c r="AD1381" s="169">
        <v>270.73937900286057</v>
      </c>
      <c r="AE1381" s="168" t="s">
        <v>1259</v>
      </c>
      <c r="AF1381" s="169">
        <v>-268.72062910151391</v>
      </c>
      <c r="AG1381" s="169">
        <v>44.602400037801537</v>
      </c>
      <c r="AH1381" s="169">
        <v>61.334535243923028</v>
      </c>
      <c r="AI1381" s="168" t="s">
        <v>21</v>
      </c>
      <c r="AJ1381"/>
      <c r="AK1381"/>
    </row>
    <row r="1382" spans="1:37" hidden="1" x14ac:dyDescent="0.25">
      <c r="A1382" s="179" t="b">
        <f>IF(E1382&lt;&gt;1,"",NOT(ISNA(VLOOKUP(P1382,Mapping!$P:$P,1,FALSE))))</f>
        <v>0</v>
      </c>
      <c r="B1382" s="180" t="str">
        <f t="shared" si="21"/>
        <v/>
      </c>
      <c r="E1382" s="167">
        <v>1</v>
      </c>
      <c r="F1382" s="170" t="s">
        <v>779</v>
      </c>
      <c r="G1382" s="169">
        <v>5476.2497122600407</v>
      </c>
      <c r="H1382" s="168" t="s">
        <v>6</v>
      </c>
      <c r="I1382" s="168" t="s">
        <v>779</v>
      </c>
      <c r="J1382" s="169">
        <v>518.29552568733038</v>
      </c>
      <c r="K1382" s="169">
        <v>72.376774360960169</v>
      </c>
      <c r="L1382" s="168" t="s">
        <v>5</v>
      </c>
      <c r="M1382" s="168" t="s">
        <v>21</v>
      </c>
      <c r="N1382" s="168" t="s">
        <v>2829</v>
      </c>
      <c r="O1382" s="168" t="s">
        <v>21</v>
      </c>
      <c r="P1382" s="168" t="s">
        <v>2850</v>
      </c>
      <c r="Q1382" s="168" t="s">
        <v>2834</v>
      </c>
      <c r="R1382" s="168" t="s">
        <v>1259</v>
      </c>
      <c r="S1382" s="168" t="s">
        <v>21</v>
      </c>
      <c r="T1382" s="168" t="s">
        <v>1259</v>
      </c>
      <c r="U1382" s="168" t="s">
        <v>1259</v>
      </c>
      <c r="V1382" s="168" t="s">
        <v>2834</v>
      </c>
      <c r="W1382" s="168" t="s">
        <v>1259</v>
      </c>
      <c r="X1382" s="168" t="s">
        <v>21</v>
      </c>
      <c r="Y1382" s="168" t="s">
        <v>1259</v>
      </c>
      <c r="Z1382" s="168" t="s">
        <v>21</v>
      </c>
      <c r="AA1382" s="168" t="s">
        <v>1259</v>
      </c>
      <c r="AB1382" s="168" t="s">
        <v>1259</v>
      </c>
      <c r="AC1382" s="168" t="s">
        <v>3281</v>
      </c>
      <c r="AD1382" s="169">
        <v>816.49633259558948</v>
      </c>
      <c r="AE1382" s="168" t="s">
        <v>1259</v>
      </c>
      <c r="AF1382" s="169">
        <v>-810.40818281498468</v>
      </c>
      <c r="AG1382" s="169">
        <v>134.51200261282159</v>
      </c>
      <c r="AH1382" s="169">
        <v>184.97280769632289</v>
      </c>
      <c r="AI1382" s="168" t="s">
        <v>21</v>
      </c>
      <c r="AJ1382"/>
      <c r="AK1382"/>
    </row>
    <row r="1383" spans="1:37" hidden="1" x14ac:dyDescent="0.25">
      <c r="A1383" s="179" t="b">
        <f>IF(E1383&lt;&gt;1,"",NOT(ISNA(VLOOKUP(P1383,Mapping!$P:$P,1,FALSE))))</f>
        <v>0</v>
      </c>
      <c r="B1383" s="180" t="str">
        <f t="shared" si="21"/>
        <v/>
      </c>
      <c r="E1383" s="167">
        <v>1</v>
      </c>
      <c r="F1383" s="170" t="s">
        <v>779</v>
      </c>
      <c r="G1383" s="169">
        <v>5421.5606518390587</v>
      </c>
      <c r="H1383" s="168" t="s">
        <v>6</v>
      </c>
      <c r="I1383" s="168" t="s">
        <v>779</v>
      </c>
      <c r="J1383" s="169">
        <v>513.1195207917209</v>
      </c>
      <c r="K1383" s="169">
        <v>71.653977192445254</v>
      </c>
      <c r="L1383" s="168" t="s">
        <v>5</v>
      </c>
      <c r="M1383" s="168" t="s">
        <v>21</v>
      </c>
      <c r="N1383" s="168" t="s">
        <v>2829</v>
      </c>
      <c r="O1383" s="168" t="s">
        <v>21</v>
      </c>
      <c r="P1383" s="168" t="s">
        <v>2850</v>
      </c>
      <c r="Q1383" s="168" t="s">
        <v>2834</v>
      </c>
      <c r="R1383" s="168" t="s">
        <v>1259</v>
      </c>
      <c r="S1383" s="168" t="s">
        <v>21</v>
      </c>
      <c r="T1383" s="168" t="s">
        <v>1259</v>
      </c>
      <c r="U1383" s="168" t="s">
        <v>1259</v>
      </c>
      <c r="V1383" s="168" t="s">
        <v>2834</v>
      </c>
      <c r="W1383" s="168" t="s">
        <v>1259</v>
      </c>
      <c r="X1383" s="168" t="s">
        <v>21</v>
      </c>
      <c r="Y1383" s="168" t="s">
        <v>1259</v>
      </c>
      <c r="Z1383" s="168" t="s">
        <v>21</v>
      </c>
      <c r="AA1383" s="168" t="s">
        <v>1259</v>
      </c>
      <c r="AB1383" s="168" t="s">
        <v>1259</v>
      </c>
      <c r="AC1383" s="168" t="s">
        <v>3266</v>
      </c>
      <c r="AD1383" s="169">
        <v>808.34231851422646</v>
      </c>
      <c r="AE1383" s="168" t="s">
        <v>1259</v>
      </c>
      <c r="AF1383" s="169">
        <v>-802.31496858912396</v>
      </c>
      <c r="AG1383" s="169">
        <v>133.1686863973882</v>
      </c>
      <c r="AH1383" s="169">
        <v>183.12556011122891</v>
      </c>
      <c r="AI1383" s="168" t="s">
        <v>21</v>
      </c>
      <c r="AJ1383"/>
      <c r="AK1383"/>
    </row>
    <row r="1384" spans="1:37" hidden="1" x14ac:dyDescent="0.25">
      <c r="A1384" s="179" t="b">
        <f>IF(E1384&lt;&gt;1,"",NOT(ISNA(VLOOKUP(P1384,Mapping!$P:$P,1,FALSE))))</f>
        <v>0</v>
      </c>
      <c r="B1384" s="180" t="str">
        <f t="shared" si="21"/>
        <v/>
      </c>
      <c r="E1384" s="167">
        <v>1</v>
      </c>
      <c r="F1384" s="170" t="s">
        <v>779</v>
      </c>
      <c r="G1384" s="169">
        <v>794.79331891367281</v>
      </c>
      <c r="H1384" s="168" t="s">
        <v>6</v>
      </c>
      <c r="I1384" s="168" t="s">
        <v>779</v>
      </c>
      <c r="J1384" s="169">
        <v>75.222614505125236</v>
      </c>
      <c r="K1384" s="169">
        <v>10.504374294296611</v>
      </c>
      <c r="L1384" s="168" t="s">
        <v>5</v>
      </c>
      <c r="M1384" s="168" t="s">
        <v>21</v>
      </c>
      <c r="N1384" s="168" t="s">
        <v>2829</v>
      </c>
      <c r="O1384" s="168" t="s">
        <v>21</v>
      </c>
      <c r="P1384" s="168" t="s">
        <v>2850</v>
      </c>
      <c r="Q1384" s="168" t="s">
        <v>2834</v>
      </c>
      <c r="R1384" s="168" t="s">
        <v>1259</v>
      </c>
      <c r="S1384" s="168" t="s">
        <v>21</v>
      </c>
      <c r="T1384" s="168" t="s">
        <v>1259</v>
      </c>
      <c r="U1384" s="168" t="s">
        <v>1259</v>
      </c>
      <c r="V1384" s="168" t="s">
        <v>2834</v>
      </c>
      <c r="W1384" s="168" t="s">
        <v>1259</v>
      </c>
      <c r="X1384" s="168" t="s">
        <v>21</v>
      </c>
      <c r="Y1384" s="168" t="s">
        <v>1259</v>
      </c>
      <c r="Z1384" s="168" t="s">
        <v>21</v>
      </c>
      <c r="AA1384" s="168" t="s">
        <v>1259</v>
      </c>
      <c r="AB1384" s="168" t="s">
        <v>1259</v>
      </c>
      <c r="AC1384" s="168" t="s">
        <v>3282</v>
      </c>
      <c r="AD1384" s="169">
        <v>118.50186973973339</v>
      </c>
      <c r="AE1384" s="168" t="s">
        <v>1259</v>
      </c>
      <c r="AF1384" s="169">
        <v>-117.6182685483307</v>
      </c>
      <c r="AG1384" s="169">
        <v>19.522345876782079</v>
      </c>
      <c r="AH1384" s="169">
        <v>26.845954706668859</v>
      </c>
      <c r="AI1384" s="168" t="s">
        <v>21</v>
      </c>
      <c r="AJ1384"/>
      <c r="AK1384"/>
    </row>
    <row r="1385" spans="1:37" hidden="1" x14ac:dyDescent="0.25">
      <c r="A1385" s="179" t="b">
        <f>IF(E1385&lt;&gt;1,"",NOT(ISNA(VLOOKUP(P1385,Mapping!$P:$P,1,FALSE))))</f>
        <v>0</v>
      </c>
      <c r="B1385" s="180" t="str">
        <f t="shared" si="21"/>
        <v/>
      </c>
      <c r="E1385" s="167">
        <v>1</v>
      </c>
      <c r="F1385" s="170" t="s">
        <v>779</v>
      </c>
      <c r="G1385" s="169">
        <v>1000.840447065165</v>
      </c>
      <c r="H1385" s="168" t="s">
        <v>6</v>
      </c>
      <c r="I1385" s="168" t="s">
        <v>779</v>
      </c>
      <c r="J1385" s="169">
        <v>94.723789618187979</v>
      </c>
      <c r="K1385" s="169">
        <v>13.22759315492627</v>
      </c>
      <c r="L1385" s="168" t="s">
        <v>5</v>
      </c>
      <c r="M1385" s="168" t="s">
        <v>21</v>
      </c>
      <c r="N1385" s="168" t="s">
        <v>2829</v>
      </c>
      <c r="O1385" s="168" t="s">
        <v>21</v>
      </c>
      <c r="P1385" s="168" t="s">
        <v>2850</v>
      </c>
      <c r="Q1385" s="168" t="s">
        <v>2834</v>
      </c>
      <c r="R1385" s="168" t="s">
        <v>1259</v>
      </c>
      <c r="S1385" s="168" t="s">
        <v>21</v>
      </c>
      <c r="T1385" s="168" t="s">
        <v>1259</v>
      </c>
      <c r="U1385" s="168" t="s">
        <v>1259</v>
      </c>
      <c r="V1385" s="168" t="s">
        <v>2834</v>
      </c>
      <c r="W1385" s="168" t="s">
        <v>1259</v>
      </c>
      <c r="X1385" s="168" t="s">
        <v>21</v>
      </c>
      <c r="Y1385" s="168" t="s">
        <v>1259</v>
      </c>
      <c r="Z1385" s="168" t="s">
        <v>21</v>
      </c>
      <c r="AA1385" s="168" t="s">
        <v>1259</v>
      </c>
      <c r="AB1385" s="168" t="s">
        <v>1259</v>
      </c>
      <c r="AC1385" s="168" t="s">
        <v>3270</v>
      </c>
      <c r="AD1385" s="169">
        <v>149.2230262459646</v>
      </c>
      <c r="AE1385" s="168" t="s">
        <v>1259</v>
      </c>
      <c r="AF1385" s="169">
        <v>-148.11035482512401</v>
      </c>
      <c r="AG1385" s="169">
        <v>24.5834393799197</v>
      </c>
      <c r="AH1385" s="169">
        <v>33.805665788984811</v>
      </c>
      <c r="AI1385" s="168" t="s">
        <v>21</v>
      </c>
      <c r="AJ1385"/>
      <c r="AK1385"/>
    </row>
    <row r="1386" spans="1:37" hidden="1" x14ac:dyDescent="0.25">
      <c r="A1386" s="179" t="b">
        <f>IF(E1386&lt;&gt;1,"",NOT(ISNA(VLOOKUP(P1386,Mapping!$P:$P,1,FALSE))))</f>
        <v>0</v>
      </c>
      <c r="B1386" s="180" t="str">
        <f t="shared" si="21"/>
        <v/>
      </c>
      <c r="E1386" s="167">
        <v>1</v>
      </c>
      <c r="F1386" s="170" t="s">
        <v>779</v>
      </c>
      <c r="G1386" s="169">
        <v>2036.6812774084051</v>
      </c>
      <c r="H1386" s="168" t="s">
        <v>6</v>
      </c>
      <c r="I1386" s="168" t="s">
        <v>779</v>
      </c>
      <c r="J1386" s="169">
        <v>192.7601641263156</v>
      </c>
      <c r="K1386" s="169">
        <v>26.91776836439135</v>
      </c>
      <c r="L1386" s="168" t="s">
        <v>5</v>
      </c>
      <c r="M1386" s="168" t="s">
        <v>21</v>
      </c>
      <c r="N1386" s="168" t="s">
        <v>2829</v>
      </c>
      <c r="O1386" s="168" t="s">
        <v>21</v>
      </c>
      <c r="P1386" s="168" t="s">
        <v>2850</v>
      </c>
      <c r="Q1386" s="168" t="s">
        <v>2834</v>
      </c>
      <c r="R1386" s="168" t="s">
        <v>1259</v>
      </c>
      <c r="S1386" s="168" t="s">
        <v>21</v>
      </c>
      <c r="T1386" s="168" t="s">
        <v>1259</v>
      </c>
      <c r="U1386" s="168" t="s">
        <v>1259</v>
      </c>
      <c r="V1386" s="168" t="s">
        <v>2834</v>
      </c>
      <c r="W1386" s="168" t="s">
        <v>1259</v>
      </c>
      <c r="X1386" s="168" t="s">
        <v>21</v>
      </c>
      <c r="Y1386" s="168" t="s">
        <v>1259</v>
      </c>
      <c r="Z1386" s="168" t="s">
        <v>21</v>
      </c>
      <c r="AA1386" s="168" t="s">
        <v>1259</v>
      </c>
      <c r="AB1386" s="168" t="s">
        <v>1259</v>
      </c>
      <c r="AC1386" s="168" t="s">
        <v>3269</v>
      </c>
      <c r="AD1386" s="169">
        <v>303.66452975055569</v>
      </c>
      <c r="AE1386" s="168" t="s">
        <v>1259</v>
      </c>
      <c r="AF1386" s="169">
        <v>-301.40027568550568</v>
      </c>
      <c r="AG1386" s="169">
        <v>50.026586021984492</v>
      </c>
      <c r="AH1386" s="169">
        <v>68.793549246184966</v>
      </c>
      <c r="AI1386" s="168" t="s">
        <v>21</v>
      </c>
      <c r="AJ1386"/>
      <c r="AK1386"/>
    </row>
    <row r="1387" spans="1:37" hidden="1" x14ac:dyDescent="0.25">
      <c r="A1387" s="179" t="b">
        <f>IF(E1387&lt;&gt;1,"",NOT(ISNA(VLOOKUP(P1387,Mapping!$P:$P,1,FALSE))))</f>
        <v>0</v>
      </c>
      <c r="B1387" s="180" t="str">
        <f t="shared" si="21"/>
        <v/>
      </c>
      <c r="E1387" s="167">
        <v>1</v>
      </c>
      <c r="F1387" s="170" t="s">
        <v>779</v>
      </c>
      <c r="G1387" s="169">
        <v>1048.2768639621891</v>
      </c>
      <c r="H1387" s="168" t="s">
        <v>6</v>
      </c>
      <c r="I1387" s="168" t="s">
        <v>779</v>
      </c>
      <c r="J1387" s="169">
        <v>99.21337353495575</v>
      </c>
      <c r="K1387" s="169">
        <v>13.85453586620585</v>
      </c>
      <c r="L1387" s="168" t="s">
        <v>5</v>
      </c>
      <c r="M1387" s="168" t="s">
        <v>21</v>
      </c>
      <c r="N1387" s="168" t="s">
        <v>2829</v>
      </c>
      <c r="O1387" s="168" t="s">
        <v>21</v>
      </c>
      <c r="P1387" s="168" t="s">
        <v>2850</v>
      </c>
      <c r="Q1387" s="168" t="s">
        <v>2834</v>
      </c>
      <c r="R1387" s="168" t="s">
        <v>1259</v>
      </c>
      <c r="S1387" s="168" t="s">
        <v>21</v>
      </c>
      <c r="T1387" s="168" t="s">
        <v>1259</v>
      </c>
      <c r="U1387" s="168" t="s">
        <v>1259</v>
      </c>
      <c r="V1387" s="168" t="s">
        <v>2834</v>
      </c>
      <c r="W1387" s="168" t="s">
        <v>1259</v>
      </c>
      <c r="X1387" s="168" t="s">
        <v>21</v>
      </c>
      <c r="Y1387" s="168" t="s">
        <v>1259</v>
      </c>
      <c r="Z1387" s="168" t="s">
        <v>21</v>
      </c>
      <c r="AA1387" s="168" t="s">
        <v>1259</v>
      </c>
      <c r="AB1387" s="168" t="s">
        <v>1259</v>
      </c>
      <c r="AC1387" s="168" t="s">
        <v>3283</v>
      </c>
      <c r="AD1387" s="169">
        <v>156.29568773201521</v>
      </c>
      <c r="AE1387" s="168" t="s">
        <v>1259</v>
      </c>
      <c r="AF1387" s="169">
        <v>-155.13027948829389</v>
      </c>
      <c r="AG1387" s="169">
        <v>25.74861039454845</v>
      </c>
      <c r="AH1387" s="169">
        <v>35.407938819166702</v>
      </c>
      <c r="AI1387" s="168" t="s">
        <v>21</v>
      </c>
      <c r="AJ1387"/>
      <c r="AK1387"/>
    </row>
    <row r="1388" spans="1:37" hidden="1" x14ac:dyDescent="0.25">
      <c r="A1388" s="179" t="b">
        <f>IF(E1388&lt;&gt;1,"",NOT(ISNA(VLOOKUP(P1388,Mapping!$P:$P,1,FALSE))))</f>
        <v>0</v>
      </c>
      <c r="B1388" s="180" t="str">
        <f t="shared" si="21"/>
        <v/>
      </c>
      <c r="E1388" s="167">
        <v>1</v>
      </c>
      <c r="F1388" s="170" t="s">
        <v>779</v>
      </c>
      <c r="G1388" s="169">
        <v>8932.783717511631</v>
      </c>
      <c r="H1388" s="168" t="s">
        <v>6</v>
      </c>
      <c r="I1388" s="168" t="s">
        <v>779</v>
      </c>
      <c r="J1388" s="169">
        <v>845.43658086917276</v>
      </c>
      <c r="K1388" s="169">
        <v>118.0600055709984</v>
      </c>
      <c r="L1388" s="168" t="s">
        <v>5</v>
      </c>
      <c r="M1388" s="168" t="s">
        <v>21</v>
      </c>
      <c r="N1388" s="168" t="s">
        <v>2829</v>
      </c>
      <c r="O1388" s="168" t="s">
        <v>21</v>
      </c>
      <c r="P1388" s="168" t="s">
        <v>2850</v>
      </c>
      <c r="Q1388" s="168" t="s">
        <v>2834</v>
      </c>
      <c r="R1388" s="168" t="s">
        <v>1259</v>
      </c>
      <c r="S1388" s="168" t="s">
        <v>21</v>
      </c>
      <c r="T1388" s="168" t="s">
        <v>1259</v>
      </c>
      <c r="U1388" s="168" t="s">
        <v>1259</v>
      </c>
      <c r="V1388" s="168" t="s">
        <v>2834</v>
      </c>
      <c r="W1388" s="168" t="s">
        <v>1259</v>
      </c>
      <c r="X1388" s="168" t="s">
        <v>21</v>
      </c>
      <c r="Y1388" s="168" t="s">
        <v>1259</v>
      </c>
      <c r="Z1388" s="168" t="s">
        <v>21</v>
      </c>
      <c r="AA1388" s="168" t="s">
        <v>1259</v>
      </c>
      <c r="AB1388" s="168" t="s">
        <v>1259</v>
      </c>
      <c r="AC1388" s="168" t="s">
        <v>3286</v>
      </c>
      <c r="AD1388" s="169">
        <v>1331.8576632634581</v>
      </c>
      <c r="AE1388" s="168" t="s">
        <v>1259</v>
      </c>
      <c r="AF1388" s="169">
        <v>-1321.9267565138621</v>
      </c>
      <c r="AG1388" s="169">
        <v>219.4141410424854</v>
      </c>
      <c r="AH1388" s="169">
        <v>301.72511693047272</v>
      </c>
      <c r="AI1388" s="168" t="s">
        <v>21</v>
      </c>
      <c r="AJ1388"/>
      <c r="AK1388"/>
    </row>
    <row r="1389" spans="1:37" hidden="1" x14ac:dyDescent="0.25">
      <c r="A1389" s="179" t="b">
        <f>IF(E1389&lt;&gt;1,"",NOT(ISNA(VLOOKUP(P1389,Mapping!$P:$P,1,FALSE))))</f>
        <v>0</v>
      </c>
      <c r="B1389" s="180" t="str">
        <f t="shared" si="21"/>
        <v/>
      </c>
      <c r="E1389" s="167">
        <v>1</v>
      </c>
      <c r="F1389" s="170" t="s">
        <v>779</v>
      </c>
      <c r="G1389" s="169">
        <v>551.92912092348217</v>
      </c>
      <c r="H1389" s="168" t="s">
        <v>6</v>
      </c>
      <c r="I1389" s="168" t="s">
        <v>779</v>
      </c>
      <c r="J1389" s="169">
        <v>52.236915572121497</v>
      </c>
      <c r="K1389" s="169">
        <v>7.2945631677259613</v>
      </c>
      <c r="L1389" s="168" t="s">
        <v>5</v>
      </c>
      <c r="M1389" s="168" t="s">
        <v>21</v>
      </c>
      <c r="N1389" s="168" t="s">
        <v>2829</v>
      </c>
      <c r="O1389" s="168" t="s">
        <v>21</v>
      </c>
      <c r="P1389" s="168" t="s">
        <v>2850</v>
      </c>
      <c r="Q1389" s="168" t="s">
        <v>2834</v>
      </c>
      <c r="R1389" s="168" t="s">
        <v>1259</v>
      </c>
      <c r="S1389" s="168" t="s">
        <v>21</v>
      </c>
      <c r="T1389" s="168" t="s">
        <v>1259</v>
      </c>
      <c r="U1389" s="168" t="s">
        <v>1259</v>
      </c>
      <c r="V1389" s="168" t="s">
        <v>2834</v>
      </c>
      <c r="W1389" s="168" t="s">
        <v>1259</v>
      </c>
      <c r="X1389" s="168" t="s">
        <v>21</v>
      </c>
      <c r="Y1389" s="168" t="s">
        <v>1259</v>
      </c>
      <c r="Z1389" s="168" t="s">
        <v>21</v>
      </c>
      <c r="AA1389" s="168" t="s">
        <v>1259</v>
      </c>
      <c r="AB1389" s="168" t="s">
        <v>1259</v>
      </c>
      <c r="AC1389" s="168" t="s">
        <v>3265</v>
      </c>
      <c r="AD1389" s="169">
        <v>82.291372155261158</v>
      </c>
      <c r="AE1389" s="168" t="s">
        <v>1259</v>
      </c>
      <c r="AF1389" s="169">
        <v>-81.677772094449665</v>
      </c>
      <c r="AG1389" s="169">
        <v>13.556922210750029</v>
      </c>
      <c r="AH1389" s="169">
        <v>18.642663229549271</v>
      </c>
      <c r="AI1389" s="168" t="s">
        <v>21</v>
      </c>
      <c r="AJ1389"/>
      <c r="AK1389"/>
    </row>
    <row r="1390" spans="1:37" hidden="1" x14ac:dyDescent="0.25">
      <c r="A1390" s="179" t="b">
        <f>IF(E1390&lt;&gt;1,"",NOT(ISNA(VLOOKUP(P1390,Mapping!$P:$P,1,FALSE))))</f>
        <v>0</v>
      </c>
      <c r="B1390" s="180" t="str">
        <f t="shared" si="21"/>
        <v/>
      </c>
      <c r="E1390" s="167">
        <v>1</v>
      </c>
      <c r="F1390" s="170" t="s">
        <v>779</v>
      </c>
      <c r="G1390" s="169">
        <v>2068.4982924930928</v>
      </c>
      <c r="H1390" s="168" t="s">
        <v>6</v>
      </c>
      <c r="I1390" s="168" t="s">
        <v>779</v>
      </c>
      <c r="J1390" s="169">
        <v>195.77146153340789</v>
      </c>
      <c r="K1390" s="169">
        <v>27.33827747968385</v>
      </c>
      <c r="L1390" s="168" t="s">
        <v>5</v>
      </c>
      <c r="M1390" s="168" t="s">
        <v>21</v>
      </c>
      <c r="N1390" s="168" t="s">
        <v>2829</v>
      </c>
      <c r="O1390" s="168" t="s">
        <v>21</v>
      </c>
      <c r="P1390" s="168" t="s">
        <v>2850</v>
      </c>
      <c r="Q1390" s="168" t="s">
        <v>2834</v>
      </c>
      <c r="R1390" s="168" t="s">
        <v>1259</v>
      </c>
      <c r="S1390" s="168" t="s">
        <v>21</v>
      </c>
      <c r="T1390" s="168" t="s">
        <v>1259</v>
      </c>
      <c r="U1390" s="168" t="s">
        <v>1259</v>
      </c>
      <c r="V1390" s="168" t="s">
        <v>2834</v>
      </c>
      <c r="W1390" s="168" t="s">
        <v>1259</v>
      </c>
      <c r="X1390" s="168" t="s">
        <v>21</v>
      </c>
      <c r="Y1390" s="168" t="s">
        <v>1259</v>
      </c>
      <c r="Z1390" s="168" t="s">
        <v>21</v>
      </c>
      <c r="AA1390" s="168" t="s">
        <v>1259</v>
      </c>
      <c r="AB1390" s="168" t="s">
        <v>1259</v>
      </c>
      <c r="AC1390" s="168" t="s">
        <v>3280</v>
      </c>
      <c r="AD1390" s="169">
        <v>308.40837407756482</v>
      </c>
      <c r="AE1390" s="168" t="s">
        <v>1259</v>
      </c>
      <c r="AF1390" s="169">
        <v>-306.10874785755692</v>
      </c>
      <c r="AG1390" s="169">
        <v>50.808100861715047</v>
      </c>
      <c r="AH1390" s="169">
        <v>69.868241402671629</v>
      </c>
      <c r="AI1390" s="168" t="s">
        <v>21</v>
      </c>
      <c r="AJ1390"/>
      <c r="AK1390"/>
    </row>
    <row r="1391" spans="1:37" hidden="1" x14ac:dyDescent="0.25">
      <c r="A1391" s="179" t="b">
        <f>IF(E1391&lt;&gt;1,"",NOT(ISNA(VLOOKUP(P1391,Mapping!$P:$P,1,FALSE))))</f>
        <v>0</v>
      </c>
      <c r="B1391" s="180" t="str">
        <f t="shared" si="21"/>
        <v/>
      </c>
      <c r="E1391" s="167">
        <v>1</v>
      </c>
      <c r="F1391" s="170" t="s">
        <v>779</v>
      </c>
      <c r="G1391" s="169">
        <v>3297.8873961681202</v>
      </c>
      <c r="H1391" s="168" t="s">
        <v>6</v>
      </c>
      <c r="I1391" s="168" t="s">
        <v>779</v>
      </c>
      <c r="J1391" s="169">
        <v>312.12606646258291</v>
      </c>
      <c r="K1391" s="169">
        <v>43.586480617555203</v>
      </c>
      <c r="L1391" s="168" t="s">
        <v>5</v>
      </c>
      <c r="M1391" s="168" t="s">
        <v>21</v>
      </c>
      <c r="N1391" s="168" t="s">
        <v>2829</v>
      </c>
      <c r="O1391" s="168" t="s">
        <v>21</v>
      </c>
      <c r="P1391" s="168" t="s">
        <v>2850</v>
      </c>
      <c r="Q1391" s="168" t="s">
        <v>2834</v>
      </c>
      <c r="R1391" s="168" t="s">
        <v>1259</v>
      </c>
      <c r="S1391" s="168" t="s">
        <v>21</v>
      </c>
      <c r="T1391" s="168" t="s">
        <v>1259</v>
      </c>
      <c r="U1391" s="168" t="s">
        <v>1259</v>
      </c>
      <c r="V1391" s="168" t="s">
        <v>2834</v>
      </c>
      <c r="W1391" s="168" t="s">
        <v>1259</v>
      </c>
      <c r="X1391" s="168" t="s">
        <v>21</v>
      </c>
      <c r="Y1391" s="168" t="s">
        <v>1259</v>
      </c>
      <c r="Z1391" s="168" t="s">
        <v>21</v>
      </c>
      <c r="AA1391" s="168" t="s">
        <v>1259</v>
      </c>
      <c r="AB1391" s="168" t="s">
        <v>1259</v>
      </c>
      <c r="AC1391" s="168" t="s">
        <v>3274</v>
      </c>
      <c r="AD1391" s="169">
        <v>491.70748336332059</v>
      </c>
      <c r="AE1391" s="168" t="s">
        <v>1259</v>
      </c>
      <c r="AF1391" s="169">
        <v>-488.04109970983342</v>
      </c>
      <c r="AG1391" s="169">
        <v>81.005334190117082</v>
      </c>
      <c r="AH1391" s="169">
        <v>111.3936586510731</v>
      </c>
      <c r="AI1391" s="168" t="s">
        <v>21</v>
      </c>
      <c r="AJ1391"/>
      <c r="AK1391"/>
    </row>
    <row r="1392" spans="1:37" hidden="1" x14ac:dyDescent="0.25">
      <c r="A1392" s="179" t="b">
        <f>IF(E1392&lt;&gt;1,"",NOT(ISNA(VLOOKUP(P1392,Mapping!$P:$P,1,FALSE))))</f>
        <v>0</v>
      </c>
      <c r="B1392" s="180" t="str">
        <f t="shared" si="21"/>
        <v/>
      </c>
      <c r="E1392" s="167">
        <v>1</v>
      </c>
      <c r="F1392" s="170" t="s">
        <v>779</v>
      </c>
      <c r="G1392" s="169">
        <v>2787.3087280603049</v>
      </c>
      <c r="H1392" s="168" t="s">
        <v>6</v>
      </c>
      <c r="I1392" s="168" t="s">
        <v>779</v>
      </c>
      <c r="J1392" s="169">
        <v>263.80273332471887</v>
      </c>
      <c r="K1392" s="169">
        <v>36.838425105691478</v>
      </c>
      <c r="L1392" s="168" t="s">
        <v>5</v>
      </c>
      <c r="M1392" s="168" t="s">
        <v>21</v>
      </c>
      <c r="N1392" s="168" t="s">
        <v>2829</v>
      </c>
      <c r="O1392" s="168" t="s">
        <v>21</v>
      </c>
      <c r="P1392" s="168" t="s">
        <v>2850</v>
      </c>
      <c r="Q1392" s="168" t="s">
        <v>2834</v>
      </c>
      <c r="R1392" s="168" t="s">
        <v>1259</v>
      </c>
      <c r="S1392" s="168" t="s">
        <v>21</v>
      </c>
      <c r="T1392" s="168" t="s">
        <v>1259</v>
      </c>
      <c r="U1392" s="168" t="s">
        <v>1259</v>
      </c>
      <c r="V1392" s="168" t="s">
        <v>2834</v>
      </c>
      <c r="W1392" s="168" t="s">
        <v>1259</v>
      </c>
      <c r="X1392" s="168" t="s">
        <v>21</v>
      </c>
      <c r="Y1392" s="168" t="s">
        <v>1259</v>
      </c>
      <c r="Z1392" s="168" t="s">
        <v>21</v>
      </c>
      <c r="AA1392" s="168" t="s">
        <v>1259</v>
      </c>
      <c r="AB1392" s="168" t="s">
        <v>1259</v>
      </c>
      <c r="AC1392" s="168" t="s">
        <v>3275</v>
      </c>
      <c r="AD1392" s="169">
        <v>415.58136934074969</v>
      </c>
      <c r="AE1392" s="168" t="s">
        <v>1259</v>
      </c>
      <c r="AF1392" s="169">
        <v>-412.48261491703812</v>
      </c>
      <c r="AG1392" s="169">
        <v>68.464094701929753</v>
      </c>
      <c r="AH1392" s="169">
        <v>94.147701152401169</v>
      </c>
      <c r="AI1392" s="168" t="s">
        <v>21</v>
      </c>
      <c r="AJ1392"/>
      <c r="AK1392"/>
    </row>
    <row r="1393" spans="1:37" hidden="1" x14ac:dyDescent="0.25">
      <c r="A1393" s="179" t="b">
        <f>IF(E1393&lt;&gt;1,"",NOT(ISNA(VLOOKUP(P1393,Mapping!$P:$P,1,FALSE))))</f>
        <v>0</v>
      </c>
      <c r="B1393" s="180" t="str">
        <f t="shared" si="21"/>
        <v/>
      </c>
      <c r="E1393" s="167">
        <v>1</v>
      </c>
      <c r="F1393" s="170" t="s">
        <v>779</v>
      </c>
      <c r="G1393" s="169">
        <v>2943.418129872447</v>
      </c>
      <c r="H1393" s="168" t="s">
        <v>6</v>
      </c>
      <c r="I1393" s="168" t="s">
        <v>779</v>
      </c>
      <c r="J1393" s="169">
        <v>278.57758997448269</v>
      </c>
      <c r="K1393" s="169">
        <v>38.90164273531969</v>
      </c>
      <c r="L1393" s="168" t="s">
        <v>5</v>
      </c>
      <c r="M1393" s="168" t="s">
        <v>21</v>
      </c>
      <c r="N1393" s="168" t="s">
        <v>2829</v>
      </c>
      <c r="O1393" s="168" t="s">
        <v>21</v>
      </c>
      <c r="P1393" s="168" t="s">
        <v>2850</v>
      </c>
      <c r="Q1393" s="168" t="s">
        <v>2834</v>
      </c>
      <c r="R1393" s="168" t="s">
        <v>1259</v>
      </c>
      <c r="S1393" s="168" t="s">
        <v>21</v>
      </c>
      <c r="T1393" s="168" t="s">
        <v>1259</v>
      </c>
      <c r="U1393" s="168" t="s">
        <v>1259</v>
      </c>
      <c r="V1393" s="168" t="s">
        <v>2834</v>
      </c>
      <c r="W1393" s="168" t="s">
        <v>1259</v>
      </c>
      <c r="X1393" s="168" t="s">
        <v>21</v>
      </c>
      <c r="Y1393" s="168" t="s">
        <v>1259</v>
      </c>
      <c r="Z1393" s="168" t="s">
        <v>21</v>
      </c>
      <c r="AA1393" s="168" t="s">
        <v>1259</v>
      </c>
      <c r="AB1393" s="168" t="s">
        <v>1259</v>
      </c>
      <c r="AC1393" s="168" t="s">
        <v>3277</v>
      </c>
      <c r="AD1393" s="169">
        <v>438.85692483230338</v>
      </c>
      <c r="AE1393" s="168" t="s">
        <v>1259</v>
      </c>
      <c r="AF1393" s="169">
        <v>-435.584617800449</v>
      </c>
      <c r="AG1393" s="169">
        <v>72.298578037748484</v>
      </c>
      <c r="AH1393" s="169">
        <v>99.420651780700609</v>
      </c>
      <c r="AI1393" s="168" t="s">
        <v>21</v>
      </c>
      <c r="AJ1393"/>
      <c r="AK1393"/>
    </row>
    <row r="1394" spans="1:37" hidden="1" x14ac:dyDescent="0.25">
      <c r="A1394" s="179" t="b">
        <f>IF(E1394&lt;&gt;1,"",NOT(ISNA(VLOOKUP(P1394,Mapping!$P:$P,1,FALSE))))</f>
        <v>0</v>
      </c>
      <c r="B1394" s="180" t="str">
        <f t="shared" si="21"/>
        <v/>
      </c>
      <c r="E1394" s="167">
        <v>1</v>
      </c>
      <c r="F1394" s="170" t="s">
        <v>779</v>
      </c>
      <c r="G1394" s="169">
        <v>36055.961504042847</v>
      </c>
      <c r="H1394" s="168" t="s">
        <v>6</v>
      </c>
      <c r="I1394" s="168" t="s">
        <v>779</v>
      </c>
      <c r="J1394" s="169">
        <v>3412.489295377226</v>
      </c>
      <c r="K1394" s="169">
        <v>476.53308874927052</v>
      </c>
      <c r="L1394" s="168" t="s">
        <v>5</v>
      </c>
      <c r="M1394" s="168" t="s">
        <v>21</v>
      </c>
      <c r="N1394" s="168" t="s">
        <v>2829</v>
      </c>
      <c r="O1394" s="168" t="s">
        <v>21</v>
      </c>
      <c r="P1394" s="168" t="s">
        <v>2850</v>
      </c>
      <c r="Q1394" s="168" t="s">
        <v>2834</v>
      </c>
      <c r="R1394" s="168" t="s">
        <v>1259</v>
      </c>
      <c r="S1394" s="168" t="s">
        <v>21</v>
      </c>
      <c r="T1394" s="168" t="s">
        <v>1259</v>
      </c>
      <c r="U1394" s="168" t="s">
        <v>1259</v>
      </c>
      <c r="V1394" s="168" t="s">
        <v>2834</v>
      </c>
      <c r="W1394" s="168" t="s">
        <v>1259</v>
      </c>
      <c r="X1394" s="168" t="s">
        <v>21</v>
      </c>
      <c r="Y1394" s="168" t="s">
        <v>1259</v>
      </c>
      <c r="Z1394" s="168" t="s">
        <v>21</v>
      </c>
      <c r="AA1394" s="168" t="s">
        <v>1259</v>
      </c>
      <c r="AB1394" s="168" t="s">
        <v>1259</v>
      </c>
      <c r="AC1394" s="168" t="s">
        <v>12792</v>
      </c>
      <c r="AD1394" s="169">
        <v>5375.8615627681211</v>
      </c>
      <c r="AE1394" s="168" t="s">
        <v>1259</v>
      </c>
      <c r="AF1394" s="169">
        <v>-5335.7768139611253</v>
      </c>
      <c r="AG1394" s="169">
        <v>885.63521440260229</v>
      </c>
      <c r="AH1394" s="169">
        <v>1217.872227167099</v>
      </c>
      <c r="AI1394" s="168" t="s">
        <v>21</v>
      </c>
      <c r="AJ1394"/>
      <c r="AK1394"/>
    </row>
    <row r="1395" spans="1:37" hidden="1" x14ac:dyDescent="0.25">
      <c r="A1395" s="179" t="b">
        <f>IF(E1395&lt;&gt;1,"",NOT(ISNA(VLOOKUP(P1395,Mapping!$P:$P,1,FALSE))))</f>
        <v>0</v>
      </c>
      <c r="B1395" s="180" t="str">
        <f t="shared" si="21"/>
        <v/>
      </c>
      <c r="E1395" s="167">
        <v>1</v>
      </c>
      <c r="F1395" s="170" t="s">
        <v>779</v>
      </c>
      <c r="G1395" s="169">
        <v>5831.4407813317412</v>
      </c>
      <c r="H1395" s="168" t="s">
        <v>6</v>
      </c>
      <c r="I1395" s="168" t="s">
        <v>779</v>
      </c>
      <c r="J1395" s="169">
        <v>551.91231665502892</v>
      </c>
      <c r="K1395" s="169">
        <v>77.071151939045706</v>
      </c>
      <c r="L1395" s="168" t="s">
        <v>5</v>
      </c>
      <c r="M1395" s="168" t="s">
        <v>21</v>
      </c>
      <c r="N1395" s="168" t="s">
        <v>2829</v>
      </c>
      <c r="O1395" s="168" t="s">
        <v>21</v>
      </c>
      <c r="P1395" s="168" t="s">
        <v>2850</v>
      </c>
      <c r="Q1395" s="168" t="s">
        <v>2834</v>
      </c>
      <c r="R1395" s="168" t="s">
        <v>1259</v>
      </c>
      <c r="S1395" s="168" t="s">
        <v>21</v>
      </c>
      <c r="T1395" s="168" t="s">
        <v>1259</v>
      </c>
      <c r="U1395" s="168" t="s">
        <v>1259</v>
      </c>
      <c r="V1395" s="168" t="s">
        <v>2834</v>
      </c>
      <c r="W1395" s="168" t="s">
        <v>1259</v>
      </c>
      <c r="X1395" s="168" t="s">
        <v>21</v>
      </c>
      <c r="Y1395" s="168" t="s">
        <v>1259</v>
      </c>
      <c r="Z1395" s="168" t="s">
        <v>21</v>
      </c>
      <c r="AA1395" s="168" t="s">
        <v>1259</v>
      </c>
      <c r="AB1395" s="168" t="s">
        <v>1259</v>
      </c>
      <c r="AC1395" s="168" t="s">
        <v>3285</v>
      </c>
      <c r="AD1395" s="169">
        <v>869.45451027300203</v>
      </c>
      <c r="AE1395" s="168" t="s">
        <v>1259</v>
      </c>
      <c r="AF1395" s="169">
        <v>-862.97148141586422</v>
      </c>
      <c r="AG1395" s="169">
        <v>143.2364882592783</v>
      </c>
      <c r="AH1395" s="169">
        <v>196.97019509956041</v>
      </c>
      <c r="AI1395" s="168" t="s">
        <v>21</v>
      </c>
      <c r="AJ1395"/>
      <c r="AK1395"/>
    </row>
    <row r="1396" spans="1:37" hidden="1" x14ac:dyDescent="0.25">
      <c r="A1396" s="179" t="b">
        <f>IF(E1396&lt;&gt;1,"",NOT(ISNA(VLOOKUP(P1396,Mapping!$P:$P,1,FALSE))))</f>
        <v>0</v>
      </c>
      <c r="B1396" s="180" t="str">
        <f t="shared" si="21"/>
        <v/>
      </c>
      <c r="E1396" s="167">
        <v>1</v>
      </c>
      <c r="F1396" s="170" t="s">
        <v>779</v>
      </c>
      <c r="G1396" s="169">
        <v>18092.705819779429</v>
      </c>
      <c r="H1396" s="168" t="s">
        <v>6</v>
      </c>
      <c r="I1396" s="168" t="s">
        <v>779</v>
      </c>
      <c r="J1396" s="169">
        <v>1712.3705029328839</v>
      </c>
      <c r="K1396" s="169">
        <v>239.12198228757941</v>
      </c>
      <c r="L1396" s="168" t="s">
        <v>5</v>
      </c>
      <c r="M1396" s="168" t="s">
        <v>21</v>
      </c>
      <c r="N1396" s="168" t="s">
        <v>2829</v>
      </c>
      <c r="O1396" s="168" t="s">
        <v>21</v>
      </c>
      <c r="P1396" s="168" t="s">
        <v>2850</v>
      </c>
      <c r="Q1396" s="168" t="s">
        <v>2834</v>
      </c>
      <c r="R1396" s="168" t="s">
        <v>1259</v>
      </c>
      <c r="S1396" s="168" t="s">
        <v>21</v>
      </c>
      <c r="T1396" s="168" t="s">
        <v>1259</v>
      </c>
      <c r="U1396" s="168" t="s">
        <v>1259</v>
      </c>
      <c r="V1396" s="168" t="s">
        <v>2834</v>
      </c>
      <c r="W1396" s="168" t="s">
        <v>1259</v>
      </c>
      <c r="X1396" s="168" t="s">
        <v>21</v>
      </c>
      <c r="Y1396" s="168" t="s">
        <v>1259</v>
      </c>
      <c r="Z1396" s="168" t="s">
        <v>21</v>
      </c>
      <c r="AA1396" s="168" t="s">
        <v>1259</v>
      </c>
      <c r="AB1396" s="168" t="s">
        <v>1259</v>
      </c>
      <c r="AC1396" s="168" t="s">
        <v>3278</v>
      </c>
      <c r="AD1396" s="169">
        <v>2697.5811412522571</v>
      </c>
      <c r="AE1396" s="168" t="s">
        <v>1259</v>
      </c>
      <c r="AF1396" s="169">
        <v>-2677.4668095919192</v>
      </c>
      <c r="AG1396" s="169">
        <v>444.40743581409703</v>
      </c>
      <c r="AH1396" s="169">
        <v>611.12235017621788</v>
      </c>
      <c r="AI1396" s="168" t="s">
        <v>21</v>
      </c>
      <c r="AJ1396"/>
      <c r="AK1396"/>
    </row>
    <row r="1397" spans="1:37" hidden="1" x14ac:dyDescent="0.25">
      <c r="A1397" s="179" t="b">
        <f>IF(E1397&lt;&gt;1,"",NOT(ISNA(VLOOKUP(P1397,Mapping!$P:$P,1,FALSE))))</f>
        <v>0</v>
      </c>
      <c r="B1397" s="180" t="str">
        <f t="shared" si="21"/>
        <v/>
      </c>
      <c r="E1397" s="167">
        <v>1</v>
      </c>
      <c r="F1397" s="170" t="s">
        <v>779</v>
      </c>
      <c r="G1397" s="169">
        <v>1515.690956824355</v>
      </c>
      <c r="H1397" s="168" t="s">
        <v>6</v>
      </c>
      <c r="I1397" s="168" t="s">
        <v>779</v>
      </c>
      <c r="J1397" s="169">
        <v>143.45142798877339</v>
      </c>
      <c r="K1397" s="169">
        <v>20.032107399600449</v>
      </c>
      <c r="L1397" s="168" t="s">
        <v>5</v>
      </c>
      <c r="M1397" s="168" t="s">
        <v>21</v>
      </c>
      <c r="N1397" s="168" t="s">
        <v>2829</v>
      </c>
      <c r="O1397" s="168" t="s">
        <v>21</v>
      </c>
      <c r="P1397" s="168" t="s">
        <v>2850</v>
      </c>
      <c r="Q1397" s="168" t="s">
        <v>2834</v>
      </c>
      <c r="R1397" s="168" t="s">
        <v>1259</v>
      </c>
      <c r="S1397" s="168" t="s">
        <v>21</v>
      </c>
      <c r="T1397" s="168" t="s">
        <v>1259</v>
      </c>
      <c r="U1397" s="168" t="s">
        <v>1259</v>
      </c>
      <c r="V1397" s="168" t="s">
        <v>2834</v>
      </c>
      <c r="W1397" s="168" t="s">
        <v>1259</v>
      </c>
      <c r="X1397" s="168" t="s">
        <v>21</v>
      </c>
      <c r="Y1397" s="168" t="s">
        <v>1259</v>
      </c>
      <c r="Z1397" s="168" t="s">
        <v>21</v>
      </c>
      <c r="AA1397" s="168" t="s">
        <v>1259</v>
      </c>
      <c r="AB1397" s="168" t="s">
        <v>1259</v>
      </c>
      <c r="AC1397" s="168" t="s">
        <v>3262</v>
      </c>
      <c r="AD1397" s="169">
        <v>225.98606210830519</v>
      </c>
      <c r="AE1397" s="168" t="s">
        <v>1259</v>
      </c>
      <c r="AF1397" s="169">
        <v>-224.3010122929916</v>
      </c>
      <c r="AG1397" s="169">
        <v>37.229607241640217</v>
      </c>
      <c r="AH1397" s="169">
        <v>51.195914469725949</v>
      </c>
      <c r="AI1397" s="168" t="s">
        <v>21</v>
      </c>
      <c r="AJ1397"/>
      <c r="AK1397"/>
    </row>
    <row r="1398" spans="1:37" hidden="1" x14ac:dyDescent="0.25">
      <c r="A1398" s="179" t="b">
        <f>IF(E1398&lt;&gt;1,"",NOT(ISNA(VLOOKUP(P1398,Mapping!$P:$P,1,FALSE))))</f>
        <v>0</v>
      </c>
      <c r="B1398" s="180" t="str">
        <f t="shared" si="21"/>
        <v/>
      </c>
      <c r="E1398" s="167">
        <v>1</v>
      </c>
      <c r="F1398" s="170" t="s">
        <v>779</v>
      </c>
      <c r="G1398" s="169">
        <v>838.06430558100953</v>
      </c>
      <c r="H1398" s="168" t="s">
        <v>6</v>
      </c>
      <c r="I1398" s="168" t="s">
        <v>779</v>
      </c>
      <c r="J1398" s="169">
        <v>79.317964417958464</v>
      </c>
      <c r="K1398" s="169">
        <v>11.076264657766799</v>
      </c>
      <c r="L1398" s="168" t="s">
        <v>5</v>
      </c>
      <c r="M1398" s="168" t="s">
        <v>21</v>
      </c>
      <c r="N1398" s="168" t="s">
        <v>2829</v>
      </c>
      <c r="O1398" s="168" t="s">
        <v>21</v>
      </c>
      <c r="P1398" s="168" t="s">
        <v>2850</v>
      </c>
      <c r="Q1398" s="168" t="s">
        <v>2834</v>
      </c>
      <c r="R1398" s="168" t="s">
        <v>1259</v>
      </c>
      <c r="S1398" s="168" t="s">
        <v>21</v>
      </c>
      <c r="T1398" s="168" t="s">
        <v>1259</v>
      </c>
      <c r="U1398" s="168" t="s">
        <v>1259</v>
      </c>
      <c r="V1398" s="168" t="s">
        <v>2834</v>
      </c>
      <c r="W1398" s="168" t="s">
        <v>1259</v>
      </c>
      <c r="X1398" s="168" t="s">
        <v>21</v>
      </c>
      <c r="Y1398" s="168" t="s">
        <v>1259</v>
      </c>
      <c r="Z1398" s="168" t="s">
        <v>21</v>
      </c>
      <c r="AA1398" s="168" t="s">
        <v>1259</v>
      </c>
      <c r="AB1398" s="168" t="s">
        <v>1259</v>
      </c>
      <c r="AC1398" s="168" t="s">
        <v>3268</v>
      </c>
      <c r="AD1398" s="169">
        <v>124.9534750861031</v>
      </c>
      <c r="AE1398" s="168" t="s">
        <v>1259</v>
      </c>
      <c r="AF1398" s="169">
        <v>-124.0217679349968</v>
      </c>
      <c r="AG1398" s="169">
        <v>20.585202279883219</v>
      </c>
      <c r="AH1398" s="169">
        <v>28.307530842930191</v>
      </c>
      <c r="AI1398" s="168" t="s">
        <v>21</v>
      </c>
      <c r="AJ1398"/>
      <c r="AK1398"/>
    </row>
    <row r="1399" spans="1:37" hidden="1" x14ac:dyDescent="0.25">
      <c r="A1399" s="179" t="b">
        <f>IF(E1399&lt;&gt;1,"",NOT(ISNA(VLOOKUP(P1399,Mapping!$P:$P,1,FALSE))))</f>
        <v>0</v>
      </c>
      <c r="B1399" s="180" t="str">
        <f t="shared" si="21"/>
        <v/>
      </c>
      <c r="E1399" s="167">
        <v>1</v>
      </c>
      <c r="F1399" s="170" t="s">
        <v>779</v>
      </c>
      <c r="G1399" s="169">
        <v>83.682967667636547</v>
      </c>
      <c r="H1399" s="168" t="s">
        <v>6</v>
      </c>
      <c r="I1399" s="168" t="s">
        <v>779</v>
      </c>
      <c r="J1399" s="169">
        <v>7.9201113896016766</v>
      </c>
      <c r="K1399" s="169">
        <v>1.1059947202875939</v>
      </c>
      <c r="L1399" s="168" t="s">
        <v>5</v>
      </c>
      <c r="M1399" s="168" t="s">
        <v>21</v>
      </c>
      <c r="N1399" s="168" t="s">
        <v>2829</v>
      </c>
      <c r="O1399" s="168" t="s">
        <v>21</v>
      </c>
      <c r="P1399" s="168" t="s">
        <v>2850</v>
      </c>
      <c r="Q1399" s="168" t="s">
        <v>2834</v>
      </c>
      <c r="R1399" s="168" t="s">
        <v>1259</v>
      </c>
      <c r="S1399" s="168" t="s">
        <v>21</v>
      </c>
      <c r="T1399" s="168" t="s">
        <v>1259</v>
      </c>
      <c r="U1399" s="168" t="s">
        <v>1259</v>
      </c>
      <c r="V1399" s="168" t="s">
        <v>2834</v>
      </c>
      <c r="W1399" s="168" t="s">
        <v>1259</v>
      </c>
      <c r="X1399" s="168" t="s">
        <v>21</v>
      </c>
      <c r="Y1399" s="168" t="s">
        <v>1259</v>
      </c>
      <c r="Z1399" s="168" t="s">
        <v>21</v>
      </c>
      <c r="AA1399" s="168" t="s">
        <v>1259</v>
      </c>
      <c r="AB1399" s="168" t="s">
        <v>1259</v>
      </c>
      <c r="AC1399" s="168" t="s">
        <v>3264</v>
      </c>
      <c r="AD1399" s="169">
        <v>12.476939473445279</v>
      </c>
      <c r="AE1399" s="168" t="s">
        <v>1259</v>
      </c>
      <c r="AF1399" s="169">
        <v>-12.38390601660609</v>
      </c>
      <c r="AG1399" s="169">
        <v>2.055487634239427</v>
      </c>
      <c r="AH1399" s="169">
        <v>2.8265828439468952</v>
      </c>
      <c r="AI1399" s="168" t="s">
        <v>21</v>
      </c>
      <c r="AJ1399"/>
      <c r="AK1399"/>
    </row>
    <row r="1400" spans="1:37" hidden="1" x14ac:dyDescent="0.25">
      <c r="A1400" s="179" t="b">
        <f>IF(E1400&lt;&gt;1,"",NOT(ISNA(VLOOKUP(P1400,Mapping!$P:$P,1,FALSE))))</f>
        <v>0</v>
      </c>
      <c r="B1400" s="180" t="str">
        <f t="shared" si="21"/>
        <v/>
      </c>
      <c r="E1400" s="167">
        <v>1</v>
      </c>
      <c r="F1400" s="170" t="s">
        <v>779</v>
      </c>
      <c r="G1400" s="169">
        <v>1595.8482448577529</v>
      </c>
      <c r="H1400" s="168" t="s">
        <v>6</v>
      </c>
      <c r="I1400" s="168" t="s">
        <v>779</v>
      </c>
      <c r="J1400" s="169">
        <v>151.03785408726401</v>
      </c>
      <c r="K1400" s="169">
        <v>21.091505026482078</v>
      </c>
      <c r="L1400" s="168" t="s">
        <v>5</v>
      </c>
      <c r="M1400" s="168" t="s">
        <v>21</v>
      </c>
      <c r="N1400" s="168" t="s">
        <v>2829</v>
      </c>
      <c r="O1400" s="168" t="s">
        <v>21</v>
      </c>
      <c r="P1400" s="168" t="s">
        <v>2850</v>
      </c>
      <c r="Q1400" s="168" t="s">
        <v>2834</v>
      </c>
      <c r="R1400" s="168" t="s">
        <v>1259</v>
      </c>
      <c r="S1400" s="168" t="s">
        <v>21</v>
      </c>
      <c r="T1400" s="168" t="s">
        <v>1259</v>
      </c>
      <c r="U1400" s="168" t="s">
        <v>1259</v>
      </c>
      <c r="V1400" s="168" t="s">
        <v>2834</v>
      </c>
      <c r="W1400" s="168" t="s">
        <v>1259</v>
      </c>
      <c r="X1400" s="168" t="s">
        <v>21</v>
      </c>
      <c r="Y1400" s="168" t="s">
        <v>1259</v>
      </c>
      <c r="Z1400" s="168" t="s">
        <v>21</v>
      </c>
      <c r="AA1400" s="168" t="s">
        <v>1259</v>
      </c>
      <c r="AB1400" s="168" t="s">
        <v>1259</v>
      </c>
      <c r="AC1400" s="168" t="s">
        <v>3284</v>
      </c>
      <c r="AD1400" s="169">
        <v>237.93733079562489</v>
      </c>
      <c r="AE1400" s="168" t="s">
        <v>1259</v>
      </c>
      <c r="AF1400" s="169">
        <v>-236.1631671521998</v>
      </c>
      <c r="AG1400" s="169">
        <v>39.198494327495148</v>
      </c>
      <c r="AH1400" s="169">
        <v>53.903409453321501</v>
      </c>
      <c r="AI1400" s="168" t="s">
        <v>21</v>
      </c>
      <c r="AJ1400"/>
      <c r="AK1400"/>
    </row>
    <row r="1401" spans="1:37" hidden="1" x14ac:dyDescent="0.25">
      <c r="A1401" s="179" t="b">
        <f>IF(E1401&lt;&gt;1,"",NOT(ISNA(VLOOKUP(P1401,Mapping!$P:$P,1,FALSE))))</f>
        <v>0</v>
      </c>
      <c r="B1401" s="180" t="str">
        <f t="shared" si="21"/>
        <v/>
      </c>
      <c r="E1401" s="167">
        <v>1</v>
      </c>
      <c r="F1401" s="170" t="s">
        <v>779</v>
      </c>
      <c r="G1401" s="169">
        <v>4045.460967224109</v>
      </c>
      <c r="H1401" s="168" t="s">
        <v>6</v>
      </c>
      <c r="I1401" s="168" t="s">
        <v>779</v>
      </c>
      <c r="J1401" s="169">
        <v>382.87960352882982</v>
      </c>
      <c r="K1401" s="169">
        <v>53.466775803766929</v>
      </c>
      <c r="L1401" s="168" t="s">
        <v>5</v>
      </c>
      <c r="M1401" s="168" t="s">
        <v>21</v>
      </c>
      <c r="N1401" s="168" t="s">
        <v>2829</v>
      </c>
      <c r="O1401" s="168" t="s">
        <v>21</v>
      </c>
      <c r="P1401" s="168" t="s">
        <v>2850</v>
      </c>
      <c r="Q1401" s="168" t="s">
        <v>2834</v>
      </c>
      <c r="R1401" s="168" t="s">
        <v>1259</v>
      </c>
      <c r="S1401" s="168" t="s">
        <v>21</v>
      </c>
      <c r="T1401" s="168" t="s">
        <v>1259</v>
      </c>
      <c r="U1401" s="168" t="s">
        <v>1259</v>
      </c>
      <c r="V1401" s="168" t="s">
        <v>2834</v>
      </c>
      <c r="W1401" s="168" t="s">
        <v>1259</v>
      </c>
      <c r="X1401" s="168" t="s">
        <v>21</v>
      </c>
      <c r="Y1401" s="168" t="s">
        <v>1259</v>
      </c>
      <c r="Z1401" s="168" t="s">
        <v>21</v>
      </c>
      <c r="AA1401" s="168" t="s">
        <v>1259</v>
      </c>
      <c r="AB1401" s="168" t="s">
        <v>1259</v>
      </c>
      <c r="AC1401" s="168" t="s">
        <v>3288</v>
      </c>
      <c r="AD1401" s="169">
        <v>603.16899647622472</v>
      </c>
      <c r="AE1401" s="168" t="s">
        <v>1259</v>
      </c>
      <c r="AF1401" s="169">
        <v>-598.67150757521222</v>
      </c>
      <c r="AG1401" s="169">
        <v>99.367831049607503</v>
      </c>
      <c r="AH1401" s="169">
        <v>136.64465881788649</v>
      </c>
      <c r="AI1401" s="168" t="s">
        <v>21</v>
      </c>
      <c r="AJ1401"/>
      <c r="AK1401"/>
    </row>
    <row r="1402" spans="1:37" hidden="1" x14ac:dyDescent="0.25">
      <c r="A1402" s="179" t="b">
        <f>IF(E1402&lt;&gt;1,"",NOT(ISNA(VLOOKUP(P1402,Mapping!$P:$P,1,FALSE))))</f>
        <v>0</v>
      </c>
      <c r="B1402" s="180" t="str">
        <f t="shared" si="21"/>
        <v/>
      </c>
      <c r="E1402" s="167">
        <v>1</v>
      </c>
      <c r="F1402" s="170" t="s">
        <v>779</v>
      </c>
      <c r="G1402" s="169">
        <v>3320.6209784496882</v>
      </c>
      <c r="H1402" s="168" t="s">
        <v>6</v>
      </c>
      <c r="I1402" s="168" t="s">
        <v>779</v>
      </c>
      <c r="J1402" s="169">
        <v>314.27766921966747</v>
      </c>
      <c r="K1402" s="169">
        <v>43.886938675836532</v>
      </c>
      <c r="L1402" s="168" t="s">
        <v>5</v>
      </c>
      <c r="M1402" s="168" t="s">
        <v>21</v>
      </c>
      <c r="N1402" s="168" t="s">
        <v>2829</v>
      </c>
      <c r="O1402" s="168" t="s">
        <v>21</v>
      </c>
      <c r="P1402" s="168" t="s">
        <v>2850</v>
      </c>
      <c r="Q1402" s="168" t="s">
        <v>2834</v>
      </c>
      <c r="R1402" s="168" t="s">
        <v>1259</v>
      </c>
      <c r="S1402" s="168" t="s">
        <v>21</v>
      </c>
      <c r="T1402" s="168" t="s">
        <v>1259</v>
      </c>
      <c r="U1402" s="168" t="s">
        <v>1259</v>
      </c>
      <c r="V1402" s="168" t="s">
        <v>2834</v>
      </c>
      <c r="W1402" s="168" t="s">
        <v>1259</v>
      </c>
      <c r="X1402" s="168" t="s">
        <v>21</v>
      </c>
      <c r="Y1402" s="168" t="s">
        <v>1259</v>
      </c>
      <c r="Z1402" s="168" t="s">
        <v>21</v>
      </c>
      <c r="AA1402" s="168" t="s">
        <v>1259</v>
      </c>
      <c r="AB1402" s="168" t="s">
        <v>1259</v>
      </c>
      <c r="AC1402" s="168" t="s">
        <v>3272</v>
      </c>
      <c r="AD1402" s="169">
        <v>495.09700859225649</v>
      </c>
      <c r="AE1402" s="168" t="s">
        <v>1259</v>
      </c>
      <c r="AF1402" s="169">
        <v>-491.4053511727343</v>
      </c>
      <c r="AG1402" s="169">
        <v>81.563734526100689</v>
      </c>
      <c r="AH1402" s="169">
        <v>112.1615371746184</v>
      </c>
      <c r="AI1402" s="168" t="s">
        <v>21</v>
      </c>
      <c r="AJ1402"/>
      <c r="AK1402"/>
    </row>
    <row r="1403" spans="1:37" hidden="1" x14ac:dyDescent="0.25">
      <c r="A1403" s="179" t="b">
        <f>IF(E1403&lt;&gt;1,"",NOT(ISNA(VLOOKUP(P1403,Mapping!$P:$P,1,FALSE))))</f>
        <v>0</v>
      </c>
      <c r="B1403" s="180" t="str">
        <f t="shared" si="21"/>
        <v/>
      </c>
      <c r="E1403" s="167">
        <v>1</v>
      </c>
      <c r="F1403" s="170" t="s">
        <v>779</v>
      </c>
      <c r="G1403" s="169">
        <v>1109.463431432742</v>
      </c>
      <c r="H1403" s="168" t="s">
        <v>6</v>
      </c>
      <c r="I1403" s="168" t="s">
        <v>779</v>
      </c>
      <c r="J1403" s="169">
        <v>105.0043300870569</v>
      </c>
      <c r="K1403" s="169">
        <v>14.663207241768539</v>
      </c>
      <c r="L1403" s="168" t="s">
        <v>5</v>
      </c>
      <c r="M1403" s="168" t="s">
        <v>21</v>
      </c>
      <c r="N1403" s="168" t="s">
        <v>2829</v>
      </c>
      <c r="O1403" s="168" t="s">
        <v>21</v>
      </c>
      <c r="P1403" s="168" t="s">
        <v>2850</v>
      </c>
      <c r="Q1403" s="168" t="s">
        <v>2834</v>
      </c>
      <c r="R1403" s="168" t="s">
        <v>1259</v>
      </c>
      <c r="S1403" s="168" t="s">
        <v>21</v>
      </c>
      <c r="T1403" s="168" t="s">
        <v>1259</v>
      </c>
      <c r="U1403" s="168" t="s">
        <v>1259</v>
      </c>
      <c r="V1403" s="168" t="s">
        <v>2834</v>
      </c>
      <c r="W1403" s="168" t="s">
        <v>1259</v>
      </c>
      <c r="X1403" s="168" t="s">
        <v>21</v>
      </c>
      <c r="Y1403" s="168" t="s">
        <v>1259</v>
      </c>
      <c r="Z1403" s="168" t="s">
        <v>21</v>
      </c>
      <c r="AA1403" s="168" t="s">
        <v>1259</v>
      </c>
      <c r="AB1403" s="168" t="s">
        <v>1259</v>
      </c>
      <c r="AC1403" s="168" t="s">
        <v>3263</v>
      </c>
      <c r="AD1403" s="169">
        <v>165.41846528395411</v>
      </c>
      <c r="AE1403" s="168" t="s">
        <v>1259</v>
      </c>
      <c r="AF1403" s="169">
        <v>-164.18503366531499</v>
      </c>
      <c r="AG1403" s="169">
        <v>27.251523547877241</v>
      </c>
      <c r="AH1403" s="169">
        <v>37.474654504718728</v>
      </c>
      <c r="AI1403" s="168" t="s">
        <v>21</v>
      </c>
      <c r="AJ1403"/>
      <c r="AK1403"/>
    </row>
    <row r="1404" spans="1:37" hidden="1" x14ac:dyDescent="0.25">
      <c r="A1404" s="179" t="b">
        <f>IF(E1404&lt;&gt;1,"",NOT(ISNA(VLOOKUP(P1404,Mapping!$P:$P,1,FALSE))))</f>
        <v>0</v>
      </c>
      <c r="B1404" s="180" t="str">
        <f t="shared" si="21"/>
        <v/>
      </c>
      <c r="E1404" s="167">
        <v>1</v>
      </c>
      <c r="F1404" s="170" t="s">
        <v>779</v>
      </c>
      <c r="G1404" s="169">
        <v>2558.1446800961039</v>
      </c>
      <c r="H1404" s="168" t="s">
        <v>6</v>
      </c>
      <c r="I1404" s="168" t="s">
        <v>779</v>
      </c>
      <c r="J1404" s="169">
        <v>242.11367476291949</v>
      </c>
      <c r="K1404" s="169">
        <v>33.80968181189732</v>
      </c>
      <c r="L1404" s="168" t="s">
        <v>5</v>
      </c>
      <c r="M1404" s="168" t="s">
        <v>21</v>
      </c>
      <c r="N1404" s="168" t="s">
        <v>2829</v>
      </c>
      <c r="O1404" s="168" t="s">
        <v>21</v>
      </c>
      <c r="P1404" s="168" t="s">
        <v>2850</v>
      </c>
      <c r="Q1404" s="168" t="s">
        <v>2834</v>
      </c>
      <c r="R1404" s="168" t="s">
        <v>1259</v>
      </c>
      <c r="S1404" s="168" t="s">
        <v>21</v>
      </c>
      <c r="T1404" s="168" t="s">
        <v>1259</v>
      </c>
      <c r="U1404" s="168" t="s">
        <v>1259</v>
      </c>
      <c r="V1404" s="168" t="s">
        <v>2834</v>
      </c>
      <c r="W1404" s="168" t="s">
        <v>1259</v>
      </c>
      <c r="X1404" s="168" t="s">
        <v>21</v>
      </c>
      <c r="Y1404" s="168" t="s">
        <v>1259</v>
      </c>
      <c r="Z1404" s="168" t="s">
        <v>21</v>
      </c>
      <c r="AA1404" s="168" t="s">
        <v>1259</v>
      </c>
      <c r="AB1404" s="168" t="s">
        <v>1259</v>
      </c>
      <c r="AC1404" s="168" t="s">
        <v>12793</v>
      </c>
      <c r="AD1404" s="169">
        <v>381.41353285465419</v>
      </c>
      <c r="AE1404" s="168" t="s">
        <v>1259</v>
      </c>
      <c r="AF1404" s="169">
        <v>-378.5695485969577</v>
      </c>
      <c r="AG1404" s="169">
        <v>62.835185021366208</v>
      </c>
      <c r="AH1404" s="169">
        <v>86.407163448268875</v>
      </c>
      <c r="AI1404" s="168" t="s">
        <v>21</v>
      </c>
      <c r="AJ1404"/>
      <c r="AK1404"/>
    </row>
    <row r="1405" spans="1:37" hidden="1" x14ac:dyDescent="0.25">
      <c r="A1405" s="179" t="b">
        <f>IF(E1405&lt;&gt;1,"",NOT(ISNA(VLOOKUP(P1405,Mapping!$P:$P,1,FALSE))))</f>
        <v>0</v>
      </c>
      <c r="B1405" s="180" t="str">
        <f t="shared" si="21"/>
        <v/>
      </c>
      <c r="E1405" s="167">
        <v>1</v>
      </c>
      <c r="F1405" s="170" t="s">
        <v>779</v>
      </c>
      <c r="G1405" s="169">
        <v>751.41207462868363</v>
      </c>
      <c r="H1405" s="168" t="s">
        <v>6</v>
      </c>
      <c r="I1405" s="168" t="s">
        <v>779</v>
      </c>
      <c r="J1405" s="169">
        <v>71.116829343188243</v>
      </c>
      <c r="K1405" s="169">
        <v>9.9310267126326206</v>
      </c>
      <c r="L1405" s="168" t="s">
        <v>5</v>
      </c>
      <c r="M1405" s="168" t="s">
        <v>21</v>
      </c>
      <c r="N1405" s="168" t="s">
        <v>2829</v>
      </c>
      <c r="O1405" s="168" t="s">
        <v>21</v>
      </c>
      <c r="P1405" s="168" t="s">
        <v>2850</v>
      </c>
      <c r="Q1405" s="168" t="s">
        <v>2834</v>
      </c>
      <c r="R1405" s="168" t="s">
        <v>1259</v>
      </c>
      <c r="S1405" s="168" t="s">
        <v>21</v>
      </c>
      <c r="T1405" s="168" t="s">
        <v>1259</v>
      </c>
      <c r="U1405" s="168" t="s">
        <v>1259</v>
      </c>
      <c r="V1405" s="168" t="s">
        <v>2834</v>
      </c>
      <c r="W1405" s="168" t="s">
        <v>1259</v>
      </c>
      <c r="X1405" s="168" t="s">
        <v>21</v>
      </c>
      <c r="Y1405" s="168" t="s">
        <v>1259</v>
      </c>
      <c r="Z1405" s="168" t="s">
        <v>21</v>
      </c>
      <c r="AA1405" s="168" t="s">
        <v>1259</v>
      </c>
      <c r="AB1405" s="168" t="s">
        <v>1259</v>
      </c>
      <c r="AC1405" s="168" t="s">
        <v>3271</v>
      </c>
      <c r="AD1405" s="169">
        <v>112.0338252342337</v>
      </c>
      <c r="AE1405" s="168" t="s">
        <v>1259</v>
      </c>
      <c r="AF1405" s="169">
        <v>-111.1984525800151</v>
      </c>
      <c r="AG1405" s="169">
        <v>18.456781238349659</v>
      </c>
      <c r="AH1405" s="169">
        <v>25.380654368229099</v>
      </c>
      <c r="AI1405" s="168" t="s">
        <v>21</v>
      </c>
      <c r="AJ1405"/>
      <c r="AK1405"/>
    </row>
    <row r="1406" spans="1:37" hidden="1" x14ac:dyDescent="0.25">
      <c r="A1406" s="179" t="b">
        <f>IF(E1406&lt;&gt;1,"",NOT(ISNA(VLOOKUP(P1406,Mapping!$P:$P,1,FALSE))))</f>
        <v>0</v>
      </c>
      <c r="B1406" s="180" t="str">
        <f t="shared" si="21"/>
        <v/>
      </c>
      <c r="E1406" s="167">
        <v>1</v>
      </c>
      <c r="F1406" s="170" t="s">
        <v>779</v>
      </c>
      <c r="G1406" s="169">
        <v>898.77650888259268</v>
      </c>
      <c r="H1406" s="168" t="s">
        <v>6</v>
      </c>
      <c r="I1406" s="168" t="s">
        <v>779</v>
      </c>
      <c r="J1406" s="169">
        <v>85.064025130891736</v>
      </c>
      <c r="K1406" s="169">
        <v>11.878666606216649</v>
      </c>
      <c r="L1406" s="168" t="s">
        <v>5</v>
      </c>
      <c r="M1406" s="168" t="s">
        <v>21</v>
      </c>
      <c r="N1406" s="168" t="s">
        <v>2829</v>
      </c>
      <c r="O1406" s="168" t="s">
        <v>21</v>
      </c>
      <c r="P1406" s="168" t="s">
        <v>2850</v>
      </c>
      <c r="Q1406" s="168" t="s">
        <v>2834</v>
      </c>
      <c r="R1406" s="168" t="s">
        <v>1259</v>
      </c>
      <c r="S1406" s="168" t="s">
        <v>21</v>
      </c>
      <c r="T1406" s="168" t="s">
        <v>1259</v>
      </c>
      <c r="U1406" s="168" t="s">
        <v>1259</v>
      </c>
      <c r="V1406" s="168" t="s">
        <v>2834</v>
      </c>
      <c r="W1406" s="168" t="s">
        <v>1259</v>
      </c>
      <c r="X1406" s="168" t="s">
        <v>21</v>
      </c>
      <c r="Y1406" s="168" t="s">
        <v>1259</v>
      </c>
      <c r="Z1406" s="168" t="s">
        <v>21</v>
      </c>
      <c r="AA1406" s="168" t="s">
        <v>1259</v>
      </c>
      <c r="AB1406" s="168" t="s">
        <v>1259</v>
      </c>
      <c r="AC1406" s="168" t="s">
        <v>3261</v>
      </c>
      <c r="AD1406" s="169">
        <v>134.00552602318149</v>
      </c>
      <c r="AE1406" s="168" t="s">
        <v>1259</v>
      </c>
      <c r="AF1406" s="169">
        <v>-133.0063228653863</v>
      </c>
      <c r="AG1406" s="169">
        <v>22.076463723065672</v>
      </c>
      <c r="AH1406" s="169">
        <v>30.358223798180571</v>
      </c>
      <c r="AI1406" s="168" t="s">
        <v>21</v>
      </c>
      <c r="AJ1406"/>
      <c r="AK1406"/>
    </row>
    <row r="1407" spans="1:37" hidden="1" x14ac:dyDescent="0.25">
      <c r="A1407" s="179" t="b">
        <f>IF(E1407&lt;&gt;1,"",NOT(ISNA(VLOOKUP(P1407,Mapping!$P:$P,1,FALSE))))</f>
        <v>0</v>
      </c>
      <c r="B1407" s="180" t="str">
        <f t="shared" si="21"/>
        <v/>
      </c>
      <c r="E1407" s="167">
        <v>1</v>
      </c>
      <c r="F1407" s="170" t="s">
        <v>779</v>
      </c>
      <c r="G1407" s="169">
        <v>862.71329345296056</v>
      </c>
      <c r="H1407" s="168" t="s">
        <v>6</v>
      </c>
      <c r="I1407" s="168" t="s">
        <v>779</v>
      </c>
      <c r="J1407" s="169">
        <v>81.650849293195577</v>
      </c>
      <c r="K1407" s="169">
        <v>11.402037646065761</v>
      </c>
      <c r="L1407" s="168" t="s">
        <v>5</v>
      </c>
      <c r="M1407" s="168" t="s">
        <v>21</v>
      </c>
      <c r="N1407" s="168" t="s">
        <v>2829</v>
      </c>
      <c r="O1407" s="168" t="s">
        <v>21</v>
      </c>
      <c r="P1407" s="168" t="s">
        <v>2851</v>
      </c>
      <c r="Q1407" s="168" t="s">
        <v>2834</v>
      </c>
      <c r="R1407" s="168" t="s">
        <v>1259</v>
      </c>
      <c r="S1407" s="168" t="s">
        <v>21</v>
      </c>
      <c r="T1407" s="168" t="s">
        <v>1259</v>
      </c>
      <c r="U1407" s="168" t="s">
        <v>1259</v>
      </c>
      <c r="V1407" s="168" t="s">
        <v>2834</v>
      </c>
      <c r="W1407" s="168" t="s">
        <v>1259</v>
      </c>
      <c r="X1407" s="168" t="s">
        <v>21</v>
      </c>
      <c r="Y1407" s="168" t="s">
        <v>1259</v>
      </c>
      <c r="Z1407" s="168" t="s">
        <v>21</v>
      </c>
      <c r="AA1407" s="168" t="s">
        <v>1259</v>
      </c>
      <c r="AB1407" s="168" t="s">
        <v>1259</v>
      </c>
      <c r="AC1407" s="168" t="s">
        <v>3293</v>
      </c>
      <c r="AD1407" s="169">
        <v>128.62858291666581</v>
      </c>
      <c r="AE1407" s="168" t="s">
        <v>1259</v>
      </c>
      <c r="AF1407" s="169">
        <v>-127.66947257213489</v>
      </c>
      <c r="AG1407" s="169">
        <v>21.190650331971138</v>
      </c>
      <c r="AH1407" s="169">
        <v>29.140106553153831</v>
      </c>
      <c r="AI1407" s="168" t="s">
        <v>21</v>
      </c>
      <c r="AJ1407"/>
      <c r="AK1407"/>
    </row>
    <row r="1408" spans="1:37" hidden="1" x14ac:dyDescent="0.25">
      <c r="A1408" s="179" t="b">
        <f>IF(E1408&lt;&gt;1,"",NOT(ISNA(VLOOKUP(P1408,Mapping!$P:$P,1,FALSE))))</f>
        <v>0</v>
      </c>
      <c r="B1408" s="180" t="str">
        <f t="shared" si="21"/>
        <v/>
      </c>
      <c r="E1408" s="167">
        <v>1</v>
      </c>
      <c r="F1408" s="170" t="s">
        <v>779</v>
      </c>
      <c r="G1408" s="169">
        <v>1771.4693987984299</v>
      </c>
      <c r="H1408" s="168" t="s">
        <v>6</v>
      </c>
      <c r="I1408" s="168" t="s">
        <v>779</v>
      </c>
      <c r="J1408" s="169">
        <v>167.65938580809029</v>
      </c>
      <c r="K1408" s="169">
        <v>23.412599443217559</v>
      </c>
      <c r="L1408" s="168" t="s">
        <v>5</v>
      </c>
      <c r="M1408" s="168" t="s">
        <v>21</v>
      </c>
      <c r="N1408" s="168" t="s">
        <v>2829</v>
      </c>
      <c r="O1408" s="168" t="s">
        <v>21</v>
      </c>
      <c r="P1408" s="168" t="s">
        <v>2851</v>
      </c>
      <c r="Q1408" s="168" t="s">
        <v>2834</v>
      </c>
      <c r="R1408" s="168" t="s">
        <v>1259</v>
      </c>
      <c r="S1408" s="168" t="s">
        <v>21</v>
      </c>
      <c r="T1408" s="168" t="s">
        <v>1259</v>
      </c>
      <c r="U1408" s="168" t="s">
        <v>1259</v>
      </c>
      <c r="V1408" s="168" t="s">
        <v>2834</v>
      </c>
      <c r="W1408" s="168" t="s">
        <v>1259</v>
      </c>
      <c r="X1408" s="168" t="s">
        <v>21</v>
      </c>
      <c r="Y1408" s="168" t="s">
        <v>1259</v>
      </c>
      <c r="Z1408" s="168" t="s">
        <v>21</v>
      </c>
      <c r="AA1408" s="168" t="s">
        <v>1259</v>
      </c>
      <c r="AB1408" s="168" t="s">
        <v>1259</v>
      </c>
      <c r="AC1408" s="168" t="s">
        <v>3292</v>
      </c>
      <c r="AD1408" s="169">
        <v>264.12204399410211</v>
      </c>
      <c r="AE1408" s="168" t="s">
        <v>1259</v>
      </c>
      <c r="AF1408" s="169">
        <v>-262.15263580449709</v>
      </c>
      <c r="AG1408" s="169">
        <v>43.512240843627978</v>
      </c>
      <c r="AH1408" s="169">
        <v>59.835413953143643</v>
      </c>
      <c r="AI1408" s="168" t="s">
        <v>21</v>
      </c>
      <c r="AJ1408"/>
      <c r="AK1408"/>
    </row>
    <row r="1409" spans="1:37" hidden="1" x14ac:dyDescent="0.25">
      <c r="A1409" s="179" t="b">
        <f>IF(E1409&lt;&gt;1,"",NOT(ISNA(VLOOKUP(P1409,Mapping!$P:$P,1,FALSE))))</f>
        <v>0</v>
      </c>
      <c r="B1409" s="180" t="str">
        <f t="shared" si="21"/>
        <v/>
      </c>
      <c r="E1409" s="167">
        <v>1</v>
      </c>
      <c r="F1409" s="170" t="s">
        <v>779</v>
      </c>
      <c r="G1409" s="169">
        <v>47100.733733884903</v>
      </c>
      <c r="H1409" s="168" t="s">
        <v>6</v>
      </c>
      <c r="I1409" s="168" t="s">
        <v>779</v>
      </c>
      <c r="J1409" s="169">
        <v>4457.8134368507617</v>
      </c>
      <c r="K1409" s="169">
        <v>622.50615965541181</v>
      </c>
      <c r="L1409" s="168" t="s">
        <v>5</v>
      </c>
      <c r="M1409" s="168" t="s">
        <v>21</v>
      </c>
      <c r="N1409" s="168" t="s">
        <v>2829</v>
      </c>
      <c r="O1409" s="168" t="s">
        <v>21</v>
      </c>
      <c r="P1409" s="168" t="s">
        <v>2851</v>
      </c>
      <c r="Q1409" s="168" t="s">
        <v>2834</v>
      </c>
      <c r="R1409" s="168" t="s">
        <v>1259</v>
      </c>
      <c r="S1409" s="168" t="s">
        <v>21</v>
      </c>
      <c r="T1409" s="168" t="s">
        <v>1259</v>
      </c>
      <c r="U1409" s="168" t="s">
        <v>1259</v>
      </c>
      <c r="V1409" s="168" t="s">
        <v>2834</v>
      </c>
      <c r="W1409" s="168" t="s">
        <v>1259</v>
      </c>
      <c r="X1409" s="168" t="s">
        <v>21</v>
      </c>
      <c r="Y1409" s="168" t="s">
        <v>1259</v>
      </c>
      <c r="Z1409" s="168" t="s">
        <v>21</v>
      </c>
      <c r="AA1409" s="168" t="s">
        <v>1259</v>
      </c>
      <c r="AB1409" s="168" t="s">
        <v>1259</v>
      </c>
      <c r="AC1409" s="168" t="s">
        <v>8162</v>
      </c>
      <c r="AD1409" s="169">
        <v>7022.6118926207828</v>
      </c>
      <c r="AE1409" s="168" t="s">
        <v>1259</v>
      </c>
      <c r="AF1409" s="169">
        <v>-6970.2482611548176</v>
      </c>
      <c r="AG1409" s="169">
        <v>1156.925697689454</v>
      </c>
      <c r="AH1409" s="169">
        <v>1590.9345667361849</v>
      </c>
      <c r="AI1409" s="168" t="s">
        <v>21</v>
      </c>
      <c r="AJ1409"/>
      <c r="AK1409"/>
    </row>
    <row r="1410" spans="1:37" hidden="1" x14ac:dyDescent="0.25">
      <c r="A1410" s="179" t="b">
        <f>IF(E1410&lt;&gt;1,"",NOT(ISNA(VLOOKUP(P1410,Mapping!$P:$P,1,FALSE))))</f>
        <v>0</v>
      </c>
      <c r="B1410" s="180" t="str">
        <f t="shared" si="21"/>
        <v/>
      </c>
      <c r="E1410" s="167">
        <v>1</v>
      </c>
      <c r="F1410" s="170" t="s">
        <v>779</v>
      </c>
      <c r="G1410" s="169">
        <v>281705.80794770247</v>
      </c>
      <c r="H1410" s="168" t="s">
        <v>6</v>
      </c>
      <c r="I1410" s="168" t="s">
        <v>779</v>
      </c>
      <c r="J1410" s="169">
        <v>26661.833826268641</v>
      </c>
      <c r="K1410" s="169">
        <v>3723.160697430711</v>
      </c>
      <c r="L1410" s="168" t="s">
        <v>5</v>
      </c>
      <c r="M1410" s="168" t="s">
        <v>21</v>
      </c>
      <c r="N1410" s="168" t="s">
        <v>2829</v>
      </c>
      <c r="O1410" s="168" t="s">
        <v>21</v>
      </c>
      <c r="P1410" s="168" t="s">
        <v>2851</v>
      </c>
      <c r="Q1410" s="168" t="s">
        <v>2834</v>
      </c>
      <c r="R1410" s="168" t="s">
        <v>1259</v>
      </c>
      <c r="S1410" s="168" t="s">
        <v>21</v>
      </c>
      <c r="T1410" s="168" t="s">
        <v>1259</v>
      </c>
      <c r="U1410" s="168" t="s">
        <v>1259</v>
      </c>
      <c r="V1410" s="168" t="s">
        <v>2834</v>
      </c>
      <c r="W1410" s="168" t="s">
        <v>1259</v>
      </c>
      <c r="X1410" s="168" t="s">
        <v>21</v>
      </c>
      <c r="Y1410" s="168" t="s">
        <v>1259</v>
      </c>
      <c r="Z1410" s="168" t="s">
        <v>21</v>
      </c>
      <c r="AA1410" s="168" t="s">
        <v>1259</v>
      </c>
      <c r="AB1410" s="168" t="s">
        <v>1259</v>
      </c>
      <c r="AC1410" s="168" t="s">
        <v>12794</v>
      </c>
      <c r="AD1410" s="169">
        <v>42001.692973429374</v>
      </c>
      <c r="AE1410" s="168" t="s">
        <v>1259</v>
      </c>
      <c r="AF1410" s="169">
        <v>-41688.510185396037</v>
      </c>
      <c r="AG1410" s="169">
        <v>6919.4821941510309</v>
      </c>
      <c r="AH1410" s="169">
        <v>9515.2553258829867</v>
      </c>
      <c r="AI1410" s="168" t="s">
        <v>21</v>
      </c>
      <c r="AJ1410"/>
      <c r="AK1410"/>
    </row>
    <row r="1411" spans="1:37" hidden="1" x14ac:dyDescent="0.25">
      <c r="A1411" s="179" t="b">
        <f>IF(E1411&lt;&gt;1,"",NOT(ISNA(VLOOKUP(P1411,Mapping!$P:$P,1,FALSE))))</f>
        <v>0</v>
      </c>
      <c r="B1411" s="180" t="str">
        <f t="shared" si="21"/>
        <v/>
      </c>
      <c r="E1411" s="167">
        <v>1</v>
      </c>
      <c r="F1411" s="170" t="s">
        <v>779</v>
      </c>
      <c r="G1411" s="169">
        <v>5797.463486180257</v>
      </c>
      <c r="H1411" s="168" t="s">
        <v>6</v>
      </c>
      <c r="I1411" s="168" t="s">
        <v>779</v>
      </c>
      <c r="J1411" s="169">
        <v>548.69656116956469</v>
      </c>
      <c r="K1411" s="169">
        <v>76.622091513793507</v>
      </c>
      <c r="L1411" s="168" t="s">
        <v>5</v>
      </c>
      <c r="M1411" s="168" t="s">
        <v>21</v>
      </c>
      <c r="N1411" s="168" t="s">
        <v>2829</v>
      </c>
      <c r="O1411" s="168" t="s">
        <v>21</v>
      </c>
      <c r="P1411" s="168" t="s">
        <v>2851</v>
      </c>
      <c r="Q1411" s="168" t="s">
        <v>2834</v>
      </c>
      <c r="R1411" s="168" t="s">
        <v>1259</v>
      </c>
      <c r="S1411" s="168" t="s">
        <v>21</v>
      </c>
      <c r="T1411" s="168" t="s">
        <v>1259</v>
      </c>
      <c r="U1411" s="168" t="s">
        <v>1259</v>
      </c>
      <c r="V1411" s="168" t="s">
        <v>2834</v>
      </c>
      <c r="W1411" s="168" t="s">
        <v>1259</v>
      </c>
      <c r="X1411" s="168" t="s">
        <v>21</v>
      </c>
      <c r="Y1411" s="168" t="s">
        <v>1259</v>
      </c>
      <c r="Z1411" s="168" t="s">
        <v>21</v>
      </c>
      <c r="AA1411" s="168" t="s">
        <v>1259</v>
      </c>
      <c r="AB1411" s="168" t="s">
        <v>1259</v>
      </c>
      <c r="AC1411" s="168" t="s">
        <v>3290</v>
      </c>
      <c r="AD1411" s="169">
        <v>864.38857311885909</v>
      </c>
      <c r="AE1411" s="168" t="s">
        <v>1259</v>
      </c>
      <c r="AF1411" s="169">
        <v>-857.94331808009883</v>
      </c>
      <c r="AG1411" s="169">
        <v>142.40191090171899</v>
      </c>
      <c r="AH1411" s="169">
        <v>195.8225345631854</v>
      </c>
      <c r="AI1411" s="168" t="s">
        <v>21</v>
      </c>
      <c r="AJ1411"/>
      <c r="AK1411"/>
    </row>
    <row r="1412" spans="1:37" hidden="1" x14ac:dyDescent="0.25">
      <c r="A1412" s="179" t="b">
        <f>IF(E1412&lt;&gt;1,"",NOT(ISNA(VLOOKUP(P1412,Mapping!$P:$P,1,FALSE))))</f>
        <v>0</v>
      </c>
      <c r="B1412" s="180" t="str">
        <f t="shared" si="21"/>
        <v/>
      </c>
      <c r="E1412" s="167">
        <v>1</v>
      </c>
      <c r="F1412" s="170" t="s">
        <v>779</v>
      </c>
      <c r="G1412" s="169">
        <v>45.826142853168292</v>
      </c>
      <c r="H1412" s="168" t="s">
        <v>6</v>
      </c>
      <c r="I1412" s="168" t="s">
        <v>779</v>
      </c>
      <c r="J1412" s="169">
        <v>4.3371807438093164</v>
      </c>
      <c r="K1412" s="169">
        <v>0.60566054789128099</v>
      </c>
      <c r="L1412" s="168" t="s">
        <v>5</v>
      </c>
      <c r="M1412" s="168" t="s">
        <v>21</v>
      </c>
      <c r="N1412" s="168" t="s">
        <v>2829</v>
      </c>
      <c r="O1412" s="168" t="s">
        <v>21</v>
      </c>
      <c r="P1412" s="168" t="s">
        <v>2851</v>
      </c>
      <c r="Q1412" s="168" t="s">
        <v>2834</v>
      </c>
      <c r="R1412" s="168" t="s">
        <v>1259</v>
      </c>
      <c r="S1412" s="168" t="s">
        <v>21</v>
      </c>
      <c r="T1412" s="168" t="s">
        <v>1259</v>
      </c>
      <c r="U1412" s="168" t="s">
        <v>1259</v>
      </c>
      <c r="V1412" s="168" t="s">
        <v>2834</v>
      </c>
      <c r="W1412" s="168" t="s">
        <v>1259</v>
      </c>
      <c r="X1412" s="168" t="s">
        <v>21</v>
      </c>
      <c r="Y1412" s="168" t="s">
        <v>1259</v>
      </c>
      <c r="Z1412" s="168" t="s">
        <v>21</v>
      </c>
      <c r="AA1412" s="168" t="s">
        <v>1259</v>
      </c>
      <c r="AB1412" s="168" t="s">
        <v>1259</v>
      </c>
      <c r="AC1412" s="168" t="s">
        <v>12795</v>
      </c>
      <c r="AD1412" s="169">
        <v>6.8325733015508678</v>
      </c>
      <c r="AE1412" s="168" t="s">
        <v>1259</v>
      </c>
      <c r="AF1412" s="169">
        <v>-6.7816266800093103</v>
      </c>
      <c r="AG1412" s="169">
        <v>1.125618182348546</v>
      </c>
      <c r="AH1412" s="169">
        <v>1.5478823565087301</v>
      </c>
      <c r="AI1412" s="168" t="s">
        <v>21</v>
      </c>
      <c r="AJ1412"/>
      <c r="AK1412"/>
    </row>
    <row r="1413" spans="1:37" hidden="1" x14ac:dyDescent="0.25">
      <c r="A1413" s="179" t="b">
        <f>IF(E1413&lt;&gt;1,"",NOT(ISNA(VLOOKUP(P1413,Mapping!$P:$P,1,FALSE))))</f>
        <v>0</v>
      </c>
      <c r="B1413" s="180" t="str">
        <f t="shared" si="21"/>
        <v/>
      </c>
      <c r="E1413" s="167">
        <v>1</v>
      </c>
      <c r="F1413" s="170" t="s">
        <v>779</v>
      </c>
      <c r="G1413" s="169">
        <v>308.98415281803449</v>
      </c>
      <c r="H1413" s="168" t="s">
        <v>6</v>
      </c>
      <c r="I1413" s="168" t="s">
        <v>779</v>
      </c>
      <c r="J1413" s="169">
        <v>29.24357221244863</v>
      </c>
      <c r="K1413" s="169">
        <v>4.083684544106374</v>
      </c>
      <c r="L1413" s="168" t="s">
        <v>5</v>
      </c>
      <c r="M1413" s="168" t="s">
        <v>21</v>
      </c>
      <c r="N1413" s="168" t="s">
        <v>2829</v>
      </c>
      <c r="O1413" s="168" t="s">
        <v>21</v>
      </c>
      <c r="P1413" s="168" t="s">
        <v>2851</v>
      </c>
      <c r="Q1413" s="168" t="s">
        <v>2834</v>
      </c>
      <c r="R1413" s="168" t="s">
        <v>1259</v>
      </c>
      <c r="S1413" s="168" t="s">
        <v>21</v>
      </c>
      <c r="T1413" s="168" t="s">
        <v>1259</v>
      </c>
      <c r="U1413" s="168" t="s">
        <v>1259</v>
      </c>
      <c r="V1413" s="168" t="s">
        <v>2834</v>
      </c>
      <c r="W1413" s="168" t="s">
        <v>1259</v>
      </c>
      <c r="X1413" s="168" t="s">
        <v>21</v>
      </c>
      <c r="Y1413" s="168" t="s">
        <v>1259</v>
      </c>
      <c r="Z1413" s="168" t="s">
        <v>21</v>
      </c>
      <c r="AA1413" s="168" t="s">
        <v>1259</v>
      </c>
      <c r="AB1413" s="168" t="s">
        <v>1259</v>
      </c>
      <c r="AC1413" s="168" t="s">
        <v>12256</v>
      </c>
      <c r="AD1413" s="169">
        <v>46.068831930961011</v>
      </c>
      <c r="AE1413" s="168" t="s">
        <v>1259</v>
      </c>
      <c r="AF1413" s="169">
        <v>-45.725322795871882</v>
      </c>
      <c r="AG1413" s="169">
        <v>7.5895146048822539</v>
      </c>
      <c r="AH1413" s="169">
        <v>10.436643557810729</v>
      </c>
      <c r="AI1413" s="168" t="s">
        <v>21</v>
      </c>
      <c r="AJ1413"/>
      <c r="AK1413"/>
    </row>
    <row r="1414" spans="1:37" hidden="1" x14ac:dyDescent="0.25">
      <c r="A1414" s="179" t="b">
        <f>IF(E1414&lt;&gt;1,"",NOT(ISNA(VLOOKUP(P1414,Mapping!$P:$P,1,FALSE))))</f>
        <v>0</v>
      </c>
      <c r="B1414" s="180" t="str">
        <f t="shared" si="21"/>
        <v/>
      </c>
      <c r="E1414" s="167">
        <v>1</v>
      </c>
      <c r="F1414" s="170" t="s">
        <v>779</v>
      </c>
      <c r="G1414" s="169">
        <v>976.61454074932294</v>
      </c>
      <c r="H1414" s="168" t="s">
        <v>6</v>
      </c>
      <c r="I1414" s="168" t="s">
        <v>779</v>
      </c>
      <c r="J1414" s="169">
        <v>92.430946977884176</v>
      </c>
      <c r="K1414" s="169">
        <v>12.90741181783606</v>
      </c>
      <c r="L1414" s="168" t="s">
        <v>5</v>
      </c>
      <c r="M1414" s="168" t="s">
        <v>21</v>
      </c>
      <c r="N1414" s="168" t="s">
        <v>2829</v>
      </c>
      <c r="O1414" s="168" t="s">
        <v>21</v>
      </c>
      <c r="P1414" s="168" t="s">
        <v>2851</v>
      </c>
      <c r="Q1414" s="168" t="s">
        <v>2834</v>
      </c>
      <c r="R1414" s="168" t="s">
        <v>1259</v>
      </c>
      <c r="S1414" s="168" t="s">
        <v>21</v>
      </c>
      <c r="T1414" s="168" t="s">
        <v>1259</v>
      </c>
      <c r="U1414" s="168" t="s">
        <v>1259</v>
      </c>
      <c r="V1414" s="168" t="s">
        <v>2834</v>
      </c>
      <c r="W1414" s="168" t="s">
        <v>1259</v>
      </c>
      <c r="X1414" s="168" t="s">
        <v>21</v>
      </c>
      <c r="Y1414" s="168" t="s">
        <v>1259</v>
      </c>
      <c r="Z1414" s="168" t="s">
        <v>21</v>
      </c>
      <c r="AA1414" s="168" t="s">
        <v>1259</v>
      </c>
      <c r="AB1414" s="168" t="s">
        <v>1259</v>
      </c>
      <c r="AC1414" s="168" t="s">
        <v>3289</v>
      </c>
      <c r="AD1414" s="169">
        <v>145.61099890973799</v>
      </c>
      <c r="AE1414" s="168" t="s">
        <v>1259</v>
      </c>
      <c r="AF1414" s="169">
        <v>-144.52526032687379</v>
      </c>
      <c r="AG1414" s="169">
        <v>23.988383393637719</v>
      </c>
      <c r="AH1414" s="169">
        <v>32.987380622003123</v>
      </c>
      <c r="AI1414" s="168" t="s">
        <v>21</v>
      </c>
      <c r="AJ1414"/>
      <c r="AK1414"/>
    </row>
    <row r="1415" spans="1:37" hidden="1" x14ac:dyDescent="0.25">
      <c r="A1415" s="179" t="b">
        <f>IF(E1415&lt;&gt;1,"",NOT(ISNA(VLOOKUP(P1415,Mapping!$P:$P,1,FALSE))))</f>
        <v>0</v>
      </c>
      <c r="B1415" s="180" t="str">
        <f t="shared" si="21"/>
        <v/>
      </c>
      <c r="E1415" s="167">
        <v>1</v>
      </c>
      <c r="F1415" s="170" t="s">
        <v>779</v>
      </c>
      <c r="G1415" s="169">
        <v>5817.1598557150946</v>
      </c>
      <c r="H1415" s="168" t="s">
        <v>6</v>
      </c>
      <c r="I1415" s="168" t="s">
        <v>779</v>
      </c>
      <c r="J1415" s="169">
        <v>550.56070921587036</v>
      </c>
      <c r="K1415" s="169">
        <v>76.882408294155198</v>
      </c>
      <c r="L1415" s="168" t="s">
        <v>5</v>
      </c>
      <c r="M1415" s="168" t="s">
        <v>21</v>
      </c>
      <c r="N1415" s="168" t="s">
        <v>2829</v>
      </c>
      <c r="O1415" s="168" t="s">
        <v>21</v>
      </c>
      <c r="P1415" s="168" t="s">
        <v>2851</v>
      </c>
      <c r="Q1415" s="168" t="s">
        <v>2834</v>
      </c>
      <c r="R1415" s="168" t="s">
        <v>1259</v>
      </c>
      <c r="S1415" s="168" t="s">
        <v>21</v>
      </c>
      <c r="T1415" s="168" t="s">
        <v>1259</v>
      </c>
      <c r="U1415" s="168" t="s">
        <v>1259</v>
      </c>
      <c r="V1415" s="168" t="s">
        <v>2834</v>
      </c>
      <c r="W1415" s="168" t="s">
        <v>1259</v>
      </c>
      <c r="X1415" s="168" t="s">
        <v>21</v>
      </c>
      <c r="Y1415" s="168" t="s">
        <v>1259</v>
      </c>
      <c r="Z1415" s="168" t="s">
        <v>21</v>
      </c>
      <c r="AA1415" s="168" t="s">
        <v>1259</v>
      </c>
      <c r="AB1415" s="168" t="s">
        <v>1259</v>
      </c>
      <c r="AC1415" s="168" t="s">
        <v>3295</v>
      </c>
      <c r="AD1415" s="169">
        <v>867.32525685967516</v>
      </c>
      <c r="AE1415" s="168" t="s">
        <v>1259</v>
      </c>
      <c r="AF1415" s="169">
        <v>-860.85810463686448</v>
      </c>
      <c r="AG1415" s="169">
        <v>142.88570880165659</v>
      </c>
      <c r="AH1415" s="169">
        <v>196.4878243081221</v>
      </c>
      <c r="AI1415" s="168" t="s">
        <v>21</v>
      </c>
      <c r="AJ1415"/>
      <c r="AK1415"/>
    </row>
    <row r="1416" spans="1:37" hidden="1" x14ac:dyDescent="0.25">
      <c r="A1416" s="179" t="b">
        <f>IF(E1416&lt;&gt;1,"",NOT(ISNA(VLOOKUP(P1416,Mapping!$P:$P,1,FALSE))))</f>
        <v>0</v>
      </c>
      <c r="B1416" s="180" t="str">
        <f t="shared" si="21"/>
        <v/>
      </c>
      <c r="E1416" s="167">
        <v>1</v>
      </c>
      <c r="F1416" s="170" t="s">
        <v>779</v>
      </c>
      <c r="G1416" s="169">
        <v>2353.738595556184</v>
      </c>
      <c r="H1416" s="168" t="s">
        <v>6</v>
      </c>
      <c r="I1416" s="168" t="s">
        <v>779</v>
      </c>
      <c r="J1416" s="169">
        <v>222.76781498535539</v>
      </c>
      <c r="K1416" s="169">
        <v>31.108151780198401</v>
      </c>
      <c r="L1416" s="168" t="s">
        <v>5</v>
      </c>
      <c r="M1416" s="168" t="s">
        <v>21</v>
      </c>
      <c r="N1416" s="168" t="s">
        <v>2829</v>
      </c>
      <c r="O1416" s="168" t="s">
        <v>21</v>
      </c>
      <c r="P1416" s="168" t="s">
        <v>2851</v>
      </c>
      <c r="Q1416" s="168" t="s">
        <v>2834</v>
      </c>
      <c r="R1416" s="168" t="s">
        <v>1259</v>
      </c>
      <c r="S1416" s="168" t="s">
        <v>21</v>
      </c>
      <c r="T1416" s="168" t="s">
        <v>1259</v>
      </c>
      <c r="U1416" s="168" t="s">
        <v>1259</v>
      </c>
      <c r="V1416" s="168" t="s">
        <v>2834</v>
      </c>
      <c r="W1416" s="168" t="s">
        <v>1259</v>
      </c>
      <c r="X1416" s="168" t="s">
        <v>21</v>
      </c>
      <c r="Y1416" s="168" t="s">
        <v>1259</v>
      </c>
      <c r="Z1416" s="168" t="s">
        <v>21</v>
      </c>
      <c r="AA1416" s="168" t="s">
        <v>1259</v>
      </c>
      <c r="AB1416" s="168" t="s">
        <v>1259</v>
      </c>
      <c r="AC1416" s="168" t="s">
        <v>3294</v>
      </c>
      <c r="AD1416" s="169">
        <v>350.9370522052385</v>
      </c>
      <c r="AE1416" s="168" t="s">
        <v>1259</v>
      </c>
      <c r="AF1416" s="169">
        <v>-348.32031376797158</v>
      </c>
      <c r="AG1416" s="169">
        <v>57.814400137112898</v>
      </c>
      <c r="AH1416" s="169">
        <v>79.502882351861899</v>
      </c>
      <c r="AI1416" s="168" t="s">
        <v>21</v>
      </c>
      <c r="AJ1416"/>
      <c r="AK1416"/>
    </row>
    <row r="1417" spans="1:37" hidden="1" x14ac:dyDescent="0.25">
      <c r="A1417" s="179" t="b">
        <f>IF(E1417&lt;&gt;1,"",NOT(ISNA(VLOOKUP(P1417,Mapping!$P:$P,1,FALSE))))</f>
        <v>0</v>
      </c>
      <c r="B1417" s="180" t="str">
        <f t="shared" si="21"/>
        <v/>
      </c>
      <c r="E1417" s="167">
        <v>1</v>
      </c>
      <c r="F1417" s="170" t="s">
        <v>779</v>
      </c>
      <c r="G1417" s="169">
        <v>9250.033345457643</v>
      </c>
      <c r="H1417" s="168" t="s">
        <v>6</v>
      </c>
      <c r="I1417" s="168" t="s">
        <v>779</v>
      </c>
      <c r="J1417" s="169">
        <v>875.46243274409198</v>
      </c>
      <c r="K1417" s="169">
        <v>122.25293064644571</v>
      </c>
      <c r="L1417" s="168" t="s">
        <v>5</v>
      </c>
      <c r="M1417" s="168" t="s">
        <v>21</v>
      </c>
      <c r="N1417" s="168" t="s">
        <v>2829</v>
      </c>
      <c r="O1417" s="168" t="s">
        <v>21</v>
      </c>
      <c r="P1417" s="168" t="s">
        <v>2851</v>
      </c>
      <c r="Q1417" s="168" t="s">
        <v>2834</v>
      </c>
      <c r="R1417" s="168" t="s">
        <v>1259</v>
      </c>
      <c r="S1417" s="168" t="s">
        <v>21</v>
      </c>
      <c r="T1417" s="168" t="s">
        <v>1259</v>
      </c>
      <c r="U1417" s="168" t="s">
        <v>1259</v>
      </c>
      <c r="V1417" s="168" t="s">
        <v>2834</v>
      </c>
      <c r="W1417" s="168" t="s">
        <v>1259</v>
      </c>
      <c r="X1417" s="168" t="s">
        <v>21</v>
      </c>
      <c r="Y1417" s="168" t="s">
        <v>1259</v>
      </c>
      <c r="Z1417" s="168" t="s">
        <v>21</v>
      </c>
      <c r="AA1417" s="168" t="s">
        <v>1259</v>
      </c>
      <c r="AB1417" s="168" t="s">
        <v>1259</v>
      </c>
      <c r="AC1417" s="168" t="s">
        <v>3291</v>
      </c>
      <c r="AD1417" s="169">
        <v>1379.1588586701091</v>
      </c>
      <c r="AE1417" s="168" t="s">
        <v>1259</v>
      </c>
      <c r="AF1417" s="169">
        <v>-1368.8752537503681</v>
      </c>
      <c r="AG1417" s="169">
        <v>227.20667882388989</v>
      </c>
      <c r="AH1417" s="169">
        <v>312.44094573762231</v>
      </c>
      <c r="AI1417" s="168" t="s">
        <v>21</v>
      </c>
      <c r="AJ1417"/>
      <c r="AK1417"/>
    </row>
    <row r="1418" spans="1:37" hidden="1" x14ac:dyDescent="0.25">
      <c r="A1418" s="179" t="b">
        <f>IF(E1418&lt;&gt;1,"",NOT(ISNA(VLOOKUP(P1418,Mapping!$P:$P,1,FALSE))))</f>
        <v>0</v>
      </c>
      <c r="B1418" s="180" t="str">
        <f t="shared" si="21"/>
        <v/>
      </c>
      <c r="E1418" s="167">
        <v>1</v>
      </c>
      <c r="F1418" s="170" t="s">
        <v>779</v>
      </c>
      <c r="G1418" s="169">
        <v>2111.3205562978901</v>
      </c>
      <c r="H1418" s="168" t="s">
        <v>6</v>
      </c>
      <c r="I1418" s="168" t="s">
        <v>779</v>
      </c>
      <c r="J1418" s="169">
        <v>199.82434240919031</v>
      </c>
      <c r="K1418" s="169">
        <v>27.904237303993291</v>
      </c>
      <c r="L1418" s="168" t="s">
        <v>5</v>
      </c>
      <c r="M1418" s="168" t="s">
        <v>21</v>
      </c>
      <c r="N1418" s="168" t="s">
        <v>2829</v>
      </c>
      <c r="O1418" s="168" t="s">
        <v>21</v>
      </c>
      <c r="P1418" s="168" t="s">
        <v>2851</v>
      </c>
      <c r="Q1418" s="168" t="s">
        <v>2834</v>
      </c>
      <c r="R1418" s="168" t="s">
        <v>1259</v>
      </c>
      <c r="S1418" s="168" t="s">
        <v>21</v>
      </c>
      <c r="T1418" s="168" t="s">
        <v>1259</v>
      </c>
      <c r="U1418" s="168" t="s">
        <v>1259</v>
      </c>
      <c r="V1418" s="168" t="s">
        <v>2834</v>
      </c>
      <c r="W1418" s="168" t="s">
        <v>1259</v>
      </c>
      <c r="X1418" s="168" t="s">
        <v>21</v>
      </c>
      <c r="Y1418" s="168" t="s">
        <v>1259</v>
      </c>
      <c r="Z1418" s="168" t="s">
        <v>21</v>
      </c>
      <c r="AA1418" s="168" t="s">
        <v>1259</v>
      </c>
      <c r="AB1418" s="168" t="s">
        <v>1259</v>
      </c>
      <c r="AC1418" s="168" t="s">
        <v>8161</v>
      </c>
      <c r="AD1418" s="169">
        <v>314.79307586933572</v>
      </c>
      <c r="AE1418" s="168" t="s">
        <v>1259</v>
      </c>
      <c r="AF1418" s="169">
        <v>-312.4458425514631</v>
      </c>
      <c r="AG1418" s="169">
        <v>51.85993537684044</v>
      </c>
      <c r="AH1418" s="169">
        <v>71.314660902161449</v>
      </c>
      <c r="AI1418" s="168" t="s">
        <v>21</v>
      </c>
      <c r="AJ1418"/>
      <c r="AK1418"/>
    </row>
    <row r="1419" spans="1:37" hidden="1" x14ac:dyDescent="0.25">
      <c r="A1419" s="179" t="b">
        <f>IF(E1419&lt;&gt;1,"",NOT(ISNA(VLOOKUP(P1419,Mapping!$P:$P,1,FALSE))))</f>
        <v>0</v>
      </c>
      <c r="B1419" s="180" t="str">
        <f t="shared" si="21"/>
        <v/>
      </c>
      <c r="E1419" s="167">
        <v>1</v>
      </c>
      <c r="F1419" s="170" t="s">
        <v>779</v>
      </c>
      <c r="G1419" s="169">
        <v>14813.84683711363</v>
      </c>
      <c r="H1419" s="168" t="s">
        <v>6</v>
      </c>
      <c r="I1419" s="168" t="s">
        <v>779</v>
      </c>
      <c r="J1419" s="169">
        <v>1402.0453663214589</v>
      </c>
      <c r="K1419" s="169">
        <v>195.78699041923511</v>
      </c>
      <c r="L1419" s="168" t="s">
        <v>5</v>
      </c>
      <c r="M1419" s="168" t="s">
        <v>21</v>
      </c>
      <c r="N1419" s="168" t="s">
        <v>2829</v>
      </c>
      <c r="O1419" s="168" t="s">
        <v>21</v>
      </c>
      <c r="P1419" s="168" t="s">
        <v>2835</v>
      </c>
      <c r="Q1419" s="168" t="s">
        <v>2834</v>
      </c>
      <c r="R1419" s="168" t="s">
        <v>1259</v>
      </c>
      <c r="S1419" s="168" t="s">
        <v>21</v>
      </c>
      <c r="T1419" s="168" t="s">
        <v>1259</v>
      </c>
      <c r="U1419" s="168" t="s">
        <v>1259</v>
      </c>
      <c r="V1419" s="168" t="s">
        <v>2834</v>
      </c>
      <c r="W1419" s="168" t="s">
        <v>1259</v>
      </c>
      <c r="X1419" s="168" t="s">
        <v>21</v>
      </c>
      <c r="Y1419" s="168" t="s">
        <v>1259</v>
      </c>
      <c r="Z1419" s="168" t="s">
        <v>21</v>
      </c>
      <c r="AA1419" s="168" t="s">
        <v>1259</v>
      </c>
      <c r="AB1419" s="168" t="s">
        <v>1259</v>
      </c>
      <c r="AC1419" s="168" t="s">
        <v>3297</v>
      </c>
      <c r="AD1419" s="169">
        <v>2208.7107509099128</v>
      </c>
      <c r="AE1419" s="168" t="s">
        <v>1259</v>
      </c>
      <c r="AF1419" s="169">
        <v>-2192.241648310483</v>
      </c>
      <c r="AG1419" s="169">
        <v>363.86949265639117</v>
      </c>
      <c r="AH1419" s="169">
        <v>500.37141953363238</v>
      </c>
      <c r="AI1419" s="168" t="s">
        <v>21</v>
      </c>
      <c r="AJ1419"/>
      <c r="AK1419"/>
    </row>
    <row r="1420" spans="1:37" hidden="1" x14ac:dyDescent="0.25">
      <c r="A1420" s="179" t="b">
        <f>IF(E1420&lt;&gt;1,"",NOT(ISNA(VLOOKUP(P1420,Mapping!$P:$P,1,FALSE))))</f>
        <v>0</v>
      </c>
      <c r="B1420" s="180" t="str">
        <f t="shared" si="21"/>
        <v/>
      </c>
      <c r="E1420" s="167">
        <v>1</v>
      </c>
      <c r="F1420" s="170" t="s">
        <v>779</v>
      </c>
      <c r="G1420" s="169">
        <v>14493.799742636011</v>
      </c>
      <c r="H1420" s="168" t="s">
        <v>6</v>
      </c>
      <c r="I1420" s="168" t="s">
        <v>779</v>
      </c>
      <c r="J1420" s="169">
        <v>1371.754750335554</v>
      </c>
      <c r="K1420" s="169">
        <v>191.55709266821989</v>
      </c>
      <c r="L1420" s="168" t="s">
        <v>5</v>
      </c>
      <c r="M1420" s="168" t="s">
        <v>21</v>
      </c>
      <c r="N1420" s="168" t="s">
        <v>2829</v>
      </c>
      <c r="O1420" s="168" t="s">
        <v>21</v>
      </c>
      <c r="P1420" s="168" t="s">
        <v>2835</v>
      </c>
      <c r="Q1420" s="168" t="s">
        <v>2834</v>
      </c>
      <c r="R1420" s="168" t="s">
        <v>1259</v>
      </c>
      <c r="S1420" s="168" t="s">
        <v>21</v>
      </c>
      <c r="T1420" s="168" t="s">
        <v>1259</v>
      </c>
      <c r="U1420" s="168" t="s">
        <v>1259</v>
      </c>
      <c r="V1420" s="168" t="s">
        <v>2834</v>
      </c>
      <c r="W1420" s="168" t="s">
        <v>1259</v>
      </c>
      <c r="X1420" s="168" t="s">
        <v>21</v>
      </c>
      <c r="Y1420" s="168" t="s">
        <v>1259</v>
      </c>
      <c r="Z1420" s="168" t="s">
        <v>21</v>
      </c>
      <c r="AA1420" s="168" t="s">
        <v>1259</v>
      </c>
      <c r="AB1420" s="168" t="s">
        <v>1259</v>
      </c>
      <c r="AC1420" s="168" t="s">
        <v>3303</v>
      </c>
      <c r="AD1420" s="169">
        <v>2160.9924596285932</v>
      </c>
      <c r="AE1420" s="168" t="s">
        <v>1259</v>
      </c>
      <c r="AF1420" s="169">
        <v>-2144.879165246542</v>
      </c>
      <c r="AG1420" s="169">
        <v>356.00824127623309</v>
      </c>
      <c r="AH1420" s="169">
        <v>489.56109992237731</v>
      </c>
      <c r="AI1420" s="168" t="s">
        <v>21</v>
      </c>
      <c r="AJ1420"/>
      <c r="AK1420"/>
    </row>
    <row r="1421" spans="1:37" hidden="1" x14ac:dyDescent="0.25">
      <c r="A1421" s="179" t="b">
        <f>IF(E1421&lt;&gt;1,"",NOT(ISNA(VLOOKUP(P1421,Mapping!$P:$P,1,FALSE))))</f>
        <v>0</v>
      </c>
      <c r="B1421" s="180" t="str">
        <f t="shared" si="21"/>
        <v/>
      </c>
      <c r="E1421" s="167">
        <v>1</v>
      </c>
      <c r="F1421" s="170" t="s">
        <v>779</v>
      </c>
      <c r="G1421" s="169">
        <v>9864.5605877706948</v>
      </c>
      <c r="H1421" s="168" t="s">
        <v>6</v>
      </c>
      <c r="I1421" s="168" t="s">
        <v>779</v>
      </c>
      <c r="J1421" s="169">
        <v>933.62390032486348</v>
      </c>
      <c r="K1421" s="169">
        <v>130.37482097149439</v>
      </c>
      <c r="L1421" s="168" t="s">
        <v>5</v>
      </c>
      <c r="M1421" s="168" t="s">
        <v>21</v>
      </c>
      <c r="N1421" s="168" t="s">
        <v>2829</v>
      </c>
      <c r="O1421" s="168" t="s">
        <v>21</v>
      </c>
      <c r="P1421" s="168" t="s">
        <v>2835</v>
      </c>
      <c r="Q1421" s="168" t="s">
        <v>2834</v>
      </c>
      <c r="R1421" s="168" t="s">
        <v>1259</v>
      </c>
      <c r="S1421" s="168" t="s">
        <v>21</v>
      </c>
      <c r="T1421" s="168" t="s">
        <v>1259</v>
      </c>
      <c r="U1421" s="168" t="s">
        <v>1259</v>
      </c>
      <c r="V1421" s="168" t="s">
        <v>2834</v>
      </c>
      <c r="W1421" s="168" t="s">
        <v>1259</v>
      </c>
      <c r="X1421" s="168" t="s">
        <v>21</v>
      </c>
      <c r="Y1421" s="168" t="s">
        <v>1259</v>
      </c>
      <c r="Z1421" s="168" t="s">
        <v>21</v>
      </c>
      <c r="AA1421" s="168" t="s">
        <v>1259</v>
      </c>
      <c r="AB1421" s="168" t="s">
        <v>1259</v>
      </c>
      <c r="AC1421" s="168" t="s">
        <v>3302</v>
      </c>
      <c r="AD1421" s="169">
        <v>1470.783467844775</v>
      </c>
      <c r="AE1421" s="168" t="s">
        <v>1259</v>
      </c>
      <c r="AF1421" s="169">
        <v>-1459.8166702124911</v>
      </c>
      <c r="AG1421" s="169">
        <v>242.30118589842999</v>
      </c>
      <c r="AH1421" s="169">
        <v>333.19800310154102</v>
      </c>
      <c r="AI1421" s="168" t="s">
        <v>21</v>
      </c>
      <c r="AJ1421"/>
      <c r="AK1421"/>
    </row>
    <row r="1422" spans="1:37" hidden="1" x14ac:dyDescent="0.25">
      <c r="A1422" s="179" t="b">
        <f>IF(E1422&lt;&gt;1,"",NOT(ISNA(VLOOKUP(P1422,Mapping!$P:$P,1,FALSE))))</f>
        <v>0</v>
      </c>
      <c r="B1422" s="180" t="str">
        <f t="shared" si="21"/>
        <v/>
      </c>
      <c r="E1422" s="167">
        <v>1</v>
      </c>
      <c r="F1422" s="170" t="s">
        <v>779</v>
      </c>
      <c r="G1422" s="169">
        <v>9679.6880504697783</v>
      </c>
      <c r="H1422" s="168" t="s">
        <v>6</v>
      </c>
      <c r="I1422" s="168" t="s">
        <v>779</v>
      </c>
      <c r="J1422" s="169">
        <v>916.12677840016033</v>
      </c>
      <c r="K1422" s="169">
        <v>127.9314557816618</v>
      </c>
      <c r="L1422" s="168" t="s">
        <v>5</v>
      </c>
      <c r="M1422" s="168" t="s">
        <v>21</v>
      </c>
      <c r="N1422" s="168" t="s">
        <v>2829</v>
      </c>
      <c r="O1422" s="168" t="s">
        <v>21</v>
      </c>
      <c r="P1422" s="168" t="s">
        <v>2835</v>
      </c>
      <c r="Q1422" s="168" t="s">
        <v>2834</v>
      </c>
      <c r="R1422" s="168" t="s">
        <v>1259</v>
      </c>
      <c r="S1422" s="168" t="s">
        <v>21</v>
      </c>
      <c r="T1422" s="168" t="s">
        <v>1259</v>
      </c>
      <c r="U1422" s="168" t="s">
        <v>1259</v>
      </c>
      <c r="V1422" s="168" t="s">
        <v>2834</v>
      </c>
      <c r="W1422" s="168" t="s">
        <v>1259</v>
      </c>
      <c r="X1422" s="168" t="s">
        <v>21</v>
      </c>
      <c r="Y1422" s="168" t="s">
        <v>1259</v>
      </c>
      <c r="Z1422" s="168" t="s">
        <v>21</v>
      </c>
      <c r="AA1422" s="168" t="s">
        <v>1259</v>
      </c>
      <c r="AB1422" s="168" t="s">
        <v>1259</v>
      </c>
      <c r="AC1422" s="168" t="s">
        <v>3299</v>
      </c>
      <c r="AD1422" s="169">
        <v>1443.219394503506</v>
      </c>
      <c r="AE1422" s="168" t="s">
        <v>1259</v>
      </c>
      <c r="AF1422" s="169">
        <v>-1432.458126523183</v>
      </c>
      <c r="AG1422" s="169">
        <v>237.76019954333611</v>
      </c>
      <c r="AH1422" s="169">
        <v>326.95351205615589</v>
      </c>
      <c r="AI1422" s="168" t="s">
        <v>21</v>
      </c>
      <c r="AJ1422"/>
      <c r="AK1422"/>
    </row>
    <row r="1423" spans="1:37" hidden="1" x14ac:dyDescent="0.25">
      <c r="A1423" s="179" t="b">
        <f>IF(E1423&lt;&gt;1,"",NOT(ISNA(VLOOKUP(P1423,Mapping!$P:$P,1,FALSE))))</f>
        <v>0</v>
      </c>
      <c r="B1423" s="180" t="str">
        <f t="shared" si="21"/>
        <v/>
      </c>
      <c r="E1423" s="167">
        <v>1</v>
      </c>
      <c r="F1423" s="170" t="s">
        <v>779</v>
      </c>
      <c r="G1423" s="169">
        <v>37967.791414243613</v>
      </c>
      <c r="H1423" s="168" t="s">
        <v>6</v>
      </c>
      <c r="I1423" s="168" t="s">
        <v>779</v>
      </c>
      <c r="J1423" s="169">
        <v>3593.4329959747201</v>
      </c>
      <c r="K1423" s="169">
        <v>501.80076084197009</v>
      </c>
      <c r="L1423" s="168" t="s">
        <v>5</v>
      </c>
      <c r="M1423" s="168" t="s">
        <v>21</v>
      </c>
      <c r="N1423" s="168" t="s">
        <v>2829</v>
      </c>
      <c r="O1423" s="168" t="s">
        <v>21</v>
      </c>
      <c r="P1423" s="168" t="s">
        <v>2835</v>
      </c>
      <c r="Q1423" s="168" t="s">
        <v>2834</v>
      </c>
      <c r="R1423" s="168" t="s">
        <v>1259</v>
      </c>
      <c r="S1423" s="168" t="s">
        <v>21</v>
      </c>
      <c r="T1423" s="168" t="s">
        <v>1259</v>
      </c>
      <c r="U1423" s="168" t="s">
        <v>1259</v>
      </c>
      <c r="V1423" s="168" t="s">
        <v>2834</v>
      </c>
      <c r="W1423" s="168" t="s">
        <v>1259</v>
      </c>
      <c r="X1423" s="168" t="s">
        <v>21</v>
      </c>
      <c r="Y1423" s="168" t="s">
        <v>1259</v>
      </c>
      <c r="Z1423" s="168" t="s">
        <v>21</v>
      </c>
      <c r="AA1423" s="168" t="s">
        <v>1259</v>
      </c>
      <c r="AB1423" s="168" t="s">
        <v>1259</v>
      </c>
      <c r="AC1423" s="168" t="s">
        <v>8163</v>
      </c>
      <c r="AD1423" s="169">
        <v>5660.9110386404382</v>
      </c>
      <c r="AE1423" s="168" t="s">
        <v>1259</v>
      </c>
      <c r="AF1423" s="169">
        <v>-5618.7008376608646</v>
      </c>
      <c r="AG1423" s="169">
        <v>932.59510180518555</v>
      </c>
      <c r="AH1423" s="169">
        <v>1282.44863710252</v>
      </c>
      <c r="AI1423" s="168" t="s">
        <v>21</v>
      </c>
      <c r="AJ1423"/>
      <c r="AK1423"/>
    </row>
    <row r="1424" spans="1:37" hidden="1" x14ac:dyDescent="0.25">
      <c r="A1424" s="179" t="b">
        <f>IF(E1424&lt;&gt;1,"",NOT(ISNA(VLOOKUP(P1424,Mapping!$P:$P,1,FALSE))))</f>
        <v>0</v>
      </c>
      <c r="B1424" s="180" t="str">
        <f t="shared" si="21"/>
        <v/>
      </c>
      <c r="E1424" s="167">
        <v>1</v>
      </c>
      <c r="F1424" s="170" t="s">
        <v>779</v>
      </c>
      <c r="G1424" s="169">
        <v>349.18331097495837</v>
      </c>
      <c r="H1424" s="168" t="s">
        <v>6</v>
      </c>
      <c r="I1424" s="168" t="s">
        <v>779</v>
      </c>
      <c r="J1424" s="169">
        <v>33.048191231644672</v>
      </c>
      <c r="K1424" s="169">
        <v>4.6149761309218196</v>
      </c>
      <c r="L1424" s="168" t="s">
        <v>5</v>
      </c>
      <c r="M1424" s="168" t="s">
        <v>21</v>
      </c>
      <c r="N1424" s="168" t="s">
        <v>2829</v>
      </c>
      <c r="O1424" s="168" t="s">
        <v>21</v>
      </c>
      <c r="P1424" s="168" t="s">
        <v>2835</v>
      </c>
      <c r="Q1424" s="168" t="s">
        <v>2834</v>
      </c>
      <c r="R1424" s="168" t="s">
        <v>1259</v>
      </c>
      <c r="S1424" s="168" t="s">
        <v>21</v>
      </c>
      <c r="T1424" s="168" t="s">
        <v>1259</v>
      </c>
      <c r="U1424" s="168" t="s">
        <v>1259</v>
      </c>
      <c r="V1424" s="168" t="s">
        <v>2834</v>
      </c>
      <c r="W1424" s="168" t="s">
        <v>1259</v>
      </c>
      <c r="X1424" s="168" t="s">
        <v>21</v>
      </c>
      <c r="Y1424" s="168" t="s">
        <v>1259</v>
      </c>
      <c r="Z1424" s="168" t="s">
        <v>21</v>
      </c>
      <c r="AA1424" s="168" t="s">
        <v>1259</v>
      </c>
      <c r="AB1424" s="168" t="s">
        <v>1259</v>
      </c>
      <c r="AC1424" s="168" t="s">
        <v>7328</v>
      </c>
      <c r="AD1424" s="169">
        <v>52.062434657855647</v>
      </c>
      <c r="AE1424" s="168" t="s">
        <v>1259</v>
      </c>
      <c r="AF1424" s="169">
        <v>-51.674234628674363</v>
      </c>
      <c r="AG1424" s="169">
        <v>8.5769183120090133</v>
      </c>
      <c r="AH1424" s="169">
        <v>11.79446168919867</v>
      </c>
      <c r="AI1424" s="168" t="s">
        <v>21</v>
      </c>
      <c r="AJ1424"/>
      <c r="AK1424"/>
    </row>
    <row r="1425" spans="1:37" hidden="1" x14ac:dyDescent="0.25">
      <c r="A1425" s="179" t="b">
        <f>IF(E1425&lt;&gt;1,"",NOT(ISNA(VLOOKUP(P1425,Mapping!$P:$P,1,FALSE))))</f>
        <v>0</v>
      </c>
      <c r="B1425" s="180" t="str">
        <f t="shared" si="21"/>
        <v/>
      </c>
      <c r="E1425" s="167">
        <v>1</v>
      </c>
      <c r="F1425" s="170" t="s">
        <v>779</v>
      </c>
      <c r="G1425" s="169">
        <v>22095.890683025718</v>
      </c>
      <c r="H1425" s="168" t="s">
        <v>6</v>
      </c>
      <c r="I1425" s="168" t="s">
        <v>779</v>
      </c>
      <c r="J1425" s="169">
        <v>2091.2489164710291</v>
      </c>
      <c r="K1425" s="169">
        <v>292.03001658041592</v>
      </c>
      <c r="L1425" s="168" t="s">
        <v>5</v>
      </c>
      <c r="M1425" s="168" t="s">
        <v>21</v>
      </c>
      <c r="N1425" s="168" t="s">
        <v>2829</v>
      </c>
      <c r="O1425" s="168" t="s">
        <v>21</v>
      </c>
      <c r="P1425" s="168" t="s">
        <v>2835</v>
      </c>
      <c r="Q1425" s="168" t="s">
        <v>2834</v>
      </c>
      <c r="R1425" s="168" t="s">
        <v>1259</v>
      </c>
      <c r="S1425" s="168" t="s">
        <v>21</v>
      </c>
      <c r="T1425" s="168" t="s">
        <v>1259</v>
      </c>
      <c r="U1425" s="168" t="s">
        <v>1259</v>
      </c>
      <c r="V1425" s="168" t="s">
        <v>2834</v>
      </c>
      <c r="W1425" s="168" t="s">
        <v>1259</v>
      </c>
      <c r="X1425" s="168" t="s">
        <v>21</v>
      </c>
      <c r="Y1425" s="168" t="s">
        <v>1259</v>
      </c>
      <c r="Z1425" s="168" t="s">
        <v>21</v>
      </c>
      <c r="AA1425" s="168" t="s">
        <v>1259</v>
      </c>
      <c r="AB1425" s="168" t="s">
        <v>1259</v>
      </c>
      <c r="AC1425" s="168" t="s">
        <v>8168</v>
      </c>
      <c r="AD1425" s="169">
        <v>3294.4468671203108</v>
      </c>
      <c r="AE1425" s="168" t="s">
        <v>1259</v>
      </c>
      <c r="AF1425" s="169">
        <v>-3269.8820464706951</v>
      </c>
      <c r="AG1425" s="169">
        <v>542.73684756080547</v>
      </c>
      <c r="AH1425" s="169">
        <v>746.33903728680161</v>
      </c>
      <c r="AI1425" s="168" t="s">
        <v>21</v>
      </c>
      <c r="AJ1425"/>
      <c r="AK1425"/>
    </row>
    <row r="1426" spans="1:37" hidden="1" x14ac:dyDescent="0.25">
      <c r="A1426" s="179" t="b">
        <f>IF(E1426&lt;&gt;1,"",NOT(ISNA(VLOOKUP(P1426,Mapping!$P:$P,1,FALSE))))</f>
        <v>0</v>
      </c>
      <c r="B1426" s="180" t="str">
        <f t="shared" si="21"/>
        <v/>
      </c>
      <c r="E1426" s="167">
        <v>1</v>
      </c>
      <c r="F1426" s="170" t="s">
        <v>779</v>
      </c>
      <c r="G1426" s="169">
        <v>188749.6220653335</v>
      </c>
      <c r="H1426" s="168" t="s">
        <v>6</v>
      </c>
      <c r="I1426" s="168" t="s">
        <v>779</v>
      </c>
      <c r="J1426" s="169">
        <v>17864.065689448529</v>
      </c>
      <c r="K1426" s="169">
        <v>2494.606624010436</v>
      </c>
      <c r="L1426" s="168" t="s">
        <v>5</v>
      </c>
      <c r="M1426" s="168" t="s">
        <v>21</v>
      </c>
      <c r="N1426" s="168" t="s">
        <v>2829</v>
      </c>
      <c r="O1426" s="168" t="s">
        <v>21</v>
      </c>
      <c r="P1426" s="168" t="s">
        <v>2835</v>
      </c>
      <c r="Q1426" s="168" t="s">
        <v>2834</v>
      </c>
      <c r="R1426" s="168" t="s">
        <v>1259</v>
      </c>
      <c r="S1426" s="168" t="s">
        <v>21</v>
      </c>
      <c r="T1426" s="168" t="s">
        <v>1259</v>
      </c>
      <c r="U1426" s="168" t="s">
        <v>1259</v>
      </c>
      <c r="V1426" s="168" t="s">
        <v>2834</v>
      </c>
      <c r="W1426" s="168" t="s">
        <v>1259</v>
      </c>
      <c r="X1426" s="168" t="s">
        <v>21</v>
      </c>
      <c r="Y1426" s="168" t="s">
        <v>1259</v>
      </c>
      <c r="Z1426" s="168" t="s">
        <v>21</v>
      </c>
      <c r="AA1426" s="168" t="s">
        <v>1259</v>
      </c>
      <c r="AB1426" s="168" t="s">
        <v>1259</v>
      </c>
      <c r="AC1426" s="168" t="s">
        <v>12796</v>
      </c>
      <c r="AD1426" s="169">
        <v>28142.137830224299</v>
      </c>
      <c r="AE1426" s="168" t="s">
        <v>1259</v>
      </c>
      <c r="AF1426" s="169">
        <v>-27932.29787942849</v>
      </c>
      <c r="AG1426" s="169">
        <v>4636.2183958815876</v>
      </c>
      <c r="AH1426" s="169">
        <v>6375.448414428829</v>
      </c>
      <c r="AI1426" s="168" t="s">
        <v>21</v>
      </c>
      <c r="AJ1426"/>
      <c r="AK1426"/>
    </row>
    <row r="1427" spans="1:37" hidden="1" x14ac:dyDescent="0.25">
      <c r="A1427" s="179" t="b">
        <f>IF(E1427&lt;&gt;1,"",NOT(ISNA(VLOOKUP(P1427,Mapping!$P:$P,1,FALSE))))</f>
        <v>0</v>
      </c>
      <c r="B1427" s="180" t="str">
        <f t="shared" si="21"/>
        <v/>
      </c>
      <c r="E1427" s="167">
        <v>1</v>
      </c>
      <c r="F1427" s="170" t="s">
        <v>779</v>
      </c>
      <c r="G1427" s="169">
        <v>11951.623186119699</v>
      </c>
      <c r="H1427" s="168" t="s">
        <v>6</v>
      </c>
      <c r="I1427" s="168" t="s">
        <v>779</v>
      </c>
      <c r="J1427" s="169">
        <v>1131.152366591105</v>
      </c>
      <c r="K1427" s="169">
        <v>157.9584533284573</v>
      </c>
      <c r="L1427" s="168" t="s">
        <v>5</v>
      </c>
      <c r="M1427" s="168" t="s">
        <v>21</v>
      </c>
      <c r="N1427" s="168" t="s">
        <v>2829</v>
      </c>
      <c r="O1427" s="168" t="s">
        <v>21</v>
      </c>
      <c r="P1427" s="168" t="s">
        <v>2835</v>
      </c>
      <c r="Q1427" s="168" t="s">
        <v>2834</v>
      </c>
      <c r="R1427" s="168" t="s">
        <v>1259</v>
      </c>
      <c r="S1427" s="168" t="s">
        <v>21</v>
      </c>
      <c r="T1427" s="168" t="s">
        <v>1259</v>
      </c>
      <c r="U1427" s="168" t="s">
        <v>1259</v>
      </c>
      <c r="V1427" s="168" t="s">
        <v>2834</v>
      </c>
      <c r="W1427" s="168" t="s">
        <v>1259</v>
      </c>
      <c r="X1427" s="168" t="s">
        <v>21</v>
      </c>
      <c r="Y1427" s="168" t="s">
        <v>1259</v>
      </c>
      <c r="Z1427" s="168" t="s">
        <v>21</v>
      </c>
      <c r="AA1427" s="168" t="s">
        <v>1259</v>
      </c>
      <c r="AB1427" s="168" t="s">
        <v>1259</v>
      </c>
      <c r="AC1427" s="168" t="s">
        <v>8165</v>
      </c>
      <c r="AD1427" s="169">
        <v>1781.9597375525541</v>
      </c>
      <c r="AE1427" s="168" t="s">
        <v>1259</v>
      </c>
      <c r="AF1427" s="169">
        <v>-1768.6726750733651</v>
      </c>
      <c r="AG1427" s="169">
        <v>293.56527801127601</v>
      </c>
      <c r="AH1427" s="169">
        <v>403.69329621980802</v>
      </c>
      <c r="AI1427" s="168" t="s">
        <v>21</v>
      </c>
      <c r="AJ1427"/>
      <c r="AK1427"/>
    </row>
    <row r="1428" spans="1:37" hidden="1" x14ac:dyDescent="0.25">
      <c r="A1428" s="179" t="b">
        <f>IF(E1428&lt;&gt;1,"",NOT(ISNA(VLOOKUP(P1428,Mapping!$P:$P,1,FALSE))))</f>
        <v>0</v>
      </c>
      <c r="B1428" s="180" t="str">
        <f t="shared" si="21"/>
        <v/>
      </c>
      <c r="E1428" s="167">
        <v>1</v>
      </c>
      <c r="F1428" s="170" t="s">
        <v>779</v>
      </c>
      <c r="G1428" s="169">
        <v>14487.244542646969</v>
      </c>
      <c r="H1428" s="168" t="s">
        <v>6</v>
      </c>
      <c r="I1428" s="168" t="s">
        <v>779</v>
      </c>
      <c r="J1428" s="169">
        <v>1371.134338374301</v>
      </c>
      <c r="K1428" s="169">
        <v>191.47045596327999</v>
      </c>
      <c r="L1428" s="168" t="s">
        <v>5</v>
      </c>
      <c r="M1428" s="168" t="s">
        <v>21</v>
      </c>
      <c r="N1428" s="168" t="s">
        <v>2829</v>
      </c>
      <c r="O1428" s="168" t="s">
        <v>21</v>
      </c>
      <c r="P1428" s="168" t="s">
        <v>2835</v>
      </c>
      <c r="Q1428" s="168" t="s">
        <v>2834</v>
      </c>
      <c r="R1428" s="168" t="s">
        <v>1259</v>
      </c>
      <c r="S1428" s="168" t="s">
        <v>21</v>
      </c>
      <c r="T1428" s="168" t="s">
        <v>1259</v>
      </c>
      <c r="U1428" s="168" t="s">
        <v>1259</v>
      </c>
      <c r="V1428" s="168" t="s">
        <v>2834</v>
      </c>
      <c r="W1428" s="168" t="s">
        <v>1259</v>
      </c>
      <c r="X1428" s="168" t="s">
        <v>21</v>
      </c>
      <c r="Y1428" s="168" t="s">
        <v>1259</v>
      </c>
      <c r="Z1428" s="168" t="s">
        <v>21</v>
      </c>
      <c r="AA1428" s="168" t="s">
        <v>1259</v>
      </c>
      <c r="AB1428" s="168" t="s">
        <v>1259</v>
      </c>
      <c r="AC1428" s="168" t="s">
        <v>3301</v>
      </c>
      <c r="AD1428" s="169">
        <v>2160.0150942724272</v>
      </c>
      <c r="AE1428" s="168" t="s">
        <v>1259</v>
      </c>
      <c r="AF1428" s="169">
        <v>-2143.9090875491729</v>
      </c>
      <c r="AG1428" s="169">
        <v>355.84722723845329</v>
      </c>
      <c r="AH1428" s="169">
        <v>489.33968311147692</v>
      </c>
      <c r="AI1428" s="168" t="s">
        <v>21</v>
      </c>
      <c r="AJ1428"/>
      <c r="AK1428"/>
    </row>
    <row r="1429" spans="1:37" hidden="1" x14ac:dyDescent="0.25">
      <c r="A1429" s="179" t="b">
        <f>IF(E1429&lt;&gt;1,"",NOT(ISNA(VLOOKUP(P1429,Mapping!$P:$P,1,FALSE))))</f>
        <v>0</v>
      </c>
      <c r="B1429" s="180" t="str">
        <f t="shared" ref="B1429:B1492" si="22">IF(AI1429="","",VALUE(AI1429))</f>
        <v/>
      </c>
      <c r="E1429" s="167">
        <v>1</v>
      </c>
      <c r="F1429" s="170" t="s">
        <v>779</v>
      </c>
      <c r="G1429" s="169">
        <v>13217.07294109372</v>
      </c>
      <c r="H1429" s="168" t="s">
        <v>6</v>
      </c>
      <c r="I1429" s="168" t="s">
        <v>779</v>
      </c>
      <c r="J1429" s="169">
        <v>1250.919904677763</v>
      </c>
      <c r="K1429" s="169">
        <v>174.68325153768421</v>
      </c>
      <c r="L1429" s="168" t="s">
        <v>5</v>
      </c>
      <c r="M1429" s="168" t="s">
        <v>21</v>
      </c>
      <c r="N1429" s="168" t="s">
        <v>2829</v>
      </c>
      <c r="O1429" s="168" t="s">
        <v>21</v>
      </c>
      <c r="P1429" s="168" t="s">
        <v>2835</v>
      </c>
      <c r="Q1429" s="168" t="s">
        <v>2834</v>
      </c>
      <c r="R1429" s="168" t="s">
        <v>1259</v>
      </c>
      <c r="S1429" s="168" t="s">
        <v>21</v>
      </c>
      <c r="T1429" s="168" t="s">
        <v>1259</v>
      </c>
      <c r="U1429" s="168" t="s">
        <v>1259</v>
      </c>
      <c r="V1429" s="168" t="s">
        <v>2834</v>
      </c>
      <c r="W1429" s="168" t="s">
        <v>1259</v>
      </c>
      <c r="X1429" s="168" t="s">
        <v>21</v>
      </c>
      <c r="Y1429" s="168" t="s">
        <v>1259</v>
      </c>
      <c r="Z1429" s="168" t="s">
        <v>21</v>
      </c>
      <c r="AA1429" s="168" t="s">
        <v>1259</v>
      </c>
      <c r="AB1429" s="168" t="s">
        <v>1259</v>
      </c>
      <c r="AC1429" s="168" t="s">
        <v>8164</v>
      </c>
      <c r="AD1429" s="169">
        <v>1970.635407638795</v>
      </c>
      <c r="AE1429" s="168" t="s">
        <v>1259</v>
      </c>
      <c r="AF1429" s="169">
        <v>-1955.941497763504</v>
      </c>
      <c r="AG1429" s="169">
        <v>324.64826174855631</v>
      </c>
      <c r="AH1429" s="169">
        <v>446.43674410388479</v>
      </c>
      <c r="AI1429" s="168" t="s">
        <v>21</v>
      </c>
      <c r="AJ1429"/>
      <c r="AK1429"/>
    </row>
    <row r="1430" spans="1:37" hidden="1" x14ac:dyDescent="0.25">
      <c r="A1430" s="179" t="b">
        <f>IF(E1430&lt;&gt;1,"",NOT(ISNA(VLOOKUP(P1430,Mapping!$P:$P,1,FALSE))))</f>
        <v>0</v>
      </c>
      <c r="B1430" s="180" t="str">
        <f t="shared" si="22"/>
        <v/>
      </c>
      <c r="E1430" s="167">
        <v>1</v>
      </c>
      <c r="F1430" s="170" t="s">
        <v>779</v>
      </c>
      <c r="G1430" s="169">
        <v>717.70144906407961</v>
      </c>
      <c r="H1430" s="168" t="s">
        <v>6</v>
      </c>
      <c r="I1430" s="168" t="s">
        <v>779</v>
      </c>
      <c r="J1430" s="169">
        <v>67.926312599742616</v>
      </c>
      <c r="K1430" s="169">
        <v>9.4854907220816678</v>
      </c>
      <c r="L1430" s="168" t="s">
        <v>5</v>
      </c>
      <c r="M1430" s="168" t="s">
        <v>21</v>
      </c>
      <c r="N1430" s="168" t="s">
        <v>2829</v>
      </c>
      <c r="O1430" s="168" t="s">
        <v>21</v>
      </c>
      <c r="P1430" s="168" t="s">
        <v>2835</v>
      </c>
      <c r="Q1430" s="168" t="s">
        <v>2834</v>
      </c>
      <c r="R1430" s="168" t="s">
        <v>1259</v>
      </c>
      <c r="S1430" s="168" t="s">
        <v>21</v>
      </c>
      <c r="T1430" s="168" t="s">
        <v>1259</v>
      </c>
      <c r="U1430" s="168" t="s">
        <v>1259</v>
      </c>
      <c r="V1430" s="168" t="s">
        <v>2834</v>
      </c>
      <c r="W1430" s="168" t="s">
        <v>1259</v>
      </c>
      <c r="X1430" s="168" t="s">
        <v>21</v>
      </c>
      <c r="Y1430" s="168" t="s">
        <v>1259</v>
      </c>
      <c r="Z1430" s="168" t="s">
        <v>21</v>
      </c>
      <c r="AA1430" s="168" t="s">
        <v>1259</v>
      </c>
      <c r="AB1430" s="168" t="s">
        <v>1259</v>
      </c>
      <c r="AC1430" s="168" t="s">
        <v>3296</v>
      </c>
      <c r="AD1430" s="169">
        <v>107.0076479068227</v>
      </c>
      <c r="AE1430" s="168" t="s">
        <v>1259</v>
      </c>
      <c r="AF1430" s="169">
        <v>-106.209752604518</v>
      </c>
      <c r="AG1430" s="169">
        <v>17.628754031359112</v>
      </c>
      <c r="AH1430" s="169">
        <v>24.24200120456419</v>
      </c>
      <c r="AI1430" s="168" t="s">
        <v>21</v>
      </c>
      <c r="AJ1430"/>
      <c r="AK1430"/>
    </row>
    <row r="1431" spans="1:37" hidden="1" x14ac:dyDescent="0.25">
      <c r="A1431" s="179" t="b">
        <f>IF(E1431&lt;&gt;1,"",NOT(ISNA(VLOOKUP(P1431,Mapping!$P:$P,1,FALSE))))</f>
        <v>0</v>
      </c>
      <c r="B1431" s="180" t="str">
        <f t="shared" si="22"/>
        <v/>
      </c>
      <c r="E1431" s="167">
        <v>1</v>
      </c>
      <c r="F1431" s="170" t="s">
        <v>779</v>
      </c>
      <c r="G1431" s="169">
        <v>8092.6988769838736</v>
      </c>
      <c r="H1431" s="168" t="s">
        <v>6</v>
      </c>
      <c r="I1431" s="168" t="s">
        <v>779</v>
      </c>
      <c r="J1431" s="169">
        <v>765.92738444437941</v>
      </c>
      <c r="K1431" s="169">
        <v>106.9570365426104</v>
      </c>
      <c r="L1431" s="168" t="s">
        <v>5</v>
      </c>
      <c r="M1431" s="168" t="s">
        <v>21</v>
      </c>
      <c r="N1431" s="168" t="s">
        <v>2829</v>
      </c>
      <c r="O1431" s="168" t="s">
        <v>21</v>
      </c>
      <c r="P1431" s="168" t="s">
        <v>2835</v>
      </c>
      <c r="Q1431" s="168" t="s">
        <v>2834</v>
      </c>
      <c r="R1431" s="168" t="s">
        <v>1259</v>
      </c>
      <c r="S1431" s="168" t="s">
        <v>21</v>
      </c>
      <c r="T1431" s="168" t="s">
        <v>1259</v>
      </c>
      <c r="U1431" s="168" t="s">
        <v>1259</v>
      </c>
      <c r="V1431" s="168" t="s">
        <v>2834</v>
      </c>
      <c r="W1431" s="168" t="s">
        <v>1259</v>
      </c>
      <c r="X1431" s="168" t="s">
        <v>21</v>
      </c>
      <c r="Y1431" s="168" t="s">
        <v>1259</v>
      </c>
      <c r="Z1431" s="168" t="s">
        <v>21</v>
      </c>
      <c r="AA1431" s="168" t="s">
        <v>1259</v>
      </c>
      <c r="AB1431" s="168" t="s">
        <v>1259</v>
      </c>
      <c r="AC1431" s="168" t="s">
        <v>3300</v>
      </c>
      <c r="AD1431" s="169">
        <v>1206.6029310286549</v>
      </c>
      <c r="AE1431" s="168" t="s">
        <v>1259</v>
      </c>
      <c r="AF1431" s="169">
        <v>-1197.6059777337521</v>
      </c>
      <c r="AG1431" s="169">
        <v>198.7793087755999</v>
      </c>
      <c r="AH1431" s="169">
        <v>273.3493379173924</v>
      </c>
      <c r="AI1431" s="168" t="s">
        <v>21</v>
      </c>
      <c r="AJ1431"/>
      <c r="AK1431"/>
    </row>
    <row r="1432" spans="1:37" hidden="1" x14ac:dyDescent="0.25">
      <c r="A1432" s="179" t="b">
        <f>IF(E1432&lt;&gt;1,"",NOT(ISNA(VLOOKUP(P1432,Mapping!$P:$P,1,FALSE))))</f>
        <v>0</v>
      </c>
      <c r="B1432" s="180" t="str">
        <f t="shared" si="22"/>
        <v/>
      </c>
      <c r="E1432" s="167">
        <v>1</v>
      </c>
      <c r="F1432" s="170" t="s">
        <v>779</v>
      </c>
      <c r="G1432" s="169">
        <v>7080.5134338883909</v>
      </c>
      <c r="H1432" s="168" t="s">
        <v>6</v>
      </c>
      <c r="I1432" s="168" t="s">
        <v>779</v>
      </c>
      <c r="J1432" s="169">
        <v>670.12985622944984</v>
      </c>
      <c r="K1432" s="169">
        <v>93.579502413302819</v>
      </c>
      <c r="L1432" s="168" t="s">
        <v>5</v>
      </c>
      <c r="M1432" s="168" t="s">
        <v>21</v>
      </c>
      <c r="N1432" s="168" t="s">
        <v>2829</v>
      </c>
      <c r="O1432" s="168" t="s">
        <v>21</v>
      </c>
      <c r="P1432" s="168" t="s">
        <v>2835</v>
      </c>
      <c r="Q1432" s="168" t="s">
        <v>2834</v>
      </c>
      <c r="R1432" s="168" t="s">
        <v>1259</v>
      </c>
      <c r="S1432" s="168" t="s">
        <v>21</v>
      </c>
      <c r="T1432" s="168" t="s">
        <v>1259</v>
      </c>
      <c r="U1432" s="168" t="s">
        <v>1259</v>
      </c>
      <c r="V1432" s="168" t="s">
        <v>2834</v>
      </c>
      <c r="W1432" s="168" t="s">
        <v>1259</v>
      </c>
      <c r="X1432" s="168" t="s">
        <v>21</v>
      </c>
      <c r="Y1432" s="168" t="s">
        <v>1259</v>
      </c>
      <c r="Z1432" s="168" t="s">
        <v>21</v>
      </c>
      <c r="AA1432" s="168" t="s">
        <v>1259</v>
      </c>
      <c r="AB1432" s="168" t="s">
        <v>1259</v>
      </c>
      <c r="AC1432" s="168" t="s">
        <v>3298</v>
      </c>
      <c r="AD1432" s="169">
        <v>1055.688391769444</v>
      </c>
      <c r="AE1432" s="168" t="s">
        <v>1259</v>
      </c>
      <c r="AF1432" s="169">
        <v>-1047.8167225479699</v>
      </c>
      <c r="AG1432" s="169">
        <v>173.91720457653349</v>
      </c>
      <c r="AH1432" s="169">
        <v>239.16046904613361</v>
      </c>
      <c r="AI1432" s="168" t="s">
        <v>21</v>
      </c>
      <c r="AJ1432"/>
      <c r="AK1432"/>
    </row>
    <row r="1433" spans="1:37" hidden="1" x14ac:dyDescent="0.25">
      <c r="A1433" s="179" t="b">
        <f>IF(E1433&lt;&gt;1,"",NOT(ISNA(VLOOKUP(P1433,Mapping!$P:$P,1,FALSE))))</f>
        <v>0</v>
      </c>
      <c r="B1433" s="180" t="str">
        <f t="shared" si="22"/>
        <v/>
      </c>
      <c r="E1433" s="167">
        <v>1</v>
      </c>
      <c r="F1433" s="170" t="s">
        <v>779</v>
      </c>
      <c r="G1433" s="169">
        <v>1567.1966490519501</v>
      </c>
      <c r="H1433" s="168" t="s">
        <v>6</v>
      </c>
      <c r="I1433" s="168" t="s">
        <v>779</v>
      </c>
      <c r="J1433" s="169">
        <v>148.32614540153611</v>
      </c>
      <c r="K1433" s="169">
        <v>20.71283162886925</v>
      </c>
      <c r="L1433" s="168" t="s">
        <v>5</v>
      </c>
      <c r="M1433" s="168" t="s">
        <v>21</v>
      </c>
      <c r="N1433" s="168" t="s">
        <v>2829</v>
      </c>
      <c r="O1433" s="168" t="s">
        <v>21</v>
      </c>
      <c r="P1433" s="168" t="s">
        <v>2835</v>
      </c>
      <c r="Q1433" s="168" t="s">
        <v>2834</v>
      </c>
      <c r="R1433" s="168" t="s">
        <v>1259</v>
      </c>
      <c r="S1433" s="168" t="s">
        <v>21</v>
      </c>
      <c r="T1433" s="168" t="s">
        <v>1259</v>
      </c>
      <c r="U1433" s="168" t="s">
        <v>1259</v>
      </c>
      <c r="V1433" s="168" t="s">
        <v>2834</v>
      </c>
      <c r="W1433" s="168" t="s">
        <v>1259</v>
      </c>
      <c r="X1433" s="168" t="s">
        <v>21</v>
      </c>
      <c r="Y1433" s="168" t="s">
        <v>1259</v>
      </c>
      <c r="Z1433" s="168" t="s">
        <v>21</v>
      </c>
      <c r="AA1433" s="168" t="s">
        <v>1259</v>
      </c>
      <c r="AB1433" s="168" t="s">
        <v>1259</v>
      </c>
      <c r="AC1433" s="168" t="s">
        <v>8166</v>
      </c>
      <c r="AD1433" s="169">
        <v>233.66544325805049</v>
      </c>
      <c r="AE1433" s="168" t="s">
        <v>1259</v>
      </c>
      <c r="AF1433" s="169">
        <v>-231.92313265564511</v>
      </c>
      <c r="AG1433" s="169">
        <v>38.49473103465948</v>
      </c>
      <c r="AH1433" s="169">
        <v>52.935636543091732</v>
      </c>
      <c r="AI1433" s="168" t="s">
        <v>21</v>
      </c>
      <c r="AJ1433"/>
      <c r="AK1433"/>
    </row>
    <row r="1434" spans="1:37" hidden="1" x14ac:dyDescent="0.25">
      <c r="A1434" s="179" t="b">
        <f>IF(E1434&lt;&gt;1,"",NOT(ISNA(VLOOKUP(P1434,Mapping!$P:$P,1,FALSE))))</f>
        <v>0</v>
      </c>
      <c r="B1434" s="180" t="str">
        <f t="shared" si="22"/>
        <v/>
      </c>
      <c r="E1434" s="167">
        <v>1</v>
      </c>
      <c r="F1434" s="170" t="s">
        <v>779</v>
      </c>
      <c r="G1434" s="169">
        <v>7938.7100112135613</v>
      </c>
      <c r="H1434" s="168" t="s">
        <v>6</v>
      </c>
      <c r="I1434" s="168" t="s">
        <v>779</v>
      </c>
      <c r="J1434" s="169">
        <v>751.35322432970577</v>
      </c>
      <c r="K1434" s="169">
        <v>104.9218449466162</v>
      </c>
      <c r="L1434" s="168" t="s">
        <v>5</v>
      </c>
      <c r="M1434" s="168" t="s">
        <v>21</v>
      </c>
      <c r="N1434" s="168" t="s">
        <v>2829</v>
      </c>
      <c r="O1434" s="168" t="s">
        <v>21</v>
      </c>
      <c r="P1434" s="168" t="s">
        <v>2835</v>
      </c>
      <c r="Q1434" s="168" t="s">
        <v>2834</v>
      </c>
      <c r="R1434" s="168" t="s">
        <v>1259</v>
      </c>
      <c r="S1434" s="168" t="s">
        <v>21</v>
      </c>
      <c r="T1434" s="168" t="s">
        <v>1259</v>
      </c>
      <c r="U1434" s="168" t="s">
        <v>1259</v>
      </c>
      <c r="V1434" s="168" t="s">
        <v>2834</v>
      </c>
      <c r="W1434" s="168" t="s">
        <v>1259</v>
      </c>
      <c r="X1434" s="168" t="s">
        <v>21</v>
      </c>
      <c r="Y1434" s="168" t="s">
        <v>1259</v>
      </c>
      <c r="Z1434" s="168" t="s">
        <v>21</v>
      </c>
      <c r="AA1434" s="168" t="s">
        <v>1259</v>
      </c>
      <c r="AB1434" s="168" t="s">
        <v>1259</v>
      </c>
      <c r="AC1434" s="168" t="s">
        <v>8167</v>
      </c>
      <c r="AD1434" s="169">
        <v>1183.6435426208311</v>
      </c>
      <c r="AE1434" s="168" t="s">
        <v>1259</v>
      </c>
      <c r="AF1434" s="169">
        <v>-1174.8177844555539</v>
      </c>
      <c r="AG1434" s="169">
        <v>194.99691173324749</v>
      </c>
      <c r="AH1434" s="169">
        <v>268.14801322400848</v>
      </c>
      <c r="AI1434" s="168" t="s">
        <v>21</v>
      </c>
      <c r="AJ1434"/>
      <c r="AK1434"/>
    </row>
    <row r="1435" spans="1:37" hidden="1" x14ac:dyDescent="0.25">
      <c r="A1435" s="179" t="b">
        <f>IF(E1435&lt;&gt;1,"",NOT(ISNA(VLOOKUP(P1435,Mapping!$P:$P,1,FALSE))))</f>
        <v>0</v>
      </c>
      <c r="B1435" s="180" t="str">
        <f t="shared" si="22"/>
        <v/>
      </c>
      <c r="E1435" s="167">
        <v>1</v>
      </c>
      <c r="F1435" s="170" t="s">
        <v>779</v>
      </c>
      <c r="G1435" s="169">
        <v>2545.3355654685861</v>
      </c>
      <c r="H1435" s="168" t="s">
        <v>6</v>
      </c>
      <c r="I1435" s="168" t="s">
        <v>779</v>
      </c>
      <c r="J1435" s="169">
        <v>240.90136576528661</v>
      </c>
      <c r="K1435" s="169">
        <v>33.640390335454271</v>
      </c>
      <c r="L1435" s="168" t="s">
        <v>5</v>
      </c>
      <c r="M1435" s="168" t="s">
        <v>21</v>
      </c>
      <c r="N1435" s="168" t="s">
        <v>2829</v>
      </c>
      <c r="O1435" s="168" t="s">
        <v>21</v>
      </c>
      <c r="P1435" s="168" t="s">
        <v>2836</v>
      </c>
      <c r="Q1435" s="168" t="s">
        <v>2837</v>
      </c>
      <c r="R1435" s="168" t="s">
        <v>1259</v>
      </c>
      <c r="S1435" s="168" t="s">
        <v>21</v>
      </c>
      <c r="T1435" s="168" t="s">
        <v>1259</v>
      </c>
      <c r="U1435" s="168" t="s">
        <v>1259</v>
      </c>
      <c r="V1435" s="168" t="s">
        <v>2837</v>
      </c>
      <c r="W1435" s="168" t="s">
        <v>1259</v>
      </c>
      <c r="X1435" s="168" t="s">
        <v>21</v>
      </c>
      <c r="Y1435" s="168" t="s">
        <v>1259</v>
      </c>
      <c r="Z1435" s="168" t="s">
        <v>21</v>
      </c>
      <c r="AA1435" s="168" t="s">
        <v>1259</v>
      </c>
      <c r="AB1435" s="168" t="s">
        <v>1259</v>
      </c>
      <c r="AC1435" s="168" t="s">
        <v>3308</v>
      </c>
      <c r="AD1435" s="169">
        <v>379.50372310040888</v>
      </c>
      <c r="AE1435" s="168" t="s">
        <v>1259</v>
      </c>
      <c r="AF1435" s="169">
        <v>-376.67397921020847</v>
      </c>
      <c r="AG1435" s="169">
        <v>62.520557356307563</v>
      </c>
      <c r="AH1435" s="169">
        <v>85.974506425442996</v>
      </c>
      <c r="AI1435" s="168" t="s">
        <v>21</v>
      </c>
      <c r="AJ1435"/>
      <c r="AK1435"/>
    </row>
    <row r="1436" spans="1:37" hidden="1" x14ac:dyDescent="0.25">
      <c r="A1436" s="179" t="b">
        <f>IF(E1436&lt;&gt;1,"",NOT(ISNA(VLOOKUP(P1436,Mapping!$P:$P,1,FALSE))))</f>
        <v>0</v>
      </c>
      <c r="B1436" s="180" t="str">
        <f t="shared" si="22"/>
        <v/>
      </c>
      <c r="E1436" s="167">
        <v>1</v>
      </c>
      <c r="F1436" s="170" t="s">
        <v>779</v>
      </c>
      <c r="G1436" s="169">
        <v>985.52104853806941</v>
      </c>
      <c r="H1436" s="168" t="s">
        <v>6</v>
      </c>
      <c r="I1436" s="168" t="s">
        <v>779</v>
      </c>
      <c r="J1436" s="169">
        <v>93.273896693283774</v>
      </c>
      <c r="K1436" s="169">
        <v>13.025124547978191</v>
      </c>
      <c r="L1436" s="168" t="s">
        <v>5</v>
      </c>
      <c r="M1436" s="168" t="s">
        <v>21</v>
      </c>
      <c r="N1436" s="168" t="s">
        <v>2829</v>
      </c>
      <c r="O1436" s="168" t="s">
        <v>21</v>
      </c>
      <c r="P1436" s="168" t="s">
        <v>2836</v>
      </c>
      <c r="Q1436" s="168" t="s">
        <v>2837</v>
      </c>
      <c r="R1436" s="168" t="s">
        <v>1259</v>
      </c>
      <c r="S1436" s="168" t="s">
        <v>21</v>
      </c>
      <c r="T1436" s="168" t="s">
        <v>1259</v>
      </c>
      <c r="U1436" s="168" t="s">
        <v>1259</v>
      </c>
      <c r="V1436" s="168" t="s">
        <v>2837</v>
      </c>
      <c r="W1436" s="168" t="s">
        <v>1259</v>
      </c>
      <c r="X1436" s="168" t="s">
        <v>21</v>
      </c>
      <c r="Y1436" s="168" t="s">
        <v>1259</v>
      </c>
      <c r="Z1436" s="168" t="s">
        <v>21</v>
      </c>
      <c r="AA1436" s="168" t="s">
        <v>1259</v>
      </c>
      <c r="AB1436" s="168" t="s">
        <v>1259</v>
      </c>
      <c r="AC1436" s="168" t="s">
        <v>3310</v>
      </c>
      <c r="AD1436" s="169">
        <v>146.9389388919974</v>
      </c>
      <c r="AE1436" s="168" t="s">
        <v>1259</v>
      </c>
      <c r="AF1436" s="169">
        <v>-145.8432986143072</v>
      </c>
      <c r="AG1436" s="169">
        <v>24.20715212441155</v>
      </c>
      <c r="AH1436" s="169">
        <v>33.28821820958899</v>
      </c>
      <c r="AI1436" s="168" t="s">
        <v>21</v>
      </c>
      <c r="AJ1436"/>
      <c r="AK1436"/>
    </row>
    <row r="1437" spans="1:37" hidden="1" x14ac:dyDescent="0.25">
      <c r="A1437" s="179" t="b">
        <f>IF(E1437&lt;&gt;1,"",NOT(ISNA(VLOOKUP(P1437,Mapping!$P:$P,1,FALSE))))</f>
        <v>0</v>
      </c>
      <c r="B1437" s="180" t="str">
        <f t="shared" si="22"/>
        <v/>
      </c>
      <c r="E1437" s="167">
        <v>1</v>
      </c>
      <c r="F1437" s="170" t="s">
        <v>779</v>
      </c>
      <c r="G1437" s="169">
        <v>10682.454159647899</v>
      </c>
      <c r="H1437" s="168" t="s">
        <v>6</v>
      </c>
      <c r="I1437" s="168" t="s">
        <v>779</v>
      </c>
      <c r="J1437" s="169">
        <v>1011.032820857348</v>
      </c>
      <c r="K1437" s="169">
        <v>141.18449942178651</v>
      </c>
      <c r="L1437" s="168" t="s">
        <v>5</v>
      </c>
      <c r="M1437" s="168" t="s">
        <v>21</v>
      </c>
      <c r="N1437" s="168" t="s">
        <v>2829</v>
      </c>
      <c r="O1437" s="168" t="s">
        <v>21</v>
      </c>
      <c r="P1437" s="168" t="s">
        <v>2836</v>
      </c>
      <c r="Q1437" s="168" t="s">
        <v>2837</v>
      </c>
      <c r="R1437" s="168" t="s">
        <v>1259</v>
      </c>
      <c r="S1437" s="168" t="s">
        <v>21</v>
      </c>
      <c r="T1437" s="168" t="s">
        <v>1259</v>
      </c>
      <c r="U1437" s="168" t="s">
        <v>1259</v>
      </c>
      <c r="V1437" s="168" t="s">
        <v>2837</v>
      </c>
      <c r="W1437" s="168" t="s">
        <v>1259</v>
      </c>
      <c r="X1437" s="168" t="s">
        <v>21</v>
      </c>
      <c r="Y1437" s="168" t="s">
        <v>1259</v>
      </c>
      <c r="Z1437" s="168" t="s">
        <v>21</v>
      </c>
      <c r="AA1437" s="168" t="s">
        <v>1259</v>
      </c>
      <c r="AB1437" s="168" t="s">
        <v>1259</v>
      </c>
      <c r="AC1437" s="168" t="s">
        <v>3305</v>
      </c>
      <c r="AD1437" s="169">
        <v>1592.7295325751991</v>
      </c>
      <c r="AE1437" s="168" t="s">
        <v>1259</v>
      </c>
      <c r="AF1437" s="169">
        <v>-1580.8534523440919</v>
      </c>
      <c r="AG1437" s="169">
        <v>262.3909385682291</v>
      </c>
      <c r="AH1437" s="169">
        <v>360.82422146923273</v>
      </c>
      <c r="AI1437" s="168" t="s">
        <v>21</v>
      </c>
      <c r="AJ1437"/>
      <c r="AK1437"/>
    </row>
    <row r="1438" spans="1:37" hidden="1" x14ac:dyDescent="0.25">
      <c r="A1438" s="179" t="b">
        <f>IF(E1438&lt;&gt;1,"",NOT(ISNA(VLOOKUP(P1438,Mapping!$P:$P,1,FALSE))))</f>
        <v>0</v>
      </c>
      <c r="B1438" s="180" t="str">
        <f t="shared" si="22"/>
        <v/>
      </c>
      <c r="E1438" s="167">
        <v>1</v>
      </c>
      <c r="F1438" s="170" t="s">
        <v>779</v>
      </c>
      <c r="G1438" s="169">
        <v>33292.703039349333</v>
      </c>
      <c r="H1438" s="168" t="s">
        <v>6</v>
      </c>
      <c r="I1438" s="168" t="s">
        <v>779</v>
      </c>
      <c r="J1438" s="169">
        <v>3150.9627810983079</v>
      </c>
      <c r="K1438" s="169">
        <v>440.01252359819722</v>
      </c>
      <c r="L1438" s="168" t="s">
        <v>5</v>
      </c>
      <c r="M1438" s="168" t="s">
        <v>21</v>
      </c>
      <c r="N1438" s="168" t="s">
        <v>2829</v>
      </c>
      <c r="O1438" s="168" t="s">
        <v>21</v>
      </c>
      <c r="P1438" s="168" t="s">
        <v>2836</v>
      </c>
      <c r="Q1438" s="168" t="s">
        <v>2837</v>
      </c>
      <c r="R1438" s="168" t="s">
        <v>1259</v>
      </c>
      <c r="S1438" s="168" t="s">
        <v>21</v>
      </c>
      <c r="T1438" s="168" t="s">
        <v>1259</v>
      </c>
      <c r="U1438" s="168" t="s">
        <v>1259</v>
      </c>
      <c r="V1438" s="168" t="s">
        <v>2837</v>
      </c>
      <c r="W1438" s="168" t="s">
        <v>1259</v>
      </c>
      <c r="X1438" s="168" t="s">
        <v>21</v>
      </c>
      <c r="Y1438" s="168" t="s">
        <v>1259</v>
      </c>
      <c r="Z1438" s="168" t="s">
        <v>21</v>
      </c>
      <c r="AA1438" s="168" t="s">
        <v>1259</v>
      </c>
      <c r="AB1438" s="168" t="s">
        <v>1259</v>
      </c>
      <c r="AC1438" s="168" t="s">
        <v>12155</v>
      </c>
      <c r="AD1438" s="169">
        <v>4963.8660328008136</v>
      </c>
      <c r="AE1438" s="168" t="s">
        <v>1259</v>
      </c>
      <c r="AF1438" s="169">
        <v>-4926.8533008483137</v>
      </c>
      <c r="AG1438" s="169">
        <v>817.76186140508798</v>
      </c>
      <c r="AH1438" s="169">
        <v>1124.536878441002</v>
      </c>
      <c r="AI1438" s="168" t="s">
        <v>21</v>
      </c>
      <c r="AJ1438"/>
      <c r="AK1438"/>
    </row>
    <row r="1439" spans="1:37" hidden="1" x14ac:dyDescent="0.25">
      <c r="A1439" s="179" t="b">
        <f>IF(E1439&lt;&gt;1,"",NOT(ISNA(VLOOKUP(P1439,Mapping!$P:$P,1,FALSE))))</f>
        <v>0</v>
      </c>
      <c r="B1439" s="180" t="str">
        <f t="shared" si="22"/>
        <v/>
      </c>
      <c r="E1439" s="167">
        <v>1</v>
      </c>
      <c r="F1439" s="170" t="s">
        <v>779</v>
      </c>
      <c r="G1439" s="169">
        <v>65525.270110512232</v>
      </c>
      <c r="H1439" s="168" t="s">
        <v>6</v>
      </c>
      <c r="I1439" s="168" t="s">
        <v>779</v>
      </c>
      <c r="J1439" s="169">
        <v>6201.5897926824709</v>
      </c>
      <c r="K1439" s="169">
        <v>866.01377565236783</v>
      </c>
      <c r="L1439" s="168" t="s">
        <v>5</v>
      </c>
      <c r="M1439" s="168" t="s">
        <v>21</v>
      </c>
      <c r="N1439" s="168" t="s">
        <v>2829</v>
      </c>
      <c r="O1439" s="168" t="s">
        <v>21</v>
      </c>
      <c r="P1439" s="168" t="s">
        <v>2836</v>
      </c>
      <c r="Q1439" s="168" t="s">
        <v>2837</v>
      </c>
      <c r="R1439" s="168" t="s">
        <v>1259</v>
      </c>
      <c r="S1439" s="168" t="s">
        <v>21</v>
      </c>
      <c r="T1439" s="168" t="s">
        <v>1259</v>
      </c>
      <c r="U1439" s="168" t="s">
        <v>1259</v>
      </c>
      <c r="V1439" s="168" t="s">
        <v>2837</v>
      </c>
      <c r="W1439" s="168" t="s">
        <v>1259</v>
      </c>
      <c r="X1439" s="168" t="s">
        <v>21</v>
      </c>
      <c r="Y1439" s="168" t="s">
        <v>1259</v>
      </c>
      <c r="Z1439" s="168" t="s">
        <v>21</v>
      </c>
      <c r="AA1439" s="168" t="s">
        <v>1259</v>
      </c>
      <c r="AB1439" s="168" t="s">
        <v>1259</v>
      </c>
      <c r="AC1439" s="168" t="s">
        <v>12797</v>
      </c>
      <c r="AD1439" s="169">
        <v>9769.6682124980543</v>
      </c>
      <c r="AE1439" s="168" t="s">
        <v>1259</v>
      </c>
      <c r="AF1439" s="169">
        <v>-9696.8213410425451</v>
      </c>
      <c r="AG1439" s="169">
        <v>1609.483819661968</v>
      </c>
      <c r="AH1439" s="169">
        <v>2213.2652498052921</v>
      </c>
      <c r="AI1439" s="168" t="s">
        <v>21</v>
      </c>
      <c r="AJ1439"/>
      <c r="AK1439"/>
    </row>
    <row r="1440" spans="1:37" hidden="1" x14ac:dyDescent="0.25">
      <c r="A1440" s="179" t="b">
        <f>IF(E1440&lt;&gt;1,"",NOT(ISNA(VLOOKUP(P1440,Mapping!$P:$P,1,FALSE))))</f>
        <v>0</v>
      </c>
      <c r="B1440" s="180" t="str">
        <f t="shared" si="22"/>
        <v/>
      </c>
      <c r="E1440" s="167">
        <v>1</v>
      </c>
      <c r="F1440" s="170" t="s">
        <v>779</v>
      </c>
      <c r="G1440" s="169">
        <v>33309.928869009556</v>
      </c>
      <c r="H1440" s="168" t="s">
        <v>6</v>
      </c>
      <c r="I1440" s="168" t="s">
        <v>779</v>
      </c>
      <c r="J1440" s="169">
        <v>3152.5931067606271</v>
      </c>
      <c r="K1440" s="169">
        <v>440.24018852437979</v>
      </c>
      <c r="L1440" s="168" t="s">
        <v>5</v>
      </c>
      <c r="M1440" s="168" t="s">
        <v>21</v>
      </c>
      <c r="N1440" s="168" t="s">
        <v>2829</v>
      </c>
      <c r="O1440" s="168" t="s">
        <v>21</v>
      </c>
      <c r="P1440" s="168" t="s">
        <v>2836</v>
      </c>
      <c r="Q1440" s="168" t="s">
        <v>2837</v>
      </c>
      <c r="R1440" s="168" t="s">
        <v>1259</v>
      </c>
      <c r="S1440" s="168" t="s">
        <v>21</v>
      </c>
      <c r="T1440" s="168" t="s">
        <v>1259</v>
      </c>
      <c r="U1440" s="168" t="s">
        <v>1259</v>
      </c>
      <c r="V1440" s="168" t="s">
        <v>2837</v>
      </c>
      <c r="W1440" s="168" t="s">
        <v>1259</v>
      </c>
      <c r="X1440" s="168" t="s">
        <v>21</v>
      </c>
      <c r="Y1440" s="168" t="s">
        <v>1259</v>
      </c>
      <c r="Z1440" s="168" t="s">
        <v>21</v>
      </c>
      <c r="AA1440" s="168" t="s">
        <v>1259</v>
      </c>
      <c r="AB1440" s="168" t="s">
        <v>1259</v>
      </c>
      <c r="AC1440" s="168" t="s">
        <v>3307</v>
      </c>
      <c r="AD1440" s="169">
        <v>4966.4343646853122</v>
      </c>
      <c r="AE1440" s="168" t="s">
        <v>1259</v>
      </c>
      <c r="AF1440" s="169">
        <v>-4929.4024821395142</v>
      </c>
      <c r="AG1440" s="169">
        <v>818.18497593893699</v>
      </c>
      <c r="AH1440" s="169">
        <v>1125.118720074337</v>
      </c>
      <c r="AI1440" s="168" t="s">
        <v>21</v>
      </c>
      <c r="AJ1440"/>
      <c r="AK1440"/>
    </row>
    <row r="1441" spans="1:37" hidden="1" x14ac:dyDescent="0.25">
      <c r="A1441" s="179" t="b">
        <f>IF(E1441&lt;&gt;1,"",NOT(ISNA(VLOOKUP(P1441,Mapping!$P:$P,1,FALSE))))</f>
        <v>0</v>
      </c>
      <c r="B1441" s="180" t="str">
        <f t="shared" si="22"/>
        <v/>
      </c>
      <c r="E1441" s="167">
        <v>1</v>
      </c>
      <c r="F1441" s="170" t="s">
        <v>779</v>
      </c>
      <c r="G1441" s="169">
        <v>3499.598579402159</v>
      </c>
      <c r="H1441" s="168" t="s">
        <v>6</v>
      </c>
      <c r="I1441" s="168" t="s">
        <v>779</v>
      </c>
      <c r="J1441" s="169">
        <v>331.21686933763152</v>
      </c>
      <c r="K1441" s="169">
        <v>46.252393525494377</v>
      </c>
      <c r="L1441" s="168" t="s">
        <v>5</v>
      </c>
      <c r="M1441" s="168" t="s">
        <v>21</v>
      </c>
      <c r="N1441" s="168" t="s">
        <v>2829</v>
      </c>
      <c r="O1441" s="168" t="s">
        <v>21</v>
      </c>
      <c r="P1441" s="168" t="s">
        <v>2836</v>
      </c>
      <c r="Q1441" s="168" t="s">
        <v>2837</v>
      </c>
      <c r="R1441" s="168" t="s">
        <v>1259</v>
      </c>
      <c r="S1441" s="168" t="s">
        <v>21</v>
      </c>
      <c r="T1441" s="168" t="s">
        <v>1259</v>
      </c>
      <c r="U1441" s="168" t="s">
        <v>1259</v>
      </c>
      <c r="V1441" s="168" t="s">
        <v>2837</v>
      </c>
      <c r="W1441" s="168" t="s">
        <v>1259</v>
      </c>
      <c r="X1441" s="168" t="s">
        <v>21</v>
      </c>
      <c r="Y1441" s="168" t="s">
        <v>1259</v>
      </c>
      <c r="Z1441" s="168" t="s">
        <v>21</v>
      </c>
      <c r="AA1441" s="168" t="s">
        <v>1259</v>
      </c>
      <c r="AB1441" s="168" t="s">
        <v>1259</v>
      </c>
      <c r="AC1441" s="168" t="s">
        <v>8172</v>
      </c>
      <c r="AD1441" s="169">
        <v>521.78216037912534</v>
      </c>
      <c r="AE1441" s="168" t="s">
        <v>1259</v>
      </c>
      <c r="AF1441" s="169">
        <v>-517.89152692687367</v>
      </c>
      <c r="AG1441" s="169">
        <v>85.95992476429592</v>
      </c>
      <c r="AH1441" s="169">
        <v>118.20691331749499</v>
      </c>
      <c r="AI1441" s="168" t="s">
        <v>21</v>
      </c>
      <c r="AJ1441"/>
      <c r="AK1441"/>
    </row>
    <row r="1442" spans="1:37" hidden="1" x14ac:dyDescent="0.25">
      <c r="A1442" s="179" t="b">
        <f>IF(E1442&lt;&gt;1,"",NOT(ISNA(VLOOKUP(P1442,Mapping!$P:$P,1,FALSE))))</f>
        <v>0</v>
      </c>
      <c r="B1442" s="180" t="str">
        <f t="shared" si="22"/>
        <v/>
      </c>
      <c r="E1442" s="167">
        <v>1</v>
      </c>
      <c r="F1442" s="170" t="s">
        <v>779</v>
      </c>
      <c r="G1442" s="169">
        <v>2239.843758586429</v>
      </c>
      <c r="H1442" s="168" t="s">
        <v>6</v>
      </c>
      <c r="I1442" s="168" t="s">
        <v>779</v>
      </c>
      <c r="J1442" s="169">
        <v>211.98832400119699</v>
      </c>
      <c r="K1442" s="169">
        <v>29.602862330416059</v>
      </c>
      <c r="L1442" s="168" t="s">
        <v>5</v>
      </c>
      <c r="M1442" s="168" t="s">
        <v>21</v>
      </c>
      <c r="N1442" s="168" t="s">
        <v>2829</v>
      </c>
      <c r="O1442" s="168" t="s">
        <v>21</v>
      </c>
      <c r="P1442" s="168" t="s">
        <v>2836</v>
      </c>
      <c r="Q1442" s="168" t="s">
        <v>2837</v>
      </c>
      <c r="R1442" s="168" t="s">
        <v>1259</v>
      </c>
      <c r="S1442" s="168" t="s">
        <v>21</v>
      </c>
      <c r="T1442" s="168" t="s">
        <v>1259</v>
      </c>
      <c r="U1442" s="168" t="s">
        <v>1259</v>
      </c>
      <c r="V1442" s="168" t="s">
        <v>2837</v>
      </c>
      <c r="W1442" s="168" t="s">
        <v>1259</v>
      </c>
      <c r="X1442" s="168" t="s">
        <v>21</v>
      </c>
      <c r="Y1442" s="168" t="s">
        <v>1259</v>
      </c>
      <c r="Z1442" s="168" t="s">
        <v>21</v>
      </c>
      <c r="AA1442" s="168" t="s">
        <v>1259</v>
      </c>
      <c r="AB1442" s="168" t="s">
        <v>1259</v>
      </c>
      <c r="AC1442" s="168" t="s">
        <v>8173</v>
      </c>
      <c r="AD1442" s="169">
        <v>333.95559197723179</v>
      </c>
      <c r="AE1442" s="168" t="s">
        <v>1259</v>
      </c>
      <c r="AF1442" s="169">
        <v>-331.46547465170062</v>
      </c>
      <c r="AG1442" s="169">
        <v>55.016824530989197</v>
      </c>
      <c r="AH1442" s="169">
        <v>75.655824806395231</v>
      </c>
      <c r="AI1442" s="168" t="s">
        <v>21</v>
      </c>
      <c r="AJ1442"/>
      <c r="AK1442"/>
    </row>
    <row r="1443" spans="1:37" hidden="1" x14ac:dyDescent="0.25">
      <c r="A1443" s="179" t="b">
        <f>IF(E1443&lt;&gt;1,"",NOT(ISNA(VLOOKUP(P1443,Mapping!$P:$P,1,FALSE))))</f>
        <v>0</v>
      </c>
      <c r="B1443" s="180" t="str">
        <f t="shared" si="22"/>
        <v/>
      </c>
      <c r="E1443" s="167">
        <v>1</v>
      </c>
      <c r="F1443" s="170" t="s">
        <v>779</v>
      </c>
      <c r="G1443" s="169">
        <v>7813.4124852740188</v>
      </c>
      <c r="H1443" s="168" t="s">
        <v>6</v>
      </c>
      <c r="I1443" s="168" t="s">
        <v>779</v>
      </c>
      <c r="J1443" s="169">
        <v>739.49453444404014</v>
      </c>
      <c r="K1443" s="169">
        <v>103.2658520245603</v>
      </c>
      <c r="L1443" s="168" t="s">
        <v>5</v>
      </c>
      <c r="M1443" s="168" t="s">
        <v>21</v>
      </c>
      <c r="N1443" s="168" t="s">
        <v>2829</v>
      </c>
      <c r="O1443" s="168" t="s">
        <v>21</v>
      </c>
      <c r="P1443" s="168" t="s">
        <v>2836</v>
      </c>
      <c r="Q1443" s="168" t="s">
        <v>2837</v>
      </c>
      <c r="R1443" s="168" t="s">
        <v>1259</v>
      </c>
      <c r="S1443" s="168" t="s">
        <v>21</v>
      </c>
      <c r="T1443" s="168" t="s">
        <v>1259</v>
      </c>
      <c r="U1443" s="168" t="s">
        <v>1259</v>
      </c>
      <c r="V1443" s="168" t="s">
        <v>2837</v>
      </c>
      <c r="W1443" s="168" t="s">
        <v>1259</v>
      </c>
      <c r="X1443" s="168" t="s">
        <v>21</v>
      </c>
      <c r="Y1443" s="168" t="s">
        <v>1259</v>
      </c>
      <c r="Z1443" s="168" t="s">
        <v>21</v>
      </c>
      <c r="AA1443" s="168" t="s">
        <v>1259</v>
      </c>
      <c r="AB1443" s="168" t="s">
        <v>1259</v>
      </c>
      <c r="AC1443" s="168" t="s">
        <v>3304</v>
      </c>
      <c r="AD1443" s="169">
        <v>1164.961967493982</v>
      </c>
      <c r="AE1443" s="168" t="s">
        <v>1259</v>
      </c>
      <c r="AF1443" s="169">
        <v>-1156.275507232413</v>
      </c>
      <c r="AG1443" s="169">
        <v>191.91925420809281</v>
      </c>
      <c r="AH1443" s="169">
        <v>263.9158038858277</v>
      </c>
      <c r="AI1443" s="168" t="s">
        <v>21</v>
      </c>
      <c r="AJ1443"/>
      <c r="AK1443"/>
    </row>
    <row r="1444" spans="1:37" hidden="1" x14ac:dyDescent="0.25">
      <c r="A1444" s="179" t="b">
        <f>IF(E1444&lt;&gt;1,"",NOT(ISNA(VLOOKUP(P1444,Mapping!$P:$P,1,FALSE))))</f>
        <v>0</v>
      </c>
      <c r="B1444" s="180" t="str">
        <f t="shared" si="22"/>
        <v/>
      </c>
      <c r="E1444" s="167">
        <v>1</v>
      </c>
      <c r="F1444" s="170" t="s">
        <v>779</v>
      </c>
      <c r="G1444" s="169">
        <v>2322.0908130939401</v>
      </c>
      <c r="H1444" s="168" t="s">
        <v>6</v>
      </c>
      <c r="I1444" s="168" t="s">
        <v>779</v>
      </c>
      <c r="J1444" s="169">
        <v>219.7725344722364</v>
      </c>
      <c r="K1444" s="169">
        <v>30.689879325389349</v>
      </c>
      <c r="L1444" s="168" t="s">
        <v>5</v>
      </c>
      <c r="M1444" s="168" t="s">
        <v>21</v>
      </c>
      <c r="N1444" s="168" t="s">
        <v>2829</v>
      </c>
      <c r="O1444" s="168" t="s">
        <v>21</v>
      </c>
      <c r="P1444" s="168" t="s">
        <v>2836</v>
      </c>
      <c r="Q1444" s="168" t="s">
        <v>2837</v>
      </c>
      <c r="R1444" s="168" t="s">
        <v>1259</v>
      </c>
      <c r="S1444" s="168" t="s">
        <v>21</v>
      </c>
      <c r="T1444" s="168" t="s">
        <v>1259</v>
      </c>
      <c r="U1444" s="168" t="s">
        <v>1259</v>
      </c>
      <c r="V1444" s="168" t="s">
        <v>2837</v>
      </c>
      <c r="W1444" s="168" t="s">
        <v>1259</v>
      </c>
      <c r="X1444" s="168" t="s">
        <v>21</v>
      </c>
      <c r="Y1444" s="168" t="s">
        <v>1259</v>
      </c>
      <c r="Z1444" s="168" t="s">
        <v>21</v>
      </c>
      <c r="AA1444" s="168" t="s">
        <v>1259</v>
      </c>
      <c r="AB1444" s="168" t="s">
        <v>1259</v>
      </c>
      <c r="AC1444" s="168" t="s">
        <v>3309</v>
      </c>
      <c r="AD1444" s="169">
        <v>346.21844007596337</v>
      </c>
      <c r="AE1444" s="168" t="s">
        <v>1259</v>
      </c>
      <c r="AF1444" s="169">
        <v>-343.63688565147589</v>
      </c>
      <c r="AG1444" s="169">
        <v>57.037042123704403</v>
      </c>
      <c r="AH1444" s="169">
        <v>78.433906412671604</v>
      </c>
      <c r="AI1444" s="168" t="s">
        <v>21</v>
      </c>
      <c r="AJ1444"/>
      <c r="AK1444"/>
    </row>
    <row r="1445" spans="1:37" hidden="1" x14ac:dyDescent="0.25">
      <c r="A1445" s="179" t="b">
        <f>IF(E1445&lt;&gt;1,"",NOT(ISNA(VLOOKUP(P1445,Mapping!$P:$P,1,FALSE))))</f>
        <v>0</v>
      </c>
      <c r="B1445" s="180" t="str">
        <f t="shared" si="22"/>
        <v/>
      </c>
      <c r="E1445" s="167">
        <v>1</v>
      </c>
      <c r="F1445" s="170" t="s">
        <v>779</v>
      </c>
      <c r="G1445" s="169">
        <v>427.934173350626</v>
      </c>
      <c r="H1445" s="168" t="s">
        <v>6</v>
      </c>
      <c r="I1445" s="168" t="s">
        <v>779</v>
      </c>
      <c r="J1445" s="169">
        <v>40.50150723400828</v>
      </c>
      <c r="K1445" s="169">
        <v>5.6557857536339329</v>
      </c>
      <c r="L1445" s="168" t="s">
        <v>5</v>
      </c>
      <c r="M1445" s="168" t="s">
        <v>21</v>
      </c>
      <c r="N1445" s="168" t="s">
        <v>2829</v>
      </c>
      <c r="O1445" s="168" t="s">
        <v>21</v>
      </c>
      <c r="P1445" s="168" t="s">
        <v>2836</v>
      </c>
      <c r="Q1445" s="168" t="s">
        <v>2837</v>
      </c>
      <c r="R1445" s="168" t="s">
        <v>1259</v>
      </c>
      <c r="S1445" s="168" t="s">
        <v>21</v>
      </c>
      <c r="T1445" s="168" t="s">
        <v>1259</v>
      </c>
      <c r="U1445" s="168" t="s">
        <v>1259</v>
      </c>
      <c r="V1445" s="168" t="s">
        <v>2837</v>
      </c>
      <c r="W1445" s="168" t="s">
        <v>1259</v>
      </c>
      <c r="X1445" s="168" t="s">
        <v>21</v>
      </c>
      <c r="Y1445" s="168" t="s">
        <v>1259</v>
      </c>
      <c r="Z1445" s="168" t="s">
        <v>21</v>
      </c>
      <c r="AA1445" s="168" t="s">
        <v>1259</v>
      </c>
      <c r="AB1445" s="168" t="s">
        <v>1259</v>
      </c>
      <c r="AC1445" s="168" t="s">
        <v>8171</v>
      </c>
      <c r="AD1445" s="169">
        <v>63.804008489765117</v>
      </c>
      <c r="AE1445" s="168" t="s">
        <v>1259</v>
      </c>
      <c r="AF1445" s="169">
        <v>-63.328258208004343</v>
      </c>
      <c r="AG1445" s="169">
        <v>10.511259651835591</v>
      </c>
      <c r="AH1445" s="169">
        <v>14.45445144268319</v>
      </c>
      <c r="AI1445" s="168" t="s">
        <v>21</v>
      </c>
      <c r="AJ1445"/>
      <c r="AK1445"/>
    </row>
    <row r="1446" spans="1:37" hidden="1" x14ac:dyDescent="0.25">
      <c r="A1446" s="179" t="b">
        <f>IF(E1446&lt;&gt;1,"",NOT(ISNA(VLOOKUP(P1446,Mapping!$P:$P,1,FALSE))))</f>
        <v>0</v>
      </c>
      <c r="B1446" s="180" t="str">
        <f t="shared" si="22"/>
        <v/>
      </c>
      <c r="E1446" s="167">
        <v>1</v>
      </c>
      <c r="F1446" s="170" t="s">
        <v>779</v>
      </c>
      <c r="G1446" s="169">
        <v>3597.7522183540309</v>
      </c>
      <c r="H1446" s="168" t="s">
        <v>6</v>
      </c>
      <c r="I1446" s="168" t="s">
        <v>779</v>
      </c>
      <c r="J1446" s="169">
        <v>340.50654650205951</v>
      </c>
      <c r="K1446" s="169">
        <v>47.549639661517418</v>
      </c>
      <c r="L1446" s="168" t="s">
        <v>5</v>
      </c>
      <c r="M1446" s="168" t="s">
        <v>21</v>
      </c>
      <c r="N1446" s="168" t="s">
        <v>2829</v>
      </c>
      <c r="O1446" s="168" t="s">
        <v>21</v>
      </c>
      <c r="P1446" s="168" t="s">
        <v>2836</v>
      </c>
      <c r="Q1446" s="168" t="s">
        <v>2837</v>
      </c>
      <c r="R1446" s="168" t="s">
        <v>1259</v>
      </c>
      <c r="S1446" s="168" t="s">
        <v>21</v>
      </c>
      <c r="T1446" s="168" t="s">
        <v>1259</v>
      </c>
      <c r="U1446" s="168" t="s">
        <v>1259</v>
      </c>
      <c r="V1446" s="168" t="s">
        <v>2837</v>
      </c>
      <c r="W1446" s="168" t="s">
        <v>1259</v>
      </c>
      <c r="X1446" s="168" t="s">
        <v>21</v>
      </c>
      <c r="Y1446" s="168" t="s">
        <v>1259</v>
      </c>
      <c r="Z1446" s="168" t="s">
        <v>21</v>
      </c>
      <c r="AA1446" s="168" t="s">
        <v>1259</v>
      </c>
      <c r="AB1446" s="168" t="s">
        <v>1259</v>
      </c>
      <c r="AC1446" s="168" t="s">
        <v>8170</v>
      </c>
      <c r="AD1446" s="169">
        <v>536.41664391184054</v>
      </c>
      <c r="AE1446" s="168" t="s">
        <v>1259</v>
      </c>
      <c r="AF1446" s="169">
        <v>-532.41688942113387</v>
      </c>
      <c r="AG1446" s="169">
        <v>88.370852540213946</v>
      </c>
      <c r="AH1446" s="169">
        <v>121.52227604500059</v>
      </c>
      <c r="AI1446" s="168" t="s">
        <v>21</v>
      </c>
      <c r="AJ1446"/>
      <c r="AK1446"/>
    </row>
    <row r="1447" spans="1:37" hidden="1" x14ac:dyDescent="0.25">
      <c r="A1447" s="179" t="b">
        <f>IF(E1447&lt;&gt;1,"",NOT(ISNA(VLOOKUP(P1447,Mapping!$P:$P,1,FALSE))))</f>
        <v>0</v>
      </c>
      <c r="B1447" s="180" t="str">
        <f t="shared" si="22"/>
        <v/>
      </c>
      <c r="E1447" s="167">
        <v>1</v>
      </c>
      <c r="F1447" s="170" t="s">
        <v>779</v>
      </c>
      <c r="G1447" s="169">
        <v>26437.53950909356</v>
      </c>
      <c r="H1447" s="168" t="s">
        <v>6</v>
      </c>
      <c r="I1447" s="168" t="s">
        <v>779</v>
      </c>
      <c r="J1447" s="169">
        <v>2502.1609966157348</v>
      </c>
      <c r="K1447" s="169">
        <v>349.41135489582109</v>
      </c>
      <c r="L1447" s="168" t="s">
        <v>5</v>
      </c>
      <c r="M1447" s="168" t="s">
        <v>21</v>
      </c>
      <c r="N1447" s="168" t="s">
        <v>2829</v>
      </c>
      <c r="O1447" s="168" t="s">
        <v>21</v>
      </c>
      <c r="P1447" s="168" t="s">
        <v>2836</v>
      </c>
      <c r="Q1447" s="168" t="s">
        <v>2837</v>
      </c>
      <c r="R1447" s="168" t="s">
        <v>1259</v>
      </c>
      <c r="S1447" s="168" t="s">
        <v>21</v>
      </c>
      <c r="T1447" s="168" t="s">
        <v>1259</v>
      </c>
      <c r="U1447" s="168" t="s">
        <v>1259</v>
      </c>
      <c r="V1447" s="168" t="s">
        <v>2837</v>
      </c>
      <c r="W1447" s="168" t="s">
        <v>1259</v>
      </c>
      <c r="X1447" s="168" t="s">
        <v>21</v>
      </c>
      <c r="Y1447" s="168" t="s">
        <v>1259</v>
      </c>
      <c r="Z1447" s="168" t="s">
        <v>21</v>
      </c>
      <c r="AA1447" s="168" t="s">
        <v>1259</v>
      </c>
      <c r="AB1447" s="168" t="s">
        <v>1259</v>
      </c>
      <c r="AC1447" s="168" t="s">
        <v>12257</v>
      </c>
      <c r="AD1447" s="169">
        <v>3941.776797303377</v>
      </c>
      <c r="AE1447" s="168" t="s">
        <v>1259</v>
      </c>
      <c r="AF1447" s="169">
        <v>-3912.385204731967</v>
      </c>
      <c r="AG1447" s="169">
        <v>649.37988046132159</v>
      </c>
      <c r="AH1447" s="169">
        <v>892.98811568644305</v>
      </c>
      <c r="AI1447" s="168" t="s">
        <v>21</v>
      </c>
      <c r="AJ1447"/>
      <c r="AK1447"/>
    </row>
    <row r="1448" spans="1:37" hidden="1" x14ac:dyDescent="0.25">
      <c r="A1448" s="179" t="b">
        <f>IF(E1448&lt;&gt;1,"",NOT(ISNA(VLOOKUP(P1448,Mapping!$P:$P,1,FALSE))))</f>
        <v>0</v>
      </c>
      <c r="B1448" s="180" t="str">
        <f t="shared" si="22"/>
        <v/>
      </c>
      <c r="E1448" s="167">
        <v>1</v>
      </c>
      <c r="F1448" s="170" t="s">
        <v>779</v>
      </c>
      <c r="G1448" s="169">
        <v>5098.5558326646506</v>
      </c>
      <c r="H1448" s="168" t="s">
        <v>6</v>
      </c>
      <c r="I1448" s="168" t="s">
        <v>779</v>
      </c>
      <c r="J1448" s="169">
        <v>482.54897318160249</v>
      </c>
      <c r="K1448" s="169">
        <v>67.384988716161743</v>
      </c>
      <c r="L1448" s="168" t="s">
        <v>5</v>
      </c>
      <c r="M1448" s="168" t="s">
        <v>21</v>
      </c>
      <c r="N1448" s="168" t="s">
        <v>2829</v>
      </c>
      <c r="O1448" s="168" t="s">
        <v>21</v>
      </c>
      <c r="P1448" s="168" t="s">
        <v>2836</v>
      </c>
      <c r="Q1448" s="168" t="s">
        <v>2837</v>
      </c>
      <c r="R1448" s="168" t="s">
        <v>1259</v>
      </c>
      <c r="S1448" s="168" t="s">
        <v>21</v>
      </c>
      <c r="T1448" s="168" t="s">
        <v>1259</v>
      </c>
      <c r="U1448" s="168" t="s">
        <v>1259</v>
      </c>
      <c r="V1448" s="168" t="s">
        <v>2837</v>
      </c>
      <c r="W1448" s="168" t="s">
        <v>1259</v>
      </c>
      <c r="X1448" s="168" t="s">
        <v>21</v>
      </c>
      <c r="Y1448" s="168" t="s">
        <v>1259</v>
      </c>
      <c r="Z1448" s="168" t="s">
        <v>21</v>
      </c>
      <c r="AA1448" s="168" t="s">
        <v>1259</v>
      </c>
      <c r="AB1448" s="168" t="s">
        <v>1259</v>
      </c>
      <c r="AC1448" s="168" t="s">
        <v>8169</v>
      </c>
      <c r="AD1448" s="169">
        <v>760.18303723160682</v>
      </c>
      <c r="AE1448" s="168" t="s">
        <v>1259</v>
      </c>
      <c r="AF1448" s="169">
        <v>-754.51478373605187</v>
      </c>
      <c r="AG1448" s="169">
        <v>125.23478502991109</v>
      </c>
      <c r="AH1448" s="169">
        <v>172.215336611308</v>
      </c>
      <c r="AI1448" s="168" t="s">
        <v>21</v>
      </c>
      <c r="AJ1448"/>
      <c r="AK1448"/>
    </row>
    <row r="1449" spans="1:37" hidden="1" x14ac:dyDescent="0.25">
      <c r="A1449" s="179" t="b">
        <f>IF(E1449&lt;&gt;1,"",NOT(ISNA(VLOOKUP(P1449,Mapping!$P:$P,1,FALSE))))</f>
        <v>0</v>
      </c>
      <c r="B1449" s="180" t="str">
        <f t="shared" si="22"/>
        <v/>
      </c>
      <c r="E1449" s="167">
        <v>1</v>
      </c>
      <c r="F1449" s="170" t="s">
        <v>779</v>
      </c>
      <c r="G1449" s="169">
        <v>1851.817714564738</v>
      </c>
      <c r="H1449" s="168" t="s">
        <v>6</v>
      </c>
      <c r="I1449" s="168" t="s">
        <v>779</v>
      </c>
      <c r="J1449" s="169">
        <v>175.26389158235381</v>
      </c>
      <c r="K1449" s="169">
        <v>24.474521785341981</v>
      </c>
      <c r="L1449" s="168" t="s">
        <v>5</v>
      </c>
      <c r="M1449" s="168" t="s">
        <v>21</v>
      </c>
      <c r="N1449" s="168" t="s">
        <v>2829</v>
      </c>
      <c r="O1449" s="168" t="s">
        <v>21</v>
      </c>
      <c r="P1449" s="168" t="s">
        <v>2836</v>
      </c>
      <c r="Q1449" s="168" t="s">
        <v>2837</v>
      </c>
      <c r="R1449" s="168" t="s">
        <v>1259</v>
      </c>
      <c r="S1449" s="168" t="s">
        <v>21</v>
      </c>
      <c r="T1449" s="168" t="s">
        <v>1259</v>
      </c>
      <c r="U1449" s="168" t="s">
        <v>1259</v>
      </c>
      <c r="V1449" s="168" t="s">
        <v>2837</v>
      </c>
      <c r="W1449" s="168" t="s">
        <v>1259</v>
      </c>
      <c r="X1449" s="168" t="s">
        <v>21</v>
      </c>
      <c r="Y1449" s="168" t="s">
        <v>1259</v>
      </c>
      <c r="Z1449" s="168" t="s">
        <v>21</v>
      </c>
      <c r="AA1449" s="168" t="s">
        <v>1259</v>
      </c>
      <c r="AB1449" s="168" t="s">
        <v>1259</v>
      </c>
      <c r="AC1449" s="168" t="s">
        <v>3306</v>
      </c>
      <c r="AD1449" s="169">
        <v>276.10179448037962</v>
      </c>
      <c r="AE1449" s="168" t="s">
        <v>1259</v>
      </c>
      <c r="AF1449" s="169">
        <v>-274.04306009005182</v>
      </c>
      <c r="AG1449" s="169">
        <v>45.485820104649967</v>
      </c>
      <c r="AH1449" s="169">
        <v>62.549361333536353</v>
      </c>
      <c r="AI1449" s="168" t="s">
        <v>21</v>
      </c>
      <c r="AJ1449"/>
      <c r="AK1449"/>
    </row>
    <row r="1450" spans="1:37" hidden="1" x14ac:dyDescent="0.25">
      <c r="A1450" s="179" t="b">
        <f>IF(E1450&lt;&gt;1,"",NOT(ISNA(VLOOKUP(P1450,Mapping!$P:$P,1,FALSE))))</f>
        <v>0</v>
      </c>
      <c r="B1450" s="180" t="str">
        <f t="shared" si="22"/>
        <v/>
      </c>
      <c r="E1450" s="167">
        <v>1</v>
      </c>
      <c r="F1450" s="170" t="s">
        <v>779</v>
      </c>
      <c r="G1450" s="169">
        <v>193713.3623191115</v>
      </c>
      <c r="H1450" s="168" t="s">
        <v>6</v>
      </c>
      <c r="I1450" s="168" t="s">
        <v>779</v>
      </c>
      <c r="J1450" s="169">
        <v>18333.855143798559</v>
      </c>
      <c r="K1450" s="169">
        <v>2560.2098245967468</v>
      </c>
      <c r="L1450" s="168" t="s">
        <v>5</v>
      </c>
      <c r="M1450" s="168" t="s">
        <v>21</v>
      </c>
      <c r="N1450" s="168" t="s">
        <v>2829</v>
      </c>
      <c r="O1450" s="168" t="s">
        <v>21</v>
      </c>
      <c r="P1450" s="168" t="s">
        <v>2852</v>
      </c>
      <c r="Q1450" s="168" t="s">
        <v>2853</v>
      </c>
      <c r="R1450" s="168" t="s">
        <v>1259</v>
      </c>
      <c r="S1450" s="168" t="s">
        <v>21</v>
      </c>
      <c r="T1450" s="168" t="s">
        <v>1259</v>
      </c>
      <c r="U1450" s="168" t="s">
        <v>1259</v>
      </c>
      <c r="V1450" s="168" t="s">
        <v>2853</v>
      </c>
      <c r="W1450" s="168" t="s">
        <v>1259</v>
      </c>
      <c r="X1450" s="168" t="s">
        <v>21</v>
      </c>
      <c r="Y1450" s="168" t="s">
        <v>1259</v>
      </c>
      <c r="Z1450" s="168" t="s">
        <v>21</v>
      </c>
      <c r="AA1450" s="168" t="s">
        <v>1259</v>
      </c>
      <c r="AB1450" s="168" t="s">
        <v>1259</v>
      </c>
      <c r="AC1450" s="168" t="s">
        <v>8174</v>
      </c>
      <c r="AD1450" s="169">
        <v>28882.220172359681</v>
      </c>
      <c r="AE1450" s="168" t="s">
        <v>1259</v>
      </c>
      <c r="AF1450" s="169">
        <v>-28666.861847544151</v>
      </c>
      <c r="AG1450" s="169">
        <v>4758.1417333967984</v>
      </c>
      <c r="AH1450" s="169">
        <v>6543.1100477836744</v>
      </c>
      <c r="AI1450" s="168" t="s">
        <v>21</v>
      </c>
      <c r="AJ1450"/>
      <c r="AK1450"/>
    </row>
    <row r="1451" spans="1:37" hidden="1" x14ac:dyDescent="0.25">
      <c r="A1451" s="179" t="b">
        <f>IF(E1451&lt;&gt;1,"",NOT(ISNA(VLOOKUP(P1451,Mapping!$P:$P,1,FALSE))))</f>
        <v>0</v>
      </c>
      <c r="B1451" s="180" t="str">
        <f t="shared" si="22"/>
        <v/>
      </c>
      <c r="E1451" s="167">
        <v>1</v>
      </c>
      <c r="F1451" s="170" t="s">
        <v>805</v>
      </c>
      <c r="G1451" s="169">
        <v>38058.086158176229</v>
      </c>
      <c r="H1451" s="168" t="s">
        <v>6</v>
      </c>
      <c r="I1451" s="168" t="s">
        <v>805</v>
      </c>
      <c r="J1451" s="169">
        <v>2835.8535641642138</v>
      </c>
      <c r="K1451" s="169">
        <v>-675.07184579453815</v>
      </c>
      <c r="L1451" s="168" t="s">
        <v>5</v>
      </c>
      <c r="M1451" s="168" t="s">
        <v>21</v>
      </c>
      <c r="N1451" s="168" t="s">
        <v>2829</v>
      </c>
      <c r="O1451" s="168" t="s">
        <v>21</v>
      </c>
      <c r="P1451" s="168" t="s">
        <v>2831</v>
      </c>
      <c r="Q1451" s="168" t="s">
        <v>2832</v>
      </c>
      <c r="R1451" s="168" t="s">
        <v>1259</v>
      </c>
      <c r="S1451" s="168" t="s">
        <v>21</v>
      </c>
      <c r="T1451" s="168" t="s">
        <v>1259</v>
      </c>
      <c r="U1451" s="168" t="s">
        <v>1259</v>
      </c>
      <c r="V1451" s="168" t="s">
        <v>2832</v>
      </c>
      <c r="W1451" s="168" t="s">
        <v>1259</v>
      </c>
      <c r="X1451" s="168" t="s">
        <v>21</v>
      </c>
      <c r="Y1451" s="168" t="s">
        <v>1259</v>
      </c>
      <c r="Z1451" s="168" t="s">
        <v>21</v>
      </c>
      <c r="AA1451" s="168" t="s">
        <v>1259</v>
      </c>
      <c r="AB1451" s="168" t="s">
        <v>1259</v>
      </c>
      <c r="AC1451" s="168" t="s">
        <v>12258</v>
      </c>
      <c r="AD1451" s="169">
        <v>3459.4856896455731</v>
      </c>
      <c r="AE1451" s="168" t="s">
        <v>1259</v>
      </c>
      <c r="AF1451" s="169">
        <v>4048.0473135687348</v>
      </c>
      <c r="AG1451" s="169">
        <v>-898.14051207598823</v>
      </c>
      <c r="AH1451" s="169">
        <v>1903.3067543914881</v>
      </c>
      <c r="AI1451" s="168" t="s">
        <v>21</v>
      </c>
      <c r="AJ1451"/>
      <c r="AK1451"/>
    </row>
    <row r="1452" spans="1:37" hidden="1" x14ac:dyDescent="0.25">
      <c r="A1452" s="179" t="b">
        <f>IF(E1452&lt;&gt;1,"",NOT(ISNA(VLOOKUP(P1452,Mapping!$P:$P,1,FALSE))))</f>
        <v>0</v>
      </c>
      <c r="B1452" s="180" t="str">
        <f t="shared" si="22"/>
        <v/>
      </c>
      <c r="E1452" s="167">
        <v>1</v>
      </c>
      <c r="F1452" s="170" t="s">
        <v>805</v>
      </c>
      <c r="G1452" s="169">
        <v>2732.433399156047</v>
      </c>
      <c r="H1452" s="168" t="s">
        <v>6</v>
      </c>
      <c r="I1452" s="168" t="s">
        <v>805</v>
      </c>
      <c r="J1452" s="169">
        <v>203.60406357883309</v>
      </c>
      <c r="K1452" s="169">
        <v>-48.467725113986937</v>
      </c>
      <c r="L1452" s="168" t="s">
        <v>5</v>
      </c>
      <c r="M1452" s="168" t="s">
        <v>21</v>
      </c>
      <c r="N1452" s="168" t="s">
        <v>2829</v>
      </c>
      <c r="O1452" s="168" t="s">
        <v>21</v>
      </c>
      <c r="P1452" s="168" t="s">
        <v>2831</v>
      </c>
      <c r="Q1452" s="168" t="s">
        <v>2832</v>
      </c>
      <c r="R1452" s="168" t="s">
        <v>1259</v>
      </c>
      <c r="S1452" s="168" t="s">
        <v>21</v>
      </c>
      <c r="T1452" s="168" t="s">
        <v>1259</v>
      </c>
      <c r="U1452" s="168" t="s">
        <v>1259</v>
      </c>
      <c r="V1452" s="168" t="s">
        <v>2832</v>
      </c>
      <c r="W1452" s="168" t="s">
        <v>1259</v>
      </c>
      <c r="X1452" s="168" t="s">
        <v>21</v>
      </c>
      <c r="Y1452" s="168" t="s">
        <v>1259</v>
      </c>
      <c r="Z1452" s="168" t="s">
        <v>21</v>
      </c>
      <c r="AA1452" s="168" t="s">
        <v>1259</v>
      </c>
      <c r="AB1452" s="168" t="s">
        <v>1259</v>
      </c>
      <c r="AC1452" s="168" t="s">
        <v>8175</v>
      </c>
      <c r="AD1452" s="169">
        <v>248.37860219776331</v>
      </c>
      <c r="AE1452" s="168" t="s">
        <v>1259</v>
      </c>
      <c r="AF1452" s="169">
        <v>290.63520522255249</v>
      </c>
      <c r="AG1452" s="169">
        <v>-64.483251263130569</v>
      </c>
      <c r="AH1452" s="169">
        <v>136.6505641645704</v>
      </c>
      <c r="AI1452" s="168" t="s">
        <v>21</v>
      </c>
      <c r="AJ1452"/>
      <c r="AK1452"/>
    </row>
    <row r="1453" spans="1:37" hidden="1" x14ac:dyDescent="0.25">
      <c r="A1453" s="179" t="b">
        <f>IF(E1453&lt;&gt;1,"",NOT(ISNA(VLOOKUP(P1453,Mapping!$P:$P,1,FALSE))))</f>
        <v>0</v>
      </c>
      <c r="B1453" s="180" t="str">
        <f t="shared" si="22"/>
        <v/>
      </c>
      <c r="E1453" s="167">
        <v>1</v>
      </c>
      <c r="F1453" s="170" t="s">
        <v>805</v>
      </c>
      <c r="G1453" s="169">
        <v>76750.798294220032</v>
      </c>
      <c r="H1453" s="168" t="s">
        <v>6</v>
      </c>
      <c r="I1453" s="168" t="s">
        <v>805</v>
      </c>
      <c r="J1453" s="169">
        <v>5718.995537255958</v>
      </c>
      <c r="K1453" s="169">
        <v>-1361.4006457219691</v>
      </c>
      <c r="L1453" s="168" t="s">
        <v>5</v>
      </c>
      <c r="M1453" s="168" t="s">
        <v>21</v>
      </c>
      <c r="N1453" s="168" t="s">
        <v>2829</v>
      </c>
      <c r="O1453" s="168" t="s">
        <v>21</v>
      </c>
      <c r="P1453" s="168" t="s">
        <v>2833</v>
      </c>
      <c r="Q1453" s="168" t="s">
        <v>2834</v>
      </c>
      <c r="R1453" s="168" t="s">
        <v>1259</v>
      </c>
      <c r="S1453" s="168" t="s">
        <v>21</v>
      </c>
      <c r="T1453" s="168" t="s">
        <v>1259</v>
      </c>
      <c r="U1453" s="168" t="s">
        <v>1259</v>
      </c>
      <c r="V1453" s="168" t="s">
        <v>2834</v>
      </c>
      <c r="W1453" s="168" t="s">
        <v>1259</v>
      </c>
      <c r="X1453" s="168" t="s">
        <v>21</v>
      </c>
      <c r="Y1453" s="168" t="s">
        <v>1259</v>
      </c>
      <c r="Z1453" s="168" t="s">
        <v>21</v>
      </c>
      <c r="AA1453" s="168" t="s">
        <v>1259</v>
      </c>
      <c r="AB1453" s="168" t="s">
        <v>1259</v>
      </c>
      <c r="AC1453" s="168" t="s">
        <v>8176</v>
      </c>
      <c r="AD1453" s="169">
        <v>6976.658975025277</v>
      </c>
      <c r="AE1453" s="168" t="s">
        <v>1259</v>
      </c>
      <c r="AF1453" s="169">
        <v>8163.5966022538923</v>
      </c>
      <c r="AG1453" s="169">
        <v>-1811.2576916168041</v>
      </c>
      <c r="AH1453" s="169">
        <v>3838.3515185496221</v>
      </c>
      <c r="AI1453" s="168" t="s">
        <v>21</v>
      </c>
      <c r="AJ1453"/>
      <c r="AK1453"/>
    </row>
    <row r="1454" spans="1:37" hidden="1" x14ac:dyDescent="0.25">
      <c r="A1454" s="179" t="b">
        <f>IF(E1454&lt;&gt;1,"",NOT(ISNA(VLOOKUP(P1454,Mapping!$P:$P,1,FALSE))))</f>
        <v>0</v>
      </c>
      <c r="B1454" s="180" t="str">
        <f t="shared" si="22"/>
        <v/>
      </c>
      <c r="E1454" s="167">
        <v>1</v>
      </c>
      <c r="F1454" s="170" t="s">
        <v>805</v>
      </c>
      <c r="G1454" s="169">
        <v>5992.5091098732619</v>
      </c>
      <c r="H1454" s="168" t="s">
        <v>6</v>
      </c>
      <c r="I1454" s="168" t="s">
        <v>805</v>
      </c>
      <c r="J1454" s="169">
        <v>446.52477391771589</v>
      </c>
      <c r="K1454" s="169">
        <v>-106.2947350775714</v>
      </c>
      <c r="L1454" s="168" t="s">
        <v>5</v>
      </c>
      <c r="M1454" s="168" t="s">
        <v>21</v>
      </c>
      <c r="N1454" s="168" t="s">
        <v>2829</v>
      </c>
      <c r="O1454" s="168" t="s">
        <v>21</v>
      </c>
      <c r="P1454" s="168" t="s">
        <v>2851</v>
      </c>
      <c r="Q1454" s="168" t="s">
        <v>2834</v>
      </c>
      <c r="R1454" s="168" t="s">
        <v>1259</v>
      </c>
      <c r="S1454" s="168" t="s">
        <v>21</v>
      </c>
      <c r="T1454" s="168" t="s">
        <v>1259</v>
      </c>
      <c r="U1454" s="168" t="s">
        <v>1259</v>
      </c>
      <c r="V1454" s="168" t="s">
        <v>2834</v>
      </c>
      <c r="W1454" s="168" t="s">
        <v>1259</v>
      </c>
      <c r="X1454" s="168" t="s">
        <v>21</v>
      </c>
      <c r="Y1454" s="168" t="s">
        <v>1259</v>
      </c>
      <c r="Z1454" s="168" t="s">
        <v>21</v>
      </c>
      <c r="AA1454" s="168" t="s">
        <v>1259</v>
      </c>
      <c r="AB1454" s="168" t="s">
        <v>1259</v>
      </c>
      <c r="AC1454" s="168" t="s">
        <v>12259</v>
      </c>
      <c r="AD1454" s="169">
        <v>544.71996895785435</v>
      </c>
      <c r="AE1454" s="168" t="s">
        <v>1259</v>
      </c>
      <c r="AF1454" s="169">
        <v>637.39307076394198</v>
      </c>
      <c r="AG1454" s="169">
        <v>-141.41844070121081</v>
      </c>
      <c r="AH1454" s="169">
        <v>299.68882347816088</v>
      </c>
      <c r="AI1454" s="168" t="s">
        <v>21</v>
      </c>
      <c r="AJ1454"/>
      <c r="AK1454"/>
    </row>
    <row r="1455" spans="1:37" hidden="1" x14ac:dyDescent="0.25">
      <c r="A1455" s="179" t="b">
        <f>IF(E1455&lt;&gt;1,"",NOT(ISNA(VLOOKUP(P1455,Mapping!$P:$P,1,FALSE))))</f>
        <v>0</v>
      </c>
      <c r="B1455" s="180" t="str">
        <f t="shared" si="22"/>
        <v/>
      </c>
      <c r="E1455" s="167">
        <v>1</v>
      </c>
      <c r="F1455" s="170" t="s">
        <v>805</v>
      </c>
      <c r="G1455" s="169">
        <v>1.0469093483356499E-2</v>
      </c>
      <c r="H1455" s="168" t="s">
        <v>6</v>
      </c>
      <c r="I1455" s="168" t="s">
        <v>805</v>
      </c>
      <c r="J1455" s="169">
        <v>7.8009219762005012E-4</v>
      </c>
      <c r="K1455" s="169">
        <v>-1.8570009622217201E-4</v>
      </c>
      <c r="L1455" s="168" t="s">
        <v>5</v>
      </c>
      <c r="M1455" s="168" t="s">
        <v>21</v>
      </c>
      <c r="N1455" s="168" t="s">
        <v>2829</v>
      </c>
      <c r="O1455" s="168" t="s">
        <v>21</v>
      </c>
      <c r="P1455" s="168" t="s">
        <v>2835</v>
      </c>
      <c r="Q1455" s="168" t="s">
        <v>2834</v>
      </c>
      <c r="R1455" s="168" t="s">
        <v>1259</v>
      </c>
      <c r="S1455" s="168" t="s">
        <v>21</v>
      </c>
      <c r="T1455" s="168" t="s">
        <v>1259</v>
      </c>
      <c r="U1455" s="168" t="s">
        <v>1259</v>
      </c>
      <c r="V1455" s="168" t="s">
        <v>2834</v>
      </c>
      <c r="W1455" s="168" t="s">
        <v>1259</v>
      </c>
      <c r="X1455" s="168" t="s">
        <v>21</v>
      </c>
      <c r="Y1455" s="168" t="s">
        <v>1259</v>
      </c>
      <c r="Z1455" s="168" t="s">
        <v>21</v>
      </c>
      <c r="AA1455" s="168" t="s">
        <v>1259</v>
      </c>
      <c r="AB1455" s="168" t="s">
        <v>1259</v>
      </c>
      <c r="AC1455" s="168" t="s">
        <v>2417</v>
      </c>
      <c r="AD1455" s="169">
        <v>9.5164215401442474E-4</v>
      </c>
      <c r="AE1455" s="168" t="s">
        <v>1259</v>
      </c>
      <c r="AF1455" s="169">
        <v>1.113544847595986E-3</v>
      </c>
      <c r="AG1455" s="169">
        <v>-2.4706226537597921E-4</v>
      </c>
      <c r="AH1455" s="169">
        <v>5.2356537994088098E-4</v>
      </c>
      <c r="AI1455" s="168" t="s">
        <v>21</v>
      </c>
      <c r="AJ1455"/>
      <c r="AK1455"/>
    </row>
    <row r="1456" spans="1:37" hidden="1" x14ac:dyDescent="0.25">
      <c r="A1456" s="179" t="b">
        <f>IF(E1456&lt;&gt;1,"",NOT(ISNA(VLOOKUP(P1456,Mapping!$P:$P,1,FALSE))))</f>
        <v>0</v>
      </c>
      <c r="B1456" s="180" t="str">
        <f t="shared" si="22"/>
        <v/>
      </c>
      <c r="E1456" s="167">
        <v>1</v>
      </c>
      <c r="F1456" s="170" t="s">
        <v>805</v>
      </c>
      <c r="G1456" s="169">
        <v>28622.710965366339</v>
      </c>
      <c r="H1456" s="168" t="s">
        <v>6</v>
      </c>
      <c r="I1456" s="168" t="s">
        <v>805</v>
      </c>
      <c r="J1456" s="169">
        <v>2132.7876701371711</v>
      </c>
      <c r="K1456" s="169">
        <v>-507.707777073344</v>
      </c>
      <c r="L1456" s="168" t="s">
        <v>5</v>
      </c>
      <c r="M1456" s="168" t="s">
        <v>21</v>
      </c>
      <c r="N1456" s="168" t="s">
        <v>2829</v>
      </c>
      <c r="O1456" s="168" t="s">
        <v>21</v>
      </c>
      <c r="P1456" s="168" t="s">
        <v>2835</v>
      </c>
      <c r="Q1456" s="168" t="s">
        <v>2834</v>
      </c>
      <c r="R1456" s="168" t="s">
        <v>1259</v>
      </c>
      <c r="S1456" s="168" t="s">
        <v>21</v>
      </c>
      <c r="T1456" s="168" t="s">
        <v>1259</v>
      </c>
      <c r="U1456" s="168" t="s">
        <v>1259</v>
      </c>
      <c r="V1456" s="168" t="s">
        <v>2834</v>
      </c>
      <c r="W1456" s="168" t="s">
        <v>1259</v>
      </c>
      <c r="X1456" s="168" t="s">
        <v>21</v>
      </c>
      <c r="Y1456" s="168" t="s">
        <v>1259</v>
      </c>
      <c r="Z1456" s="168" t="s">
        <v>21</v>
      </c>
      <c r="AA1456" s="168" t="s">
        <v>1259</v>
      </c>
      <c r="AB1456" s="168" t="s">
        <v>1259</v>
      </c>
      <c r="AC1456" s="168" t="s">
        <v>12260</v>
      </c>
      <c r="AD1456" s="169">
        <v>2601.8086819185041</v>
      </c>
      <c r="AE1456" s="168" t="s">
        <v>1259</v>
      </c>
      <c r="AF1456" s="169">
        <v>3044.4538842243778</v>
      </c>
      <c r="AG1456" s="169">
        <v>-675.47317478323384</v>
      </c>
      <c r="AH1456" s="169">
        <v>1431.4382200659711</v>
      </c>
      <c r="AI1456" s="168" t="s">
        <v>21</v>
      </c>
      <c r="AJ1456"/>
      <c r="AK1456"/>
    </row>
    <row r="1457" spans="1:37" hidden="1" x14ac:dyDescent="0.25">
      <c r="A1457" s="179" t="b">
        <f>IF(E1457&lt;&gt;1,"",NOT(ISNA(VLOOKUP(P1457,Mapping!$P:$P,1,FALSE))))</f>
        <v>0</v>
      </c>
      <c r="B1457" s="180" t="str">
        <f t="shared" si="22"/>
        <v/>
      </c>
      <c r="E1457" s="167">
        <v>1</v>
      </c>
      <c r="F1457" s="170" t="s">
        <v>805</v>
      </c>
      <c r="G1457" s="169">
        <v>198267.6706433291</v>
      </c>
      <c r="H1457" s="168" t="s">
        <v>6</v>
      </c>
      <c r="I1457" s="168" t="s">
        <v>805</v>
      </c>
      <c r="J1457" s="169">
        <v>14773.682473563589</v>
      </c>
      <c r="K1457" s="169">
        <v>-3516.8589882920578</v>
      </c>
      <c r="L1457" s="168" t="s">
        <v>5</v>
      </c>
      <c r="M1457" s="168" t="s">
        <v>21</v>
      </c>
      <c r="N1457" s="168" t="s">
        <v>2829</v>
      </c>
      <c r="O1457" s="168" t="s">
        <v>21</v>
      </c>
      <c r="P1457" s="168" t="s">
        <v>2836</v>
      </c>
      <c r="Q1457" s="168" t="s">
        <v>2837</v>
      </c>
      <c r="R1457" s="168" t="s">
        <v>1259</v>
      </c>
      <c r="S1457" s="168" t="s">
        <v>21</v>
      </c>
      <c r="T1457" s="168" t="s">
        <v>1259</v>
      </c>
      <c r="U1457" s="168" t="s">
        <v>1259</v>
      </c>
      <c r="V1457" s="168" t="s">
        <v>2837</v>
      </c>
      <c r="W1457" s="168" t="s">
        <v>1259</v>
      </c>
      <c r="X1457" s="168" t="s">
        <v>21</v>
      </c>
      <c r="Y1457" s="168" t="s">
        <v>1259</v>
      </c>
      <c r="Z1457" s="168" t="s">
        <v>21</v>
      </c>
      <c r="AA1457" s="168" t="s">
        <v>1259</v>
      </c>
      <c r="AB1457" s="168" t="s">
        <v>1259</v>
      </c>
      <c r="AC1457" s="168" t="s">
        <v>12540</v>
      </c>
      <c r="AD1457" s="169">
        <v>18022.56073674358</v>
      </c>
      <c r="AE1457" s="168" t="s">
        <v>1259</v>
      </c>
      <c r="AF1457" s="169">
        <v>21088.73547081486</v>
      </c>
      <c r="AG1457" s="169">
        <v>-4678.9590653511405</v>
      </c>
      <c r="AH1457" s="169">
        <v>9915.4801201648079</v>
      </c>
      <c r="AI1457" s="168" t="s">
        <v>21</v>
      </c>
      <c r="AJ1457"/>
      <c r="AK1457"/>
    </row>
    <row r="1458" spans="1:37" hidden="1" x14ac:dyDescent="0.25">
      <c r="A1458" s="179" t="b">
        <f>IF(E1458&lt;&gt;1,"",NOT(ISNA(VLOOKUP(P1458,Mapping!$P:$P,1,FALSE))))</f>
        <v>0</v>
      </c>
      <c r="B1458" s="180" t="str">
        <f t="shared" si="22"/>
        <v/>
      </c>
      <c r="E1458" s="167">
        <v>1</v>
      </c>
      <c r="F1458" s="170" t="s">
        <v>805</v>
      </c>
      <c r="G1458" s="169">
        <v>44598.966384707703</v>
      </c>
      <c r="H1458" s="168" t="s">
        <v>6</v>
      </c>
      <c r="I1458" s="168" t="s">
        <v>805</v>
      </c>
      <c r="J1458" s="169">
        <v>3323.2395673932629</v>
      </c>
      <c r="K1458" s="169">
        <v>-791.09355191222676</v>
      </c>
      <c r="L1458" s="168" t="s">
        <v>5</v>
      </c>
      <c r="M1458" s="168" t="s">
        <v>21</v>
      </c>
      <c r="N1458" s="168" t="s">
        <v>2829</v>
      </c>
      <c r="O1458" s="168" t="s">
        <v>21</v>
      </c>
      <c r="P1458" s="168" t="s">
        <v>2836</v>
      </c>
      <c r="Q1458" s="168" t="s">
        <v>2837</v>
      </c>
      <c r="R1458" s="168" t="s">
        <v>1259</v>
      </c>
      <c r="S1458" s="168" t="s">
        <v>21</v>
      </c>
      <c r="T1458" s="168" t="s">
        <v>1259</v>
      </c>
      <c r="U1458" s="168" t="s">
        <v>1259</v>
      </c>
      <c r="V1458" s="168" t="s">
        <v>2837</v>
      </c>
      <c r="W1458" s="168" t="s">
        <v>1259</v>
      </c>
      <c r="X1458" s="168" t="s">
        <v>21</v>
      </c>
      <c r="Y1458" s="168" t="s">
        <v>1259</v>
      </c>
      <c r="Z1458" s="168" t="s">
        <v>21</v>
      </c>
      <c r="AA1458" s="168" t="s">
        <v>1259</v>
      </c>
      <c r="AB1458" s="168" t="s">
        <v>1259</v>
      </c>
      <c r="AC1458" s="168" t="s">
        <v>12261</v>
      </c>
      <c r="AD1458" s="169">
        <v>4054.05267463066</v>
      </c>
      <c r="AE1458" s="168" t="s">
        <v>1259</v>
      </c>
      <c r="AF1458" s="169">
        <v>4743.767863449757</v>
      </c>
      <c r="AG1458" s="169">
        <v>-1052.5000742375919</v>
      </c>
      <c r="AH1458" s="169">
        <v>2230.4199324709548</v>
      </c>
      <c r="AI1458" s="168" t="s">
        <v>21</v>
      </c>
      <c r="AJ1458"/>
      <c r="AK1458"/>
    </row>
    <row r="1459" spans="1:37" hidden="1" x14ac:dyDescent="0.25">
      <c r="A1459" s="179" t="b">
        <f>IF(E1459&lt;&gt;1,"",NOT(ISNA(VLOOKUP(P1459,Mapping!$P:$P,1,FALSE))))</f>
        <v>0</v>
      </c>
      <c r="B1459" s="180" t="str">
        <f t="shared" si="22"/>
        <v/>
      </c>
      <c r="E1459" s="167">
        <v>1</v>
      </c>
      <c r="F1459" s="170" t="s">
        <v>303</v>
      </c>
      <c r="G1459" s="169">
        <v>759.34844999949644</v>
      </c>
      <c r="H1459" s="168" t="s">
        <v>6</v>
      </c>
      <c r="I1459" s="168" t="s">
        <v>303</v>
      </c>
      <c r="J1459" s="169">
        <v>74.173948040216615</v>
      </c>
      <c r="K1459" s="169">
        <v>-31.974238837870129</v>
      </c>
      <c r="L1459" s="168" t="s">
        <v>5</v>
      </c>
      <c r="M1459" s="168" t="s">
        <v>21</v>
      </c>
      <c r="N1459" s="168" t="s">
        <v>2829</v>
      </c>
      <c r="O1459" s="168" t="s">
        <v>21</v>
      </c>
      <c r="P1459" s="168" t="s">
        <v>7333</v>
      </c>
      <c r="Q1459" s="168" t="s">
        <v>7334</v>
      </c>
      <c r="R1459" s="168" t="s">
        <v>1259</v>
      </c>
      <c r="S1459" s="168" t="s">
        <v>21</v>
      </c>
      <c r="T1459" s="168" t="s">
        <v>1259</v>
      </c>
      <c r="U1459" s="168" t="s">
        <v>1259</v>
      </c>
      <c r="V1459" s="168" t="s">
        <v>7334</v>
      </c>
      <c r="W1459" s="168" t="s">
        <v>1259</v>
      </c>
      <c r="X1459" s="168" t="s">
        <v>21</v>
      </c>
      <c r="Y1459" s="168" t="s">
        <v>1259</v>
      </c>
      <c r="Z1459" s="168" t="s">
        <v>21</v>
      </c>
      <c r="AA1459" s="168" t="s">
        <v>1259</v>
      </c>
      <c r="AB1459" s="168" t="s">
        <v>1259</v>
      </c>
      <c r="AC1459" s="168" t="s">
        <v>8178</v>
      </c>
      <c r="AD1459" s="169">
        <v>84.936902285745077</v>
      </c>
      <c r="AE1459" s="168" t="s">
        <v>1259</v>
      </c>
      <c r="AF1459" s="169">
        <v>153.51782210117469</v>
      </c>
      <c r="AG1459" s="169">
        <v>12.899138097620609</v>
      </c>
      <c r="AH1459" s="169">
        <v>72.681352940218972</v>
      </c>
      <c r="AI1459" s="168" t="s">
        <v>21</v>
      </c>
      <c r="AJ1459"/>
      <c r="AK1459"/>
    </row>
    <row r="1460" spans="1:37" hidden="1" x14ac:dyDescent="0.25">
      <c r="A1460" s="179" t="b">
        <f>IF(E1460&lt;&gt;1,"",NOT(ISNA(VLOOKUP(P1460,Mapping!$P:$P,1,FALSE))))</f>
        <v>0</v>
      </c>
      <c r="B1460" s="180" t="str">
        <f t="shared" si="22"/>
        <v/>
      </c>
      <c r="E1460" s="167">
        <v>1</v>
      </c>
      <c r="F1460" s="170" t="s">
        <v>303</v>
      </c>
      <c r="G1460" s="169">
        <v>5677.3413899962352</v>
      </c>
      <c r="H1460" s="168" t="s">
        <v>6</v>
      </c>
      <c r="I1460" s="168" t="s">
        <v>303</v>
      </c>
      <c r="J1460" s="169">
        <v>554.56862428366185</v>
      </c>
      <c r="K1460" s="169">
        <v>-239.0584580346291</v>
      </c>
      <c r="L1460" s="168" t="s">
        <v>5</v>
      </c>
      <c r="M1460" s="168" t="s">
        <v>21</v>
      </c>
      <c r="N1460" s="168" t="s">
        <v>2829</v>
      </c>
      <c r="O1460" s="168" t="s">
        <v>21</v>
      </c>
      <c r="P1460" s="168" t="s">
        <v>2831</v>
      </c>
      <c r="Q1460" s="168" t="s">
        <v>2832</v>
      </c>
      <c r="R1460" s="168" t="s">
        <v>1259</v>
      </c>
      <c r="S1460" s="168" t="s">
        <v>21</v>
      </c>
      <c r="T1460" s="168" t="s">
        <v>1259</v>
      </c>
      <c r="U1460" s="168" t="s">
        <v>1259</v>
      </c>
      <c r="V1460" s="168" t="s">
        <v>2832</v>
      </c>
      <c r="W1460" s="168" t="s">
        <v>1259</v>
      </c>
      <c r="X1460" s="168" t="s">
        <v>21</v>
      </c>
      <c r="Y1460" s="168" t="s">
        <v>1259</v>
      </c>
      <c r="Z1460" s="168" t="s">
        <v>21</v>
      </c>
      <c r="AA1460" s="168" t="s">
        <v>1259</v>
      </c>
      <c r="AB1460" s="168" t="s">
        <v>1259</v>
      </c>
      <c r="AC1460" s="168" t="s">
        <v>12269</v>
      </c>
      <c r="AD1460" s="169">
        <v>635.03888219597206</v>
      </c>
      <c r="AE1460" s="168" t="s">
        <v>1259</v>
      </c>
      <c r="AF1460" s="169">
        <v>1147.7906954543139</v>
      </c>
      <c r="AG1460" s="169">
        <v>96.441641010720559</v>
      </c>
      <c r="AH1460" s="169">
        <v>543.40909411048779</v>
      </c>
      <c r="AI1460" s="168" t="s">
        <v>21</v>
      </c>
      <c r="AJ1460"/>
      <c r="AK1460"/>
    </row>
    <row r="1461" spans="1:37" hidden="1" x14ac:dyDescent="0.25">
      <c r="A1461" s="179" t="b">
        <f>IF(E1461&lt;&gt;1,"",NOT(ISNA(VLOOKUP(P1461,Mapping!$P:$P,1,FALSE))))</f>
        <v>0</v>
      </c>
      <c r="B1461" s="180" t="str">
        <f t="shared" si="22"/>
        <v/>
      </c>
      <c r="E1461" s="167">
        <v>1</v>
      </c>
      <c r="F1461" s="170" t="s">
        <v>303</v>
      </c>
      <c r="G1461" s="169">
        <v>3880.4742899974271</v>
      </c>
      <c r="H1461" s="168" t="s">
        <v>6</v>
      </c>
      <c r="I1461" s="168" t="s">
        <v>303</v>
      </c>
      <c r="J1461" s="169">
        <v>379.0487731394673</v>
      </c>
      <c r="K1461" s="169">
        <v>-163.3969381944143</v>
      </c>
      <c r="L1461" s="168" t="s">
        <v>5</v>
      </c>
      <c r="M1461" s="168" t="s">
        <v>21</v>
      </c>
      <c r="N1461" s="168" t="s">
        <v>2829</v>
      </c>
      <c r="O1461" s="168" t="s">
        <v>21</v>
      </c>
      <c r="P1461" s="168" t="s">
        <v>2831</v>
      </c>
      <c r="Q1461" s="168" t="s">
        <v>2832</v>
      </c>
      <c r="R1461" s="168" t="s">
        <v>1259</v>
      </c>
      <c r="S1461" s="168" t="s">
        <v>21</v>
      </c>
      <c r="T1461" s="168" t="s">
        <v>1259</v>
      </c>
      <c r="U1461" s="168" t="s">
        <v>1259</v>
      </c>
      <c r="V1461" s="168" t="s">
        <v>2832</v>
      </c>
      <c r="W1461" s="168" t="s">
        <v>1259</v>
      </c>
      <c r="X1461" s="168" t="s">
        <v>21</v>
      </c>
      <c r="Y1461" s="168" t="s">
        <v>1259</v>
      </c>
      <c r="Z1461" s="168" t="s">
        <v>21</v>
      </c>
      <c r="AA1461" s="168" t="s">
        <v>1259</v>
      </c>
      <c r="AB1461" s="168" t="s">
        <v>1259</v>
      </c>
      <c r="AC1461" s="168" t="s">
        <v>12272</v>
      </c>
      <c r="AD1461" s="169">
        <v>434.05035671314641</v>
      </c>
      <c r="AE1461" s="168" t="s">
        <v>1259</v>
      </c>
      <c r="AF1461" s="169">
        <v>784.51725518159901</v>
      </c>
      <c r="AG1461" s="169">
        <v>65.918056132170022</v>
      </c>
      <c r="AH1461" s="169">
        <v>371.4212117598131</v>
      </c>
      <c r="AI1461" s="168" t="s">
        <v>21</v>
      </c>
      <c r="AJ1461"/>
      <c r="AK1461"/>
    </row>
    <row r="1462" spans="1:37" hidden="1" x14ac:dyDescent="0.25">
      <c r="A1462" s="179" t="b">
        <f>IF(E1462&lt;&gt;1,"",NOT(ISNA(VLOOKUP(P1462,Mapping!$P:$P,1,FALSE))))</f>
        <v>0</v>
      </c>
      <c r="B1462" s="180" t="str">
        <f t="shared" si="22"/>
        <v/>
      </c>
      <c r="E1462" s="167">
        <v>1</v>
      </c>
      <c r="F1462" s="170" t="s">
        <v>303</v>
      </c>
      <c r="G1462" s="169">
        <v>7271.7483509951771</v>
      </c>
      <c r="H1462" s="168" t="s">
        <v>6</v>
      </c>
      <c r="I1462" s="168" t="s">
        <v>303</v>
      </c>
      <c r="J1462" s="169">
        <v>710.31195803271146</v>
      </c>
      <c r="K1462" s="169">
        <v>-306.19489450957798</v>
      </c>
      <c r="L1462" s="168" t="s">
        <v>5</v>
      </c>
      <c r="M1462" s="168" t="s">
        <v>21</v>
      </c>
      <c r="N1462" s="168" t="s">
        <v>2829</v>
      </c>
      <c r="O1462" s="168" t="s">
        <v>21</v>
      </c>
      <c r="P1462" s="168" t="s">
        <v>2831</v>
      </c>
      <c r="Q1462" s="168" t="s">
        <v>2832</v>
      </c>
      <c r="R1462" s="168" t="s">
        <v>1259</v>
      </c>
      <c r="S1462" s="168" t="s">
        <v>21</v>
      </c>
      <c r="T1462" s="168" t="s">
        <v>1259</v>
      </c>
      <c r="U1462" s="168" t="s">
        <v>1259</v>
      </c>
      <c r="V1462" s="168" t="s">
        <v>2832</v>
      </c>
      <c r="W1462" s="168" t="s">
        <v>1259</v>
      </c>
      <c r="X1462" s="168" t="s">
        <v>21</v>
      </c>
      <c r="Y1462" s="168" t="s">
        <v>1259</v>
      </c>
      <c r="Z1462" s="168" t="s">
        <v>21</v>
      </c>
      <c r="AA1462" s="168" t="s">
        <v>1259</v>
      </c>
      <c r="AB1462" s="168" t="s">
        <v>1259</v>
      </c>
      <c r="AC1462" s="168" t="s">
        <v>8205</v>
      </c>
      <c r="AD1462" s="169">
        <v>813.38123378722025</v>
      </c>
      <c r="AE1462" s="168" t="s">
        <v>1259</v>
      </c>
      <c r="AF1462" s="169">
        <v>1470.1326771830891</v>
      </c>
      <c r="AG1462" s="169">
        <v>123.52601258446521</v>
      </c>
      <c r="AH1462" s="169">
        <v>696.01841999083081</v>
      </c>
      <c r="AI1462" s="168" t="s">
        <v>21</v>
      </c>
      <c r="AJ1462"/>
      <c r="AK1462"/>
    </row>
    <row r="1463" spans="1:37" hidden="1" x14ac:dyDescent="0.25">
      <c r="A1463" s="179" t="b">
        <f>IF(E1463&lt;&gt;1,"",NOT(ISNA(VLOOKUP(P1463,Mapping!$P:$P,1,FALSE))))</f>
        <v>0</v>
      </c>
      <c r="B1463" s="180" t="str">
        <f t="shared" si="22"/>
        <v/>
      </c>
      <c r="E1463" s="167">
        <v>1</v>
      </c>
      <c r="F1463" s="170" t="s">
        <v>303</v>
      </c>
      <c r="G1463" s="169">
        <v>19396.976633987131</v>
      </c>
      <c r="H1463" s="168" t="s">
        <v>6</v>
      </c>
      <c r="I1463" s="168" t="s">
        <v>303</v>
      </c>
      <c r="J1463" s="169">
        <v>1894.7168944476141</v>
      </c>
      <c r="K1463" s="169">
        <v>-816.75752894221569</v>
      </c>
      <c r="L1463" s="168" t="s">
        <v>5</v>
      </c>
      <c r="M1463" s="168" t="s">
        <v>21</v>
      </c>
      <c r="N1463" s="168" t="s">
        <v>2829</v>
      </c>
      <c r="O1463" s="168" t="s">
        <v>21</v>
      </c>
      <c r="P1463" s="168" t="s">
        <v>2831</v>
      </c>
      <c r="Q1463" s="168" t="s">
        <v>2832</v>
      </c>
      <c r="R1463" s="168" t="s">
        <v>1259</v>
      </c>
      <c r="S1463" s="168" t="s">
        <v>21</v>
      </c>
      <c r="T1463" s="168" t="s">
        <v>1259</v>
      </c>
      <c r="U1463" s="168" t="s">
        <v>1259</v>
      </c>
      <c r="V1463" s="168" t="s">
        <v>2832</v>
      </c>
      <c r="W1463" s="168" t="s">
        <v>1259</v>
      </c>
      <c r="X1463" s="168" t="s">
        <v>21</v>
      </c>
      <c r="Y1463" s="168" t="s">
        <v>1259</v>
      </c>
      <c r="Z1463" s="168" t="s">
        <v>21</v>
      </c>
      <c r="AA1463" s="168" t="s">
        <v>1259</v>
      </c>
      <c r="AB1463" s="168" t="s">
        <v>1259</v>
      </c>
      <c r="AC1463" s="168" t="s">
        <v>12173</v>
      </c>
      <c r="AD1463" s="169">
        <v>2169.648346554116</v>
      </c>
      <c r="AE1463" s="168" t="s">
        <v>1259</v>
      </c>
      <c r="AF1463" s="169">
        <v>3921.4956034993629</v>
      </c>
      <c r="AG1463" s="169">
        <v>329.49863831062981</v>
      </c>
      <c r="AH1463" s="169">
        <v>1856.5896917402499</v>
      </c>
      <c r="AI1463" s="168" t="s">
        <v>21</v>
      </c>
      <c r="AJ1463"/>
      <c r="AK1463"/>
    </row>
    <row r="1464" spans="1:37" hidden="1" x14ac:dyDescent="0.25">
      <c r="A1464" s="179" t="b">
        <f>IF(E1464&lt;&gt;1,"",NOT(ISNA(VLOOKUP(P1464,Mapping!$P:$P,1,FALSE))))</f>
        <v>0</v>
      </c>
      <c r="B1464" s="180" t="str">
        <f t="shared" si="22"/>
        <v/>
      </c>
      <c r="E1464" s="167">
        <v>1</v>
      </c>
      <c r="F1464" s="170" t="s">
        <v>303</v>
      </c>
      <c r="G1464" s="169">
        <v>7540.6462109949998</v>
      </c>
      <c r="H1464" s="168" t="s">
        <v>6</v>
      </c>
      <c r="I1464" s="168" t="s">
        <v>303</v>
      </c>
      <c r="J1464" s="169">
        <v>736.57818126101438</v>
      </c>
      <c r="K1464" s="169">
        <v>-317.51750193523679</v>
      </c>
      <c r="L1464" s="168" t="s">
        <v>5</v>
      </c>
      <c r="M1464" s="168" t="s">
        <v>21</v>
      </c>
      <c r="N1464" s="168" t="s">
        <v>2829</v>
      </c>
      <c r="O1464" s="168" t="s">
        <v>21</v>
      </c>
      <c r="P1464" s="168" t="s">
        <v>2831</v>
      </c>
      <c r="Q1464" s="168" t="s">
        <v>2832</v>
      </c>
      <c r="R1464" s="168" t="s">
        <v>1259</v>
      </c>
      <c r="S1464" s="168" t="s">
        <v>21</v>
      </c>
      <c r="T1464" s="168" t="s">
        <v>1259</v>
      </c>
      <c r="U1464" s="168" t="s">
        <v>1259</v>
      </c>
      <c r="V1464" s="168" t="s">
        <v>2832</v>
      </c>
      <c r="W1464" s="168" t="s">
        <v>1259</v>
      </c>
      <c r="X1464" s="168" t="s">
        <v>21</v>
      </c>
      <c r="Y1464" s="168" t="s">
        <v>1259</v>
      </c>
      <c r="Z1464" s="168" t="s">
        <v>21</v>
      </c>
      <c r="AA1464" s="168" t="s">
        <v>1259</v>
      </c>
      <c r="AB1464" s="168" t="s">
        <v>1259</v>
      </c>
      <c r="AC1464" s="168" t="s">
        <v>12267</v>
      </c>
      <c r="AD1464" s="169">
        <v>843.45879733484355</v>
      </c>
      <c r="AE1464" s="168" t="s">
        <v>1259</v>
      </c>
      <c r="AF1464" s="169">
        <v>1524.4958800511081</v>
      </c>
      <c r="AG1464" s="169">
        <v>128.09381097833099</v>
      </c>
      <c r="AH1464" s="169">
        <v>721.75609057872771</v>
      </c>
      <c r="AI1464" s="168" t="s">
        <v>21</v>
      </c>
      <c r="AJ1464"/>
      <c r="AK1464"/>
    </row>
    <row r="1465" spans="1:37" hidden="1" x14ac:dyDescent="0.25">
      <c r="A1465" s="179" t="b">
        <f>IF(E1465&lt;&gt;1,"",NOT(ISNA(VLOOKUP(P1465,Mapping!$P:$P,1,FALSE))))</f>
        <v>0</v>
      </c>
      <c r="B1465" s="180" t="str">
        <f t="shared" si="22"/>
        <v/>
      </c>
      <c r="E1465" s="167">
        <v>1</v>
      </c>
      <c r="F1465" s="170" t="s">
        <v>303</v>
      </c>
      <c r="G1465" s="169">
        <v>51745.726367965683</v>
      </c>
      <c r="H1465" s="168" t="s">
        <v>6</v>
      </c>
      <c r="I1465" s="168" t="s">
        <v>303</v>
      </c>
      <c r="J1465" s="169">
        <v>5054.5764845154927</v>
      </c>
      <c r="K1465" s="169">
        <v>-2178.8813998757801</v>
      </c>
      <c r="L1465" s="168" t="s">
        <v>5</v>
      </c>
      <c r="M1465" s="168" t="s">
        <v>21</v>
      </c>
      <c r="N1465" s="168" t="s">
        <v>2829</v>
      </c>
      <c r="O1465" s="168" t="s">
        <v>21</v>
      </c>
      <c r="P1465" s="168" t="s">
        <v>2831</v>
      </c>
      <c r="Q1465" s="168" t="s">
        <v>2832</v>
      </c>
      <c r="R1465" s="168" t="s">
        <v>1259</v>
      </c>
      <c r="S1465" s="168" t="s">
        <v>21</v>
      </c>
      <c r="T1465" s="168" t="s">
        <v>1259</v>
      </c>
      <c r="U1465" s="168" t="s">
        <v>1259</v>
      </c>
      <c r="V1465" s="168" t="s">
        <v>2832</v>
      </c>
      <c r="W1465" s="168" t="s">
        <v>1259</v>
      </c>
      <c r="X1465" s="168" t="s">
        <v>21</v>
      </c>
      <c r="Y1465" s="168" t="s">
        <v>1259</v>
      </c>
      <c r="Z1465" s="168" t="s">
        <v>21</v>
      </c>
      <c r="AA1465" s="168" t="s">
        <v>1259</v>
      </c>
      <c r="AB1465" s="168" t="s">
        <v>1259</v>
      </c>
      <c r="AC1465" s="168" t="s">
        <v>8221</v>
      </c>
      <c r="AD1465" s="169">
        <v>5788.0169561466964</v>
      </c>
      <c r="AE1465" s="168" t="s">
        <v>1259</v>
      </c>
      <c r="AF1465" s="169">
        <v>10461.457075547711</v>
      </c>
      <c r="AG1465" s="169">
        <v>879.01051273960184</v>
      </c>
      <c r="AH1465" s="169">
        <v>4952.8637364053429</v>
      </c>
      <c r="AI1465" s="168" t="s">
        <v>21</v>
      </c>
      <c r="AJ1465"/>
      <c r="AK1465"/>
    </row>
    <row r="1466" spans="1:37" hidden="1" x14ac:dyDescent="0.25">
      <c r="A1466" s="179" t="b">
        <f>IF(E1466&lt;&gt;1,"",NOT(ISNA(VLOOKUP(P1466,Mapping!$P:$P,1,FALSE))))</f>
        <v>0</v>
      </c>
      <c r="B1466" s="180" t="str">
        <f t="shared" si="22"/>
        <v/>
      </c>
      <c r="E1466" s="167">
        <v>1</v>
      </c>
      <c r="F1466" s="170" t="s">
        <v>303</v>
      </c>
      <c r="G1466" s="169">
        <v>2998.9838339980111</v>
      </c>
      <c r="H1466" s="168" t="s">
        <v>6</v>
      </c>
      <c r="I1466" s="168" t="s">
        <v>303</v>
      </c>
      <c r="J1466" s="169">
        <v>292.94386664852652</v>
      </c>
      <c r="K1466" s="169">
        <v>-126.2796090243253</v>
      </c>
      <c r="L1466" s="168" t="s">
        <v>5</v>
      </c>
      <c r="M1466" s="168" t="s">
        <v>21</v>
      </c>
      <c r="N1466" s="168" t="s">
        <v>2829</v>
      </c>
      <c r="O1466" s="168" t="s">
        <v>21</v>
      </c>
      <c r="P1466" s="168" t="s">
        <v>2831</v>
      </c>
      <c r="Q1466" s="168" t="s">
        <v>2832</v>
      </c>
      <c r="R1466" s="168" t="s">
        <v>1259</v>
      </c>
      <c r="S1466" s="168" t="s">
        <v>21</v>
      </c>
      <c r="T1466" s="168" t="s">
        <v>1259</v>
      </c>
      <c r="U1466" s="168" t="s">
        <v>1259</v>
      </c>
      <c r="V1466" s="168" t="s">
        <v>2832</v>
      </c>
      <c r="W1466" s="168" t="s">
        <v>1259</v>
      </c>
      <c r="X1466" s="168" t="s">
        <v>21</v>
      </c>
      <c r="Y1466" s="168" t="s">
        <v>1259</v>
      </c>
      <c r="Z1466" s="168" t="s">
        <v>21</v>
      </c>
      <c r="AA1466" s="168" t="s">
        <v>1259</v>
      </c>
      <c r="AB1466" s="168" t="s">
        <v>1259</v>
      </c>
      <c r="AC1466" s="168" t="s">
        <v>12555</v>
      </c>
      <c r="AD1466" s="169">
        <v>335.45126333633277</v>
      </c>
      <c r="AE1466" s="168" t="s">
        <v>1259</v>
      </c>
      <c r="AF1466" s="169">
        <v>606.30592807861876</v>
      </c>
      <c r="AG1466" s="169">
        <v>50.944077949059647</v>
      </c>
      <c r="AH1466" s="169">
        <v>287.04898587857127</v>
      </c>
      <c r="AI1466" s="168" t="s">
        <v>21</v>
      </c>
      <c r="AJ1466"/>
      <c r="AK1466"/>
    </row>
    <row r="1467" spans="1:37" hidden="1" x14ac:dyDescent="0.25">
      <c r="A1467" s="179" t="b">
        <f>IF(E1467&lt;&gt;1,"",NOT(ISNA(VLOOKUP(P1467,Mapping!$P:$P,1,FALSE))))</f>
        <v>0</v>
      </c>
      <c r="B1467" s="180" t="str">
        <f t="shared" si="22"/>
        <v/>
      </c>
      <c r="E1467" s="167">
        <v>1</v>
      </c>
      <c r="F1467" s="170" t="s">
        <v>303</v>
      </c>
      <c r="G1467" s="169">
        <v>35495.73978297646</v>
      </c>
      <c r="H1467" s="168" t="s">
        <v>6</v>
      </c>
      <c r="I1467" s="168" t="s">
        <v>303</v>
      </c>
      <c r="J1467" s="169">
        <v>3467.2608580596811</v>
      </c>
      <c r="K1467" s="169">
        <v>-1494.6356465842921</v>
      </c>
      <c r="L1467" s="168" t="s">
        <v>5</v>
      </c>
      <c r="M1467" s="168" t="s">
        <v>21</v>
      </c>
      <c r="N1467" s="168" t="s">
        <v>2829</v>
      </c>
      <c r="O1467" s="168" t="s">
        <v>21</v>
      </c>
      <c r="P1467" s="168" t="s">
        <v>2831</v>
      </c>
      <c r="Q1467" s="168" t="s">
        <v>2832</v>
      </c>
      <c r="R1467" s="168" t="s">
        <v>1259</v>
      </c>
      <c r="S1467" s="168" t="s">
        <v>21</v>
      </c>
      <c r="T1467" s="168" t="s">
        <v>1259</v>
      </c>
      <c r="U1467" s="168" t="s">
        <v>1259</v>
      </c>
      <c r="V1467" s="168" t="s">
        <v>2832</v>
      </c>
      <c r="W1467" s="168" t="s">
        <v>1259</v>
      </c>
      <c r="X1467" s="168" t="s">
        <v>21</v>
      </c>
      <c r="Y1467" s="168" t="s">
        <v>1259</v>
      </c>
      <c r="Z1467" s="168" t="s">
        <v>21</v>
      </c>
      <c r="AA1467" s="168" t="s">
        <v>1259</v>
      </c>
      <c r="AB1467" s="168" t="s">
        <v>1259</v>
      </c>
      <c r="AC1467" s="168" t="s">
        <v>12549</v>
      </c>
      <c r="AD1467" s="169">
        <v>3970.3751044844939</v>
      </c>
      <c r="AE1467" s="168" t="s">
        <v>1259</v>
      </c>
      <c r="AF1467" s="169">
        <v>7176.1898840462236</v>
      </c>
      <c r="AG1467" s="169">
        <v>602.97015071028727</v>
      </c>
      <c r="AH1467" s="169">
        <v>3397.4895070140628</v>
      </c>
      <c r="AI1467" s="168" t="s">
        <v>21</v>
      </c>
      <c r="AJ1467"/>
      <c r="AK1467"/>
    </row>
    <row r="1468" spans="1:37" hidden="1" x14ac:dyDescent="0.25">
      <c r="A1468" s="179" t="b">
        <f>IF(E1468&lt;&gt;1,"",NOT(ISNA(VLOOKUP(P1468,Mapping!$P:$P,1,FALSE))))</f>
        <v>0</v>
      </c>
      <c r="B1468" s="180" t="str">
        <f t="shared" si="22"/>
        <v/>
      </c>
      <c r="E1468" s="167">
        <v>1</v>
      </c>
      <c r="F1468" s="170" t="s">
        <v>303</v>
      </c>
      <c r="G1468" s="169">
        <v>3094.7699159979479</v>
      </c>
      <c r="H1468" s="168" t="s">
        <v>6</v>
      </c>
      <c r="I1468" s="168" t="s">
        <v>303</v>
      </c>
      <c r="J1468" s="169">
        <v>302.30035097300799</v>
      </c>
      <c r="K1468" s="169">
        <v>-130.31291818984971</v>
      </c>
      <c r="L1468" s="168" t="s">
        <v>5</v>
      </c>
      <c r="M1468" s="168" t="s">
        <v>21</v>
      </c>
      <c r="N1468" s="168" t="s">
        <v>2829</v>
      </c>
      <c r="O1468" s="168" t="s">
        <v>21</v>
      </c>
      <c r="P1468" s="168" t="s">
        <v>2831</v>
      </c>
      <c r="Q1468" s="168" t="s">
        <v>2832</v>
      </c>
      <c r="R1468" s="168" t="s">
        <v>1259</v>
      </c>
      <c r="S1468" s="168" t="s">
        <v>21</v>
      </c>
      <c r="T1468" s="168" t="s">
        <v>1259</v>
      </c>
      <c r="U1468" s="168" t="s">
        <v>1259</v>
      </c>
      <c r="V1468" s="168" t="s">
        <v>2832</v>
      </c>
      <c r="W1468" s="168" t="s">
        <v>1259</v>
      </c>
      <c r="X1468" s="168" t="s">
        <v>21</v>
      </c>
      <c r="Y1468" s="168" t="s">
        <v>1259</v>
      </c>
      <c r="Z1468" s="168" t="s">
        <v>21</v>
      </c>
      <c r="AA1468" s="168" t="s">
        <v>1259</v>
      </c>
      <c r="AB1468" s="168" t="s">
        <v>1259</v>
      </c>
      <c r="AC1468" s="168" t="s">
        <v>8220</v>
      </c>
      <c r="AD1468" s="169">
        <v>346.16541319357981</v>
      </c>
      <c r="AE1468" s="168" t="s">
        <v>1259</v>
      </c>
      <c r="AF1468" s="169">
        <v>625.6710439173944</v>
      </c>
      <c r="AG1468" s="169">
        <v>52.571206969403647</v>
      </c>
      <c r="AH1468" s="169">
        <v>296.21719058433291</v>
      </c>
      <c r="AI1468" s="168" t="s">
        <v>21</v>
      </c>
      <c r="AJ1468"/>
      <c r="AK1468"/>
    </row>
    <row r="1469" spans="1:37" hidden="1" x14ac:dyDescent="0.25">
      <c r="A1469" s="179" t="b">
        <f>IF(E1469&lt;&gt;1,"",NOT(ISNA(VLOOKUP(P1469,Mapping!$P:$P,1,FALSE))))</f>
        <v>0</v>
      </c>
      <c r="B1469" s="180" t="str">
        <f t="shared" si="22"/>
        <v/>
      </c>
      <c r="E1469" s="167">
        <v>1</v>
      </c>
      <c r="F1469" s="170" t="s">
        <v>303</v>
      </c>
      <c r="G1469" s="169">
        <v>39016.770407974123</v>
      </c>
      <c r="H1469" s="168" t="s">
        <v>6</v>
      </c>
      <c r="I1469" s="168" t="s">
        <v>303</v>
      </c>
      <c r="J1469" s="169">
        <v>3811.1987993654971</v>
      </c>
      <c r="K1469" s="169">
        <v>-1642.897322971731</v>
      </c>
      <c r="L1469" s="168" t="s">
        <v>5</v>
      </c>
      <c r="M1469" s="168" t="s">
        <v>21</v>
      </c>
      <c r="N1469" s="168" t="s">
        <v>2829</v>
      </c>
      <c r="O1469" s="168" t="s">
        <v>21</v>
      </c>
      <c r="P1469" s="168" t="s">
        <v>2831</v>
      </c>
      <c r="Q1469" s="168" t="s">
        <v>2832</v>
      </c>
      <c r="R1469" s="168" t="s">
        <v>1259</v>
      </c>
      <c r="S1469" s="168" t="s">
        <v>21</v>
      </c>
      <c r="T1469" s="168" t="s">
        <v>1259</v>
      </c>
      <c r="U1469" s="168" t="s">
        <v>1259</v>
      </c>
      <c r="V1469" s="168" t="s">
        <v>2832</v>
      </c>
      <c r="W1469" s="168" t="s">
        <v>1259</v>
      </c>
      <c r="X1469" s="168" t="s">
        <v>21</v>
      </c>
      <c r="Y1469" s="168" t="s">
        <v>1259</v>
      </c>
      <c r="Z1469" s="168" t="s">
        <v>21</v>
      </c>
      <c r="AA1469" s="168" t="s">
        <v>1259</v>
      </c>
      <c r="AB1469" s="168" t="s">
        <v>1259</v>
      </c>
      <c r="AC1469" s="168" t="s">
        <v>12552</v>
      </c>
      <c r="AD1469" s="169">
        <v>4364.2198988483105</v>
      </c>
      <c r="AE1469" s="168" t="s">
        <v>1259</v>
      </c>
      <c r="AF1469" s="169">
        <v>7888.0382497096289</v>
      </c>
      <c r="AG1469" s="169">
        <v>662.7822966069798</v>
      </c>
      <c r="AH1469" s="169">
        <v>3734.5064187743342</v>
      </c>
      <c r="AI1469" s="168" t="s">
        <v>21</v>
      </c>
      <c r="AJ1469"/>
      <c r="AK1469"/>
    </row>
    <row r="1470" spans="1:37" hidden="1" x14ac:dyDescent="0.25">
      <c r="A1470" s="179" t="b">
        <f>IF(E1470&lt;&gt;1,"",NOT(ISNA(VLOOKUP(P1470,Mapping!$P:$P,1,FALSE))))</f>
        <v>0</v>
      </c>
      <c r="B1470" s="180" t="str">
        <f t="shared" si="22"/>
        <v/>
      </c>
      <c r="E1470" s="167">
        <v>1</v>
      </c>
      <c r="F1470" s="170" t="s">
        <v>303</v>
      </c>
      <c r="G1470" s="169">
        <v>18388.342727987809</v>
      </c>
      <c r="H1470" s="168" t="s">
        <v>6</v>
      </c>
      <c r="I1470" s="168" t="s">
        <v>303</v>
      </c>
      <c r="J1470" s="169">
        <v>1796.1924832431889</v>
      </c>
      <c r="K1470" s="169">
        <v>-774.28651130806168</v>
      </c>
      <c r="L1470" s="168" t="s">
        <v>5</v>
      </c>
      <c r="M1470" s="168" t="s">
        <v>21</v>
      </c>
      <c r="N1470" s="168" t="s">
        <v>2829</v>
      </c>
      <c r="O1470" s="168" t="s">
        <v>21</v>
      </c>
      <c r="P1470" s="168" t="s">
        <v>2831</v>
      </c>
      <c r="Q1470" s="168" t="s">
        <v>2832</v>
      </c>
      <c r="R1470" s="168" t="s">
        <v>1259</v>
      </c>
      <c r="S1470" s="168" t="s">
        <v>21</v>
      </c>
      <c r="T1470" s="168" t="s">
        <v>1259</v>
      </c>
      <c r="U1470" s="168" t="s">
        <v>1259</v>
      </c>
      <c r="V1470" s="168" t="s">
        <v>2832</v>
      </c>
      <c r="W1470" s="168" t="s">
        <v>1259</v>
      </c>
      <c r="X1470" s="168" t="s">
        <v>21</v>
      </c>
      <c r="Y1470" s="168" t="s">
        <v>1259</v>
      </c>
      <c r="Z1470" s="168" t="s">
        <v>21</v>
      </c>
      <c r="AA1470" s="168" t="s">
        <v>1259</v>
      </c>
      <c r="AB1470" s="168" t="s">
        <v>1259</v>
      </c>
      <c r="AC1470" s="168" t="s">
        <v>8212</v>
      </c>
      <c r="AD1470" s="169">
        <v>2056.827625690054</v>
      </c>
      <c r="AE1470" s="168" t="s">
        <v>1259</v>
      </c>
      <c r="AF1470" s="169">
        <v>3717.5796271824001</v>
      </c>
      <c r="AG1470" s="169">
        <v>312.36485994650872</v>
      </c>
      <c r="AH1470" s="169">
        <v>1760.047877623871</v>
      </c>
      <c r="AI1470" s="168" t="s">
        <v>21</v>
      </c>
      <c r="AJ1470"/>
      <c r="AK1470"/>
    </row>
    <row r="1471" spans="1:37" hidden="1" x14ac:dyDescent="0.25">
      <c r="A1471" s="179" t="b">
        <f>IF(E1471&lt;&gt;1,"",NOT(ISNA(VLOOKUP(P1471,Mapping!$P:$P,1,FALSE))))</f>
        <v>0</v>
      </c>
      <c r="B1471" s="180" t="str">
        <f t="shared" si="22"/>
        <v/>
      </c>
      <c r="E1471" s="167">
        <v>1</v>
      </c>
      <c r="F1471" s="170" t="s">
        <v>303</v>
      </c>
      <c r="G1471" s="169">
        <v>4268.2266899971692</v>
      </c>
      <c r="H1471" s="168" t="s">
        <v>6</v>
      </c>
      <c r="I1471" s="168" t="s">
        <v>303</v>
      </c>
      <c r="J1471" s="169">
        <v>416.92483171319441</v>
      </c>
      <c r="K1471" s="169">
        <v>-179.72420909034801</v>
      </c>
      <c r="L1471" s="168" t="s">
        <v>5</v>
      </c>
      <c r="M1471" s="168" t="s">
        <v>21</v>
      </c>
      <c r="N1471" s="168" t="s">
        <v>2829</v>
      </c>
      <c r="O1471" s="168" t="s">
        <v>21</v>
      </c>
      <c r="P1471" s="168" t="s">
        <v>2831</v>
      </c>
      <c r="Q1471" s="168" t="s">
        <v>2832</v>
      </c>
      <c r="R1471" s="168" t="s">
        <v>1259</v>
      </c>
      <c r="S1471" s="168" t="s">
        <v>21</v>
      </c>
      <c r="T1471" s="168" t="s">
        <v>1259</v>
      </c>
      <c r="U1471" s="168" t="s">
        <v>1259</v>
      </c>
      <c r="V1471" s="168" t="s">
        <v>2832</v>
      </c>
      <c r="W1471" s="168" t="s">
        <v>1259</v>
      </c>
      <c r="X1471" s="168" t="s">
        <v>21</v>
      </c>
      <c r="Y1471" s="168" t="s">
        <v>1259</v>
      </c>
      <c r="Z1471" s="168" t="s">
        <v>21</v>
      </c>
      <c r="AA1471" s="168" t="s">
        <v>1259</v>
      </c>
      <c r="AB1471" s="168" t="s">
        <v>1259</v>
      </c>
      <c r="AC1471" s="168" t="s">
        <v>8223</v>
      </c>
      <c r="AD1471" s="169">
        <v>477.42239192289151</v>
      </c>
      <c r="AE1471" s="168" t="s">
        <v>1259</v>
      </c>
      <c r="AF1471" s="169">
        <v>862.90933455241247</v>
      </c>
      <c r="AG1471" s="169">
        <v>72.504850054359849</v>
      </c>
      <c r="AH1471" s="169">
        <v>408.53509411226509</v>
      </c>
      <c r="AI1471" s="168" t="s">
        <v>21</v>
      </c>
      <c r="AJ1471"/>
      <c r="AK1471"/>
    </row>
    <row r="1472" spans="1:37" hidden="1" x14ac:dyDescent="0.25">
      <c r="A1472" s="179" t="b">
        <f>IF(E1472&lt;&gt;1,"",NOT(ISNA(VLOOKUP(P1472,Mapping!$P:$P,1,FALSE))))</f>
        <v>0</v>
      </c>
      <c r="B1472" s="180" t="str">
        <f t="shared" si="22"/>
        <v/>
      </c>
      <c r="E1472" s="167">
        <v>1</v>
      </c>
      <c r="F1472" s="170" t="s">
        <v>303</v>
      </c>
      <c r="G1472" s="169">
        <v>19016.080145987391</v>
      </c>
      <c r="H1472" s="168" t="s">
        <v>6</v>
      </c>
      <c r="I1472" s="168" t="s">
        <v>303</v>
      </c>
      <c r="J1472" s="169">
        <v>1857.5105285037409</v>
      </c>
      <c r="K1472" s="169">
        <v>-800.71894312589143</v>
      </c>
      <c r="L1472" s="168" t="s">
        <v>5</v>
      </c>
      <c r="M1472" s="168" t="s">
        <v>21</v>
      </c>
      <c r="N1472" s="168" t="s">
        <v>2829</v>
      </c>
      <c r="O1472" s="168" t="s">
        <v>21</v>
      </c>
      <c r="P1472" s="168" t="s">
        <v>2831</v>
      </c>
      <c r="Q1472" s="168" t="s">
        <v>2832</v>
      </c>
      <c r="R1472" s="168" t="s">
        <v>1259</v>
      </c>
      <c r="S1472" s="168" t="s">
        <v>21</v>
      </c>
      <c r="T1472" s="168" t="s">
        <v>1259</v>
      </c>
      <c r="U1472" s="168" t="s">
        <v>1259</v>
      </c>
      <c r="V1472" s="168" t="s">
        <v>2832</v>
      </c>
      <c r="W1472" s="168" t="s">
        <v>1259</v>
      </c>
      <c r="X1472" s="168" t="s">
        <v>21</v>
      </c>
      <c r="Y1472" s="168" t="s">
        <v>1259</v>
      </c>
      <c r="Z1472" s="168" t="s">
        <v>21</v>
      </c>
      <c r="AA1472" s="168" t="s">
        <v>1259</v>
      </c>
      <c r="AB1472" s="168" t="s">
        <v>1259</v>
      </c>
      <c r="AC1472" s="168" t="s">
        <v>12159</v>
      </c>
      <c r="AD1472" s="169">
        <v>2127.0431792133081</v>
      </c>
      <c r="AE1472" s="168" t="s">
        <v>1259</v>
      </c>
      <c r="AF1472" s="169">
        <v>3844.4895869811921</v>
      </c>
      <c r="AG1472" s="169">
        <v>323.02830654184442</v>
      </c>
      <c r="AH1472" s="169">
        <v>1820.132025858376</v>
      </c>
      <c r="AI1472" s="168" t="s">
        <v>21</v>
      </c>
      <c r="AJ1472"/>
      <c r="AK1472"/>
    </row>
    <row r="1473" spans="1:37" hidden="1" x14ac:dyDescent="0.25">
      <c r="A1473" s="179" t="b">
        <f>IF(E1473&lt;&gt;1,"",NOT(ISNA(VLOOKUP(P1473,Mapping!$P:$P,1,FALSE))))</f>
        <v>0</v>
      </c>
      <c r="B1473" s="180" t="str">
        <f t="shared" si="22"/>
        <v/>
      </c>
      <c r="E1473" s="167">
        <v>1</v>
      </c>
      <c r="F1473" s="170" t="s">
        <v>303</v>
      </c>
      <c r="G1473" s="169">
        <v>8916.0995069940873</v>
      </c>
      <c r="H1473" s="168" t="s">
        <v>6</v>
      </c>
      <c r="I1473" s="168" t="s">
        <v>303</v>
      </c>
      <c r="J1473" s="169">
        <v>870.93389280457313</v>
      </c>
      <c r="K1473" s="169">
        <v>-375.43435446405908</v>
      </c>
      <c r="L1473" s="168" t="s">
        <v>5</v>
      </c>
      <c r="M1473" s="168" t="s">
        <v>21</v>
      </c>
      <c r="N1473" s="168" t="s">
        <v>2829</v>
      </c>
      <c r="O1473" s="168" t="s">
        <v>21</v>
      </c>
      <c r="P1473" s="168" t="s">
        <v>2831</v>
      </c>
      <c r="Q1473" s="168" t="s">
        <v>2832</v>
      </c>
      <c r="R1473" s="168" t="s">
        <v>1259</v>
      </c>
      <c r="S1473" s="168" t="s">
        <v>21</v>
      </c>
      <c r="T1473" s="168" t="s">
        <v>1259</v>
      </c>
      <c r="U1473" s="168" t="s">
        <v>1259</v>
      </c>
      <c r="V1473" s="168" t="s">
        <v>2832</v>
      </c>
      <c r="W1473" s="168" t="s">
        <v>1259</v>
      </c>
      <c r="X1473" s="168" t="s">
        <v>21</v>
      </c>
      <c r="Y1473" s="168" t="s">
        <v>1259</v>
      </c>
      <c r="Z1473" s="168" t="s">
        <v>21</v>
      </c>
      <c r="AA1473" s="168" t="s">
        <v>1259</v>
      </c>
      <c r="AB1473" s="168" t="s">
        <v>1259</v>
      </c>
      <c r="AC1473" s="168" t="s">
        <v>12798</v>
      </c>
      <c r="AD1473" s="169">
        <v>997.31009208754574</v>
      </c>
      <c r="AE1473" s="168" t="s">
        <v>1259</v>
      </c>
      <c r="AF1473" s="169">
        <v>1802.5718995699499</v>
      </c>
      <c r="AG1473" s="169">
        <v>151.4587918536217</v>
      </c>
      <c r="AH1473" s="169">
        <v>853.40817528287516</v>
      </c>
      <c r="AI1473" s="168" t="s">
        <v>21</v>
      </c>
      <c r="AJ1473"/>
      <c r="AK1473"/>
    </row>
    <row r="1474" spans="1:37" hidden="1" x14ac:dyDescent="0.25">
      <c r="A1474" s="179" t="b">
        <f>IF(E1474&lt;&gt;1,"",NOT(ISNA(VLOOKUP(P1474,Mapping!$P:$P,1,FALSE))))</f>
        <v>0</v>
      </c>
      <c r="B1474" s="180" t="str">
        <f t="shared" si="22"/>
        <v/>
      </c>
      <c r="E1474" s="167">
        <v>1</v>
      </c>
      <c r="F1474" s="170" t="s">
        <v>303</v>
      </c>
      <c r="G1474" s="169">
        <v>3443.4098999977159</v>
      </c>
      <c r="H1474" s="168" t="s">
        <v>6</v>
      </c>
      <c r="I1474" s="168" t="s">
        <v>303</v>
      </c>
      <c r="J1474" s="169">
        <v>336.35586798625462</v>
      </c>
      <c r="K1474" s="169">
        <v>-144.99326436932381</v>
      </c>
      <c r="L1474" s="168" t="s">
        <v>5</v>
      </c>
      <c r="M1474" s="168" t="s">
        <v>21</v>
      </c>
      <c r="N1474" s="168" t="s">
        <v>2829</v>
      </c>
      <c r="O1474" s="168" t="s">
        <v>21</v>
      </c>
      <c r="P1474" s="168" t="s">
        <v>2831</v>
      </c>
      <c r="Q1474" s="168" t="s">
        <v>2832</v>
      </c>
      <c r="R1474" s="168" t="s">
        <v>1259</v>
      </c>
      <c r="S1474" s="168" t="s">
        <v>21</v>
      </c>
      <c r="T1474" s="168" t="s">
        <v>1259</v>
      </c>
      <c r="U1474" s="168" t="s">
        <v>1259</v>
      </c>
      <c r="V1474" s="168" t="s">
        <v>2832</v>
      </c>
      <c r="W1474" s="168" t="s">
        <v>1259</v>
      </c>
      <c r="X1474" s="168" t="s">
        <v>21</v>
      </c>
      <c r="Y1474" s="168" t="s">
        <v>1259</v>
      </c>
      <c r="Z1474" s="168" t="s">
        <v>21</v>
      </c>
      <c r="AA1474" s="168" t="s">
        <v>1259</v>
      </c>
      <c r="AB1474" s="168" t="s">
        <v>1259</v>
      </c>
      <c r="AC1474" s="168" t="s">
        <v>8206</v>
      </c>
      <c r="AD1474" s="169">
        <v>385.16253006912291</v>
      </c>
      <c r="AE1474" s="168" t="s">
        <v>1259</v>
      </c>
      <c r="AF1474" s="169">
        <v>696.15574832558605</v>
      </c>
      <c r="AG1474" s="169">
        <v>58.493593852484992</v>
      </c>
      <c r="AH1474" s="169">
        <v>329.58741176036392</v>
      </c>
      <c r="AI1474" s="168" t="s">
        <v>21</v>
      </c>
      <c r="AJ1474"/>
      <c r="AK1474"/>
    </row>
    <row r="1475" spans="1:37" hidden="1" x14ac:dyDescent="0.25">
      <c r="A1475" s="179" t="b">
        <f>IF(E1475&lt;&gt;1,"",NOT(ISNA(VLOOKUP(P1475,Mapping!$P:$P,1,FALSE))))</f>
        <v>0</v>
      </c>
      <c r="B1475" s="180" t="str">
        <f t="shared" si="22"/>
        <v/>
      </c>
      <c r="E1475" s="167">
        <v>1</v>
      </c>
      <c r="F1475" s="170" t="s">
        <v>303</v>
      </c>
      <c r="G1475" s="169">
        <v>45004.636844970148</v>
      </c>
      <c r="H1475" s="168" t="s">
        <v>6</v>
      </c>
      <c r="I1475" s="168" t="s">
        <v>303</v>
      </c>
      <c r="J1475" s="169">
        <v>4396.09983389028</v>
      </c>
      <c r="K1475" s="169">
        <v>-1895.031203782187</v>
      </c>
      <c r="L1475" s="168" t="s">
        <v>5</v>
      </c>
      <c r="M1475" s="168" t="s">
        <v>21</v>
      </c>
      <c r="N1475" s="168" t="s">
        <v>2829</v>
      </c>
      <c r="O1475" s="168" t="s">
        <v>21</v>
      </c>
      <c r="P1475" s="168" t="s">
        <v>2831</v>
      </c>
      <c r="Q1475" s="168" t="s">
        <v>2832</v>
      </c>
      <c r="R1475" s="168" t="s">
        <v>1259</v>
      </c>
      <c r="S1475" s="168" t="s">
        <v>21</v>
      </c>
      <c r="T1475" s="168" t="s">
        <v>1259</v>
      </c>
      <c r="U1475" s="168" t="s">
        <v>1259</v>
      </c>
      <c r="V1475" s="168" t="s">
        <v>2832</v>
      </c>
      <c r="W1475" s="168" t="s">
        <v>1259</v>
      </c>
      <c r="X1475" s="168" t="s">
        <v>21</v>
      </c>
      <c r="Y1475" s="168" t="s">
        <v>1259</v>
      </c>
      <c r="Z1475" s="168" t="s">
        <v>21</v>
      </c>
      <c r="AA1475" s="168" t="s">
        <v>1259</v>
      </c>
      <c r="AB1475" s="168" t="s">
        <v>1259</v>
      </c>
      <c r="AC1475" s="168" t="s">
        <v>8190</v>
      </c>
      <c r="AD1475" s="169">
        <v>5033.9925525747894</v>
      </c>
      <c r="AE1475" s="168" t="s">
        <v>1259</v>
      </c>
      <c r="AF1475" s="169">
        <v>9098.6079353934037</v>
      </c>
      <c r="AG1475" s="169">
        <v>764.49886175038409</v>
      </c>
      <c r="AH1475" s="169">
        <v>4307.6375470020721</v>
      </c>
      <c r="AI1475" s="168" t="s">
        <v>21</v>
      </c>
      <c r="AJ1475"/>
      <c r="AK1475"/>
    </row>
    <row r="1476" spans="1:37" hidden="1" x14ac:dyDescent="0.25">
      <c r="A1476" s="179" t="b">
        <f>IF(E1476&lt;&gt;1,"",NOT(ISNA(VLOOKUP(P1476,Mapping!$P:$P,1,FALSE))))</f>
        <v>0</v>
      </c>
      <c r="B1476" s="180" t="str">
        <f t="shared" si="22"/>
        <v/>
      </c>
      <c r="E1476" s="167">
        <v>1</v>
      </c>
      <c r="F1476" s="170" t="s">
        <v>303</v>
      </c>
      <c r="G1476" s="169">
        <v>38075.93697597475</v>
      </c>
      <c r="H1476" s="168" t="s">
        <v>6</v>
      </c>
      <c r="I1476" s="168" t="s">
        <v>303</v>
      </c>
      <c r="J1476" s="169">
        <v>3719.2972091276229</v>
      </c>
      <c r="K1476" s="169">
        <v>-1603.2812114732201</v>
      </c>
      <c r="L1476" s="168" t="s">
        <v>5</v>
      </c>
      <c r="M1476" s="168" t="s">
        <v>21</v>
      </c>
      <c r="N1476" s="168" t="s">
        <v>2829</v>
      </c>
      <c r="O1476" s="168" t="s">
        <v>21</v>
      </c>
      <c r="P1476" s="168" t="s">
        <v>2831</v>
      </c>
      <c r="Q1476" s="168" t="s">
        <v>2832</v>
      </c>
      <c r="R1476" s="168" t="s">
        <v>1259</v>
      </c>
      <c r="S1476" s="168" t="s">
        <v>21</v>
      </c>
      <c r="T1476" s="168" t="s">
        <v>1259</v>
      </c>
      <c r="U1476" s="168" t="s">
        <v>1259</v>
      </c>
      <c r="V1476" s="168" t="s">
        <v>2832</v>
      </c>
      <c r="W1476" s="168" t="s">
        <v>1259</v>
      </c>
      <c r="X1476" s="168" t="s">
        <v>21</v>
      </c>
      <c r="Y1476" s="168" t="s">
        <v>1259</v>
      </c>
      <c r="Z1476" s="168" t="s">
        <v>21</v>
      </c>
      <c r="AA1476" s="168" t="s">
        <v>1259</v>
      </c>
      <c r="AB1476" s="168" t="s">
        <v>1259</v>
      </c>
      <c r="AC1476" s="168" t="s">
        <v>12799</v>
      </c>
      <c r="AD1476" s="169">
        <v>4258.9829983437767</v>
      </c>
      <c r="AE1476" s="168" t="s">
        <v>1259</v>
      </c>
      <c r="AF1476" s="169">
        <v>7697.8295261116436</v>
      </c>
      <c r="AG1476" s="169">
        <v>646.80025257143279</v>
      </c>
      <c r="AH1476" s="169">
        <v>3644.4541552461092</v>
      </c>
      <c r="AI1476" s="168" t="s">
        <v>21</v>
      </c>
      <c r="AJ1476"/>
      <c r="AK1476"/>
    </row>
    <row r="1477" spans="1:37" hidden="1" x14ac:dyDescent="0.25">
      <c r="A1477" s="179" t="b">
        <f>IF(E1477&lt;&gt;1,"",NOT(ISNA(VLOOKUP(P1477,Mapping!$P:$P,1,FALSE))))</f>
        <v>0</v>
      </c>
      <c r="B1477" s="180" t="str">
        <f t="shared" si="22"/>
        <v/>
      </c>
      <c r="E1477" s="167">
        <v>1</v>
      </c>
      <c r="F1477" s="170" t="s">
        <v>303</v>
      </c>
      <c r="G1477" s="169">
        <v>3370.9030109977639</v>
      </c>
      <c r="H1477" s="168" t="s">
        <v>6</v>
      </c>
      <c r="I1477" s="168" t="s">
        <v>303</v>
      </c>
      <c r="J1477" s="169">
        <v>329.27331949715949</v>
      </c>
      <c r="K1477" s="169">
        <v>-141.9401830253415</v>
      </c>
      <c r="L1477" s="168" t="s">
        <v>5</v>
      </c>
      <c r="M1477" s="168" t="s">
        <v>21</v>
      </c>
      <c r="N1477" s="168" t="s">
        <v>2829</v>
      </c>
      <c r="O1477" s="168" t="s">
        <v>21</v>
      </c>
      <c r="P1477" s="168" t="s">
        <v>2831</v>
      </c>
      <c r="Q1477" s="168" t="s">
        <v>2832</v>
      </c>
      <c r="R1477" s="168" t="s">
        <v>1259</v>
      </c>
      <c r="S1477" s="168" t="s">
        <v>21</v>
      </c>
      <c r="T1477" s="168" t="s">
        <v>1259</v>
      </c>
      <c r="U1477" s="168" t="s">
        <v>1259</v>
      </c>
      <c r="V1477" s="168" t="s">
        <v>2832</v>
      </c>
      <c r="W1477" s="168" t="s">
        <v>1259</v>
      </c>
      <c r="X1477" s="168" t="s">
        <v>21</v>
      </c>
      <c r="Y1477" s="168" t="s">
        <v>1259</v>
      </c>
      <c r="Z1477" s="168" t="s">
        <v>21</v>
      </c>
      <c r="AA1477" s="168" t="s">
        <v>1259</v>
      </c>
      <c r="AB1477" s="168" t="s">
        <v>1259</v>
      </c>
      <c r="AC1477" s="168" t="s">
        <v>12566</v>
      </c>
      <c r="AD1477" s="169">
        <v>377.05227377501222</v>
      </c>
      <c r="AE1477" s="168" t="s">
        <v>1259</v>
      </c>
      <c r="AF1477" s="169">
        <v>681.49699754179028</v>
      </c>
      <c r="AG1477" s="169">
        <v>57.261911119426259</v>
      </c>
      <c r="AH1477" s="169">
        <v>322.64738470163178</v>
      </c>
      <c r="AI1477" s="168" t="s">
        <v>21</v>
      </c>
      <c r="AJ1477"/>
      <c r="AK1477"/>
    </row>
    <row r="1478" spans="1:37" hidden="1" x14ac:dyDescent="0.25">
      <c r="A1478" s="179" t="b">
        <f>IF(E1478&lt;&gt;1,"",NOT(ISNA(VLOOKUP(P1478,Mapping!$P:$P,1,FALSE))))</f>
        <v>0</v>
      </c>
      <c r="B1478" s="180" t="str">
        <f t="shared" si="22"/>
        <v/>
      </c>
      <c r="E1478" s="167">
        <v>1</v>
      </c>
      <c r="F1478" s="170" t="s">
        <v>303</v>
      </c>
      <c r="G1478" s="169">
        <v>3575.16142199763</v>
      </c>
      <c r="H1478" s="168" t="s">
        <v>6</v>
      </c>
      <c r="I1478" s="168" t="s">
        <v>303</v>
      </c>
      <c r="J1478" s="169">
        <v>349.22549397554582</v>
      </c>
      <c r="K1478" s="169">
        <v>-150.5409870672249</v>
      </c>
      <c r="L1478" s="168" t="s">
        <v>5</v>
      </c>
      <c r="M1478" s="168" t="s">
        <v>21</v>
      </c>
      <c r="N1478" s="168" t="s">
        <v>2829</v>
      </c>
      <c r="O1478" s="168" t="s">
        <v>21</v>
      </c>
      <c r="P1478" s="168" t="s">
        <v>2831</v>
      </c>
      <c r="Q1478" s="168" t="s">
        <v>2832</v>
      </c>
      <c r="R1478" s="168" t="s">
        <v>1259</v>
      </c>
      <c r="S1478" s="168" t="s">
        <v>21</v>
      </c>
      <c r="T1478" s="168" t="s">
        <v>1259</v>
      </c>
      <c r="U1478" s="168" t="s">
        <v>1259</v>
      </c>
      <c r="V1478" s="168" t="s">
        <v>2832</v>
      </c>
      <c r="W1478" s="168" t="s">
        <v>1259</v>
      </c>
      <c r="X1478" s="168" t="s">
        <v>21</v>
      </c>
      <c r="Y1478" s="168" t="s">
        <v>1259</v>
      </c>
      <c r="Z1478" s="168" t="s">
        <v>21</v>
      </c>
      <c r="AA1478" s="168" t="s">
        <v>1259</v>
      </c>
      <c r="AB1478" s="168" t="s">
        <v>1259</v>
      </c>
      <c r="AC1478" s="168" t="s">
        <v>12157</v>
      </c>
      <c r="AD1478" s="169">
        <v>399.89959333712761</v>
      </c>
      <c r="AE1478" s="168" t="s">
        <v>1259</v>
      </c>
      <c r="AF1478" s="169">
        <v>722.79201355527721</v>
      </c>
      <c r="AG1478" s="169">
        <v>60.731671874306812</v>
      </c>
      <c r="AH1478" s="169">
        <v>342.19806352490377</v>
      </c>
      <c r="AI1478" s="168" t="s">
        <v>21</v>
      </c>
      <c r="AJ1478"/>
      <c r="AK1478"/>
    </row>
    <row r="1479" spans="1:37" hidden="1" x14ac:dyDescent="0.25">
      <c r="A1479" s="179" t="b">
        <f>IF(E1479&lt;&gt;1,"",NOT(ISNA(VLOOKUP(P1479,Mapping!$P:$P,1,FALSE))))</f>
        <v>0</v>
      </c>
      <c r="B1479" s="180" t="str">
        <f t="shared" si="22"/>
        <v/>
      </c>
      <c r="E1479" s="167">
        <v>1</v>
      </c>
      <c r="F1479" s="170" t="s">
        <v>303</v>
      </c>
      <c r="G1479" s="169">
        <v>2424.1268519983919</v>
      </c>
      <c r="H1479" s="168" t="s">
        <v>6</v>
      </c>
      <c r="I1479" s="168" t="s">
        <v>303</v>
      </c>
      <c r="J1479" s="169">
        <v>236.7912374920127</v>
      </c>
      <c r="K1479" s="169">
        <v>-102.0738383533175</v>
      </c>
      <c r="L1479" s="168" t="s">
        <v>5</v>
      </c>
      <c r="M1479" s="168" t="s">
        <v>21</v>
      </c>
      <c r="N1479" s="168" t="s">
        <v>2829</v>
      </c>
      <c r="O1479" s="168" t="s">
        <v>21</v>
      </c>
      <c r="P1479" s="168" t="s">
        <v>2831</v>
      </c>
      <c r="Q1479" s="168" t="s">
        <v>2832</v>
      </c>
      <c r="R1479" s="168" t="s">
        <v>1259</v>
      </c>
      <c r="S1479" s="168" t="s">
        <v>21</v>
      </c>
      <c r="T1479" s="168" t="s">
        <v>1259</v>
      </c>
      <c r="U1479" s="168" t="s">
        <v>1259</v>
      </c>
      <c r="V1479" s="168" t="s">
        <v>2832</v>
      </c>
      <c r="W1479" s="168" t="s">
        <v>1259</v>
      </c>
      <c r="X1479" s="168" t="s">
        <v>21</v>
      </c>
      <c r="Y1479" s="168" t="s">
        <v>1259</v>
      </c>
      <c r="Z1479" s="168" t="s">
        <v>21</v>
      </c>
      <c r="AA1479" s="168" t="s">
        <v>1259</v>
      </c>
      <c r="AB1479" s="168" t="s">
        <v>1259</v>
      </c>
      <c r="AC1479" s="168" t="s">
        <v>8183</v>
      </c>
      <c r="AD1479" s="169">
        <v>271.1506496873406</v>
      </c>
      <c r="AE1479" s="168" t="s">
        <v>1259</v>
      </c>
      <c r="AF1479" s="169">
        <v>490.08683011865878</v>
      </c>
      <c r="AG1479" s="169">
        <v>41.178917307460779</v>
      </c>
      <c r="AH1479" s="169">
        <v>232.02631058517861</v>
      </c>
      <c r="AI1479" s="168" t="s">
        <v>21</v>
      </c>
      <c r="AJ1479"/>
      <c r="AK1479"/>
    </row>
    <row r="1480" spans="1:37" hidden="1" x14ac:dyDescent="0.25">
      <c r="A1480" s="179" t="b">
        <f>IF(E1480&lt;&gt;1,"",NOT(ISNA(VLOOKUP(P1480,Mapping!$P:$P,1,FALSE))))</f>
        <v>0</v>
      </c>
      <c r="B1480" s="180" t="str">
        <f t="shared" si="22"/>
        <v/>
      </c>
      <c r="E1480" s="167">
        <v>1</v>
      </c>
      <c r="F1480" s="170" t="s">
        <v>303</v>
      </c>
      <c r="G1480" s="169">
        <v>43953.420419970847</v>
      </c>
      <c r="H1480" s="168" t="s">
        <v>6</v>
      </c>
      <c r="I1480" s="168" t="s">
        <v>303</v>
      </c>
      <c r="J1480" s="169">
        <v>4293.4159178475611</v>
      </c>
      <c r="K1480" s="169">
        <v>-1850.767144188412</v>
      </c>
      <c r="L1480" s="168" t="s">
        <v>5</v>
      </c>
      <c r="M1480" s="168" t="s">
        <v>21</v>
      </c>
      <c r="N1480" s="168" t="s">
        <v>2829</v>
      </c>
      <c r="O1480" s="168" t="s">
        <v>21</v>
      </c>
      <c r="P1480" s="168" t="s">
        <v>2831</v>
      </c>
      <c r="Q1480" s="168" t="s">
        <v>2832</v>
      </c>
      <c r="R1480" s="168" t="s">
        <v>1259</v>
      </c>
      <c r="S1480" s="168" t="s">
        <v>21</v>
      </c>
      <c r="T1480" s="168" t="s">
        <v>1259</v>
      </c>
      <c r="U1480" s="168" t="s">
        <v>1259</v>
      </c>
      <c r="V1480" s="168" t="s">
        <v>2832</v>
      </c>
      <c r="W1480" s="168" t="s">
        <v>1259</v>
      </c>
      <c r="X1480" s="168" t="s">
        <v>21</v>
      </c>
      <c r="Y1480" s="168" t="s">
        <v>1259</v>
      </c>
      <c r="Z1480" s="168" t="s">
        <v>21</v>
      </c>
      <c r="AA1480" s="168" t="s">
        <v>1259</v>
      </c>
      <c r="AB1480" s="168" t="s">
        <v>1259</v>
      </c>
      <c r="AC1480" s="168" t="s">
        <v>8204</v>
      </c>
      <c r="AD1480" s="169">
        <v>4916.4087650903784</v>
      </c>
      <c r="AE1480" s="168" t="s">
        <v>1259</v>
      </c>
      <c r="AF1480" s="169">
        <v>8886.0830318093067</v>
      </c>
      <c r="AG1480" s="169">
        <v>746.64172931459325</v>
      </c>
      <c r="AH1480" s="169">
        <v>4207.0199293563419</v>
      </c>
      <c r="AI1480" s="168" t="s">
        <v>21</v>
      </c>
      <c r="AJ1480"/>
      <c r="AK1480"/>
    </row>
    <row r="1481" spans="1:37" hidden="1" x14ac:dyDescent="0.25">
      <c r="A1481" s="179" t="b">
        <f>IF(E1481&lt;&gt;1,"",NOT(ISNA(VLOOKUP(P1481,Mapping!$P:$P,1,FALSE))))</f>
        <v>0</v>
      </c>
      <c r="B1481" s="180" t="str">
        <f t="shared" si="22"/>
        <v/>
      </c>
      <c r="E1481" s="167">
        <v>1</v>
      </c>
      <c r="F1481" s="170" t="s">
        <v>303</v>
      </c>
      <c r="G1481" s="169">
        <v>57423.714011961907</v>
      </c>
      <c r="H1481" s="168" t="s">
        <v>6</v>
      </c>
      <c r="I1481" s="168" t="s">
        <v>303</v>
      </c>
      <c r="J1481" s="169">
        <v>5609.2082355634448</v>
      </c>
      <c r="K1481" s="169">
        <v>-2417.9670700285678</v>
      </c>
      <c r="L1481" s="168" t="s">
        <v>5</v>
      </c>
      <c r="M1481" s="168" t="s">
        <v>21</v>
      </c>
      <c r="N1481" s="168" t="s">
        <v>2829</v>
      </c>
      <c r="O1481" s="168" t="s">
        <v>21</v>
      </c>
      <c r="P1481" s="168" t="s">
        <v>2831</v>
      </c>
      <c r="Q1481" s="168" t="s">
        <v>2832</v>
      </c>
      <c r="R1481" s="168" t="s">
        <v>1259</v>
      </c>
      <c r="S1481" s="168" t="s">
        <v>21</v>
      </c>
      <c r="T1481" s="168" t="s">
        <v>1259</v>
      </c>
      <c r="U1481" s="168" t="s">
        <v>1259</v>
      </c>
      <c r="V1481" s="168" t="s">
        <v>2832</v>
      </c>
      <c r="W1481" s="168" t="s">
        <v>1259</v>
      </c>
      <c r="X1481" s="168" t="s">
        <v>21</v>
      </c>
      <c r="Y1481" s="168" t="s">
        <v>1259</v>
      </c>
      <c r="Z1481" s="168" t="s">
        <v>21</v>
      </c>
      <c r="AA1481" s="168" t="s">
        <v>1259</v>
      </c>
      <c r="AB1481" s="168" t="s">
        <v>1259</v>
      </c>
      <c r="AC1481" s="168" t="s">
        <v>12800</v>
      </c>
      <c r="AD1481" s="169">
        <v>6423.1281250680267</v>
      </c>
      <c r="AE1481" s="168" t="s">
        <v>1259</v>
      </c>
      <c r="AF1481" s="169">
        <v>11609.37842446765</v>
      </c>
      <c r="AG1481" s="169">
        <v>975.46313174019451</v>
      </c>
      <c r="AH1481" s="169">
        <v>5496.3346869864181</v>
      </c>
      <c r="AI1481" s="168" t="s">
        <v>21</v>
      </c>
      <c r="AJ1481"/>
      <c r="AK1481"/>
    </row>
    <row r="1482" spans="1:37" hidden="1" x14ac:dyDescent="0.25">
      <c r="A1482" s="179" t="b">
        <f>IF(E1482&lt;&gt;1,"",NOT(ISNA(VLOOKUP(P1482,Mapping!$P:$P,1,FALSE))))</f>
        <v>0</v>
      </c>
      <c r="B1482" s="180" t="str">
        <f t="shared" si="22"/>
        <v/>
      </c>
      <c r="E1482" s="167">
        <v>1</v>
      </c>
      <c r="F1482" s="170" t="s">
        <v>303</v>
      </c>
      <c r="G1482" s="169">
        <v>10659.763043992931</v>
      </c>
      <c r="H1482" s="168" t="s">
        <v>6</v>
      </c>
      <c r="I1482" s="168" t="s">
        <v>303</v>
      </c>
      <c r="J1482" s="169">
        <v>1041.2567644625831</v>
      </c>
      <c r="K1482" s="169">
        <v>-448.8556070983708</v>
      </c>
      <c r="L1482" s="168" t="s">
        <v>5</v>
      </c>
      <c r="M1482" s="168" t="s">
        <v>21</v>
      </c>
      <c r="N1482" s="168" t="s">
        <v>2829</v>
      </c>
      <c r="O1482" s="168" t="s">
        <v>21</v>
      </c>
      <c r="P1482" s="168" t="s">
        <v>2831</v>
      </c>
      <c r="Q1482" s="168" t="s">
        <v>2832</v>
      </c>
      <c r="R1482" s="168" t="s">
        <v>1259</v>
      </c>
      <c r="S1482" s="168" t="s">
        <v>21</v>
      </c>
      <c r="T1482" s="168" t="s">
        <v>1259</v>
      </c>
      <c r="U1482" s="168" t="s">
        <v>1259</v>
      </c>
      <c r="V1482" s="168" t="s">
        <v>2832</v>
      </c>
      <c r="W1482" s="168" t="s">
        <v>1259</v>
      </c>
      <c r="X1482" s="168" t="s">
        <v>21</v>
      </c>
      <c r="Y1482" s="168" t="s">
        <v>1259</v>
      </c>
      <c r="Z1482" s="168" t="s">
        <v>21</v>
      </c>
      <c r="AA1482" s="168" t="s">
        <v>1259</v>
      </c>
      <c r="AB1482" s="168" t="s">
        <v>1259</v>
      </c>
      <c r="AC1482" s="168" t="s">
        <v>12801</v>
      </c>
      <c r="AD1482" s="169">
        <v>1192.347534333441</v>
      </c>
      <c r="AE1482" s="168" t="s">
        <v>1259</v>
      </c>
      <c r="AF1482" s="169">
        <v>2155.0891512710259</v>
      </c>
      <c r="AG1482" s="169">
        <v>181.07860178350171</v>
      </c>
      <c r="AH1482" s="169">
        <v>1020.303656457148</v>
      </c>
      <c r="AI1482" s="168" t="s">
        <v>21</v>
      </c>
      <c r="AJ1482"/>
      <c r="AK1482"/>
    </row>
    <row r="1483" spans="1:37" hidden="1" x14ac:dyDescent="0.25">
      <c r="A1483" s="179" t="b">
        <f>IF(E1483&lt;&gt;1,"",NOT(ISNA(VLOOKUP(P1483,Mapping!$P:$P,1,FALSE))))</f>
        <v>0</v>
      </c>
      <c r="B1483" s="180" t="str">
        <f t="shared" si="22"/>
        <v/>
      </c>
      <c r="E1483" s="167">
        <v>1</v>
      </c>
      <c r="F1483" s="170" t="s">
        <v>303</v>
      </c>
      <c r="G1483" s="169">
        <v>90819.760499939774</v>
      </c>
      <c r="H1483" s="168" t="s">
        <v>6</v>
      </c>
      <c r="I1483" s="168" t="s">
        <v>303</v>
      </c>
      <c r="J1483" s="169">
        <v>8871.3688641254612</v>
      </c>
      <c r="K1483" s="169">
        <v>-3824.189953143592</v>
      </c>
      <c r="L1483" s="168" t="s">
        <v>5</v>
      </c>
      <c r="M1483" s="168" t="s">
        <v>21</v>
      </c>
      <c r="N1483" s="168" t="s">
        <v>2829</v>
      </c>
      <c r="O1483" s="168" t="s">
        <v>21</v>
      </c>
      <c r="P1483" s="168" t="s">
        <v>2831</v>
      </c>
      <c r="Q1483" s="168" t="s">
        <v>2832</v>
      </c>
      <c r="R1483" s="168" t="s">
        <v>1259</v>
      </c>
      <c r="S1483" s="168" t="s">
        <v>21</v>
      </c>
      <c r="T1483" s="168" t="s">
        <v>1259</v>
      </c>
      <c r="U1483" s="168" t="s">
        <v>1259</v>
      </c>
      <c r="V1483" s="168" t="s">
        <v>2832</v>
      </c>
      <c r="W1483" s="168" t="s">
        <v>1259</v>
      </c>
      <c r="X1483" s="168" t="s">
        <v>21</v>
      </c>
      <c r="Y1483" s="168" t="s">
        <v>1259</v>
      </c>
      <c r="Z1483" s="168" t="s">
        <v>21</v>
      </c>
      <c r="AA1483" s="168" t="s">
        <v>1259</v>
      </c>
      <c r="AB1483" s="168" t="s">
        <v>1259</v>
      </c>
      <c r="AC1483" s="168" t="s">
        <v>12802</v>
      </c>
      <c r="AD1483" s="169">
        <v>10158.642087441211</v>
      </c>
      <c r="AE1483" s="168" t="s">
        <v>1259</v>
      </c>
      <c r="AF1483" s="169">
        <v>18361.072358428199</v>
      </c>
      <c r="AG1483" s="169">
        <v>1542.7655547098691</v>
      </c>
      <c r="AH1483" s="169">
        <v>8692.8511763560673</v>
      </c>
      <c r="AI1483" s="168" t="s">
        <v>21</v>
      </c>
      <c r="AJ1483"/>
      <c r="AK1483"/>
    </row>
    <row r="1484" spans="1:37" hidden="1" x14ac:dyDescent="0.25">
      <c r="A1484" s="179" t="b">
        <f>IF(E1484&lt;&gt;1,"",NOT(ISNA(VLOOKUP(P1484,Mapping!$P:$P,1,FALSE))))</f>
        <v>0</v>
      </c>
      <c r="B1484" s="180" t="str">
        <f t="shared" si="22"/>
        <v/>
      </c>
      <c r="E1484" s="167">
        <v>1</v>
      </c>
      <c r="F1484" s="170" t="s">
        <v>303</v>
      </c>
      <c r="G1484" s="169">
        <v>15929.781776989439</v>
      </c>
      <c r="H1484" s="168" t="s">
        <v>6</v>
      </c>
      <c r="I1484" s="168" t="s">
        <v>303</v>
      </c>
      <c r="J1484" s="169">
        <v>1556.0376870713119</v>
      </c>
      <c r="K1484" s="169">
        <v>-670.76274031104992</v>
      </c>
      <c r="L1484" s="168" t="s">
        <v>5</v>
      </c>
      <c r="M1484" s="168" t="s">
        <v>21</v>
      </c>
      <c r="N1484" s="168" t="s">
        <v>2829</v>
      </c>
      <c r="O1484" s="168" t="s">
        <v>21</v>
      </c>
      <c r="P1484" s="168" t="s">
        <v>2831</v>
      </c>
      <c r="Q1484" s="168" t="s">
        <v>2832</v>
      </c>
      <c r="R1484" s="168" t="s">
        <v>1259</v>
      </c>
      <c r="S1484" s="168" t="s">
        <v>21</v>
      </c>
      <c r="T1484" s="168" t="s">
        <v>1259</v>
      </c>
      <c r="U1484" s="168" t="s">
        <v>1259</v>
      </c>
      <c r="V1484" s="168" t="s">
        <v>2832</v>
      </c>
      <c r="W1484" s="168" t="s">
        <v>1259</v>
      </c>
      <c r="X1484" s="168" t="s">
        <v>21</v>
      </c>
      <c r="Y1484" s="168" t="s">
        <v>1259</v>
      </c>
      <c r="Z1484" s="168" t="s">
        <v>21</v>
      </c>
      <c r="AA1484" s="168" t="s">
        <v>1259</v>
      </c>
      <c r="AB1484" s="168" t="s">
        <v>1259</v>
      </c>
      <c r="AC1484" s="168" t="s">
        <v>8203</v>
      </c>
      <c r="AD1484" s="169">
        <v>1781.825350702032</v>
      </c>
      <c r="AE1484" s="168" t="s">
        <v>1259</v>
      </c>
      <c r="AF1484" s="169">
        <v>3220.5312395804872</v>
      </c>
      <c r="AG1484" s="169">
        <v>270.60100670052452</v>
      </c>
      <c r="AH1484" s="169">
        <v>1524.7256929210889</v>
      </c>
      <c r="AI1484" s="168" t="s">
        <v>21</v>
      </c>
      <c r="AJ1484"/>
      <c r="AK1484"/>
    </row>
    <row r="1485" spans="1:37" hidden="1" x14ac:dyDescent="0.25">
      <c r="A1485" s="179" t="b">
        <f>IF(E1485&lt;&gt;1,"",NOT(ISNA(VLOOKUP(P1485,Mapping!$P:$P,1,FALSE))))</f>
        <v>0</v>
      </c>
      <c r="B1485" s="180" t="str">
        <f t="shared" si="22"/>
        <v/>
      </c>
      <c r="E1485" s="167">
        <v>1</v>
      </c>
      <c r="F1485" s="170" t="s">
        <v>303</v>
      </c>
      <c r="G1485" s="169">
        <v>58191.309224961413</v>
      </c>
      <c r="H1485" s="168" t="s">
        <v>6</v>
      </c>
      <c r="I1485" s="168" t="s">
        <v>303</v>
      </c>
      <c r="J1485" s="169">
        <v>5684.1877360088347</v>
      </c>
      <c r="K1485" s="169">
        <v>-2450.288559156872</v>
      </c>
      <c r="L1485" s="168" t="s">
        <v>5</v>
      </c>
      <c r="M1485" s="168" t="s">
        <v>21</v>
      </c>
      <c r="N1485" s="168" t="s">
        <v>2829</v>
      </c>
      <c r="O1485" s="168" t="s">
        <v>21</v>
      </c>
      <c r="P1485" s="168" t="s">
        <v>2831</v>
      </c>
      <c r="Q1485" s="168" t="s">
        <v>2832</v>
      </c>
      <c r="R1485" s="168" t="s">
        <v>1259</v>
      </c>
      <c r="S1485" s="168" t="s">
        <v>21</v>
      </c>
      <c r="T1485" s="168" t="s">
        <v>1259</v>
      </c>
      <c r="U1485" s="168" t="s">
        <v>1259</v>
      </c>
      <c r="V1485" s="168" t="s">
        <v>2832</v>
      </c>
      <c r="W1485" s="168" t="s">
        <v>1259</v>
      </c>
      <c r="X1485" s="168" t="s">
        <v>21</v>
      </c>
      <c r="Y1485" s="168" t="s">
        <v>1259</v>
      </c>
      <c r="Z1485" s="168" t="s">
        <v>21</v>
      </c>
      <c r="AA1485" s="168" t="s">
        <v>1259</v>
      </c>
      <c r="AB1485" s="168" t="s">
        <v>1259</v>
      </c>
      <c r="AC1485" s="168" t="s">
        <v>12803</v>
      </c>
      <c r="AD1485" s="169">
        <v>6508.9874688272457</v>
      </c>
      <c r="AE1485" s="168" t="s">
        <v>1259</v>
      </c>
      <c r="AF1485" s="169">
        <v>11764.563498401811</v>
      </c>
      <c r="AG1485" s="169">
        <v>988.50235853463528</v>
      </c>
      <c r="AH1485" s="169">
        <v>5569.8053822795628</v>
      </c>
      <c r="AI1485" s="168" t="s">
        <v>21</v>
      </c>
      <c r="AJ1485"/>
      <c r="AK1485"/>
    </row>
    <row r="1486" spans="1:37" hidden="1" x14ac:dyDescent="0.25">
      <c r="A1486" s="179" t="b">
        <f>IF(E1486&lt;&gt;1,"",NOT(ISNA(VLOOKUP(P1486,Mapping!$P:$P,1,FALSE))))</f>
        <v>0</v>
      </c>
      <c r="B1486" s="180" t="str">
        <f t="shared" si="22"/>
        <v/>
      </c>
      <c r="E1486" s="167">
        <v>1</v>
      </c>
      <c r="F1486" s="170" t="s">
        <v>303</v>
      </c>
      <c r="G1486" s="169">
        <v>5765.1476399961784</v>
      </c>
      <c r="H1486" s="168" t="s">
        <v>6</v>
      </c>
      <c r="I1486" s="168" t="s">
        <v>303</v>
      </c>
      <c r="J1486" s="169">
        <v>563.14563030126305</v>
      </c>
      <c r="K1486" s="169">
        <v>-242.75575669765749</v>
      </c>
      <c r="L1486" s="168" t="s">
        <v>5</v>
      </c>
      <c r="M1486" s="168" t="s">
        <v>21</v>
      </c>
      <c r="N1486" s="168" t="s">
        <v>2829</v>
      </c>
      <c r="O1486" s="168" t="s">
        <v>21</v>
      </c>
      <c r="P1486" s="168" t="s">
        <v>2831</v>
      </c>
      <c r="Q1486" s="168" t="s">
        <v>2832</v>
      </c>
      <c r="R1486" s="168" t="s">
        <v>1259</v>
      </c>
      <c r="S1486" s="168" t="s">
        <v>21</v>
      </c>
      <c r="T1486" s="168" t="s">
        <v>1259</v>
      </c>
      <c r="U1486" s="168" t="s">
        <v>1259</v>
      </c>
      <c r="V1486" s="168" t="s">
        <v>2832</v>
      </c>
      <c r="W1486" s="168" t="s">
        <v>1259</v>
      </c>
      <c r="X1486" s="168" t="s">
        <v>21</v>
      </c>
      <c r="Y1486" s="168" t="s">
        <v>1259</v>
      </c>
      <c r="Z1486" s="168" t="s">
        <v>21</v>
      </c>
      <c r="AA1486" s="168" t="s">
        <v>1259</v>
      </c>
      <c r="AB1486" s="168" t="s">
        <v>1259</v>
      </c>
      <c r="AC1486" s="168" t="s">
        <v>8192</v>
      </c>
      <c r="AD1486" s="169">
        <v>644.86044814020704</v>
      </c>
      <c r="AE1486" s="168" t="s">
        <v>1259</v>
      </c>
      <c r="AF1486" s="169">
        <v>1165.542525021981</v>
      </c>
      <c r="AG1486" s="169">
        <v>97.933215721361194</v>
      </c>
      <c r="AH1486" s="169">
        <v>551.81350587508314</v>
      </c>
      <c r="AI1486" s="168" t="s">
        <v>21</v>
      </c>
      <c r="AJ1486"/>
      <c r="AK1486"/>
    </row>
    <row r="1487" spans="1:37" hidden="1" x14ac:dyDescent="0.25">
      <c r="A1487" s="179" t="b">
        <f>IF(E1487&lt;&gt;1,"",NOT(ISNA(VLOOKUP(P1487,Mapping!$P:$P,1,FALSE))))</f>
        <v>0</v>
      </c>
      <c r="B1487" s="180" t="str">
        <f t="shared" si="22"/>
        <v/>
      </c>
      <c r="E1487" s="167">
        <v>1</v>
      </c>
      <c r="F1487" s="170" t="s">
        <v>303</v>
      </c>
      <c r="G1487" s="169">
        <v>6111.876959995946</v>
      </c>
      <c r="H1487" s="168" t="s">
        <v>6</v>
      </c>
      <c r="I1487" s="168" t="s">
        <v>303</v>
      </c>
      <c r="J1487" s="169">
        <v>597.01451166356685</v>
      </c>
      <c r="K1487" s="169">
        <v>-257.35564965822368</v>
      </c>
      <c r="L1487" s="168" t="s">
        <v>5</v>
      </c>
      <c r="M1487" s="168" t="s">
        <v>21</v>
      </c>
      <c r="N1487" s="168" t="s">
        <v>2829</v>
      </c>
      <c r="O1487" s="168" t="s">
        <v>21</v>
      </c>
      <c r="P1487" s="168" t="s">
        <v>2831</v>
      </c>
      <c r="Q1487" s="168" t="s">
        <v>2832</v>
      </c>
      <c r="R1487" s="168" t="s">
        <v>1259</v>
      </c>
      <c r="S1487" s="168" t="s">
        <v>21</v>
      </c>
      <c r="T1487" s="168" t="s">
        <v>1259</v>
      </c>
      <c r="U1487" s="168" t="s">
        <v>1259</v>
      </c>
      <c r="V1487" s="168" t="s">
        <v>2832</v>
      </c>
      <c r="W1487" s="168" t="s">
        <v>1259</v>
      </c>
      <c r="X1487" s="168" t="s">
        <v>21</v>
      </c>
      <c r="Y1487" s="168" t="s">
        <v>1259</v>
      </c>
      <c r="Z1487" s="168" t="s">
        <v>21</v>
      </c>
      <c r="AA1487" s="168" t="s">
        <v>1259</v>
      </c>
      <c r="AB1487" s="168" t="s">
        <v>1259</v>
      </c>
      <c r="AC1487" s="168" t="s">
        <v>12562</v>
      </c>
      <c r="AD1487" s="169">
        <v>683.64384774080361</v>
      </c>
      <c r="AE1487" s="168" t="s">
        <v>1259</v>
      </c>
      <c r="AF1487" s="169">
        <v>1235.64094961878</v>
      </c>
      <c r="AG1487" s="169">
        <v>103.8231459387398</v>
      </c>
      <c r="AH1487" s="169">
        <v>585.00084705111749</v>
      </c>
      <c r="AI1487" s="168" t="s">
        <v>21</v>
      </c>
      <c r="AJ1487"/>
      <c r="AK1487"/>
    </row>
    <row r="1488" spans="1:37" hidden="1" x14ac:dyDescent="0.25">
      <c r="A1488" s="179" t="b">
        <f>IF(E1488&lt;&gt;1,"",NOT(ISNA(VLOOKUP(P1488,Mapping!$P:$P,1,FALSE))))</f>
        <v>0</v>
      </c>
      <c r="B1488" s="180" t="str">
        <f t="shared" si="22"/>
        <v/>
      </c>
      <c r="E1488" s="167">
        <v>1</v>
      </c>
      <c r="F1488" s="170" t="s">
        <v>303</v>
      </c>
      <c r="G1488" s="169">
        <v>1098.4913099992721</v>
      </c>
      <c r="H1488" s="168" t="s">
        <v>6</v>
      </c>
      <c r="I1488" s="168" t="s">
        <v>303</v>
      </c>
      <c r="J1488" s="169">
        <v>107.3017760826001</v>
      </c>
      <c r="K1488" s="169">
        <v>-46.254685193951211</v>
      </c>
      <c r="L1488" s="168" t="s">
        <v>5</v>
      </c>
      <c r="M1488" s="168" t="s">
        <v>21</v>
      </c>
      <c r="N1488" s="168" t="s">
        <v>2829</v>
      </c>
      <c r="O1488" s="168" t="s">
        <v>21</v>
      </c>
      <c r="P1488" s="168" t="s">
        <v>2831</v>
      </c>
      <c r="Q1488" s="168" t="s">
        <v>2832</v>
      </c>
      <c r="R1488" s="168" t="s">
        <v>1259</v>
      </c>
      <c r="S1488" s="168" t="s">
        <v>21</v>
      </c>
      <c r="T1488" s="168" t="s">
        <v>1259</v>
      </c>
      <c r="U1488" s="168" t="s">
        <v>1259</v>
      </c>
      <c r="V1488" s="168" t="s">
        <v>2832</v>
      </c>
      <c r="W1488" s="168" t="s">
        <v>1259</v>
      </c>
      <c r="X1488" s="168" t="s">
        <v>21</v>
      </c>
      <c r="Y1488" s="168" t="s">
        <v>1259</v>
      </c>
      <c r="Z1488" s="168" t="s">
        <v>21</v>
      </c>
      <c r="AA1488" s="168" t="s">
        <v>1259</v>
      </c>
      <c r="AB1488" s="168" t="s">
        <v>1259</v>
      </c>
      <c r="AC1488" s="168" t="s">
        <v>6644</v>
      </c>
      <c r="AD1488" s="169">
        <v>122.8717185887581</v>
      </c>
      <c r="AE1488" s="168" t="s">
        <v>1259</v>
      </c>
      <c r="AF1488" s="169">
        <v>222.08248862332741</v>
      </c>
      <c r="AG1488" s="169">
        <v>18.660196259999111</v>
      </c>
      <c r="AH1488" s="169">
        <v>105.1425529397914</v>
      </c>
      <c r="AI1488" s="168" t="s">
        <v>21</v>
      </c>
      <c r="AJ1488"/>
      <c r="AK1488"/>
    </row>
    <row r="1489" spans="1:37" hidden="1" x14ac:dyDescent="0.25">
      <c r="A1489" s="179" t="b">
        <f>IF(E1489&lt;&gt;1,"",NOT(ISNA(VLOOKUP(P1489,Mapping!$P:$P,1,FALSE))))</f>
        <v>0</v>
      </c>
      <c r="B1489" s="180" t="str">
        <f t="shared" si="22"/>
        <v/>
      </c>
      <c r="E1489" s="167">
        <v>1</v>
      </c>
      <c r="F1489" s="170" t="s">
        <v>303</v>
      </c>
      <c r="G1489" s="169">
        <v>700.7641199995353</v>
      </c>
      <c r="H1489" s="168" t="s">
        <v>6</v>
      </c>
      <c r="I1489" s="168" t="s">
        <v>303</v>
      </c>
      <c r="J1489" s="169">
        <v>68.451369625272861</v>
      </c>
      <c r="K1489" s="169">
        <v>-29.50740116989752</v>
      </c>
      <c r="L1489" s="168" t="s">
        <v>5</v>
      </c>
      <c r="M1489" s="168" t="s">
        <v>21</v>
      </c>
      <c r="N1489" s="168" t="s">
        <v>2829</v>
      </c>
      <c r="O1489" s="168" t="s">
        <v>21</v>
      </c>
      <c r="P1489" s="168" t="s">
        <v>2831</v>
      </c>
      <c r="Q1489" s="168" t="s">
        <v>2832</v>
      </c>
      <c r="R1489" s="168" t="s">
        <v>1259</v>
      </c>
      <c r="S1489" s="168" t="s">
        <v>21</v>
      </c>
      <c r="T1489" s="168" t="s">
        <v>1259</v>
      </c>
      <c r="U1489" s="168" t="s">
        <v>1259</v>
      </c>
      <c r="V1489" s="168" t="s">
        <v>2832</v>
      </c>
      <c r="W1489" s="168" t="s">
        <v>1259</v>
      </c>
      <c r="X1489" s="168" t="s">
        <v>21</v>
      </c>
      <c r="Y1489" s="168" t="s">
        <v>1259</v>
      </c>
      <c r="Z1489" s="168" t="s">
        <v>21</v>
      </c>
      <c r="AA1489" s="168" t="s">
        <v>1259</v>
      </c>
      <c r="AB1489" s="168" t="s">
        <v>1259</v>
      </c>
      <c r="AC1489" s="168" t="s">
        <v>8197</v>
      </c>
      <c r="AD1489" s="169">
        <v>78.383953487751484</v>
      </c>
      <c r="AE1489" s="168" t="s">
        <v>1259</v>
      </c>
      <c r="AF1489" s="169">
        <v>141.67380141362801</v>
      </c>
      <c r="AG1489" s="169">
        <v>11.9039594506811</v>
      </c>
      <c r="AH1489" s="169">
        <v>67.073929410881078</v>
      </c>
      <c r="AI1489" s="168" t="s">
        <v>21</v>
      </c>
      <c r="AJ1489"/>
      <c r="AK1489"/>
    </row>
    <row r="1490" spans="1:37" hidden="1" x14ac:dyDescent="0.25">
      <c r="A1490" s="179" t="b">
        <f>IF(E1490&lt;&gt;1,"",NOT(ISNA(VLOOKUP(P1490,Mapping!$P:$P,1,FALSE))))</f>
        <v>0</v>
      </c>
      <c r="B1490" s="180" t="str">
        <f t="shared" si="22"/>
        <v/>
      </c>
      <c r="E1490" s="167">
        <v>1</v>
      </c>
      <c r="F1490" s="170" t="s">
        <v>303</v>
      </c>
      <c r="G1490" s="169">
        <v>4308.1679969971437</v>
      </c>
      <c r="H1490" s="168" t="s">
        <v>6</v>
      </c>
      <c r="I1490" s="168" t="s">
        <v>303</v>
      </c>
      <c r="J1490" s="169">
        <v>420.82634021048131</v>
      </c>
      <c r="K1490" s="169">
        <v>-181.40603630618639</v>
      </c>
      <c r="L1490" s="168" t="s">
        <v>5</v>
      </c>
      <c r="M1490" s="168" t="s">
        <v>21</v>
      </c>
      <c r="N1490" s="168" t="s">
        <v>2829</v>
      </c>
      <c r="O1490" s="168" t="s">
        <v>21</v>
      </c>
      <c r="P1490" s="168" t="s">
        <v>2831</v>
      </c>
      <c r="Q1490" s="168" t="s">
        <v>2832</v>
      </c>
      <c r="R1490" s="168" t="s">
        <v>1259</v>
      </c>
      <c r="S1490" s="168" t="s">
        <v>21</v>
      </c>
      <c r="T1490" s="168" t="s">
        <v>1259</v>
      </c>
      <c r="U1490" s="168" t="s">
        <v>1259</v>
      </c>
      <c r="V1490" s="168" t="s">
        <v>2832</v>
      </c>
      <c r="W1490" s="168" t="s">
        <v>1259</v>
      </c>
      <c r="X1490" s="168" t="s">
        <v>21</v>
      </c>
      <c r="Y1490" s="168" t="s">
        <v>1259</v>
      </c>
      <c r="Z1490" s="168" t="s">
        <v>21</v>
      </c>
      <c r="AA1490" s="168" t="s">
        <v>1259</v>
      </c>
      <c r="AB1490" s="168" t="s">
        <v>1259</v>
      </c>
      <c r="AC1490" s="168" t="s">
        <v>8189</v>
      </c>
      <c r="AD1490" s="169">
        <v>481.89002583960519</v>
      </c>
      <c r="AE1490" s="168" t="s">
        <v>1259</v>
      </c>
      <c r="AF1490" s="169">
        <v>870.98428678615164</v>
      </c>
      <c r="AG1490" s="169">
        <v>73.18333755873482</v>
      </c>
      <c r="AH1490" s="169">
        <v>412.35809293574403</v>
      </c>
      <c r="AI1490" s="168" t="s">
        <v>21</v>
      </c>
      <c r="AJ1490"/>
      <c r="AK1490"/>
    </row>
    <row r="1491" spans="1:37" hidden="1" x14ac:dyDescent="0.25">
      <c r="A1491" s="179" t="b">
        <f>IF(E1491&lt;&gt;1,"",NOT(ISNA(VLOOKUP(P1491,Mapping!$P:$P,1,FALSE))))</f>
        <v>0</v>
      </c>
      <c r="B1491" s="180" t="str">
        <f t="shared" si="22"/>
        <v/>
      </c>
      <c r="E1491" s="167">
        <v>1</v>
      </c>
      <c r="F1491" s="170" t="s">
        <v>303</v>
      </c>
      <c r="G1491" s="169">
        <v>7836.953669994803</v>
      </c>
      <c r="H1491" s="168" t="s">
        <v>6</v>
      </c>
      <c r="I1491" s="168" t="s">
        <v>303</v>
      </c>
      <c r="J1491" s="169">
        <v>765.52180268777056</v>
      </c>
      <c r="K1491" s="169">
        <v>-329.99425811154617</v>
      </c>
      <c r="L1491" s="168" t="s">
        <v>5</v>
      </c>
      <c r="M1491" s="168" t="s">
        <v>21</v>
      </c>
      <c r="N1491" s="168" t="s">
        <v>2829</v>
      </c>
      <c r="O1491" s="168" t="s">
        <v>21</v>
      </c>
      <c r="P1491" s="168" t="s">
        <v>2831</v>
      </c>
      <c r="Q1491" s="168" t="s">
        <v>2832</v>
      </c>
      <c r="R1491" s="168" t="s">
        <v>1259</v>
      </c>
      <c r="S1491" s="168" t="s">
        <v>21</v>
      </c>
      <c r="T1491" s="168" t="s">
        <v>1259</v>
      </c>
      <c r="U1491" s="168" t="s">
        <v>1259</v>
      </c>
      <c r="V1491" s="168" t="s">
        <v>2832</v>
      </c>
      <c r="W1491" s="168" t="s">
        <v>1259</v>
      </c>
      <c r="X1491" s="168" t="s">
        <v>21</v>
      </c>
      <c r="Y1491" s="168" t="s">
        <v>1259</v>
      </c>
      <c r="Z1491" s="168" t="s">
        <v>21</v>
      </c>
      <c r="AA1491" s="168" t="s">
        <v>1259</v>
      </c>
      <c r="AB1491" s="168" t="s">
        <v>1259</v>
      </c>
      <c r="AC1491" s="168" t="s">
        <v>8209</v>
      </c>
      <c r="AD1491" s="169">
        <v>876.60226090762183</v>
      </c>
      <c r="AE1491" s="168" t="s">
        <v>1259</v>
      </c>
      <c r="AF1491" s="169">
        <v>1584.4004940369709</v>
      </c>
      <c r="AG1491" s="169">
        <v>133.1272193338709</v>
      </c>
      <c r="AH1491" s="169">
        <v>750.11728234305974</v>
      </c>
      <c r="AI1491" s="168" t="s">
        <v>21</v>
      </c>
      <c r="AJ1491"/>
      <c r="AK1491"/>
    </row>
    <row r="1492" spans="1:37" hidden="1" x14ac:dyDescent="0.25">
      <c r="A1492" s="179" t="b">
        <f>IF(E1492&lt;&gt;1,"",NOT(ISNA(VLOOKUP(P1492,Mapping!$P:$P,1,FALSE))))</f>
        <v>0</v>
      </c>
      <c r="B1492" s="180" t="str">
        <f t="shared" si="22"/>
        <v/>
      </c>
      <c r="E1492" s="167">
        <v>1</v>
      </c>
      <c r="F1492" s="170" t="s">
        <v>303</v>
      </c>
      <c r="G1492" s="169">
        <v>33408.85917597785</v>
      </c>
      <c r="H1492" s="168" t="s">
        <v>6</v>
      </c>
      <c r="I1492" s="168" t="s">
        <v>303</v>
      </c>
      <c r="J1492" s="169">
        <v>3263.4121852800722</v>
      </c>
      <c r="K1492" s="169">
        <v>-1406.762392935934</v>
      </c>
      <c r="L1492" s="168" t="s">
        <v>5</v>
      </c>
      <c r="M1492" s="168" t="s">
        <v>21</v>
      </c>
      <c r="N1492" s="168" t="s">
        <v>2829</v>
      </c>
      <c r="O1492" s="168" t="s">
        <v>21</v>
      </c>
      <c r="P1492" s="168" t="s">
        <v>2831</v>
      </c>
      <c r="Q1492" s="168" t="s">
        <v>2832</v>
      </c>
      <c r="R1492" s="168" t="s">
        <v>1259</v>
      </c>
      <c r="S1492" s="168" t="s">
        <v>21</v>
      </c>
      <c r="T1492" s="168" t="s">
        <v>1259</v>
      </c>
      <c r="U1492" s="168" t="s">
        <v>1259</v>
      </c>
      <c r="V1492" s="168" t="s">
        <v>2832</v>
      </c>
      <c r="W1492" s="168" t="s">
        <v>1259</v>
      </c>
      <c r="X1492" s="168" t="s">
        <v>21</v>
      </c>
      <c r="Y1492" s="168" t="s">
        <v>1259</v>
      </c>
      <c r="Z1492" s="168" t="s">
        <v>21</v>
      </c>
      <c r="AA1492" s="168" t="s">
        <v>1259</v>
      </c>
      <c r="AB1492" s="168" t="s">
        <v>1259</v>
      </c>
      <c r="AC1492" s="168" t="s">
        <v>12560</v>
      </c>
      <c r="AD1492" s="169">
        <v>3736.9471252757789</v>
      </c>
      <c r="AE1492" s="168" t="s">
        <v>1259</v>
      </c>
      <c r="AF1492" s="169">
        <v>6754.2842809310596</v>
      </c>
      <c r="AG1492" s="169">
        <v>567.52007355145179</v>
      </c>
      <c r="AH1492" s="169">
        <v>3197.7428611343421</v>
      </c>
      <c r="AI1492" s="168" t="s">
        <v>21</v>
      </c>
      <c r="AJ1492"/>
      <c r="AK1492"/>
    </row>
    <row r="1493" spans="1:37" hidden="1" x14ac:dyDescent="0.25">
      <c r="A1493" s="179" t="b">
        <f>IF(E1493&lt;&gt;1,"",NOT(ISNA(VLOOKUP(P1493,Mapping!$P:$P,1,FALSE))))</f>
        <v>0</v>
      </c>
      <c r="B1493" s="180" t="str">
        <f t="shared" ref="B1493:B1556" si="23">IF(AI1493="","",VALUE(AI1493))</f>
        <v/>
      </c>
      <c r="E1493" s="167">
        <v>1</v>
      </c>
      <c r="F1493" s="170" t="s">
        <v>303</v>
      </c>
      <c r="G1493" s="169">
        <v>767.08944899949131</v>
      </c>
      <c r="H1493" s="168" t="s">
        <v>6</v>
      </c>
      <c r="I1493" s="168" t="s">
        <v>303</v>
      </c>
      <c r="J1493" s="169">
        <v>74.930096890728237</v>
      </c>
      <c r="K1493" s="169">
        <v>-32.300192688002703</v>
      </c>
      <c r="L1493" s="168" t="s">
        <v>5</v>
      </c>
      <c r="M1493" s="168" t="s">
        <v>21</v>
      </c>
      <c r="N1493" s="168" t="s">
        <v>2829</v>
      </c>
      <c r="O1493" s="168" t="s">
        <v>21</v>
      </c>
      <c r="P1493" s="168" t="s">
        <v>2831</v>
      </c>
      <c r="Q1493" s="168" t="s">
        <v>2832</v>
      </c>
      <c r="R1493" s="168" t="s">
        <v>1259</v>
      </c>
      <c r="S1493" s="168" t="s">
        <v>21</v>
      </c>
      <c r="T1493" s="168" t="s">
        <v>1259</v>
      </c>
      <c r="U1493" s="168" t="s">
        <v>1259</v>
      </c>
      <c r="V1493" s="168" t="s">
        <v>2832</v>
      </c>
      <c r="W1493" s="168" t="s">
        <v>1259</v>
      </c>
      <c r="X1493" s="168" t="s">
        <v>21</v>
      </c>
      <c r="Y1493" s="168" t="s">
        <v>1259</v>
      </c>
      <c r="Z1493" s="168" t="s">
        <v>21</v>
      </c>
      <c r="AA1493" s="168" t="s">
        <v>1259</v>
      </c>
      <c r="AB1493" s="168" t="s">
        <v>1259</v>
      </c>
      <c r="AC1493" s="168" t="s">
        <v>8208</v>
      </c>
      <c r="AD1493" s="169">
        <v>85.802771539388743</v>
      </c>
      <c r="AE1493" s="168" t="s">
        <v>1259</v>
      </c>
      <c r="AF1493" s="169">
        <v>155.08282339586</v>
      </c>
      <c r="AG1493" s="169">
        <v>13.03063532411068</v>
      </c>
      <c r="AH1493" s="169">
        <v>73.422285881385733</v>
      </c>
      <c r="AI1493" s="168" t="s">
        <v>21</v>
      </c>
      <c r="AJ1493"/>
      <c r="AK1493"/>
    </row>
    <row r="1494" spans="1:37" hidden="1" x14ac:dyDescent="0.25">
      <c r="A1494" s="179" t="b">
        <f>IF(E1494&lt;&gt;1,"",NOT(ISNA(VLOOKUP(P1494,Mapping!$P:$P,1,FALSE))))</f>
        <v>0</v>
      </c>
      <c r="B1494" s="180" t="str">
        <f t="shared" si="23"/>
        <v/>
      </c>
      <c r="E1494" s="167">
        <v>1</v>
      </c>
      <c r="F1494" s="170" t="s">
        <v>303</v>
      </c>
      <c r="G1494" s="169">
        <v>1079.3846699992839</v>
      </c>
      <c r="H1494" s="168" t="s">
        <v>6</v>
      </c>
      <c r="I1494" s="168" t="s">
        <v>303</v>
      </c>
      <c r="J1494" s="169">
        <v>105.43541957316999</v>
      </c>
      <c r="K1494" s="169">
        <v>-45.450153004876242</v>
      </c>
      <c r="L1494" s="168" t="s">
        <v>5</v>
      </c>
      <c r="M1494" s="168" t="s">
        <v>21</v>
      </c>
      <c r="N1494" s="168" t="s">
        <v>2829</v>
      </c>
      <c r="O1494" s="168" t="s">
        <v>21</v>
      </c>
      <c r="P1494" s="168" t="s">
        <v>2831</v>
      </c>
      <c r="Q1494" s="168" t="s">
        <v>2832</v>
      </c>
      <c r="R1494" s="168" t="s">
        <v>1259</v>
      </c>
      <c r="S1494" s="168" t="s">
        <v>21</v>
      </c>
      <c r="T1494" s="168" t="s">
        <v>1259</v>
      </c>
      <c r="U1494" s="168" t="s">
        <v>1259</v>
      </c>
      <c r="V1494" s="168" t="s">
        <v>2832</v>
      </c>
      <c r="W1494" s="168" t="s">
        <v>1259</v>
      </c>
      <c r="X1494" s="168" t="s">
        <v>21</v>
      </c>
      <c r="Y1494" s="168" t="s">
        <v>1259</v>
      </c>
      <c r="Z1494" s="168" t="s">
        <v>21</v>
      </c>
      <c r="AA1494" s="168" t="s">
        <v>1259</v>
      </c>
      <c r="AB1494" s="168" t="s">
        <v>1259</v>
      </c>
      <c r="AC1494" s="168" t="s">
        <v>12262</v>
      </c>
      <c r="AD1494" s="169">
        <v>120.73454583929259</v>
      </c>
      <c r="AE1494" s="168" t="s">
        <v>1259</v>
      </c>
      <c r="AF1494" s="169">
        <v>218.21969050940331</v>
      </c>
      <c r="AG1494" s="169">
        <v>18.33562960296376</v>
      </c>
      <c r="AH1494" s="169">
        <v>103.3137529398155</v>
      </c>
      <c r="AI1494" s="168" t="s">
        <v>21</v>
      </c>
      <c r="AJ1494"/>
      <c r="AK1494"/>
    </row>
    <row r="1495" spans="1:37" hidden="1" x14ac:dyDescent="0.25">
      <c r="A1495" s="179" t="b">
        <f>IF(E1495&lt;&gt;1,"",NOT(ISNA(VLOOKUP(P1495,Mapping!$P:$P,1,FALSE))))</f>
        <v>0</v>
      </c>
      <c r="B1495" s="180" t="str">
        <f t="shared" si="23"/>
        <v/>
      </c>
      <c r="E1495" s="167">
        <v>1</v>
      </c>
      <c r="F1495" s="170" t="s">
        <v>303</v>
      </c>
      <c r="G1495" s="169">
        <v>1507.5138959989999</v>
      </c>
      <c r="H1495" s="168" t="s">
        <v>6</v>
      </c>
      <c r="I1495" s="168" t="s">
        <v>303</v>
      </c>
      <c r="J1495" s="169">
        <v>147.2555285940314</v>
      </c>
      <c r="K1495" s="169">
        <v>-63.477589718016873</v>
      </c>
      <c r="L1495" s="168" t="s">
        <v>5</v>
      </c>
      <c r="M1495" s="168" t="s">
        <v>21</v>
      </c>
      <c r="N1495" s="168" t="s">
        <v>2829</v>
      </c>
      <c r="O1495" s="168" t="s">
        <v>21</v>
      </c>
      <c r="P1495" s="168" t="s">
        <v>2831</v>
      </c>
      <c r="Q1495" s="168" t="s">
        <v>2832</v>
      </c>
      <c r="R1495" s="168" t="s">
        <v>1259</v>
      </c>
      <c r="S1495" s="168" t="s">
        <v>21</v>
      </c>
      <c r="T1495" s="168" t="s">
        <v>1259</v>
      </c>
      <c r="U1495" s="168" t="s">
        <v>1259</v>
      </c>
      <c r="V1495" s="168" t="s">
        <v>2832</v>
      </c>
      <c r="W1495" s="168" t="s">
        <v>1259</v>
      </c>
      <c r="X1495" s="168" t="s">
        <v>21</v>
      </c>
      <c r="Y1495" s="168" t="s">
        <v>1259</v>
      </c>
      <c r="Z1495" s="168" t="s">
        <v>21</v>
      </c>
      <c r="AA1495" s="168" t="s">
        <v>1259</v>
      </c>
      <c r="AB1495" s="168" t="s">
        <v>1259</v>
      </c>
      <c r="AC1495" s="168" t="s">
        <v>8179</v>
      </c>
      <c r="AD1495" s="169">
        <v>168.62292993283259</v>
      </c>
      <c r="AE1495" s="168" t="s">
        <v>1259</v>
      </c>
      <c r="AF1495" s="169">
        <v>304.77477118861162</v>
      </c>
      <c r="AG1495" s="169">
        <v>25.608309240094059</v>
      </c>
      <c r="AH1495" s="169">
        <v>144.2923199980992</v>
      </c>
      <c r="AI1495" s="168" t="s">
        <v>21</v>
      </c>
      <c r="AJ1495"/>
      <c r="AK1495"/>
    </row>
    <row r="1496" spans="1:37" hidden="1" x14ac:dyDescent="0.25">
      <c r="A1496" s="179" t="b">
        <f>IF(E1496&lt;&gt;1,"",NOT(ISNA(VLOOKUP(P1496,Mapping!$P:$P,1,FALSE))))</f>
        <v>0</v>
      </c>
      <c r="B1496" s="180" t="str">
        <f t="shared" si="23"/>
        <v/>
      </c>
      <c r="E1496" s="167">
        <v>1</v>
      </c>
      <c r="F1496" s="170" t="s">
        <v>303</v>
      </c>
      <c r="G1496" s="169">
        <v>40475.028509973163</v>
      </c>
      <c r="H1496" s="168" t="s">
        <v>6</v>
      </c>
      <c r="I1496" s="168" t="s">
        <v>303</v>
      </c>
      <c r="J1496" s="169">
        <v>3953.6429706638951</v>
      </c>
      <c r="K1496" s="169">
        <v>-1704.3008760317359</v>
      </c>
      <c r="L1496" s="168" t="s">
        <v>5</v>
      </c>
      <c r="M1496" s="168" t="s">
        <v>21</v>
      </c>
      <c r="N1496" s="168" t="s">
        <v>2829</v>
      </c>
      <c r="O1496" s="168" t="s">
        <v>21</v>
      </c>
      <c r="P1496" s="168" t="s">
        <v>2831</v>
      </c>
      <c r="Q1496" s="168" t="s">
        <v>2832</v>
      </c>
      <c r="R1496" s="168" t="s">
        <v>1259</v>
      </c>
      <c r="S1496" s="168" t="s">
        <v>21</v>
      </c>
      <c r="T1496" s="168" t="s">
        <v>1259</v>
      </c>
      <c r="U1496" s="168" t="s">
        <v>1259</v>
      </c>
      <c r="V1496" s="168" t="s">
        <v>2832</v>
      </c>
      <c r="W1496" s="168" t="s">
        <v>1259</v>
      </c>
      <c r="X1496" s="168" t="s">
        <v>21</v>
      </c>
      <c r="Y1496" s="168" t="s">
        <v>1259</v>
      </c>
      <c r="Z1496" s="168" t="s">
        <v>21</v>
      </c>
      <c r="AA1496" s="168" t="s">
        <v>1259</v>
      </c>
      <c r="AB1496" s="168" t="s">
        <v>1259</v>
      </c>
      <c r="AC1496" s="168" t="s">
        <v>12558</v>
      </c>
      <c r="AD1496" s="169">
        <v>4527.3333231490833</v>
      </c>
      <c r="AE1496" s="168" t="s">
        <v>1259</v>
      </c>
      <c r="AF1496" s="169">
        <v>8182.8549545839633</v>
      </c>
      <c r="AG1496" s="169">
        <v>687.55389209739224</v>
      </c>
      <c r="AH1496" s="169">
        <v>3874.0841999489639</v>
      </c>
      <c r="AI1496" s="168" t="s">
        <v>21</v>
      </c>
      <c r="AJ1496"/>
      <c r="AK1496"/>
    </row>
    <row r="1497" spans="1:37" hidden="1" x14ac:dyDescent="0.25">
      <c r="A1497" s="179" t="b">
        <f>IF(E1497&lt;&gt;1,"",NOT(ISNA(VLOOKUP(P1497,Mapping!$P:$P,1,FALSE))))</f>
        <v>0</v>
      </c>
      <c r="B1497" s="180" t="str">
        <f t="shared" si="23"/>
        <v/>
      </c>
      <c r="E1497" s="167">
        <v>1</v>
      </c>
      <c r="F1497" s="170" t="s">
        <v>303</v>
      </c>
      <c r="G1497" s="169">
        <v>4806.9355949968121</v>
      </c>
      <c r="H1497" s="168" t="s">
        <v>6</v>
      </c>
      <c r="I1497" s="168" t="s">
        <v>303</v>
      </c>
      <c r="J1497" s="169">
        <v>469.5464790323831</v>
      </c>
      <c r="K1497" s="169">
        <v>-202.40787584776041</v>
      </c>
      <c r="L1497" s="168" t="s">
        <v>5</v>
      </c>
      <c r="M1497" s="168" t="s">
        <v>21</v>
      </c>
      <c r="N1497" s="168" t="s">
        <v>2829</v>
      </c>
      <c r="O1497" s="168" t="s">
        <v>21</v>
      </c>
      <c r="P1497" s="168" t="s">
        <v>2831</v>
      </c>
      <c r="Q1497" s="168" t="s">
        <v>2832</v>
      </c>
      <c r="R1497" s="168" t="s">
        <v>1259</v>
      </c>
      <c r="S1497" s="168" t="s">
        <v>21</v>
      </c>
      <c r="T1497" s="168" t="s">
        <v>1259</v>
      </c>
      <c r="U1497" s="168" t="s">
        <v>1259</v>
      </c>
      <c r="V1497" s="168" t="s">
        <v>2832</v>
      </c>
      <c r="W1497" s="168" t="s">
        <v>1259</v>
      </c>
      <c r="X1497" s="168" t="s">
        <v>21</v>
      </c>
      <c r="Y1497" s="168" t="s">
        <v>1259</v>
      </c>
      <c r="Z1497" s="168" t="s">
        <v>21</v>
      </c>
      <c r="AA1497" s="168" t="s">
        <v>1259</v>
      </c>
      <c r="AB1497" s="168" t="s">
        <v>1259</v>
      </c>
      <c r="AC1497" s="168" t="s">
        <v>12543</v>
      </c>
      <c r="AD1497" s="169">
        <v>537.67966330395882</v>
      </c>
      <c r="AE1497" s="168" t="s">
        <v>1259</v>
      </c>
      <c r="AF1497" s="169">
        <v>971.82035931595601</v>
      </c>
      <c r="AG1497" s="169">
        <v>81.655959219082433</v>
      </c>
      <c r="AH1497" s="169">
        <v>460.09784117040999</v>
      </c>
      <c r="AI1497" s="168" t="s">
        <v>21</v>
      </c>
      <c r="AJ1497"/>
      <c r="AK1497"/>
    </row>
    <row r="1498" spans="1:37" hidden="1" x14ac:dyDescent="0.25">
      <c r="A1498" s="179" t="b">
        <f>IF(E1498&lt;&gt;1,"",NOT(ISNA(VLOOKUP(P1498,Mapping!$P:$P,1,FALSE))))</f>
        <v>0</v>
      </c>
      <c r="B1498" s="180" t="str">
        <f t="shared" si="23"/>
        <v/>
      </c>
      <c r="E1498" s="167">
        <v>1</v>
      </c>
      <c r="F1498" s="170" t="s">
        <v>303</v>
      </c>
      <c r="G1498" s="169">
        <v>33701.640335977652</v>
      </c>
      <c r="H1498" s="168" t="s">
        <v>6</v>
      </c>
      <c r="I1498" s="168" t="s">
        <v>303</v>
      </c>
      <c r="J1498" s="169">
        <v>3292.0113541451642</v>
      </c>
      <c r="K1498" s="169">
        <v>-1419.090665597937</v>
      </c>
      <c r="L1498" s="168" t="s">
        <v>5</v>
      </c>
      <c r="M1498" s="168" t="s">
        <v>21</v>
      </c>
      <c r="N1498" s="168" t="s">
        <v>2829</v>
      </c>
      <c r="O1498" s="168" t="s">
        <v>21</v>
      </c>
      <c r="P1498" s="168" t="s">
        <v>2831</v>
      </c>
      <c r="Q1498" s="168" t="s">
        <v>2832</v>
      </c>
      <c r="R1498" s="168" t="s">
        <v>1259</v>
      </c>
      <c r="S1498" s="168" t="s">
        <v>21</v>
      </c>
      <c r="T1498" s="168" t="s">
        <v>1259</v>
      </c>
      <c r="U1498" s="168" t="s">
        <v>1259</v>
      </c>
      <c r="V1498" s="168" t="s">
        <v>2832</v>
      </c>
      <c r="W1498" s="168" t="s">
        <v>1259</v>
      </c>
      <c r="X1498" s="168" t="s">
        <v>21</v>
      </c>
      <c r="Y1498" s="168" t="s">
        <v>1259</v>
      </c>
      <c r="Z1498" s="168" t="s">
        <v>21</v>
      </c>
      <c r="AA1498" s="168" t="s">
        <v>1259</v>
      </c>
      <c r="AB1498" s="168" t="s">
        <v>1259</v>
      </c>
      <c r="AC1498" s="168" t="s">
        <v>8200</v>
      </c>
      <c r="AD1498" s="169">
        <v>3769.6961547602568</v>
      </c>
      <c r="AE1498" s="168" t="s">
        <v>1259</v>
      </c>
      <c r="AF1498" s="169">
        <v>6813.4759814414874</v>
      </c>
      <c r="AG1498" s="169">
        <v>572.49358026661503</v>
      </c>
      <c r="AH1498" s="169">
        <v>3225.7665317222049</v>
      </c>
      <c r="AI1498" s="168" t="s">
        <v>21</v>
      </c>
      <c r="AJ1498"/>
      <c r="AK1498"/>
    </row>
    <row r="1499" spans="1:37" hidden="1" x14ac:dyDescent="0.25">
      <c r="A1499" s="179" t="b">
        <f>IF(E1499&lt;&gt;1,"",NOT(ISNA(VLOOKUP(P1499,Mapping!$P:$P,1,FALSE))))</f>
        <v>0</v>
      </c>
      <c r="B1499" s="180" t="str">
        <f t="shared" si="23"/>
        <v/>
      </c>
      <c r="E1499" s="167">
        <v>1</v>
      </c>
      <c r="F1499" s="170" t="s">
        <v>303</v>
      </c>
      <c r="G1499" s="169">
        <v>8310.2644799944883</v>
      </c>
      <c r="H1499" s="168" t="s">
        <v>6</v>
      </c>
      <c r="I1499" s="168" t="s">
        <v>303</v>
      </c>
      <c r="J1499" s="169">
        <v>811.75529592504972</v>
      </c>
      <c r="K1499" s="169">
        <v>-349.92417682473439</v>
      </c>
      <c r="L1499" s="168" t="s">
        <v>5</v>
      </c>
      <c r="M1499" s="168" t="s">
        <v>21</v>
      </c>
      <c r="N1499" s="168" t="s">
        <v>2829</v>
      </c>
      <c r="O1499" s="168" t="s">
        <v>21</v>
      </c>
      <c r="P1499" s="168" t="s">
        <v>2831</v>
      </c>
      <c r="Q1499" s="168" t="s">
        <v>2832</v>
      </c>
      <c r="R1499" s="168" t="s">
        <v>1259</v>
      </c>
      <c r="S1499" s="168" t="s">
        <v>21</v>
      </c>
      <c r="T1499" s="168" t="s">
        <v>1259</v>
      </c>
      <c r="U1499" s="168" t="s">
        <v>1259</v>
      </c>
      <c r="V1499" s="168" t="s">
        <v>2832</v>
      </c>
      <c r="W1499" s="168" t="s">
        <v>1259</v>
      </c>
      <c r="X1499" s="168" t="s">
        <v>21</v>
      </c>
      <c r="Y1499" s="168" t="s">
        <v>1259</v>
      </c>
      <c r="Z1499" s="168" t="s">
        <v>21</v>
      </c>
      <c r="AA1499" s="168" t="s">
        <v>1259</v>
      </c>
      <c r="AB1499" s="168" t="s">
        <v>1259</v>
      </c>
      <c r="AC1499" s="168" t="s">
        <v>12547</v>
      </c>
      <c r="AD1499" s="169">
        <v>929.54442997343256</v>
      </c>
      <c r="AE1499" s="168" t="s">
        <v>1259</v>
      </c>
      <c r="AF1499" s="169">
        <v>1680.0899561385179</v>
      </c>
      <c r="AG1499" s="169">
        <v>141.16740365410811</v>
      </c>
      <c r="AH1499" s="169">
        <v>795.4204235189336</v>
      </c>
      <c r="AI1499" s="168" t="s">
        <v>21</v>
      </c>
      <c r="AJ1499"/>
      <c r="AK1499"/>
    </row>
    <row r="1500" spans="1:37" hidden="1" x14ac:dyDescent="0.25">
      <c r="A1500" s="179" t="b">
        <f>IF(E1500&lt;&gt;1,"",NOT(ISNA(VLOOKUP(P1500,Mapping!$P:$P,1,FALSE))))</f>
        <v>0</v>
      </c>
      <c r="B1500" s="180" t="str">
        <f t="shared" si="23"/>
        <v/>
      </c>
      <c r="E1500" s="167">
        <v>1</v>
      </c>
      <c r="F1500" s="170" t="s">
        <v>303</v>
      </c>
      <c r="G1500" s="169">
        <v>2966.952113998032</v>
      </c>
      <c r="H1500" s="168" t="s">
        <v>6</v>
      </c>
      <c r="I1500" s="168" t="s">
        <v>303</v>
      </c>
      <c r="J1500" s="169">
        <v>289.81497485330561</v>
      </c>
      <c r="K1500" s="169">
        <v>-124.9308344720524</v>
      </c>
      <c r="L1500" s="168" t="s">
        <v>5</v>
      </c>
      <c r="M1500" s="168" t="s">
        <v>21</v>
      </c>
      <c r="N1500" s="168" t="s">
        <v>2829</v>
      </c>
      <c r="O1500" s="168" t="s">
        <v>21</v>
      </c>
      <c r="P1500" s="168" t="s">
        <v>2831</v>
      </c>
      <c r="Q1500" s="168" t="s">
        <v>2832</v>
      </c>
      <c r="R1500" s="168" t="s">
        <v>1259</v>
      </c>
      <c r="S1500" s="168" t="s">
        <v>21</v>
      </c>
      <c r="T1500" s="168" t="s">
        <v>1259</v>
      </c>
      <c r="U1500" s="168" t="s">
        <v>1259</v>
      </c>
      <c r="V1500" s="168" t="s">
        <v>2832</v>
      </c>
      <c r="W1500" s="168" t="s">
        <v>1259</v>
      </c>
      <c r="X1500" s="168" t="s">
        <v>21</v>
      </c>
      <c r="Y1500" s="168" t="s">
        <v>1259</v>
      </c>
      <c r="Z1500" s="168" t="s">
        <v>21</v>
      </c>
      <c r="AA1500" s="168" t="s">
        <v>1259</v>
      </c>
      <c r="AB1500" s="168" t="s">
        <v>1259</v>
      </c>
      <c r="AC1500" s="168" t="s">
        <v>8201</v>
      </c>
      <c r="AD1500" s="169">
        <v>331.86835607987581</v>
      </c>
      <c r="AE1500" s="168" t="s">
        <v>1259</v>
      </c>
      <c r="AF1500" s="169">
        <v>599.83006065233485</v>
      </c>
      <c r="AG1500" s="169">
        <v>50.399951494618108</v>
      </c>
      <c r="AH1500" s="169">
        <v>283.9830564668473</v>
      </c>
      <c r="AI1500" s="168" t="s">
        <v>21</v>
      </c>
      <c r="AJ1500"/>
      <c r="AK1500"/>
    </row>
    <row r="1501" spans="1:37" hidden="1" x14ac:dyDescent="0.25">
      <c r="A1501" s="179" t="b">
        <f>IF(E1501&lt;&gt;1,"",NOT(ISNA(VLOOKUP(P1501,Mapping!$P:$P,1,FALSE))))</f>
        <v>0</v>
      </c>
      <c r="B1501" s="180" t="str">
        <f t="shared" si="23"/>
        <v/>
      </c>
      <c r="E1501" s="167">
        <v>1</v>
      </c>
      <c r="F1501" s="170" t="s">
        <v>303</v>
      </c>
      <c r="G1501" s="169">
        <v>5090.036993996624</v>
      </c>
      <c r="H1501" s="168" t="s">
        <v>6</v>
      </c>
      <c r="I1501" s="168" t="s">
        <v>303</v>
      </c>
      <c r="J1501" s="169">
        <v>497.2001187540921</v>
      </c>
      <c r="K1501" s="169">
        <v>-214.32855830515001</v>
      </c>
      <c r="L1501" s="168" t="s">
        <v>5</v>
      </c>
      <c r="M1501" s="168" t="s">
        <v>21</v>
      </c>
      <c r="N1501" s="168" t="s">
        <v>2829</v>
      </c>
      <c r="O1501" s="168" t="s">
        <v>21</v>
      </c>
      <c r="P1501" s="168" t="s">
        <v>2831</v>
      </c>
      <c r="Q1501" s="168" t="s">
        <v>2832</v>
      </c>
      <c r="R1501" s="168" t="s">
        <v>1259</v>
      </c>
      <c r="S1501" s="168" t="s">
        <v>21</v>
      </c>
      <c r="T1501" s="168" t="s">
        <v>1259</v>
      </c>
      <c r="U1501" s="168" t="s">
        <v>1259</v>
      </c>
      <c r="V1501" s="168" t="s">
        <v>2832</v>
      </c>
      <c r="W1501" s="168" t="s">
        <v>1259</v>
      </c>
      <c r="X1501" s="168" t="s">
        <v>21</v>
      </c>
      <c r="Y1501" s="168" t="s">
        <v>1259</v>
      </c>
      <c r="Z1501" s="168" t="s">
        <v>21</v>
      </c>
      <c r="AA1501" s="168" t="s">
        <v>1259</v>
      </c>
      <c r="AB1501" s="168" t="s">
        <v>1259</v>
      </c>
      <c r="AC1501" s="168" t="s">
        <v>12268</v>
      </c>
      <c r="AD1501" s="169">
        <v>569.34596335872538</v>
      </c>
      <c r="AE1501" s="168" t="s">
        <v>1259</v>
      </c>
      <c r="AF1501" s="169">
        <v>1029.055098134842</v>
      </c>
      <c r="AG1501" s="169">
        <v>86.465034738142094</v>
      </c>
      <c r="AH1501" s="169">
        <v>487.19500940534732</v>
      </c>
      <c r="AI1501" s="168" t="s">
        <v>21</v>
      </c>
      <c r="AJ1501"/>
      <c r="AK1501"/>
    </row>
    <row r="1502" spans="1:37" hidden="1" x14ac:dyDescent="0.25">
      <c r="A1502" s="179" t="b">
        <f>IF(E1502&lt;&gt;1,"",NOT(ISNA(VLOOKUP(P1502,Mapping!$P:$P,1,FALSE))))</f>
        <v>0</v>
      </c>
      <c r="B1502" s="180" t="str">
        <f t="shared" si="23"/>
        <v/>
      </c>
      <c r="E1502" s="167">
        <v>1</v>
      </c>
      <c r="F1502" s="170" t="s">
        <v>303</v>
      </c>
      <c r="G1502" s="169">
        <v>214638.9080218577</v>
      </c>
      <c r="H1502" s="168" t="s">
        <v>6</v>
      </c>
      <c r="I1502" s="168" t="s">
        <v>303</v>
      </c>
      <c r="J1502" s="169">
        <v>20966.152246748701</v>
      </c>
      <c r="K1502" s="169">
        <v>-9037.9004645298974</v>
      </c>
      <c r="L1502" s="168" t="s">
        <v>5</v>
      </c>
      <c r="M1502" s="168" t="s">
        <v>21</v>
      </c>
      <c r="N1502" s="168" t="s">
        <v>2829</v>
      </c>
      <c r="O1502" s="168" t="s">
        <v>21</v>
      </c>
      <c r="P1502" s="168" t="s">
        <v>2831</v>
      </c>
      <c r="Q1502" s="168" t="s">
        <v>2832</v>
      </c>
      <c r="R1502" s="168" t="s">
        <v>1259</v>
      </c>
      <c r="S1502" s="168" t="s">
        <v>21</v>
      </c>
      <c r="T1502" s="168" t="s">
        <v>1259</v>
      </c>
      <c r="U1502" s="168" t="s">
        <v>1259</v>
      </c>
      <c r="V1502" s="168" t="s">
        <v>2832</v>
      </c>
      <c r="W1502" s="168" t="s">
        <v>1259</v>
      </c>
      <c r="X1502" s="168" t="s">
        <v>21</v>
      </c>
      <c r="Y1502" s="168" t="s">
        <v>1259</v>
      </c>
      <c r="Z1502" s="168" t="s">
        <v>21</v>
      </c>
      <c r="AA1502" s="168" t="s">
        <v>1259</v>
      </c>
      <c r="AB1502" s="168" t="s">
        <v>1259</v>
      </c>
      <c r="AC1502" s="168" t="s">
        <v>12263</v>
      </c>
      <c r="AD1502" s="169">
        <v>24008.429802396611</v>
      </c>
      <c r="AE1502" s="168" t="s">
        <v>1259</v>
      </c>
      <c r="AF1502" s="169">
        <v>43393.645825854757</v>
      </c>
      <c r="AG1502" s="169">
        <v>3646.0954331285611</v>
      </c>
      <c r="AH1502" s="169">
        <v>20544.25241619995</v>
      </c>
      <c r="AI1502" s="168" t="s">
        <v>21</v>
      </c>
      <c r="AJ1502"/>
      <c r="AK1502"/>
    </row>
    <row r="1503" spans="1:37" hidden="1" x14ac:dyDescent="0.25">
      <c r="A1503" s="179" t="b">
        <f>IF(E1503&lt;&gt;1,"",NOT(ISNA(VLOOKUP(P1503,Mapping!$P:$P,1,FALSE))))</f>
        <v>0</v>
      </c>
      <c r="B1503" s="180" t="str">
        <f t="shared" si="23"/>
        <v/>
      </c>
      <c r="E1503" s="167">
        <v>1</v>
      </c>
      <c r="F1503" s="170" t="s">
        <v>303</v>
      </c>
      <c r="G1503" s="169">
        <v>11087.189819992651</v>
      </c>
      <c r="H1503" s="168" t="s">
        <v>6</v>
      </c>
      <c r="I1503" s="168" t="s">
        <v>303</v>
      </c>
      <c r="J1503" s="169">
        <v>1083.008257435303</v>
      </c>
      <c r="K1503" s="169">
        <v>-466.85346542220788</v>
      </c>
      <c r="L1503" s="168" t="s">
        <v>5</v>
      </c>
      <c r="M1503" s="168" t="s">
        <v>21</v>
      </c>
      <c r="N1503" s="168" t="s">
        <v>2829</v>
      </c>
      <c r="O1503" s="168" t="s">
        <v>21</v>
      </c>
      <c r="P1503" s="168" t="s">
        <v>2831</v>
      </c>
      <c r="Q1503" s="168" t="s">
        <v>2832</v>
      </c>
      <c r="R1503" s="168" t="s">
        <v>1259</v>
      </c>
      <c r="S1503" s="168" t="s">
        <v>21</v>
      </c>
      <c r="T1503" s="168" t="s">
        <v>1259</v>
      </c>
      <c r="U1503" s="168" t="s">
        <v>1259</v>
      </c>
      <c r="V1503" s="168" t="s">
        <v>2832</v>
      </c>
      <c r="W1503" s="168" t="s">
        <v>1259</v>
      </c>
      <c r="X1503" s="168" t="s">
        <v>21</v>
      </c>
      <c r="Y1503" s="168" t="s">
        <v>1259</v>
      </c>
      <c r="Z1503" s="168" t="s">
        <v>21</v>
      </c>
      <c r="AA1503" s="168" t="s">
        <v>1259</v>
      </c>
      <c r="AB1503" s="168" t="s">
        <v>1259</v>
      </c>
      <c r="AC1503" s="168" t="s">
        <v>12273</v>
      </c>
      <c r="AD1503" s="169">
        <v>1240.1573458994251</v>
      </c>
      <c r="AE1503" s="168" t="s">
        <v>1259</v>
      </c>
      <c r="AF1503" s="169">
        <v>2241.5022173136931</v>
      </c>
      <c r="AG1503" s="169">
        <v>188.3393488229467</v>
      </c>
      <c r="AH1503" s="169">
        <v>1061.2149882213139</v>
      </c>
      <c r="AI1503" s="168" t="s">
        <v>21</v>
      </c>
      <c r="AJ1503"/>
      <c r="AK1503"/>
    </row>
    <row r="1504" spans="1:37" hidden="1" x14ac:dyDescent="0.25">
      <c r="A1504" s="179" t="b">
        <f>IF(E1504&lt;&gt;1,"",NOT(ISNA(VLOOKUP(P1504,Mapping!$P:$P,1,FALSE))))</f>
        <v>0</v>
      </c>
      <c r="B1504" s="180" t="str">
        <f t="shared" si="23"/>
        <v/>
      </c>
      <c r="E1504" s="167">
        <v>1</v>
      </c>
      <c r="F1504" s="170" t="s">
        <v>303</v>
      </c>
      <c r="G1504" s="169">
        <v>74303.615609950721</v>
      </c>
      <c r="H1504" s="168" t="s">
        <v>6</v>
      </c>
      <c r="I1504" s="168" t="s">
        <v>303</v>
      </c>
      <c r="J1504" s="169">
        <v>7258.0546170290681</v>
      </c>
      <c r="K1504" s="169">
        <v>-3128.7369481447322</v>
      </c>
      <c r="L1504" s="168" t="s">
        <v>5</v>
      </c>
      <c r="M1504" s="168" t="s">
        <v>21</v>
      </c>
      <c r="N1504" s="168" t="s">
        <v>2829</v>
      </c>
      <c r="O1504" s="168" t="s">
        <v>21</v>
      </c>
      <c r="P1504" s="168" t="s">
        <v>2831</v>
      </c>
      <c r="Q1504" s="168" t="s">
        <v>2832</v>
      </c>
      <c r="R1504" s="168" t="s">
        <v>1259</v>
      </c>
      <c r="S1504" s="168" t="s">
        <v>21</v>
      </c>
      <c r="T1504" s="168" t="s">
        <v>1259</v>
      </c>
      <c r="U1504" s="168" t="s">
        <v>1259</v>
      </c>
      <c r="V1504" s="168" t="s">
        <v>2832</v>
      </c>
      <c r="W1504" s="168" t="s">
        <v>1259</v>
      </c>
      <c r="X1504" s="168" t="s">
        <v>21</v>
      </c>
      <c r="Y1504" s="168" t="s">
        <v>1259</v>
      </c>
      <c r="Z1504" s="168" t="s">
        <v>21</v>
      </c>
      <c r="AA1504" s="168" t="s">
        <v>1259</v>
      </c>
      <c r="AB1504" s="168" t="s">
        <v>1259</v>
      </c>
      <c r="AC1504" s="168" t="s">
        <v>8188</v>
      </c>
      <c r="AD1504" s="169">
        <v>8311.2291050888325</v>
      </c>
      <c r="AE1504" s="168" t="s">
        <v>1259</v>
      </c>
      <c r="AF1504" s="169">
        <v>15021.995821141199</v>
      </c>
      <c r="AG1504" s="169">
        <v>1262.203931417665</v>
      </c>
      <c r="AH1504" s="169">
        <v>7112.0014940239626</v>
      </c>
      <c r="AI1504" s="168" t="s">
        <v>21</v>
      </c>
      <c r="AJ1504"/>
      <c r="AK1504"/>
    </row>
    <row r="1505" spans="1:37" hidden="1" x14ac:dyDescent="0.25">
      <c r="A1505" s="179" t="b">
        <f>IF(E1505&lt;&gt;1,"",NOT(ISNA(VLOOKUP(P1505,Mapping!$P:$P,1,FALSE))))</f>
        <v>0</v>
      </c>
      <c r="B1505" s="180" t="str">
        <f t="shared" si="23"/>
        <v/>
      </c>
      <c r="E1505" s="167">
        <v>1</v>
      </c>
      <c r="F1505" s="170" t="s">
        <v>303</v>
      </c>
      <c r="G1505" s="169">
        <v>10585.97769599298</v>
      </c>
      <c r="H1505" s="168" t="s">
        <v>6</v>
      </c>
      <c r="I1505" s="168" t="s">
        <v>303</v>
      </c>
      <c r="J1505" s="169">
        <v>1034.049334765871</v>
      </c>
      <c r="K1505" s="169">
        <v>-445.74869308585522</v>
      </c>
      <c r="L1505" s="168" t="s">
        <v>5</v>
      </c>
      <c r="M1505" s="168" t="s">
        <v>21</v>
      </c>
      <c r="N1505" s="168" t="s">
        <v>2829</v>
      </c>
      <c r="O1505" s="168" t="s">
        <v>21</v>
      </c>
      <c r="P1505" s="168" t="s">
        <v>2831</v>
      </c>
      <c r="Q1505" s="168" t="s">
        <v>2832</v>
      </c>
      <c r="R1505" s="168" t="s">
        <v>1259</v>
      </c>
      <c r="S1505" s="168" t="s">
        <v>21</v>
      </c>
      <c r="T1505" s="168" t="s">
        <v>1259</v>
      </c>
      <c r="U1505" s="168" t="s">
        <v>1259</v>
      </c>
      <c r="V1505" s="168" t="s">
        <v>2832</v>
      </c>
      <c r="W1505" s="168" t="s">
        <v>1259</v>
      </c>
      <c r="X1505" s="168" t="s">
        <v>21</v>
      </c>
      <c r="Y1505" s="168" t="s">
        <v>1259</v>
      </c>
      <c r="Z1505" s="168" t="s">
        <v>21</v>
      </c>
      <c r="AA1505" s="168" t="s">
        <v>1259</v>
      </c>
      <c r="AB1505" s="168" t="s">
        <v>1259</v>
      </c>
      <c r="AC1505" s="168" t="s">
        <v>12544</v>
      </c>
      <c r="AD1505" s="169">
        <v>1184.0942760391811</v>
      </c>
      <c r="AE1505" s="168" t="s">
        <v>1259</v>
      </c>
      <c r="AF1505" s="169">
        <v>2140.1719338487242</v>
      </c>
      <c r="AG1505" s="169">
        <v>179.82520172265501</v>
      </c>
      <c r="AH1505" s="169">
        <v>1013.241261163123</v>
      </c>
      <c r="AI1505" s="168" t="s">
        <v>21</v>
      </c>
      <c r="AJ1505"/>
      <c r="AK1505"/>
    </row>
    <row r="1506" spans="1:37" hidden="1" x14ac:dyDescent="0.25">
      <c r="A1506" s="179" t="b">
        <f>IF(E1506&lt;&gt;1,"",NOT(ISNA(VLOOKUP(P1506,Mapping!$P:$P,1,FALSE))))</f>
        <v>0</v>
      </c>
      <c r="B1506" s="180" t="str">
        <f t="shared" si="23"/>
        <v/>
      </c>
      <c r="E1506" s="167">
        <v>1</v>
      </c>
      <c r="F1506" s="170" t="s">
        <v>303</v>
      </c>
      <c r="G1506" s="169">
        <v>1717.3497599988609</v>
      </c>
      <c r="H1506" s="168" t="s">
        <v>6</v>
      </c>
      <c r="I1506" s="168" t="s">
        <v>303</v>
      </c>
      <c r="J1506" s="169">
        <v>167.75251449465449</v>
      </c>
      <c r="K1506" s="169">
        <v>-72.313246170975745</v>
      </c>
      <c r="L1506" s="168" t="s">
        <v>5</v>
      </c>
      <c r="M1506" s="168" t="s">
        <v>21</v>
      </c>
      <c r="N1506" s="168" t="s">
        <v>2829</v>
      </c>
      <c r="O1506" s="168" t="s">
        <v>21</v>
      </c>
      <c r="P1506" s="168" t="s">
        <v>2831</v>
      </c>
      <c r="Q1506" s="168" t="s">
        <v>2832</v>
      </c>
      <c r="R1506" s="168" t="s">
        <v>1259</v>
      </c>
      <c r="S1506" s="168" t="s">
        <v>21</v>
      </c>
      <c r="T1506" s="168" t="s">
        <v>1259</v>
      </c>
      <c r="U1506" s="168" t="s">
        <v>1259</v>
      </c>
      <c r="V1506" s="168" t="s">
        <v>2832</v>
      </c>
      <c r="W1506" s="168" t="s">
        <v>1259</v>
      </c>
      <c r="X1506" s="168" t="s">
        <v>21</v>
      </c>
      <c r="Y1506" s="168" t="s">
        <v>1259</v>
      </c>
      <c r="Z1506" s="168" t="s">
        <v>21</v>
      </c>
      <c r="AA1506" s="168" t="s">
        <v>1259</v>
      </c>
      <c r="AB1506" s="168" t="s">
        <v>1259</v>
      </c>
      <c r="AC1506" s="168" t="s">
        <v>12168</v>
      </c>
      <c r="AD1506" s="169">
        <v>192.09411536372789</v>
      </c>
      <c r="AE1506" s="168" t="s">
        <v>1259</v>
      </c>
      <c r="AF1506" s="169">
        <v>347.19738341623679</v>
      </c>
      <c r="AG1506" s="169">
        <v>29.172814820594571</v>
      </c>
      <c r="AH1506" s="169">
        <v>164.37684705665791</v>
      </c>
      <c r="AI1506" s="168" t="s">
        <v>21</v>
      </c>
      <c r="AJ1506"/>
      <c r="AK1506"/>
    </row>
    <row r="1507" spans="1:37" hidden="1" x14ac:dyDescent="0.25">
      <c r="A1507" s="179" t="b">
        <f>IF(E1507&lt;&gt;1,"",NOT(ISNA(VLOOKUP(P1507,Mapping!$P:$P,1,FALSE))))</f>
        <v>0</v>
      </c>
      <c r="B1507" s="180" t="str">
        <f t="shared" si="23"/>
        <v/>
      </c>
      <c r="E1507" s="167">
        <v>1</v>
      </c>
      <c r="F1507" s="170" t="s">
        <v>303</v>
      </c>
      <c r="G1507" s="169">
        <v>1467.7692749990269</v>
      </c>
      <c r="H1507" s="168" t="s">
        <v>6</v>
      </c>
      <c r="I1507" s="168" t="s">
        <v>303</v>
      </c>
      <c r="J1507" s="169">
        <v>143.37323259022429</v>
      </c>
      <c r="K1507" s="169">
        <v>-61.80404445118365</v>
      </c>
      <c r="L1507" s="168" t="s">
        <v>5</v>
      </c>
      <c r="M1507" s="168" t="s">
        <v>21</v>
      </c>
      <c r="N1507" s="168" t="s">
        <v>2829</v>
      </c>
      <c r="O1507" s="168" t="s">
        <v>21</v>
      </c>
      <c r="P1507" s="168" t="s">
        <v>2831</v>
      </c>
      <c r="Q1507" s="168" t="s">
        <v>2832</v>
      </c>
      <c r="R1507" s="168" t="s">
        <v>1259</v>
      </c>
      <c r="S1507" s="168" t="s">
        <v>21</v>
      </c>
      <c r="T1507" s="168" t="s">
        <v>1259</v>
      </c>
      <c r="U1507" s="168" t="s">
        <v>1259</v>
      </c>
      <c r="V1507" s="168" t="s">
        <v>2832</v>
      </c>
      <c r="W1507" s="168" t="s">
        <v>1259</v>
      </c>
      <c r="X1507" s="168" t="s">
        <v>21</v>
      </c>
      <c r="Y1507" s="168" t="s">
        <v>1259</v>
      </c>
      <c r="Z1507" s="168" t="s">
        <v>21</v>
      </c>
      <c r="AA1507" s="168" t="s">
        <v>1259</v>
      </c>
      <c r="AB1507" s="168" t="s">
        <v>1259</v>
      </c>
      <c r="AC1507" s="168" t="s">
        <v>12264</v>
      </c>
      <c r="AD1507" s="169">
        <v>164.17729632383421</v>
      </c>
      <c r="AE1507" s="168" t="s">
        <v>1259</v>
      </c>
      <c r="AF1507" s="169">
        <v>296.73958305310322</v>
      </c>
      <c r="AG1507" s="169">
        <v>24.93316286306958</v>
      </c>
      <c r="AH1507" s="169">
        <v>140.48814705697279</v>
      </c>
      <c r="AI1507" s="168" t="s">
        <v>21</v>
      </c>
      <c r="AJ1507"/>
      <c r="AK1507"/>
    </row>
    <row r="1508" spans="1:37" hidden="1" x14ac:dyDescent="0.25">
      <c r="A1508" s="179" t="b">
        <f>IF(E1508&lt;&gt;1,"",NOT(ISNA(VLOOKUP(P1508,Mapping!$P:$P,1,FALSE))))</f>
        <v>0</v>
      </c>
      <c r="B1508" s="180" t="str">
        <f t="shared" si="23"/>
        <v/>
      </c>
      <c r="E1508" s="167">
        <v>1</v>
      </c>
      <c r="F1508" s="170" t="s">
        <v>303</v>
      </c>
      <c r="G1508" s="169">
        <v>9683.231102993579</v>
      </c>
      <c r="H1508" s="168" t="s">
        <v>6</v>
      </c>
      <c r="I1508" s="168" t="s">
        <v>303</v>
      </c>
      <c r="J1508" s="169">
        <v>945.86810665818882</v>
      </c>
      <c r="K1508" s="169">
        <v>-407.73632185541948</v>
      </c>
      <c r="L1508" s="168" t="s">
        <v>5</v>
      </c>
      <c r="M1508" s="168" t="s">
        <v>21</v>
      </c>
      <c r="N1508" s="168" t="s">
        <v>2829</v>
      </c>
      <c r="O1508" s="168" t="s">
        <v>21</v>
      </c>
      <c r="P1508" s="168" t="s">
        <v>2831</v>
      </c>
      <c r="Q1508" s="168" t="s">
        <v>2832</v>
      </c>
      <c r="R1508" s="168" t="s">
        <v>1259</v>
      </c>
      <c r="S1508" s="168" t="s">
        <v>21</v>
      </c>
      <c r="T1508" s="168" t="s">
        <v>1259</v>
      </c>
      <c r="U1508" s="168" t="s">
        <v>1259</v>
      </c>
      <c r="V1508" s="168" t="s">
        <v>2832</v>
      </c>
      <c r="W1508" s="168" t="s">
        <v>1259</v>
      </c>
      <c r="X1508" s="168" t="s">
        <v>21</v>
      </c>
      <c r="Y1508" s="168" t="s">
        <v>1259</v>
      </c>
      <c r="Z1508" s="168" t="s">
        <v>21</v>
      </c>
      <c r="AA1508" s="168" t="s">
        <v>1259</v>
      </c>
      <c r="AB1508" s="168" t="s">
        <v>1259</v>
      </c>
      <c r="AC1508" s="168" t="s">
        <v>12804</v>
      </c>
      <c r="AD1508" s="169">
        <v>1083.117577978594</v>
      </c>
      <c r="AE1508" s="168" t="s">
        <v>1259</v>
      </c>
      <c r="AF1508" s="169">
        <v>1957.6632438440031</v>
      </c>
      <c r="AG1508" s="169">
        <v>164.49014313359291</v>
      </c>
      <c r="AH1508" s="169">
        <v>926.83449528190795</v>
      </c>
      <c r="AI1508" s="168" t="s">
        <v>21</v>
      </c>
      <c r="AJ1508"/>
      <c r="AK1508"/>
    </row>
    <row r="1509" spans="1:37" hidden="1" x14ac:dyDescent="0.25">
      <c r="A1509" s="179" t="b">
        <f>IF(E1509&lt;&gt;1,"",NOT(ISNA(VLOOKUP(P1509,Mapping!$P:$P,1,FALSE))))</f>
        <v>0</v>
      </c>
      <c r="B1509" s="180" t="str">
        <f t="shared" si="23"/>
        <v/>
      </c>
      <c r="E1509" s="167">
        <v>1</v>
      </c>
      <c r="F1509" s="170" t="s">
        <v>303</v>
      </c>
      <c r="G1509" s="169">
        <v>8024.1565949946789</v>
      </c>
      <c r="H1509" s="168" t="s">
        <v>6</v>
      </c>
      <c r="I1509" s="168" t="s">
        <v>303</v>
      </c>
      <c r="J1509" s="169">
        <v>783.80797951729687</v>
      </c>
      <c r="K1509" s="169">
        <v>-337.87689886112258</v>
      </c>
      <c r="L1509" s="168" t="s">
        <v>5</v>
      </c>
      <c r="M1509" s="168" t="s">
        <v>21</v>
      </c>
      <c r="N1509" s="168" t="s">
        <v>2829</v>
      </c>
      <c r="O1509" s="168" t="s">
        <v>21</v>
      </c>
      <c r="P1509" s="168" t="s">
        <v>2831</v>
      </c>
      <c r="Q1509" s="168" t="s">
        <v>2832</v>
      </c>
      <c r="R1509" s="168" t="s">
        <v>1259</v>
      </c>
      <c r="S1509" s="168" t="s">
        <v>21</v>
      </c>
      <c r="T1509" s="168" t="s">
        <v>1259</v>
      </c>
      <c r="U1509" s="168" t="s">
        <v>1259</v>
      </c>
      <c r="V1509" s="168" t="s">
        <v>2832</v>
      </c>
      <c r="W1509" s="168" t="s">
        <v>1259</v>
      </c>
      <c r="X1509" s="168" t="s">
        <v>21</v>
      </c>
      <c r="Y1509" s="168" t="s">
        <v>1259</v>
      </c>
      <c r="Z1509" s="168" t="s">
        <v>21</v>
      </c>
      <c r="AA1509" s="168" t="s">
        <v>1259</v>
      </c>
      <c r="AB1509" s="168" t="s">
        <v>1259</v>
      </c>
      <c r="AC1509" s="168" t="s">
        <v>8210</v>
      </c>
      <c r="AD1509" s="169">
        <v>897.54183950073241</v>
      </c>
      <c r="AE1509" s="168" t="s">
        <v>1259</v>
      </c>
      <c r="AF1509" s="169">
        <v>1622.247394675235</v>
      </c>
      <c r="AG1509" s="169">
        <v>136.30725661695669</v>
      </c>
      <c r="AH1509" s="169">
        <v>768.03548822517678</v>
      </c>
      <c r="AI1509" s="168" t="s">
        <v>21</v>
      </c>
      <c r="AJ1509"/>
      <c r="AK1509"/>
    </row>
    <row r="1510" spans="1:37" hidden="1" x14ac:dyDescent="0.25">
      <c r="A1510" s="179" t="b">
        <f>IF(E1510&lt;&gt;1,"",NOT(ISNA(VLOOKUP(P1510,Mapping!$P:$P,1,FALSE))))</f>
        <v>0</v>
      </c>
      <c r="B1510" s="180" t="str">
        <f t="shared" si="23"/>
        <v/>
      </c>
      <c r="E1510" s="167">
        <v>1</v>
      </c>
      <c r="F1510" s="170" t="s">
        <v>303</v>
      </c>
      <c r="G1510" s="169">
        <v>7684.690607994904</v>
      </c>
      <c r="H1510" s="168" t="s">
        <v>6</v>
      </c>
      <c r="I1510" s="168" t="s">
        <v>303</v>
      </c>
      <c r="J1510" s="169">
        <v>750.6485880927678</v>
      </c>
      <c r="K1510" s="169">
        <v>-323.58284644596171</v>
      </c>
      <c r="L1510" s="168" t="s">
        <v>5</v>
      </c>
      <c r="M1510" s="168" t="s">
        <v>21</v>
      </c>
      <c r="N1510" s="168" t="s">
        <v>2829</v>
      </c>
      <c r="O1510" s="168" t="s">
        <v>21</v>
      </c>
      <c r="P1510" s="168" t="s">
        <v>2831</v>
      </c>
      <c r="Q1510" s="168" t="s">
        <v>2832</v>
      </c>
      <c r="R1510" s="168" t="s">
        <v>1259</v>
      </c>
      <c r="S1510" s="168" t="s">
        <v>21</v>
      </c>
      <c r="T1510" s="168" t="s">
        <v>1259</v>
      </c>
      <c r="U1510" s="168" t="s">
        <v>1259</v>
      </c>
      <c r="V1510" s="168" t="s">
        <v>2832</v>
      </c>
      <c r="W1510" s="168" t="s">
        <v>1259</v>
      </c>
      <c r="X1510" s="168" t="s">
        <v>21</v>
      </c>
      <c r="Y1510" s="168" t="s">
        <v>1259</v>
      </c>
      <c r="Z1510" s="168" t="s">
        <v>21</v>
      </c>
      <c r="AA1510" s="168" t="s">
        <v>1259</v>
      </c>
      <c r="AB1510" s="168" t="s">
        <v>1259</v>
      </c>
      <c r="AC1510" s="168" t="s">
        <v>8182</v>
      </c>
      <c r="AD1510" s="169">
        <v>859.57087983504664</v>
      </c>
      <c r="AE1510" s="168" t="s">
        <v>1259</v>
      </c>
      <c r="AF1510" s="169">
        <v>1553.6174014202729</v>
      </c>
      <c r="AG1510" s="169">
        <v>130.54070945964301</v>
      </c>
      <c r="AH1510" s="169">
        <v>735.54335999030991</v>
      </c>
      <c r="AI1510" s="168" t="s">
        <v>21</v>
      </c>
      <c r="AJ1510"/>
      <c r="AK1510"/>
    </row>
    <row r="1511" spans="1:37" hidden="1" x14ac:dyDescent="0.25">
      <c r="A1511" s="179" t="b">
        <f>IF(E1511&lt;&gt;1,"",NOT(ISNA(VLOOKUP(P1511,Mapping!$P:$P,1,FALSE))))</f>
        <v>0</v>
      </c>
      <c r="B1511" s="180" t="str">
        <f t="shared" si="23"/>
        <v/>
      </c>
      <c r="E1511" s="167">
        <v>1</v>
      </c>
      <c r="F1511" s="170" t="s">
        <v>303</v>
      </c>
      <c r="G1511" s="169">
        <v>7620.3461879949464</v>
      </c>
      <c r="H1511" s="168" t="s">
        <v>6</v>
      </c>
      <c r="I1511" s="168" t="s">
        <v>303</v>
      </c>
      <c r="J1511" s="169">
        <v>744.36335808306899</v>
      </c>
      <c r="K1511" s="169">
        <v>-320.87346598569411</v>
      </c>
      <c r="L1511" s="168" t="s">
        <v>5</v>
      </c>
      <c r="M1511" s="168" t="s">
        <v>21</v>
      </c>
      <c r="N1511" s="168" t="s">
        <v>2829</v>
      </c>
      <c r="O1511" s="168" t="s">
        <v>21</v>
      </c>
      <c r="P1511" s="168" t="s">
        <v>2831</v>
      </c>
      <c r="Q1511" s="168" t="s">
        <v>2832</v>
      </c>
      <c r="R1511" s="168" t="s">
        <v>1259</v>
      </c>
      <c r="S1511" s="168" t="s">
        <v>21</v>
      </c>
      <c r="T1511" s="168" t="s">
        <v>1259</v>
      </c>
      <c r="U1511" s="168" t="s">
        <v>1259</v>
      </c>
      <c r="V1511" s="168" t="s">
        <v>2832</v>
      </c>
      <c r="W1511" s="168" t="s">
        <v>1259</v>
      </c>
      <c r="X1511" s="168" t="s">
        <v>21</v>
      </c>
      <c r="Y1511" s="168" t="s">
        <v>1259</v>
      </c>
      <c r="Z1511" s="168" t="s">
        <v>21</v>
      </c>
      <c r="AA1511" s="168" t="s">
        <v>1259</v>
      </c>
      <c r="AB1511" s="168" t="s">
        <v>1259</v>
      </c>
      <c r="AC1511" s="168" t="s">
        <v>12563</v>
      </c>
      <c r="AD1511" s="169">
        <v>852.37363631111089</v>
      </c>
      <c r="AE1511" s="168" t="s">
        <v>1259</v>
      </c>
      <c r="AF1511" s="169">
        <v>1540.608860713088</v>
      </c>
      <c r="AG1511" s="169">
        <v>129.44768351168571</v>
      </c>
      <c r="AH1511" s="169">
        <v>729.38460704921454</v>
      </c>
      <c r="AI1511" s="168" t="s">
        <v>21</v>
      </c>
      <c r="AJ1511"/>
      <c r="AK1511"/>
    </row>
    <row r="1512" spans="1:37" hidden="1" x14ac:dyDescent="0.25">
      <c r="A1512" s="179" t="b">
        <f>IF(E1512&lt;&gt;1,"",NOT(ISNA(VLOOKUP(P1512,Mapping!$P:$P,1,FALSE))))</f>
        <v>0</v>
      </c>
      <c r="B1512" s="180" t="str">
        <f t="shared" si="23"/>
        <v/>
      </c>
      <c r="E1512" s="167">
        <v>1</v>
      </c>
      <c r="F1512" s="170" t="s">
        <v>303</v>
      </c>
      <c r="G1512" s="169">
        <v>5548.3715699963204</v>
      </c>
      <c r="H1512" s="168" t="s">
        <v>6</v>
      </c>
      <c r="I1512" s="168" t="s">
        <v>303</v>
      </c>
      <c r="J1512" s="169">
        <v>541.97071784500895</v>
      </c>
      <c r="K1512" s="169">
        <v>-233.62786575837251</v>
      </c>
      <c r="L1512" s="168" t="s">
        <v>5</v>
      </c>
      <c r="M1512" s="168" t="s">
        <v>21</v>
      </c>
      <c r="N1512" s="168" t="s">
        <v>2829</v>
      </c>
      <c r="O1512" s="168" t="s">
        <v>21</v>
      </c>
      <c r="P1512" s="168" t="s">
        <v>2831</v>
      </c>
      <c r="Q1512" s="168" t="s">
        <v>2832</v>
      </c>
      <c r="R1512" s="168" t="s">
        <v>1259</v>
      </c>
      <c r="S1512" s="168" t="s">
        <v>21</v>
      </c>
      <c r="T1512" s="168" t="s">
        <v>1259</v>
      </c>
      <c r="U1512" s="168" t="s">
        <v>1259</v>
      </c>
      <c r="V1512" s="168" t="s">
        <v>2832</v>
      </c>
      <c r="W1512" s="168" t="s">
        <v>1259</v>
      </c>
      <c r="X1512" s="168" t="s">
        <v>21</v>
      </c>
      <c r="Y1512" s="168" t="s">
        <v>1259</v>
      </c>
      <c r="Z1512" s="168" t="s">
        <v>21</v>
      </c>
      <c r="AA1512" s="168" t="s">
        <v>1259</v>
      </c>
      <c r="AB1512" s="168" t="s">
        <v>1259</v>
      </c>
      <c r="AC1512" s="168" t="s">
        <v>8224</v>
      </c>
      <c r="AD1512" s="169">
        <v>620.61296613708089</v>
      </c>
      <c r="AE1512" s="168" t="s">
        <v>1259</v>
      </c>
      <c r="AF1512" s="169">
        <v>1121.716808185327</v>
      </c>
      <c r="AG1512" s="169">
        <v>94.250816075732473</v>
      </c>
      <c r="AH1512" s="169">
        <v>531.06469411065154</v>
      </c>
      <c r="AI1512" s="168" t="s">
        <v>21</v>
      </c>
      <c r="AJ1512"/>
      <c r="AK1512"/>
    </row>
    <row r="1513" spans="1:37" hidden="1" x14ac:dyDescent="0.25">
      <c r="A1513" s="179" t="b">
        <f>IF(E1513&lt;&gt;1,"",NOT(ISNA(VLOOKUP(P1513,Mapping!$P:$P,1,FALSE))))</f>
        <v>0</v>
      </c>
      <c r="B1513" s="180" t="str">
        <f t="shared" si="23"/>
        <v/>
      </c>
      <c r="E1513" s="167">
        <v>1</v>
      </c>
      <c r="F1513" s="170" t="s">
        <v>303</v>
      </c>
      <c r="G1513" s="169">
        <v>5386.5832859964275</v>
      </c>
      <c r="H1513" s="168" t="s">
        <v>6</v>
      </c>
      <c r="I1513" s="168" t="s">
        <v>303</v>
      </c>
      <c r="J1513" s="169">
        <v>526.16706963721595</v>
      </c>
      <c r="K1513" s="169">
        <v>-226.81537113382291</v>
      </c>
      <c r="L1513" s="168" t="s">
        <v>5</v>
      </c>
      <c r="M1513" s="168" t="s">
        <v>21</v>
      </c>
      <c r="N1513" s="168" t="s">
        <v>2829</v>
      </c>
      <c r="O1513" s="168" t="s">
        <v>21</v>
      </c>
      <c r="P1513" s="168" t="s">
        <v>2831</v>
      </c>
      <c r="Q1513" s="168" t="s">
        <v>2832</v>
      </c>
      <c r="R1513" s="168" t="s">
        <v>1259</v>
      </c>
      <c r="S1513" s="168" t="s">
        <v>21</v>
      </c>
      <c r="T1513" s="168" t="s">
        <v>1259</v>
      </c>
      <c r="U1513" s="168" t="s">
        <v>1259</v>
      </c>
      <c r="V1513" s="168" t="s">
        <v>2832</v>
      </c>
      <c r="W1513" s="168" t="s">
        <v>1259</v>
      </c>
      <c r="X1513" s="168" t="s">
        <v>21</v>
      </c>
      <c r="Y1513" s="168" t="s">
        <v>1259</v>
      </c>
      <c r="Z1513" s="168" t="s">
        <v>21</v>
      </c>
      <c r="AA1513" s="168" t="s">
        <v>1259</v>
      </c>
      <c r="AB1513" s="168" t="s">
        <v>1259</v>
      </c>
      <c r="AC1513" s="168" t="s">
        <v>12561</v>
      </c>
      <c r="AD1513" s="169">
        <v>602.51614159087239</v>
      </c>
      <c r="AE1513" s="168" t="s">
        <v>1259</v>
      </c>
      <c r="AF1513" s="169">
        <v>1089.0079970971281</v>
      </c>
      <c r="AG1513" s="169">
        <v>91.502500176893591</v>
      </c>
      <c r="AH1513" s="169">
        <v>515.57906116967843</v>
      </c>
      <c r="AI1513" s="168" t="s">
        <v>21</v>
      </c>
      <c r="AJ1513"/>
      <c r="AK1513"/>
    </row>
    <row r="1514" spans="1:37" hidden="1" x14ac:dyDescent="0.25">
      <c r="A1514" s="179" t="b">
        <f>IF(E1514&lt;&gt;1,"",NOT(ISNA(VLOOKUP(P1514,Mapping!$P:$P,1,FALSE))))</f>
        <v>0</v>
      </c>
      <c r="B1514" s="180" t="str">
        <f t="shared" si="23"/>
        <v/>
      </c>
      <c r="E1514" s="167">
        <v>1</v>
      </c>
      <c r="F1514" s="170" t="s">
        <v>303</v>
      </c>
      <c r="G1514" s="169">
        <v>137850.34743890859</v>
      </c>
      <c r="H1514" s="168" t="s">
        <v>6</v>
      </c>
      <c r="I1514" s="168" t="s">
        <v>303</v>
      </c>
      <c r="J1514" s="169">
        <v>13465.365614779599</v>
      </c>
      <c r="K1514" s="169">
        <v>-5804.528781085889</v>
      </c>
      <c r="L1514" s="168" t="s">
        <v>5</v>
      </c>
      <c r="M1514" s="168" t="s">
        <v>21</v>
      </c>
      <c r="N1514" s="168" t="s">
        <v>2829</v>
      </c>
      <c r="O1514" s="168" t="s">
        <v>21</v>
      </c>
      <c r="P1514" s="168" t="s">
        <v>2831</v>
      </c>
      <c r="Q1514" s="168" t="s">
        <v>2832</v>
      </c>
      <c r="R1514" s="168" t="s">
        <v>1259</v>
      </c>
      <c r="S1514" s="168" t="s">
        <v>21</v>
      </c>
      <c r="T1514" s="168" t="s">
        <v>1259</v>
      </c>
      <c r="U1514" s="168" t="s">
        <v>1259</v>
      </c>
      <c r="V1514" s="168" t="s">
        <v>2832</v>
      </c>
      <c r="W1514" s="168" t="s">
        <v>1259</v>
      </c>
      <c r="X1514" s="168" t="s">
        <v>21</v>
      </c>
      <c r="Y1514" s="168" t="s">
        <v>1259</v>
      </c>
      <c r="Z1514" s="168" t="s">
        <v>21</v>
      </c>
      <c r="AA1514" s="168" t="s">
        <v>1259</v>
      </c>
      <c r="AB1514" s="168" t="s">
        <v>1259</v>
      </c>
      <c r="AC1514" s="168" t="s">
        <v>12805</v>
      </c>
      <c r="AD1514" s="169">
        <v>15419.24723818466</v>
      </c>
      <c r="AE1514" s="168" t="s">
        <v>1259</v>
      </c>
      <c r="AF1514" s="169">
        <v>27869.26754736315</v>
      </c>
      <c r="AG1514" s="169">
        <v>2341.679460095882</v>
      </c>
      <c r="AH1514" s="169">
        <v>13194.40337982617</v>
      </c>
      <c r="AI1514" s="168" t="s">
        <v>21</v>
      </c>
      <c r="AJ1514"/>
      <c r="AK1514"/>
    </row>
    <row r="1515" spans="1:37" hidden="1" x14ac:dyDescent="0.25">
      <c r="A1515" s="179" t="b">
        <f>IF(E1515&lt;&gt;1,"",NOT(ISNA(VLOOKUP(P1515,Mapping!$P:$P,1,FALSE))))</f>
        <v>0</v>
      </c>
      <c r="B1515" s="180" t="str">
        <f t="shared" si="23"/>
        <v/>
      </c>
      <c r="E1515" s="167">
        <v>1</v>
      </c>
      <c r="F1515" s="170" t="s">
        <v>303</v>
      </c>
      <c r="G1515" s="169">
        <v>3927.131018997396</v>
      </c>
      <c r="H1515" s="168" t="s">
        <v>6</v>
      </c>
      <c r="I1515" s="168" t="s">
        <v>303</v>
      </c>
      <c r="J1515" s="169">
        <v>383.60625105698011</v>
      </c>
      <c r="K1515" s="169">
        <v>-165.36153481200111</v>
      </c>
      <c r="L1515" s="168" t="s">
        <v>5</v>
      </c>
      <c r="M1515" s="168" t="s">
        <v>21</v>
      </c>
      <c r="N1515" s="168" t="s">
        <v>2829</v>
      </c>
      <c r="O1515" s="168" t="s">
        <v>21</v>
      </c>
      <c r="P1515" s="168" t="s">
        <v>2831</v>
      </c>
      <c r="Q1515" s="168" t="s">
        <v>2832</v>
      </c>
      <c r="R1515" s="168" t="s">
        <v>1259</v>
      </c>
      <c r="S1515" s="168" t="s">
        <v>21</v>
      </c>
      <c r="T1515" s="168" t="s">
        <v>1259</v>
      </c>
      <c r="U1515" s="168" t="s">
        <v>1259</v>
      </c>
      <c r="V1515" s="168" t="s">
        <v>2832</v>
      </c>
      <c r="W1515" s="168" t="s">
        <v>1259</v>
      </c>
      <c r="X1515" s="168" t="s">
        <v>21</v>
      </c>
      <c r="Y1515" s="168" t="s">
        <v>1259</v>
      </c>
      <c r="Z1515" s="168" t="s">
        <v>21</v>
      </c>
      <c r="AA1515" s="168" t="s">
        <v>1259</v>
      </c>
      <c r="AB1515" s="168" t="s">
        <v>1259</v>
      </c>
      <c r="AC1515" s="168" t="s">
        <v>8215</v>
      </c>
      <c r="AD1515" s="169">
        <v>439.2691439932762</v>
      </c>
      <c r="AE1515" s="168" t="s">
        <v>1259</v>
      </c>
      <c r="AF1515" s="169">
        <v>793.94986734067425</v>
      </c>
      <c r="AG1515" s="169">
        <v>66.710619270415918</v>
      </c>
      <c r="AH1515" s="169">
        <v>375.88697999504802</v>
      </c>
      <c r="AI1515" s="168" t="s">
        <v>21</v>
      </c>
      <c r="AJ1515"/>
      <c r="AK1515"/>
    </row>
    <row r="1516" spans="1:37" hidden="1" x14ac:dyDescent="0.25">
      <c r="A1516" s="179" t="b">
        <f>IF(E1516&lt;&gt;1,"",NOT(ISNA(VLOOKUP(P1516,Mapping!$P:$P,1,FALSE))))</f>
        <v>0</v>
      </c>
      <c r="B1516" s="180" t="str">
        <f t="shared" si="23"/>
        <v/>
      </c>
      <c r="E1516" s="167">
        <v>1</v>
      </c>
      <c r="F1516" s="170" t="s">
        <v>303</v>
      </c>
      <c r="G1516" s="169">
        <v>25551.070838983062</v>
      </c>
      <c r="H1516" s="168" t="s">
        <v>6</v>
      </c>
      <c r="I1516" s="168" t="s">
        <v>303</v>
      </c>
      <c r="J1516" s="169">
        <v>2495.8552306044462</v>
      </c>
      <c r="K1516" s="169">
        <v>-1075.8908397976229</v>
      </c>
      <c r="L1516" s="168" t="s">
        <v>5</v>
      </c>
      <c r="M1516" s="168" t="s">
        <v>21</v>
      </c>
      <c r="N1516" s="168" t="s">
        <v>2829</v>
      </c>
      <c r="O1516" s="168" t="s">
        <v>21</v>
      </c>
      <c r="P1516" s="168" t="s">
        <v>2831</v>
      </c>
      <c r="Q1516" s="168" t="s">
        <v>2832</v>
      </c>
      <c r="R1516" s="168" t="s">
        <v>1259</v>
      </c>
      <c r="S1516" s="168" t="s">
        <v>21</v>
      </c>
      <c r="T1516" s="168" t="s">
        <v>1259</v>
      </c>
      <c r="U1516" s="168" t="s">
        <v>1259</v>
      </c>
      <c r="V1516" s="168" t="s">
        <v>2832</v>
      </c>
      <c r="W1516" s="168" t="s">
        <v>1259</v>
      </c>
      <c r="X1516" s="168" t="s">
        <v>21</v>
      </c>
      <c r="Y1516" s="168" t="s">
        <v>1259</v>
      </c>
      <c r="Z1516" s="168" t="s">
        <v>21</v>
      </c>
      <c r="AA1516" s="168" t="s">
        <v>1259</v>
      </c>
      <c r="AB1516" s="168" t="s">
        <v>1259</v>
      </c>
      <c r="AC1516" s="168" t="s">
        <v>8202</v>
      </c>
      <c r="AD1516" s="169">
        <v>2858.0144032009161</v>
      </c>
      <c r="AE1516" s="168" t="s">
        <v>1259</v>
      </c>
      <c r="AF1516" s="169">
        <v>5165.6716327742724</v>
      </c>
      <c r="AG1516" s="169">
        <v>434.03893337024419</v>
      </c>
      <c r="AH1516" s="169">
        <v>2445.631379967781</v>
      </c>
      <c r="AI1516" s="168" t="s">
        <v>21</v>
      </c>
      <c r="AJ1516"/>
      <c r="AK1516"/>
    </row>
    <row r="1517" spans="1:37" hidden="1" x14ac:dyDescent="0.25">
      <c r="A1517" s="179" t="b">
        <f>IF(E1517&lt;&gt;1,"",NOT(ISNA(VLOOKUP(P1517,Mapping!$P:$P,1,FALSE))))</f>
        <v>0</v>
      </c>
      <c r="B1517" s="180" t="str">
        <f t="shared" si="23"/>
        <v/>
      </c>
      <c r="E1517" s="167">
        <v>1</v>
      </c>
      <c r="F1517" s="170" t="s">
        <v>303</v>
      </c>
      <c r="G1517" s="169">
        <v>5147.8907759965859</v>
      </c>
      <c r="H1517" s="168" t="s">
        <v>6</v>
      </c>
      <c r="I1517" s="168" t="s">
        <v>303</v>
      </c>
      <c r="J1517" s="169">
        <v>502.85133647896947</v>
      </c>
      <c r="K1517" s="169">
        <v>-216.76463444824631</v>
      </c>
      <c r="L1517" s="168" t="s">
        <v>5</v>
      </c>
      <c r="M1517" s="168" t="s">
        <v>21</v>
      </c>
      <c r="N1517" s="168" t="s">
        <v>2829</v>
      </c>
      <c r="O1517" s="168" t="s">
        <v>21</v>
      </c>
      <c r="P1517" s="168" t="s">
        <v>2831</v>
      </c>
      <c r="Q1517" s="168" t="s">
        <v>2832</v>
      </c>
      <c r="R1517" s="168" t="s">
        <v>1259</v>
      </c>
      <c r="S1517" s="168" t="s">
        <v>21</v>
      </c>
      <c r="T1517" s="168" t="s">
        <v>1259</v>
      </c>
      <c r="U1517" s="168" t="s">
        <v>1259</v>
      </c>
      <c r="V1517" s="168" t="s">
        <v>2832</v>
      </c>
      <c r="W1517" s="168" t="s">
        <v>1259</v>
      </c>
      <c r="X1517" s="168" t="s">
        <v>21</v>
      </c>
      <c r="Y1517" s="168" t="s">
        <v>1259</v>
      </c>
      <c r="Z1517" s="168" t="s">
        <v>21</v>
      </c>
      <c r="AA1517" s="168" t="s">
        <v>1259</v>
      </c>
      <c r="AB1517" s="168" t="s">
        <v>1259</v>
      </c>
      <c r="AC1517" s="168" t="s">
        <v>12172</v>
      </c>
      <c r="AD1517" s="169">
        <v>575.81719672806378</v>
      </c>
      <c r="AE1517" s="168" t="s">
        <v>1259</v>
      </c>
      <c r="AF1517" s="169">
        <v>1040.7514236003849</v>
      </c>
      <c r="AG1517" s="169">
        <v>87.447803483488315</v>
      </c>
      <c r="AH1517" s="169">
        <v>492.73250822880249</v>
      </c>
      <c r="AI1517" s="168" t="s">
        <v>21</v>
      </c>
      <c r="AJ1517"/>
      <c r="AK1517"/>
    </row>
    <row r="1518" spans="1:37" hidden="1" x14ac:dyDescent="0.25">
      <c r="A1518" s="179" t="b">
        <f>IF(E1518&lt;&gt;1,"",NOT(ISNA(VLOOKUP(P1518,Mapping!$P:$P,1,FALSE))))</f>
        <v>0</v>
      </c>
      <c r="B1518" s="180" t="str">
        <f t="shared" si="23"/>
        <v/>
      </c>
      <c r="E1518" s="167">
        <v>1</v>
      </c>
      <c r="F1518" s="170" t="s">
        <v>303</v>
      </c>
      <c r="G1518" s="169">
        <v>4354.4875499971122</v>
      </c>
      <c r="H1518" s="168" t="s">
        <v>6</v>
      </c>
      <c r="I1518" s="168" t="s">
        <v>303</v>
      </c>
      <c r="J1518" s="169">
        <v>425.35088242488649</v>
      </c>
      <c r="K1518" s="169">
        <v>-183.35643529690751</v>
      </c>
      <c r="L1518" s="168" t="s">
        <v>5</v>
      </c>
      <c r="M1518" s="168" t="s">
        <v>21</v>
      </c>
      <c r="N1518" s="168" t="s">
        <v>2829</v>
      </c>
      <c r="O1518" s="168" t="s">
        <v>21</v>
      </c>
      <c r="P1518" s="168" t="s">
        <v>2831</v>
      </c>
      <c r="Q1518" s="168" t="s">
        <v>2832</v>
      </c>
      <c r="R1518" s="168" t="s">
        <v>1259</v>
      </c>
      <c r="S1518" s="168" t="s">
        <v>21</v>
      </c>
      <c r="T1518" s="168" t="s">
        <v>1259</v>
      </c>
      <c r="U1518" s="168" t="s">
        <v>1259</v>
      </c>
      <c r="V1518" s="168" t="s">
        <v>2832</v>
      </c>
      <c r="W1518" s="168" t="s">
        <v>1259</v>
      </c>
      <c r="X1518" s="168" t="s">
        <v>21</v>
      </c>
      <c r="Y1518" s="168" t="s">
        <v>1259</v>
      </c>
      <c r="Z1518" s="168" t="s">
        <v>21</v>
      </c>
      <c r="AA1518" s="168" t="s">
        <v>1259</v>
      </c>
      <c r="AB1518" s="168" t="s">
        <v>1259</v>
      </c>
      <c r="AC1518" s="168" t="s">
        <v>8196</v>
      </c>
      <c r="AD1518" s="169">
        <v>487.07109830650592</v>
      </c>
      <c r="AE1518" s="168" t="s">
        <v>1259</v>
      </c>
      <c r="AF1518" s="169">
        <v>880.34873191968745</v>
      </c>
      <c r="AG1518" s="169">
        <v>73.970173050092853</v>
      </c>
      <c r="AH1518" s="169">
        <v>416.79158822980389</v>
      </c>
      <c r="AI1518" s="168" t="s">
        <v>21</v>
      </c>
      <c r="AJ1518"/>
      <c r="AK1518"/>
    </row>
    <row r="1519" spans="1:37" hidden="1" x14ac:dyDescent="0.25">
      <c r="A1519" s="179" t="b">
        <f>IF(E1519&lt;&gt;1,"",NOT(ISNA(VLOOKUP(P1519,Mapping!$P:$P,1,FALSE))))</f>
        <v>0</v>
      </c>
      <c r="B1519" s="180" t="str">
        <f t="shared" si="23"/>
        <v/>
      </c>
      <c r="E1519" s="167">
        <v>1</v>
      </c>
      <c r="F1519" s="170" t="s">
        <v>303</v>
      </c>
      <c r="G1519" s="169">
        <v>442.48730399970651</v>
      </c>
      <c r="H1519" s="168" t="s">
        <v>6</v>
      </c>
      <c r="I1519" s="168" t="s">
        <v>303</v>
      </c>
      <c r="J1519" s="169">
        <v>43.222621044859586</v>
      </c>
      <c r="K1519" s="169">
        <v>-18.632018990519089</v>
      </c>
      <c r="L1519" s="168" t="s">
        <v>5</v>
      </c>
      <c r="M1519" s="168" t="s">
        <v>21</v>
      </c>
      <c r="N1519" s="168" t="s">
        <v>2829</v>
      </c>
      <c r="O1519" s="168" t="s">
        <v>21</v>
      </c>
      <c r="P1519" s="168" t="s">
        <v>2831</v>
      </c>
      <c r="Q1519" s="168" t="s">
        <v>2832</v>
      </c>
      <c r="R1519" s="168" t="s">
        <v>1259</v>
      </c>
      <c r="S1519" s="168" t="s">
        <v>21</v>
      </c>
      <c r="T1519" s="168" t="s">
        <v>1259</v>
      </c>
      <c r="U1519" s="168" t="s">
        <v>1259</v>
      </c>
      <c r="V1519" s="168" t="s">
        <v>2832</v>
      </c>
      <c r="W1519" s="168" t="s">
        <v>1259</v>
      </c>
      <c r="X1519" s="168" t="s">
        <v>21</v>
      </c>
      <c r="Y1519" s="168" t="s">
        <v>1259</v>
      </c>
      <c r="Z1519" s="168" t="s">
        <v>21</v>
      </c>
      <c r="AA1519" s="168" t="s">
        <v>1259</v>
      </c>
      <c r="AB1519" s="168" t="s">
        <v>1259</v>
      </c>
      <c r="AC1519" s="168" t="s">
        <v>12556</v>
      </c>
      <c r="AD1519" s="169">
        <v>49.494406556740387</v>
      </c>
      <c r="AE1519" s="168" t="s">
        <v>1259</v>
      </c>
      <c r="AF1519" s="169">
        <v>89.457859850112811</v>
      </c>
      <c r="AG1519" s="169">
        <v>7.5165819338142228</v>
      </c>
      <c r="AH1519" s="169">
        <v>42.352856470030297</v>
      </c>
      <c r="AI1519" s="168" t="s">
        <v>21</v>
      </c>
      <c r="AJ1519"/>
      <c r="AK1519"/>
    </row>
    <row r="1520" spans="1:37" hidden="1" x14ac:dyDescent="0.25">
      <c r="A1520" s="179" t="b">
        <f>IF(E1520&lt;&gt;1,"",NOT(ISNA(VLOOKUP(P1520,Mapping!$P:$P,1,FALSE))))</f>
        <v>0</v>
      </c>
      <c r="B1520" s="180" t="str">
        <f t="shared" si="23"/>
        <v/>
      </c>
      <c r="E1520" s="167">
        <v>1</v>
      </c>
      <c r="F1520" s="170" t="s">
        <v>303</v>
      </c>
      <c r="G1520" s="169">
        <v>7446.5038619950619</v>
      </c>
      <c r="H1520" s="168" t="s">
        <v>6</v>
      </c>
      <c r="I1520" s="168" t="s">
        <v>303</v>
      </c>
      <c r="J1520" s="169">
        <v>727.3822584891825</v>
      </c>
      <c r="K1520" s="169">
        <v>-313.55340620068421</v>
      </c>
      <c r="L1520" s="168" t="s">
        <v>5</v>
      </c>
      <c r="M1520" s="168" t="s">
        <v>21</v>
      </c>
      <c r="N1520" s="168" t="s">
        <v>2829</v>
      </c>
      <c r="O1520" s="168" t="s">
        <v>21</v>
      </c>
      <c r="P1520" s="168" t="s">
        <v>2831</v>
      </c>
      <c r="Q1520" s="168" t="s">
        <v>2832</v>
      </c>
      <c r="R1520" s="168" t="s">
        <v>1259</v>
      </c>
      <c r="S1520" s="168" t="s">
        <v>21</v>
      </c>
      <c r="T1520" s="168" t="s">
        <v>1259</v>
      </c>
      <c r="U1520" s="168" t="s">
        <v>1259</v>
      </c>
      <c r="V1520" s="168" t="s">
        <v>2832</v>
      </c>
      <c r="W1520" s="168" t="s">
        <v>1259</v>
      </c>
      <c r="X1520" s="168" t="s">
        <v>21</v>
      </c>
      <c r="Y1520" s="168" t="s">
        <v>1259</v>
      </c>
      <c r="Z1520" s="168" t="s">
        <v>21</v>
      </c>
      <c r="AA1520" s="168" t="s">
        <v>1259</v>
      </c>
      <c r="AB1520" s="168" t="s">
        <v>1259</v>
      </c>
      <c r="AC1520" s="168" t="s">
        <v>12166</v>
      </c>
      <c r="AD1520" s="169">
        <v>832.92850719207399</v>
      </c>
      <c r="AE1520" s="168" t="s">
        <v>1259</v>
      </c>
      <c r="AF1520" s="169">
        <v>1505.4630784618389</v>
      </c>
      <c r="AG1520" s="169">
        <v>126.49460423657089</v>
      </c>
      <c r="AH1520" s="169">
        <v>712.74521646119865</v>
      </c>
      <c r="AI1520" s="168" t="s">
        <v>21</v>
      </c>
      <c r="AJ1520"/>
      <c r="AK1520"/>
    </row>
    <row r="1521" spans="1:37" hidden="1" x14ac:dyDescent="0.25">
      <c r="A1521" s="179" t="b">
        <f>IF(E1521&lt;&gt;1,"",NOT(ISNA(VLOOKUP(P1521,Mapping!$P:$P,1,FALSE))))</f>
        <v>0</v>
      </c>
      <c r="B1521" s="180" t="str">
        <f t="shared" si="23"/>
        <v/>
      </c>
      <c r="E1521" s="167">
        <v>1</v>
      </c>
      <c r="F1521" s="170" t="s">
        <v>303</v>
      </c>
      <c r="G1521" s="169">
        <v>7277.0167259951741</v>
      </c>
      <c r="H1521" s="168" t="s">
        <v>6</v>
      </c>
      <c r="I1521" s="168" t="s">
        <v>303</v>
      </c>
      <c r="J1521" s="169">
        <v>710.82657839376782</v>
      </c>
      <c r="K1521" s="169">
        <v>-306.41673242936008</v>
      </c>
      <c r="L1521" s="168" t="s">
        <v>5</v>
      </c>
      <c r="M1521" s="168" t="s">
        <v>21</v>
      </c>
      <c r="N1521" s="168" t="s">
        <v>2829</v>
      </c>
      <c r="O1521" s="168" t="s">
        <v>21</v>
      </c>
      <c r="P1521" s="168" t="s">
        <v>2831</v>
      </c>
      <c r="Q1521" s="168" t="s">
        <v>2832</v>
      </c>
      <c r="R1521" s="168" t="s">
        <v>1259</v>
      </c>
      <c r="S1521" s="168" t="s">
        <v>21</v>
      </c>
      <c r="T1521" s="168" t="s">
        <v>1259</v>
      </c>
      <c r="U1521" s="168" t="s">
        <v>1259</v>
      </c>
      <c r="V1521" s="168" t="s">
        <v>2832</v>
      </c>
      <c r="W1521" s="168" t="s">
        <v>1259</v>
      </c>
      <c r="X1521" s="168" t="s">
        <v>21</v>
      </c>
      <c r="Y1521" s="168" t="s">
        <v>1259</v>
      </c>
      <c r="Z1521" s="168" t="s">
        <v>21</v>
      </c>
      <c r="AA1521" s="168" t="s">
        <v>1259</v>
      </c>
      <c r="AB1521" s="168" t="s">
        <v>1259</v>
      </c>
      <c r="AC1521" s="168" t="s">
        <v>12806</v>
      </c>
      <c r="AD1521" s="169">
        <v>813.97052774387521</v>
      </c>
      <c r="AE1521" s="168" t="s">
        <v>1259</v>
      </c>
      <c r="AF1521" s="169">
        <v>1471.1977869571469</v>
      </c>
      <c r="AG1521" s="169">
        <v>123.615507067103</v>
      </c>
      <c r="AH1521" s="169">
        <v>696.52268469670616</v>
      </c>
      <c r="AI1521" s="168" t="s">
        <v>21</v>
      </c>
      <c r="AJ1521"/>
      <c r="AK1521"/>
    </row>
    <row r="1522" spans="1:37" hidden="1" x14ac:dyDescent="0.25">
      <c r="A1522" s="179" t="b">
        <f>IF(E1522&lt;&gt;1,"",NOT(ISNA(VLOOKUP(P1522,Mapping!$P:$P,1,FALSE))))</f>
        <v>0</v>
      </c>
      <c r="B1522" s="180" t="str">
        <f t="shared" si="23"/>
        <v/>
      </c>
      <c r="E1522" s="167">
        <v>1</v>
      </c>
      <c r="F1522" s="170" t="s">
        <v>303</v>
      </c>
      <c r="G1522" s="169">
        <v>390.50600399974098</v>
      </c>
      <c r="H1522" s="168" t="s">
        <v>6</v>
      </c>
      <c r="I1522" s="168" t="s">
        <v>303</v>
      </c>
      <c r="J1522" s="169">
        <v>38.145033482439509</v>
      </c>
      <c r="K1522" s="169">
        <v>-16.44321818200623</v>
      </c>
      <c r="L1522" s="168" t="s">
        <v>5</v>
      </c>
      <c r="M1522" s="168" t="s">
        <v>21</v>
      </c>
      <c r="N1522" s="168" t="s">
        <v>2829</v>
      </c>
      <c r="O1522" s="168" t="s">
        <v>21</v>
      </c>
      <c r="P1522" s="168" t="s">
        <v>2831</v>
      </c>
      <c r="Q1522" s="168" t="s">
        <v>2832</v>
      </c>
      <c r="R1522" s="168" t="s">
        <v>1259</v>
      </c>
      <c r="S1522" s="168" t="s">
        <v>21</v>
      </c>
      <c r="T1522" s="168" t="s">
        <v>1259</v>
      </c>
      <c r="U1522" s="168" t="s">
        <v>1259</v>
      </c>
      <c r="V1522" s="168" t="s">
        <v>2832</v>
      </c>
      <c r="W1522" s="168" t="s">
        <v>1259</v>
      </c>
      <c r="X1522" s="168" t="s">
        <v>21</v>
      </c>
      <c r="Y1522" s="168" t="s">
        <v>1259</v>
      </c>
      <c r="Z1522" s="168" t="s">
        <v>21</v>
      </c>
      <c r="AA1522" s="168" t="s">
        <v>1259</v>
      </c>
      <c r="AB1522" s="168" t="s">
        <v>1259</v>
      </c>
      <c r="AC1522" s="168" t="s">
        <v>12265</v>
      </c>
      <c r="AD1522" s="169">
        <v>43.680039517753308</v>
      </c>
      <c r="AE1522" s="168" t="s">
        <v>1259</v>
      </c>
      <c r="AF1522" s="169">
        <v>78.948776746054648</v>
      </c>
      <c r="AG1522" s="169">
        <v>6.6335697051149509</v>
      </c>
      <c r="AH1522" s="169">
        <v>37.377444705389962</v>
      </c>
      <c r="AI1522" s="168" t="s">
        <v>21</v>
      </c>
      <c r="AJ1522"/>
      <c r="AK1522"/>
    </row>
    <row r="1523" spans="1:37" hidden="1" x14ac:dyDescent="0.25">
      <c r="A1523" s="179" t="b">
        <f>IF(E1523&lt;&gt;1,"",NOT(ISNA(VLOOKUP(P1523,Mapping!$P:$P,1,FALSE))))</f>
        <v>0</v>
      </c>
      <c r="B1523" s="180" t="str">
        <f t="shared" si="23"/>
        <v/>
      </c>
      <c r="E1523" s="167">
        <v>1</v>
      </c>
      <c r="F1523" s="170" t="s">
        <v>303</v>
      </c>
      <c r="G1523" s="169">
        <v>5257.4167799965126</v>
      </c>
      <c r="H1523" s="168" t="s">
        <v>6</v>
      </c>
      <c r="I1523" s="168" t="s">
        <v>303</v>
      </c>
      <c r="J1523" s="169">
        <v>513.54995070508437</v>
      </c>
      <c r="K1523" s="169">
        <v>-221.37649690856151</v>
      </c>
      <c r="L1523" s="168" t="s">
        <v>5</v>
      </c>
      <c r="M1523" s="168" t="s">
        <v>21</v>
      </c>
      <c r="N1523" s="168" t="s">
        <v>2829</v>
      </c>
      <c r="O1523" s="168" t="s">
        <v>21</v>
      </c>
      <c r="P1523" s="168" t="s">
        <v>2831</v>
      </c>
      <c r="Q1523" s="168" t="s">
        <v>2832</v>
      </c>
      <c r="R1523" s="168" t="s">
        <v>1259</v>
      </c>
      <c r="S1523" s="168" t="s">
        <v>21</v>
      </c>
      <c r="T1523" s="168" t="s">
        <v>1259</v>
      </c>
      <c r="U1523" s="168" t="s">
        <v>1259</v>
      </c>
      <c r="V1523" s="168" t="s">
        <v>2832</v>
      </c>
      <c r="W1523" s="168" t="s">
        <v>1259</v>
      </c>
      <c r="X1523" s="168" t="s">
        <v>21</v>
      </c>
      <c r="Y1523" s="168" t="s">
        <v>1259</v>
      </c>
      <c r="Z1523" s="168" t="s">
        <v>21</v>
      </c>
      <c r="AA1523" s="168" t="s">
        <v>1259</v>
      </c>
      <c r="AB1523" s="168" t="s">
        <v>1259</v>
      </c>
      <c r="AC1523" s="168" t="s">
        <v>8216</v>
      </c>
      <c r="AD1523" s="169">
        <v>588.06822522426387</v>
      </c>
      <c r="AE1523" s="168" t="s">
        <v>1259</v>
      </c>
      <c r="AF1523" s="169">
        <v>1062.894345729909</v>
      </c>
      <c r="AG1523" s="169">
        <v>89.308334114552963</v>
      </c>
      <c r="AH1523" s="169">
        <v>503.21583528748852</v>
      </c>
      <c r="AI1523" s="168" t="s">
        <v>21</v>
      </c>
      <c r="AJ1523"/>
      <c r="AK1523"/>
    </row>
    <row r="1524" spans="1:37" hidden="1" x14ac:dyDescent="0.25">
      <c r="A1524" s="179" t="b">
        <f>IF(E1524&lt;&gt;1,"",NOT(ISNA(VLOOKUP(P1524,Mapping!$P:$P,1,FALSE))))</f>
        <v>0</v>
      </c>
      <c r="B1524" s="180" t="str">
        <f t="shared" si="23"/>
        <v/>
      </c>
      <c r="E1524" s="167">
        <v>1</v>
      </c>
      <c r="F1524" s="170" t="s">
        <v>303</v>
      </c>
      <c r="G1524" s="169">
        <v>4405.7663999970782</v>
      </c>
      <c r="H1524" s="168" t="s">
        <v>6</v>
      </c>
      <c r="I1524" s="168" t="s">
        <v>303</v>
      </c>
      <c r="J1524" s="169">
        <v>430.35985393916582</v>
      </c>
      <c r="K1524" s="169">
        <v>-185.5156577161159</v>
      </c>
      <c r="L1524" s="168" t="s">
        <v>5</v>
      </c>
      <c r="M1524" s="168" t="s">
        <v>21</v>
      </c>
      <c r="N1524" s="168" t="s">
        <v>2829</v>
      </c>
      <c r="O1524" s="168" t="s">
        <v>21</v>
      </c>
      <c r="P1524" s="168" t="s">
        <v>2831</v>
      </c>
      <c r="Q1524" s="168" t="s">
        <v>2832</v>
      </c>
      <c r="R1524" s="168" t="s">
        <v>1259</v>
      </c>
      <c r="S1524" s="168" t="s">
        <v>21</v>
      </c>
      <c r="T1524" s="168" t="s">
        <v>1259</v>
      </c>
      <c r="U1524" s="168" t="s">
        <v>1259</v>
      </c>
      <c r="V1524" s="168" t="s">
        <v>2832</v>
      </c>
      <c r="W1524" s="168" t="s">
        <v>1259</v>
      </c>
      <c r="X1524" s="168" t="s">
        <v>21</v>
      </c>
      <c r="Y1524" s="168" t="s">
        <v>1259</v>
      </c>
      <c r="Z1524" s="168" t="s">
        <v>21</v>
      </c>
      <c r="AA1524" s="168" t="s">
        <v>1259</v>
      </c>
      <c r="AB1524" s="168" t="s">
        <v>1259</v>
      </c>
      <c r="AC1524" s="168" t="s">
        <v>12542</v>
      </c>
      <c r="AD1524" s="169">
        <v>492.80689281793872</v>
      </c>
      <c r="AE1524" s="168" t="s">
        <v>1259</v>
      </c>
      <c r="AF1524" s="169">
        <v>890.71580038720458</v>
      </c>
      <c r="AG1524" s="169">
        <v>74.841252681107107</v>
      </c>
      <c r="AH1524" s="169">
        <v>421.69976470032731</v>
      </c>
      <c r="AI1524" s="168" t="s">
        <v>21</v>
      </c>
      <c r="AJ1524"/>
      <c r="AK1524"/>
    </row>
    <row r="1525" spans="1:37" hidden="1" x14ac:dyDescent="0.25">
      <c r="A1525" s="179" t="b">
        <f>IF(E1525&lt;&gt;1,"",NOT(ISNA(VLOOKUP(P1525,Mapping!$P:$P,1,FALSE))))</f>
        <v>0</v>
      </c>
      <c r="B1525" s="180" t="str">
        <f t="shared" si="23"/>
        <v/>
      </c>
      <c r="E1525" s="167">
        <v>1</v>
      </c>
      <c r="F1525" s="170" t="s">
        <v>303</v>
      </c>
      <c r="G1525" s="169">
        <v>20468.170736986431</v>
      </c>
      <c r="H1525" s="168" t="s">
        <v>6</v>
      </c>
      <c r="I1525" s="168" t="s">
        <v>303</v>
      </c>
      <c r="J1525" s="169">
        <v>1999.3522508994611</v>
      </c>
      <c r="K1525" s="169">
        <v>-861.86279792780465</v>
      </c>
      <c r="L1525" s="168" t="s">
        <v>5</v>
      </c>
      <c r="M1525" s="168" t="s">
        <v>21</v>
      </c>
      <c r="N1525" s="168" t="s">
        <v>2829</v>
      </c>
      <c r="O1525" s="168" t="s">
        <v>21</v>
      </c>
      <c r="P1525" s="168" t="s">
        <v>2831</v>
      </c>
      <c r="Q1525" s="168" t="s">
        <v>2832</v>
      </c>
      <c r="R1525" s="168" t="s">
        <v>1259</v>
      </c>
      <c r="S1525" s="168" t="s">
        <v>21</v>
      </c>
      <c r="T1525" s="168" t="s">
        <v>1259</v>
      </c>
      <c r="U1525" s="168" t="s">
        <v>1259</v>
      </c>
      <c r="V1525" s="168" t="s">
        <v>2832</v>
      </c>
      <c r="W1525" s="168" t="s">
        <v>1259</v>
      </c>
      <c r="X1525" s="168" t="s">
        <v>21</v>
      </c>
      <c r="Y1525" s="168" t="s">
        <v>1259</v>
      </c>
      <c r="Z1525" s="168" t="s">
        <v>21</v>
      </c>
      <c r="AA1525" s="168" t="s">
        <v>1259</v>
      </c>
      <c r="AB1525" s="168" t="s">
        <v>1259</v>
      </c>
      <c r="AC1525" s="168" t="s">
        <v>12266</v>
      </c>
      <c r="AD1525" s="169">
        <v>2289.4667367221432</v>
      </c>
      <c r="AE1525" s="168" t="s">
        <v>1259</v>
      </c>
      <c r="AF1525" s="169">
        <v>4138.0594033466914</v>
      </c>
      <c r="AG1525" s="169">
        <v>347.69513382458172</v>
      </c>
      <c r="AH1525" s="169">
        <v>1959.1194811506609</v>
      </c>
      <c r="AI1525" s="168" t="s">
        <v>21</v>
      </c>
      <c r="AJ1525"/>
      <c r="AK1525"/>
    </row>
    <row r="1526" spans="1:37" hidden="1" x14ac:dyDescent="0.25">
      <c r="A1526" s="179" t="b">
        <f>IF(E1526&lt;&gt;1,"",NOT(ISNA(VLOOKUP(P1526,Mapping!$P:$P,1,FALSE))))</f>
        <v>0</v>
      </c>
      <c r="B1526" s="180" t="str">
        <f t="shared" si="23"/>
        <v/>
      </c>
      <c r="E1526" s="167">
        <v>1</v>
      </c>
      <c r="F1526" s="170" t="s">
        <v>303</v>
      </c>
      <c r="G1526" s="169">
        <v>14600.114171990321</v>
      </c>
      <c r="H1526" s="168" t="s">
        <v>6</v>
      </c>
      <c r="I1526" s="168" t="s">
        <v>303</v>
      </c>
      <c r="J1526" s="169">
        <v>1426.1543695455709</v>
      </c>
      <c r="K1526" s="169">
        <v>-614.7738071970781</v>
      </c>
      <c r="L1526" s="168" t="s">
        <v>5</v>
      </c>
      <c r="M1526" s="168" t="s">
        <v>21</v>
      </c>
      <c r="N1526" s="168" t="s">
        <v>2829</v>
      </c>
      <c r="O1526" s="168" t="s">
        <v>21</v>
      </c>
      <c r="P1526" s="168" t="s">
        <v>2831</v>
      </c>
      <c r="Q1526" s="168" t="s">
        <v>2832</v>
      </c>
      <c r="R1526" s="168" t="s">
        <v>1259</v>
      </c>
      <c r="S1526" s="168" t="s">
        <v>21</v>
      </c>
      <c r="T1526" s="168" t="s">
        <v>1259</v>
      </c>
      <c r="U1526" s="168" t="s">
        <v>1259</v>
      </c>
      <c r="V1526" s="168" t="s">
        <v>2832</v>
      </c>
      <c r="W1526" s="168" t="s">
        <v>1259</v>
      </c>
      <c r="X1526" s="168" t="s">
        <v>21</v>
      </c>
      <c r="Y1526" s="168" t="s">
        <v>1259</v>
      </c>
      <c r="Z1526" s="168" t="s">
        <v>21</v>
      </c>
      <c r="AA1526" s="168" t="s">
        <v>1259</v>
      </c>
      <c r="AB1526" s="168" t="s">
        <v>1259</v>
      </c>
      <c r="AC1526" s="168" t="s">
        <v>12569</v>
      </c>
      <c r="AD1526" s="169">
        <v>1633.0954132952879</v>
      </c>
      <c r="AE1526" s="168" t="s">
        <v>1259</v>
      </c>
      <c r="AF1526" s="169">
        <v>2951.711734071409</v>
      </c>
      <c r="AG1526" s="169">
        <v>248.01379254235141</v>
      </c>
      <c r="AH1526" s="169">
        <v>1397.4560046874719</v>
      </c>
      <c r="AI1526" s="168" t="s">
        <v>21</v>
      </c>
      <c r="AJ1526"/>
      <c r="AK1526"/>
    </row>
    <row r="1527" spans="1:37" hidden="1" x14ac:dyDescent="0.25">
      <c r="A1527" s="179" t="b">
        <f>IF(E1527&lt;&gt;1,"",NOT(ISNA(VLOOKUP(P1527,Mapping!$P:$P,1,FALSE))))</f>
        <v>0</v>
      </c>
      <c r="B1527" s="180" t="str">
        <f t="shared" si="23"/>
        <v/>
      </c>
      <c r="E1527" s="167">
        <v>1</v>
      </c>
      <c r="F1527" s="170" t="s">
        <v>303</v>
      </c>
      <c r="G1527" s="169">
        <v>14332.719554990499</v>
      </c>
      <c r="H1527" s="168" t="s">
        <v>6</v>
      </c>
      <c r="I1527" s="168" t="s">
        <v>303</v>
      </c>
      <c r="J1527" s="169">
        <v>1400.0349846602901</v>
      </c>
      <c r="K1527" s="169">
        <v>-603.51449752453084</v>
      </c>
      <c r="L1527" s="168" t="s">
        <v>5</v>
      </c>
      <c r="M1527" s="168" t="s">
        <v>21</v>
      </c>
      <c r="N1527" s="168" t="s">
        <v>2829</v>
      </c>
      <c r="O1527" s="168" t="s">
        <v>21</v>
      </c>
      <c r="P1527" s="168" t="s">
        <v>2831</v>
      </c>
      <c r="Q1527" s="168" t="s">
        <v>2832</v>
      </c>
      <c r="R1527" s="168" t="s">
        <v>1259</v>
      </c>
      <c r="S1527" s="168" t="s">
        <v>21</v>
      </c>
      <c r="T1527" s="168" t="s">
        <v>1259</v>
      </c>
      <c r="U1527" s="168" t="s">
        <v>1259</v>
      </c>
      <c r="V1527" s="168" t="s">
        <v>2832</v>
      </c>
      <c r="W1527" s="168" t="s">
        <v>1259</v>
      </c>
      <c r="X1527" s="168" t="s">
        <v>21</v>
      </c>
      <c r="Y1527" s="168" t="s">
        <v>1259</v>
      </c>
      <c r="Z1527" s="168" t="s">
        <v>21</v>
      </c>
      <c r="AA1527" s="168" t="s">
        <v>1259</v>
      </c>
      <c r="AB1527" s="168" t="s">
        <v>1259</v>
      </c>
      <c r="AC1527" s="168" t="s">
        <v>8211</v>
      </c>
      <c r="AD1527" s="169">
        <v>1603.1859949566269</v>
      </c>
      <c r="AE1527" s="168" t="s">
        <v>1259</v>
      </c>
      <c r="AF1527" s="169">
        <v>2897.652442525587</v>
      </c>
      <c r="AG1527" s="169">
        <v>243.47152990753241</v>
      </c>
      <c r="AH1527" s="169">
        <v>1371.8622176289859</v>
      </c>
      <c r="AI1527" s="168" t="s">
        <v>21</v>
      </c>
      <c r="AJ1527"/>
      <c r="AK1527"/>
    </row>
    <row r="1528" spans="1:37" hidden="1" x14ac:dyDescent="0.25">
      <c r="A1528" s="179" t="b">
        <f>IF(E1528&lt;&gt;1,"",NOT(ISNA(VLOOKUP(P1528,Mapping!$P:$P,1,FALSE))))</f>
        <v>0</v>
      </c>
      <c r="B1528" s="180" t="str">
        <f t="shared" si="23"/>
        <v/>
      </c>
      <c r="E1528" s="167">
        <v>1</v>
      </c>
      <c r="F1528" s="170" t="s">
        <v>303</v>
      </c>
      <c r="G1528" s="169">
        <v>73946.911499950962</v>
      </c>
      <c r="H1528" s="168" t="s">
        <v>6</v>
      </c>
      <c r="I1528" s="168" t="s">
        <v>303</v>
      </c>
      <c r="J1528" s="169">
        <v>7223.2113877831616</v>
      </c>
      <c r="K1528" s="169">
        <v>-3113.717042056046</v>
      </c>
      <c r="L1528" s="168" t="s">
        <v>5</v>
      </c>
      <c r="M1528" s="168" t="s">
        <v>21</v>
      </c>
      <c r="N1528" s="168" t="s">
        <v>2829</v>
      </c>
      <c r="O1528" s="168" t="s">
        <v>21</v>
      </c>
      <c r="P1528" s="168" t="s">
        <v>2831</v>
      </c>
      <c r="Q1528" s="168" t="s">
        <v>2832</v>
      </c>
      <c r="R1528" s="168" t="s">
        <v>1259</v>
      </c>
      <c r="S1528" s="168" t="s">
        <v>21</v>
      </c>
      <c r="T1528" s="168" t="s">
        <v>1259</v>
      </c>
      <c r="U1528" s="168" t="s">
        <v>1259</v>
      </c>
      <c r="V1528" s="168" t="s">
        <v>2832</v>
      </c>
      <c r="W1528" s="168" t="s">
        <v>1259</v>
      </c>
      <c r="X1528" s="168" t="s">
        <v>21</v>
      </c>
      <c r="Y1528" s="168" t="s">
        <v>1259</v>
      </c>
      <c r="Z1528" s="168" t="s">
        <v>21</v>
      </c>
      <c r="AA1528" s="168" t="s">
        <v>1259</v>
      </c>
      <c r="AB1528" s="168" t="s">
        <v>1259</v>
      </c>
      <c r="AC1528" s="168" t="s">
        <v>12807</v>
      </c>
      <c r="AD1528" s="169">
        <v>8271.329975597002</v>
      </c>
      <c r="AE1528" s="168" t="s">
        <v>1259</v>
      </c>
      <c r="AF1528" s="169">
        <v>14949.880788705521</v>
      </c>
      <c r="AG1528" s="169">
        <v>1256.1445583131569</v>
      </c>
      <c r="AH1528" s="169">
        <v>7077.8594116714667</v>
      </c>
      <c r="AI1528" s="168" t="s">
        <v>21</v>
      </c>
      <c r="AJ1528"/>
      <c r="AK1528"/>
    </row>
    <row r="1529" spans="1:37" hidden="1" x14ac:dyDescent="0.25">
      <c r="A1529" s="179" t="b">
        <f>IF(E1529&lt;&gt;1,"",NOT(ISNA(VLOOKUP(P1529,Mapping!$P:$P,1,FALSE))))</f>
        <v>0</v>
      </c>
      <c r="B1529" s="180" t="str">
        <f t="shared" si="23"/>
        <v/>
      </c>
      <c r="E1529" s="167">
        <v>1</v>
      </c>
      <c r="F1529" s="170" t="s">
        <v>303</v>
      </c>
      <c r="G1529" s="169">
        <v>7344.9576899951298</v>
      </c>
      <c r="H1529" s="168" t="s">
        <v>6</v>
      </c>
      <c r="I1529" s="168" t="s">
        <v>303</v>
      </c>
      <c r="J1529" s="169">
        <v>717.46312256994634</v>
      </c>
      <c r="K1529" s="169">
        <v>-309.27755424286482</v>
      </c>
      <c r="L1529" s="168" t="s">
        <v>5</v>
      </c>
      <c r="M1529" s="168" t="s">
        <v>21</v>
      </c>
      <c r="N1529" s="168" t="s">
        <v>2829</v>
      </c>
      <c r="O1529" s="168" t="s">
        <v>21</v>
      </c>
      <c r="P1529" s="168" t="s">
        <v>2831</v>
      </c>
      <c r="Q1529" s="168" t="s">
        <v>2832</v>
      </c>
      <c r="R1529" s="168" t="s">
        <v>1259</v>
      </c>
      <c r="S1529" s="168" t="s">
        <v>21</v>
      </c>
      <c r="T1529" s="168" t="s">
        <v>1259</v>
      </c>
      <c r="U1529" s="168" t="s">
        <v>1259</v>
      </c>
      <c r="V1529" s="168" t="s">
        <v>2832</v>
      </c>
      <c r="W1529" s="168" t="s">
        <v>1259</v>
      </c>
      <c r="X1529" s="168" t="s">
        <v>21</v>
      </c>
      <c r="Y1529" s="168" t="s">
        <v>1259</v>
      </c>
      <c r="Z1529" s="168" t="s">
        <v>21</v>
      </c>
      <c r="AA1529" s="168" t="s">
        <v>1259</v>
      </c>
      <c r="AB1529" s="168" t="s">
        <v>1259</v>
      </c>
      <c r="AC1529" s="168" t="s">
        <v>12568</v>
      </c>
      <c r="AD1529" s="169">
        <v>821.57006260888875</v>
      </c>
      <c r="AE1529" s="168" t="s">
        <v>1259</v>
      </c>
      <c r="AF1529" s="169">
        <v>1484.9334426034261</v>
      </c>
      <c r="AG1529" s="169">
        <v>124.7696279152087</v>
      </c>
      <c r="AH1529" s="169">
        <v>703.02568234367936</v>
      </c>
      <c r="AI1529" s="168" t="s">
        <v>21</v>
      </c>
      <c r="AJ1529"/>
      <c r="AK1529"/>
    </row>
    <row r="1530" spans="1:37" hidden="1" x14ac:dyDescent="0.25">
      <c r="A1530" s="179" t="b">
        <f>IF(E1530&lt;&gt;1,"",NOT(ISNA(VLOOKUP(P1530,Mapping!$P:$P,1,FALSE))))</f>
        <v>0</v>
      </c>
      <c r="B1530" s="180" t="str">
        <f t="shared" si="23"/>
        <v/>
      </c>
      <c r="E1530" s="167">
        <v>1</v>
      </c>
      <c r="F1530" s="170" t="s">
        <v>303</v>
      </c>
      <c r="G1530" s="169">
        <v>2332.695959998453</v>
      </c>
      <c r="H1530" s="168" t="s">
        <v>6</v>
      </c>
      <c r="I1530" s="168" t="s">
        <v>303</v>
      </c>
      <c r="J1530" s="169">
        <v>227.8601726660047</v>
      </c>
      <c r="K1530" s="169">
        <v>-98.223915201479116</v>
      </c>
      <c r="L1530" s="168" t="s">
        <v>5</v>
      </c>
      <c r="M1530" s="168" t="s">
        <v>21</v>
      </c>
      <c r="N1530" s="168" t="s">
        <v>2829</v>
      </c>
      <c r="O1530" s="168" t="s">
        <v>21</v>
      </c>
      <c r="P1530" s="168" t="s">
        <v>2831</v>
      </c>
      <c r="Q1530" s="168" t="s">
        <v>2832</v>
      </c>
      <c r="R1530" s="168" t="s">
        <v>1259</v>
      </c>
      <c r="S1530" s="168" t="s">
        <v>21</v>
      </c>
      <c r="T1530" s="168" t="s">
        <v>1259</v>
      </c>
      <c r="U1530" s="168" t="s">
        <v>1259</v>
      </c>
      <c r="V1530" s="168" t="s">
        <v>2832</v>
      </c>
      <c r="W1530" s="168" t="s">
        <v>1259</v>
      </c>
      <c r="X1530" s="168" t="s">
        <v>21</v>
      </c>
      <c r="Y1530" s="168" t="s">
        <v>1259</v>
      </c>
      <c r="Z1530" s="168" t="s">
        <v>21</v>
      </c>
      <c r="AA1530" s="168" t="s">
        <v>1259</v>
      </c>
      <c r="AB1530" s="168" t="s">
        <v>1259</v>
      </c>
      <c r="AC1530" s="168" t="s">
        <v>8213</v>
      </c>
      <c r="AD1530" s="169">
        <v>260.92364950092798</v>
      </c>
      <c r="AE1530" s="168" t="s">
        <v>1259</v>
      </c>
      <c r="AF1530" s="169">
        <v>471.60220502643921</v>
      </c>
      <c r="AG1530" s="169">
        <v>39.62577039276448</v>
      </c>
      <c r="AH1530" s="169">
        <v>223.27496470294091</v>
      </c>
      <c r="AI1530" s="168" t="s">
        <v>21</v>
      </c>
      <c r="AJ1530"/>
      <c r="AK1530"/>
    </row>
    <row r="1531" spans="1:37" hidden="1" x14ac:dyDescent="0.25">
      <c r="A1531" s="179" t="b">
        <f>IF(E1531&lt;&gt;1,"",NOT(ISNA(VLOOKUP(P1531,Mapping!$P:$P,1,FALSE))))</f>
        <v>0</v>
      </c>
      <c r="B1531" s="180" t="str">
        <f t="shared" si="23"/>
        <v/>
      </c>
      <c r="E1531" s="167">
        <v>1</v>
      </c>
      <c r="F1531" s="170" t="s">
        <v>303</v>
      </c>
      <c r="G1531" s="169">
        <v>2252.3356799985058</v>
      </c>
      <c r="H1531" s="168" t="s">
        <v>6</v>
      </c>
      <c r="I1531" s="168" t="s">
        <v>303</v>
      </c>
      <c r="J1531" s="169">
        <v>220.01049675869629</v>
      </c>
      <c r="K1531" s="169">
        <v>-94.840147465075574</v>
      </c>
      <c r="L1531" s="168" t="s">
        <v>5</v>
      </c>
      <c r="M1531" s="168" t="s">
        <v>21</v>
      </c>
      <c r="N1531" s="168" t="s">
        <v>2829</v>
      </c>
      <c r="O1531" s="168" t="s">
        <v>21</v>
      </c>
      <c r="P1531" s="168" t="s">
        <v>2831</v>
      </c>
      <c r="Q1531" s="168" t="s">
        <v>2832</v>
      </c>
      <c r="R1531" s="168" t="s">
        <v>1259</v>
      </c>
      <c r="S1531" s="168" t="s">
        <v>21</v>
      </c>
      <c r="T1531" s="168" t="s">
        <v>1259</v>
      </c>
      <c r="U1531" s="168" t="s">
        <v>1259</v>
      </c>
      <c r="V1531" s="168" t="s">
        <v>2832</v>
      </c>
      <c r="W1531" s="168" t="s">
        <v>1259</v>
      </c>
      <c r="X1531" s="168" t="s">
        <v>21</v>
      </c>
      <c r="Y1531" s="168" t="s">
        <v>1259</v>
      </c>
      <c r="Z1531" s="168" t="s">
        <v>21</v>
      </c>
      <c r="AA1531" s="168" t="s">
        <v>1259</v>
      </c>
      <c r="AB1531" s="168" t="s">
        <v>1259</v>
      </c>
      <c r="AC1531" s="168" t="s">
        <v>12156</v>
      </c>
      <c r="AD1531" s="169">
        <v>251.93495234876141</v>
      </c>
      <c r="AE1531" s="168" t="s">
        <v>1259</v>
      </c>
      <c r="AF1531" s="169">
        <v>455.35573060611159</v>
      </c>
      <c r="AG1531" s="169">
        <v>38.260681217586352</v>
      </c>
      <c r="AH1531" s="169">
        <v>215.58324705598349</v>
      </c>
      <c r="AI1531" s="168" t="s">
        <v>21</v>
      </c>
      <c r="AJ1531"/>
      <c r="AK1531"/>
    </row>
    <row r="1532" spans="1:37" hidden="1" x14ac:dyDescent="0.25">
      <c r="A1532" s="179" t="b">
        <f>IF(E1532&lt;&gt;1,"",NOT(ISNA(VLOOKUP(P1532,Mapping!$P:$P,1,FALSE))))</f>
        <v>0</v>
      </c>
      <c r="B1532" s="180" t="str">
        <f t="shared" si="23"/>
        <v/>
      </c>
      <c r="E1532" s="167">
        <v>1</v>
      </c>
      <c r="F1532" s="170" t="s">
        <v>303</v>
      </c>
      <c r="G1532" s="169">
        <v>10960.04636999273</v>
      </c>
      <c r="H1532" s="168" t="s">
        <v>6</v>
      </c>
      <c r="I1532" s="168" t="s">
        <v>303</v>
      </c>
      <c r="J1532" s="169">
        <v>1070.588752721814</v>
      </c>
      <c r="K1532" s="169">
        <v>-461.49977695814272</v>
      </c>
      <c r="L1532" s="168" t="s">
        <v>5</v>
      </c>
      <c r="M1532" s="168" t="s">
        <v>21</v>
      </c>
      <c r="N1532" s="168" t="s">
        <v>2829</v>
      </c>
      <c r="O1532" s="168" t="s">
        <v>21</v>
      </c>
      <c r="P1532" s="168" t="s">
        <v>2831</v>
      </c>
      <c r="Q1532" s="168" t="s">
        <v>2832</v>
      </c>
      <c r="R1532" s="168" t="s">
        <v>1259</v>
      </c>
      <c r="S1532" s="168" t="s">
        <v>21</v>
      </c>
      <c r="T1532" s="168" t="s">
        <v>1259</v>
      </c>
      <c r="U1532" s="168" t="s">
        <v>1259</v>
      </c>
      <c r="V1532" s="168" t="s">
        <v>2832</v>
      </c>
      <c r="W1532" s="168" t="s">
        <v>1259</v>
      </c>
      <c r="X1532" s="168" t="s">
        <v>21</v>
      </c>
      <c r="Y1532" s="168" t="s">
        <v>1259</v>
      </c>
      <c r="Z1532" s="168" t="s">
        <v>21</v>
      </c>
      <c r="AA1532" s="168" t="s">
        <v>1259</v>
      </c>
      <c r="AB1532" s="168" t="s">
        <v>1259</v>
      </c>
      <c r="AC1532" s="168" t="s">
        <v>12808</v>
      </c>
      <c r="AD1532" s="169">
        <v>1225.935718412182</v>
      </c>
      <c r="AE1532" s="168" t="s">
        <v>1259</v>
      </c>
      <c r="AF1532" s="169">
        <v>2215.797568099711</v>
      </c>
      <c r="AG1532" s="169">
        <v>186.17954864193959</v>
      </c>
      <c r="AH1532" s="169">
        <v>1049.04539998618</v>
      </c>
      <c r="AI1532" s="168" t="s">
        <v>21</v>
      </c>
      <c r="AJ1532"/>
      <c r="AK1532"/>
    </row>
    <row r="1533" spans="1:37" hidden="1" x14ac:dyDescent="0.25">
      <c r="A1533" s="179" t="b">
        <f>IF(E1533&lt;&gt;1,"",NOT(ISNA(VLOOKUP(P1533,Mapping!$P:$P,1,FALSE))))</f>
        <v>0</v>
      </c>
      <c r="B1533" s="180" t="str">
        <f t="shared" si="23"/>
        <v/>
      </c>
      <c r="E1533" s="167">
        <v>1</v>
      </c>
      <c r="F1533" s="170" t="s">
        <v>303</v>
      </c>
      <c r="G1533" s="169">
        <v>29119.55898598069</v>
      </c>
      <c r="H1533" s="168" t="s">
        <v>6</v>
      </c>
      <c r="I1533" s="168" t="s">
        <v>303</v>
      </c>
      <c r="J1533" s="169">
        <v>2844.428872122648</v>
      </c>
      <c r="K1533" s="169">
        <v>-1226.1508321664569</v>
      </c>
      <c r="L1533" s="168" t="s">
        <v>5</v>
      </c>
      <c r="M1533" s="168" t="s">
        <v>21</v>
      </c>
      <c r="N1533" s="168" t="s">
        <v>2829</v>
      </c>
      <c r="O1533" s="168" t="s">
        <v>21</v>
      </c>
      <c r="P1533" s="168" t="s">
        <v>2831</v>
      </c>
      <c r="Q1533" s="168" t="s">
        <v>2832</v>
      </c>
      <c r="R1533" s="168" t="s">
        <v>1259</v>
      </c>
      <c r="S1533" s="168" t="s">
        <v>21</v>
      </c>
      <c r="T1533" s="168" t="s">
        <v>1259</v>
      </c>
      <c r="U1533" s="168" t="s">
        <v>1259</v>
      </c>
      <c r="V1533" s="168" t="s">
        <v>2832</v>
      </c>
      <c r="W1533" s="168" t="s">
        <v>1259</v>
      </c>
      <c r="X1533" s="168" t="s">
        <v>21</v>
      </c>
      <c r="Y1533" s="168" t="s">
        <v>1259</v>
      </c>
      <c r="Z1533" s="168" t="s">
        <v>21</v>
      </c>
      <c r="AA1533" s="168" t="s">
        <v>1259</v>
      </c>
      <c r="AB1533" s="168" t="s">
        <v>1259</v>
      </c>
      <c r="AC1533" s="168" t="s">
        <v>12171</v>
      </c>
      <c r="AD1533" s="169">
        <v>3257.1675575262761</v>
      </c>
      <c r="AE1533" s="168" t="s">
        <v>1259</v>
      </c>
      <c r="AF1533" s="169">
        <v>5887.1145072824038</v>
      </c>
      <c r="AG1533" s="169">
        <v>494.65724556654101</v>
      </c>
      <c r="AH1533" s="169">
        <v>2787.1907081985742</v>
      </c>
      <c r="AI1533" s="168" t="s">
        <v>21</v>
      </c>
      <c r="AJ1533"/>
      <c r="AK1533"/>
    </row>
    <row r="1534" spans="1:37" hidden="1" x14ac:dyDescent="0.25">
      <c r="A1534" s="179" t="b">
        <f>IF(E1534&lt;&gt;1,"",NOT(ISNA(VLOOKUP(P1534,Mapping!$P:$P,1,FALSE))))</f>
        <v>0</v>
      </c>
      <c r="B1534" s="180" t="str">
        <f t="shared" si="23"/>
        <v/>
      </c>
      <c r="E1534" s="167">
        <v>1</v>
      </c>
      <c r="F1534" s="170" t="s">
        <v>303</v>
      </c>
      <c r="G1534" s="169">
        <v>28495.3759649811</v>
      </c>
      <c r="H1534" s="168" t="s">
        <v>6</v>
      </c>
      <c r="I1534" s="168" t="s">
        <v>303</v>
      </c>
      <c r="J1534" s="169">
        <v>2783.4580240656928</v>
      </c>
      <c r="K1534" s="169">
        <v>-1199.8680669985081</v>
      </c>
      <c r="L1534" s="168" t="s">
        <v>5</v>
      </c>
      <c r="M1534" s="168" t="s">
        <v>21</v>
      </c>
      <c r="N1534" s="168" t="s">
        <v>2829</v>
      </c>
      <c r="O1534" s="168" t="s">
        <v>21</v>
      </c>
      <c r="P1534" s="168" t="s">
        <v>2831</v>
      </c>
      <c r="Q1534" s="168" t="s">
        <v>2832</v>
      </c>
      <c r="R1534" s="168" t="s">
        <v>1259</v>
      </c>
      <c r="S1534" s="168" t="s">
        <v>21</v>
      </c>
      <c r="T1534" s="168" t="s">
        <v>1259</v>
      </c>
      <c r="U1534" s="168" t="s">
        <v>1259</v>
      </c>
      <c r="V1534" s="168" t="s">
        <v>2832</v>
      </c>
      <c r="W1534" s="168" t="s">
        <v>1259</v>
      </c>
      <c r="X1534" s="168" t="s">
        <v>21</v>
      </c>
      <c r="Y1534" s="168" t="s">
        <v>1259</v>
      </c>
      <c r="Z1534" s="168" t="s">
        <v>21</v>
      </c>
      <c r="AA1534" s="168" t="s">
        <v>1259</v>
      </c>
      <c r="AB1534" s="168" t="s">
        <v>1259</v>
      </c>
      <c r="AC1534" s="168" t="s">
        <v>8219</v>
      </c>
      <c r="AD1534" s="169">
        <v>3187.349580992447</v>
      </c>
      <c r="AE1534" s="168" t="s">
        <v>1259</v>
      </c>
      <c r="AF1534" s="169">
        <v>5760.9231415445138</v>
      </c>
      <c r="AG1534" s="169">
        <v>484.05417791549547</v>
      </c>
      <c r="AH1534" s="169">
        <v>2727.4467705523061</v>
      </c>
      <c r="AI1534" s="168" t="s">
        <v>21</v>
      </c>
      <c r="AJ1534"/>
      <c r="AK1534"/>
    </row>
    <row r="1535" spans="1:37" hidden="1" x14ac:dyDescent="0.25">
      <c r="A1535" s="179" t="b">
        <f>IF(E1535&lt;&gt;1,"",NOT(ISNA(VLOOKUP(P1535,Mapping!$P:$P,1,FALSE))))</f>
        <v>0</v>
      </c>
      <c r="B1535" s="180" t="str">
        <f t="shared" si="23"/>
        <v/>
      </c>
      <c r="E1535" s="167">
        <v>1</v>
      </c>
      <c r="F1535" s="170" t="s">
        <v>303</v>
      </c>
      <c r="G1535" s="169">
        <v>13085.716265991319</v>
      </c>
      <c r="H1535" s="168" t="s">
        <v>6</v>
      </c>
      <c r="I1535" s="168" t="s">
        <v>303</v>
      </c>
      <c r="J1535" s="169">
        <v>1278.2264036797601</v>
      </c>
      <c r="K1535" s="169">
        <v>-551.00634926387966</v>
      </c>
      <c r="L1535" s="168" t="s">
        <v>5</v>
      </c>
      <c r="M1535" s="168" t="s">
        <v>21</v>
      </c>
      <c r="N1535" s="168" t="s">
        <v>2829</v>
      </c>
      <c r="O1535" s="168" t="s">
        <v>21</v>
      </c>
      <c r="P1535" s="168" t="s">
        <v>2831</v>
      </c>
      <c r="Q1535" s="168" t="s">
        <v>2832</v>
      </c>
      <c r="R1535" s="168" t="s">
        <v>1259</v>
      </c>
      <c r="S1535" s="168" t="s">
        <v>21</v>
      </c>
      <c r="T1535" s="168" t="s">
        <v>1259</v>
      </c>
      <c r="U1535" s="168" t="s">
        <v>1259</v>
      </c>
      <c r="V1535" s="168" t="s">
        <v>2832</v>
      </c>
      <c r="W1535" s="168" t="s">
        <v>1259</v>
      </c>
      <c r="X1535" s="168" t="s">
        <v>21</v>
      </c>
      <c r="Y1535" s="168" t="s">
        <v>1259</v>
      </c>
      <c r="Z1535" s="168" t="s">
        <v>21</v>
      </c>
      <c r="AA1535" s="168" t="s">
        <v>1259</v>
      </c>
      <c r="AB1535" s="168" t="s">
        <v>1259</v>
      </c>
      <c r="AC1535" s="168" t="s">
        <v>12554</v>
      </c>
      <c r="AD1535" s="169">
        <v>1463.70247259243</v>
      </c>
      <c r="AE1535" s="168" t="s">
        <v>1259</v>
      </c>
      <c r="AF1535" s="169">
        <v>2645.5452194446898</v>
      </c>
      <c r="AG1535" s="169">
        <v>222.28854384494301</v>
      </c>
      <c r="AH1535" s="169">
        <v>1252.5047788070301</v>
      </c>
      <c r="AI1535" s="168" t="s">
        <v>21</v>
      </c>
      <c r="AJ1535"/>
      <c r="AK1535"/>
    </row>
    <row r="1536" spans="1:37" hidden="1" x14ac:dyDescent="0.25">
      <c r="A1536" s="179" t="b">
        <f>IF(E1536&lt;&gt;1,"",NOT(ISNA(VLOOKUP(P1536,Mapping!$P:$P,1,FALSE))))</f>
        <v>0</v>
      </c>
      <c r="B1536" s="180" t="str">
        <f t="shared" si="23"/>
        <v/>
      </c>
      <c r="E1536" s="167">
        <v>1</v>
      </c>
      <c r="F1536" s="170" t="s">
        <v>303</v>
      </c>
      <c r="G1536" s="169">
        <v>6892.7203799954286</v>
      </c>
      <c r="H1536" s="168" t="s">
        <v>6</v>
      </c>
      <c r="I1536" s="168" t="s">
        <v>303</v>
      </c>
      <c r="J1536" s="169">
        <v>673.28811077689443</v>
      </c>
      <c r="K1536" s="169">
        <v>-290.23498720880332</v>
      </c>
      <c r="L1536" s="168" t="s">
        <v>5</v>
      </c>
      <c r="M1536" s="168" t="s">
        <v>21</v>
      </c>
      <c r="N1536" s="168" t="s">
        <v>2829</v>
      </c>
      <c r="O1536" s="168" t="s">
        <v>21</v>
      </c>
      <c r="P1536" s="168" t="s">
        <v>2831</v>
      </c>
      <c r="Q1536" s="168" t="s">
        <v>2832</v>
      </c>
      <c r="R1536" s="168" t="s">
        <v>1259</v>
      </c>
      <c r="S1536" s="168" t="s">
        <v>21</v>
      </c>
      <c r="T1536" s="168" t="s">
        <v>1259</v>
      </c>
      <c r="U1536" s="168" t="s">
        <v>1259</v>
      </c>
      <c r="V1536" s="168" t="s">
        <v>2832</v>
      </c>
      <c r="W1536" s="168" t="s">
        <v>1259</v>
      </c>
      <c r="X1536" s="168" t="s">
        <v>21</v>
      </c>
      <c r="Y1536" s="168" t="s">
        <v>1259</v>
      </c>
      <c r="Z1536" s="168" t="s">
        <v>21</v>
      </c>
      <c r="AA1536" s="168" t="s">
        <v>1259</v>
      </c>
      <c r="AB1536" s="168" t="s">
        <v>1259</v>
      </c>
      <c r="AC1536" s="168" t="s">
        <v>12553</v>
      </c>
      <c r="AD1536" s="169">
        <v>770.98506936969613</v>
      </c>
      <c r="AE1536" s="168" t="s">
        <v>1259</v>
      </c>
      <c r="AF1536" s="169">
        <v>1393.5044195981179</v>
      </c>
      <c r="AG1536" s="169">
        <v>117.0874215255253</v>
      </c>
      <c r="AH1536" s="169">
        <v>659.73959999130875</v>
      </c>
      <c r="AI1536" s="168" t="s">
        <v>21</v>
      </c>
      <c r="AJ1536"/>
      <c r="AK1536"/>
    </row>
    <row r="1537" spans="1:37" hidden="1" x14ac:dyDescent="0.25">
      <c r="A1537" s="179" t="b">
        <f>IF(E1537&lt;&gt;1,"",NOT(ISNA(VLOOKUP(P1537,Mapping!$P:$P,1,FALSE))))</f>
        <v>0</v>
      </c>
      <c r="B1537" s="180" t="str">
        <f t="shared" si="23"/>
        <v/>
      </c>
      <c r="E1537" s="167">
        <v>1</v>
      </c>
      <c r="F1537" s="170" t="s">
        <v>303</v>
      </c>
      <c r="G1537" s="169">
        <v>9212.392916993891</v>
      </c>
      <c r="H1537" s="168" t="s">
        <v>6</v>
      </c>
      <c r="I1537" s="168" t="s">
        <v>303</v>
      </c>
      <c r="J1537" s="169">
        <v>899.87614191036789</v>
      </c>
      <c r="K1537" s="169">
        <v>-387.91051907258191</v>
      </c>
      <c r="L1537" s="168" t="s">
        <v>5</v>
      </c>
      <c r="M1537" s="168" t="s">
        <v>21</v>
      </c>
      <c r="N1537" s="168" t="s">
        <v>2829</v>
      </c>
      <c r="O1537" s="168" t="s">
        <v>21</v>
      </c>
      <c r="P1537" s="168" t="s">
        <v>2831</v>
      </c>
      <c r="Q1537" s="168" t="s">
        <v>2832</v>
      </c>
      <c r="R1537" s="168" t="s">
        <v>1259</v>
      </c>
      <c r="S1537" s="168" t="s">
        <v>21</v>
      </c>
      <c r="T1537" s="168" t="s">
        <v>1259</v>
      </c>
      <c r="U1537" s="168" t="s">
        <v>1259</v>
      </c>
      <c r="V1537" s="168" t="s">
        <v>2832</v>
      </c>
      <c r="W1537" s="168" t="s">
        <v>1259</v>
      </c>
      <c r="X1537" s="168" t="s">
        <v>21</v>
      </c>
      <c r="Y1537" s="168" t="s">
        <v>1259</v>
      </c>
      <c r="Z1537" s="168" t="s">
        <v>21</v>
      </c>
      <c r="AA1537" s="168" t="s">
        <v>1259</v>
      </c>
      <c r="AB1537" s="168" t="s">
        <v>1259</v>
      </c>
      <c r="AC1537" s="168" t="s">
        <v>8195</v>
      </c>
      <c r="AD1537" s="169">
        <v>1030.4519842097759</v>
      </c>
      <c r="AE1537" s="168" t="s">
        <v>1259</v>
      </c>
      <c r="AF1537" s="169">
        <v>1862.4736732630811</v>
      </c>
      <c r="AG1537" s="169">
        <v>156.49196155720711</v>
      </c>
      <c r="AH1537" s="169">
        <v>881.76802234132447</v>
      </c>
      <c r="AI1537" s="168" t="s">
        <v>21</v>
      </c>
      <c r="AJ1537"/>
      <c r="AK1537"/>
    </row>
    <row r="1538" spans="1:37" hidden="1" x14ac:dyDescent="0.25">
      <c r="A1538" s="179" t="b">
        <f>IF(E1538&lt;&gt;1,"",NOT(ISNA(VLOOKUP(P1538,Mapping!$P:$P,1,FALSE))))</f>
        <v>0</v>
      </c>
      <c r="B1538" s="180" t="str">
        <f t="shared" si="23"/>
        <v/>
      </c>
      <c r="E1538" s="167">
        <v>1</v>
      </c>
      <c r="F1538" s="170" t="s">
        <v>303</v>
      </c>
      <c r="G1538" s="169">
        <v>3904.1187569974109</v>
      </c>
      <c r="H1538" s="168" t="s">
        <v>6</v>
      </c>
      <c r="I1538" s="168" t="s">
        <v>303</v>
      </c>
      <c r="J1538" s="169">
        <v>381.35838931988678</v>
      </c>
      <c r="K1538" s="169">
        <v>-164.3925467783946</v>
      </c>
      <c r="L1538" s="168" t="s">
        <v>5</v>
      </c>
      <c r="M1538" s="168" t="s">
        <v>21</v>
      </c>
      <c r="N1538" s="168" t="s">
        <v>2829</v>
      </c>
      <c r="O1538" s="168" t="s">
        <v>21</v>
      </c>
      <c r="P1538" s="168" t="s">
        <v>2831</v>
      </c>
      <c r="Q1538" s="168" t="s">
        <v>2832</v>
      </c>
      <c r="R1538" s="168" t="s">
        <v>1259</v>
      </c>
      <c r="S1538" s="168" t="s">
        <v>21</v>
      </c>
      <c r="T1538" s="168" t="s">
        <v>1259</v>
      </c>
      <c r="U1538" s="168" t="s">
        <v>1259</v>
      </c>
      <c r="V1538" s="168" t="s">
        <v>2832</v>
      </c>
      <c r="W1538" s="168" t="s">
        <v>1259</v>
      </c>
      <c r="X1538" s="168" t="s">
        <v>21</v>
      </c>
      <c r="Y1538" s="168" t="s">
        <v>1259</v>
      </c>
      <c r="Z1538" s="168" t="s">
        <v>21</v>
      </c>
      <c r="AA1538" s="168" t="s">
        <v>1259</v>
      </c>
      <c r="AB1538" s="168" t="s">
        <v>1259</v>
      </c>
      <c r="AC1538" s="168" t="s">
        <v>12570</v>
      </c>
      <c r="AD1538" s="169">
        <v>436.69510799061311</v>
      </c>
      <c r="AE1538" s="168" t="s">
        <v>1259</v>
      </c>
      <c r="AF1538" s="169">
        <v>789.29746784758026</v>
      </c>
      <c r="AG1538" s="169">
        <v>66.319707370251308</v>
      </c>
      <c r="AH1538" s="169">
        <v>373.68435175978271</v>
      </c>
      <c r="AI1538" s="168" t="s">
        <v>21</v>
      </c>
      <c r="AJ1538"/>
      <c r="AK1538"/>
    </row>
    <row r="1539" spans="1:37" hidden="1" x14ac:dyDescent="0.25">
      <c r="A1539" s="179" t="b">
        <f>IF(E1539&lt;&gt;1,"",NOT(ISNA(VLOOKUP(P1539,Mapping!$P:$P,1,FALSE))))</f>
        <v>0</v>
      </c>
      <c r="B1539" s="180" t="str">
        <f t="shared" si="23"/>
        <v/>
      </c>
      <c r="E1539" s="167">
        <v>1</v>
      </c>
      <c r="F1539" s="170" t="s">
        <v>303</v>
      </c>
      <c r="G1539" s="169">
        <v>115264.28995192359</v>
      </c>
      <c r="H1539" s="168" t="s">
        <v>6</v>
      </c>
      <c r="I1539" s="168" t="s">
        <v>303</v>
      </c>
      <c r="J1539" s="169">
        <v>11259.13597873561</v>
      </c>
      <c r="K1539" s="169">
        <v>-4853.4871394058418</v>
      </c>
      <c r="L1539" s="168" t="s">
        <v>5</v>
      </c>
      <c r="M1539" s="168" t="s">
        <v>21</v>
      </c>
      <c r="N1539" s="168" t="s">
        <v>2829</v>
      </c>
      <c r="O1539" s="168" t="s">
        <v>21</v>
      </c>
      <c r="P1539" s="168" t="s">
        <v>2831</v>
      </c>
      <c r="Q1539" s="168" t="s">
        <v>2832</v>
      </c>
      <c r="R1539" s="168" t="s">
        <v>1259</v>
      </c>
      <c r="S1539" s="168" t="s">
        <v>21</v>
      </c>
      <c r="T1539" s="168" t="s">
        <v>1259</v>
      </c>
      <c r="U1539" s="168" t="s">
        <v>1259</v>
      </c>
      <c r="V1539" s="168" t="s">
        <v>2832</v>
      </c>
      <c r="W1539" s="168" t="s">
        <v>1259</v>
      </c>
      <c r="X1539" s="168" t="s">
        <v>21</v>
      </c>
      <c r="Y1539" s="168" t="s">
        <v>1259</v>
      </c>
      <c r="Z1539" s="168" t="s">
        <v>21</v>
      </c>
      <c r="AA1539" s="168" t="s">
        <v>1259</v>
      </c>
      <c r="AB1539" s="168" t="s">
        <v>1259</v>
      </c>
      <c r="AC1539" s="168" t="s">
        <v>8194</v>
      </c>
      <c r="AD1539" s="169">
        <v>12892.88433088758</v>
      </c>
      <c r="AE1539" s="168" t="s">
        <v>1259</v>
      </c>
      <c r="AF1539" s="169">
        <v>23303.034014844379</v>
      </c>
      <c r="AG1539" s="169">
        <v>1958.00754425065</v>
      </c>
      <c r="AH1539" s="169">
        <v>11032.56948691349</v>
      </c>
      <c r="AI1539" s="168" t="s">
        <v>21</v>
      </c>
      <c r="AJ1539"/>
      <c r="AK1539"/>
    </row>
    <row r="1540" spans="1:37" hidden="1" x14ac:dyDescent="0.25">
      <c r="A1540" s="179" t="b">
        <f>IF(E1540&lt;&gt;1,"",NOT(ISNA(VLOOKUP(P1540,Mapping!$P:$P,1,FALSE))))</f>
        <v>0</v>
      </c>
      <c r="B1540" s="180" t="str">
        <f t="shared" si="23"/>
        <v/>
      </c>
      <c r="E1540" s="167">
        <v>1</v>
      </c>
      <c r="F1540" s="170" t="s">
        <v>303</v>
      </c>
      <c r="G1540" s="169">
        <v>23703.55709398428</v>
      </c>
      <c r="H1540" s="168" t="s">
        <v>6</v>
      </c>
      <c r="I1540" s="168" t="s">
        <v>303</v>
      </c>
      <c r="J1540" s="169">
        <v>2315.3881623892971</v>
      </c>
      <c r="K1540" s="169">
        <v>-998.0967180885749</v>
      </c>
      <c r="L1540" s="168" t="s">
        <v>5</v>
      </c>
      <c r="M1540" s="168" t="s">
        <v>21</v>
      </c>
      <c r="N1540" s="168" t="s">
        <v>2829</v>
      </c>
      <c r="O1540" s="168" t="s">
        <v>21</v>
      </c>
      <c r="P1540" s="168" t="s">
        <v>2831</v>
      </c>
      <c r="Q1540" s="168" t="s">
        <v>2832</v>
      </c>
      <c r="R1540" s="168" t="s">
        <v>1259</v>
      </c>
      <c r="S1540" s="168" t="s">
        <v>21</v>
      </c>
      <c r="T1540" s="168" t="s">
        <v>1259</v>
      </c>
      <c r="U1540" s="168" t="s">
        <v>1259</v>
      </c>
      <c r="V1540" s="168" t="s">
        <v>2832</v>
      </c>
      <c r="W1540" s="168" t="s">
        <v>1259</v>
      </c>
      <c r="X1540" s="168" t="s">
        <v>21</v>
      </c>
      <c r="Y1540" s="168" t="s">
        <v>1259</v>
      </c>
      <c r="Z1540" s="168" t="s">
        <v>21</v>
      </c>
      <c r="AA1540" s="168" t="s">
        <v>1259</v>
      </c>
      <c r="AB1540" s="168" t="s">
        <v>1259</v>
      </c>
      <c r="AC1540" s="168" t="s">
        <v>8207</v>
      </c>
      <c r="AD1540" s="169">
        <v>2651.3607984814562</v>
      </c>
      <c r="AE1540" s="168" t="s">
        <v>1259</v>
      </c>
      <c r="AF1540" s="169">
        <v>4792.1589372069284</v>
      </c>
      <c r="AG1540" s="169">
        <v>402.65500819859523</v>
      </c>
      <c r="AH1540" s="169">
        <v>2268.795832911288</v>
      </c>
      <c r="AI1540" s="168" t="s">
        <v>21</v>
      </c>
      <c r="AJ1540"/>
      <c r="AK1540"/>
    </row>
    <row r="1541" spans="1:37" hidden="1" x14ac:dyDescent="0.25">
      <c r="A1541" s="179" t="b">
        <f>IF(E1541&lt;&gt;1,"",NOT(ISNA(VLOOKUP(P1541,Mapping!$P:$P,1,FALSE))))</f>
        <v>0</v>
      </c>
      <c r="B1541" s="180" t="str">
        <f t="shared" si="23"/>
        <v/>
      </c>
      <c r="E1541" s="167">
        <v>1</v>
      </c>
      <c r="F1541" s="170" t="s">
        <v>303</v>
      </c>
      <c r="G1541" s="169">
        <v>7598.2611599949614</v>
      </c>
      <c r="H1541" s="168" t="s">
        <v>6</v>
      </c>
      <c r="I1541" s="168" t="s">
        <v>303</v>
      </c>
      <c r="J1541" s="169">
        <v>742.20606952952244</v>
      </c>
      <c r="K1541" s="169">
        <v>-319.94352142596978</v>
      </c>
      <c r="L1541" s="168" t="s">
        <v>5</v>
      </c>
      <c r="M1541" s="168" t="s">
        <v>21</v>
      </c>
      <c r="N1541" s="168" t="s">
        <v>2829</v>
      </c>
      <c r="O1541" s="168" t="s">
        <v>21</v>
      </c>
      <c r="P1541" s="168" t="s">
        <v>2831</v>
      </c>
      <c r="Q1541" s="168" t="s">
        <v>2832</v>
      </c>
      <c r="R1541" s="168" t="s">
        <v>1259</v>
      </c>
      <c r="S1541" s="168" t="s">
        <v>21</v>
      </c>
      <c r="T1541" s="168" t="s">
        <v>1259</v>
      </c>
      <c r="U1541" s="168" t="s">
        <v>1259</v>
      </c>
      <c r="V1541" s="168" t="s">
        <v>2832</v>
      </c>
      <c r="W1541" s="168" t="s">
        <v>1259</v>
      </c>
      <c r="X1541" s="168" t="s">
        <v>21</v>
      </c>
      <c r="Y1541" s="168" t="s">
        <v>1259</v>
      </c>
      <c r="Z1541" s="168" t="s">
        <v>21</v>
      </c>
      <c r="AA1541" s="168" t="s">
        <v>1259</v>
      </c>
      <c r="AB1541" s="168" t="s">
        <v>1259</v>
      </c>
      <c r="AC1541" s="168" t="s">
        <v>12169</v>
      </c>
      <c r="AD1541" s="169">
        <v>849.90331604481219</v>
      </c>
      <c r="AE1541" s="168" t="s">
        <v>1259</v>
      </c>
      <c r="AF1541" s="169">
        <v>1536.143920540228</v>
      </c>
      <c r="AG1541" s="169">
        <v>129.07252264046471</v>
      </c>
      <c r="AH1541" s="169">
        <v>727.27072940218477</v>
      </c>
      <c r="AI1541" s="168" t="s">
        <v>21</v>
      </c>
      <c r="AJ1541"/>
      <c r="AK1541"/>
    </row>
    <row r="1542" spans="1:37" hidden="1" x14ac:dyDescent="0.25">
      <c r="A1542" s="179" t="b">
        <f>IF(E1542&lt;&gt;1,"",NOT(ISNA(VLOOKUP(P1542,Mapping!$P:$P,1,FALSE))))</f>
        <v>0</v>
      </c>
      <c r="B1542" s="180" t="str">
        <f t="shared" si="23"/>
        <v/>
      </c>
      <c r="E1542" s="167">
        <v>1</v>
      </c>
      <c r="F1542" s="170" t="s">
        <v>303</v>
      </c>
      <c r="G1542" s="169">
        <v>776.68491599948493</v>
      </c>
      <c r="H1542" s="168" t="s">
        <v>6</v>
      </c>
      <c r="I1542" s="168" t="s">
        <v>303</v>
      </c>
      <c r="J1542" s="169">
        <v>75.867392108331757</v>
      </c>
      <c r="K1542" s="169">
        <v>-32.70423348589842</v>
      </c>
      <c r="L1542" s="168" t="s">
        <v>5</v>
      </c>
      <c r="M1542" s="168" t="s">
        <v>21</v>
      </c>
      <c r="N1542" s="168" t="s">
        <v>2829</v>
      </c>
      <c r="O1542" s="168" t="s">
        <v>21</v>
      </c>
      <c r="P1542" s="168" t="s">
        <v>2831</v>
      </c>
      <c r="Q1542" s="168" t="s">
        <v>2832</v>
      </c>
      <c r="R1542" s="168" t="s">
        <v>1259</v>
      </c>
      <c r="S1542" s="168" t="s">
        <v>21</v>
      </c>
      <c r="T1542" s="168" t="s">
        <v>1259</v>
      </c>
      <c r="U1542" s="168" t="s">
        <v>1259</v>
      </c>
      <c r="V1542" s="168" t="s">
        <v>2832</v>
      </c>
      <c r="W1542" s="168" t="s">
        <v>1259</v>
      </c>
      <c r="X1542" s="168" t="s">
        <v>21</v>
      </c>
      <c r="Y1542" s="168" t="s">
        <v>1259</v>
      </c>
      <c r="Z1542" s="168" t="s">
        <v>21</v>
      </c>
      <c r="AA1542" s="168" t="s">
        <v>1259</v>
      </c>
      <c r="AB1542" s="168" t="s">
        <v>1259</v>
      </c>
      <c r="AC1542" s="168" t="s">
        <v>12548</v>
      </c>
      <c r="AD1542" s="169">
        <v>86.876072265774638</v>
      </c>
      <c r="AE1542" s="168" t="s">
        <v>1259</v>
      </c>
      <c r="AF1542" s="169">
        <v>157.02274333101471</v>
      </c>
      <c r="AG1542" s="169">
        <v>13.19363460848956</v>
      </c>
      <c r="AH1542" s="169">
        <v>74.340719999020735</v>
      </c>
      <c r="AI1542" s="168" t="s">
        <v>21</v>
      </c>
      <c r="AJ1542"/>
      <c r="AK1542"/>
    </row>
    <row r="1543" spans="1:37" hidden="1" x14ac:dyDescent="0.25">
      <c r="A1543" s="179" t="b">
        <f>IF(E1543&lt;&gt;1,"",NOT(ISNA(VLOOKUP(P1543,Mapping!$P:$P,1,FALSE))))</f>
        <v>0</v>
      </c>
      <c r="B1543" s="180" t="str">
        <f t="shared" si="23"/>
        <v/>
      </c>
      <c r="E1543" s="167">
        <v>1</v>
      </c>
      <c r="F1543" s="170" t="s">
        <v>303</v>
      </c>
      <c r="G1543" s="169">
        <v>2377.919690998423</v>
      </c>
      <c r="H1543" s="168" t="s">
        <v>6</v>
      </c>
      <c r="I1543" s="168" t="s">
        <v>303</v>
      </c>
      <c r="J1543" s="169">
        <v>232.27767384531001</v>
      </c>
      <c r="K1543" s="169">
        <v>-100.12817190488531</v>
      </c>
      <c r="L1543" s="168" t="s">
        <v>5</v>
      </c>
      <c r="M1543" s="168" t="s">
        <v>21</v>
      </c>
      <c r="N1543" s="168" t="s">
        <v>2829</v>
      </c>
      <c r="O1543" s="168" t="s">
        <v>21</v>
      </c>
      <c r="P1543" s="168" t="s">
        <v>2831</v>
      </c>
      <c r="Q1543" s="168" t="s">
        <v>2832</v>
      </c>
      <c r="R1543" s="168" t="s">
        <v>1259</v>
      </c>
      <c r="S1543" s="168" t="s">
        <v>21</v>
      </c>
      <c r="T1543" s="168" t="s">
        <v>1259</v>
      </c>
      <c r="U1543" s="168" t="s">
        <v>1259</v>
      </c>
      <c r="V1543" s="168" t="s">
        <v>2832</v>
      </c>
      <c r="W1543" s="168" t="s">
        <v>1259</v>
      </c>
      <c r="X1543" s="168" t="s">
        <v>21</v>
      </c>
      <c r="Y1543" s="168" t="s">
        <v>1259</v>
      </c>
      <c r="Z1543" s="168" t="s">
        <v>21</v>
      </c>
      <c r="AA1543" s="168" t="s">
        <v>1259</v>
      </c>
      <c r="AB1543" s="168" t="s">
        <v>1259</v>
      </c>
      <c r="AC1543" s="168" t="s">
        <v>12167</v>
      </c>
      <c r="AD1543" s="169">
        <v>265.98214882484541</v>
      </c>
      <c r="AE1543" s="168" t="s">
        <v>1259</v>
      </c>
      <c r="AF1543" s="169">
        <v>480.7451073269699</v>
      </c>
      <c r="AG1543" s="169">
        <v>40.393991031733087</v>
      </c>
      <c r="AH1543" s="169">
        <v>227.6035729381779</v>
      </c>
      <c r="AI1543" s="168" t="s">
        <v>21</v>
      </c>
      <c r="AJ1543"/>
      <c r="AK1543"/>
    </row>
    <row r="1544" spans="1:37" hidden="1" x14ac:dyDescent="0.25">
      <c r="A1544" s="179" t="b">
        <f>IF(E1544&lt;&gt;1,"",NOT(ISNA(VLOOKUP(P1544,Mapping!$P:$P,1,FALSE))))</f>
        <v>0</v>
      </c>
      <c r="B1544" s="180" t="str">
        <f t="shared" si="23"/>
        <v/>
      </c>
      <c r="E1544" s="167">
        <v>1</v>
      </c>
      <c r="F1544" s="170" t="s">
        <v>303</v>
      </c>
      <c r="G1544" s="169">
        <v>2461.3988489983681</v>
      </c>
      <c r="H1544" s="168" t="s">
        <v>6</v>
      </c>
      <c r="I1544" s="168" t="s">
        <v>303</v>
      </c>
      <c r="J1544" s="169">
        <v>240.43200500636431</v>
      </c>
      <c r="K1544" s="169">
        <v>-103.6432676897996</v>
      </c>
      <c r="L1544" s="168" t="s">
        <v>5</v>
      </c>
      <c r="M1544" s="168" t="s">
        <v>21</v>
      </c>
      <c r="N1544" s="168" t="s">
        <v>2829</v>
      </c>
      <c r="O1544" s="168" t="s">
        <v>21</v>
      </c>
      <c r="P1544" s="168" t="s">
        <v>2831</v>
      </c>
      <c r="Q1544" s="168" t="s">
        <v>2832</v>
      </c>
      <c r="R1544" s="168" t="s">
        <v>1259</v>
      </c>
      <c r="S1544" s="168" t="s">
        <v>21</v>
      </c>
      <c r="T1544" s="168" t="s">
        <v>1259</v>
      </c>
      <c r="U1544" s="168" t="s">
        <v>1259</v>
      </c>
      <c r="V1544" s="168" t="s">
        <v>2832</v>
      </c>
      <c r="W1544" s="168" t="s">
        <v>1259</v>
      </c>
      <c r="X1544" s="168" t="s">
        <v>21</v>
      </c>
      <c r="Y1544" s="168" t="s">
        <v>1259</v>
      </c>
      <c r="Z1544" s="168" t="s">
        <v>21</v>
      </c>
      <c r="AA1544" s="168" t="s">
        <v>1259</v>
      </c>
      <c r="AB1544" s="168" t="s">
        <v>1259</v>
      </c>
      <c r="AC1544" s="168" t="s">
        <v>12162</v>
      </c>
      <c r="AD1544" s="169">
        <v>275.31970799934982</v>
      </c>
      <c r="AE1544" s="168" t="s">
        <v>1259</v>
      </c>
      <c r="AF1544" s="169">
        <v>497.62212673354128</v>
      </c>
      <c r="AG1544" s="169">
        <v>41.812060940633273</v>
      </c>
      <c r="AH1544" s="169">
        <v>235.5938152910139</v>
      </c>
      <c r="AI1544" s="168" t="s">
        <v>21</v>
      </c>
      <c r="AJ1544"/>
      <c r="AK1544"/>
    </row>
    <row r="1545" spans="1:37" hidden="1" x14ac:dyDescent="0.25">
      <c r="A1545" s="179" t="b">
        <f>IF(E1545&lt;&gt;1,"",NOT(ISNA(VLOOKUP(P1545,Mapping!$P:$P,1,FALSE))))</f>
        <v>0</v>
      </c>
      <c r="B1545" s="180" t="str">
        <f t="shared" si="23"/>
        <v/>
      </c>
      <c r="E1545" s="167">
        <v>1</v>
      </c>
      <c r="F1545" s="170" t="s">
        <v>303</v>
      </c>
      <c r="G1545" s="169">
        <v>12423.24971999176</v>
      </c>
      <c r="H1545" s="168" t="s">
        <v>6</v>
      </c>
      <c r="I1545" s="168" t="s">
        <v>303</v>
      </c>
      <c r="J1545" s="169">
        <v>1213.5159809991239</v>
      </c>
      <c r="K1545" s="169">
        <v>-523.11156187884819</v>
      </c>
      <c r="L1545" s="168" t="s">
        <v>5</v>
      </c>
      <c r="M1545" s="168" t="s">
        <v>21</v>
      </c>
      <c r="N1545" s="168" t="s">
        <v>2829</v>
      </c>
      <c r="O1545" s="168" t="s">
        <v>21</v>
      </c>
      <c r="P1545" s="168" t="s">
        <v>2831</v>
      </c>
      <c r="Q1545" s="168" t="s">
        <v>2832</v>
      </c>
      <c r="R1545" s="168" t="s">
        <v>1259</v>
      </c>
      <c r="S1545" s="168" t="s">
        <v>21</v>
      </c>
      <c r="T1545" s="168" t="s">
        <v>1259</v>
      </c>
      <c r="U1545" s="168" t="s">
        <v>1259</v>
      </c>
      <c r="V1545" s="168" t="s">
        <v>2832</v>
      </c>
      <c r="W1545" s="168" t="s">
        <v>1259</v>
      </c>
      <c r="X1545" s="168" t="s">
        <v>21</v>
      </c>
      <c r="Y1545" s="168" t="s">
        <v>1259</v>
      </c>
      <c r="Z1545" s="168" t="s">
        <v>21</v>
      </c>
      <c r="AA1545" s="168" t="s">
        <v>1259</v>
      </c>
      <c r="AB1545" s="168" t="s">
        <v>1259</v>
      </c>
      <c r="AC1545" s="168" t="s">
        <v>12160</v>
      </c>
      <c r="AD1545" s="169">
        <v>1389.60229330691</v>
      </c>
      <c r="AE1545" s="168" t="s">
        <v>1259</v>
      </c>
      <c r="AF1545" s="169">
        <v>2511.6140560152958</v>
      </c>
      <c r="AG1545" s="169">
        <v>211.03514962005471</v>
      </c>
      <c r="AH1545" s="169">
        <v>1189.096517631395</v>
      </c>
      <c r="AI1545" s="168" t="s">
        <v>21</v>
      </c>
      <c r="AJ1545"/>
      <c r="AK1545"/>
    </row>
    <row r="1546" spans="1:37" hidden="1" x14ac:dyDescent="0.25">
      <c r="A1546" s="179" t="b">
        <f>IF(E1546&lt;&gt;1,"",NOT(ISNA(VLOOKUP(P1546,Mapping!$P:$P,1,FALSE))))</f>
        <v>0</v>
      </c>
      <c r="B1546" s="180" t="str">
        <f t="shared" si="23"/>
        <v/>
      </c>
      <c r="E1546" s="167">
        <v>1</v>
      </c>
      <c r="F1546" s="170" t="s">
        <v>303</v>
      </c>
      <c r="G1546" s="169">
        <v>28978.54917298078</v>
      </c>
      <c r="H1546" s="168" t="s">
        <v>6</v>
      </c>
      <c r="I1546" s="168" t="s">
        <v>303</v>
      </c>
      <c r="J1546" s="169">
        <v>2830.65488661887</v>
      </c>
      <c r="K1546" s="169">
        <v>-1220.2132662975259</v>
      </c>
      <c r="L1546" s="168" t="s">
        <v>5</v>
      </c>
      <c r="M1546" s="168" t="s">
        <v>21</v>
      </c>
      <c r="N1546" s="168" t="s">
        <v>2829</v>
      </c>
      <c r="O1546" s="168" t="s">
        <v>21</v>
      </c>
      <c r="P1546" s="168" t="s">
        <v>2831</v>
      </c>
      <c r="Q1546" s="168" t="s">
        <v>2832</v>
      </c>
      <c r="R1546" s="168" t="s">
        <v>1259</v>
      </c>
      <c r="S1546" s="168" t="s">
        <v>21</v>
      </c>
      <c r="T1546" s="168" t="s">
        <v>1259</v>
      </c>
      <c r="U1546" s="168" t="s">
        <v>1259</v>
      </c>
      <c r="V1546" s="168" t="s">
        <v>2832</v>
      </c>
      <c r="W1546" s="168" t="s">
        <v>1259</v>
      </c>
      <c r="X1546" s="168" t="s">
        <v>21</v>
      </c>
      <c r="Y1546" s="168" t="s">
        <v>1259</v>
      </c>
      <c r="Z1546" s="168" t="s">
        <v>21</v>
      </c>
      <c r="AA1546" s="168" t="s">
        <v>1259</v>
      </c>
      <c r="AB1546" s="168" t="s">
        <v>1259</v>
      </c>
      <c r="AC1546" s="168" t="s">
        <v>12550</v>
      </c>
      <c r="AD1546" s="169">
        <v>3241.394908345103</v>
      </c>
      <c r="AE1546" s="168" t="s">
        <v>1259</v>
      </c>
      <c r="AF1546" s="169">
        <v>5858.6064891431006</v>
      </c>
      <c r="AG1546" s="169">
        <v>492.26189590723152</v>
      </c>
      <c r="AH1546" s="169">
        <v>2773.693895257577</v>
      </c>
      <c r="AI1546" s="168" t="s">
        <v>21</v>
      </c>
      <c r="AJ1546"/>
      <c r="AK1546"/>
    </row>
    <row r="1547" spans="1:37" hidden="1" x14ac:dyDescent="0.25">
      <c r="A1547" s="179" t="b">
        <f>IF(E1547&lt;&gt;1,"",NOT(ISNA(VLOOKUP(P1547,Mapping!$P:$P,1,FALSE))))</f>
        <v>0</v>
      </c>
      <c r="B1547" s="180" t="str">
        <f t="shared" si="23"/>
        <v/>
      </c>
      <c r="E1547" s="167">
        <v>1</v>
      </c>
      <c r="F1547" s="170" t="s">
        <v>303</v>
      </c>
      <c r="G1547" s="169">
        <v>3739.3661339975201</v>
      </c>
      <c r="H1547" s="168" t="s">
        <v>6</v>
      </c>
      <c r="I1547" s="168" t="s">
        <v>303</v>
      </c>
      <c r="J1547" s="169">
        <v>365.26518138894079</v>
      </c>
      <c r="K1547" s="169">
        <v>-157.45523135098119</v>
      </c>
      <c r="L1547" s="168" t="s">
        <v>5</v>
      </c>
      <c r="M1547" s="168" t="s">
        <v>21</v>
      </c>
      <c r="N1547" s="168" t="s">
        <v>2829</v>
      </c>
      <c r="O1547" s="168" t="s">
        <v>21</v>
      </c>
      <c r="P1547" s="168" t="s">
        <v>2831</v>
      </c>
      <c r="Q1547" s="168" t="s">
        <v>2832</v>
      </c>
      <c r="R1547" s="168" t="s">
        <v>1259</v>
      </c>
      <c r="S1547" s="168" t="s">
        <v>21</v>
      </c>
      <c r="T1547" s="168" t="s">
        <v>1259</v>
      </c>
      <c r="U1547" s="168" t="s">
        <v>1259</v>
      </c>
      <c r="V1547" s="168" t="s">
        <v>2832</v>
      </c>
      <c r="W1547" s="168" t="s">
        <v>1259</v>
      </c>
      <c r="X1547" s="168" t="s">
        <v>21</v>
      </c>
      <c r="Y1547" s="168" t="s">
        <v>1259</v>
      </c>
      <c r="Z1547" s="168" t="s">
        <v>21</v>
      </c>
      <c r="AA1547" s="168" t="s">
        <v>1259</v>
      </c>
      <c r="AB1547" s="168" t="s">
        <v>1259</v>
      </c>
      <c r="AC1547" s="168" t="s">
        <v>8193</v>
      </c>
      <c r="AD1547" s="169">
        <v>418.26670737812412</v>
      </c>
      <c r="AE1547" s="168" t="s">
        <v>1259</v>
      </c>
      <c r="AF1547" s="169">
        <v>755.98935499317804</v>
      </c>
      <c r="AG1547" s="169">
        <v>63.521035909182046</v>
      </c>
      <c r="AH1547" s="169">
        <v>357.91498587763772</v>
      </c>
      <c r="AI1547" s="168" t="s">
        <v>21</v>
      </c>
      <c r="AJ1547"/>
      <c r="AK1547"/>
    </row>
    <row r="1548" spans="1:37" hidden="1" x14ac:dyDescent="0.25">
      <c r="A1548" s="179" t="b">
        <f>IF(E1548&lt;&gt;1,"",NOT(ISNA(VLOOKUP(P1548,Mapping!$P:$P,1,FALSE))))</f>
        <v>0</v>
      </c>
      <c r="B1548" s="180" t="str">
        <f t="shared" si="23"/>
        <v/>
      </c>
      <c r="E1548" s="167">
        <v>1</v>
      </c>
      <c r="F1548" s="170" t="s">
        <v>303</v>
      </c>
      <c r="G1548" s="169">
        <v>3938.1454349973892</v>
      </c>
      <c r="H1548" s="168" t="s">
        <v>6</v>
      </c>
      <c r="I1548" s="168" t="s">
        <v>303</v>
      </c>
      <c r="J1548" s="169">
        <v>384.68215069182838</v>
      </c>
      <c r="K1548" s="169">
        <v>-165.8253239562915</v>
      </c>
      <c r="L1548" s="168" t="s">
        <v>5</v>
      </c>
      <c r="M1548" s="168" t="s">
        <v>21</v>
      </c>
      <c r="N1548" s="168" t="s">
        <v>2829</v>
      </c>
      <c r="O1548" s="168" t="s">
        <v>21</v>
      </c>
      <c r="P1548" s="168" t="s">
        <v>2831</v>
      </c>
      <c r="Q1548" s="168" t="s">
        <v>2832</v>
      </c>
      <c r="R1548" s="168" t="s">
        <v>1259</v>
      </c>
      <c r="S1548" s="168" t="s">
        <v>21</v>
      </c>
      <c r="T1548" s="168" t="s">
        <v>1259</v>
      </c>
      <c r="U1548" s="168" t="s">
        <v>1259</v>
      </c>
      <c r="V1548" s="168" t="s">
        <v>2832</v>
      </c>
      <c r="W1548" s="168" t="s">
        <v>1259</v>
      </c>
      <c r="X1548" s="168" t="s">
        <v>21</v>
      </c>
      <c r="Y1548" s="168" t="s">
        <v>1259</v>
      </c>
      <c r="Z1548" s="168" t="s">
        <v>21</v>
      </c>
      <c r="AA1548" s="168" t="s">
        <v>1259</v>
      </c>
      <c r="AB1548" s="168" t="s">
        <v>1259</v>
      </c>
      <c r="AC1548" s="168" t="s">
        <v>12809</v>
      </c>
      <c r="AD1548" s="169">
        <v>440.50116122532017</v>
      </c>
      <c r="AE1548" s="168" t="s">
        <v>1259</v>
      </c>
      <c r="AF1548" s="169">
        <v>796.17665684164194</v>
      </c>
      <c r="AG1548" s="169">
        <v>66.897722402118688</v>
      </c>
      <c r="AH1548" s="169">
        <v>376.94122940679932</v>
      </c>
      <c r="AI1548" s="168" t="s">
        <v>21</v>
      </c>
      <c r="AJ1548"/>
      <c r="AK1548"/>
    </row>
    <row r="1549" spans="1:37" hidden="1" x14ac:dyDescent="0.25">
      <c r="A1549" s="179" t="b">
        <f>IF(E1549&lt;&gt;1,"",NOT(ISNA(VLOOKUP(P1549,Mapping!$P:$P,1,FALSE))))</f>
        <v>0</v>
      </c>
      <c r="B1549" s="180" t="str">
        <f t="shared" si="23"/>
        <v/>
      </c>
      <c r="E1549" s="167">
        <v>1</v>
      </c>
      <c r="F1549" s="170" t="s">
        <v>303</v>
      </c>
      <c r="G1549" s="169">
        <v>5603.3593559962846</v>
      </c>
      <c r="H1549" s="168" t="s">
        <v>6</v>
      </c>
      <c r="I1549" s="168" t="s">
        <v>303</v>
      </c>
      <c r="J1549" s="169">
        <v>547.34198209347062</v>
      </c>
      <c r="K1549" s="169">
        <v>-235.94326207310769</v>
      </c>
      <c r="L1549" s="168" t="s">
        <v>5</v>
      </c>
      <c r="M1549" s="168" t="s">
        <v>21</v>
      </c>
      <c r="N1549" s="168" t="s">
        <v>2829</v>
      </c>
      <c r="O1549" s="168" t="s">
        <v>21</v>
      </c>
      <c r="P1549" s="168" t="s">
        <v>2831</v>
      </c>
      <c r="Q1549" s="168" t="s">
        <v>2832</v>
      </c>
      <c r="R1549" s="168" t="s">
        <v>1259</v>
      </c>
      <c r="S1549" s="168" t="s">
        <v>21</v>
      </c>
      <c r="T1549" s="168" t="s">
        <v>1259</v>
      </c>
      <c r="U1549" s="168" t="s">
        <v>1259</v>
      </c>
      <c r="V1549" s="168" t="s">
        <v>2832</v>
      </c>
      <c r="W1549" s="168" t="s">
        <v>1259</v>
      </c>
      <c r="X1549" s="168" t="s">
        <v>21</v>
      </c>
      <c r="Y1549" s="168" t="s">
        <v>1259</v>
      </c>
      <c r="Z1549" s="168" t="s">
        <v>21</v>
      </c>
      <c r="AA1549" s="168" t="s">
        <v>1259</v>
      </c>
      <c r="AB1549" s="168" t="s">
        <v>1259</v>
      </c>
      <c r="AC1549" s="168" t="s">
        <v>12565</v>
      </c>
      <c r="AD1549" s="169">
        <v>626.76362359399945</v>
      </c>
      <c r="AE1549" s="168" t="s">
        <v>1259</v>
      </c>
      <c r="AF1549" s="169">
        <v>1132.8337139337821</v>
      </c>
      <c r="AG1549" s="169">
        <v>95.184899822523221</v>
      </c>
      <c r="AH1549" s="169">
        <v>536.32787293411093</v>
      </c>
      <c r="AI1549" s="168" t="s">
        <v>21</v>
      </c>
      <c r="AJ1549"/>
      <c r="AK1549"/>
    </row>
    <row r="1550" spans="1:37" hidden="1" x14ac:dyDescent="0.25">
      <c r="A1550" s="179" t="b">
        <f>IF(E1550&lt;&gt;1,"",NOT(ISNA(VLOOKUP(P1550,Mapping!$P:$P,1,FALSE))))</f>
        <v>0</v>
      </c>
      <c r="B1550" s="180" t="str">
        <f t="shared" si="23"/>
        <v/>
      </c>
      <c r="E1550" s="167">
        <v>1</v>
      </c>
      <c r="F1550" s="170" t="s">
        <v>303</v>
      </c>
      <c r="G1550" s="169">
        <v>747072.37760350457</v>
      </c>
      <c r="H1550" s="168" t="s">
        <v>6</v>
      </c>
      <c r="I1550" s="168" t="s">
        <v>303</v>
      </c>
      <c r="J1550" s="169">
        <v>72974.808493623743</v>
      </c>
      <c r="K1550" s="169">
        <v>-31457.324540118279</v>
      </c>
      <c r="L1550" s="168" t="s">
        <v>5</v>
      </c>
      <c r="M1550" s="168" t="s">
        <v>21</v>
      </c>
      <c r="N1550" s="168" t="s">
        <v>2829</v>
      </c>
      <c r="O1550" s="168" t="s">
        <v>21</v>
      </c>
      <c r="P1550" s="168" t="s">
        <v>2831</v>
      </c>
      <c r="Q1550" s="168" t="s">
        <v>2832</v>
      </c>
      <c r="R1550" s="168" t="s">
        <v>1259</v>
      </c>
      <c r="S1550" s="168" t="s">
        <v>21</v>
      </c>
      <c r="T1550" s="168" t="s">
        <v>1259</v>
      </c>
      <c r="U1550" s="168" t="s">
        <v>1259</v>
      </c>
      <c r="V1550" s="168" t="s">
        <v>2832</v>
      </c>
      <c r="W1550" s="168" t="s">
        <v>1259</v>
      </c>
      <c r="X1550" s="168" t="s">
        <v>21</v>
      </c>
      <c r="Y1550" s="168" t="s">
        <v>1259</v>
      </c>
      <c r="Z1550" s="168" t="s">
        <v>21</v>
      </c>
      <c r="AA1550" s="168" t="s">
        <v>1259</v>
      </c>
      <c r="AB1550" s="168" t="s">
        <v>1259</v>
      </c>
      <c r="AC1550" s="168" t="s">
        <v>12810</v>
      </c>
      <c r="AD1550" s="169">
        <v>83563.762508411135</v>
      </c>
      <c r="AE1550" s="168" t="s">
        <v>1259</v>
      </c>
      <c r="AF1550" s="169">
        <v>151035.96295180739</v>
      </c>
      <c r="AG1550" s="169">
        <v>12690.603065867441</v>
      </c>
      <c r="AH1550" s="169">
        <v>71506.343561410904</v>
      </c>
      <c r="AI1550" s="168" t="s">
        <v>21</v>
      </c>
      <c r="AJ1550"/>
      <c r="AK1550"/>
    </row>
    <row r="1551" spans="1:37" hidden="1" x14ac:dyDescent="0.25">
      <c r="A1551" s="179" t="b">
        <f>IF(E1551&lt;&gt;1,"",NOT(ISNA(VLOOKUP(P1551,Mapping!$P:$P,1,FALSE))))</f>
        <v>0</v>
      </c>
      <c r="B1551" s="180" t="str">
        <f t="shared" si="23"/>
        <v/>
      </c>
      <c r="E1551" s="167">
        <v>1</v>
      </c>
      <c r="F1551" s="170" t="s">
        <v>303</v>
      </c>
      <c r="G1551" s="169">
        <v>7789.903568994835</v>
      </c>
      <c r="H1551" s="168" t="s">
        <v>6</v>
      </c>
      <c r="I1551" s="168" t="s">
        <v>303</v>
      </c>
      <c r="J1551" s="169">
        <v>760.92589978329784</v>
      </c>
      <c r="K1551" s="169">
        <v>-328.0130975959492</v>
      </c>
      <c r="L1551" s="168" t="s">
        <v>5</v>
      </c>
      <c r="M1551" s="168" t="s">
        <v>21</v>
      </c>
      <c r="N1551" s="168" t="s">
        <v>2829</v>
      </c>
      <c r="O1551" s="168" t="s">
        <v>21</v>
      </c>
      <c r="P1551" s="168" t="s">
        <v>2831</v>
      </c>
      <c r="Q1551" s="168" t="s">
        <v>2832</v>
      </c>
      <c r="R1551" s="168" t="s">
        <v>1259</v>
      </c>
      <c r="S1551" s="168" t="s">
        <v>21</v>
      </c>
      <c r="T1551" s="168" t="s">
        <v>1259</v>
      </c>
      <c r="U1551" s="168" t="s">
        <v>1259</v>
      </c>
      <c r="V1551" s="168" t="s">
        <v>2832</v>
      </c>
      <c r="W1551" s="168" t="s">
        <v>1259</v>
      </c>
      <c r="X1551" s="168" t="s">
        <v>21</v>
      </c>
      <c r="Y1551" s="168" t="s">
        <v>1259</v>
      </c>
      <c r="Z1551" s="168" t="s">
        <v>21</v>
      </c>
      <c r="AA1551" s="168" t="s">
        <v>1259</v>
      </c>
      <c r="AB1551" s="168" t="s">
        <v>1259</v>
      </c>
      <c r="AC1551" s="168" t="s">
        <v>12163</v>
      </c>
      <c r="AD1551" s="169">
        <v>871.3394730120682</v>
      </c>
      <c r="AE1551" s="168" t="s">
        <v>1259</v>
      </c>
      <c r="AF1551" s="169">
        <v>1574.888353681433</v>
      </c>
      <c r="AG1551" s="169">
        <v>132.32797394092091</v>
      </c>
      <c r="AH1551" s="169">
        <v>745.61386234311885</v>
      </c>
      <c r="AI1551" s="168" t="s">
        <v>21</v>
      </c>
      <c r="AJ1551"/>
      <c r="AK1551"/>
    </row>
    <row r="1552" spans="1:37" hidden="1" x14ac:dyDescent="0.25">
      <c r="A1552" s="179" t="b">
        <f>IF(E1552&lt;&gt;1,"",NOT(ISNA(VLOOKUP(P1552,Mapping!$P:$P,1,FALSE))))</f>
        <v>0</v>
      </c>
      <c r="B1552" s="180" t="str">
        <f t="shared" si="23"/>
        <v/>
      </c>
      <c r="E1552" s="167">
        <v>1</v>
      </c>
      <c r="F1552" s="170" t="s">
        <v>303</v>
      </c>
      <c r="G1552" s="169">
        <v>4234.4669429971918</v>
      </c>
      <c r="H1552" s="168" t="s">
        <v>6</v>
      </c>
      <c r="I1552" s="168" t="s">
        <v>303</v>
      </c>
      <c r="J1552" s="169">
        <v>413.62714443954758</v>
      </c>
      <c r="K1552" s="169">
        <v>-178.30267170038701</v>
      </c>
      <c r="L1552" s="168" t="s">
        <v>5</v>
      </c>
      <c r="M1552" s="168" t="s">
        <v>21</v>
      </c>
      <c r="N1552" s="168" t="s">
        <v>2829</v>
      </c>
      <c r="O1552" s="168" t="s">
        <v>21</v>
      </c>
      <c r="P1552" s="168" t="s">
        <v>2831</v>
      </c>
      <c r="Q1552" s="168" t="s">
        <v>2832</v>
      </c>
      <c r="R1552" s="168" t="s">
        <v>1259</v>
      </c>
      <c r="S1552" s="168" t="s">
        <v>21</v>
      </c>
      <c r="T1552" s="168" t="s">
        <v>1259</v>
      </c>
      <c r="U1552" s="168" t="s">
        <v>1259</v>
      </c>
      <c r="V1552" s="168" t="s">
        <v>2832</v>
      </c>
      <c r="W1552" s="168" t="s">
        <v>1259</v>
      </c>
      <c r="X1552" s="168" t="s">
        <v>21</v>
      </c>
      <c r="Y1552" s="168" t="s">
        <v>1259</v>
      </c>
      <c r="Z1552" s="168" t="s">
        <v>21</v>
      </c>
      <c r="AA1552" s="168" t="s">
        <v>1259</v>
      </c>
      <c r="AB1552" s="168" t="s">
        <v>1259</v>
      </c>
      <c r="AC1552" s="168" t="s">
        <v>12811</v>
      </c>
      <c r="AD1552" s="169">
        <v>473.64619624864952</v>
      </c>
      <c r="AE1552" s="168" t="s">
        <v>1259</v>
      </c>
      <c r="AF1552" s="169">
        <v>856.08411112023623</v>
      </c>
      <c r="AG1552" s="169">
        <v>71.931369409612671</v>
      </c>
      <c r="AH1552" s="169">
        <v>405.30376587701357</v>
      </c>
      <c r="AI1552" s="168" t="s">
        <v>21</v>
      </c>
      <c r="AJ1552"/>
      <c r="AK1552"/>
    </row>
    <row r="1553" spans="1:37" hidden="1" x14ac:dyDescent="0.25">
      <c r="A1553" s="179" t="b">
        <f>IF(E1553&lt;&gt;1,"",NOT(ISNA(VLOOKUP(P1553,Mapping!$P:$P,1,FALSE))))</f>
        <v>0</v>
      </c>
      <c r="B1553" s="180" t="str">
        <f t="shared" si="23"/>
        <v/>
      </c>
      <c r="E1553" s="167">
        <v>1</v>
      </c>
      <c r="F1553" s="170" t="s">
        <v>303</v>
      </c>
      <c r="G1553" s="169">
        <v>10999.46786399271</v>
      </c>
      <c r="H1553" s="168" t="s">
        <v>6</v>
      </c>
      <c r="I1553" s="168" t="s">
        <v>303</v>
      </c>
      <c r="J1553" s="169">
        <v>1074.4394853434801</v>
      </c>
      <c r="K1553" s="169">
        <v>-463.1597161658957</v>
      </c>
      <c r="L1553" s="168" t="s">
        <v>5</v>
      </c>
      <c r="M1553" s="168" t="s">
        <v>21</v>
      </c>
      <c r="N1553" s="168" t="s">
        <v>2829</v>
      </c>
      <c r="O1553" s="168" t="s">
        <v>21</v>
      </c>
      <c r="P1553" s="168" t="s">
        <v>2831</v>
      </c>
      <c r="Q1553" s="168" t="s">
        <v>2832</v>
      </c>
      <c r="R1553" s="168" t="s">
        <v>1259</v>
      </c>
      <c r="S1553" s="168" t="s">
        <v>21</v>
      </c>
      <c r="T1553" s="168" t="s">
        <v>1259</v>
      </c>
      <c r="U1553" s="168" t="s">
        <v>1259</v>
      </c>
      <c r="V1553" s="168" t="s">
        <v>2832</v>
      </c>
      <c r="W1553" s="168" t="s">
        <v>1259</v>
      </c>
      <c r="X1553" s="168" t="s">
        <v>21</v>
      </c>
      <c r="Y1553" s="168" t="s">
        <v>1259</v>
      </c>
      <c r="Z1553" s="168" t="s">
        <v>21</v>
      </c>
      <c r="AA1553" s="168" t="s">
        <v>1259</v>
      </c>
      <c r="AB1553" s="168" t="s">
        <v>1259</v>
      </c>
      <c r="AC1553" s="168" t="s">
        <v>12541</v>
      </c>
      <c r="AD1553" s="169">
        <v>1230.3452086584971</v>
      </c>
      <c r="AE1553" s="168" t="s">
        <v>1259</v>
      </c>
      <c r="AF1553" s="169">
        <v>2223.7674295024099</v>
      </c>
      <c r="AG1553" s="169">
        <v>186.84920602402599</v>
      </c>
      <c r="AH1553" s="169">
        <v>1052.818644692012</v>
      </c>
      <c r="AI1553" s="168" t="s">
        <v>21</v>
      </c>
      <c r="AJ1553"/>
      <c r="AK1553"/>
    </row>
    <row r="1554" spans="1:37" hidden="1" x14ac:dyDescent="0.25">
      <c r="A1554" s="179" t="b">
        <f>IF(E1554&lt;&gt;1,"",NOT(ISNA(VLOOKUP(P1554,Mapping!$P:$P,1,FALSE))))</f>
        <v>0</v>
      </c>
      <c r="B1554" s="180" t="str">
        <f t="shared" si="23"/>
        <v/>
      </c>
      <c r="E1554" s="167">
        <v>1</v>
      </c>
      <c r="F1554" s="170" t="s">
        <v>303</v>
      </c>
      <c r="G1554" s="169">
        <v>8883.1826999941095</v>
      </c>
      <c r="H1554" s="168" t="s">
        <v>6</v>
      </c>
      <c r="I1554" s="168" t="s">
        <v>303</v>
      </c>
      <c r="J1554" s="169">
        <v>867.71854478869318</v>
      </c>
      <c r="K1554" s="169">
        <v>-374.0483111412629</v>
      </c>
      <c r="L1554" s="168" t="s">
        <v>5</v>
      </c>
      <c r="M1554" s="168" t="s">
        <v>21</v>
      </c>
      <c r="N1554" s="168" t="s">
        <v>2829</v>
      </c>
      <c r="O1554" s="168" t="s">
        <v>21</v>
      </c>
      <c r="P1554" s="168" t="s">
        <v>2831</v>
      </c>
      <c r="Q1554" s="168" t="s">
        <v>2832</v>
      </c>
      <c r="R1554" s="168" t="s">
        <v>1259</v>
      </c>
      <c r="S1554" s="168" t="s">
        <v>21</v>
      </c>
      <c r="T1554" s="168" t="s">
        <v>1259</v>
      </c>
      <c r="U1554" s="168" t="s">
        <v>1259</v>
      </c>
      <c r="V1554" s="168" t="s">
        <v>2832</v>
      </c>
      <c r="W1554" s="168" t="s">
        <v>1259</v>
      </c>
      <c r="X1554" s="168" t="s">
        <v>21</v>
      </c>
      <c r="Y1554" s="168" t="s">
        <v>1259</v>
      </c>
      <c r="Z1554" s="168" t="s">
        <v>21</v>
      </c>
      <c r="AA1554" s="168" t="s">
        <v>1259</v>
      </c>
      <c r="AB1554" s="168" t="s">
        <v>1259</v>
      </c>
      <c r="AC1554" s="168" t="s">
        <v>12812</v>
      </c>
      <c r="AD1554" s="169">
        <v>993.62818344637799</v>
      </c>
      <c r="AE1554" s="168" t="s">
        <v>1259</v>
      </c>
      <c r="AF1554" s="169">
        <v>1795.917093701622</v>
      </c>
      <c r="AG1554" s="169">
        <v>150.8996303260956</v>
      </c>
      <c r="AH1554" s="169">
        <v>850.25752940056373</v>
      </c>
      <c r="AI1554" s="168" t="s">
        <v>21</v>
      </c>
      <c r="AJ1554"/>
      <c r="AK1554"/>
    </row>
    <row r="1555" spans="1:37" hidden="1" x14ac:dyDescent="0.25">
      <c r="A1555" s="179" t="b">
        <f>IF(E1555&lt;&gt;1,"",NOT(ISNA(VLOOKUP(P1555,Mapping!$P:$P,1,FALSE))))</f>
        <v>0</v>
      </c>
      <c r="B1555" s="180" t="str">
        <f t="shared" si="23"/>
        <v/>
      </c>
      <c r="E1555" s="167">
        <v>1</v>
      </c>
      <c r="F1555" s="170" t="s">
        <v>303</v>
      </c>
      <c r="G1555" s="169">
        <v>18710.739179987591</v>
      </c>
      <c r="H1555" s="168" t="s">
        <v>6</v>
      </c>
      <c r="I1555" s="168" t="s">
        <v>303</v>
      </c>
      <c r="J1555" s="169">
        <v>1827.684504697897</v>
      </c>
      <c r="K1555" s="169">
        <v>-787.86180886312923</v>
      </c>
      <c r="L1555" s="168" t="s">
        <v>5</v>
      </c>
      <c r="M1555" s="168" t="s">
        <v>21</v>
      </c>
      <c r="N1555" s="168" t="s">
        <v>2829</v>
      </c>
      <c r="O1555" s="168" t="s">
        <v>21</v>
      </c>
      <c r="P1555" s="168" t="s">
        <v>2831</v>
      </c>
      <c r="Q1555" s="168" t="s">
        <v>2832</v>
      </c>
      <c r="R1555" s="168" t="s">
        <v>1259</v>
      </c>
      <c r="S1555" s="168" t="s">
        <v>21</v>
      </c>
      <c r="T1555" s="168" t="s">
        <v>1259</v>
      </c>
      <c r="U1555" s="168" t="s">
        <v>1259</v>
      </c>
      <c r="V1555" s="168" t="s">
        <v>2832</v>
      </c>
      <c r="W1555" s="168" t="s">
        <v>1259</v>
      </c>
      <c r="X1555" s="168" t="s">
        <v>21</v>
      </c>
      <c r="Y1555" s="168" t="s">
        <v>1259</v>
      </c>
      <c r="Z1555" s="168" t="s">
        <v>21</v>
      </c>
      <c r="AA1555" s="168" t="s">
        <v>1259</v>
      </c>
      <c r="AB1555" s="168" t="s">
        <v>1259</v>
      </c>
      <c r="AC1555" s="168" t="s">
        <v>12546</v>
      </c>
      <c r="AD1555" s="169">
        <v>2092.889272936176</v>
      </c>
      <c r="AE1555" s="168" t="s">
        <v>1259</v>
      </c>
      <c r="AF1555" s="169">
        <v>3782.7586647694079</v>
      </c>
      <c r="AG1555" s="169">
        <v>317.84144498007657</v>
      </c>
      <c r="AH1555" s="169">
        <v>1790.9061882117021</v>
      </c>
      <c r="AI1555" s="168" t="s">
        <v>21</v>
      </c>
      <c r="AJ1555"/>
      <c r="AK1555"/>
    </row>
    <row r="1556" spans="1:37" hidden="1" x14ac:dyDescent="0.25">
      <c r="A1556" s="179" t="b">
        <f>IF(E1556&lt;&gt;1,"",NOT(ISNA(VLOOKUP(P1556,Mapping!$P:$P,1,FALSE))))</f>
        <v>0</v>
      </c>
      <c r="B1556" s="180" t="str">
        <f t="shared" si="23"/>
        <v/>
      </c>
      <c r="E1556" s="167">
        <v>1</v>
      </c>
      <c r="F1556" s="170" t="s">
        <v>303</v>
      </c>
      <c r="G1556" s="169">
        <v>67565.574719955199</v>
      </c>
      <c r="H1556" s="168" t="s">
        <v>6</v>
      </c>
      <c r="I1556" s="168" t="s">
        <v>303</v>
      </c>
      <c r="J1556" s="169">
        <v>6599.8757600527833</v>
      </c>
      <c r="K1556" s="169">
        <v>-2845.0151222607201</v>
      </c>
      <c r="L1556" s="168" t="s">
        <v>5</v>
      </c>
      <c r="M1556" s="168" t="s">
        <v>21</v>
      </c>
      <c r="N1556" s="168" t="s">
        <v>2829</v>
      </c>
      <c r="O1556" s="168" t="s">
        <v>21</v>
      </c>
      <c r="P1556" s="168" t="s">
        <v>2831</v>
      </c>
      <c r="Q1556" s="168" t="s">
        <v>2832</v>
      </c>
      <c r="R1556" s="168" t="s">
        <v>1259</v>
      </c>
      <c r="S1556" s="168" t="s">
        <v>21</v>
      </c>
      <c r="T1556" s="168" t="s">
        <v>1259</v>
      </c>
      <c r="U1556" s="168" t="s">
        <v>1259</v>
      </c>
      <c r="V1556" s="168" t="s">
        <v>2832</v>
      </c>
      <c r="W1556" s="168" t="s">
        <v>1259</v>
      </c>
      <c r="X1556" s="168" t="s">
        <v>21</v>
      </c>
      <c r="Y1556" s="168" t="s">
        <v>1259</v>
      </c>
      <c r="Z1556" s="168" t="s">
        <v>21</v>
      </c>
      <c r="AA1556" s="168" t="s">
        <v>1259</v>
      </c>
      <c r="AB1556" s="168" t="s">
        <v>1259</v>
      </c>
      <c r="AC1556" s="168" t="s">
        <v>8199</v>
      </c>
      <c r="AD1556" s="169">
        <v>7557.5457062865171</v>
      </c>
      <c r="AE1556" s="168" t="s">
        <v>1259</v>
      </c>
      <c r="AF1556" s="169">
        <v>13659.763024509481</v>
      </c>
      <c r="AG1556" s="169">
        <v>1147.7440679024</v>
      </c>
      <c r="AH1556" s="169">
        <v>6467.0671057971631</v>
      </c>
      <c r="AI1556" s="168" t="s">
        <v>21</v>
      </c>
      <c r="AJ1556"/>
      <c r="AK1556"/>
    </row>
    <row r="1557" spans="1:37" hidden="1" x14ac:dyDescent="0.25">
      <c r="A1557" s="179" t="b">
        <f>IF(E1557&lt;&gt;1,"",NOT(ISNA(VLOOKUP(P1557,Mapping!$P:$P,1,FALSE))))</f>
        <v>0</v>
      </c>
      <c r="B1557" s="180" t="str">
        <f t="shared" ref="B1557:B1620" si="24">IF(AI1557="","",VALUE(AI1557))</f>
        <v/>
      </c>
      <c r="E1557" s="167">
        <v>1</v>
      </c>
      <c r="F1557" s="170" t="s">
        <v>303</v>
      </c>
      <c r="G1557" s="169">
        <v>1213.4823749991949</v>
      </c>
      <c r="H1557" s="168" t="s">
        <v>6</v>
      </c>
      <c r="I1557" s="168" t="s">
        <v>303</v>
      </c>
      <c r="J1557" s="169">
        <v>118.5342231632509</v>
      </c>
      <c r="K1557" s="169">
        <v>-51.096667523053263</v>
      </c>
      <c r="L1557" s="168" t="s">
        <v>5</v>
      </c>
      <c r="M1557" s="168" t="s">
        <v>21</v>
      </c>
      <c r="N1557" s="168" t="s">
        <v>2829</v>
      </c>
      <c r="O1557" s="168" t="s">
        <v>21</v>
      </c>
      <c r="P1557" s="168" t="s">
        <v>2831</v>
      </c>
      <c r="Q1557" s="168" t="s">
        <v>2832</v>
      </c>
      <c r="R1557" s="168" t="s">
        <v>1259</v>
      </c>
      <c r="S1557" s="168" t="s">
        <v>21</v>
      </c>
      <c r="T1557" s="168" t="s">
        <v>1259</v>
      </c>
      <c r="U1557" s="168" t="s">
        <v>1259</v>
      </c>
      <c r="V1557" s="168" t="s">
        <v>2832</v>
      </c>
      <c r="W1557" s="168" t="s">
        <v>1259</v>
      </c>
      <c r="X1557" s="168" t="s">
        <v>21</v>
      </c>
      <c r="Y1557" s="168" t="s">
        <v>1259</v>
      </c>
      <c r="Z1557" s="168" t="s">
        <v>21</v>
      </c>
      <c r="AA1557" s="168" t="s">
        <v>1259</v>
      </c>
      <c r="AB1557" s="168" t="s">
        <v>1259</v>
      </c>
      <c r="AC1557" s="168" t="s">
        <v>12567</v>
      </c>
      <c r="AD1557" s="169">
        <v>135.73404134932809</v>
      </c>
      <c r="AE1557" s="168" t="s">
        <v>1259</v>
      </c>
      <c r="AF1557" s="169">
        <v>245.3302846251427</v>
      </c>
      <c r="AG1557" s="169">
        <v>20.613562501054052</v>
      </c>
      <c r="AH1557" s="169">
        <v>116.148970586705</v>
      </c>
      <c r="AI1557" s="168" t="s">
        <v>21</v>
      </c>
      <c r="AJ1557"/>
      <c r="AK1557"/>
    </row>
    <row r="1558" spans="1:37" hidden="1" x14ac:dyDescent="0.25">
      <c r="A1558" s="179" t="b">
        <f>IF(E1558&lt;&gt;1,"",NOT(ISNA(VLOOKUP(P1558,Mapping!$P:$P,1,FALSE))))</f>
        <v>0</v>
      </c>
      <c r="B1558" s="180" t="str">
        <f t="shared" si="24"/>
        <v/>
      </c>
      <c r="E1558" s="167">
        <v>1</v>
      </c>
      <c r="F1558" s="170" t="s">
        <v>303</v>
      </c>
      <c r="G1558" s="169">
        <v>3411.4484249977381</v>
      </c>
      <c r="H1558" s="168" t="s">
        <v>6</v>
      </c>
      <c r="I1558" s="168" t="s">
        <v>303</v>
      </c>
      <c r="J1558" s="169">
        <v>333.2338377958485</v>
      </c>
      <c r="K1558" s="169">
        <v>-143.64744765598169</v>
      </c>
      <c r="L1558" s="168" t="s">
        <v>5</v>
      </c>
      <c r="M1558" s="168" t="s">
        <v>21</v>
      </c>
      <c r="N1558" s="168" t="s">
        <v>2829</v>
      </c>
      <c r="O1558" s="168" t="s">
        <v>21</v>
      </c>
      <c r="P1558" s="168" t="s">
        <v>2831</v>
      </c>
      <c r="Q1558" s="168" t="s">
        <v>2832</v>
      </c>
      <c r="R1558" s="168" t="s">
        <v>1259</v>
      </c>
      <c r="S1558" s="168" t="s">
        <v>21</v>
      </c>
      <c r="T1558" s="168" t="s">
        <v>1259</v>
      </c>
      <c r="U1558" s="168" t="s">
        <v>1259</v>
      </c>
      <c r="V1558" s="168" t="s">
        <v>2832</v>
      </c>
      <c r="W1558" s="168" t="s">
        <v>1259</v>
      </c>
      <c r="X1558" s="168" t="s">
        <v>21</v>
      </c>
      <c r="Y1558" s="168" t="s">
        <v>1259</v>
      </c>
      <c r="Z1558" s="168" t="s">
        <v>21</v>
      </c>
      <c r="AA1558" s="168" t="s">
        <v>1259</v>
      </c>
      <c r="AB1558" s="168" t="s">
        <v>1259</v>
      </c>
      <c r="AC1558" s="168" t="s">
        <v>12813</v>
      </c>
      <c r="AD1558" s="169">
        <v>381.58748006541953</v>
      </c>
      <c r="AE1558" s="168" t="s">
        <v>1259</v>
      </c>
      <c r="AF1558" s="169">
        <v>689.69408236295567</v>
      </c>
      <c r="AG1558" s="169">
        <v>57.950660657811568</v>
      </c>
      <c r="AH1558" s="169">
        <v>326.52820587805132</v>
      </c>
      <c r="AI1558" s="168" t="s">
        <v>21</v>
      </c>
      <c r="AJ1558"/>
      <c r="AK1558"/>
    </row>
    <row r="1559" spans="1:37" hidden="1" x14ac:dyDescent="0.25">
      <c r="A1559" s="179" t="b">
        <f>IF(E1559&lt;&gt;1,"",NOT(ISNA(VLOOKUP(P1559,Mapping!$P:$P,1,FALSE))))</f>
        <v>0</v>
      </c>
      <c r="B1559" s="180" t="str">
        <f t="shared" si="24"/>
        <v/>
      </c>
      <c r="E1559" s="167">
        <v>1</v>
      </c>
      <c r="F1559" s="170" t="s">
        <v>303</v>
      </c>
      <c r="G1559" s="169">
        <v>32397.766694978509</v>
      </c>
      <c r="H1559" s="168" t="s">
        <v>6</v>
      </c>
      <c r="I1559" s="168" t="s">
        <v>303</v>
      </c>
      <c r="J1559" s="169">
        <v>3164.647617907151</v>
      </c>
      <c r="K1559" s="169">
        <v>-1364.1878509392141</v>
      </c>
      <c r="L1559" s="168" t="s">
        <v>5</v>
      </c>
      <c r="M1559" s="168" t="s">
        <v>21</v>
      </c>
      <c r="N1559" s="168" t="s">
        <v>2829</v>
      </c>
      <c r="O1559" s="168" t="s">
        <v>21</v>
      </c>
      <c r="P1559" s="168" t="s">
        <v>2831</v>
      </c>
      <c r="Q1559" s="168" t="s">
        <v>2832</v>
      </c>
      <c r="R1559" s="168" t="s">
        <v>1259</v>
      </c>
      <c r="S1559" s="168" t="s">
        <v>21</v>
      </c>
      <c r="T1559" s="168" t="s">
        <v>1259</v>
      </c>
      <c r="U1559" s="168" t="s">
        <v>1259</v>
      </c>
      <c r="V1559" s="168" t="s">
        <v>2832</v>
      </c>
      <c r="W1559" s="168" t="s">
        <v>1259</v>
      </c>
      <c r="X1559" s="168" t="s">
        <v>21</v>
      </c>
      <c r="Y1559" s="168" t="s">
        <v>1259</v>
      </c>
      <c r="Z1559" s="168" t="s">
        <v>21</v>
      </c>
      <c r="AA1559" s="168" t="s">
        <v>1259</v>
      </c>
      <c r="AB1559" s="168" t="s">
        <v>1259</v>
      </c>
      <c r="AC1559" s="168" t="s">
        <v>8187</v>
      </c>
      <c r="AD1559" s="169">
        <v>3623.8514005652878</v>
      </c>
      <c r="AE1559" s="168" t="s">
        <v>1259</v>
      </c>
      <c r="AF1559" s="169">
        <v>6549.8712533862054</v>
      </c>
      <c r="AG1559" s="169">
        <v>550.3445310954412</v>
      </c>
      <c r="AH1559" s="169">
        <v>3100.9657234885599</v>
      </c>
      <c r="AI1559" s="168" t="s">
        <v>21</v>
      </c>
      <c r="AJ1559"/>
      <c r="AK1559"/>
    </row>
    <row r="1560" spans="1:37" hidden="1" x14ac:dyDescent="0.25">
      <c r="A1560" s="179" t="b">
        <f>IF(E1560&lt;&gt;1,"",NOT(ISNA(VLOOKUP(P1560,Mapping!$P:$P,1,FALSE))))</f>
        <v>0</v>
      </c>
      <c r="B1560" s="180" t="str">
        <f t="shared" si="24"/>
        <v/>
      </c>
      <c r="E1560" s="167">
        <v>1</v>
      </c>
      <c r="F1560" s="170" t="s">
        <v>303</v>
      </c>
      <c r="G1560" s="169">
        <v>10247.6918249932</v>
      </c>
      <c r="H1560" s="168" t="s">
        <v>6</v>
      </c>
      <c r="I1560" s="168" t="s">
        <v>303</v>
      </c>
      <c r="J1560" s="169">
        <v>1001.005218302217</v>
      </c>
      <c r="K1560" s="169">
        <v>-431.50433236472509</v>
      </c>
      <c r="L1560" s="168" t="s">
        <v>5</v>
      </c>
      <c r="M1560" s="168" t="s">
        <v>21</v>
      </c>
      <c r="N1560" s="168" t="s">
        <v>2829</v>
      </c>
      <c r="O1560" s="168" t="s">
        <v>21</v>
      </c>
      <c r="P1560" s="168" t="s">
        <v>2831</v>
      </c>
      <c r="Q1560" s="168" t="s">
        <v>2832</v>
      </c>
      <c r="R1560" s="168" t="s">
        <v>1259</v>
      </c>
      <c r="S1560" s="168" t="s">
        <v>21</v>
      </c>
      <c r="T1560" s="168" t="s">
        <v>1259</v>
      </c>
      <c r="U1560" s="168" t="s">
        <v>1259</v>
      </c>
      <c r="V1560" s="168" t="s">
        <v>2832</v>
      </c>
      <c r="W1560" s="168" t="s">
        <v>1259</v>
      </c>
      <c r="X1560" s="168" t="s">
        <v>21</v>
      </c>
      <c r="Y1560" s="168" t="s">
        <v>1259</v>
      </c>
      <c r="Z1560" s="168" t="s">
        <v>21</v>
      </c>
      <c r="AA1560" s="168" t="s">
        <v>1259</v>
      </c>
      <c r="AB1560" s="168" t="s">
        <v>1259</v>
      </c>
      <c r="AC1560" s="168" t="s">
        <v>8186</v>
      </c>
      <c r="AD1560" s="169">
        <v>1146.2553182197889</v>
      </c>
      <c r="AE1560" s="168" t="s">
        <v>1259</v>
      </c>
      <c r="AF1560" s="169">
        <v>2071.7805251831519</v>
      </c>
      <c r="AG1560" s="169">
        <v>174.07870132945209</v>
      </c>
      <c r="AH1560" s="169">
        <v>980.86208822237313</v>
      </c>
      <c r="AI1560" s="168" t="s">
        <v>21</v>
      </c>
      <c r="AJ1560"/>
      <c r="AK1560"/>
    </row>
    <row r="1561" spans="1:37" hidden="1" x14ac:dyDescent="0.25">
      <c r="A1561" s="179" t="b">
        <f>IF(E1561&lt;&gt;1,"",NOT(ISNA(VLOOKUP(P1561,Mapping!$P:$P,1,FALSE))))</f>
        <v>0</v>
      </c>
      <c r="B1561" s="180" t="str">
        <f t="shared" si="24"/>
        <v/>
      </c>
      <c r="E1561" s="167">
        <v>1</v>
      </c>
      <c r="F1561" s="170" t="s">
        <v>303</v>
      </c>
      <c r="G1561" s="169">
        <v>1295434.2943071411</v>
      </c>
      <c r="H1561" s="168" t="s">
        <v>6</v>
      </c>
      <c r="I1561" s="168" t="s">
        <v>303</v>
      </c>
      <c r="J1561" s="169">
        <v>126539.3720570789</v>
      </c>
      <c r="K1561" s="169">
        <v>-54547.455157077937</v>
      </c>
      <c r="L1561" s="168" t="s">
        <v>5</v>
      </c>
      <c r="M1561" s="168" t="s">
        <v>21</v>
      </c>
      <c r="N1561" s="168" t="s">
        <v>2829</v>
      </c>
      <c r="O1561" s="168" t="s">
        <v>21</v>
      </c>
      <c r="P1561" s="168" t="s">
        <v>2831</v>
      </c>
      <c r="Q1561" s="168" t="s">
        <v>2832</v>
      </c>
      <c r="R1561" s="168" t="s">
        <v>1259</v>
      </c>
      <c r="S1561" s="168" t="s">
        <v>21</v>
      </c>
      <c r="T1561" s="168" t="s">
        <v>1259</v>
      </c>
      <c r="U1561" s="168" t="s">
        <v>1259</v>
      </c>
      <c r="V1561" s="168" t="s">
        <v>2832</v>
      </c>
      <c r="W1561" s="168" t="s">
        <v>1259</v>
      </c>
      <c r="X1561" s="168" t="s">
        <v>21</v>
      </c>
      <c r="Y1561" s="168" t="s">
        <v>1259</v>
      </c>
      <c r="Z1561" s="168" t="s">
        <v>21</v>
      </c>
      <c r="AA1561" s="168" t="s">
        <v>1259</v>
      </c>
      <c r="AB1561" s="168" t="s">
        <v>1259</v>
      </c>
      <c r="AC1561" s="168" t="s">
        <v>12814</v>
      </c>
      <c r="AD1561" s="169">
        <v>144900.77127732619</v>
      </c>
      <c r="AE1561" s="168" t="s">
        <v>1259</v>
      </c>
      <c r="AF1561" s="169">
        <v>261898.54148953129</v>
      </c>
      <c r="AG1561" s="169">
        <v>22005.6890333714</v>
      </c>
      <c r="AH1561" s="169">
        <v>123993.03265248401</v>
      </c>
      <c r="AI1561" s="168" t="s">
        <v>21</v>
      </c>
      <c r="AJ1561"/>
      <c r="AK1561"/>
    </row>
    <row r="1562" spans="1:37" hidden="1" x14ac:dyDescent="0.25">
      <c r="A1562" s="179" t="b">
        <f>IF(E1562&lt;&gt;1,"",NOT(ISNA(VLOOKUP(P1562,Mapping!$P:$P,1,FALSE))))</f>
        <v>0</v>
      </c>
      <c r="B1562" s="180" t="str">
        <f t="shared" si="24"/>
        <v/>
      </c>
      <c r="E1562" s="167">
        <v>1</v>
      </c>
      <c r="F1562" s="170" t="s">
        <v>303</v>
      </c>
      <c r="G1562" s="169">
        <v>4449.1356629970496</v>
      </c>
      <c r="H1562" s="168" t="s">
        <v>6</v>
      </c>
      <c r="I1562" s="168" t="s">
        <v>303</v>
      </c>
      <c r="J1562" s="169">
        <v>434.59620875137881</v>
      </c>
      <c r="K1562" s="169">
        <v>-187.34182747175899</v>
      </c>
      <c r="L1562" s="168" t="s">
        <v>5</v>
      </c>
      <c r="M1562" s="168" t="s">
        <v>21</v>
      </c>
      <c r="N1562" s="168" t="s">
        <v>2829</v>
      </c>
      <c r="O1562" s="168" t="s">
        <v>21</v>
      </c>
      <c r="P1562" s="168" t="s">
        <v>2831</v>
      </c>
      <c r="Q1562" s="168" t="s">
        <v>2832</v>
      </c>
      <c r="R1562" s="168" t="s">
        <v>1259</v>
      </c>
      <c r="S1562" s="168" t="s">
        <v>21</v>
      </c>
      <c r="T1562" s="168" t="s">
        <v>1259</v>
      </c>
      <c r="U1562" s="168" t="s">
        <v>1259</v>
      </c>
      <c r="V1562" s="168" t="s">
        <v>2832</v>
      </c>
      <c r="W1562" s="168" t="s">
        <v>1259</v>
      </c>
      <c r="X1562" s="168" t="s">
        <v>21</v>
      </c>
      <c r="Y1562" s="168" t="s">
        <v>1259</v>
      </c>
      <c r="Z1562" s="168" t="s">
        <v>21</v>
      </c>
      <c r="AA1562" s="168" t="s">
        <v>1259</v>
      </c>
      <c r="AB1562" s="168" t="s">
        <v>1259</v>
      </c>
      <c r="AC1562" s="168" t="s">
        <v>12564</v>
      </c>
      <c r="AD1562" s="169">
        <v>497.65796066911628</v>
      </c>
      <c r="AE1562" s="168" t="s">
        <v>1259</v>
      </c>
      <c r="AF1562" s="169">
        <v>899.48378404726554</v>
      </c>
      <c r="AG1562" s="169">
        <v>75.577971262186111</v>
      </c>
      <c r="AH1562" s="169">
        <v>425.85087175909581</v>
      </c>
      <c r="AI1562" s="168" t="s">
        <v>21</v>
      </c>
      <c r="AJ1562"/>
      <c r="AK1562"/>
    </row>
    <row r="1563" spans="1:37" hidden="1" x14ac:dyDescent="0.25">
      <c r="A1563" s="179" t="b">
        <f>IF(E1563&lt;&gt;1,"",NOT(ISNA(VLOOKUP(P1563,Mapping!$P:$P,1,FALSE))))</f>
        <v>0</v>
      </c>
      <c r="B1563" s="180" t="str">
        <f t="shared" si="24"/>
        <v/>
      </c>
      <c r="E1563" s="167">
        <v>1</v>
      </c>
      <c r="F1563" s="170" t="s">
        <v>303</v>
      </c>
      <c r="G1563" s="169">
        <v>2278.747799998489</v>
      </c>
      <c r="H1563" s="168" t="s">
        <v>6</v>
      </c>
      <c r="I1563" s="168" t="s">
        <v>303</v>
      </c>
      <c r="J1563" s="169">
        <v>222.59046016879071</v>
      </c>
      <c r="K1563" s="169">
        <v>-95.952294902914517</v>
      </c>
      <c r="L1563" s="168" t="s">
        <v>5</v>
      </c>
      <c r="M1563" s="168" t="s">
        <v>21</v>
      </c>
      <c r="N1563" s="168" t="s">
        <v>2829</v>
      </c>
      <c r="O1563" s="168" t="s">
        <v>21</v>
      </c>
      <c r="P1563" s="168" t="s">
        <v>2831</v>
      </c>
      <c r="Q1563" s="168" t="s">
        <v>2832</v>
      </c>
      <c r="R1563" s="168" t="s">
        <v>1259</v>
      </c>
      <c r="S1563" s="168" t="s">
        <v>21</v>
      </c>
      <c r="T1563" s="168" t="s">
        <v>1259</v>
      </c>
      <c r="U1563" s="168" t="s">
        <v>1259</v>
      </c>
      <c r="V1563" s="168" t="s">
        <v>2832</v>
      </c>
      <c r="W1563" s="168" t="s">
        <v>1259</v>
      </c>
      <c r="X1563" s="168" t="s">
        <v>21</v>
      </c>
      <c r="Y1563" s="168" t="s">
        <v>1259</v>
      </c>
      <c r="Z1563" s="168" t="s">
        <v>21</v>
      </c>
      <c r="AA1563" s="168" t="s">
        <v>1259</v>
      </c>
      <c r="AB1563" s="168" t="s">
        <v>1259</v>
      </c>
      <c r="AC1563" s="168" t="s">
        <v>8705</v>
      </c>
      <c r="AD1563" s="169">
        <v>254.8892793847883</v>
      </c>
      <c r="AE1563" s="168" t="s">
        <v>1259</v>
      </c>
      <c r="AF1563" s="169">
        <v>460.69548094006541</v>
      </c>
      <c r="AG1563" s="169">
        <v>38.70934689054684</v>
      </c>
      <c r="AH1563" s="169">
        <v>218.1112941147735</v>
      </c>
      <c r="AI1563" s="168" t="s">
        <v>21</v>
      </c>
      <c r="AJ1563"/>
      <c r="AK1563"/>
    </row>
    <row r="1564" spans="1:37" hidden="1" x14ac:dyDescent="0.25">
      <c r="A1564" s="179" t="b">
        <f>IF(E1564&lt;&gt;1,"",NOT(ISNA(VLOOKUP(P1564,Mapping!$P:$P,1,FALSE))))</f>
        <v>0</v>
      </c>
      <c r="B1564" s="180" t="str">
        <f t="shared" si="24"/>
        <v/>
      </c>
      <c r="E1564" s="167">
        <v>1</v>
      </c>
      <c r="F1564" s="170" t="s">
        <v>303</v>
      </c>
      <c r="G1564" s="169">
        <v>5607.3914189962816</v>
      </c>
      <c r="H1564" s="168" t="s">
        <v>6</v>
      </c>
      <c r="I1564" s="168" t="s">
        <v>303</v>
      </c>
      <c r="J1564" s="169">
        <v>547.73583820979979</v>
      </c>
      <c r="K1564" s="169">
        <v>-236.1130420277137</v>
      </c>
      <c r="L1564" s="168" t="s">
        <v>5</v>
      </c>
      <c r="M1564" s="168" t="s">
        <v>21</v>
      </c>
      <c r="N1564" s="168" t="s">
        <v>2829</v>
      </c>
      <c r="O1564" s="168" t="s">
        <v>21</v>
      </c>
      <c r="P1564" s="168" t="s">
        <v>2831</v>
      </c>
      <c r="Q1564" s="168" t="s">
        <v>2832</v>
      </c>
      <c r="R1564" s="168" t="s">
        <v>1259</v>
      </c>
      <c r="S1564" s="168" t="s">
        <v>21</v>
      </c>
      <c r="T1564" s="168" t="s">
        <v>1259</v>
      </c>
      <c r="U1564" s="168" t="s">
        <v>1259</v>
      </c>
      <c r="V1564" s="168" t="s">
        <v>2832</v>
      </c>
      <c r="W1564" s="168" t="s">
        <v>1259</v>
      </c>
      <c r="X1564" s="168" t="s">
        <v>21</v>
      </c>
      <c r="Y1564" s="168" t="s">
        <v>1259</v>
      </c>
      <c r="Z1564" s="168" t="s">
        <v>21</v>
      </c>
      <c r="AA1564" s="168" t="s">
        <v>1259</v>
      </c>
      <c r="AB1564" s="168" t="s">
        <v>1259</v>
      </c>
      <c r="AC1564" s="168" t="s">
        <v>12158</v>
      </c>
      <c r="AD1564" s="169">
        <v>627.21462990215707</v>
      </c>
      <c r="AE1564" s="168" t="s">
        <v>1259</v>
      </c>
      <c r="AF1564" s="169">
        <v>1133.648877947528</v>
      </c>
      <c r="AG1564" s="169">
        <v>95.253392933235773</v>
      </c>
      <c r="AH1564" s="169">
        <v>536.71380352234064</v>
      </c>
      <c r="AI1564" s="168" t="s">
        <v>21</v>
      </c>
      <c r="AJ1564"/>
      <c r="AK1564"/>
    </row>
    <row r="1565" spans="1:37" hidden="1" x14ac:dyDescent="0.25">
      <c r="A1565" s="179" t="b">
        <f>IF(E1565&lt;&gt;1,"",NOT(ISNA(VLOOKUP(P1565,Mapping!$P:$P,1,FALSE))))</f>
        <v>0</v>
      </c>
      <c r="B1565" s="180" t="str">
        <f t="shared" si="24"/>
        <v/>
      </c>
      <c r="E1565" s="167">
        <v>1</v>
      </c>
      <c r="F1565" s="170" t="s">
        <v>303</v>
      </c>
      <c r="G1565" s="169">
        <v>8249.0108399945293</v>
      </c>
      <c r="H1565" s="168" t="s">
        <v>6</v>
      </c>
      <c r="I1565" s="168" t="s">
        <v>303</v>
      </c>
      <c r="J1565" s="169">
        <v>805.77197652717086</v>
      </c>
      <c r="K1565" s="169">
        <v>-347.34494127740618</v>
      </c>
      <c r="L1565" s="168" t="s">
        <v>5</v>
      </c>
      <c r="M1565" s="168" t="s">
        <v>21</v>
      </c>
      <c r="N1565" s="168" t="s">
        <v>2829</v>
      </c>
      <c r="O1565" s="168" t="s">
        <v>21</v>
      </c>
      <c r="P1565" s="168" t="s">
        <v>2831</v>
      </c>
      <c r="Q1565" s="168" t="s">
        <v>2832</v>
      </c>
      <c r="R1565" s="168" t="s">
        <v>1259</v>
      </c>
      <c r="S1565" s="168" t="s">
        <v>21</v>
      </c>
      <c r="T1565" s="168" t="s">
        <v>1259</v>
      </c>
      <c r="U1565" s="168" t="s">
        <v>1259</v>
      </c>
      <c r="V1565" s="168" t="s">
        <v>2832</v>
      </c>
      <c r="W1565" s="168" t="s">
        <v>1259</v>
      </c>
      <c r="X1565" s="168" t="s">
        <v>21</v>
      </c>
      <c r="Y1565" s="168" t="s">
        <v>1259</v>
      </c>
      <c r="Z1565" s="168" t="s">
        <v>21</v>
      </c>
      <c r="AA1565" s="168" t="s">
        <v>1259</v>
      </c>
      <c r="AB1565" s="168" t="s">
        <v>1259</v>
      </c>
      <c r="AC1565" s="168" t="s">
        <v>12271</v>
      </c>
      <c r="AD1565" s="169">
        <v>922.692905570726</v>
      </c>
      <c r="AE1565" s="168" t="s">
        <v>1259</v>
      </c>
      <c r="AF1565" s="169">
        <v>1667.7062798321149</v>
      </c>
      <c r="AG1565" s="169">
        <v>140.12688113596599</v>
      </c>
      <c r="AH1565" s="169">
        <v>789.55750587195325</v>
      </c>
      <c r="AI1565" s="168" t="s">
        <v>21</v>
      </c>
      <c r="AJ1565"/>
      <c r="AK1565"/>
    </row>
    <row r="1566" spans="1:37" hidden="1" x14ac:dyDescent="0.25">
      <c r="A1566" s="179" t="b">
        <f>IF(E1566&lt;&gt;1,"",NOT(ISNA(VLOOKUP(P1566,Mapping!$P:$P,1,FALSE))))</f>
        <v>0</v>
      </c>
      <c r="B1566" s="180" t="str">
        <f t="shared" si="24"/>
        <v/>
      </c>
      <c r="E1566" s="167">
        <v>1</v>
      </c>
      <c r="F1566" s="170" t="s">
        <v>303</v>
      </c>
      <c r="G1566" s="169">
        <v>50855.272649966268</v>
      </c>
      <c r="H1566" s="168" t="s">
        <v>6</v>
      </c>
      <c r="I1566" s="168" t="s">
        <v>303</v>
      </c>
      <c r="J1566" s="169">
        <v>4967.5960372502823</v>
      </c>
      <c r="K1566" s="169">
        <v>-2141.3866504581711</v>
      </c>
      <c r="L1566" s="168" t="s">
        <v>5</v>
      </c>
      <c r="M1566" s="168" t="s">
        <v>21</v>
      </c>
      <c r="N1566" s="168" t="s">
        <v>2829</v>
      </c>
      <c r="O1566" s="168" t="s">
        <v>21</v>
      </c>
      <c r="P1566" s="168" t="s">
        <v>2831</v>
      </c>
      <c r="Q1566" s="168" t="s">
        <v>2832</v>
      </c>
      <c r="R1566" s="168" t="s">
        <v>1259</v>
      </c>
      <c r="S1566" s="168" t="s">
        <v>21</v>
      </c>
      <c r="T1566" s="168" t="s">
        <v>1259</v>
      </c>
      <c r="U1566" s="168" t="s">
        <v>1259</v>
      </c>
      <c r="V1566" s="168" t="s">
        <v>2832</v>
      </c>
      <c r="W1566" s="168" t="s">
        <v>1259</v>
      </c>
      <c r="X1566" s="168" t="s">
        <v>21</v>
      </c>
      <c r="Y1566" s="168" t="s">
        <v>1259</v>
      </c>
      <c r="Z1566" s="168" t="s">
        <v>21</v>
      </c>
      <c r="AA1566" s="168" t="s">
        <v>1259</v>
      </c>
      <c r="AB1566" s="168" t="s">
        <v>1259</v>
      </c>
      <c r="AC1566" s="168" t="s">
        <v>12559</v>
      </c>
      <c r="AD1566" s="169">
        <v>5688.4152773182768</v>
      </c>
      <c r="AE1566" s="168" t="s">
        <v>1259</v>
      </c>
      <c r="AF1566" s="169">
        <v>10281.43364168247</v>
      </c>
      <c r="AG1566" s="169">
        <v>863.88427461002721</v>
      </c>
      <c r="AH1566" s="169">
        <v>4867.6335881711711</v>
      </c>
      <c r="AI1566" s="168" t="s">
        <v>21</v>
      </c>
      <c r="AJ1566"/>
      <c r="AK1566"/>
    </row>
    <row r="1567" spans="1:37" hidden="1" x14ac:dyDescent="0.25">
      <c r="A1567" s="179" t="b">
        <f>IF(E1567&lt;&gt;1,"",NOT(ISNA(VLOOKUP(P1567,Mapping!$P:$P,1,FALSE))))</f>
        <v>0</v>
      </c>
      <c r="B1567" s="180" t="str">
        <f t="shared" si="24"/>
        <v/>
      </c>
      <c r="E1567" s="167">
        <v>1</v>
      </c>
      <c r="F1567" s="170" t="s">
        <v>303</v>
      </c>
      <c r="G1567" s="169">
        <v>1744.056908998843</v>
      </c>
      <c r="H1567" s="168" t="s">
        <v>6</v>
      </c>
      <c r="I1567" s="168" t="s">
        <v>303</v>
      </c>
      <c r="J1567" s="169">
        <v>170.36129664496821</v>
      </c>
      <c r="K1567" s="169">
        <v>-73.437816532322557</v>
      </c>
      <c r="L1567" s="168" t="s">
        <v>5</v>
      </c>
      <c r="M1567" s="168" t="s">
        <v>21</v>
      </c>
      <c r="N1567" s="168" t="s">
        <v>2829</v>
      </c>
      <c r="O1567" s="168" t="s">
        <v>21</v>
      </c>
      <c r="P1567" s="168" t="s">
        <v>2831</v>
      </c>
      <c r="Q1567" s="168" t="s">
        <v>2832</v>
      </c>
      <c r="R1567" s="168" t="s">
        <v>1259</v>
      </c>
      <c r="S1567" s="168" t="s">
        <v>21</v>
      </c>
      <c r="T1567" s="168" t="s">
        <v>1259</v>
      </c>
      <c r="U1567" s="168" t="s">
        <v>1259</v>
      </c>
      <c r="V1567" s="168" t="s">
        <v>2832</v>
      </c>
      <c r="W1567" s="168" t="s">
        <v>1259</v>
      </c>
      <c r="X1567" s="168" t="s">
        <v>21</v>
      </c>
      <c r="Y1567" s="168" t="s">
        <v>1259</v>
      </c>
      <c r="Z1567" s="168" t="s">
        <v>21</v>
      </c>
      <c r="AA1567" s="168" t="s">
        <v>1259</v>
      </c>
      <c r="AB1567" s="168" t="s">
        <v>1259</v>
      </c>
      <c r="AC1567" s="168" t="s">
        <v>8222</v>
      </c>
      <c r="AD1567" s="169">
        <v>195.0814428613252</v>
      </c>
      <c r="AE1567" s="168" t="s">
        <v>1259</v>
      </c>
      <c r="AF1567" s="169">
        <v>352.596779897538</v>
      </c>
      <c r="AG1567" s="169">
        <v>29.626492184583189</v>
      </c>
      <c r="AH1567" s="169">
        <v>166.93313293897751</v>
      </c>
      <c r="AI1567" s="168" t="s">
        <v>21</v>
      </c>
      <c r="AJ1567"/>
      <c r="AK1567"/>
    </row>
    <row r="1568" spans="1:37" hidden="1" x14ac:dyDescent="0.25">
      <c r="A1568" s="179" t="b">
        <f>IF(E1568&lt;&gt;1,"",NOT(ISNA(VLOOKUP(P1568,Mapping!$P:$P,1,FALSE))))</f>
        <v>0</v>
      </c>
      <c r="B1568" s="180" t="str">
        <f t="shared" si="24"/>
        <v/>
      </c>
      <c r="E1568" s="167">
        <v>1</v>
      </c>
      <c r="F1568" s="170" t="s">
        <v>303</v>
      </c>
      <c r="G1568" s="169">
        <v>13689.34559999092</v>
      </c>
      <c r="H1568" s="168" t="s">
        <v>6</v>
      </c>
      <c r="I1568" s="168" t="s">
        <v>303</v>
      </c>
      <c r="J1568" s="169">
        <v>1337.1895461681211</v>
      </c>
      <c r="K1568" s="169">
        <v>-576.42365076078875</v>
      </c>
      <c r="L1568" s="168" t="s">
        <v>5</v>
      </c>
      <c r="M1568" s="168" t="s">
        <v>21</v>
      </c>
      <c r="N1568" s="168" t="s">
        <v>2829</v>
      </c>
      <c r="O1568" s="168" t="s">
        <v>21</v>
      </c>
      <c r="P1568" s="168" t="s">
        <v>2831</v>
      </c>
      <c r="Q1568" s="168" t="s">
        <v>2832</v>
      </c>
      <c r="R1568" s="168" t="s">
        <v>1259</v>
      </c>
      <c r="S1568" s="168" t="s">
        <v>21</v>
      </c>
      <c r="T1568" s="168" t="s">
        <v>1259</v>
      </c>
      <c r="U1568" s="168" t="s">
        <v>1259</v>
      </c>
      <c r="V1568" s="168" t="s">
        <v>2832</v>
      </c>
      <c r="W1568" s="168" t="s">
        <v>1259</v>
      </c>
      <c r="X1568" s="168" t="s">
        <v>21</v>
      </c>
      <c r="Y1568" s="168" t="s">
        <v>1259</v>
      </c>
      <c r="Z1568" s="168" t="s">
        <v>21</v>
      </c>
      <c r="AA1568" s="168" t="s">
        <v>1259</v>
      </c>
      <c r="AB1568" s="168" t="s">
        <v>1259</v>
      </c>
      <c r="AC1568" s="168" t="s">
        <v>12571</v>
      </c>
      <c r="AD1568" s="169">
        <v>1531.2214169700201</v>
      </c>
      <c r="AE1568" s="168" t="s">
        <v>1259</v>
      </c>
      <c r="AF1568" s="169">
        <v>2767.581236917385</v>
      </c>
      <c r="AG1568" s="169">
        <v>232.5424636877251</v>
      </c>
      <c r="AH1568" s="169">
        <v>1310.281411747445</v>
      </c>
      <c r="AI1568" s="168" t="s">
        <v>21</v>
      </c>
      <c r="AJ1568"/>
      <c r="AK1568"/>
    </row>
    <row r="1569" spans="1:37" hidden="1" x14ac:dyDescent="0.25">
      <c r="A1569" s="179" t="b">
        <f>IF(E1569&lt;&gt;1,"",NOT(ISNA(VLOOKUP(P1569,Mapping!$P:$P,1,FALSE))))</f>
        <v>0</v>
      </c>
      <c r="B1569" s="180" t="str">
        <f t="shared" si="24"/>
        <v/>
      </c>
      <c r="E1569" s="167">
        <v>1</v>
      </c>
      <c r="F1569" s="170" t="s">
        <v>303</v>
      </c>
      <c r="G1569" s="169">
        <v>19405.490327987129</v>
      </c>
      <c r="H1569" s="168" t="s">
        <v>6</v>
      </c>
      <c r="I1569" s="168" t="s">
        <v>303</v>
      </c>
      <c r="J1569" s="169">
        <v>1895.548520951083</v>
      </c>
      <c r="K1569" s="169">
        <v>-817.1160190205826</v>
      </c>
      <c r="L1569" s="168" t="s">
        <v>5</v>
      </c>
      <c r="M1569" s="168" t="s">
        <v>21</v>
      </c>
      <c r="N1569" s="168" t="s">
        <v>2829</v>
      </c>
      <c r="O1569" s="168" t="s">
        <v>21</v>
      </c>
      <c r="P1569" s="168" t="s">
        <v>2831</v>
      </c>
      <c r="Q1569" s="168" t="s">
        <v>2832</v>
      </c>
      <c r="R1569" s="168" t="s">
        <v>1259</v>
      </c>
      <c r="S1569" s="168" t="s">
        <v>21</v>
      </c>
      <c r="T1569" s="168" t="s">
        <v>1259</v>
      </c>
      <c r="U1569" s="168" t="s">
        <v>1259</v>
      </c>
      <c r="V1569" s="168" t="s">
        <v>2832</v>
      </c>
      <c r="W1569" s="168" t="s">
        <v>1259</v>
      </c>
      <c r="X1569" s="168" t="s">
        <v>21</v>
      </c>
      <c r="Y1569" s="168" t="s">
        <v>1259</v>
      </c>
      <c r="Z1569" s="168" t="s">
        <v>21</v>
      </c>
      <c r="AA1569" s="168" t="s">
        <v>1259</v>
      </c>
      <c r="AB1569" s="168" t="s">
        <v>1259</v>
      </c>
      <c r="AC1569" s="168" t="s">
        <v>12170</v>
      </c>
      <c r="AD1569" s="169">
        <v>2170.6006455880652</v>
      </c>
      <c r="AE1569" s="168" t="s">
        <v>1259</v>
      </c>
      <c r="AF1569" s="169">
        <v>3923.2168208942421</v>
      </c>
      <c r="AG1569" s="169">
        <v>329.64326139457262</v>
      </c>
      <c r="AH1569" s="169">
        <v>1857.404583504944</v>
      </c>
      <c r="AI1569" s="168" t="s">
        <v>21</v>
      </c>
      <c r="AJ1569"/>
      <c r="AK1569"/>
    </row>
    <row r="1570" spans="1:37" hidden="1" x14ac:dyDescent="0.25">
      <c r="A1570" s="179" t="b">
        <f>IF(E1570&lt;&gt;1,"",NOT(ISNA(VLOOKUP(P1570,Mapping!$P:$P,1,FALSE))))</f>
        <v>0</v>
      </c>
      <c r="B1570" s="180" t="str">
        <f t="shared" si="24"/>
        <v/>
      </c>
      <c r="E1570" s="167">
        <v>1</v>
      </c>
      <c r="F1570" s="170" t="s">
        <v>303</v>
      </c>
      <c r="G1570" s="169">
        <v>615.23380799959205</v>
      </c>
      <c r="H1570" s="168" t="s">
        <v>6</v>
      </c>
      <c r="I1570" s="168" t="s">
        <v>303</v>
      </c>
      <c r="J1570" s="169">
        <v>60.096679603647843</v>
      </c>
      <c r="K1570" s="169">
        <v>-25.905936488214738</v>
      </c>
      <c r="L1570" s="168" t="s">
        <v>5</v>
      </c>
      <c r="M1570" s="168" t="s">
        <v>21</v>
      </c>
      <c r="N1570" s="168" t="s">
        <v>2829</v>
      </c>
      <c r="O1570" s="168" t="s">
        <v>21</v>
      </c>
      <c r="P1570" s="168" t="s">
        <v>2831</v>
      </c>
      <c r="Q1570" s="168" t="s">
        <v>2832</v>
      </c>
      <c r="R1570" s="168" t="s">
        <v>1259</v>
      </c>
      <c r="S1570" s="168" t="s">
        <v>21</v>
      </c>
      <c r="T1570" s="168" t="s">
        <v>1259</v>
      </c>
      <c r="U1570" s="168" t="s">
        <v>1259</v>
      </c>
      <c r="V1570" s="168" t="s">
        <v>2832</v>
      </c>
      <c r="W1570" s="168" t="s">
        <v>1259</v>
      </c>
      <c r="X1570" s="168" t="s">
        <v>21</v>
      </c>
      <c r="Y1570" s="168" t="s">
        <v>1259</v>
      </c>
      <c r="Z1570" s="168" t="s">
        <v>21</v>
      </c>
      <c r="AA1570" s="168" t="s">
        <v>1259</v>
      </c>
      <c r="AB1570" s="168" t="s">
        <v>1259</v>
      </c>
      <c r="AC1570" s="168" t="s">
        <v>8184</v>
      </c>
      <c r="AD1570" s="169">
        <v>68.816962532790683</v>
      </c>
      <c r="AE1570" s="168" t="s">
        <v>1259</v>
      </c>
      <c r="AF1570" s="169">
        <v>124.382099268356</v>
      </c>
      <c r="AG1570" s="169">
        <v>10.45104635654025</v>
      </c>
      <c r="AH1570" s="169">
        <v>58.887359999224259</v>
      </c>
      <c r="AI1570" s="168" t="s">
        <v>21</v>
      </c>
      <c r="AJ1570"/>
      <c r="AK1570"/>
    </row>
    <row r="1571" spans="1:37" hidden="1" x14ac:dyDescent="0.25">
      <c r="A1571" s="179" t="b">
        <f>IF(E1571&lt;&gt;1,"",NOT(ISNA(VLOOKUP(P1571,Mapping!$P:$P,1,FALSE))))</f>
        <v>0</v>
      </c>
      <c r="B1571" s="180" t="str">
        <f t="shared" si="24"/>
        <v/>
      </c>
      <c r="E1571" s="167">
        <v>1</v>
      </c>
      <c r="F1571" s="170" t="s">
        <v>303</v>
      </c>
      <c r="G1571" s="169">
        <v>731.67191999951467</v>
      </c>
      <c r="H1571" s="168" t="s">
        <v>6</v>
      </c>
      <c r="I1571" s="168" t="s">
        <v>303</v>
      </c>
      <c r="J1571" s="169">
        <v>71.470475743468583</v>
      </c>
      <c r="K1571" s="169">
        <v>-30.80885029928351</v>
      </c>
      <c r="L1571" s="168" t="s">
        <v>5</v>
      </c>
      <c r="M1571" s="168" t="s">
        <v>21</v>
      </c>
      <c r="N1571" s="168" t="s">
        <v>2829</v>
      </c>
      <c r="O1571" s="168" t="s">
        <v>21</v>
      </c>
      <c r="P1571" s="168" t="s">
        <v>2831</v>
      </c>
      <c r="Q1571" s="168" t="s">
        <v>2832</v>
      </c>
      <c r="R1571" s="168" t="s">
        <v>1259</v>
      </c>
      <c r="S1571" s="168" t="s">
        <v>21</v>
      </c>
      <c r="T1571" s="168" t="s">
        <v>1259</v>
      </c>
      <c r="U1571" s="168" t="s">
        <v>1259</v>
      </c>
      <c r="V1571" s="168" t="s">
        <v>2832</v>
      </c>
      <c r="W1571" s="168" t="s">
        <v>1259</v>
      </c>
      <c r="X1571" s="168" t="s">
        <v>21</v>
      </c>
      <c r="Y1571" s="168" t="s">
        <v>1259</v>
      </c>
      <c r="Z1571" s="168" t="s">
        <v>21</v>
      </c>
      <c r="AA1571" s="168" t="s">
        <v>1259</v>
      </c>
      <c r="AB1571" s="168" t="s">
        <v>1259</v>
      </c>
      <c r="AC1571" s="168" t="s">
        <v>12161</v>
      </c>
      <c r="AD1571" s="169">
        <v>81.841144700122058</v>
      </c>
      <c r="AE1571" s="168" t="s">
        <v>1259</v>
      </c>
      <c r="AF1571" s="169">
        <v>147.9224454214465</v>
      </c>
      <c r="AG1571" s="169">
        <v>12.42899374882677</v>
      </c>
      <c r="AH1571" s="169">
        <v>70.032282352018683</v>
      </c>
      <c r="AI1571" s="168" t="s">
        <v>21</v>
      </c>
      <c r="AJ1571"/>
      <c r="AK1571"/>
    </row>
    <row r="1572" spans="1:37" hidden="1" x14ac:dyDescent="0.25">
      <c r="A1572" s="179" t="b">
        <f>IF(E1572&lt;&gt;1,"",NOT(ISNA(VLOOKUP(P1572,Mapping!$P:$P,1,FALSE))))</f>
        <v>0</v>
      </c>
      <c r="B1572" s="180" t="str">
        <f t="shared" si="24"/>
        <v/>
      </c>
      <c r="E1572" s="167">
        <v>1</v>
      </c>
      <c r="F1572" s="170" t="s">
        <v>303</v>
      </c>
      <c r="G1572" s="169">
        <v>1821.5933399987921</v>
      </c>
      <c r="H1572" s="168" t="s">
        <v>6</v>
      </c>
      <c r="I1572" s="168" t="s">
        <v>303</v>
      </c>
      <c r="J1572" s="169">
        <v>177.9351360387505</v>
      </c>
      <c r="K1572" s="169">
        <v>-76.702679143723103</v>
      </c>
      <c r="L1572" s="168" t="s">
        <v>5</v>
      </c>
      <c r="M1572" s="168" t="s">
        <v>21</v>
      </c>
      <c r="N1572" s="168" t="s">
        <v>2829</v>
      </c>
      <c r="O1572" s="168" t="s">
        <v>21</v>
      </c>
      <c r="P1572" s="168" t="s">
        <v>2831</v>
      </c>
      <c r="Q1572" s="168" t="s">
        <v>2832</v>
      </c>
      <c r="R1572" s="168" t="s">
        <v>1259</v>
      </c>
      <c r="S1572" s="168" t="s">
        <v>21</v>
      </c>
      <c r="T1572" s="168" t="s">
        <v>1259</v>
      </c>
      <c r="U1572" s="168" t="s">
        <v>1259</v>
      </c>
      <c r="V1572" s="168" t="s">
        <v>2832</v>
      </c>
      <c r="W1572" s="168" t="s">
        <v>1259</v>
      </c>
      <c r="X1572" s="168" t="s">
        <v>21</v>
      </c>
      <c r="Y1572" s="168" t="s">
        <v>1259</v>
      </c>
      <c r="Z1572" s="168" t="s">
        <v>21</v>
      </c>
      <c r="AA1572" s="168" t="s">
        <v>1259</v>
      </c>
      <c r="AB1572" s="168" t="s">
        <v>1259</v>
      </c>
      <c r="AC1572" s="168" t="s">
        <v>12557</v>
      </c>
      <c r="AD1572" s="169">
        <v>203.75427845272321</v>
      </c>
      <c r="AE1572" s="168" t="s">
        <v>1259</v>
      </c>
      <c r="AF1572" s="169">
        <v>368.27235547896981</v>
      </c>
      <c r="AG1572" s="169">
        <v>30.943612317067391</v>
      </c>
      <c r="AH1572" s="169">
        <v>174.35456470358551</v>
      </c>
      <c r="AI1572" s="168" t="s">
        <v>21</v>
      </c>
      <c r="AJ1572"/>
      <c r="AK1572"/>
    </row>
    <row r="1573" spans="1:37" hidden="1" x14ac:dyDescent="0.25">
      <c r="A1573" s="179" t="b">
        <f>IF(E1573&lt;&gt;1,"",NOT(ISNA(VLOOKUP(P1573,Mapping!$P:$P,1,FALSE))))</f>
        <v>0</v>
      </c>
      <c r="B1573" s="180" t="str">
        <f t="shared" si="24"/>
        <v/>
      </c>
      <c r="E1573" s="167">
        <v>1</v>
      </c>
      <c r="F1573" s="170" t="s">
        <v>303</v>
      </c>
      <c r="G1573" s="169">
        <v>1687.1303609988811</v>
      </c>
      <c r="H1573" s="168" t="s">
        <v>6</v>
      </c>
      <c r="I1573" s="168" t="s">
        <v>303</v>
      </c>
      <c r="J1573" s="169">
        <v>164.80065210363699</v>
      </c>
      <c r="K1573" s="169">
        <v>-71.040783863107961</v>
      </c>
      <c r="L1573" s="168" t="s">
        <v>5</v>
      </c>
      <c r="M1573" s="168" t="s">
        <v>21</v>
      </c>
      <c r="N1573" s="168" t="s">
        <v>2829</v>
      </c>
      <c r="O1573" s="168" t="s">
        <v>21</v>
      </c>
      <c r="P1573" s="168" t="s">
        <v>2831</v>
      </c>
      <c r="Q1573" s="168" t="s">
        <v>2832</v>
      </c>
      <c r="R1573" s="168" t="s">
        <v>1259</v>
      </c>
      <c r="S1573" s="168" t="s">
        <v>21</v>
      </c>
      <c r="T1573" s="168" t="s">
        <v>1259</v>
      </c>
      <c r="U1573" s="168" t="s">
        <v>1259</v>
      </c>
      <c r="V1573" s="168" t="s">
        <v>2832</v>
      </c>
      <c r="W1573" s="168" t="s">
        <v>1259</v>
      </c>
      <c r="X1573" s="168" t="s">
        <v>21</v>
      </c>
      <c r="Y1573" s="168" t="s">
        <v>1259</v>
      </c>
      <c r="Z1573" s="168" t="s">
        <v>21</v>
      </c>
      <c r="AA1573" s="168" t="s">
        <v>1259</v>
      </c>
      <c r="AB1573" s="168" t="s">
        <v>1259</v>
      </c>
      <c r="AC1573" s="168" t="s">
        <v>8225</v>
      </c>
      <c r="AD1573" s="169">
        <v>188.71392522835899</v>
      </c>
      <c r="AE1573" s="168" t="s">
        <v>1259</v>
      </c>
      <c r="AF1573" s="169">
        <v>341.08791375222881</v>
      </c>
      <c r="AG1573" s="169">
        <v>28.65947446818063</v>
      </c>
      <c r="AH1573" s="169">
        <v>161.48438470375501</v>
      </c>
      <c r="AI1573" s="168" t="s">
        <v>21</v>
      </c>
      <c r="AJ1573"/>
      <c r="AK1573"/>
    </row>
    <row r="1574" spans="1:37" hidden="1" x14ac:dyDescent="0.25">
      <c r="A1574" s="179" t="b">
        <f>IF(E1574&lt;&gt;1,"",NOT(ISNA(VLOOKUP(P1574,Mapping!$P:$P,1,FALSE))))</f>
        <v>0</v>
      </c>
      <c r="B1574" s="180" t="str">
        <f t="shared" si="24"/>
        <v/>
      </c>
      <c r="E1574" s="167">
        <v>1</v>
      </c>
      <c r="F1574" s="170" t="s">
        <v>303</v>
      </c>
      <c r="G1574" s="169">
        <v>15391.26955798979</v>
      </c>
      <c r="H1574" s="168" t="s">
        <v>6</v>
      </c>
      <c r="I1574" s="168" t="s">
        <v>303</v>
      </c>
      <c r="J1574" s="169">
        <v>1503.435252245602</v>
      </c>
      <c r="K1574" s="169">
        <v>-648.08735550264339</v>
      </c>
      <c r="L1574" s="168" t="s">
        <v>5</v>
      </c>
      <c r="M1574" s="168" t="s">
        <v>21</v>
      </c>
      <c r="N1574" s="168" t="s">
        <v>2829</v>
      </c>
      <c r="O1574" s="168" t="s">
        <v>21</v>
      </c>
      <c r="P1574" s="168" t="s">
        <v>2831</v>
      </c>
      <c r="Q1574" s="168" t="s">
        <v>2832</v>
      </c>
      <c r="R1574" s="168" t="s">
        <v>1259</v>
      </c>
      <c r="S1574" s="168" t="s">
        <v>21</v>
      </c>
      <c r="T1574" s="168" t="s">
        <v>1259</v>
      </c>
      <c r="U1574" s="168" t="s">
        <v>1259</v>
      </c>
      <c r="V1574" s="168" t="s">
        <v>2832</v>
      </c>
      <c r="W1574" s="168" t="s">
        <v>1259</v>
      </c>
      <c r="X1574" s="168" t="s">
        <v>21</v>
      </c>
      <c r="Y1574" s="168" t="s">
        <v>1259</v>
      </c>
      <c r="Z1574" s="168" t="s">
        <v>21</v>
      </c>
      <c r="AA1574" s="168" t="s">
        <v>1259</v>
      </c>
      <c r="AB1574" s="168" t="s">
        <v>1259</v>
      </c>
      <c r="AC1574" s="168" t="s">
        <v>8185</v>
      </c>
      <c r="AD1574" s="169">
        <v>1721.590079628676</v>
      </c>
      <c r="AE1574" s="168" t="s">
        <v>1259</v>
      </c>
      <c r="AF1574" s="169">
        <v>3111.659978915171</v>
      </c>
      <c r="AG1574" s="169">
        <v>261.45323866315448</v>
      </c>
      <c r="AH1574" s="169">
        <v>1473.1817717453</v>
      </c>
      <c r="AI1574" s="168" t="s">
        <v>21</v>
      </c>
      <c r="AJ1574"/>
      <c r="AK1574"/>
    </row>
    <row r="1575" spans="1:37" hidden="1" x14ac:dyDescent="0.25">
      <c r="A1575" s="179" t="b">
        <f>IF(E1575&lt;&gt;1,"",NOT(ISNA(VLOOKUP(P1575,Mapping!$P:$P,1,FALSE))))</f>
        <v>0</v>
      </c>
      <c r="B1575" s="180" t="str">
        <f t="shared" si="24"/>
        <v/>
      </c>
      <c r="E1575" s="167">
        <v>1</v>
      </c>
      <c r="F1575" s="170" t="s">
        <v>303</v>
      </c>
      <c r="G1575" s="169">
        <v>12742.11987299155</v>
      </c>
      <c r="H1575" s="168" t="s">
        <v>6</v>
      </c>
      <c r="I1575" s="168" t="s">
        <v>303</v>
      </c>
      <c r="J1575" s="169">
        <v>1244.663549892163</v>
      </c>
      <c r="K1575" s="169">
        <v>-536.53837591961008</v>
      </c>
      <c r="L1575" s="168" t="s">
        <v>5</v>
      </c>
      <c r="M1575" s="168" t="s">
        <v>21</v>
      </c>
      <c r="N1575" s="168" t="s">
        <v>2829</v>
      </c>
      <c r="O1575" s="168" t="s">
        <v>21</v>
      </c>
      <c r="P1575" s="168" t="s">
        <v>2831</v>
      </c>
      <c r="Q1575" s="168" t="s">
        <v>2832</v>
      </c>
      <c r="R1575" s="168" t="s">
        <v>1259</v>
      </c>
      <c r="S1575" s="168" t="s">
        <v>21</v>
      </c>
      <c r="T1575" s="168" t="s">
        <v>1259</v>
      </c>
      <c r="U1575" s="168" t="s">
        <v>1259</v>
      </c>
      <c r="V1575" s="168" t="s">
        <v>2832</v>
      </c>
      <c r="W1575" s="168" t="s">
        <v>1259</v>
      </c>
      <c r="X1575" s="168" t="s">
        <v>21</v>
      </c>
      <c r="Y1575" s="168" t="s">
        <v>1259</v>
      </c>
      <c r="Z1575" s="168" t="s">
        <v>21</v>
      </c>
      <c r="AA1575" s="168" t="s">
        <v>1259</v>
      </c>
      <c r="AB1575" s="168" t="s">
        <v>1259</v>
      </c>
      <c r="AC1575" s="168" t="s">
        <v>12270</v>
      </c>
      <c r="AD1575" s="169">
        <v>1425.269506464723</v>
      </c>
      <c r="AE1575" s="168" t="s">
        <v>1259</v>
      </c>
      <c r="AF1575" s="169">
        <v>2576.0801801268658</v>
      </c>
      <c r="AG1575" s="169">
        <v>216.45183301324141</v>
      </c>
      <c r="AH1575" s="169">
        <v>1219.6173070427581</v>
      </c>
      <c r="AI1575" s="168" t="s">
        <v>21</v>
      </c>
      <c r="AJ1575"/>
      <c r="AK1575"/>
    </row>
    <row r="1576" spans="1:37" hidden="1" x14ac:dyDescent="0.25">
      <c r="A1576" s="179" t="b">
        <f>IF(E1576&lt;&gt;1,"",NOT(ISNA(VLOOKUP(P1576,Mapping!$P:$P,1,FALSE))))</f>
        <v>0</v>
      </c>
      <c r="B1576" s="180" t="str">
        <f t="shared" si="24"/>
        <v/>
      </c>
      <c r="E1576" s="167">
        <v>1</v>
      </c>
      <c r="F1576" s="170" t="s">
        <v>303</v>
      </c>
      <c r="G1576" s="169">
        <v>13885.525835990789</v>
      </c>
      <c r="H1576" s="168" t="s">
        <v>6</v>
      </c>
      <c r="I1576" s="168" t="s">
        <v>303</v>
      </c>
      <c r="J1576" s="169">
        <v>1356.3526360928879</v>
      </c>
      <c r="K1576" s="169">
        <v>-584.68430332567277</v>
      </c>
      <c r="L1576" s="168" t="s">
        <v>5</v>
      </c>
      <c r="M1576" s="168" t="s">
        <v>21</v>
      </c>
      <c r="N1576" s="168" t="s">
        <v>2829</v>
      </c>
      <c r="O1576" s="168" t="s">
        <v>21</v>
      </c>
      <c r="P1576" s="168" t="s">
        <v>2831</v>
      </c>
      <c r="Q1576" s="168" t="s">
        <v>2832</v>
      </c>
      <c r="R1576" s="168" t="s">
        <v>1259</v>
      </c>
      <c r="S1576" s="168" t="s">
        <v>21</v>
      </c>
      <c r="T1576" s="168" t="s">
        <v>1259</v>
      </c>
      <c r="U1576" s="168" t="s">
        <v>1259</v>
      </c>
      <c r="V1576" s="168" t="s">
        <v>2832</v>
      </c>
      <c r="W1576" s="168" t="s">
        <v>1259</v>
      </c>
      <c r="X1576" s="168" t="s">
        <v>21</v>
      </c>
      <c r="Y1576" s="168" t="s">
        <v>1259</v>
      </c>
      <c r="Z1576" s="168" t="s">
        <v>21</v>
      </c>
      <c r="AA1576" s="168" t="s">
        <v>1259</v>
      </c>
      <c r="AB1576" s="168" t="s">
        <v>1259</v>
      </c>
      <c r="AC1576" s="168" t="s">
        <v>12164</v>
      </c>
      <c r="AD1576" s="169">
        <v>1553.165152465268</v>
      </c>
      <c r="AE1576" s="168" t="s">
        <v>1259</v>
      </c>
      <c r="AF1576" s="169">
        <v>2807.2430846106449</v>
      </c>
      <c r="AG1576" s="169">
        <v>235.8749995692269</v>
      </c>
      <c r="AH1576" s="169">
        <v>1329.0588846883729</v>
      </c>
      <c r="AI1576" s="168" t="s">
        <v>21</v>
      </c>
      <c r="AJ1576"/>
      <c r="AK1576"/>
    </row>
    <row r="1577" spans="1:37" hidden="1" x14ac:dyDescent="0.25">
      <c r="A1577" s="179" t="b">
        <f>IF(E1577&lt;&gt;1,"",NOT(ISNA(VLOOKUP(P1577,Mapping!$P:$P,1,FALSE))))</f>
        <v>0</v>
      </c>
      <c r="B1577" s="180" t="str">
        <f t="shared" si="24"/>
        <v/>
      </c>
      <c r="E1577" s="167">
        <v>1</v>
      </c>
      <c r="F1577" s="170" t="s">
        <v>303</v>
      </c>
      <c r="G1577" s="169">
        <v>10462.90845599306</v>
      </c>
      <c r="H1577" s="168" t="s">
        <v>6</v>
      </c>
      <c r="I1577" s="168" t="s">
        <v>303</v>
      </c>
      <c r="J1577" s="169">
        <v>1022.027803131602</v>
      </c>
      <c r="K1577" s="169">
        <v>-440.56655927975407</v>
      </c>
      <c r="L1577" s="168" t="s">
        <v>5</v>
      </c>
      <c r="M1577" s="168" t="s">
        <v>21</v>
      </c>
      <c r="N1577" s="168" t="s">
        <v>2829</v>
      </c>
      <c r="O1577" s="168" t="s">
        <v>21</v>
      </c>
      <c r="P1577" s="168" t="s">
        <v>2831</v>
      </c>
      <c r="Q1577" s="168" t="s">
        <v>2832</v>
      </c>
      <c r="R1577" s="168" t="s">
        <v>1259</v>
      </c>
      <c r="S1577" s="168" t="s">
        <v>21</v>
      </c>
      <c r="T1577" s="168" t="s">
        <v>1259</v>
      </c>
      <c r="U1577" s="168" t="s">
        <v>1259</v>
      </c>
      <c r="V1577" s="168" t="s">
        <v>2832</v>
      </c>
      <c r="W1577" s="168" t="s">
        <v>1259</v>
      </c>
      <c r="X1577" s="168" t="s">
        <v>21</v>
      </c>
      <c r="Y1577" s="168" t="s">
        <v>1259</v>
      </c>
      <c r="Z1577" s="168" t="s">
        <v>21</v>
      </c>
      <c r="AA1577" s="168" t="s">
        <v>1259</v>
      </c>
      <c r="AB1577" s="168" t="s">
        <v>1259</v>
      </c>
      <c r="AC1577" s="168" t="s">
        <v>8191</v>
      </c>
      <c r="AD1577" s="169">
        <v>1170.3283692117429</v>
      </c>
      <c r="AE1577" s="168" t="s">
        <v>1259</v>
      </c>
      <c r="AF1577" s="169">
        <v>2115.2909695266831</v>
      </c>
      <c r="AG1577" s="169">
        <v>177.73461060822049</v>
      </c>
      <c r="AH1577" s="169">
        <v>1001.4616376338651</v>
      </c>
      <c r="AI1577" s="168" t="s">
        <v>21</v>
      </c>
      <c r="AJ1577"/>
      <c r="AK1577"/>
    </row>
    <row r="1578" spans="1:37" hidden="1" x14ac:dyDescent="0.25">
      <c r="A1578" s="179" t="b">
        <f>IF(E1578&lt;&gt;1,"",NOT(ISNA(VLOOKUP(P1578,Mapping!$P:$P,1,FALSE))))</f>
        <v>0</v>
      </c>
      <c r="B1578" s="180" t="str">
        <f t="shared" si="24"/>
        <v/>
      </c>
      <c r="E1578" s="167">
        <v>1</v>
      </c>
      <c r="F1578" s="170" t="s">
        <v>303</v>
      </c>
      <c r="G1578" s="169">
        <v>3181.25555999789</v>
      </c>
      <c r="H1578" s="168" t="s">
        <v>6</v>
      </c>
      <c r="I1578" s="168" t="s">
        <v>303</v>
      </c>
      <c r="J1578" s="169">
        <v>310.74835882010382</v>
      </c>
      <c r="K1578" s="169">
        <v>-133.95460948098619</v>
      </c>
      <c r="L1578" s="168" t="s">
        <v>5</v>
      </c>
      <c r="M1578" s="168" t="s">
        <v>21</v>
      </c>
      <c r="N1578" s="168" t="s">
        <v>2829</v>
      </c>
      <c r="O1578" s="168" t="s">
        <v>21</v>
      </c>
      <c r="P1578" s="168" t="s">
        <v>2831</v>
      </c>
      <c r="Q1578" s="168" t="s">
        <v>2832</v>
      </c>
      <c r="R1578" s="168" t="s">
        <v>1259</v>
      </c>
      <c r="S1578" s="168" t="s">
        <v>21</v>
      </c>
      <c r="T1578" s="168" t="s">
        <v>1259</v>
      </c>
      <c r="U1578" s="168" t="s">
        <v>1259</v>
      </c>
      <c r="V1578" s="168" t="s">
        <v>2832</v>
      </c>
      <c r="W1578" s="168" t="s">
        <v>1259</v>
      </c>
      <c r="X1578" s="168" t="s">
        <v>21</v>
      </c>
      <c r="Y1578" s="168" t="s">
        <v>1259</v>
      </c>
      <c r="Z1578" s="168" t="s">
        <v>21</v>
      </c>
      <c r="AA1578" s="168" t="s">
        <v>1259</v>
      </c>
      <c r="AB1578" s="168" t="s">
        <v>1259</v>
      </c>
      <c r="AC1578" s="168" t="s">
        <v>12551</v>
      </c>
      <c r="AD1578" s="169">
        <v>355.83926278601501</v>
      </c>
      <c r="AE1578" s="168" t="s">
        <v>1259</v>
      </c>
      <c r="AF1578" s="169">
        <v>643.15588596836233</v>
      </c>
      <c r="AG1578" s="169">
        <v>54.040348396395977</v>
      </c>
      <c r="AH1578" s="169">
        <v>304.49519999598851</v>
      </c>
      <c r="AI1578" s="168" t="s">
        <v>21</v>
      </c>
      <c r="AJ1578"/>
      <c r="AK1578"/>
    </row>
    <row r="1579" spans="1:37" hidden="1" x14ac:dyDescent="0.25">
      <c r="A1579" s="179" t="b">
        <f>IF(E1579&lt;&gt;1,"",NOT(ISNA(VLOOKUP(P1579,Mapping!$P:$P,1,FALSE))))</f>
        <v>0</v>
      </c>
      <c r="B1579" s="180" t="str">
        <f t="shared" si="24"/>
        <v/>
      </c>
      <c r="E1579" s="167">
        <v>1</v>
      </c>
      <c r="F1579" s="170" t="s">
        <v>303</v>
      </c>
      <c r="G1579" s="169">
        <v>3127.756967997926</v>
      </c>
      <c r="H1579" s="168" t="s">
        <v>6</v>
      </c>
      <c r="I1579" s="168" t="s">
        <v>303</v>
      </c>
      <c r="J1579" s="169">
        <v>305.52256059369989</v>
      </c>
      <c r="K1579" s="169">
        <v>-131.70191935157621</v>
      </c>
      <c r="L1579" s="168" t="s">
        <v>5</v>
      </c>
      <c r="M1579" s="168" t="s">
        <v>21</v>
      </c>
      <c r="N1579" s="168" t="s">
        <v>2829</v>
      </c>
      <c r="O1579" s="168" t="s">
        <v>21</v>
      </c>
      <c r="P1579" s="168" t="s">
        <v>2831</v>
      </c>
      <c r="Q1579" s="168" t="s">
        <v>2832</v>
      </c>
      <c r="R1579" s="168" t="s">
        <v>1259</v>
      </c>
      <c r="S1579" s="168" t="s">
        <v>21</v>
      </c>
      <c r="T1579" s="168" t="s">
        <v>1259</v>
      </c>
      <c r="U1579" s="168" t="s">
        <v>1259</v>
      </c>
      <c r="V1579" s="168" t="s">
        <v>2832</v>
      </c>
      <c r="W1579" s="168" t="s">
        <v>1259</v>
      </c>
      <c r="X1579" s="168" t="s">
        <v>21</v>
      </c>
      <c r="Y1579" s="168" t="s">
        <v>1259</v>
      </c>
      <c r="Z1579" s="168" t="s">
        <v>21</v>
      </c>
      <c r="AA1579" s="168" t="s">
        <v>1259</v>
      </c>
      <c r="AB1579" s="168" t="s">
        <v>1259</v>
      </c>
      <c r="AC1579" s="168" t="s">
        <v>12165</v>
      </c>
      <c r="AD1579" s="169">
        <v>349.855179087512</v>
      </c>
      <c r="AE1579" s="168" t="s">
        <v>1259</v>
      </c>
      <c r="AF1579" s="169">
        <v>632.34005124937494</v>
      </c>
      <c r="AG1579" s="169">
        <v>53.13156175669701</v>
      </c>
      <c r="AH1579" s="169">
        <v>299.37455999605618</v>
      </c>
      <c r="AI1579" s="168" t="s">
        <v>21</v>
      </c>
      <c r="AJ1579"/>
      <c r="AK1579"/>
    </row>
    <row r="1580" spans="1:37" hidden="1" x14ac:dyDescent="0.25">
      <c r="A1580" s="179" t="b">
        <f>IF(E1580&lt;&gt;1,"",NOT(ISNA(VLOOKUP(P1580,Mapping!$P:$P,1,FALSE))))</f>
        <v>0</v>
      </c>
      <c r="B1580" s="180" t="str">
        <f t="shared" si="24"/>
        <v/>
      </c>
      <c r="E1580" s="167">
        <v>1</v>
      </c>
      <c r="F1580" s="170" t="s">
        <v>303</v>
      </c>
      <c r="G1580" s="169">
        <v>4079.5345709972939</v>
      </c>
      <c r="H1580" s="168" t="s">
        <v>6</v>
      </c>
      <c r="I1580" s="168" t="s">
        <v>303</v>
      </c>
      <c r="J1580" s="169">
        <v>398.49318886161069</v>
      </c>
      <c r="K1580" s="169">
        <v>-171.7788621554466</v>
      </c>
      <c r="L1580" s="168" t="s">
        <v>5</v>
      </c>
      <c r="M1580" s="168" t="s">
        <v>21</v>
      </c>
      <c r="N1580" s="168" t="s">
        <v>2829</v>
      </c>
      <c r="O1580" s="168" t="s">
        <v>21</v>
      </c>
      <c r="P1580" s="168" t="s">
        <v>2831</v>
      </c>
      <c r="Q1580" s="168" t="s">
        <v>2832</v>
      </c>
      <c r="R1580" s="168" t="s">
        <v>1259</v>
      </c>
      <c r="S1580" s="168" t="s">
        <v>21</v>
      </c>
      <c r="T1580" s="168" t="s">
        <v>1259</v>
      </c>
      <c r="U1580" s="168" t="s">
        <v>1259</v>
      </c>
      <c r="V1580" s="168" t="s">
        <v>2832</v>
      </c>
      <c r="W1580" s="168" t="s">
        <v>1259</v>
      </c>
      <c r="X1580" s="168" t="s">
        <v>21</v>
      </c>
      <c r="Y1580" s="168" t="s">
        <v>1259</v>
      </c>
      <c r="Z1580" s="168" t="s">
        <v>21</v>
      </c>
      <c r="AA1580" s="168" t="s">
        <v>1259</v>
      </c>
      <c r="AB1580" s="168" t="s">
        <v>1259</v>
      </c>
      <c r="AC1580" s="168" t="s">
        <v>8214</v>
      </c>
      <c r="AD1580" s="169">
        <v>456.3162395713652</v>
      </c>
      <c r="AE1580" s="168" t="s">
        <v>1259</v>
      </c>
      <c r="AF1580" s="169">
        <v>824.76136288468115</v>
      </c>
      <c r="AG1580" s="169">
        <v>69.299515664180944</v>
      </c>
      <c r="AH1580" s="169">
        <v>390.4743494066206</v>
      </c>
      <c r="AI1580" s="168" t="s">
        <v>21</v>
      </c>
      <c r="AJ1580"/>
      <c r="AK1580"/>
    </row>
    <row r="1581" spans="1:37" hidden="1" x14ac:dyDescent="0.25">
      <c r="A1581" s="179" t="b">
        <f>IF(E1581&lt;&gt;1,"",NOT(ISNA(VLOOKUP(P1581,Mapping!$P:$P,1,FALSE))))</f>
        <v>0</v>
      </c>
      <c r="B1581" s="180" t="str">
        <f t="shared" si="24"/>
        <v/>
      </c>
      <c r="E1581" s="167">
        <v>1</v>
      </c>
      <c r="F1581" s="170" t="s">
        <v>303</v>
      </c>
      <c r="G1581" s="169">
        <v>11253.220901992539</v>
      </c>
      <c r="H1581" s="168" t="s">
        <v>6</v>
      </c>
      <c r="I1581" s="168" t="s">
        <v>303</v>
      </c>
      <c r="J1581" s="169">
        <v>1099.2263465738649</v>
      </c>
      <c r="K1581" s="169">
        <v>-473.84461351815418</v>
      </c>
      <c r="L1581" s="168" t="s">
        <v>5</v>
      </c>
      <c r="M1581" s="168" t="s">
        <v>21</v>
      </c>
      <c r="N1581" s="168" t="s">
        <v>2829</v>
      </c>
      <c r="O1581" s="168" t="s">
        <v>21</v>
      </c>
      <c r="P1581" s="168" t="s">
        <v>2831</v>
      </c>
      <c r="Q1581" s="168" t="s">
        <v>2832</v>
      </c>
      <c r="R1581" s="168" t="s">
        <v>1259</v>
      </c>
      <c r="S1581" s="168" t="s">
        <v>21</v>
      </c>
      <c r="T1581" s="168" t="s">
        <v>1259</v>
      </c>
      <c r="U1581" s="168" t="s">
        <v>1259</v>
      </c>
      <c r="V1581" s="168" t="s">
        <v>2832</v>
      </c>
      <c r="W1581" s="168" t="s">
        <v>1259</v>
      </c>
      <c r="X1581" s="168" t="s">
        <v>21</v>
      </c>
      <c r="Y1581" s="168" t="s">
        <v>1259</v>
      </c>
      <c r="Z1581" s="168" t="s">
        <v>21</v>
      </c>
      <c r="AA1581" s="168" t="s">
        <v>1259</v>
      </c>
      <c r="AB1581" s="168" t="s">
        <v>1259</v>
      </c>
      <c r="AC1581" s="168" t="s">
        <v>8181</v>
      </c>
      <c r="AD1581" s="169">
        <v>1258.7287485120639</v>
      </c>
      <c r="AE1581" s="168" t="s">
        <v>1259</v>
      </c>
      <c r="AF1581" s="169">
        <v>2275.068796806599</v>
      </c>
      <c r="AG1581" s="169">
        <v>191.15973761180069</v>
      </c>
      <c r="AH1581" s="169">
        <v>1077.1067223387511</v>
      </c>
      <c r="AI1581" s="168" t="s">
        <v>21</v>
      </c>
      <c r="AJ1581"/>
      <c r="AK1581"/>
    </row>
    <row r="1582" spans="1:37" hidden="1" x14ac:dyDescent="0.25">
      <c r="A1582" s="179" t="b">
        <f>IF(E1582&lt;&gt;1,"",NOT(ISNA(VLOOKUP(P1582,Mapping!$P:$P,1,FALSE))))</f>
        <v>0</v>
      </c>
      <c r="B1582" s="180" t="str">
        <f t="shared" si="24"/>
        <v/>
      </c>
      <c r="E1582" s="167">
        <v>1</v>
      </c>
      <c r="F1582" s="170" t="s">
        <v>303</v>
      </c>
      <c r="G1582" s="169">
        <v>18281.963699987871</v>
      </c>
      <c r="H1582" s="168" t="s">
        <v>6</v>
      </c>
      <c r="I1582" s="168" t="s">
        <v>303</v>
      </c>
      <c r="J1582" s="169">
        <v>1785.8012689127449</v>
      </c>
      <c r="K1582" s="169">
        <v>-769.8071600318292</v>
      </c>
      <c r="L1582" s="168" t="s">
        <v>5</v>
      </c>
      <c r="M1582" s="168" t="s">
        <v>21</v>
      </c>
      <c r="N1582" s="168" t="s">
        <v>2829</v>
      </c>
      <c r="O1582" s="168" t="s">
        <v>21</v>
      </c>
      <c r="P1582" s="168" t="s">
        <v>2831</v>
      </c>
      <c r="Q1582" s="168" t="s">
        <v>2832</v>
      </c>
      <c r="R1582" s="168" t="s">
        <v>1259</v>
      </c>
      <c r="S1582" s="168" t="s">
        <v>21</v>
      </c>
      <c r="T1582" s="168" t="s">
        <v>1259</v>
      </c>
      <c r="U1582" s="168" t="s">
        <v>1259</v>
      </c>
      <c r="V1582" s="168" t="s">
        <v>2832</v>
      </c>
      <c r="W1582" s="168" t="s">
        <v>1259</v>
      </c>
      <c r="X1582" s="168" t="s">
        <v>21</v>
      </c>
      <c r="Y1582" s="168" t="s">
        <v>1259</v>
      </c>
      <c r="Z1582" s="168" t="s">
        <v>21</v>
      </c>
      <c r="AA1582" s="168" t="s">
        <v>1259</v>
      </c>
      <c r="AB1582" s="168" t="s">
        <v>1259</v>
      </c>
      <c r="AC1582" s="168" t="s">
        <v>8217</v>
      </c>
      <c r="AD1582" s="169">
        <v>2044.9286021172879</v>
      </c>
      <c r="AE1582" s="168" t="s">
        <v>1259</v>
      </c>
      <c r="AF1582" s="169">
        <v>3696.0729306245812</v>
      </c>
      <c r="AG1582" s="169">
        <v>310.55778735307467</v>
      </c>
      <c r="AH1582" s="169">
        <v>1749.8657646828319</v>
      </c>
      <c r="AI1582" s="168" t="s">
        <v>21</v>
      </c>
      <c r="AJ1582"/>
      <c r="AK1582"/>
    </row>
    <row r="1583" spans="1:37" hidden="1" x14ac:dyDescent="0.25">
      <c r="A1583" s="179" t="b">
        <f>IF(E1583&lt;&gt;1,"",NOT(ISNA(VLOOKUP(P1583,Mapping!$P:$P,1,FALSE))))</f>
        <v>0</v>
      </c>
      <c r="B1583" s="180" t="str">
        <f t="shared" si="24"/>
        <v/>
      </c>
      <c r="E1583" s="167">
        <v>1</v>
      </c>
      <c r="F1583" s="170" t="s">
        <v>303</v>
      </c>
      <c r="G1583" s="169">
        <v>9052.1219249939968</v>
      </c>
      <c r="H1583" s="168" t="s">
        <v>6</v>
      </c>
      <c r="I1583" s="168" t="s">
        <v>303</v>
      </c>
      <c r="J1583" s="169">
        <v>884.2207043665594</v>
      </c>
      <c r="K1583" s="169">
        <v>-381.16191376892942</v>
      </c>
      <c r="L1583" s="168" t="s">
        <v>5</v>
      </c>
      <c r="M1583" s="168" t="s">
        <v>21</v>
      </c>
      <c r="N1583" s="168" t="s">
        <v>2829</v>
      </c>
      <c r="O1583" s="168" t="s">
        <v>21</v>
      </c>
      <c r="P1583" s="168" t="s">
        <v>2831</v>
      </c>
      <c r="Q1583" s="168" t="s">
        <v>2832</v>
      </c>
      <c r="R1583" s="168" t="s">
        <v>1259</v>
      </c>
      <c r="S1583" s="168" t="s">
        <v>21</v>
      </c>
      <c r="T1583" s="168" t="s">
        <v>1259</v>
      </c>
      <c r="U1583" s="168" t="s">
        <v>1259</v>
      </c>
      <c r="V1583" s="168" t="s">
        <v>2832</v>
      </c>
      <c r="W1583" s="168" t="s">
        <v>1259</v>
      </c>
      <c r="X1583" s="168" t="s">
        <v>21</v>
      </c>
      <c r="Y1583" s="168" t="s">
        <v>1259</v>
      </c>
      <c r="Z1583" s="168" t="s">
        <v>21</v>
      </c>
      <c r="AA1583" s="168" t="s">
        <v>1259</v>
      </c>
      <c r="AB1583" s="168" t="s">
        <v>1259</v>
      </c>
      <c r="AC1583" s="168" t="s">
        <v>12545</v>
      </c>
      <c r="AD1583" s="169">
        <v>1012.524876323077</v>
      </c>
      <c r="AE1583" s="168" t="s">
        <v>1259</v>
      </c>
      <c r="AF1583" s="169">
        <v>1830.071613789813</v>
      </c>
      <c r="AG1583" s="169">
        <v>153.76942006936949</v>
      </c>
      <c r="AH1583" s="169">
        <v>866.42761763564522</v>
      </c>
      <c r="AI1583" s="168" t="s">
        <v>21</v>
      </c>
      <c r="AJ1583"/>
      <c r="AK1583"/>
    </row>
    <row r="1584" spans="1:37" hidden="1" x14ac:dyDescent="0.25">
      <c r="A1584" s="179" t="b">
        <f>IF(E1584&lt;&gt;1,"",NOT(ISNA(VLOOKUP(P1584,Mapping!$P:$P,1,FALSE))))</f>
        <v>0</v>
      </c>
      <c r="B1584" s="180" t="str">
        <f t="shared" si="24"/>
        <v/>
      </c>
      <c r="E1584" s="167">
        <v>1</v>
      </c>
      <c r="F1584" s="170" t="s">
        <v>303</v>
      </c>
      <c r="G1584" s="169">
        <v>23589.886634984359</v>
      </c>
      <c r="H1584" s="168" t="s">
        <v>6</v>
      </c>
      <c r="I1584" s="168" t="s">
        <v>303</v>
      </c>
      <c r="J1584" s="169">
        <v>2304.28471347915</v>
      </c>
      <c r="K1584" s="169">
        <v>-993.31034313136331</v>
      </c>
      <c r="L1584" s="168" t="s">
        <v>5</v>
      </c>
      <c r="M1584" s="168" t="s">
        <v>21</v>
      </c>
      <c r="N1584" s="168" t="s">
        <v>2829</v>
      </c>
      <c r="O1584" s="168" t="s">
        <v>21</v>
      </c>
      <c r="P1584" s="168" t="s">
        <v>2831</v>
      </c>
      <c r="Q1584" s="168" t="s">
        <v>2832</v>
      </c>
      <c r="R1584" s="168" t="s">
        <v>1259</v>
      </c>
      <c r="S1584" s="168" t="s">
        <v>21</v>
      </c>
      <c r="T1584" s="168" t="s">
        <v>1259</v>
      </c>
      <c r="U1584" s="168" t="s">
        <v>1259</v>
      </c>
      <c r="V1584" s="168" t="s">
        <v>2832</v>
      </c>
      <c r="W1584" s="168" t="s">
        <v>1259</v>
      </c>
      <c r="X1584" s="168" t="s">
        <v>21</v>
      </c>
      <c r="Y1584" s="168" t="s">
        <v>1259</v>
      </c>
      <c r="Z1584" s="168" t="s">
        <v>21</v>
      </c>
      <c r="AA1584" s="168" t="s">
        <v>1259</v>
      </c>
      <c r="AB1584" s="168" t="s">
        <v>1259</v>
      </c>
      <c r="AC1584" s="168" t="s">
        <v>12815</v>
      </c>
      <c r="AD1584" s="169">
        <v>2638.6461920726952</v>
      </c>
      <c r="AE1584" s="168" t="s">
        <v>1259</v>
      </c>
      <c r="AF1584" s="169">
        <v>4769.1781287218109</v>
      </c>
      <c r="AG1584" s="169">
        <v>400.72407524118898</v>
      </c>
      <c r="AH1584" s="169">
        <v>2257.9158176173109</v>
      </c>
      <c r="AI1584" s="168" t="s">
        <v>21</v>
      </c>
      <c r="AJ1584"/>
      <c r="AK1584"/>
    </row>
    <row r="1585" spans="1:37" hidden="1" x14ac:dyDescent="0.25">
      <c r="A1585" s="179" t="b">
        <f>IF(E1585&lt;&gt;1,"",NOT(ISNA(VLOOKUP(P1585,Mapping!$P:$P,1,FALSE))))</f>
        <v>1</v>
      </c>
      <c r="B1585" s="180" t="str">
        <f t="shared" si="24"/>
        <v/>
      </c>
      <c r="E1585" s="167">
        <v>1</v>
      </c>
      <c r="F1585" s="170" t="s">
        <v>303</v>
      </c>
      <c r="G1585" s="169">
        <v>12281.340770991859</v>
      </c>
      <c r="H1585" s="168" t="s">
        <v>6</v>
      </c>
      <c r="I1585" s="168" t="s">
        <v>303</v>
      </c>
      <c r="J1585" s="169">
        <v>1199.6541669537189</v>
      </c>
      <c r="K1585" s="169">
        <v>-517.13613567160803</v>
      </c>
      <c r="L1585" s="168" t="s">
        <v>5</v>
      </c>
      <c r="M1585" s="168" t="s">
        <v>21</v>
      </c>
      <c r="N1585" s="168" t="s">
        <v>2829</v>
      </c>
      <c r="O1585" s="168" t="s">
        <v>21</v>
      </c>
      <c r="P1585" s="168" t="s">
        <v>184</v>
      </c>
      <c r="Q1585" s="168" t="s">
        <v>229</v>
      </c>
      <c r="R1585" s="168" t="s">
        <v>1259</v>
      </c>
      <c r="S1585" s="168" t="s">
        <v>21</v>
      </c>
      <c r="T1585" s="168" t="s">
        <v>1259</v>
      </c>
      <c r="U1585" s="168" t="s">
        <v>1259</v>
      </c>
      <c r="V1585" s="168" t="s">
        <v>229</v>
      </c>
      <c r="W1585" s="168" t="s">
        <v>1259</v>
      </c>
      <c r="X1585" s="168" t="s">
        <v>21</v>
      </c>
      <c r="Y1585" s="168" t="s">
        <v>1259</v>
      </c>
      <c r="Z1585" s="168" t="s">
        <v>21</v>
      </c>
      <c r="AA1585" s="168" t="s">
        <v>1259</v>
      </c>
      <c r="AB1585" s="168" t="s">
        <v>1259</v>
      </c>
      <c r="AC1585" s="168" t="s">
        <v>3311</v>
      </c>
      <c r="AD1585" s="169">
        <v>1373.7290712904751</v>
      </c>
      <c r="AE1585" s="168" t="s">
        <v>1259</v>
      </c>
      <c r="AF1585" s="169">
        <v>2482.9242591412171</v>
      </c>
      <c r="AG1585" s="169">
        <v>208.62452623570431</v>
      </c>
      <c r="AH1585" s="169">
        <v>1175.513643513925</v>
      </c>
      <c r="AI1585" s="168" t="s">
        <v>21</v>
      </c>
      <c r="AJ1585"/>
      <c r="AK1585"/>
    </row>
    <row r="1586" spans="1:37" hidden="1" x14ac:dyDescent="0.25">
      <c r="A1586" s="179" t="b">
        <f>IF(E1586&lt;&gt;1,"",NOT(ISNA(VLOOKUP(P1586,Mapping!$P:$P,1,FALSE))))</f>
        <v>0</v>
      </c>
      <c r="B1586" s="180" t="str">
        <f t="shared" si="24"/>
        <v/>
      </c>
      <c r="E1586" s="167">
        <v>1</v>
      </c>
      <c r="F1586" s="170" t="s">
        <v>303</v>
      </c>
      <c r="G1586" s="169">
        <v>48950.32659296754</v>
      </c>
      <c r="H1586" s="168" t="s">
        <v>6</v>
      </c>
      <c r="I1586" s="168" t="s">
        <v>303</v>
      </c>
      <c r="J1586" s="169">
        <v>4781.5189209391456</v>
      </c>
      <c r="K1586" s="169">
        <v>-2061.1741996396058</v>
      </c>
      <c r="L1586" s="168" t="s">
        <v>5</v>
      </c>
      <c r="M1586" s="168" t="s">
        <v>21</v>
      </c>
      <c r="N1586" s="168" t="s">
        <v>2829</v>
      </c>
      <c r="O1586" s="168" t="s">
        <v>21</v>
      </c>
      <c r="P1586" s="168" t="s">
        <v>2833</v>
      </c>
      <c r="Q1586" s="168" t="s">
        <v>2834</v>
      </c>
      <c r="R1586" s="168" t="s">
        <v>1259</v>
      </c>
      <c r="S1586" s="168" t="s">
        <v>21</v>
      </c>
      <c r="T1586" s="168" t="s">
        <v>1259</v>
      </c>
      <c r="U1586" s="168" t="s">
        <v>1259</v>
      </c>
      <c r="V1586" s="168" t="s">
        <v>2834</v>
      </c>
      <c r="W1586" s="168" t="s">
        <v>1259</v>
      </c>
      <c r="X1586" s="168" t="s">
        <v>21</v>
      </c>
      <c r="Y1586" s="168" t="s">
        <v>1259</v>
      </c>
      <c r="Z1586" s="168" t="s">
        <v>21</v>
      </c>
      <c r="AA1586" s="168" t="s">
        <v>1259</v>
      </c>
      <c r="AB1586" s="168" t="s">
        <v>1259</v>
      </c>
      <c r="AC1586" s="168" t="s">
        <v>12176</v>
      </c>
      <c r="AD1586" s="169">
        <v>5475.3375827460386</v>
      </c>
      <c r="AE1586" s="168" t="s">
        <v>1259</v>
      </c>
      <c r="AF1586" s="169">
        <v>9896.3098294314987</v>
      </c>
      <c r="AG1586" s="169">
        <v>831.52474025163974</v>
      </c>
      <c r="AH1586" s="169">
        <v>4685.3008834676884</v>
      </c>
      <c r="AI1586" s="168" t="s">
        <v>21</v>
      </c>
      <c r="AJ1586"/>
      <c r="AK1586"/>
    </row>
    <row r="1587" spans="1:37" hidden="1" x14ac:dyDescent="0.25">
      <c r="A1587" s="179" t="b">
        <f>IF(E1587&lt;&gt;1,"",NOT(ISNA(VLOOKUP(P1587,Mapping!$P:$P,1,FALSE))))</f>
        <v>0</v>
      </c>
      <c r="B1587" s="180" t="str">
        <f t="shared" si="24"/>
        <v/>
      </c>
      <c r="E1587" s="167">
        <v>1</v>
      </c>
      <c r="F1587" s="170" t="s">
        <v>303</v>
      </c>
      <c r="G1587" s="169">
        <v>15402.480659989789</v>
      </c>
      <c r="H1587" s="168" t="s">
        <v>6</v>
      </c>
      <c r="I1587" s="168" t="s">
        <v>303</v>
      </c>
      <c r="J1587" s="169">
        <v>1504.5303643739289</v>
      </c>
      <c r="K1587" s="169">
        <v>-648.55942659593848</v>
      </c>
      <c r="L1587" s="168" t="s">
        <v>5</v>
      </c>
      <c r="M1587" s="168" t="s">
        <v>21</v>
      </c>
      <c r="N1587" s="168" t="s">
        <v>2829</v>
      </c>
      <c r="O1587" s="168" t="s">
        <v>21</v>
      </c>
      <c r="P1587" s="168" t="s">
        <v>2833</v>
      </c>
      <c r="Q1587" s="168" t="s">
        <v>2834</v>
      </c>
      <c r="R1587" s="168" t="s">
        <v>1259</v>
      </c>
      <c r="S1587" s="168" t="s">
        <v>21</v>
      </c>
      <c r="T1587" s="168" t="s">
        <v>1259</v>
      </c>
      <c r="U1587" s="168" t="s">
        <v>1259</v>
      </c>
      <c r="V1587" s="168" t="s">
        <v>2834</v>
      </c>
      <c r="W1587" s="168" t="s">
        <v>1259</v>
      </c>
      <c r="X1587" s="168" t="s">
        <v>21</v>
      </c>
      <c r="Y1587" s="168" t="s">
        <v>1259</v>
      </c>
      <c r="Z1587" s="168" t="s">
        <v>21</v>
      </c>
      <c r="AA1587" s="168" t="s">
        <v>1259</v>
      </c>
      <c r="AB1587" s="168" t="s">
        <v>1259</v>
      </c>
      <c r="AC1587" s="168" t="s">
        <v>8227</v>
      </c>
      <c r="AD1587" s="169">
        <v>1722.844097168434</v>
      </c>
      <c r="AE1587" s="168" t="s">
        <v>1259</v>
      </c>
      <c r="AF1587" s="169">
        <v>3113.926532514372</v>
      </c>
      <c r="AG1587" s="169">
        <v>261.64368292220752</v>
      </c>
      <c r="AH1587" s="169">
        <v>1474.2548470394031</v>
      </c>
      <c r="AI1587" s="168" t="s">
        <v>21</v>
      </c>
      <c r="AJ1587"/>
      <c r="AK1587"/>
    </row>
    <row r="1588" spans="1:37" hidden="1" x14ac:dyDescent="0.25">
      <c r="A1588" s="179" t="b">
        <f>IF(E1588&lt;&gt;1,"",NOT(ISNA(VLOOKUP(P1588,Mapping!$P:$P,1,FALSE))))</f>
        <v>0</v>
      </c>
      <c r="B1588" s="180" t="str">
        <f t="shared" si="24"/>
        <v/>
      </c>
      <c r="E1588" s="167">
        <v>1</v>
      </c>
      <c r="F1588" s="170" t="s">
        <v>303</v>
      </c>
      <c r="G1588" s="169">
        <v>40534.427681973117</v>
      </c>
      <c r="H1588" s="168" t="s">
        <v>6</v>
      </c>
      <c r="I1588" s="168" t="s">
        <v>303</v>
      </c>
      <c r="J1588" s="169">
        <v>3959.4451436946752</v>
      </c>
      <c r="K1588" s="169">
        <v>-1706.8020246313019</v>
      </c>
      <c r="L1588" s="168" t="s">
        <v>5</v>
      </c>
      <c r="M1588" s="168" t="s">
        <v>21</v>
      </c>
      <c r="N1588" s="168" t="s">
        <v>2829</v>
      </c>
      <c r="O1588" s="168" t="s">
        <v>21</v>
      </c>
      <c r="P1588" s="168" t="s">
        <v>2833</v>
      </c>
      <c r="Q1588" s="168" t="s">
        <v>2834</v>
      </c>
      <c r="R1588" s="168" t="s">
        <v>1259</v>
      </c>
      <c r="S1588" s="168" t="s">
        <v>21</v>
      </c>
      <c r="T1588" s="168" t="s">
        <v>1259</v>
      </c>
      <c r="U1588" s="168" t="s">
        <v>1259</v>
      </c>
      <c r="V1588" s="168" t="s">
        <v>2834</v>
      </c>
      <c r="W1588" s="168" t="s">
        <v>1259</v>
      </c>
      <c r="X1588" s="168" t="s">
        <v>21</v>
      </c>
      <c r="Y1588" s="168" t="s">
        <v>1259</v>
      </c>
      <c r="Z1588" s="168" t="s">
        <v>21</v>
      </c>
      <c r="AA1588" s="168" t="s">
        <v>1259</v>
      </c>
      <c r="AB1588" s="168" t="s">
        <v>1259</v>
      </c>
      <c r="AC1588" s="168" t="s">
        <v>8229</v>
      </c>
      <c r="AD1588" s="169">
        <v>4533.9774160790621</v>
      </c>
      <c r="AE1588" s="168" t="s">
        <v>1259</v>
      </c>
      <c r="AF1588" s="169">
        <v>8194.8637122498985</v>
      </c>
      <c r="AG1588" s="169">
        <v>688.56291255764518</v>
      </c>
      <c r="AH1588" s="169">
        <v>3879.769616419479</v>
      </c>
      <c r="AI1588" s="168" t="s">
        <v>21</v>
      </c>
      <c r="AJ1588"/>
      <c r="AK1588"/>
    </row>
    <row r="1589" spans="1:37" hidden="1" x14ac:dyDescent="0.25">
      <c r="A1589" s="179" t="b">
        <f>IF(E1589&lt;&gt;1,"",NOT(ISNA(VLOOKUP(P1589,Mapping!$P:$P,1,FALSE))))</f>
        <v>0</v>
      </c>
      <c r="B1589" s="180" t="str">
        <f t="shared" si="24"/>
        <v/>
      </c>
      <c r="E1589" s="167">
        <v>1</v>
      </c>
      <c r="F1589" s="170" t="s">
        <v>303</v>
      </c>
      <c r="G1589" s="169">
        <v>6603.0299999956214</v>
      </c>
      <c r="H1589" s="168" t="s">
        <v>6</v>
      </c>
      <c r="I1589" s="168" t="s">
        <v>303</v>
      </c>
      <c r="J1589" s="169">
        <v>644.99085252362249</v>
      </c>
      <c r="K1589" s="169">
        <v>-278.03685945973967</v>
      </c>
      <c r="L1589" s="168" t="s">
        <v>5</v>
      </c>
      <c r="M1589" s="168" t="s">
        <v>21</v>
      </c>
      <c r="N1589" s="168" t="s">
        <v>2829</v>
      </c>
      <c r="O1589" s="168" t="s">
        <v>21</v>
      </c>
      <c r="P1589" s="168" t="s">
        <v>2833</v>
      </c>
      <c r="Q1589" s="168" t="s">
        <v>2834</v>
      </c>
      <c r="R1589" s="168" t="s">
        <v>1259</v>
      </c>
      <c r="S1589" s="168" t="s">
        <v>21</v>
      </c>
      <c r="T1589" s="168" t="s">
        <v>1259</v>
      </c>
      <c r="U1589" s="168" t="s">
        <v>1259</v>
      </c>
      <c r="V1589" s="168" t="s">
        <v>2834</v>
      </c>
      <c r="W1589" s="168" t="s">
        <v>1259</v>
      </c>
      <c r="X1589" s="168" t="s">
        <v>21</v>
      </c>
      <c r="Y1589" s="168" t="s">
        <v>1259</v>
      </c>
      <c r="Z1589" s="168" t="s">
        <v>21</v>
      </c>
      <c r="AA1589" s="168" t="s">
        <v>1259</v>
      </c>
      <c r="AB1589" s="168" t="s">
        <v>1259</v>
      </c>
      <c r="AC1589" s="168" t="s">
        <v>4220</v>
      </c>
      <c r="AD1589" s="169">
        <v>738.5817590064745</v>
      </c>
      <c r="AE1589" s="168" t="s">
        <v>1259</v>
      </c>
      <c r="AF1589" s="169">
        <v>1334.937583488475</v>
      </c>
      <c r="AG1589" s="169">
        <v>112.1664182401792</v>
      </c>
      <c r="AH1589" s="169">
        <v>632.01176469755592</v>
      </c>
      <c r="AI1589" s="168" t="s">
        <v>21</v>
      </c>
      <c r="AJ1589"/>
      <c r="AK1589"/>
    </row>
    <row r="1590" spans="1:37" hidden="1" x14ac:dyDescent="0.25">
      <c r="A1590" s="179" t="b">
        <f>IF(E1590&lt;&gt;1,"",NOT(ISNA(VLOOKUP(P1590,Mapping!$P:$P,1,FALSE))))</f>
        <v>0</v>
      </c>
      <c r="B1590" s="180" t="str">
        <f t="shared" si="24"/>
        <v/>
      </c>
      <c r="E1590" s="167">
        <v>1</v>
      </c>
      <c r="F1590" s="170" t="s">
        <v>303</v>
      </c>
      <c r="G1590" s="169">
        <v>37963.657367974833</v>
      </c>
      <c r="H1590" s="168" t="s">
        <v>6</v>
      </c>
      <c r="I1590" s="168" t="s">
        <v>303</v>
      </c>
      <c r="J1590" s="169">
        <v>3708.3296199927868</v>
      </c>
      <c r="K1590" s="169">
        <v>-1598.553401726834</v>
      </c>
      <c r="L1590" s="168" t="s">
        <v>5</v>
      </c>
      <c r="M1590" s="168" t="s">
        <v>21</v>
      </c>
      <c r="N1590" s="168" t="s">
        <v>2829</v>
      </c>
      <c r="O1590" s="168" t="s">
        <v>21</v>
      </c>
      <c r="P1590" s="168" t="s">
        <v>2833</v>
      </c>
      <c r="Q1590" s="168" t="s">
        <v>2834</v>
      </c>
      <c r="R1590" s="168" t="s">
        <v>1259</v>
      </c>
      <c r="S1590" s="168" t="s">
        <v>21</v>
      </c>
      <c r="T1590" s="168" t="s">
        <v>1259</v>
      </c>
      <c r="U1590" s="168" t="s">
        <v>1259</v>
      </c>
      <c r="V1590" s="168" t="s">
        <v>2834</v>
      </c>
      <c r="W1590" s="168" t="s">
        <v>1259</v>
      </c>
      <c r="X1590" s="168" t="s">
        <v>21</v>
      </c>
      <c r="Y1590" s="168" t="s">
        <v>1259</v>
      </c>
      <c r="Z1590" s="168" t="s">
        <v>21</v>
      </c>
      <c r="AA1590" s="168" t="s">
        <v>1259</v>
      </c>
      <c r="AB1590" s="168" t="s">
        <v>1259</v>
      </c>
      <c r="AC1590" s="168" t="s">
        <v>8232</v>
      </c>
      <c r="AD1590" s="169">
        <v>4246.4239655395686</v>
      </c>
      <c r="AE1590" s="168" t="s">
        <v>1259</v>
      </c>
      <c r="AF1590" s="169">
        <v>7675.1299066068677</v>
      </c>
      <c r="AG1590" s="169">
        <v>644.89294615743711</v>
      </c>
      <c r="AH1590" s="169">
        <v>3633.7072658344841</v>
      </c>
      <c r="AI1590" s="168" t="s">
        <v>21</v>
      </c>
      <c r="AJ1590"/>
      <c r="AK1590"/>
    </row>
    <row r="1591" spans="1:37" hidden="1" x14ac:dyDescent="0.25">
      <c r="A1591" s="179" t="b">
        <f>IF(E1591&lt;&gt;1,"",NOT(ISNA(VLOOKUP(P1591,Mapping!$P:$P,1,FALSE))))</f>
        <v>0</v>
      </c>
      <c r="B1591" s="180" t="str">
        <f t="shared" si="24"/>
        <v/>
      </c>
      <c r="E1591" s="167">
        <v>1</v>
      </c>
      <c r="F1591" s="170" t="s">
        <v>303</v>
      </c>
      <c r="G1591" s="169">
        <v>618.08575499959011</v>
      </c>
      <c r="H1591" s="168" t="s">
        <v>6</v>
      </c>
      <c r="I1591" s="168" t="s">
        <v>303</v>
      </c>
      <c r="J1591" s="169">
        <v>60.375260759099511</v>
      </c>
      <c r="K1591" s="169">
        <v>-26.026024748789919</v>
      </c>
      <c r="L1591" s="168" t="s">
        <v>5</v>
      </c>
      <c r="M1591" s="168" t="s">
        <v>21</v>
      </c>
      <c r="N1591" s="168" t="s">
        <v>2829</v>
      </c>
      <c r="O1591" s="168" t="s">
        <v>21</v>
      </c>
      <c r="P1591" s="168" t="s">
        <v>2833</v>
      </c>
      <c r="Q1591" s="168" t="s">
        <v>2834</v>
      </c>
      <c r="R1591" s="168" t="s">
        <v>1259</v>
      </c>
      <c r="S1591" s="168" t="s">
        <v>21</v>
      </c>
      <c r="T1591" s="168" t="s">
        <v>1259</v>
      </c>
      <c r="U1591" s="168" t="s">
        <v>1259</v>
      </c>
      <c r="V1591" s="168" t="s">
        <v>2834</v>
      </c>
      <c r="W1591" s="168" t="s">
        <v>1259</v>
      </c>
      <c r="X1591" s="168" t="s">
        <v>21</v>
      </c>
      <c r="Y1591" s="168" t="s">
        <v>1259</v>
      </c>
      <c r="Z1591" s="168" t="s">
        <v>21</v>
      </c>
      <c r="AA1591" s="168" t="s">
        <v>1259</v>
      </c>
      <c r="AB1591" s="168" t="s">
        <v>1259</v>
      </c>
      <c r="AC1591" s="168" t="s">
        <v>8233</v>
      </c>
      <c r="AD1591" s="169">
        <v>69.135966994659498</v>
      </c>
      <c r="AE1591" s="168" t="s">
        <v>1259</v>
      </c>
      <c r="AF1591" s="169">
        <v>124.9586786927138</v>
      </c>
      <c r="AG1591" s="169">
        <v>10.49949270314187</v>
      </c>
      <c r="AH1591" s="169">
        <v>59.160335293338328</v>
      </c>
      <c r="AI1591" s="168" t="s">
        <v>21</v>
      </c>
      <c r="AJ1591"/>
      <c r="AK1591"/>
    </row>
    <row r="1592" spans="1:37" hidden="1" x14ac:dyDescent="0.25">
      <c r="A1592" s="179" t="b">
        <f>IF(E1592&lt;&gt;1,"",NOT(ISNA(VLOOKUP(P1592,Mapping!$P:$P,1,FALSE))))</f>
        <v>0</v>
      </c>
      <c r="B1592" s="180" t="str">
        <f t="shared" si="24"/>
        <v/>
      </c>
      <c r="E1592" s="167">
        <v>1</v>
      </c>
      <c r="F1592" s="170" t="s">
        <v>303</v>
      </c>
      <c r="G1592" s="169">
        <v>1703.13217199887</v>
      </c>
      <c r="H1592" s="168" t="s">
        <v>6</v>
      </c>
      <c r="I1592" s="168" t="s">
        <v>303</v>
      </c>
      <c r="J1592" s="169">
        <v>166.3637256802844</v>
      </c>
      <c r="K1592" s="169">
        <v>-71.714579571458131</v>
      </c>
      <c r="L1592" s="168" t="s">
        <v>5</v>
      </c>
      <c r="M1592" s="168" t="s">
        <v>21</v>
      </c>
      <c r="N1592" s="168" t="s">
        <v>2829</v>
      </c>
      <c r="O1592" s="168" t="s">
        <v>21</v>
      </c>
      <c r="P1592" s="168" t="s">
        <v>2833</v>
      </c>
      <c r="Q1592" s="168" t="s">
        <v>2834</v>
      </c>
      <c r="R1592" s="168" t="s">
        <v>1259</v>
      </c>
      <c r="S1592" s="168" t="s">
        <v>21</v>
      </c>
      <c r="T1592" s="168" t="s">
        <v>1259</v>
      </c>
      <c r="U1592" s="168" t="s">
        <v>1259</v>
      </c>
      <c r="V1592" s="168" t="s">
        <v>2834</v>
      </c>
      <c r="W1592" s="168" t="s">
        <v>1259</v>
      </c>
      <c r="X1592" s="168" t="s">
        <v>21</v>
      </c>
      <c r="Y1592" s="168" t="s">
        <v>1259</v>
      </c>
      <c r="Z1592" s="168" t="s">
        <v>21</v>
      </c>
      <c r="AA1592" s="168" t="s">
        <v>1259</v>
      </c>
      <c r="AB1592" s="168" t="s">
        <v>1259</v>
      </c>
      <c r="AC1592" s="168" t="s">
        <v>6986</v>
      </c>
      <c r="AD1592" s="169">
        <v>190.50380740603691</v>
      </c>
      <c r="AE1592" s="168" t="s">
        <v>1259</v>
      </c>
      <c r="AF1592" s="169">
        <v>344.32300717264019</v>
      </c>
      <c r="AG1592" s="169">
        <v>28.93129904344778</v>
      </c>
      <c r="AH1592" s="169">
        <v>163.01600470373481</v>
      </c>
      <c r="AI1592" s="168" t="s">
        <v>21</v>
      </c>
      <c r="AJ1592"/>
      <c r="AK1592"/>
    </row>
    <row r="1593" spans="1:37" hidden="1" x14ac:dyDescent="0.25">
      <c r="A1593" s="179" t="b">
        <f>IF(E1593&lt;&gt;1,"",NOT(ISNA(VLOOKUP(P1593,Mapping!$P:$P,1,FALSE))))</f>
        <v>0</v>
      </c>
      <c r="B1593" s="180" t="str">
        <f t="shared" si="24"/>
        <v/>
      </c>
      <c r="E1593" s="167">
        <v>1</v>
      </c>
      <c r="F1593" s="170" t="s">
        <v>303</v>
      </c>
      <c r="G1593" s="169">
        <v>-22970.114999984769</v>
      </c>
      <c r="H1593" s="168" t="s">
        <v>6</v>
      </c>
      <c r="I1593" s="168" t="s">
        <v>303</v>
      </c>
      <c r="J1593" s="169">
        <v>2243.7447742045151</v>
      </c>
      <c r="K1593" s="169">
        <v>967.21333024824344</v>
      </c>
      <c r="L1593" s="168" t="s">
        <v>5</v>
      </c>
      <c r="M1593" s="168" t="s">
        <v>21</v>
      </c>
      <c r="N1593" s="168" t="s">
        <v>2829</v>
      </c>
      <c r="O1593" s="168" t="s">
        <v>21</v>
      </c>
      <c r="P1593" s="168" t="s">
        <v>2833</v>
      </c>
      <c r="Q1593" s="168" t="s">
        <v>2834</v>
      </c>
      <c r="R1593" s="168" t="s">
        <v>1259</v>
      </c>
      <c r="S1593" s="168" t="s">
        <v>21</v>
      </c>
      <c r="T1593" s="168" t="s">
        <v>1259</v>
      </c>
      <c r="U1593" s="168" t="s">
        <v>1259</v>
      </c>
      <c r="V1593" s="168" t="s">
        <v>2834</v>
      </c>
      <c r="W1593" s="168" t="s">
        <v>1259</v>
      </c>
      <c r="X1593" s="168" t="s">
        <v>21</v>
      </c>
      <c r="Y1593" s="168" t="s">
        <v>1259</v>
      </c>
      <c r="Z1593" s="168" t="s">
        <v>21</v>
      </c>
      <c r="AA1593" s="168" t="s">
        <v>1259</v>
      </c>
      <c r="AB1593" s="168" t="s">
        <v>1259</v>
      </c>
      <c r="AC1593" s="168" t="s">
        <v>12574</v>
      </c>
      <c r="AD1593" s="169">
        <v>4732.1343426974918</v>
      </c>
      <c r="AE1593" s="168" t="s">
        <v>1259</v>
      </c>
      <c r="AF1593" s="169">
        <v>-4643.8786149014013</v>
      </c>
      <c r="AG1593" s="169">
        <v>-390.19594430360303</v>
      </c>
      <c r="AH1593" s="169">
        <v>-2198.5941176180968</v>
      </c>
      <c r="AI1593" s="168" t="s">
        <v>21</v>
      </c>
      <c r="AJ1593"/>
      <c r="AK1593"/>
    </row>
    <row r="1594" spans="1:37" hidden="1" x14ac:dyDescent="0.25">
      <c r="A1594" s="179" t="b">
        <f>IF(E1594&lt;&gt;1,"",NOT(ISNA(VLOOKUP(P1594,Mapping!$P:$P,1,FALSE))))</f>
        <v>0</v>
      </c>
      <c r="B1594" s="180" t="str">
        <f t="shared" si="24"/>
        <v/>
      </c>
      <c r="E1594" s="167">
        <v>1</v>
      </c>
      <c r="F1594" s="170" t="s">
        <v>303</v>
      </c>
      <c r="G1594" s="169">
        <v>10745.799119992869</v>
      </c>
      <c r="H1594" s="168" t="s">
        <v>6</v>
      </c>
      <c r="I1594" s="168" t="s">
        <v>303</v>
      </c>
      <c r="J1594" s="169">
        <v>1049.6608580388679</v>
      </c>
      <c r="K1594" s="169">
        <v>-452.47836822035288</v>
      </c>
      <c r="L1594" s="168" t="s">
        <v>5</v>
      </c>
      <c r="M1594" s="168" t="s">
        <v>21</v>
      </c>
      <c r="N1594" s="168" t="s">
        <v>2829</v>
      </c>
      <c r="O1594" s="168" t="s">
        <v>21</v>
      </c>
      <c r="P1594" s="168" t="s">
        <v>2833</v>
      </c>
      <c r="Q1594" s="168" t="s">
        <v>2834</v>
      </c>
      <c r="R1594" s="168" t="s">
        <v>1259</v>
      </c>
      <c r="S1594" s="168" t="s">
        <v>21</v>
      </c>
      <c r="T1594" s="168" t="s">
        <v>1259</v>
      </c>
      <c r="U1594" s="168" t="s">
        <v>1259</v>
      </c>
      <c r="V1594" s="168" t="s">
        <v>2834</v>
      </c>
      <c r="W1594" s="168" t="s">
        <v>1259</v>
      </c>
      <c r="X1594" s="168" t="s">
        <v>21</v>
      </c>
      <c r="Y1594" s="168" t="s">
        <v>1259</v>
      </c>
      <c r="Z1594" s="168" t="s">
        <v>21</v>
      </c>
      <c r="AA1594" s="168" t="s">
        <v>1259</v>
      </c>
      <c r="AB1594" s="168" t="s">
        <v>1259</v>
      </c>
      <c r="AC1594" s="168" t="s">
        <v>12175</v>
      </c>
      <c r="AD1594" s="169">
        <v>1201.9710975082451</v>
      </c>
      <c r="AE1594" s="168" t="s">
        <v>1259</v>
      </c>
      <c r="AF1594" s="169">
        <v>2172.4831039546061</v>
      </c>
      <c r="AG1594" s="169">
        <v>182.5401063479749</v>
      </c>
      <c r="AH1594" s="169">
        <v>1028.538635280567</v>
      </c>
      <c r="AI1594" s="168" t="s">
        <v>21</v>
      </c>
      <c r="AJ1594"/>
      <c r="AK1594"/>
    </row>
    <row r="1595" spans="1:37" hidden="1" x14ac:dyDescent="0.25">
      <c r="A1595" s="179" t="b">
        <f>IF(E1595&lt;&gt;1,"",NOT(ISNA(VLOOKUP(P1595,Mapping!$P:$P,1,FALSE))))</f>
        <v>0</v>
      </c>
      <c r="B1595" s="180" t="str">
        <f t="shared" si="24"/>
        <v/>
      </c>
      <c r="E1595" s="167">
        <v>1</v>
      </c>
      <c r="F1595" s="170" t="s">
        <v>303</v>
      </c>
      <c r="G1595" s="169">
        <v>24158.491811983979</v>
      </c>
      <c r="H1595" s="168" t="s">
        <v>6</v>
      </c>
      <c r="I1595" s="168" t="s">
        <v>303</v>
      </c>
      <c r="J1595" s="169">
        <v>2359.8266598072109</v>
      </c>
      <c r="K1595" s="169">
        <v>-1017.252866137564</v>
      </c>
      <c r="L1595" s="168" t="s">
        <v>5</v>
      </c>
      <c r="M1595" s="168" t="s">
        <v>21</v>
      </c>
      <c r="N1595" s="168" t="s">
        <v>2829</v>
      </c>
      <c r="O1595" s="168" t="s">
        <v>21</v>
      </c>
      <c r="P1595" s="168" t="s">
        <v>2833</v>
      </c>
      <c r="Q1595" s="168" t="s">
        <v>2834</v>
      </c>
      <c r="R1595" s="168" t="s">
        <v>1259</v>
      </c>
      <c r="S1595" s="168" t="s">
        <v>21</v>
      </c>
      <c r="T1595" s="168" t="s">
        <v>1259</v>
      </c>
      <c r="U1595" s="168" t="s">
        <v>1259</v>
      </c>
      <c r="V1595" s="168" t="s">
        <v>2834</v>
      </c>
      <c r="W1595" s="168" t="s">
        <v>1259</v>
      </c>
      <c r="X1595" s="168" t="s">
        <v>21</v>
      </c>
      <c r="Y1595" s="168" t="s">
        <v>1259</v>
      </c>
      <c r="Z1595" s="168" t="s">
        <v>21</v>
      </c>
      <c r="AA1595" s="168" t="s">
        <v>1259</v>
      </c>
      <c r="AB1595" s="168" t="s">
        <v>1259</v>
      </c>
      <c r="AC1595" s="168" t="s">
        <v>12576</v>
      </c>
      <c r="AD1595" s="169">
        <v>2702.2475102264539</v>
      </c>
      <c r="AE1595" s="168" t="s">
        <v>1259</v>
      </c>
      <c r="AF1595" s="169">
        <v>4884.1332964165522</v>
      </c>
      <c r="AG1595" s="169">
        <v>410.38303576338882</v>
      </c>
      <c r="AH1595" s="169">
        <v>2312.340098793065</v>
      </c>
      <c r="AI1595" s="168" t="s">
        <v>21</v>
      </c>
      <c r="AJ1595"/>
      <c r="AK1595"/>
    </row>
    <row r="1596" spans="1:37" hidden="1" x14ac:dyDescent="0.25">
      <c r="A1596" s="179" t="b">
        <f>IF(E1596&lt;&gt;1,"",NOT(ISNA(VLOOKUP(P1596,Mapping!$P:$P,1,FALSE))))</f>
        <v>0</v>
      </c>
      <c r="B1596" s="180" t="str">
        <f t="shared" si="24"/>
        <v/>
      </c>
      <c r="E1596" s="167">
        <v>1</v>
      </c>
      <c r="F1596" s="170" t="s">
        <v>303</v>
      </c>
      <c r="G1596" s="169">
        <v>12590.067545991649</v>
      </c>
      <c r="H1596" s="168" t="s">
        <v>6</v>
      </c>
      <c r="I1596" s="168" t="s">
        <v>303</v>
      </c>
      <c r="J1596" s="169">
        <v>1229.810920111606</v>
      </c>
      <c r="K1596" s="169">
        <v>-530.13583777081601</v>
      </c>
      <c r="L1596" s="168" t="s">
        <v>5</v>
      </c>
      <c r="M1596" s="168" t="s">
        <v>21</v>
      </c>
      <c r="N1596" s="168" t="s">
        <v>2829</v>
      </c>
      <c r="O1596" s="168" t="s">
        <v>21</v>
      </c>
      <c r="P1596" s="168" t="s">
        <v>2833</v>
      </c>
      <c r="Q1596" s="168" t="s">
        <v>2834</v>
      </c>
      <c r="R1596" s="168" t="s">
        <v>1259</v>
      </c>
      <c r="S1596" s="168" t="s">
        <v>21</v>
      </c>
      <c r="T1596" s="168" t="s">
        <v>1259</v>
      </c>
      <c r="U1596" s="168" t="s">
        <v>1259</v>
      </c>
      <c r="V1596" s="168" t="s">
        <v>2834</v>
      </c>
      <c r="W1596" s="168" t="s">
        <v>1259</v>
      </c>
      <c r="X1596" s="168" t="s">
        <v>21</v>
      </c>
      <c r="Y1596" s="168" t="s">
        <v>1259</v>
      </c>
      <c r="Z1596" s="168" t="s">
        <v>21</v>
      </c>
      <c r="AA1596" s="168" t="s">
        <v>1259</v>
      </c>
      <c r="AB1596" s="168" t="s">
        <v>1259</v>
      </c>
      <c r="AC1596" s="168" t="s">
        <v>8226</v>
      </c>
      <c r="AD1596" s="169">
        <v>1408.2616971504051</v>
      </c>
      <c r="AE1596" s="168" t="s">
        <v>1259</v>
      </c>
      <c r="AF1596" s="169">
        <v>2545.3396919011302</v>
      </c>
      <c r="AG1596" s="169">
        <v>213.86890291831699</v>
      </c>
      <c r="AH1596" s="169">
        <v>1205.0635552782419</v>
      </c>
      <c r="AI1596" s="168" t="s">
        <v>21</v>
      </c>
      <c r="AJ1596"/>
      <c r="AK1596"/>
    </row>
    <row r="1597" spans="1:37" hidden="1" x14ac:dyDescent="0.25">
      <c r="A1597" s="179" t="b">
        <f>IF(E1597&lt;&gt;1,"",NOT(ISNA(VLOOKUP(P1597,Mapping!$P:$P,1,FALSE))))</f>
        <v>0</v>
      </c>
      <c r="B1597" s="180" t="str">
        <f t="shared" si="24"/>
        <v/>
      </c>
      <c r="E1597" s="167">
        <v>1</v>
      </c>
      <c r="F1597" s="170" t="s">
        <v>303</v>
      </c>
      <c r="G1597" s="169">
        <v>52706.495330965052</v>
      </c>
      <c r="H1597" s="168" t="s">
        <v>6</v>
      </c>
      <c r="I1597" s="168" t="s">
        <v>303</v>
      </c>
      <c r="J1597" s="169">
        <v>5148.4253981996144</v>
      </c>
      <c r="K1597" s="169">
        <v>-2219.336946062745</v>
      </c>
      <c r="L1597" s="168" t="s">
        <v>5</v>
      </c>
      <c r="M1597" s="168" t="s">
        <v>21</v>
      </c>
      <c r="N1597" s="168" t="s">
        <v>2829</v>
      </c>
      <c r="O1597" s="168" t="s">
        <v>21</v>
      </c>
      <c r="P1597" s="168" t="s">
        <v>2833</v>
      </c>
      <c r="Q1597" s="168" t="s">
        <v>2834</v>
      </c>
      <c r="R1597" s="168" t="s">
        <v>1259</v>
      </c>
      <c r="S1597" s="168" t="s">
        <v>21</v>
      </c>
      <c r="T1597" s="168" t="s">
        <v>1259</v>
      </c>
      <c r="U1597" s="168" t="s">
        <v>1259</v>
      </c>
      <c r="V1597" s="168" t="s">
        <v>2834</v>
      </c>
      <c r="W1597" s="168" t="s">
        <v>1259</v>
      </c>
      <c r="X1597" s="168" t="s">
        <v>21</v>
      </c>
      <c r="Y1597" s="168" t="s">
        <v>1259</v>
      </c>
      <c r="Z1597" s="168" t="s">
        <v>21</v>
      </c>
      <c r="AA1597" s="168" t="s">
        <v>1259</v>
      </c>
      <c r="AB1597" s="168" t="s">
        <v>1259</v>
      </c>
      <c r="AC1597" s="168" t="s">
        <v>3315</v>
      </c>
      <c r="AD1597" s="169">
        <v>5895.4837449832376</v>
      </c>
      <c r="AE1597" s="168" t="s">
        <v>1259</v>
      </c>
      <c r="AF1597" s="169">
        <v>10655.696174530751</v>
      </c>
      <c r="AG1597" s="169">
        <v>895.33120389745454</v>
      </c>
      <c r="AH1597" s="169">
        <v>5044.8241375806028</v>
      </c>
      <c r="AI1597" s="168" t="s">
        <v>21</v>
      </c>
      <c r="AJ1597"/>
      <c r="AK1597"/>
    </row>
    <row r="1598" spans="1:37" hidden="1" x14ac:dyDescent="0.25">
      <c r="A1598" s="179" t="b">
        <f>IF(E1598&lt;&gt;1,"",NOT(ISNA(VLOOKUP(P1598,Mapping!$P:$P,1,FALSE))))</f>
        <v>0</v>
      </c>
      <c r="B1598" s="180" t="str">
        <f t="shared" si="24"/>
        <v/>
      </c>
      <c r="E1598" s="167">
        <v>1</v>
      </c>
      <c r="F1598" s="170" t="s">
        <v>303</v>
      </c>
      <c r="G1598" s="169">
        <v>30076.338032980049</v>
      </c>
      <c r="H1598" s="168" t="s">
        <v>6</v>
      </c>
      <c r="I1598" s="168" t="s">
        <v>303</v>
      </c>
      <c r="J1598" s="169">
        <v>2937.8880466533242</v>
      </c>
      <c r="K1598" s="169">
        <v>-1266.438373102174</v>
      </c>
      <c r="L1598" s="168" t="s">
        <v>5</v>
      </c>
      <c r="M1598" s="168" t="s">
        <v>21</v>
      </c>
      <c r="N1598" s="168" t="s">
        <v>2829</v>
      </c>
      <c r="O1598" s="168" t="s">
        <v>21</v>
      </c>
      <c r="P1598" s="168" t="s">
        <v>2833</v>
      </c>
      <c r="Q1598" s="168" t="s">
        <v>2834</v>
      </c>
      <c r="R1598" s="168" t="s">
        <v>1259</v>
      </c>
      <c r="S1598" s="168" t="s">
        <v>21</v>
      </c>
      <c r="T1598" s="168" t="s">
        <v>1259</v>
      </c>
      <c r="U1598" s="168" t="s">
        <v>1259</v>
      </c>
      <c r="V1598" s="168" t="s">
        <v>2834</v>
      </c>
      <c r="W1598" s="168" t="s">
        <v>1259</v>
      </c>
      <c r="X1598" s="168" t="s">
        <v>21</v>
      </c>
      <c r="Y1598" s="168" t="s">
        <v>1259</v>
      </c>
      <c r="Z1598" s="168" t="s">
        <v>21</v>
      </c>
      <c r="AA1598" s="168" t="s">
        <v>1259</v>
      </c>
      <c r="AB1598" s="168" t="s">
        <v>1259</v>
      </c>
      <c r="AC1598" s="168" t="s">
        <v>3313</v>
      </c>
      <c r="AD1598" s="169">
        <v>3364.1880544063361</v>
      </c>
      <c r="AE1598" s="168" t="s">
        <v>1259</v>
      </c>
      <c r="AF1598" s="169">
        <v>6080.5469631298874</v>
      </c>
      <c r="AG1598" s="169">
        <v>510.91015956954288</v>
      </c>
      <c r="AH1598" s="169">
        <v>2878.7692129032548</v>
      </c>
      <c r="AI1598" s="168" t="s">
        <v>21</v>
      </c>
      <c r="AJ1598"/>
      <c r="AK1598"/>
    </row>
    <row r="1599" spans="1:37" hidden="1" x14ac:dyDescent="0.25">
      <c r="A1599" s="179" t="b">
        <f>IF(E1599&lt;&gt;1,"",NOT(ISNA(VLOOKUP(P1599,Mapping!$P:$P,1,FALSE))))</f>
        <v>0</v>
      </c>
      <c r="B1599" s="180" t="str">
        <f t="shared" si="24"/>
        <v/>
      </c>
      <c r="E1599" s="167">
        <v>1</v>
      </c>
      <c r="F1599" s="170" t="s">
        <v>303</v>
      </c>
      <c r="G1599" s="169">
        <v>13845.26140199082</v>
      </c>
      <c r="H1599" s="168" t="s">
        <v>6</v>
      </c>
      <c r="I1599" s="168" t="s">
        <v>303</v>
      </c>
      <c r="J1599" s="169">
        <v>1352.4195642134559</v>
      </c>
      <c r="K1599" s="169">
        <v>-582.98887005075505</v>
      </c>
      <c r="L1599" s="168" t="s">
        <v>5</v>
      </c>
      <c r="M1599" s="168" t="s">
        <v>21</v>
      </c>
      <c r="N1599" s="168" t="s">
        <v>2829</v>
      </c>
      <c r="O1599" s="168" t="s">
        <v>21</v>
      </c>
      <c r="P1599" s="168" t="s">
        <v>2833</v>
      </c>
      <c r="Q1599" s="168" t="s">
        <v>2834</v>
      </c>
      <c r="R1599" s="168" t="s">
        <v>1259</v>
      </c>
      <c r="S1599" s="168" t="s">
        <v>21</v>
      </c>
      <c r="T1599" s="168" t="s">
        <v>1259</v>
      </c>
      <c r="U1599" s="168" t="s">
        <v>1259</v>
      </c>
      <c r="V1599" s="168" t="s">
        <v>2834</v>
      </c>
      <c r="W1599" s="168" t="s">
        <v>1259</v>
      </c>
      <c r="X1599" s="168" t="s">
        <v>21</v>
      </c>
      <c r="Y1599" s="168" t="s">
        <v>1259</v>
      </c>
      <c r="Z1599" s="168" t="s">
        <v>21</v>
      </c>
      <c r="AA1599" s="168" t="s">
        <v>1259</v>
      </c>
      <c r="AB1599" s="168" t="s">
        <v>1259</v>
      </c>
      <c r="AC1599" s="168" t="s">
        <v>12177</v>
      </c>
      <c r="AD1599" s="169">
        <v>1548.661375185879</v>
      </c>
      <c r="AE1599" s="168" t="s">
        <v>1259</v>
      </c>
      <c r="AF1599" s="169">
        <v>2799.102805644095</v>
      </c>
      <c r="AG1599" s="169">
        <v>235.1910230699159</v>
      </c>
      <c r="AH1599" s="169">
        <v>1325.204957629601</v>
      </c>
      <c r="AI1599" s="168" t="s">
        <v>21</v>
      </c>
      <c r="AJ1599"/>
      <c r="AK1599"/>
    </row>
    <row r="1600" spans="1:37" hidden="1" x14ac:dyDescent="0.25">
      <c r="A1600" s="179" t="b">
        <f>IF(E1600&lt;&gt;1,"",NOT(ISNA(VLOOKUP(P1600,Mapping!$P:$P,1,FALSE))))</f>
        <v>0</v>
      </c>
      <c r="B1600" s="180" t="str">
        <f t="shared" si="24"/>
        <v/>
      </c>
      <c r="E1600" s="167">
        <v>1</v>
      </c>
      <c r="F1600" s="170" t="s">
        <v>303</v>
      </c>
      <c r="G1600" s="169">
        <v>59030.989856960863</v>
      </c>
      <c r="H1600" s="168" t="s">
        <v>6</v>
      </c>
      <c r="I1600" s="168" t="s">
        <v>303</v>
      </c>
      <c r="J1600" s="169">
        <v>5766.2086153144501</v>
      </c>
      <c r="K1600" s="169">
        <v>-2485.6453825955732</v>
      </c>
      <c r="L1600" s="168" t="s">
        <v>5</v>
      </c>
      <c r="M1600" s="168" t="s">
        <v>21</v>
      </c>
      <c r="N1600" s="168" t="s">
        <v>2829</v>
      </c>
      <c r="O1600" s="168" t="s">
        <v>21</v>
      </c>
      <c r="P1600" s="168" t="s">
        <v>2833</v>
      </c>
      <c r="Q1600" s="168" t="s">
        <v>2834</v>
      </c>
      <c r="R1600" s="168" t="s">
        <v>1259</v>
      </c>
      <c r="S1600" s="168" t="s">
        <v>21</v>
      </c>
      <c r="T1600" s="168" t="s">
        <v>1259</v>
      </c>
      <c r="U1600" s="168" t="s">
        <v>1259</v>
      </c>
      <c r="V1600" s="168" t="s">
        <v>2834</v>
      </c>
      <c r="W1600" s="168" t="s">
        <v>1259</v>
      </c>
      <c r="X1600" s="168" t="s">
        <v>21</v>
      </c>
      <c r="Y1600" s="168" t="s">
        <v>1259</v>
      </c>
      <c r="Z1600" s="168" t="s">
        <v>21</v>
      </c>
      <c r="AA1600" s="168" t="s">
        <v>1259</v>
      </c>
      <c r="AB1600" s="168" t="s">
        <v>1259</v>
      </c>
      <c r="AC1600" s="168" t="s">
        <v>3314</v>
      </c>
      <c r="AD1600" s="169">
        <v>6602.9099253640616</v>
      </c>
      <c r="AE1600" s="168" t="s">
        <v>1259</v>
      </c>
      <c r="AF1600" s="169">
        <v>11934.322114337851</v>
      </c>
      <c r="AG1600" s="169">
        <v>1002.766108503522</v>
      </c>
      <c r="AH1600" s="169">
        <v>5650.1757634549786</v>
      </c>
      <c r="AI1600" s="168" t="s">
        <v>21</v>
      </c>
      <c r="AJ1600"/>
      <c r="AK1600"/>
    </row>
    <row r="1601" spans="1:37" hidden="1" x14ac:dyDescent="0.25">
      <c r="A1601" s="179" t="b">
        <f>IF(E1601&lt;&gt;1,"",NOT(ISNA(VLOOKUP(P1601,Mapping!$P:$P,1,FALSE))))</f>
        <v>0</v>
      </c>
      <c r="B1601" s="180" t="str">
        <f t="shared" si="24"/>
        <v/>
      </c>
      <c r="E1601" s="167">
        <v>1</v>
      </c>
      <c r="F1601" s="170" t="s">
        <v>303</v>
      </c>
      <c r="G1601" s="169">
        <v>15941.75152498943</v>
      </c>
      <c r="H1601" s="168" t="s">
        <v>6</v>
      </c>
      <c r="I1601" s="168" t="s">
        <v>303</v>
      </c>
      <c r="J1601" s="169">
        <v>1557.206904531633</v>
      </c>
      <c r="K1601" s="169">
        <v>-671.26675606479364</v>
      </c>
      <c r="L1601" s="168" t="s">
        <v>5</v>
      </c>
      <c r="M1601" s="168" t="s">
        <v>21</v>
      </c>
      <c r="N1601" s="168" t="s">
        <v>2829</v>
      </c>
      <c r="O1601" s="168" t="s">
        <v>21</v>
      </c>
      <c r="P1601" s="168" t="s">
        <v>2833</v>
      </c>
      <c r="Q1601" s="168" t="s">
        <v>2834</v>
      </c>
      <c r="R1601" s="168" t="s">
        <v>1259</v>
      </c>
      <c r="S1601" s="168" t="s">
        <v>21</v>
      </c>
      <c r="T1601" s="168" t="s">
        <v>1259</v>
      </c>
      <c r="U1601" s="168" t="s">
        <v>1259</v>
      </c>
      <c r="V1601" s="168" t="s">
        <v>2834</v>
      </c>
      <c r="W1601" s="168" t="s">
        <v>1259</v>
      </c>
      <c r="X1601" s="168" t="s">
        <v>21</v>
      </c>
      <c r="Y1601" s="168" t="s">
        <v>1259</v>
      </c>
      <c r="Z1601" s="168" t="s">
        <v>21</v>
      </c>
      <c r="AA1601" s="168" t="s">
        <v>1259</v>
      </c>
      <c r="AB1601" s="168" t="s">
        <v>1259</v>
      </c>
      <c r="AC1601" s="168" t="s">
        <v>8231</v>
      </c>
      <c r="AD1601" s="169">
        <v>1783.1642265715409</v>
      </c>
      <c r="AE1601" s="168" t="s">
        <v>1259</v>
      </c>
      <c r="AF1601" s="169">
        <v>3222.951168987151</v>
      </c>
      <c r="AG1601" s="169">
        <v>270.80433816508048</v>
      </c>
      <c r="AH1601" s="169">
        <v>1525.8713823328401</v>
      </c>
      <c r="AI1601" s="168" t="s">
        <v>21</v>
      </c>
      <c r="AJ1601"/>
      <c r="AK1601"/>
    </row>
    <row r="1602" spans="1:37" hidden="1" x14ac:dyDescent="0.25">
      <c r="A1602" s="179" t="b">
        <f>IF(E1602&lt;&gt;1,"",NOT(ISNA(VLOOKUP(P1602,Mapping!$P:$P,1,FALSE))))</f>
        <v>0</v>
      </c>
      <c r="B1602" s="180" t="str">
        <f t="shared" si="24"/>
        <v/>
      </c>
      <c r="E1602" s="167">
        <v>1</v>
      </c>
      <c r="F1602" s="170" t="s">
        <v>303</v>
      </c>
      <c r="G1602" s="169">
        <v>195392.95813787039</v>
      </c>
      <c r="H1602" s="168" t="s">
        <v>6</v>
      </c>
      <c r="I1602" s="168" t="s">
        <v>303</v>
      </c>
      <c r="J1602" s="169">
        <v>19086.187802651399</v>
      </c>
      <c r="K1602" s="169">
        <v>-8227.5022892880952</v>
      </c>
      <c r="L1602" s="168" t="s">
        <v>5</v>
      </c>
      <c r="M1602" s="168" t="s">
        <v>21</v>
      </c>
      <c r="N1602" s="168" t="s">
        <v>2829</v>
      </c>
      <c r="O1602" s="168" t="s">
        <v>21</v>
      </c>
      <c r="P1602" s="168" t="s">
        <v>2833</v>
      </c>
      <c r="Q1602" s="168" t="s">
        <v>2834</v>
      </c>
      <c r="R1602" s="168" t="s">
        <v>1259</v>
      </c>
      <c r="S1602" s="168" t="s">
        <v>21</v>
      </c>
      <c r="T1602" s="168" t="s">
        <v>1259</v>
      </c>
      <c r="U1602" s="168" t="s">
        <v>1259</v>
      </c>
      <c r="V1602" s="168" t="s">
        <v>2834</v>
      </c>
      <c r="W1602" s="168" t="s">
        <v>1259</v>
      </c>
      <c r="X1602" s="168" t="s">
        <v>21</v>
      </c>
      <c r="Y1602" s="168" t="s">
        <v>1259</v>
      </c>
      <c r="Z1602" s="168" t="s">
        <v>21</v>
      </c>
      <c r="AA1602" s="168" t="s">
        <v>1259</v>
      </c>
      <c r="AB1602" s="168" t="s">
        <v>1259</v>
      </c>
      <c r="AC1602" s="168" t="s">
        <v>3312</v>
      </c>
      <c r="AD1602" s="169">
        <v>21855.674549266449</v>
      </c>
      <c r="AE1602" s="168" t="s">
        <v>1259</v>
      </c>
      <c r="AF1602" s="169">
        <v>39502.683369211787</v>
      </c>
      <c r="AG1602" s="169">
        <v>3319.1623033202491</v>
      </c>
      <c r="AH1602" s="169">
        <v>18702.118312694802</v>
      </c>
      <c r="AI1602" s="168" t="s">
        <v>21</v>
      </c>
      <c r="AJ1602"/>
      <c r="AK1602"/>
    </row>
    <row r="1603" spans="1:37" hidden="1" x14ac:dyDescent="0.25">
      <c r="A1603" s="179" t="b">
        <f>IF(E1603&lt;&gt;1,"",NOT(ISNA(VLOOKUP(P1603,Mapping!$P:$P,1,FALSE))))</f>
        <v>0</v>
      </c>
      <c r="B1603" s="180" t="str">
        <f t="shared" si="24"/>
        <v/>
      </c>
      <c r="E1603" s="167">
        <v>1</v>
      </c>
      <c r="F1603" s="170" t="s">
        <v>303</v>
      </c>
      <c r="G1603" s="169">
        <v>10944.42388199274</v>
      </c>
      <c r="H1603" s="168" t="s">
        <v>6</v>
      </c>
      <c r="I1603" s="168" t="s">
        <v>303</v>
      </c>
      <c r="J1603" s="169">
        <v>1069.0627318111649</v>
      </c>
      <c r="K1603" s="169">
        <v>-460.84195358001648</v>
      </c>
      <c r="L1603" s="168" t="s">
        <v>5</v>
      </c>
      <c r="M1603" s="168" t="s">
        <v>21</v>
      </c>
      <c r="N1603" s="168" t="s">
        <v>2829</v>
      </c>
      <c r="O1603" s="168" t="s">
        <v>21</v>
      </c>
      <c r="P1603" s="168" t="s">
        <v>2833</v>
      </c>
      <c r="Q1603" s="168" t="s">
        <v>2834</v>
      </c>
      <c r="R1603" s="168" t="s">
        <v>1259</v>
      </c>
      <c r="S1603" s="168" t="s">
        <v>21</v>
      </c>
      <c r="T1603" s="168" t="s">
        <v>1259</v>
      </c>
      <c r="U1603" s="168" t="s">
        <v>1259</v>
      </c>
      <c r="V1603" s="168" t="s">
        <v>2834</v>
      </c>
      <c r="W1603" s="168" t="s">
        <v>1259</v>
      </c>
      <c r="X1603" s="168" t="s">
        <v>21</v>
      </c>
      <c r="Y1603" s="168" t="s">
        <v>1259</v>
      </c>
      <c r="Z1603" s="168" t="s">
        <v>21</v>
      </c>
      <c r="AA1603" s="168" t="s">
        <v>1259</v>
      </c>
      <c r="AB1603" s="168" t="s">
        <v>1259</v>
      </c>
      <c r="AC1603" s="168" t="s">
        <v>6606</v>
      </c>
      <c r="AD1603" s="169">
        <v>1224.188265399378</v>
      </c>
      <c r="AE1603" s="168" t="s">
        <v>1259</v>
      </c>
      <c r="AF1603" s="169">
        <v>2212.6391625830311</v>
      </c>
      <c r="AG1603" s="169">
        <v>185.91416766941981</v>
      </c>
      <c r="AH1603" s="169">
        <v>1047.550087045023</v>
      </c>
      <c r="AI1603" s="168" t="s">
        <v>21</v>
      </c>
      <c r="AJ1603"/>
      <c r="AK1603"/>
    </row>
    <row r="1604" spans="1:37" hidden="1" x14ac:dyDescent="0.25">
      <c r="A1604" s="179" t="b">
        <f>IF(E1604&lt;&gt;1,"",NOT(ISNA(VLOOKUP(P1604,Mapping!$P:$P,1,FALSE))))</f>
        <v>0</v>
      </c>
      <c r="B1604" s="180" t="str">
        <f t="shared" si="24"/>
        <v/>
      </c>
      <c r="E1604" s="167">
        <v>1</v>
      </c>
      <c r="F1604" s="170" t="s">
        <v>303</v>
      </c>
      <c r="G1604" s="169">
        <v>981051.98196534941</v>
      </c>
      <c r="H1604" s="168" t="s">
        <v>6</v>
      </c>
      <c r="I1604" s="168" t="s">
        <v>303</v>
      </c>
      <c r="J1604" s="169">
        <v>95830.180117043186</v>
      </c>
      <c r="K1604" s="169">
        <v>-41309.612713039307</v>
      </c>
      <c r="L1604" s="168" t="s">
        <v>5</v>
      </c>
      <c r="M1604" s="168" t="s">
        <v>21</v>
      </c>
      <c r="N1604" s="168" t="s">
        <v>2829</v>
      </c>
      <c r="O1604" s="168" t="s">
        <v>21</v>
      </c>
      <c r="P1604" s="168" t="s">
        <v>2833</v>
      </c>
      <c r="Q1604" s="168" t="s">
        <v>2834</v>
      </c>
      <c r="R1604" s="168" t="s">
        <v>1259</v>
      </c>
      <c r="S1604" s="168" t="s">
        <v>21</v>
      </c>
      <c r="T1604" s="168" t="s">
        <v>1259</v>
      </c>
      <c r="U1604" s="168" t="s">
        <v>1259</v>
      </c>
      <c r="V1604" s="168" t="s">
        <v>2834</v>
      </c>
      <c r="W1604" s="168" t="s">
        <v>1259</v>
      </c>
      <c r="X1604" s="168" t="s">
        <v>21</v>
      </c>
      <c r="Y1604" s="168" t="s">
        <v>1259</v>
      </c>
      <c r="Z1604" s="168" t="s">
        <v>21</v>
      </c>
      <c r="AA1604" s="168" t="s">
        <v>1259</v>
      </c>
      <c r="AB1604" s="168" t="s">
        <v>1259</v>
      </c>
      <c r="AC1604" s="168" t="s">
        <v>12816</v>
      </c>
      <c r="AD1604" s="169">
        <v>109735.5454264537</v>
      </c>
      <c r="AE1604" s="168" t="s">
        <v>1259</v>
      </c>
      <c r="AF1604" s="169">
        <v>198339.72616848201</v>
      </c>
      <c r="AG1604" s="169">
        <v>16665.241097580179</v>
      </c>
      <c r="AH1604" s="169">
        <v>93901.798777586431</v>
      </c>
      <c r="AI1604" s="168" t="s">
        <v>21</v>
      </c>
      <c r="AJ1604"/>
      <c r="AK1604"/>
    </row>
    <row r="1605" spans="1:37" hidden="1" x14ac:dyDescent="0.25">
      <c r="A1605" s="179" t="b">
        <f>IF(E1605&lt;&gt;1,"",NOT(ISNA(VLOOKUP(P1605,Mapping!$P:$P,1,FALSE))))</f>
        <v>0</v>
      </c>
      <c r="B1605" s="180" t="str">
        <f t="shared" si="24"/>
        <v/>
      </c>
      <c r="E1605" s="167">
        <v>1</v>
      </c>
      <c r="F1605" s="170" t="s">
        <v>303</v>
      </c>
      <c r="G1605" s="169">
        <v>37264.129559975292</v>
      </c>
      <c r="H1605" s="168" t="s">
        <v>6</v>
      </c>
      <c r="I1605" s="168" t="s">
        <v>303</v>
      </c>
      <c r="J1605" s="169">
        <v>3639.9990146122409</v>
      </c>
      <c r="K1605" s="169">
        <v>-1569.098058522113</v>
      </c>
      <c r="L1605" s="168" t="s">
        <v>5</v>
      </c>
      <c r="M1605" s="168" t="s">
        <v>21</v>
      </c>
      <c r="N1605" s="168" t="s">
        <v>2829</v>
      </c>
      <c r="O1605" s="168" t="s">
        <v>21</v>
      </c>
      <c r="P1605" s="168" t="s">
        <v>2833</v>
      </c>
      <c r="Q1605" s="168" t="s">
        <v>2834</v>
      </c>
      <c r="R1605" s="168" t="s">
        <v>1259</v>
      </c>
      <c r="S1605" s="168" t="s">
        <v>21</v>
      </c>
      <c r="T1605" s="168" t="s">
        <v>1259</v>
      </c>
      <c r="U1605" s="168" t="s">
        <v>1259</v>
      </c>
      <c r="V1605" s="168" t="s">
        <v>2834</v>
      </c>
      <c r="W1605" s="168" t="s">
        <v>1259</v>
      </c>
      <c r="X1605" s="168" t="s">
        <v>21</v>
      </c>
      <c r="Y1605" s="168" t="s">
        <v>1259</v>
      </c>
      <c r="Z1605" s="168" t="s">
        <v>21</v>
      </c>
      <c r="AA1605" s="168" t="s">
        <v>1259</v>
      </c>
      <c r="AB1605" s="168" t="s">
        <v>1259</v>
      </c>
      <c r="AC1605" s="168" t="s">
        <v>8230</v>
      </c>
      <c r="AD1605" s="169">
        <v>4168.1782997003211</v>
      </c>
      <c r="AE1605" s="168" t="s">
        <v>1259</v>
      </c>
      <c r="AF1605" s="169">
        <v>7533.7060509535586</v>
      </c>
      <c r="AG1605" s="169">
        <v>633.00998807868018</v>
      </c>
      <c r="AH1605" s="169">
        <v>3566.751670541249</v>
      </c>
      <c r="AI1605" s="168" t="s">
        <v>21</v>
      </c>
      <c r="AJ1605"/>
      <c r="AK1605"/>
    </row>
    <row r="1606" spans="1:37" hidden="1" x14ac:dyDescent="0.25">
      <c r="A1606" s="179" t="b">
        <f>IF(E1606&lt;&gt;1,"",NOT(ISNA(VLOOKUP(P1606,Mapping!$P:$P,1,FALSE))))</f>
        <v>0</v>
      </c>
      <c r="B1606" s="180" t="str">
        <f t="shared" si="24"/>
        <v/>
      </c>
      <c r="E1606" s="167">
        <v>1</v>
      </c>
      <c r="F1606" s="170" t="s">
        <v>303</v>
      </c>
      <c r="G1606" s="169">
        <v>10542.341501993011</v>
      </c>
      <c r="H1606" s="168" t="s">
        <v>6</v>
      </c>
      <c r="I1606" s="168" t="s">
        <v>303</v>
      </c>
      <c r="J1606" s="169">
        <v>1029.7869058553649</v>
      </c>
      <c r="K1606" s="169">
        <v>-443.91128354227641</v>
      </c>
      <c r="L1606" s="168" t="s">
        <v>5</v>
      </c>
      <c r="M1606" s="168" t="s">
        <v>21</v>
      </c>
      <c r="N1606" s="168" t="s">
        <v>2829</v>
      </c>
      <c r="O1606" s="168" t="s">
        <v>21</v>
      </c>
      <c r="P1606" s="168" t="s">
        <v>2833</v>
      </c>
      <c r="Q1606" s="168" t="s">
        <v>2834</v>
      </c>
      <c r="R1606" s="168" t="s">
        <v>1259</v>
      </c>
      <c r="S1606" s="168" t="s">
        <v>21</v>
      </c>
      <c r="T1606" s="168" t="s">
        <v>1259</v>
      </c>
      <c r="U1606" s="168" t="s">
        <v>1259</v>
      </c>
      <c r="V1606" s="168" t="s">
        <v>2834</v>
      </c>
      <c r="W1606" s="168" t="s">
        <v>1259</v>
      </c>
      <c r="X1606" s="168" t="s">
        <v>21</v>
      </c>
      <c r="Y1606" s="168" t="s">
        <v>1259</v>
      </c>
      <c r="Z1606" s="168" t="s">
        <v>21</v>
      </c>
      <c r="AA1606" s="168" t="s">
        <v>1259</v>
      </c>
      <c r="AB1606" s="168" t="s">
        <v>1259</v>
      </c>
      <c r="AC1606" s="168" t="s">
        <v>12573</v>
      </c>
      <c r="AD1606" s="169">
        <v>1179.213350627535</v>
      </c>
      <c r="AE1606" s="168" t="s">
        <v>1259</v>
      </c>
      <c r="AF1606" s="169">
        <v>2131.349984626775</v>
      </c>
      <c r="AG1606" s="169">
        <v>179.0839487544545</v>
      </c>
      <c r="AH1606" s="169">
        <v>1009.064604692589</v>
      </c>
      <c r="AI1606" s="168" t="s">
        <v>21</v>
      </c>
      <c r="AJ1606"/>
      <c r="AK1606"/>
    </row>
    <row r="1607" spans="1:37" hidden="1" x14ac:dyDescent="0.25">
      <c r="A1607" s="179" t="b">
        <f>IF(E1607&lt;&gt;1,"",NOT(ISNA(VLOOKUP(P1607,Mapping!$P:$P,1,FALSE))))</f>
        <v>0</v>
      </c>
      <c r="B1607" s="180" t="str">
        <f t="shared" si="24"/>
        <v/>
      </c>
      <c r="E1607" s="167">
        <v>1</v>
      </c>
      <c r="F1607" s="170" t="s">
        <v>303</v>
      </c>
      <c r="G1607" s="169">
        <v>9985.621778993378</v>
      </c>
      <c r="H1607" s="168" t="s">
        <v>6</v>
      </c>
      <c r="I1607" s="168" t="s">
        <v>303</v>
      </c>
      <c r="J1607" s="169">
        <v>975.40594306184585</v>
      </c>
      <c r="K1607" s="169">
        <v>-420.46922688310389</v>
      </c>
      <c r="L1607" s="168" t="s">
        <v>5</v>
      </c>
      <c r="M1607" s="168" t="s">
        <v>21</v>
      </c>
      <c r="N1607" s="168" t="s">
        <v>2829</v>
      </c>
      <c r="O1607" s="168" t="s">
        <v>21</v>
      </c>
      <c r="P1607" s="168" t="s">
        <v>2833</v>
      </c>
      <c r="Q1607" s="168" t="s">
        <v>2834</v>
      </c>
      <c r="R1607" s="168" t="s">
        <v>1259</v>
      </c>
      <c r="S1607" s="168" t="s">
        <v>21</v>
      </c>
      <c r="T1607" s="168" t="s">
        <v>1259</v>
      </c>
      <c r="U1607" s="168" t="s">
        <v>1259</v>
      </c>
      <c r="V1607" s="168" t="s">
        <v>2834</v>
      </c>
      <c r="W1607" s="168" t="s">
        <v>1259</v>
      </c>
      <c r="X1607" s="168" t="s">
        <v>21</v>
      </c>
      <c r="Y1607" s="168" t="s">
        <v>1259</v>
      </c>
      <c r="Z1607" s="168" t="s">
        <v>21</v>
      </c>
      <c r="AA1607" s="168" t="s">
        <v>1259</v>
      </c>
      <c r="AB1607" s="168" t="s">
        <v>1259</v>
      </c>
      <c r="AC1607" s="168" t="s">
        <v>8228</v>
      </c>
      <c r="AD1607" s="169">
        <v>1116.941479639989</v>
      </c>
      <c r="AE1607" s="168" t="s">
        <v>1259</v>
      </c>
      <c r="AF1607" s="169">
        <v>2018.7977045823141</v>
      </c>
      <c r="AG1607" s="169">
        <v>169.6268877850853</v>
      </c>
      <c r="AH1607" s="169">
        <v>955.77794469329092</v>
      </c>
      <c r="AI1607" s="168" t="s">
        <v>21</v>
      </c>
      <c r="AJ1607"/>
      <c r="AK1607"/>
    </row>
    <row r="1608" spans="1:37" hidden="1" x14ac:dyDescent="0.25">
      <c r="A1608" s="179" t="b">
        <f>IF(E1608&lt;&gt;1,"",NOT(ISNA(VLOOKUP(P1608,Mapping!$P:$P,1,FALSE))))</f>
        <v>0</v>
      </c>
      <c r="B1608" s="180" t="str">
        <f t="shared" si="24"/>
        <v/>
      </c>
      <c r="E1608" s="167">
        <v>1</v>
      </c>
      <c r="F1608" s="170" t="s">
        <v>303</v>
      </c>
      <c r="G1608" s="169">
        <v>62805.661127958352</v>
      </c>
      <c r="H1608" s="168" t="s">
        <v>6</v>
      </c>
      <c r="I1608" s="168" t="s">
        <v>303</v>
      </c>
      <c r="J1608" s="169">
        <v>6134.9224392829374</v>
      </c>
      <c r="K1608" s="169">
        <v>-2644.5872237929839</v>
      </c>
      <c r="L1608" s="168" t="s">
        <v>5</v>
      </c>
      <c r="M1608" s="168" t="s">
        <v>21</v>
      </c>
      <c r="N1608" s="168" t="s">
        <v>2829</v>
      </c>
      <c r="O1608" s="168" t="s">
        <v>21</v>
      </c>
      <c r="P1608" s="168" t="s">
        <v>2833</v>
      </c>
      <c r="Q1608" s="168" t="s">
        <v>2834</v>
      </c>
      <c r="R1608" s="168" t="s">
        <v>1259</v>
      </c>
      <c r="S1608" s="168" t="s">
        <v>21</v>
      </c>
      <c r="T1608" s="168" t="s">
        <v>1259</v>
      </c>
      <c r="U1608" s="168" t="s">
        <v>1259</v>
      </c>
      <c r="V1608" s="168" t="s">
        <v>2834</v>
      </c>
      <c r="W1608" s="168" t="s">
        <v>1259</v>
      </c>
      <c r="X1608" s="168" t="s">
        <v>21</v>
      </c>
      <c r="Y1608" s="168" t="s">
        <v>1259</v>
      </c>
      <c r="Z1608" s="168" t="s">
        <v>21</v>
      </c>
      <c r="AA1608" s="168" t="s">
        <v>1259</v>
      </c>
      <c r="AB1608" s="168" t="s">
        <v>1259</v>
      </c>
      <c r="AC1608" s="168" t="s">
        <v>12174</v>
      </c>
      <c r="AD1608" s="169">
        <v>7025.125687977039</v>
      </c>
      <c r="AE1608" s="168" t="s">
        <v>1259</v>
      </c>
      <c r="AF1608" s="169">
        <v>12697.449124963599</v>
      </c>
      <c r="AG1608" s="169">
        <v>1066.886876772362</v>
      </c>
      <c r="AH1608" s="169">
        <v>6011.4699952149313</v>
      </c>
      <c r="AI1608" s="168" t="s">
        <v>21</v>
      </c>
      <c r="AJ1608"/>
      <c r="AK1608"/>
    </row>
    <row r="1609" spans="1:37" hidden="1" x14ac:dyDescent="0.25">
      <c r="A1609" s="179" t="b">
        <f>IF(E1609&lt;&gt;1,"",NOT(ISNA(VLOOKUP(P1609,Mapping!$P:$P,1,FALSE))))</f>
        <v>0</v>
      </c>
      <c r="B1609" s="180" t="str">
        <f t="shared" si="24"/>
        <v/>
      </c>
      <c r="E1609" s="167">
        <v>1</v>
      </c>
      <c r="F1609" s="170" t="s">
        <v>303</v>
      </c>
      <c r="G1609" s="169">
        <v>32607.12489297838</v>
      </c>
      <c r="H1609" s="168" t="s">
        <v>6</v>
      </c>
      <c r="I1609" s="168" t="s">
        <v>303</v>
      </c>
      <c r="J1609" s="169">
        <v>3185.0979448950388</v>
      </c>
      <c r="K1609" s="169">
        <v>-1373.0033940874459</v>
      </c>
      <c r="L1609" s="168" t="s">
        <v>5</v>
      </c>
      <c r="M1609" s="168" t="s">
        <v>21</v>
      </c>
      <c r="N1609" s="168" t="s">
        <v>2829</v>
      </c>
      <c r="O1609" s="168" t="s">
        <v>21</v>
      </c>
      <c r="P1609" s="168" t="s">
        <v>2833</v>
      </c>
      <c r="Q1609" s="168" t="s">
        <v>2834</v>
      </c>
      <c r="R1609" s="168" t="s">
        <v>1259</v>
      </c>
      <c r="S1609" s="168" t="s">
        <v>21</v>
      </c>
      <c r="T1609" s="168" t="s">
        <v>1259</v>
      </c>
      <c r="U1609" s="168" t="s">
        <v>1259</v>
      </c>
      <c r="V1609" s="168" t="s">
        <v>2834</v>
      </c>
      <c r="W1609" s="168" t="s">
        <v>1259</v>
      </c>
      <c r="X1609" s="168" t="s">
        <v>21</v>
      </c>
      <c r="Y1609" s="168" t="s">
        <v>1259</v>
      </c>
      <c r="Z1609" s="168" t="s">
        <v>21</v>
      </c>
      <c r="AA1609" s="168" t="s">
        <v>1259</v>
      </c>
      <c r="AB1609" s="168" t="s">
        <v>1259</v>
      </c>
      <c r="AC1609" s="168" t="s">
        <v>12817</v>
      </c>
      <c r="AD1609" s="169">
        <v>3647.2691566774488</v>
      </c>
      <c r="AE1609" s="168" t="s">
        <v>1259</v>
      </c>
      <c r="AF1609" s="169">
        <v>6592.1972956609816</v>
      </c>
      <c r="AG1609" s="169">
        <v>553.9009225095142</v>
      </c>
      <c r="AH1609" s="169">
        <v>3121.0045305471208</v>
      </c>
      <c r="AI1609" s="168" t="s">
        <v>21</v>
      </c>
      <c r="AJ1609"/>
      <c r="AK1609"/>
    </row>
    <row r="1610" spans="1:37" hidden="1" x14ac:dyDescent="0.25">
      <c r="A1610" s="179" t="b">
        <f>IF(E1610&lt;&gt;1,"",NOT(ISNA(VLOOKUP(P1610,Mapping!$P:$P,1,FALSE))))</f>
        <v>0</v>
      </c>
      <c r="B1610" s="180" t="str">
        <f t="shared" si="24"/>
        <v/>
      </c>
      <c r="E1610" s="167">
        <v>1</v>
      </c>
      <c r="F1610" s="170" t="s">
        <v>303</v>
      </c>
      <c r="G1610" s="169">
        <v>2822.3036099981291</v>
      </c>
      <c r="H1610" s="168" t="s">
        <v>6</v>
      </c>
      <c r="I1610" s="168" t="s">
        <v>303</v>
      </c>
      <c r="J1610" s="169">
        <v>275.68555822014969</v>
      </c>
      <c r="K1610" s="169">
        <v>-118.8400525465258</v>
      </c>
      <c r="L1610" s="168" t="s">
        <v>5</v>
      </c>
      <c r="M1610" s="168" t="s">
        <v>21</v>
      </c>
      <c r="N1610" s="168" t="s">
        <v>2829</v>
      </c>
      <c r="O1610" s="168" t="s">
        <v>21</v>
      </c>
      <c r="P1610" s="168" t="s">
        <v>2833</v>
      </c>
      <c r="Q1610" s="168" t="s">
        <v>2834</v>
      </c>
      <c r="R1610" s="168" t="s">
        <v>1259</v>
      </c>
      <c r="S1610" s="168" t="s">
        <v>21</v>
      </c>
      <c r="T1610" s="168" t="s">
        <v>1259</v>
      </c>
      <c r="U1610" s="168" t="s">
        <v>1259</v>
      </c>
      <c r="V1610" s="168" t="s">
        <v>2834</v>
      </c>
      <c r="W1610" s="168" t="s">
        <v>1259</v>
      </c>
      <c r="X1610" s="168" t="s">
        <v>21</v>
      </c>
      <c r="Y1610" s="168" t="s">
        <v>1259</v>
      </c>
      <c r="Z1610" s="168" t="s">
        <v>21</v>
      </c>
      <c r="AA1610" s="168" t="s">
        <v>1259</v>
      </c>
      <c r="AB1610" s="168" t="s">
        <v>1259</v>
      </c>
      <c r="AC1610" s="168" t="s">
        <v>3316</v>
      </c>
      <c r="AD1610" s="169">
        <v>315.68870120598172</v>
      </c>
      <c r="AE1610" s="168" t="s">
        <v>1259</v>
      </c>
      <c r="AF1610" s="169">
        <v>570.58640669574424</v>
      </c>
      <c r="AG1610" s="169">
        <v>47.94279097929666</v>
      </c>
      <c r="AH1610" s="169">
        <v>270.13796470232359</v>
      </c>
      <c r="AI1610" s="168" t="s">
        <v>21</v>
      </c>
      <c r="AJ1610"/>
      <c r="AK1610"/>
    </row>
    <row r="1611" spans="1:37" hidden="1" x14ac:dyDescent="0.25">
      <c r="A1611" s="179" t="b">
        <f>IF(E1611&lt;&gt;1,"",NOT(ISNA(VLOOKUP(P1611,Mapping!$P:$P,1,FALSE))))</f>
        <v>0</v>
      </c>
      <c r="B1611" s="180" t="str">
        <f t="shared" si="24"/>
        <v/>
      </c>
      <c r="E1611" s="167">
        <v>1</v>
      </c>
      <c r="F1611" s="170" t="s">
        <v>303</v>
      </c>
      <c r="G1611" s="169">
        <v>37391.020127975207</v>
      </c>
      <c r="H1611" s="168" t="s">
        <v>6</v>
      </c>
      <c r="I1611" s="168" t="s">
        <v>303</v>
      </c>
      <c r="J1611" s="169">
        <v>3652.3938175484031</v>
      </c>
      <c r="K1611" s="169">
        <v>-1574.441098766029</v>
      </c>
      <c r="L1611" s="168" t="s">
        <v>5</v>
      </c>
      <c r="M1611" s="168" t="s">
        <v>21</v>
      </c>
      <c r="N1611" s="168" t="s">
        <v>2829</v>
      </c>
      <c r="O1611" s="168" t="s">
        <v>21</v>
      </c>
      <c r="P1611" s="168" t="s">
        <v>2833</v>
      </c>
      <c r="Q1611" s="168" t="s">
        <v>2834</v>
      </c>
      <c r="R1611" s="168" t="s">
        <v>1259</v>
      </c>
      <c r="S1611" s="168" t="s">
        <v>21</v>
      </c>
      <c r="T1611" s="168" t="s">
        <v>1259</v>
      </c>
      <c r="U1611" s="168" t="s">
        <v>1259</v>
      </c>
      <c r="V1611" s="168" t="s">
        <v>2834</v>
      </c>
      <c r="W1611" s="168" t="s">
        <v>1259</v>
      </c>
      <c r="X1611" s="168" t="s">
        <v>21</v>
      </c>
      <c r="Y1611" s="168" t="s">
        <v>1259</v>
      </c>
      <c r="Z1611" s="168" t="s">
        <v>21</v>
      </c>
      <c r="AA1611" s="168" t="s">
        <v>1259</v>
      </c>
      <c r="AB1611" s="168" t="s">
        <v>1259</v>
      </c>
      <c r="AC1611" s="168" t="s">
        <v>12575</v>
      </c>
      <c r="AD1611" s="169">
        <v>4182.3716410776342</v>
      </c>
      <c r="AE1611" s="168" t="s">
        <v>1259</v>
      </c>
      <c r="AF1611" s="169">
        <v>7559.3595748983789</v>
      </c>
      <c r="AG1611" s="169">
        <v>635.16549252452387</v>
      </c>
      <c r="AH1611" s="169">
        <v>3578.8970540704981</v>
      </c>
      <c r="AI1611" s="168" t="s">
        <v>21</v>
      </c>
      <c r="AJ1611"/>
      <c r="AK1611"/>
    </row>
    <row r="1612" spans="1:37" hidden="1" x14ac:dyDescent="0.25">
      <c r="A1612" s="179" t="b">
        <f>IF(E1612&lt;&gt;1,"",NOT(ISNA(VLOOKUP(P1612,Mapping!$P:$P,1,FALSE))))</f>
        <v>0</v>
      </c>
      <c r="B1612" s="180" t="str">
        <f t="shared" si="24"/>
        <v/>
      </c>
      <c r="E1612" s="167">
        <v>1</v>
      </c>
      <c r="F1612" s="170" t="s">
        <v>303</v>
      </c>
      <c r="G1612" s="169">
        <v>20415.16385998646</v>
      </c>
      <c r="H1612" s="168" t="s">
        <v>6</v>
      </c>
      <c r="I1612" s="168" t="s">
        <v>303</v>
      </c>
      <c r="J1612" s="169">
        <v>1994.174483906758</v>
      </c>
      <c r="K1612" s="169">
        <v>-859.63081267090809</v>
      </c>
      <c r="L1612" s="168" t="s">
        <v>5</v>
      </c>
      <c r="M1612" s="168" t="s">
        <v>21</v>
      </c>
      <c r="N1612" s="168" t="s">
        <v>2829</v>
      </c>
      <c r="O1612" s="168" t="s">
        <v>21</v>
      </c>
      <c r="P1612" s="168" t="s">
        <v>2833</v>
      </c>
      <c r="Q1612" s="168" t="s">
        <v>2834</v>
      </c>
      <c r="R1612" s="168" t="s">
        <v>1259</v>
      </c>
      <c r="S1612" s="168" t="s">
        <v>21</v>
      </c>
      <c r="T1612" s="168" t="s">
        <v>1259</v>
      </c>
      <c r="U1612" s="168" t="s">
        <v>1259</v>
      </c>
      <c r="V1612" s="168" t="s">
        <v>2834</v>
      </c>
      <c r="W1612" s="168" t="s">
        <v>1259</v>
      </c>
      <c r="X1612" s="168" t="s">
        <v>21</v>
      </c>
      <c r="Y1612" s="168" t="s">
        <v>1259</v>
      </c>
      <c r="Z1612" s="168" t="s">
        <v>21</v>
      </c>
      <c r="AA1612" s="168" t="s">
        <v>1259</v>
      </c>
      <c r="AB1612" s="168" t="s">
        <v>1259</v>
      </c>
      <c r="AC1612" s="168" t="s">
        <v>12572</v>
      </c>
      <c r="AD1612" s="169">
        <v>2283.537653792916</v>
      </c>
      <c r="AE1612" s="168" t="s">
        <v>1259</v>
      </c>
      <c r="AF1612" s="169">
        <v>4127.3429788732828</v>
      </c>
      <c r="AG1612" s="169">
        <v>346.79470000326552</v>
      </c>
      <c r="AH1612" s="169">
        <v>1954.0459058566121</v>
      </c>
      <c r="AI1612" s="168" t="s">
        <v>21</v>
      </c>
      <c r="AJ1612"/>
      <c r="AK1612"/>
    </row>
    <row r="1613" spans="1:37" hidden="1" x14ac:dyDescent="0.25">
      <c r="A1613" s="179" t="b">
        <f>IF(E1613&lt;&gt;1,"",NOT(ISNA(VLOOKUP(P1613,Mapping!$P:$P,1,FALSE))))</f>
        <v>0</v>
      </c>
      <c r="B1613" s="180" t="str">
        <f t="shared" si="24"/>
        <v/>
      </c>
      <c r="E1613" s="167">
        <v>1</v>
      </c>
      <c r="F1613" s="170" t="s">
        <v>303</v>
      </c>
      <c r="G1613" s="169">
        <v>212662.12942785901</v>
      </c>
      <c r="H1613" s="168" t="s">
        <v>6</v>
      </c>
      <c r="I1613" s="168" t="s">
        <v>303</v>
      </c>
      <c r="J1613" s="169">
        <v>20773.058453354661</v>
      </c>
      <c r="K1613" s="169">
        <v>-8954.6633276210869</v>
      </c>
      <c r="L1613" s="168" t="s">
        <v>5</v>
      </c>
      <c r="M1613" s="168" t="s">
        <v>21</v>
      </c>
      <c r="N1613" s="168" t="s">
        <v>2829</v>
      </c>
      <c r="O1613" s="168" t="s">
        <v>21</v>
      </c>
      <c r="P1613" s="168" t="s">
        <v>2841</v>
      </c>
      <c r="Q1613" s="168" t="s">
        <v>2834</v>
      </c>
      <c r="R1613" s="168" t="s">
        <v>1259</v>
      </c>
      <c r="S1613" s="168" t="s">
        <v>21</v>
      </c>
      <c r="T1613" s="168" t="s">
        <v>1259</v>
      </c>
      <c r="U1613" s="168" t="s">
        <v>1259</v>
      </c>
      <c r="V1613" s="168" t="s">
        <v>2834</v>
      </c>
      <c r="W1613" s="168" t="s">
        <v>1259</v>
      </c>
      <c r="X1613" s="168" t="s">
        <v>21</v>
      </c>
      <c r="Y1613" s="168" t="s">
        <v>1259</v>
      </c>
      <c r="Z1613" s="168" t="s">
        <v>21</v>
      </c>
      <c r="AA1613" s="168" t="s">
        <v>1259</v>
      </c>
      <c r="AB1613" s="168" t="s">
        <v>1259</v>
      </c>
      <c r="AC1613" s="168" t="s">
        <v>8235</v>
      </c>
      <c r="AD1613" s="169">
        <v>23787.317281156549</v>
      </c>
      <c r="AE1613" s="168" t="s">
        <v>1259</v>
      </c>
      <c r="AF1613" s="169">
        <v>42993.999596871086</v>
      </c>
      <c r="AG1613" s="169">
        <v>3612.515671330912</v>
      </c>
      <c r="AH1613" s="169">
        <v>20355.04423032008</v>
      </c>
      <c r="AI1613" s="168" t="s">
        <v>21</v>
      </c>
      <c r="AJ1613"/>
      <c r="AK1613"/>
    </row>
    <row r="1614" spans="1:37" hidden="1" x14ac:dyDescent="0.25">
      <c r="A1614" s="179" t="b">
        <f>IF(E1614&lt;&gt;1,"",NOT(ISNA(VLOOKUP(P1614,Mapping!$P:$P,1,FALSE))))</f>
        <v>0</v>
      </c>
      <c r="B1614" s="180" t="str">
        <f t="shared" si="24"/>
        <v/>
      </c>
      <c r="E1614" s="167">
        <v>1</v>
      </c>
      <c r="F1614" s="170" t="s">
        <v>303</v>
      </c>
      <c r="G1614" s="169">
        <v>352.41916499976628</v>
      </c>
      <c r="H1614" s="168" t="s">
        <v>6</v>
      </c>
      <c r="I1614" s="168" t="s">
        <v>303</v>
      </c>
      <c r="J1614" s="169">
        <v>34.424671352244857</v>
      </c>
      <c r="K1614" s="169">
        <v>-14.83947791393102</v>
      </c>
      <c r="L1614" s="168" t="s">
        <v>5</v>
      </c>
      <c r="M1614" s="168" t="s">
        <v>21</v>
      </c>
      <c r="N1614" s="168" t="s">
        <v>2829</v>
      </c>
      <c r="O1614" s="168" t="s">
        <v>21</v>
      </c>
      <c r="P1614" s="168" t="s">
        <v>2841</v>
      </c>
      <c r="Q1614" s="168" t="s">
        <v>2834</v>
      </c>
      <c r="R1614" s="168" t="s">
        <v>1259</v>
      </c>
      <c r="S1614" s="168" t="s">
        <v>21</v>
      </c>
      <c r="T1614" s="168" t="s">
        <v>1259</v>
      </c>
      <c r="U1614" s="168" t="s">
        <v>1259</v>
      </c>
      <c r="V1614" s="168" t="s">
        <v>2834</v>
      </c>
      <c r="W1614" s="168" t="s">
        <v>1259</v>
      </c>
      <c r="X1614" s="168" t="s">
        <v>21</v>
      </c>
      <c r="Y1614" s="168" t="s">
        <v>1259</v>
      </c>
      <c r="Z1614" s="168" t="s">
        <v>21</v>
      </c>
      <c r="AA1614" s="168" t="s">
        <v>1259</v>
      </c>
      <c r="AB1614" s="168" t="s">
        <v>1259</v>
      </c>
      <c r="AC1614" s="168" t="s">
        <v>8234</v>
      </c>
      <c r="AD1614" s="169">
        <v>39.419837073781878</v>
      </c>
      <c r="AE1614" s="168" t="s">
        <v>1259</v>
      </c>
      <c r="AF1614" s="169">
        <v>71.248743152783845</v>
      </c>
      <c r="AG1614" s="169">
        <v>5.9865842586274312</v>
      </c>
      <c r="AH1614" s="169">
        <v>33.731947058379149</v>
      </c>
      <c r="AI1614" s="168" t="s">
        <v>21</v>
      </c>
      <c r="AJ1614"/>
      <c r="AK1614"/>
    </row>
    <row r="1615" spans="1:37" hidden="1" x14ac:dyDescent="0.25">
      <c r="A1615" s="179" t="b">
        <f>IF(E1615&lt;&gt;1,"",NOT(ISNA(VLOOKUP(P1615,Mapping!$P:$P,1,FALSE))))</f>
        <v>0</v>
      </c>
      <c r="B1615" s="180" t="str">
        <f t="shared" si="24"/>
        <v/>
      </c>
      <c r="E1615" s="167">
        <v>1</v>
      </c>
      <c r="F1615" s="170" t="s">
        <v>303</v>
      </c>
      <c r="G1615" s="169">
        <v>4158.9676169972417</v>
      </c>
      <c r="H1615" s="168" t="s">
        <v>6</v>
      </c>
      <c r="I1615" s="168" t="s">
        <v>303</v>
      </c>
      <c r="J1615" s="169">
        <v>406.25229158537297</v>
      </c>
      <c r="K1615" s="169">
        <v>-175.1235864179684</v>
      </c>
      <c r="L1615" s="168" t="s">
        <v>5</v>
      </c>
      <c r="M1615" s="168" t="s">
        <v>21</v>
      </c>
      <c r="N1615" s="168" t="s">
        <v>2829</v>
      </c>
      <c r="O1615" s="168" t="s">
        <v>21</v>
      </c>
      <c r="P1615" s="168" t="s">
        <v>2841</v>
      </c>
      <c r="Q1615" s="168" t="s">
        <v>2834</v>
      </c>
      <c r="R1615" s="168" t="s">
        <v>1259</v>
      </c>
      <c r="S1615" s="168" t="s">
        <v>21</v>
      </c>
      <c r="T1615" s="168" t="s">
        <v>1259</v>
      </c>
      <c r="U1615" s="168" t="s">
        <v>1259</v>
      </c>
      <c r="V1615" s="168" t="s">
        <v>2834</v>
      </c>
      <c r="W1615" s="168" t="s">
        <v>1259</v>
      </c>
      <c r="X1615" s="168" t="s">
        <v>21</v>
      </c>
      <c r="Y1615" s="168" t="s">
        <v>1259</v>
      </c>
      <c r="Z1615" s="168" t="s">
        <v>21</v>
      </c>
      <c r="AA1615" s="168" t="s">
        <v>1259</v>
      </c>
      <c r="AB1615" s="168" t="s">
        <v>1259</v>
      </c>
      <c r="AC1615" s="168" t="s">
        <v>8236</v>
      </c>
      <c r="AD1615" s="169">
        <v>465.20122098715728</v>
      </c>
      <c r="AE1615" s="168" t="s">
        <v>1259</v>
      </c>
      <c r="AF1615" s="169">
        <v>840.8203779847745</v>
      </c>
      <c r="AG1615" s="169">
        <v>70.648853810414948</v>
      </c>
      <c r="AH1615" s="169">
        <v>398.07731646534472</v>
      </c>
      <c r="AI1615" s="168" t="s">
        <v>21</v>
      </c>
      <c r="AJ1615"/>
      <c r="AK1615"/>
    </row>
    <row r="1616" spans="1:37" hidden="1" x14ac:dyDescent="0.25">
      <c r="A1616" s="179" t="b">
        <f>IF(E1616&lt;&gt;1,"",NOT(ISNA(VLOOKUP(P1616,Mapping!$P:$P,1,FALSE))))</f>
        <v>1</v>
      </c>
      <c r="B1616" s="180" t="str">
        <f t="shared" si="24"/>
        <v/>
      </c>
      <c r="E1616" s="167">
        <v>1</v>
      </c>
      <c r="F1616" s="170" t="s">
        <v>303</v>
      </c>
      <c r="G1616" s="169">
        <v>16238814.047494231</v>
      </c>
      <c r="H1616" s="168" t="s">
        <v>6</v>
      </c>
      <c r="I1616" s="168" t="s">
        <v>303</v>
      </c>
      <c r="J1616" s="169">
        <v>1586224.2813485339</v>
      </c>
      <c r="K1616" s="169">
        <v>-683775.30605176708</v>
      </c>
      <c r="L1616" s="168" t="s">
        <v>5</v>
      </c>
      <c r="M1616" s="168" t="s">
        <v>21</v>
      </c>
      <c r="N1616" s="168" t="s">
        <v>2829</v>
      </c>
      <c r="O1616" s="168" t="s">
        <v>21</v>
      </c>
      <c r="P1616" s="168" t="s">
        <v>182</v>
      </c>
      <c r="Q1616" s="168" t="s">
        <v>2834</v>
      </c>
      <c r="R1616" s="168" t="s">
        <v>1259</v>
      </c>
      <c r="S1616" s="168" t="s">
        <v>21</v>
      </c>
      <c r="T1616" s="168" t="s">
        <v>1259</v>
      </c>
      <c r="U1616" s="168" t="s">
        <v>1259</v>
      </c>
      <c r="V1616" s="168" t="s">
        <v>2834</v>
      </c>
      <c r="W1616" s="168" t="s">
        <v>1259</v>
      </c>
      <c r="X1616" s="168" t="s">
        <v>21</v>
      </c>
      <c r="Y1616" s="168" t="s">
        <v>1259</v>
      </c>
      <c r="Z1616" s="168" t="s">
        <v>21</v>
      </c>
      <c r="AA1616" s="168" t="s">
        <v>1259</v>
      </c>
      <c r="AB1616" s="168" t="s">
        <v>1259</v>
      </c>
      <c r="AC1616" s="168" t="s">
        <v>12818</v>
      </c>
      <c r="AD1616" s="169">
        <v>1816392.1477541931</v>
      </c>
      <c r="AE1616" s="168" t="s">
        <v>1259</v>
      </c>
      <c r="AF1616" s="169">
        <v>3283008.4345058301</v>
      </c>
      <c r="AG1616" s="169">
        <v>275850.57286987081</v>
      </c>
      <c r="AH1616" s="169">
        <v>1554304.845314818</v>
      </c>
      <c r="AI1616" s="168" t="s">
        <v>21</v>
      </c>
      <c r="AJ1616"/>
      <c r="AK1616"/>
    </row>
    <row r="1617" spans="1:37" hidden="1" x14ac:dyDescent="0.25">
      <c r="A1617" s="179" t="b">
        <f>IF(E1617&lt;&gt;1,"",NOT(ISNA(VLOOKUP(P1617,Mapping!$P:$P,1,FALSE))))</f>
        <v>1</v>
      </c>
      <c r="B1617" s="180" t="str">
        <f t="shared" si="24"/>
        <v/>
      </c>
      <c r="E1617" s="167">
        <v>1</v>
      </c>
      <c r="F1617" s="170" t="s">
        <v>303</v>
      </c>
      <c r="G1617" s="169">
        <v>4171464.2024972341</v>
      </c>
      <c r="H1617" s="168" t="s">
        <v>6</v>
      </c>
      <c r="I1617" s="168" t="s">
        <v>303</v>
      </c>
      <c r="J1617" s="169">
        <v>407472.97108179762</v>
      </c>
      <c r="K1617" s="169">
        <v>-175649.78596369081</v>
      </c>
      <c r="L1617" s="168" t="s">
        <v>5</v>
      </c>
      <c r="M1617" s="168" t="s">
        <v>21</v>
      </c>
      <c r="N1617" s="168" t="s">
        <v>2829</v>
      </c>
      <c r="O1617" s="168" t="s">
        <v>21</v>
      </c>
      <c r="P1617" s="168" t="s">
        <v>182</v>
      </c>
      <c r="Q1617" s="168" t="s">
        <v>2834</v>
      </c>
      <c r="R1617" s="168" t="s">
        <v>1259</v>
      </c>
      <c r="S1617" s="168" t="s">
        <v>21</v>
      </c>
      <c r="T1617" s="168" t="s">
        <v>1259</v>
      </c>
      <c r="U1617" s="168" t="s">
        <v>1259</v>
      </c>
      <c r="V1617" s="168" t="s">
        <v>2834</v>
      </c>
      <c r="W1617" s="168" t="s">
        <v>1259</v>
      </c>
      <c r="X1617" s="168" t="s">
        <v>21</v>
      </c>
      <c r="Y1617" s="168" t="s">
        <v>1259</v>
      </c>
      <c r="Z1617" s="168" t="s">
        <v>21</v>
      </c>
      <c r="AA1617" s="168" t="s">
        <v>1259</v>
      </c>
      <c r="AB1617" s="168" t="s">
        <v>1259</v>
      </c>
      <c r="AC1617" s="168" t="s">
        <v>12819</v>
      </c>
      <c r="AD1617" s="169">
        <v>466599.0262523425</v>
      </c>
      <c r="AE1617" s="168" t="s">
        <v>1259</v>
      </c>
      <c r="AF1617" s="169">
        <v>843346.81836884469</v>
      </c>
      <c r="AG1617" s="169">
        <v>70861.134723233059</v>
      </c>
      <c r="AH1617" s="169">
        <v>399273.43234768137</v>
      </c>
      <c r="AI1617" s="168" t="s">
        <v>21</v>
      </c>
      <c r="AJ1617"/>
      <c r="AK1617"/>
    </row>
    <row r="1618" spans="1:37" hidden="1" x14ac:dyDescent="0.25">
      <c r="A1618" s="179" t="b">
        <f>IF(E1618&lt;&gt;1,"",NOT(ISNA(VLOOKUP(P1618,Mapping!$P:$P,1,FALSE))))</f>
        <v>1</v>
      </c>
      <c r="B1618" s="180" t="str">
        <f t="shared" si="24"/>
        <v/>
      </c>
      <c r="E1618" s="167">
        <v>1</v>
      </c>
      <c r="F1618" s="170" t="s">
        <v>303</v>
      </c>
      <c r="G1618" s="169">
        <v>-14380941.174002459</v>
      </c>
      <c r="H1618" s="168" t="s">
        <v>6</v>
      </c>
      <c r="I1618" s="168" t="s">
        <v>303</v>
      </c>
      <c r="J1618" s="169">
        <v>1404745.3226652101</v>
      </c>
      <c r="K1618" s="169">
        <v>605544.98769467417</v>
      </c>
      <c r="L1618" s="168" t="s">
        <v>5</v>
      </c>
      <c r="M1618" s="168" t="s">
        <v>21</v>
      </c>
      <c r="N1618" s="168" t="s">
        <v>2829</v>
      </c>
      <c r="O1618" s="168" t="s">
        <v>21</v>
      </c>
      <c r="P1618" s="168" t="s">
        <v>182</v>
      </c>
      <c r="Q1618" s="168" t="s">
        <v>2834</v>
      </c>
      <c r="R1618" s="168" t="s">
        <v>1259</v>
      </c>
      <c r="S1618" s="168" t="s">
        <v>21</v>
      </c>
      <c r="T1618" s="168" t="s">
        <v>1259</v>
      </c>
      <c r="U1618" s="168" t="s">
        <v>1259</v>
      </c>
      <c r="V1618" s="168" t="s">
        <v>2834</v>
      </c>
      <c r="W1618" s="168" t="s">
        <v>1259</v>
      </c>
      <c r="X1618" s="168" t="s">
        <v>21</v>
      </c>
      <c r="Y1618" s="168" t="s">
        <v>1259</v>
      </c>
      <c r="Z1618" s="168" t="s">
        <v>21</v>
      </c>
      <c r="AA1618" s="168" t="s">
        <v>1259</v>
      </c>
      <c r="AB1618" s="168" t="s">
        <v>1259</v>
      </c>
      <c r="AC1618" s="168" t="s">
        <v>12820</v>
      </c>
      <c r="AD1618" s="169">
        <v>2962655.8513030601</v>
      </c>
      <c r="AE1618" s="168" t="s">
        <v>1259</v>
      </c>
      <c r="AF1618" s="169">
        <v>-2907401.4292113632</v>
      </c>
      <c r="AG1618" s="169">
        <v>-244290.67600959539</v>
      </c>
      <c r="AH1618" s="169">
        <v>-1376477.769963043</v>
      </c>
      <c r="AI1618" s="168" t="s">
        <v>21</v>
      </c>
      <c r="AJ1618"/>
      <c r="AK1618"/>
    </row>
    <row r="1619" spans="1:37" hidden="1" x14ac:dyDescent="0.25">
      <c r="A1619" s="179" t="b">
        <f>IF(E1619&lt;&gt;1,"",NOT(ISNA(VLOOKUP(P1619,Mapping!$P:$P,1,FALSE))))</f>
        <v>1</v>
      </c>
      <c r="B1619" s="180" t="str">
        <f t="shared" si="24"/>
        <v/>
      </c>
      <c r="E1619" s="167">
        <v>1</v>
      </c>
      <c r="F1619" s="170" t="s">
        <v>303</v>
      </c>
      <c r="G1619" s="169">
        <v>68682.751199954451</v>
      </c>
      <c r="H1619" s="168" t="s">
        <v>6</v>
      </c>
      <c r="I1619" s="168" t="s">
        <v>303</v>
      </c>
      <c r="J1619" s="169">
        <v>6709.0027230159258</v>
      </c>
      <c r="K1619" s="169">
        <v>-2892.0565926101608</v>
      </c>
      <c r="L1619" s="168" t="s">
        <v>5</v>
      </c>
      <c r="M1619" s="168" t="s">
        <v>21</v>
      </c>
      <c r="N1619" s="168" t="s">
        <v>2829</v>
      </c>
      <c r="O1619" s="168" t="s">
        <v>21</v>
      </c>
      <c r="P1619" s="168" t="s">
        <v>182</v>
      </c>
      <c r="Q1619" s="168" t="s">
        <v>2834</v>
      </c>
      <c r="R1619" s="168" t="s">
        <v>1259</v>
      </c>
      <c r="S1619" s="168" t="s">
        <v>21</v>
      </c>
      <c r="T1619" s="168" t="s">
        <v>1259</v>
      </c>
      <c r="U1619" s="168" t="s">
        <v>1259</v>
      </c>
      <c r="V1619" s="168" t="s">
        <v>2834</v>
      </c>
      <c r="W1619" s="168" t="s">
        <v>1259</v>
      </c>
      <c r="X1619" s="168" t="s">
        <v>21</v>
      </c>
      <c r="Y1619" s="168" t="s">
        <v>1259</v>
      </c>
      <c r="Z1619" s="168" t="s">
        <v>21</v>
      </c>
      <c r="AA1619" s="168" t="s">
        <v>1259</v>
      </c>
      <c r="AB1619" s="168" t="s">
        <v>1259</v>
      </c>
      <c r="AC1619" s="168" t="s">
        <v>8237</v>
      </c>
      <c r="AD1619" s="169">
        <v>7682.5074541082176</v>
      </c>
      <c r="AE1619" s="168" t="s">
        <v>1259</v>
      </c>
      <c r="AF1619" s="169">
        <v>13885.6231024648</v>
      </c>
      <c r="AG1619" s="169">
        <v>1166.721671260821</v>
      </c>
      <c r="AH1619" s="169">
        <v>6573.9981175604626</v>
      </c>
      <c r="AI1619" s="168" t="s">
        <v>21</v>
      </c>
      <c r="AJ1619"/>
      <c r="AK1619"/>
    </row>
    <row r="1620" spans="1:37" hidden="1" x14ac:dyDescent="0.25">
      <c r="A1620" s="179" t="b">
        <f>IF(E1620&lt;&gt;1,"",NOT(ISNA(VLOOKUP(P1620,Mapping!$P:$P,1,FALSE))))</f>
        <v>0</v>
      </c>
      <c r="B1620" s="180" t="str">
        <f t="shared" si="24"/>
        <v/>
      </c>
      <c r="E1620" s="167">
        <v>1</v>
      </c>
      <c r="F1620" s="170" t="s">
        <v>303</v>
      </c>
      <c r="G1620" s="169">
        <v>37425.636863975182</v>
      </c>
      <c r="H1620" s="168" t="s">
        <v>6</v>
      </c>
      <c r="I1620" s="168" t="s">
        <v>303</v>
      </c>
      <c r="J1620" s="169">
        <v>3655.7752164007729</v>
      </c>
      <c r="K1620" s="169">
        <v>-1575.898721790938</v>
      </c>
      <c r="L1620" s="168" t="s">
        <v>5</v>
      </c>
      <c r="M1620" s="168" t="s">
        <v>21</v>
      </c>
      <c r="N1620" s="168" t="s">
        <v>2829</v>
      </c>
      <c r="O1620" s="168" t="s">
        <v>21</v>
      </c>
      <c r="P1620" s="168" t="s">
        <v>2842</v>
      </c>
      <c r="Q1620" s="168" t="s">
        <v>2834</v>
      </c>
      <c r="R1620" s="168" t="s">
        <v>1259</v>
      </c>
      <c r="S1620" s="168" t="s">
        <v>21</v>
      </c>
      <c r="T1620" s="168" t="s">
        <v>1259</v>
      </c>
      <c r="U1620" s="168" t="s">
        <v>1259</v>
      </c>
      <c r="V1620" s="168" t="s">
        <v>2834</v>
      </c>
      <c r="W1620" s="168" t="s">
        <v>1259</v>
      </c>
      <c r="X1620" s="168" t="s">
        <v>21</v>
      </c>
      <c r="Y1620" s="168" t="s">
        <v>1259</v>
      </c>
      <c r="Z1620" s="168" t="s">
        <v>21</v>
      </c>
      <c r="AA1620" s="168" t="s">
        <v>1259</v>
      </c>
      <c r="AB1620" s="168" t="s">
        <v>1259</v>
      </c>
      <c r="AC1620" s="168" t="s">
        <v>3317</v>
      </c>
      <c r="AD1620" s="169">
        <v>4186.2436952354974</v>
      </c>
      <c r="AE1620" s="168" t="s">
        <v>1259</v>
      </c>
      <c r="AF1620" s="169">
        <v>7566.3580561871422</v>
      </c>
      <c r="AG1620" s="169">
        <v>635.75353093844751</v>
      </c>
      <c r="AH1620" s="169">
        <v>3582.2104093645762</v>
      </c>
      <c r="AI1620" s="168" t="s">
        <v>21</v>
      </c>
      <c r="AJ1620"/>
      <c r="AK1620"/>
    </row>
    <row r="1621" spans="1:37" hidden="1" x14ac:dyDescent="0.25">
      <c r="A1621" s="179" t="b">
        <f>IF(E1621&lt;&gt;1,"",NOT(ISNA(VLOOKUP(P1621,Mapping!$P:$P,1,FALSE))))</f>
        <v>0</v>
      </c>
      <c r="B1621" s="180" t="str">
        <f t="shared" ref="B1621:B1684" si="25">IF(AI1621="","",VALUE(AI1621))</f>
        <v/>
      </c>
      <c r="E1621" s="167">
        <v>1</v>
      </c>
      <c r="F1621" s="170" t="s">
        <v>303</v>
      </c>
      <c r="G1621" s="169">
        <v>11907525.5690501</v>
      </c>
      <c r="H1621" s="168" t="s">
        <v>6</v>
      </c>
      <c r="I1621" s="168" t="s">
        <v>303</v>
      </c>
      <c r="J1621" s="169">
        <v>1163139.508412584</v>
      </c>
      <c r="K1621" s="169">
        <v>-501395.72486531769</v>
      </c>
      <c r="L1621" s="168" t="s">
        <v>5</v>
      </c>
      <c r="M1621" s="168" t="s">
        <v>21</v>
      </c>
      <c r="N1621" s="168" t="s">
        <v>2829</v>
      </c>
      <c r="O1621" s="168" t="s">
        <v>21</v>
      </c>
      <c r="P1621" s="168" t="s">
        <v>2842</v>
      </c>
      <c r="Q1621" s="168" t="s">
        <v>2834</v>
      </c>
      <c r="R1621" s="168" t="s">
        <v>1259</v>
      </c>
      <c r="S1621" s="168" t="s">
        <v>21</v>
      </c>
      <c r="T1621" s="168" t="s">
        <v>1259</v>
      </c>
      <c r="U1621" s="168" t="s">
        <v>1259</v>
      </c>
      <c r="V1621" s="168" t="s">
        <v>2834</v>
      </c>
      <c r="W1621" s="168" t="s">
        <v>1259</v>
      </c>
      <c r="X1621" s="168" t="s">
        <v>21</v>
      </c>
      <c r="Y1621" s="168" t="s">
        <v>1259</v>
      </c>
      <c r="Z1621" s="168" t="s">
        <v>21</v>
      </c>
      <c r="AA1621" s="168" t="s">
        <v>1259</v>
      </c>
      <c r="AB1621" s="168" t="s">
        <v>1259</v>
      </c>
      <c r="AC1621" s="168" t="s">
        <v>12821</v>
      </c>
      <c r="AD1621" s="169">
        <v>1331915.9810283261</v>
      </c>
      <c r="AE1621" s="168" t="s">
        <v>1259</v>
      </c>
      <c r="AF1621" s="169">
        <v>2407349.8694516788</v>
      </c>
      <c r="AG1621" s="169">
        <v>202274.4850749709</v>
      </c>
      <c r="AH1621" s="169">
        <v>1139733.765874397</v>
      </c>
      <c r="AI1621" s="168" t="s">
        <v>21</v>
      </c>
      <c r="AJ1621"/>
      <c r="AK1621"/>
    </row>
    <row r="1622" spans="1:37" hidden="1" x14ac:dyDescent="0.25">
      <c r="A1622" s="179" t="b">
        <f>IF(E1622&lt;&gt;1,"",NOT(ISNA(VLOOKUP(P1622,Mapping!$P:$P,1,FALSE))))</f>
        <v>0</v>
      </c>
      <c r="B1622" s="180" t="str">
        <f t="shared" si="25"/>
        <v/>
      </c>
      <c r="E1622" s="167">
        <v>1</v>
      </c>
      <c r="F1622" s="170" t="s">
        <v>303</v>
      </c>
      <c r="G1622" s="169">
        <v>6715.1129219955455</v>
      </c>
      <c r="H1622" s="168" t="s">
        <v>6</v>
      </c>
      <c r="I1622" s="168" t="s">
        <v>303</v>
      </c>
      <c r="J1622" s="169">
        <v>655.93922916497036</v>
      </c>
      <c r="K1622" s="169">
        <v>-282.75638725712253</v>
      </c>
      <c r="L1622" s="168" t="s">
        <v>5</v>
      </c>
      <c r="M1622" s="168" t="s">
        <v>21</v>
      </c>
      <c r="N1622" s="168" t="s">
        <v>2829</v>
      </c>
      <c r="O1622" s="168" t="s">
        <v>21</v>
      </c>
      <c r="P1622" s="168" t="s">
        <v>2843</v>
      </c>
      <c r="Q1622" s="168" t="s">
        <v>2834</v>
      </c>
      <c r="R1622" s="168" t="s">
        <v>1259</v>
      </c>
      <c r="S1622" s="168" t="s">
        <v>21</v>
      </c>
      <c r="T1622" s="168" t="s">
        <v>1259</v>
      </c>
      <c r="U1622" s="168" t="s">
        <v>1259</v>
      </c>
      <c r="V1622" s="168" t="s">
        <v>2834</v>
      </c>
      <c r="W1622" s="168" t="s">
        <v>1259</v>
      </c>
      <c r="X1622" s="168" t="s">
        <v>21</v>
      </c>
      <c r="Y1622" s="168" t="s">
        <v>1259</v>
      </c>
      <c r="Z1622" s="168" t="s">
        <v>21</v>
      </c>
      <c r="AA1622" s="168" t="s">
        <v>1259</v>
      </c>
      <c r="AB1622" s="168" t="s">
        <v>1259</v>
      </c>
      <c r="AC1622" s="168" t="s">
        <v>8241</v>
      </c>
      <c r="AD1622" s="169">
        <v>751.11879150297239</v>
      </c>
      <c r="AE1622" s="168" t="s">
        <v>1259</v>
      </c>
      <c r="AF1622" s="169">
        <v>1357.5974388950101</v>
      </c>
      <c r="AG1622" s="169">
        <v>114.07038352681769</v>
      </c>
      <c r="AH1622" s="169">
        <v>642.73982822682683</v>
      </c>
      <c r="AI1622" s="168" t="s">
        <v>21</v>
      </c>
      <c r="AJ1622"/>
      <c r="AK1622"/>
    </row>
    <row r="1623" spans="1:37" hidden="1" x14ac:dyDescent="0.25">
      <c r="A1623" s="179" t="b">
        <f>IF(E1623&lt;&gt;1,"",NOT(ISNA(VLOOKUP(P1623,Mapping!$P:$P,1,FALSE))))</f>
        <v>0</v>
      </c>
      <c r="B1623" s="180" t="str">
        <f t="shared" si="25"/>
        <v/>
      </c>
      <c r="E1623" s="167">
        <v>1</v>
      </c>
      <c r="F1623" s="170" t="s">
        <v>303</v>
      </c>
      <c r="G1623" s="169">
        <v>528369.03768564959</v>
      </c>
      <c r="H1623" s="168" t="s">
        <v>6</v>
      </c>
      <c r="I1623" s="168" t="s">
        <v>303</v>
      </c>
      <c r="J1623" s="169">
        <v>51611.638303048567</v>
      </c>
      <c r="K1623" s="169">
        <v>-22248.281148802958</v>
      </c>
      <c r="L1623" s="168" t="s">
        <v>5</v>
      </c>
      <c r="M1623" s="168" t="s">
        <v>21</v>
      </c>
      <c r="N1623" s="168" t="s">
        <v>2829</v>
      </c>
      <c r="O1623" s="168" t="s">
        <v>21</v>
      </c>
      <c r="P1623" s="168" t="s">
        <v>2843</v>
      </c>
      <c r="Q1623" s="168" t="s">
        <v>2834</v>
      </c>
      <c r="R1623" s="168" t="s">
        <v>1259</v>
      </c>
      <c r="S1623" s="168" t="s">
        <v>21</v>
      </c>
      <c r="T1623" s="168" t="s">
        <v>1259</v>
      </c>
      <c r="U1623" s="168" t="s">
        <v>1259</v>
      </c>
      <c r="V1623" s="168" t="s">
        <v>2834</v>
      </c>
      <c r="W1623" s="168" t="s">
        <v>1259</v>
      </c>
      <c r="X1623" s="168" t="s">
        <v>21</v>
      </c>
      <c r="Y1623" s="168" t="s">
        <v>1259</v>
      </c>
      <c r="Z1623" s="168" t="s">
        <v>21</v>
      </c>
      <c r="AA1623" s="168" t="s">
        <v>1259</v>
      </c>
      <c r="AB1623" s="168" t="s">
        <v>1259</v>
      </c>
      <c r="AC1623" s="168" t="s">
        <v>8239</v>
      </c>
      <c r="AD1623" s="169">
        <v>59100.705775785609</v>
      </c>
      <c r="AE1623" s="168" t="s">
        <v>1259</v>
      </c>
      <c r="AF1623" s="169">
        <v>106820.6090777537</v>
      </c>
      <c r="AG1623" s="169">
        <v>8975.4646679250291</v>
      </c>
      <c r="AH1623" s="169">
        <v>50573.06235462788</v>
      </c>
      <c r="AI1623" s="168" t="s">
        <v>21</v>
      </c>
      <c r="AJ1623"/>
      <c r="AK1623"/>
    </row>
    <row r="1624" spans="1:37" hidden="1" x14ac:dyDescent="0.25">
      <c r="A1624" s="179" t="b">
        <f>IF(E1624&lt;&gt;1,"",NOT(ISNA(VLOOKUP(P1624,Mapping!$P:$P,1,FALSE))))</f>
        <v>0</v>
      </c>
      <c r="B1624" s="180" t="str">
        <f t="shared" si="25"/>
        <v/>
      </c>
      <c r="E1624" s="167">
        <v>1</v>
      </c>
      <c r="F1624" s="170" t="s">
        <v>303</v>
      </c>
      <c r="G1624" s="169">
        <v>77147.372042948846</v>
      </c>
      <c r="H1624" s="168" t="s">
        <v>6</v>
      </c>
      <c r="I1624" s="168" t="s">
        <v>303</v>
      </c>
      <c r="J1624" s="169">
        <v>7535.8357093594404</v>
      </c>
      <c r="K1624" s="169">
        <v>-3248.4803247006112</v>
      </c>
      <c r="L1624" s="168" t="s">
        <v>5</v>
      </c>
      <c r="M1624" s="168" t="s">
        <v>21</v>
      </c>
      <c r="N1624" s="168" t="s">
        <v>2829</v>
      </c>
      <c r="O1624" s="168" t="s">
        <v>21</v>
      </c>
      <c r="P1624" s="168" t="s">
        <v>2843</v>
      </c>
      <c r="Q1624" s="168" t="s">
        <v>2834</v>
      </c>
      <c r="R1624" s="168" t="s">
        <v>1259</v>
      </c>
      <c r="S1624" s="168" t="s">
        <v>21</v>
      </c>
      <c r="T1624" s="168" t="s">
        <v>1259</v>
      </c>
      <c r="U1624" s="168" t="s">
        <v>1259</v>
      </c>
      <c r="V1624" s="168" t="s">
        <v>2834</v>
      </c>
      <c r="W1624" s="168" t="s">
        <v>1259</v>
      </c>
      <c r="X1624" s="168" t="s">
        <v>21</v>
      </c>
      <c r="Y1624" s="168" t="s">
        <v>1259</v>
      </c>
      <c r="Z1624" s="168" t="s">
        <v>21</v>
      </c>
      <c r="AA1624" s="168" t="s">
        <v>1259</v>
      </c>
      <c r="AB1624" s="168" t="s">
        <v>1259</v>
      </c>
      <c r="AC1624" s="168" t="s">
        <v>8240</v>
      </c>
      <c r="AD1624" s="169">
        <v>8629.3174112863162</v>
      </c>
      <c r="AE1624" s="168" t="s">
        <v>1259</v>
      </c>
      <c r="AF1624" s="169">
        <v>15596.919354836909</v>
      </c>
      <c r="AG1624" s="169">
        <v>1310.5111439302559</v>
      </c>
      <c r="AH1624" s="169">
        <v>7384.1928246086027</v>
      </c>
      <c r="AI1624" s="168" t="s">
        <v>21</v>
      </c>
      <c r="AJ1624"/>
      <c r="AK1624"/>
    </row>
    <row r="1625" spans="1:37" hidden="1" x14ac:dyDescent="0.25">
      <c r="A1625" s="179" t="b">
        <f>IF(E1625&lt;&gt;1,"",NOT(ISNA(VLOOKUP(P1625,Mapping!$P:$P,1,FALSE))))</f>
        <v>0</v>
      </c>
      <c r="B1625" s="180" t="str">
        <f t="shared" si="25"/>
        <v/>
      </c>
      <c r="E1625" s="167">
        <v>1</v>
      </c>
      <c r="F1625" s="170" t="s">
        <v>303</v>
      </c>
      <c r="G1625" s="169">
        <v>900296.12427240296</v>
      </c>
      <c r="H1625" s="168" t="s">
        <v>6</v>
      </c>
      <c r="I1625" s="168" t="s">
        <v>303</v>
      </c>
      <c r="J1625" s="169">
        <v>87941.863768384414</v>
      </c>
      <c r="K1625" s="169">
        <v>-37909.188202482903</v>
      </c>
      <c r="L1625" s="168" t="s">
        <v>5</v>
      </c>
      <c r="M1625" s="168" t="s">
        <v>21</v>
      </c>
      <c r="N1625" s="168" t="s">
        <v>2829</v>
      </c>
      <c r="O1625" s="168" t="s">
        <v>21</v>
      </c>
      <c r="P1625" s="168" t="s">
        <v>2843</v>
      </c>
      <c r="Q1625" s="168" t="s">
        <v>2834</v>
      </c>
      <c r="R1625" s="168" t="s">
        <v>1259</v>
      </c>
      <c r="S1625" s="168" t="s">
        <v>21</v>
      </c>
      <c r="T1625" s="168" t="s">
        <v>1259</v>
      </c>
      <c r="U1625" s="168" t="s">
        <v>1259</v>
      </c>
      <c r="V1625" s="168" t="s">
        <v>2834</v>
      </c>
      <c r="W1625" s="168" t="s">
        <v>1259</v>
      </c>
      <c r="X1625" s="168" t="s">
        <v>21</v>
      </c>
      <c r="Y1625" s="168" t="s">
        <v>1259</v>
      </c>
      <c r="Z1625" s="168" t="s">
        <v>21</v>
      </c>
      <c r="AA1625" s="168" t="s">
        <v>1259</v>
      </c>
      <c r="AB1625" s="168" t="s">
        <v>1259</v>
      </c>
      <c r="AC1625" s="168" t="s">
        <v>8238</v>
      </c>
      <c r="AD1625" s="169">
        <v>100702.6009411233</v>
      </c>
      <c r="AE1625" s="168" t="s">
        <v>1259</v>
      </c>
      <c r="AF1625" s="169">
        <v>182013.27762573221</v>
      </c>
      <c r="AG1625" s="169">
        <v>15293.43219934148</v>
      </c>
      <c r="AH1625" s="169">
        <v>86172.218247100129</v>
      </c>
      <c r="AI1625" s="168" t="s">
        <v>21</v>
      </c>
      <c r="AJ1625"/>
      <c r="AK1625"/>
    </row>
    <row r="1626" spans="1:37" hidden="1" x14ac:dyDescent="0.25">
      <c r="A1626" s="179" t="b">
        <f>IF(E1626&lt;&gt;1,"",NOT(ISNA(VLOOKUP(P1626,Mapping!$P:$P,1,FALSE))))</f>
        <v>0</v>
      </c>
      <c r="B1626" s="180" t="str">
        <f t="shared" si="25"/>
        <v/>
      </c>
      <c r="E1626" s="167">
        <v>1</v>
      </c>
      <c r="F1626" s="170" t="s">
        <v>303</v>
      </c>
      <c r="G1626" s="169">
        <v>133451.0295299115</v>
      </c>
      <c r="H1626" s="168" t="s">
        <v>6</v>
      </c>
      <c r="I1626" s="168" t="s">
        <v>303</v>
      </c>
      <c r="J1626" s="169">
        <v>13035.635656162371</v>
      </c>
      <c r="K1626" s="169">
        <v>-5619.2846529835788</v>
      </c>
      <c r="L1626" s="168" t="s">
        <v>5</v>
      </c>
      <c r="M1626" s="168" t="s">
        <v>21</v>
      </c>
      <c r="N1626" s="168" t="s">
        <v>2829</v>
      </c>
      <c r="O1626" s="168" t="s">
        <v>21</v>
      </c>
      <c r="P1626" s="168" t="s">
        <v>2843</v>
      </c>
      <c r="Q1626" s="168" t="s">
        <v>2834</v>
      </c>
      <c r="R1626" s="168" t="s">
        <v>1259</v>
      </c>
      <c r="S1626" s="168" t="s">
        <v>21</v>
      </c>
      <c r="T1626" s="168" t="s">
        <v>1259</v>
      </c>
      <c r="U1626" s="168" t="s">
        <v>1259</v>
      </c>
      <c r="V1626" s="168" t="s">
        <v>2834</v>
      </c>
      <c r="W1626" s="168" t="s">
        <v>1259</v>
      </c>
      <c r="X1626" s="168" t="s">
        <v>21</v>
      </c>
      <c r="Y1626" s="168" t="s">
        <v>1259</v>
      </c>
      <c r="Z1626" s="168" t="s">
        <v>21</v>
      </c>
      <c r="AA1626" s="168" t="s">
        <v>1259</v>
      </c>
      <c r="AB1626" s="168" t="s">
        <v>1259</v>
      </c>
      <c r="AC1626" s="168" t="s">
        <v>12577</v>
      </c>
      <c r="AD1626" s="169">
        <v>14927.16164116965</v>
      </c>
      <c r="AE1626" s="168" t="s">
        <v>1259</v>
      </c>
      <c r="AF1626" s="169">
        <v>26979.855441339401</v>
      </c>
      <c r="AG1626" s="169">
        <v>2266.947748661536</v>
      </c>
      <c r="AH1626" s="169">
        <v>12773.32083512584</v>
      </c>
      <c r="AI1626" s="168" t="s">
        <v>21</v>
      </c>
      <c r="AJ1626"/>
      <c r="AK1626"/>
    </row>
    <row r="1627" spans="1:37" hidden="1" x14ac:dyDescent="0.25">
      <c r="A1627" s="179" t="b">
        <f>IF(E1627&lt;&gt;1,"",NOT(ISNA(VLOOKUP(P1627,Mapping!$P:$P,1,FALSE))))</f>
        <v>0</v>
      </c>
      <c r="B1627" s="180" t="str">
        <f t="shared" si="25"/>
        <v/>
      </c>
      <c r="E1627" s="167">
        <v>1</v>
      </c>
      <c r="F1627" s="170" t="s">
        <v>303</v>
      </c>
      <c r="G1627" s="169">
        <v>16518746.202829041</v>
      </c>
      <c r="H1627" s="168" t="s">
        <v>6</v>
      </c>
      <c r="I1627" s="168" t="s">
        <v>303</v>
      </c>
      <c r="J1627" s="169">
        <v>1613568.346045848</v>
      </c>
      <c r="K1627" s="169">
        <v>-695562.53969013377</v>
      </c>
      <c r="L1627" s="168" t="s">
        <v>5</v>
      </c>
      <c r="M1627" s="168" t="s">
        <v>21</v>
      </c>
      <c r="N1627" s="168" t="s">
        <v>2829</v>
      </c>
      <c r="O1627" s="168" t="s">
        <v>21</v>
      </c>
      <c r="P1627" s="168" t="s">
        <v>2843</v>
      </c>
      <c r="Q1627" s="168" t="s">
        <v>2834</v>
      </c>
      <c r="R1627" s="168" t="s">
        <v>1259</v>
      </c>
      <c r="S1627" s="168" t="s">
        <v>21</v>
      </c>
      <c r="T1627" s="168" t="s">
        <v>1259</v>
      </c>
      <c r="U1627" s="168" t="s">
        <v>1259</v>
      </c>
      <c r="V1627" s="168" t="s">
        <v>2834</v>
      </c>
      <c r="W1627" s="168" t="s">
        <v>1259</v>
      </c>
      <c r="X1627" s="168" t="s">
        <v>21</v>
      </c>
      <c r="Y1627" s="168" t="s">
        <v>1259</v>
      </c>
      <c r="Z1627" s="168" t="s">
        <v>21</v>
      </c>
      <c r="AA1627" s="168" t="s">
        <v>1259</v>
      </c>
      <c r="AB1627" s="168" t="s">
        <v>1259</v>
      </c>
      <c r="AC1627" s="168" t="s">
        <v>12822</v>
      </c>
      <c r="AD1627" s="169">
        <v>1847703.952136379</v>
      </c>
      <c r="AE1627" s="168" t="s">
        <v>1259</v>
      </c>
      <c r="AF1627" s="169">
        <v>3339602.4458890329</v>
      </c>
      <c r="AG1627" s="169">
        <v>280605.81208795309</v>
      </c>
      <c r="AH1627" s="169">
        <v>1581098.6680732891</v>
      </c>
      <c r="AI1627" s="168" t="s">
        <v>21</v>
      </c>
      <c r="AJ1627"/>
      <c r="AK1627"/>
    </row>
    <row r="1628" spans="1:37" hidden="1" x14ac:dyDescent="0.25">
      <c r="A1628" s="179" t="b">
        <f>IF(E1628&lt;&gt;1,"",NOT(ISNA(VLOOKUP(P1628,Mapping!$P:$P,1,FALSE))))</f>
        <v>0</v>
      </c>
      <c r="B1628" s="180" t="str">
        <f t="shared" si="25"/>
        <v/>
      </c>
      <c r="E1628" s="167">
        <v>1</v>
      </c>
      <c r="F1628" s="170" t="s">
        <v>303</v>
      </c>
      <c r="G1628" s="169">
        <v>449526.07778370188</v>
      </c>
      <c r="H1628" s="168" t="s">
        <v>6</v>
      </c>
      <c r="I1628" s="168" t="s">
        <v>303</v>
      </c>
      <c r="J1628" s="169">
        <v>43910.175804365877</v>
      </c>
      <c r="K1628" s="169">
        <v>-18928.40391643202</v>
      </c>
      <c r="L1628" s="168" t="s">
        <v>5</v>
      </c>
      <c r="M1628" s="168" t="s">
        <v>21</v>
      </c>
      <c r="N1628" s="168" t="s">
        <v>2829</v>
      </c>
      <c r="O1628" s="168" t="s">
        <v>21</v>
      </c>
      <c r="P1628" s="168" t="s">
        <v>2843</v>
      </c>
      <c r="Q1628" s="168" t="s">
        <v>2834</v>
      </c>
      <c r="R1628" s="168" t="s">
        <v>1259</v>
      </c>
      <c r="S1628" s="168" t="s">
        <v>21</v>
      </c>
      <c r="T1628" s="168" t="s">
        <v>1259</v>
      </c>
      <c r="U1628" s="168" t="s">
        <v>1259</v>
      </c>
      <c r="V1628" s="168" t="s">
        <v>2834</v>
      </c>
      <c r="W1628" s="168" t="s">
        <v>1259</v>
      </c>
      <c r="X1628" s="168" t="s">
        <v>21</v>
      </c>
      <c r="Y1628" s="168" t="s">
        <v>1259</v>
      </c>
      <c r="Z1628" s="168" t="s">
        <v>21</v>
      </c>
      <c r="AA1628" s="168" t="s">
        <v>1259</v>
      </c>
      <c r="AB1628" s="168" t="s">
        <v>1259</v>
      </c>
      <c r="AC1628" s="168" t="s">
        <v>12823</v>
      </c>
      <c r="AD1628" s="169">
        <v>50281.728426039292</v>
      </c>
      <c r="AE1628" s="168" t="s">
        <v>1259</v>
      </c>
      <c r="AF1628" s="169">
        <v>90880.891952940554</v>
      </c>
      <c r="AG1628" s="169">
        <v>7636.1503810504219</v>
      </c>
      <c r="AH1628" s="169">
        <v>43026.575632374334</v>
      </c>
      <c r="AI1628" s="168" t="s">
        <v>21</v>
      </c>
      <c r="AJ1628"/>
      <c r="AK1628"/>
    </row>
    <row r="1629" spans="1:37" hidden="1" x14ac:dyDescent="0.25">
      <c r="A1629" s="179" t="b">
        <f>IF(E1629&lt;&gt;1,"",NOT(ISNA(VLOOKUP(P1629,Mapping!$P:$P,1,FALSE))))</f>
        <v>0</v>
      </c>
      <c r="B1629" s="180" t="str">
        <f t="shared" si="25"/>
        <v/>
      </c>
      <c r="E1629" s="167">
        <v>1</v>
      </c>
      <c r="F1629" s="170" t="s">
        <v>303</v>
      </c>
      <c r="G1629" s="169">
        <v>37890.967841974867</v>
      </c>
      <c r="H1629" s="168" t="s">
        <v>6</v>
      </c>
      <c r="I1629" s="168" t="s">
        <v>303</v>
      </c>
      <c r="J1629" s="169">
        <v>3701.2292313311818</v>
      </c>
      <c r="K1629" s="169">
        <v>-1595.492630001633</v>
      </c>
      <c r="L1629" s="168" t="s">
        <v>5</v>
      </c>
      <c r="M1629" s="168" t="s">
        <v>21</v>
      </c>
      <c r="N1629" s="168" t="s">
        <v>2829</v>
      </c>
      <c r="O1629" s="168" t="s">
        <v>21</v>
      </c>
      <c r="P1629" s="168" t="s">
        <v>2844</v>
      </c>
      <c r="Q1629" s="168" t="s">
        <v>2834</v>
      </c>
      <c r="R1629" s="168" t="s">
        <v>1259</v>
      </c>
      <c r="S1629" s="168" t="s">
        <v>21</v>
      </c>
      <c r="T1629" s="168" t="s">
        <v>1259</v>
      </c>
      <c r="U1629" s="168" t="s">
        <v>1259</v>
      </c>
      <c r="V1629" s="168" t="s">
        <v>2834</v>
      </c>
      <c r="W1629" s="168" t="s">
        <v>1259</v>
      </c>
      <c r="X1629" s="168" t="s">
        <v>21</v>
      </c>
      <c r="Y1629" s="168" t="s">
        <v>1259</v>
      </c>
      <c r="Z1629" s="168" t="s">
        <v>21</v>
      </c>
      <c r="AA1629" s="168" t="s">
        <v>1259</v>
      </c>
      <c r="AB1629" s="168" t="s">
        <v>1259</v>
      </c>
      <c r="AC1629" s="168" t="s">
        <v>12824</v>
      </c>
      <c r="AD1629" s="169">
        <v>4238.2932803882804</v>
      </c>
      <c r="AE1629" s="168" t="s">
        <v>1259</v>
      </c>
      <c r="AF1629" s="169">
        <v>7660.4342320175783</v>
      </c>
      <c r="AG1629" s="169">
        <v>643.65816094898037</v>
      </c>
      <c r="AH1629" s="169">
        <v>3626.749757599282</v>
      </c>
      <c r="AI1629" s="168" t="s">
        <v>21</v>
      </c>
      <c r="AJ1629"/>
      <c r="AK1629"/>
    </row>
    <row r="1630" spans="1:37" hidden="1" x14ac:dyDescent="0.25">
      <c r="A1630" s="179" t="b">
        <f>IF(E1630&lt;&gt;1,"",NOT(ISNA(VLOOKUP(P1630,Mapping!$P:$P,1,FALSE))))</f>
        <v>0</v>
      </c>
      <c r="B1630" s="180" t="str">
        <f t="shared" si="25"/>
        <v/>
      </c>
      <c r="E1630" s="167">
        <v>1</v>
      </c>
      <c r="F1630" s="170" t="s">
        <v>303</v>
      </c>
      <c r="G1630" s="169">
        <v>502777.59002066648</v>
      </c>
      <c r="H1630" s="168" t="s">
        <v>6</v>
      </c>
      <c r="I1630" s="168" t="s">
        <v>303</v>
      </c>
      <c r="J1630" s="169">
        <v>49111.839021996959</v>
      </c>
      <c r="K1630" s="169">
        <v>-21170.69014318812</v>
      </c>
      <c r="L1630" s="168" t="s">
        <v>5</v>
      </c>
      <c r="M1630" s="168" t="s">
        <v>21</v>
      </c>
      <c r="N1630" s="168" t="s">
        <v>2829</v>
      </c>
      <c r="O1630" s="168" t="s">
        <v>21</v>
      </c>
      <c r="P1630" s="168" t="s">
        <v>2844</v>
      </c>
      <c r="Q1630" s="168" t="s">
        <v>2834</v>
      </c>
      <c r="R1630" s="168" t="s">
        <v>1259</v>
      </c>
      <c r="S1630" s="168" t="s">
        <v>21</v>
      </c>
      <c r="T1630" s="168" t="s">
        <v>1259</v>
      </c>
      <c r="U1630" s="168" t="s">
        <v>1259</v>
      </c>
      <c r="V1630" s="168" t="s">
        <v>2834</v>
      </c>
      <c r="W1630" s="168" t="s">
        <v>1259</v>
      </c>
      <c r="X1630" s="168" t="s">
        <v>21</v>
      </c>
      <c r="Y1630" s="168" t="s">
        <v>1259</v>
      </c>
      <c r="Z1630" s="168" t="s">
        <v>21</v>
      </c>
      <c r="AA1630" s="168" t="s">
        <v>1259</v>
      </c>
      <c r="AB1630" s="168" t="s">
        <v>1259</v>
      </c>
      <c r="AC1630" s="168" t="s">
        <v>12578</v>
      </c>
      <c r="AD1630" s="169">
        <v>56238.175023700933</v>
      </c>
      <c r="AE1630" s="168" t="s">
        <v>1259</v>
      </c>
      <c r="AF1630" s="169">
        <v>101646.77444367101</v>
      </c>
      <c r="AG1630" s="169">
        <v>8540.7398488398176</v>
      </c>
      <c r="AH1630" s="169">
        <v>48123.566289954288</v>
      </c>
      <c r="AI1630" s="168" t="s">
        <v>21</v>
      </c>
      <c r="AJ1630"/>
      <c r="AK1630"/>
    </row>
    <row r="1631" spans="1:37" hidden="1" x14ac:dyDescent="0.25">
      <c r="A1631" s="179" t="b">
        <f>IF(E1631&lt;&gt;1,"",NOT(ISNA(VLOOKUP(P1631,Mapping!$P:$P,1,FALSE))))</f>
        <v>0</v>
      </c>
      <c r="B1631" s="180" t="str">
        <f t="shared" si="25"/>
        <v/>
      </c>
      <c r="E1631" s="167">
        <v>1</v>
      </c>
      <c r="F1631" s="170" t="s">
        <v>303</v>
      </c>
      <c r="G1631" s="169">
        <v>985513.07332734647</v>
      </c>
      <c r="H1631" s="168" t="s">
        <v>6</v>
      </c>
      <c r="I1631" s="168" t="s">
        <v>303</v>
      </c>
      <c r="J1631" s="169">
        <v>96265.944170933843</v>
      </c>
      <c r="K1631" s="169">
        <v>-41497.457964697009</v>
      </c>
      <c r="L1631" s="168" t="s">
        <v>5</v>
      </c>
      <c r="M1631" s="168" t="s">
        <v>21</v>
      </c>
      <c r="N1631" s="168" t="s">
        <v>2829</v>
      </c>
      <c r="O1631" s="168" t="s">
        <v>21</v>
      </c>
      <c r="P1631" s="168" t="s">
        <v>2845</v>
      </c>
      <c r="Q1631" s="168" t="s">
        <v>2834</v>
      </c>
      <c r="R1631" s="168" t="s">
        <v>1259</v>
      </c>
      <c r="S1631" s="168" t="s">
        <v>21</v>
      </c>
      <c r="T1631" s="168" t="s">
        <v>1259</v>
      </c>
      <c r="U1631" s="168" t="s">
        <v>1259</v>
      </c>
      <c r="V1631" s="168" t="s">
        <v>2834</v>
      </c>
      <c r="W1631" s="168" t="s">
        <v>1259</v>
      </c>
      <c r="X1631" s="168" t="s">
        <v>21</v>
      </c>
      <c r="Y1631" s="168" t="s">
        <v>1259</v>
      </c>
      <c r="Z1631" s="168" t="s">
        <v>21</v>
      </c>
      <c r="AA1631" s="168" t="s">
        <v>1259</v>
      </c>
      <c r="AB1631" s="168" t="s">
        <v>1259</v>
      </c>
      <c r="AC1631" s="168" t="s">
        <v>7009</v>
      </c>
      <c r="AD1631" s="169">
        <v>110234.5406915425</v>
      </c>
      <c r="AE1631" s="168" t="s">
        <v>1259</v>
      </c>
      <c r="AF1631" s="169">
        <v>199241.62704164299</v>
      </c>
      <c r="AG1631" s="169">
        <v>16741.022161654899</v>
      </c>
      <c r="AH1631" s="169">
        <v>94328.793994051404</v>
      </c>
      <c r="AI1631" s="168" t="s">
        <v>21</v>
      </c>
      <c r="AJ1631"/>
      <c r="AK1631"/>
    </row>
    <row r="1632" spans="1:37" hidden="1" x14ac:dyDescent="0.25">
      <c r="A1632" s="179" t="b">
        <f>IF(E1632&lt;&gt;1,"",NOT(ISNA(VLOOKUP(P1632,Mapping!$P:$P,1,FALSE))))</f>
        <v>0</v>
      </c>
      <c r="B1632" s="180" t="str">
        <f t="shared" si="25"/>
        <v/>
      </c>
      <c r="E1632" s="167">
        <v>1</v>
      </c>
      <c r="F1632" s="170" t="s">
        <v>303</v>
      </c>
      <c r="G1632" s="169">
        <v>3849682.7876194469</v>
      </c>
      <c r="H1632" s="168" t="s">
        <v>6</v>
      </c>
      <c r="I1632" s="168" t="s">
        <v>303</v>
      </c>
      <c r="J1632" s="169">
        <v>376041.02709420101</v>
      </c>
      <c r="K1632" s="169">
        <v>-162100.38606316131</v>
      </c>
      <c r="L1632" s="168" t="s">
        <v>5</v>
      </c>
      <c r="M1632" s="168" t="s">
        <v>21</v>
      </c>
      <c r="N1632" s="168" t="s">
        <v>2829</v>
      </c>
      <c r="O1632" s="168" t="s">
        <v>21</v>
      </c>
      <c r="P1632" s="168" t="s">
        <v>2845</v>
      </c>
      <c r="Q1632" s="168" t="s">
        <v>2834</v>
      </c>
      <c r="R1632" s="168" t="s">
        <v>1259</v>
      </c>
      <c r="S1632" s="168" t="s">
        <v>21</v>
      </c>
      <c r="T1632" s="168" t="s">
        <v>1259</v>
      </c>
      <c r="U1632" s="168" t="s">
        <v>1259</v>
      </c>
      <c r="V1632" s="168" t="s">
        <v>2834</v>
      </c>
      <c r="W1632" s="168" t="s">
        <v>1259</v>
      </c>
      <c r="X1632" s="168" t="s">
        <v>21</v>
      </c>
      <c r="Y1632" s="168" t="s">
        <v>1259</v>
      </c>
      <c r="Z1632" s="168" t="s">
        <v>21</v>
      </c>
      <c r="AA1632" s="168" t="s">
        <v>1259</v>
      </c>
      <c r="AB1632" s="168" t="s">
        <v>1259</v>
      </c>
      <c r="AC1632" s="168" t="s">
        <v>8242</v>
      </c>
      <c r="AD1632" s="169">
        <v>430606.17396843911</v>
      </c>
      <c r="AE1632" s="168" t="s">
        <v>1259</v>
      </c>
      <c r="AF1632" s="169">
        <v>778292.12311700685</v>
      </c>
      <c r="AG1632" s="169">
        <v>65394.997394897036</v>
      </c>
      <c r="AH1632" s="169">
        <v>368473.99029396888</v>
      </c>
      <c r="AI1632" s="168" t="s">
        <v>21</v>
      </c>
      <c r="AJ1632"/>
      <c r="AK1632"/>
    </row>
    <row r="1633" spans="1:37" hidden="1" x14ac:dyDescent="0.25">
      <c r="A1633" s="179" t="b">
        <f>IF(E1633&lt;&gt;1,"",NOT(ISNA(VLOOKUP(P1633,Mapping!$P:$P,1,FALSE))))</f>
        <v>0</v>
      </c>
      <c r="B1633" s="180" t="str">
        <f t="shared" si="25"/>
        <v/>
      </c>
      <c r="E1633" s="167">
        <v>1</v>
      </c>
      <c r="F1633" s="170" t="s">
        <v>303</v>
      </c>
      <c r="G1633" s="169">
        <v>45509.150483969817</v>
      </c>
      <c r="H1633" s="168" t="s">
        <v>6</v>
      </c>
      <c r="I1633" s="168" t="s">
        <v>303</v>
      </c>
      <c r="J1633" s="169">
        <v>4445.3812519859757</v>
      </c>
      <c r="K1633" s="169">
        <v>-1916.2749945482669</v>
      </c>
      <c r="L1633" s="168" t="s">
        <v>5</v>
      </c>
      <c r="M1633" s="168" t="s">
        <v>21</v>
      </c>
      <c r="N1633" s="168" t="s">
        <v>2829</v>
      </c>
      <c r="O1633" s="168" t="s">
        <v>21</v>
      </c>
      <c r="P1633" s="168" t="s">
        <v>2846</v>
      </c>
      <c r="Q1633" s="168" t="s">
        <v>2834</v>
      </c>
      <c r="R1633" s="168" t="s">
        <v>1259</v>
      </c>
      <c r="S1633" s="168" t="s">
        <v>21</v>
      </c>
      <c r="T1633" s="168" t="s">
        <v>1259</v>
      </c>
      <c r="U1633" s="168" t="s">
        <v>1259</v>
      </c>
      <c r="V1633" s="168" t="s">
        <v>2834</v>
      </c>
      <c r="W1633" s="168" t="s">
        <v>1259</v>
      </c>
      <c r="X1633" s="168" t="s">
        <v>21</v>
      </c>
      <c r="Y1633" s="168" t="s">
        <v>1259</v>
      </c>
      <c r="Z1633" s="168" t="s">
        <v>21</v>
      </c>
      <c r="AA1633" s="168" t="s">
        <v>1259</v>
      </c>
      <c r="AB1633" s="168" t="s">
        <v>1259</v>
      </c>
      <c r="AC1633" s="168" t="s">
        <v>3318</v>
      </c>
      <c r="AD1633" s="169">
        <v>5090.4249133145449</v>
      </c>
      <c r="AE1633" s="168" t="s">
        <v>1259</v>
      </c>
      <c r="AF1633" s="169">
        <v>9200.605687650117</v>
      </c>
      <c r="AG1633" s="169">
        <v>773.069092059799</v>
      </c>
      <c r="AH1633" s="169">
        <v>4355.927279942618</v>
      </c>
      <c r="AI1633" s="168" t="s">
        <v>21</v>
      </c>
      <c r="AJ1633"/>
      <c r="AK1633"/>
    </row>
    <row r="1634" spans="1:37" hidden="1" x14ac:dyDescent="0.25">
      <c r="A1634" s="179" t="b">
        <f>IF(E1634&lt;&gt;1,"",NOT(ISNA(VLOOKUP(P1634,Mapping!$P:$P,1,FALSE))))</f>
        <v>0</v>
      </c>
      <c r="B1634" s="180" t="str">
        <f t="shared" si="25"/>
        <v/>
      </c>
      <c r="E1634" s="167">
        <v>1</v>
      </c>
      <c r="F1634" s="170" t="s">
        <v>303</v>
      </c>
      <c r="G1634" s="169">
        <v>714033.41454852652</v>
      </c>
      <c r="H1634" s="168" t="s">
        <v>6</v>
      </c>
      <c r="I1634" s="168" t="s">
        <v>303</v>
      </c>
      <c r="J1634" s="169">
        <v>69747.528146973753</v>
      </c>
      <c r="K1634" s="169">
        <v>-30066.137535422149</v>
      </c>
      <c r="L1634" s="168" t="s">
        <v>5</v>
      </c>
      <c r="M1634" s="168" t="s">
        <v>21</v>
      </c>
      <c r="N1634" s="168" t="s">
        <v>2829</v>
      </c>
      <c r="O1634" s="168" t="s">
        <v>21</v>
      </c>
      <c r="P1634" s="168" t="s">
        <v>2846</v>
      </c>
      <c r="Q1634" s="168" t="s">
        <v>2834</v>
      </c>
      <c r="R1634" s="168" t="s">
        <v>1259</v>
      </c>
      <c r="S1634" s="168" t="s">
        <v>21</v>
      </c>
      <c r="T1634" s="168" t="s">
        <v>1259</v>
      </c>
      <c r="U1634" s="168" t="s">
        <v>1259</v>
      </c>
      <c r="V1634" s="168" t="s">
        <v>2834</v>
      </c>
      <c r="W1634" s="168" t="s">
        <v>1259</v>
      </c>
      <c r="X1634" s="168" t="s">
        <v>21</v>
      </c>
      <c r="Y1634" s="168" t="s">
        <v>1259</v>
      </c>
      <c r="Z1634" s="168" t="s">
        <v>21</v>
      </c>
      <c r="AA1634" s="168" t="s">
        <v>1259</v>
      </c>
      <c r="AB1634" s="168" t="s">
        <v>1259</v>
      </c>
      <c r="AC1634" s="168" t="s">
        <v>8243</v>
      </c>
      <c r="AD1634" s="169">
        <v>79868.190104694542</v>
      </c>
      <c r="AE1634" s="168" t="s">
        <v>1259</v>
      </c>
      <c r="AF1634" s="169">
        <v>144356.4607381864</v>
      </c>
      <c r="AG1634" s="169">
        <v>12129.366459605049</v>
      </c>
      <c r="AH1634" s="169">
        <v>68344.005461452529</v>
      </c>
      <c r="AI1634" s="168" t="s">
        <v>21</v>
      </c>
      <c r="AJ1634"/>
      <c r="AK1634"/>
    </row>
    <row r="1635" spans="1:37" hidden="1" x14ac:dyDescent="0.25">
      <c r="A1635" s="179" t="b">
        <f>IF(E1635&lt;&gt;1,"",NOT(ISNA(VLOOKUP(P1635,Mapping!$P:$P,1,FALSE))))</f>
        <v>0</v>
      </c>
      <c r="B1635" s="180" t="str">
        <f t="shared" si="25"/>
        <v/>
      </c>
      <c r="E1635" s="167">
        <v>1</v>
      </c>
      <c r="F1635" s="170" t="s">
        <v>303</v>
      </c>
      <c r="G1635" s="169">
        <v>57898.879289961602</v>
      </c>
      <c r="H1635" s="168" t="s">
        <v>6</v>
      </c>
      <c r="I1635" s="168" t="s">
        <v>303</v>
      </c>
      <c r="J1635" s="169">
        <v>5655.6228751678209</v>
      </c>
      <c r="K1635" s="169">
        <v>-2437.9750756895191</v>
      </c>
      <c r="L1635" s="168" t="s">
        <v>5</v>
      </c>
      <c r="M1635" s="168" t="s">
        <v>21</v>
      </c>
      <c r="N1635" s="168" t="s">
        <v>2829</v>
      </c>
      <c r="O1635" s="168" t="s">
        <v>21</v>
      </c>
      <c r="P1635" s="168" t="s">
        <v>2847</v>
      </c>
      <c r="Q1635" s="168" t="s">
        <v>2834</v>
      </c>
      <c r="R1635" s="168" t="s">
        <v>1259</v>
      </c>
      <c r="S1635" s="168" t="s">
        <v>21</v>
      </c>
      <c r="T1635" s="168" t="s">
        <v>1259</v>
      </c>
      <c r="U1635" s="168" t="s">
        <v>1259</v>
      </c>
      <c r="V1635" s="168" t="s">
        <v>2834</v>
      </c>
      <c r="W1635" s="168" t="s">
        <v>1259</v>
      </c>
      <c r="X1635" s="168" t="s">
        <v>21</v>
      </c>
      <c r="Y1635" s="168" t="s">
        <v>1259</v>
      </c>
      <c r="Z1635" s="168" t="s">
        <v>21</v>
      </c>
      <c r="AA1635" s="168" t="s">
        <v>1259</v>
      </c>
      <c r="AB1635" s="168" t="s">
        <v>1259</v>
      </c>
      <c r="AC1635" s="168" t="s">
        <v>8244</v>
      </c>
      <c r="AD1635" s="169">
        <v>6476.2777256065447</v>
      </c>
      <c r="AE1635" s="168" t="s">
        <v>1259</v>
      </c>
      <c r="AF1635" s="169">
        <v>11705.442805209659</v>
      </c>
      <c r="AG1635" s="169">
        <v>983.53481811831443</v>
      </c>
      <c r="AH1635" s="169">
        <v>5541.8153293387586</v>
      </c>
      <c r="AI1635" s="168" t="s">
        <v>21</v>
      </c>
      <c r="AJ1635"/>
      <c r="AK1635"/>
    </row>
    <row r="1636" spans="1:37" hidden="1" x14ac:dyDescent="0.25">
      <c r="A1636" s="179" t="b">
        <f>IF(E1636&lt;&gt;1,"",NOT(ISNA(VLOOKUP(P1636,Mapping!$P:$P,1,FALSE))))</f>
        <v>1</v>
      </c>
      <c r="B1636" s="180" t="str">
        <f t="shared" si="25"/>
        <v/>
      </c>
      <c r="E1636" s="167">
        <v>1</v>
      </c>
      <c r="F1636" s="170" t="s">
        <v>303</v>
      </c>
      <c r="G1636" s="169">
        <v>185868.26999987671</v>
      </c>
      <c r="H1636" s="168" t="s">
        <v>6</v>
      </c>
      <c r="I1636" s="168" t="s">
        <v>303</v>
      </c>
      <c r="J1636" s="169">
        <v>18155.80633805853</v>
      </c>
      <c r="K1636" s="169">
        <v>-7826.4418098986307</v>
      </c>
      <c r="L1636" s="168" t="s">
        <v>5</v>
      </c>
      <c r="M1636" s="168" t="s">
        <v>21</v>
      </c>
      <c r="N1636" s="168" t="s">
        <v>2829</v>
      </c>
      <c r="O1636" s="168" t="s">
        <v>21</v>
      </c>
      <c r="P1636" s="168" t="s">
        <v>183</v>
      </c>
      <c r="Q1636" s="168" t="s">
        <v>2834</v>
      </c>
      <c r="R1636" s="168" t="s">
        <v>1259</v>
      </c>
      <c r="S1636" s="168" t="s">
        <v>21</v>
      </c>
      <c r="T1636" s="168" t="s">
        <v>1259</v>
      </c>
      <c r="U1636" s="168" t="s">
        <v>1259</v>
      </c>
      <c r="V1636" s="168" t="s">
        <v>2834</v>
      </c>
      <c r="W1636" s="168" t="s">
        <v>1259</v>
      </c>
      <c r="X1636" s="168" t="s">
        <v>21</v>
      </c>
      <c r="Y1636" s="168" t="s">
        <v>1259</v>
      </c>
      <c r="Z1636" s="168" t="s">
        <v>21</v>
      </c>
      <c r="AA1636" s="168" t="s">
        <v>1259</v>
      </c>
      <c r="AB1636" s="168" t="s">
        <v>1259</v>
      </c>
      <c r="AC1636" s="168" t="s">
        <v>12274</v>
      </c>
      <c r="AD1636" s="169">
        <v>20790.290790756801</v>
      </c>
      <c r="AE1636" s="168" t="s">
        <v>1259</v>
      </c>
      <c r="AF1636" s="169">
        <v>37577.072828835167</v>
      </c>
      <c r="AG1636" s="169">
        <v>3157.3653474841849</v>
      </c>
      <c r="AH1636" s="169">
        <v>17790.458823295048</v>
      </c>
      <c r="AI1636" s="168" t="s">
        <v>21</v>
      </c>
      <c r="AJ1636"/>
      <c r="AK1636"/>
    </row>
    <row r="1637" spans="1:37" hidden="1" x14ac:dyDescent="0.25">
      <c r="A1637" s="179" t="b">
        <f>IF(E1637&lt;&gt;1,"",NOT(ISNA(VLOOKUP(P1637,Mapping!$P:$P,1,FALSE))))</f>
        <v>1</v>
      </c>
      <c r="B1637" s="180" t="str">
        <f t="shared" si="25"/>
        <v/>
      </c>
      <c r="E1637" s="167">
        <v>1</v>
      </c>
      <c r="F1637" s="170" t="s">
        <v>303</v>
      </c>
      <c r="G1637" s="169">
        <v>789616.78166647628</v>
      </c>
      <c r="H1637" s="168" t="s">
        <v>6</v>
      </c>
      <c r="I1637" s="168" t="s">
        <v>303</v>
      </c>
      <c r="J1637" s="169">
        <v>77130.590225147884</v>
      </c>
      <c r="K1637" s="169">
        <v>-33248.761576336867</v>
      </c>
      <c r="L1637" s="168" t="s">
        <v>5</v>
      </c>
      <c r="M1637" s="168" t="s">
        <v>21</v>
      </c>
      <c r="N1637" s="168" t="s">
        <v>2829</v>
      </c>
      <c r="O1637" s="168" t="s">
        <v>21</v>
      </c>
      <c r="P1637" s="168" t="s">
        <v>183</v>
      </c>
      <c r="Q1637" s="168" t="s">
        <v>2834</v>
      </c>
      <c r="R1637" s="168" t="s">
        <v>1259</v>
      </c>
      <c r="S1637" s="168" t="s">
        <v>21</v>
      </c>
      <c r="T1637" s="168" t="s">
        <v>1259</v>
      </c>
      <c r="U1637" s="168" t="s">
        <v>1259</v>
      </c>
      <c r="V1637" s="168" t="s">
        <v>2834</v>
      </c>
      <c r="W1637" s="168" t="s">
        <v>1259</v>
      </c>
      <c r="X1637" s="168" t="s">
        <v>21</v>
      </c>
      <c r="Y1637" s="168" t="s">
        <v>1259</v>
      </c>
      <c r="Z1637" s="168" t="s">
        <v>21</v>
      </c>
      <c r="AA1637" s="168" t="s">
        <v>1259</v>
      </c>
      <c r="AB1637" s="168" t="s">
        <v>1259</v>
      </c>
      <c r="AC1637" s="168" t="s">
        <v>12825</v>
      </c>
      <c r="AD1637" s="169">
        <v>88322.565783382364</v>
      </c>
      <c r="AE1637" s="168" t="s">
        <v>1259</v>
      </c>
      <c r="AF1637" s="169">
        <v>159637.18450476401</v>
      </c>
      <c r="AG1637" s="169">
        <v>13413.309674789431</v>
      </c>
      <c r="AH1637" s="169">
        <v>75578.498903710279</v>
      </c>
      <c r="AI1637" s="168" t="s">
        <v>21</v>
      </c>
      <c r="AJ1637"/>
      <c r="AK1637"/>
    </row>
    <row r="1638" spans="1:37" hidden="1" x14ac:dyDescent="0.25">
      <c r="A1638" s="179" t="b">
        <f>IF(E1638&lt;&gt;1,"",NOT(ISNA(VLOOKUP(P1638,Mapping!$P:$P,1,FALSE))))</f>
        <v>1</v>
      </c>
      <c r="B1638" s="180" t="str">
        <f t="shared" si="25"/>
        <v/>
      </c>
      <c r="E1638" s="167">
        <v>1</v>
      </c>
      <c r="F1638" s="170" t="s">
        <v>303</v>
      </c>
      <c r="G1638" s="169">
        <v>20792.519999986209</v>
      </c>
      <c r="H1638" s="168" t="s">
        <v>6</v>
      </c>
      <c r="I1638" s="168" t="s">
        <v>303</v>
      </c>
      <c r="J1638" s="169">
        <v>2031.0350249680041</v>
      </c>
      <c r="K1638" s="169">
        <v>-875.52032340513836</v>
      </c>
      <c r="L1638" s="168" t="s">
        <v>5</v>
      </c>
      <c r="M1638" s="168" t="s">
        <v>21</v>
      </c>
      <c r="N1638" s="168" t="s">
        <v>2829</v>
      </c>
      <c r="O1638" s="168" t="s">
        <v>21</v>
      </c>
      <c r="P1638" s="168" t="s">
        <v>183</v>
      </c>
      <c r="Q1638" s="168" t="s">
        <v>2834</v>
      </c>
      <c r="R1638" s="168" t="s">
        <v>1259</v>
      </c>
      <c r="S1638" s="168" t="s">
        <v>21</v>
      </c>
      <c r="T1638" s="168" t="s">
        <v>1259</v>
      </c>
      <c r="U1638" s="168" t="s">
        <v>1259</v>
      </c>
      <c r="V1638" s="168" t="s">
        <v>2834</v>
      </c>
      <c r="W1638" s="168" t="s">
        <v>1259</v>
      </c>
      <c r="X1638" s="168" t="s">
        <v>21</v>
      </c>
      <c r="Y1638" s="168" t="s">
        <v>1259</v>
      </c>
      <c r="Z1638" s="168" t="s">
        <v>21</v>
      </c>
      <c r="AA1638" s="168" t="s">
        <v>1259</v>
      </c>
      <c r="AB1638" s="168" t="s">
        <v>1259</v>
      </c>
      <c r="AC1638" s="168" t="s">
        <v>8245</v>
      </c>
      <c r="AD1638" s="169">
        <v>2325.7468155948659</v>
      </c>
      <c r="AE1638" s="168" t="s">
        <v>1259</v>
      </c>
      <c r="AF1638" s="169">
        <v>4203.6332416232844</v>
      </c>
      <c r="AG1638" s="169">
        <v>353.20489147971239</v>
      </c>
      <c r="AH1638" s="169">
        <v>1990.1647058561359</v>
      </c>
      <c r="AI1638" s="168" t="s">
        <v>21</v>
      </c>
      <c r="AJ1638"/>
      <c r="AK1638"/>
    </row>
    <row r="1639" spans="1:37" hidden="1" x14ac:dyDescent="0.25">
      <c r="A1639" s="179" t="b">
        <f>IF(E1639&lt;&gt;1,"",NOT(ISNA(VLOOKUP(P1639,Mapping!$P:$P,1,FALSE))))</f>
        <v>1</v>
      </c>
      <c r="B1639" s="180" t="str">
        <f t="shared" si="25"/>
        <v/>
      </c>
      <c r="E1639" s="167">
        <v>1</v>
      </c>
      <c r="F1639" s="170" t="s">
        <v>303</v>
      </c>
      <c r="G1639" s="169">
        <v>107632.9012499286</v>
      </c>
      <c r="H1639" s="168" t="s">
        <v>6</v>
      </c>
      <c r="I1639" s="168" t="s">
        <v>303</v>
      </c>
      <c r="J1639" s="169">
        <v>10513.693976375729</v>
      </c>
      <c r="K1639" s="169">
        <v>-4532.1487011402842</v>
      </c>
      <c r="L1639" s="168" t="s">
        <v>5</v>
      </c>
      <c r="M1639" s="168" t="s">
        <v>21</v>
      </c>
      <c r="N1639" s="168" t="s">
        <v>2829</v>
      </c>
      <c r="O1639" s="168" t="s">
        <v>21</v>
      </c>
      <c r="P1639" s="168" t="s">
        <v>183</v>
      </c>
      <c r="Q1639" s="168" t="s">
        <v>2834</v>
      </c>
      <c r="R1639" s="168" t="s">
        <v>1259</v>
      </c>
      <c r="S1639" s="168" t="s">
        <v>21</v>
      </c>
      <c r="T1639" s="168" t="s">
        <v>1259</v>
      </c>
      <c r="U1639" s="168" t="s">
        <v>1259</v>
      </c>
      <c r="V1639" s="168" t="s">
        <v>2834</v>
      </c>
      <c r="W1639" s="168" t="s">
        <v>1259</v>
      </c>
      <c r="X1639" s="168" t="s">
        <v>21</v>
      </c>
      <c r="Y1639" s="168" t="s">
        <v>1259</v>
      </c>
      <c r="Z1639" s="168" t="s">
        <v>21</v>
      </c>
      <c r="AA1639" s="168" t="s">
        <v>1259</v>
      </c>
      <c r="AB1639" s="168" t="s">
        <v>1259</v>
      </c>
      <c r="AC1639" s="168" t="s">
        <v>12580</v>
      </c>
      <c r="AD1639" s="169">
        <v>12039.27553444339</v>
      </c>
      <c r="AE1639" s="168" t="s">
        <v>1259</v>
      </c>
      <c r="AF1639" s="169">
        <v>21760.192684044861</v>
      </c>
      <c r="AG1639" s="169">
        <v>1828.372280303345</v>
      </c>
      <c r="AH1639" s="169">
        <v>10302.127941040761</v>
      </c>
      <c r="AI1639" s="168" t="s">
        <v>21</v>
      </c>
      <c r="AJ1639"/>
      <c r="AK1639"/>
    </row>
    <row r="1640" spans="1:37" hidden="1" x14ac:dyDescent="0.25">
      <c r="A1640" s="179" t="b">
        <f>IF(E1640&lt;&gt;1,"",NOT(ISNA(VLOOKUP(P1640,Mapping!$P:$P,1,FALSE))))</f>
        <v>1</v>
      </c>
      <c r="B1640" s="180" t="str">
        <f t="shared" si="25"/>
        <v/>
      </c>
      <c r="E1640" s="167">
        <v>1</v>
      </c>
      <c r="F1640" s="170" t="s">
        <v>303</v>
      </c>
      <c r="G1640" s="169">
        <v>84293.999999944106</v>
      </c>
      <c r="H1640" s="168" t="s">
        <v>6</v>
      </c>
      <c r="I1640" s="168" t="s">
        <v>303</v>
      </c>
      <c r="J1640" s="169">
        <v>8233.9257768973166</v>
      </c>
      <c r="K1640" s="169">
        <v>-3549.4067165073179</v>
      </c>
      <c r="L1640" s="168" t="s">
        <v>5</v>
      </c>
      <c r="M1640" s="168" t="s">
        <v>21</v>
      </c>
      <c r="N1640" s="168" t="s">
        <v>2829</v>
      </c>
      <c r="O1640" s="168" t="s">
        <v>21</v>
      </c>
      <c r="P1640" s="168" t="s">
        <v>183</v>
      </c>
      <c r="Q1640" s="168" t="s">
        <v>2834</v>
      </c>
      <c r="R1640" s="168" t="s">
        <v>1259</v>
      </c>
      <c r="S1640" s="168" t="s">
        <v>21</v>
      </c>
      <c r="T1640" s="168" t="s">
        <v>1259</v>
      </c>
      <c r="U1640" s="168" t="s">
        <v>1259</v>
      </c>
      <c r="V1640" s="168" t="s">
        <v>2834</v>
      </c>
      <c r="W1640" s="168" t="s">
        <v>1259</v>
      </c>
      <c r="X1640" s="168" t="s">
        <v>21</v>
      </c>
      <c r="Y1640" s="168" t="s">
        <v>1259</v>
      </c>
      <c r="Z1640" s="168" t="s">
        <v>21</v>
      </c>
      <c r="AA1640" s="168" t="s">
        <v>1259</v>
      </c>
      <c r="AB1640" s="168" t="s">
        <v>1259</v>
      </c>
      <c r="AC1640" s="168" t="s">
        <v>12579</v>
      </c>
      <c r="AD1640" s="169">
        <v>9428.7033064656407</v>
      </c>
      <c r="AE1640" s="168" t="s">
        <v>1259</v>
      </c>
      <c r="AF1640" s="169">
        <v>17041.756384959259</v>
      </c>
      <c r="AG1640" s="169">
        <v>1431.911722215053</v>
      </c>
      <c r="AH1640" s="169">
        <v>8068.2352940113487</v>
      </c>
      <c r="AI1640" s="168" t="s">
        <v>21</v>
      </c>
      <c r="AJ1640"/>
      <c r="AK1640"/>
    </row>
    <row r="1641" spans="1:37" hidden="1" x14ac:dyDescent="0.25">
      <c r="A1641" s="179" t="b">
        <f>IF(E1641&lt;&gt;1,"",NOT(ISNA(VLOOKUP(P1641,Mapping!$P:$P,1,FALSE))))</f>
        <v>0</v>
      </c>
      <c r="B1641" s="180" t="str">
        <f t="shared" si="25"/>
        <v/>
      </c>
      <c r="E1641" s="167">
        <v>1</v>
      </c>
      <c r="F1641" s="170" t="s">
        <v>303</v>
      </c>
      <c r="G1641" s="169">
        <v>190204.64838887379</v>
      </c>
      <c r="H1641" s="168" t="s">
        <v>6</v>
      </c>
      <c r="I1641" s="168" t="s">
        <v>303</v>
      </c>
      <c r="J1641" s="169">
        <v>18579.388298762311</v>
      </c>
      <c r="K1641" s="169">
        <v>-8009.0357143192796</v>
      </c>
      <c r="L1641" s="168" t="s">
        <v>5</v>
      </c>
      <c r="M1641" s="168" t="s">
        <v>21</v>
      </c>
      <c r="N1641" s="168" t="s">
        <v>2829</v>
      </c>
      <c r="O1641" s="168" t="s">
        <v>21</v>
      </c>
      <c r="P1641" s="168" t="s">
        <v>2849</v>
      </c>
      <c r="Q1641" s="168" t="s">
        <v>2834</v>
      </c>
      <c r="R1641" s="168" t="s">
        <v>1259</v>
      </c>
      <c r="S1641" s="168" t="s">
        <v>21</v>
      </c>
      <c r="T1641" s="168" t="s">
        <v>1259</v>
      </c>
      <c r="U1641" s="168" t="s">
        <v>1259</v>
      </c>
      <c r="V1641" s="168" t="s">
        <v>2834</v>
      </c>
      <c r="W1641" s="168" t="s">
        <v>1259</v>
      </c>
      <c r="X1641" s="168" t="s">
        <v>21</v>
      </c>
      <c r="Y1641" s="168" t="s">
        <v>1259</v>
      </c>
      <c r="Z1641" s="168" t="s">
        <v>21</v>
      </c>
      <c r="AA1641" s="168" t="s">
        <v>1259</v>
      </c>
      <c r="AB1641" s="168" t="s">
        <v>1259</v>
      </c>
      <c r="AC1641" s="168" t="s">
        <v>12581</v>
      </c>
      <c r="AD1641" s="169">
        <v>21275.33628930305</v>
      </c>
      <c r="AE1641" s="168" t="s">
        <v>1259</v>
      </c>
      <c r="AF1641" s="169">
        <v>38453.760423424828</v>
      </c>
      <c r="AG1641" s="169">
        <v>3231.0278981659499</v>
      </c>
      <c r="AH1641" s="169">
        <v>18205.517085642521</v>
      </c>
      <c r="AI1641" s="168" t="s">
        <v>21</v>
      </c>
      <c r="AJ1641"/>
      <c r="AK1641"/>
    </row>
    <row r="1642" spans="1:37" hidden="1" x14ac:dyDescent="0.25">
      <c r="A1642" s="179" t="b">
        <f>IF(E1642&lt;&gt;1,"",NOT(ISNA(VLOOKUP(P1642,Mapping!$P:$P,1,FALSE))))</f>
        <v>0</v>
      </c>
      <c r="B1642" s="180" t="str">
        <f t="shared" si="25"/>
        <v/>
      </c>
      <c r="E1642" s="167">
        <v>1</v>
      </c>
      <c r="F1642" s="170" t="s">
        <v>303</v>
      </c>
      <c r="G1642" s="169">
        <v>9103.5834119939627</v>
      </c>
      <c r="H1642" s="168" t="s">
        <v>6</v>
      </c>
      <c r="I1642" s="168" t="s">
        <v>303</v>
      </c>
      <c r="J1642" s="169">
        <v>889.24751605335416</v>
      </c>
      <c r="K1642" s="169">
        <v>-383.3288265693576</v>
      </c>
      <c r="L1642" s="168" t="s">
        <v>5</v>
      </c>
      <c r="M1642" s="168" t="s">
        <v>21</v>
      </c>
      <c r="N1642" s="168" t="s">
        <v>2829</v>
      </c>
      <c r="O1642" s="168" t="s">
        <v>21</v>
      </c>
      <c r="P1642" s="168" t="s">
        <v>2849</v>
      </c>
      <c r="Q1642" s="168" t="s">
        <v>2834</v>
      </c>
      <c r="R1642" s="168" t="s">
        <v>1259</v>
      </c>
      <c r="S1642" s="168" t="s">
        <v>21</v>
      </c>
      <c r="T1642" s="168" t="s">
        <v>1259</v>
      </c>
      <c r="U1642" s="168" t="s">
        <v>1259</v>
      </c>
      <c r="V1642" s="168" t="s">
        <v>2834</v>
      </c>
      <c r="W1642" s="168" t="s">
        <v>1259</v>
      </c>
      <c r="X1642" s="168" t="s">
        <v>21</v>
      </c>
      <c r="Y1642" s="168" t="s">
        <v>1259</v>
      </c>
      <c r="Z1642" s="168" t="s">
        <v>21</v>
      </c>
      <c r="AA1642" s="168" t="s">
        <v>1259</v>
      </c>
      <c r="AB1642" s="168" t="s">
        <v>1259</v>
      </c>
      <c r="AC1642" s="168" t="s">
        <v>3319</v>
      </c>
      <c r="AD1642" s="169">
        <v>1018.28109969168</v>
      </c>
      <c r="AE1642" s="168" t="s">
        <v>1259</v>
      </c>
      <c r="AF1642" s="169">
        <v>1840.475606062832</v>
      </c>
      <c r="AG1642" s="169">
        <v>154.64360217578181</v>
      </c>
      <c r="AH1642" s="169">
        <v>871.35327528263952</v>
      </c>
      <c r="AI1642" s="168" t="s">
        <v>21</v>
      </c>
      <c r="AJ1642"/>
      <c r="AK1642"/>
    </row>
    <row r="1643" spans="1:37" hidden="1" x14ac:dyDescent="0.25">
      <c r="A1643" s="179" t="b">
        <f>IF(E1643&lt;&gt;1,"",NOT(ISNA(VLOOKUP(P1643,Mapping!$P:$P,1,FALSE))))</f>
        <v>0</v>
      </c>
      <c r="B1643" s="180" t="str">
        <f t="shared" si="25"/>
        <v/>
      </c>
      <c r="E1643" s="167">
        <v>1</v>
      </c>
      <c r="F1643" s="170" t="s">
        <v>303</v>
      </c>
      <c r="G1643" s="169">
        <v>13460.276654991079</v>
      </c>
      <c r="H1643" s="168" t="s">
        <v>6</v>
      </c>
      <c r="I1643" s="168" t="s">
        <v>303</v>
      </c>
      <c r="J1643" s="169">
        <v>1314.813852869403</v>
      </c>
      <c r="K1643" s="169">
        <v>-566.77813800867943</v>
      </c>
      <c r="L1643" s="168" t="s">
        <v>5</v>
      </c>
      <c r="M1643" s="168" t="s">
        <v>21</v>
      </c>
      <c r="N1643" s="168" t="s">
        <v>2829</v>
      </c>
      <c r="O1643" s="168" t="s">
        <v>21</v>
      </c>
      <c r="P1643" s="168" t="s">
        <v>2849</v>
      </c>
      <c r="Q1643" s="168" t="s">
        <v>2834</v>
      </c>
      <c r="R1643" s="168" t="s">
        <v>1259</v>
      </c>
      <c r="S1643" s="168" t="s">
        <v>21</v>
      </c>
      <c r="T1643" s="168" t="s">
        <v>1259</v>
      </c>
      <c r="U1643" s="168" t="s">
        <v>1259</v>
      </c>
      <c r="V1643" s="168" t="s">
        <v>2834</v>
      </c>
      <c r="W1643" s="168" t="s">
        <v>1259</v>
      </c>
      <c r="X1643" s="168" t="s">
        <v>21</v>
      </c>
      <c r="Y1643" s="168" t="s">
        <v>1259</v>
      </c>
      <c r="Z1643" s="168" t="s">
        <v>21</v>
      </c>
      <c r="AA1643" s="168" t="s">
        <v>1259</v>
      </c>
      <c r="AB1643" s="168" t="s">
        <v>1259</v>
      </c>
      <c r="AC1643" s="168" t="s">
        <v>8246</v>
      </c>
      <c r="AD1643" s="169">
        <v>1505.598915734701</v>
      </c>
      <c r="AE1643" s="168" t="s">
        <v>1259</v>
      </c>
      <c r="AF1643" s="169">
        <v>2721.270263941256</v>
      </c>
      <c r="AG1643" s="169">
        <v>228.65124358260439</v>
      </c>
      <c r="AH1643" s="169">
        <v>1288.3559823359681</v>
      </c>
      <c r="AI1643" s="168" t="s">
        <v>21</v>
      </c>
      <c r="AJ1643"/>
      <c r="AK1643"/>
    </row>
    <row r="1644" spans="1:37" hidden="1" x14ac:dyDescent="0.25">
      <c r="A1644" s="179" t="b">
        <f>IF(E1644&lt;&gt;1,"",NOT(ISNA(VLOOKUP(P1644,Mapping!$P:$P,1,FALSE))))</f>
        <v>0</v>
      </c>
      <c r="B1644" s="180" t="str">
        <f t="shared" si="25"/>
        <v/>
      </c>
      <c r="E1644" s="167">
        <v>1</v>
      </c>
      <c r="F1644" s="170" t="s">
        <v>303</v>
      </c>
      <c r="G1644" s="169">
        <v>2934.3162869980538</v>
      </c>
      <c r="H1644" s="168" t="s">
        <v>6</v>
      </c>
      <c r="I1644" s="168" t="s">
        <v>303</v>
      </c>
      <c r="J1644" s="169">
        <v>286.62707325668327</v>
      </c>
      <c r="K1644" s="169">
        <v>-123.5566225049779</v>
      </c>
      <c r="L1644" s="168" t="s">
        <v>5</v>
      </c>
      <c r="M1644" s="168" t="s">
        <v>21</v>
      </c>
      <c r="N1644" s="168" t="s">
        <v>2829</v>
      </c>
      <c r="O1644" s="168" t="s">
        <v>21</v>
      </c>
      <c r="P1644" s="168" t="s">
        <v>2850</v>
      </c>
      <c r="Q1644" s="168" t="s">
        <v>2834</v>
      </c>
      <c r="R1644" s="168" t="s">
        <v>1259</v>
      </c>
      <c r="S1644" s="168" t="s">
        <v>21</v>
      </c>
      <c r="T1644" s="168" t="s">
        <v>1259</v>
      </c>
      <c r="U1644" s="168" t="s">
        <v>1259</v>
      </c>
      <c r="V1644" s="168" t="s">
        <v>2834</v>
      </c>
      <c r="W1644" s="168" t="s">
        <v>1259</v>
      </c>
      <c r="X1644" s="168" t="s">
        <v>21</v>
      </c>
      <c r="Y1644" s="168" t="s">
        <v>1259</v>
      </c>
      <c r="Z1644" s="168" t="s">
        <v>21</v>
      </c>
      <c r="AA1644" s="168" t="s">
        <v>1259</v>
      </c>
      <c r="AB1644" s="168" t="s">
        <v>1259</v>
      </c>
      <c r="AC1644" s="168" t="s">
        <v>3322</v>
      </c>
      <c r="AD1644" s="169">
        <v>328.21787644972352</v>
      </c>
      <c r="AE1644" s="168" t="s">
        <v>1259</v>
      </c>
      <c r="AF1644" s="169">
        <v>593.23206063862426</v>
      </c>
      <c r="AG1644" s="169">
        <v>49.84556300616714</v>
      </c>
      <c r="AH1644" s="169">
        <v>280.85930470218233</v>
      </c>
      <c r="AI1644" s="168" t="s">
        <v>21</v>
      </c>
      <c r="AJ1644"/>
      <c r="AK1644"/>
    </row>
    <row r="1645" spans="1:37" hidden="1" x14ac:dyDescent="0.25">
      <c r="A1645" s="179" t="b">
        <f>IF(E1645&lt;&gt;1,"",NOT(ISNA(VLOOKUP(P1645,Mapping!$P:$P,1,FALSE))))</f>
        <v>0</v>
      </c>
      <c r="B1645" s="180" t="str">
        <f t="shared" si="25"/>
        <v/>
      </c>
      <c r="E1645" s="167">
        <v>1</v>
      </c>
      <c r="F1645" s="170" t="s">
        <v>303</v>
      </c>
      <c r="G1645" s="169">
        <v>2267.7895799984958</v>
      </c>
      <c r="H1645" s="168" t="s">
        <v>6</v>
      </c>
      <c r="I1645" s="168" t="s">
        <v>303</v>
      </c>
      <c r="J1645" s="169">
        <v>221.5200498177941</v>
      </c>
      <c r="K1645" s="169">
        <v>-95.490872029768596</v>
      </c>
      <c r="L1645" s="168" t="s">
        <v>5</v>
      </c>
      <c r="M1645" s="168" t="s">
        <v>21</v>
      </c>
      <c r="N1645" s="168" t="s">
        <v>2829</v>
      </c>
      <c r="O1645" s="168" t="s">
        <v>21</v>
      </c>
      <c r="P1645" s="168" t="s">
        <v>2850</v>
      </c>
      <c r="Q1645" s="168" t="s">
        <v>2834</v>
      </c>
      <c r="R1645" s="168" t="s">
        <v>1259</v>
      </c>
      <c r="S1645" s="168" t="s">
        <v>21</v>
      </c>
      <c r="T1645" s="168" t="s">
        <v>1259</v>
      </c>
      <c r="U1645" s="168" t="s">
        <v>1259</v>
      </c>
      <c r="V1645" s="168" t="s">
        <v>2834</v>
      </c>
      <c r="W1645" s="168" t="s">
        <v>1259</v>
      </c>
      <c r="X1645" s="168" t="s">
        <v>21</v>
      </c>
      <c r="Y1645" s="168" t="s">
        <v>1259</v>
      </c>
      <c r="Z1645" s="168" t="s">
        <v>21</v>
      </c>
      <c r="AA1645" s="168" t="s">
        <v>1259</v>
      </c>
      <c r="AB1645" s="168" t="s">
        <v>1259</v>
      </c>
      <c r="AC1645" s="168" t="s">
        <v>3323</v>
      </c>
      <c r="AD1645" s="169">
        <v>253.66354795494729</v>
      </c>
      <c r="AE1645" s="168" t="s">
        <v>1259</v>
      </c>
      <c r="AF1645" s="169">
        <v>458.48005261002072</v>
      </c>
      <c r="AG1645" s="169">
        <v>38.523198366659017</v>
      </c>
      <c r="AH1645" s="169">
        <v>217.06242352655229</v>
      </c>
      <c r="AI1645" s="168" t="s">
        <v>21</v>
      </c>
      <c r="AJ1645"/>
      <c r="AK1645"/>
    </row>
    <row r="1646" spans="1:37" hidden="1" x14ac:dyDescent="0.25">
      <c r="A1646" s="179" t="b">
        <f>IF(E1646&lt;&gt;1,"",NOT(ISNA(VLOOKUP(P1646,Mapping!$P:$P,1,FALSE))))</f>
        <v>0</v>
      </c>
      <c r="B1646" s="180" t="str">
        <f t="shared" si="25"/>
        <v/>
      </c>
      <c r="E1646" s="167">
        <v>1</v>
      </c>
      <c r="F1646" s="170" t="s">
        <v>303</v>
      </c>
      <c r="G1646" s="169">
        <v>5352.8094899964499</v>
      </c>
      <c r="H1646" s="168" t="s">
        <v>6</v>
      </c>
      <c r="I1646" s="168" t="s">
        <v>303</v>
      </c>
      <c r="J1646" s="169">
        <v>522.8680100426061</v>
      </c>
      <c r="K1646" s="169">
        <v>-225.3932421760754</v>
      </c>
      <c r="L1646" s="168" t="s">
        <v>5</v>
      </c>
      <c r="M1646" s="168" t="s">
        <v>21</v>
      </c>
      <c r="N1646" s="168" t="s">
        <v>2829</v>
      </c>
      <c r="O1646" s="168" t="s">
        <v>21</v>
      </c>
      <c r="P1646" s="168" t="s">
        <v>2850</v>
      </c>
      <c r="Q1646" s="168" t="s">
        <v>2834</v>
      </c>
      <c r="R1646" s="168" t="s">
        <v>1259</v>
      </c>
      <c r="S1646" s="168" t="s">
        <v>21</v>
      </c>
      <c r="T1646" s="168" t="s">
        <v>1259</v>
      </c>
      <c r="U1646" s="168" t="s">
        <v>1259</v>
      </c>
      <c r="V1646" s="168" t="s">
        <v>2834</v>
      </c>
      <c r="W1646" s="168" t="s">
        <v>1259</v>
      </c>
      <c r="X1646" s="168" t="s">
        <v>21</v>
      </c>
      <c r="Y1646" s="168" t="s">
        <v>1259</v>
      </c>
      <c r="Z1646" s="168" t="s">
        <v>21</v>
      </c>
      <c r="AA1646" s="168" t="s">
        <v>1259</v>
      </c>
      <c r="AB1646" s="168" t="s">
        <v>1259</v>
      </c>
      <c r="AC1646" s="168" t="s">
        <v>3325</v>
      </c>
      <c r="AD1646" s="169">
        <v>598.73837446608263</v>
      </c>
      <c r="AE1646" s="168" t="s">
        <v>1259</v>
      </c>
      <c r="AF1646" s="169">
        <v>1082.179933372222</v>
      </c>
      <c r="AG1646" s="169">
        <v>90.928780880192789</v>
      </c>
      <c r="AH1646" s="169">
        <v>512.34638822854504</v>
      </c>
      <c r="AI1646" s="168" t="s">
        <v>21</v>
      </c>
      <c r="AJ1646"/>
      <c r="AK1646"/>
    </row>
    <row r="1647" spans="1:37" hidden="1" x14ac:dyDescent="0.25">
      <c r="A1647" s="179" t="b">
        <f>IF(E1647&lt;&gt;1,"",NOT(ISNA(VLOOKUP(P1647,Mapping!$P:$P,1,FALSE))))</f>
        <v>0</v>
      </c>
      <c r="B1647" s="180" t="str">
        <f t="shared" si="25"/>
        <v/>
      </c>
      <c r="E1647" s="167">
        <v>1</v>
      </c>
      <c r="F1647" s="170" t="s">
        <v>303</v>
      </c>
      <c r="G1647" s="169">
        <v>22022.636390985401</v>
      </c>
      <c r="H1647" s="168" t="s">
        <v>6</v>
      </c>
      <c r="I1647" s="168" t="s">
        <v>303</v>
      </c>
      <c r="J1647" s="169">
        <v>2151.194076151226</v>
      </c>
      <c r="K1647" s="169">
        <v>-927.31740718691594</v>
      </c>
      <c r="L1647" s="168" t="s">
        <v>5</v>
      </c>
      <c r="M1647" s="168" t="s">
        <v>21</v>
      </c>
      <c r="N1647" s="168" t="s">
        <v>2829</v>
      </c>
      <c r="O1647" s="168" t="s">
        <v>21</v>
      </c>
      <c r="P1647" s="168" t="s">
        <v>2850</v>
      </c>
      <c r="Q1647" s="168" t="s">
        <v>2834</v>
      </c>
      <c r="R1647" s="168" t="s">
        <v>1259</v>
      </c>
      <c r="S1647" s="168" t="s">
        <v>21</v>
      </c>
      <c r="T1647" s="168" t="s">
        <v>1259</v>
      </c>
      <c r="U1647" s="168" t="s">
        <v>1259</v>
      </c>
      <c r="V1647" s="168" t="s">
        <v>2834</v>
      </c>
      <c r="W1647" s="168" t="s">
        <v>1259</v>
      </c>
      <c r="X1647" s="168" t="s">
        <v>21</v>
      </c>
      <c r="Y1647" s="168" t="s">
        <v>1259</v>
      </c>
      <c r="Z1647" s="168" t="s">
        <v>21</v>
      </c>
      <c r="AA1647" s="168" t="s">
        <v>1259</v>
      </c>
      <c r="AB1647" s="168" t="s">
        <v>1259</v>
      </c>
      <c r="AC1647" s="168" t="s">
        <v>3321</v>
      </c>
      <c r="AD1647" s="169">
        <v>2463.3414543966601</v>
      </c>
      <c r="AE1647" s="168" t="s">
        <v>1259</v>
      </c>
      <c r="AF1647" s="169">
        <v>4452.3264328417245</v>
      </c>
      <c r="AG1647" s="169">
        <v>374.10101789395048</v>
      </c>
      <c r="AH1647" s="169">
        <v>2107.9058082075239</v>
      </c>
      <c r="AI1647" s="168" t="s">
        <v>21</v>
      </c>
      <c r="AJ1647"/>
      <c r="AK1647"/>
    </row>
    <row r="1648" spans="1:37" hidden="1" x14ac:dyDescent="0.25">
      <c r="A1648" s="179" t="b">
        <f>IF(E1648&lt;&gt;1,"",NOT(ISNA(VLOOKUP(P1648,Mapping!$P:$P,1,FALSE))))</f>
        <v>0</v>
      </c>
      <c r="B1648" s="180" t="str">
        <f t="shared" si="25"/>
        <v/>
      </c>
      <c r="E1648" s="167">
        <v>1</v>
      </c>
      <c r="F1648" s="170" t="s">
        <v>303</v>
      </c>
      <c r="G1648" s="169">
        <v>753.34952699950043</v>
      </c>
      <c r="H1648" s="168" t="s">
        <v>6</v>
      </c>
      <c r="I1648" s="168" t="s">
        <v>303</v>
      </c>
      <c r="J1648" s="169">
        <v>73.587966989094028</v>
      </c>
      <c r="K1648" s="169">
        <v>-31.72163939321198</v>
      </c>
      <c r="L1648" s="168" t="s">
        <v>5</v>
      </c>
      <c r="M1648" s="168" t="s">
        <v>21</v>
      </c>
      <c r="N1648" s="168" t="s">
        <v>2829</v>
      </c>
      <c r="O1648" s="168" t="s">
        <v>21</v>
      </c>
      <c r="P1648" s="168" t="s">
        <v>2850</v>
      </c>
      <c r="Q1648" s="168" t="s">
        <v>2834</v>
      </c>
      <c r="R1648" s="168" t="s">
        <v>1259</v>
      </c>
      <c r="S1648" s="168" t="s">
        <v>21</v>
      </c>
      <c r="T1648" s="168" t="s">
        <v>1259</v>
      </c>
      <c r="U1648" s="168" t="s">
        <v>1259</v>
      </c>
      <c r="V1648" s="168" t="s">
        <v>2834</v>
      </c>
      <c r="W1648" s="168" t="s">
        <v>1259</v>
      </c>
      <c r="X1648" s="168" t="s">
        <v>21</v>
      </c>
      <c r="Y1648" s="168" t="s">
        <v>1259</v>
      </c>
      <c r="Z1648" s="168" t="s">
        <v>21</v>
      </c>
      <c r="AA1648" s="168" t="s">
        <v>1259</v>
      </c>
      <c r="AB1648" s="168" t="s">
        <v>1259</v>
      </c>
      <c r="AC1648" s="168" t="s">
        <v>3320</v>
      </c>
      <c r="AD1648" s="169">
        <v>84.265892900434721</v>
      </c>
      <c r="AE1648" s="168" t="s">
        <v>1259</v>
      </c>
      <c r="AF1648" s="169">
        <v>152.3050171051118</v>
      </c>
      <c r="AG1648" s="169">
        <v>12.797233713389691</v>
      </c>
      <c r="AH1648" s="169">
        <v>72.107163528461911</v>
      </c>
      <c r="AI1648" s="168" t="s">
        <v>21</v>
      </c>
      <c r="AJ1648"/>
      <c r="AK1648"/>
    </row>
    <row r="1649" spans="1:37" hidden="1" x14ac:dyDescent="0.25">
      <c r="A1649" s="179" t="b">
        <f>IF(E1649&lt;&gt;1,"",NOT(ISNA(VLOOKUP(P1649,Mapping!$P:$P,1,FALSE))))</f>
        <v>0</v>
      </c>
      <c r="B1649" s="180" t="str">
        <f t="shared" si="25"/>
        <v/>
      </c>
      <c r="E1649" s="167">
        <v>1</v>
      </c>
      <c r="F1649" s="170" t="s">
        <v>303</v>
      </c>
      <c r="G1649" s="169">
        <v>385.72934399974417</v>
      </c>
      <c r="H1649" s="168" t="s">
        <v>6</v>
      </c>
      <c r="I1649" s="168" t="s">
        <v>303</v>
      </c>
      <c r="J1649" s="169">
        <v>37.678444355081872</v>
      </c>
      <c r="K1649" s="169">
        <v>-16.242085134737469</v>
      </c>
      <c r="L1649" s="168" t="s">
        <v>5</v>
      </c>
      <c r="M1649" s="168" t="s">
        <v>21</v>
      </c>
      <c r="N1649" s="168" t="s">
        <v>2829</v>
      </c>
      <c r="O1649" s="168" t="s">
        <v>21</v>
      </c>
      <c r="P1649" s="168" t="s">
        <v>2850</v>
      </c>
      <c r="Q1649" s="168" t="s">
        <v>2834</v>
      </c>
      <c r="R1649" s="168" t="s">
        <v>1259</v>
      </c>
      <c r="S1649" s="168" t="s">
        <v>21</v>
      </c>
      <c r="T1649" s="168" t="s">
        <v>1259</v>
      </c>
      <c r="U1649" s="168" t="s">
        <v>1259</v>
      </c>
      <c r="V1649" s="168" t="s">
        <v>2834</v>
      </c>
      <c r="W1649" s="168" t="s">
        <v>1259</v>
      </c>
      <c r="X1649" s="168" t="s">
        <v>21</v>
      </c>
      <c r="Y1649" s="168" t="s">
        <v>1259</v>
      </c>
      <c r="Z1649" s="168" t="s">
        <v>21</v>
      </c>
      <c r="AA1649" s="168" t="s">
        <v>1259</v>
      </c>
      <c r="AB1649" s="168" t="s">
        <v>1259</v>
      </c>
      <c r="AC1649" s="168" t="s">
        <v>3328</v>
      </c>
      <c r="AD1649" s="169">
        <v>43.145746330387119</v>
      </c>
      <c r="AE1649" s="168" t="s">
        <v>1259</v>
      </c>
      <c r="AF1649" s="169">
        <v>77.983077217573566</v>
      </c>
      <c r="AG1649" s="169">
        <v>6.5524280408560571</v>
      </c>
      <c r="AH1649" s="169">
        <v>36.92024470539593</v>
      </c>
      <c r="AI1649" s="168" t="s">
        <v>21</v>
      </c>
      <c r="AJ1649"/>
      <c r="AK1649"/>
    </row>
    <row r="1650" spans="1:37" hidden="1" x14ac:dyDescent="0.25">
      <c r="A1650" s="179" t="b">
        <f>IF(E1650&lt;&gt;1,"",NOT(ISNA(VLOOKUP(P1650,Mapping!$P:$P,1,FALSE))))</f>
        <v>0</v>
      </c>
      <c r="B1650" s="180" t="str">
        <f t="shared" si="25"/>
        <v/>
      </c>
      <c r="E1650" s="167">
        <v>1</v>
      </c>
      <c r="F1650" s="170" t="s">
        <v>303</v>
      </c>
      <c r="G1650" s="169">
        <v>3190.7526839978841</v>
      </c>
      <c r="H1650" s="168" t="s">
        <v>6</v>
      </c>
      <c r="I1650" s="168" t="s">
        <v>303</v>
      </c>
      <c r="J1650" s="169">
        <v>311.67604779096843</v>
      </c>
      <c r="K1650" s="169">
        <v>-134.35450930437929</v>
      </c>
      <c r="L1650" s="168" t="s">
        <v>5</v>
      </c>
      <c r="M1650" s="168" t="s">
        <v>21</v>
      </c>
      <c r="N1650" s="168" t="s">
        <v>2829</v>
      </c>
      <c r="O1650" s="168" t="s">
        <v>21</v>
      </c>
      <c r="P1650" s="168" t="s">
        <v>2850</v>
      </c>
      <c r="Q1650" s="168" t="s">
        <v>2834</v>
      </c>
      <c r="R1650" s="168" t="s">
        <v>1259</v>
      </c>
      <c r="S1650" s="168" t="s">
        <v>21</v>
      </c>
      <c r="T1650" s="168" t="s">
        <v>1259</v>
      </c>
      <c r="U1650" s="168" t="s">
        <v>1259</v>
      </c>
      <c r="V1650" s="168" t="s">
        <v>2834</v>
      </c>
      <c r="W1650" s="168" t="s">
        <v>1259</v>
      </c>
      <c r="X1650" s="168" t="s">
        <v>21</v>
      </c>
      <c r="Y1650" s="168" t="s">
        <v>1259</v>
      </c>
      <c r="Z1650" s="168" t="s">
        <v>21</v>
      </c>
      <c r="AA1650" s="168" t="s">
        <v>1259</v>
      </c>
      <c r="AB1650" s="168" t="s">
        <v>1259</v>
      </c>
      <c r="AC1650" s="168" t="s">
        <v>3324</v>
      </c>
      <c r="AD1650" s="169">
        <v>356.90156335854181</v>
      </c>
      <c r="AE1650" s="168" t="s">
        <v>1259</v>
      </c>
      <c r="AF1650" s="169">
        <v>645.07592385440148</v>
      </c>
      <c r="AG1650" s="169">
        <v>54.20167711709928</v>
      </c>
      <c r="AH1650" s="169">
        <v>305.40422117244731</v>
      </c>
      <c r="AI1650" s="168" t="s">
        <v>21</v>
      </c>
      <c r="AJ1650"/>
      <c r="AK1650"/>
    </row>
    <row r="1651" spans="1:37" hidden="1" x14ac:dyDescent="0.25">
      <c r="A1651" s="179" t="b">
        <f>IF(E1651&lt;&gt;1,"",NOT(ISNA(VLOOKUP(P1651,Mapping!$P:$P,1,FALSE))))</f>
        <v>0</v>
      </c>
      <c r="B1651" s="180" t="str">
        <f t="shared" si="25"/>
        <v/>
      </c>
      <c r="E1651" s="167">
        <v>1</v>
      </c>
      <c r="F1651" s="170" t="s">
        <v>303</v>
      </c>
      <c r="G1651" s="169">
        <v>35806.882985976263</v>
      </c>
      <c r="H1651" s="168" t="s">
        <v>6</v>
      </c>
      <c r="I1651" s="168" t="s">
        <v>303</v>
      </c>
      <c r="J1651" s="169">
        <v>3497.653650423169</v>
      </c>
      <c r="K1651" s="169">
        <v>-1507.7370983427061</v>
      </c>
      <c r="L1651" s="168" t="s">
        <v>5</v>
      </c>
      <c r="M1651" s="168" t="s">
        <v>21</v>
      </c>
      <c r="N1651" s="168" t="s">
        <v>2829</v>
      </c>
      <c r="O1651" s="168" t="s">
        <v>21</v>
      </c>
      <c r="P1651" s="168" t="s">
        <v>2850</v>
      </c>
      <c r="Q1651" s="168" t="s">
        <v>2834</v>
      </c>
      <c r="R1651" s="168" t="s">
        <v>1259</v>
      </c>
      <c r="S1651" s="168" t="s">
        <v>21</v>
      </c>
      <c r="T1651" s="168" t="s">
        <v>1259</v>
      </c>
      <c r="U1651" s="168" t="s">
        <v>1259</v>
      </c>
      <c r="V1651" s="168" t="s">
        <v>2834</v>
      </c>
      <c r="W1651" s="168" t="s">
        <v>1259</v>
      </c>
      <c r="X1651" s="168" t="s">
        <v>21</v>
      </c>
      <c r="Y1651" s="168" t="s">
        <v>1259</v>
      </c>
      <c r="Z1651" s="168" t="s">
        <v>21</v>
      </c>
      <c r="AA1651" s="168" t="s">
        <v>1259</v>
      </c>
      <c r="AB1651" s="168" t="s">
        <v>1259</v>
      </c>
      <c r="AC1651" s="168" t="s">
        <v>3326</v>
      </c>
      <c r="AD1651" s="169">
        <v>4005.1780198392212</v>
      </c>
      <c r="AE1651" s="168" t="s">
        <v>1259</v>
      </c>
      <c r="AF1651" s="169">
        <v>7239.0938471558402</v>
      </c>
      <c r="AG1651" s="169">
        <v>608.25557552893588</v>
      </c>
      <c r="AH1651" s="169">
        <v>3427.2707081901458</v>
      </c>
      <c r="AI1651" s="168" t="s">
        <v>21</v>
      </c>
      <c r="AJ1651"/>
      <c r="AK1651"/>
    </row>
    <row r="1652" spans="1:37" hidden="1" x14ac:dyDescent="0.25">
      <c r="A1652" s="179" t="b">
        <f>IF(E1652&lt;&gt;1,"",NOT(ISNA(VLOOKUP(P1652,Mapping!$P:$P,1,FALSE))))</f>
        <v>0</v>
      </c>
      <c r="B1652" s="180" t="str">
        <f t="shared" si="25"/>
        <v/>
      </c>
      <c r="E1652" s="167">
        <v>1</v>
      </c>
      <c r="F1652" s="170" t="s">
        <v>303</v>
      </c>
      <c r="G1652" s="169">
        <v>3445.0536329977149</v>
      </c>
      <c r="H1652" s="168" t="s">
        <v>6</v>
      </c>
      <c r="I1652" s="168" t="s">
        <v>303</v>
      </c>
      <c r="J1652" s="169">
        <v>336.51642953890388</v>
      </c>
      <c r="K1652" s="169">
        <v>-145.06247780029591</v>
      </c>
      <c r="L1652" s="168" t="s">
        <v>5</v>
      </c>
      <c r="M1652" s="168" t="s">
        <v>21</v>
      </c>
      <c r="N1652" s="168" t="s">
        <v>2829</v>
      </c>
      <c r="O1652" s="168" t="s">
        <v>21</v>
      </c>
      <c r="P1652" s="168" t="s">
        <v>2850</v>
      </c>
      <c r="Q1652" s="168" t="s">
        <v>2834</v>
      </c>
      <c r="R1652" s="168" t="s">
        <v>1259</v>
      </c>
      <c r="S1652" s="168" t="s">
        <v>21</v>
      </c>
      <c r="T1652" s="168" t="s">
        <v>1259</v>
      </c>
      <c r="U1652" s="168" t="s">
        <v>1259</v>
      </c>
      <c r="V1652" s="168" t="s">
        <v>2834</v>
      </c>
      <c r="W1652" s="168" t="s">
        <v>1259</v>
      </c>
      <c r="X1652" s="168" t="s">
        <v>21</v>
      </c>
      <c r="Y1652" s="168" t="s">
        <v>1259</v>
      </c>
      <c r="Z1652" s="168" t="s">
        <v>21</v>
      </c>
      <c r="AA1652" s="168" t="s">
        <v>1259</v>
      </c>
      <c r="AB1652" s="168" t="s">
        <v>1259</v>
      </c>
      <c r="AC1652" s="168" t="s">
        <v>3327</v>
      </c>
      <c r="AD1652" s="169">
        <v>385.34638978359771</v>
      </c>
      <c r="AE1652" s="168" t="s">
        <v>1259</v>
      </c>
      <c r="AF1652" s="169">
        <v>696.4880625750925</v>
      </c>
      <c r="AG1652" s="169">
        <v>58.521516131068438</v>
      </c>
      <c r="AH1652" s="169">
        <v>329.74474234859741</v>
      </c>
      <c r="AI1652" s="168" t="s">
        <v>21</v>
      </c>
      <c r="AJ1652"/>
      <c r="AK1652"/>
    </row>
    <row r="1653" spans="1:37" hidden="1" x14ac:dyDescent="0.25">
      <c r="A1653" s="179" t="b">
        <f>IF(E1653&lt;&gt;1,"",NOT(ISNA(VLOOKUP(P1653,Mapping!$P:$P,1,FALSE))))</f>
        <v>0</v>
      </c>
      <c r="B1653" s="180" t="str">
        <f t="shared" si="25"/>
        <v/>
      </c>
      <c r="E1653" s="167">
        <v>1</v>
      </c>
      <c r="F1653" s="170" t="s">
        <v>303</v>
      </c>
      <c r="G1653" s="169">
        <v>1382.070374999083</v>
      </c>
      <c r="H1653" s="168" t="s">
        <v>6</v>
      </c>
      <c r="I1653" s="168" t="s">
        <v>303</v>
      </c>
      <c r="J1653" s="169">
        <v>135.00207471704499</v>
      </c>
      <c r="K1653" s="169">
        <v>-58.195480956067932</v>
      </c>
      <c r="L1653" s="168" t="s">
        <v>5</v>
      </c>
      <c r="M1653" s="168" t="s">
        <v>21</v>
      </c>
      <c r="N1653" s="168" t="s">
        <v>2829</v>
      </c>
      <c r="O1653" s="168" t="s">
        <v>21</v>
      </c>
      <c r="P1653" s="168" t="s">
        <v>2850</v>
      </c>
      <c r="Q1653" s="168" t="s">
        <v>2834</v>
      </c>
      <c r="R1653" s="168" t="s">
        <v>1259</v>
      </c>
      <c r="S1653" s="168" t="s">
        <v>21</v>
      </c>
      <c r="T1653" s="168" t="s">
        <v>1259</v>
      </c>
      <c r="U1653" s="168" t="s">
        <v>1259</v>
      </c>
      <c r="V1653" s="168" t="s">
        <v>2834</v>
      </c>
      <c r="W1653" s="168" t="s">
        <v>1259</v>
      </c>
      <c r="X1653" s="168" t="s">
        <v>21</v>
      </c>
      <c r="Y1653" s="168" t="s">
        <v>1259</v>
      </c>
      <c r="Z1653" s="168" t="s">
        <v>21</v>
      </c>
      <c r="AA1653" s="168" t="s">
        <v>1259</v>
      </c>
      <c r="AB1653" s="168" t="s">
        <v>1259</v>
      </c>
      <c r="AC1653" s="168" t="s">
        <v>12826</v>
      </c>
      <c r="AD1653" s="169">
        <v>154.59144796226039</v>
      </c>
      <c r="AE1653" s="168" t="s">
        <v>1259</v>
      </c>
      <c r="AF1653" s="169">
        <v>279.41379739506118</v>
      </c>
      <c r="AG1653" s="169">
        <v>23.47738594548423</v>
      </c>
      <c r="AH1653" s="169">
        <v>132.28544117472799</v>
      </c>
      <c r="AI1653" s="168" t="s">
        <v>21</v>
      </c>
      <c r="AJ1653"/>
      <c r="AK1653"/>
    </row>
    <row r="1654" spans="1:37" hidden="1" x14ac:dyDescent="0.25">
      <c r="A1654" s="179" t="b">
        <f>IF(E1654&lt;&gt;1,"",NOT(ISNA(VLOOKUP(P1654,Mapping!$P:$P,1,FALSE))))</f>
        <v>0</v>
      </c>
      <c r="B1654" s="180" t="str">
        <f t="shared" si="25"/>
        <v/>
      </c>
      <c r="E1654" s="167">
        <v>1</v>
      </c>
      <c r="F1654" s="170" t="s">
        <v>303</v>
      </c>
      <c r="G1654" s="169">
        <v>5095.6565939966204</v>
      </c>
      <c r="H1654" s="168" t="s">
        <v>6</v>
      </c>
      <c r="I1654" s="168" t="s">
        <v>303</v>
      </c>
      <c r="J1654" s="169">
        <v>497.74904713921848</v>
      </c>
      <c r="K1654" s="169">
        <v>-214.565185419584</v>
      </c>
      <c r="L1654" s="168" t="s">
        <v>5</v>
      </c>
      <c r="M1654" s="168" t="s">
        <v>21</v>
      </c>
      <c r="N1654" s="168" t="s">
        <v>2829</v>
      </c>
      <c r="O1654" s="168" t="s">
        <v>21</v>
      </c>
      <c r="P1654" s="168" t="s">
        <v>2850</v>
      </c>
      <c r="Q1654" s="168" t="s">
        <v>2834</v>
      </c>
      <c r="R1654" s="168" t="s">
        <v>1259</v>
      </c>
      <c r="S1654" s="168" t="s">
        <v>21</v>
      </c>
      <c r="T1654" s="168" t="s">
        <v>1259</v>
      </c>
      <c r="U1654" s="168" t="s">
        <v>1259</v>
      </c>
      <c r="V1654" s="168" t="s">
        <v>2834</v>
      </c>
      <c r="W1654" s="168" t="s">
        <v>1259</v>
      </c>
      <c r="X1654" s="168" t="s">
        <v>21</v>
      </c>
      <c r="Y1654" s="168" t="s">
        <v>1259</v>
      </c>
      <c r="Z1654" s="168" t="s">
        <v>21</v>
      </c>
      <c r="AA1654" s="168" t="s">
        <v>1259</v>
      </c>
      <c r="AB1654" s="168" t="s">
        <v>1259</v>
      </c>
      <c r="AC1654" s="168" t="s">
        <v>3329</v>
      </c>
      <c r="AD1654" s="169">
        <v>569.97454357915626</v>
      </c>
      <c r="AE1654" s="168" t="s">
        <v>1259</v>
      </c>
      <c r="AF1654" s="169">
        <v>1030.191215227173</v>
      </c>
      <c r="AG1654" s="169">
        <v>86.560495519622236</v>
      </c>
      <c r="AH1654" s="169">
        <v>487.73289175828091</v>
      </c>
      <c r="AI1654" s="168" t="s">
        <v>21</v>
      </c>
      <c r="AJ1654"/>
      <c r="AK1654"/>
    </row>
    <row r="1655" spans="1:37" hidden="1" x14ac:dyDescent="0.25">
      <c r="A1655" s="179" t="b">
        <f>IF(E1655&lt;&gt;1,"",NOT(ISNA(VLOOKUP(P1655,Mapping!$P:$P,1,FALSE))))</f>
        <v>0</v>
      </c>
      <c r="B1655" s="180" t="str">
        <f t="shared" si="25"/>
        <v/>
      </c>
      <c r="E1655" s="167">
        <v>1</v>
      </c>
      <c r="F1655" s="170" t="s">
        <v>303</v>
      </c>
      <c r="G1655" s="169">
        <v>7803.3765599948247</v>
      </c>
      <c r="H1655" s="168" t="s">
        <v>6</v>
      </c>
      <c r="I1655" s="168" t="s">
        <v>303</v>
      </c>
      <c r="J1655" s="169">
        <v>762.24195558663894</v>
      </c>
      <c r="K1655" s="169">
        <v>-328.58041110280408</v>
      </c>
      <c r="L1655" s="168" t="s">
        <v>5</v>
      </c>
      <c r="M1655" s="168" t="s">
        <v>21</v>
      </c>
      <c r="N1655" s="168" t="s">
        <v>2829</v>
      </c>
      <c r="O1655" s="168" t="s">
        <v>21</v>
      </c>
      <c r="P1655" s="168" t="s">
        <v>2850</v>
      </c>
      <c r="Q1655" s="168" t="s">
        <v>2834</v>
      </c>
      <c r="R1655" s="168" t="s">
        <v>1259</v>
      </c>
      <c r="S1655" s="168" t="s">
        <v>21</v>
      </c>
      <c r="T1655" s="168" t="s">
        <v>1259</v>
      </c>
      <c r="U1655" s="168" t="s">
        <v>1259</v>
      </c>
      <c r="V1655" s="168" t="s">
        <v>2834</v>
      </c>
      <c r="W1655" s="168" t="s">
        <v>1259</v>
      </c>
      <c r="X1655" s="168" t="s">
        <v>21</v>
      </c>
      <c r="Y1655" s="168" t="s">
        <v>1259</v>
      </c>
      <c r="Z1655" s="168" t="s">
        <v>21</v>
      </c>
      <c r="AA1655" s="168" t="s">
        <v>1259</v>
      </c>
      <c r="AB1655" s="168" t="s">
        <v>1259</v>
      </c>
      <c r="AC1655" s="168" t="s">
        <v>3330</v>
      </c>
      <c r="AD1655" s="169">
        <v>872.84649409055214</v>
      </c>
      <c r="AE1655" s="168" t="s">
        <v>1259</v>
      </c>
      <c r="AF1655" s="169">
        <v>1577.6121944102949</v>
      </c>
      <c r="AG1655" s="169">
        <v>132.55684116452181</v>
      </c>
      <c r="AH1655" s="169">
        <v>746.9034352842782</v>
      </c>
      <c r="AI1655" s="168" t="s">
        <v>21</v>
      </c>
      <c r="AJ1655"/>
      <c r="AK1655"/>
    </row>
    <row r="1656" spans="1:37" hidden="1" x14ac:dyDescent="0.25">
      <c r="A1656" s="179" t="b">
        <f>IF(E1656&lt;&gt;1,"",NOT(ISNA(VLOOKUP(P1656,Mapping!$P:$P,1,FALSE))))</f>
        <v>0</v>
      </c>
      <c r="B1656" s="180" t="str">
        <f t="shared" si="25"/>
        <v/>
      </c>
      <c r="E1656" s="167">
        <v>1</v>
      </c>
      <c r="F1656" s="170" t="s">
        <v>303</v>
      </c>
      <c r="G1656" s="169">
        <v>14000.376410990721</v>
      </c>
      <c r="H1656" s="168" t="s">
        <v>6</v>
      </c>
      <c r="I1656" s="168" t="s">
        <v>303</v>
      </c>
      <c r="J1656" s="169">
        <v>1367.57135996391</v>
      </c>
      <c r="K1656" s="169">
        <v>-589.52036997691505</v>
      </c>
      <c r="L1656" s="168" t="s">
        <v>5</v>
      </c>
      <c r="M1656" s="168" t="s">
        <v>21</v>
      </c>
      <c r="N1656" s="168" t="s">
        <v>2829</v>
      </c>
      <c r="O1656" s="168" t="s">
        <v>21</v>
      </c>
      <c r="P1656" s="168" t="s">
        <v>2850</v>
      </c>
      <c r="Q1656" s="168" t="s">
        <v>2834</v>
      </c>
      <c r="R1656" s="168" t="s">
        <v>1259</v>
      </c>
      <c r="S1656" s="168" t="s">
        <v>21</v>
      </c>
      <c r="T1656" s="168" t="s">
        <v>1259</v>
      </c>
      <c r="U1656" s="168" t="s">
        <v>1259</v>
      </c>
      <c r="V1656" s="168" t="s">
        <v>2834</v>
      </c>
      <c r="W1656" s="168" t="s">
        <v>1259</v>
      </c>
      <c r="X1656" s="168" t="s">
        <v>21</v>
      </c>
      <c r="Y1656" s="168" t="s">
        <v>1259</v>
      </c>
      <c r="Z1656" s="168" t="s">
        <v>21</v>
      </c>
      <c r="AA1656" s="168" t="s">
        <v>1259</v>
      </c>
      <c r="AB1656" s="168" t="s">
        <v>1259</v>
      </c>
      <c r="AC1656" s="168" t="s">
        <v>3331</v>
      </c>
      <c r="AD1656" s="169">
        <v>1566.011760720337</v>
      </c>
      <c r="AE1656" s="168" t="s">
        <v>1259</v>
      </c>
      <c r="AF1656" s="169">
        <v>2830.462477685151</v>
      </c>
      <c r="AG1656" s="169">
        <v>237.8259792907447</v>
      </c>
      <c r="AH1656" s="169">
        <v>1340.051855276464</v>
      </c>
      <c r="AI1656" s="168" t="s">
        <v>21</v>
      </c>
      <c r="AJ1656"/>
      <c r="AK1656"/>
    </row>
    <row r="1657" spans="1:37" hidden="1" x14ac:dyDescent="0.25">
      <c r="A1657" s="179" t="b">
        <f>IF(E1657&lt;&gt;1,"",NOT(ISNA(VLOOKUP(P1657,Mapping!$P:$P,1,FALSE))))</f>
        <v>0</v>
      </c>
      <c r="B1657" s="180" t="str">
        <f t="shared" si="25"/>
        <v/>
      </c>
      <c r="E1657" s="167">
        <v>1</v>
      </c>
      <c r="F1657" s="170" t="s">
        <v>303</v>
      </c>
      <c r="G1657" s="169">
        <v>11710.54394999223</v>
      </c>
      <c r="H1657" s="168" t="s">
        <v>6</v>
      </c>
      <c r="I1657" s="168" t="s">
        <v>303</v>
      </c>
      <c r="J1657" s="169">
        <v>1143.8981385554571</v>
      </c>
      <c r="K1657" s="169">
        <v>-493.10132809077919</v>
      </c>
      <c r="L1657" s="168" t="s">
        <v>5</v>
      </c>
      <c r="M1657" s="168" t="s">
        <v>21</v>
      </c>
      <c r="N1657" s="168" t="s">
        <v>2829</v>
      </c>
      <c r="O1657" s="168" t="s">
        <v>21</v>
      </c>
      <c r="P1657" s="168" t="s">
        <v>2851</v>
      </c>
      <c r="Q1657" s="168" t="s">
        <v>2834</v>
      </c>
      <c r="R1657" s="168" t="s">
        <v>1259</v>
      </c>
      <c r="S1657" s="168" t="s">
        <v>21</v>
      </c>
      <c r="T1657" s="168" t="s">
        <v>1259</v>
      </c>
      <c r="U1657" s="168" t="s">
        <v>1259</v>
      </c>
      <c r="V1657" s="168" t="s">
        <v>2834</v>
      </c>
      <c r="W1657" s="168" t="s">
        <v>1259</v>
      </c>
      <c r="X1657" s="168" t="s">
        <v>21</v>
      </c>
      <c r="Y1657" s="168" t="s">
        <v>1259</v>
      </c>
      <c r="Z1657" s="168" t="s">
        <v>21</v>
      </c>
      <c r="AA1657" s="168" t="s">
        <v>1259</v>
      </c>
      <c r="AB1657" s="168" t="s">
        <v>1259</v>
      </c>
      <c r="AC1657" s="168" t="s">
        <v>12275</v>
      </c>
      <c r="AD1657" s="169">
        <v>1309.8826068507431</v>
      </c>
      <c r="AE1657" s="168" t="s">
        <v>1259</v>
      </c>
      <c r="AF1657" s="169">
        <v>2367.5260057804662</v>
      </c>
      <c r="AG1657" s="169">
        <v>198.92833600872649</v>
      </c>
      <c r="AH1657" s="169">
        <v>1120.8795882205291</v>
      </c>
      <c r="AI1657" s="168" t="s">
        <v>21</v>
      </c>
      <c r="AJ1657"/>
      <c r="AK1657"/>
    </row>
    <row r="1658" spans="1:37" hidden="1" x14ac:dyDescent="0.25">
      <c r="A1658" s="179" t="b">
        <f>IF(E1658&lt;&gt;1,"",NOT(ISNA(VLOOKUP(P1658,Mapping!$P:$P,1,FALSE))))</f>
        <v>0</v>
      </c>
      <c r="B1658" s="180" t="str">
        <f t="shared" si="25"/>
        <v/>
      </c>
      <c r="E1658" s="167">
        <v>1</v>
      </c>
      <c r="F1658" s="170" t="s">
        <v>303</v>
      </c>
      <c r="G1658" s="169">
        <v>10518.38795699302</v>
      </c>
      <c r="H1658" s="168" t="s">
        <v>6</v>
      </c>
      <c r="I1658" s="168" t="s">
        <v>303</v>
      </c>
      <c r="J1658" s="169">
        <v>1027.4470986137619</v>
      </c>
      <c r="K1658" s="169">
        <v>-442.90266046700202</v>
      </c>
      <c r="L1658" s="168" t="s">
        <v>5</v>
      </c>
      <c r="M1658" s="168" t="s">
        <v>21</v>
      </c>
      <c r="N1658" s="168" t="s">
        <v>2829</v>
      </c>
      <c r="O1658" s="168" t="s">
        <v>21</v>
      </c>
      <c r="P1658" s="168" t="s">
        <v>2851</v>
      </c>
      <c r="Q1658" s="168" t="s">
        <v>2834</v>
      </c>
      <c r="R1658" s="168" t="s">
        <v>1259</v>
      </c>
      <c r="S1658" s="168" t="s">
        <v>21</v>
      </c>
      <c r="T1658" s="168" t="s">
        <v>1259</v>
      </c>
      <c r="U1658" s="168" t="s">
        <v>1259</v>
      </c>
      <c r="V1658" s="168" t="s">
        <v>2834</v>
      </c>
      <c r="W1658" s="168" t="s">
        <v>1259</v>
      </c>
      <c r="X1658" s="168" t="s">
        <v>21</v>
      </c>
      <c r="Y1658" s="168" t="s">
        <v>1259</v>
      </c>
      <c r="Z1658" s="168" t="s">
        <v>21</v>
      </c>
      <c r="AA1658" s="168" t="s">
        <v>1259</v>
      </c>
      <c r="AB1658" s="168" t="s">
        <v>1259</v>
      </c>
      <c r="AC1658" s="168" t="s">
        <v>6607</v>
      </c>
      <c r="AD1658" s="169">
        <v>1176.53402743795</v>
      </c>
      <c r="AE1658" s="168" t="s">
        <v>1259</v>
      </c>
      <c r="AF1658" s="169">
        <v>2126.5072855207181</v>
      </c>
      <c r="AG1658" s="169">
        <v>178.67704717339259</v>
      </c>
      <c r="AH1658" s="169">
        <v>1006.771881163208</v>
      </c>
      <c r="AI1658" s="168" t="s">
        <v>21</v>
      </c>
      <c r="AJ1658"/>
      <c r="AK1658"/>
    </row>
    <row r="1659" spans="1:37" hidden="1" x14ac:dyDescent="0.25">
      <c r="A1659" s="179" t="b">
        <f>IF(E1659&lt;&gt;1,"",NOT(ISNA(VLOOKUP(P1659,Mapping!$P:$P,1,FALSE))))</f>
        <v>0</v>
      </c>
      <c r="B1659" s="180" t="str">
        <f t="shared" si="25"/>
        <v/>
      </c>
      <c r="E1659" s="167">
        <v>1</v>
      </c>
      <c r="F1659" s="170" t="s">
        <v>303</v>
      </c>
      <c r="G1659" s="169">
        <v>2406.6358469984038</v>
      </c>
      <c r="H1659" s="168" t="s">
        <v>6</v>
      </c>
      <c r="I1659" s="168" t="s">
        <v>303</v>
      </c>
      <c r="J1659" s="169">
        <v>235.0826978933064</v>
      </c>
      <c r="K1659" s="169">
        <v>-101.3373364596423</v>
      </c>
      <c r="L1659" s="168" t="s">
        <v>5</v>
      </c>
      <c r="M1659" s="168" t="s">
        <v>21</v>
      </c>
      <c r="N1659" s="168" t="s">
        <v>2829</v>
      </c>
      <c r="O1659" s="168" t="s">
        <v>21</v>
      </c>
      <c r="P1659" s="168" t="s">
        <v>2851</v>
      </c>
      <c r="Q1659" s="168" t="s">
        <v>2834</v>
      </c>
      <c r="R1659" s="168" t="s">
        <v>1259</v>
      </c>
      <c r="S1659" s="168" t="s">
        <v>21</v>
      </c>
      <c r="T1659" s="168" t="s">
        <v>1259</v>
      </c>
      <c r="U1659" s="168" t="s">
        <v>1259</v>
      </c>
      <c r="V1659" s="168" t="s">
        <v>2834</v>
      </c>
      <c r="W1659" s="168" t="s">
        <v>1259</v>
      </c>
      <c r="X1659" s="168" t="s">
        <v>21</v>
      </c>
      <c r="Y1659" s="168" t="s">
        <v>1259</v>
      </c>
      <c r="Z1659" s="168" t="s">
        <v>21</v>
      </c>
      <c r="AA1659" s="168" t="s">
        <v>1259</v>
      </c>
      <c r="AB1659" s="168" t="s">
        <v>1259</v>
      </c>
      <c r="AC1659" s="168" t="s">
        <v>8258</v>
      </c>
      <c r="AD1659" s="169">
        <v>269.19419375124698</v>
      </c>
      <c r="AE1659" s="168" t="s">
        <v>1259</v>
      </c>
      <c r="AF1659" s="169">
        <v>486.5506656687794</v>
      </c>
      <c r="AG1659" s="169">
        <v>40.881795625100949</v>
      </c>
      <c r="AH1659" s="169">
        <v>230.35215176167139</v>
      </c>
      <c r="AI1659" s="168" t="s">
        <v>21</v>
      </c>
      <c r="AJ1659"/>
      <c r="AK1659"/>
    </row>
    <row r="1660" spans="1:37" hidden="1" x14ac:dyDescent="0.25">
      <c r="A1660" s="179" t="b">
        <f>IF(E1660&lt;&gt;1,"",NOT(ISNA(VLOOKUP(P1660,Mapping!$P:$P,1,FALSE))))</f>
        <v>0</v>
      </c>
      <c r="B1660" s="180" t="str">
        <f t="shared" si="25"/>
        <v/>
      </c>
      <c r="E1660" s="167">
        <v>1</v>
      </c>
      <c r="F1660" s="170" t="s">
        <v>303</v>
      </c>
      <c r="G1660" s="169">
        <v>736.78575599951148</v>
      </c>
      <c r="H1660" s="168" t="s">
        <v>6</v>
      </c>
      <c r="I1660" s="168" t="s">
        <v>303</v>
      </c>
      <c r="J1660" s="169">
        <v>71.970000573933561</v>
      </c>
      <c r="K1660" s="169">
        <v>-31.024180973418328</v>
      </c>
      <c r="L1660" s="168" t="s">
        <v>5</v>
      </c>
      <c r="M1660" s="168" t="s">
        <v>21</v>
      </c>
      <c r="N1660" s="168" t="s">
        <v>2829</v>
      </c>
      <c r="O1660" s="168" t="s">
        <v>21</v>
      </c>
      <c r="P1660" s="168" t="s">
        <v>2851</v>
      </c>
      <c r="Q1660" s="168" t="s">
        <v>2834</v>
      </c>
      <c r="R1660" s="168" t="s">
        <v>1259</v>
      </c>
      <c r="S1660" s="168" t="s">
        <v>21</v>
      </c>
      <c r="T1660" s="168" t="s">
        <v>1259</v>
      </c>
      <c r="U1660" s="168" t="s">
        <v>1259</v>
      </c>
      <c r="V1660" s="168" t="s">
        <v>2834</v>
      </c>
      <c r="W1660" s="168" t="s">
        <v>1259</v>
      </c>
      <c r="X1660" s="168" t="s">
        <v>21</v>
      </c>
      <c r="Y1660" s="168" t="s">
        <v>1259</v>
      </c>
      <c r="Z1660" s="168" t="s">
        <v>21</v>
      </c>
      <c r="AA1660" s="168" t="s">
        <v>1259</v>
      </c>
      <c r="AB1660" s="168" t="s">
        <v>1259</v>
      </c>
      <c r="AC1660" s="168" t="s">
        <v>3332</v>
      </c>
      <c r="AD1660" s="169">
        <v>82.413152700714491</v>
      </c>
      <c r="AE1660" s="168" t="s">
        <v>1259</v>
      </c>
      <c r="AF1660" s="169">
        <v>148.95631197546729</v>
      </c>
      <c r="AG1660" s="169">
        <v>12.51586305997432</v>
      </c>
      <c r="AH1660" s="169">
        <v>70.521755293188676</v>
      </c>
      <c r="AI1660" s="168" t="s">
        <v>21</v>
      </c>
      <c r="AJ1660"/>
      <c r="AK1660"/>
    </row>
    <row r="1661" spans="1:37" hidden="1" x14ac:dyDescent="0.25">
      <c r="A1661" s="179" t="b">
        <f>IF(E1661&lt;&gt;1,"",NOT(ISNA(VLOOKUP(P1661,Mapping!$P:$P,1,FALSE))))</f>
        <v>0</v>
      </c>
      <c r="B1661" s="180" t="str">
        <f t="shared" si="25"/>
        <v/>
      </c>
      <c r="E1661" s="167">
        <v>1</v>
      </c>
      <c r="F1661" s="170" t="s">
        <v>303</v>
      </c>
      <c r="G1661" s="169">
        <v>7891.070417994767</v>
      </c>
      <c r="H1661" s="168" t="s">
        <v>6</v>
      </c>
      <c r="I1661" s="168" t="s">
        <v>303</v>
      </c>
      <c r="J1661" s="169">
        <v>770.80798303653751</v>
      </c>
      <c r="K1661" s="169">
        <v>-332.27297722354422</v>
      </c>
      <c r="L1661" s="168" t="s">
        <v>5</v>
      </c>
      <c r="M1661" s="168" t="s">
        <v>21</v>
      </c>
      <c r="N1661" s="168" t="s">
        <v>2829</v>
      </c>
      <c r="O1661" s="168" t="s">
        <v>21</v>
      </c>
      <c r="P1661" s="168" t="s">
        <v>2851</v>
      </c>
      <c r="Q1661" s="168" t="s">
        <v>2834</v>
      </c>
      <c r="R1661" s="168" t="s">
        <v>1259</v>
      </c>
      <c r="S1661" s="168" t="s">
        <v>21</v>
      </c>
      <c r="T1661" s="168" t="s">
        <v>1259</v>
      </c>
      <c r="U1661" s="168" t="s">
        <v>1259</v>
      </c>
      <c r="V1661" s="168" t="s">
        <v>2834</v>
      </c>
      <c r="W1661" s="168" t="s">
        <v>1259</v>
      </c>
      <c r="X1661" s="168" t="s">
        <v>21</v>
      </c>
      <c r="Y1661" s="168" t="s">
        <v>1259</v>
      </c>
      <c r="Z1661" s="168" t="s">
        <v>21</v>
      </c>
      <c r="AA1661" s="168" t="s">
        <v>1259</v>
      </c>
      <c r="AB1661" s="168" t="s">
        <v>1259</v>
      </c>
      <c r="AC1661" s="168" t="s">
        <v>12585</v>
      </c>
      <c r="AD1661" s="169">
        <v>882.6554884303772</v>
      </c>
      <c r="AE1661" s="168" t="s">
        <v>1259</v>
      </c>
      <c r="AF1661" s="169">
        <v>1595.3413016361151</v>
      </c>
      <c r="AG1661" s="169">
        <v>134.0465066595325</v>
      </c>
      <c r="AH1661" s="169">
        <v>755.29708940181354</v>
      </c>
      <c r="AI1661" s="168" t="s">
        <v>21</v>
      </c>
      <c r="AJ1661"/>
      <c r="AK1661"/>
    </row>
    <row r="1662" spans="1:37" hidden="1" x14ac:dyDescent="0.25">
      <c r="A1662" s="179" t="b">
        <f>IF(E1662&lt;&gt;1,"",NOT(ISNA(VLOOKUP(P1662,Mapping!$P:$P,1,FALSE))))</f>
        <v>0</v>
      </c>
      <c r="B1662" s="180" t="str">
        <f t="shared" si="25"/>
        <v/>
      </c>
      <c r="E1662" s="167">
        <v>1</v>
      </c>
      <c r="F1662" s="170" t="s">
        <v>303</v>
      </c>
      <c r="G1662" s="169">
        <v>3435.584606997721</v>
      </c>
      <c r="H1662" s="168" t="s">
        <v>6</v>
      </c>
      <c r="I1662" s="168" t="s">
        <v>303</v>
      </c>
      <c r="J1662" s="169">
        <v>335.59148520996581</v>
      </c>
      <c r="K1662" s="169">
        <v>-144.66376111247479</v>
      </c>
      <c r="L1662" s="168" t="s">
        <v>5</v>
      </c>
      <c r="M1662" s="168" t="s">
        <v>21</v>
      </c>
      <c r="N1662" s="168" t="s">
        <v>2829</v>
      </c>
      <c r="O1662" s="168" t="s">
        <v>21</v>
      </c>
      <c r="P1662" s="168" t="s">
        <v>2851</v>
      </c>
      <c r="Q1662" s="168" t="s">
        <v>2834</v>
      </c>
      <c r="R1662" s="168" t="s">
        <v>1259</v>
      </c>
      <c r="S1662" s="168" t="s">
        <v>21</v>
      </c>
      <c r="T1662" s="168" t="s">
        <v>1259</v>
      </c>
      <c r="U1662" s="168" t="s">
        <v>1259</v>
      </c>
      <c r="V1662" s="168" t="s">
        <v>2834</v>
      </c>
      <c r="W1662" s="168" t="s">
        <v>1259</v>
      </c>
      <c r="X1662" s="168" t="s">
        <v>21</v>
      </c>
      <c r="Y1662" s="168" t="s">
        <v>1259</v>
      </c>
      <c r="Z1662" s="168" t="s">
        <v>21</v>
      </c>
      <c r="AA1662" s="168" t="s">
        <v>1259</v>
      </c>
      <c r="AB1662" s="168" t="s">
        <v>1259</v>
      </c>
      <c r="AC1662" s="168" t="s">
        <v>6913</v>
      </c>
      <c r="AD1662" s="169">
        <v>384.28723211217323</v>
      </c>
      <c r="AE1662" s="168" t="s">
        <v>1259</v>
      </c>
      <c r="AF1662" s="169">
        <v>694.57370527451531</v>
      </c>
      <c r="AG1662" s="169">
        <v>58.360664714272389</v>
      </c>
      <c r="AH1662" s="169">
        <v>328.83841058390323</v>
      </c>
      <c r="AI1662" s="168" t="s">
        <v>21</v>
      </c>
      <c r="AJ1662"/>
      <c r="AK1662"/>
    </row>
    <row r="1663" spans="1:37" hidden="1" x14ac:dyDescent="0.25">
      <c r="A1663" s="179" t="b">
        <f>IF(E1663&lt;&gt;1,"",NOT(ISNA(VLOOKUP(P1663,Mapping!$P:$P,1,FALSE))))</f>
        <v>0</v>
      </c>
      <c r="B1663" s="180" t="str">
        <f t="shared" si="25"/>
        <v/>
      </c>
      <c r="E1663" s="167">
        <v>1</v>
      </c>
      <c r="F1663" s="170" t="s">
        <v>303</v>
      </c>
      <c r="G1663" s="169">
        <v>8575.4534039943137</v>
      </c>
      <c r="H1663" s="168" t="s">
        <v>6</v>
      </c>
      <c r="I1663" s="168" t="s">
        <v>303</v>
      </c>
      <c r="J1663" s="169">
        <v>837.65922641916814</v>
      </c>
      <c r="K1663" s="169">
        <v>-361.09061035486639</v>
      </c>
      <c r="L1663" s="168" t="s">
        <v>5</v>
      </c>
      <c r="M1663" s="168" t="s">
        <v>21</v>
      </c>
      <c r="N1663" s="168" t="s">
        <v>2829</v>
      </c>
      <c r="O1663" s="168" t="s">
        <v>21</v>
      </c>
      <c r="P1663" s="168" t="s">
        <v>2851</v>
      </c>
      <c r="Q1663" s="168" t="s">
        <v>2834</v>
      </c>
      <c r="R1663" s="168" t="s">
        <v>1259</v>
      </c>
      <c r="S1663" s="168" t="s">
        <v>21</v>
      </c>
      <c r="T1663" s="168" t="s">
        <v>1259</v>
      </c>
      <c r="U1663" s="168" t="s">
        <v>1259</v>
      </c>
      <c r="V1663" s="168" t="s">
        <v>2834</v>
      </c>
      <c r="W1663" s="168" t="s">
        <v>1259</v>
      </c>
      <c r="X1663" s="168" t="s">
        <v>21</v>
      </c>
      <c r="Y1663" s="168" t="s">
        <v>1259</v>
      </c>
      <c r="Z1663" s="168" t="s">
        <v>21</v>
      </c>
      <c r="AA1663" s="168" t="s">
        <v>1259</v>
      </c>
      <c r="AB1663" s="168" t="s">
        <v>1259</v>
      </c>
      <c r="AC1663" s="168" t="s">
        <v>12587</v>
      </c>
      <c r="AD1663" s="169">
        <v>959.20713057557009</v>
      </c>
      <c r="AE1663" s="168" t="s">
        <v>1259</v>
      </c>
      <c r="AF1663" s="169">
        <v>1733.703321725598</v>
      </c>
      <c r="AG1663" s="169">
        <v>145.67219793219559</v>
      </c>
      <c r="AH1663" s="169">
        <v>820.80309175389266</v>
      </c>
      <c r="AI1663" s="168" t="s">
        <v>21</v>
      </c>
      <c r="AJ1663"/>
      <c r="AK1663"/>
    </row>
    <row r="1664" spans="1:37" hidden="1" x14ac:dyDescent="0.25">
      <c r="A1664" s="179" t="b">
        <f>IF(E1664&lt;&gt;1,"",NOT(ISNA(VLOOKUP(P1664,Mapping!$P:$P,1,FALSE))))</f>
        <v>0</v>
      </c>
      <c r="B1664" s="180" t="str">
        <f t="shared" si="25"/>
        <v/>
      </c>
      <c r="E1664" s="167">
        <v>1</v>
      </c>
      <c r="F1664" s="170" t="s">
        <v>303</v>
      </c>
      <c r="G1664" s="169">
        <v>9027.0585089940141</v>
      </c>
      <c r="H1664" s="168" t="s">
        <v>6</v>
      </c>
      <c r="I1664" s="168" t="s">
        <v>303</v>
      </c>
      <c r="J1664" s="169">
        <v>881.7724837688944</v>
      </c>
      <c r="K1664" s="169">
        <v>-380.10655683855498</v>
      </c>
      <c r="L1664" s="168" t="s">
        <v>5</v>
      </c>
      <c r="M1664" s="168" t="s">
        <v>21</v>
      </c>
      <c r="N1664" s="168" t="s">
        <v>2829</v>
      </c>
      <c r="O1664" s="168" t="s">
        <v>21</v>
      </c>
      <c r="P1664" s="168" t="s">
        <v>2851</v>
      </c>
      <c r="Q1664" s="168" t="s">
        <v>2834</v>
      </c>
      <c r="R1664" s="168" t="s">
        <v>1259</v>
      </c>
      <c r="S1664" s="168" t="s">
        <v>21</v>
      </c>
      <c r="T1664" s="168" t="s">
        <v>1259</v>
      </c>
      <c r="U1664" s="168" t="s">
        <v>1259</v>
      </c>
      <c r="V1664" s="168" t="s">
        <v>2834</v>
      </c>
      <c r="W1664" s="168" t="s">
        <v>1259</v>
      </c>
      <c r="X1664" s="168" t="s">
        <v>21</v>
      </c>
      <c r="Y1664" s="168" t="s">
        <v>1259</v>
      </c>
      <c r="Z1664" s="168" t="s">
        <v>21</v>
      </c>
      <c r="AA1664" s="168" t="s">
        <v>1259</v>
      </c>
      <c r="AB1664" s="168" t="s">
        <v>1259</v>
      </c>
      <c r="AC1664" s="168" t="s">
        <v>8250</v>
      </c>
      <c r="AD1664" s="169">
        <v>1009.72140853996</v>
      </c>
      <c r="AE1664" s="168" t="s">
        <v>1259</v>
      </c>
      <c r="AF1664" s="169">
        <v>1825.0045315580171</v>
      </c>
      <c r="AG1664" s="169">
        <v>153.3436649839623</v>
      </c>
      <c r="AH1664" s="169">
        <v>864.02866234155772</v>
      </c>
      <c r="AI1664" s="168" t="s">
        <v>21</v>
      </c>
      <c r="AJ1664"/>
      <c r="AK1664"/>
    </row>
    <row r="1665" spans="1:37" hidden="1" x14ac:dyDescent="0.25">
      <c r="A1665" s="179" t="b">
        <f>IF(E1665&lt;&gt;1,"",NOT(ISNA(VLOOKUP(P1665,Mapping!$P:$P,1,FALSE))))</f>
        <v>0</v>
      </c>
      <c r="B1665" s="180" t="str">
        <f t="shared" si="25"/>
        <v/>
      </c>
      <c r="E1665" s="167">
        <v>1</v>
      </c>
      <c r="F1665" s="170" t="s">
        <v>303</v>
      </c>
      <c r="G1665" s="169">
        <v>147093.97128290249</v>
      </c>
      <c r="H1665" s="168" t="s">
        <v>6</v>
      </c>
      <c r="I1665" s="168" t="s">
        <v>303</v>
      </c>
      <c r="J1665" s="169">
        <v>14368.29242619031</v>
      </c>
      <c r="K1665" s="169">
        <v>-6193.7543553469322</v>
      </c>
      <c r="L1665" s="168" t="s">
        <v>5</v>
      </c>
      <c r="M1665" s="168" t="s">
        <v>21</v>
      </c>
      <c r="N1665" s="168" t="s">
        <v>2829</v>
      </c>
      <c r="O1665" s="168" t="s">
        <v>21</v>
      </c>
      <c r="P1665" s="168" t="s">
        <v>2851</v>
      </c>
      <c r="Q1665" s="168" t="s">
        <v>2834</v>
      </c>
      <c r="R1665" s="168" t="s">
        <v>1259</v>
      </c>
      <c r="S1665" s="168" t="s">
        <v>21</v>
      </c>
      <c r="T1665" s="168" t="s">
        <v>1259</v>
      </c>
      <c r="U1665" s="168" t="s">
        <v>1259</v>
      </c>
      <c r="V1665" s="168" t="s">
        <v>2834</v>
      </c>
      <c r="W1665" s="168" t="s">
        <v>1259</v>
      </c>
      <c r="X1665" s="168" t="s">
        <v>21</v>
      </c>
      <c r="Y1665" s="168" t="s">
        <v>1259</v>
      </c>
      <c r="Z1665" s="168" t="s">
        <v>21</v>
      </c>
      <c r="AA1665" s="168" t="s">
        <v>1259</v>
      </c>
      <c r="AB1665" s="168" t="s">
        <v>1259</v>
      </c>
      <c r="AC1665" s="168" t="s">
        <v>12827</v>
      </c>
      <c r="AD1665" s="169">
        <v>16453.19255696952</v>
      </c>
      <c r="AE1665" s="168" t="s">
        <v>1259</v>
      </c>
      <c r="AF1665" s="169">
        <v>29738.055191366879</v>
      </c>
      <c r="AG1665" s="169">
        <v>2498.7019449461659</v>
      </c>
      <c r="AH1665" s="169">
        <v>14079.160683343909</v>
      </c>
      <c r="AI1665" s="168" t="s">
        <v>21</v>
      </c>
      <c r="AJ1665"/>
      <c r="AK1665"/>
    </row>
    <row r="1666" spans="1:37" hidden="1" x14ac:dyDescent="0.25">
      <c r="A1666" s="179" t="b">
        <f>IF(E1666&lt;&gt;1,"",NOT(ISNA(VLOOKUP(P1666,Mapping!$P:$P,1,FALSE))))</f>
        <v>0</v>
      </c>
      <c r="B1666" s="180" t="str">
        <f t="shared" si="25"/>
        <v/>
      </c>
      <c r="E1666" s="167">
        <v>1</v>
      </c>
      <c r="F1666" s="170" t="s">
        <v>303</v>
      </c>
      <c r="G1666" s="169">
        <v>4968.9205649967043</v>
      </c>
      <c r="H1666" s="168" t="s">
        <v>6</v>
      </c>
      <c r="I1666" s="168" t="s">
        <v>303</v>
      </c>
      <c r="J1666" s="169">
        <v>485.36933973365382</v>
      </c>
      <c r="K1666" s="169">
        <v>-209.2286524213151</v>
      </c>
      <c r="L1666" s="168" t="s">
        <v>5</v>
      </c>
      <c r="M1666" s="168" t="s">
        <v>21</v>
      </c>
      <c r="N1666" s="168" t="s">
        <v>2829</v>
      </c>
      <c r="O1666" s="168" t="s">
        <v>21</v>
      </c>
      <c r="P1666" s="168" t="s">
        <v>2851</v>
      </c>
      <c r="Q1666" s="168" t="s">
        <v>2834</v>
      </c>
      <c r="R1666" s="168" t="s">
        <v>1259</v>
      </c>
      <c r="S1666" s="168" t="s">
        <v>21</v>
      </c>
      <c r="T1666" s="168" t="s">
        <v>1259</v>
      </c>
      <c r="U1666" s="168" t="s">
        <v>1259</v>
      </c>
      <c r="V1666" s="168" t="s">
        <v>2834</v>
      </c>
      <c r="W1666" s="168" t="s">
        <v>1259</v>
      </c>
      <c r="X1666" s="168" t="s">
        <v>21</v>
      </c>
      <c r="Y1666" s="168" t="s">
        <v>1259</v>
      </c>
      <c r="Z1666" s="168" t="s">
        <v>21</v>
      </c>
      <c r="AA1666" s="168" t="s">
        <v>1259</v>
      </c>
      <c r="AB1666" s="168" t="s">
        <v>1259</v>
      </c>
      <c r="AC1666" s="168" t="s">
        <v>8253</v>
      </c>
      <c r="AD1666" s="169">
        <v>555.79848815788307</v>
      </c>
      <c r="AE1666" s="168" t="s">
        <v>1259</v>
      </c>
      <c r="AF1666" s="169">
        <v>1004.568934502387</v>
      </c>
      <c r="AG1666" s="169">
        <v>84.407616245272038</v>
      </c>
      <c r="AH1666" s="169">
        <v>475.60229999373502</v>
      </c>
      <c r="AI1666" s="168" t="s">
        <v>21</v>
      </c>
      <c r="AJ1666"/>
      <c r="AK1666"/>
    </row>
    <row r="1667" spans="1:37" hidden="1" x14ac:dyDescent="0.25">
      <c r="A1667" s="179" t="b">
        <f>IF(E1667&lt;&gt;1,"",NOT(ISNA(VLOOKUP(P1667,Mapping!$P:$P,1,FALSE))))</f>
        <v>0</v>
      </c>
      <c r="B1667" s="180" t="str">
        <f t="shared" si="25"/>
        <v/>
      </c>
      <c r="E1667" s="167">
        <v>1</v>
      </c>
      <c r="F1667" s="170" t="s">
        <v>303</v>
      </c>
      <c r="G1667" s="169">
        <v>3486.7932119976881</v>
      </c>
      <c r="H1667" s="168" t="s">
        <v>6</v>
      </c>
      <c r="I1667" s="168" t="s">
        <v>303</v>
      </c>
      <c r="J1667" s="169">
        <v>340.59359511943148</v>
      </c>
      <c r="K1667" s="169">
        <v>-146.82002569275309</v>
      </c>
      <c r="L1667" s="168" t="s">
        <v>5</v>
      </c>
      <c r="M1667" s="168" t="s">
        <v>21</v>
      </c>
      <c r="N1667" s="168" t="s">
        <v>2829</v>
      </c>
      <c r="O1667" s="168" t="s">
        <v>21</v>
      </c>
      <c r="P1667" s="168" t="s">
        <v>2851</v>
      </c>
      <c r="Q1667" s="168" t="s">
        <v>2834</v>
      </c>
      <c r="R1667" s="168" t="s">
        <v>1259</v>
      </c>
      <c r="S1667" s="168" t="s">
        <v>21</v>
      </c>
      <c r="T1667" s="168" t="s">
        <v>1259</v>
      </c>
      <c r="U1667" s="168" t="s">
        <v>1259</v>
      </c>
      <c r="V1667" s="168" t="s">
        <v>2834</v>
      </c>
      <c r="W1667" s="168" t="s">
        <v>1259</v>
      </c>
      <c r="X1667" s="168" t="s">
        <v>21</v>
      </c>
      <c r="Y1667" s="168" t="s">
        <v>1259</v>
      </c>
      <c r="Z1667" s="168" t="s">
        <v>21</v>
      </c>
      <c r="AA1667" s="168" t="s">
        <v>1259</v>
      </c>
      <c r="AB1667" s="168" t="s">
        <v>1259</v>
      </c>
      <c r="AC1667" s="168" t="s">
        <v>12588</v>
      </c>
      <c r="AD1667" s="169">
        <v>390.01516937085188</v>
      </c>
      <c r="AE1667" s="168" t="s">
        <v>1259</v>
      </c>
      <c r="AF1667" s="169">
        <v>704.92657227837799</v>
      </c>
      <c r="AG1667" s="169">
        <v>59.230551085518073</v>
      </c>
      <c r="AH1667" s="169">
        <v>333.73986352501521</v>
      </c>
      <c r="AI1667" s="168" t="s">
        <v>21</v>
      </c>
      <c r="AJ1667"/>
      <c r="AK1667"/>
    </row>
    <row r="1668" spans="1:37" hidden="1" x14ac:dyDescent="0.25">
      <c r="A1668" s="179" t="b">
        <f>IF(E1668&lt;&gt;1,"",NOT(ISNA(VLOOKUP(P1668,Mapping!$P:$P,1,FALSE))))</f>
        <v>0</v>
      </c>
      <c r="B1668" s="180" t="str">
        <f t="shared" si="25"/>
        <v/>
      </c>
      <c r="E1668" s="167">
        <v>1</v>
      </c>
      <c r="F1668" s="170" t="s">
        <v>303</v>
      </c>
      <c r="G1668" s="169">
        <v>11896.35602399211</v>
      </c>
      <c r="H1668" s="168" t="s">
        <v>6</v>
      </c>
      <c r="I1668" s="168" t="s">
        <v>303</v>
      </c>
      <c r="J1668" s="169">
        <v>1162.048455609664</v>
      </c>
      <c r="K1668" s="169">
        <v>-500.92540362953349</v>
      </c>
      <c r="L1668" s="168" t="s">
        <v>5</v>
      </c>
      <c r="M1668" s="168" t="s">
        <v>21</v>
      </c>
      <c r="N1668" s="168" t="s">
        <v>2829</v>
      </c>
      <c r="O1668" s="168" t="s">
        <v>21</v>
      </c>
      <c r="P1668" s="168" t="s">
        <v>2851</v>
      </c>
      <c r="Q1668" s="168" t="s">
        <v>2834</v>
      </c>
      <c r="R1668" s="168" t="s">
        <v>1259</v>
      </c>
      <c r="S1668" s="168" t="s">
        <v>21</v>
      </c>
      <c r="T1668" s="168" t="s">
        <v>1259</v>
      </c>
      <c r="U1668" s="168" t="s">
        <v>1259</v>
      </c>
      <c r="V1668" s="168" t="s">
        <v>2834</v>
      </c>
      <c r="W1668" s="168" t="s">
        <v>1259</v>
      </c>
      <c r="X1668" s="168" t="s">
        <v>21</v>
      </c>
      <c r="Y1668" s="168" t="s">
        <v>1259</v>
      </c>
      <c r="Z1668" s="168" t="s">
        <v>21</v>
      </c>
      <c r="AA1668" s="168" t="s">
        <v>1259</v>
      </c>
      <c r="AB1668" s="168" t="s">
        <v>1259</v>
      </c>
      <c r="AC1668" s="168" t="s">
        <v>8254</v>
      </c>
      <c r="AD1668" s="169">
        <v>1330.6666118392991</v>
      </c>
      <c r="AE1668" s="168" t="s">
        <v>1259</v>
      </c>
      <c r="AF1668" s="169">
        <v>2405.0917174383781</v>
      </c>
      <c r="AG1668" s="169">
        <v>202.08474674839451</v>
      </c>
      <c r="AH1668" s="169">
        <v>1138.6646682202941</v>
      </c>
      <c r="AI1668" s="168" t="s">
        <v>21</v>
      </c>
      <c r="AJ1668"/>
      <c r="AK1668"/>
    </row>
    <row r="1669" spans="1:37" hidden="1" x14ac:dyDescent="0.25">
      <c r="A1669" s="179" t="b">
        <f>IF(E1669&lt;&gt;1,"",NOT(ISNA(VLOOKUP(P1669,Mapping!$P:$P,1,FALSE))))</f>
        <v>0</v>
      </c>
      <c r="B1669" s="180" t="str">
        <f t="shared" si="25"/>
        <v/>
      </c>
      <c r="E1669" s="167">
        <v>1</v>
      </c>
      <c r="F1669" s="170" t="s">
        <v>303</v>
      </c>
      <c r="G1669" s="169">
        <v>25183.0994309833</v>
      </c>
      <c r="H1669" s="168" t="s">
        <v>6</v>
      </c>
      <c r="I1669" s="168" t="s">
        <v>303</v>
      </c>
      <c r="J1669" s="169">
        <v>2459.9113999463648</v>
      </c>
      <c r="K1669" s="169">
        <v>-1060.3964963444971</v>
      </c>
      <c r="L1669" s="168" t="s">
        <v>5</v>
      </c>
      <c r="M1669" s="168" t="s">
        <v>21</v>
      </c>
      <c r="N1669" s="168" t="s">
        <v>2829</v>
      </c>
      <c r="O1669" s="168" t="s">
        <v>21</v>
      </c>
      <c r="P1669" s="168" t="s">
        <v>2851</v>
      </c>
      <c r="Q1669" s="168" t="s">
        <v>2834</v>
      </c>
      <c r="R1669" s="168" t="s">
        <v>1259</v>
      </c>
      <c r="S1669" s="168" t="s">
        <v>21</v>
      </c>
      <c r="T1669" s="168" t="s">
        <v>1259</v>
      </c>
      <c r="U1669" s="168" t="s">
        <v>1259</v>
      </c>
      <c r="V1669" s="168" t="s">
        <v>2834</v>
      </c>
      <c r="W1669" s="168" t="s">
        <v>1259</v>
      </c>
      <c r="X1669" s="168" t="s">
        <v>21</v>
      </c>
      <c r="Y1669" s="168" t="s">
        <v>1259</v>
      </c>
      <c r="Z1669" s="168" t="s">
        <v>21</v>
      </c>
      <c r="AA1669" s="168" t="s">
        <v>1259</v>
      </c>
      <c r="AB1669" s="168" t="s">
        <v>1259</v>
      </c>
      <c r="AC1669" s="168" t="s">
        <v>12583</v>
      </c>
      <c r="AD1669" s="169">
        <v>2816.8549703670792</v>
      </c>
      <c r="AE1669" s="168" t="s">
        <v>1259</v>
      </c>
      <c r="AF1669" s="169">
        <v>5091.2786855684644</v>
      </c>
      <c r="AG1669" s="169">
        <v>427.7881613988684</v>
      </c>
      <c r="AH1669" s="169">
        <v>2410.4108434976588</v>
      </c>
      <c r="AI1669" s="168" t="s">
        <v>21</v>
      </c>
      <c r="AJ1669"/>
      <c r="AK1669"/>
    </row>
    <row r="1670" spans="1:37" hidden="1" x14ac:dyDescent="0.25">
      <c r="A1670" s="179" t="b">
        <f>IF(E1670&lt;&gt;1,"",NOT(ISNA(VLOOKUP(P1670,Mapping!$P:$P,1,FALSE))))</f>
        <v>0</v>
      </c>
      <c r="B1670" s="180" t="str">
        <f t="shared" si="25"/>
        <v/>
      </c>
      <c r="E1670" s="167">
        <v>1</v>
      </c>
      <c r="F1670" s="170" t="s">
        <v>303</v>
      </c>
      <c r="G1670" s="169">
        <v>5875.2917999961037</v>
      </c>
      <c r="H1670" s="168" t="s">
        <v>6</v>
      </c>
      <c r="I1670" s="168" t="s">
        <v>303</v>
      </c>
      <c r="J1670" s="169">
        <v>573.90462664974143</v>
      </c>
      <c r="K1670" s="169">
        <v>-247.3936481405602</v>
      </c>
      <c r="L1670" s="168" t="s">
        <v>5</v>
      </c>
      <c r="M1670" s="168" t="s">
        <v>21</v>
      </c>
      <c r="N1670" s="168" t="s">
        <v>2829</v>
      </c>
      <c r="O1670" s="168" t="s">
        <v>21</v>
      </c>
      <c r="P1670" s="168" t="s">
        <v>2851</v>
      </c>
      <c r="Q1670" s="168" t="s">
        <v>2834</v>
      </c>
      <c r="R1670" s="168" t="s">
        <v>1259</v>
      </c>
      <c r="S1670" s="168" t="s">
        <v>21</v>
      </c>
      <c r="T1670" s="168" t="s">
        <v>1259</v>
      </c>
      <c r="U1670" s="168" t="s">
        <v>1259</v>
      </c>
      <c r="V1670" s="168" t="s">
        <v>2834</v>
      </c>
      <c r="W1670" s="168" t="s">
        <v>1259</v>
      </c>
      <c r="X1670" s="168" t="s">
        <v>21</v>
      </c>
      <c r="Y1670" s="168" t="s">
        <v>1259</v>
      </c>
      <c r="Z1670" s="168" t="s">
        <v>21</v>
      </c>
      <c r="AA1670" s="168" t="s">
        <v>1259</v>
      </c>
      <c r="AB1670" s="168" t="s">
        <v>1259</v>
      </c>
      <c r="AC1670" s="168" t="s">
        <v>8706</v>
      </c>
      <c r="AD1670" s="169">
        <v>657.18062046065745</v>
      </c>
      <c r="AE1670" s="168" t="s">
        <v>1259</v>
      </c>
      <c r="AF1670" s="169">
        <v>1187.81042003166</v>
      </c>
      <c r="AG1670" s="169">
        <v>99.804247038388894</v>
      </c>
      <c r="AH1670" s="169">
        <v>562.35599999259193</v>
      </c>
      <c r="AI1670" s="168" t="s">
        <v>21</v>
      </c>
      <c r="AJ1670"/>
      <c r="AK1670"/>
    </row>
    <row r="1671" spans="1:37" hidden="1" x14ac:dyDescent="0.25">
      <c r="A1671" s="179" t="b">
        <f>IF(E1671&lt;&gt;1,"",NOT(ISNA(VLOOKUP(P1671,Mapping!$P:$P,1,FALSE))))</f>
        <v>0</v>
      </c>
      <c r="B1671" s="180" t="str">
        <f t="shared" si="25"/>
        <v/>
      </c>
      <c r="E1671" s="167">
        <v>1</v>
      </c>
      <c r="F1671" s="170" t="s">
        <v>303</v>
      </c>
      <c r="G1671" s="169">
        <v>85836.411611943069</v>
      </c>
      <c r="H1671" s="168" t="s">
        <v>6</v>
      </c>
      <c r="I1671" s="168" t="s">
        <v>303</v>
      </c>
      <c r="J1671" s="169">
        <v>8384.5901507629642</v>
      </c>
      <c r="K1671" s="169">
        <v>-3614.3537606059708</v>
      </c>
      <c r="L1671" s="168" t="s">
        <v>5</v>
      </c>
      <c r="M1671" s="168" t="s">
        <v>21</v>
      </c>
      <c r="N1671" s="168" t="s">
        <v>2829</v>
      </c>
      <c r="O1671" s="168" t="s">
        <v>21</v>
      </c>
      <c r="P1671" s="168" t="s">
        <v>2851</v>
      </c>
      <c r="Q1671" s="168" t="s">
        <v>2834</v>
      </c>
      <c r="R1671" s="168" t="s">
        <v>1259</v>
      </c>
      <c r="S1671" s="168" t="s">
        <v>21</v>
      </c>
      <c r="T1671" s="168" t="s">
        <v>1259</v>
      </c>
      <c r="U1671" s="168" t="s">
        <v>1259</v>
      </c>
      <c r="V1671" s="168" t="s">
        <v>2834</v>
      </c>
      <c r="W1671" s="168" t="s">
        <v>1259</v>
      </c>
      <c r="X1671" s="168" t="s">
        <v>21</v>
      </c>
      <c r="Y1671" s="168" t="s">
        <v>1259</v>
      </c>
      <c r="Z1671" s="168" t="s">
        <v>21</v>
      </c>
      <c r="AA1671" s="168" t="s">
        <v>1259</v>
      </c>
      <c r="AB1671" s="168" t="s">
        <v>1259</v>
      </c>
      <c r="AC1671" s="168" t="s">
        <v>12582</v>
      </c>
      <c r="AD1671" s="169">
        <v>9601.2297195673527</v>
      </c>
      <c r="AE1671" s="168" t="s">
        <v>1259</v>
      </c>
      <c r="AF1671" s="169">
        <v>17353.586443291249</v>
      </c>
      <c r="AG1671" s="169">
        <v>1458.1128429081441</v>
      </c>
      <c r="AH1671" s="169">
        <v>8215.8678634211828</v>
      </c>
      <c r="AI1671" s="168" t="s">
        <v>21</v>
      </c>
      <c r="AJ1671"/>
      <c r="AK1671"/>
    </row>
    <row r="1672" spans="1:37" hidden="1" x14ac:dyDescent="0.25">
      <c r="A1672" s="179" t="b">
        <f>IF(E1672&lt;&gt;1,"",NOT(ISNA(VLOOKUP(P1672,Mapping!$P:$P,1,FALSE))))</f>
        <v>0</v>
      </c>
      <c r="B1672" s="180" t="str">
        <f t="shared" si="25"/>
        <v/>
      </c>
      <c r="E1672" s="167">
        <v>1</v>
      </c>
      <c r="F1672" s="170" t="s">
        <v>303</v>
      </c>
      <c r="G1672" s="169">
        <v>6642.999404995594</v>
      </c>
      <c r="H1672" s="168" t="s">
        <v>6</v>
      </c>
      <c r="I1672" s="168" t="s">
        <v>303</v>
      </c>
      <c r="J1672" s="169">
        <v>648.89510566283514</v>
      </c>
      <c r="K1672" s="169">
        <v>-279.71986981115032</v>
      </c>
      <c r="L1672" s="168" t="s">
        <v>5</v>
      </c>
      <c r="M1672" s="168" t="s">
        <v>21</v>
      </c>
      <c r="N1672" s="168" t="s">
        <v>2829</v>
      </c>
      <c r="O1672" s="168" t="s">
        <v>21</v>
      </c>
      <c r="P1672" s="168" t="s">
        <v>2851</v>
      </c>
      <c r="Q1672" s="168" t="s">
        <v>2834</v>
      </c>
      <c r="R1672" s="168" t="s">
        <v>1259</v>
      </c>
      <c r="S1672" s="168" t="s">
        <v>21</v>
      </c>
      <c r="T1672" s="168" t="s">
        <v>1259</v>
      </c>
      <c r="U1672" s="168" t="s">
        <v>1259</v>
      </c>
      <c r="V1672" s="168" t="s">
        <v>2834</v>
      </c>
      <c r="W1672" s="168" t="s">
        <v>1259</v>
      </c>
      <c r="X1672" s="168" t="s">
        <v>21</v>
      </c>
      <c r="Y1672" s="168" t="s">
        <v>1259</v>
      </c>
      <c r="Z1672" s="168" t="s">
        <v>21</v>
      </c>
      <c r="AA1672" s="168" t="s">
        <v>1259</v>
      </c>
      <c r="AB1672" s="168" t="s">
        <v>1259</v>
      </c>
      <c r="AC1672" s="168" t="s">
        <v>8251</v>
      </c>
      <c r="AD1672" s="169">
        <v>743.05253582428998</v>
      </c>
      <c r="AE1672" s="168" t="s">
        <v>1259</v>
      </c>
      <c r="AF1672" s="169">
        <v>1343.018216307677</v>
      </c>
      <c r="AG1672" s="169">
        <v>112.84538304846321</v>
      </c>
      <c r="AH1672" s="169">
        <v>635.83745293280026</v>
      </c>
      <c r="AI1672" s="168" t="s">
        <v>21</v>
      </c>
      <c r="AJ1672"/>
      <c r="AK1672"/>
    </row>
    <row r="1673" spans="1:37" hidden="1" x14ac:dyDescent="0.25">
      <c r="A1673" s="179" t="b">
        <f>IF(E1673&lt;&gt;1,"",NOT(ISNA(VLOOKUP(P1673,Mapping!$P:$P,1,FALSE))))</f>
        <v>0</v>
      </c>
      <c r="B1673" s="180" t="str">
        <f t="shared" si="25"/>
        <v/>
      </c>
      <c r="E1673" s="167">
        <v>1</v>
      </c>
      <c r="F1673" s="170" t="s">
        <v>303</v>
      </c>
      <c r="G1673" s="169">
        <v>12592.638512991651</v>
      </c>
      <c r="H1673" s="168" t="s">
        <v>6</v>
      </c>
      <c r="I1673" s="168" t="s">
        <v>303</v>
      </c>
      <c r="J1673" s="169">
        <v>1230.0620548477989</v>
      </c>
      <c r="K1673" s="169">
        <v>-530.24409467566954</v>
      </c>
      <c r="L1673" s="168" t="s">
        <v>5</v>
      </c>
      <c r="M1673" s="168" t="s">
        <v>21</v>
      </c>
      <c r="N1673" s="168" t="s">
        <v>2829</v>
      </c>
      <c r="O1673" s="168" t="s">
        <v>21</v>
      </c>
      <c r="P1673" s="168" t="s">
        <v>2851</v>
      </c>
      <c r="Q1673" s="168" t="s">
        <v>2834</v>
      </c>
      <c r="R1673" s="168" t="s">
        <v>1259</v>
      </c>
      <c r="S1673" s="168" t="s">
        <v>21</v>
      </c>
      <c r="T1673" s="168" t="s">
        <v>1259</v>
      </c>
      <c r="U1673" s="168" t="s">
        <v>1259</v>
      </c>
      <c r="V1673" s="168" t="s">
        <v>2834</v>
      </c>
      <c r="W1673" s="168" t="s">
        <v>1259</v>
      </c>
      <c r="X1673" s="168" t="s">
        <v>21</v>
      </c>
      <c r="Y1673" s="168" t="s">
        <v>1259</v>
      </c>
      <c r="Z1673" s="168" t="s">
        <v>21</v>
      </c>
      <c r="AA1673" s="168" t="s">
        <v>1259</v>
      </c>
      <c r="AB1673" s="168" t="s">
        <v>1259</v>
      </c>
      <c r="AC1673" s="168" t="s">
        <v>12178</v>
      </c>
      <c r="AD1673" s="169">
        <v>1408.5492726012581</v>
      </c>
      <c r="AE1673" s="168" t="s">
        <v>1259</v>
      </c>
      <c r="AF1673" s="169">
        <v>2545.8594654708718</v>
      </c>
      <c r="AG1673" s="169">
        <v>213.9125762258445</v>
      </c>
      <c r="AH1673" s="169">
        <v>1205.3096364547091</v>
      </c>
      <c r="AI1673" s="168" t="s">
        <v>21</v>
      </c>
      <c r="AJ1673"/>
      <c r="AK1673"/>
    </row>
    <row r="1674" spans="1:37" hidden="1" x14ac:dyDescent="0.25">
      <c r="A1674" s="179" t="b">
        <f>IF(E1674&lt;&gt;1,"",NOT(ISNA(VLOOKUP(P1674,Mapping!$P:$P,1,FALSE))))</f>
        <v>0</v>
      </c>
      <c r="B1674" s="180" t="str">
        <f t="shared" si="25"/>
        <v/>
      </c>
      <c r="E1674" s="167">
        <v>1</v>
      </c>
      <c r="F1674" s="170" t="s">
        <v>303</v>
      </c>
      <c r="G1674" s="169">
        <v>6119.1824399959423</v>
      </c>
      <c r="H1674" s="168" t="s">
        <v>6</v>
      </c>
      <c r="I1674" s="168" t="s">
        <v>303</v>
      </c>
      <c r="J1674" s="169">
        <v>597.72811856423243</v>
      </c>
      <c r="K1674" s="169">
        <v>-257.66326490698782</v>
      </c>
      <c r="L1674" s="168" t="s">
        <v>5</v>
      </c>
      <c r="M1674" s="168" t="s">
        <v>21</v>
      </c>
      <c r="N1674" s="168" t="s">
        <v>2829</v>
      </c>
      <c r="O1674" s="168" t="s">
        <v>21</v>
      </c>
      <c r="P1674" s="168" t="s">
        <v>2851</v>
      </c>
      <c r="Q1674" s="168" t="s">
        <v>2834</v>
      </c>
      <c r="R1674" s="168" t="s">
        <v>1259</v>
      </c>
      <c r="S1674" s="168" t="s">
        <v>21</v>
      </c>
      <c r="T1674" s="168" t="s">
        <v>1259</v>
      </c>
      <c r="U1674" s="168" t="s">
        <v>1259</v>
      </c>
      <c r="V1674" s="168" t="s">
        <v>2834</v>
      </c>
      <c r="W1674" s="168" t="s">
        <v>1259</v>
      </c>
      <c r="X1674" s="168" t="s">
        <v>21</v>
      </c>
      <c r="Y1674" s="168" t="s">
        <v>1259</v>
      </c>
      <c r="Z1674" s="168" t="s">
        <v>21</v>
      </c>
      <c r="AA1674" s="168" t="s">
        <v>1259</v>
      </c>
      <c r="AB1674" s="168" t="s">
        <v>1259</v>
      </c>
      <c r="AC1674" s="168" t="s">
        <v>8252</v>
      </c>
      <c r="AD1674" s="169">
        <v>684.46100202736329</v>
      </c>
      <c r="AE1674" s="168" t="s">
        <v>1259</v>
      </c>
      <c r="AF1674" s="169">
        <v>1237.1179018388091</v>
      </c>
      <c r="AG1674" s="169">
        <v>103.9472449546647</v>
      </c>
      <c r="AH1674" s="169">
        <v>585.70009410993134</v>
      </c>
      <c r="AI1674" s="168" t="s">
        <v>21</v>
      </c>
      <c r="AJ1674"/>
      <c r="AK1674"/>
    </row>
    <row r="1675" spans="1:37" hidden="1" x14ac:dyDescent="0.25">
      <c r="A1675" s="179" t="b">
        <f>IF(E1675&lt;&gt;1,"",NOT(ISNA(VLOOKUP(P1675,Mapping!$P:$P,1,FALSE))))</f>
        <v>0</v>
      </c>
      <c r="B1675" s="180" t="str">
        <f t="shared" si="25"/>
        <v/>
      </c>
      <c r="E1675" s="167">
        <v>1</v>
      </c>
      <c r="F1675" s="170" t="s">
        <v>303</v>
      </c>
      <c r="G1675" s="169">
        <v>7145.8552619952616</v>
      </c>
      <c r="H1675" s="168" t="s">
        <v>6</v>
      </c>
      <c r="I1675" s="168" t="s">
        <v>303</v>
      </c>
      <c r="J1675" s="169">
        <v>698.01458988491413</v>
      </c>
      <c r="K1675" s="169">
        <v>-300.89385557847481</v>
      </c>
      <c r="L1675" s="168" t="s">
        <v>5</v>
      </c>
      <c r="M1675" s="168" t="s">
        <v>21</v>
      </c>
      <c r="N1675" s="168" t="s">
        <v>2829</v>
      </c>
      <c r="O1675" s="168" t="s">
        <v>21</v>
      </c>
      <c r="P1675" s="168" t="s">
        <v>2851</v>
      </c>
      <c r="Q1675" s="168" t="s">
        <v>2834</v>
      </c>
      <c r="R1675" s="168" t="s">
        <v>1259</v>
      </c>
      <c r="S1675" s="168" t="s">
        <v>21</v>
      </c>
      <c r="T1675" s="168" t="s">
        <v>1259</v>
      </c>
      <c r="U1675" s="168" t="s">
        <v>1259</v>
      </c>
      <c r="V1675" s="168" t="s">
        <v>2834</v>
      </c>
      <c r="W1675" s="168" t="s">
        <v>1259</v>
      </c>
      <c r="X1675" s="168" t="s">
        <v>21</v>
      </c>
      <c r="Y1675" s="168" t="s">
        <v>1259</v>
      </c>
      <c r="Z1675" s="168" t="s">
        <v>21</v>
      </c>
      <c r="AA1675" s="168" t="s">
        <v>1259</v>
      </c>
      <c r="AB1675" s="168" t="s">
        <v>1259</v>
      </c>
      <c r="AC1675" s="168" t="s">
        <v>12584</v>
      </c>
      <c r="AD1675" s="169">
        <v>799.29946539901709</v>
      </c>
      <c r="AE1675" s="168" t="s">
        <v>1259</v>
      </c>
      <c r="AF1675" s="169">
        <v>1444.6808140221519</v>
      </c>
      <c r="AG1675" s="169">
        <v>121.3874524273369</v>
      </c>
      <c r="AH1675" s="169">
        <v>683.96851057922504</v>
      </c>
      <c r="AI1675" s="168" t="s">
        <v>21</v>
      </c>
      <c r="AJ1675"/>
      <c r="AK1675"/>
    </row>
    <row r="1676" spans="1:37" hidden="1" x14ac:dyDescent="0.25">
      <c r="A1676" s="179" t="b">
        <f>IF(E1676&lt;&gt;1,"",NOT(ISNA(VLOOKUP(P1676,Mapping!$P:$P,1,FALSE))))</f>
        <v>0</v>
      </c>
      <c r="B1676" s="180" t="str">
        <f t="shared" si="25"/>
        <v/>
      </c>
      <c r="E1676" s="167">
        <v>1</v>
      </c>
      <c r="F1676" s="170" t="s">
        <v>303</v>
      </c>
      <c r="G1676" s="169">
        <v>16529.631929989038</v>
      </c>
      <c r="H1676" s="168" t="s">
        <v>6</v>
      </c>
      <c r="I1676" s="168" t="s">
        <v>303</v>
      </c>
      <c r="J1676" s="169">
        <v>1614.6316752206769</v>
      </c>
      <c r="K1676" s="169">
        <v>-696.02091007350225</v>
      </c>
      <c r="L1676" s="168" t="s">
        <v>5</v>
      </c>
      <c r="M1676" s="168" t="s">
        <v>21</v>
      </c>
      <c r="N1676" s="168" t="s">
        <v>2829</v>
      </c>
      <c r="O1676" s="168" t="s">
        <v>21</v>
      </c>
      <c r="P1676" s="168" t="s">
        <v>2851</v>
      </c>
      <c r="Q1676" s="168" t="s">
        <v>2834</v>
      </c>
      <c r="R1676" s="168" t="s">
        <v>1259</v>
      </c>
      <c r="S1676" s="168" t="s">
        <v>21</v>
      </c>
      <c r="T1676" s="168" t="s">
        <v>1259</v>
      </c>
      <c r="U1676" s="168" t="s">
        <v>1259</v>
      </c>
      <c r="V1676" s="168" t="s">
        <v>2834</v>
      </c>
      <c r="W1676" s="168" t="s">
        <v>1259</v>
      </c>
      <c r="X1676" s="168" t="s">
        <v>21</v>
      </c>
      <c r="Y1676" s="168" t="s">
        <v>1259</v>
      </c>
      <c r="Z1676" s="168" t="s">
        <v>21</v>
      </c>
      <c r="AA1676" s="168" t="s">
        <v>1259</v>
      </c>
      <c r="AB1676" s="168" t="s">
        <v>1259</v>
      </c>
      <c r="AC1676" s="168" t="s">
        <v>12828</v>
      </c>
      <c r="AD1676" s="169">
        <v>1848.9215748813799</v>
      </c>
      <c r="AE1676" s="168" t="s">
        <v>1259</v>
      </c>
      <c r="AF1676" s="169">
        <v>3341.8032183085888</v>
      </c>
      <c r="AG1676" s="169">
        <v>280.79072916776198</v>
      </c>
      <c r="AH1676" s="169">
        <v>1582.1405999791571</v>
      </c>
      <c r="AI1676" s="168" t="s">
        <v>21</v>
      </c>
      <c r="AJ1676"/>
      <c r="AK1676"/>
    </row>
    <row r="1677" spans="1:37" hidden="1" x14ac:dyDescent="0.25">
      <c r="A1677" s="179" t="b">
        <f>IF(E1677&lt;&gt;1,"",NOT(ISNA(VLOOKUP(P1677,Mapping!$P:$P,1,FALSE))))</f>
        <v>0</v>
      </c>
      <c r="B1677" s="180" t="str">
        <f t="shared" si="25"/>
        <v/>
      </c>
      <c r="E1677" s="167">
        <v>1</v>
      </c>
      <c r="F1677" s="170" t="s">
        <v>303</v>
      </c>
      <c r="G1677" s="169">
        <v>3463.3594799977031</v>
      </c>
      <c r="H1677" s="168" t="s">
        <v>6</v>
      </c>
      <c r="I1677" s="168" t="s">
        <v>303</v>
      </c>
      <c r="J1677" s="169">
        <v>338.3045637534542</v>
      </c>
      <c r="K1677" s="169">
        <v>-145.8332906255641</v>
      </c>
      <c r="L1677" s="168" t="s">
        <v>5</v>
      </c>
      <c r="M1677" s="168" t="s">
        <v>21</v>
      </c>
      <c r="N1677" s="168" t="s">
        <v>2829</v>
      </c>
      <c r="O1677" s="168" t="s">
        <v>21</v>
      </c>
      <c r="P1677" s="168" t="s">
        <v>2851</v>
      </c>
      <c r="Q1677" s="168" t="s">
        <v>2834</v>
      </c>
      <c r="R1677" s="168" t="s">
        <v>1259</v>
      </c>
      <c r="S1677" s="168" t="s">
        <v>21</v>
      </c>
      <c r="T1677" s="168" t="s">
        <v>1259</v>
      </c>
      <c r="U1677" s="168" t="s">
        <v>1259</v>
      </c>
      <c r="V1677" s="168" t="s">
        <v>2834</v>
      </c>
      <c r="W1677" s="168" t="s">
        <v>1259</v>
      </c>
      <c r="X1677" s="168" t="s">
        <v>21</v>
      </c>
      <c r="Y1677" s="168" t="s">
        <v>1259</v>
      </c>
      <c r="Z1677" s="168" t="s">
        <v>21</v>
      </c>
      <c r="AA1677" s="168" t="s">
        <v>1259</v>
      </c>
      <c r="AB1677" s="168" t="s">
        <v>1259</v>
      </c>
      <c r="AC1677" s="168" t="s">
        <v>12180</v>
      </c>
      <c r="AD1677" s="169">
        <v>387.39398985165161</v>
      </c>
      <c r="AE1677" s="168" t="s">
        <v>1259</v>
      </c>
      <c r="AF1677" s="169">
        <v>700.18896400335916</v>
      </c>
      <c r="AG1677" s="169">
        <v>58.832479626742497</v>
      </c>
      <c r="AH1677" s="169">
        <v>331.49689411327972</v>
      </c>
      <c r="AI1677" s="168" t="s">
        <v>21</v>
      </c>
      <c r="AJ1677"/>
      <c r="AK1677"/>
    </row>
    <row r="1678" spans="1:37" hidden="1" x14ac:dyDescent="0.25">
      <c r="A1678" s="179" t="b">
        <f>IF(E1678&lt;&gt;1,"",NOT(ISNA(VLOOKUP(P1678,Mapping!$P:$P,1,FALSE))))</f>
        <v>0</v>
      </c>
      <c r="B1678" s="180" t="str">
        <f t="shared" si="25"/>
        <v/>
      </c>
      <c r="E1678" s="167">
        <v>1</v>
      </c>
      <c r="F1678" s="170" t="s">
        <v>303</v>
      </c>
      <c r="G1678" s="169">
        <v>43902.886166970893</v>
      </c>
      <c r="H1678" s="168" t="s">
        <v>6</v>
      </c>
      <c r="I1678" s="168" t="s">
        <v>303</v>
      </c>
      <c r="J1678" s="169">
        <v>4288.479679344312</v>
      </c>
      <c r="K1678" s="169">
        <v>-1848.639274861865</v>
      </c>
      <c r="L1678" s="168" t="s">
        <v>5</v>
      </c>
      <c r="M1678" s="168" t="s">
        <v>21</v>
      </c>
      <c r="N1678" s="168" t="s">
        <v>2829</v>
      </c>
      <c r="O1678" s="168" t="s">
        <v>21</v>
      </c>
      <c r="P1678" s="168" t="s">
        <v>2851</v>
      </c>
      <c r="Q1678" s="168" t="s">
        <v>2834</v>
      </c>
      <c r="R1678" s="168" t="s">
        <v>1259</v>
      </c>
      <c r="S1678" s="168" t="s">
        <v>21</v>
      </c>
      <c r="T1678" s="168" t="s">
        <v>1259</v>
      </c>
      <c r="U1678" s="168" t="s">
        <v>1259</v>
      </c>
      <c r="V1678" s="168" t="s">
        <v>2834</v>
      </c>
      <c r="W1678" s="168" t="s">
        <v>1259</v>
      </c>
      <c r="X1678" s="168" t="s">
        <v>21</v>
      </c>
      <c r="Y1678" s="168" t="s">
        <v>1259</v>
      </c>
      <c r="Z1678" s="168" t="s">
        <v>21</v>
      </c>
      <c r="AA1678" s="168" t="s">
        <v>1259</v>
      </c>
      <c r="AB1678" s="168" t="s">
        <v>1259</v>
      </c>
      <c r="AC1678" s="168" t="s">
        <v>8256</v>
      </c>
      <c r="AD1678" s="169">
        <v>4910.7562574581598</v>
      </c>
      <c r="AE1678" s="168" t="s">
        <v>1259</v>
      </c>
      <c r="AF1678" s="169">
        <v>8875.8664988565288</v>
      </c>
      <c r="AG1678" s="169">
        <v>745.78329823713284</v>
      </c>
      <c r="AH1678" s="169">
        <v>4202.1830222975841</v>
      </c>
      <c r="AI1678" s="168" t="s">
        <v>21</v>
      </c>
      <c r="AJ1678"/>
      <c r="AK1678"/>
    </row>
    <row r="1679" spans="1:37" hidden="1" x14ac:dyDescent="0.25">
      <c r="A1679" s="179" t="b">
        <f>IF(E1679&lt;&gt;1,"",NOT(ISNA(VLOOKUP(P1679,Mapping!$P:$P,1,FALSE))))</f>
        <v>0</v>
      </c>
      <c r="B1679" s="180" t="str">
        <f t="shared" si="25"/>
        <v/>
      </c>
      <c r="E1679" s="167">
        <v>1</v>
      </c>
      <c r="F1679" s="170" t="s">
        <v>303</v>
      </c>
      <c r="G1679" s="169">
        <v>76683.698846949148</v>
      </c>
      <c r="H1679" s="168" t="s">
        <v>6</v>
      </c>
      <c r="I1679" s="168" t="s">
        <v>303</v>
      </c>
      <c r="J1679" s="169">
        <v>7490.543628302632</v>
      </c>
      <c r="K1679" s="169">
        <v>-3228.956221488671</v>
      </c>
      <c r="L1679" s="168" t="s">
        <v>5</v>
      </c>
      <c r="M1679" s="168" t="s">
        <v>21</v>
      </c>
      <c r="N1679" s="168" t="s">
        <v>2829</v>
      </c>
      <c r="O1679" s="168" t="s">
        <v>21</v>
      </c>
      <c r="P1679" s="168" t="s">
        <v>2851</v>
      </c>
      <c r="Q1679" s="168" t="s">
        <v>2834</v>
      </c>
      <c r="R1679" s="168" t="s">
        <v>1259</v>
      </c>
      <c r="S1679" s="168" t="s">
        <v>21</v>
      </c>
      <c r="T1679" s="168" t="s">
        <v>1259</v>
      </c>
      <c r="U1679" s="168" t="s">
        <v>1259</v>
      </c>
      <c r="V1679" s="168" t="s">
        <v>2834</v>
      </c>
      <c r="W1679" s="168" t="s">
        <v>1259</v>
      </c>
      <c r="X1679" s="168" t="s">
        <v>21</v>
      </c>
      <c r="Y1679" s="168" t="s">
        <v>1259</v>
      </c>
      <c r="Z1679" s="168" t="s">
        <v>21</v>
      </c>
      <c r="AA1679" s="168" t="s">
        <v>1259</v>
      </c>
      <c r="AB1679" s="168" t="s">
        <v>1259</v>
      </c>
      <c r="AC1679" s="168" t="s">
        <v>12179</v>
      </c>
      <c r="AD1679" s="169">
        <v>8577.4532572985991</v>
      </c>
      <c r="AE1679" s="168" t="s">
        <v>1259</v>
      </c>
      <c r="AF1679" s="169">
        <v>15503.178333548711</v>
      </c>
      <c r="AG1679" s="169">
        <v>1302.634674850269</v>
      </c>
      <c r="AH1679" s="169">
        <v>7339.8121516680112</v>
      </c>
      <c r="AI1679" s="168" t="s">
        <v>21</v>
      </c>
      <c r="AJ1679"/>
      <c r="AK1679"/>
    </row>
    <row r="1680" spans="1:37" hidden="1" x14ac:dyDescent="0.25">
      <c r="A1680" s="179" t="b">
        <f>IF(E1680&lt;&gt;1,"",NOT(ISNA(VLOOKUP(P1680,Mapping!$P:$P,1,FALSE))))</f>
        <v>0</v>
      </c>
      <c r="B1680" s="180" t="str">
        <f t="shared" si="25"/>
        <v/>
      </c>
      <c r="E1680" s="167">
        <v>1</v>
      </c>
      <c r="F1680" s="170" t="s">
        <v>303</v>
      </c>
      <c r="G1680" s="169">
        <v>6499.5872129956897</v>
      </c>
      <c r="H1680" s="168" t="s">
        <v>6</v>
      </c>
      <c r="I1680" s="168" t="s">
        <v>303</v>
      </c>
      <c r="J1680" s="169">
        <v>634.88645327440622</v>
      </c>
      <c r="K1680" s="169">
        <v>-273.68114585079928</v>
      </c>
      <c r="L1680" s="168" t="s">
        <v>5</v>
      </c>
      <c r="M1680" s="168" t="s">
        <v>21</v>
      </c>
      <c r="N1680" s="168" t="s">
        <v>2829</v>
      </c>
      <c r="O1680" s="168" t="s">
        <v>21</v>
      </c>
      <c r="P1680" s="168" t="s">
        <v>2851</v>
      </c>
      <c r="Q1680" s="168" t="s">
        <v>2834</v>
      </c>
      <c r="R1680" s="168" t="s">
        <v>1259</v>
      </c>
      <c r="S1680" s="168" t="s">
        <v>21</v>
      </c>
      <c r="T1680" s="168" t="s">
        <v>1259</v>
      </c>
      <c r="U1680" s="168" t="s">
        <v>1259</v>
      </c>
      <c r="V1680" s="168" t="s">
        <v>2834</v>
      </c>
      <c r="W1680" s="168" t="s">
        <v>1259</v>
      </c>
      <c r="X1680" s="168" t="s">
        <v>21</v>
      </c>
      <c r="Y1680" s="168" t="s">
        <v>1259</v>
      </c>
      <c r="Z1680" s="168" t="s">
        <v>21</v>
      </c>
      <c r="AA1680" s="168" t="s">
        <v>1259</v>
      </c>
      <c r="AB1680" s="168" t="s">
        <v>1259</v>
      </c>
      <c r="AC1680" s="168" t="s">
        <v>8249</v>
      </c>
      <c r="AD1680" s="169">
        <v>727.01116859889078</v>
      </c>
      <c r="AE1680" s="168" t="s">
        <v>1259</v>
      </c>
      <c r="AF1680" s="169">
        <v>1314.0245081114001</v>
      </c>
      <c r="AG1680" s="169">
        <v>110.4092239050678</v>
      </c>
      <c r="AH1680" s="169">
        <v>622.11069528592179</v>
      </c>
      <c r="AI1680" s="168" t="s">
        <v>21</v>
      </c>
      <c r="AJ1680"/>
      <c r="AK1680"/>
    </row>
    <row r="1681" spans="1:37" hidden="1" x14ac:dyDescent="0.25">
      <c r="A1681" s="179" t="b">
        <f>IF(E1681&lt;&gt;1,"",NOT(ISNA(VLOOKUP(P1681,Mapping!$P:$P,1,FALSE))))</f>
        <v>0</v>
      </c>
      <c r="B1681" s="180" t="str">
        <f t="shared" si="25"/>
        <v/>
      </c>
      <c r="E1681" s="167">
        <v>1</v>
      </c>
      <c r="F1681" s="170" t="s">
        <v>303</v>
      </c>
      <c r="G1681" s="169">
        <v>8188.8108749945704</v>
      </c>
      <c r="H1681" s="168" t="s">
        <v>6</v>
      </c>
      <c r="I1681" s="168" t="s">
        <v>303</v>
      </c>
      <c r="J1681" s="169">
        <v>799.8915812015025</v>
      </c>
      <c r="K1681" s="169">
        <v>-344.81007331403367</v>
      </c>
      <c r="L1681" s="168" t="s">
        <v>5</v>
      </c>
      <c r="M1681" s="168" t="s">
        <v>21</v>
      </c>
      <c r="N1681" s="168" t="s">
        <v>2829</v>
      </c>
      <c r="O1681" s="168" t="s">
        <v>21</v>
      </c>
      <c r="P1681" s="168" t="s">
        <v>2851</v>
      </c>
      <c r="Q1681" s="168" t="s">
        <v>2834</v>
      </c>
      <c r="R1681" s="168" t="s">
        <v>1259</v>
      </c>
      <c r="S1681" s="168" t="s">
        <v>21</v>
      </c>
      <c r="T1681" s="168" t="s">
        <v>1259</v>
      </c>
      <c r="U1681" s="168" t="s">
        <v>1259</v>
      </c>
      <c r="V1681" s="168" t="s">
        <v>2834</v>
      </c>
      <c r="W1681" s="168" t="s">
        <v>1259</v>
      </c>
      <c r="X1681" s="168" t="s">
        <v>21</v>
      </c>
      <c r="Y1681" s="168" t="s">
        <v>1259</v>
      </c>
      <c r="Z1681" s="168" t="s">
        <v>21</v>
      </c>
      <c r="AA1681" s="168" t="s">
        <v>1259</v>
      </c>
      <c r="AB1681" s="168" t="s">
        <v>1259</v>
      </c>
      <c r="AC1681" s="168" t="s">
        <v>12829</v>
      </c>
      <c r="AD1681" s="169">
        <v>915.95923995936334</v>
      </c>
      <c r="AE1681" s="168" t="s">
        <v>1259</v>
      </c>
      <c r="AF1681" s="169">
        <v>1655.535625480521</v>
      </c>
      <c r="AG1681" s="169">
        <v>139.1042575143492</v>
      </c>
      <c r="AH1681" s="169">
        <v>783.79544116614488</v>
      </c>
      <c r="AI1681" s="168" t="s">
        <v>21</v>
      </c>
      <c r="AJ1681"/>
      <c r="AK1681"/>
    </row>
    <row r="1682" spans="1:37" hidden="1" x14ac:dyDescent="0.25">
      <c r="A1682" s="179" t="b">
        <f>IF(E1682&lt;&gt;1,"",NOT(ISNA(VLOOKUP(P1682,Mapping!$P:$P,1,FALSE))))</f>
        <v>0</v>
      </c>
      <c r="B1682" s="180" t="str">
        <f t="shared" si="25"/>
        <v/>
      </c>
      <c r="E1682" s="167">
        <v>1</v>
      </c>
      <c r="F1682" s="170" t="s">
        <v>303</v>
      </c>
      <c r="G1682" s="169">
        <v>8545.7257199943324</v>
      </c>
      <c r="H1682" s="168" t="s">
        <v>6</v>
      </c>
      <c r="I1682" s="168" t="s">
        <v>303</v>
      </c>
      <c r="J1682" s="169">
        <v>834.75539526184832</v>
      </c>
      <c r="K1682" s="169">
        <v>-359.83885291951231</v>
      </c>
      <c r="L1682" s="168" t="s">
        <v>5</v>
      </c>
      <c r="M1682" s="168" t="s">
        <v>21</v>
      </c>
      <c r="N1682" s="168" t="s">
        <v>2829</v>
      </c>
      <c r="O1682" s="168" t="s">
        <v>21</v>
      </c>
      <c r="P1682" s="168" t="s">
        <v>2851</v>
      </c>
      <c r="Q1682" s="168" t="s">
        <v>2834</v>
      </c>
      <c r="R1682" s="168" t="s">
        <v>1259</v>
      </c>
      <c r="S1682" s="168" t="s">
        <v>21</v>
      </c>
      <c r="T1682" s="168" t="s">
        <v>1259</v>
      </c>
      <c r="U1682" s="168" t="s">
        <v>1259</v>
      </c>
      <c r="V1682" s="168" t="s">
        <v>2834</v>
      </c>
      <c r="W1682" s="168" t="s">
        <v>1259</v>
      </c>
      <c r="X1682" s="168" t="s">
        <v>21</v>
      </c>
      <c r="Y1682" s="168" t="s">
        <v>1259</v>
      </c>
      <c r="Z1682" s="168" t="s">
        <v>21</v>
      </c>
      <c r="AA1682" s="168" t="s">
        <v>1259</v>
      </c>
      <c r="AB1682" s="168" t="s">
        <v>1259</v>
      </c>
      <c r="AC1682" s="168" t="s">
        <v>8257</v>
      </c>
      <c r="AD1682" s="169">
        <v>955.88194120948458</v>
      </c>
      <c r="AE1682" s="168" t="s">
        <v>1259</v>
      </c>
      <c r="AF1682" s="169">
        <v>1727.6932623071721</v>
      </c>
      <c r="AG1682" s="169">
        <v>145.16721039816369</v>
      </c>
      <c r="AH1682" s="169">
        <v>817.95769410687171</v>
      </c>
      <c r="AI1682" s="168" t="s">
        <v>21</v>
      </c>
      <c r="AJ1682"/>
      <c r="AK1682"/>
    </row>
    <row r="1683" spans="1:37" hidden="1" x14ac:dyDescent="0.25">
      <c r="A1683" s="179" t="b">
        <f>IF(E1683&lt;&gt;1,"",NOT(ISNA(VLOOKUP(P1683,Mapping!$P:$P,1,FALSE))))</f>
        <v>0</v>
      </c>
      <c r="B1683" s="180" t="str">
        <f t="shared" si="25"/>
        <v/>
      </c>
      <c r="E1683" s="167">
        <v>1</v>
      </c>
      <c r="F1683" s="170" t="s">
        <v>303</v>
      </c>
      <c r="G1683" s="169">
        <v>7047.9196829953262</v>
      </c>
      <c r="H1683" s="168" t="s">
        <v>6</v>
      </c>
      <c r="I1683" s="168" t="s">
        <v>303</v>
      </c>
      <c r="J1683" s="169">
        <v>688.4481404531233</v>
      </c>
      <c r="K1683" s="169">
        <v>-296.77003654167947</v>
      </c>
      <c r="L1683" s="168" t="s">
        <v>5</v>
      </c>
      <c r="M1683" s="168" t="s">
        <v>21</v>
      </c>
      <c r="N1683" s="168" t="s">
        <v>2829</v>
      </c>
      <c r="O1683" s="168" t="s">
        <v>21</v>
      </c>
      <c r="P1683" s="168" t="s">
        <v>2851</v>
      </c>
      <c r="Q1683" s="168" t="s">
        <v>2834</v>
      </c>
      <c r="R1683" s="168" t="s">
        <v>1259</v>
      </c>
      <c r="S1683" s="168" t="s">
        <v>21</v>
      </c>
      <c r="T1683" s="168" t="s">
        <v>1259</v>
      </c>
      <c r="U1683" s="168" t="s">
        <v>1259</v>
      </c>
      <c r="V1683" s="168" t="s">
        <v>2834</v>
      </c>
      <c r="W1683" s="168" t="s">
        <v>1259</v>
      </c>
      <c r="X1683" s="168" t="s">
        <v>21</v>
      </c>
      <c r="Y1683" s="168" t="s">
        <v>1259</v>
      </c>
      <c r="Z1683" s="168" t="s">
        <v>21</v>
      </c>
      <c r="AA1683" s="168" t="s">
        <v>1259</v>
      </c>
      <c r="AB1683" s="168" t="s">
        <v>1259</v>
      </c>
      <c r="AC1683" s="168" t="s">
        <v>8255</v>
      </c>
      <c r="AD1683" s="169">
        <v>788.34488360745354</v>
      </c>
      <c r="AE1683" s="168" t="s">
        <v>1259</v>
      </c>
      <c r="AF1683" s="169">
        <v>1424.8811333955589</v>
      </c>
      <c r="AG1683" s="169">
        <v>119.7238096580768</v>
      </c>
      <c r="AH1683" s="169">
        <v>674.59456587346631</v>
      </c>
      <c r="AI1683" s="168" t="s">
        <v>21</v>
      </c>
      <c r="AJ1683"/>
      <c r="AK1683"/>
    </row>
    <row r="1684" spans="1:37" hidden="1" x14ac:dyDescent="0.25">
      <c r="A1684" s="179" t="b">
        <f>IF(E1684&lt;&gt;1,"",NOT(ISNA(VLOOKUP(P1684,Mapping!$P:$P,1,FALSE))))</f>
        <v>0</v>
      </c>
      <c r="B1684" s="180" t="str">
        <f t="shared" si="25"/>
        <v/>
      </c>
      <c r="E1684" s="167">
        <v>1</v>
      </c>
      <c r="F1684" s="170" t="s">
        <v>303</v>
      </c>
      <c r="G1684" s="169">
        <v>8422.4878919944149</v>
      </c>
      <c r="H1684" s="168" t="s">
        <v>6</v>
      </c>
      <c r="I1684" s="168" t="s">
        <v>303</v>
      </c>
      <c r="J1684" s="169">
        <v>822.71739577602568</v>
      </c>
      <c r="K1684" s="169">
        <v>-354.64962029997798</v>
      </c>
      <c r="L1684" s="168" t="s">
        <v>5</v>
      </c>
      <c r="M1684" s="168" t="s">
        <v>21</v>
      </c>
      <c r="N1684" s="168" t="s">
        <v>2829</v>
      </c>
      <c r="O1684" s="168" t="s">
        <v>21</v>
      </c>
      <c r="P1684" s="168" t="s">
        <v>2851</v>
      </c>
      <c r="Q1684" s="168" t="s">
        <v>2834</v>
      </c>
      <c r="R1684" s="168" t="s">
        <v>1259</v>
      </c>
      <c r="S1684" s="168" t="s">
        <v>21</v>
      </c>
      <c r="T1684" s="168" t="s">
        <v>1259</v>
      </c>
      <c r="U1684" s="168" t="s">
        <v>1259</v>
      </c>
      <c r="V1684" s="168" t="s">
        <v>2834</v>
      </c>
      <c r="W1684" s="168" t="s">
        <v>1259</v>
      </c>
      <c r="X1684" s="168" t="s">
        <v>21</v>
      </c>
      <c r="Y1684" s="168" t="s">
        <v>1259</v>
      </c>
      <c r="Z1684" s="168" t="s">
        <v>21</v>
      </c>
      <c r="AA1684" s="168" t="s">
        <v>1259</v>
      </c>
      <c r="AB1684" s="168" t="s">
        <v>1259</v>
      </c>
      <c r="AC1684" s="168" t="s">
        <v>12586</v>
      </c>
      <c r="AD1684" s="169">
        <v>942.09717697543431</v>
      </c>
      <c r="AE1684" s="168" t="s">
        <v>1259</v>
      </c>
      <c r="AF1684" s="169">
        <v>1702.778214472359</v>
      </c>
      <c r="AG1684" s="169">
        <v>143.07375546028379</v>
      </c>
      <c r="AH1684" s="169">
        <v>806.16193410702726</v>
      </c>
      <c r="AI1684" s="168" t="s">
        <v>21</v>
      </c>
      <c r="AJ1684"/>
      <c r="AK1684"/>
    </row>
    <row r="1685" spans="1:37" hidden="1" x14ac:dyDescent="0.25">
      <c r="A1685" s="179" t="b">
        <f>IF(E1685&lt;&gt;1,"",NOT(ISNA(VLOOKUP(P1685,Mapping!$P:$P,1,FALSE))))</f>
        <v>0</v>
      </c>
      <c r="B1685" s="180" t="str">
        <f t="shared" ref="B1685:B1748" si="26">IF(AI1685="","",VALUE(AI1685))</f>
        <v/>
      </c>
      <c r="E1685" s="167">
        <v>1</v>
      </c>
      <c r="F1685" s="170" t="s">
        <v>303</v>
      </c>
      <c r="G1685" s="169">
        <v>13648.95472499095</v>
      </c>
      <c r="H1685" s="168" t="s">
        <v>6</v>
      </c>
      <c r="I1685" s="168" t="s">
        <v>303</v>
      </c>
      <c r="J1685" s="169">
        <v>1333.2441234000239</v>
      </c>
      <c r="K1685" s="169">
        <v>-574.72289337579525</v>
      </c>
      <c r="L1685" s="168" t="s">
        <v>5</v>
      </c>
      <c r="M1685" s="168" t="s">
        <v>21</v>
      </c>
      <c r="N1685" s="168" t="s">
        <v>2829</v>
      </c>
      <c r="O1685" s="168" t="s">
        <v>21</v>
      </c>
      <c r="P1685" s="168" t="s">
        <v>2851</v>
      </c>
      <c r="Q1685" s="168" t="s">
        <v>2834</v>
      </c>
      <c r="R1685" s="168" t="s">
        <v>1259</v>
      </c>
      <c r="S1685" s="168" t="s">
        <v>21</v>
      </c>
      <c r="T1685" s="168" t="s">
        <v>1259</v>
      </c>
      <c r="U1685" s="168" t="s">
        <v>1259</v>
      </c>
      <c r="V1685" s="168" t="s">
        <v>2834</v>
      </c>
      <c r="W1685" s="168" t="s">
        <v>1259</v>
      </c>
      <c r="X1685" s="168" t="s">
        <v>21</v>
      </c>
      <c r="Y1685" s="168" t="s">
        <v>1259</v>
      </c>
      <c r="Z1685" s="168" t="s">
        <v>21</v>
      </c>
      <c r="AA1685" s="168" t="s">
        <v>1259</v>
      </c>
      <c r="AB1685" s="168" t="s">
        <v>1259</v>
      </c>
      <c r="AC1685" s="168" t="s">
        <v>8248</v>
      </c>
      <c r="AD1685" s="169">
        <v>1526.7034966356721</v>
      </c>
      <c r="AE1685" s="168" t="s">
        <v>1259</v>
      </c>
      <c r="AF1685" s="169">
        <v>2759.4153953162572</v>
      </c>
      <c r="AG1685" s="169">
        <v>231.85633932082959</v>
      </c>
      <c r="AH1685" s="169">
        <v>1306.4153823357319</v>
      </c>
      <c r="AI1685" s="168" t="s">
        <v>21</v>
      </c>
      <c r="AJ1685"/>
      <c r="AK1685"/>
    </row>
    <row r="1686" spans="1:37" hidden="1" x14ac:dyDescent="0.25">
      <c r="A1686" s="179" t="b">
        <f>IF(E1686&lt;&gt;1,"",NOT(ISNA(VLOOKUP(P1686,Mapping!$P:$P,1,FALSE))))</f>
        <v>0</v>
      </c>
      <c r="B1686" s="180" t="str">
        <f t="shared" si="26"/>
        <v/>
      </c>
      <c r="E1686" s="167">
        <v>1</v>
      </c>
      <c r="F1686" s="170" t="s">
        <v>303</v>
      </c>
      <c r="G1686" s="169">
        <v>17961.857234988089</v>
      </c>
      <c r="H1686" s="168" t="s">
        <v>6</v>
      </c>
      <c r="I1686" s="168" t="s">
        <v>303</v>
      </c>
      <c r="J1686" s="169">
        <v>1754.5329357749761</v>
      </c>
      <c r="K1686" s="169">
        <v>-756.32828802589222</v>
      </c>
      <c r="L1686" s="168" t="s">
        <v>5</v>
      </c>
      <c r="M1686" s="168" t="s">
        <v>21</v>
      </c>
      <c r="N1686" s="168" t="s">
        <v>2829</v>
      </c>
      <c r="O1686" s="168" t="s">
        <v>21</v>
      </c>
      <c r="P1686" s="168" t="s">
        <v>2851</v>
      </c>
      <c r="Q1686" s="168" t="s">
        <v>2834</v>
      </c>
      <c r="R1686" s="168" t="s">
        <v>1259</v>
      </c>
      <c r="S1686" s="168" t="s">
        <v>21</v>
      </c>
      <c r="T1686" s="168" t="s">
        <v>1259</v>
      </c>
      <c r="U1686" s="168" t="s">
        <v>1259</v>
      </c>
      <c r="V1686" s="168" t="s">
        <v>2834</v>
      </c>
      <c r="W1686" s="168" t="s">
        <v>1259</v>
      </c>
      <c r="X1686" s="168" t="s">
        <v>21</v>
      </c>
      <c r="Y1686" s="168" t="s">
        <v>1259</v>
      </c>
      <c r="Z1686" s="168" t="s">
        <v>21</v>
      </c>
      <c r="AA1686" s="168" t="s">
        <v>1259</v>
      </c>
      <c r="AB1686" s="168" t="s">
        <v>1259</v>
      </c>
      <c r="AC1686" s="168" t="s">
        <v>8247</v>
      </c>
      <c r="AD1686" s="169">
        <v>2009.123101310993</v>
      </c>
      <c r="AE1686" s="168" t="s">
        <v>1259</v>
      </c>
      <c r="AF1686" s="169">
        <v>3631.3568607526981</v>
      </c>
      <c r="AG1686" s="169">
        <v>305.12010258796357</v>
      </c>
      <c r="AH1686" s="169">
        <v>1719.2266411538219</v>
      </c>
      <c r="AI1686" s="168" t="s">
        <v>21</v>
      </c>
      <c r="AJ1686"/>
      <c r="AK1686"/>
    </row>
    <row r="1687" spans="1:37" hidden="1" x14ac:dyDescent="0.25">
      <c r="A1687" s="179" t="b">
        <f>IF(E1687&lt;&gt;1,"",NOT(ISNA(VLOOKUP(P1687,Mapping!$P:$P,1,FALSE))))</f>
        <v>0</v>
      </c>
      <c r="B1687" s="180" t="str">
        <f t="shared" si="26"/>
        <v/>
      </c>
      <c r="E1687" s="167">
        <v>1</v>
      </c>
      <c r="F1687" s="170" t="s">
        <v>303</v>
      </c>
      <c r="G1687" s="169">
        <v>13505.022719991041</v>
      </c>
      <c r="H1687" s="168" t="s">
        <v>6</v>
      </c>
      <c r="I1687" s="168" t="s">
        <v>303</v>
      </c>
      <c r="J1687" s="169">
        <v>1319.184695135973</v>
      </c>
      <c r="K1687" s="169">
        <v>-568.66228140735848</v>
      </c>
      <c r="L1687" s="168" t="s">
        <v>5</v>
      </c>
      <c r="M1687" s="168" t="s">
        <v>21</v>
      </c>
      <c r="N1687" s="168" t="s">
        <v>2829</v>
      </c>
      <c r="O1687" s="168" t="s">
        <v>21</v>
      </c>
      <c r="P1687" s="168" t="s">
        <v>2835</v>
      </c>
      <c r="Q1687" s="168" t="s">
        <v>2834</v>
      </c>
      <c r="R1687" s="168" t="s">
        <v>1259</v>
      </c>
      <c r="S1687" s="168" t="s">
        <v>21</v>
      </c>
      <c r="T1687" s="168" t="s">
        <v>1259</v>
      </c>
      <c r="U1687" s="168" t="s">
        <v>1259</v>
      </c>
      <c r="V1687" s="168" t="s">
        <v>2834</v>
      </c>
      <c r="W1687" s="168" t="s">
        <v>1259</v>
      </c>
      <c r="X1687" s="168" t="s">
        <v>21</v>
      </c>
      <c r="Y1687" s="168" t="s">
        <v>1259</v>
      </c>
      <c r="Z1687" s="168" t="s">
        <v>21</v>
      </c>
      <c r="AA1687" s="168" t="s">
        <v>1259</v>
      </c>
      <c r="AB1687" s="168" t="s">
        <v>1259</v>
      </c>
      <c r="AC1687" s="168" t="s">
        <v>12593</v>
      </c>
      <c r="AD1687" s="169">
        <v>1510.60398573989</v>
      </c>
      <c r="AE1687" s="168" t="s">
        <v>1259</v>
      </c>
      <c r="AF1687" s="169">
        <v>2730.3165962889402</v>
      </c>
      <c r="AG1687" s="169">
        <v>229.4113500551484</v>
      </c>
      <c r="AH1687" s="169">
        <v>1292.638870571207</v>
      </c>
      <c r="AI1687" s="168" t="s">
        <v>21</v>
      </c>
      <c r="AJ1687"/>
      <c r="AK1687"/>
    </row>
    <row r="1688" spans="1:37" hidden="1" x14ac:dyDescent="0.25">
      <c r="A1688" s="179" t="b">
        <f>IF(E1688&lt;&gt;1,"",NOT(ISNA(VLOOKUP(P1688,Mapping!$P:$P,1,FALSE))))</f>
        <v>0</v>
      </c>
      <c r="B1688" s="180" t="str">
        <f t="shared" si="26"/>
        <v/>
      </c>
      <c r="E1688" s="167">
        <v>1</v>
      </c>
      <c r="F1688" s="170" t="s">
        <v>303</v>
      </c>
      <c r="G1688" s="169">
        <v>5433.169769996397</v>
      </c>
      <c r="H1688" s="168" t="s">
        <v>6</v>
      </c>
      <c r="I1688" s="168" t="s">
        <v>303</v>
      </c>
      <c r="J1688" s="169">
        <v>530.71768594991545</v>
      </c>
      <c r="K1688" s="169">
        <v>-228.7770099124792</v>
      </c>
      <c r="L1688" s="168" t="s">
        <v>5</v>
      </c>
      <c r="M1688" s="168" t="s">
        <v>21</v>
      </c>
      <c r="N1688" s="168" t="s">
        <v>2829</v>
      </c>
      <c r="O1688" s="168" t="s">
        <v>21</v>
      </c>
      <c r="P1688" s="168" t="s">
        <v>2835</v>
      </c>
      <c r="Q1688" s="168" t="s">
        <v>2834</v>
      </c>
      <c r="R1688" s="168" t="s">
        <v>1259</v>
      </c>
      <c r="S1688" s="168" t="s">
        <v>21</v>
      </c>
      <c r="T1688" s="168" t="s">
        <v>1259</v>
      </c>
      <c r="U1688" s="168" t="s">
        <v>1259</v>
      </c>
      <c r="V1688" s="168" t="s">
        <v>2834</v>
      </c>
      <c r="W1688" s="168" t="s">
        <v>1259</v>
      </c>
      <c r="X1688" s="168" t="s">
        <v>21</v>
      </c>
      <c r="Y1688" s="168" t="s">
        <v>1259</v>
      </c>
      <c r="Z1688" s="168" t="s">
        <v>21</v>
      </c>
      <c r="AA1688" s="168" t="s">
        <v>1259</v>
      </c>
      <c r="AB1688" s="168" t="s">
        <v>1259</v>
      </c>
      <c r="AC1688" s="168" t="s">
        <v>12278</v>
      </c>
      <c r="AD1688" s="169">
        <v>607.72707161824394</v>
      </c>
      <c r="AE1688" s="168" t="s">
        <v>1259</v>
      </c>
      <c r="AF1688" s="169">
        <v>1098.4264077925491</v>
      </c>
      <c r="AG1688" s="169">
        <v>92.293870055371372</v>
      </c>
      <c r="AH1688" s="169">
        <v>520.03810587550197</v>
      </c>
      <c r="AI1688" s="168" t="s">
        <v>21</v>
      </c>
      <c r="AJ1688"/>
      <c r="AK1688"/>
    </row>
    <row r="1689" spans="1:37" hidden="1" x14ac:dyDescent="0.25">
      <c r="A1689" s="179" t="b">
        <f>IF(E1689&lt;&gt;1,"",NOT(ISNA(VLOOKUP(P1689,Mapping!$P:$P,1,FALSE))))</f>
        <v>0</v>
      </c>
      <c r="B1689" s="180" t="str">
        <f t="shared" si="26"/>
        <v/>
      </c>
      <c r="E1689" s="167">
        <v>1</v>
      </c>
      <c r="F1689" s="170" t="s">
        <v>303</v>
      </c>
      <c r="G1689" s="169">
        <v>7416.5935409950816</v>
      </c>
      <c r="H1689" s="168" t="s">
        <v>6</v>
      </c>
      <c r="I1689" s="168" t="s">
        <v>303</v>
      </c>
      <c r="J1689" s="169">
        <v>724.46058715934635</v>
      </c>
      <c r="K1689" s="169">
        <v>-312.29395838411011</v>
      </c>
      <c r="L1689" s="168" t="s">
        <v>5</v>
      </c>
      <c r="M1689" s="168" t="s">
        <v>21</v>
      </c>
      <c r="N1689" s="168" t="s">
        <v>2829</v>
      </c>
      <c r="O1689" s="168" t="s">
        <v>21</v>
      </c>
      <c r="P1689" s="168" t="s">
        <v>2835</v>
      </c>
      <c r="Q1689" s="168" t="s">
        <v>2834</v>
      </c>
      <c r="R1689" s="168" t="s">
        <v>1259</v>
      </c>
      <c r="S1689" s="168" t="s">
        <v>21</v>
      </c>
      <c r="T1689" s="168" t="s">
        <v>1259</v>
      </c>
      <c r="U1689" s="168" t="s">
        <v>1259</v>
      </c>
      <c r="V1689" s="168" t="s">
        <v>2834</v>
      </c>
      <c r="W1689" s="168" t="s">
        <v>1259</v>
      </c>
      <c r="X1689" s="168" t="s">
        <v>21</v>
      </c>
      <c r="Y1689" s="168" t="s">
        <v>1259</v>
      </c>
      <c r="Z1689" s="168" t="s">
        <v>21</v>
      </c>
      <c r="AA1689" s="168" t="s">
        <v>1259</v>
      </c>
      <c r="AB1689" s="168" t="s">
        <v>1259</v>
      </c>
      <c r="AC1689" s="168" t="s">
        <v>8268</v>
      </c>
      <c r="AD1689" s="169">
        <v>829.58288896882937</v>
      </c>
      <c r="AE1689" s="168" t="s">
        <v>1259</v>
      </c>
      <c r="AF1689" s="169">
        <v>1499.41609523791</v>
      </c>
      <c r="AG1689" s="169">
        <v>125.9865142271383</v>
      </c>
      <c r="AH1689" s="169">
        <v>709.88233763770768</v>
      </c>
      <c r="AI1689" s="168" t="s">
        <v>21</v>
      </c>
      <c r="AJ1689"/>
      <c r="AK1689"/>
    </row>
    <row r="1690" spans="1:37" hidden="1" x14ac:dyDescent="0.25">
      <c r="A1690" s="179" t="b">
        <f>IF(E1690&lt;&gt;1,"",NOT(ISNA(VLOOKUP(P1690,Mapping!$P:$P,1,FALSE))))</f>
        <v>0</v>
      </c>
      <c r="B1690" s="180" t="str">
        <f t="shared" si="26"/>
        <v/>
      </c>
      <c r="E1690" s="167">
        <v>1</v>
      </c>
      <c r="F1690" s="170" t="s">
        <v>303</v>
      </c>
      <c r="G1690" s="169">
        <v>21207.499361985931</v>
      </c>
      <c r="H1690" s="168" t="s">
        <v>6</v>
      </c>
      <c r="I1690" s="168" t="s">
        <v>303</v>
      </c>
      <c r="J1690" s="169">
        <v>2071.5706415676659</v>
      </c>
      <c r="K1690" s="169">
        <v>-892.99405267050452</v>
      </c>
      <c r="L1690" s="168" t="s">
        <v>5</v>
      </c>
      <c r="M1690" s="168" t="s">
        <v>21</v>
      </c>
      <c r="N1690" s="168" t="s">
        <v>2829</v>
      </c>
      <c r="O1690" s="168" t="s">
        <v>21</v>
      </c>
      <c r="P1690" s="168" t="s">
        <v>2835</v>
      </c>
      <c r="Q1690" s="168" t="s">
        <v>2834</v>
      </c>
      <c r="R1690" s="168" t="s">
        <v>1259</v>
      </c>
      <c r="S1690" s="168" t="s">
        <v>21</v>
      </c>
      <c r="T1690" s="168" t="s">
        <v>1259</v>
      </c>
      <c r="U1690" s="168" t="s">
        <v>1259</v>
      </c>
      <c r="V1690" s="168" t="s">
        <v>2834</v>
      </c>
      <c r="W1690" s="168" t="s">
        <v>1259</v>
      </c>
      <c r="X1690" s="168" t="s">
        <v>21</v>
      </c>
      <c r="Y1690" s="168" t="s">
        <v>1259</v>
      </c>
      <c r="Z1690" s="168" t="s">
        <v>21</v>
      </c>
      <c r="AA1690" s="168" t="s">
        <v>1259</v>
      </c>
      <c r="AB1690" s="168" t="s">
        <v>1259</v>
      </c>
      <c r="AC1690" s="168" t="s">
        <v>3333</v>
      </c>
      <c r="AD1690" s="169">
        <v>2372.1643219725911</v>
      </c>
      <c r="AE1690" s="168" t="s">
        <v>1259</v>
      </c>
      <c r="AF1690" s="169">
        <v>4287.5298083064408</v>
      </c>
      <c r="AG1690" s="169">
        <v>360.25419288818011</v>
      </c>
      <c r="AH1690" s="169">
        <v>2029.884628208554</v>
      </c>
      <c r="AI1690" s="168" t="s">
        <v>21</v>
      </c>
      <c r="AJ1690"/>
      <c r="AK1690"/>
    </row>
    <row r="1691" spans="1:37" hidden="1" x14ac:dyDescent="0.25">
      <c r="A1691" s="179" t="b">
        <f>IF(E1691&lt;&gt;1,"",NOT(ISNA(VLOOKUP(P1691,Mapping!$P:$P,1,FALSE))))</f>
        <v>0</v>
      </c>
      <c r="B1691" s="180" t="str">
        <f t="shared" si="26"/>
        <v/>
      </c>
      <c r="E1691" s="167">
        <v>1</v>
      </c>
      <c r="F1691" s="170" t="s">
        <v>303</v>
      </c>
      <c r="G1691" s="169">
        <v>260.4403619998273</v>
      </c>
      <c r="H1691" s="168" t="s">
        <v>6</v>
      </c>
      <c r="I1691" s="168" t="s">
        <v>303</v>
      </c>
      <c r="J1691" s="169">
        <v>25.44008600868704</v>
      </c>
      <c r="K1691" s="169">
        <v>-10.96648361843544</v>
      </c>
      <c r="L1691" s="168" t="s">
        <v>5</v>
      </c>
      <c r="M1691" s="168" t="s">
        <v>21</v>
      </c>
      <c r="N1691" s="168" t="s">
        <v>2829</v>
      </c>
      <c r="O1691" s="168" t="s">
        <v>21</v>
      </c>
      <c r="P1691" s="168" t="s">
        <v>2835</v>
      </c>
      <c r="Q1691" s="168" t="s">
        <v>2834</v>
      </c>
      <c r="R1691" s="168" t="s">
        <v>1259</v>
      </c>
      <c r="S1691" s="168" t="s">
        <v>21</v>
      </c>
      <c r="T1691" s="168" t="s">
        <v>1259</v>
      </c>
      <c r="U1691" s="168" t="s">
        <v>1259</v>
      </c>
      <c r="V1691" s="168" t="s">
        <v>2834</v>
      </c>
      <c r="W1691" s="168" t="s">
        <v>1259</v>
      </c>
      <c r="X1691" s="168" t="s">
        <v>21</v>
      </c>
      <c r="Y1691" s="168" t="s">
        <v>1259</v>
      </c>
      <c r="Z1691" s="168" t="s">
        <v>21</v>
      </c>
      <c r="AA1691" s="168" t="s">
        <v>1259</v>
      </c>
      <c r="AB1691" s="168" t="s">
        <v>1259</v>
      </c>
      <c r="AC1691" s="168" t="s">
        <v>7184</v>
      </c>
      <c r="AD1691" s="169">
        <v>29.131550315876861</v>
      </c>
      <c r="AE1691" s="168" t="s">
        <v>1259</v>
      </c>
      <c r="AF1691" s="169">
        <v>52.653346644062417</v>
      </c>
      <c r="AG1691" s="169">
        <v>4.4241299177371047</v>
      </c>
      <c r="AH1691" s="169">
        <v>24.92815764673043</v>
      </c>
      <c r="AI1691" s="168" t="s">
        <v>21</v>
      </c>
      <c r="AJ1691"/>
      <c r="AK1691"/>
    </row>
    <row r="1692" spans="1:37" hidden="1" x14ac:dyDescent="0.25">
      <c r="A1692" s="179" t="b">
        <f>IF(E1692&lt;&gt;1,"",NOT(ISNA(VLOOKUP(P1692,Mapping!$P:$P,1,FALSE))))</f>
        <v>0</v>
      </c>
      <c r="B1692" s="180" t="str">
        <f t="shared" si="26"/>
        <v/>
      </c>
      <c r="E1692" s="167">
        <v>1</v>
      </c>
      <c r="F1692" s="170" t="s">
        <v>303</v>
      </c>
      <c r="G1692" s="169">
        <v>16963.731980988749</v>
      </c>
      <c r="H1692" s="168" t="s">
        <v>6</v>
      </c>
      <c r="I1692" s="168" t="s">
        <v>303</v>
      </c>
      <c r="J1692" s="169">
        <v>1657.0350206507339</v>
      </c>
      <c r="K1692" s="169">
        <v>-714.2997630957293</v>
      </c>
      <c r="L1692" s="168" t="s">
        <v>5</v>
      </c>
      <c r="M1692" s="168" t="s">
        <v>21</v>
      </c>
      <c r="N1692" s="168" t="s">
        <v>2829</v>
      </c>
      <c r="O1692" s="168" t="s">
        <v>21</v>
      </c>
      <c r="P1692" s="168" t="s">
        <v>2835</v>
      </c>
      <c r="Q1692" s="168" t="s">
        <v>2834</v>
      </c>
      <c r="R1692" s="168" t="s">
        <v>1259</v>
      </c>
      <c r="S1692" s="168" t="s">
        <v>21</v>
      </c>
      <c r="T1692" s="168" t="s">
        <v>1259</v>
      </c>
      <c r="U1692" s="168" t="s">
        <v>1259</v>
      </c>
      <c r="V1692" s="168" t="s">
        <v>2834</v>
      </c>
      <c r="W1692" s="168" t="s">
        <v>1259</v>
      </c>
      <c r="X1692" s="168" t="s">
        <v>21</v>
      </c>
      <c r="Y1692" s="168" t="s">
        <v>1259</v>
      </c>
      <c r="Z1692" s="168" t="s">
        <v>21</v>
      </c>
      <c r="AA1692" s="168" t="s">
        <v>1259</v>
      </c>
      <c r="AB1692" s="168" t="s">
        <v>1259</v>
      </c>
      <c r="AC1692" s="168" t="s">
        <v>8266</v>
      </c>
      <c r="AD1692" s="169">
        <v>1897.477825459124</v>
      </c>
      <c r="AE1692" s="168" t="s">
        <v>1259</v>
      </c>
      <c r="AF1692" s="169">
        <v>3429.5654233983951</v>
      </c>
      <c r="AG1692" s="169">
        <v>288.16483588521442</v>
      </c>
      <c r="AH1692" s="169">
        <v>1623.690667037434</v>
      </c>
      <c r="AI1692" s="168" t="s">
        <v>21</v>
      </c>
      <c r="AJ1692"/>
      <c r="AK1692"/>
    </row>
    <row r="1693" spans="1:37" hidden="1" x14ac:dyDescent="0.25">
      <c r="A1693" s="179" t="b">
        <f>IF(E1693&lt;&gt;1,"",NOT(ISNA(VLOOKUP(P1693,Mapping!$P:$P,1,FALSE))))</f>
        <v>0</v>
      </c>
      <c r="B1693" s="180" t="str">
        <f t="shared" si="26"/>
        <v/>
      </c>
      <c r="E1693" s="167">
        <v>1</v>
      </c>
      <c r="F1693" s="170" t="s">
        <v>303</v>
      </c>
      <c r="G1693" s="169">
        <v>1105.150535999267</v>
      </c>
      <c r="H1693" s="168" t="s">
        <v>6</v>
      </c>
      <c r="I1693" s="168" t="s">
        <v>303</v>
      </c>
      <c r="J1693" s="169">
        <v>107.95225621897499</v>
      </c>
      <c r="K1693" s="169">
        <v>-46.535088324555247</v>
      </c>
      <c r="L1693" s="168" t="s">
        <v>5</v>
      </c>
      <c r="M1693" s="168" t="s">
        <v>21</v>
      </c>
      <c r="N1693" s="168" t="s">
        <v>2829</v>
      </c>
      <c r="O1693" s="168" t="s">
        <v>21</v>
      </c>
      <c r="P1693" s="168" t="s">
        <v>2835</v>
      </c>
      <c r="Q1693" s="168" t="s">
        <v>2834</v>
      </c>
      <c r="R1693" s="168" t="s">
        <v>1259</v>
      </c>
      <c r="S1693" s="168" t="s">
        <v>21</v>
      </c>
      <c r="T1693" s="168" t="s">
        <v>1259</v>
      </c>
      <c r="U1693" s="168" t="s">
        <v>1259</v>
      </c>
      <c r="V1693" s="168" t="s">
        <v>2834</v>
      </c>
      <c r="W1693" s="168" t="s">
        <v>1259</v>
      </c>
      <c r="X1693" s="168" t="s">
        <v>21</v>
      </c>
      <c r="Y1693" s="168" t="s">
        <v>1259</v>
      </c>
      <c r="Z1693" s="168" t="s">
        <v>21</v>
      </c>
      <c r="AA1693" s="168" t="s">
        <v>1259</v>
      </c>
      <c r="AB1693" s="168" t="s">
        <v>1259</v>
      </c>
      <c r="AC1693" s="168" t="s">
        <v>8265</v>
      </c>
      <c r="AD1693" s="169">
        <v>123.6165861499688</v>
      </c>
      <c r="AE1693" s="168" t="s">
        <v>1259</v>
      </c>
      <c r="AF1693" s="169">
        <v>223.42878737773941</v>
      </c>
      <c r="AG1693" s="169">
        <v>18.77331728605418</v>
      </c>
      <c r="AH1693" s="169">
        <v>105.77994352801829</v>
      </c>
      <c r="AI1693" s="168" t="s">
        <v>21</v>
      </c>
      <c r="AJ1693"/>
      <c r="AK1693"/>
    </row>
    <row r="1694" spans="1:37" hidden="1" x14ac:dyDescent="0.25">
      <c r="A1694" s="179" t="b">
        <f>IF(E1694&lt;&gt;1,"",NOT(ISNA(VLOOKUP(P1694,Mapping!$P:$P,1,FALSE))))</f>
        <v>0</v>
      </c>
      <c r="B1694" s="180" t="str">
        <f t="shared" si="26"/>
        <v/>
      </c>
      <c r="E1694" s="167">
        <v>1</v>
      </c>
      <c r="F1694" s="170" t="s">
        <v>303</v>
      </c>
      <c r="G1694" s="169">
        <v>21370.46776198583</v>
      </c>
      <c r="H1694" s="168" t="s">
        <v>6</v>
      </c>
      <c r="I1694" s="168" t="s">
        <v>303</v>
      </c>
      <c r="J1694" s="169">
        <v>2087.4895647363342</v>
      </c>
      <c r="K1694" s="169">
        <v>-899.85623898908523</v>
      </c>
      <c r="L1694" s="168" t="s">
        <v>5</v>
      </c>
      <c r="M1694" s="168" t="s">
        <v>21</v>
      </c>
      <c r="N1694" s="168" t="s">
        <v>2829</v>
      </c>
      <c r="O1694" s="168" t="s">
        <v>21</v>
      </c>
      <c r="P1694" s="168" t="s">
        <v>2835</v>
      </c>
      <c r="Q1694" s="168" t="s">
        <v>2834</v>
      </c>
      <c r="R1694" s="168" t="s">
        <v>1259</v>
      </c>
      <c r="S1694" s="168" t="s">
        <v>21</v>
      </c>
      <c r="T1694" s="168" t="s">
        <v>1259</v>
      </c>
      <c r="U1694" s="168" t="s">
        <v>1259</v>
      </c>
      <c r="V1694" s="168" t="s">
        <v>2834</v>
      </c>
      <c r="W1694" s="168" t="s">
        <v>1259</v>
      </c>
      <c r="X1694" s="168" t="s">
        <v>21</v>
      </c>
      <c r="Y1694" s="168" t="s">
        <v>1259</v>
      </c>
      <c r="Z1694" s="168" t="s">
        <v>21</v>
      </c>
      <c r="AA1694" s="168" t="s">
        <v>1259</v>
      </c>
      <c r="AB1694" s="168" t="s">
        <v>1259</v>
      </c>
      <c r="AC1694" s="168" t="s">
        <v>8262</v>
      </c>
      <c r="AD1694" s="169">
        <v>2390.3931483651049</v>
      </c>
      <c r="AE1694" s="168" t="s">
        <v>1259</v>
      </c>
      <c r="AF1694" s="169">
        <v>4320.4772039840282</v>
      </c>
      <c r="AG1694" s="169">
        <v>363.02255555112788</v>
      </c>
      <c r="AH1694" s="169">
        <v>2045.4832164436409</v>
      </c>
      <c r="AI1694" s="168" t="s">
        <v>21</v>
      </c>
      <c r="AJ1694"/>
      <c r="AK1694"/>
    </row>
    <row r="1695" spans="1:37" hidden="1" x14ac:dyDescent="0.25">
      <c r="A1695" s="179" t="b">
        <f>IF(E1695&lt;&gt;1,"",NOT(ISNA(VLOOKUP(P1695,Mapping!$P:$P,1,FALSE))))</f>
        <v>0</v>
      </c>
      <c r="B1695" s="180" t="str">
        <f t="shared" si="26"/>
        <v/>
      </c>
      <c r="E1695" s="167">
        <v>1</v>
      </c>
      <c r="F1695" s="170" t="s">
        <v>303</v>
      </c>
      <c r="G1695" s="169">
        <v>24909.93067498348</v>
      </c>
      <c r="H1695" s="168" t="s">
        <v>6</v>
      </c>
      <c r="I1695" s="168" t="s">
        <v>303</v>
      </c>
      <c r="J1695" s="169">
        <v>2433.2279911453602</v>
      </c>
      <c r="K1695" s="169">
        <v>-1048.894052311869</v>
      </c>
      <c r="L1695" s="168" t="s">
        <v>5</v>
      </c>
      <c r="M1695" s="168" t="s">
        <v>21</v>
      </c>
      <c r="N1695" s="168" t="s">
        <v>2829</v>
      </c>
      <c r="O1695" s="168" t="s">
        <v>21</v>
      </c>
      <c r="P1695" s="168" t="s">
        <v>2835</v>
      </c>
      <c r="Q1695" s="168" t="s">
        <v>2834</v>
      </c>
      <c r="R1695" s="168" t="s">
        <v>1259</v>
      </c>
      <c r="S1695" s="168" t="s">
        <v>21</v>
      </c>
      <c r="T1695" s="168" t="s">
        <v>1259</v>
      </c>
      <c r="U1695" s="168" t="s">
        <v>1259</v>
      </c>
      <c r="V1695" s="168" t="s">
        <v>2834</v>
      </c>
      <c r="W1695" s="168" t="s">
        <v>1259</v>
      </c>
      <c r="X1695" s="168" t="s">
        <v>21</v>
      </c>
      <c r="Y1695" s="168" t="s">
        <v>1259</v>
      </c>
      <c r="Z1695" s="168" t="s">
        <v>21</v>
      </c>
      <c r="AA1695" s="168" t="s">
        <v>1259</v>
      </c>
      <c r="AB1695" s="168" t="s">
        <v>1259</v>
      </c>
      <c r="AC1695" s="168" t="s">
        <v>8270</v>
      </c>
      <c r="AD1695" s="169">
        <v>2786.299685851945</v>
      </c>
      <c r="AE1695" s="168" t="s">
        <v>1259</v>
      </c>
      <c r="AF1695" s="169">
        <v>5036.0520337102753</v>
      </c>
      <c r="AG1695" s="169">
        <v>423.14781281107571</v>
      </c>
      <c r="AH1695" s="169">
        <v>2384.264382321533</v>
      </c>
      <c r="AI1695" s="168" t="s">
        <v>21</v>
      </c>
      <c r="AJ1695"/>
      <c r="AK1695"/>
    </row>
    <row r="1696" spans="1:37" hidden="1" x14ac:dyDescent="0.25">
      <c r="A1696" s="179" t="b">
        <f>IF(E1696&lt;&gt;1,"",NOT(ISNA(VLOOKUP(P1696,Mapping!$P:$P,1,FALSE))))</f>
        <v>0</v>
      </c>
      <c r="B1696" s="180" t="str">
        <f t="shared" si="26"/>
        <v/>
      </c>
      <c r="E1696" s="167">
        <v>1</v>
      </c>
      <c r="F1696" s="170" t="s">
        <v>303</v>
      </c>
      <c r="G1696" s="169">
        <v>3914.051399997405</v>
      </c>
      <c r="H1696" s="168" t="s">
        <v>6</v>
      </c>
      <c r="I1696" s="168" t="s">
        <v>303</v>
      </c>
      <c r="J1696" s="169">
        <v>382.32862024059892</v>
      </c>
      <c r="K1696" s="169">
        <v>-164.81078520315671</v>
      </c>
      <c r="L1696" s="168" t="s">
        <v>5</v>
      </c>
      <c r="M1696" s="168" t="s">
        <v>21</v>
      </c>
      <c r="N1696" s="168" t="s">
        <v>2829</v>
      </c>
      <c r="O1696" s="168" t="s">
        <v>21</v>
      </c>
      <c r="P1696" s="168" t="s">
        <v>2835</v>
      </c>
      <c r="Q1696" s="168" t="s">
        <v>2834</v>
      </c>
      <c r="R1696" s="168" t="s">
        <v>1259</v>
      </c>
      <c r="S1696" s="168" t="s">
        <v>21</v>
      </c>
      <c r="T1696" s="168" t="s">
        <v>1259</v>
      </c>
      <c r="U1696" s="168" t="s">
        <v>1259</v>
      </c>
      <c r="V1696" s="168" t="s">
        <v>2834</v>
      </c>
      <c r="W1696" s="168" t="s">
        <v>1259</v>
      </c>
      <c r="X1696" s="168" t="s">
        <v>21</v>
      </c>
      <c r="Y1696" s="168" t="s">
        <v>1259</v>
      </c>
      <c r="Z1696" s="168" t="s">
        <v>21</v>
      </c>
      <c r="AA1696" s="168" t="s">
        <v>1259</v>
      </c>
      <c r="AB1696" s="168" t="s">
        <v>1259</v>
      </c>
      <c r="AC1696" s="168" t="s">
        <v>8707</v>
      </c>
      <c r="AD1696" s="169">
        <v>437.80612353022372</v>
      </c>
      <c r="AE1696" s="168" t="s">
        <v>1259</v>
      </c>
      <c r="AF1696" s="169">
        <v>791.30555480827479</v>
      </c>
      <c r="AG1696" s="169">
        <v>66.488434301518737</v>
      </c>
      <c r="AH1696" s="169">
        <v>374.63505881859419</v>
      </c>
      <c r="AI1696" s="168" t="s">
        <v>21</v>
      </c>
      <c r="AJ1696"/>
      <c r="AK1696"/>
    </row>
    <row r="1697" spans="1:37" hidden="1" x14ac:dyDescent="0.25">
      <c r="A1697" s="179" t="b">
        <f>IF(E1697&lt;&gt;1,"",NOT(ISNA(VLOOKUP(P1697,Mapping!$P:$P,1,FALSE))))</f>
        <v>0</v>
      </c>
      <c r="B1697" s="180" t="str">
        <f t="shared" si="26"/>
        <v/>
      </c>
      <c r="E1697" s="167">
        <v>1</v>
      </c>
      <c r="F1697" s="170" t="s">
        <v>303</v>
      </c>
      <c r="G1697" s="169">
        <v>535.85695799964469</v>
      </c>
      <c r="H1697" s="168" t="s">
        <v>6</v>
      </c>
      <c r="I1697" s="168" t="s">
        <v>303</v>
      </c>
      <c r="J1697" s="169">
        <v>52.343066163736189</v>
      </c>
      <c r="K1697" s="169">
        <v>-22.563578496837021</v>
      </c>
      <c r="L1697" s="168" t="s">
        <v>5</v>
      </c>
      <c r="M1697" s="168" t="s">
        <v>21</v>
      </c>
      <c r="N1697" s="168" t="s">
        <v>2829</v>
      </c>
      <c r="O1697" s="168" t="s">
        <v>21</v>
      </c>
      <c r="P1697" s="168" t="s">
        <v>2835</v>
      </c>
      <c r="Q1697" s="168" t="s">
        <v>2834</v>
      </c>
      <c r="R1697" s="168" t="s">
        <v>1259</v>
      </c>
      <c r="S1697" s="168" t="s">
        <v>21</v>
      </c>
      <c r="T1697" s="168" t="s">
        <v>1259</v>
      </c>
      <c r="U1697" s="168" t="s">
        <v>1259</v>
      </c>
      <c r="V1697" s="168" t="s">
        <v>2834</v>
      </c>
      <c r="W1697" s="168" t="s">
        <v>1259</v>
      </c>
      <c r="X1697" s="168" t="s">
        <v>21</v>
      </c>
      <c r="Y1697" s="168" t="s">
        <v>1259</v>
      </c>
      <c r="Z1697" s="168" t="s">
        <v>21</v>
      </c>
      <c r="AA1697" s="168" t="s">
        <v>1259</v>
      </c>
      <c r="AB1697" s="168" t="s">
        <v>1259</v>
      </c>
      <c r="AC1697" s="168" t="s">
        <v>8264</v>
      </c>
      <c r="AD1697" s="169">
        <v>59.938266919202071</v>
      </c>
      <c r="AE1697" s="168" t="s">
        <v>1259</v>
      </c>
      <c r="AF1697" s="169">
        <v>108.334445339186</v>
      </c>
      <c r="AG1697" s="169">
        <v>9.1026628181210754</v>
      </c>
      <c r="AH1697" s="169">
        <v>51.289771764030213</v>
      </c>
      <c r="AI1697" s="168" t="s">
        <v>21</v>
      </c>
      <c r="AJ1697"/>
      <c r="AK1697"/>
    </row>
    <row r="1698" spans="1:37" hidden="1" x14ac:dyDescent="0.25">
      <c r="A1698" s="179" t="b">
        <f>IF(E1698&lt;&gt;1,"",NOT(ISNA(VLOOKUP(P1698,Mapping!$P:$P,1,FALSE))))</f>
        <v>0</v>
      </c>
      <c r="B1698" s="180" t="str">
        <f t="shared" si="26"/>
        <v/>
      </c>
      <c r="E1698" s="167">
        <v>1</v>
      </c>
      <c r="F1698" s="170" t="s">
        <v>303</v>
      </c>
      <c r="G1698" s="169">
        <v>58796.86327196101</v>
      </c>
      <c r="H1698" s="168" t="s">
        <v>6</v>
      </c>
      <c r="I1698" s="168" t="s">
        <v>303</v>
      </c>
      <c r="J1698" s="169">
        <v>5743.3388864690996</v>
      </c>
      <c r="K1698" s="169">
        <v>-2475.7869054404719</v>
      </c>
      <c r="L1698" s="168" t="s">
        <v>5</v>
      </c>
      <c r="M1698" s="168" t="s">
        <v>21</v>
      </c>
      <c r="N1698" s="168" t="s">
        <v>2829</v>
      </c>
      <c r="O1698" s="168" t="s">
        <v>21</v>
      </c>
      <c r="P1698" s="168" t="s">
        <v>2835</v>
      </c>
      <c r="Q1698" s="168" t="s">
        <v>2834</v>
      </c>
      <c r="R1698" s="168" t="s">
        <v>1259</v>
      </c>
      <c r="S1698" s="168" t="s">
        <v>21</v>
      </c>
      <c r="T1698" s="168" t="s">
        <v>1259</v>
      </c>
      <c r="U1698" s="168" t="s">
        <v>1259</v>
      </c>
      <c r="V1698" s="168" t="s">
        <v>2834</v>
      </c>
      <c r="W1698" s="168" t="s">
        <v>1259</v>
      </c>
      <c r="X1698" s="168" t="s">
        <v>21</v>
      </c>
      <c r="Y1698" s="168" t="s">
        <v>1259</v>
      </c>
      <c r="Z1698" s="168" t="s">
        <v>21</v>
      </c>
      <c r="AA1698" s="168" t="s">
        <v>1259</v>
      </c>
      <c r="AB1698" s="168" t="s">
        <v>1259</v>
      </c>
      <c r="AC1698" s="168" t="s">
        <v>8274</v>
      </c>
      <c r="AD1698" s="169">
        <v>6576.721701930368</v>
      </c>
      <c r="AE1698" s="168" t="s">
        <v>1259</v>
      </c>
      <c r="AF1698" s="169">
        <v>11886.988635978631</v>
      </c>
      <c r="AG1698" s="169">
        <v>998.7889736950674</v>
      </c>
      <c r="AH1698" s="169">
        <v>5627.7662399258552</v>
      </c>
      <c r="AI1698" s="168" t="s">
        <v>21</v>
      </c>
      <c r="AJ1698"/>
      <c r="AK1698"/>
    </row>
    <row r="1699" spans="1:37" hidden="1" x14ac:dyDescent="0.25">
      <c r="A1699" s="179" t="b">
        <f>IF(E1699&lt;&gt;1,"",NOT(ISNA(VLOOKUP(P1699,Mapping!$P:$P,1,FALSE))))</f>
        <v>0</v>
      </c>
      <c r="B1699" s="180" t="str">
        <f t="shared" si="26"/>
        <v/>
      </c>
      <c r="E1699" s="167">
        <v>1</v>
      </c>
      <c r="F1699" s="170" t="s">
        <v>303</v>
      </c>
      <c r="G1699" s="169">
        <v>20937.575924986111</v>
      </c>
      <c r="H1699" s="168" t="s">
        <v>6</v>
      </c>
      <c r="I1699" s="168" t="s">
        <v>303</v>
      </c>
      <c r="J1699" s="169">
        <v>2045.2042389090809</v>
      </c>
      <c r="K1699" s="169">
        <v>-881.62826079646129</v>
      </c>
      <c r="L1699" s="168" t="s">
        <v>5</v>
      </c>
      <c r="M1699" s="168" t="s">
        <v>21</v>
      </c>
      <c r="N1699" s="168" t="s">
        <v>2829</v>
      </c>
      <c r="O1699" s="168" t="s">
        <v>21</v>
      </c>
      <c r="P1699" s="168" t="s">
        <v>2835</v>
      </c>
      <c r="Q1699" s="168" t="s">
        <v>2834</v>
      </c>
      <c r="R1699" s="168" t="s">
        <v>1259</v>
      </c>
      <c r="S1699" s="168" t="s">
        <v>21</v>
      </c>
      <c r="T1699" s="168" t="s">
        <v>1259</v>
      </c>
      <c r="U1699" s="168" t="s">
        <v>1259</v>
      </c>
      <c r="V1699" s="168" t="s">
        <v>2834</v>
      </c>
      <c r="W1699" s="168" t="s">
        <v>1259</v>
      </c>
      <c r="X1699" s="168" t="s">
        <v>21</v>
      </c>
      <c r="Y1699" s="168" t="s">
        <v>1259</v>
      </c>
      <c r="Z1699" s="168" t="s">
        <v>21</v>
      </c>
      <c r="AA1699" s="168" t="s">
        <v>1259</v>
      </c>
      <c r="AB1699" s="168" t="s">
        <v>1259</v>
      </c>
      <c r="AC1699" s="168" t="s">
        <v>8273</v>
      </c>
      <c r="AD1699" s="169">
        <v>2341.9720425347382</v>
      </c>
      <c r="AE1699" s="168" t="s">
        <v>1259</v>
      </c>
      <c r="AF1699" s="169">
        <v>4232.959264069068</v>
      </c>
      <c r="AG1699" s="169">
        <v>355.66897290169072</v>
      </c>
      <c r="AH1699" s="169">
        <v>2004.048794091246</v>
      </c>
      <c r="AI1699" s="168" t="s">
        <v>21</v>
      </c>
      <c r="AJ1699"/>
      <c r="AK1699"/>
    </row>
    <row r="1700" spans="1:37" hidden="1" x14ac:dyDescent="0.25">
      <c r="A1700" s="179" t="b">
        <f>IF(E1700&lt;&gt;1,"",NOT(ISNA(VLOOKUP(P1700,Mapping!$P:$P,1,FALSE))))</f>
        <v>0</v>
      </c>
      <c r="B1700" s="180" t="str">
        <f t="shared" si="26"/>
        <v/>
      </c>
      <c r="E1700" s="167">
        <v>1</v>
      </c>
      <c r="F1700" s="170" t="s">
        <v>303</v>
      </c>
      <c r="G1700" s="169">
        <v>8827.3379249941463</v>
      </c>
      <c r="H1700" s="168" t="s">
        <v>6</v>
      </c>
      <c r="I1700" s="168" t="s">
        <v>303</v>
      </c>
      <c r="J1700" s="169">
        <v>862.26356896150003</v>
      </c>
      <c r="K1700" s="169">
        <v>-371.69682919157668</v>
      </c>
      <c r="L1700" s="168" t="s">
        <v>5</v>
      </c>
      <c r="M1700" s="168" t="s">
        <v>21</v>
      </c>
      <c r="N1700" s="168" t="s">
        <v>2829</v>
      </c>
      <c r="O1700" s="168" t="s">
        <v>21</v>
      </c>
      <c r="P1700" s="168" t="s">
        <v>2835</v>
      </c>
      <c r="Q1700" s="168" t="s">
        <v>2834</v>
      </c>
      <c r="R1700" s="168" t="s">
        <v>1259</v>
      </c>
      <c r="S1700" s="168" t="s">
        <v>21</v>
      </c>
      <c r="T1700" s="168" t="s">
        <v>1259</v>
      </c>
      <c r="U1700" s="168" t="s">
        <v>1259</v>
      </c>
      <c r="V1700" s="168" t="s">
        <v>2834</v>
      </c>
      <c r="W1700" s="168" t="s">
        <v>1259</v>
      </c>
      <c r="X1700" s="168" t="s">
        <v>21</v>
      </c>
      <c r="Y1700" s="168" t="s">
        <v>1259</v>
      </c>
      <c r="Z1700" s="168" t="s">
        <v>21</v>
      </c>
      <c r="AA1700" s="168" t="s">
        <v>1259</v>
      </c>
      <c r="AB1700" s="168" t="s">
        <v>1259</v>
      </c>
      <c r="AC1700" s="168" t="s">
        <v>8260</v>
      </c>
      <c r="AD1700" s="169">
        <v>987.38166750584207</v>
      </c>
      <c r="AE1700" s="168" t="s">
        <v>1259</v>
      </c>
      <c r="AF1700" s="169">
        <v>1784.6269300965889</v>
      </c>
      <c r="AG1700" s="169">
        <v>149.9509888101293</v>
      </c>
      <c r="AH1700" s="169">
        <v>844.91232351828148</v>
      </c>
      <c r="AI1700" s="168" t="s">
        <v>21</v>
      </c>
      <c r="AJ1700"/>
      <c r="AK1700"/>
    </row>
    <row r="1701" spans="1:37" hidden="1" x14ac:dyDescent="0.25">
      <c r="A1701" s="179" t="b">
        <f>IF(E1701&lt;&gt;1,"",NOT(ISNA(VLOOKUP(P1701,Mapping!$P:$P,1,FALSE))))</f>
        <v>0</v>
      </c>
      <c r="B1701" s="180" t="str">
        <f t="shared" si="26"/>
        <v/>
      </c>
      <c r="E1701" s="167">
        <v>1</v>
      </c>
      <c r="F1701" s="170" t="s">
        <v>303</v>
      </c>
      <c r="G1701" s="169">
        <v>29443.304141980479</v>
      </c>
      <c r="H1701" s="168" t="s">
        <v>6</v>
      </c>
      <c r="I1701" s="168" t="s">
        <v>303</v>
      </c>
      <c r="J1701" s="169">
        <v>2876.052636389792</v>
      </c>
      <c r="K1701" s="169">
        <v>-1239.782920228992</v>
      </c>
      <c r="L1701" s="168" t="s">
        <v>5</v>
      </c>
      <c r="M1701" s="168" t="s">
        <v>21</v>
      </c>
      <c r="N1701" s="168" t="s">
        <v>2829</v>
      </c>
      <c r="O1701" s="168" t="s">
        <v>21</v>
      </c>
      <c r="P1701" s="168" t="s">
        <v>2835</v>
      </c>
      <c r="Q1701" s="168" t="s">
        <v>2834</v>
      </c>
      <c r="R1701" s="168" t="s">
        <v>1259</v>
      </c>
      <c r="S1701" s="168" t="s">
        <v>21</v>
      </c>
      <c r="T1701" s="168" t="s">
        <v>1259</v>
      </c>
      <c r="U1701" s="168" t="s">
        <v>1259</v>
      </c>
      <c r="V1701" s="168" t="s">
        <v>2834</v>
      </c>
      <c r="W1701" s="168" t="s">
        <v>1259</v>
      </c>
      <c r="X1701" s="168" t="s">
        <v>21</v>
      </c>
      <c r="Y1701" s="168" t="s">
        <v>1259</v>
      </c>
      <c r="Z1701" s="168" t="s">
        <v>21</v>
      </c>
      <c r="AA1701" s="168" t="s">
        <v>1259</v>
      </c>
      <c r="AB1701" s="168" t="s">
        <v>1259</v>
      </c>
      <c r="AC1701" s="168" t="s">
        <v>8261</v>
      </c>
      <c r="AD1701" s="169">
        <v>3293.380064025303</v>
      </c>
      <c r="AE1701" s="168" t="s">
        <v>1259</v>
      </c>
      <c r="AF1701" s="169">
        <v>5952.5662129715747</v>
      </c>
      <c r="AG1701" s="169">
        <v>500.15674118766401</v>
      </c>
      <c r="AH1701" s="169">
        <v>2818.1781105511109</v>
      </c>
      <c r="AI1701" s="168" t="s">
        <v>21</v>
      </c>
      <c r="AJ1701"/>
      <c r="AK1701"/>
    </row>
    <row r="1702" spans="1:37" hidden="1" x14ac:dyDescent="0.25">
      <c r="A1702" s="179" t="b">
        <f>IF(E1702&lt;&gt;1,"",NOT(ISNA(VLOOKUP(P1702,Mapping!$P:$P,1,FALSE))))</f>
        <v>0</v>
      </c>
      <c r="B1702" s="180" t="str">
        <f t="shared" si="26"/>
        <v/>
      </c>
      <c r="E1702" s="167">
        <v>1</v>
      </c>
      <c r="F1702" s="170" t="s">
        <v>303</v>
      </c>
      <c r="G1702" s="169">
        <v>12706.632098991569</v>
      </c>
      <c r="H1702" s="168" t="s">
        <v>6</v>
      </c>
      <c r="I1702" s="168" t="s">
        <v>303</v>
      </c>
      <c r="J1702" s="169">
        <v>1241.1970671400909</v>
      </c>
      <c r="K1702" s="169">
        <v>-535.04407569195985</v>
      </c>
      <c r="L1702" s="168" t="s">
        <v>5</v>
      </c>
      <c r="M1702" s="168" t="s">
        <v>21</v>
      </c>
      <c r="N1702" s="168" t="s">
        <v>2829</v>
      </c>
      <c r="O1702" s="168" t="s">
        <v>21</v>
      </c>
      <c r="P1702" s="168" t="s">
        <v>2835</v>
      </c>
      <c r="Q1702" s="168" t="s">
        <v>2834</v>
      </c>
      <c r="R1702" s="168" t="s">
        <v>1259</v>
      </c>
      <c r="S1702" s="168" t="s">
        <v>21</v>
      </c>
      <c r="T1702" s="168" t="s">
        <v>1259</v>
      </c>
      <c r="U1702" s="168" t="s">
        <v>1259</v>
      </c>
      <c r="V1702" s="168" t="s">
        <v>2834</v>
      </c>
      <c r="W1702" s="168" t="s">
        <v>1259</v>
      </c>
      <c r="X1702" s="168" t="s">
        <v>21</v>
      </c>
      <c r="Y1702" s="168" t="s">
        <v>1259</v>
      </c>
      <c r="Z1702" s="168" t="s">
        <v>21</v>
      </c>
      <c r="AA1702" s="168" t="s">
        <v>1259</v>
      </c>
      <c r="AB1702" s="168" t="s">
        <v>1259</v>
      </c>
      <c r="AC1702" s="168" t="s">
        <v>12181</v>
      </c>
      <c r="AD1702" s="169">
        <v>1421.3000223727011</v>
      </c>
      <c r="AE1702" s="168" t="s">
        <v>1259</v>
      </c>
      <c r="AF1702" s="169">
        <v>2568.905600688799</v>
      </c>
      <c r="AG1702" s="169">
        <v>215.8489981781895</v>
      </c>
      <c r="AH1702" s="169">
        <v>1216.220579983979</v>
      </c>
      <c r="AI1702" s="168" t="s">
        <v>21</v>
      </c>
      <c r="AJ1702"/>
      <c r="AK1702"/>
    </row>
    <row r="1703" spans="1:37" hidden="1" x14ac:dyDescent="0.25">
      <c r="A1703" s="179" t="b">
        <f>IF(E1703&lt;&gt;1,"",NOT(ISNA(VLOOKUP(P1703,Mapping!$P:$P,1,FALSE))))</f>
        <v>0</v>
      </c>
      <c r="B1703" s="180" t="str">
        <f t="shared" si="26"/>
        <v/>
      </c>
      <c r="E1703" s="167">
        <v>1</v>
      </c>
      <c r="F1703" s="170" t="s">
        <v>303</v>
      </c>
      <c r="G1703" s="169">
        <v>110446.2134999268</v>
      </c>
      <c r="H1703" s="168" t="s">
        <v>6</v>
      </c>
      <c r="I1703" s="168" t="s">
        <v>303</v>
      </c>
      <c r="J1703" s="169">
        <v>10788.501249179721</v>
      </c>
      <c r="K1703" s="169">
        <v>-4650.6101503037135</v>
      </c>
      <c r="L1703" s="168" t="s">
        <v>5</v>
      </c>
      <c r="M1703" s="168" t="s">
        <v>21</v>
      </c>
      <c r="N1703" s="168" t="s">
        <v>2829</v>
      </c>
      <c r="O1703" s="168" t="s">
        <v>21</v>
      </c>
      <c r="P1703" s="168" t="s">
        <v>2835</v>
      </c>
      <c r="Q1703" s="168" t="s">
        <v>2834</v>
      </c>
      <c r="R1703" s="168" t="s">
        <v>1259</v>
      </c>
      <c r="S1703" s="168" t="s">
        <v>21</v>
      </c>
      <c r="T1703" s="168" t="s">
        <v>1259</v>
      </c>
      <c r="U1703" s="168" t="s">
        <v>1259</v>
      </c>
      <c r="V1703" s="168" t="s">
        <v>2834</v>
      </c>
      <c r="W1703" s="168" t="s">
        <v>1259</v>
      </c>
      <c r="X1703" s="168" t="s">
        <v>21</v>
      </c>
      <c r="Y1703" s="168" t="s">
        <v>1259</v>
      </c>
      <c r="Z1703" s="168" t="s">
        <v>21</v>
      </c>
      <c r="AA1703" s="168" t="s">
        <v>1259</v>
      </c>
      <c r="AB1703" s="168" t="s">
        <v>1259</v>
      </c>
      <c r="AC1703" s="168" t="s">
        <v>12830</v>
      </c>
      <c r="AD1703" s="169">
        <v>12353.9585072966</v>
      </c>
      <c r="AE1703" s="168" t="s">
        <v>1259</v>
      </c>
      <c r="AF1703" s="169">
        <v>22328.961303392862</v>
      </c>
      <c r="AG1703" s="169">
        <v>1876.162334032269</v>
      </c>
      <c r="AH1703" s="169">
        <v>10571.405293978391</v>
      </c>
      <c r="AI1703" s="168" t="s">
        <v>21</v>
      </c>
      <c r="AJ1703"/>
      <c r="AK1703"/>
    </row>
    <row r="1704" spans="1:37" hidden="1" x14ac:dyDescent="0.25">
      <c r="A1704" s="179" t="b">
        <f>IF(E1704&lt;&gt;1,"",NOT(ISNA(VLOOKUP(P1704,Mapping!$P:$P,1,FALSE))))</f>
        <v>0</v>
      </c>
      <c r="B1704" s="180" t="str">
        <f t="shared" si="26"/>
        <v/>
      </c>
      <c r="E1704" s="167">
        <v>1</v>
      </c>
      <c r="F1704" s="170" t="s">
        <v>303</v>
      </c>
      <c r="G1704" s="169">
        <v>20343.30322498651</v>
      </c>
      <c r="H1704" s="168" t="s">
        <v>6</v>
      </c>
      <c r="I1704" s="168" t="s">
        <v>303</v>
      </c>
      <c r="J1704" s="169">
        <v>1987.1550621819531</v>
      </c>
      <c r="K1704" s="169">
        <v>-856.6049434450847</v>
      </c>
      <c r="L1704" s="168" t="s">
        <v>5</v>
      </c>
      <c r="M1704" s="168" t="s">
        <v>21</v>
      </c>
      <c r="N1704" s="168" t="s">
        <v>2829</v>
      </c>
      <c r="O1704" s="168" t="s">
        <v>21</v>
      </c>
      <c r="P1704" s="168" t="s">
        <v>2835</v>
      </c>
      <c r="Q1704" s="168" t="s">
        <v>2834</v>
      </c>
      <c r="R1704" s="168" t="s">
        <v>1259</v>
      </c>
      <c r="S1704" s="168" t="s">
        <v>21</v>
      </c>
      <c r="T1704" s="168" t="s">
        <v>1259</v>
      </c>
      <c r="U1704" s="168" t="s">
        <v>1259</v>
      </c>
      <c r="V1704" s="168" t="s">
        <v>2834</v>
      </c>
      <c r="W1704" s="168" t="s">
        <v>1259</v>
      </c>
      <c r="X1704" s="168" t="s">
        <v>21</v>
      </c>
      <c r="Y1704" s="168" t="s">
        <v>1259</v>
      </c>
      <c r="Z1704" s="168" t="s">
        <v>21</v>
      </c>
      <c r="AA1704" s="168" t="s">
        <v>1259</v>
      </c>
      <c r="AB1704" s="168" t="s">
        <v>1259</v>
      </c>
      <c r="AC1704" s="168" t="s">
        <v>12276</v>
      </c>
      <c r="AD1704" s="169">
        <v>2275.4996842241649</v>
      </c>
      <c r="AE1704" s="168" t="s">
        <v>1259</v>
      </c>
      <c r="AF1704" s="169">
        <v>4112.8148815551067</v>
      </c>
      <c r="AG1704" s="169">
        <v>345.5739952600743</v>
      </c>
      <c r="AH1704" s="169">
        <v>1947.1677352684669</v>
      </c>
      <c r="AI1704" s="168" t="s">
        <v>21</v>
      </c>
      <c r="AJ1704"/>
      <c r="AK1704"/>
    </row>
    <row r="1705" spans="1:37" hidden="1" x14ac:dyDescent="0.25">
      <c r="A1705" s="179" t="b">
        <f>IF(E1705&lt;&gt;1,"",NOT(ISNA(VLOOKUP(P1705,Mapping!$P:$P,1,FALSE))))</f>
        <v>0</v>
      </c>
      <c r="B1705" s="180" t="str">
        <f t="shared" si="26"/>
        <v/>
      </c>
      <c r="E1705" s="167">
        <v>1</v>
      </c>
      <c r="F1705" s="170" t="s">
        <v>303</v>
      </c>
      <c r="G1705" s="169">
        <v>735.84447299951205</v>
      </c>
      <c r="H1705" s="168" t="s">
        <v>6</v>
      </c>
      <c r="I1705" s="168" t="s">
        <v>303</v>
      </c>
      <c r="J1705" s="169">
        <v>71.878055069424946</v>
      </c>
      <c r="K1705" s="169">
        <v>-30.98454593175067</v>
      </c>
      <c r="L1705" s="168" t="s">
        <v>5</v>
      </c>
      <c r="M1705" s="168" t="s">
        <v>21</v>
      </c>
      <c r="N1705" s="168" t="s">
        <v>2829</v>
      </c>
      <c r="O1705" s="168" t="s">
        <v>21</v>
      </c>
      <c r="P1705" s="168" t="s">
        <v>2835</v>
      </c>
      <c r="Q1705" s="168" t="s">
        <v>2834</v>
      </c>
      <c r="R1705" s="168" t="s">
        <v>1259</v>
      </c>
      <c r="S1705" s="168" t="s">
        <v>21</v>
      </c>
      <c r="T1705" s="168" t="s">
        <v>1259</v>
      </c>
      <c r="U1705" s="168" t="s">
        <v>1259</v>
      </c>
      <c r="V1705" s="168" t="s">
        <v>2834</v>
      </c>
      <c r="W1705" s="168" t="s">
        <v>1259</v>
      </c>
      <c r="X1705" s="168" t="s">
        <v>21</v>
      </c>
      <c r="Y1705" s="168" t="s">
        <v>1259</v>
      </c>
      <c r="Z1705" s="168" t="s">
        <v>21</v>
      </c>
      <c r="AA1705" s="168" t="s">
        <v>1259</v>
      </c>
      <c r="AB1705" s="168" t="s">
        <v>1259</v>
      </c>
      <c r="AC1705" s="168" t="s">
        <v>12595</v>
      </c>
      <c r="AD1705" s="169">
        <v>82.307865513792279</v>
      </c>
      <c r="AE1705" s="168" t="s">
        <v>1259</v>
      </c>
      <c r="AF1705" s="169">
        <v>148.76601236250181</v>
      </c>
      <c r="AG1705" s="169">
        <v>12.499873379076231</v>
      </c>
      <c r="AH1705" s="169">
        <v>70.431659999072053</v>
      </c>
      <c r="AI1705" s="168" t="s">
        <v>21</v>
      </c>
      <c r="AJ1705"/>
      <c r="AK1705"/>
    </row>
    <row r="1706" spans="1:37" hidden="1" x14ac:dyDescent="0.25">
      <c r="A1706" s="179" t="b">
        <f>IF(E1706&lt;&gt;1,"",NOT(ISNA(VLOOKUP(P1706,Mapping!$P:$P,1,FALSE))))</f>
        <v>0</v>
      </c>
      <c r="B1706" s="180" t="str">
        <f t="shared" si="26"/>
        <v/>
      </c>
      <c r="E1706" s="167">
        <v>1</v>
      </c>
      <c r="F1706" s="170" t="s">
        <v>303</v>
      </c>
      <c r="G1706" s="169">
        <v>59549.63678996051</v>
      </c>
      <c r="H1706" s="168" t="s">
        <v>6</v>
      </c>
      <c r="I1706" s="168" t="s">
        <v>303</v>
      </c>
      <c r="J1706" s="169">
        <v>5816.8705882987279</v>
      </c>
      <c r="K1706" s="169">
        <v>-2507.4842905544569</v>
      </c>
      <c r="L1706" s="168" t="s">
        <v>5</v>
      </c>
      <c r="M1706" s="168" t="s">
        <v>21</v>
      </c>
      <c r="N1706" s="168" t="s">
        <v>2829</v>
      </c>
      <c r="O1706" s="168" t="s">
        <v>21</v>
      </c>
      <c r="P1706" s="168" t="s">
        <v>2835</v>
      </c>
      <c r="Q1706" s="168" t="s">
        <v>2834</v>
      </c>
      <c r="R1706" s="168" t="s">
        <v>1259</v>
      </c>
      <c r="S1706" s="168" t="s">
        <v>21</v>
      </c>
      <c r="T1706" s="168" t="s">
        <v>1259</v>
      </c>
      <c r="U1706" s="168" t="s">
        <v>1259</v>
      </c>
      <c r="V1706" s="168" t="s">
        <v>2834</v>
      </c>
      <c r="W1706" s="168" t="s">
        <v>1259</v>
      </c>
      <c r="X1706" s="168" t="s">
        <v>21</v>
      </c>
      <c r="Y1706" s="168" t="s">
        <v>1259</v>
      </c>
      <c r="Z1706" s="168" t="s">
        <v>21</v>
      </c>
      <c r="AA1706" s="168" t="s">
        <v>1259</v>
      </c>
      <c r="AB1706" s="168" t="s">
        <v>1259</v>
      </c>
      <c r="AC1706" s="168" t="s">
        <v>8259</v>
      </c>
      <c r="AD1706" s="169">
        <v>6660.9231653582074</v>
      </c>
      <c r="AE1706" s="168" t="s">
        <v>1259</v>
      </c>
      <c r="AF1706" s="169">
        <v>12039.17720108178</v>
      </c>
      <c r="AG1706" s="169">
        <v>1011.576422678358</v>
      </c>
      <c r="AH1706" s="169">
        <v>5699.8182705131476</v>
      </c>
      <c r="AI1706" s="168" t="s">
        <v>21</v>
      </c>
      <c r="AJ1706"/>
      <c r="AK1706"/>
    </row>
    <row r="1707" spans="1:37" hidden="1" x14ac:dyDescent="0.25">
      <c r="A1707" s="179" t="b">
        <f>IF(E1707&lt;&gt;1,"",NOT(ISNA(VLOOKUP(P1707,Mapping!$P:$P,1,FALSE))))</f>
        <v>0</v>
      </c>
      <c r="B1707" s="180" t="str">
        <f t="shared" si="26"/>
        <v/>
      </c>
      <c r="E1707" s="167">
        <v>1</v>
      </c>
      <c r="F1707" s="170" t="s">
        <v>303</v>
      </c>
      <c r="G1707" s="169">
        <v>27105.705080982021</v>
      </c>
      <c r="H1707" s="168" t="s">
        <v>6</v>
      </c>
      <c r="I1707" s="168" t="s">
        <v>303</v>
      </c>
      <c r="J1707" s="169">
        <v>2647.71352370776</v>
      </c>
      <c r="K1707" s="169">
        <v>-1141.3525478701681</v>
      </c>
      <c r="L1707" s="168" t="s">
        <v>5</v>
      </c>
      <c r="M1707" s="168" t="s">
        <v>21</v>
      </c>
      <c r="N1707" s="168" t="s">
        <v>2829</v>
      </c>
      <c r="O1707" s="168" t="s">
        <v>21</v>
      </c>
      <c r="P1707" s="168" t="s">
        <v>2835</v>
      </c>
      <c r="Q1707" s="168" t="s">
        <v>2834</v>
      </c>
      <c r="R1707" s="168" t="s">
        <v>1259</v>
      </c>
      <c r="S1707" s="168" t="s">
        <v>21</v>
      </c>
      <c r="T1707" s="168" t="s">
        <v>1259</v>
      </c>
      <c r="U1707" s="168" t="s">
        <v>1259</v>
      </c>
      <c r="V1707" s="168" t="s">
        <v>2834</v>
      </c>
      <c r="W1707" s="168" t="s">
        <v>1259</v>
      </c>
      <c r="X1707" s="168" t="s">
        <v>21</v>
      </c>
      <c r="Y1707" s="168" t="s">
        <v>1259</v>
      </c>
      <c r="Z1707" s="168" t="s">
        <v>21</v>
      </c>
      <c r="AA1707" s="168" t="s">
        <v>1259</v>
      </c>
      <c r="AB1707" s="168" t="s">
        <v>1259</v>
      </c>
      <c r="AC1707" s="168" t="s">
        <v>8263</v>
      </c>
      <c r="AD1707" s="169">
        <v>3031.907978282054</v>
      </c>
      <c r="AE1707" s="168" t="s">
        <v>1259</v>
      </c>
      <c r="AF1707" s="169">
        <v>5479.9727457820773</v>
      </c>
      <c r="AG1707" s="169">
        <v>460.44768126305638</v>
      </c>
      <c r="AH1707" s="169">
        <v>2594.4338434952369</v>
      </c>
      <c r="AI1707" s="168" t="s">
        <v>21</v>
      </c>
      <c r="AJ1707"/>
      <c r="AK1707"/>
    </row>
    <row r="1708" spans="1:37" hidden="1" x14ac:dyDescent="0.25">
      <c r="A1708" s="179" t="b">
        <f>IF(E1708&lt;&gt;1,"",NOT(ISNA(VLOOKUP(P1708,Mapping!$P:$P,1,FALSE))))</f>
        <v>0</v>
      </c>
      <c r="B1708" s="180" t="str">
        <f t="shared" si="26"/>
        <v/>
      </c>
      <c r="E1708" s="167">
        <v>1</v>
      </c>
      <c r="F1708" s="170" t="s">
        <v>303</v>
      </c>
      <c r="G1708" s="169">
        <v>2030.431724998653</v>
      </c>
      <c r="H1708" s="168" t="s">
        <v>6</v>
      </c>
      <c r="I1708" s="168" t="s">
        <v>303</v>
      </c>
      <c r="J1708" s="169">
        <v>198.3346871510137</v>
      </c>
      <c r="K1708" s="169">
        <v>-85.496334283870084</v>
      </c>
      <c r="L1708" s="168" t="s">
        <v>5</v>
      </c>
      <c r="M1708" s="168" t="s">
        <v>21</v>
      </c>
      <c r="N1708" s="168" t="s">
        <v>2829</v>
      </c>
      <c r="O1708" s="168" t="s">
        <v>21</v>
      </c>
      <c r="P1708" s="168" t="s">
        <v>2835</v>
      </c>
      <c r="Q1708" s="168" t="s">
        <v>2834</v>
      </c>
      <c r="R1708" s="168" t="s">
        <v>1259</v>
      </c>
      <c r="S1708" s="168" t="s">
        <v>21</v>
      </c>
      <c r="T1708" s="168" t="s">
        <v>1259</v>
      </c>
      <c r="U1708" s="168" t="s">
        <v>1259</v>
      </c>
      <c r="V1708" s="168" t="s">
        <v>2834</v>
      </c>
      <c r="W1708" s="168" t="s">
        <v>1259</v>
      </c>
      <c r="X1708" s="168" t="s">
        <v>21</v>
      </c>
      <c r="Y1708" s="168" t="s">
        <v>1259</v>
      </c>
      <c r="Z1708" s="168" t="s">
        <v>21</v>
      </c>
      <c r="AA1708" s="168" t="s">
        <v>1259</v>
      </c>
      <c r="AB1708" s="168" t="s">
        <v>1259</v>
      </c>
      <c r="AC1708" s="168" t="s">
        <v>12591</v>
      </c>
      <c r="AD1708" s="169">
        <v>227.11389089449131</v>
      </c>
      <c r="AE1708" s="168" t="s">
        <v>1259</v>
      </c>
      <c r="AF1708" s="169">
        <v>410.49330692270632</v>
      </c>
      <c r="AG1708" s="169">
        <v>34.491173608855213</v>
      </c>
      <c r="AH1708" s="169">
        <v>194.34361764449889</v>
      </c>
      <c r="AI1708" s="168" t="s">
        <v>21</v>
      </c>
      <c r="AJ1708"/>
      <c r="AK1708"/>
    </row>
    <row r="1709" spans="1:37" hidden="1" x14ac:dyDescent="0.25">
      <c r="A1709" s="179" t="b">
        <f>IF(E1709&lt;&gt;1,"",NOT(ISNA(VLOOKUP(P1709,Mapping!$P:$P,1,FALSE))))</f>
        <v>0</v>
      </c>
      <c r="B1709" s="180" t="str">
        <f t="shared" si="26"/>
        <v/>
      </c>
      <c r="E1709" s="167">
        <v>1</v>
      </c>
      <c r="F1709" s="170" t="s">
        <v>303</v>
      </c>
      <c r="G1709" s="169">
        <v>36064.597841976087</v>
      </c>
      <c r="H1709" s="168" t="s">
        <v>6</v>
      </c>
      <c r="I1709" s="168" t="s">
        <v>303</v>
      </c>
      <c r="J1709" s="169">
        <v>3522.8275061650729</v>
      </c>
      <c r="K1709" s="169">
        <v>-1518.58881781064</v>
      </c>
      <c r="L1709" s="168" t="s">
        <v>5</v>
      </c>
      <c r="M1709" s="168" t="s">
        <v>21</v>
      </c>
      <c r="N1709" s="168" t="s">
        <v>2829</v>
      </c>
      <c r="O1709" s="168" t="s">
        <v>21</v>
      </c>
      <c r="P1709" s="168" t="s">
        <v>2835</v>
      </c>
      <c r="Q1709" s="168" t="s">
        <v>2834</v>
      </c>
      <c r="R1709" s="168" t="s">
        <v>1259</v>
      </c>
      <c r="S1709" s="168" t="s">
        <v>21</v>
      </c>
      <c r="T1709" s="168" t="s">
        <v>1259</v>
      </c>
      <c r="U1709" s="168" t="s">
        <v>1259</v>
      </c>
      <c r="V1709" s="168" t="s">
        <v>2834</v>
      </c>
      <c r="W1709" s="168" t="s">
        <v>1259</v>
      </c>
      <c r="X1709" s="168" t="s">
        <v>21</v>
      </c>
      <c r="Y1709" s="168" t="s">
        <v>1259</v>
      </c>
      <c r="Z1709" s="168" t="s">
        <v>21</v>
      </c>
      <c r="AA1709" s="168" t="s">
        <v>1259</v>
      </c>
      <c r="AB1709" s="168" t="s">
        <v>1259</v>
      </c>
      <c r="AC1709" s="168" t="s">
        <v>12592</v>
      </c>
      <c r="AD1709" s="169">
        <v>4034.004708748193</v>
      </c>
      <c r="AE1709" s="168" t="s">
        <v>1259</v>
      </c>
      <c r="AF1709" s="169">
        <v>7291.1961770101261</v>
      </c>
      <c r="AG1709" s="169">
        <v>612.63340696765226</v>
      </c>
      <c r="AH1709" s="169">
        <v>3451.9379928956992</v>
      </c>
      <c r="AI1709" s="168" t="s">
        <v>21</v>
      </c>
      <c r="AJ1709"/>
      <c r="AK1709"/>
    </row>
    <row r="1710" spans="1:37" hidden="1" x14ac:dyDescent="0.25">
      <c r="A1710" s="179" t="b">
        <f>IF(E1710&lt;&gt;1,"",NOT(ISNA(VLOOKUP(P1710,Mapping!$P:$P,1,FALSE))))</f>
        <v>0</v>
      </c>
      <c r="B1710" s="180" t="str">
        <f t="shared" si="26"/>
        <v/>
      </c>
      <c r="E1710" s="167">
        <v>1</v>
      </c>
      <c r="F1710" s="170" t="s">
        <v>303</v>
      </c>
      <c r="G1710" s="169">
        <v>11288.79296999251</v>
      </c>
      <c r="H1710" s="168" t="s">
        <v>6</v>
      </c>
      <c r="I1710" s="168" t="s">
        <v>303</v>
      </c>
      <c r="J1710" s="169">
        <v>1102.701063251714</v>
      </c>
      <c r="K1710" s="169">
        <v>-475.34246315252028</v>
      </c>
      <c r="L1710" s="168" t="s">
        <v>5</v>
      </c>
      <c r="M1710" s="168" t="s">
        <v>21</v>
      </c>
      <c r="N1710" s="168" t="s">
        <v>2829</v>
      </c>
      <c r="O1710" s="168" t="s">
        <v>21</v>
      </c>
      <c r="P1710" s="168" t="s">
        <v>2835</v>
      </c>
      <c r="Q1710" s="168" t="s">
        <v>2834</v>
      </c>
      <c r="R1710" s="168" t="s">
        <v>1259</v>
      </c>
      <c r="S1710" s="168" t="s">
        <v>21</v>
      </c>
      <c r="T1710" s="168" t="s">
        <v>1259</v>
      </c>
      <c r="U1710" s="168" t="s">
        <v>1259</v>
      </c>
      <c r="V1710" s="168" t="s">
        <v>2834</v>
      </c>
      <c r="W1710" s="168" t="s">
        <v>1259</v>
      </c>
      <c r="X1710" s="168" t="s">
        <v>21</v>
      </c>
      <c r="Y1710" s="168" t="s">
        <v>1259</v>
      </c>
      <c r="Z1710" s="168" t="s">
        <v>21</v>
      </c>
      <c r="AA1710" s="168" t="s">
        <v>1259</v>
      </c>
      <c r="AB1710" s="168" t="s">
        <v>1259</v>
      </c>
      <c r="AC1710" s="168" t="s">
        <v>12589</v>
      </c>
      <c r="AD1710" s="169">
        <v>1262.707661307398</v>
      </c>
      <c r="AE1710" s="168" t="s">
        <v>1259</v>
      </c>
      <c r="AF1710" s="169">
        <v>2282.260418001053</v>
      </c>
      <c r="AG1710" s="169">
        <v>191.76400435857789</v>
      </c>
      <c r="AH1710" s="169">
        <v>1080.511517632825</v>
      </c>
      <c r="AI1710" s="168" t="s">
        <v>21</v>
      </c>
      <c r="AJ1710"/>
      <c r="AK1710"/>
    </row>
    <row r="1711" spans="1:37" hidden="1" x14ac:dyDescent="0.25">
      <c r="A1711" s="179" t="b">
        <f>IF(E1711&lt;&gt;1,"",NOT(ISNA(VLOOKUP(P1711,Mapping!$P:$P,1,FALSE))))</f>
        <v>0</v>
      </c>
      <c r="B1711" s="180" t="str">
        <f t="shared" si="26"/>
        <v/>
      </c>
      <c r="E1711" s="167">
        <v>1</v>
      </c>
      <c r="F1711" s="170" t="s">
        <v>303</v>
      </c>
      <c r="G1711" s="169">
        <v>4319223.0286561362</v>
      </c>
      <c r="H1711" s="168" t="s">
        <v>6</v>
      </c>
      <c r="I1711" s="168" t="s">
        <v>303</v>
      </c>
      <c r="J1711" s="169">
        <v>421906.20722523239</v>
      </c>
      <c r="K1711" s="169">
        <v>-181871.53567294619</v>
      </c>
      <c r="L1711" s="168" t="s">
        <v>5</v>
      </c>
      <c r="M1711" s="168" t="s">
        <v>21</v>
      </c>
      <c r="N1711" s="168" t="s">
        <v>2829</v>
      </c>
      <c r="O1711" s="168" t="s">
        <v>21</v>
      </c>
      <c r="P1711" s="168" t="s">
        <v>2835</v>
      </c>
      <c r="Q1711" s="168" t="s">
        <v>2834</v>
      </c>
      <c r="R1711" s="168" t="s">
        <v>1259</v>
      </c>
      <c r="S1711" s="168" t="s">
        <v>21</v>
      </c>
      <c r="T1711" s="168" t="s">
        <v>1259</v>
      </c>
      <c r="U1711" s="168" t="s">
        <v>1259</v>
      </c>
      <c r="V1711" s="168" t="s">
        <v>2834</v>
      </c>
      <c r="W1711" s="168" t="s">
        <v>1259</v>
      </c>
      <c r="X1711" s="168" t="s">
        <v>21</v>
      </c>
      <c r="Y1711" s="168" t="s">
        <v>1259</v>
      </c>
      <c r="Z1711" s="168" t="s">
        <v>21</v>
      </c>
      <c r="AA1711" s="168" t="s">
        <v>1259</v>
      </c>
      <c r="AB1711" s="168" t="s">
        <v>1259</v>
      </c>
      <c r="AC1711" s="168" t="s">
        <v>12831</v>
      </c>
      <c r="AD1711" s="169">
        <v>483126.58613519277</v>
      </c>
      <c r="AE1711" s="168" t="s">
        <v>1259</v>
      </c>
      <c r="AF1711" s="169">
        <v>873219.28757340461</v>
      </c>
      <c r="AG1711" s="169">
        <v>73371.130633235909</v>
      </c>
      <c r="AH1711" s="169">
        <v>413416.22989220079</v>
      </c>
      <c r="AI1711" s="168" t="s">
        <v>21</v>
      </c>
      <c r="AJ1711"/>
      <c r="AK1711"/>
    </row>
    <row r="1712" spans="1:37" hidden="1" x14ac:dyDescent="0.25">
      <c r="A1712" s="179" t="b">
        <f>IF(E1712&lt;&gt;1,"",NOT(ISNA(VLOOKUP(P1712,Mapping!$P:$P,1,FALSE))))</f>
        <v>0</v>
      </c>
      <c r="B1712" s="180" t="str">
        <f t="shared" si="26"/>
        <v/>
      </c>
      <c r="E1712" s="167">
        <v>1</v>
      </c>
      <c r="F1712" s="170" t="s">
        <v>303</v>
      </c>
      <c r="G1712" s="169">
        <v>383.98726799974543</v>
      </c>
      <c r="H1712" s="168" t="s">
        <v>6</v>
      </c>
      <c r="I1712" s="168" t="s">
        <v>303</v>
      </c>
      <c r="J1712" s="169">
        <v>37.508276555692838</v>
      </c>
      <c r="K1712" s="169">
        <v>-16.168730729263011</v>
      </c>
      <c r="L1712" s="168" t="s">
        <v>5</v>
      </c>
      <c r="M1712" s="168" t="s">
        <v>21</v>
      </c>
      <c r="N1712" s="168" t="s">
        <v>2829</v>
      </c>
      <c r="O1712" s="168" t="s">
        <v>21</v>
      </c>
      <c r="P1712" s="168" t="s">
        <v>2835</v>
      </c>
      <c r="Q1712" s="168" t="s">
        <v>2834</v>
      </c>
      <c r="R1712" s="168" t="s">
        <v>1259</v>
      </c>
      <c r="S1712" s="168" t="s">
        <v>21</v>
      </c>
      <c r="T1712" s="168" t="s">
        <v>1259</v>
      </c>
      <c r="U1712" s="168" t="s">
        <v>1259</v>
      </c>
      <c r="V1712" s="168" t="s">
        <v>2834</v>
      </c>
      <c r="W1712" s="168" t="s">
        <v>1259</v>
      </c>
      <c r="X1712" s="168" t="s">
        <v>21</v>
      </c>
      <c r="Y1712" s="168" t="s">
        <v>1259</v>
      </c>
      <c r="Z1712" s="168" t="s">
        <v>21</v>
      </c>
      <c r="AA1712" s="168" t="s">
        <v>1259</v>
      </c>
      <c r="AB1712" s="168" t="s">
        <v>1259</v>
      </c>
      <c r="AC1712" s="168" t="s">
        <v>6608</v>
      </c>
      <c r="AD1712" s="169">
        <v>42.950886462053369</v>
      </c>
      <c r="AE1712" s="168" t="s">
        <v>1259</v>
      </c>
      <c r="AF1712" s="169">
        <v>77.63088091895105</v>
      </c>
      <c r="AG1712" s="169">
        <v>6.5228351985969653</v>
      </c>
      <c r="AH1712" s="169">
        <v>36.753501175986401</v>
      </c>
      <c r="AI1712" s="168" t="s">
        <v>21</v>
      </c>
      <c r="AJ1712"/>
      <c r="AK1712"/>
    </row>
    <row r="1713" spans="1:37" hidden="1" x14ac:dyDescent="0.25">
      <c r="A1713" s="179" t="b">
        <f>IF(E1713&lt;&gt;1,"",NOT(ISNA(VLOOKUP(P1713,Mapping!$P:$P,1,FALSE))))</f>
        <v>0</v>
      </c>
      <c r="B1713" s="180" t="str">
        <f t="shared" si="26"/>
        <v/>
      </c>
      <c r="E1713" s="167">
        <v>1</v>
      </c>
      <c r="F1713" s="170" t="s">
        <v>303</v>
      </c>
      <c r="G1713" s="169">
        <v>9020.7224099940177</v>
      </c>
      <c r="H1713" s="168" t="s">
        <v>6</v>
      </c>
      <c r="I1713" s="168" t="s">
        <v>303</v>
      </c>
      <c r="J1713" s="169">
        <v>881.15356701466453</v>
      </c>
      <c r="K1713" s="169">
        <v>-379.8397597670305</v>
      </c>
      <c r="L1713" s="168" t="s">
        <v>5</v>
      </c>
      <c r="M1713" s="168" t="s">
        <v>21</v>
      </c>
      <c r="N1713" s="168" t="s">
        <v>2829</v>
      </c>
      <c r="O1713" s="168" t="s">
        <v>21</v>
      </c>
      <c r="P1713" s="168" t="s">
        <v>2835</v>
      </c>
      <c r="Q1713" s="168" t="s">
        <v>2834</v>
      </c>
      <c r="R1713" s="168" t="s">
        <v>1259</v>
      </c>
      <c r="S1713" s="168" t="s">
        <v>21</v>
      </c>
      <c r="T1713" s="168" t="s">
        <v>1259</v>
      </c>
      <c r="U1713" s="168" t="s">
        <v>1259</v>
      </c>
      <c r="V1713" s="168" t="s">
        <v>2834</v>
      </c>
      <c r="W1713" s="168" t="s">
        <v>1259</v>
      </c>
      <c r="X1713" s="168" t="s">
        <v>21</v>
      </c>
      <c r="Y1713" s="168" t="s">
        <v>1259</v>
      </c>
      <c r="Z1713" s="168" t="s">
        <v>21</v>
      </c>
      <c r="AA1713" s="168" t="s">
        <v>1259</v>
      </c>
      <c r="AB1713" s="168" t="s">
        <v>1259</v>
      </c>
      <c r="AC1713" s="168" t="s">
        <v>12832</v>
      </c>
      <c r="AD1713" s="169">
        <v>1009.012684341425</v>
      </c>
      <c r="AE1713" s="168" t="s">
        <v>1259</v>
      </c>
      <c r="AF1713" s="169">
        <v>1823.723559536415</v>
      </c>
      <c r="AG1713" s="169">
        <v>153.23603295284369</v>
      </c>
      <c r="AH1713" s="169">
        <v>863.42219998862493</v>
      </c>
      <c r="AI1713" s="168" t="s">
        <v>21</v>
      </c>
      <c r="AJ1713"/>
      <c r="AK1713"/>
    </row>
    <row r="1714" spans="1:37" hidden="1" x14ac:dyDescent="0.25">
      <c r="A1714" s="179" t="b">
        <f>IF(E1714&lt;&gt;1,"",NOT(ISNA(VLOOKUP(P1714,Mapping!$P:$P,1,FALSE))))</f>
        <v>0</v>
      </c>
      <c r="B1714" s="180" t="str">
        <f t="shared" si="26"/>
        <v/>
      </c>
      <c r="E1714" s="167">
        <v>1</v>
      </c>
      <c r="F1714" s="170" t="s">
        <v>303</v>
      </c>
      <c r="G1714" s="169">
        <v>5687.0351999962286</v>
      </c>
      <c r="H1714" s="168" t="s">
        <v>6</v>
      </c>
      <c r="I1714" s="168" t="s">
        <v>303</v>
      </c>
      <c r="J1714" s="169">
        <v>555.51552574800473</v>
      </c>
      <c r="K1714" s="169">
        <v>-239.46663980702721</v>
      </c>
      <c r="L1714" s="168" t="s">
        <v>5</v>
      </c>
      <c r="M1714" s="168" t="s">
        <v>21</v>
      </c>
      <c r="N1714" s="168" t="s">
        <v>2829</v>
      </c>
      <c r="O1714" s="168" t="s">
        <v>21</v>
      </c>
      <c r="P1714" s="168" t="s">
        <v>2835</v>
      </c>
      <c r="Q1714" s="168" t="s">
        <v>2834</v>
      </c>
      <c r="R1714" s="168" t="s">
        <v>1259</v>
      </c>
      <c r="S1714" s="168" t="s">
        <v>21</v>
      </c>
      <c r="T1714" s="168" t="s">
        <v>1259</v>
      </c>
      <c r="U1714" s="168" t="s">
        <v>1259</v>
      </c>
      <c r="V1714" s="168" t="s">
        <v>2834</v>
      </c>
      <c r="W1714" s="168" t="s">
        <v>1259</v>
      </c>
      <c r="X1714" s="168" t="s">
        <v>21</v>
      </c>
      <c r="Y1714" s="168" t="s">
        <v>1259</v>
      </c>
      <c r="Z1714" s="168" t="s">
        <v>21</v>
      </c>
      <c r="AA1714" s="168" t="s">
        <v>1259</v>
      </c>
      <c r="AB1714" s="168" t="s">
        <v>1259</v>
      </c>
      <c r="AC1714" s="168" t="s">
        <v>8272</v>
      </c>
      <c r="AD1714" s="169">
        <v>636.12318307621695</v>
      </c>
      <c r="AE1714" s="168" t="s">
        <v>1259</v>
      </c>
      <c r="AF1714" s="169">
        <v>1149.7504974385849</v>
      </c>
      <c r="AG1714" s="169">
        <v>96.606310858775942</v>
      </c>
      <c r="AH1714" s="169">
        <v>544.33694116929928</v>
      </c>
      <c r="AI1714" s="168" t="s">
        <v>21</v>
      </c>
      <c r="AJ1714"/>
      <c r="AK1714"/>
    </row>
    <row r="1715" spans="1:37" hidden="1" x14ac:dyDescent="0.25">
      <c r="A1715" s="179" t="b">
        <f>IF(E1715&lt;&gt;1,"",NOT(ISNA(VLOOKUP(P1715,Mapping!$P:$P,1,FALSE))))</f>
        <v>0</v>
      </c>
      <c r="B1715" s="180" t="str">
        <f t="shared" si="26"/>
        <v/>
      </c>
      <c r="E1715" s="167">
        <v>1</v>
      </c>
      <c r="F1715" s="170" t="s">
        <v>303</v>
      </c>
      <c r="G1715" s="169">
        <v>9314.4869999938237</v>
      </c>
      <c r="H1715" s="168" t="s">
        <v>6</v>
      </c>
      <c r="I1715" s="168" t="s">
        <v>303</v>
      </c>
      <c r="J1715" s="169">
        <v>909.84879834715048</v>
      </c>
      <c r="K1715" s="169">
        <v>-392.20944217405861</v>
      </c>
      <c r="L1715" s="168" t="s">
        <v>5</v>
      </c>
      <c r="M1715" s="168" t="s">
        <v>21</v>
      </c>
      <c r="N1715" s="168" t="s">
        <v>2829</v>
      </c>
      <c r="O1715" s="168" t="s">
        <v>21</v>
      </c>
      <c r="P1715" s="168" t="s">
        <v>2835</v>
      </c>
      <c r="Q1715" s="168" t="s">
        <v>2834</v>
      </c>
      <c r="R1715" s="168" t="s">
        <v>1259</v>
      </c>
      <c r="S1715" s="168" t="s">
        <v>21</v>
      </c>
      <c r="T1715" s="168" t="s">
        <v>1259</v>
      </c>
      <c r="U1715" s="168" t="s">
        <v>1259</v>
      </c>
      <c r="V1715" s="168" t="s">
        <v>2834</v>
      </c>
      <c r="W1715" s="168" t="s">
        <v>1259</v>
      </c>
      <c r="X1715" s="168" t="s">
        <v>21</v>
      </c>
      <c r="Y1715" s="168" t="s">
        <v>1259</v>
      </c>
      <c r="Z1715" s="168" t="s">
        <v>21</v>
      </c>
      <c r="AA1715" s="168" t="s">
        <v>1259</v>
      </c>
      <c r="AB1715" s="168" t="s">
        <v>1259</v>
      </c>
      <c r="AC1715" s="168" t="s">
        <v>12594</v>
      </c>
      <c r="AD1715" s="169">
        <v>1041.87171536446</v>
      </c>
      <c r="AE1715" s="168" t="s">
        <v>1259</v>
      </c>
      <c r="AF1715" s="169">
        <v>1883.114080537998</v>
      </c>
      <c r="AG1715" s="169">
        <v>158.22624530476239</v>
      </c>
      <c r="AH1715" s="169">
        <v>891.53999998825384</v>
      </c>
      <c r="AI1715" s="168" t="s">
        <v>21</v>
      </c>
      <c r="AJ1715"/>
      <c r="AK1715"/>
    </row>
    <row r="1716" spans="1:37" hidden="1" x14ac:dyDescent="0.25">
      <c r="A1716" s="179" t="b">
        <f>IF(E1716&lt;&gt;1,"",NOT(ISNA(VLOOKUP(P1716,Mapping!$P:$P,1,FALSE))))</f>
        <v>0</v>
      </c>
      <c r="B1716" s="180" t="str">
        <f t="shared" si="26"/>
        <v/>
      </c>
      <c r="E1716" s="167">
        <v>1</v>
      </c>
      <c r="F1716" s="170" t="s">
        <v>303</v>
      </c>
      <c r="G1716" s="169">
        <v>26330.74819198254</v>
      </c>
      <c r="H1716" s="168" t="s">
        <v>6</v>
      </c>
      <c r="I1716" s="168" t="s">
        <v>303</v>
      </c>
      <c r="J1716" s="169">
        <v>2572.0149270778529</v>
      </c>
      <c r="K1716" s="169">
        <v>-1108.721077221958</v>
      </c>
      <c r="L1716" s="168" t="s">
        <v>5</v>
      </c>
      <c r="M1716" s="168" t="s">
        <v>21</v>
      </c>
      <c r="N1716" s="168" t="s">
        <v>2829</v>
      </c>
      <c r="O1716" s="168" t="s">
        <v>21</v>
      </c>
      <c r="P1716" s="168" t="s">
        <v>2835</v>
      </c>
      <c r="Q1716" s="168" t="s">
        <v>2834</v>
      </c>
      <c r="R1716" s="168" t="s">
        <v>1259</v>
      </c>
      <c r="S1716" s="168" t="s">
        <v>21</v>
      </c>
      <c r="T1716" s="168" t="s">
        <v>1259</v>
      </c>
      <c r="U1716" s="168" t="s">
        <v>1259</v>
      </c>
      <c r="V1716" s="168" t="s">
        <v>2834</v>
      </c>
      <c r="W1716" s="168" t="s">
        <v>1259</v>
      </c>
      <c r="X1716" s="168" t="s">
        <v>21</v>
      </c>
      <c r="Y1716" s="168" t="s">
        <v>1259</v>
      </c>
      <c r="Z1716" s="168" t="s">
        <v>21</v>
      </c>
      <c r="AA1716" s="168" t="s">
        <v>1259</v>
      </c>
      <c r="AB1716" s="168" t="s">
        <v>1259</v>
      </c>
      <c r="AC1716" s="168" t="s">
        <v>12590</v>
      </c>
      <c r="AD1716" s="169">
        <v>2945.2251944340651</v>
      </c>
      <c r="AE1716" s="168" t="s">
        <v>1259</v>
      </c>
      <c r="AF1716" s="169">
        <v>5323.2993584569558</v>
      </c>
      <c r="AG1716" s="169">
        <v>447.28340084487348</v>
      </c>
      <c r="AH1716" s="169">
        <v>2520.258522319742</v>
      </c>
      <c r="AI1716" s="168" t="s">
        <v>21</v>
      </c>
      <c r="AJ1716"/>
      <c r="AK1716"/>
    </row>
    <row r="1717" spans="1:37" hidden="1" x14ac:dyDescent="0.25">
      <c r="A1717" s="179" t="b">
        <f>IF(E1717&lt;&gt;1,"",NOT(ISNA(VLOOKUP(P1717,Mapping!$P:$P,1,FALSE))))</f>
        <v>0</v>
      </c>
      <c r="B1717" s="180" t="str">
        <f t="shared" si="26"/>
        <v/>
      </c>
      <c r="E1717" s="167">
        <v>1</v>
      </c>
      <c r="F1717" s="170" t="s">
        <v>303</v>
      </c>
      <c r="G1717" s="169">
        <v>692.05373999954111</v>
      </c>
      <c r="H1717" s="168" t="s">
        <v>6</v>
      </c>
      <c r="I1717" s="168" t="s">
        <v>303</v>
      </c>
      <c r="J1717" s="169">
        <v>67.600530628326823</v>
      </c>
      <c r="K1717" s="169">
        <v>-29.140629142525071</v>
      </c>
      <c r="L1717" s="168" t="s">
        <v>5</v>
      </c>
      <c r="M1717" s="168" t="s">
        <v>21</v>
      </c>
      <c r="N1717" s="168" t="s">
        <v>2829</v>
      </c>
      <c r="O1717" s="168" t="s">
        <v>21</v>
      </c>
      <c r="P1717" s="168" t="s">
        <v>2835</v>
      </c>
      <c r="Q1717" s="168" t="s">
        <v>2834</v>
      </c>
      <c r="R1717" s="168" t="s">
        <v>1259</v>
      </c>
      <c r="S1717" s="168" t="s">
        <v>21</v>
      </c>
      <c r="T1717" s="168" t="s">
        <v>1259</v>
      </c>
      <c r="U1717" s="168" t="s">
        <v>1259</v>
      </c>
      <c r="V1717" s="168" t="s">
        <v>2834</v>
      </c>
      <c r="W1717" s="168" t="s">
        <v>1259</v>
      </c>
      <c r="X1717" s="168" t="s">
        <v>21</v>
      </c>
      <c r="Y1717" s="168" t="s">
        <v>1259</v>
      </c>
      <c r="Z1717" s="168" t="s">
        <v>21</v>
      </c>
      <c r="AA1717" s="168" t="s">
        <v>1259</v>
      </c>
      <c r="AB1717" s="168" t="s">
        <v>1259</v>
      </c>
      <c r="AC1717" s="168" t="s">
        <v>12277</v>
      </c>
      <c r="AD1717" s="169">
        <v>77.409654146083327</v>
      </c>
      <c r="AE1717" s="168" t="s">
        <v>1259</v>
      </c>
      <c r="AF1717" s="169">
        <v>139.91281992051549</v>
      </c>
      <c r="AG1717" s="169">
        <v>11.75599523938558</v>
      </c>
      <c r="AH1717" s="169">
        <v>66.240211763833258</v>
      </c>
      <c r="AI1717" s="168" t="s">
        <v>21</v>
      </c>
      <c r="AJ1717"/>
      <c r="AK1717"/>
    </row>
    <row r="1718" spans="1:37" hidden="1" x14ac:dyDescent="0.25">
      <c r="A1718" s="179" t="b">
        <f>IF(E1718&lt;&gt;1,"",NOT(ISNA(VLOOKUP(P1718,Mapping!$P:$P,1,FALSE))))</f>
        <v>0</v>
      </c>
      <c r="B1718" s="180" t="str">
        <f t="shared" si="26"/>
        <v/>
      </c>
      <c r="E1718" s="167">
        <v>1</v>
      </c>
      <c r="F1718" s="170" t="s">
        <v>303</v>
      </c>
      <c r="G1718" s="169">
        <v>800.23103999946932</v>
      </c>
      <c r="H1718" s="168" t="s">
        <v>6</v>
      </c>
      <c r="I1718" s="168" t="s">
        <v>303</v>
      </c>
      <c r="J1718" s="169">
        <v>78.167402042011645</v>
      </c>
      <c r="K1718" s="169">
        <v>-33.695701095376151</v>
      </c>
      <c r="L1718" s="168" t="s">
        <v>5</v>
      </c>
      <c r="M1718" s="168" t="s">
        <v>21</v>
      </c>
      <c r="N1718" s="168" t="s">
        <v>2829</v>
      </c>
      <c r="O1718" s="168" t="s">
        <v>21</v>
      </c>
      <c r="P1718" s="168" t="s">
        <v>2835</v>
      </c>
      <c r="Q1718" s="168" t="s">
        <v>2834</v>
      </c>
      <c r="R1718" s="168" t="s">
        <v>1259</v>
      </c>
      <c r="S1718" s="168" t="s">
        <v>21</v>
      </c>
      <c r="T1718" s="168" t="s">
        <v>1259</v>
      </c>
      <c r="U1718" s="168" t="s">
        <v>1259</v>
      </c>
      <c r="V1718" s="168" t="s">
        <v>2834</v>
      </c>
      <c r="W1718" s="168" t="s">
        <v>1259</v>
      </c>
      <c r="X1718" s="168" t="s">
        <v>21</v>
      </c>
      <c r="Y1718" s="168" t="s">
        <v>1259</v>
      </c>
      <c r="Z1718" s="168" t="s">
        <v>21</v>
      </c>
      <c r="AA1718" s="168" t="s">
        <v>1259</v>
      </c>
      <c r="AB1718" s="168" t="s">
        <v>1259</v>
      </c>
      <c r="AC1718" s="168" t="s">
        <v>12182</v>
      </c>
      <c r="AD1718" s="169">
        <v>89.509823389380657</v>
      </c>
      <c r="AE1718" s="168" t="s">
        <v>1259</v>
      </c>
      <c r="AF1718" s="169">
        <v>161.78307394788001</v>
      </c>
      <c r="AG1718" s="169">
        <v>13.59361528289492</v>
      </c>
      <c r="AH1718" s="169">
        <v>76.594447057814591</v>
      </c>
      <c r="AI1718" s="168" t="s">
        <v>21</v>
      </c>
      <c r="AJ1718"/>
      <c r="AK1718"/>
    </row>
    <row r="1719" spans="1:37" hidden="1" x14ac:dyDescent="0.25">
      <c r="A1719" s="179" t="b">
        <f>IF(E1719&lt;&gt;1,"",NOT(ISNA(VLOOKUP(P1719,Mapping!$P:$P,1,FALSE))))</f>
        <v>0</v>
      </c>
      <c r="B1719" s="180" t="str">
        <f t="shared" si="26"/>
        <v/>
      </c>
      <c r="E1719" s="167">
        <v>1</v>
      </c>
      <c r="F1719" s="170" t="s">
        <v>303</v>
      </c>
      <c r="G1719" s="169">
        <v>5717.7603629962077</v>
      </c>
      <c r="H1719" s="168" t="s">
        <v>6</v>
      </c>
      <c r="I1719" s="168" t="s">
        <v>303</v>
      </c>
      <c r="J1719" s="169">
        <v>558.51679169368344</v>
      </c>
      <c r="K1719" s="169">
        <v>-240.76039855519409</v>
      </c>
      <c r="L1719" s="168" t="s">
        <v>5</v>
      </c>
      <c r="M1719" s="168" t="s">
        <v>21</v>
      </c>
      <c r="N1719" s="168" t="s">
        <v>2829</v>
      </c>
      <c r="O1719" s="168" t="s">
        <v>21</v>
      </c>
      <c r="P1719" s="168" t="s">
        <v>2835</v>
      </c>
      <c r="Q1719" s="168" t="s">
        <v>2834</v>
      </c>
      <c r="R1719" s="168" t="s">
        <v>1259</v>
      </c>
      <c r="S1719" s="168" t="s">
        <v>21</v>
      </c>
      <c r="T1719" s="168" t="s">
        <v>1259</v>
      </c>
      <c r="U1719" s="168" t="s">
        <v>1259</v>
      </c>
      <c r="V1719" s="168" t="s">
        <v>2834</v>
      </c>
      <c r="W1719" s="168" t="s">
        <v>1259</v>
      </c>
      <c r="X1719" s="168" t="s">
        <v>21</v>
      </c>
      <c r="Y1719" s="168" t="s">
        <v>1259</v>
      </c>
      <c r="Z1719" s="168" t="s">
        <v>21</v>
      </c>
      <c r="AA1719" s="168" t="s">
        <v>1259</v>
      </c>
      <c r="AB1719" s="168" t="s">
        <v>1259</v>
      </c>
      <c r="AC1719" s="168" t="s">
        <v>8271</v>
      </c>
      <c r="AD1719" s="169">
        <v>639.55994543142333</v>
      </c>
      <c r="AE1719" s="168" t="s">
        <v>1259</v>
      </c>
      <c r="AF1719" s="169">
        <v>1155.962217640903</v>
      </c>
      <c r="AG1719" s="169">
        <v>97.128242681523261</v>
      </c>
      <c r="AH1719" s="169">
        <v>547.27781293396674</v>
      </c>
      <c r="AI1719" s="168" t="s">
        <v>21</v>
      </c>
      <c r="AJ1719"/>
      <c r="AK1719"/>
    </row>
    <row r="1720" spans="1:37" hidden="1" x14ac:dyDescent="0.25">
      <c r="A1720" s="179" t="b">
        <f>IF(E1720&lt;&gt;1,"",NOT(ISNA(VLOOKUP(P1720,Mapping!$P:$P,1,FALSE))))</f>
        <v>0</v>
      </c>
      <c r="B1720" s="180" t="str">
        <f t="shared" si="26"/>
        <v/>
      </c>
      <c r="E1720" s="167">
        <v>1</v>
      </c>
      <c r="F1720" s="170" t="s">
        <v>303</v>
      </c>
      <c r="G1720" s="169">
        <v>45172.016630970043</v>
      </c>
      <c r="H1720" s="168" t="s">
        <v>6</v>
      </c>
      <c r="I1720" s="168" t="s">
        <v>303</v>
      </c>
      <c r="J1720" s="169">
        <v>4412.4496658412772</v>
      </c>
      <c r="K1720" s="169">
        <v>-1902.079142385599</v>
      </c>
      <c r="L1720" s="168" t="s">
        <v>5</v>
      </c>
      <c r="M1720" s="168" t="s">
        <v>21</v>
      </c>
      <c r="N1720" s="168" t="s">
        <v>2829</v>
      </c>
      <c r="O1720" s="168" t="s">
        <v>21</v>
      </c>
      <c r="P1720" s="168" t="s">
        <v>2835</v>
      </c>
      <c r="Q1720" s="168" t="s">
        <v>2834</v>
      </c>
      <c r="R1720" s="168" t="s">
        <v>1259</v>
      </c>
      <c r="S1720" s="168" t="s">
        <v>21</v>
      </c>
      <c r="T1720" s="168" t="s">
        <v>1259</v>
      </c>
      <c r="U1720" s="168" t="s">
        <v>1259</v>
      </c>
      <c r="V1720" s="168" t="s">
        <v>2834</v>
      </c>
      <c r="W1720" s="168" t="s">
        <v>1259</v>
      </c>
      <c r="X1720" s="168" t="s">
        <v>21</v>
      </c>
      <c r="Y1720" s="168" t="s">
        <v>1259</v>
      </c>
      <c r="Z1720" s="168" t="s">
        <v>21</v>
      </c>
      <c r="AA1720" s="168" t="s">
        <v>1259</v>
      </c>
      <c r="AB1720" s="168" t="s">
        <v>1259</v>
      </c>
      <c r="AC1720" s="168" t="s">
        <v>8269</v>
      </c>
      <c r="AD1720" s="169">
        <v>5052.71481444032</v>
      </c>
      <c r="AE1720" s="168" t="s">
        <v>1259</v>
      </c>
      <c r="AF1720" s="169">
        <v>9132.4471829884715</v>
      </c>
      <c r="AG1720" s="169">
        <v>767.3421611267986</v>
      </c>
      <c r="AH1720" s="169">
        <v>4323.6583728842161</v>
      </c>
      <c r="AI1720" s="168" t="s">
        <v>21</v>
      </c>
      <c r="AJ1720"/>
      <c r="AK1720"/>
    </row>
    <row r="1721" spans="1:37" hidden="1" x14ac:dyDescent="0.25">
      <c r="A1721" s="179" t="b">
        <f>IF(E1721&lt;&gt;1,"",NOT(ISNA(VLOOKUP(P1721,Mapping!$P:$P,1,FALSE))))</f>
        <v>0</v>
      </c>
      <c r="B1721" s="180" t="str">
        <f t="shared" si="26"/>
        <v/>
      </c>
      <c r="E1721" s="167">
        <v>1</v>
      </c>
      <c r="F1721" s="170" t="s">
        <v>303</v>
      </c>
      <c r="G1721" s="169">
        <v>18856.174427987491</v>
      </c>
      <c r="H1721" s="168" t="s">
        <v>6</v>
      </c>
      <c r="I1721" s="168" t="s">
        <v>303</v>
      </c>
      <c r="J1721" s="169">
        <v>1841.890771304968</v>
      </c>
      <c r="K1721" s="169">
        <v>-793.98571858467699</v>
      </c>
      <c r="L1721" s="168" t="s">
        <v>5</v>
      </c>
      <c r="M1721" s="168" t="s">
        <v>21</v>
      </c>
      <c r="N1721" s="168" t="s">
        <v>2829</v>
      </c>
      <c r="O1721" s="168" t="s">
        <v>21</v>
      </c>
      <c r="P1721" s="168" t="s">
        <v>2835</v>
      </c>
      <c r="Q1721" s="168" t="s">
        <v>2834</v>
      </c>
      <c r="R1721" s="168" t="s">
        <v>1259</v>
      </c>
      <c r="S1721" s="168" t="s">
        <v>21</v>
      </c>
      <c r="T1721" s="168" t="s">
        <v>1259</v>
      </c>
      <c r="U1721" s="168" t="s">
        <v>1259</v>
      </c>
      <c r="V1721" s="168" t="s">
        <v>2834</v>
      </c>
      <c r="W1721" s="168" t="s">
        <v>1259</v>
      </c>
      <c r="X1721" s="168" t="s">
        <v>21</v>
      </c>
      <c r="Y1721" s="168" t="s">
        <v>1259</v>
      </c>
      <c r="Z1721" s="168" t="s">
        <v>21</v>
      </c>
      <c r="AA1721" s="168" t="s">
        <v>1259</v>
      </c>
      <c r="AB1721" s="168" t="s">
        <v>1259</v>
      </c>
      <c r="AC1721" s="168" t="s">
        <v>8267</v>
      </c>
      <c r="AD1721" s="169">
        <v>2109.156929040937</v>
      </c>
      <c r="AE1721" s="168" t="s">
        <v>1259</v>
      </c>
      <c r="AF1721" s="169">
        <v>3812.161375118922</v>
      </c>
      <c r="AG1721" s="169">
        <v>320.31197000480461</v>
      </c>
      <c r="AH1721" s="169">
        <v>1804.8265835056341</v>
      </c>
      <c r="AI1721" s="168" t="s">
        <v>21</v>
      </c>
      <c r="AJ1721"/>
      <c r="AK1721"/>
    </row>
    <row r="1722" spans="1:37" hidden="1" x14ac:dyDescent="0.25">
      <c r="A1722" s="179" t="b">
        <f>IF(E1722&lt;&gt;1,"",NOT(ISNA(VLOOKUP(P1722,Mapping!$P:$P,1,FALSE))))</f>
        <v>0</v>
      </c>
      <c r="B1722" s="180" t="str">
        <f t="shared" si="26"/>
        <v/>
      </c>
      <c r="E1722" s="167">
        <v>1</v>
      </c>
      <c r="F1722" s="170" t="s">
        <v>303</v>
      </c>
      <c r="G1722" s="169">
        <v>31787.969849978919</v>
      </c>
      <c r="H1722" s="168" t="s">
        <v>6</v>
      </c>
      <c r="I1722" s="168" t="s">
        <v>303</v>
      </c>
      <c r="J1722" s="169">
        <v>3105.0820265161119</v>
      </c>
      <c r="K1722" s="169">
        <v>-1338.5108511842141</v>
      </c>
      <c r="L1722" s="168" t="s">
        <v>5</v>
      </c>
      <c r="M1722" s="168" t="s">
        <v>21</v>
      </c>
      <c r="N1722" s="168" t="s">
        <v>2829</v>
      </c>
      <c r="O1722" s="168" t="s">
        <v>21</v>
      </c>
      <c r="P1722" s="168" t="s">
        <v>2836</v>
      </c>
      <c r="Q1722" s="168" t="s">
        <v>2837</v>
      </c>
      <c r="R1722" s="168" t="s">
        <v>1259</v>
      </c>
      <c r="S1722" s="168" t="s">
        <v>21</v>
      </c>
      <c r="T1722" s="168" t="s">
        <v>1259</v>
      </c>
      <c r="U1722" s="168" t="s">
        <v>1259</v>
      </c>
      <c r="V1722" s="168" t="s">
        <v>2837</v>
      </c>
      <c r="W1722" s="168" t="s">
        <v>1259</v>
      </c>
      <c r="X1722" s="168" t="s">
        <v>21</v>
      </c>
      <c r="Y1722" s="168" t="s">
        <v>1259</v>
      </c>
      <c r="Z1722" s="168" t="s">
        <v>21</v>
      </c>
      <c r="AA1722" s="168" t="s">
        <v>1259</v>
      </c>
      <c r="AB1722" s="168" t="s">
        <v>1259</v>
      </c>
      <c r="AC1722" s="168" t="s">
        <v>12596</v>
      </c>
      <c r="AD1722" s="169">
        <v>3555.6425893957739</v>
      </c>
      <c r="AE1722" s="168" t="s">
        <v>1259</v>
      </c>
      <c r="AF1722" s="169">
        <v>6426.5883474046823</v>
      </c>
      <c r="AG1722" s="169">
        <v>539.98584304498218</v>
      </c>
      <c r="AH1722" s="169">
        <v>3042.5987646658</v>
      </c>
      <c r="AI1722" s="168" t="s">
        <v>21</v>
      </c>
      <c r="AJ1722"/>
      <c r="AK1722"/>
    </row>
    <row r="1723" spans="1:37" hidden="1" x14ac:dyDescent="0.25">
      <c r="A1723" s="179" t="b">
        <f>IF(E1723&lt;&gt;1,"",NOT(ISNA(VLOOKUP(P1723,Mapping!$P:$P,1,FALSE))))</f>
        <v>0</v>
      </c>
      <c r="B1723" s="180" t="str">
        <f t="shared" si="26"/>
        <v/>
      </c>
      <c r="E1723" s="167">
        <v>1</v>
      </c>
      <c r="F1723" s="170" t="s">
        <v>303</v>
      </c>
      <c r="G1723" s="169">
        <v>35619.539570976383</v>
      </c>
      <c r="H1723" s="168" t="s">
        <v>6</v>
      </c>
      <c r="I1723" s="168" t="s">
        <v>303</v>
      </c>
      <c r="J1723" s="169">
        <v>3479.3537503840139</v>
      </c>
      <c r="K1723" s="169">
        <v>-1499.848541915268</v>
      </c>
      <c r="L1723" s="168" t="s">
        <v>5</v>
      </c>
      <c r="M1723" s="168" t="s">
        <v>21</v>
      </c>
      <c r="N1723" s="168" t="s">
        <v>2829</v>
      </c>
      <c r="O1723" s="168" t="s">
        <v>21</v>
      </c>
      <c r="P1723" s="168" t="s">
        <v>2836</v>
      </c>
      <c r="Q1723" s="168" t="s">
        <v>2837</v>
      </c>
      <c r="R1723" s="168" t="s">
        <v>1259</v>
      </c>
      <c r="S1723" s="168" t="s">
        <v>21</v>
      </c>
      <c r="T1723" s="168" t="s">
        <v>1259</v>
      </c>
      <c r="U1723" s="168" t="s">
        <v>1259</v>
      </c>
      <c r="V1723" s="168" t="s">
        <v>2837</v>
      </c>
      <c r="W1723" s="168" t="s">
        <v>1259</v>
      </c>
      <c r="X1723" s="168" t="s">
        <v>21</v>
      </c>
      <c r="Y1723" s="168" t="s">
        <v>1259</v>
      </c>
      <c r="Z1723" s="168" t="s">
        <v>21</v>
      </c>
      <c r="AA1723" s="168" t="s">
        <v>1259</v>
      </c>
      <c r="AB1723" s="168" t="s">
        <v>1259</v>
      </c>
      <c r="AC1723" s="168" t="s">
        <v>12187</v>
      </c>
      <c r="AD1723" s="169">
        <v>3984.2227267406179</v>
      </c>
      <c r="AE1723" s="168" t="s">
        <v>1259</v>
      </c>
      <c r="AF1723" s="169">
        <v>7201.2185435902647</v>
      </c>
      <c r="AG1723" s="169">
        <v>605.07315172631206</v>
      </c>
      <c r="AH1723" s="169">
        <v>3409.3390552491978</v>
      </c>
      <c r="AI1723" s="168" t="s">
        <v>21</v>
      </c>
      <c r="AJ1723"/>
      <c r="AK1723"/>
    </row>
    <row r="1724" spans="1:37" hidden="1" x14ac:dyDescent="0.25">
      <c r="A1724" s="179" t="b">
        <f>IF(E1724&lt;&gt;1,"",NOT(ISNA(VLOOKUP(P1724,Mapping!$P:$P,1,FALSE))))</f>
        <v>0</v>
      </c>
      <c r="B1724" s="180" t="str">
        <f t="shared" si="26"/>
        <v/>
      </c>
      <c r="E1724" s="167">
        <v>1</v>
      </c>
      <c r="F1724" s="170" t="s">
        <v>303</v>
      </c>
      <c r="G1724" s="169">
        <v>10228.14966599322</v>
      </c>
      <c r="H1724" s="168" t="s">
        <v>6</v>
      </c>
      <c r="I1724" s="168" t="s">
        <v>303</v>
      </c>
      <c r="J1724" s="169">
        <v>999.09631984294231</v>
      </c>
      <c r="K1724" s="169">
        <v>-430.68146157428112</v>
      </c>
      <c r="L1724" s="168" t="s">
        <v>5</v>
      </c>
      <c r="M1724" s="168" t="s">
        <v>21</v>
      </c>
      <c r="N1724" s="168" t="s">
        <v>2829</v>
      </c>
      <c r="O1724" s="168" t="s">
        <v>21</v>
      </c>
      <c r="P1724" s="168" t="s">
        <v>2836</v>
      </c>
      <c r="Q1724" s="168" t="s">
        <v>2837</v>
      </c>
      <c r="R1724" s="168" t="s">
        <v>1259</v>
      </c>
      <c r="S1724" s="168" t="s">
        <v>21</v>
      </c>
      <c r="T1724" s="168" t="s">
        <v>1259</v>
      </c>
      <c r="U1724" s="168" t="s">
        <v>1259</v>
      </c>
      <c r="V1724" s="168" t="s">
        <v>2837</v>
      </c>
      <c r="W1724" s="168" t="s">
        <v>1259</v>
      </c>
      <c r="X1724" s="168" t="s">
        <v>21</v>
      </c>
      <c r="Y1724" s="168" t="s">
        <v>1259</v>
      </c>
      <c r="Z1724" s="168" t="s">
        <v>21</v>
      </c>
      <c r="AA1724" s="168" t="s">
        <v>1259</v>
      </c>
      <c r="AB1724" s="168" t="s">
        <v>1259</v>
      </c>
      <c r="AC1724" s="168" t="s">
        <v>12192</v>
      </c>
      <c r="AD1724" s="169">
        <v>1144.0694305032439</v>
      </c>
      <c r="AE1724" s="168" t="s">
        <v>1259</v>
      </c>
      <c r="AF1724" s="169">
        <v>2067.8296779945699</v>
      </c>
      <c r="AG1724" s="169">
        <v>173.7467364618515</v>
      </c>
      <c r="AH1724" s="169">
        <v>978.99160234004376</v>
      </c>
      <c r="AI1724" s="168" t="s">
        <v>21</v>
      </c>
      <c r="AJ1724"/>
      <c r="AK1724"/>
    </row>
    <row r="1725" spans="1:37" hidden="1" x14ac:dyDescent="0.25">
      <c r="A1725" s="179" t="b">
        <f>IF(E1725&lt;&gt;1,"",NOT(ISNA(VLOOKUP(P1725,Mapping!$P:$P,1,FALSE))))</f>
        <v>0</v>
      </c>
      <c r="B1725" s="180" t="str">
        <f t="shared" si="26"/>
        <v/>
      </c>
      <c r="E1725" s="167">
        <v>1</v>
      </c>
      <c r="F1725" s="170" t="s">
        <v>303</v>
      </c>
      <c r="G1725" s="169">
        <v>78672.152159947829</v>
      </c>
      <c r="H1725" s="168" t="s">
        <v>6</v>
      </c>
      <c r="I1725" s="168" t="s">
        <v>303</v>
      </c>
      <c r="J1725" s="169">
        <v>7684.777820416778</v>
      </c>
      <c r="K1725" s="169">
        <v>-3312.6849512277208</v>
      </c>
      <c r="L1725" s="168" t="s">
        <v>5</v>
      </c>
      <c r="M1725" s="168" t="s">
        <v>21</v>
      </c>
      <c r="N1725" s="168" t="s">
        <v>2829</v>
      </c>
      <c r="O1725" s="168" t="s">
        <v>21</v>
      </c>
      <c r="P1725" s="168" t="s">
        <v>2836</v>
      </c>
      <c r="Q1725" s="168" t="s">
        <v>2837</v>
      </c>
      <c r="R1725" s="168" t="s">
        <v>1259</v>
      </c>
      <c r="S1725" s="168" t="s">
        <v>21</v>
      </c>
      <c r="T1725" s="168" t="s">
        <v>1259</v>
      </c>
      <c r="U1725" s="168" t="s">
        <v>1259</v>
      </c>
      <c r="V1725" s="168" t="s">
        <v>2837</v>
      </c>
      <c r="W1725" s="168" t="s">
        <v>1259</v>
      </c>
      <c r="X1725" s="168" t="s">
        <v>21</v>
      </c>
      <c r="Y1725" s="168" t="s">
        <v>1259</v>
      </c>
      <c r="Z1725" s="168" t="s">
        <v>21</v>
      </c>
      <c r="AA1725" s="168" t="s">
        <v>1259</v>
      </c>
      <c r="AB1725" s="168" t="s">
        <v>1259</v>
      </c>
      <c r="AC1725" s="168" t="s">
        <v>8300</v>
      </c>
      <c r="AD1725" s="169">
        <v>8799.8716539464313</v>
      </c>
      <c r="AE1725" s="168" t="s">
        <v>1259</v>
      </c>
      <c r="AF1725" s="169">
        <v>15905.184845791709</v>
      </c>
      <c r="AG1725" s="169">
        <v>1336.412756421458</v>
      </c>
      <c r="AH1725" s="169">
        <v>7530.1377881360968</v>
      </c>
      <c r="AI1725" s="168" t="s">
        <v>21</v>
      </c>
      <c r="AJ1725"/>
      <c r="AK1725"/>
    </row>
    <row r="1726" spans="1:37" hidden="1" x14ac:dyDescent="0.25">
      <c r="A1726" s="179" t="b">
        <f>IF(E1726&lt;&gt;1,"",NOT(ISNA(VLOOKUP(P1726,Mapping!$P:$P,1,FALSE))))</f>
        <v>0</v>
      </c>
      <c r="B1726" s="180" t="str">
        <f t="shared" si="26"/>
        <v/>
      </c>
      <c r="E1726" s="167">
        <v>1</v>
      </c>
      <c r="F1726" s="170" t="s">
        <v>303</v>
      </c>
      <c r="G1726" s="169">
        <v>14206.32070199058</v>
      </c>
      <c r="H1726" s="168" t="s">
        <v>6</v>
      </c>
      <c r="I1726" s="168" t="s">
        <v>303</v>
      </c>
      <c r="J1726" s="169">
        <v>1387.688212957831</v>
      </c>
      <c r="K1726" s="169">
        <v>-598.19216215312815</v>
      </c>
      <c r="L1726" s="168" t="s">
        <v>5</v>
      </c>
      <c r="M1726" s="168" t="s">
        <v>21</v>
      </c>
      <c r="N1726" s="168" t="s">
        <v>2829</v>
      </c>
      <c r="O1726" s="168" t="s">
        <v>21</v>
      </c>
      <c r="P1726" s="168" t="s">
        <v>2836</v>
      </c>
      <c r="Q1726" s="168" t="s">
        <v>2837</v>
      </c>
      <c r="R1726" s="168" t="s">
        <v>1259</v>
      </c>
      <c r="S1726" s="168" t="s">
        <v>21</v>
      </c>
      <c r="T1726" s="168" t="s">
        <v>1259</v>
      </c>
      <c r="U1726" s="168" t="s">
        <v>1259</v>
      </c>
      <c r="V1726" s="168" t="s">
        <v>2837</v>
      </c>
      <c r="W1726" s="168" t="s">
        <v>1259</v>
      </c>
      <c r="X1726" s="168" t="s">
        <v>21</v>
      </c>
      <c r="Y1726" s="168" t="s">
        <v>1259</v>
      </c>
      <c r="Z1726" s="168" t="s">
        <v>21</v>
      </c>
      <c r="AA1726" s="168" t="s">
        <v>1259</v>
      </c>
      <c r="AB1726" s="168" t="s">
        <v>1259</v>
      </c>
      <c r="AC1726" s="168" t="s">
        <v>12833</v>
      </c>
      <c r="AD1726" s="169">
        <v>1589.0476543485811</v>
      </c>
      <c r="AE1726" s="168" t="s">
        <v>1259</v>
      </c>
      <c r="AF1726" s="169">
        <v>2872.0983288263378</v>
      </c>
      <c r="AG1726" s="169">
        <v>241.32437828006911</v>
      </c>
      <c r="AH1726" s="169">
        <v>1359.7638988056169</v>
      </c>
      <c r="AI1726" s="168" t="s">
        <v>21</v>
      </c>
      <c r="AJ1726"/>
      <c r="AK1726"/>
    </row>
    <row r="1727" spans="1:37" hidden="1" x14ac:dyDescent="0.25">
      <c r="A1727" s="179" t="b">
        <f>IF(E1727&lt;&gt;1,"",NOT(ISNA(VLOOKUP(P1727,Mapping!$P:$P,1,FALSE))))</f>
        <v>0</v>
      </c>
      <c r="B1727" s="180" t="str">
        <f t="shared" si="26"/>
        <v/>
      </c>
      <c r="E1727" s="167">
        <v>1</v>
      </c>
      <c r="F1727" s="170" t="s">
        <v>303</v>
      </c>
      <c r="G1727" s="169">
        <v>1016.557541999326</v>
      </c>
      <c r="H1727" s="168" t="s">
        <v>6</v>
      </c>
      <c r="I1727" s="168" t="s">
        <v>303</v>
      </c>
      <c r="J1727" s="169">
        <v>99.298400227455716</v>
      </c>
      <c r="K1727" s="169">
        <v>-42.804661865506127</v>
      </c>
      <c r="L1727" s="168" t="s">
        <v>5</v>
      </c>
      <c r="M1727" s="168" t="s">
        <v>21</v>
      </c>
      <c r="N1727" s="168" t="s">
        <v>2829</v>
      </c>
      <c r="O1727" s="168" t="s">
        <v>21</v>
      </c>
      <c r="P1727" s="168" t="s">
        <v>2836</v>
      </c>
      <c r="Q1727" s="168" t="s">
        <v>2837</v>
      </c>
      <c r="R1727" s="168" t="s">
        <v>1259</v>
      </c>
      <c r="S1727" s="168" t="s">
        <v>21</v>
      </c>
      <c r="T1727" s="168" t="s">
        <v>1259</v>
      </c>
      <c r="U1727" s="168" t="s">
        <v>1259</v>
      </c>
      <c r="V1727" s="168" t="s">
        <v>2837</v>
      </c>
      <c r="W1727" s="168" t="s">
        <v>1259</v>
      </c>
      <c r="X1727" s="168" t="s">
        <v>21</v>
      </c>
      <c r="Y1727" s="168" t="s">
        <v>1259</v>
      </c>
      <c r="Z1727" s="168" t="s">
        <v>21</v>
      </c>
      <c r="AA1727" s="168" t="s">
        <v>1259</v>
      </c>
      <c r="AB1727" s="168" t="s">
        <v>1259</v>
      </c>
      <c r="AC1727" s="168" t="s">
        <v>12600</v>
      </c>
      <c r="AD1727" s="169">
        <v>113.7070189748741</v>
      </c>
      <c r="AE1727" s="168" t="s">
        <v>1259</v>
      </c>
      <c r="AF1727" s="169">
        <v>205.5179014171471</v>
      </c>
      <c r="AG1727" s="169">
        <v>17.26837806600599</v>
      </c>
      <c r="AH1727" s="169">
        <v>97.300228234012252</v>
      </c>
      <c r="AI1727" s="168" t="s">
        <v>21</v>
      </c>
      <c r="AJ1727"/>
      <c r="AK1727"/>
    </row>
    <row r="1728" spans="1:37" hidden="1" x14ac:dyDescent="0.25">
      <c r="A1728" s="179" t="b">
        <f>IF(E1728&lt;&gt;1,"",NOT(ISNA(VLOOKUP(P1728,Mapping!$P:$P,1,FALSE))))</f>
        <v>0</v>
      </c>
      <c r="B1728" s="180" t="str">
        <f t="shared" si="26"/>
        <v/>
      </c>
      <c r="E1728" s="167">
        <v>1</v>
      </c>
      <c r="F1728" s="170" t="s">
        <v>303</v>
      </c>
      <c r="G1728" s="169">
        <v>788.14889999947729</v>
      </c>
      <c r="H1728" s="168" t="s">
        <v>6</v>
      </c>
      <c r="I1728" s="168" t="s">
        <v>303</v>
      </c>
      <c r="J1728" s="169">
        <v>76.987206013989763</v>
      </c>
      <c r="K1728" s="169">
        <v>-33.186952799343437</v>
      </c>
      <c r="L1728" s="168" t="s">
        <v>5</v>
      </c>
      <c r="M1728" s="168" t="s">
        <v>21</v>
      </c>
      <c r="N1728" s="168" t="s">
        <v>2829</v>
      </c>
      <c r="O1728" s="168" t="s">
        <v>21</v>
      </c>
      <c r="P1728" s="168" t="s">
        <v>2836</v>
      </c>
      <c r="Q1728" s="168" t="s">
        <v>2837</v>
      </c>
      <c r="R1728" s="168" t="s">
        <v>1259</v>
      </c>
      <c r="S1728" s="168" t="s">
        <v>21</v>
      </c>
      <c r="T1728" s="168" t="s">
        <v>1259</v>
      </c>
      <c r="U1728" s="168" t="s">
        <v>1259</v>
      </c>
      <c r="V1728" s="168" t="s">
        <v>2837</v>
      </c>
      <c r="W1728" s="168" t="s">
        <v>1259</v>
      </c>
      <c r="X1728" s="168" t="s">
        <v>21</v>
      </c>
      <c r="Y1728" s="168" t="s">
        <v>1259</v>
      </c>
      <c r="Z1728" s="168" t="s">
        <v>21</v>
      </c>
      <c r="AA1728" s="168" t="s">
        <v>1259</v>
      </c>
      <c r="AB1728" s="168" t="s">
        <v>1259</v>
      </c>
      <c r="AC1728" s="168" t="s">
        <v>11941</v>
      </c>
      <c r="AD1728" s="169">
        <v>88.158375915453973</v>
      </c>
      <c r="AE1728" s="168" t="s">
        <v>1259</v>
      </c>
      <c r="AF1728" s="169">
        <v>159.34042219936919</v>
      </c>
      <c r="AG1728" s="169">
        <v>13.388374602710771</v>
      </c>
      <c r="AH1728" s="169">
        <v>75.437999999006252</v>
      </c>
      <c r="AI1728" s="168" t="s">
        <v>21</v>
      </c>
      <c r="AJ1728"/>
      <c r="AK1728"/>
    </row>
    <row r="1729" spans="1:37" hidden="1" x14ac:dyDescent="0.25">
      <c r="A1729" s="179" t="b">
        <f>IF(E1729&lt;&gt;1,"",NOT(ISNA(VLOOKUP(P1729,Mapping!$P:$P,1,FALSE))))</f>
        <v>0</v>
      </c>
      <c r="B1729" s="180" t="str">
        <f t="shared" si="26"/>
        <v/>
      </c>
      <c r="E1729" s="167">
        <v>1</v>
      </c>
      <c r="F1729" s="170" t="s">
        <v>303</v>
      </c>
      <c r="G1729" s="169">
        <v>5709.064031996214</v>
      </c>
      <c r="H1729" s="168" t="s">
        <v>6</v>
      </c>
      <c r="I1729" s="168" t="s">
        <v>303</v>
      </c>
      <c r="J1729" s="169">
        <v>557.66732501770048</v>
      </c>
      <c r="K1729" s="169">
        <v>-240.39421809560781</v>
      </c>
      <c r="L1729" s="168" t="s">
        <v>5</v>
      </c>
      <c r="M1729" s="168" t="s">
        <v>21</v>
      </c>
      <c r="N1729" s="168" t="s">
        <v>2829</v>
      </c>
      <c r="O1729" s="168" t="s">
        <v>21</v>
      </c>
      <c r="P1729" s="168" t="s">
        <v>2836</v>
      </c>
      <c r="Q1729" s="168" t="s">
        <v>2837</v>
      </c>
      <c r="R1729" s="168" t="s">
        <v>1259</v>
      </c>
      <c r="S1729" s="168" t="s">
        <v>21</v>
      </c>
      <c r="T1729" s="168" t="s">
        <v>1259</v>
      </c>
      <c r="U1729" s="168" t="s">
        <v>1259</v>
      </c>
      <c r="V1729" s="168" t="s">
        <v>2837</v>
      </c>
      <c r="W1729" s="168" t="s">
        <v>1259</v>
      </c>
      <c r="X1729" s="168" t="s">
        <v>21</v>
      </c>
      <c r="Y1729" s="168" t="s">
        <v>1259</v>
      </c>
      <c r="Z1729" s="168" t="s">
        <v>21</v>
      </c>
      <c r="AA1729" s="168" t="s">
        <v>1259</v>
      </c>
      <c r="AB1729" s="168" t="s">
        <v>1259</v>
      </c>
      <c r="AC1729" s="168" t="s">
        <v>8289</v>
      </c>
      <c r="AD1729" s="169">
        <v>638.58721754030762</v>
      </c>
      <c r="AE1729" s="168" t="s">
        <v>1259</v>
      </c>
      <c r="AF1729" s="169">
        <v>1154.204076440521</v>
      </c>
      <c r="AG1729" s="169">
        <v>96.980517122180572</v>
      </c>
      <c r="AH1729" s="169">
        <v>546.44543999280086</v>
      </c>
      <c r="AI1729" s="168" t="s">
        <v>21</v>
      </c>
      <c r="AJ1729"/>
      <c r="AK1729"/>
    </row>
    <row r="1730" spans="1:37" hidden="1" x14ac:dyDescent="0.25">
      <c r="A1730" s="179" t="b">
        <f>IF(E1730&lt;&gt;1,"",NOT(ISNA(VLOOKUP(P1730,Mapping!$P:$P,1,FALSE))))</f>
        <v>0</v>
      </c>
      <c r="B1730" s="180" t="str">
        <f t="shared" si="26"/>
        <v/>
      </c>
      <c r="E1730" s="167">
        <v>1</v>
      </c>
      <c r="F1730" s="170" t="s">
        <v>303</v>
      </c>
      <c r="G1730" s="169">
        <v>42004.852217972148</v>
      </c>
      <c r="H1730" s="168" t="s">
        <v>6</v>
      </c>
      <c r="I1730" s="168" t="s">
        <v>303</v>
      </c>
      <c r="J1730" s="169">
        <v>4103.0777449468751</v>
      </c>
      <c r="K1730" s="169">
        <v>-1768.717875394055</v>
      </c>
      <c r="L1730" s="168" t="s">
        <v>5</v>
      </c>
      <c r="M1730" s="168" t="s">
        <v>21</v>
      </c>
      <c r="N1730" s="168" t="s">
        <v>2829</v>
      </c>
      <c r="O1730" s="168" t="s">
        <v>21</v>
      </c>
      <c r="P1730" s="168" t="s">
        <v>2836</v>
      </c>
      <c r="Q1730" s="168" t="s">
        <v>2837</v>
      </c>
      <c r="R1730" s="168" t="s">
        <v>1259</v>
      </c>
      <c r="S1730" s="168" t="s">
        <v>21</v>
      </c>
      <c r="T1730" s="168" t="s">
        <v>1259</v>
      </c>
      <c r="U1730" s="168" t="s">
        <v>1259</v>
      </c>
      <c r="V1730" s="168" t="s">
        <v>2837</v>
      </c>
      <c r="W1730" s="168" t="s">
        <v>1259</v>
      </c>
      <c r="X1730" s="168" t="s">
        <v>21</v>
      </c>
      <c r="Y1730" s="168" t="s">
        <v>1259</v>
      </c>
      <c r="Z1730" s="168" t="s">
        <v>21</v>
      </c>
      <c r="AA1730" s="168" t="s">
        <v>1259</v>
      </c>
      <c r="AB1730" s="168" t="s">
        <v>1259</v>
      </c>
      <c r="AC1730" s="168" t="s">
        <v>8293</v>
      </c>
      <c r="AD1730" s="169">
        <v>4698.4517165570514</v>
      </c>
      <c r="AE1730" s="168" t="s">
        <v>1259</v>
      </c>
      <c r="AF1730" s="169">
        <v>8492.1401106291232</v>
      </c>
      <c r="AG1730" s="169">
        <v>713.5411806399643</v>
      </c>
      <c r="AH1730" s="169">
        <v>4020.511912888207</v>
      </c>
      <c r="AI1730" s="168" t="s">
        <v>21</v>
      </c>
      <c r="AJ1730"/>
      <c r="AK1730"/>
    </row>
    <row r="1731" spans="1:37" hidden="1" x14ac:dyDescent="0.25">
      <c r="A1731" s="179" t="b">
        <f>IF(E1731&lt;&gt;1,"",NOT(ISNA(VLOOKUP(P1731,Mapping!$P:$P,1,FALSE))))</f>
        <v>0</v>
      </c>
      <c r="B1731" s="180" t="str">
        <f t="shared" si="26"/>
        <v/>
      </c>
      <c r="E1731" s="167">
        <v>1</v>
      </c>
      <c r="F1731" s="170" t="s">
        <v>303</v>
      </c>
      <c r="G1731" s="169">
        <v>1108.831373999265</v>
      </c>
      <c r="H1731" s="168" t="s">
        <v>6</v>
      </c>
      <c r="I1731" s="168" t="s">
        <v>303</v>
      </c>
      <c r="J1731" s="169">
        <v>108.31180431123271</v>
      </c>
      <c r="K1731" s="169">
        <v>-46.690079084509406</v>
      </c>
      <c r="L1731" s="168" t="s">
        <v>5</v>
      </c>
      <c r="M1731" s="168" t="s">
        <v>21</v>
      </c>
      <c r="N1731" s="168" t="s">
        <v>2829</v>
      </c>
      <c r="O1731" s="168" t="s">
        <v>21</v>
      </c>
      <c r="P1731" s="168" t="s">
        <v>2836</v>
      </c>
      <c r="Q1731" s="168" t="s">
        <v>2837</v>
      </c>
      <c r="R1731" s="168" t="s">
        <v>1259</v>
      </c>
      <c r="S1731" s="168" t="s">
        <v>21</v>
      </c>
      <c r="T1731" s="168" t="s">
        <v>1259</v>
      </c>
      <c r="U1731" s="168" t="s">
        <v>1259</v>
      </c>
      <c r="V1731" s="168" t="s">
        <v>2837</v>
      </c>
      <c r="W1731" s="168" t="s">
        <v>1259</v>
      </c>
      <c r="X1731" s="168" t="s">
        <v>21</v>
      </c>
      <c r="Y1731" s="168" t="s">
        <v>1259</v>
      </c>
      <c r="Z1731" s="168" t="s">
        <v>21</v>
      </c>
      <c r="AA1731" s="168" t="s">
        <v>1259</v>
      </c>
      <c r="AB1731" s="168" t="s">
        <v>1259</v>
      </c>
      <c r="AC1731" s="168" t="s">
        <v>3334</v>
      </c>
      <c r="AD1731" s="169">
        <v>124.0283061943518</v>
      </c>
      <c r="AE1731" s="168" t="s">
        <v>1259</v>
      </c>
      <c r="AF1731" s="169">
        <v>224.1729440732156</v>
      </c>
      <c r="AG1731" s="169">
        <v>18.83584409792411</v>
      </c>
      <c r="AH1731" s="169">
        <v>106.13225646919</v>
      </c>
      <c r="AI1731" s="168" t="s">
        <v>21</v>
      </c>
      <c r="AJ1731"/>
      <c r="AK1731"/>
    </row>
    <row r="1732" spans="1:37" hidden="1" x14ac:dyDescent="0.25">
      <c r="A1732" s="179" t="b">
        <f>IF(E1732&lt;&gt;1,"",NOT(ISNA(VLOOKUP(P1732,Mapping!$P:$P,1,FALSE))))</f>
        <v>0</v>
      </c>
      <c r="B1732" s="180" t="str">
        <f t="shared" si="26"/>
        <v/>
      </c>
      <c r="E1732" s="167">
        <v>1</v>
      </c>
      <c r="F1732" s="170" t="s">
        <v>303</v>
      </c>
      <c r="G1732" s="169">
        <v>3906.7178219974089</v>
      </c>
      <c r="H1732" s="168" t="s">
        <v>6</v>
      </c>
      <c r="I1732" s="168" t="s">
        <v>303</v>
      </c>
      <c r="J1732" s="169">
        <v>381.61226869800822</v>
      </c>
      <c r="K1732" s="169">
        <v>-164.5019868188202</v>
      </c>
      <c r="L1732" s="168" t="s">
        <v>5</v>
      </c>
      <c r="M1732" s="168" t="s">
        <v>21</v>
      </c>
      <c r="N1732" s="168" t="s">
        <v>2829</v>
      </c>
      <c r="O1732" s="168" t="s">
        <v>21</v>
      </c>
      <c r="P1732" s="168" t="s">
        <v>2836</v>
      </c>
      <c r="Q1732" s="168" t="s">
        <v>2837</v>
      </c>
      <c r="R1732" s="168" t="s">
        <v>1259</v>
      </c>
      <c r="S1732" s="168" t="s">
        <v>21</v>
      </c>
      <c r="T1732" s="168" t="s">
        <v>1259</v>
      </c>
      <c r="U1732" s="168" t="s">
        <v>1259</v>
      </c>
      <c r="V1732" s="168" t="s">
        <v>2837</v>
      </c>
      <c r="W1732" s="168" t="s">
        <v>1259</v>
      </c>
      <c r="X1732" s="168" t="s">
        <v>21</v>
      </c>
      <c r="Y1732" s="168" t="s">
        <v>1259</v>
      </c>
      <c r="Z1732" s="168" t="s">
        <v>21</v>
      </c>
      <c r="AA1732" s="168" t="s">
        <v>1259</v>
      </c>
      <c r="AB1732" s="168" t="s">
        <v>1259</v>
      </c>
      <c r="AC1732" s="168" t="s">
        <v>8288</v>
      </c>
      <c r="AD1732" s="169">
        <v>436.9858263425611</v>
      </c>
      <c r="AE1732" s="168" t="s">
        <v>1259</v>
      </c>
      <c r="AF1732" s="169">
        <v>789.82292200278334</v>
      </c>
      <c r="AG1732" s="169">
        <v>66.363857981686579</v>
      </c>
      <c r="AH1732" s="169">
        <v>373.93312234801488</v>
      </c>
      <c r="AI1732" s="168" t="s">
        <v>21</v>
      </c>
      <c r="AJ1732"/>
      <c r="AK1732"/>
    </row>
    <row r="1733" spans="1:37" hidden="1" x14ac:dyDescent="0.25">
      <c r="A1733" s="179" t="b">
        <f>IF(E1733&lt;&gt;1,"",NOT(ISNA(VLOOKUP(P1733,Mapping!$P:$P,1,FALSE))))</f>
        <v>0</v>
      </c>
      <c r="B1733" s="180" t="str">
        <f t="shared" si="26"/>
        <v/>
      </c>
      <c r="E1733" s="167">
        <v>1</v>
      </c>
      <c r="F1733" s="170" t="s">
        <v>303</v>
      </c>
      <c r="G1733" s="169">
        <v>69126.474815954149</v>
      </c>
      <c r="H1733" s="168" t="s">
        <v>6</v>
      </c>
      <c r="I1733" s="168" t="s">
        <v>303</v>
      </c>
      <c r="J1733" s="169">
        <v>6752.3461083055136</v>
      </c>
      <c r="K1733" s="169">
        <v>-2910.7406695658601</v>
      </c>
      <c r="L1733" s="168" t="s">
        <v>5</v>
      </c>
      <c r="M1733" s="168" t="s">
        <v>21</v>
      </c>
      <c r="N1733" s="168" t="s">
        <v>2829</v>
      </c>
      <c r="O1733" s="168" t="s">
        <v>21</v>
      </c>
      <c r="P1733" s="168" t="s">
        <v>2836</v>
      </c>
      <c r="Q1733" s="168" t="s">
        <v>2837</v>
      </c>
      <c r="R1733" s="168" t="s">
        <v>1259</v>
      </c>
      <c r="S1733" s="168" t="s">
        <v>21</v>
      </c>
      <c r="T1733" s="168" t="s">
        <v>1259</v>
      </c>
      <c r="U1733" s="168" t="s">
        <v>1259</v>
      </c>
      <c r="V1733" s="168" t="s">
        <v>2837</v>
      </c>
      <c r="W1733" s="168" t="s">
        <v>1259</v>
      </c>
      <c r="X1733" s="168" t="s">
        <v>21</v>
      </c>
      <c r="Y1733" s="168" t="s">
        <v>1259</v>
      </c>
      <c r="Z1733" s="168" t="s">
        <v>21</v>
      </c>
      <c r="AA1733" s="168" t="s">
        <v>1259</v>
      </c>
      <c r="AB1733" s="168" t="s">
        <v>1259</v>
      </c>
      <c r="AC1733" s="168" t="s">
        <v>8292</v>
      </c>
      <c r="AD1733" s="169">
        <v>7732.1401483134932</v>
      </c>
      <c r="AE1733" s="168" t="s">
        <v>1259</v>
      </c>
      <c r="AF1733" s="169">
        <v>13975.330908075241</v>
      </c>
      <c r="AG1733" s="169">
        <v>1174.259254566568</v>
      </c>
      <c r="AH1733" s="169">
        <v>6616.4693081481382</v>
      </c>
      <c r="AI1733" s="168" t="s">
        <v>21</v>
      </c>
      <c r="AJ1733"/>
      <c r="AK1733"/>
    </row>
    <row r="1734" spans="1:37" hidden="1" x14ac:dyDescent="0.25">
      <c r="A1734" s="179" t="b">
        <f>IF(E1734&lt;&gt;1,"",NOT(ISNA(VLOOKUP(P1734,Mapping!$P:$P,1,FALSE))))</f>
        <v>0</v>
      </c>
      <c r="B1734" s="180" t="str">
        <f t="shared" si="26"/>
        <v/>
      </c>
      <c r="E1734" s="167">
        <v>1</v>
      </c>
      <c r="F1734" s="170" t="s">
        <v>303</v>
      </c>
      <c r="G1734" s="169">
        <v>166529.8214998896</v>
      </c>
      <c r="H1734" s="168" t="s">
        <v>6</v>
      </c>
      <c r="I1734" s="168" t="s">
        <v>303</v>
      </c>
      <c r="J1734" s="169">
        <v>16266.80653274205</v>
      </c>
      <c r="K1734" s="169">
        <v>-7012.1487523532387</v>
      </c>
      <c r="L1734" s="168" t="s">
        <v>5</v>
      </c>
      <c r="M1734" s="168" t="s">
        <v>21</v>
      </c>
      <c r="N1734" s="168" t="s">
        <v>2829</v>
      </c>
      <c r="O1734" s="168" t="s">
        <v>21</v>
      </c>
      <c r="P1734" s="168" t="s">
        <v>2836</v>
      </c>
      <c r="Q1734" s="168" t="s">
        <v>2837</v>
      </c>
      <c r="R1734" s="168" t="s">
        <v>1259</v>
      </c>
      <c r="S1734" s="168" t="s">
        <v>21</v>
      </c>
      <c r="T1734" s="168" t="s">
        <v>1259</v>
      </c>
      <c r="U1734" s="168" t="s">
        <v>1259</v>
      </c>
      <c r="V1734" s="168" t="s">
        <v>2837</v>
      </c>
      <c r="W1734" s="168" t="s">
        <v>1259</v>
      </c>
      <c r="X1734" s="168" t="s">
        <v>21</v>
      </c>
      <c r="Y1734" s="168" t="s">
        <v>1259</v>
      </c>
      <c r="Z1734" s="168" t="s">
        <v>21</v>
      </c>
      <c r="AA1734" s="168" t="s">
        <v>1259</v>
      </c>
      <c r="AB1734" s="168" t="s">
        <v>1259</v>
      </c>
      <c r="AC1734" s="168" t="s">
        <v>12834</v>
      </c>
      <c r="AD1734" s="169">
        <v>18627.189107198468</v>
      </c>
      <c r="AE1734" s="168" t="s">
        <v>1259</v>
      </c>
      <c r="AF1734" s="169">
        <v>33667.409884852423</v>
      </c>
      <c r="AG1734" s="169">
        <v>2828.8609332126798</v>
      </c>
      <c r="AH1734" s="169">
        <v>15939.471176260589</v>
      </c>
      <c r="AI1734" s="168" t="s">
        <v>21</v>
      </c>
      <c r="AJ1734"/>
      <c r="AK1734"/>
    </row>
    <row r="1735" spans="1:37" hidden="1" x14ac:dyDescent="0.25">
      <c r="A1735" s="179" t="b">
        <f>IF(E1735&lt;&gt;1,"",NOT(ISNA(VLOOKUP(P1735,Mapping!$P:$P,1,FALSE))))</f>
        <v>0</v>
      </c>
      <c r="B1735" s="180" t="str">
        <f t="shared" si="26"/>
        <v/>
      </c>
      <c r="E1735" s="167">
        <v>1</v>
      </c>
      <c r="F1735" s="170" t="s">
        <v>303</v>
      </c>
      <c r="G1735" s="169">
        <v>916.1774369993924</v>
      </c>
      <c r="H1735" s="168" t="s">
        <v>6</v>
      </c>
      <c r="I1735" s="168" t="s">
        <v>303</v>
      </c>
      <c r="J1735" s="169">
        <v>89.493166948133904</v>
      </c>
      <c r="K1735" s="169">
        <v>-38.577910033931957</v>
      </c>
      <c r="L1735" s="168" t="s">
        <v>5</v>
      </c>
      <c r="M1735" s="168" t="s">
        <v>21</v>
      </c>
      <c r="N1735" s="168" t="s">
        <v>2829</v>
      </c>
      <c r="O1735" s="168" t="s">
        <v>21</v>
      </c>
      <c r="P1735" s="168" t="s">
        <v>2836</v>
      </c>
      <c r="Q1735" s="168" t="s">
        <v>2837</v>
      </c>
      <c r="R1735" s="168" t="s">
        <v>1259</v>
      </c>
      <c r="S1735" s="168" t="s">
        <v>21</v>
      </c>
      <c r="T1735" s="168" t="s">
        <v>1259</v>
      </c>
      <c r="U1735" s="168" t="s">
        <v>1259</v>
      </c>
      <c r="V1735" s="168" t="s">
        <v>2837</v>
      </c>
      <c r="W1735" s="168" t="s">
        <v>1259</v>
      </c>
      <c r="X1735" s="168" t="s">
        <v>21</v>
      </c>
      <c r="Y1735" s="168" t="s">
        <v>1259</v>
      </c>
      <c r="Z1735" s="168" t="s">
        <v>21</v>
      </c>
      <c r="AA1735" s="168" t="s">
        <v>1259</v>
      </c>
      <c r="AB1735" s="168" t="s">
        <v>1259</v>
      </c>
      <c r="AC1735" s="168" t="s">
        <v>12835</v>
      </c>
      <c r="AD1735" s="169">
        <v>102.4790047874247</v>
      </c>
      <c r="AE1735" s="168" t="s">
        <v>1259</v>
      </c>
      <c r="AF1735" s="169">
        <v>185.2240098553915</v>
      </c>
      <c r="AG1735" s="169">
        <v>15.563209856801789</v>
      </c>
      <c r="AH1735" s="169">
        <v>87.692304704727121</v>
      </c>
      <c r="AI1735" s="168" t="s">
        <v>21</v>
      </c>
      <c r="AJ1735"/>
      <c r="AK1735"/>
    </row>
    <row r="1736" spans="1:37" hidden="1" x14ac:dyDescent="0.25">
      <c r="A1736" s="179" t="b">
        <f>IF(E1736&lt;&gt;1,"",NOT(ISNA(VLOOKUP(P1736,Mapping!$P:$P,1,FALSE))))</f>
        <v>0</v>
      </c>
      <c r="B1736" s="180" t="str">
        <f t="shared" si="26"/>
        <v/>
      </c>
      <c r="E1736" s="167">
        <v>1</v>
      </c>
      <c r="F1736" s="170" t="s">
        <v>303</v>
      </c>
      <c r="G1736" s="169">
        <v>53435.357450964562</v>
      </c>
      <c r="H1736" s="168" t="s">
        <v>6</v>
      </c>
      <c r="I1736" s="168" t="s">
        <v>303</v>
      </c>
      <c r="J1736" s="169">
        <v>5219.621409750509</v>
      </c>
      <c r="K1736" s="169">
        <v>-2250.0274828048132</v>
      </c>
      <c r="L1736" s="168" t="s">
        <v>5</v>
      </c>
      <c r="M1736" s="168" t="s">
        <v>21</v>
      </c>
      <c r="N1736" s="168" t="s">
        <v>2829</v>
      </c>
      <c r="O1736" s="168" t="s">
        <v>21</v>
      </c>
      <c r="P1736" s="168" t="s">
        <v>2836</v>
      </c>
      <c r="Q1736" s="168" t="s">
        <v>2837</v>
      </c>
      <c r="R1736" s="168" t="s">
        <v>1259</v>
      </c>
      <c r="S1736" s="168" t="s">
        <v>21</v>
      </c>
      <c r="T1736" s="168" t="s">
        <v>1259</v>
      </c>
      <c r="U1736" s="168" t="s">
        <v>1259</v>
      </c>
      <c r="V1736" s="168" t="s">
        <v>2837</v>
      </c>
      <c r="W1736" s="168" t="s">
        <v>1259</v>
      </c>
      <c r="X1736" s="168" t="s">
        <v>21</v>
      </c>
      <c r="Y1736" s="168" t="s">
        <v>1259</v>
      </c>
      <c r="Z1736" s="168" t="s">
        <v>21</v>
      </c>
      <c r="AA1736" s="168" t="s">
        <v>1259</v>
      </c>
      <c r="AB1736" s="168" t="s">
        <v>1259</v>
      </c>
      <c r="AC1736" s="168" t="s">
        <v>12598</v>
      </c>
      <c r="AD1736" s="169">
        <v>5977.0105995731583</v>
      </c>
      <c r="AE1736" s="168" t="s">
        <v>1259</v>
      </c>
      <c r="AF1736" s="169">
        <v>10803.05056140602</v>
      </c>
      <c r="AG1736" s="169">
        <v>907.71246725553647</v>
      </c>
      <c r="AH1736" s="169">
        <v>5114.5874787561479</v>
      </c>
      <c r="AI1736" s="168" t="s">
        <v>21</v>
      </c>
      <c r="AJ1736"/>
      <c r="AK1736"/>
    </row>
    <row r="1737" spans="1:37" hidden="1" x14ac:dyDescent="0.25">
      <c r="A1737" s="179" t="b">
        <f>IF(E1737&lt;&gt;1,"",NOT(ISNA(VLOOKUP(P1737,Mapping!$P:$P,1,FALSE))))</f>
        <v>0</v>
      </c>
      <c r="B1737" s="180" t="str">
        <f t="shared" si="26"/>
        <v/>
      </c>
      <c r="E1737" s="167">
        <v>1</v>
      </c>
      <c r="F1737" s="170" t="s">
        <v>303</v>
      </c>
      <c r="G1737" s="169">
        <v>4488.9645779970233</v>
      </c>
      <c r="H1737" s="168" t="s">
        <v>6</v>
      </c>
      <c r="I1737" s="168" t="s">
        <v>303</v>
      </c>
      <c r="J1737" s="169">
        <v>438.48673868096171</v>
      </c>
      <c r="K1737" s="169">
        <v>-189.01892214530881</v>
      </c>
      <c r="L1737" s="168" t="s">
        <v>5</v>
      </c>
      <c r="M1737" s="168" t="s">
        <v>21</v>
      </c>
      <c r="N1737" s="168" t="s">
        <v>2829</v>
      </c>
      <c r="O1737" s="168" t="s">
        <v>21</v>
      </c>
      <c r="P1737" s="168" t="s">
        <v>2836</v>
      </c>
      <c r="Q1737" s="168" t="s">
        <v>2837</v>
      </c>
      <c r="R1737" s="168" t="s">
        <v>1259</v>
      </c>
      <c r="S1737" s="168" t="s">
        <v>21</v>
      </c>
      <c r="T1737" s="168" t="s">
        <v>1259</v>
      </c>
      <c r="U1737" s="168" t="s">
        <v>1259</v>
      </c>
      <c r="V1737" s="168" t="s">
        <v>2837</v>
      </c>
      <c r="W1737" s="168" t="s">
        <v>1259</v>
      </c>
      <c r="X1737" s="168" t="s">
        <v>21</v>
      </c>
      <c r="Y1737" s="168" t="s">
        <v>1259</v>
      </c>
      <c r="Z1737" s="168" t="s">
        <v>21</v>
      </c>
      <c r="AA1737" s="168" t="s">
        <v>1259</v>
      </c>
      <c r="AB1737" s="168" t="s">
        <v>1259</v>
      </c>
      <c r="AC1737" s="168" t="s">
        <v>8286</v>
      </c>
      <c r="AD1737" s="169">
        <v>502.11302298142351</v>
      </c>
      <c r="AE1737" s="168" t="s">
        <v>1259</v>
      </c>
      <c r="AF1737" s="169">
        <v>907.53601393915869</v>
      </c>
      <c r="AG1737" s="169">
        <v>76.254549550933007</v>
      </c>
      <c r="AH1737" s="169">
        <v>429.66311293551553</v>
      </c>
      <c r="AI1737" s="168" t="s">
        <v>21</v>
      </c>
      <c r="AJ1737"/>
      <c r="AK1737"/>
    </row>
    <row r="1738" spans="1:37" hidden="1" x14ac:dyDescent="0.25">
      <c r="A1738" s="179" t="b">
        <f>IF(E1738&lt;&gt;1,"",NOT(ISNA(VLOOKUP(P1738,Mapping!$P:$P,1,FALSE))))</f>
        <v>0</v>
      </c>
      <c r="B1738" s="180" t="str">
        <f t="shared" si="26"/>
        <v/>
      </c>
      <c r="E1738" s="167">
        <v>1</v>
      </c>
      <c r="F1738" s="170" t="s">
        <v>303</v>
      </c>
      <c r="G1738" s="169">
        <v>1002.044924999336</v>
      </c>
      <c r="H1738" s="168" t="s">
        <v>6</v>
      </c>
      <c r="I1738" s="168" t="s">
        <v>303</v>
      </c>
      <c r="J1738" s="169">
        <v>97.880792672866491</v>
      </c>
      <c r="K1738" s="169">
        <v>-42.193572342480728</v>
      </c>
      <c r="L1738" s="168" t="s">
        <v>5</v>
      </c>
      <c r="M1738" s="168" t="s">
        <v>21</v>
      </c>
      <c r="N1738" s="168" t="s">
        <v>2829</v>
      </c>
      <c r="O1738" s="168" t="s">
        <v>21</v>
      </c>
      <c r="P1738" s="168" t="s">
        <v>2836</v>
      </c>
      <c r="Q1738" s="168" t="s">
        <v>2837</v>
      </c>
      <c r="R1738" s="168" t="s">
        <v>1259</v>
      </c>
      <c r="S1738" s="168" t="s">
        <v>21</v>
      </c>
      <c r="T1738" s="168" t="s">
        <v>1259</v>
      </c>
      <c r="U1738" s="168" t="s">
        <v>1259</v>
      </c>
      <c r="V1738" s="168" t="s">
        <v>2837</v>
      </c>
      <c r="W1738" s="168" t="s">
        <v>1259</v>
      </c>
      <c r="X1738" s="168" t="s">
        <v>21</v>
      </c>
      <c r="Y1738" s="168" t="s">
        <v>1259</v>
      </c>
      <c r="Z1738" s="168" t="s">
        <v>21</v>
      </c>
      <c r="AA1738" s="168" t="s">
        <v>1259</v>
      </c>
      <c r="AB1738" s="168" t="s">
        <v>1259</v>
      </c>
      <c r="AC1738" s="168" t="s">
        <v>12282</v>
      </c>
      <c r="AD1738" s="169">
        <v>112.08371055561039</v>
      </c>
      <c r="AE1738" s="168" t="s">
        <v>1259</v>
      </c>
      <c r="AF1738" s="169">
        <v>202.58387902620319</v>
      </c>
      <c r="AG1738" s="169">
        <v>17.021850597831421</v>
      </c>
      <c r="AH1738" s="169">
        <v>95.911147057559901</v>
      </c>
      <c r="AI1738" s="168" t="s">
        <v>21</v>
      </c>
      <c r="AJ1738"/>
      <c r="AK1738"/>
    </row>
    <row r="1739" spans="1:37" hidden="1" x14ac:dyDescent="0.25">
      <c r="A1739" s="179" t="b">
        <f>IF(E1739&lt;&gt;1,"",NOT(ISNA(VLOOKUP(P1739,Mapping!$P:$P,1,FALSE))))</f>
        <v>0</v>
      </c>
      <c r="B1739" s="180" t="str">
        <f t="shared" si="26"/>
        <v/>
      </c>
      <c r="E1739" s="167">
        <v>1</v>
      </c>
      <c r="F1739" s="170" t="s">
        <v>303</v>
      </c>
      <c r="G1739" s="169">
        <v>16949.163167988761</v>
      </c>
      <c r="H1739" s="168" t="s">
        <v>6</v>
      </c>
      <c r="I1739" s="168" t="s">
        <v>303</v>
      </c>
      <c r="J1739" s="169">
        <v>1655.611923812294</v>
      </c>
      <c r="K1739" s="169">
        <v>-713.68630730155883</v>
      </c>
      <c r="L1739" s="168" t="s">
        <v>5</v>
      </c>
      <c r="M1739" s="168" t="s">
        <v>21</v>
      </c>
      <c r="N1739" s="168" t="s">
        <v>2829</v>
      </c>
      <c r="O1739" s="168" t="s">
        <v>21</v>
      </c>
      <c r="P1739" s="168" t="s">
        <v>2836</v>
      </c>
      <c r="Q1739" s="168" t="s">
        <v>2837</v>
      </c>
      <c r="R1739" s="168" t="s">
        <v>1259</v>
      </c>
      <c r="S1739" s="168" t="s">
        <v>21</v>
      </c>
      <c r="T1739" s="168" t="s">
        <v>1259</v>
      </c>
      <c r="U1739" s="168" t="s">
        <v>1259</v>
      </c>
      <c r="V1739" s="168" t="s">
        <v>2837</v>
      </c>
      <c r="W1739" s="168" t="s">
        <v>1259</v>
      </c>
      <c r="X1739" s="168" t="s">
        <v>21</v>
      </c>
      <c r="Y1739" s="168" t="s">
        <v>1259</v>
      </c>
      <c r="Z1739" s="168" t="s">
        <v>21</v>
      </c>
      <c r="AA1739" s="168" t="s">
        <v>1259</v>
      </c>
      <c r="AB1739" s="168" t="s">
        <v>1259</v>
      </c>
      <c r="AC1739" s="168" t="s">
        <v>12836</v>
      </c>
      <c r="AD1739" s="169">
        <v>1895.848231237662</v>
      </c>
      <c r="AE1739" s="168" t="s">
        <v>1259</v>
      </c>
      <c r="AF1739" s="169">
        <v>3426.6200398365249</v>
      </c>
      <c r="AG1739" s="169">
        <v>287.91735380922182</v>
      </c>
      <c r="AH1739" s="169">
        <v>1622.296207037449</v>
      </c>
      <c r="AI1739" s="168" t="s">
        <v>21</v>
      </c>
      <c r="AJ1739"/>
      <c r="AK1739"/>
    </row>
    <row r="1740" spans="1:37" hidden="1" x14ac:dyDescent="0.25">
      <c r="A1740" s="179" t="b">
        <f>IF(E1740&lt;&gt;1,"",NOT(ISNA(VLOOKUP(P1740,Mapping!$P:$P,1,FALSE))))</f>
        <v>0</v>
      </c>
      <c r="B1740" s="180" t="str">
        <f t="shared" si="26"/>
        <v/>
      </c>
      <c r="E1740" s="167">
        <v>1</v>
      </c>
      <c r="F1740" s="170" t="s">
        <v>303</v>
      </c>
      <c r="G1740" s="169">
        <v>28427.814323981151</v>
      </c>
      <c r="H1740" s="168" t="s">
        <v>6</v>
      </c>
      <c r="I1740" s="168" t="s">
        <v>303</v>
      </c>
      <c r="J1740" s="169">
        <v>2776.85853255551</v>
      </c>
      <c r="K1740" s="169">
        <v>-1197.0232175152271</v>
      </c>
      <c r="L1740" s="168" t="s">
        <v>5</v>
      </c>
      <c r="M1740" s="168" t="s">
        <v>21</v>
      </c>
      <c r="N1740" s="168" t="s">
        <v>2829</v>
      </c>
      <c r="O1740" s="168" t="s">
        <v>21</v>
      </c>
      <c r="P1740" s="168" t="s">
        <v>2836</v>
      </c>
      <c r="Q1740" s="168" t="s">
        <v>2837</v>
      </c>
      <c r="R1740" s="168" t="s">
        <v>1259</v>
      </c>
      <c r="S1740" s="168" t="s">
        <v>21</v>
      </c>
      <c r="T1740" s="168" t="s">
        <v>1259</v>
      </c>
      <c r="U1740" s="168" t="s">
        <v>1259</v>
      </c>
      <c r="V1740" s="168" t="s">
        <v>2837</v>
      </c>
      <c r="W1740" s="168" t="s">
        <v>1259</v>
      </c>
      <c r="X1740" s="168" t="s">
        <v>21</v>
      </c>
      <c r="Y1740" s="168" t="s">
        <v>1259</v>
      </c>
      <c r="Z1740" s="168" t="s">
        <v>21</v>
      </c>
      <c r="AA1740" s="168" t="s">
        <v>1259</v>
      </c>
      <c r="AB1740" s="168" t="s">
        <v>1259</v>
      </c>
      <c r="AC1740" s="168" t="s">
        <v>8280</v>
      </c>
      <c r="AD1740" s="169">
        <v>3179.7924752923291</v>
      </c>
      <c r="AE1740" s="168" t="s">
        <v>1259</v>
      </c>
      <c r="AF1740" s="169">
        <v>5747.2641738019674</v>
      </c>
      <c r="AG1740" s="169">
        <v>482.90650067013479</v>
      </c>
      <c r="AH1740" s="169">
        <v>2720.980079964153</v>
      </c>
      <c r="AI1740" s="168" t="s">
        <v>21</v>
      </c>
      <c r="AJ1740"/>
      <c r="AK1740"/>
    </row>
    <row r="1741" spans="1:37" hidden="1" x14ac:dyDescent="0.25">
      <c r="A1741" s="179" t="b">
        <f>IF(E1741&lt;&gt;1,"",NOT(ISNA(VLOOKUP(P1741,Mapping!$P:$P,1,FALSE))))</f>
        <v>0</v>
      </c>
      <c r="B1741" s="180" t="str">
        <f t="shared" si="26"/>
        <v/>
      </c>
      <c r="E1741" s="167">
        <v>1</v>
      </c>
      <c r="F1741" s="170" t="s">
        <v>303</v>
      </c>
      <c r="G1741" s="169">
        <v>33971.535674977473</v>
      </c>
      <c r="H1741" s="168" t="s">
        <v>6</v>
      </c>
      <c r="I1741" s="168" t="s">
        <v>303</v>
      </c>
      <c r="J1741" s="169">
        <v>3318.37501216183</v>
      </c>
      <c r="K1741" s="169">
        <v>-1430.455274336405</v>
      </c>
      <c r="L1741" s="168" t="s">
        <v>5</v>
      </c>
      <c r="M1741" s="168" t="s">
        <v>21</v>
      </c>
      <c r="N1741" s="168" t="s">
        <v>2829</v>
      </c>
      <c r="O1741" s="168" t="s">
        <v>21</v>
      </c>
      <c r="P1741" s="168" t="s">
        <v>2836</v>
      </c>
      <c r="Q1741" s="168" t="s">
        <v>2837</v>
      </c>
      <c r="R1741" s="168" t="s">
        <v>1259</v>
      </c>
      <c r="S1741" s="168" t="s">
        <v>21</v>
      </c>
      <c r="T1741" s="168" t="s">
        <v>1259</v>
      </c>
      <c r="U1741" s="168" t="s">
        <v>1259</v>
      </c>
      <c r="V1741" s="168" t="s">
        <v>2837</v>
      </c>
      <c r="W1741" s="168" t="s">
        <v>1259</v>
      </c>
      <c r="X1741" s="168" t="s">
        <v>21</v>
      </c>
      <c r="Y1741" s="168" t="s">
        <v>1259</v>
      </c>
      <c r="Z1741" s="168" t="s">
        <v>21</v>
      </c>
      <c r="AA1741" s="168" t="s">
        <v>1259</v>
      </c>
      <c r="AB1741" s="168" t="s">
        <v>1259</v>
      </c>
      <c r="AC1741" s="168" t="s">
        <v>12837</v>
      </c>
      <c r="AD1741" s="169">
        <v>3799.8852912969901</v>
      </c>
      <c r="AE1741" s="168" t="s">
        <v>1259</v>
      </c>
      <c r="AF1741" s="169">
        <v>6868.0408450933901</v>
      </c>
      <c r="AG1741" s="169">
        <v>577.07832294919353</v>
      </c>
      <c r="AH1741" s="169">
        <v>3251.599676427752</v>
      </c>
      <c r="AI1741" s="168" t="s">
        <v>21</v>
      </c>
      <c r="AJ1741"/>
      <c r="AK1741"/>
    </row>
    <row r="1742" spans="1:37" hidden="1" x14ac:dyDescent="0.25">
      <c r="A1742" s="179" t="b">
        <f>IF(E1742&lt;&gt;1,"",NOT(ISNA(VLOOKUP(P1742,Mapping!$P:$P,1,FALSE))))</f>
        <v>0</v>
      </c>
      <c r="B1742" s="180" t="str">
        <f t="shared" si="26"/>
        <v/>
      </c>
      <c r="E1742" s="167">
        <v>1</v>
      </c>
      <c r="F1742" s="170" t="s">
        <v>303</v>
      </c>
      <c r="G1742" s="169">
        <v>5390.6293979964248</v>
      </c>
      <c r="H1742" s="168" t="s">
        <v>6</v>
      </c>
      <c r="I1742" s="168" t="s">
        <v>303</v>
      </c>
      <c r="J1742" s="169">
        <v>526.56229807450768</v>
      </c>
      <c r="K1742" s="169">
        <v>-226.98574265621491</v>
      </c>
      <c r="L1742" s="168" t="s">
        <v>5</v>
      </c>
      <c r="M1742" s="168" t="s">
        <v>21</v>
      </c>
      <c r="N1742" s="168" t="s">
        <v>2829</v>
      </c>
      <c r="O1742" s="168" t="s">
        <v>21</v>
      </c>
      <c r="P1742" s="168" t="s">
        <v>2836</v>
      </c>
      <c r="Q1742" s="168" t="s">
        <v>2837</v>
      </c>
      <c r="R1742" s="168" t="s">
        <v>1259</v>
      </c>
      <c r="S1742" s="168" t="s">
        <v>21</v>
      </c>
      <c r="T1742" s="168" t="s">
        <v>1259</v>
      </c>
      <c r="U1742" s="168" t="s">
        <v>1259</v>
      </c>
      <c r="V1742" s="168" t="s">
        <v>2837</v>
      </c>
      <c r="W1742" s="168" t="s">
        <v>1259</v>
      </c>
      <c r="X1742" s="168" t="s">
        <v>21</v>
      </c>
      <c r="Y1742" s="168" t="s">
        <v>1259</v>
      </c>
      <c r="Z1742" s="168" t="s">
        <v>21</v>
      </c>
      <c r="AA1742" s="168" t="s">
        <v>1259</v>
      </c>
      <c r="AB1742" s="168" t="s">
        <v>1259</v>
      </c>
      <c r="AC1742" s="168" t="s">
        <v>12185</v>
      </c>
      <c r="AD1742" s="169">
        <v>602.96871934958244</v>
      </c>
      <c r="AE1742" s="168" t="s">
        <v>1259</v>
      </c>
      <c r="AF1742" s="169">
        <v>1089.8260014036071</v>
      </c>
      <c r="AG1742" s="169">
        <v>91.571231939560676</v>
      </c>
      <c r="AH1742" s="169">
        <v>515.96633646379178</v>
      </c>
      <c r="AI1742" s="168" t="s">
        <v>21</v>
      </c>
      <c r="AJ1742"/>
      <c r="AK1742"/>
    </row>
    <row r="1743" spans="1:37" hidden="1" x14ac:dyDescent="0.25">
      <c r="A1743" s="179" t="b">
        <f>IF(E1743&lt;&gt;1,"",NOT(ISNA(VLOOKUP(P1743,Mapping!$P:$P,1,FALSE))))</f>
        <v>0</v>
      </c>
      <c r="B1743" s="180" t="str">
        <f t="shared" si="26"/>
        <v/>
      </c>
      <c r="E1743" s="167">
        <v>1</v>
      </c>
      <c r="F1743" s="170" t="s">
        <v>303</v>
      </c>
      <c r="G1743" s="169">
        <v>21944.889224985451</v>
      </c>
      <c r="H1743" s="168" t="s">
        <v>6</v>
      </c>
      <c r="I1743" s="168" t="s">
        <v>303</v>
      </c>
      <c r="J1743" s="169">
        <v>2143.5996519429991</v>
      </c>
      <c r="K1743" s="169">
        <v>-924.0436710587237</v>
      </c>
      <c r="L1743" s="168" t="s">
        <v>5</v>
      </c>
      <c r="M1743" s="168" t="s">
        <v>21</v>
      </c>
      <c r="N1743" s="168" t="s">
        <v>2829</v>
      </c>
      <c r="O1743" s="168" t="s">
        <v>21</v>
      </c>
      <c r="P1743" s="168" t="s">
        <v>2836</v>
      </c>
      <c r="Q1743" s="168" t="s">
        <v>2837</v>
      </c>
      <c r="R1743" s="168" t="s">
        <v>1259</v>
      </c>
      <c r="S1743" s="168" t="s">
        <v>21</v>
      </c>
      <c r="T1743" s="168" t="s">
        <v>1259</v>
      </c>
      <c r="U1743" s="168" t="s">
        <v>1259</v>
      </c>
      <c r="V1743" s="168" t="s">
        <v>2837</v>
      </c>
      <c r="W1743" s="168" t="s">
        <v>1259</v>
      </c>
      <c r="X1743" s="168" t="s">
        <v>21</v>
      </c>
      <c r="Y1743" s="168" t="s">
        <v>1259</v>
      </c>
      <c r="Z1743" s="168" t="s">
        <v>21</v>
      </c>
      <c r="AA1743" s="168" t="s">
        <v>1259</v>
      </c>
      <c r="AB1743" s="168" t="s">
        <v>1259</v>
      </c>
      <c r="AC1743" s="168" t="s">
        <v>12838</v>
      </c>
      <c r="AD1743" s="169">
        <v>2454.6450470470081</v>
      </c>
      <c r="AE1743" s="168" t="s">
        <v>1259</v>
      </c>
      <c r="AF1743" s="169">
        <v>4436.6082528693332</v>
      </c>
      <c r="AG1743" s="169">
        <v>372.78031798216028</v>
      </c>
      <c r="AH1743" s="169">
        <v>2100.464205854681</v>
      </c>
      <c r="AI1743" s="168" t="s">
        <v>21</v>
      </c>
      <c r="AJ1743"/>
      <c r="AK1743"/>
    </row>
    <row r="1744" spans="1:37" hidden="1" x14ac:dyDescent="0.25">
      <c r="A1744" s="179" t="b">
        <f>IF(E1744&lt;&gt;1,"",NOT(ISNA(VLOOKUP(P1744,Mapping!$P:$P,1,FALSE))))</f>
        <v>0</v>
      </c>
      <c r="B1744" s="180" t="str">
        <f t="shared" si="26"/>
        <v/>
      </c>
      <c r="E1744" s="167">
        <v>1</v>
      </c>
      <c r="F1744" s="170" t="s">
        <v>303</v>
      </c>
      <c r="G1744" s="169">
        <v>3034.078235997988</v>
      </c>
      <c r="H1744" s="168" t="s">
        <v>6</v>
      </c>
      <c r="I1744" s="168" t="s">
        <v>303</v>
      </c>
      <c r="J1744" s="169">
        <v>296.37192441364169</v>
      </c>
      <c r="K1744" s="169">
        <v>-127.7573453539644</v>
      </c>
      <c r="L1744" s="168" t="s">
        <v>5</v>
      </c>
      <c r="M1744" s="168" t="s">
        <v>21</v>
      </c>
      <c r="N1744" s="168" t="s">
        <v>2829</v>
      </c>
      <c r="O1744" s="168" t="s">
        <v>21</v>
      </c>
      <c r="P1744" s="168" t="s">
        <v>2836</v>
      </c>
      <c r="Q1744" s="168" t="s">
        <v>2837</v>
      </c>
      <c r="R1744" s="168" t="s">
        <v>1259</v>
      </c>
      <c r="S1744" s="168" t="s">
        <v>21</v>
      </c>
      <c r="T1744" s="168" t="s">
        <v>1259</v>
      </c>
      <c r="U1744" s="168" t="s">
        <v>1259</v>
      </c>
      <c r="V1744" s="168" t="s">
        <v>2837</v>
      </c>
      <c r="W1744" s="168" t="s">
        <v>1259</v>
      </c>
      <c r="X1744" s="168" t="s">
        <v>21</v>
      </c>
      <c r="Y1744" s="168" t="s">
        <v>1259</v>
      </c>
      <c r="Z1744" s="168" t="s">
        <v>21</v>
      </c>
      <c r="AA1744" s="168" t="s">
        <v>1259</v>
      </c>
      <c r="AB1744" s="168" t="s">
        <v>1259</v>
      </c>
      <c r="AC1744" s="168" t="s">
        <v>8295</v>
      </c>
      <c r="AD1744" s="169">
        <v>339.37674681292549</v>
      </c>
      <c r="AE1744" s="168" t="s">
        <v>1259</v>
      </c>
      <c r="AF1744" s="169">
        <v>613.400979320224</v>
      </c>
      <c r="AG1744" s="169">
        <v>51.540230529408753</v>
      </c>
      <c r="AH1744" s="169">
        <v>290.40806117264492</v>
      </c>
      <c r="AI1744" s="168" t="s">
        <v>21</v>
      </c>
      <c r="AJ1744"/>
      <c r="AK1744"/>
    </row>
    <row r="1745" spans="1:37" hidden="1" x14ac:dyDescent="0.25">
      <c r="A1745" s="179" t="b">
        <f>IF(E1745&lt;&gt;1,"",NOT(ISNA(VLOOKUP(P1745,Mapping!$P:$P,1,FALSE))))</f>
        <v>0</v>
      </c>
      <c r="B1745" s="180" t="str">
        <f t="shared" si="26"/>
        <v/>
      </c>
      <c r="E1745" s="167">
        <v>1</v>
      </c>
      <c r="F1745" s="170" t="s">
        <v>303</v>
      </c>
      <c r="G1745" s="169">
        <v>85436.253944943353</v>
      </c>
      <c r="H1745" s="168" t="s">
        <v>6</v>
      </c>
      <c r="I1745" s="168" t="s">
        <v>303</v>
      </c>
      <c r="J1745" s="169">
        <v>8345.502332779075</v>
      </c>
      <c r="K1745" s="169">
        <v>-3597.5041353549241</v>
      </c>
      <c r="L1745" s="168" t="s">
        <v>5</v>
      </c>
      <c r="M1745" s="168" t="s">
        <v>21</v>
      </c>
      <c r="N1745" s="168" t="s">
        <v>2829</v>
      </c>
      <c r="O1745" s="168" t="s">
        <v>21</v>
      </c>
      <c r="P1745" s="168" t="s">
        <v>2836</v>
      </c>
      <c r="Q1745" s="168" t="s">
        <v>2837</v>
      </c>
      <c r="R1745" s="168" t="s">
        <v>1259</v>
      </c>
      <c r="S1745" s="168" t="s">
        <v>21</v>
      </c>
      <c r="T1745" s="168" t="s">
        <v>1259</v>
      </c>
      <c r="U1745" s="168" t="s">
        <v>1259</v>
      </c>
      <c r="V1745" s="168" t="s">
        <v>2837</v>
      </c>
      <c r="W1745" s="168" t="s">
        <v>1259</v>
      </c>
      <c r="X1745" s="168" t="s">
        <v>21</v>
      </c>
      <c r="Y1745" s="168" t="s">
        <v>1259</v>
      </c>
      <c r="Z1745" s="168" t="s">
        <v>21</v>
      </c>
      <c r="AA1745" s="168" t="s">
        <v>1259</v>
      </c>
      <c r="AB1745" s="168" t="s">
        <v>1259</v>
      </c>
      <c r="AC1745" s="168" t="s">
        <v>8304</v>
      </c>
      <c r="AD1745" s="169">
        <v>9556.470093521044</v>
      </c>
      <c r="AE1745" s="168" t="s">
        <v>1259</v>
      </c>
      <c r="AF1745" s="169">
        <v>17272.686385439109</v>
      </c>
      <c r="AG1745" s="169">
        <v>1451.3153193108301</v>
      </c>
      <c r="AH1745" s="169">
        <v>8177.566605774613</v>
      </c>
      <c r="AI1745" s="168" t="s">
        <v>21</v>
      </c>
      <c r="AJ1745"/>
      <c r="AK1745"/>
    </row>
    <row r="1746" spans="1:37" hidden="1" x14ac:dyDescent="0.25">
      <c r="A1746" s="179" t="b">
        <f>IF(E1746&lt;&gt;1,"",NOT(ISNA(VLOOKUP(P1746,Mapping!$P:$P,1,FALSE))))</f>
        <v>0</v>
      </c>
      <c r="B1746" s="180" t="str">
        <f t="shared" si="26"/>
        <v/>
      </c>
      <c r="E1746" s="167">
        <v>1</v>
      </c>
      <c r="F1746" s="170" t="s">
        <v>303</v>
      </c>
      <c r="G1746" s="169">
        <v>6032.682746995999</v>
      </c>
      <c r="H1746" s="168" t="s">
        <v>6</v>
      </c>
      <c r="I1746" s="168" t="s">
        <v>303</v>
      </c>
      <c r="J1746" s="169">
        <v>589.27873839617234</v>
      </c>
      <c r="K1746" s="169">
        <v>-254.02098204806521</v>
      </c>
      <c r="L1746" s="168" t="s">
        <v>5</v>
      </c>
      <c r="M1746" s="168" t="s">
        <v>21</v>
      </c>
      <c r="N1746" s="168" t="s">
        <v>2829</v>
      </c>
      <c r="O1746" s="168" t="s">
        <v>21</v>
      </c>
      <c r="P1746" s="168" t="s">
        <v>2836</v>
      </c>
      <c r="Q1746" s="168" t="s">
        <v>2837</v>
      </c>
      <c r="R1746" s="168" t="s">
        <v>1259</v>
      </c>
      <c r="S1746" s="168" t="s">
        <v>21</v>
      </c>
      <c r="T1746" s="168" t="s">
        <v>1259</v>
      </c>
      <c r="U1746" s="168" t="s">
        <v>1259</v>
      </c>
      <c r="V1746" s="168" t="s">
        <v>2837</v>
      </c>
      <c r="W1746" s="168" t="s">
        <v>1259</v>
      </c>
      <c r="X1746" s="168" t="s">
        <v>21</v>
      </c>
      <c r="Y1746" s="168" t="s">
        <v>1259</v>
      </c>
      <c r="Z1746" s="168" t="s">
        <v>21</v>
      </c>
      <c r="AA1746" s="168" t="s">
        <v>1259</v>
      </c>
      <c r="AB1746" s="168" t="s">
        <v>1259</v>
      </c>
      <c r="AC1746" s="168" t="s">
        <v>12189</v>
      </c>
      <c r="AD1746" s="169">
        <v>674.7855809843785</v>
      </c>
      <c r="AE1746" s="168" t="s">
        <v>1259</v>
      </c>
      <c r="AF1746" s="169">
        <v>1219.6302194951099</v>
      </c>
      <c r="AG1746" s="169">
        <v>102.4778648757183</v>
      </c>
      <c r="AH1746" s="169">
        <v>577.42073999239346</v>
      </c>
      <c r="AI1746" s="168" t="s">
        <v>21</v>
      </c>
      <c r="AJ1746"/>
      <c r="AK1746"/>
    </row>
    <row r="1747" spans="1:37" hidden="1" x14ac:dyDescent="0.25">
      <c r="A1747" s="179" t="b">
        <f>IF(E1747&lt;&gt;1,"",NOT(ISNA(VLOOKUP(P1747,Mapping!$P:$P,1,FALSE))))</f>
        <v>0</v>
      </c>
      <c r="B1747" s="180" t="str">
        <f t="shared" si="26"/>
        <v/>
      </c>
      <c r="E1747" s="167">
        <v>1</v>
      </c>
      <c r="F1747" s="170" t="s">
        <v>303</v>
      </c>
      <c r="G1747" s="169">
        <v>7702.2518579948919</v>
      </c>
      <c r="H1747" s="168" t="s">
        <v>6</v>
      </c>
      <c r="I1747" s="168" t="s">
        <v>303</v>
      </c>
      <c r="J1747" s="169">
        <v>752.36398929628831</v>
      </c>
      <c r="K1747" s="169">
        <v>-324.32230617856771</v>
      </c>
      <c r="L1747" s="168" t="s">
        <v>5</v>
      </c>
      <c r="M1747" s="168" t="s">
        <v>21</v>
      </c>
      <c r="N1747" s="168" t="s">
        <v>2829</v>
      </c>
      <c r="O1747" s="168" t="s">
        <v>21</v>
      </c>
      <c r="P1747" s="168" t="s">
        <v>2836</v>
      </c>
      <c r="Q1747" s="168" t="s">
        <v>2837</v>
      </c>
      <c r="R1747" s="168" t="s">
        <v>1259</v>
      </c>
      <c r="S1747" s="168" t="s">
        <v>21</v>
      </c>
      <c r="T1747" s="168" t="s">
        <v>1259</v>
      </c>
      <c r="U1747" s="168" t="s">
        <v>1259</v>
      </c>
      <c r="V1747" s="168" t="s">
        <v>2837</v>
      </c>
      <c r="W1747" s="168" t="s">
        <v>1259</v>
      </c>
      <c r="X1747" s="168" t="s">
        <v>21</v>
      </c>
      <c r="Y1747" s="168" t="s">
        <v>1259</v>
      </c>
      <c r="Z1747" s="168" t="s">
        <v>21</v>
      </c>
      <c r="AA1747" s="168" t="s">
        <v>1259</v>
      </c>
      <c r="AB1747" s="168" t="s">
        <v>1259</v>
      </c>
      <c r="AC1747" s="168" t="s">
        <v>12186</v>
      </c>
      <c r="AD1747" s="169">
        <v>861.53519302389589</v>
      </c>
      <c r="AE1747" s="168" t="s">
        <v>1259</v>
      </c>
      <c r="AF1747" s="169">
        <v>1557.167767333807</v>
      </c>
      <c r="AG1747" s="169">
        <v>130.83902440177101</v>
      </c>
      <c r="AH1747" s="169">
        <v>737.22424234322898</v>
      </c>
      <c r="AI1747" s="168" t="s">
        <v>21</v>
      </c>
      <c r="AJ1747"/>
      <c r="AK1747"/>
    </row>
    <row r="1748" spans="1:37" hidden="1" x14ac:dyDescent="0.25">
      <c r="A1748" s="179" t="b">
        <f>IF(E1748&lt;&gt;1,"",NOT(ISNA(VLOOKUP(P1748,Mapping!$P:$P,1,FALSE))))</f>
        <v>0</v>
      </c>
      <c r="B1748" s="180" t="str">
        <f t="shared" si="26"/>
        <v/>
      </c>
      <c r="E1748" s="167">
        <v>1</v>
      </c>
      <c r="F1748" s="170" t="s">
        <v>303</v>
      </c>
      <c r="G1748" s="169">
        <v>959.92602299936345</v>
      </c>
      <c r="H1748" s="168" t="s">
        <v>6</v>
      </c>
      <c r="I1748" s="168" t="s">
        <v>303</v>
      </c>
      <c r="J1748" s="169">
        <v>93.766574426343681</v>
      </c>
      <c r="K1748" s="169">
        <v>-40.420052119799237</v>
      </c>
      <c r="L1748" s="168" t="s">
        <v>5</v>
      </c>
      <c r="M1748" s="168" t="s">
        <v>21</v>
      </c>
      <c r="N1748" s="168" t="s">
        <v>2829</v>
      </c>
      <c r="O1748" s="168" t="s">
        <v>21</v>
      </c>
      <c r="P1748" s="168" t="s">
        <v>2836</v>
      </c>
      <c r="Q1748" s="168" t="s">
        <v>2837</v>
      </c>
      <c r="R1748" s="168" t="s">
        <v>1259</v>
      </c>
      <c r="S1748" s="168" t="s">
        <v>21</v>
      </c>
      <c r="T1748" s="168" t="s">
        <v>1259</v>
      </c>
      <c r="U1748" s="168" t="s">
        <v>1259</v>
      </c>
      <c r="V1748" s="168" t="s">
        <v>2837</v>
      </c>
      <c r="W1748" s="168" t="s">
        <v>1259</v>
      </c>
      <c r="X1748" s="168" t="s">
        <v>21</v>
      </c>
      <c r="Y1748" s="168" t="s">
        <v>1259</v>
      </c>
      <c r="Z1748" s="168" t="s">
        <v>21</v>
      </c>
      <c r="AA1748" s="168" t="s">
        <v>1259</v>
      </c>
      <c r="AB1748" s="168" t="s">
        <v>1259</v>
      </c>
      <c r="AC1748" s="168" t="s">
        <v>8275</v>
      </c>
      <c r="AD1748" s="169">
        <v>107.37250180347959</v>
      </c>
      <c r="AE1748" s="168" t="s">
        <v>1259</v>
      </c>
      <c r="AF1748" s="169">
        <v>194.06868141918531</v>
      </c>
      <c r="AG1748" s="169">
        <v>16.306372040631231</v>
      </c>
      <c r="AH1748" s="169">
        <v>91.879718822318978</v>
      </c>
      <c r="AI1748" s="168" t="s">
        <v>21</v>
      </c>
      <c r="AJ1748"/>
      <c r="AK1748"/>
    </row>
    <row r="1749" spans="1:37" hidden="1" x14ac:dyDescent="0.25">
      <c r="A1749" s="179" t="b">
        <f>IF(E1749&lt;&gt;1,"",NOT(ISNA(VLOOKUP(P1749,Mapping!$P:$P,1,FALSE))))</f>
        <v>0</v>
      </c>
      <c r="B1749" s="180" t="str">
        <f t="shared" ref="B1749:B1812" si="27">IF(AI1749="","",VALUE(AI1749))</f>
        <v/>
      </c>
      <c r="E1749" s="167">
        <v>1</v>
      </c>
      <c r="F1749" s="170" t="s">
        <v>303</v>
      </c>
      <c r="G1749" s="169">
        <v>29570.88311098039</v>
      </c>
      <c r="H1749" s="168" t="s">
        <v>6</v>
      </c>
      <c r="I1749" s="168" t="s">
        <v>303</v>
      </c>
      <c r="J1749" s="169">
        <v>2888.514683053123</v>
      </c>
      <c r="K1749" s="169">
        <v>-1245.154947294425</v>
      </c>
      <c r="L1749" s="168" t="s">
        <v>5</v>
      </c>
      <c r="M1749" s="168" t="s">
        <v>21</v>
      </c>
      <c r="N1749" s="168" t="s">
        <v>2829</v>
      </c>
      <c r="O1749" s="168" t="s">
        <v>21</v>
      </c>
      <c r="P1749" s="168" t="s">
        <v>2836</v>
      </c>
      <c r="Q1749" s="168" t="s">
        <v>2837</v>
      </c>
      <c r="R1749" s="168" t="s">
        <v>1259</v>
      </c>
      <c r="S1749" s="168" t="s">
        <v>21</v>
      </c>
      <c r="T1749" s="168" t="s">
        <v>1259</v>
      </c>
      <c r="U1749" s="168" t="s">
        <v>1259</v>
      </c>
      <c r="V1749" s="168" t="s">
        <v>2837</v>
      </c>
      <c r="W1749" s="168" t="s">
        <v>1259</v>
      </c>
      <c r="X1749" s="168" t="s">
        <v>21</v>
      </c>
      <c r="Y1749" s="168" t="s">
        <v>1259</v>
      </c>
      <c r="Z1749" s="168" t="s">
        <v>21</v>
      </c>
      <c r="AA1749" s="168" t="s">
        <v>1259</v>
      </c>
      <c r="AB1749" s="168" t="s">
        <v>1259</v>
      </c>
      <c r="AC1749" s="168" t="s">
        <v>12605</v>
      </c>
      <c r="AD1749" s="169">
        <v>3307.6504064796582</v>
      </c>
      <c r="AE1749" s="168" t="s">
        <v>1259</v>
      </c>
      <c r="AF1749" s="169">
        <v>5978.3589112602094</v>
      </c>
      <c r="AG1749" s="169">
        <v>502.32393957923341</v>
      </c>
      <c r="AH1749" s="169">
        <v>2830.3893846685928</v>
      </c>
      <c r="AI1749" s="168" t="s">
        <v>21</v>
      </c>
      <c r="AJ1749"/>
      <c r="AK1749"/>
    </row>
    <row r="1750" spans="1:37" hidden="1" x14ac:dyDescent="0.25">
      <c r="A1750" s="179" t="b">
        <f>IF(E1750&lt;&gt;1,"",NOT(ISNA(VLOOKUP(P1750,Mapping!$P:$P,1,FALSE))))</f>
        <v>0</v>
      </c>
      <c r="B1750" s="180" t="str">
        <f t="shared" si="27"/>
        <v/>
      </c>
      <c r="E1750" s="167">
        <v>1</v>
      </c>
      <c r="F1750" s="170" t="s">
        <v>303</v>
      </c>
      <c r="G1750" s="169">
        <v>3280.0200299978251</v>
      </c>
      <c r="H1750" s="168" t="s">
        <v>6</v>
      </c>
      <c r="I1750" s="168" t="s">
        <v>303</v>
      </c>
      <c r="J1750" s="169">
        <v>320.39577518870249</v>
      </c>
      <c r="K1750" s="169">
        <v>-138.11333101716059</v>
      </c>
      <c r="L1750" s="168" t="s">
        <v>5</v>
      </c>
      <c r="M1750" s="168" t="s">
        <v>21</v>
      </c>
      <c r="N1750" s="168" t="s">
        <v>2829</v>
      </c>
      <c r="O1750" s="168" t="s">
        <v>21</v>
      </c>
      <c r="P1750" s="168" t="s">
        <v>2836</v>
      </c>
      <c r="Q1750" s="168" t="s">
        <v>2837</v>
      </c>
      <c r="R1750" s="168" t="s">
        <v>1259</v>
      </c>
      <c r="S1750" s="168" t="s">
        <v>21</v>
      </c>
      <c r="T1750" s="168" t="s">
        <v>1259</v>
      </c>
      <c r="U1750" s="168" t="s">
        <v>1259</v>
      </c>
      <c r="V1750" s="168" t="s">
        <v>2837</v>
      </c>
      <c r="W1750" s="168" t="s">
        <v>1259</v>
      </c>
      <c r="X1750" s="168" t="s">
        <v>21</v>
      </c>
      <c r="Y1750" s="168" t="s">
        <v>1259</v>
      </c>
      <c r="Z1750" s="168" t="s">
        <v>21</v>
      </c>
      <c r="AA1750" s="168" t="s">
        <v>1259</v>
      </c>
      <c r="AB1750" s="168" t="s">
        <v>1259</v>
      </c>
      <c r="AC1750" s="168" t="s">
        <v>12602</v>
      </c>
      <c r="AD1750" s="169">
        <v>366.88656016008957</v>
      </c>
      <c r="AE1750" s="168" t="s">
        <v>1259</v>
      </c>
      <c r="AF1750" s="169">
        <v>663.12314386607295</v>
      </c>
      <c r="AG1750" s="169">
        <v>55.718071630924896</v>
      </c>
      <c r="AH1750" s="169">
        <v>313.9484823488051</v>
      </c>
      <c r="AI1750" s="168" t="s">
        <v>21</v>
      </c>
      <c r="AJ1750"/>
      <c r="AK1750"/>
    </row>
    <row r="1751" spans="1:37" hidden="1" x14ac:dyDescent="0.25">
      <c r="A1751" s="179" t="b">
        <f>IF(E1751&lt;&gt;1,"",NOT(ISNA(VLOOKUP(P1751,Mapping!$P:$P,1,FALSE))))</f>
        <v>0</v>
      </c>
      <c r="B1751" s="180" t="str">
        <f t="shared" si="27"/>
        <v/>
      </c>
      <c r="E1751" s="167">
        <v>1</v>
      </c>
      <c r="F1751" s="170" t="s">
        <v>303</v>
      </c>
      <c r="G1751" s="169">
        <v>22996.456874984749</v>
      </c>
      <c r="H1751" s="168" t="s">
        <v>6</v>
      </c>
      <c r="I1751" s="168" t="s">
        <v>303</v>
      </c>
      <c r="J1751" s="169">
        <v>2246.3178760097921</v>
      </c>
      <c r="K1751" s="169">
        <v>-968.32251984715208</v>
      </c>
      <c r="L1751" s="168" t="s">
        <v>5</v>
      </c>
      <c r="M1751" s="168" t="s">
        <v>21</v>
      </c>
      <c r="N1751" s="168" t="s">
        <v>2829</v>
      </c>
      <c r="O1751" s="168" t="s">
        <v>21</v>
      </c>
      <c r="P1751" s="168" t="s">
        <v>2836</v>
      </c>
      <c r="Q1751" s="168" t="s">
        <v>2837</v>
      </c>
      <c r="R1751" s="168" t="s">
        <v>1259</v>
      </c>
      <c r="S1751" s="168" t="s">
        <v>21</v>
      </c>
      <c r="T1751" s="168" t="s">
        <v>1259</v>
      </c>
      <c r="U1751" s="168" t="s">
        <v>1259</v>
      </c>
      <c r="V1751" s="168" t="s">
        <v>2837</v>
      </c>
      <c r="W1751" s="168" t="s">
        <v>1259</v>
      </c>
      <c r="X1751" s="168" t="s">
        <v>21</v>
      </c>
      <c r="Y1751" s="168" t="s">
        <v>1259</v>
      </c>
      <c r="Z1751" s="168" t="s">
        <v>21</v>
      </c>
      <c r="AA1751" s="168" t="s">
        <v>1259</v>
      </c>
      <c r="AB1751" s="168" t="s">
        <v>1259</v>
      </c>
      <c r="AC1751" s="168" t="s">
        <v>12280</v>
      </c>
      <c r="AD1751" s="169">
        <v>2572.2681207951769</v>
      </c>
      <c r="AE1751" s="168" t="s">
        <v>1259</v>
      </c>
      <c r="AF1751" s="169">
        <v>4649.2041637716966</v>
      </c>
      <c r="AG1751" s="169">
        <v>390.64341671679358</v>
      </c>
      <c r="AH1751" s="169">
        <v>2201.115441147474</v>
      </c>
      <c r="AI1751" s="168" t="s">
        <v>21</v>
      </c>
      <c r="AJ1751"/>
      <c r="AK1751"/>
    </row>
    <row r="1752" spans="1:37" hidden="1" x14ac:dyDescent="0.25">
      <c r="A1752" s="179" t="b">
        <f>IF(E1752&lt;&gt;1,"",NOT(ISNA(VLOOKUP(P1752,Mapping!$P:$P,1,FALSE))))</f>
        <v>0</v>
      </c>
      <c r="B1752" s="180" t="str">
        <f t="shared" si="27"/>
        <v/>
      </c>
      <c r="E1752" s="167">
        <v>1</v>
      </c>
      <c r="F1752" s="170" t="s">
        <v>303</v>
      </c>
      <c r="G1752" s="169">
        <v>8362.4986619944539</v>
      </c>
      <c r="H1752" s="168" t="s">
        <v>6</v>
      </c>
      <c r="I1752" s="168" t="s">
        <v>303</v>
      </c>
      <c r="J1752" s="169">
        <v>816.85758526479913</v>
      </c>
      <c r="K1752" s="169">
        <v>-352.12362585339758</v>
      </c>
      <c r="L1752" s="168" t="s">
        <v>5</v>
      </c>
      <c r="M1752" s="168" t="s">
        <v>21</v>
      </c>
      <c r="N1752" s="168" t="s">
        <v>2829</v>
      </c>
      <c r="O1752" s="168" t="s">
        <v>21</v>
      </c>
      <c r="P1752" s="168" t="s">
        <v>2836</v>
      </c>
      <c r="Q1752" s="168" t="s">
        <v>2837</v>
      </c>
      <c r="R1752" s="168" t="s">
        <v>1259</v>
      </c>
      <c r="S1752" s="168" t="s">
        <v>21</v>
      </c>
      <c r="T1752" s="168" t="s">
        <v>1259</v>
      </c>
      <c r="U1752" s="168" t="s">
        <v>1259</v>
      </c>
      <c r="V1752" s="168" t="s">
        <v>2837</v>
      </c>
      <c r="W1752" s="168" t="s">
        <v>1259</v>
      </c>
      <c r="X1752" s="168" t="s">
        <v>21</v>
      </c>
      <c r="Y1752" s="168" t="s">
        <v>1259</v>
      </c>
      <c r="Z1752" s="168" t="s">
        <v>21</v>
      </c>
      <c r="AA1752" s="168" t="s">
        <v>1259</v>
      </c>
      <c r="AB1752" s="168" t="s">
        <v>1259</v>
      </c>
      <c r="AC1752" s="168" t="s">
        <v>12183</v>
      </c>
      <c r="AD1752" s="169">
        <v>935.38708312233507</v>
      </c>
      <c r="AE1752" s="168" t="s">
        <v>1259</v>
      </c>
      <c r="AF1752" s="169">
        <v>1690.650164511731</v>
      </c>
      <c r="AG1752" s="169">
        <v>142.05471161797499</v>
      </c>
      <c r="AH1752" s="169">
        <v>800.4200399894562</v>
      </c>
      <c r="AI1752" s="168" t="s">
        <v>21</v>
      </c>
      <c r="AJ1752"/>
      <c r="AK1752"/>
    </row>
    <row r="1753" spans="1:37" hidden="1" x14ac:dyDescent="0.25">
      <c r="A1753" s="179" t="b">
        <f>IF(E1753&lt;&gt;1,"",NOT(ISNA(VLOOKUP(P1753,Mapping!$P:$P,1,FALSE))))</f>
        <v>0</v>
      </c>
      <c r="B1753" s="180" t="str">
        <f t="shared" si="27"/>
        <v/>
      </c>
      <c r="E1753" s="167">
        <v>1</v>
      </c>
      <c r="F1753" s="170" t="s">
        <v>303</v>
      </c>
      <c r="G1753" s="169">
        <v>13733.178479990889</v>
      </c>
      <c r="H1753" s="168" t="s">
        <v>6</v>
      </c>
      <c r="I1753" s="168" t="s">
        <v>303</v>
      </c>
      <c r="J1753" s="169">
        <v>1341.4711875721071</v>
      </c>
      <c r="K1753" s="169">
        <v>-578.26934225337197</v>
      </c>
      <c r="L1753" s="168" t="s">
        <v>5</v>
      </c>
      <c r="M1753" s="168" t="s">
        <v>21</v>
      </c>
      <c r="N1753" s="168" t="s">
        <v>2829</v>
      </c>
      <c r="O1753" s="168" t="s">
        <v>21</v>
      </c>
      <c r="P1753" s="168" t="s">
        <v>2836</v>
      </c>
      <c r="Q1753" s="168" t="s">
        <v>2837</v>
      </c>
      <c r="R1753" s="168" t="s">
        <v>1259</v>
      </c>
      <c r="S1753" s="168" t="s">
        <v>21</v>
      </c>
      <c r="T1753" s="168" t="s">
        <v>1259</v>
      </c>
      <c r="U1753" s="168" t="s">
        <v>1259</v>
      </c>
      <c r="V1753" s="168" t="s">
        <v>2837</v>
      </c>
      <c r="W1753" s="168" t="s">
        <v>1259</v>
      </c>
      <c r="X1753" s="168" t="s">
        <v>21</v>
      </c>
      <c r="Y1753" s="168" t="s">
        <v>1259</v>
      </c>
      <c r="Z1753" s="168" t="s">
        <v>21</v>
      </c>
      <c r="AA1753" s="168" t="s">
        <v>1259</v>
      </c>
      <c r="AB1753" s="168" t="s">
        <v>1259</v>
      </c>
      <c r="AC1753" s="168" t="s">
        <v>12184</v>
      </c>
      <c r="AD1753" s="169">
        <v>1536.1243426893921</v>
      </c>
      <c r="AE1753" s="168" t="s">
        <v>1259</v>
      </c>
      <c r="AF1753" s="169">
        <v>2776.4429502375619</v>
      </c>
      <c r="AG1753" s="169">
        <v>233.2870577832764</v>
      </c>
      <c r="AH1753" s="169">
        <v>1314.476894100329</v>
      </c>
      <c r="AI1753" s="168" t="s">
        <v>21</v>
      </c>
      <c r="AJ1753"/>
      <c r="AK1753"/>
    </row>
    <row r="1754" spans="1:37" hidden="1" x14ac:dyDescent="0.25">
      <c r="A1754" s="179" t="b">
        <f>IF(E1754&lt;&gt;1,"",NOT(ISNA(VLOOKUP(P1754,Mapping!$P:$P,1,FALSE))))</f>
        <v>0</v>
      </c>
      <c r="B1754" s="180" t="str">
        <f t="shared" si="27"/>
        <v/>
      </c>
      <c r="E1754" s="167">
        <v>1</v>
      </c>
      <c r="F1754" s="170" t="s">
        <v>303</v>
      </c>
      <c r="G1754" s="169">
        <v>6920.8324289954107</v>
      </c>
      <c r="H1754" s="168" t="s">
        <v>6</v>
      </c>
      <c r="I1754" s="168" t="s">
        <v>303</v>
      </c>
      <c r="J1754" s="169">
        <v>676.03412502348715</v>
      </c>
      <c r="K1754" s="169">
        <v>-291.41871434875878</v>
      </c>
      <c r="L1754" s="168" t="s">
        <v>5</v>
      </c>
      <c r="M1754" s="168" t="s">
        <v>21</v>
      </c>
      <c r="N1754" s="168" t="s">
        <v>2829</v>
      </c>
      <c r="O1754" s="168" t="s">
        <v>21</v>
      </c>
      <c r="P1754" s="168" t="s">
        <v>2836</v>
      </c>
      <c r="Q1754" s="168" t="s">
        <v>2837</v>
      </c>
      <c r="R1754" s="168" t="s">
        <v>1259</v>
      </c>
      <c r="S1754" s="168" t="s">
        <v>21</v>
      </c>
      <c r="T1754" s="168" t="s">
        <v>1259</v>
      </c>
      <c r="U1754" s="168" t="s">
        <v>1259</v>
      </c>
      <c r="V1754" s="168" t="s">
        <v>2837</v>
      </c>
      <c r="W1754" s="168" t="s">
        <v>1259</v>
      </c>
      <c r="X1754" s="168" t="s">
        <v>21</v>
      </c>
      <c r="Y1754" s="168" t="s">
        <v>1259</v>
      </c>
      <c r="Z1754" s="168" t="s">
        <v>21</v>
      </c>
      <c r="AA1754" s="168" t="s">
        <v>1259</v>
      </c>
      <c r="AB1754" s="168" t="s">
        <v>1259</v>
      </c>
      <c r="AC1754" s="168" t="s">
        <v>8284</v>
      </c>
      <c r="AD1754" s="169">
        <v>774.12954192240238</v>
      </c>
      <c r="AE1754" s="168" t="s">
        <v>1259</v>
      </c>
      <c r="AF1754" s="169">
        <v>1399.1878453525021</v>
      </c>
      <c r="AG1754" s="169">
        <v>117.5649640848833</v>
      </c>
      <c r="AH1754" s="169">
        <v>662.43035646186127</v>
      </c>
      <c r="AI1754" s="168" t="s">
        <v>21</v>
      </c>
      <c r="AJ1754"/>
      <c r="AK1754"/>
    </row>
    <row r="1755" spans="1:37" hidden="1" x14ac:dyDescent="0.25">
      <c r="A1755" s="179" t="b">
        <f>IF(E1755&lt;&gt;1,"",NOT(ISNA(VLOOKUP(P1755,Mapping!$P:$P,1,FALSE))))</f>
        <v>0</v>
      </c>
      <c r="B1755" s="180" t="str">
        <f t="shared" si="27"/>
        <v/>
      </c>
      <c r="E1755" s="167">
        <v>1</v>
      </c>
      <c r="F1755" s="170" t="s">
        <v>303</v>
      </c>
      <c r="G1755" s="169">
        <v>4415.1932789970724</v>
      </c>
      <c r="H1755" s="168" t="s">
        <v>6</v>
      </c>
      <c r="I1755" s="168" t="s">
        <v>303</v>
      </c>
      <c r="J1755" s="169">
        <v>431.28068130521592</v>
      </c>
      <c r="K1755" s="169">
        <v>-185.91259970057871</v>
      </c>
      <c r="L1755" s="168" t="s">
        <v>5</v>
      </c>
      <c r="M1755" s="168" t="s">
        <v>21</v>
      </c>
      <c r="N1755" s="168" t="s">
        <v>2829</v>
      </c>
      <c r="O1755" s="168" t="s">
        <v>21</v>
      </c>
      <c r="P1755" s="168" t="s">
        <v>2836</v>
      </c>
      <c r="Q1755" s="168" t="s">
        <v>2837</v>
      </c>
      <c r="R1755" s="168" t="s">
        <v>1259</v>
      </c>
      <c r="S1755" s="168" t="s">
        <v>21</v>
      </c>
      <c r="T1755" s="168" t="s">
        <v>1259</v>
      </c>
      <c r="U1755" s="168" t="s">
        <v>1259</v>
      </c>
      <c r="V1755" s="168" t="s">
        <v>2837</v>
      </c>
      <c r="W1755" s="168" t="s">
        <v>1259</v>
      </c>
      <c r="X1755" s="168" t="s">
        <v>21</v>
      </c>
      <c r="Y1755" s="168" t="s">
        <v>1259</v>
      </c>
      <c r="Z1755" s="168" t="s">
        <v>21</v>
      </c>
      <c r="AA1755" s="168" t="s">
        <v>1259</v>
      </c>
      <c r="AB1755" s="168" t="s">
        <v>1259</v>
      </c>
      <c r="AC1755" s="168" t="s">
        <v>8297</v>
      </c>
      <c r="AD1755" s="169">
        <v>493.86133613770983</v>
      </c>
      <c r="AE1755" s="168" t="s">
        <v>1259</v>
      </c>
      <c r="AF1755" s="169">
        <v>892.62163680958838</v>
      </c>
      <c r="AG1755" s="169">
        <v>75.001388142040923</v>
      </c>
      <c r="AH1755" s="169">
        <v>422.60206234737319</v>
      </c>
      <c r="AI1755" s="168" t="s">
        <v>21</v>
      </c>
      <c r="AJ1755"/>
      <c r="AK1755"/>
    </row>
    <row r="1756" spans="1:37" hidden="1" x14ac:dyDescent="0.25">
      <c r="A1756" s="179" t="b">
        <f>IF(E1756&lt;&gt;1,"",NOT(ISNA(VLOOKUP(P1756,Mapping!$P:$P,1,FALSE))))</f>
        <v>0</v>
      </c>
      <c r="B1756" s="180" t="str">
        <f t="shared" si="27"/>
        <v/>
      </c>
      <c r="E1756" s="167">
        <v>1</v>
      </c>
      <c r="F1756" s="170" t="s">
        <v>303</v>
      </c>
      <c r="G1756" s="169">
        <v>6431.6321999957336</v>
      </c>
      <c r="H1756" s="168" t="s">
        <v>6</v>
      </c>
      <c r="I1756" s="168" t="s">
        <v>303</v>
      </c>
      <c r="J1756" s="169">
        <v>628.24853677726367</v>
      </c>
      <c r="K1756" s="169">
        <v>-270.81973246950872</v>
      </c>
      <c r="L1756" s="168" t="s">
        <v>5</v>
      </c>
      <c r="M1756" s="168" t="s">
        <v>21</v>
      </c>
      <c r="N1756" s="168" t="s">
        <v>2829</v>
      </c>
      <c r="O1756" s="168" t="s">
        <v>21</v>
      </c>
      <c r="P1756" s="168" t="s">
        <v>2836</v>
      </c>
      <c r="Q1756" s="168" t="s">
        <v>2837</v>
      </c>
      <c r="R1756" s="168" t="s">
        <v>1259</v>
      </c>
      <c r="S1756" s="168" t="s">
        <v>21</v>
      </c>
      <c r="T1756" s="168" t="s">
        <v>1259</v>
      </c>
      <c r="U1756" s="168" t="s">
        <v>1259</v>
      </c>
      <c r="V1756" s="168" t="s">
        <v>2837</v>
      </c>
      <c r="W1756" s="168" t="s">
        <v>1259</v>
      </c>
      <c r="X1756" s="168" t="s">
        <v>21</v>
      </c>
      <c r="Y1756" s="168" t="s">
        <v>1259</v>
      </c>
      <c r="Z1756" s="168" t="s">
        <v>21</v>
      </c>
      <c r="AA1756" s="168" t="s">
        <v>1259</v>
      </c>
      <c r="AB1756" s="168" t="s">
        <v>1259</v>
      </c>
      <c r="AC1756" s="168" t="s">
        <v>8708</v>
      </c>
      <c r="AD1756" s="169">
        <v>719.41006228332969</v>
      </c>
      <c r="AE1756" s="168" t="s">
        <v>1259</v>
      </c>
      <c r="AF1756" s="169">
        <v>1300.286012172392</v>
      </c>
      <c r="AG1756" s="169">
        <v>109.2548644050094</v>
      </c>
      <c r="AH1756" s="169">
        <v>615.60635293306677</v>
      </c>
      <c r="AI1756" s="168" t="s">
        <v>21</v>
      </c>
      <c r="AJ1756"/>
      <c r="AK1756"/>
    </row>
    <row r="1757" spans="1:37" hidden="1" x14ac:dyDescent="0.25">
      <c r="A1757" s="179" t="b">
        <f>IF(E1757&lt;&gt;1,"",NOT(ISNA(VLOOKUP(P1757,Mapping!$P:$P,1,FALSE))))</f>
        <v>0</v>
      </c>
      <c r="B1757" s="180" t="str">
        <f t="shared" si="27"/>
        <v/>
      </c>
      <c r="E1757" s="167">
        <v>1</v>
      </c>
      <c r="F1757" s="170" t="s">
        <v>303</v>
      </c>
      <c r="G1757" s="169">
        <v>66201.079643956095</v>
      </c>
      <c r="H1757" s="168" t="s">
        <v>6</v>
      </c>
      <c r="I1757" s="168" t="s">
        <v>303</v>
      </c>
      <c r="J1757" s="169">
        <v>6466.5904588602116</v>
      </c>
      <c r="K1757" s="169">
        <v>-2787.5596926050412</v>
      </c>
      <c r="L1757" s="168" t="s">
        <v>5</v>
      </c>
      <c r="M1757" s="168" t="s">
        <v>21</v>
      </c>
      <c r="N1757" s="168" t="s">
        <v>2829</v>
      </c>
      <c r="O1757" s="168" t="s">
        <v>21</v>
      </c>
      <c r="P1757" s="168" t="s">
        <v>2836</v>
      </c>
      <c r="Q1757" s="168" t="s">
        <v>2837</v>
      </c>
      <c r="R1757" s="168" t="s">
        <v>1259</v>
      </c>
      <c r="S1757" s="168" t="s">
        <v>21</v>
      </c>
      <c r="T1757" s="168" t="s">
        <v>1259</v>
      </c>
      <c r="U1757" s="168" t="s">
        <v>1259</v>
      </c>
      <c r="V1757" s="168" t="s">
        <v>2837</v>
      </c>
      <c r="W1757" s="168" t="s">
        <v>1259</v>
      </c>
      <c r="X1757" s="168" t="s">
        <v>21</v>
      </c>
      <c r="Y1757" s="168" t="s">
        <v>1259</v>
      </c>
      <c r="Z1757" s="168" t="s">
        <v>21</v>
      </c>
      <c r="AA1757" s="168" t="s">
        <v>1259</v>
      </c>
      <c r="AB1757" s="168" t="s">
        <v>1259</v>
      </c>
      <c r="AC1757" s="168" t="s">
        <v>8276</v>
      </c>
      <c r="AD1757" s="169">
        <v>7404.9201429636914</v>
      </c>
      <c r="AE1757" s="168" t="s">
        <v>1259</v>
      </c>
      <c r="AF1757" s="169">
        <v>13383.90243332068</v>
      </c>
      <c r="AG1757" s="169">
        <v>1124.565235550996</v>
      </c>
      <c r="AH1757" s="169">
        <v>6336.4638916812264</v>
      </c>
      <c r="AI1757" s="168" t="s">
        <v>21</v>
      </c>
      <c r="AJ1757"/>
      <c r="AK1757"/>
    </row>
    <row r="1758" spans="1:37" hidden="1" x14ac:dyDescent="0.25">
      <c r="A1758" s="179" t="b">
        <f>IF(E1758&lt;&gt;1,"",NOT(ISNA(VLOOKUP(P1758,Mapping!$P:$P,1,FALSE))))</f>
        <v>0</v>
      </c>
      <c r="B1758" s="180" t="str">
        <f t="shared" si="27"/>
        <v/>
      </c>
      <c r="E1758" s="167">
        <v>1</v>
      </c>
      <c r="F1758" s="170" t="s">
        <v>303</v>
      </c>
      <c r="G1758" s="169">
        <v>30970.17755997946</v>
      </c>
      <c r="H1758" s="168" t="s">
        <v>6</v>
      </c>
      <c r="I1758" s="168" t="s">
        <v>303</v>
      </c>
      <c r="J1758" s="169">
        <v>3025.1992232705788</v>
      </c>
      <c r="K1758" s="169">
        <v>-1304.075690356231</v>
      </c>
      <c r="L1758" s="168" t="s">
        <v>5</v>
      </c>
      <c r="M1758" s="168" t="s">
        <v>21</v>
      </c>
      <c r="N1758" s="168" t="s">
        <v>2829</v>
      </c>
      <c r="O1758" s="168" t="s">
        <v>21</v>
      </c>
      <c r="P1758" s="168" t="s">
        <v>2836</v>
      </c>
      <c r="Q1758" s="168" t="s">
        <v>2837</v>
      </c>
      <c r="R1758" s="168" t="s">
        <v>1259</v>
      </c>
      <c r="S1758" s="168" t="s">
        <v>21</v>
      </c>
      <c r="T1758" s="168" t="s">
        <v>1259</v>
      </c>
      <c r="U1758" s="168" t="s">
        <v>1259</v>
      </c>
      <c r="V1758" s="168" t="s">
        <v>2837</v>
      </c>
      <c r="W1758" s="168" t="s">
        <v>1259</v>
      </c>
      <c r="X1758" s="168" t="s">
        <v>21</v>
      </c>
      <c r="Y1758" s="168" t="s">
        <v>1259</v>
      </c>
      <c r="Z1758" s="168" t="s">
        <v>21</v>
      </c>
      <c r="AA1758" s="168" t="s">
        <v>1259</v>
      </c>
      <c r="AB1758" s="168" t="s">
        <v>1259</v>
      </c>
      <c r="AC1758" s="168" t="s">
        <v>12604</v>
      </c>
      <c r="AD1758" s="169">
        <v>3464.1684528175379</v>
      </c>
      <c r="AE1758" s="168" t="s">
        <v>1259</v>
      </c>
      <c r="AF1758" s="169">
        <v>6261.2549075432689</v>
      </c>
      <c r="AG1758" s="169">
        <v>526.09391281996068</v>
      </c>
      <c r="AH1758" s="169">
        <v>2964.3234352550639</v>
      </c>
      <c r="AI1758" s="168" t="s">
        <v>21</v>
      </c>
      <c r="AJ1758"/>
      <c r="AK1758"/>
    </row>
    <row r="1759" spans="1:37" hidden="1" x14ac:dyDescent="0.25">
      <c r="A1759" s="179" t="b">
        <f>IF(E1759&lt;&gt;1,"",NOT(ISNA(VLOOKUP(P1759,Mapping!$P:$P,1,FALSE))))</f>
        <v>0</v>
      </c>
      <c r="B1759" s="180" t="str">
        <f t="shared" si="27"/>
        <v/>
      </c>
      <c r="E1759" s="167">
        <v>1</v>
      </c>
      <c r="F1759" s="170" t="s">
        <v>303</v>
      </c>
      <c r="G1759" s="169">
        <v>111261.1257449262</v>
      </c>
      <c r="H1759" s="168" t="s">
        <v>6</v>
      </c>
      <c r="I1759" s="168" t="s">
        <v>303</v>
      </c>
      <c r="J1759" s="169">
        <v>10868.10272662784</v>
      </c>
      <c r="K1759" s="169">
        <v>-4684.9240397355488</v>
      </c>
      <c r="L1759" s="168" t="s">
        <v>5</v>
      </c>
      <c r="M1759" s="168" t="s">
        <v>21</v>
      </c>
      <c r="N1759" s="168" t="s">
        <v>2829</v>
      </c>
      <c r="O1759" s="168" t="s">
        <v>21</v>
      </c>
      <c r="P1759" s="168" t="s">
        <v>2836</v>
      </c>
      <c r="Q1759" s="168" t="s">
        <v>2837</v>
      </c>
      <c r="R1759" s="168" t="s">
        <v>1259</v>
      </c>
      <c r="S1759" s="168" t="s">
        <v>21</v>
      </c>
      <c r="T1759" s="168" t="s">
        <v>1259</v>
      </c>
      <c r="U1759" s="168" t="s">
        <v>1259</v>
      </c>
      <c r="V1759" s="168" t="s">
        <v>2837</v>
      </c>
      <c r="W1759" s="168" t="s">
        <v>1259</v>
      </c>
      <c r="X1759" s="168" t="s">
        <v>21</v>
      </c>
      <c r="Y1759" s="168" t="s">
        <v>1259</v>
      </c>
      <c r="Z1759" s="168" t="s">
        <v>21</v>
      </c>
      <c r="AA1759" s="168" t="s">
        <v>1259</v>
      </c>
      <c r="AB1759" s="168" t="s">
        <v>1259</v>
      </c>
      <c r="AC1759" s="168" t="s">
        <v>12279</v>
      </c>
      <c r="AD1759" s="169">
        <v>12445.110496511879</v>
      </c>
      <c r="AE1759" s="168" t="s">
        <v>1259</v>
      </c>
      <c r="AF1759" s="169">
        <v>22493.712483244479</v>
      </c>
      <c r="AG1759" s="169">
        <v>1890.0053406067891</v>
      </c>
      <c r="AH1759" s="169">
        <v>10649.404958683241</v>
      </c>
      <c r="AI1759" s="168" t="s">
        <v>21</v>
      </c>
      <c r="AJ1759"/>
      <c r="AK1759"/>
    </row>
    <row r="1760" spans="1:37" hidden="1" x14ac:dyDescent="0.25">
      <c r="A1760" s="179" t="b">
        <f>IF(E1760&lt;&gt;1,"",NOT(ISNA(VLOOKUP(P1760,Mapping!$P:$P,1,FALSE))))</f>
        <v>0</v>
      </c>
      <c r="B1760" s="180" t="str">
        <f t="shared" si="27"/>
        <v/>
      </c>
      <c r="E1760" s="167">
        <v>1</v>
      </c>
      <c r="F1760" s="170" t="s">
        <v>303</v>
      </c>
      <c r="G1760" s="169">
        <v>8041.9988249946673</v>
      </c>
      <c r="H1760" s="168" t="s">
        <v>6</v>
      </c>
      <c r="I1760" s="168" t="s">
        <v>303</v>
      </c>
      <c r="J1760" s="169">
        <v>785.55082714007165</v>
      </c>
      <c r="K1760" s="169">
        <v>-338.62818994945098</v>
      </c>
      <c r="L1760" s="168" t="s">
        <v>5</v>
      </c>
      <c r="M1760" s="168" t="s">
        <v>21</v>
      </c>
      <c r="N1760" s="168" t="s">
        <v>2829</v>
      </c>
      <c r="O1760" s="168" t="s">
        <v>21</v>
      </c>
      <c r="P1760" s="168" t="s">
        <v>2836</v>
      </c>
      <c r="Q1760" s="168" t="s">
        <v>2837</v>
      </c>
      <c r="R1760" s="168" t="s">
        <v>1259</v>
      </c>
      <c r="S1760" s="168" t="s">
        <v>21</v>
      </c>
      <c r="T1760" s="168" t="s">
        <v>1259</v>
      </c>
      <c r="U1760" s="168" t="s">
        <v>1259</v>
      </c>
      <c r="V1760" s="168" t="s">
        <v>2837</v>
      </c>
      <c r="W1760" s="168" t="s">
        <v>1259</v>
      </c>
      <c r="X1760" s="168" t="s">
        <v>21</v>
      </c>
      <c r="Y1760" s="168" t="s">
        <v>1259</v>
      </c>
      <c r="Z1760" s="168" t="s">
        <v>21</v>
      </c>
      <c r="AA1760" s="168" t="s">
        <v>1259</v>
      </c>
      <c r="AB1760" s="168" t="s">
        <v>1259</v>
      </c>
      <c r="AC1760" s="168" t="s">
        <v>12839</v>
      </c>
      <c r="AD1760" s="169">
        <v>899.53758170060451</v>
      </c>
      <c r="AE1760" s="168" t="s">
        <v>1259</v>
      </c>
      <c r="AF1760" s="169">
        <v>1625.8545664433841</v>
      </c>
      <c r="AG1760" s="169">
        <v>136.61034459815801</v>
      </c>
      <c r="AH1760" s="169">
        <v>769.74326469574225</v>
      </c>
      <c r="AI1760" s="168" t="s">
        <v>21</v>
      </c>
      <c r="AJ1760"/>
      <c r="AK1760"/>
    </row>
    <row r="1761" spans="1:37" hidden="1" x14ac:dyDescent="0.25">
      <c r="A1761" s="179" t="b">
        <f>IF(E1761&lt;&gt;1,"",NOT(ISNA(VLOOKUP(P1761,Mapping!$P:$P,1,FALSE))))</f>
        <v>0</v>
      </c>
      <c r="B1761" s="180" t="str">
        <f t="shared" si="27"/>
        <v/>
      </c>
      <c r="E1761" s="167">
        <v>1</v>
      </c>
      <c r="F1761" s="170" t="s">
        <v>303</v>
      </c>
      <c r="G1761" s="169">
        <v>15179.832107989931</v>
      </c>
      <c r="H1761" s="168" t="s">
        <v>6</v>
      </c>
      <c r="I1761" s="168" t="s">
        <v>303</v>
      </c>
      <c r="J1761" s="169">
        <v>1482.7818217552219</v>
      </c>
      <c r="K1761" s="169">
        <v>-639.18426032207105</v>
      </c>
      <c r="L1761" s="168" t="s">
        <v>5</v>
      </c>
      <c r="M1761" s="168" t="s">
        <v>21</v>
      </c>
      <c r="N1761" s="168" t="s">
        <v>2829</v>
      </c>
      <c r="O1761" s="168" t="s">
        <v>21</v>
      </c>
      <c r="P1761" s="168" t="s">
        <v>2836</v>
      </c>
      <c r="Q1761" s="168" t="s">
        <v>2837</v>
      </c>
      <c r="R1761" s="168" t="s">
        <v>1259</v>
      </c>
      <c r="S1761" s="168" t="s">
        <v>21</v>
      </c>
      <c r="T1761" s="168" t="s">
        <v>1259</v>
      </c>
      <c r="U1761" s="168" t="s">
        <v>1259</v>
      </c>
      <c r="V1761" s="168" t="s">
        <v>2837</v>
      </c>
      <c r="W1761" s="168" t="s">
        <v>1259</v>
      </c>
      <c r="X1761" s="168" t="s">
        <v>21</v>
      </c>
      <c r="Y1761" s="168" t="s">
        <v>1259</v>
      </c>
      <c r="Z1761" s="168" t="s">
        <v>21</v>
      </c>
      <c r="AA1761" s="168" t="s">
        <v>1259</v>
      </c>
      <c r="AB1761" s="168" t="s">
        <v>1259</v>
      </c>
      <c r="AC1761" s="168" t="s">
        <v>8305</v>
      </c>
      <c r="AD1761" s="169">
        <v>1697.9397488349489</v>
      </c>
      <c r="AE1761" s="168" t="s">
        <v>1259</v>
      </c>
      <c r="AF1761" s="169">
        <v>3068.9135733162352</v>
      </c>
      <c r="AG1761" s="169">
        <v>257.86152675993071</v>
      </c>
      <c r="AH1761" s="169">
        <v>1452.943948216152</v>
      </c>
      <c r="AI1761" s="168" t="s">
        <v>21</v>
      </c>
      <c r="AJ1761"/>
      <c r="AK1761"/>
    </row>
    <row r="1762" spans="1:37" hidden="1" x14ac:dyDescent="0.25">
      <c r="A1762" s="179" t="b">
        <f>IF(E1762&lt;&gt;1,"",NOT(ISNA(VLOOKUP(P1762,Mapping!$P:$P,1,FALSE))))</f>
        <v>0</v>
      </c>
      <c r="B1762" s="180" t="str">
        <f t="shared" si="27"/>
        <v/>
      </c>
      <c r="E1762" s="167">
        <v>1</v>
      </c>
      <c r="F1762" s="170" t="s">
        <v>303</v>
      </c>
      <c r="G1762" s="169">
        <v>10496.288879993041</v>
      </c>
      <c r="H1762" s="168" t="s">
        <v>6</v>
      </c>
      <c r="I1762" s="168" t="s">
        <v>303</v>
      </c>
      <c r="J1762" s="169">
        <v>1025.2884377392529</v>
      </c>
      <c r="K1762" s="169">
        <v>-441.97212433949102</v>
      </c>
      <c r="L1762" s="168" t="s">
        <v>5</v>
      </c>
      <c r="M1762" s="168" t="s">
        <v>21</v>
      </c>
      <c r="N1762" s="168" t="s">
        <v>2829</v>
      </c>
      <c r="O1762" s="168" t="s">
        <v>21</v>
      </c>
      <c r="P1762" s="168" t="s">
        <v>2836</v>
      </c>
      <c r="Q1762" s="168" t="s">
        <v>2837</v>
      </c>
      <c r="R1762" s="168" t="s">
        <v>1259</v>
      </c>
      <c r="S1762" s="168" t="s">
        <v>21</v>
      </c>
      <c r="T1762" s="168" t="s">
        <v>1259</v>
      </c>
      <c r="U1762" s="168" t="s">
        <v>1259</v>
      </c>
      <c r="V1762" s="168" t="s">
        <v>2837</v>
      </c>
      <c r="W1762" s="168" t="s">
        <v>1259</v>
      </c>
      <c r="X1762" s="168" t="s">
        <v>21</v>
      </c>
      <c r="Y1762" s="168" t="s">
        <v>1259</v>
      </c>
      <c r="Z1762" s="168" t="s">
        <v>21</v>
      </c>
      <c r="AA1762" s="168" t="s">
        <v>1259</v>
      </c>
      <c r="AB1762" s="168" t="s">
        <v>1259</v>
      </c>
      <c r="AC1762" s="168" t="s">
        <v>12601</v>
      </c>
      <c r="AD1762" s="169">
        <v>1174.062135721103</v>
      </c>
      <c r="AE1762" s="168" t="s">
        <v>1259</v>
      </c>
      <c r="AF1762" s="169">
        <v>2122.0395050551269</v>
      </c>
      <c r="AG1762" s="169">
        <v>178.301647650218</v>
      </c>
      <c r="AH1762" s="169">
        <v>1004.6566588102939</v>
      </c>
      <c r="AI1762" s="168" t="s">
        <v>21</v>
      </c>
      <c r="AJ1762"/>
      <c r="AK1762"/>
    </row>
    <row r="1763" spans="1:37" hidden="1" x14ac:dyDescent="0.25">
      <c r="A1763" s="179" t="b">
        <f>IF(E1763&lt;&gt;1,"",NOT(ISNA(VLOOKUP(P1763,Mapping!$P:$P,1,FALSE))))</f>
        <v>0</v>
      </c>
      <c r="B1763" s="180" t="str">
        <f t="shared" si="27"/>
        <v/>
      </c>
      <c r="E1763" s="167">
        <v>1</v>
      </c>
      <c r="F1763" s="170" t="s">
        <v>303</v>
      </c>
      <c r="G1763" s="169">
        <v>2534.5941389983191</v>
      </c>
      <c r="H1763" s="168" t="s">
        <v>6</v>
      </c>
      <c r="I1763" s="168" t="s">
        <v>303</v>
      </c>
      <c r="J1763" s="169">
        <v>247.58179722263671</v>
      </c>
      <c r="K1763" s="169">
        <v>-106.7253358553003</v>
      </c>
      <c r="L1763" s="168" t="s">
        <v>5</v>
      </c>
      <c r="M1763" s="168" t="s">
        <v>21</v>
      </c>
      <c r="N1763" s="168" t="s">
        <v>2829</v>
      </c>
      <c r="O1763" s="168" t="s">
        <v>21</v>
      </c>
      <c r="P1763" s="168" t="s">
        <v>2836</v>
      </c>
      <c r="Q1763" s="168" t="s">
        <v>2837</v>
      </c>
      <c r="R1763" s="168" t="s">
        <v>1259</v>
      </c>
      <c r="S1763" s="168" t="s">
        <v>21</v>
      </c>
      <c r="T1763" s="168" t="s">
        <v>1259</v>
      </c>
      <c r="U1763" s="168" t="s">
        <v>1259</v>
      </c>
      <c r="V1763" s="168" t="s">
        <v>2837</v>
      </c>
      <c r="W1763" s="168" t="s">
        <v>1259</v>
      </c>
      <c r="X1763" s="168" t="s">
        <v>21</v>
      </c>
      <c r="Y1763" s="168" t="s">
        <v>1259</v>
      </c>
      <c r="Z1763" s="168" t="s">
        <v>21</v>
      </c>
      <c r="AA1763" s="168" t="s">
        <v>1259</v>
      </c>
      <c r="AB1763" s="168" t="s">
        <v>1259</v>
      </c>
      <c r="AC1763" s="168" t="s">
        <v>12281</v>
      </c>
      <c r="AD1763" s="169">
        <v>283.50696537046201</v>
      </c>
      <c r="AE1763" s="168" t="s">
        <v>1259</v>
      </c>
      <c r="AF1763" s="169">
        <v>512.42005186114739</v>
      </c>
      <c r="AG1763" s="169">
        <v>43.055437619423166</v>
      </c>
      <c r="AH1763" s="169">
        <v>242.59973293798069</v>
      </c>
      <c r="AI1763" s="168" t="s">
        <v>21</v>
      </c>
      <c r="AJ1763"/>
      <c r="AK1763"/>
    </row>
    <row r="1764" spans="1:37" hidden="1" x14ac:dyDescent="0.25">
      <c r="A1764" s="179" t="b">
        <f>IF(E1764&lt;&gt;1,"",NOT(ISNA(VLOOKUP(P1764,Mapping!$P:$P,1,FALSE))))</f>
        <v>0</v>
      </c>
      <c r="B1764" s="180" t="str">
        <f t="shared" si="27"/>
        <v/>
      </c>
      <c r="E1764" s="167">
        <v>1</v>
      </c>
      <c r="F1764" s="170" t="s">
        <v>303</v>
      </c>
      <c r="G1764" s="169">
        <v>1067.1620399992919</v>
      </c>
      <c r="H1764" s="168" t="s">
        <v>6</v>
      </c>
      <c r="I1764" s="168" t="s">
        <v>303</v>
      </c>
      <c r="J1764" s="169">
        <v>104.2415003355199</v>
      </c>
      <c r="K1764" s="169">
        <v>-44.935489030982637</v>
      </c>
      <c r="L1764" s="168" t="s">
        <v>5</v>
      </c>
      <c r="M1764" s="168" t="s">
        <v>21</v>
      </c>
      <c r="N1764" s="168" t="s">
        <v>2829</v>
      </c>
      <c r="O1764" s="168" t="s">
        <v>21</v>
      </c>
      <c r="P1764" s="168" t="s">
        <v>2836</v>
      </c>
      <c r="Q1764" s="168" t="s">
        <v>2837</v>
      </c>
      <c r="R1764" s="168" t="s">
        <v>1259</v>
      </c>
      <c r="S1764" s="168" t="s">
        <v>21</v>
      </c>
      <c r="T1764" s="168" t="s">
        <v>1259</v>
      </c>
      <c r="U1764" s="168" t="s">
        <v>1259</v>
      </c>
      <c r="V1764" s="168" t="s">
        <v>2837</v>
      </c>
      <c r="W1764" s="168" t="s">
        <v>1259</v>
      </c>
      <c r="X1764" s="168" t="s">
        <v>21</v>
      </c>
      <c r="Y1764" s="168" t="s">
        <v>1259</v>
      </c>
      <c r="Z1764" s="168" t="s">
        <v>21</v>
      </c>
      <c r="AA1764" s="168" t="s">
        <v>1259</v>
      </c>
      <c r="AB1764" s="168" t="s">
        <v>1259</v>
      </c>
      <c r="AC1764" s="168" t="s">
        <v>8290</v>
      </c>
      <c r="AD1764" s="169">
        <v>119.3673838598552</v>
      </c>
      <c r="AE1764" s="168" t="s">
        <v>1259</v>
      </c>
      <c r="AF1764" s="169">
        <v>215.7486358335843</v>
      </c>
      <c r="AG1764" s="169">
        <v>18.12800240324259</v>
      </c>
      <c r="AH1764" s="169">
        <v>102.1438588221838</v>
      </c>
      <c r="AI1764" s="168" t="s">
        <v>21</v>
      </c>
      <c r="AJ1764"/>
      <c r="AK1764"/>
    </row>
    <row r="1765" spans="1:37" hidden="1" x14ac:dyDescent="0.25">
      <c r="A1765" s="179" t="b">
        <f>IF(E1765&lt;&gt;1,"",NOT(ISNA(VLOOKUP(P1765,Mapping!$P:$P,1,FALSE))))</f>
        <v>0</v>
      </c>
      <c r="B1765" s="180" t="str">
        <f t="shared" si="27"/>
        <v/>
      </c>
      <c r="E1765" s="167">
        <v>1</v>
      </c>
      <c r="F1765" s="170" t="s">
        <v>303</v>
      </c>
      <c r="G1765" s="169">
        <v>7041.7240739953304</v>
      </c>
      <c r="H1765" s="168" t="s">
        <v>6</v>
      </c>
      <c r="I1765" s="168" t="s">
        <v>303</v>
      </c>
      <c r="J1765" s="169">
        <v>687.84294690852266</v>
      </c>
      <c r="K1765" s="169">
        <v>-296.50915514801619</v>
      </c>
      <c r="L1765" s="168" t="s">
        <v>5</v>
      </c>
      <c r="M1765" s="168" t="s">
        <v>21</v>
      </c>
      <c r="N1765" s="168" t="s">
        <v>2829</v>
      </c>
      <c r="O1765" s="168" t="s">
        <v>21</v>
      </c>
      <c r="P1765" s="168" t="s">
        <v>2836</v>
      </c>
      <c r="Q1765" s="168" t="s">
        <v>2837</v>
      </c>
      <c r="R1765" s="168" t="s">
        <v>1259</v>
      </c>
      <c r="S1765" s="168" t="s">
        <v>21</v>
      </c>
      <c r="T1765" s="168" t="s">
        <v>1259</v>
      </c>
      <c r="U1765" s="168" t="s">
        <v>1259</v>
      </c>
      <c r="V1765" s="168" t="s">
        <v>2837</v>
      </c>
      <c r="W1765" s="168" t="s">
        <v>1259</v>
      </c>
      <c r="X1765" s="168" t="s">
        <v>21</v>
      </c>
      <c r="Y1765" s="168" t="s">
        <v>1259</v>
      </c>
      <c r="Z1765" s="168" t="s">
        <v>21</v>
      </c>
      <c r="AA1765" s="168" t="s">
        <v>1259</v>
      </c>
      <c r="AB1765" s="168" t="s">
        <v>1259</v>
      </c>
      <c r="AC1765" s="168" t="s">
        <v>12191</v>
      </c>
      <c r="AD1765" s="169">
        <v>787.65187391442475</v>
      </c>
      <c r="AE1765" s="168" t="s">
        <v>1259</v>
      </c>
      <c r="AF1765" s="169">
        <v>1423.628564301265</v>
      </c>
      <c r="AG1765" s="169">
        <v>119.6185641464936</v>
      </c>
      <c r="AH1765" s="169">
        <v>674.00155057935626</v>
      </c>
      <c r="AI1765" s="168" t="s">
        <v>21</v>
      </c>
      <c r="AJ1765"/>
      <c r="AK1765"/>
    </row>
    <row r="1766" spans="1:37" hidden="1" x14ac:dyDescent="0.25">
      <c r="A1766" s="179" t="b">
        <f>IF(E1766&lt;&gt;1,"",NOT(ISNA(VLOOKUP(P1766,Mapping!$P:$P,1,FALSE))))</f>
        <v>0</v>
      </c>
      <c r="B1766" s="180" t="str">
        <f t="shared" si="27"/>
        <v/>
      </c>
      <c r="E1766" s="167">
        <v>1</v>
      </c>
      <c r="F1766" s="170" t="s">
        <v>303</v>
      </c>
      <c r="G1766" s="169">
        <v>3053.3534639979748</v>
      </c>
      <c r="H1766" s="168" t="s">
        <v>6</v>
      </c>
      <c r="I1766" s="168" t="s">
        <v>303</v>
      </c>
      <c r="J1766" s="169">
        <v>298.25474877462563</v>
      </c>
      <c r="K1766" s="169">
        <v>-128.56897635647229</v>
      </c>
      <c r="L1766" s="168" t="s">
        <v>5</v>
      </c>
      <c r="M1766" s="168" t="s">
        <v>21</v>
      </c>
      <c r="N1766" s="168" t="s">
        <v>2829</v>
      </c>
      <c r="O1766" s="168" t="s">
        <v>21</v>
      </c>
      <c r="P1766" s="168" t="s">
        <v>2836</v>
      </c>
      <c r="Q1766" s="168" t="s">
        <v>2837</v>
      </c>
      <c r="R1766" s="168" t="s">
        <v>1259</v>
      </c>
      <c r="S1766" s="168" t="s">
        <v>21</v>
      </c>
      <c r="T1766" s="168" t="s">
        <v>1259</v>
      </c>
      <c r="U1766" s="168" t="s">
        <v>1259</v>
      </c>
      <c r="V1766" s="168" t="s">
        <v>2837</v>
      </c>
      <c r="W1766" s="168" t="s">
        <v>1259</v>
      </c>
      <c r="X1766" s="168" t="s">
        <v>21</v>
      </c>
      <c r="Y1766" s="168" t="s">
        <v>1259</v>
      </c>
      <c r="Z1766" s="168" t="s">
        <v>21</v>
      </c>
      <c r="AA1766" s="168" t="s">
        <v>1259</v>
      </c>
      <c r="AB1766" s="168" t="s">
        <v>1259</v>
      </c>
      <c r="AC1766" s="168" t="s">
        <v>8299</v>
      </c>
      <c r="AD1766" s="169">
        <v>341.53277696900489</v>
      </c>
      <c r="AE1766" s="168" t="s">
        <v>1259</v>
      </c>
      <c r="AF1766" s="169">
        <v>617.29786094691781</v>
      </c>
      <c r="AG1766" s="169">
        <v>51.867661009888707</v>
      </c>
      <c r="AH1766" s="169">
        <v>292.2529976432088</v>
      </c>
      <c r="AI1766" s="168" t="s">
        <v>21</v>
      </c>
      <c r="AJ1766"/>
      <c r="AK1766"/>
    </row>
    <row r="1767" spans="1:37" hidden="1" x14ac:dyDescent="0.25">
      <c r="A1767" s="179" t="b">
        <f>IF(E1767&lt;&gt;1,"",NOT(ISNA(VLOOKUP(P1767,Mapping!$P:$P,1,FALSE))))</f>
        <v>0</v>
      </c>
      <c r="B1767" s="180" t="str">
        <f t="shared" si="27"/>
        <v/>
      </c>
      <c r="E1767" s="167">
        <v>1</v>
      </c>
      <c r="F1767" s="170" t="s">
        <v>303</v>
      </c>
      <c r="G1767" s="169">
        <v>64522.673711957214</v>
      </c>
      <c r="H1767" s="168" t="s">
        <v>6</v>
      </c>
      <c r="I1767" s="168" t="s">
        <v>303</v>
      </c>
      <c r="J1767" s="169">
        <v>6302.6420180744844</v>
      </c>
      <c r="K1767" s="169">
        <v>-2716.886272337093</v>
      </c>
      <c r="L1767" s="168" t="s">
        <v>5</v>
      </c>
      <c r="M1767" s="168" t="s">
        <v>21</v>
      </c>
      <c r="N1767" s="168" t="s">
        <v>2829</v>
      </c>
      <c r="O1767" s="168" t="s">
        <v>21</v>
      </c>
      <c r="P1767" s="168" t="s">
        <v>2836</v>
      </c>
      <c r="Q1767" s="168" t="s">
        <v>2837</v>
      </c>
      <c r="R1767" s="168" t="s">
        <v>1259</v>
      </c>
      <c r="S1767" s="168" t="s">
        <v>21</v>
      </c>
      <c r="T1767" s="168" t="s">
        <v>1259</v>
      </c>
      <c r="U1767" s="168" t="s">
        <v>1259</v>
      </c>
      <c r="V1767" s="168" t="s">
        <v>2837</v>
      </c>
      <c r="W1767" s="168" t="s">
        <v>1259</v>
      </c>
      <c r="X1767" s="168" t="s">
        <v>21</v>
      </c>
      <c r="Y1767" s="168" t="s">
        <v>1259</v>
      </c>
      <c r="Z1767" s="168" t="s">
        <v>21</v>
      </c>
      <c r="AA1767" s="168" t="s">
        <v>1259</v>
      </c>
      <c r="AB1767" s="168" t="s">
        <v>1259</v>
      </c>
      <c r="AC1767" s="168" t="s">
        <v>12840</v>
      </c>
      <c r="AD1767" s="169">
        <v>7217.1820885275374</v>
      </c>
      <c r="AE1767" s="168" t="s">
        <v>1259</v>
      </c>
      <c r="AF1767" s="169">
        <v>13044.578341354299</v>
      </c>
      <c r="AG1767" s="169">
        <v>1096.0539639460769</v>
      </c>
      <c r="AH1767" s="169">
        <v>6175.8145693304104</v>
      </c>
      <c r="AI1767" s="168" t="s">
        <v>21</v>
      </c>
      <c r="AJ1767"/>
      <c r="AK1767"/>
    </row>
    <row r="1768" spans="1:37" hidden="1" x14ac:dyDescent="0.25">
      <c r="A1768" s="179" t="b">
        <f>IF(E1768&lt;&gt;1,"",NOT(ISNA(VLOOKUP(P1768,Mapping!$P:$P,1,FALSE))))</f>
        <v>0</v>
      </c>
      <c r="B1768" s="180" t="str">
        <f t="shared" si="27"/>
        <v/>
      </c>
      <c r="E1768" s="167">
        <v>1</v>
      </c>
      <c r="F1768" s="170" t="s">
        <v>303</v>
      </c>
      <c r="G1768" s="169">
        <v>6428.9066939957374</v>
      </c>
      <c r="H1768" s="168" t="s">
        <v>6</v>
      </c>
      <c r="I1768" s="168" t="s">
        <v>303</v>
      </c>
      <c r="J1768" s="169">
        <v>627.98230651047731</v>
      </c>
      <c r="K1768" s="169">
        <v>-270.70496831900778</v>
      </c>
      <c r="L1768" s="168" t="s">
        <v>5</v>
      </c>
      <c r="M1768" s="168" t="s">
        <v>21</v>
      </c>
      <c r="N1768" s="168" t="s">
        <v>2829</v>
      </c>
      <c r="O1768" s="168" t="s">
        <v>21</v>
      </c>
      <c r="P1768" s="168" t="s">
        <v>2836</v>
      </c>
      <c r="Q1768" s="168" t="s">
        <v>2837</v>
      </c>
      <c r="R1768" s="168" t="s">
        <v>1259</v>
      </c>
      <c r="S1768" s="168" t="s">
        <v>21</v>
      </c>
      <c r="T1768" s="168" t="s">
        <v>1259</v>
      </c>
      <c r="U1768" s="168" t="s">
        <v>1259</v>
      </c>
      <c r="V1768" s="168" t="s">
        <v>2837</v>
      </c>
      <c r="W1768" s="168" t="s">
        <v>1259</v>
      </c>
      <c r="X1768" s="168" t="s">
        <v>21</v>
      </c>
      <c r="Y1768" s="168" t="s">
        <v>1259</v>
      </c>
      <c r="Z1768" s="168" t="s">
        <v>21</v>
      </c>
      <c r="AA1768" s="168" t="s">
        <v>1259</v>
      </c>
      <c r="AB1768" s="168" t="s">
        <v>1259</v>
      </c>
      <c r="AC1768" s="168" t="s">
        <v>12608</v>
      </c>
      <c r="AD1768" s="169">
        <v>719.10520087642385</v>
      </c>
      <c r="AE1768" s="168" t="s">
        <v>1259</v>
      </c>
      <c r="AF1768" s="169">
        <v>1299.734995382611</v>
      </c>
      <c r="AG1768" s="169">
        <v>109.2085659259901</v>
      </c>
      <c r="AH1768" s="169">
        <v>615.34547999189363</v>
      </c>
      <c r="AI1768" s="168" t="s">
        <v>21</v>
      </c>
      <c r="AJ1768"/>
      <c r="AK1768"/>
    </row>
    <row r="1769" spans="1:37" hidden="1" x14ac:dyDescent="0.25">
      <c r="A1769" s="179" t="b">
        <f>IF(E1769&lt;&gt;1,"",NOT(ISNA(VLOOKUP(P1769,Mapping!$P:$P,1,FALSE))))</f>
        <v>0</v>
      </c>
      <c r="B1769" s="180" t="str">
        <f t="shared" si="27"/>
        <v/>
      </c>
      <c r="E1769" s="167">
        <v>1</v>
      </c>
      <c r="F1769" s="170" t="s">
        <v>303</v>
      </c>
      <c r="G1769" s="169">
        <v>27560.653847981721</v>
      </c>
      <c r="H1769" s="168" t="s">
        <v>6</v>
      </c>
      <c r="I1769" s="168" t="s">
        <v>303</v>
      </c>
      <c r="J1769" s="169">
        <v>2692.1533934466352</v>
      </c>
      <c r="K1769" s="169">
        <v>-1160.509287486944</v>
      </c>
      <c r="L1769" s="168" t="s">
        <v>5</v>
      </c>
      <c r="M1769" s="168" t="s">
        <v>21</v>
      </c>
      <c r="N1769" s="168" t="s">
        <v>2829</v>
      </c>
      <c r="O1769" s="168" t="s">
        <v>21</v>
      </c>
      <c r="P1769" s="168" t="s">
        <v>2836</v>
      </c>
      <c r="Q1769" s="168" t="s">
        <v>2837</v>
      </c>
      <c r="R1769" s="168" t="s">
        <v>1259</v>
      </c>
      <c r="S1769" s="168" t="s">
        <v>21</v>
      </c>
      <c r="T1769" s="168" t="s">
        <v>1259</v>
      </c>
      <c r="U1769" s="168" t="s">
        <v>1259</v>
      </c>
      <c r="V1769" s="168" t="s">
        <v>2837</v>
      </c>
      <c r="W1769" s="168" t="s">
        <v>1259</v>
      </c>
      <c r="X1769" s="168" t="s">
        <v>21</v>
      </c>
      <c r="Y1769" s="168" t="s">
        <v>1259</v>
      </c>
      <c r="Z1769" s="168" t="s">
        <v>21</v>
      </c>
      <c r="AA1769" s="168" t="s">
        <v>1259</v>
      </c>
      <c r="AB1769" s="168" t="s">
        <v>1259</v>
      </c>
      <c r="AC1769" s="168" t="s">
        <v>8306</v>
      </c>
      <c r="AD1769" s="169">
        <v>3082.7962614776188</v>
      </c>
      <c r="AE1769" s="168" t="s">
        <v>1259</v>
      </c>
      <c r="AF1769" s="169">
        <v>5571.949945284432</v>
      </c>
      <c r="AG1769" s="169">
        <v>468.17594747980178</v>
      </c>
      <c r="AH1769" s="169">
        <v>2637.9794540828948</v>
      </c>
      <c r="AI1769" s="168" t="s">
        <v>21</v>
      </c>
      <c r="AJ1769"/>
      <c r="AK1769"/>
    </row>
    <row r="1770" spans="1:37" hidden="1" x14ac:dyDescent="0.25">
      <c r="A1770" s="179" t="b">
        <f>IF(E1770&lt;&gt;1,"",NOT(ISNA(VLOOKUP(P1770,Mapping!$P:$P,1,FALSE))))</f>
        <v>0</v>
      </c>
      <c r="B1770" s="180" t="str">
        <f t="shared" si="27"/>
        <v/>
      </c>
      <c r="E1770" s="167">
        <v>1</v>
      </c>
      <c r="F1770" s="170" t="s">
        <v>303</v>
      </c>
      <c r="G1770" s="169">
        <v>10448.71896599307</v>
      </c>
      <c r="H1770" s="168" t="s">
        <v>6</v>
      </c>
      <c r="I1770" s="168" t="s">
        <v>303</v>
      </c>
      <c r="J1770" s="169">
        <v>1020.641758959156</v>
      </c>
      <c r="K1770" s="169">
        <v>-439.96907581580911</v>
      </c>
      <c r="L1770" s="168" t="s">
        <v>5</v>
      </c>
      <c r="M1770" s="168" t="s">
        <v>21</v>
      </c>
      <c r="N1770" s="168" t="s">
        <v>2829</v>
      </c>
      <c r="O1770" s="168" t="s">
        <v>21</v>
      </c>
      <c r="P1770" s="168" t="s">
        <v>2836</v>
      </c>
      <c r="Q1770" s="168" t="s">
        <v>2837</v>
      </c>
      <c r="R1770" s="168" t="s">
        <v>1259</v>
      </c>
      <c r="S1770" s="168" t="s">
        <v>21</v>
      </c>
      <c r="T1770" s="168" t="s">
        <v>1259</v>
      </c>
      <c r="U1770" s="168" t="s">
        <v>1259</v>
      </c>
      <c r="V1770" s="168" t="s">
        <v>2837</v>
      </c>
      <c r="W1770" s="168" t="s">
        <v>1259</v>
      </c>
      <c r="X1770" s="168" t="s">
        <v>21</v>
      </c>
      <c r="Y1770" s="168" t="s">
        <v>1259</v>
      </c>
      <c r="Z1770" s="168" t="s">
        <v>21</v>
      </c>
      <c r="AA1770" s="168" t="s">
        <v>1259</v>
      </c>
      <c r="AB1770" s="168" t="s">
        <v>1259</v>
      </c>
      <c r="AC1770" s="168" t="s">
        <v>8287</v>
      </c>
      <c r="AD1770" s="169">
        <v>1168.741204155157</v>
      </c>
      <c r="AE1770" s="168" t="s">
        <v>1259</v>
      </c>
      <c r="AF1770" s="169">
        <v>2112.422273868548</v>
      </c>
      <c r="AG1770" s="169">
        <v>177.49357213498121</v>
      </c>
      <c r="AH1770" s="169">
        <v>1000.103484692707</v>
      </c>
      <c r="AI1770" s="168" t="s">
        <v>21</v>
      </c>
      <c r="AJ1770"/>
      <c r="AK1770"/>
    </row>
    <row r="1771" spans="1:37" hidden="1" x14ac:dyDescent="0.25">
      <c r="A1771" s="179" t="b">
        <f>IF(E1771&lt;&gt;1,"",NOT(ISNA(VLOOKUP(P1771,Mapping!$P:$P,1,FALSE))))</f>
        <v>0</v>
      </c>
      <c r="B1771" s="180" t="str">
        <f t="shared" si="27"/>
        <v/>
      </c>
      <c r="E1771" s="167">
        <v>1</v>
      </c>
      <c r="F1771" s="170" t="s">
        <v>303</v>
      </c>
      <c r="G1771" s="169">
        <v>48829.139918967623</v>
      </c>
      <c r="H1771" s="168" t="s">
        <v>6</v>
      </c>
      <c r="I1771" s="168" t="s">
        <v>303</v>
      </c>
      <c r="J1771" s="169">
        <v>4769.6812803138928</v>
      </c>
      <c r="K1771" s="169">
        <v>-2056.0713359168399</v>
      </c>
      <c r="L1771" s="168" t="s">
        <v>5</v>
      </c>
      <c r="M1771" s="168" t="s">
        <v>21</v>
      </c>
      <c r="N1771" s="168" t="s">
        <v>2829</v>
      </c>
      <c r="O1771" s="168" t="s">
        <v>21</v>
      </c>
      <c r="P1771" s="168" t="s">
        <v>2836</v>
      </c>
      <c r="Q1771" s="168" t="s">
        <v>2837</v>
      </c>
      <c r="R1771" s="168" t="s">
        <v>1259</v>
      </c>
      <c r="S1771" s="168" t="s">
        <v>21</v>
      </c>
      <c r="T1771" s="168" t="s">
        <v>1259</v>
      </c>
      <c r="U1771" s="168" t="s">
        <v>1259</v>
      </c>
      <c r="V1771" s="168" t="s">
        <v>2837</v>
      </c>
      <c r="W1771" s="168" t="s">
        <v>1259</v>
      </c>
      <c r="X1771" s="168" t="s">
        <v>21</v>
      </c>
      <c r="Y1771" s="168" t="s">
        <v>1259</v>
      </c>
      <c r="Z1771" s="168" t="s">
        <v>21</v>
      </c>
      <c r="AA1771" s="168" t="s">
        <v>1259</v>
      </c>
      <c r="AB1771" s="168" t="s">
        <v>1259</v>
      </c>
      <c r="AC1771" s="168" t="s">
        <v>8277</v>
      </c>
      <c r="AD1771" s="169">
        <v>5461.7822502924491</v>
      </c>
      <c r="AE1771" s="168" t="s">
        <v>1259</v>
      </c>
      <c r="AF1771" s="169">
        <v>9871.8094643353907</v>
      </c>
      <c r="AG1771" s="169">
        <v>829.46612849900703</v>
      </c>
      <c r="AH1771" s="169">
        <v>4673.7014505266634</v>
      </c>
      <c r="AI1771" s="168" t="s">
        <v>21</v>
      </c>
      <c r="AJ1771"/>
      <c r="AK1771"/>
    </row>
    <row r="1772" spans="1:37" hidden="1" x14ac:dyDescent="0.25">
      <c r="A1772" s="179" t="b">
        <f>IF(E1772&lt;&gt;1,"",NOT(ISNA(VLOOKUP(P1772,Mapping!$P:$P,1,FALSE))))</f>
        <v>0</v>
      </c>
      <c r="B1772" s="180" t="str">
        <f t="shared" si="27"/>
        <v/>
      </c>
      <c r="E1772" s="167">
        <v>1</v>
      </c>
      <c r="F1772" s="170" t="s">
        <v>303</v>
      </c>
      <c r="G1772" s="169">
        <v>30884.45056197952</v>
      </c>
      <c r="H1772" s="168" t="s">
        <v>6</v>
      </c>
      <c r="I1772" s="168" t="s">
        <v>303</v>
      </c>
      <c r="J1772" s="169">
        <v>3016.8253207554758</v>
      </c>
      <c r="K1772" s="169">
        <v>-1300.465943725543</v>
      </c>
      <c r="L1772" s="168" t="s">
        <v>5</v>
      </c>
      <c r="M1772" s="168" t="s">
        <v>21</v>
      </c>
      <c r="N1772" s="168" t="s">
        <v>2829</v>
      </c>
      <c r="O1772" s="168" t="s">
        <v>21</v>
      </c>
      <c r="P1772" s="168" t="s">
        <v>2836</v>
      </c>
      <c r="Q1772" s="168" t="s">
        <v>2837</v>
      </c>
      <c r="R1772" s="168" t="s">
        <v>1259</v>
      </c>
      <c r="S1772" s="168" t="s">
        <v>21</v>
      </c>
      <c r="T1772" s="168" t="s">
        <v>1259</v>
      </c>
      <c r="U1772" s="168" t="s">
        <v>1259</v>
      </c>
      <c r="V1772" s="168" t="s">
        <v>2837</v>
      </c>
      <c r="W1772" s="168" t="s">
        <v>1259</v>
      </c>
      <c r="X1772" s="168" t="s">
        <v>21</v>
      </c>
      <c r="Y1772" s="168" t="s">
        <v>1259</v>
      </c>
      <c r="Z1772" s="168" t="s">
        <v>21</v>
      </c>
      <c r="AA1772" s="168" t="s">
        <v>1259</v>
      </c>
      <c r="AB1772" s="168" t="s">
        <v>1259</v>
      </c>
      <c r="AC1772" s="168" t="s">
        <v>12190</v>
      </c>
      <c r="AD1772" s="169">
        <v>3454.579461554848</v>
      </c>
      <c r="AE1772" s="168" t="s">
        <v>1259</v>
      </c>
      <c r="AF1772" s="169">
        <v>6243.9234412997648</v>
      </c>
      <c r="AG1772" s="169">
        <v>524.63765859846535</v>
      </c>
      <c r="AH1772" s="169">
        <v>2956.1180399610571</v>
      </c>
      <c r="AI1772" s="168" t="s">
        <v>21</v>
      </c>
      <c r="AJ1772"/>
      <c r="AK1772"/>
    </row>
    <row r="1773" spans="1:37" hidden="1" x14ac:dyDescent="0.25">
      <c r="A1773" s="179" t="b">
        <f>IF(E1773&lt;&gt;1,"",NOT(ISNA(VLOOKUP(P1773,Mapping!$P:$P,1,FALSE))))</f>
        <v>0</v>
      </c>
      <c r="B1773" s="180" t="str">
        <f t="shared" si="27"/>
        <v/>
      </c>
      <c r="E1773" s="167">
        <v>1</v>
      </c>
      <c r="F1773" s="170" t="s">
        <v>303</v>
      </c>
      <c r="G1773" s="169">
        <v>12705.915599991569</v>
      </c>
      <c r="H1773" s="168" t="s">
        <v>6</v>
      </c>
      <c r="I1773" s="168" t="s">
        <v>303</v>
      </c>
      <c r="J1773" s="169">
        <v>1241.1270787709859</v>
      </c>
      <c r="K1773" s="169">
        <v>-535.01390573487038</v>
      </c>
      <c r="L1773" s="168" t="s">
        <v>5</v>
      </c>
      <c r="M1773" s="168" t="s">
        <v>21</v>
      </c>
      <c r="N1773" s="168" t="s">
        <v>2829</v>
      </c>
      <c r="O1773" s="168" t="s">
        <v>21</v>
      </c>
      <c r="P1773" s="168" t="s">
        <v>2836</v>
      </c>
      <c r="Q1773" s="168" t="s">
        <v>2837</v>
      </c>
      <c r="R1773" s="168" t="s">
        <v>1259</v>
      </c>
      <c r="S1773" s="168" t="s">
        <v>21</v>
      </c>
      <c r="T1773" s="168" t="s">
        <v>1259</v>
      </c>
      <c r="U1773" s="168" t="s">
        <v>1259</v>
      </c>
      <c r="V1773" s="168" t="s">
        <v>2837</v>
      </c>
      <c r="W1773" s="168" t="s">
        <v>1259</v>
      </c>
      <c r="X1773" s="168" t="s">
        <v>21</v>
      </c>
      <c r="Y1773" s="168" t="s">
        <v>1259</v>
      </c>
      <c r="Z1773" s="168" t="s">
        <v>21</v>
      </c>
      <c r="AA1773" s="168" t="s">
        <v>1259</v>
      </c>
      <c r="AB1773" s="168" t="s">
        <v>1259</v>
      </c>
      <c r="AC1773" s="168" t="s">
        <v>12597</v>
      </c>
      <c r="AD1773" s="169">
        <v>1421.219878394598</v>
      </c>
      <c r="AE1773" s="168" t="s">
        <v>1259</v>
      </c>
      <c r="AF1773" s="169">
        <v>2568.7607457595259</v>
      </c>
      <c r="AG1773" s="169">
        <v>215.8368269285493</v>
      </c>
      <c r="AH1773" s="169">
        <v>1216.1519999839779</v>
      </c>
      <c r="AI1773" s="168" t="s">
        <v>21</v>
      </c>
      <c r="AJ1773"/>
      <c r="AK1773"/>
    </row>
    <row r="1774" spans="1:37" hidden="1" x14ac:dyDescent="0.25">
      <c r="A1774" s="179" t="b">
        <f>IF(E1774&lt;&gt;1,"",NOT(ISNA(VLOOKUP(P1774,Mapping!$P:$P,1,FALSE))))</f>
        <v>0</v>
      </c>
      <c r="B1774" s="180" t="str">
        <f t="shared" si="27"/>
        <v/>
      </c>
      <c r="E1774" s="167">
        <v>1</v>
      </c>
      <c r="F1774" s="170" t="s">
        <v>303</v>
      </c>
      <c r="G1774" s="169">
        <v>2216.6652689985299</v>
      </c>
      <c r="H1774" s="168" t="s">
        <v>6</v>
      </c>
      <c r="I1774" s="168" t="s">
        <v>303</v>
      </c>
      <c r="J1774" s="169">
        <v>216.52617383410529</v>
      </c>
      <c r="K1774" s="169">
        <v>-93.338156856206908</v>
      </c>
      <c r="L1774" s="168" t="s">
        <v>5</v>
      </c>
      <c r="M1774" s="168" t="s">
        <v>21</v>
      </c>
      <c r="N1774" s="168" t="s">
        <v>2829</v>
      </c>
      <c r="O1774" s="168" t="s">
        <v>21</v>
      </c>
      <c r="P1774" s="168" t="s">
        <v>2836</v>
      </c>
      <c r="Q1774" s="168" t="s">
        <v>2837</v>
      </c>
      <c r="R1774" s="168" t="s">
        <v>1259</v>
      </c>
      <c r="S1774" s="168" t="s">
        <v>21</v>
      </c>
      <c r="T1774" s="168" t="s">
        <v>1259</v>
      </c>
      <c r="U1774" s="168" t="s">
        <v>1259</v>
      </c>
      <c r="V1774" s="168" t="s">
        <v>2837</v>
      </c>
      <c r="W1774" s="168" t="s">
        <v>1259</v>
      </c>
      <c r="X1774" s="168" t="s">
        <v>21</v>
      </c>
      <c r="Y1774" s="168" t="s">
        <v>1259</v>
      </c>
      <c r="Z1774" s="168" t="s">
        <v>21</v>
      </c>
      <c r="AA1774" s="168" t="s">
        <v>1259</v>
      </c>
      <c r="AB1774" s="168" t="s">
        <v>1259</v>
      </c>
      <c r="AC1774" s="168" t="s">
        <v>8296</v>
      </c>
      <c r="AD1774" s="169">
        <v>247.94503939957579</v>
      </c>
      <c r="AE1774" s="168" t="s">
        <v>1259</v>
      </c>
      <c r="AF1774" s="169">
        <v>448.14422736254301</v>
      </c>
      <c r="AG1774" s="169">
        <v>37.654743907135533</v>
      </c>
      <c r="AH1774" s="169">
        <v>212.16903882073439</v>
      </c>
      <c r="AI1774" s="168" t="s">
        <v>21</v>
      </c>
      <c r="AJ1774"/>
      <c r="AK1774"/>
    </row>
    <row r="1775" spans="1:37" hidden="1" x14ac:dyDescent="0.25">
      <c r="A1775" s="179" t="b">
        <f>IF(E1775&lt;&gt;1,"",NOT(ISNA(VLOOKUP(P1775,Mapping!$P:$P,1,FALSE))))</f>
        <v>0</v>
      </c>
      <c r="B1775" s="180" t="str">
        <f t="shared" si="27"/>
        <v/>
      </c>
      <c r="E1775" s="167">
        <v>1</v>
      </c>
      <c r="F1775" s="170" t="s">
        <v>303</v>
      </c>
      <c r="G1775" s="169">
        <v>8848.0601999941318</v>
      </c>
      <c r="H1775" s="168" t="s">
        <v>6</v>
      </c>
      <c r="I1775" s="168" t="s">
        <v>303</v>
      </c>
      <c r="J1775" s="169">
        <v>864.28774238165454</v>
      </c>
      <c r="K1775" s="169">
        <v>-372.56939167605162</v>
      </c>
      <c r="L1775" s="168" t="s">
        <v>5</v>
      </c>
      <c r="M1775" s="168" t="s">
        <v>21</v>
      </c>
      <c r="N1775" s="168" t="s">
        <v>2829</v>
      </c>
      <c r="O1775" s="168" t="s">
        <v>21</v>
      </c>
      <c r="P1775" s="168" t="s">
        <v>2836</v>
      </c>
      <c r="Q1775" s="168" t="s">
        <v>2837</v>
      </c>
      <c r="R1775" s="168" t="s">
        <v>1259</v>
      </c>
      <c r="S1775" s="168" t="s">
        <v>21</v>
      </c>
      <c r="T1775" s="168" t="s">
        <v>1259</v>
      </c>
      <c r="U1775" s="168" t="s">
        <v>1259</v>
      </c>
      <c r="V1775" s="168" t="s">
        <v>2837</v>
      </c>
      <c r="W1775" s="168" t="s">
        <v>1259</v>
      </c>
      <c r="X1775" s="168" t="s">
        <v>21</v>
      </c>
      <c r="Y1775" s="168" t="s">
        <v>1259</v>
      </c>
      <c r="Z1775" s="168" t="s">
        <v>21</v>
      </c>
      <c r="AA1775" s="168" t="s">
        <v>1259</v>
      </c>
      <c r="AB1775" s="168" t="s">
        <v>1259</v>
      </c>
      <c r="AC1775" s="168" t="s">
        <v>8283</v>
      </c>
      <c r="AD1775" s="169">
        <v>989.69955706867904</v>
      </c>
      <c r="AE1775" s="168" t="s">
        <v>1259</v>
      </c>
      <c r="AF1775" s="169">
        <v>1788.816361874558</v>
      </c>
      <c r="AG1775" s="169">
        <v>150.3030004418415</v>
      </c>
      <c r="AH1775" s="169">
        <v>846.89576469472559</v>
      </c>
      <c r="AI1775" s="168" t="s">
        <v>21</v>
      </c>
      <c r="AJ1775"/>
      <c r="AK1775"/>
    </row>
    <row r="1776" spans="1:37" hidden="1" x14ac:dyDescent="0.25">
      <c r="A1776" s="179" t="b">
        <f>IF(E1776&lt;&gt;1,"",NOT(ISNA(VLOOKUP(P1776,Mapping!$P:$P,1,FALSE))))</f>
        <v>0</v>
      </c>
      <c r="B1776" s="180" t="str">
        <f t="shared" si="27"/>
        <v/>
      </c>
      <c r="E1776" s="167">
        <v>1</v>
      </c>
      <c r="F1776" s="170" t="s">
        <v>303</v>
      </c>
      <c r="G1776" s="169">
        <v>2595988.3111452791</v>
      </c>
      <c r="H1776" s="168" t="s">
        <v>6</v>
      </c>
      <c r="I1776" s="168" t="s">
        <v>303</v>
      </c>
      <c r="J1776" s="169">
        <v>253578.84394710639</v>
      </c>
      <c r="K1776" s="169">
        <v>-109310.48885519319</v>
      </c>
      <c r="L1776" s="168" t="s">
        <v>5</v>
      </c>
      <c r="M1776" s="168" t="s">
        <v>21</v>
      </c>
      <c r="N1776" s="168" t="s">
        <v>2829</v>
      </c>
      <c r="O1776" s="168" t="s">
        <v>21</v>
      </c>
      <c r="P1776" s="168" t="s">
        <v>2836</v>
      </c>
      <c r="Q1776" s="168" t="s">
        <v>2837</v>
      </c>
      <c r="R1776" s="168" t="s">
        <v>1259</v>
      </c>
      <c r="S1776" s="168" t="s">
        <v>21</v>
      </c>
      <c r="T1776" s="168" t="s">
        <v>1259</v>
      </c>
      <c r="U1776" s="168" t="s">
        <v>1259</v>
      </c>
      <c r="V1776" s="168" t="s">
        <v>2837</v>
      </c>
      <c r="W1776" s="168" t="s">
        <v>1259</v>
      </c>
      <c r="X1776" s="168" t="s">
        <v>21</v>
      </c>
      <c r="Y1776" s="168" t="s">
        <v>1259</v>
      </c>
      <c r="Z1776" s="168" t="s">
        <v>21</v>
      </c>
      <c r="AA1776" s="168" t="s">
        <v>1259</v>
      </c>
      <c r="AB1776" s="168" t="s">
        <v>1259</v>
      </c>
      <c r="AC1776" s="168" t="s">
        <v>12841</v>
      </c>
      <c r="AD1776" s="169">
        <v>290374.20899302379</v>
      </c>
      <c r="AE1776" s="168" t="s">
        <v>1259</v>
      </c>
      <c r="AF1776" s="169">
        <v>524832.13961573783</v>
      </c>
      <c r="AG1776" s="169">
        <v>44098.347373059019</v>
      </c>
      <c r="AH1776" s="169">
        <v>248476.101677903</v>
      </c>
      <c r="AI1776" s="168" t="s">
        <v>21</v>
      </c>
      <c r="AJ1776"/>
      <c r="AK1776"/>
    </row>
    <row r="1777" spans="1:37" hidden="1" x14ac:dyDescent="0.25">
      <c r="A1777" s="179" t="b">
        <f>IF(E1777&lt;&gt;1,"",NOT(ISNA(VLOOKUP(P1777,Mapping!$P:$P,1,FALSE))))</f>
        <v>0</v>
      </c>
      <c r="B1777" s="180" t="str">
        <f t="shared" si="27"/>
        <v/>
      </c>
      <c r="E1777" s="167">
        <v>1</v>
      </c>
      <c r="F1777" s="170" t="s">
        <v>303</v>
      </c>
      <c r="G1777" s="169">
        <v>37184.190749975343</v>
      </c>
      <c r="H1777" s="168" t="s">
        <v>6</v>
      </c>
      <c r="I1777" s="168" t="s">
        <v>303</v>
      </c>
      <c r="J1777" s="169">
        <v>3632.1905083338252</v>
      </c>
      <c r="K1777" s="169">
        <v>-1565.7320378192901</v>
      </c>
      <c r="L1777" s="168" t="s">
        <v>5</v>
      </c>
      <c r="M1777" s="168" t="s">
        <v>21</v>
      </c>
      <c r="N1777" s="168" t="s">
        <v>2829</v>
      </c>
      <c r="O1777" s="168" t="s">
        <v>21</v>
      </c>
      <c r="P1777" s="168" t="s">
        <v>2836</v>
      </c>
      <c r="Q1777" s="168" t="s">
        <v>2837</v>
      </c>
      <c r="R1777" s="168" t="s">
        <v>1259</v>
      </c>
      <c r="S1777" s="168" t="s">
        <v>21</v>
      </c>
      <c r="T1777" s="168" t="s">
        <v>1259</v>
      </c>
      <c r="U1777" s="168" t="s">
        <v>1259</v>
      </c>
      <c r="V1777" s="168" t="s">
        <v>2837</v>
      </c>
      <c r="W1777" s="168" t="s">
        <v>1259</v>
      </c>
      <c r="X1777" s="168" t="s">
        <v>21</v>
      </c>
      <c r="Y1777" s="168" t="s">
        <v>1259</v>
      </c>
      <c r="Z1777" s="168" t="s">
        <v>21</v>
      </c>
      <c r="AA1777" s="168" t="s">
        <v>1259</v>
      </c>
      <c r="AB1777" s="168" t="s">
        <v>1259</v>
      </c>
      <c r="AC1777" s="168" t="s">
        <v>8294</v>
      </c>
      <c r="AD1777" s="169">
        <v>4159.2367460646483</v>
      </c>
      <c r="AE1777" s="168" t="s">
        <v>1259</v>
      </c>
      <c r="AF1777" s="169">
        <v>7517.5447853151491</v>
      </c>
      <c r="AG1777" s="169">
        <v>631.65205846211029</v>
      </c>
      <c r="AH1777" s="169">
        <v>3559.1002940707622</v>
      </c>
      <c r="AI1777" s="168" t="s">
        <v>21</v>
      </c>
      <c r="AJ1777"/>
      <c r="AK1777"/>
    </row>
    <row r="1778" spans="1:37" hidden="1" x14ac:dyDescent="0.25">
      <c r="A1778" s="179" t="b">
        <f>IF(E1778&lt;&gt;1,"",NOT(ISNA(VLOOKUP(P1778,Mapping!$P:$P,1,FALSE))))</f>
        <v>0</v>
      </c>
      <c r="B1778" s="180" t="str">
        <f t="shared" si="27"/>
        <v/>
      </c>
      <c r="E1778" s="167">
        <v>1</v>
      </c>
      <c r="F1778" s="170" t="s">
        <v>303</v>
      </c>
      <c r="G1778" s="169">
        <v>14716.01842199024</v>
      </c>
      <c r="H1778" s="168" t="s">
        <v>6</v>
      </c>
      <c r="I1778" s="168" t="s">
        <v>303</v>
      </c>
      <c r="J1778" s="169">
        <v>1437.476017488807</v>
      </c>
      <c r="K1778" s="169">
        <v>-619.65424143227494</v>
      </c>
      <c r="L1778" s="168" t="s">
        <v>5</v>
      </c>
      <c r="M1778" s="168" t="s">
        <v>21</v>
      </c>
      <c r="N1778" s="168" t="s">
        <v>2829</v>
      </c>
      <c r="O1778" s="168" t="s">
        <v>21</v>
      </c>
      <c r="P1778" s="168" t="s">
        <v>2836</v>
      </c>
      <c r="Q1778" s="168" t="s">
        <v>2837</v>
      </c>
      <c r="R1778" s="168" t="s">
        <v>1259</v>
      </c>
      <c r="S1778" s="168" t="s">
        <v>21</v>
      </c>
      <c r="T1778" s="168" t="s">
        <v>1259</v>
      </c>
      <c r="U1778" s="168" t="s">
        <v>1259</v>
      </c>
      <c r="V1778" s="168" t="s">
        <v>2837</v>
      </c>
      <c r="W1778" s="168" t="s">
        <v>1259</v>
      </c>
      <c r="X1778" s="168" t="s">
        <v>21</v>
      </c>
      <c r="Y1778" s="168" t="s">
        <v>1259</v>
      </c>
      <c r="Z1778" s="168" t="s">
        <v>21</v>
      </c>
      <c r="AA1778" s="168" t="s">
        <v>1259</v>
      </c>
      <c r="AB1778" s="168" t="s">
        <v>1259</v>
      </c>
      <c r="AC1778" s="168" t="s">
        <v>12609</v>
      </c>
      <c r="AD1778" s="169">
        <v>1646.059880341669</v>
      </c>
      <c r="AE1778" s="168" t="s">
        <v>1259</v>
      </c>
      <c r="AF1778" s="169">
        <v>2975.1441491007258</v>
      </c>
      <c r="AG1778" s="169">
        <v>249.98267116039639</v>
      </c>
      <c r="AH1778" s="169">
        <v>1408.5498282167389</v>
      </c>
      <c r="AI1778" s="168" t="s">
        <v>21</v>
      </c>
      <c r="AJ1778"/>
      <c r="AK1778"/>
    </row>
    <row r="1779" spans="1:37" hidden="1" x14ac:dyDescent="0.25">
      <c r="A1779" s="179" t="b">
        <f>IF(E1779&lt;&gt;1,"",NOT(ISNA(VLOOKUP(P1779,Mapping!$P:$P,1,FALSE))))</f>
        <v>0</v>
      </c>
      <c r="B1779" s="180" t="str">
        <f t="shared" si="27"/>
        <v/>
      </c>
      <c r="E1779" s="167">
        <v>1</v>
      </c>
      <c r="F1779" s="170" t="s">
        <v>303</v>
      </c>
      <c r="G1779" s="169">
        <v>6961.6728719953826</v>
      </c>
      <c r="H1779" s="168" t="s">
        <v>6</v>
      </c>
      <c r="I1779" s="168" t="s">
        <v>303</v>
      </c>
      <c r="J1779" s="169">
        <v>680.02346206239361</v>
      </c>
      <c r="K1779" s="169">
        <v>-293.13840190290608</v>
      </c>
      <c r="L1779" s="168" t="s">
        <v>5</v>
      </c>
      <c r="M1779" s="168" t="s">
        <v>21</v>
      </c>
      <c r="N1779" s="168" t="s">
        <v>2829</v>
      </c>
      <c r="O1779" s="168" t="s">
        <v>21</v>
      </c>
      <c r="P1779" s="168" t="s">
        <v>2836</v>
      </c>
      <c r="Q1779" s="168" t="s">
        <v>2837</v>
      </c>
      <c r="R1779" s="168" t="s">
        <v>1259</v>
      </c>
      <c r="S1779" s="168" t="s">
        <v>21</v>
      </c>
      <c r="T1779" s="168" t="s">
        <v>1259</v>
      </c>
      <c r="U1779" s="168" t="s">
        <v>1259</v>
      </c>
      <c r="V1779" s="168" t="s">
        <v>2837</v>
      </c>
      <c r="W1779" s="168" t="s">
        <v>1259</v>
      </c>
      <c r="X1779" s="168" t="s">
        <v>21</v>
      </c>
      <c r="Y1779" s="168" t="s">
        <v>1259</v>
      </c>
      <c r="Z1779" s="168" t="s">
        <v>21</v>
      </c>
      <c r="AA1779" s="168" t="s">
        <v>1259</v>
      </c>
      <c r="AB1779" s="168" t="s">
        <v>1259</v>
      </c>
      <c r="AC1779" s="168" t="s">
        <v>6609</v>
      </c>
      <c r="AD1779" s="169">
        <v>778.69774867438628</v>
      </c>
      <c r="AE1779" s="168" t="s">
        <v>1259</v>
      </c>
      <c r="AF1779" s="169">
        <v>1407.4445763210149</v>
      </c>
      <c r="AG1779" s="169">
        <v>118.25872531429739</v>
      </c>
      <c r="AH1779" s="169">
        <v>666.33941646181029</v>
      </c>
      <c r="AI1779" s="168" t="s">
        <v>21</v>
      </c>
      <c r="AJ1779"/>
      <c r="AK1779"/>
    </row>
    <row r="1780" spans="1:37" hidden="1" x14ac:dyDescent="0.25">
      <c r="A1780" s="179" t="b">
        <f>IF(E1780&lt;&gt;1,"",NOT(ISNA(VLOOKUP(P1780,Mapping!$P:$P,1,FALSE))))</f>
        <v>0</v>
      </c>
      <c r="B1780" s="180" t="str">
        <f t="shared" si="27"/>
        <v/>
      </c>
      <c r="E1780" s="167">
        <v>1</v>
      </c>
      <c r="F1780" s="170" t="s">
        <v>303</v>
      </c>
      <c r="G1780" s="169">
        <v>9345.7460249938031</v>
      </c>
      <c r="H1780" s="168" t="s">
        <v>6</v>
      </c>
      <c r="I1780" s="168" t="s">
        <v>303</v>
      </c>
      <c r="J1780" s="169">
        <v>912.90221248941793</v>
      </c>
      <c r="K1780" s="169">
        <v>-393.52568049809668</v>
      </c>
      <c r="L1780" s="168" t="s">
        <v>5</v>
      </c>
      <c r="M1780" s="168" t="s">
        <v>21</v>
      </c>
      <c r="N1780" s="168" t="s">
        <v>2829</v>
      </c>
      <c r="O1780" s="168" t="s">
        <v>21</v>
      </c>
      <c r="P1780" s="168" t="s">
        <v>2836</v>
      </c>
      <c r="Q1780" s="168" t="s">
        <v>2837</v>
      </c>
      <c r="R1780" s="168" t="s">
        <v>1259</v>
      </c>
      <c r="S1780" s="168" t="s">
        <v>21</v>
      </c>
      <c r="T1780" s="168" t="s">
        <v>1259</v>
      </c>
      <c r="U1780" s="168" t="s">
        <v>1259</v>
      </c>
      <c r="V1780" s="168" t="s">
        <v>2837</v>
      </c>
      <c r="W1780" s="168" t="s">
        <v>1259</v>
      </c>
      <c r="X1780" s="168" t="s">
        <v>21</v>
      </c>
      <c r="Y1780" s="168" t="s">
        <v>1259</v>
      </c>
      <c r="Z1780" s="168" t="s">
        <v>21</v>
      </c>
      <c r="AA1780" s="168" t="s">
        <v>1259</v>
      </c>
      <c r="AB1780" s="168" t="s">
        <v>1259</v>
      </c>
      <c r="AC1780" s="168" t="s">
        <v>8298</v>
      </c>
      <c r="AD1780" s="169">
        <v>1045.368192840607</v>
      </c>
      <c r="AE1780" s="168" t="s">
        <v>1259</v>
      </c>
      <c r="AF1780" s="169">
        <v>1889.433731864086</v>
      </c>
      <c r="AG1780" s="169">
        <v>158.75724590175011</v>
      </c>
      <c r="AH1780" s="169">
        <v>894.53197057645048</v>
      </c>
      <c r="AI1780" s="168" t="s">
        <v>21</v>
      </c>
      <c r="AJ1780"/>
      <c r="AK1780"/>
    </row>
    <row r="1781" spans="1:37" hidden="1" x14ac:dyDescent="0.25">
      <c r="A1781" s="179" t="b">
        <f>IF(E1781&lt;&gt;1,"",NOT(ISNA(VLOOKUP(P1781,Mapping!$P:$P,1,FALSE))))</f>
        <v>0</v>
      </c>
      <c r="B1781" s="180" t="str">
        <f t="shared" si="27"/>
        <v/>
      </c>
      <c r="E1781" s="167">
        <v>1</v>
      </c>
      <c r="F1781" s="170" t="s">
        <v>303</v>
      </c>
      <c r="G1781" s="169">
        <v>33163.591733978014</v>
      </c>
      <c r="H1781" s="168" t="s">
        <v>6</v>
      </c>
      <c r="I1781" s="168" t="s">
        <v>303</v>
      </c>
      <c r="J1781" s="169">
        <v>3239.45420591122</v>
      </c>
      <c r="K1781" s="169">
        <v>-1396.434802526469</v>
      </c>
      <c r="L1781" s="168" t="s">
        <v>5</v>
      </c>
      <c r="M1781" s="168" t="s">
        <v>21</v>
      </c>
      <c r="N1781" s="168" t="s">
        <v>2829</v>
      </c>
      <c r="O1781" s="168" t="s">
        <v>21</v>
      </c>
      <c r="P1781" s="168" t="s">
        <v>2836</v>
      </c>
      <c r="Q1781" s="168" t="s">
        <v>2837</v>
      </c>
      <c r="R1781" s="168" t="s">
        <v>1259</v>
      </c>
      <c r="S1781" s="168" t="s">
        <v>21</v>
      </c>
      <c r="T1781" s="168" t="s">
        <v>1259</v>
      </c>
      <c r="U1781" s="168" t="s">
        <v>1259</v>
      </c>
      <c r="V1781" s="168" t="s">
        <v>2837</v>
      </c>
      <c r="W1781" s="168" t="s">
        <v>1259</v>
      </c>
      <c r="X1781" s="168" t="s">
        <v>21</v>
      </c>
      <c r="Y1781" s="168" t="s">
        <v>1259</v>
      </c>
      <c r="Z1781" s="168" t="s">
        <v>21</v>
      </c>
      <c r="AA1781" s="168" t="s">
        <v>1259</v>
      </c>
      <c r="AB1781" s="168" t="s">
        <v>1259</v>
      </c>
      <c r="AC1781" s="168" t="s">
        <v>12842</v>
      </c>
      <c r="AD1781" s="169">
        <v>3709.5127415550901</v>
      </c>
      <c r="AE1781" s="168" t="s">
        <v>1259</v>
      </c>
      <c r="AF1781" s="169">
        <v>6704.6984504362918</v>
      </c>
      <c r="AG1781" s="169">
        <v>563.35368774371454</v>
      </c>
      <c r="AH1781" s="169">
        <v>3174.2669858405352</v>
      </c>
      <c r="AI1781" s="168" t="s">
        <v>21</v>
      </c>
      <c r="AJ1781"/>
      <c r="AK1781"/>
    </row>
    <row r="1782" spans="1:37" hidden="1" x14ac:dyDescent="0.25">
      <c r="A1782" s="179" t="b">
        <f>IF(E1782&lt;&gt;1,"",NOT(ISNA(VLOOKUP(P1782,Mapping!$P:$P,1,FALSE))))</f>
        <v>0</v>
      </c>
      <c r="B1782" s="180" t="str">
        <f t="shared" si="27"/>
        <v/>
      </c>
      <c r="E1782" s="167">
        <v>1</v>
      </c>
      <c r="F1782" s="170" t="s">
        <v>303</v>
      </c>
      <c r="G1782" s="169">
        <v>17670.874346988279</v>
      </c>
      <c r="H1782" s="168" t="s">
        <v>6</v>
      </c>
      <c r="I1782" s="168" t="s">
        <v>303</v>
      </c>
      <c r="J1782" s="169">
        <v>1726.109423993126</v>
      </c>
      <c r="K1782" s="169">
        <v>-744.07573604050981</v>
      </c>
      <c r="L1782" s="168" t="s">
        <v>5</v>
      </c>
      <c r="M1782" s="168" t="s">
        <v>21</v>
      </c>
      <c r="N1782" s="168" t="s">
        <v>2829</v>
      </c>
      <c r="O1782" s="168" t="s">
        <v>21</v>
      </c>
      <c r="P1782" s="168" t="s">
        <v>2836</v>
      </c>
      <c r="Q1782" s="168" t="s">
        <v>2837</v>
      </c>
      <c r="R1782" s="168" t="s">
        <v>1259</v>
      </c>
      <c r="S1782" s="168" t="s">
        <v>21</v>
      </c>
      <c r="T1782" s="168" t="s">
        <v>1259</v>
      </c>
      <c r="U1782" s="168" t="s">
        <v>1259</v>
      </c>
      <c r="V1782" s="168" t="s">
        <v>2837</v>
      </c>
      <c r="W1782" s="168" t="s">
        <v>1259</v>
      </c>
      <c r="X1782" s="168" t="s">
        <v>21</v>
      </c>
      <c r="Y1782" s="168" t="s">
        <v>1259</v>
      </c>
      <c r="Z1782" s="168" t="s">
        <v>21</v>
      </c>
      <c r="AA1782" s="168" t="s">
        <v>1259</v>
      </c>
      <c r="AB1782" s="168" t="s">
        <v>1259</v>
      </c>
      <c r="AC1782" s="168" t="s">
        <v>12606</v>
      </c>
      <c r="AD1782" s="169">
        <v>1976.5752174970719</v>
      </c>
      <c r="AE1782" s="168" t="s">
        <v>1259</v>
      </c>
      <c r="AF1782" s="169">
        <v>3572.5287177118189</v>
      </c>
      <c r="AG1782" s="169">
        <v>300.17714332287511</v>
      </c>
      <c r="AH1782" s="169">
        <v>1691.3750929188941</v>
      </c>
      <c r="AI1782" s="168" t="s">
        <v>21</v>
      </c>
      <c r="AJ1782"/>
      <c r="AK1782"/>
    </row>
    <row r="1783" spans="1:37" hidden="1" x14ac:dyDescent="0.25">
      <c r="A1783" s="179" t="b">
        <f>IF(E1783&lt;&gt;1,"",NOT(ISNA(VLOOKUP(P1783,Mapping!$P:$P,1,FALSE))))</f>
        <v>0</v>
      </c>
      <c r="B1783" s="180" t="str">
        <f t="shared" si="27"/>
        <v/>
      </c>
      <c r="E1783" s="167">
        <v>1</v>
      </c>
      <c r="F1783" s="170" t="s">
        <v>303</v>
      </c>
      <c r="G1783" s="169">
        <v>5316.4225799964743</v>
      </c>
      <c r="H1783" s="168" t="s">
        <v>6</v>
      </c>
      <c r="I1783" s="168" t="s">
        <v>303</v>
      </c>
      <c r="J1783" s="169">
        <v>519.313698748913</v>
      </c>
      <c r="K1783" s="169">
        <v>-223.86108161011651</v>
      </c>
      <c r="L1783" s="168" t="s">
        <v>5</v>
      </c>
      <c r="M1783" s="168" t="s">
        <v>21</v>
      </c>
      <c r="N1783" s="168" t="s">
        <v>2829</v>
      </c>
      <c r="O1783" s="168" t="s">
        <v>21</v>
      </c>
      <c r="P1783" s="168" t="s">
        <v>2836</v>
      </c>
      <c r="Q1783" s="168" t="s">
        <v>2837</v>
      </c>
      <c r="R1783" s="168" t="s">
        <v>1259</v>
      </c>
      <c r="S1783" s="168" t="s">
        <v>21</v>
      </c>
      <c r="T1783" s="168" t="s">
        <v>1259</v>
      </c>
      <c r="U1783" s="168" t="s">
        <v>1259</v>
      </c>
      <c r="V1783" s="168" t="s">
        <v>2837</v>
      </c>
      <c r="W1783" s="168" t="s">
        <v>1259</v>
      </c>
      <c r="X1783" s="168" t="s">
        <v>21</v>
      </c>
      <c r="Y1783" s="168" t="s">
        <v>1259</v>
      </c>
      <c r="Z1783" s="168" t="s">
        <v>21</v>
      </c>
      <c r="AA1783" s="168" t="s">
        <v>1259</v>
      </c>
      <c r="AB1783" s="168" t="s">
        <v>1259</v>
      </c>
      <c r="AC1783" s="168" t="s">
        <v>12843</v>
      </c>
      <c r="AD1783" s="169">
        <v>594.66831753878773</v>
      </c>
      <c r="AE1783" s="168" t="s">
        <v>1259</v>
      </c>
      <c r="AF1783" s="169">
        <v>1074.8235751993809</v>
      </c>
      <c r="AG1783" s="169">
        <v>90.310672320103549</v>
      </c>
      <c r="AH1783" s="169">
        <v>508.8635999932967</v>
      </c>
      <c r="AI1783" s="168" t="s">
        <v>21</v>
      </c>
      <c r="AJ1783"/>
      <c r="AK1783"/>
    </row>
    <row r="1784" spans="1:37" hidden="1" x14ac:dyDescent="0.25">
      <c r="A1784" s="179" t="b">
        <f>IF(E1784&lt;&gt;1,"",NOT(ISNA(VLOOKUP(P1784,Mapping!$P:$P,1,FALSE))))</f>
        <v>0</v>
      </c>
      <c r="B1784" s="180" t="str">
        <f t="shared" si="27"/>
        <v/>
      </c>
      <c r="E1784" s="167">
        <v>1</v>
      </c>
      <c r="F1784" s="170" t="s">
        <v>303</v>
      </c>
      <c r="G1784" s="169">
        <v>1937.3570999987151</v>
      </c>
      <c r="H1784" s="168" t="s">
        <v>6</v>
      </c>
      <c r="I1784" s="168" t="s">
        <v>303</v>
      </c>
      <c r="J1784" s="169">
        <v>189.2430607723565</v>
      </c>
      <c r="K1784" s="169">
        <v>-81.577197701059902</v>
      </c>
      <c r="L1784" s="168" t="s">
        <v>5</v>
      </c>
      <c r="M1784" s="168" t="s">
        <v>21</v>
      </c>
      <c r="N1784" s="168" t="s">
        <v>2829</v>
      </c>
      <c r="O1784" s="168" t="s">
        <v>21</v>
      </c>
      <c r="P1784" s="168" t="s">
        <v>2836</v>
      </c>
      <c r="Q1784" s="168" t="s">
        <v>2837</v>
      </c>
      <c r="R1784" s="168" t="s">
        <v>1259</v>
      </c>
      <c r="S1784" s="168" t="s">
        <v>21</v>
      </c>
      <c r="T1784" s="168" t="s">
        <v>1259</v>
      </c>
      <c r="U1784" s="168" t="s">
        <v>1259</v>
      </c>
      <c r="V1784" s="168" t="s">
        <v>2837</v>
      </c>
      <c r="W1784" s="168" t="s">
        <v>1259</v>
      </c>
      <c r="X1784" s="168" t="s">
        <v>21</v>
      </c>
      <c r="Y1784" s="168" t="s">
        <v>1259</v>
      </c>
      <c r="Z1784" s="168" t="s">
        <v>21</v>
      </c>
      <c r="AA1784" s="168" t="s">
        <v>1259</v>
      </c>
      <c r="AB1784" s="168" t="s">
        <v>1259</v>
      </c>
      <c r="AC1784" s="168" t="s">
        <v>8279</v>
      </c>
      <c r="AD1784" s="169">
        <v>216.7030309936022</v>
      </c>
      <c r="AE1784" s="168" t="s">
        <v>1259</v>
      </c>
      <c r="AF1784" s="169">
        <v>391.67636758098052</v>
      </c>
      <c r="AG1784" s="169">
        <v>32.910104415575923</v>
      </c>
      <c r="AH1784" s="169">
        <v>185.4349411740275</v>
      </c>
      <c r="AI1784" s="168" t="s">
        <v>21</v>
      </c>
      <c r="AJ1784"/>
      <c r="AK1784"/>
    </row>
    <row r="1785" spans="1:37" hidden="1" x14ac:dyDescent="0.25">
      <c r="A1785" s="179" t="b">
        <f>IF(E1785&lt;&gt;1,"",NOT(ISNA(VLOOKUP(P1785,Mapping!$P:$P,1,FALSE))))</f>
        <v>0</v>
      </c>
      <c r="B1785" s="180" t="str">
        <f t="shared" si="27"/>
        <v/>
      </c>
      <c r="E1785" s="167">
        <v>1</v>
      </c>
      <c r="F1785" s="170" t="s">
        <v>303</v>
      </c>
      <c r="G1785" s="169">
        <v>2117.3247899985959</v>
      </c>
      <c r="H1785" s="168" t="s">
        <v>6</v>
      </c>
      <c r="I1785" s="168" t="s">
        <v>303</v>
      </c>
      <c r="J1785" s="169">
        <v>206.8224923060319</v>
      </c>
      <c r="K1785" s="169">
        <v>-89.155181040803086</v>
      </c>
      <c r="L1785" s="168" t="s">
        <v>5</v>
      </c>
      <c r="M1785" s="168" t="s">
        <v>21</v>
      </c>
      <c r="N1785" s="168" t="s">
        <v>2829</v>
      </c>
      <c r="O1785" s="168" t="s">
        <v>21</v>
      </c>
      <c r="P1785" s="168" t="s">
        <v>2836</v>
      </c>
      <c r="Q1785" s="168" t="s">
        <v>2837</v>
      </c>
      <c r="R1785" s="168" t="s">
        <v>1259</v>
      </c>
      <c r="S1785" s="168" t="s">
        <v>21</v>
      </c>
      <c r="T1785" s="168" t="s">
        <v>1259</v>
      </c>
      <c r="U1785" s="168" t="s">
        <v>1259</v>
      </c>
      <c r="V1785" s="168" t="s">
        <v>2837</v>
      </c>
      <c r="W1785" s="168" t="s">
        <v>1259</v>
      </c>
      <c r="X1785" s="168" t="s">
        <v>21</v>
      </c>
      <c r="Y1785" s="168" t="s">
        <v>1259</v>
      </c>
      <c r="Z1785" s="168" t="s">
        <v>21</v>
      </c>
      <c r="AA1785" s="168" t="s">
        <v>1259</v>
      </c>
      <c r="AB1785" s="168" t="s">
        <v>1259</v>
      </c>
      <c r="AC1785" s="168" t="s">
        <v>8281</v>
      </c>
      <c r="AD1785" s="169">
        <v>236.8333125529071</v>
      </c>
      <c r="AE1785" s="168" t="s">
        <v>1259</v>
      </c>
      <c r="AF1785" s="169">
        <v>428.06051746286812</v>
      </c>
      <c r="AG1785" s="169">
        <v>35.967235942504892</v>
      </c>
      <c r="AH1785" s="169">
        <v>202.6606235267418</v>
      </c>
      <c r="AI1785" s="168" t="s">
        <v>21</v>
      </c>
      <c r="AJ1785"/>
      <c r="AK1785"/>
    </row>
    <row r="1786" spans="1:37" hidden="1" x14ac:dyDescent="0.25">
      <c r="A1786" s="179" t="b">
        <f>IF(E1786&lt;&gt;1,"",NOT(ISNA(VLOOKUP(P1786,Mapping!$P:$P,1,FALSE))))</f>
        <v>0</v>
      </c>
      <c r="B1786" s="180" t="str">
        <f t="shared" si="27"/>
        <v/>
      </c>
      <c r="E1786" s="167">
        <v>1</v>
      </c>
      <c r="F1786" s="170" t="s">
        <v>303</v>
      </c>
      <c r="G1786" s="169">
        <v>29102.8406759807</v>
      </c>
      <c r="H1786" s="168" t="s">
        <v>6</v>
      </c>
      <c r="I1786" s="168" t="s">
        <v>303</v>
      </c>
      <c r="J1786" s="169">
        <v>2842.7958101769041</v>
      </c>
      <c r="K1786" s="169">
        <v>-1225.4468665010179</v>
      </c>
      <c r="L1786" s="168" t="s">
        <v>5</v>
      </c>
      <c r="M1786" s="168" t="s">
        <v>21</v>
      </c>
      <c r="N1786" s="168" t="s">
        <v>2829</v>
      </c>
      <c r="O1786" s="168" t="s">
        <v>21</v>
      </c>
      <c r="P1786" s="168" t="s">
        <v>2836</v>
      </c>
      <c r="Q1786" s="168" t="s">
        <v>2837</v>
      </c>
      <c r="R1786" s="168" t="s">
        <v>1259</v>
      </c>
      <c r="S1786" s="168" t="s">
        <v>21</v>
      </c>
      <c r="T1786" s="168" t="s">
        <v>1259</v>
      </c>
      <c r="U1786" s="168" t="s">
        <v>1259</v>
      </c>
      <c r="V1786" s="168" t="s">
        <v>2837</v>
      </c>
      <c r="W1786" s="168" t="s">
        <v>1259</v>
      </c>
      <c r="X1786" s="168" t="s">
        <v>21</v>
      </c>
      <c r="Y1786" s="168" t="s">
        <v>1259</v>
      </c>
      <c r="Z1786" s="168" t="s">
        <v>21</v>
      </c>
      <c r="AA1786" s="168" t="s">
        <v>1259</v>
      </c>
      <c r="AB1786" s="168" t="s">
        <v>1259</v>
      </c>
      <c r="AC1786" s="168" t="s">
        <v>8278</v>
      </c>
      <c r="AD1786" s="169">
        <v>3255.2975313705001</v>
      </c>
      <c r="AE1786" s="168" t="s">
        <v>1259</v>
      </c>
      <c r="AF1786" s="169">
        <v>5883.7345589327233</v>
      </c>
      <c r="AG1786" s="169">
        <v>494.37324974163488</v>
      </c>
      <c r="AH1786" s="169">
        <v>2785.5905081985979</v>
      </c>
      <c r="AI1786" s="168" t="s">
        <v>21</v>
      </c>
      <c r="AJ1786"/>
      <c r="AK1786"/>
    </row>
    <row r="1787" spans="1:37" hidden="1" x14ac:dyDescent="0.25">
      <c r="A1787" s="179" t="b">
        <f>IF(E1787&lt;&gt;1,"",NOT(ISNA(VLOOKUP(P1787,Mapping!$P:$P,1,FALSE))))</f>
        <v>0</v>
      </c>
      <c r="B1787" s="180" t="str">
        <f t="shared" si="27"/>
        <v/>
      </c>
      <c r="E1787" s="167">
        <v>1</v>
      </c>
      <c r="F1787" s="170" t="s">
        <v>303</v>
      </c>
      <c r="G1787" s="169">
        <v>11930.60748599209</v>
      </c>
      <c r="H1787" s="168" t="s">
        <v>6</v>
      </c>
      <c r="I1787" s="168" t="s">
        <v>303</v>
      </c>
      <c r="J1787" s="169">
        <v>1165.3941741170111</v>
      </c>
      <c r="K1787" s="169">
        <v>-502.36764589200811</v>
      </c>
      <c r="L1787" s="168" t="s">
        <v>5</v>
      </c>
      <c r="M1787" s="168" t="s">
        <v>21</v>
      </c>
      <c r="N1787" s="168" t="s">
        <v>2829</v>
      </c>
      <c r="O1787" s="168" t="s">
        <v>21</v>
      </c>
      <c r="P1787" s="168" t="s">
        <v>2836</v>
      </c>
      <c r="Q1787" s="168" t="s">
        <v>2837</v>
      </c>
      <c r="R1787" s="168" t="s">
        <v>1259</v>
      </c>
      <c r="S1787" s="168" t="s">
        <v>21</v>
      </c>
      <c r="T1787" s="168" t="s">
        <v>1259</v>
      </c>
      <c r="U1787" s="168" t="s">
        <v>1259</v>
      </c>
      <c r="V1787" s="168" t="s">
        <v>2837</v>
      </c>
      <c r="W1787" s="168" t="s">
        <v>1259</v>
      </c>
      <c r="X1787" s="168" t="s">
        <v>21</v>
      </c>
      <c r="Y1787" s="168" t="s">
        <v>1259</v>
      </c>
      <c r="Z1787" s="168" t="s">
        <v>21</v>
      </c>
      <c r="AA1787" s="168" t="s">
        <v>1259</v>
      </c>
      <c r="AB1787" s="168" t="s">
        <v>1259</v>
      </c>
      <c r="AC1787" s="168" t="s">
        <v>8301</v>
      </c>
      <c r="AD1787" s="169">
        <v>1334.4978082828229</v>
      </c>
      <c r="AE1787" s="168" t="s">
        <v>1259</v>
      </c>
      <c r="AF1787" s="169">
        <v>2412.0163511161318</v>
      </c>
      <c r="AG1787" s="169">
        <v>202.66658021152219</v>
      </c>
      <c r="AH1787" s="169">
        <v>1141.9430611614259</v>
      </c>
      <c r="AI1787" s="168" t="s">
        <v>21</v>
      </c>
      <c r="AJ1787"/>
      <c r="AK1787"/>
    </row>
    <row r="1788" spans="1:37" hidden="1" x14ac:dyDescent="0.25">
      <c r="A1788" s="179" t="b">
        <f>IF(E1788&lt;&gt;1,"",NOT(ISNA(VLOOKUP(P1788,Mapping!$P:$P,1,FALSE))))</f>
        <v>0</v>
      </c>
      <c r="B1788" s="180" t="str">
        <f t="shared" si="27"/>
        <v/>
      </c>
      <c r="E1788" s="167">
        <v>1</v>
      </c>
      <c r="F1788" s="170" t="s">
        <v>303</v>
      </c>
      <c r="G1788" s="169">
        <v>5416.7324399964082</v>
      </c>
      <c r="H1788" s="168" t="s">
        <v>6</v>
      </c>
      <c r="I1788" s="168" t="s">
        <v>303</v>
      </c>
      <c r="J1788" s="169">
        <v>529.1120704234196</v>
      </c>
      <c r="K1788" s="169">
        <v>-228.08487560275989</v>
      </c>
      <c r="L1788" s="168" t="s">
        <v>5</v>
      </c>
      <c r="M1788" s="168" t="s">
        <v>21</v>
      </c>
      <c r="N1788" s="168" t="s">
        <v>2829</v>
      </c>
      <c r="O1788" s="168" t="s">
        <v>21</v>
      </c>
      <c r="P1788" s="168" t="s">
        <v>2836</v>
      </c>
      <c r="Q1788" s="168" t="s">
        <v>2837</v>
      </c>
      <c r="R1788" s="168" t="s">
        <v>1259</v>
      </c>
      <c r="S1788" s="168" t="s">
        <v>21</v>
      </c>
      <c r="T1788" s="168" t="s">
        <v>1259</v>
      </c>
      <c r="U1788" s="168" t="s">
        <v>1259</v>
      </c>
      <c r="V1788" s="168" t="s">
        <v>2837</v>
      </c>
      <c r="W1788" s="168" t="s">
        <v>1259</v>
      </c>
      <c r="X1788" s="168" t="s">
        <v>21</v>
      </c>
      <c r="Y1788" s="168" t="s">
        <v>1259</v>
      </c>
      <c r="Z1788" s="168" t="s">
        <v>21</v>
      </c>
      <c r="AA1788" s="168" t="s">
        <v>1259</v>
      </c>
      <c r="AB1788" s="168" t="s">
        <v>1259</v>
      </c>
      <c r="AC1788" s="168" t="s">
        <v>12283</v>
      </c>
      <c r="AD1788" s="169">
        <v>605.88847447348667</v>
      </c>
      <c r="AE1788" s="168" t="s">
        <v>1259</v>
      </c>
      <c r="AF1788" s="169">
        <v>1095.103265297482</v>
      </c>
      <c r="AG1788" s="169">
        <v>92.014647269538727</v>
      </c>
      <c r="AH1788" s="169">
        <v>518.46479999316944</v>
      </c>
      <c r="AI1788" s="168" t="s">
        <v>21</v>
      </c>
      <c r="AJ1788"/>
      <c r="AK1788"/>
    </row>
    <row r="1789" spans="1:37" hidden="1" x14ac:dyDescent="0.25">
      <c r="A1789" s="179" t="b">
        <f>IF(E1789&lt;&gt;1,"",NOT(ISNA(VLOOKUP(P1789,Mapping!$P:$P,1,FALSE))))</f>
        <v>0</v>
      </c>
      <c r="B1789" s="180" t="str">
        <f t="shared" si="27"/>
        <v/>
      </c>
      <c r="E1789" s="167">
        <v>1</v>
      </c>
      <c r="F1789" s="170" t="s">
        <v>303</v>
      </c>
      <c r="G1789" s="169">
        <v>4404.4176959970791</v>
      </c>
      <c r="H1789" s="168" t="s">
        <v>6</v>
      </c>
      <c r="I1789" s="168" t="s">
        <v>303</v>
      </c>
      <c r="J1789" s="169">
        <v>430.2281111267344</v>
      </c>
      <c r="K1789" s="169">
        <v>-185.45886720865181</v>
      </c>
      <c r="L1789" s="168" t="s">
        <v>5</v>
      </c>
      <c r="M1789" s="168" t="s">
        <v>21</v>
      </c>
      <c r="N1789" s="168" t="s">
        <v>2829</v>
      </c>
      <c r="O1789" s="168" t="s">
        <v>21</v>
      </c>
      <c r="P1789" s="168" t="s">
        <v>2836</v>
      </c>
      <c r="Q1789" s="168" t="s">
        <v>2837</v>
      </c>
      <c r="R1789" s="168" t="s">
        <v>1259</v>
      </c>
      <c r="S1789" s="168" t="s">
        <v>21</v>
      </c>
      <c r="T1789" s="168" t="s">
        <v>1259</v>
      </c>
      <c r="U1789" s="168" t="s">
        <v>1259</v>
      </c>
      <c r="V1789" s="168" t="s">
        <v>2837</v>
      </c>
      <c r="W1789" s="168" t="s">
        <v>1259</v>
      </c>
      <c r="X1789" s="168" t="s">
        <v>21</v>
      </c>
      <c r="Y1789" s="168" t="s">
        <v>1259</v>
      </c>
      <c r="Z1789" s="168" t="s">
        <v>21</v>
      </c>
      <c r="AA1789" s="168" t="s">
        <v>1259</v>
      </c>
      <c r="AB1789" s="168" t="s">
        <v>1259</v>
      </c>
      <c r="AC1789" s="168" t="s">
        <v>12607</v>
      </c>
      <c r="AD1789" s="169">
        <v>492.65603356503573</v>
      </c>
      <c r="AE1789" s="168" t="s">
        <v>1259</v>
      </c>
      <c r="AF1789" s="169">
        <v>890.44313228504507</v>
      </c>
      <c r="AG1789" s="169">
        <v>74.818342093551109</v>
      </c>
      <c r="AH1789" s="169">
        <v>421.5706729356225</v>
      </c>
      <c r="AI1789" s="168" t="s">
        <v>21</v>
      </c>
      <c r="AJ1789"/>
      <c r="AK1789"/>
    </row>
    <row r="1790" spans="1:37" hidden="1" x14ac:dyDescent="0.25">
      <c r="A1790" s="179" t="b">
        <f>IF(E1790&lt;&gt;1,"",NOT(ISNA(VLOOKUP(P1790,Mapping!$P:$P,1,FALSE))))</f>
        <v>0</v>
      </c>
      <c r="B1790" s="180" t="str">
        <f t="shared" si="27"/>
        <v/>
      </c>
      <c r="E1790" s="167">
        <v>1</v>
      </c>
      <c r="F1790" s="170" t="s">
        <v>303</v>
      </c>
      <c r="G1790" s="169">
        <v>1246.7925539991729</v>
      </c>
      <c r="H1790" s="168" t="s">
        <v>6</v>
      </c>
      <c r="I1790" s="168" t="s">
        <v>303</v>
      </c>
      <c r="J1790" s="169">
        <v>121.78799616608779</v>
      </c>
      <c r="K1790" s="169">
        <v>-52.499274743859779</v>
      </c>
      <c r="L1790" s="168" t="s">
        <v>5</v>
      </c>
      <c r="M1790" s="168" t="s">
        <v>21</v>
      </c>
      <c r="N1790" s="168" t="s">
        <v>2829</v>
      </c>
      <c r="O1790" s="168" t="s">
        <v>21</v>
      </c>
      <c r="P1790" s="168" t="s">
        <v>2836</v>
      </c>
      <c r="Q1790" s="168" t="s">
        <v>2837</v>
      </c>
      <c r="R1790" s="168" t="s">
        <v>1259</v>
      </c>
      <c r="S1790" s="168" t="s">
        <v>21</v>
      </c>
      <c r="T1790" s="168" t="s">
        <v>1259</v>
      </c>
      <c r="U1790" s="168" t="s">
        <v>1259</v>
      </c>
      <c r="V1790" s="168" t="s">
        <v>2837</v>
      </c>
      <c r="W1790" s="168" t="s">
        <v>1259</v>
      </c>
      <c r="X1790" s="168" t="s">
        <v>21</v>
      </c>
      <c r="Y1790" s="168" t="s">
        <v>1259</v>
      </c>
      <c r="Z1790" s="168" t="s">
        <v>21</v>
      </c>
      <c r="AA1790" s="168" t="s">
        <v>1259</v>
      </c>
      <c r="AB1790" s="168" t="s">
        <v>1259</v>
      </c>
      <c r="AC1790" s="168" t="s">
        <v>8307</v>
      </c>
      <c r="AD1790" s="169">
        <v>139.4599506059343</v>
      </c>
      <c r="AE1790" s="168" t="s">
        <v>1259</v>
      </c>
      <c r="AF1790" s="169">
        <v>252.06461868993259</v>
      </c>
      <c r="AG1790" s="169">
        <v>21.179406283283019</v>
      </c>
      <c r="AH1790" s="169">
        <v>119.3372682337222</v>
      </c>
      <c r="AI1790" s="168" t="s">
        <v>21</v>
      </c>
      <c r="AJ1790"/>
      <c r="AK1790"/>
    </row>
    <row r="1791" spans="1:37" hidden="1" x14ac:dyDescent="0.25">
      <c r="A1791" s="179" t="b">
        <f>IF(E1791&lt;&gt;1,"",NOT(ISNA(VLOOKUP(P1791,Mapping!$P:$P,1,FALSE))))</f>
        <v>0</v>
      </c>
      <c r="B1791" s="180" t="str">
        <f t="shared" si="27"/>
        <v/>
      </c>
      <c r="E1791" s="167">
        <v>1</v>
      </c>
      <c r="F1791" s="170" t="s">
        <v>303</v>
      </c>
      <c r="G1791" s="169">
        <v>3317.039144997801</v>
      </c>
      <c r="H1791" s="168" t="s">
        <v>6</v>
      </c>
      <c r="I1791" s="168" t="s">
        <v>303</v>
      </c>
      <c r="J1791" s="169">
        <v>324.01184092572322</v>
      </c>
      <c r="K1791" s="169">
        <v>-139.6721121334933</v>
      </c>
      <c r="L1791" s="168" t="s">
        <v>5</v>
      </c>
      <c r="M1791" s="168" t="s">
        <v>21</v>
      </c>
      <c r="N1791" s="168" t="s">
        <v>2829</v>
      </c>
      <c r="O1791" s="168" t="s">
        <v>21</v>
      </c>
      <c r="P1791" s="168" t="s">
        <v>2836</v>
      </c>
      <c r="Q1791" s="168" t="s">
        <v>2837</v>
      </c>
      <c r="R1791" s="168" t="s">
        <v>1259</v>
      </c>
      <c r="S1791" s="168" t="s">
        <v>21</v>
      </c>
      <c r="T1791" s="168" t="s">
        <v>1259</v>
      </c>
      <c r="U1791" s="168" t="s">
        <v>1259</v>
      </c>
      <c r="V1791" s="168" t="s">
        <v>2837</v>
      </c>
      <c r="W1791" s="168" t="s">
        <v>1259</v>
      </c>
      <c r="X1791" s="168" t="s">
        <v>21</v>
      </c>
      <c r="Y1791" s="168" t="s">
        <v>1259</v>
      </c>
      <c r="Z1791" s="168" t="s">
        <v>21</v>
      </c>
      <c r="AA1791" s="168" t="s">
        <v>1259</v>
      </c>
      <c r="AB1791" s="168" t="s">
        <v>1259</v>
      </c>
      <c r="AC1791" s="168" t="s">
        <v>12599</v>
      </c>
      <c r="AD1791" s="169">
        <v>371.02733236217898</v>
      </c>
      <c r="AE1791" s="168" t="s">
        <v>1259</v>
      </c>
      <c r="AF1791" s="169">
        <v>670.60731521180105</v>
      </c>
      <c r="AG1791" s="169">
        <v>56.346919528930812</v>
      </c>
      <c r="AH1791" s="169">
        <v>317.49178234875848</v>
      </c>
      <c r="AI1791" s="168" t="s">
        <v>21</v>
      </c>
      <c r="AJ1791"/>
      <c r="AK1791"/>
    </row>
    <row r="1792" spans="1:37" hidden="1" x14ac:dyDescent="0.25">
      <c r="A1792" s="179" t="b">
        <f>IF(E1792&lt;&gt;1,"",NOT(ISNA(VLOOKUP(P1792,Mapping!$P:$P,1,FALSE))))</f>
        <v>0</v>
      </c>
      <c r="B1792" s="180" t="str">
        <f t="shared" si="27"/>
        <v/>
      </c>
      <c r="E1792" s="167">
        <v>1</v>
      </c>
      <c r="F1792" s="170" t="s">
        <v>303</v>
      </c>
      <c r="G1792" s="169">
        <v>13030.79872499136</v>
      </c>
      <c r="H1792" s="168" t="s">
        <v>6</v>
      </c>
      <c r="I1792" s="168" t="s">
        <v>303</v>
      </c>
      <c r="J1792" s="169">
        <v>1272.8620010361119</v>
      </c>
      <c r="K1792" s="169">
        <v>-548.69391078807587</v>
      </c>
      <c r="L1792" s="168" t="s">
        <v>5</v>
      </c>
      <c r="M1792" s="168" t="s">
        <v>21</v>
      </c>
      <c r="N1792" s="168" t="s">
        <v>2829</v>
      </c>
      <c r="O1792" s="168" t="s">
        <v>21</v>
      </c>
      <c r="P1792" s="168" t="s">
        <v>2836</v>
      </c>
      <c r="Q1792" s="168" t="s">
        <v>2837</v>
      </c>
      <c r="R1792" s="168" t="s">
        <v>1259</v>
      </c>
      <c r="S1792" s="168" t="s">
        <v>21</v>
      </c>
      <c r="T1792" s="168" t="s">
        <v>1259</v>
      </c>
      <c r="U1792" s="168" t="s">
        <v>1259</v>
      </c>
      <c r="V1792" s="168" t="s">
        <v>2837</v>
      </c>
      <c r="W1792" s="168" t="s">
        <v>1259</v>
      </c>
      <c r="X1792" s="168" t="s">
        <v>21</v>
      </c>
      <c r="Y1792" s="168" t="s">
        <v>1259</v>
      </c>
      <c r="Z1792" s="168" t="s">
        <v>21</v>
      </c>
      <c r="AA1792" s="168" t="s">
        <v>1259</v>
      </c>
      <c r="AB1792" s="168" t="s">
        <v>1259</v>
      </c>
      <c r="AC1792" s="168" t="s">
        <v>8285</v>
      </c>
      <c r="AD1792" s="169">
        <v>1457.559672388257</v>
      </c>
      <c r="AE1792" s="168" t="s">
        <v>1259</v>
      </c>
      <c r="AF1792" s="169">
        <v>2634.4425151598898</v>
      </c>
      <c r="AG1792" s="169">
        <v>221.35565335791941</v>
      </c>
      <c r="AH1792" s="169">
        <v>1247.2483235129801</v>
      </c>
      <c r="AI1792" s="168" t="s">
        <v>21</v>
      </c>
      <c r="AJ1792"/>
      <c r="AK1792"/>
    </row>
    <row r="1793" spans="1:37" hidden="1" x14ac:dyDescent="0.25">
      <c r="A1793" s="179" t="b">
        <f>IF(E1793&lt;&gt;1,"",NOT(ISNA(VLOOKUP(P1793,Mapping!$P:$P,1,FALSE))))</f>
        <v>0</v>
      </c>
      <c r="B1793" s="180" t="str">
        <f t="shared" si="27"/>
        <v/>
      </c>
      <c r="E1793" s="167">
        <v>1</v>
      </c>
      <c r="F1793" s="170" t="s">
        <v>303</v>
      </c>
      <c r="G1793" s="169">
        <v>8570.8734299943153</v>
      </c>
      <c r="H1793" s="168" t="s">
        <v>6</v>
      </c>
      <c r="I1793" s="168" t="s">
        <v>303</v>
      </c>
      <c r="J1793" s="169">
        <v>837.21184978528879</v>
      </c>
      <c r="K1793" s="169">
        <v>-360.89775925660308</v>
      </c>
      <c r="L1793" s="168" t="s">
        <v>5</v>
      </c>
      <c r="M1793" s="168" t="s">
        <v>21</v>
      </c>
      <c r="N1793" s="168" t="s">
        <v>2829</v>
      </c>
      <c r="O1793" s="168" t="s">
        <v>21</v>
      </c>
      <c r="P1793" s="168" t="s">
        <v>2836</v>
      </c>
      <c r="Q1793" s="168" t="s">
        <v>2837</v>
      </c>
      <c r="R1793" s="168" t="s">
        <v>1259</v>
      </c>
      <c r="S1793" s="168" t="s">
        <v>21</v>
      </c>
      <c r="T1793" s="168" t="s">
        <v>1259</v>
      </c>
      <c r="U1793" s="168" t="s">
        <v>1259</v>
      </c>
      <c r="V1793" s="168" t="s">
        <v>2837</v>
      </c>
      <c r="W1793" s="168" t="s">
        <v>1259</v>
      </c>
      <c r="X1793" s="168" t="s">
        <v>21</v>
      </c>
      <c r="Y1793" s="168" t="s">
        <v>1259</v>
      </c>
      <c r="Z1793" s="168" t="s">
        <v>21</v>
      </c>
      <c r="AA1793" s="168" t="s">
        <v>1259</v>
      </c>
      <c r="AB1793" s="168" t="s">
        <v>1259</v>
      </c>
      <c r="AC1793" s="168" t="s">
        <v>8302</v>
      </c>
      <c r="AD1793" s="169">
        <v>958.69483769591886</v>
      </c>
      <c r="AE1793" s="168" t="s">
        <v>1259</v>
      </c>
      <c r="AF1793" s="169">
        <v>1732.7773862953511</v>
      </c>
      <c r="AG1793" s="169">
        <v>145.5943973952908</v>
      </c>
      <c r="AH1793" s="169">
        <v>820.36471763625195</v>
      </c>
      <c r="AI1793" s="168" t="s">
        <v>21</v>
      </c>
      <c r="AJ1793"/>
      <c r="AK1793"/>
    </row>
    <row r="1794" spans="1:37" hidden="1" x14ac:dyDescent="0.25">
      <c r="A1794" s="179" t="b">
        <f>IF(E1794&lt;&gt;1,"",NOT(ISNA(VLOOKUP(P1794,Mapping!$P:$P,1,FALSE))))</f>
        <v>0</v>
      </c>
      <c r="B1794" s="180" t="str">
        <f t="shared" si="27"/>
        <v/>
      </c>
      <c r="E1794" s="167">
        <v>1</v>
      </c>
      <c r="F1794" s="170" t="s">
        <v>303</v>
      </c>
      <c r="G1794" s="169">
        <v>383.83272899974543</v>
      </c>
      <c r="H1794" s="168" t="s">
        <v>6</v>
      </c>
      <c r="I1794" s="168" t="s">
        <v>303</v>
      </c>
      <c r="J1794" s="169">
        <v>37.493181025101869</v>
      </c>
      <c r="K1794" s="169">
        <v>-16.162223483616071</v>
      </c>
      <c r="L1794" s="168" t="s">
        <v>5</v>
      </c>
      <c r="M1794" s="168" t="s">
        <v>21</v>
      </c>
      <c r="N1794" s="168" t="s">
        <v>2829</v>
      </c>
      <c r="O1794" s="168" t="s">
        <v>21</v>
      </c>
      <c r="P1794" s="168" t="s">
        <v>2836</v>
      </c>
      <c r="Q1794" s="168" t="s">
        <v>2837</v>
      </c>
      <c r="R1794" s="168" t="s">
        <v>1259</v>
      </c>
      <c r="S1794" s="168" t="s">
        <v>21</v>
      </c>
      <c r="T1794" s="168" t="s">
        <v>1259</v>
      </c>
      <c r="U1794" s="168" t="s">
        <v>1259</v>
      </c>
      <c r="V1794" s="168" t="s">
        <v>2837</v>
      </c>
      <c r="W1794" s="168" t="s">
        <v>1259</v>
      </c>
      <c r="X1794" s="168" t="s">
        <v>21</v>
      </c>
      <c r="Y1794" s="168" t="s">
        <v>1259</v>
      </c>
      <c r="Z1794" s="168" t="s">
        <v>21</v>
      </c>
      <c r="AA1794" s="168" t="s">
        <v>1259</v>
      </c>
      <c r="AB1794" s="168" t="s">
        <v>1259</v>
      </c>
      <c r="AC1794" s="168" t="s">
        <v>12188</v>
      </c>
      <c r="AD1794" s="169">
        <v>42.933600505991372</v>
      </c>
      <c r="AE1794" s="168" t="s">
        <v>1259</v>
      </c>
      <c r="AF1794" s="169">
        <v>77.599637698911977</v>
      </c>
      <c r="AG1794" s="169">
        <v>6.5202100271062591</v>
      </c>
      <c r="AH1794" s="169">
        <v>36.738709411280752</v>
      </c>
      <c r="AI1794" s="168" t="s">
        <v>21</v>
      </c>
      <c r="AJ1794"/>
      <c r="AK1794"/>
    </row>
    <row r="1795" spans="1:37" hidden="1" x14ac:dyDescent="0.25">
      <c r="A1795" s="179" t="b">
        <f>IF(E1795&lt;&gt;1,"",NOT(ISNA(VLOOKUP(P1795,Mapping!$P:$P,1,FALSE))))</f>
        <v>0</v>
      </c>
      <c r="B1795" s="180" t="str">
        <f t="shared" si="27"/>
        <v/>
      </c>
      <c r="E1795" s="167">
        <v>1</v>
      </c>
      <c r="F1795" s="170" t="s">
        <v>303</v>
      </c>
      <c r="G1795" s="169">
        <v>18428.691455987781</v>
      </c>
      <c r="H1795" s="168" t="s">
        <v>6</v>
      </c>
      <c r="I1795" s="168" t="s">
        <v>303</v>
      </c>
      <c r="J1795" s="169">
        <v>1800.1337890483951</v>
      </c>
      <c r="K1795" s="169">
        <v>-775.98549398969635</v>
      </c>
      <c r="L1795" s="168" t="s">
        <v>5</v>
      </c>
      <c r="M1795" s="168" t="s">
        <v>21</v>
      </c>
      <c r="N1795" s="168" t="s">
        <v>2829</v>
      </c>
      <c r="O1795" s="168" t="s">
        <v>21</v>
      </c>
      <c r="P1795" s="168" t="s">
        <v>2836</v>
      </c>
      <c r="Q1795" s="168" t="s">
        <v>2837</v>
      </c>
      <c r="R1795" s="168" t="s">
        <v>1259</v>
      </c>
      <c r="S1795" s="168" t="s">
        <v>21</v>
      </c>
      <c r="T1795" s="168" t="s">
        <v>1259</v>
      </c>
      <c r="U1795" s="168" t="s">
        <v>1259</v>
      </c>
      <c r="V1795" s="168" t="s">
        <v>2837</v>
      </c>
      <c r="W1795" s="168" t="s">
        <v>1259</v>
      </c>
      <c r="X1795" s="168" t="s">
        <v>21</v>
      </c>
      <c r="Y1795" s="168" t="s">
        <v>1259</v>
      </c>
      <c r="Z1795" s="168" t="s">
        <v>21</v>
      </c>
      <c r="AA1795" s="168" t="s">
        <v>1259</v>
      </c>
      <c r="AB1795" s="168" t="s">
        <v>1259</v>
      </c>
      <c r="AC1795" s="168" t="s">
        <v>12603</v>
      </c>
      <c r="AD1795" s="169">
        <v>2061.340831672755</v>
      </c>
      <c r="AE1795" s="168" t="s">
        <v>1259</v>
      </c>
      <c r="AF1795" s="169">
        <v>3725.7369479053341</v>
      </c>
      <c r="AG1795" s="169">
        <v>313.05026835754319</v>
      </c>
      <c r="AH1795" s="169">
        <v>1763.9098729179391</v>
      </c>
      <c r="AI1795" s="168" t="s">
        <v>21</v>
      </c>
      <c r="AJ1795"/>
      <c r="AK1795"/>
    </row>
    <row r="1796" spans="1:37" hidden="1" x14ac:dyDescent="0.25">
      <c r="A1796" s="179" t="b">
        <f>IF(E1796&lt;&gt;1,"",NOT(ISNA(VLOOKUP(P1796,Mapping!$P:$P,1,FALSE))))</f>
        <v>0</v>
      </c>
      <c r="B1796" s="180" t="str">
        <f t="shared" si="27"/>
        <v/>
      </c>
      <c r="E1796" s="167">
        <v>1</v>
      </c>
      <c r="F1796" s="170" t="s">
        <v>303</v>
      </c>
      <c r="G1796" s="169">
        <v>70322.325695953361</v>
      </c>
      <c r="H1796" s="168" t="s">
        <v>6</v>
      </c>
      <c r="I1796" s="168" t="s">
        <v>303</v>
      </c>
      <c r="J1796" s="169">
        <v>6869.1580686604366</v>
      </c>
      <c r="K1796" s="169">
        <v>-2961.0949195173762</v>
      </c>
      <c r="L1796" s="168" t="s">
        <v>5</v>
      </c>
      <c r="M1796" s="168" t="s">
        <v>21</v>
      </c>
      <c r="N1796" s="168" t="s">
        <v>2829</v>
      </c>
      <c r="O1796" s="168" t="s">
        <v>21</v>
      </c>
      <c r="P1796" s="168" t="s">
        <v>2836</v>
      </c>
      <c r="Q1796" s="168" t="s">
        <v>2837</v>
      </c>
      <c r="R1796" s="168" t="s">
        <v>1259</v>
      </c>
      <c r="S1796" s="168" t="s">
        <v>21</v>
      </c>
      <c r="T1796" s="168" t="s">
        <v>1259</v>
      </c>
      <c r="U1796" s="168" t="s">
        <v>1259</v>
      </c>
      <c r="V1796" s="168" t="s">
        <v>2837</v>
      </c>
      <c r="W1796" s="168" t="s">
        <v>1259</v>
      </c>
      <c r="X1796" s="168" t="s">
        <v>21</v>
      </c>
      <c r="Y1796" s="168" t="s">
        <v>1259</v>
      </c>
      <c r="Z1796" s="168" t="s">
        <v>21</v>
      </c>
      <c r="AA1796" s="168" t="s">
        <v>1259</v>
      </c>
      <c r="AB1796" s="168" t="s">
        <v>1259</v>
      </c>
      <c r="AC1796" s="168" t="s">
        <v>8291</v>
      </c>
      <c r="AD1796" s="169">
        <v>7865.9020192211756</v>
      </c>
      <c r="AE1796" s="168" t="s">
        <v>1259</v>
      </c>
      <c r="AF1796" s="169">
        <v>14217.096625323191</v>
      </c>
      <c r="AG1796" s="169">
        <v>1194.5733088657289</v>
      </c>
      <c r="AH1796" s="169">
        <v>6730.9306728525116</v>
      </c>
      <c r="AI1796" s="168" t="s">
        <v>21</v>
      </c>
      <c r="AJ1796"/>
      <c r="AK1796"/>
    </row>
    <row r="1797" spans="1:37" hidden="1" x14ac:dyDescent="0.25">
      <c r="A1797" s="179" t="b">
        <f>IF(E1797&lt;&gt;1,"",NOT(ISNA(VLOOKUP(P1797,Mapping!$P:$P,1,FALSE))))</f>
        <v>0</v>
      </c>
      <c r="B1797" s="180" t="str">
        <f t="shared" si="27"/>
        <v/>
      </c>
      <c r="E1797" s="167">
        <v>1</v>
      </c>
      <c r="F1797" s="170" t="s">
        <v>303</v>
      </c>
      <c r="G1797" s="169">
        <v>488.56802399967597</v>
      </c>
      <c r="H1797" s="168" t="s">
        <v>6</v>
      </c>
      <c r="I1797" s="168" t="s">
        <v>303</v>
      </c>
      <c r="J1797" s="169">
        <v>47.723833802896777</v>
      </c>
      <c r="K1797" s="169">
        <v>-20.572361328876401</v>
      </c>
      <c r="L1797" s="168" t="s">
        <v>5</v>
      </c>
      <c r="M1797" s="168" t="s">
        <v>21</v>
      </c>
      <c r="N1797" s="168" t="s">
        <v>2829</v>
      </c>
      <c r="O1797" s="168" t="s">
        <v>21</v>
      </c>
      <c r="P1797" s="168" t="s">
        <v>2836</v>
      </c>
      <c r="Q1797" s="168" t="s">
        <v>2837</v>
      </c>
      <c r="R1797" s="168" t="s">
        <v>1259</v>
      </c>
      <c r="S1797" s="168" t="s">
        <v>21</v>
      </c>
      <c r="T1797" s="168" t="s">
        <v>1259</v>
      </c>
      <c r="U1797" s="168" t="s">
        <v>1259</v>
      </c>
      <c r="V1797" s="168" t="s">
        <v>2837</v>
      </c>
      <c r="W1797" s="168" t="s">
        <v>1259</v>
      </c>
      <c r="X1797" s="168" t="s">
        <v>21</v>
      </c>
      <c r="Y1797" s="168" t="s">
        <v>1259</v>
      </c>
      <c r="Z1797" s="168" t="s">
        <v>21</v>
      </c>
      <c r="AA1797" s="168" t="s">
        <v>1259</v>
      </c>
      <c r="AB1797" s="168" t="s">
        <v>1259</v>
      </c>
      <c r="AC1797" s="168" t="s">
        <v>8303</v>
      </c>
      <c r="AD1797" s="169">
        <v>54.648764364274868</v>
      </c>
      <c r="AE1797" s="168" t="s">
        <v>1259</v>
      </c>
      <c r="AF1797" s="169">
        <v>98.774020007223896</v>
      </c>
      <c r="AG1797" s="169">
        <v>8.2993603419584474</v>
      </c>
      <c r="AH1797" s="169">
        <v>46.763491764089913</v>
      </c>
      <c r="AI1797" s="168" t="s">
        <v>21</v>
      </c>
      <c r="AJ1797"/>
      <c r="AK1797"/>
    </row>
    <row r="1798" spans="1:37" hidden="1" x14ac:dyDescent="0.25">
      <c r="A1798" s="179" t="b">
        <f>IF(E1798&lt;&gt;1,"",NOT(ISNA(VLOOKUP(P1798,Mapping!$P:$P,1,FALSE))))</f>
        <v>0</v>
      </c>
      <c r="B1798" s="180" t="str">
        <f t="shared" si="27"/>
        <v/>
      </c>
      <c r="E1798" s="167">
        <v>1</v>
      </c>
      <c r="F1798" s="170" t="s">
        <v>303</v>
      </c>
      <c r="G1798" s="169">
        <v>52672.370309965067</v>
      </c>
      <c r="H1798" s="168" t="s">
        <v>6</v>
      </c>
      <c r="I1798" s="168" t="s">
        <v>303</v>
      </c>
      <c r="J1798" s="169">
        <v>5145.0920305809314</v>
      </c>
      <c r="K1798" s="169">
        <v>-2217.9000279103452</v>
      </c>
      <c r="L1798" s="168" t="s">
        <v>5</v>
      </c>
      <c r="M1798" s="168" t="s">
        <v>21</v>
      </c>
      <c r="N1798" s="168" t="s">
        <v>2829</v>
      </c>
      <c r="O1798" s="168" t="s">
        <v>21</v>
      </c>
      <c r="P1798" s="168" t="s">
        <v>2836</v>
      </c>
      <c r="Q1798" s="168" t="s">
        <v>2837</v>
      </c>
      <c r="R1798" s="168" t="s">
        <v>1259</v>
      </c>
      <c r="S1798" s="168" t="s">
        <v>21</v>
      </c>
      <c r="T1798" s="168" t="s">
        <v>1259</v>
      </c>
      <c r="U1798" s="168" t="s">
        <v>1259</v>
      </c>
      <c r="V1798" s="168" t="s">
        <v>2837</v>
      </c>
      <c r="W1798" s="168" t="s">
        <v>1259</v>
      </c>
      <c r="X1798" s="168" t="s">
        <v>21</v>
      </c>
      <c r="Y1798" s="168" t="s">
        <v>1259</v>
      </c>
      <c r="Z1798" s="168" t="s">
        <v>21</v>
      </c>
      <c r="AA1798" s="168" t="s">
        <v>1259</v>
      </c>
      <c r="AB1798" s="168" t="s">
        <v>1259</v>
      </c>
      <c r="AC1798" s="168" t="s">
        <v>8282</v>
      </c>
      <c r="AD1798" s="169">
        <v>5891.6666915946826</v>
      </c>
      <c r="AE1798" s="168" t="s">
        <v>1259</v>
      </c>
      <c r="AF1798" s="169">
        <v>10648.79710348757</v>
      </c>
      <c r="AG1798" s="169">
        <v>894.75151830190589</v>
      </c>
      <c r="AH1798" s="169">
        <v>5041.5578469924076</v>
      </c>
      <c r="AI1798" s="168" t="s">
        <v>21</v>
      </c>
      <c r="AJ1798"/>
      <c r="AK1798"/>
    </row>
    <row r="1799" spans="1:37" hidden="1" x14ac:dyDescent="0.25">
      <c r="A1799" s="179" t="b">
        <f>IF(E1799&lt;&gt;1,"",NOT(ISNA(VLOOKUP(P1799,Mapping!$P:$P,1,FALSE))))</f>
        <v>0</v>
      </c>
      <c r="B1799" s="180" t="str">
        <f t="shared" si="27"/>
        <v/>
      </c>
      <c r="E1799" s="167">
        <v>1</v>
      </c>
      <c r="F1799" s="170" t="s">
        <v>303</v>
      </c>
      <c r="G1799" s="169">
        <v>4131524.28634826</v>
      </c>
      <c r="H1799" s="168" t="s">
        <v>6</v>
      </c>
      <c r="I1799" s="168" t="s">
        <v>303</v>
      </c>
      <c r="J1799" s="169">
        <v>403571.59844428702</v>
      </c>
      <c r="K1799" s="169">
        <v>-173968.0173130632</v>
      </c>
      <c r="L1799" s="168" t="s">
        <v>5</v>
      </c>
      <c r="M1799" s="168" t="s">
        <v>21</v>
      </c>
      <c r="N1799" s="168" t="s">
        <v>2829</v>
      </c>
      <c r="O1799" s="168" t="s">
        <v>21</v>
      </c>
      <c r="P1799" s="168" t="s">
        <v>2852</v>
      </c>
      <c r="Q1799" s="168" t="s">
        <v>2853</v>
      </c>
      <c r="R1799" s="168" t="s">
        <v>1259</v>
      </c>
      <c r="S1799" s="168" t="s">
        <v>21</v>
      </c>
      <c r="T1799" s="168" t="s">
        <v>1259</v>
      </c>
      <c r="U1799" s="168" t="s">
        <v>1259</v>
      </c>
      <c r="V1799" s="168" t="s">
        <v>2853</v>
      </c>
      <c r="W1799" s="168" t="s">
        <v>1259</v>
      </c>
      <c r="X1799" s="168" t="s">
        <v>21</v>
      </c>
      <c r="Y1799" s="168" t="s">
        <v>1259</v>
      </c>
      <c r="Z1799" s="168" t="s">
        <v>21</v>
      </c>
      <c r="AA1799" s="168" t="s">
        <v>1259</v>
      </c>
      <c r="AB1799" s="168" t="s">
        <v>1259</v>
      </c>
      <c r="AC1799" s="168" t="s">
        <v>12610</v>
      </c>
      <c r="AD1799" s="169">
        <v>462131.5479092325</v>
      </c>
      <c r="AE1799" s="168" t="s">
        <v>1259</v>
      </c>
      <c r="AF1799" s="169">
        <v>835272.14732408477</v>
      </c>
      <c r="AG1799" s="169">
        <v>70182.670845400076</v>
      </c>
      <c r="AH1799" s="169">
        <v>395450.56665008469</v>
      </c>
      <c r="AI1799" s="168" t="s">
        <v>21</v>
      </c>
      <c r="AJ1799"/>
      <c r="AK1799"/>
    </row>
    <row r="1800" spans="1:37" hidden="1" x14ac:dyDescent="0.25">
      <c r="A1800" s="179" t="b">
        <f>IF(E1800&lt;&gt;1,"",NOT(ISNA(VLOOKUP(P1800,Mapping!$P:$P,1,FALSE))))</f>
        <v>0</v>
      </c>
      <c r="B1800" s="180" t="str">
        <f t="shared" si="27"/>
        <v/>
      </c>
      <c r="E1800" s="167">
        <v>1</v>
      </c>
      <c r="F1800" s="170" t="s">
        <v>303</v>
      </c>
      <c r="G1800" s="169">
        <v>25124.683688983339</v>
      </c>
      <c r="H1800" s="168" t="s">
        <v>6</v>
      </c>
      <c r="I1800" s="168" t="s">
        <v>303</v>
      </c>
      <c r="J1800" s="169">
        <v>2454.2052893829709</v>
      </c>
      <c r="K1800" s="169">
        <v>-1057.9367574899579</v>
      </c>
      <c r="L1800" s="168" t="s">
        <v>5</v>
      </c>
      <c r="M1800" s="168" t="s">
        <v>21</v>
      </c>
      <c r="N1800" s="168" t="s">
        <v>2829</v>
      </c>
      <c r="O1800" s="168" t="s">
        <v>21</v>
      </c>
      <c r="P1800" s="168" t="s">
        <v>2852</v>
      </c>
      <c r="Q1800" s="168" t="s">
        <v>2853</v>
      </c>
      <c r="R1800" s="168" t="s">
        <v>1259</v>
      </c>
      <c r="S1800" s="168" t="s">
        <v>21</v>
      </c>
      <c r="T1800" s="168" t="s">
        <v>1259</v>
      </c>
      <c r="U1800" s="168" t="s">
        <v>1259</v>
      </c>
      <c r="V1800" s="168" t="s">
        <v>2853</v>
      </c>
      <c r="W1800" s="168" t="s">
        <v>1259</v>
      </c>
      <c r="X1800" s="168" t="s">
        <v>21</v>
      </c>
      <c r="Y1800" s="168" t="s">
        <v>1259</v>
      </c>
      <c r="Z1800" s="168" t="s">
        <v>21</v>
      </c>
      <c r="AA1800" s="168" t="s">
        <v>1259</v>
      </c>
      <c r="AB1800" s="168" t="s">
        <v>1259</v>
      </c>
      <c r="AC1800" s="168" t="s">
        <v>6610</v>
      </c>
      <c r="AD1800" s="169">
        <v>2810.3208789757209</v>
      </c>
      <c r="AE1800" s="168" t="s">
        <v>1259</v>
      </c>
      <c r="AF1800" s="169">
        <v>5079.4687483936868</v>
      </c>
      <c r="AG1800" s="169">
        <v>426.79584657537271</v>
      </c>
      <c r="AH1800" s="169">
        <v>2404.8195564389098</v>
      </c>
      <c r="AI1800" s="168" t="s">
        <v>21</v>
      </c>
      <c r="AJ1800"/>
      <c r="AK1800"/>
    </row>
    <row r="1801" spans="1:37" hidden="1" x14ac:dyDescent="0.25">
      <c r="A1801" s="179" t="b">
        <f>IF(E1801&lt;&gt;1,"",NOT(ISNA(VLOOKUP(P1801,Mapping!$P:$P,1,FALSE))))</f>
        <v>0</v>
      </c>
      <c r="B1801" s="180" t="str">
        <f t="shared" si="27"/>
        <v/>
      </c>
      <c r="E1801" s="167">
        <v>1</v>
      </c>
      <c r="F1801" s="170" t="s">
        <v>303</v>
      </c>
      <c r="G1801" s="169">
        <v>267869.12197482242</v>
      </c>
      <c r="H1801" s="168" t="s">
        <v>6</v>
      </c>
      <c r="I1801" s="168" t="s">
        <v>303</v>
      </c>
      <c r="J1801" s="169">
        <v>26165.735025800219</v>
      </c>
      <c r="K1801" s="169">
        <v>-11279.28987452231</v>
      </c>
      <c r="L1801" s="168" t="s">
        <v>5</v>
      </c>
      <c r="M1801" s="168" t="s">
        <v>21</v>
      </c>
      <c r="N1801" s="168" t="s">
        <v>2829</v>
      </c>
      <c r="O1801" s="168" t="s">
        <v>21</v>
      </c>
      <c r="P1801" s="168" t="s">
        <v>2852</v>
      </c>
      <c r="Q1801" s="168" t="s">
        <v>2853</v>
      </c>
      <c r="R1801" s="168" t="s">
        <v>1259</v>
      </c>
      <c r="S1801" s="168" t="s">
        <v>21</v>
      </c>
      <c r="T1801" s="168" t="s">
        <v>1259</v>
      </c>
      <c r="U1801" s="168" t="s">
        <v>1259</v>
      </c>
      <c r="V1801" s="168" t="s">
        <v>2853</v>
      </c>
      <c r="W1801" s="168" t="s">
        <v>1259</v>
      </c>
      <c r="X1801" s="168" t="s">
        <v>21</v>
      </c>
      <c r="Y1801" s="168" t="s">
        <v>1259</v>
      </c>
      <c r="Z1801" s="168" t="s">
        <v>21</v>
      </c>
      <c r="AA1801" s="168" t="s">
        <v>1259</v>
      </c>
      <c r="AB1801" s="168" t="s">
        <v>1259</v>
      </c>
      <c r="AC1801" s="168" t="s">
        <v>12844</v>
      </c>
      <c r="AD1801" s="169">
        <v>29962.494081022782</v>
      </c>
      <c r="AE1801" s="168" t="s">
        <v>1259</v>
      </c>
      <c r="AF1801" s="169">
        <v>54155.222432805283</v>
      </c>
      <c r="AG1801" s="169">
        <v>4550.3231045561261</v>
      </c>
      <c r="AH1801" s="169">
        <v>25639.20449966221</v>
      </c>
      <c r="AI1801" s="168" t="s">
        <v>21</v>
      </c>
      <c r="AJ1801"/>
      <c r="AK1801"/>
    </row>
    <row r="1802" spans="1:37" hidden="1" x14ac:dyDescent="0.25">
      <c r="A1802" s="179" t="str">
        <f>IF(E1802&lt;&gt;1,"",NOT(ISNA(VLOOKUP(P1802,Mapping!$P:$P,1,FALSE))))</f>
        <v/>
      </c>
      <c r="B1802" s="180" t="str">
        <f t="shared" si="27"/>
        <v/>
      </c>
      <c r="E1802" s="167">
        <v>0</v>
      </c>
      <c r="F1802" s="170" t="s">
        <v>1266</v>
      </c>
      <c r="G1802" s="169">
        <v>13474926382.135571</v>
      </c>
      <c r="H1802" s="168" t="s">
        <v>21</v>
      </c>
      <c r="I1802" s="168" t="s">
        <v>21</v>
      </c>
      <c r="J1802" s="169">
        <v>2672520011.3994761</v>
      </c>
      <c r="K1802" s="169">
        <v>2646289011.0937281</v>
      </c>
      <c r="L1802" s="168" t="s">
        <v>5</v>
      </c>
      <c r="M1802" s="168" t="s">
        <v>21</v>
      </c>
      <c r="N1802" s="168" t="s">
        <v>2829</v>
      </c>
      <c r="O1802" s="168" t="s">
        <v>21</v>
      </c>
      <c r="P1802" s="168" t="s">
        <v>21</v>
      </c>
      <c r="Q1802" s="168" t="s">
        <v>21</v>
      </c>
      <c r="R1802" s="168" t="s">
        <v>1259</v>
      </c>
      <c r="S1802" s="168" t="s">
        <v>21</v>
      </c>
      <c r="T1802" s="168" t="s">
        <v>1259</v>
      </c>
      <c r="U1802" s="168" t="s">
        <v>1259</v>
      </c>
      <c r="V1802" s="168" t="s">
        <v>21</v>
      </c>
      <c r="W1802" s="168" t="s">
        <v>1259</v>
      </c>
      <c r="X1802" s="168" t="s">
        <v>21</v>
      </c>
      <c r="Y1802" s="168" t="s">
        <v>1259</v>
      </c>
      <c r="Z1802" s="168" t="s">
        <v>21</v>
      </c>
      <c r="AA1802" s="168" t="s">
        <v>21</v>
      </c>
      <c r="AB1802" s="168" t="s">
        <v>21</v>
      </c>
      <c r="AC1802" s="168" t="s">
        <v>12845</v>
      </c>
      <c r="AD1802" s="169">
        <v>3323465925.465919</v>
      </c>
      <c r="AE1802" s="168" t="s">
        <v>21</v>
      </c>
      <c r="AF1802" s="169">
        <v>-3916032928.1684871</v>
      </c>
      <c r="AG1802" s="169">
        <v>-3463981436.7571421</v>
      </c>
      <c r="AH1802" s="169">
        <v>-3117392076.4978132</v>
      </c>
      <c r="AI1802" s="168" t="s">
        <v>21</v>
      </c>
      <c r="AJ1802"/>
      <c r="AK1802"/>
    </row>
    <row r="1803" spans="1:37" hidden="1" x14ac:dyDescent="0.25">
      <c r="A1803" s="179" t="b">
        <f>IF(E1803&lt;&gt;1,"",NOT(ISNA(VLOOKUP(P1803,Mapping!$P:$P,1,FALSE))))</f>
        <v>0</v>
      </c>
      <c r="B1803" s="180" t="str">
        <f t="shared" si="27"/>
        <v/>
      </c>
      <c r="E1803" s="167">
        <v>1</v>
      </c>
      <c r="F1803" s="170" t="s">
        <v>3335</v>
      </c>
      <c r="G1803" s="169">
        <v>2020552.5590212301</v>
      </c>
      <c r="H1803" s="168" t="s">
        <v>1266</v>
      </c>
      <c r="I1803" s="168" t="s">
        <v>561</v>
      </c>
      <c r="J1803" s="169">
        <v>911086.29073204054</v>
      </c>
      <c r="K1803" s="169">
        <v>555524.973871539</v>
      </c>
      <c r="L1803" s="168" t="s">
        <v>5</v>
      </c>
      <c r="M1803" s="168" t="s">
        <v>21</v>
      </c>
      <c r="N1803" s="168" t="s">
        <v>2829</v>
      </c>
      <c r="O1803" s="168" t="s">
        <v>21</v>
      </c>
      <c r="P1803" s="168" t="s">
        <v>2831</v>
      </c>
      <c r="Q1803" s="168" t="s">
        <v>2832</v>
      </c>
      <c r="R1803" s="168" t="s">
        <v>1259</v>
      </c>
      <c r="S1803" s="168" t="s">
        <v>21</v>
      </c>
      <c r="T1803" s="168" t="s">
        <v>1259</v>
      </c>
      <c r="U1803" s="168" t="s">
        <v>1259</v>
      </c>
      <c r="V1803" s="168" t="s">
        <v>2832</v>
      </c>
      <c r="W1803" s="168" t="s">
        <v>1259</v>
      </c>
      <c r="X1803" s="168" t="s">
        <v>21</v>
      </c>
      <c r="Y1803" s="168" t="s">
        <v>1259</v>
      </c>
      <c r="Z1803" s="168" t="s">
        <v>21</v>
      </c>
      <c r="AA1803" s="168" t="s">
        <v>3336</v>
      </c>
      <c r="AB1803" s="168" t="s">
        <v>1259</v>
      </c>
      <c r="AC1803" s="168" t="s">
        <v>8308</v>
      </c>
      <c r="AD1803" s="169">
        <v>1246012.4416339879</v>
      </c>
      <c r="AE1803" s="168" t="s">
        <v>809</v>
      </c>
      <c r="AF1803" s="169">
        <v>-1609101.0732319111</v>
      </c>
      <c r="AG1803" s="169">
        <v>-1093246.6742126271</v>
      </c>
      <c r="AH1803" s="169">
        <v>-938329.6119471183</v>
      </c>
      <c r="AI1803" s="168" t="s">
        <v>21</v>
      </c>
      <c r="AJ1803"/>
      <c r="AK1803"/>
    </row>
    <row r="1804" spans="1:37" hidden="1" x14ac:dyDescent="0.25">
      <c r="A1804" s="179" t="b">
        <f>IF(E1804&lt;&gt;1,"",NOT(ISNA(VLOOKUP(P1804,Mapping!$P:$P,1,FALSE))))</f>
        <v>0</v>
      </c>
      <c r="B1804" s="180" t="str">
        <f t="shared" si="27"/>
        <v/>
      </c>
      <c r="E1804" s="167">
        <v>1</v>
      </c>
      <c r="F1804" s="170" t="s">
        <v>3337</v>
      </c>
      <c r="G1804" s="169">
        <v>3479395.5986556918</v>
      </c>
      <c r="H1804" s="168" t="s">
        <v>1266</v>
      </c>
      <c r="I1804" s="168" t="s">
        <v>303</v>
      </c>
      <c r="J1804" s="169">
        <v>951928.69388572534</v>
      </c>
      <c r="K1804" s="169">
        <v>445973.45688301319</v>
      </c>
      <c r="L1804" s="168" t="s">
        <v>5</v>
      </c>
      <c r="M1804" s="168" t="s">
        <v>21</v>
      </c>
      <c r="N1804" s="168" t="s">
        <v>2829</v>
      </c>
      <c r="O1804" s="168" t="s">
        <v>21</v>
      </c>
      <c r="P1804" s="168" t="s">
        <v>2831</v>
      </c>
      <c r="Q1804" s="168" t="s">
        <v>2832</v>
      </c>
      <c r="R1804" s="168" t="s">
        <v>1259</v>
      </c>
      <c r="S1804" s="168" t="s">
        <v>21</v>
      </c>
      <c r="T1804" s="168" t="s">
        <v>1259</v>
      </c>
      <c r="U1804" s="168" t="s">
        <v>1259</v>
      </c>
      <c r="V1804" s="168" t="s">
        <v>2832</v>
      </c>
      <c r="W1804" s="168" t="s">
        <v>1259</v>
      </c>
      <c r="X1804" s="168" t="s">
        <v>21</v>
      </c>
      <c r="Y1804" s="168" t="s">
        <v>1259</v>
      </c>
      <c r="Z1804" s="168" t="s">
        <v>21</v>
      </c>
      <c r="AA1804" s="168" t="s">
        <v>3338</v>
      </c>
      <c r="AB1804" s="168" t="s">
        <v>3339</v>
      </c>
      <c r="AC1804" s="168" t="s">
        <v>8309</v>
      </c>
      <c r="AD1804" s="169">
        <v>1550686.0850750641</v>
      </c>
      <c r="AE1804" s="168" t="s">
        <v>814</v>
      </c>
      <c r="AF1804" s="169">
        <v>-861039.6230024714</v>
      </c>
      <c r="AG1804" s="169">
        <v>870117.55996832345</v>
      </c>
      <c r="AH1804" s="169">
        <v>-533667.52766090818</v>
      </c>
      <c r="AI1804" s="168" t="s">
        <v>21</v>
      </c>
      <c r="AJ1804"/>
      <c r="AK1804"/>
    </row>
    <row r="1805" spans="1:37" hidden="1" x14ac:dyDescent="0.25">
      <c r="A1805" s="179" t="b">
        <f>IF(E1805&lt;&gt;1,"",NOT(ISNA(VLOOKUP(P1805,Mapping!$P:$P,1,FALSE))))</f>
        <v>0</v>
      </c>
      <c r="B1805" s="180" t="str">
        <f t="shared" si="27"/>
        <v/>
      </c>
      <c r="E1805" s="167">
        <v>1</v>
      </c>
      <c r="F1805" s="170" t="s">
        <v>3337</v>
      </c>
      <c r="G1805" s="169">
        <v>5759125.7328321803</v>
      </c>
      <c r="H1805" s="168" t="s">
        <v>1266</v>
      </c>
      <c r="I1805" s="168" t="s">
        <v>303</v>
      </c>
      <c r="J1805" s="169">
        <v>1575640.6195652951</v>
      </c>
      <c r="K1805" s="169">
        <v>738179.128779558</v>
      </c>
      <c r="L1805" s="168" t="s">
        <v>5</v>
      </c>
      <c r="M1805" s="168" t="s">
        <v>21</v>
      </c>
      <c r="N1805" s="168" t="s">
        <v>2829</v>
      </c>
      <c r="O1805" s="168" t="s">
        <v>21</v>
      </c>
      <c r="P1805" s="168" t="s">
        <v>2836</v>
      </c>
      <c r="Q1805" s="168" t="s">
        <v>2837</v>
      </c>
      <c r="R1805" s="168" t="s">
        <v>1259</v>
      </c>
      <c r="S1805" s="168" t="s">
        <v>21</v>
      </c>
      <c r="T1805" s="168" t="s">
        <v>1259</v>
      </c>
      <c r="U1805" s="168" t="s">
        <v>1259</v>
      </c>
      <c r="V1805" s="168" t="s">
        <v>2837</v>
      </c>
      <c r="W1805" s="168" t="s">
        <v>1259</v>
      </c>
      <c r="X1805" s="168" t="s">
        <v>21</v>
      </c>
      <c r="Y1805" s="168" t="s">
        <v>1259</v>
      </c>
      <c r="Z1805" s="168" t="s">
        <v>21</v>
      </c>
      <c r="AA1805" s="168" t="s">
        <v>3338</v>
      </c>
      <c r="AB1805" s="168" t="s">
        <v>3339</v>
      </c>
      <c r="AC1805" s="168" t="s">
        <v>8310</v>
      </c>
      <c r="AD1805" s="169">
        <v>2566709.0397973289</v>
      </c>
      <c r="AE1805" s="168" t="s">
        <v>814</v>
      </c>
      <c r="AF1805" s="169">
        <v>-1425200.242173542</v>
      </c>
      <c r="AG1805" s="169">
        <v>1440226.1220709779</v>
      </c>
      <c r="AH1805" s="169">
        <v>-883331.11432236526</v>
      </c>
      <c r="AI1805" s="168" t="s">
        <v>21</v>
      </c>
      <c r="AJ1805"/>
      <c r="AK1805"/>
    </row>
    <row r="1806" spans="1:37" hidden="1" x14ac:dyDescent="0.25">
      <c r="A1806" s="179" t="b">
        <f>IF(E1806&lt;&gt;1,"",NOT(ISNA(VLOOKUP(P1806,Mapping!$P:$P,1,FALSE))))</f>
        <v>0</v>
      </c>
      <c r="B1806" s="180" t="str">
        <f t="shared" si="27"/>
        <v/>
      </c>
      <c r="E1806" s="167">
        <v>1</v>
      </c>
      <c r="F1806" s="170" t="s">
        <v>3340</v>
      </c>
      <c r="G1806" s="169">
        <v>424307.75750971859</v>
      </c>
      <c r="H1806" s="168" t="s">
        <v>1266</v>
      </c>
      <c r="I1806" s="168" t="s">
        <v>303</v>
      </c>
      <c r="J1806" s="169">
        <v>122874.71418003429</v>
      </c>
      <c r="K1806" s="169">
        <v>61482.773998443598</v>
      </c>
      <c r="L1806" s="168" t="s">
        <v>5</v>
      </c>
      <c r="M1806" s="168" t="s">
        <v>21</v>
      </c>
      <c r="N1806" s="168" t="s">
        <v>2829</v>
      </c>
      <c r="O1806" s="168" t="s">
        <v>21</v>
      </c>
      <c r="P1806" s="168" t="s">
        <v>2831</v>
      </c>
      <c r="Q1806" s="168" t="s">
        <v>2832</v>
      </c>
      <c r="R1806" s="168" t="s">
        <v>1259</v>
      </c>
      <c r="S1806" s="168" t="s">
        <v>21</v>
      </c>
      <c r="T1806" s="168" t="s">
        <v>1259</v>
      </c>
      <c r="U1806" s="168" t="s">
        <v>1259</v>
      </c>
      <c r="V1806" s="168" t="s">
        <v>2832</v>
      </c>
      <c r="W1806" s="168" t="s">
        <v>1259</v>
      </c>
      <c r="X1806" s="168" t="s">
        <v>21</v>
      </c>
      <c r="Y1806" s="168" t="s">
        <v>1259</v>
      </c>
      <c r="Z1806" s="168" t="s">
        <v>21</v>
      </c>
      <c r="AA1806" s="168" t="s">
        <v>3341</v>
      </c>
      <c r="AB1806" s="168" t="s">
        <v>3342</v>
      </c>
      <c r="AC1806" s="168" t="s">
        <v>8311</v>
      </c>
      <c r="AD1806" s="169">
        <v>176285.9250674897</v>
      </c>
      <c r="AE1806" s="168" t="s">
        <v>814</v>
      </c>
      <c r="AF1806" s="169">
        <v>-125216.7048271828</v>
      </c>
      <c r="AG1806" s="169">
        <v>45810.576950532617</v>
      </c>
      <c r="AH1806" s="169">
        <v>-37959.213627698133</v>
      </c>
      <c r="AI1806" s="168" t="s">
        <v>21</v>
      </c>
      <c r="AJ1806"/>
      <c r="AK1806"/>
    </row>
    <row r="1807" spans="1:37" hidden="1" x14ac:dyDescent="0.25">
      <c r="A1807" s="179" t="b">
        <f>IF(E1807&lt;&gt;1,"",NOT(ISNA(VLOOKUP(P1807,Mapping!$P:$P,1,FALSE))))</f>
        <v>0</v>
      </c>
      <c r="B1807" s="180" t="str">
        <f t="shared" si="27"/>
        <v/>
      </c>
      <c r="E1807" s="167">
        <v>1</v>
      </c>
      <c r="F1807" s="170" t="s">
        <v>3340</v>
      </c>
      <c r="G1807" s="169">
        <v>22398604.419540148</v>
      </c>
      <c r="H1807" s="168" t="s">
        <v>1266</v>
      </c>
      <c r="I1807" s="168" t="s">
        <v>303</v>
      </c>
      <c r="J1807" s="169">
        <v>6486381.800407243</v>
      </c>
      <c r="K1807" s="169">
        <v>3245588.3943521548</v>
      </c>
      <c r="L1807" s="168" t="s">
        <v>5</v>
      </c>
      <c r="M1807" s="168" t="s">
        <v>21</v>
      </c>
      <c r="N1807" s="168" t="s">
        <v>2829</v>
      </c>
      <c r="O1807" s="168" t="s">
        <v>21</v>
      </c>
      <c r="P1807" s="168" t="s">
        <v>2844</v>
      </c>
      <c r="Q1807" s="168" t="s">
        <v>2834</v>
      </c>
      <c r="R1807" s="168" t="s">
        <v>1259</v>
      </c>
      <c r="S1807" s="168" t="s">
        <v>21</v>
      </c>
      <c r="T1807" s="168" t="s">
        <v>1259</v>
      </c>
      <c r="U1807" s="168" t="s">
        <v>1259</v>
      </c>
      <c r="V1807" s="168" t="s">
        <v>2834</v>
      </c>
      <c r="W1807" s="168" t="s">
        <v>1259</v>
      </c>
      <c r="X1807" s="168" t="s">
        <v>21</v>
      </c>
      <c r="Y1807" s="168" t="s">
        <v>1259</v>
      </c>
      <c r="Z1807" s="168" t="s">
        <v>21</v>
      </c>
      <c r="AA1807" s="168" t="s">
        <v>3341</v>
      </c>
      <c r="AB1807" s="168" t="s">
        <v>3342</v>
      </c>
      <c r="AC1807" s="168" t="s">
        <v>8312</v>
      </c>
      <c r="AD1807" s="169">
        <v>9305883.8318056259</v>
      </c>
      <c r="AE1807" s="168" t="s">
        <v>814</v>
      </c>
      <c r="AF1807" s="169">
        <v>-6610012.1633485574</v>
      </c>
      <c r="AG1807" s="169">
        <v>2418275.3512876332</v>
      </c>
      <c r="AH1807" s="169">
        <v>-2003813.0226835499</v>
      </c>
      <c r="AI1807" s="168" t="s">
        <v>21</v>
      </c>
      <c r="AJ1807"/>
      <c r="AK1807"/>
    </row>
    <row r="1808" spans="1:37" hidden="1" x14ac:dyDescent="0.25">
      <c r="A1808" s="179" t="b">
        <f>IF(E1808&lt;&gt;1,"",NOT(ISNA(VLOOKUP(P1808,Mapping!$P:$P,1,FALSE))))</f>
        <v>0</v>
      </c>
      <c r="B1808" s="180" t="str">
        <f t="shared" si="27"/>
        <v/>
      </c>
      <c r="E1808" s="167">
        <v>1</v>
      </c>
      <c r="F1808" s="170" t="s">
        <v>3340</v>
      </c>
      <c r="G1808" s="169">
        <v>973191.29953435471</v>
      </c>
      <c r="H1808" s="168" t="s">
        <v>1266</v>
      </c>
      <c r="I1808" s="168" t="s">
        <v>303</v>
      </c>
      <c r="J1808" s="169">
        <v>281825.16264751827</v>
      </c>
      <c r="K1808" s="169">
        <v>141016.74944076859</v>
      </c>
      <c r="L1808" s="168" t="s">
        <v>5</v>
      </c>
      <c r="M1808" s="168" t="s">
        <v>21</v>
      </c>
      <c r="N1808" s="168" t="s">
        <v>2829</v>
      </c>
      <c r="O1808" s="168" t="s">
        <v>21</v>
      </c>
      <c r="P1808" s="168" t="s">
        <v>2851</v>
      </c>
      <c r="Q1808" s="168" t="s">
        <v>2834</v>
      </c>
      <c r="R1808" s="168" t="s">
        <v>1259</v>
      </c>
      <c r="S1808" s="168" t="s">
        <v>21</v>
      </c>
      <c r="T1808" s="168" t="s">
        <v>1259</v>
      </c>
      <c r="U1808" s="168" t="s">
        <v>1259</v>
      </c>
      <c r="V1808" s="168" t="s">
        <v>2834</v>
      </c>
      <c r="W1808" s="168" t="s">
        <v>1259</v>
      </c>
      <c r="X1808" s="168" t="s">
        <v>21</v>
      </c>
      <c r="Y1808" s="168" t="s">
        <v>1259</v>
      </c>
      <c r="Z1808" s="168" t="s">
        <v>21</v>
      </c>
      <c r="AA1808" s="168" t="s">
        <v>3341</v>
      </c>
      <c r="AB1808" s="168" t="s">
        <v>3342</v>
      </c>
      <c r="AC1808" s="168" t="s">
        <v>8313</v>
      </c>
      <c r="AD1808" s="169">
        <v>404328.99344791443</v>
      </c>
      <c r="AE1808" s="168" t="s">
        <v>814</v>
      </c>
      <c r="AF1808" s="169">
        <v>-287196.7470247926</v>
      </c>
      <c r="AG1808" s="169">
        <v>105071.03423365099</v>
      </c>
      <c r="AH1808" s="169">
        <v>-87063.1653223912</v>
      </c>
      <c r="AI1808" s="168" t="s">
        <v>21</v>
      </c>
      <c r="AJ1808"/>
      <c r="AK1808"/>
    </row>
    <row r="1809" spans="1:37" hidden="1" x14ac:dyDescent="0.25">
      <c r="A1809" s="179" t="b">
        <f>IF(E1809&lt;&gt;1,"",NOT(ISNA(VLOOKUP(P1809,Mapping!$P:$P,1,FALSE))))</f>
        <v>0</v>
      </c>
      <c r="B1809" s="180" t="str">
        <f t="shared" si="27"/>
        <v/>
      </c>
      <c r="E1809" s="167">
        <v>1</v>
      </c>
      <c r="F1809" s="170" t="s">
        <v>3340</v>
      </c>
      <c r="G1809" s="169">
        <v>2063254.7549236319</v>
      </c>
      <c r="H1809" s="168" t="s">
        <v>1266</v>
      </c>
      <c r="I1809" s="168" t="s">
        <v>303</v>
      </c>
      <c r="J1809" s="169">
        <v>597495.17609522271</v>
      </c>
      <c r="K1809" s="169">
        <v>298968.43400342157</v>
      </c>
      <c r="L1809" s="168" t="s">
        <v>5</v>
      </c>
      <c r="M1809" s="168" t="s">
        <v>21</v>
      </c>
      <c r="N1809" s="168" t="s">
        <v>2829</v>
      </c>
      <c r="O1809" s="168" t="s">
        <v>21</v>
      </c>
      <c r="P1809" s="168" t="s">
        <v>2836</v>
      </c>
      <c r="Q1809" s="168" t="s">
        <v>2837</v>
      </c>
      <c r="R1809" s="168" t="s">
        <v>1259</v>
      </c>
      <c r="S1809" s="168" t="s">
        <v>21</v>
      </c>
      <c r="T1809" s="168" t="s">
        <v>1259</v>
      </c>
      <c r="U1809" s="168" t="s">
        <v>1259</v>
      </c>
      <c r="V1809" s="168" t="s">
        <v>2837</v>
      </c>
      <c r="W1809" s="168" t="s">
        <v>1259</v>
      </c>
      <c r="X1809" s="168" t="s">
        <v>21</v>
      </c>
      <c r="Y1809" s="168" t="s">
        <v>1259</v>
      </c>
      <c r="Z1809" s="168" t="s">
        <v>21</v>
      </c>
      <c r="AA1809" s="168" t="s">
        <v>3341</v>
      </c>
      <c r="AB1809" s="168" t="s">
        <v>3342</v>
      </c>
      <c r="AC1809" s="168" t="s">
        <v>8314</v>
      </c>
      <c r="AD1809" s="169">
        <v>857214.52574026457</v>
      </c>
      <c r="AE1809" s="168" t="s">
        <v>814</v>
      </c>
      <c r="AF1809" s="169">
        <v>-608883.42731899279</v>
      </c>
      <c r="AG1809" s="169">
        <v>222760.2230836337</v>
      </c>
      <c r="AH1809" s="169">
        <v>-184581.89044237809</v>
      </c>
      <c r="AI1809" s="168" t="s">
        <v>21</v>
      </c>
      <c r="AJ1809"/>
      <c r="AK1809"/>
    </row>
    <row r="1810" spans="1:37" hidden="1" x14ac:dyDescent="0.25">
      <c r="A1810" s="179" t="b">
        <f>IF(E1810&lt;&gt;1,"",NOT(ISNA(VLOOKUP(P1810,Mapping!$P:$P,1,FALSE))))</f>
        <v>0</v>
      </c>
      <c r="B1810" s="180" t="str">
        <f t="shared" si="27"/>
        <v/>
      </c>
      <c r="E1810" s="167">
        <v>1</v>
      </c>
      <c r="F1810" s="170" t="s">
        <v>3343</v>
      </c>
      <c r="G1810" s="169">
        <v>4178708.040180603</v>
      </c>
      <c r="H1810" s="168" t="s">
        <v>1266</v>
      </c>
      <c r="I1810" s="168" t="s">
        <v>2855</v>
      </c>
      <c r="J1810" s="169">
        <v>1298423.1763643911</v>
      </c>
      <c r="K1810" s="169">
        <v>904175.94417733233</v>
      </c>
      <c r="L1810" s="168" t="s">
        <v>5</v>
      </c>
      <c r="M1810" s="168" t="s">
        <v>21</v>
      </c>
      <c r="N1810" s="168" t="s">
        <v>2829</v>
      </c>
      <c r="O1810" s="168" t="s">
        <v>21</v>
      </c>
      <c r="P1810" s="168" t="s">
        <v>2831</v>
      </c>
      <c r="Q1810" s="168" t="s">
        <v>2832</v>
      </c>
      <c r="R1810" s="168" t="s">
        <v>1259</v>
      </c>
      <c r="S1810" s="168" t="s">
        <v>21</v>
      </c>
      <c r="T1810" s="168" t="s">
        <v>1259</v>
      </c>
      <c r="U1810" s="168" t="s">
        <v>1259</v>
      </c>
      <c r="V1810" s="168" t="s">
        <v>2832</v>
      </c>
      <c r="W1810" s="168" t="s">
        <v>1259</v>
      </c>
      <c r="X1810" s="168" t="s">
        <v>21</v>
      </c>
      <c r="Y1810" s="168" t="s">
        <v>1259</v>
      </c>
      <c r="Z1810" s="168" t="s">
        <v>21</v>
      </c>
      <c r="AA1810" s="168" t="s">
        <v>3344</v>
      </c>
      <c r="AB1810" s="168" t="s">
        <v>1259</v>
      </c>
      <c r="AC1810" s="168" t="s">
        <v>8315</v>
      </c>
      <c r="AD1810" s="169">
        <v>1763922.765688125</v>
      </c>
      <c r="AE1810" s="168" t="s">
        <v>814</v>
      </c>
      <c r="AF1810" s="169">
        <v>-1768875.6408498629</v>
      </c>
      <c r="AG1810" s="169">
        <v>-3878388.1962591321</v>
      </c>
      <c r="AH1810" s="169">
        <v>-1141508.5375147481</v>
      </c>
      <c r="AI1810" s="168" t="s">
        <v>21</v>
      </c>
      <c r="AJ1810"/>
      <c r="AK1810"/>
    </row>
    <row r="1811" spans="1:37" hidden="1" x14ac:dyDescent="0.25">
      <c r="A1811" s="179" t="b">
        <f>IF(E1811&lt;&gt;1,"",NOT(ISNA(VLOOKUP(P1811,Mapping!$P:$P,1,FALSE))))</f>
        <v>0</v>
      </c>
      <c r="B1811" s="180" t="str">
        <f t="shared" si="27"/>
        <v/>
      </c>
      <c r="E1811" s="167">
        <v>1</v>
      </c>
      <c r="F1811" s="170" t="s">
        <v>3343</v>
      </c>
      <c r="G1811" s="169">
        <v>386284.86437912763</v>
      </c>
      <c r="H1811" s="168" t="s">
        <v>1266</v>
      </c>
      <c r="I1811" s="168" t="s">
        <v>2855</v>
      </c>
      <c r="J1811" s="169">
        <v>120027.8209833867</v>
      </c>
      <c r="K1811" s="169">
        <v>83583.126318706854</v>
      </c>
      <c r="L1811" s="168" t="s">
        <v>5</v>
      </c>
      <c r="M1811" s="168" t="s">
        <v>21</v>
      </c>
      <c r="N1811" s="168" t="s">
        <v>2829</v>
      </c>
      <c r="O1811" s="168" t="s">
        <v>21</v>
      </c>
      <c r="P1811" s="168" t="s">
        <v>2833</v>
      </c>
      <c r="Q1811" s="168" t="s">
        <v>2834</v>
      </c>
      <c r="R1811" s="168" t="s">
        <v>1259</v>
      </c>
      <c r="S1811" s="168" t="s">
        <v>21</v>
      </c>
      <c r="T1811" s="168" t="s">
        <v>1259</v>
      </c>
      <c r="U1811" s="168" t="s">
        <v>1259</v>
      </c>
      <c r="V1811" s="168" t="s">
        <v>2834</v>
      </c>
      <c r="W1811" s="168" t="s">
        <v>1259</v>
      </c>
      <c r="X1811" s="168" t="s">
        <v>21</v>
      </c>
      <c r="Y1811" s="168" t="s">
        <v>1259</v>
      </c>
      <c r="Z1811" s="168" t="s">
        <v>21</v>
      </c>
      <c r="AA1811" s="168" t="s">
        <v>3344</v>
      </c>
      <c r="AB1811" s="168" t="s">
        <v>1259</v>
      </c>
      <c r="AC1811" s="168" t="s">
        <v>8316</v>
      </c>
      <c r="AD1811" s="169">
        <v>163059.1703864634</v>
      </c>
      <c r="AE1811" s="168" t="s">
        <v>814</v>
      </c>
      <c r="AF1811" s="169">
        <v>-163517.0202031392</v>
      </c>
      <c r="AG1811" s="169">
        <v>-358522.93196746468</v>
      </c>
      <c r="AH1811" s="169">
        <v>-105522.4405154764</v>
      </c>
      <c r="AI1811" s="168" t="s">
        <v>21</v>
      </c>
      <c r="AJ1811"/>
      <c r="AK1811"/>
    </row>
    <row r="1812" spans="1:37" hidden="1" x14ac:dyDescent="0.25">
      <c r="A1812" s="179" t="b">
        <f>IF(E1812&lt;&gt;1,"",NOT(ISNA(VLOOKUP(P1812,Mapping!$P:$P,1,FALSE))))</f>
        <v>0</v>
      </c>
      <c r="B1812" s="180" t="str">
        <f t="shared" si="27"/>
        <v/>
      </c>
      <c r="E1812" s="167">
        <v>1</v>
      </c>
      <c r="F1812" s="170" t="s">
        <v>3343</v>
      </c>
      <c r="G1812" s="169">
        <v>6821109.1177202193</v>
      </c>
      <c r="H1812" s="168" t="s">
        <v>1266</v>
      </c>
      <c r="I1812" s="168" t="s">
        <v>2855</v>
      </c>
      <c r="J1812" s="169">
        <v>2119479.5333381658</v>
      </c>
      <c r="K1812" s="169">
        <v>1475930.53105111</v>
      </c>
      <c r="L1812" s="168" t="s">
        <v>5</v>
      </c>
      <c r="M1812" s="168" t="s">
        <v>21</v>
      </c>
      <c r="N1812" s="168" t="s">
        <v>2829</v>
      </c>
      <c r="O1812" s="168" t="s">
        <v>21</v>
      </c>
      <c r="P1812" s="168" t="s">
        <v>2851</v>
      </c>
      <c r="Q1812" s="168" t="s">
        <v>2834</v>
      </c>
      <c r="R1812" s="168" t="s">
        <v>1259</v>
      </c>
      <c r="S1812" s="168" t="s">
        <v>21</v>
      </c>
      <c r="T1812" s="168" t="s">
        <v>1259</v>
      </c>
      <c r="U1812" s="168" t="s">
        <v>1259</v>
      </c>
      <c r="V1812" s="168" t="s">
        <v>2834</v>
      </c>
      <c r="W1812" s="168" t="s">
        <v>1259</v>
      </c>
      <c r="X1812" s="168" t="s">
        <v>21</v>
      </c>
      <c r="Y1812" s="168" t="s">
        <v>1259</v>
      </c>
      <c r="Z1812" s="168" t="s">
        <v>21</v>
      </c>
      <c r="AA1812" s="168" t="s">
        <v>3344</v>
      </c>
      <c r="AB1812" s="168" t="s">
        <v>1259</v>
      </c>
      <c r="AC1812" s="168" t="s">
        <v>8317</v>
      </c>
      <c r="AD1812" s="169">
        <v>2879337.2363649239</v>
      </c>
      <c r="AE1812" s="168" t="s">
        <v>814</v>
      </c>
      <c r="AF1812" s="169">
        <v>-2887422.056266156</v>
      </c>
      <c r="AG1812" s="169">
        <v>-6330882.3763668016</v>
      </c>
      <c r="AH1812" s="169">
        <v>-1863340.1085520179</v>
      </c>
      <c r="AI1812" s="168" t="s">
        <v>21</v>
      </c>
      <c r="AJ1812"/>
      <c r="AK1812"/>
    </row>
    <row r="1813" spans="1:37" hidden="1" x14ac:dyDescent="0.25">
      <c r="A1813" s="179" t="b">
        <f>IF(E1813&lt;&gt;1,"",NOT(ISNA(VLOOKUP(P1813,Mapping!$P:$P,1,FALSE))))</f>
        <v>0</v>
      </c>
      <c r="B1813" s="180" t="str">
        <f t="shared" ref="B1813:B1876" si="28">IF(AI1813="","",VALUE(AI1813))</f>
        <v/>
      </c>
      <c r="E1813" s="167">
        <v>1</v>
      </c>
      <c r="F1813" s="170" t="s">
        <v>3343</v>
      </c>
      <c r="G1813" s="169">
        <v>4512388.7536639087</v>
      </c>
      <c r="H1813" s="168" t="s">
        <v>1266</v>
      </c>
      <c r="I1813" s="168" t="s">
        <v>2855</v>
      </c>
      <c r="J1813" s="169">
        <v>1402105.646574446</v>
      </c>
      <c r="K1813" s="169">
        <v>976376.74673794827</v>
      </c>
      <c r="L1813" s="168" t="s">
        <v>5</v>
      </c>
      <c r="M1813" s="168" t="s">
        <v>21</v>
      </c>
      <c r="N1813" s="168" t="s">
        <v>2829</v>
      </c>
      <c r="O1813" s="168" t="s">
        <v>21</v>
      </c>
      <c r="P1813" s="168" t="s">
        <v>2835</v>
      </c>
      <c r="Q1813" s="168" t="s">
        <v>2834</v>
      </c>
      <c r="R1813" s="168" t="s">
        <v>1259</v>
      </c>
      <c r="S1813" s="168" t="s">
        <v>21</v>
      </c>
      <c r="T1813" s="168" t="s">
        <v>1259</v>
      </c>
      <c r="U1813" s="168" t="s">
        <v>1259</v>
      </c>
      <c r="V1813" s="168" t="s">
        <v>2834</v>
      </c>
      <c r="W1813" s="168" t="s">
        <v>1259</v>
      </c>
      <c r="X1813" s="168" t="s">
        <v>21</v>
      </c>
      <c r="Y1813" s="168" t="s">
        <v>1259</v>
      </c>
      <c r="Z1813" s="168" t="s">
        <v>21</v>
      </c>
      <c r="AA1813" s="168" t="s">
        <v>3344</v>
      </c>
      <c r="AB1813" s="168" t="s">
        <v>1259</v>
      </c>
      <c r="AC1813" s="168" t="s">
        <v>8318</v>
      </c>
      <c r="AD1813" s="169">
        <v>1904776.589722883</v>
      </c>
      <c r="AE1813" s="168" t="s">
        <v>814</v>
      </c>
      <c r="AF1813" s="169">
        <v>-1910124.964857795</v>
      </c>
      <c r="AG1813" s="169">
        <v>-4188087.588523217</v>
      </c>
      <c r="AH1813" s="169">
        <v>-1232660.965390217</v>
      </c>
      <c r="AI1813" s="168" t="s">
        <v>21</v>
      </c>
      <c r="AJ1813"/>
      <c r="AK1813"/>
    </row>
    <row r="1814" spans="1:37" hidden="1" x14ac:dyDescent="0.25">
      <c r="A1814" s="179" t="b">
        <f>IF(E1814&lt;&gt;1,"",NOT(ISNA(VLOOKUP(P1814,Mapping!$P:$P,1,FALSE))))</f>
        <v>0</v>
      </c>
      <c r="B1814" s="180" t="str">
        <f t="shared" si="28"/>
        <v/>
      </c>
      <c r="E1814" s="167">
        <v>1</v>
      </c>
      <c r="F1814" s="170" t="s">
        <v>3343</v>
      </c>
      <c r="G1814" s="169">
        <v>891456.67305624252</v>
      </c>
      <c r="H1814" s="168" t="s">
        <v>1266</v>
      </c>
      <c r="I1814" s="168" t="s">
        <v>2855</v>
      </c>
      <c r="J1814" s="169">
        <v>276996.62046044588</v>
      </c>
      <c r="K1814" s="169">
        <v>192890.64258697891</v>
      </c>
      <c r="L1814" s="168" t="s">
        <v>5</v>
      </c>
      <c r="M1814" s="168" t="s">
        <v>21</v>
      </c>
      <c r="N1814" s="168" t="s">
        <v>2829</v>
      </c>
      <c r="O1814" s="168" t="s">
        <v>21</v>
      </c>
      <c r="P1814" s="168" t="s">
        <v>2836</v>
      </c>
      <c r="Q1814" s="168" t="s">
        <v>2837</v>
      </c>
      <c r="R1814" s="168" t="s">
        <v>1259</v>
      </c>
      <c r="S1814" s="168" t="s">
        <v>21</v>
      </c>
      <c r="T1814" s="168" t="s">
        <v>1259</v>
      </c>
      <c r="U1814" s="168" t="s">
        <v>1259</v>
      </c>
      <c r="V1814" s="168" t="s">
        <v>2837</v>
      </c>
      <c r="W1814" s="168" t="s">
        <v>1259</v>
      </c>
      <c r="X1814" s="168" t="s">
        <v>21</v>
      </c>
      <c r="Y1814" s="168" t="s">
        <v>1259</v>
      </c>
      <c r="Z1814" s="168" t="s">
        <v>21</v>
      </c>
      <c r="AA1814" s="168" t="s">
        <v>3344</v>
      </c>
      <c r="AB1814" s="168" t="s">
        <v>1259</v>
      </c>
      <c r="AC1814" s="168" t="s">
        <v>7235</v>
      </c>
      <c r="AD1814" s="169">
        <v>376303.08341918519</v>
      </c>
      <c r="AE1814" s="168" t="s">
        <v>814</v>
      </c>
      <c r="AF1814" s="169">
        <v>-377359.69555176102</v>
      </c>
      <c r="AG1814" s="169">
        <v>-827388.51458699629</v>
      </c>
      <c r="AH1814" s="169">
        <v>-243521.53664083549</v>
      </c>
      <c r="AI1814" s="168" t="s">
        <v>21</v>
      </c>
      <c r="AJ1814"/>
      <c r="AK1814"/>
    </row>
    <row r="1815" spans="1:37" hidden="1" x14ac:dyDescent="0.25">
      <c r="A1815" s="179" t="b">
        <f>IF(E1815&lt;&gt;1,"",NOT(ISNA(VLOOKUP(P1815,Mapping!$P:$P,1,FALSE))))</f>
        <v>0</v>
      </c>
      <c r="B1815" s="180" t="str">
        <f t="shared" si="28"/>
        <v/>
      </c>
      <c r="E1815" s="167">
        <v>1</v>
      </c>
      <c r="F1815" s="170" t="s">
        <v>790</v>
      </c>
      <c r="G1815" s="169">
        <v>9874607.1429534517</v>
      </c>
      <c r="H1815" s="168" t="s">
        <v>1266</v>
      </c>
      <c r="I1815" s="168" t="s">
        <v>303</v>
      </c>
      <c r="J1815" s="169">
        <v>2507181.6718111401</v>
      </c>
      <c r="K1815" s="169">
        <v>884093.38423715404</v>
      </c>
      <c r="L1815" s="168" t="s">
        <v>5</v>
      </c>
      <c r="M1815" s="168" t="s">
        <v>21</v>
      </c>
      <c r="N1815" s="168" t="s">
        <v>2829</v>
      </c>
      <c r="O1815" s="168" t="s">
        <v>21</v>
      </c>
      <c r="P1815" s="168" t="s">
        <v>2831</v>
      </c>
      <c r="Q1815" s="168" t="s">
        <v>2832</v>
      </c>
      <c r="R1815" s="168" t="s">
        <v>1259</v>
      </c>
      <c r="S1815" s="168" t="s">
        <v>21</v>
      </c>
      <c r="T1815" s="168" t="s">
        <v>1259</v>
      </c>
      <c r="U1815" s="168" t="s">
        <v>1259</v>
      </c>
      <c r="V1815" s="168" t="s">
        <v>2832</v>
      </c>
      <c r="W1815" s="168" t="s">
        <v>1259</v>
      </c>
      <c r="X1815" s="168" t="s">
        <v>21</v>
      </c>
      <c r="Y1815" s="168" t="s">
        <v>1259</v>
      </c>
      <c r="Z1815" s="168" t="s">
        <v>21</v>
      </c>
      <c r="AA1815" s="168" t="s">
        <v>1434</v>
      </c>
      <c r="AB1815" s="168" t="s">
        <v>815</v>
      </c>
      <c r="AC1815" s="168" t="s">
        <v>12284</v>
      </c>
      <c r="AD1815" s="169">
        <v>3570234.415482156</v>
      </c>
      <c r="AE1815" s="168" t="s">
        <v>808</v>
      </c>
      <c r="AF1815" s="169">
        <v>-122353.2953181304</v>
      </c>
      <c r="AG1815" s="169">
        <v>741047.14902043529</v>
      </c>
      <c r="AH1815" s="169">
        <v>-1843208.375492448</v>
      </c>
      <c r="AI1815" s="168" t="s">
        <v>21</v>
      </c>
      <c r="AJ1815"/>
      <c r="AK1815"/>
    </row>
    <row r="1816" spans="1:37" hidden="1" x14ac:dyDescent="0.25">
      <c r="A1816" s="179" t="b">
        <f>IF(E1816&lt;&gt;1,"",NOT(ISNA(VLOOKUP(P1816,Mapping!$P:$P,1,FALSE))))</f>
        <v>0</v>
      </c>
      <c r="B1816" s="180" t="str">
        <f t="shared" si="28"/>
        <v/>
      </c>
      <c r="E1816" s="167">
        <v>1</v>
      </c>
      <c r="F1816" s="170" t="s">
        <v>790</v>
      </c>
      <c r="G1816" s="169">
        <v>2062142.453446632</v>
      </c>
      <c r="H1816" s="168" t="s">
        <v>1266</v>
      </c>
      <c r="I1816" s="168" t="s">
        <v>303</v>
      </c>
      <c r="J1816" s="169">
        <v>523581.91967510339</v>
      </c>
      <c r="K1816" s="169">
        <v>184627.75015284849</v>
      </c>
      <c r="L1816" s="168" t="s">
        <v>5</v>
      </c>
      <c r="M1816" s="168" t="s">
        <v>21</v>
      </c>
      <c r="N1816" s="168" t="s">
        <v>2829</v>
      </c>
      <c r="O1816" s="168" t="s">
        <v>21</v>
      </c>
      <c r="P1816" s="168" t="s">
        <v>2851</v>
      </c>
      <c r="Q1816" s="168" t="s">
        <v>2834</v>
      </c>
      <c r="R1816" s="168" t="s">
        <v>1259</v>
      </c>
      <c r="S1816" s="168" t="s">
        <v>21</v>
      </c>
      <c r="T1816" s="168" t="s">
        <v>1259</v>
      </c>
      <c r="U1816" s="168" t="s">
        <v>1259</v>
      </c>
      <c r="V1816" s="168" t="s">
        <v>2834</v>
      </c>
      <c r="W1816" s="168" t="s">
        <v>1259</v>
      </c>
      <c r="X1816" s="168" t="s">
        <v>21</v>
      </c>
      <c r="Y1816" s="168" t="s">
        <v>1259</v>
      </c>
      <c r="Z1816" s="168" t="s">
        <v>21</v>
      </c>
      <c r="AA1816" s="168" t="s">
        <v>1434</v>
      </c>
      <c r="AB1816" s="168" t="s">
        <v>815</v>
      </c>
      <c r="AC1816" s="168" t="s">
        <v>8319</v>
      </c>
      <c r="AD1816" s="169">
        <v>745582.26472591795</v>
      </c>
      <c r="AE1816" s="168" t="s">
        <v>808</v>
      </c>
      <c r="AF1816" s="169">
        <v>-25551.388621537011</v>
      </c>
      <c r="AG1816" s="169">
        <v>154754.99570543671</v>
      </c>
      <c r="AH1816" s="169">
        <v>-384922.47707937978</v>
      </c>
      <c r="AI1816" s="168" t="s">
        <v>21</v>
      </c>
      <c r="AJ1816"/>
      <c r="AK1816"/>
    </row>
    <row r="1817" spans="1:37" hidden="1" x14ac:dyDescent="0.25">
      <c r="A1817" s="179" t="b">
        <f>IF(E1817&lt;&gt;1,"",NOT(ISNA(VLOOKUP(P1817,Mapping!$P:$P,1,FALSE))))</f>
        <v>0</v>
      </c>
      <c r="B1817" s="180" t="str">
        <f t="shared" si="28"/>
        <v/>
      </c>
      <c r="E1817" s="167">
        <v>1</v>
      </c>
      <c r="F1817" s="170" t="s">
        <v>790</v>
      </c>
      <c r="G1817" s="169">
        <v>7047920.4697393253</v>
      </c>
      <c r="H1817" s="168" t="s">
        <v>1266</v>
      </c>
      <c r="I1817" s="168" t="s">
        <v>303</v>
      </c>
      <c r="J1817" s="169">
        <v>1789480.509988961</v>
      </c>
      <c r="K1817" s="169">
        <v>631014.45654702478</v>
      </c>
      <c r="L1817" s="168" t="s">
        <v>5</v>
      </c>
      <c r="M1817" s="168" t="s">
        <v>21</v>
      </c>
      <c r="N1817" s="168" t="s">
        <v>2829</v>
      </c>
      <c r="O1817" s="168" t="s">
        <v>21</v>
      </c>
      <c r="P1817" s="168" t="s">
        <v>2836</v>
      </c>
      <c r="Q1817" s="168" t="s">
        <v>2837</v>
      </c>
      <c r="R1817" s="168" t="s">
        <v>1259</v>
      </c>
      <c r="S1817" s="168" t="s">
        <v>21</v>
      </c>
      <c r="T1817" s="168" t="s">
        <v>1259</v>
      </c>
      <c r="U1817" s="168" t="s">
        <v>1259</v>
      </c>
      <c r="V1817" s="168" t="s">
        <v>2837</v>
      </c>
      <c r="W1817" s="168" t="s">
        <v>1259</v>
      </c>
      <c r="X1817" s="168" t="s">
        <v>21</v>
      </c>
      <c r="Y1817" s="168" t="s">
        <v>1259</v>
      </c>
      <c r="Z1817" s="168" t="s">
        <v>21</v>
      </c>
      <c r="AA1817" s="168" t="s">
        <v>1434</v>
      </c>
      <c r="AB1817" s="168" t="s">
        <v>815</v>
      </c>
      <c r="AC1817" s="168" t="s">
        <v>8320</v>
      </c>
      <c r="AD1817" s="169">
        <v>2548225.7526164558</v>
      </c>
      <c r="AE1817" s="168" t="s">
        <v>808</v>
      </c>
      <c r="AF1817" s="169">
        <v>-87328.668586887419</v>
      </c>
      <c r="AG1817" s="169">
        <v>528916.37054646295</v>
      </c>
      <c r="AH1817" s="169">
        <v>-1315574.9744331299</v>
      </c>
      <c r="AI1817" s="168" t="s">
        <v>21</v>
      </c>
      <c r="AJ1817"/>
      <c r="AK1817"/>
    </row>
    <row r="1818" spans="1:37" hidden="1" x14ac:dyDescent="0.25">
      <c r="A1818" s="179" t="b">
        <f>IF(E1818&lt;&gt;1,"",NOT(ISNA(VLOOKUP(P1818,Mapping!$P:$P,1,FALSE))))</f>
        <v>0</v>
      </c>
      <c r="B1818" s="180" t="str">
        <f t="shared" si="28"/>
        <v/>
      </c>
      <c r="E1818" s="167">
        <v>1</v>
      </c>
      <c r="F1818" s="170" t="s">
        <v>3345</v>
      </c>
      <c r="G1818" s="169">
        <v>14202824.524046579</v>
      </c>
      <c r="H1818" s="168" t="s">
        <v>1266</v>
      </c>
      <c r="I1818" s="168" t="s">
        <v>303</v>
      </c>
      <c r="J1818" s="169">
        <v>3500747.6051295321</v>
      </c>
      <c r="K1818" s="169">
        <v>1483274.3679385481</v>
      </c>
      <c r="L1818" s="168" t="s">
        <v>5</v>
      </c>
      <c r="M1818" s="168" t="s">
        <v>21</v>
      </c>
      <c r="N1818" s="168" t="s">
        <v>2829</v>
      </c>
      <c r="O1818" s="168" t="s">
        <v>21</v>
      </c>
      <c r="P1818" s="168" t="s">
        <v>2831</v>
      </c>
      <c r="Q1818" s="168" t="s">
        <v>2832</v>
      </c>
      <c r="R1818" s="168" t="s">
        <v>1259</v>
      </c>
      <c r="S1818" s="168" t="s">
        <v>21</v>
      </c>
      <c r="T1818" s="168" t="s">
        <v>1259</v>
      </c>
      <c r="U1818" s="168" t="s">
        <v>1259</v>
      </c>
      <c r="V1818" s="168" t="s">
        <v>2832</v>
      </c>
      <c r="W1818" s="168" t="s">
        <v>1259</v>
      </c>
      <c r="X1818" s="168" t="s">
        <v>21</v>
      </c>
      <c r="Y1818" s="168" t="s">
        <v>1259</v>
      </c>
      <c r="Z1818" s="168" t="s">
        <v>21</v>
      </c>
      <c r="AA1818" s="168" t="s">
        <v>3346</v>
      </c>
      <c r="AB1818" s="168" t="s">
        <v>3347</v>
      </c>
      <c r="AC1818" s="168" t="s">
        <v>12285</v>
      </c>
      <c r="AD1818" s="169">
        <v>4755975.5434203567</v>
      </c>
      <c r="AE1818" s="168" t="s">
        <v>808</v>
      </c>
      <c r="AF1818" s="169">
        <v>-2577944.6827388331</v>
      </c>
      <c r="AG1818" s="169">
        <v>-6479783.5859459164</v>
      </c>
      <c r="AH1818" s="169">
        <v>-3425871.88162902</v>
      </c>
      <c r="AI1818" s="168" t="s">
        <v>21</v>
      </c>
      <c r="AJ1818"/>
      <c r="AK1818"/>
    </row>
    <row r="1819" spans="1:37" hidden="1" x14ac:dyDescent="0.25">
      <c r="A1819" s="179" t="b">
        <f>IF(E1819&lt;&gt;1,"",NOT(ISNA(VLOOKUP(P1819,Mapping!$P:$P,1,FALSE))))</f>
        <v>0</v>
      </c>
      <c r="B1819" s="180" t="str">
        <f t="shared" si="28"/>
        <v/>
      </c>
      <c r="E1819" s="167">
        <v>1</v>
      </c>
      <c r="F1819" s="170" t="s">
        <v>3345</v>
      </c>
      <c r="G1819" s="169">
        <v>11339039.106100479</v>
      </c>
      <c r="H1819" s="168" t="s">
        <v>1266</v>
      </c>
      <c r="I1819" s="168" t="s">
        <v>303</v>
      </c>
      <c r="J1819" s="169">
        <v>2794874.6341225388</v>
      </c>
      <c r="K1819" s="169">
        <v>1184194.456155946</v>
      </c>
      <c r="L1819" s="168" t="s">
        <v>5</v>
      </c>
      <c r="M1819" s="168" t="s">
        <v>21</v>
      </c>
      <c r="N1819" s="168" t="s">
        <v>2829</v>
      </c>
      <c r="O1819" s="168" t="s">
        <v>21</v>
      </c>
      <c r="P1819" s="168" t="s">
        <v>2851</v>
      </c>
      <c r="Q1819" s="168" t="s">
        <v>2834</v>
      </c>
      <c r="R1819" s="168" t="s">
        <v>1259</v>
      </c>
      <c r="S1819" s="168" t="s">
        <v>21</v>
      </c>
      <c r="T1819" s="168" t="s">
        <v>1259</v>
      </c>
      <c r="U1819" s="168" t="s">
        <v>1259</v>
      </c>
      <c r="V1819" s="168" t="s">
        <v>2834</v>
      </c>
      <c r="W1819" s="168" t="s">
        <v>1259</v>
      </c>
      <c r="X1819" s="168" t="s">
        <v>21</v>
      </c>
      <c r="Y1819" s="168" t="s">
        <v>1259</v>
      </c>
      <c r="Z1819" s="168" t="s">
        <v>21</v>
      </c>
      <c r="AA1819" s="168" t="s">
        <v>3346</v>
      </c>
      <c r="AB1819" s="168" t="s">
        <v>3347</v>
      </c>
      <c r="AC1819" s="168" t="s">
        <v>8321</v>
      </c>
      <c r="AD1819" s="169">
        <v>3797004.7847310752</v>
      </c>
      <c r="AE1819" s="168" t="s">
        <v>808</v>
      </c>
      <c r="AF1819" s="169">
        <v>-2058141.0071953069</v>
      </c>
      <c r="AG1819" s="169">
        <v>-5173232.9267118806</v>
      </c>
      <c r="AH1819" s="169">
        <v>-2735096.4713048302</v>
      </c>
      <c r="AI1819" s="168" t="s">
        <v>21</v>
      </c>
      <c r="AJ1819"/>
      <c r="AK1819"/>
    </row>
    <row r="1820" spans="1:37" hidden="1" x14ac:dyDescent="0.25">
      <c r="A1820" s="179" t="b">
        <f>IF(E1820&lt;&gt;1,"",NOT(ISNA(VLOOKUP(P1820,Mapping!$P:$P,1,FALSE))))</f>
        <v>0</v>
      </c>
      <c r="B1820" s="180" t="str">
        <f t="shared" si="28"/>
        <v/>
      </c>
      <c r="E1820" s="167">
        <v>1</v>
      </c>
      <c r="F1820" s="170" t="s">
        <v>3345</v>
      </c>
      <c r="G1820" s="169">
        <v>1960194.4238507</v>
      </c>
      <c r="H1820" s="168" t="s">
        <v>1266</v>
      </c>
      <c r="I1820" s="168" t="s">
        <v>303</v>
      </c>
      <c r="J1820" s="169">
        <v>483153.60957008292</v>
      </c>
      <c r="K1820" s="169">
        <v>204713.23433949109</v>
      </c>
      <c r="L1820" s="168" t="s">
        <v>5</v>
      </c>
      <c r="M1820" s="168" t="s">
        <v>21</v>
      </c>
      <c r="N1820" s="168" t="s">
        <v>2829</v>
      </c>
      <c r="O1820" s="168" t="s">
        <v>21</v>
      </c>
      <c r="P1820" s="168" t="s">
        <v>2835</v>
      </c>
      <c r="Q1820" s="168" t="s">
        <v>2834</v>
      </c>
      <c r="R1820" s="168" t="s">
        <v>1259</v>
      </c>
      <c r="S1820" s="168" t="s">
        <v>21</v>
      </c>
      <c r="T1820" s="168" t="s">
        <v>1259</v>
      </c>
      <c r="U1820" s="168" t="s">
        <v>1259</v>
      </c>
      <c r="V1820" s="168" t="s">
        <v>2834</v>
      </c>
      <c r="W1820" s="168" t="s">
        <v>1259</v>
      </c>
      <c r="X1820" s="168" t="s">
        <v>21</v>
      </c>
      <c r="Y1820" s="168" t="s">
        <v>1259</v>
      </c>
      <c r="Z1820" s="168" t="s">
        <v>21</v>
      </c>
      <c r="AA1820" s="168" t="s">
        <v>3346</v>
      </c>
      <c r="AB1820" s="168" t="s">
        <v>3347</v>
      </c>
      <c r="AC1820" s="168" t="s">
        <v>8322</v>
      </c>
      <c r="AD1820" s="169">
        <v>656393.15084114717</v>
      </c>
      <c r="AE1820" s="168" t="s">
        <v>808</v>
      </c>
      <c r="AF1820" s="169">
        <v>-355793.51019542658</v>
      </c>
      <c r="AG1820" s="169">
        <v>-894303.49797151517</v>
      </c>
      <c r="AH1820" s="169">
        <v>-472819.68088998162</v>
      </c>
      <c r="AI1820" s="168" t="s">
        <v>21</v>
      </c>
      <c r="AJ1820"/>
      <c r="AK1820"/>
    </row>
    <row r="1821" spans="1:37" hidden="1" x14ac:dyDescent="0.25">
      <c r="A1821" s="179" t="b">
        <f>IF(E1821&lt;&gt;1,"",NOT(ISNA(VLOOKUP(P1821,Mapping!$P:$P,1,FALSE))))</f>
        <v>0</v>
      </c>
      <c r="B1821" s="180" t="str">
        <f t="shared" si="28"/>
        <v/>
      </c>
      <c r="E1821" s="167">
        <v>1</v>
      </c>
      <c r="F1821" s="170" t="s">
        <v>3345</v>
      </c>
      <c r="G1821" s="169">
        <v>12428113.87716376</v>
      </c>
      <c r="H1821" s="168" t="s">
        <v>1266</v>
      </c>
      <c r="I1821" s="168" t="s">
        <v>303</v>
      </c>
      <c r="J1821" s="169">
        <v>3063312.4994324781</v>
      </c>
      <c r="K1821" s="169">
        <v>1297932.16304317</v>
      </c>
      <c r="L1821" s="168" t="s">
        <v>5</v>
      </c>
      <c r="M1821" s="168" t="s">
        <v>21</v>
      </c>
      <c r="N1821" s="168" t="s">
        <v>2829</v>
      </c>
      <c r="O1821" s="168" t="s">
        <v>21</v>
      </c>
      <c r="P1821" s="168" t="s">
        <v>2836</v>
      </c>
      <c r="Q1821" s="168" t="s">
        <v>2837</v>
      </c>
      <c r="R1821" s="168" t="s">
        <v>1259</v>
      </c>
      <c r="S1821" s="168" t="s">
        <v>21</v>
      </c>
      <c r="T1821" s="168" t="s">
        <v>1259</v>
      </c>
      <c r="U1821" s="168" t="s">
        <v>1259</v>
      </c>
      <c r="V1821" s="168" t="s">
        <v>2837</v>
      </c>
      <c r="W1821" s="168" t="s">
        <v>1259</v>
      </c>
      <c r="X1821" s="168" t="s">
        <v>21</v>
      </c>
      <c r="Y1821" s="168" t="s">
        <v>1259</v>
      </c>
      <c r="Z1821" s="168" t="s">
        <v>21</v>
      </c>
      <c r="AA1821" s="168" t="s">
        <v>3346</v>
      </c>
      <c r="AB1821" s="168" t="s">
        <v>3347</v>
      </c>
      <c r="AC1821" s="168" t="s">
        <v>8323</v>
      </c>
      <c r="AD1821" s="169">
        <v>4161693.7215945702</v>
      </c>
      <c r="AE1821" s="168" t="s">
        <v>808</v>
      </c>
      <c r="AF1821" s="169">
        <v>-2255818.202348575</v>
      </c>
      <c r="AG1821" s="169">
        <v>-5670103.7296606572</v>
      </c>
      <c r="AH1821" s="169">
        <v>-2997792.8546094499</v>
      </c>
      <c r="AI1821" s="168" t="s">
        <v>21</v>
      </c>
      <c r="AJ1821"/>
      <c r="AK1821"/>
    </row>
    <row r="1822" spans="1:37" hidden="1" x14ac:dyDescent="0.25">
      <c r="A1822" s="179" t="b">
        <f>IF(E1822&lt;&gt;1,"",NOT(ISNA(VLOOKUP(P1822,Mapping!$P:$P,1,FALSE))))</f>
        <v>0</v>
      </c>
      <c r="B1822" s="180" t="str">
        <f t="shared" si="28"/>
        <v/>
      </c>
      <c r="E1822" s="167">
        <v>1</v>
      </c>
      <c r="F1822" s="170" t="s">
        <v>3348</v>
      </c>
      <c r="G1822" s="169">
        <v>345772.50882762478</v>
      </c>
      <c r="H1822" s="168" t="s">
        <v>1266</v>
      </c>
      <c r="I1822" s="168" t="s">
        <v>402</v>
      </c>
      <c r="J1822" s="169">
        <v>179137.9033403275</v>
      </c>
      <c r="K1822" s="169">
        <v>86936.665030874385</v>
      </c>
      <c r="L1822" s="168" t="s">
        <v>5</v>
      </c>
      <c r="M1822" s="168" t="s">
        <v>21</v>
      </c>
      <c r="N1822" s="168" t="s">
        <v>2829</v>
      </c>
      <c r="O1822" s="168" t="s">
        <v>21</v>
      </c>
      <c r="P1822" s="168" t="s">
        <v>2831</v>
      </c>
      <c r="Q1822" s="168" t="s">
        <v>2832</v>
      </c>
      <c r="R1822" s="168" t="s">
        <v>1259</v>
      </c>
      <c r="S1822" s="168" t="s">
        <v>21</v>
      </c>
      <c r="T1822" s="168" t="s">
        <v>1259</v>
      </c>
      <c r="U1822" s="168" t="s">
        <v>1259</v>
      </c>
      <c r="V1822" s="168" t="s">
        <v>2832</v>
      </c>
      <c r="W1822" s="168" t="s">
        <v>1259</v>
      </c>
      <c r="X1822" s="168" t="s">
        <v>21</v>
      </c>
      <c r="Y1822" s="168" t="s">
        <v>1259</v>
      </c>
      <c r="Z1822" s="168" t="s">
        <v>21</v>
      </c>
      <c r="AA1822" s="168" t="s">
        <v>3349</v>
      </c>
      <c r="AB1822" s="168" t="s">
        <v>1259</v>
      </c>
      <c r="AC1822" s="168" t="s">
        <v>8324</v>
      </c>
      <c r="AD1822" s="169">
        <v>341269.58820264478</v>
      </c>
      <c r="AE1822" s="168" t="s">
        <v>809</v>
      </c>
      <c r="AF1822" s="169">
        <v>-276029.44564204279</v>
      </c>
      <c r="AG1822" s="169">
        <v>-158081.45043219181</v>
      </c>
      <c r="AH1822" s="169">
        <v>-145057.76448378561</v>
      </c>
      <c r="AI1822" s="168" t="s">
        <v>21</v>
      </c>
      <c r="AJ1822"/>
      <c r="AK1822"/>
    </row>
    <row r="1823" spans="1:37" hidden="1" x14ac:dyDescent="0.25">
      <c r="A1823" s="179" t="b">
        <f>IF(E1823&lt;&gt;1,"",NOT(ISNA(VLOOKUP(P1823,Mapping!$P:$P,1,FALSE))))</f>
        <v>0</v>
      </c>
      <c r="B1823" s="180" t="str">
        <f t="shared" si="28"/>
        <v/>
      </c>
      <c r="E1823" s="167">
        <v>1</v>
      </c>
      <c r="F1823" s="170" t="s">
        <v>3348</v>
      </c>
      <c r="G1823" s="169">
        <v>639412.33811030851</v>
      </c>
      <c r="H1823" s="168" t="s">
        <v>1266</v>
      </c>
      <c r="I1823" s="168" t="s">
        <v>402</v>
      </c>
      <c r="J1823" s="169">
        <v>331266.89570372691</v>
      </c>
      <c r="K1823" s="169">
        <v>160765.74868077811</v>
      </c>
      <c r="L1823" s="168" t="s">
        <v>5</v>
      </c>
      <c r="M1823" s="168" t="s">
        <v>21</v>
      </c>
      <c r="N1823" s="168" t="s">
        <v>2829</v>
      </c>
      <c r="O1823" s="168" t="s">
        <v>21</v>
      </c>
      <c r="P1823" s="168" t="s">
        <v>2836</v>
      </c>
      <c r="Q1823" s="168" t="s">
        <v>2837</v>
      </c>
      <c r="R1823" s="168" t="s">
        <v>1259</v>
      </c>
      <c r="S1823" s="168" t="s">
        <v>21</v>
      </c>
      <c r="T1823" s="168" t="s">
        <v>1259</v>
      </c>
      <c r="U1823" s="168" t="s">
        <v>1259</v>
      </c>
      <c r="V1823" s="168" t="s">
        <v>2837</v>
      </c>
      <c r="W1823" s="168" t="s">
        <v>1259</v>
      </c>
      <c r="X1823" s="168" t="s">
        <v>21</v>
      </c>
      <c r="Y1823" s="168" t="s">
        <v>1259</v>
      </c>
      <c r="Z1823" s="168" t="s">
        <v>21</v>
      </c>
      <c r="AA1823" s="168" t="s">
        <v>3349</v>
      </c>
      <c r="AB1823" s="168" t="s">
        <v>1259</v>
      </c>
      <c r="AC1823" s="168" t="s">
        <v>8325</v>
      </c>
      <c r="AD1823" s="169">
        <v>631085.40947475599</v>
      </c>
      <c r="AE1823" s="168" t="s">
        <v>809</v>
      </c>
      <c r="AF1823" s="169">
        <v>-510441.48600390408</v>
      </c>
      <c r="AG1823" s="169">
        <v>-292328.7052965418</v>
      </c>
      <c r="AH1823" s="169">
        <v>-268244.93556215771</v>
      </c>
      <c r="AI1823" s="168" t="s">
        <v>21</v>
      </c>
      <c r="AJ1823"/>
      <c r="AK1823"/>
    </row>
    <row r="1824" spans="1:37" hidden="1" x14ac:dyDescent="0.25">
      <c r="A1824" s="179" t="b">
        <f>IF(E1824&lt;&gt;1,"",NOT(ISNA(VLOOKUP(P1824,Mapping!$P:$P,1,FALSE))))</f>
        <v>0</v>
      </c>
      <c r="B1824" s="180" t="str">
        <f t="shared" si="28"/>
        <v/>
      </c>
      <c r="E1824" s="167">
        <v>1</v>
      </c>
      <c r="F1824" s="170" t="s">
        <v>3350</v>
      </c>
      <c r="G1824" s="169">
        <v>10667545.02392593</v>
      </c>
      <c r="H1824" s="168" t="s">
        <v>1266</v>
      </c>
      <c r="I1824" s="168" t="s">
        <v>303</v>
      </c>
      <c r="J1824" s="169">
        <v>2790474.1614807812</v>
      </c>
      <c r="K1824" s="169">
        <v>1820663.205088658</v>
      </c>
      <c r="L1824" s="168" t="s">
        <v>5</v>
      </c>
      <c r="M1824" s="168" t="s">
        <v>21</v>
      </c>
      <c r="N1824" s="168" t="s">
        <v>2829</v>
      </c>
      <c r="O1824" s="168" t="s">
        <v>21</v>
      </c>
      <c r="P1824" s="168" t="s">
        <v>2831</v>
      </c>
      <c r="Q1824" s="168" t="s">
        <v>2832</v>
      </c>
      <c r="R1824" s="168" t="s">
        <v>1259</v>
      </c>
      <c r="S1824" s="168" t="s">
        <v>21</v>
      </c>
      <c r="T1824" s="168" t="s">
        <v>1259</v>
      </c>
      <c r="U1824" s="168" t="s">
        <v>1259</v>
      </c>
      <c r="V1824" s="168" t="s">
        <v>2832</v>
      </c>
      <c r="W1824" s="168" t="s">
        <v>1259</v>
      </c>
      <c r="X1824" s="168" t="s">
        <v>21</v>
      </c>
      <c r="Y1824" s="168" t="s">
        <v>1259</v>
      </c>
      <c r="Z1824" s="168" t="s">
        <v>21</v>
      </c>
      <c r="AA1824" s="168" t="s">
        <v>3351</v>
      </c>
      <c r="AB1824" s="168" t="s">
        <v>1259</v>
      </c>
      <c r="AC1824" s="168" t="s">
        <v>12286</v>
      </c>
      <c r="AD1824" s="169">
        <v>4132199.0628866791</v>
      </c>
      <c r="AE1824" s="168" t="s">
        <v>816</v>
      </c>
      <c r="AF1824" s="169">
        <v>-1929968.4700427649</v>
      </c>
      <c r="AG1824" s="169">
        <v>-2663295.736736821</v>
      </c>
      <c r="AH1824" s="169">
        <v>-2449038.4416025789</v>
      </c>
      <c r="AI1824" s="168" t="s">
        <v>21</v>
      </c>
      <c r="AJ1824"/>
      <c r="AK1824"/>
    </row>
    <row r="1825" spans="1:37" hidden="1" x14ac:dyDescent="0.25">
      <c r="A1825" s="179" t="b">
        <f>IF(E1825&lt;&gt;1,"",NOT(ISNA(VLOOKUP(P1825,Mapping!$P:$P,1,FALSE))))</f>
        <v>0</v>
      </c>
      <c r="B1825" s="180" t="str">
        <f t="shared" si="28"/>
        <v/>
      </c>
      <c r="E1825" s="167">
        <v>1</v>
      </c>
      <c r="F1825" s="170" t="s">
        <v>3350</v>
      </c>
      <c r="G1825" s="169">
        <v>30143013.786187012</v>
      </c>
      <c r="H1825" s="168" t="s">
        <v>1266</v>
      </c>
      <c r="I1825" s="168" t="s">
        <v>303</v>
      </c>
      <c r="J1825" s="169">
        <v>7884972.6840485409</v>
      </c>
      <c r="K1825" s="169">
        <v>5144602.2461495567</v>
      </c>
      <c r="L1825" s="168" t="s">
        <v>5</v>
      </c>
      <c r="M1825" s="168" t="s">
        <v>21</v>
      </c>
      <c r="N1825" s="168" t="s">
        <v>2829</v>
      </c>
      <c r="O1825" s="168" t="s">
        <v>21</v>
      </c>
      <c r="P1825" s="168" t="s">
        <v>2844</v>
      </c>
      <c r="Q1825" s="168" t="s">
        <v>2834</v>
      </c>
      <c r="R1825" s="168" t="s">
        <v>1259</v>
      </c>
      <c r="S1825" s="168" t="s">
        <v>21</v>
      </c>
      <c r="T1825" s="168" t="s">
        <v>1259</v>
      </c>
      <c r="U1825" s="168" t="s">
        <v>1259</v>
      </c>
      <c r="V1825" s="168" t="s">
        <v>2834</v>
      </c>
      <c r="W1825" s="168" t="s">
        <v>1259</v>
      </c>
      <c r="X1825" s="168" t="s">
        <v>21</v>
      </c>
      <c r="Y1825" s="168" t="s">
        <v>1259</v>
      </c>
      <c r="Z1825" s="168" t="s">
        <v>21</v>
      </c>
      <c r="AA1825" s="168" t="s">
        <v>3351</v>
      </c>
      <c r="AB1825" s="168" t="s">
        <v>1259</v>
      </c>
      <c r="AC1825" s="168" t="s">
        <v>8326</v>
      </c>
      <c r="AD1825" s="169">
        <v>11676251.00625281</v>
      </c>
      <c r="AE1825" s="168" t="s">
        <v>816</v>
      </c>
      <c r="AF1825" s="169">
        <v>-5453463.3853361942</v>
      </c>
      <c r="AG1825" s="169">
        <v>-7525607.8065847335</v>
      </c>
      <c r="AH1825" s="169">
        <v>-6920186.3542695716</v>
      </c>
      <c r="AI1825" s="168" t="s">
        <v>21</v>
      </c>
      <c r="AJ1825"/>
      <c r="AK1825"/>
    </row>
    <row r="1826" spans="1:37" hidden="1" x14ac:dyDescent="0.25">
      <c r="A1826" s="179" t="b">
        <f>IF(E1826&lt;&gt;1,"",NOT(ISNA(VLOOKUP(P1826,Mapping!$P:$P,1,FALSE))))</f>
        <v>0</v>
      </c>
      <c r="B1826" s="180" t="str">
        <f t="shared" si="28"/>
        <v/>
      </c>
      <c r="E1826" s="167">
        <v>1</v>
      </c>
      <c r="F1826" s="170" t="s">
        <v>3350</v>
      </c>
      <c r="G1826" s="169">
        <v>4094933.6517992839</v>
      </c>
      <c r="H1826" s="168" t="s">
        <v>1266</v>
      </c>
      <c r="I1826" s="168" t="s">
        <v>303</v>
      </c>
      <c r="J1826" s="169">
        <v>1071174.906943931</v>
      </c>
      <c r="K1826" s="169">
        <v>698895.10757991369</v>
      </c>
      <c r="L1826" s="168" t="s">
        <v>5</v>
      </c>
      <c r="M1826" s="168" t="s">
        <v>21</v>
      </c>
      <c r="N1826" s="168" t="s">
        <v>2829</v>
      </c>
      <c r="O1826" s="168" t="s">
        <v>21</v>
      </c>
      <c r="P1826" s="168" t="s">
        <v>2851</v>
      </c>
      <c r="Q1826" s="168" t="s">
        <v>2834</v>
      </c>
      <c r="R1826" s="168" t="s">
        <v>1259</v>
      </c>
      <c r="S1826" s="168" t="s">
        <v>21</v>
      </c>
      <c r="T1826" s="168" t="s">
        <v>1259</v>
      </c>
      <c r="U1826" s="168" t="s">
        <v>1259</v>
      </c>
      <c r="V1826" s="168" t="s">
        <v>2834</v>
      </c>
      <c r="W1826" s="168" t="s">
        <v>1259</v>
      </c>
      <c r="X1826" s="168" t="s">
        <v>21</v>
      </c>
      <c r="Y1826" s="168" t="s">
        <v>1259</v>
      </c>
      <c r="Z1826" s="168" t="s">
        <v>21</v>
      </c>
      <c r="AA1826" s="168" t="s">
        <v>3351</v>
      </c>
      <c r="AB1826" s="168" t="s">
        <v>1259</v>
      </c>
      <c r="AC1826" s="168" t="s">
        <v>8327</v>
      </c>
      <c r="AD1826" s="169">
        <v>1586220.724693107</v>
      </c>
      <c r="AE1826" s="168" t="s">
        <v>816</v>
      </c>
      <c r="AF1826" s="169">
        <v>-740853.94691694155</v>
      </c>
      <c r="AG1826" s="169">
        <v>-1022355.126001004</v>
      </c>
      <c r="AH1826" s="169">
        <v>-940108.51668078313</v>
      </c>
      <c r="AI1826" s="168" t="s">
        <v>21</v>
      </c>
      <c r="AJ1826"/>
      <c r="AK1826"/>
    </row>
    <row r="1827" spans="1:37" hidden="1" x14ac:dyDescent="0.25">
      <c r="A1827" s="179" t="b">
        <f>IF(E1827&lt;&gt;1,"",NOT(ISNA(VLOOKUP(P1827,Mapping!$P:$P,1,FALSE))))</f>
        <v>0</v>
      </c>
      <c r="B1827" s="180" t="str">
        <f t="shared" si="28"/>
        <v/>
      </c>
      <c r="E1827" s="167">
        <v>1</v>
      </c>
      <c r="F1827" s="170" t="s">
        <v>3350</v>
      </c>
      <c r="G1827" s="169">
        <v>7636243.3760919366</v>
      </c>
      <c r="H1827" s="168" t="s">
        <v>1266</v>
      </c>
      <c r="I1827" s="168" t="s">
        <v>303</v>
      </c>
      <c r="J1827" s="169">
        <v>1997529.870646951</v>
      </c>
      <c r="K1827" s="169">
        <v>1303301.491464989</v>
      </c>
      <c r="L1827" s="168" t="s">
        <v>5</v>
      </c>
      <c r="M1827" s="168" t="s">
        <v>21</v>
      </c>
      <c r="N1827" s="168" t="s">
        <v>2829</v>
      </c>
      <c r="O1827" s="168" t="s">
        <v>21</v>
      </c>
      <c r="P1827" s="168" t="s">
        <v>2836</v>
      </c>
      <c r="Q1827" s="168" t="s">
        <v>2837</v>
      </c>
      <c r="R1827" s="168" t="s">
        <v>1259</v>
      </c>
      <c r="S1827" s="168" t="s">
        <v>21</v>
      </c>
      <c r="T1827" s="168" t="s">
        <v>1259</v>
      </c>
      <c r="U1827" s="168" t="s">
        <v>1259</v>
      </c>
      <c r="V1827" s="168" t="s">
        <v>2837</v>
      </c>
      <c r="W1827" s="168" t="s">
        <v>1259</v>
      </c>
      <c r="X1827" s="168" t="s">
        <v>21</v>
      </c>
      <c r="Y1827" s="168" t="s">
        <v>1259</v>
      </c>
      <c r="Z1827" s="168" t="s">
        <v>21</v>
      </c>
      <c r="AA1827" s="168" t="s">
        <v>3351</v>
      </c>
      <c r="AB1827" s="168" t="s">
        <v>1259</v>
      </c>
      <c r="AC1827" s="168" t="s">
        <v>8328</v>
      </c>
      <c r="AD1827" s="169">
        <v>2957988.7079819408</v>
      </c>
      <c r="AE1827" s="168" t="s">
        <v>816</v>
      </c>
      <c r="AF1827" s="169">
        <v>-1381546.448819817</v>
      </c>
      <c r="AG1827" s="169">
        <v>-1906490.6107840079</v>
      </c>
      <c r="AH1827" s="169">
        <v>-1753116.9107359999</v>
      </c>
      <c r="AI1827" s="168" t="s">
        <v>21</v>
      </c>
      <c r="AJ1827"/>
      <c r="AK1827"/>
    </row>
    <row r="1828" spans="1:37" hidden="1" x14ac:dyDescent="0.25">
      <c r="A1828" s="179" t="b">
        <f>IF(E1828&lt;&gt;1,"",NOT(ISNA(VLOOKUP(P1828,Mapping!$P:$P,1,FALSE))))</f>
        <v>0</v>
      </c>
      <c r="B1828" s="180" t="str">
        <f t="shared" si="28"/>
        <v/>
      </c>
      <c r="E1828" s="167">
        <v>1</v>
      </c>
      <c r="F1828" s="170" t="s">
        <v>3352</v>
      </c>
      <c r="G1828" s="169">
        <v>145073.1789842248</v>
      </c>
      <c r="H1828" s="168" t="s">
        <v>1266</v>
      </c>
      <c r="I1828" s="168" t="s">
        <v>402</v>
      </c>
      <c r="J1828" s="169">
        <v>48518.974514388719</v>
      </c>
      <c r="K1828" s="169">
        <v>21636.98023373555</v>
      </c>
      <c r="L1828" s="168" t="s">
        <v>5</v>
      </c>
      <c r="M1828" s="168" t="s">
        <v>21</v>
      </c>
      <c r="N1828" s="168" t="s">
        <v>2829</v>
      </c>
      <c r="O1828" s="168" t="s">
        <v>21</v>
      </c>
      <c r="P1828" s="168" t="s">
        <v>2831</v>
      </c>
      <c r="Q1828" s="168" t="s">
        <v>2832</v>
      </c>
      <c r="R1828" s="168" t="s">
        <v>1259</v>
      </c>
      <c r="S1828" s="168" t="s">
        <v>21</v>
      </c>
      <c r="T1828" s="168" t="s">
        <v>1259</v>
      </c>
      <c r="U1828" s="168" t="s">
        <v>1259</v>
      </c>
      <c r="V1828" s="168" t="s">
        <v>2832</v>
      </c>
      <c r="W1828" s="168" t="s">
        <v>1259</v>
      </c>
      <c r="X1828" s="168" t="s">
        <v>21</v>
      </c>
      <c r="Y1828" s="168" t="s">
        <v>1259</v>
      </c>
      <c r="Z1828" s="168" t="s">
        <v>21</v>
      </c>
      <c r="AA1828" s="168" t="s">
        <v>3353</v>
      </c>
      <c r="AB1828" s="168" t="s">
        <v>1259</v>
      </c>
      <c r="AC1828" s="168" t="s">
        <v>7373</v>
      </c>
      <c r="AD1828" s="169">
        <v>77363.86300511942</v>
      </c>
      <c r="AE1828" s="168" t="s">
        <v>818</v>
      </c>
      <c r="AF1828" s="169">
        <v>-57871.472453897433</v>
      </c>
      <c r="AG1828" s="169">
        <v>-9.668343701021513</v>
      </c>
      <c r="AH1828" s="169">
        <v>-10520.58497466223</v>
      </c>
      <c r="AI1828" s="168" t="s">
        <v>21</v>
      </c>
      <c r="AJ1828"/>
      <c r="AK1828"/>
    </row>
    <row r="1829" spans="1:37" hidden="1" x14ac:dyDescent="0.25">
      <c r="A1829" s="179" t="b">
        <f>IF(E1829&lt;&gt;1,"",NOT(ISNA(VLOOKUP(P1829,Mapping!$P:$P,1,FALSE))))</f>
        <v>0</v>
      </c>
      <c r="B1829" s="180" t="str">
        <f t="shared" si="28"/>
        <v/>
      </c>
      <c r="E1829" s="167">
        <v>1</v>
      </c>
      <c r="F1829" s="170" t="s">
        <v>3354</v>
      </c>
      <c r="G1829" s="169">
        <v>431183.63104260329</v>
      </c>
      <c r="H1829" s="168" t="s">
        <v>1266</v>
      </c>
      <c r="I1829" s="168" t="s">
        <v>402</v>
      </c>
      <c r="J1829" s="169">
        <v>163558.86362781929</v>
      </c>
      <c r="K1829" s="169">
        <v>90437.112991107089</v>
      </c>
      <c r="L1829" s="168" t="s">
        <v>5</v>
      </c>
      <c r="M1829" s="168" t="s">
        <v>21</v>
      </c>
      <c r="N1829" s="168" t="s">
        <v>2829</v>
      </c>
      <c r="O1829" s="168" t="s">
        <v>21</v>
      </c>
      <c r="P1829" s="168" t="s">
        <v>2831</v>
      </c>
      <c r="Q1829" s="168" t="s">
        <v>2832</v>
      </c>
      <c r="R1829" s="168" t="s">
        <v>1259</v>
      </c>
      <c r="S1829" s="168" t="s">
        <v>21</v>
      </c>
      <c r="T1829" s="168" t="s">
        <v>1259</v>
      </c>
      <c r="U1829" s="168" t="s">
        <v>1259</v>
      </c>
      <c r="V1829" s="168" t="s">
        <v>2832</v>
      </c>
      <c r="W1829" s="168" t="s">
        <v>1259</v>
      </c>
      <c r="X1829" s="168" t="s">
        <v>21</v>
      </c>
      <c r="Y1829" s="168" t="s">
        <v>1259</v>
      </c>
      <c r="Z1829" s="168" t="s">
        <v>21</v>
      </c>
      <c r="AA1829" s="168" t="s">
        <v>3355</v>
      </c>
      <c r="AB1829" s="168" t="s">
        <v>1259</v>
      </c>
      <c r="AC1829" s="168" t="s">
        <v>8329</v>
      </c>
      <c r="AD1829" s="169">
        <v>260875.24974238101</v>
      </c>
      <c r="AE1829" s="168" t="s">
        <v>807</v>
      </c>
      <c r="AF1829" s="169">
        <v>-150597.49103988329</v>
      </c>
      <c r="AG1829" s="169">
        <v>-147766.82296036181</v>
      </c>
      <c r="AH1829" s="169">
        <v>-119543.2102571643</v>
      </c>
      <c r="AI1829" s="168" t="s">
        <v>21</v>
      </c>
      <c r="AJ1829"/>
      <c r="AK1829"/>
    </row>
    <row r="1830" spans="1:37" hidden="1" x14ac:dyDescent="0.25">
      <c r="A1830" s="179" t="b">
        <f>IF(E1830&lt;&gt;1,"",NOT(ISNA(VLOOKUP(P1830,Mapping!$P:$P,1,FALSE))))</f>
        <v>0</v>
      </c>
      <c r="B1830" s="180" t="str">
        <f t="shared" si="28"/>
        <v/>
      </c>
      <c r="E1830" s="167">
        <v>1</v>
      </c>
      <c r="F1830" s="170" t="s">
        <v>3354</v>
      </c>
      <c r="G1830" s="169">
        <v>1431257.3836732919</v>
      </c>
      <c r="H1830" s="168" t="s">
        <v>1266</v>
      </c>
      <c r="I1830" s="168" t="s">
        <v>402</v>
      </c>
      <c r="J1830" s="169">
        <v>542912.14781620249</v>
      </c>
      <c r="K1830" s="169">
        <v>300194.10851389338</v>
      </c>
      <c r="L1830" s="168" t="s">
        <v>5</v>
      </c>
      <c r="M1830" s="168" t="s">
        <v>21</v>
      </c>
      <c r="N1830" s="168" t="s">
        <v>2829</v>
      </c>
      <c r="O1830" s="168" t="s">
        <v>21</v>
      </c>
      <c r="P1830" s="168" t="s">
        <v>2836</v>
      </c>
      <c r="Q1830" s="168" t="s">
        <v>2837</v>
      </c>
      <c r="R1830" s="168" t="s">
        <v>1259</v>
      </c>
      <c r="S1830" s="168" t="s">
        <v>21</v>
      </c>
      <c r="T1830" s="168" t="s">
        <v>1259</v>
      </c>
      <c r="U1830" s="168" t="s">
        <v>1259</v>
      </c>
      <c r="V1830" s="168" t="s">
        <v>2837</v>
      </c>
      <c r="W1830" s="168" t="s">
        <v>1259</v>
      </c>
      <c r="X1830" s="168" t="s">
        <v>21</v>
      </c>
      <c r="Y1830" s="168" t="s">
        <v>1259</v>
      </c>
      <c r="Z1830" s="168" t="s">
        <v>21</v>
      </c>
      <c r="AA1830" s="168" t="s">
        <v>3355</v>
      </c>
      <c r="AB1830" s="168" t="s">
        <v>1259</v>
      </c>
      <c r="AC1830" s="168" t="s">
        <v>8330</v>
      </c>
      <c r="AD1830" s="169">
        <v>865941.09917523095</v>
      </c>
      <c r="AE1830" s="168" t="s">
        <v>807</v>
      </c>
      <c r="AF1830" s="169">
        <v>-499888.57529753592</v>
      </c>
      <c r="AG1830" s="169">
        <v>-490492.54470206308</v>
      </c>
      <c r="AH1830" s="169">
        <v>-396807.97235939087</v>
      </c>
      <c r="AI1830" s="168" t="s">
        <v>21</v>
      </c>
      <c r="AJ1830"/>
      <c r="AK1830"/>
    </row>
    <row r="1831" spans="1:37" hidden="1" x14ac:dyDescent="0.25">
      <c r="A1831" s="179" t="b">
        <f>IF(E1831&lt;&gt;1,"",NOT(ISNA(VLOOKUP(P1831,Mapping!$P:$P,1,FALSE))))</f>
        <v>0</v>
      </c>
      <c r="B1831" s="180" t="str">
        <f t="shared" si="28"/>
        <v/>
      </c>
      <c r="E1831" s="167">
        <v>1</v>
      </c>
      <c r="F1831" s="170" t="s">
        <v>3354</v>
      </c>
      <c r="G1831" s="169">
        <v>46848284.772367023</v>
      </c>
      <c r="H1831" s="168" t="s">
        <v>1266</v>
      </c>
      <c r="I1831" s="168" t="s">
        <v>402</v>
      </c>
      <c r="J1831" s="169">
        <v>17770740.048162289</v>
      </c>
      <c r="K1831" s="169">
        <v>9826030.7636295445</v>
      </c>
      <c r="L1831" s="168" t="s">
        <v>5</v>
      </c>
      <c r="M1831" s="168" t="s">
        <v>21</v>
      </c>
      <c r="N1831" s="168" t="s">
        <v>2829</v>
      </c>
      <c r="O1831" s="168" t="s">
        <v>21</v>
      </c>
      <c r="P1831" s="168" t="s">
        <v>2852</v>
      </c>
      <c r="Q1831" s="168" t="s">
        <v>2853</v>
      </c>
      <c r="R1831" s="168" t="s">
        <v>1259</v>
      </c>
      <c r="S1831" s="168" t="s">
        <v>21</v>
      </c>
      <c r="T1831" s="168" t="s">
        <v>1259</v>
      </c>
      <c r="U1831" s="168" t="s">
        <v>1259</v>
      </c>
      <c r="V1831" s="168" t="s">
        <v>2853</v>
      </c>
      <c r="W1831" s="168" t="s">
        <v>1259</v>
      </c>
      <c r="X1831" s="168" t="s">
        <v>21</v>
      </c>
      <c r="Y1831" s="168" t="s">
        <v>1259</v>
      </c>
      <c r="Z1831" s="168" t="s">
        <v>21</v>
      </c>
      <c r="AA1831" s="168" t="s">
        <v>3355</v>
      </c>
      <c r="AB1831" s="168" t="s">
        <v>1259</v>
      </c>
      <c r="AC1831" s="168" t="s">
        <v>3356</v>
      </c>
      <c r="AD1831" s="169">
        <v>28344206.760450728</v>
      </c>
      <c r="AE1831" s="168" t="s">
        <v>807</v>
      </c>
      <c r="AF1831" s="169">
        <v>-16362481.40770294</v>
      </c>
      <c r="AG1831" s="169">
        <v>-16054928.117786029</v>
      </c>
      <c r="AH1831" s="169">
        <v>-12988420.602119811</v>
      </c>
      <c r="AI1831" s="168" t="s">
        <v>21</v>
      </c>
      <c r="AJ1831"/>
      <c r="AK1831"/>
    </row>
    <row r="1832" spans="1:37" hidden="1" x14ac:dyDescent="0.25">
      <c r="A1832" s="179" t="b">
        <f>IF(E1832&lt;&gt;1,"",NOT(ISNA(VLOOKUP(P1832,Mapping!$P:$P,1,FALSE))))</f>
        <v>0</v>
      </c>
      <c r="B1832" s="180" t="str">
        <f t="shared" si="28"/>
        <v/>
      </c>
      <c r="E1832" s="167">
        <v>1</v>
      </c>
      <c r="F1832" s="170" t="s">
        <v>3357</v>
      </c>
      <c r="G1832" s="169">
        <v>382520.4324550039</v>
      </c>
      <c r="H1832" s="168" t="s">
        <v>1266</v>
      </c>
      <c r="I1832" s="168" t="s">
        <v>402</v>
      </c>
      <c r="J1832" s="169">
        <v>123012.3753023507</v>
      </c>
      <c r="K1832" s="169">
        <v>61750.825110561011</v>
      </c>
      <c r="L1832" s="168" t="s">
        <v>5</v>
      </c>
      <c r="M1832" s="168" t="s">
        <v>21</v>
      </c>
      <c r="N1832" s="168" t="s">
        <v>2829</v>
      </c>
      <c r="O1832" s="168" t="s">
        <v>21</v>
      </c>
      <c r="P1832" s="168" t="s">
        <v>2831</v>
      </c>
      <c r="Q1832" s="168" t="s">
        <v>2832</v>
      </c>
      <c r="R1832" s="168" t="s">
        <v>1259</v>
      </c>
      <c r="S1832" s="168" t="s">
        <v>21</v>
      </c>
      <c r="T1832" s="168" t="s">
        <v>1259</v>
      </c>
      <c r="U1832" s="168" t="s">
        <v>1259</v>
      </c>
      <c r="V1832" s="168" t="s">
        <v>2832</v>
      </c>
      <c r="W1832" s="168" t="s">
        <v>1259</v>
      </c>
      <c r="X1832" s="168" t="s">
        <v>21</v>
      </c>
      <c r="Y1832" s="168" t="s">
        <v>1259</v>
      </c>
      <c r="Z1832" s="168" t="s">
        <v>21</v>
      </c>
      <c r="AA1832" s="168" t="s">
        <v>3358</v>
      </c>
      <c r="AB1832" s="168" t="s">
        <v>1259</v>
      </c>
      <c r="AC1832" s="168" t="s">
        <v>7204</v>
      </c>
      <c r="AD1832" s="169">
        <v>171264.32579179751</v>
      </c>
      <c r="AE1832" s="168" t="s">
        <v>814</v>
      </c>
      <c r="AF1832" s="169">
        <v>18690.271625666301</v>
      </c>
      <c r="AG1832" s="169">
        <v>239779.25420356379</v>
      </c>
      <c r="AH1832" s="169">
        <v>-186862.18803462511</v>
      </c>
      <c r="AI1832" s="168" t="s">
        <v>21</v>
      </c>
      <c r="AJ1832"/>
      <c r="AK1832"/>
    </row>
    <row r="1833" spans="1:37" hidden="1" x14ac:dyDescent="0.25">
      <c r="A1833" s="179" t="b">
        <f>IF(E1833&lt;&gt;1,"",NOT(ISNA(VLOOKUP(P1833,Mapping!$P:$P,1,FALSE))))</f>
        <v>0</v>
      </c>
      <c r="B1833" s="180" t="str">
        <f t="shared" si="28"/>
        <v/>
      </c>
      <c r="E1833" s="167">
        <v>1</v>
      </c>
      <c r="F1833" s="170" t="s">
        <v>3357</v>
      </c>
      <c r="G1833" s="169">
        <v>2006630.2196085141</v>
      </c>
      <c r="H1833" s="168" t="s">
        <v>1266</v>
      </c>
      <c r="I1833" s="168" t="s">
        <v>402</v>
      </c>
      <c r="J1833" s="169">
        <v>645299.77675521083</v>
      </c>
      <c r="K1833" s="169">
        <v>323933.2104623926</v>
      </c>
      <c r="L1833" s="168" t="s">
        <v>5</v>
      </c>
      <c r="M1833" s="168" t="s">
        <v>21</v>
      </c>
      <c r="N1833" s="168" t="s">
        <v>2829</v>
      </c>
      <c r="O1833" s="168" t="s">
        <v>21</v>
      </c>
      <c r="P1833" s="168" t="s">
        <v>2836</v>
      </c>
      <c r="Q1833" s="168" t="s">
        <v>2837</v>
      </c>
      <c r="R1833" s="168" t="s">
        <v>1259</v>
      </c>
      <c r="S1833" s="168" t="s">
        <v>21</v>
      </c>
      <c r="T1833" s="168" t="s">
        <v>1259</v>
      </c>
      <c r="U1833" s="168" t="s">
        <v>1259</v>
      </c>
      <c r="V1833" s="168" t="s">
        <v>2837</v>
      </c>
      <c r="W1833" s="168" t="s">
        <v>1259</v>
      </c>
      <c r="X1833" s="168" t="s">
        <v>21</v>
      </c>
      <c r="Y1833" s="168" t="s">
        <v>1259</v>
      </c>
      <c r="Z1833" s="168" t="s">
        <v>21</v>
      </c>
      <c r="AA1833" s="168" t="s">
        <v>3358</v>
      </c>
      <c r="AB1833" s="168" t="s">
        <v>1259</v>
      </c>
      <c r="AC1833" s="168" t="s">
        <v>8331</v>
      </c>
      <c r="AD1833" s="169">
        <v>898420.43069195759</v>
      </c>
      <c r="AE1833" s="168" t="s">
        <v>814</v>
      </c>
      <c r="AF1833" s="169">
        <v>98045.64847961464</v>
      </c>
      <c r="AG1833" s="169">
        <v>1257836.8544447911</v>
      </c>
      <c r="AH1833" s="169">
        <v>-980243.88136849261</v>
      </c>
      <c r="AI1833" s="168" t="s">
        <v>21</v>
      </c>
      <c r="AJ1833"/>
      <c r="AK1833"/>
    </row>
    <row r="1834" spans="1:37" hidden="1" x14ac:dyDescent="0.25">
      <c r="A1834" s="179" t="b">
        <f>IF(E1834&lt;&gt;1,"",NOT(ISNA(VLOOKUP(P1834,Mapping!$P:$P,1,FALSE))))</f>
        <v>0</v>
      </c>
      <c r="B1834" s="180" t="str">
        <f t="shared" si="28"/>
        <v/>
      </c>
      <c r="E1834" s="167">
        <v>1</v>
      </c>
      <c r="F1834" s="170" t="s">
        <v>8332</v>
      </c>
      <c r="G1834" s="169">
        <v>329365.96575638052</v>
      </c>
      <c r="H1834" s="168" t="s">
        <v>1266</v>
      </c>
      <c r="I1834" s="168" t="s">
        <v>779</v>
      </c>
      <c r="J1834" s="169">
        <v>136461.77336547399</v>
      </c>
      <c r="K1834" s="169">
        <v>82394.086666821429</v>
      </c>
      <c r="L1834" s="168" t="s">
        <v>5</v>
      </c>
      <c r="M1834" s="168" t="s">
        <v>21</v>
      </c>
      <c r="N1834" s="168" t="s">
        <v>2829</v>
      </c>
      <c r="O1834" s="168" t="s">
        <v>21</v>
      </c>
      <c r="P1834" s="168" t="s">
        <v>2831</v>
      </c>
      <c r="Q1834" s="168" t="s">
        <v>2832</v>
      </c>
      <c r="R1834" s="168" t="s">
        <v>1259</v>
      </c>
      <c r="S1834" s="168" t="s">
        <v>21</v>
      </c>
      <c r="T1834" s="168" t="s">
        <v>1259</v>
      </c>
      <c r="U1834" s="168" t="s">
        <v>1259</v>
      </c>
      <c r="V1834" s="168" t="s">
        <v>2832</v>
      </c>
      <c r="W1834" s="168" t="s">
        <v>1259</v>
      </c>
      <c r="X1834" s="168" t="s">
        <v>21</v>
      </c>
      <c r="Y1834" s="168" t="s">
        <v>1259</v>
      </c>
      <c r="Z1834" s="168" t="s">
        <v>21</v>
      </c>
      <c r="AA1834" s="168" t="s">
        <v>8333</v>
      </c>
      <c r="AB1834" s="168" t="s">
        <v>1259</v>
      </c>
      <c r="AC1834" s="168" t="s">
        <v>8334</v>
      </c>
      <c r="AD1834" s="169">
        <v>173454.32320561961</v>
      </c>
      <c r="AE1834" s="168" t="s">
        <v>814</v>
      </c>
      <c r="AF1834" s="169">
        <v>-168387.61607496539</v>
      </c>
      <c r="AG1834" s="169">
        <v>-180389.5183708941</v>
      </c>
      <c r="AH1834" s="169">
        <v>-106801.0833311936</v>
      </c>
      <c r="AI1834" s="168" t="s">
        <v>21</v>
      </c>
      <c r="AJ1834"/>
      <c r="AK1834"/>
    </row>
    <row r="1835" spans="1:37" hidden="1" x14ac:dyDescent="0.25">
      <c r="A1835" s="179" t="b">
        <f>IF(E1835&lt;&gt;1,"",NOT(ISNA(VLOOKUP(P1835,Mapping!$P:$P,1,FALSE))))</f>
        <v>0</v>
      </c>
      <c r="B1835" s="180" t="str">
        <f t="shared" si="28"/>
        <v/>
      </c>
      <c r="E1835" s="167">
        <v>1</v>
      </c>
      <c r="F1835" s="170" t="s">
        <v>8332</v>
      </c>
      <c r="G1835" s="169">
        <v>454986.87985262799</v>
      </c>
      <c r="H1835" s="168" t="s">
        <v>1266</v>
      </c>
      <c r="I1835" s="168" t="s">
        <v>779</v>
      </c>
      <c r="J1835" s="169">
        <v>188508.59814895951</v>
      </c>
      <c r="K1835" s="169">
        <v>113819.3751280687</v>
      </c>
      <c r="L1835" s="168" t="s">
        <v>5</v>
      </c>
      <c r="M1835" s="168" t="s">
        <v>21</v>
      </c>
      <c r="N1835" s="168" t="s">
        <v>2829</v>
      </c>
      <c r="O1835" s="168" t="s">
        <v>21</v>
      </c>
      <c r="P1835" s="168" t="s">
        <v>2835</v>
      </c>
      <c r="Q1835" s="168" t="s">
        <v>2834</v>
      </c>
      <c r="R1835" s="168" t="s">
        <v>1259</v>
      </c>
      <c r="S1835" s="168" t="s">
        <v>21</v>
      </c>
      <c r="T1835" s="168" t="s">
        <v>1259</v>
      </c>
      <c r="U1835" s="168" t="s">
        <v>1259</v>
      </c>
      <c r="V1835" s="168" t="s">
        <v>2834</v>
      </c>
      <c r="W1835" s="168" t="s">
        <v>1259</v>
      </c>
      <c r="X1835" s="168" t="s">
        <v>21</v>
      </c>
      <c r="Y1835" s="168" t="s">
        <v>1259</v>
      </c>
      <c r="Z1835" s="168" t="s">
        <v>21</v>
      </c>
      <c r="AA1835" s="168" t="s">
        <v>8333</v>
      </c>
      <c r="AB1835" s="168" t="s">
        <v>1259</v>
      </c>
      <c r="AC1835" s="168" t="s">
        <v>8335</v>
      </c>
      <c r="AD1835" s="169">
        <v>239610.18902192099</v>
      </c>
      <c r="AE1835" s="168" t="s">
        <v>814</v>
      </c>
      <c r="AF1835" s="169">
        <v>-232611.02848871559</v>
      </c>
      <c r="AG1835" s="169">
        <v>-249190.4830944163</v>
      </c>
      <c r="AH1835" s="169">
        <v>-147535.25476789169</v>
      </c>
      <c r="AI1835" s="168" t="s">
        <v>21</v>
      </c>
      <c r="AJ1835"/>
      <c r="AK1835"/>
    </row>
    <row r="1836" spans="1:37" hidden="1" x14ac:dyDescent="0.25">
      <c r="A1836" s="179" t="b">
        <f>IF(E1836&lt;&gt;1,"",NOT(ISNA(VLOOKUP(P1836,Mapping!$P:$P,1,FALSE))))</f>
        <v>0</v>
      </c>
      <c r="B1836" s="180" t="str">
        <f t="shared" si="28"/>
        <v/>
      </c>
      <c r="E1836" s="167">
        <v>1</v>
      </c>
      <c r="F1836" s="170" t="s">
        <v>3359</v>
      </c>
      <c r="G1836" s="169">
        <v>216390.66822003369</v>
      </c>
      <c r="H1836" s="168" t="s">
        <v>1266</v>
      </c>
      <c r="I1836" s="168" t="s">
        <v>2855</v>
      </c>
      <c r="J1836" s="169">
        <v>66655.138522175199</v>
      </c>
      <c r="K1836" s="169">
        <v>38841.673899196401</v>
      </c>
      <c r="L1836" s="168" t="s">
        <v>5</v>
      </c>
      <c r="M1836" s="168" t="s">
        <v>21</v>
      </c>
      <c r="N1836" s="168" t="s">
        <v>2829</v>
      </c>
      <c r="O1836" s="168" t="s">
        <v>21</v>
      </c>
      <c r="P1836" s="168" t="s">
        <v>2831</v>
      </c>
      <c r="Q1836" s="168" t="s">
        <v>2832</v>
      </c>
      <c r="R1836" s="168" t="s">
        <v>1259</v>
      </c>
      <c r="S1836" s="168" t="s">
        <v>21</v>
      </c>
      <c r="T1836" s="168" t="s">
        <v>1259</v>
      </c>
      <c r="U1836" s="168" t="s">
        <v>1259</v>
      </c>
      <c r="V1836" s="168" t="s">
        <v>2832</v>
      </c>
      <c r="W1836" s="168" t="s">
        <v>1259</v>
      </c>
      <c r="X1836" s="168" t="s">
        <v>21</v>
      </c>
      <c r="Y1836" s="168" t="s">
        <v>1259</v>
      </c>
      <c r="Z1836" s="168" t="s">
        <v>21</v>
      </c>
      <c r="AA1836" s="168" t="s">
        <v>3360</v>
      </c>
      <c r="AB1836" s="168" t="s">
        <v>1259</v>
      </c>
      <c r="AC1836" s="168" t="s">
        <v>8336</v>
      </c>
      <c r="AD1836" s="169">
        <v>127739.7863665058</v>
      </c>
      <c r="AE1836" s="168" t="s">
        <v>814</v>
      </c>
      <c r="AF1836" s="169">
        <v>-63652.546235725888</v>
      </c>
      <c r="AG1836" s="169">
        <v>-132385.66078727209</v>
      </c>
      <c r="AH1836" s="169">
        <v>-79868.866731041257</v>
      </c>
      <c r="AI1836" s="168" t="s">
        <v>21</v>
      </c>
      <c r="AJ1836"/>
      <c r="AK1836"/>
    </row>
    <row r="1837" spans="1:37" hidden="1" x14ac:dyDescent="0.25">
      <c r="A1837" s="179" t="b">
        <f>IF(E1837&lt;&gt;1,"",NOT(ISNA(VLOOKUP(P1837,Mapping!$P:$P,1,FALSE))))</f>
        <v>0</v>
      </c>
      <c r="B1837" s="180" t="str">
        <f t="shared" si="28"/>
        <v/>
      </c>
      <c r="E1837" s="167">
        <v>1</v>
      </c>
      <c r="F1837" s="170" t="s">
        <v>791</v>
      </c>
      <c r="G1837" s="169">
        <v>1750531.332654567</v>
      </c>
      <c r="H1837" s="168" t="s">
        <v>1266</v>
      </c>
      <c r="I1837" s="168" t="s">
        <v>402</v>
      </c>
      <c r="J1837" s="169">
        <v>630917.62288626318</v>
      </c>
      <c r="K1837" s="169">
        <v>296988.44087427092</v>
      </c>
      <c r="L1837" s="168" t="s">
        <v>5</v>
      </c>
      <c r="M1837" s="168" t="s">
        <v>21</v>
      </c>
      <c r="N1837" s="168" t="s">
        <v>2829</v>
      </c>
      <c r="O1837" s="168" t="s">
        <v>21</v>
      </c>
      <c r="P1837" s="168" t="s">
        <v>2831</v>
      </c>
      <c r="Q1837" s="168" t="s">
        <v>2832</v>
      </c>
      <c r="R1837" s="168" t="s">
        <v>1259</v>
      </c>
      <c r="S1837" s="168" t="s">
        <v>21</v>
      </c>
      <c r="T1837" s="168" t="s">
        <v>1259</v>
      </c>
      <c r="U1837" s="168" t="s">
        <v>1259</v>
      </c>
      <c r="V1837" s="168" t="s">
        <v>2832</v>
      </c>
      <c r="W1837" s="168" t="s">
        <v>1259</v>
      </c>
      <c r="X1837" s="168" t="s">
        <v>21</v>
      </c>
      <c r="Y1837" s="168" t="s">
        <v>1259</v>
      </c>
      <c r="Z1837" s="168" t="s">
        <v>21</v>
      </c>
      <c r="AA1837" s="168" t="s">
        <v>1478</v>
      </c>
      <c r="AB1837" s="168" t="s">
        <v>1259</v>
      </c>
      <c r="AC1837" s="168" t="s">
        <v>8337</v>
      </c>
      <c r="AD1837" s="169">
        <v>1028851.769518299</v>
      </c>
      <c r="AE1837" s="168" t="s">
        <v>807</v>
      </c>
      <c r="AF1837" s="169">
        <v>-720853.26659504604</v>
      </c>
      <c r="AG1837" s="169">
        <v>357663.84106290567</v>
      </c>
      <c r="AH1837" s="169">
        <v>-455119.2510476911</v>
      </c>
      <c r="AI1837" s="168" t="s">
        <v>21</v>
      </c>
      <c r="AJ1837"/>
      <c r="AK1837"/>
    </row>
    <row r="1838" spans="1:37" hidden="1" x14ac:dyDescent="0.25">
      <c r="A1838" s="179" t="b">
        <f>IF(E1838&lt;&gt;1,"",NOT(ISNA(VLOOKUP(P1838,Mapping!$P:$P,1,FALSE))))</f>
        <v>0</v>
      </c>
      <c r="B1838" s="180" t="str">
        <f t="shared" si="28"/>
        <v/>
      </c>
      <c r="E1838" s="167">
        <v>1</v>
      </c>
      <c r="F1838" s="170" t="s">
        <v>791</v>
      </c>
      <c r="G1838" s="169">
        <v>6278704.5114441849</v>
      </c>
      <c r="H1838" s="168" t="s">
        <v>1266</v>
      </c>
      <c r="I1838" s="168" t="s">
        <v>402</v>
      </c>
      <c r="J1838" s="169">
        <v>2262938.8296400891</v>
      </c>
      <c r="K1838" s="169">
        <v>1065220.9582197871</v>
      </c>
      <c r="L1838" s="168" t="s">
        <v>5</v>
      </c>
      <c r="M1838" s="168" t="s">
        <v>21</v>
      </c>
      <c r="N1838" s="168" t="s">
        <v>2829</v>
      </c>
      <c r="O1838" s="168" t="s">
        <v>21</v>
      </c>
      <c r="P1838" s="168" t="s">
        <v>2833</v>
      </c>
      <c r="Q1838" s="168" t="s">
        <v>2834</v>
      </c>
      <c r="R1838" s="168" t="s">
        <v>1259</v>
      </c>
      <c r="S1838" s="168" t="s">
        <v>21</v>
      </c>
      <c r="T1838" s="168" t="s">
        <v>1259</v>
      </c>
      <c r="U1838" s="168" t="s">
        <v>1259</v>
      </c>
      <c r="V1838" s="168" t="s">
        <v>2834</v>
      </c>
      <c r="W1838" s="168" t="s">
        <v>1259</v>
      </c>
      <c r="X1838" s="168" t="s">
        <v>21</v>
      </c>
      <c r="Y1838" s="168" t="s">
        <v>1259</v>
      </c>
      <c r="Z1838" s="168" t="s">
        <v>21</v>
      </c>
      <c r="AA1838" s="168" t="s">
        <v>1478</v>
      </c>
      <c r="AB1838" s="168" t="s">
        <v>1259</v>
      </c>
      <c r="AC1838" s="168" t="s">
        <v>8338</v>
      </c>
      <c r="AD1838" s="169">
        <v>3690226.0053157499</v>
      </c>
      <c r="AE1838" s="168" t="s">
        <v>807</v>
      </c>
      <c r="AF1838" s="169">
        <v>-2585514.793497683</v>
      </c>
      <c r="AG1838" s="169">
        <v>1282847.9733960039</v>
      </c>
      <c r="AH1838" s="169">
        <v>-1632395.3998954911</v>
      </c>
      <c r="AI1838" s="168" t="s">
        <v>21</v>
      </c>
      <c r="AJ1838"/>
      <c r="AK1838"/>
    </row>
    <row r="1839" spans="1:37" hidden="1" x14ac:dyDescent="0.25">
      <c r="A1839" s="179" t="b">
        <f>IF(E1839&lt;&gt;1,"",NOT(ISNA(VLOOKUP(P1839,Mapping!$P:$P,1,FALSE))))</f>
        <v>0</v>
      </c>
      <c r="B1839" s="180" t="str">
        <f t="shared" si="28"/>
        <v/>
      </c>
      <c r="E1839" s="167">
        <v>1</v>
      </c>
      <c r="F1839" s="170" t="s">
        <v>3361</v>
      </c>
      <c r="G1839" s="169">
        <v>395892.13713681122</v>
      </c>
      <c r="H1839" s="168" t="s">
        <v>1266</v>
      </c>
      <c r="I1839" s="168" t="s">
        <v>561</v>
      </c>
      <c r="J1839" s="169">
        <v>116968.4239549558</v>
      </c>
      <c r="K1839" s="169">
        <v>40052.660256301839</v>
      </c>
      <c r="L1839" s="168" t="s">
        <v>5</v>
      </c>
      <c r="M1839" s="168" t="s">
        <v>21</v>
      </c>
      <c r="N1839" s="168" t="s">
        <v>2829</v>
      </c>
      <c r="O1839" s="168" t="s">
        <v>21</v>
      </c>
      <c r="P1839" s="168" t="s">
        <v>2831</v>
      </c>
      <c r="Q1839" s="168" t="s">
        <v>2832</v>
      </c>
      <c r="R1839" s="168" t="s">
        <v>1259</v>
      </c>
      <c r="S1839" s="168" t="s">
        <v>21</v>
      </c>
      <c r="T1839" s="168" t="s">
        <v>1259</v>
      </c>
      <c r="U1839" s="168" t="s">
        <v>1259</v>
      </c>
      <c r="V1839" s="168" t="s">
        <v>2832</v>
      </c>
      <c r="W1839" s="168" t="s">
        <v>1259</v>
      </c>
      <c r="X1839" s="168" t="s">
        <v>21</v>
      </c>
      <c r="Y1839" s="168" t="s">
        <v>1259</v>
      </c>
      <c r="Z1839" s="168" t="s">
        <v>21</v>
      </c>
      <c r="AA1839" s="168" t="s">
        <v>3362</v>
      </c>
      <c r="AB1839" s="168" t="s">
        <v>1259</v>
      </c>
      <c r="AC1839" s="168" t="s">
        <v>8339</v>
      </c>
      <c r="AD1839" s="169">
        <v>164260.4203981747</v>
      </c>
      <c r="AE1839" s="168" t="s">
        <v>809</v>
      </c>
      <c r="AF1839" s="169">
        <v>-48737.93496143393</v>
      </c>
      <c r="AG1839" s="169">
        <v>-202390.9123664957</v>
      </c>
      <c r="AH1839" s="169">
        <v>-45883.00771240273</v>
      </c>
      <c r="AI1839" s="168" t="s">
        <v>21</v>
      </c>
      <c r="AJ1839"/>
      <c r="AK1839"/>
    </row>
    <row r="1840" spans="1:37" hidden="1" x14ac:dyDescent="0.25">
      <c r="A1840" s="179" t="b">
        <f>IF(E1840&lt;&gt;1,"",NOT(ISNA(VLOOKUP(P1840,Mapping!$P:$P,1,FALSE))))</f>
        <v>0</v>
      </c>
      <c r="B1840" s="180" t="str">
        <f t="shared" si="28"/>
        <v/>
      </c>
      <c r="E1840" s="167">
        <v>1</v>
      </c>
      <c r="F1840" s="170" t="s">
        <v>3361</v>
      </c>
      <c r="G1840" s="169">
        <v>133058.62307132001</v>
      </c>
      <c r="H1840" s="168" t="s">
        <v>1266</v>
      </c>
      <c r="I1840" s="168" t="s">
        <v>561</v>
      </c>
      <c r="J1840" s="169">
        <v>39312.87331652757</v>
      </c>
      <c r="K1840" s="169">
        <v>13461.625842306659</v>
      </c>
      <c r="L1840" s="168" t="s">
        <v>5</v>
      </c>
      <c r="M1840" s="168" t="s">
        <v>21</v>
      </c>
      <c r="N1840" s="168" t="s">
        <v>2829</v>
      </c>
      <c r="O1840" s="168" t="s">
        <v>21</v>
      </c>
      <c r="P1840" s="168" t="s">
        <v>2835</v>
      </c>
      <c r="Q1840" s="168" t="s">
        <v>2834</v>
      </c>
      <c r="R1840" s="168" t="s">
        <v>1259</v>
      </c>
      <c r="S1840" s="168" t="s">
        <v>21</v>
      </c>
      <c r="T1840" s="168" t="s">
        <v>1259</v>
      </c>
      <c r="U1840" s="168" t="s">
        <v>1259</v>
      </c>
      <c r="V1840" s="168" t="s">
        <v>2834</v>
      </c>
      <c r="W1840" s="168" t="s">
        <v>1259</v>
      </c>
      <c r="X1840" s="168" t="s">
        <v>21</v>
      </c>
      <c r="Y1840" s="168" t="s">
        <v>1259</v>
      </c>
      <c r="Z1840" s="168" t="s">
        <v>21</v>
      </c>
      <c r="AA1840" s="168" t="s">
        <v>3362</v>
      </c>
      <c r="AB1840" s="168" t="s">
        <v>1259</v>
      </c>
      <c r="AC1840" s="168" t="s">
        <v>7130</v>
      </c>
      <c r="AD1840" s="169">
        <v>55207.626808067362</v>
      </c>
      <c r="AE1840" s="168" t="s">
        <v>809</v>
      </c>
      <c r="AF1840" s="169">
        <v>-16380.730782402199</v>
      </c>
      <c r="AG1840" s="169">
        <v>-68023.215405078314</v>
      </c>
      <c r="AH1840" s="169">
        <v>-15421.194956628489</v>
      </c>
      <c r="AI1840" s="168" t="s">
        <v>21</v>
      </c>
      <c r="AJ1840"/>
      <c r="AK1840"/>
    </row>
    <row r="1841" spans="1:37" hidden="1" x14ac:dyDescent="0.25">
      <c r="A1841" s="179" t="b">
        <f>IF(E1841&lt;&gt;1,"",NOT(ISNA(VLOOKUP(P1841,Mapping!$P:$P,1,FALSE))))</f>
        <v>0</v>
      </c>
      <c r="B1841" s="180" t="str">
        <f t="shared" si="28"/>
        <v/>
      </c>
      <c r="E1841" s="167">
        <v>1</v>
      </c>
      <c r="F1841" s="170" t="s">
        <v>3363</v>
      </c>
      <c r="G1841" s="169">
        <v>10685723.867965911</v>
      </c>
      <c r="H1841" s="168" t="s">
        <v>1266</v>
      </c>
      <c r="I1841" s="168" t="s">
        <v>303</v>
      </c>
      <c r="J1841" s="169">
        <v>3836119.641656457</v>
      </c>
      <c r="K1841" s="169">
        <v>2350799.239350907</v>
      </c>
      <c r="L1841" s="168" t="s">
        <v>5</v>
      </c>
      <c r="M1841" s="168" t="s">
        <v>21</v>
      </c>
      <c r="N1841" s="168" t="s">
        <v>2829</v>
      </c>
      <c r="O1841" s="168" t="s">
        <v>21</v>
      </c>
      <c r="P1841" s="168" t="s">
        <v>2831</v>
      </c>
      <c r="Q1841" s="168" t="s">
        <v>2832</v>
      </c>
      <c r="R1841" s="168" t="s">
        <v>1259</v>
      </c>
      <c r="S1841" s="168" t="s">
        <v>21</v>
      </c>
      <c r="T1841" s="168" t="s">
        <v>1259</v>
      </c>
      <c r="U1841" s="168" t="s">
        <v>1259</v>
      </c>
      <c r="V1841" s="168" t="s">
        <v>2832</v>
      </c>
      <c r="W1841" s="168" t="s">
        <v>1259</v>
      </c>
      <c r="X1841" s="168" t="s">
        <v>21</v>
      </c>
      <c r="Y1841" s="168" t="s">
        <v>1259</v>
      </c>
      <c r="Z1841" s="168" t="s">
        <v>21</v>
      </c>
      <c r="AA1841" s="168" t="s">
        <v>3364</v>
      </c>
      <c r="AB1841" s="168" t="s">
        <v>3365</v>
      </c>
      <c r="AC1841" s="168" t="s">
        <v>12287</v>
      </c>
      <c r="AD1841" s="169">
        <v>6335921.5134622809</v>
      </c>
      <c r="AE1841" s="168" t="s">
        <v>816</v>
      </c>
      <c r="AF1841" s="169">
        <v>-5790843.5461486997</v>
      </c>
      <c r="AG1841" s="169">
        <v>-1220677.595697751</v>
      </c>
      <c r="AH1841" s="169">
        <v>-619764.33236734197</v>
      </c>
      <c r="AI1841" s="168" t="s">
        <v>21</v>
      </c>
      <c r="AJ1841"/>
      <c r="AK1841"/>
    </row>
    <row r="1842" spans="1:37" hidden="1" x14ac:dyDescent="0.25">
      <c r="A1842" s="179" t="b">
        <f>IF(E1842&lt;&gt;1,"",NOT(ISNA(VLOOKUP(P1842,Mapping!$P:$P,1,FALSE))))</f>
        <v>0</v>
      </c>
      <c r="B1842" s="180" t="str">
        <f t="shared" si="28"/>
        <v/>
      </c>
      <c r="E1842" s="167">
        <v>1</v>
      </c>
      <c r="F1842" s="170" t="s">
        <v>3363</v>
      </c>
      <c r="G1842" s="169">
        <v>13773474.90356387</v>
      </c>
      <c r="H1842" s="168" t="s">
        <v>1266</v>
      </c>
      <c r="I1842" s="168" t="s">
        <v>303</v>
      </c>
      <c r="J1842" s="169">
        <v>4944606.3050365346</v>
      </c>
      <c r="K1842" s="169">
        <v>3030087.1262060972</v>
      </c>
      <c r="L1842" s="168" t="s">
        <v>5</v>
      </c>
      <c r="M1842" s="168" t="s">
        <v>21</v>
      </c>
      <c r="N1842" s="168" t="s">
        <v>2829</v>
      </c>
      <c r="O1842" s="168" t="s">
        <v>21</v>
      </c>
      <c r="P1842" s="168" t="s">
        <v>2833</v>
      </c>
      <c r="Q1842" s="168" t="s">
        <v>2834</v>
      </c>
      <c r="R1842" s="168" t="s">
        <v>1259</v>
      </c>
      <c r="S1842" s="168" t="s">
        <v>21</v>
      </c>
      <c r="T1842" s="168" t="s">
        <v>1259</v>
      </c>
      <c r="U1842" s="168" t="s">
        <v>1259</v>
      </c>
      <c r="V1842" s="168" t="s">
        <v>2834</v>
      </c>
      <c r="W1842" s="168" t="s">
        <v>1259</v>
      </c>
      <c r="X1842" s="168" t="s">
        <v>21</v>
      </c>
      <c r="Y1842" s="168" t="s">
        <v>1259</v>
      </c>
      <c r="Z1842" s="168" t="s">
        <v>21</v>
      </c>
      <c r="AA1842" s="168" t="s">
        <v>3364</v>
      </c>
      <c r="AB1842" s="168" t="s">
        <v>3365</v>
      </c>
      <c r="AC1842" s="168" t="s">
        <v>8340</v>
      </c>
      <c r="AD1842" s="169">
        <v>8166751.9238670869</v>
      </c>
      <c r="AE1842" s="168" t="s">
        <v>816</v>
      </c>
      <c r="AF1842" s="169">
        <v>-7464168.0094739981</v>
      </c>
      <c r="AG1842" s="169">
        <v>-1573405.081155831</v>
      </c>
      <c r="AH1842" s="169">
        <v>-798851.68131436594</v>
      </c>
      <c r="AI1842" s="168" t="s">
        <v>21</v>
      </c>
      <c r="AJ1842"/>
      <c r="AK1842"/>
    </row>
    <row r="1843" spans="1:37" hidden="1" x14ac:dyDescent="0.25">
      <c r="A1843" s="179" t="b">
        <f>IF(E1843&lt;&gt;1,"",NOT(ISNA(VLOOKUP(P1843,Mapping!$P:$P,1,FALSE))))</f>
        <v>0</v>
      </c>
      <c r="B1843" s="180" t="str">
        <f t="shared" si="28"/>
        <v/>
      </c>
      <c r="E1843" s="167">
        <v>1</v>
      </c>
      <c r="F1843" s="170" t="s">
        <v>3363</v>
      </c>
      <c r="G1843" s="169">
        <v>5377599.1331334338</v>
      </c>
      <c r="H1843" s="168" t="s">
        <v>1266</v>
      </c>
      <c r="I1843" s="168" t="s">
        <v>303</v>
      </c>
      <c r="J1843" s="169">
        <v>1930530.2957912539</v>
      </c>
      <c r="K1843" s="169">
        <v>1183041.6084025749</v>
      </c>
      <c r="L1843" s="168" t="s">
        <v>5</v>
      </c>
      <c r="M1843" s="168" t="s">
        <v>21</v>
      </c>
      <c r="N1843" s="168" t="s">
        <v>2829</v>
      </c>
      <c r="O1843" s="168" t="s">
        <v>21</v>
      </c>
      <c r="P1843" s="168" t="s">
        <v>2835</v>
      </c>
      <c r="Q1843" s="168" t="s">
        <v>2834</v>
      </c>
      <c r="R1843" s="168" t="s">
        <v>1259</v>
      </c>
      <c r="S1843" s="168" t="s">
        <v>21</v>
      </c>
      <c r="T1843" s="168" t="s">
        <v>1259</v>
      </c>
      <c r="U1843" s="168" t="s">
        <v>1259</v>
      </c>
      <c r="V1843" s="168" t="s">
        <v>2834</v>
      </c>
      <c r="W1843" s="168" t="s">
        <v>1259</v>
      </c>
      <c r="X1843" s="168" t="s">
        <v>21</v>
      </c>
      <c r="Y1843" s="168" t="s">
        <v>1259</v>
      </c>
      <c r="Z1843" s="168" t="s">
        <v>21</v>
      </c>
      <c r="AA1843" s="168" t="s">
        <v>3364</v>
      </c>
      <c r="AB1843" s="168" t="s">
        <v>3365</v>
      </c>
      <c r="AC1843" s="168" t="s">
        <v>8341</v>
      </c>
      <c r="AD1843" s="169">
        <v>3188557.598848193</v>
      </c>
      <c r="AE1843" s="168" t="s">
        <v>816</v>
      </c>
      <c r="AF1843" s="169">
        <v>-2914246.6732867602</v>
      </c>
      <c r="AG1843" s="169">
        <v>-614306.9820602797</v>
      </c>
      <c r="AH1843" s="169">
        <v>-311896.8988593258</v>
      </c>
      <c r="AI1843" s="168" t="s">
        <v>21</v>
      </c>
      <c r="AJ1843"/>
      <c r="AK1843"/>
    </row>
    <row r="1844" spans="1:37" hidden="1" x14ac:dyDescent="0.25">
      <c r="A1844" s="179" t="b">
        <f>IF(E1844&lt;&gt;1,"",NOT(ISNA(VLOOKUP(P1844,Mapping!$P:$P,1,FALSE))))</f>
        <v>0</v>
      </c>
      <c r="B1844" s="180" t="str">
        <f t="shared" si="28"/>
        <v/>
      </c>
      <c r="E1844" s="167">
        <v>1</v>
      </c>
      <c r="F1844" s="170" t="s">
        <v>3363</v>
      </c>
      <c r="G1844" s="169">
        <v>17487197.285469402</v>
      </c>
      <c r="H1844" s="168" t="s">
        <v>1266</v>
      </c>
      <c r="I1844" s="168" t="s">
        <v>303</v>
      </c>
      <c r="J1844" s="169">
        <v>6277813.4465382174</v>
      </c>
      <c r="K1844" s="169">
        <v>3847085.193760111</v>
      </c>
      <c r="L1844" s="168" t="s">
        <v>5</v>
      </c>
      <c r="M1844" s="168" t="s">
        <v>21</v>
      </c>
      <c r="N1844" s="168" t="s">
        <v>2829</v>
      </c>
      <c r="O1844" s="168" t="s">
        <v>21</v>
      </c>
      <c r="P1844" s="168" t="s">
        <v>2836</v>
      </c>
      <c r="Q1844" s="168" t="s">
        <v>2837</v>
      </c>
      <c r="R1844" s="168" t="s">
        <v>1259</v>
      </c>
      <c r="S1844" s="168" t="s">
        <v>21</v>
      </c>
      <c r="T1844" s="168" t="s">
        <v>1259</v>
      </c>
      <c r="U1844" s="168" t="s">
        <v>1259</v>
      </c>
      <c r="V1844" s="168" t="s">
        <v>2837</v>
      </c>
      <c r="W1844" s="168" t="s">
        <v>1259</v>
      </c>
      <c r="X1844" s="168" t="s">
        <v>21</v>
      </c>
      <c r="Y1844" s="168" t="s">
        <v>1259</v>
      </c>
      <c r="Z1844" s="168" t="s">
        <v>21</v>
      </c>
      <c r="AA1844" s="168" t="s">
        <v>3364</v>
      </c>
      <c r="AB1844" s="168" t="s">
        <v>3365</v>
      </c>
      <c r="AC1844" s="168" t="s">
        <v>8342</v>
      </c>
      <c r="AD1844" s="169">
        <v>10368741.59019939</v>
      </c>
      <c r="AE1844" s="168" t="s">
        <v>816</v>
      </c>
      <c r="AF1844" s="169">
        <v>-9476720.9776370563</v>
      </c>
      <c r="AG1844" s="169">
        <v>-1997640.0477567669</v>
      </c>
      <c r="AH1844" s="169">
        <v>-1014244.920093374</v>
      </c>
      <c r="AI1844" s="168" t="s">
        <v>21</v>
      </c>
      <c r="AJ1844"/>
      <c r="AK1844"/>
    </row>
    <row r="1845" spans="1:37" hidden="1" x14ac:dyDescent="0.25">
      <c r="A1845" s="179" t="b">
        <f>IF(E1845&lt;&gt;1,"",NOT(ISNA(VLOOKUP(P1845,Mapping!$P:$P,1,FALSE))))</f>
        <v>0</v>
      </c>
      <c r="B1845" s="180" t="str">
        <f t="shared" si="28"/>
        <v/>
      </c>
      <c r="E1845" s="167">
        <v>1</v>
      </c>
      <c r="F1845" s="170" t="s">
        <v>3366</v>
      </c>
      <c r="G1845" s="169">
        <v>10853722.751248799</v>
      </c>
      <c r="H1845" s="168" t="s">
        <v>1266</v>
      </c>
      <c r="I1845" s="168" t="s">
        <v>303</v>
      </c>
      <c r="J1845" s="169">
        <v>5711602.1026308043</v>
      </c>
      <c r="K1845" s="169">
        <v>3610251.6870408631</v>
      </c>
      <c r="L1845" s="168" t="s">
        <v>5</v>
      </c>
      <c r="M1845" s="168" t="s">
        <v>21</v>
      </c>
      <c r="N1845" s="168" t="s">
        <v>2829</v>
      </c>
      <c r="O1845" s="168" t="s">
        <v>21</v>
      </c>
      <c r="P1845" s="168" t="s">
        <v>2831</v>
      </c>
      <c r="Q1845" s="168" t="s">
        <v>2832</v>
      </c>
      <c r="R1845" s="168" t="s">
        <v>1259</v>
      </c>
      <c r="S1845" s="168" t="s">
        <v>21</v>
      </c>
      <c r="T1845" s="168" t="s">
        <v>1259</v>
      </c>
      <c r="U1845" s="168" t="s">
        <v>1259</v>
      </c>
      <c r="V1845" s="168" t="s">
        <v>2832</v>
      </c>
      <c r="W1845" s="168" t="s">
        <v>1259</v>
      </c>
      <c r="X1845" s="168" t="s">
        <v>21</v>
      </c>
      <c r="Y1845" s="168" t="s">
        <v>1259</v>
      </c>
      <c r="Z1845" s="168" t="s">
        <v>21</v>
      </c>
      <c r="AA1845" s="168" t="s">
        <v>3367</v>
      </c>
      <c r="AB1845" s="168" t="s">
        <v>3368</v>
      </c>
      <c r="AC1845" s="168" t="s">
        <v>12288</v>
      </c>
      <c r="AD1845" s="169">
        <v>8239925.5825179676</v>
      </c>
      <c r="AE1845" s="168" t="s">
        <v>816</v>
      </c>
      <c r="AF1845" s="169">
        <v>-6082584.8979448238</v>
      </c>
      <c r="AG1845" s="169">
        <v>-7753930.5299276374</v>
      </c>
      <c r="AH1845" s="169">
        <v>-772136.76848959178</v>
      </c>
      <c r="AI1845" s="168" t="s">
        <v>21</v>
      </c>
      <c r="AJ1845"/>
      <c r="AK1845"/>
    </row>
    <row r="1846" spans="1:37" hidden="1" x14ac:dyDescent="0.25">
      <c r="A1846" s="179" t="b">
        <f>IF(E1846&lt;&gt;1,"",NOT(ISNA(VLOOKUP(P1846,Mapping!$P:$P,1,FALSE))))</f>
        <v>0</v>
      </c>
      <c r="B1846" s="180" t="str">
        <f t="shared" si="28"/>
        <v/>
      </c>
      <c r="E1846" s="167">
        <v>1</v>
      </c>
      <c r="F1846" s="170" t="s">
        <v>3366</v>
      </c>
      <c r="G1846" s="169">
        <v>12763781.21124954</v>
      </c>
      <c r="H1846" s="168" t="s">
        <v>1266</v>
      </c>
      <c r="I1846" s="168" t="s">
        <v>303</v>
      </c>
      <c r="J1846" s="169">
        <v>6716740.5391209498</v>
      </c>
      <c r="K1846" s="169">
        <v>4245590.5413312782</v>
      </c>
      <c r="L1846" s="168" t="s">
        <v>5</v>
      </c>
      <c r="M1846" s="168" t="s">
        <v>21</v>
      </c>
      <c r="N1846" s="168" t="s">
        <v>2829</v>
      </c>
      <c r="O1846" s="168" t="s">
        <v>21</v>
      </c>
      <c r="P1846" s="168" t="s">
        <v>2842</v>
      </c>
      <c r="Q1846" s="168" t="s">
        <v>2834</v>
      </c>
      <c r="R1846" s="168" t="s">
        <v>1259</v>
      </c>
      <c r="S1846" s="168" t="s">
        <v>21</v>
      </c>
      <c r="T1846" s="168" t="s">
        <v>1259</v>
      </c>
      <c r="U1846" s="168" t="s">
        <v>1259</v>
      </c>
      <c r="V1846" s="168" t="s">
        <v>2834</v>
      </c>
      <c r="W1846" s="168" t="s">
        <v>1259</v>
      </c>
      <c r="X1846" s="168" t="s">
        <v>21</v>
      </c>
      <c r="Y1846" s="168" t="s">
        <v>1259</v>
      </c>
      <c r="Z1846" s="168" t="s">
        <v>21</v>
      </c>
      <c r="AA1846" s="168" t="s">
        <v>3367</v>
      </c>
      <c r="AB1846" s="168" t="s">
        <v>3368</v>
      </c>
      <c r="AC1846" s="168" t="s">
        <v>8343</v>
      </c>
      <c r="AD1846" s="169">
        <v>9690003.1208311971</v>
      </c>
      <c r="AE1846" s="168" t="s">
        <v>816</v>
      </c>
      <c r="AF1846" s="169">
        <v>-7153009.5816465933</v>
      </c>
      <c r="AG1846" s="169">
        <v>-9118481.7485629395</v>
      </c>
      <c r="AH1846" s="169">
        <v>-908018.84330686927</v>
      </c>
      <c r="AI1846" s="168" t="s">
        <v>21</v>
      </c>
      <c r="AJ1846"/>
      <c r="AK1846"/>
    </row>
    <row r="1847" spans="1:37" hidden="1" x14ac:dyDescent="0.25">
      <c r="A1847" s="179" t="b">
        <f>IF(E1847&lt;&gt;1,"",NOT(ISNA(VLOOKUP(P1847,Mapping!$P:$P,1,FALSE))))</f>
        <v>0</v>
      </c>
      <c r="B1847" s="180" t="str">
        <f t="shared" si="28"/>
        <v/>
      </c>
      <c r="E1847" s="167">
        <v>1</v>
      </c>
      <c r="F1847" s="170" t="s">
        <v>3366</v>
      </c>
      <c r="G1847" s="169">
        <v>6621379.8484636098</v>
      </c>
      <c r="H1847" s="168" t="s">
        <v>1266</v>
      </c>
      <c r="I1847" s="168" t="s">
        <v>303</v>
      </c>
      <c r="J1847" s="169">
        <v>3484397.7436636221</v>
      </c>
      <c r="K1847" s="169">
        <v>2202456.0896125408</v>
      </c>
      <c r="L1847" s="168" t="s">
        <v>5</v>
      </c>
      <c r="M1847" s="168" t="s">
        <v>21</v>
      </c>
      <c r="N1847" s="168" t="s">
        <v>2829</v>
      </c>
      <c r="O1847" s="168" t="s">
        <v>21</v>
      </c>
      <c r="P1847" s="168" t="s">
        <v>2836</v>
      </c>
      <c r="Q1847" s="168" t="s">
        <v>2837</v>
      </c>
      <c r="R1847" s="168" t="s">
        <v>1259</v>
      </c>
      <c r="S1847" s="168" t="s">
        <v>21</v>
      </c>
      <c r="T1847" s="168" t="s">
        <v>1259</v>
      </c>
      <c r="U1847" s="168" t="s">
        <v>1259</v>
      </c>
      <c r="V1847" s="168" t="s">
        <v>2837</v>
      </c>
      <c r="W1847" s="168" t="s">
        <v>1259</v>
      </c>
      <c r="X1847" s="168" t="s">
        <v>21</v>
      </c>
      <c r="Y1847" s="168" t="s">
        <v>1259</v>
      </c>
      <c r="Z1847" s="168" t="s">
        <v>21</v>
      </c>
      <c r="AA1847" s="168" t="s">
        <v>3367</v>
      </c>
      <c r="AB1847" s="168" t="s">
        <v>3368</v>
      </c>
      <c r="AC1847" s="168" t="s">
        <v>8344</v>
      </c>
      <c r="AD1847" s="169">
        <v>5026816.9231286813</v>
      </c>
      <c r="AE1847" s="168" t="s">
        <v>816</v>
      </c>
      <c r="AF1847" s="169">
        <v>-3710718.0635498529</v>
      </c>
      <c r="AG1847" s="169">
        <v>-4730332.6733071711</v>
      </c>
      <c r="AH1847" s="169">
        <v>-471046.75108331442</v>
      </c>
      <c r="AI1847" s="168" t="s">
        <v>21</v>
      </c>
      <c r="AJ1847"/>
      <c r="AK1847"/>
    </row>
    <row r="1848" spans="1:37" hidden="1" x14ac:dyDescent="0.25">
      <c r="A1848" s="179" t="b">
        <f>IF(E1848&lt;&gt;1,"",NOT(ISNA(VLOOKUP(P1848,Mapping!$P:$P,1,FALSE))))</f>
        <v>0</v>
      </c>
      <c r="B1848" s="180" t="str">
        <f t="shared" si="28"/>
        <v/>
      </c>
      <c r="E1848" s="167">
        <v>1</v>
      </c>
      <c r="F1848" s="170" t="s">
        <v>3369</v>
      </c>
      <c r="G1848" s="169">
        <v>2136470.5035002162</v>
      </c>
      <c r="H1848" s="168" t="s">
        <v>1266</v>
      </c>
      <c r="I1848" s="168" t="s">
        <v>797</v>
      </c>
      <c r="J1848" s="169">
        <v>941697.14836664533</v>
      </c>
      <c r="K1848" s="169">
        <v>479445.60652764508</v>
      </c>
      <c r="L1848" s="168" t="s">
        <v>5</v>
      </c>
      <c r="M1848" s="168" t="s">
        <v>21</v>
      </c>
      <c r="N1848" s="168" t="s">
        <v>2829</v>
      </c>
      <c r="O1848" s="168" t="s">
        <v>21</v>
      </c>
      <c r="P1848" s="168" t="s">
        <v>2831</v>
      </c>
      <c r="Q1848" s="168" t="s">
        <v>2832</v>
      </c>
      <c r="R1848" s="168" t="s">
        <v>1259</v>
      </c>
      <c r="S1848" s="168" t="s">
        <v>21</v>
      </c>
      <c r="T1848" s="168" t="s">
        <v>1259</v>
      </c>
      <c r="U1848" s="168" t="s">
        <v>1259</v>
      </c>
      <c r="V1848" s="168" t="s">
        <v>2832</v>
      </c>
      <c r="W1848" s="168" t="s">
        <v>1259</v>
      </c>
      <c r="X1848" s="168" t="s">
        <v>21</v>
      </c>
      <c r="Y1848" s="168" t="s">
        <v>1259</v>
      </c>
      <c r="Z1848" s="168" t="s">
        <v>21</v>
      </c>
      <c r="AA1848" s="168" t="s">
        <v>3370</v>
      </c>
      <c r="AB1848" s="168" t="s">
        <v>1259</v>
      </c>
      <c r="AC1848" s="168" t="s">
        <v>7108</v>
      </c>
      <c r="AD1848" s="169">
        <v>1206259.688248175</v>
      </c>
      <c r="AE1848" s="168" t="s">
        <v>816</v>
      </c>
      <c r="AF1848" s="169">
        <v>-624648.98562044976</v>
      </c>
      <c r="AG1848" s="169">
        <v>-1732421.8878277419</v>
      </c>
      <c r="AH1848" s="169">
        <v>-567366.55419827858</v>
      </c>
      <c r="AI1848" s="168" t="s">
        <v>21</v>
      </c>
      <c r="AJ1848"/>
      <c r="AK1848"/>
    </row>
    <row r="1849" spans="1:37" hidden="1" x14ac:dyDescent="0.25">
      <c r="A1849" s="179" t="b">
        <f>IF(E1849&lt;&gt;1,"",NOT(ISNA(VLOOKUP(P1849,Mapping!$P:$P,1,FALSE))))</f>
        <v>0</v>
      </c>
      <c r="B1849" s="180" t="str">
        <f t="shared" si="28"/>
        <v/>
      </c>
      <c r="E1849" s="167">
        <v>1</v>
      </c>
      <c r="F1849" s="170" t="s">
        <v>3369</v>
      </c>
      <c r="G1849" s="169">
        <v>701158.27334949176</v>
      </c>
      <c r="H1849" s="168" t="s">
        <v>1266</v>
      </c>
      <c r="I1849" s="168" t="s">
        <v>797</v>
      </c>
      <c r="J1849" s="169">
        <v>309051.18768789561</v>
      </c>
      <c r="K1849" s="169">
        <v>157347.0137252881</v>
      </c>
      <c r="L1849" s="168" t="s">
        <v>5</v>
      </c>
      <c r="M1849" s="168" t="s">
        <v>21</v>
      </c>
      <c r="N1849" s="168" t="s">
        <v>2829</v>
      </c>
      <c r="O1849" s="168" t="s">
        <v>21</v>
      </c>
      <c r="P1849" s="168" t="s">
        <v>2836</v>
      </c>
      <c r="Q1849" s="168" t="s">
        <v>2837</v>
      </c>
      <c r="R1849" s="168" t="s">
        <v>1259</v>
      </c>
      <c r="S1849" s="168" t="s">
        <v>21</v>
      </c>
      <c r="T1849" s="168" t="s">
        <v>1259</v>
      </c>
      <c r="U1849" s="168" t="s">
        <v>1259</v>
      </c>
      <c r="V1849" s="168" t="s">
        <v>2837</v>
      </c>
      <c r="W1849" s="168" t="s">
        <v>1259</v>
      </c>
      <c r="X1849" s="168" t="s">
        <v>21</v>
      </c>
      <c r="Y1849" s="168" t="s">
        <v>1259</v>
      </c>
      <c r="Z1849" s="168" t="s">
        <v>21</v>
      </c>
      <c r="AA1849" s="168" t="s">
        <v>3370</v>
      </c>
      <c r="AB1849" s="168" t="s">
        <v>1259</v>
      </c>
      <c r="AC1849" s="168" t="s">
        <v>2456</v>
      </c>
      <c r="AD1849" s="169">
        <v>395876.73166445678</v>
      </c>
      <c r="AE1849" s="168" t="s">
        <v>816</v>
      </c>
      <c r="AF1849" s="169">
        <v>-205000.6323464798</v>
      </c>
      <c r="AG1849" s="169">
        <v>-568555.44581219344</v>
      </c>
      <c r="AH1849" s="169">
        <v>-186201.378790941</v>
      </c>
      <c r="AI1849" s="168" t="s">
        <v>21</v>
      </c>
      <c r="AJ1849"/>
      <c r="AK1849"/>
    </row>
    <row r="1850" spans="1:37" hidden="1" x14ac:dyDescent="0.25">
      <c r="A1850" s="179" t="b">
        <f>IF(E1850&lt;&gt;1,"",NOT(ISNA(VLOOKUP(P1850,Mapping!$P:$P,1,FALSE))))</f>
        <v>0</v>
      </c>
      <c r="B1850" s="180" t="str">
        <f t="shared" si="28"/>
        <v/>
      </c>
      <c r="E1850" s="167">
        <v>1</v>
      </c>
      <c r="F1850" s="170" t="s">
        <v>3372</v>
      </c>
      <c r="G1850" s="169">
        <v>1352111.369156464</v>
      </c>
      <c r="H1850" s="168" t="s">
        <v>1266</v>
      </c>
      <c r="I1850" s="168" t="s">
        <v>402</v>
      </c>
      <c r="J1850" s="169">
        <v>817011.67877110024</v>
      </c>
      <c r="K1850" s="169">
        <v>384532.57442739408</v>
      </c>
      <c r="L1850" s="168" t="s">
        <v>5</v>
      </c>
      <c r="M1850" s="168" t="s">
        <v>21</v>
      </c>
      <c r="N1850" s="168" t="s">
        <v>2829</v>
      </c>
      <c r="O1850" s="168" t="s">
        <v>21</v>
      </c>
      <c r="P1850" s="168" t="s">
        <v>2831</v>
      </c>
      <c r="Q1850" s="168" t="s">
        <v>2832</v>
      </c>
      <c r="R1850" s="168" t="s">
        <v>1259</v>
      </c>
      <c r="S1850" s="168" t="s">
        <v>21</v>
      </c>
      <c r="T1850" s="168" t="s">
        <v>1259</v>
      </c>
      <c r="U1850" s="168" t="s">
        <v>1259</v>
      </c>
      <c r="V1850" s="168" t="s">
        <v>2832</v>
      </c>
      <c r="W1850" s="168" t="s">
        <v>1259</v>
      </c>
      <c r="X1850" s="168" t="s">
        <v>21</v>
      </c>
      <c r="Y1850" s="168" t="s">
        <v>1259</v>
      </c>
      <c r="Z1850" s="168" t="s">
        <v>21</v>
      </c>
      <c r="AA1850" s="168" t="s">
        <v>3373</v>
      </c>
      <c r="AB1850" s="168" t="s">
        <v>1259</v>
      </c>
      <c r="AC1850" s="168" t="s">
        <v>8345</v>
      </c>
      <c r="AD1850" s="169">
        <v>1341190.4897959761</v>
      </c>
      <c r="AE1850" s="168" t="s">
        <v>809</v>
      </c>
      <c r="AF1850" s="169">
        <v>-1079387.580406578</v>
      </c>
      <c r="AG1850" s="169">
        <v>-618162.86987889605</v>
      </c>
      <c r="AH1850" s="169">
        <v>-93168.994639775716</v>
      </c>
      <c r="AI1850" s="168" t="s">
        <v>21</v>
      </c>
      <c r="AJ1850"/>
      <c r="AK1850"/>
    </row>
    <row r="1851" spans="1:37" hidden="1" x14ac:dyDescent="0.25">
      <c r="A1851" s="179" t="b">
        <f>IF(E1851&lt;&gt;1,"",NOT(ISNA(VLOOKUP(P1851,Mapping!$P:$P,1,FALSE))))</f>
        <v>0</v>
      </c>
      <c r="B1851" s="180" t="str">
        <f t="shared" si="28"/>
        <v/>
      </c>
      <c r="E1851" s="167">
        <v>1</v>
      </c>
      <c r="F1851" s="170" t="s">
        <v>3372</v>
      </c>
      <c r="G1851" s="169">
        <v>19547667.222662009</v>
      </c>
      <c r="H1851" s="168" t="s">
        <v>1266</v>
      </c>
      <c r="I1851" s="168" t="s">
        <v>402</v>
      </c>
      <c r="J1851" s="169">
        <v>11811654.555947909</v>
      </c>
      <c r="K1851" s="169">
        <v>5559242.3617217494</v>
      </c>
      <c r="L1851" s="168" t="s">
        <v>5</v>
      </c>
      <c r="M1851" s="168" t="s">
        <v>21</v>
      </c>
      <c r="N1851" s="168" t="s">
        <v>2829</v>
      </c>
      <c r="O1851" s="168" t="s">
        <v>21</v>
      </c>
      <c r="P1851" s="168" t="s">
        <v>2842</v>
      </c>
      <c r="Q1851" s="168" t="s">
        <v>2834</v>
      </c>
      <c r="R1851" s="168" t="s">
        <v>1259</v>
      </c>
      <c r="S1851" s="168" t="s">
        <v>21</v>
      </c>
      <c r="T1851" s="168" t="s">
        <v>1259</v>
      </c>
      <c r="U1851" s="168" t="s">
        <v>1259</v>
      </c>
      <c r="V1851" s="168" t="s">
        <v>2834</v>
      </c>
      <c r="W1851" s="168" t="s">
        <v>1259</v>
      </c>
      <c r="X1851" s="168" t="s">
        <v>21</v>
      </c>
      <c r="Y1851" s="168" t="s">
        <v>1259</v>
      </c>
      <c r="Z1851" s="168" t="s">
        <v>21</v>
      </c>
      <c r="AA1851" s="168" t="s">
        <v>3373</v>
      </c>
      <c r="AB1851" s="168" t="s">
        <v>1259</v>
      </c>
      <c r="AC1851" s="168" t="s">
        <v>8346</v>
      </c>
      <c r="AD1851" s="169">
        <v>19389782.50962181</v>
      </c>
      <c r="AE1851" s="168" t="s">
        <v>809</v>
      </c>
      <c r="AF1851" s="169">
        <v>-15604860.44816367</v>
      </c>
      <c r="AG1851" s="169">
        <v>-8936868.9188206084</v>
      </c>
      <c r="AH1851" s="169">
        <v>-1346957.465363611</v>
      </c>
      <c r="AI1851" s="168" t="s">
        <v>21</v>
      </c>
      <c r="AJ1851"/>
      <c r="AK1851"/>
    </row>
    <row r="1852" spans="1:37" hidden="1" x14ac:dyDescent="0.25">
      <c r="A1852" s="179" t="b">
        <f>IF(E1852&lt;&gt;1,"",NOT(ISNA(VLOOKUP(P1852,Mapping!$P:$P,1,FALSE))))</f>
        <v>0</v>
      </c>
      <c r="B1852" s="180" t="str">
        <f t="shared" si="28"/>
        <v/>
      </c>
      <c r="E1852" s="167">
        <v>1</v>
      </c>
      <c r="F1852" s="170" t="s">
        <v>3372</v>
      </c>
      <c r="G1852" s="169">
        <v>991548.33738140657</v>
      </c>
      <c r="H1852" s="168" t="s">
        <v>1266</v>
      </c>
      <c r="I1852" s="168" t="s">
        <v>402</v>
      </c>
      <c r="J1852" s="169">
        <v>599141.89776547567</v>
      </c>
      <c r="K1852" s="169">
        <v>281990.55458008859</v>
      </c>
      <c r="L1852" s="168" t="s">
        <v>5</v>
      </c>
      <c r="M1852" s="168" t="s">
        <v>21</v>
      </c>
      <c r="N1852" s="168" t="s">
        <v>2829</v>
      </c>
      <c r="O1852" s="168" t="s">
        <v>21</v>
      </c>
      <c r="P1852" s="168" t="s">
        <v>2836</v>
      </c>
      <c r="Q1852" s="168" t="s">
        <v>2837</v>
      </c>
      <c r="R1852" s="168" t="s">
        <v>1259</v>
      </c>
      <c r="S1852" s="168" t="s">
        <v>21</v>
      </c>
      <c r="T1852" s="168" t="s">
        <v>1259</v>
      </c>
      <c r="U1852" s="168" t="s">
        <v>1259</v>
      </c>
      <c r="V1852" s="168" t="s">
        <v>2837</v>
      </c>
      <c r="W1852" s="168" t="s">
        <v>1259</v>
      </c>
      <c r="X1852" s="168" t="s">
        <v>21</v>
      </c>
      <c r="Y1852" s="168" t="s">
        <v>1259</v>
      </c>
      <c r="Z1852" s="168" t="s">
        <v>21</v>
      </c>
      <c r="AA1852" s="168" t="s">
        <v>3373</v>
      </c>
      <c r="AB1852" s="168" t="s">
        <v>1259</v>
      </c>
      <c r="AC1852" s="168" t="s">
        <v>8347</v>
      </c>
      <c r="AD1852" s="169">
        <v>983539.69251704251</v>
      </c>
      <c r="AE1852" s="168" t="s">
        <v>809</v>
      </c>
      <c r="AF1852" s="169">
        <v>-791550.89229815709</v>
      </c>
      <c r="AG1852" s="169">
        <v>-453319.43791119033</v>
      </c>
      <c r="AH1852" s="169">
        <v>-68323.929402502137</v>
      </c>
      <c r="AI1852" s="168" t="s">
        <v>21</v>
      </c>
      <c r="AJ1852"/>
      <c r="AK1852"/>
    </row>
    <row r="1853" spans="1:37" hidden="1" x14ac:dyDescent="0.25">
      <c r="A1853" s="179" t="b">
        <f>IF(E1853&lt;&gt;1,"",NOT(ISNA(VLOOKUP(P1853,Mapping!$P:$P,1,FALSE))))</f>
        <v>0</v>
      </c>
      <c r="B1853" s="180" t="str">
        <f t="shared" si="28"/>
        <v/>
      </c>
      <c r="E1853" s="167">
        <v>1</v>
      </c>
      <c r="F1853" s="170" t="s">
        <v>3374</v>
      </c>
      <c r="G1853" s="169">
        <v>715222.57810452569</v>
      </c>
      <c r="H1853" s="168" t="s">
        <v>1266</v>
      </c>
      <c r="I1853" s="168" t="s">
        <v>303</v>
      </c>
      <c r="J1853" s="169">
        <v>253892.74114158319</v>
      </c>
      <c r="K1853" s="169">
        <v>162967.80741362751</v>
      </c>
      <c r="L1853" s="168" t="s">
        <v>5</v>
      </c>
      <c r="M1853" s="168" t="s">
        <v>21</v>
      </c>
      <c r="N1853" s="168" t="s">
        <v>2829</v>
      </c>
      <c r="O1853" s="168" t="s">
        <v>21</v>
      </c>
      <c r="P1853" s="168" t="s">
        <v>2831</v>
      </c>
      <c r="Q1853" s="168" t="s">
        <v>2832</v>
      </c>
      <c r="R1853" s="168" t="s">
        <v>1259</v>
      </c>
      <c r="S1853" s="168" t="s">
        <v>21</v>
      </c>
      <c r="T1853" s="168" t="s">
        <v>1259</v>
      </c>
      <c r="U1853" s="168" t="s">
        <v>1259</v>
      </c>
      <c r="V1853" s="168" t="s">
        <v>2832</v>
      </c>
      <c r="W1853" s="168" t="s">
        <v>1259</v>
      </c>
      <c r="X1853" s="168" t="s">
        <v>21</v>
      </c>
      <c r="Y1853" s="168" t="s">
        <v>1259</v>
      </c>
      <c r="Z1853" s="168" t="s">
        <v>21</v>
      </c>
      <c r="AA1853" s="168" t="s">
        <v>3375</v>
      </c>
      <c r="AB1853" s="168" t="s">
        <v>3376</v>
      </c>
      <c r="AC1853" s="168" t="s">
        <v>8348</v>
      </c>
      <c r="AD1853" s="169">
        <v>330930.6867867345</v>
      </c>
      <c r="AE1853" s="168" t="s">
        <v>814</v>
      </c>
      <c r="AF1853" s="169">
        <v>-141650.9032290933</v>
      </c>
      <c r="AG1853" s="169">
        <v>-326307.45483428647</v>
      </c>
      <c r="AH1853" s="169">
        <v>-334635.46131033398</v>
      </c>
      <c r="AI1853" s="168" t="s">
        <v>21</v>
      </c>
      <c r="AJ1853"/>
      <c r="AK1853"/>
    </row>
    <row r="1854" spans="1:37" hidden="1" x14ac:dyDescent="0.25">
      <c r="A1854" s="179" t="b">
        <f>IF(E1854&lt;&gt;1,"",NOT(ISNA(VLOOKUP(P1854,Mapping!$P:$P,1,FALSE))))</f>
        <v>0</v>
      </c>
      <c r="B1854" s="180" t="str">
        <f t="shared" si="28"/>
        <v/>
      </c>
      <c r="E1854" s="167">
        <v>1</v>
      </c>
      <c r="F1854" s="170" t="s">
        <v>3374</v>
      </c>
      <c r="G1854" s="169">
        <v>5877550.4296281021</v>
      </c>
      <c r="H1854" s="168" t="s">
        <v>1266</v>
      </c>
      <c r="I1854" s="168" t="s">
        <v>303</v>
      </c>
      <c r="J1854" s="169">
        <v>2086437.7544273781</v>
      </c>
      <c r="K1854" s="169">
        <v>1339235.5552001779</v>
      </c>
      <c r="L1854" s="168" t="s">
        <v>5</v>
      </c>
      <c r="M1854" s="168" t="s">
        <v>21</v>
      </c>
      <c r="N1854" s="168" t="s">
        <v>2829</v>
      </c>
      <c r="O1854" s="168" t="s">
        <v>21</v>
      </c>
      <c r="P1854" s="168" t="s">
        <v>2835</v>
      </c>
      <c r="Q1854" s="168" t="s">
        <v>2834</v>
      </c>
      <c r="R1854" s="168" t="s">
        <v>1259</v>
      </c>
      <c r="S1854" s="168" t="s">
        <v>21</v>
      </c>
      <c r="T1854" s="168" t="s">
        <v>1259</v>
      </c>
      <c r="U1854" s="168" t="s">
        <v>1259</v>
      </c>
      <c r="V1854" s="168" t="s">
        <v>2834</v>
      </c>
      <c r="W1854" s="168" t="s">
        <v>1259</v>
      </c>
      <c r="X1854" s="168" t="s">
        <v>21</v>
      </c>
      <c r="Y1854" s="168" t="s">
        <v>1259</v>
      </c>
      <c r="Z1854" s="168" t="s">
        <v>21</v>
      </c>
      <c r="AA1854" s="168" t="s">
        <v>3375</v>
      </c>
      <c r="AB1854" s="168" t="s">
        <v>3376</v>
      </c>
      <c r="AC1854" s="168" t="s">
        <v>8349</v>
      </c>
      <c r="AD1854" s="169">
        <v>2719519.5731310332</v>
      </c>
      <c r="AE1854" s="168" t="s">
        <v>814</v>
      </c>
      <c r="AF1854" s="169">
        <v>-1164057.6690654911</v>
      </c>
      <c r="AG1854" s="169">
        <v>-2681526.8142609238</v>
      </c>
      <c r="AH1854" s="169">
        <v>-2749964.6398270018</v>
      </c>
      <c r="AI1854" s="168" t="s">
        <v>21</v>
      </c>
      <c r="AJ1854"/>
      <c r="AK1854"/>
    </row>
    <row r="1855" spans="1:37" hidden="1" x14ac:dyDescent="0.25">
      <c r="A1855" s="179" t="b">
        <f>IF(E1855&lt;&gt;1,"",NOT(ISNA(VLOOKUP(P1855,Mapping!$P:$P,1,FALSE))))</f>
        <v>0</v>
      </c>
      <c r="B1855" s="180" t="str">
        <f t="shared" si="28"/>
        <v/>
      </c>
      <c r="E1855" s="167">
        <v>1</v>
      </c>
      <c r="F1855" s="170" t="s">
        <v>3374</v>
      </c>
      <c r="G1855" s="169">
        <v>3201560.1020318759</v>
      </c>
      <c r="H1855" s="168" t="s">
        <v>1266</v>
      </c>
      <c r="I1855" s="168" t="s">
        <v>303</v>
      </c>
      <c r="J1855" s="169">
        <v>1136503.369886074</v>
      </c>
      <c r="K1855" s="169">
        <v>729494.90984166716</v>
      </c>
      <c r="L1855" s="168" t="s">
        <v>5</v>
      </c>
      <c r="M1855" s="168" t="s">
        <v>21</v>
      </c>
      <c r="N1855" s="168" t="s">
        <v>2829</v>
      </c>
      <c r="O1855" s="168" t="s">
        <v>21</v>
      </c>
      <c r="P1855" s="168" t="s">
        <v>2836</v>
      </c>
      <c r="Q1855" s="168" t="s">
        <v>2837</v>
      </c>
      <c r="R1855" s="168" t="s">
        <v>1259</v>
      </c>
      <c r="S1855" s="168" t="s">
        <v>21</v>
      </c>
      <c r="T1855" s="168" t="s">
        <v>1259</v>
      </c>
      <c r="U1855" s="168" t="s">
        <v>1259</v>
      </c>
      <c r="V1855" s="168" t="s">
        <v>2837</v>
      </c>
      <c r="W1855" s="168" t="s">
        <v>1259</v>
      </c>
      <c r="X1855" s="168" t="s">
        <v>21</v>
      </c>
      <c r="Y1855" s="168" t="s">
        <v>1259</v>
      </c>
      <c r="Z1855" s="168" t="s">
        <v>21</v>
      </c>
      <c r="AA1855" s="168" t="s">
        <v>3375</v>
      </c>
      <c r="AB1855" s="168" t="s">
        <v>3376</v>
      </c>
      <c r="AC1855" s="168" t="s">
        <v>8350</v>
      </c>
      <c r="AD1855" s="169">
        <v>1481349.3250762189</v>
      </c>
      <c r="AE1855" s="168" t="s">
        <v>814</v>
      </c>
      <c r="AF1855" s="169">
        <v>-634073.77518326277</v>
      </c>
      <c r="AG1855" s="169">
        <v>-1460654.2919291679</v>
      </c>
      <c r="AH1855" s="169">
        <v>-1497933.0553231279</v>
      </c>
      <c r="AI1855" s="168" t="s">
        <v>21</v>
      </c>
      <c r="AJ1855"/>
      <c r="AK1855"/>
    </row>
    <row r="1856" spans="1:37" hidden="1" x14ac:dyDescent="0.25">
      <c r="A1856" s="179" t="b">
        <f>IF(E1856&lt;&gt;1,"",NOT(ISNA(VLOOKUP(P1856,Mapping!$P:$P,1,FALSE))))</f>
        <v>0</v>
      </c>
      <c r="B1856" s="180" t="str">
        <f t="shared" si="28"/>
        <v/>
      </c>
      <c r="E1856" s="167">
        <v>1</v>
      </c>
      <c r="F1856" s="170" t="s">
        <v>3377</v>
      </c>
      <c r="G1856" s="169">
        <v>415748.79098429938</v>
      </c>
      <c r="H1856" s="168" t="s">
        <v>1266</v>
      </c>
      <c r="I1856" s="168" t="s">
        <v>402</v>
      </c>
      <c r="J1856" s="169">
        <v>225806.59033396709</v>
      </c>
      <c r="K1856" s="169">
        <v>114167.0349526224</v>
      </c>
      <c r="L1856" s="168" t="s">
        <v>5</v>
      </c>
      <c r="M1856" s="168" t="s">
        <v>21</v>
      </c>
      <c r="N1856" s="168" t="s">
        <v>2829</v>
      </c>
      <c r="O1856" s="168" t="s">
        <v>21</v>
      </c>
      <c r="P1856" s="168" t="s">
        <v>2831</v>
      </c>
      <c r="Q1856" s="168" t="s">
        <v>2832</v>
      </c>
      <c r="R1856" s="168" t="s">
        <v>1259</v>
      </c>
      <c r="S1856" s="168" t="s">
        <v>21</v>
      </c>
      <c r="T1856" s="168" t="s">
        <v>1259</v>
      </c>
      <c r="U1856" s="168" t="s">
        <v>1259</v>
      </c>
      <c r="V1856" s="168" t="s">
        <v>2832</v>
      </c>
      <c r="W1856" s="168" t="s">
        <v>1259</v>
      </c>
      <c r="X1856" s="168" t="s">
        <v>21</v>
      </c>
      <c r="Y1856" s="168" t="s">
        <v>1259</v>
      </c>
      <c r="Z1856" s="168" t="s">
        <v>21</v>
      </c>
      <c r="AA1856" s="168" t="s">
        <v>3378</v>
      </c>
      <c r="AB1856" s="168" t="s">
        <v>1259</v>
      </c>
      <c r="AC1856" s="168" t="s">
        <v>8351</v>
      </c>
      <c r="AD1856" s="169">
        <v>400768.91748301458</v>
      </c>
      <c r="AE1856" s="168" t="s">
        <v>809</v>
      </c>
      <c r="AF1856" s="169">
        <v>-287913.29600938282</v>
      </c>
      <c r="AG1856" s="169">
        <v>-345767.49452660169</v>
      </c>
      <c r="AH1856" s="169">
        <v>-142556.8019608485</v>
      </c>
      <c r="AI1856" s="168" t="s">
        <v>21</v>
      </c>
      <c r="AJ1856"/>
      <c r="AK1856"/>
    </row>
    <row r="1857" spans="1:37" hidden="1" x14ac:dyDescent="0.25">
      <c r="A1857" s="179" t="b">
        <f>IF(E1857&lt;&gt;1,"",NOT(ISNA(VLOOKUP(P1857,Mapping!$P:$P,1,FALSE))))</f>
        <v>0</v>
      </c>
      <c r="B1857" s="180" t="str">
        <f t="shared" si="28"/>
        <v/>
      </c>
      <c r="E1857" s="167">
        <v>1</v>
      </c>
      <c r="F1857" s="170" t="s">
        <v>3379</v>
      </c>
      <c r="G1857" s="169">
        <v>745602.46655845561</v>
      </c>
      <c r="H1857" s="168" t="s">
        <v>1266</v>
      </c>
      <c r="I1857" s="168" t="s">
        <v>402</v>
      </c>
      <c r="J1857" s="169">
        <v>219461.19686221861</v>
      </c>
      <c r="K1857" s="169">
        <v>110358.61966800209</v>
      </c>
      <c r="L1857" s="168" t="s">
        <v>5</v>
      </c>
      <c r="M1857" s="168" t="s">
        <v>21</v>
      </c>
      <c r="N1857" s="168" t="s">
        <v>2829</v>
      </c>
      <c r="O1857" s="168" t="s">
        <v>21</v>
      </c>
      <c r="P1857" s="168" t="s">
        <v>2831</v>
      </c>
      <c r="Q1857" s="168" t="s">
        <v>2832</v>
      </c>
      <c r="R1857" s="168" t="s">
        <v>1259</v>
      </c>
      <c r="S1857" s="168" t="s">
        <v>21</v>
      </c>
      <c r="T1857" s="168" t="s">
        <v>1259</v>
      </c>
      <c r="U1857" s="168" t="s">
        <v>1259</v>
      </c>
      <c r="V1857" s="168" t="s">
        <v>2832</v>
      </c>
      <c r="W1857" s="168" t="s">
        <v>1259</v>
      </c>
      <c r="X1857" s="168" t="s">
        <v>21</v>
      </c>
      <c r="Y1857" s="168" t="s">
        <v>1259</v>
      </c>
      <c r="Z1857" s="168" t="s">
        <v>21</v>
      </c>
      <c r="AA1857" s="168" t="s">
        <v>3380</v>
      </c>
      <c r="AB1857" s="168" t="s">
        <v>1259</v>
      </c>
      <c r="AC1857" s="168" t="s">
        <v>8352</v>
      </c>
      <c r="AD1857" s="169">
        <v>369041.46615836618</v>
      </c>
      <c r="AE1857" s="168" t="s">
        <v>814</v>
      </c>
      <c r="AF1857" s="169">
        <v>-245555.0198836815</v>
      </c>
      <c r="AG1857" s="169">
        <v>389346.00912010169</v>
      </c>
      <c r="AH1857" s="169">
        <v>-223622.91648412979</v>
      </c>
      <c r="AI1857" s="168" t="s">
        <v>21</v>
      </c>
      <c r="AJ1857"/>
      <c r="AK1857"/>
    </row>
    <row r="1858" spans="1:37" hidden="1" x14ac:dyDescent="0.25">
      <c r="A1858" s="179" t="b">
        <f>IF(E1858&lt;&gt;1,"",NOT(ISNA(VLOOKUP(P1858,Mapping!$P:$P,1,FALSE))))</f>
        <v>0</v>
      </c>
      <c r="B1858" s="180" t="str">
        <f t="shared" si="28"/>
        <v/>
      </c>
      <c r="E1858" s="167">
        <v>1</v>
      </c>
      <c r="F1858" s="170" t="s">
        <v>3381</v>
      </c>
      <c r="G1858" s="169">
        <v>749037.36687249981</v>
      </c>
      <c r="H1858" s="168" t="s">
        <v>1266</v>
      </c>
      <c r="I1858" s="168" t="s">
        <v>797</v>
      </c>
      <c r="J1858" s="169">
        <v>227652.8405848766</v>
      </c>
      <c r="K1858" s="169">
        <v>67187.189353496069</v>
      </c>
      <c r="L1858" s="168" t="s">
        <v>5</v>
      </c>
      <c r="M1858" s="168" t="s">
        <v>21</v>
      </c>
      <c r="N1858" s="168" t="s">
        <v>2829</v>
      </c>
      <c r="O1858" s="168" t="s">
        <v>21</v>
      </c>
      <c r="P1858" s="168" t="s">
        <v>2831</v>
      </c>
      <c r="Q1858" s="168" t="s">
        <v>2832</v>
      </c>
      <c r="R1858" s="168" t="s">
        <v>1259</v>
      </c>
      <c r="S1858" s="168" t="s">
        <v>21</v>
      </c>
      <c r="T1858" s="168" t="s">
        <v>1259</v>
      </c>
      <c r="U1858" s="168" t="s">
        <v>1259</v>
      </c>
      <c r="V1858" s="168" t="s">
        <v>2832</v>
      </c>
      <c r="W1858" s="168" t="s">
        <v>1259</v>
      </c>
      <c r="X1858" s="168" t="s">
        <v>21</v>
      </c>
      <c r="Y1858" s="168" t="s">
        <v>1259</v>
      </c>
      <c r="Z1858" s="168" t="s">
        <v>21</v>
      </c>
      <c r="AA1858" s="168" t="s">
        <v>3382</v>
      </c>
      <c r="AB1858" s="168" t="s">
        <v>1259</v>
      </c>
      <c r="AC1858" s="168" t="s">
        <v>8353</v>
      </c>
      <c r="AD1858" s="169">
        <v>343987.62368177751</v>
      </c>
      <c r="AE1858" s="168" t="s">
        <v>817</v>
      </c>
      <c r="AF1858" s="169">
        <v>-286134.29948863958</v>
      </c>
      <c r="AG1858" s="169">
        <v>84604.693409048137</v>
      </c>
      <c r="AH1858" s="169">
        <v>8716.2521338281222</v>
      </c>
      <c r="AI1858" s="168" t="s">
        <v>21</v>
      </c>
      <c r="AJ1858"/>
      <c r="AK1858"/>
    </row>
    <row r="1859" spans="1:37" hidden="1" x14ac:dyDescent="0.25">
      <c r="A1859" s="179" t="b">
        <f>IF(E1859&lt;&gt;1,"",NOT(ISNA(VLOOKUP(P1859,Mapping!$P:$P,1,FALSE))))</f>
        <v>0</v>
      </c>
      <c r="B1859" s="180" t="str">
        <f t="shared" si="28"/>
        <v/>
      </c>
      <c r="E1859" s="167">
        <v>1</v>
      </c>
      <c r="F1859" s="170" t="s">
        <v>3384</v>
      </c>
      <c r="G1859" s="169">
        <v>878315.24150941754</v>
      </c>
      <c r="H1859" s="168" t="s">
        <v>1266</v>
      </c>
      <c r="I1859" s="168" t="s">
        <v>303</v>
      </c>
      <c r="J1859" s="169">
        <v>604757.12423983461</v>
      </c>
      <c r="K1859" s="169">
        <v>327081.08670158841</v>
      </c>
      <c r="L1859" s="168" t="s">
        <v>5</v>
      </c>
      <c r="M1859" s="168" t="s">
        <v>21</v>
      </c>
      <c r="N1859" s="168" t="s">
        <v>2829</v>
      </c>
      <c r="O1859" s="168" t="s">
        <v>21</v>
      </c>
      <c r="P1859" s="168" t="s">
        <v>2831</v>
      </c>
      <c r="Q1859" s="168" t="s">
        <v>2832</v>
      </c>
      <c r="R1859" s="168" t="s">
        <v>1259</v>
      </c>
      <c r="S1859" s="168" t="s">
        <v>21</v>
      </c>
      <c r="T1859" s="168" t="s">
        <v>1259</v>
      </c>
      <c r="U1859" s="168" t="s">
        <v>1259</v>
      </c>
      <c r="V1859" s="168" t="s">
        <v>2832</v>
      </c>
      <c r="W1859" s="168" t="s">
        <v>1259</v>
      </c>
      <c r="X1859" s="168" t="s">
        <v>21</v>
      </c>
      <c r="Y1859" s="168" t="s">
        <v>1259</v>
      </c>
      <c r="Z1859" s="168" t="s">
        <v>21</v>
      </c>
      <c r="AA1859" s="168" t="s">
        <v>3385</v>
      </c>
      <c r="AB1859" s="168" t="s">
        <v>1259</v>
      </c>
      <c r="AC1859" s="168" t="s">
        <v>8354</v>
      </c>
      <c r="AD1859" s="169">
        <v>872881.43588675559</v>
      </c>
      <c r="AE1859" s="168" t="s">
        <v>814</v>
      </c>
      <c r="AF1859" s="169">
        <v>-689519.71934289171</v>
      </c>
      <c r="AG1859" s="169">
        <v>-400715.55313402688</v>
      </c>
      <c r="AH1859" s="169">
        <v>-608137.55223983573</v>
      </c>
      <c r="AI1859" s="168" t="s">
        <v>21</v>
      </c>
      <c r="AJ1859"/>
      <c r="AK1859"/>
    </row>
    <row r="1860" spans="1:37" hidden="1" x14ac:dyDescent="0.25">
      <c r="A1860" s="179" t="b">
        <f>IF(E1860&lt;&gt;1,"",NOT(ISNA(VLOOKUP(P1860,Mapping!$P:$P,1,FALSE))))</f>
        <v>0</v>
      </c>
      <c r="B1860" s="180" t="str">
        <f t="shared" si="28"/>
        <v/>
      </c>
      <c r="E1860" s="167">
        <v>1</v>
      </c>
      <c r="F1860" s="170" t="s">
        <v>3384</v>
      </c>
      <c r="G1860" s="169">
        <v>2185184.297896551</v>
      </c>
      <c r="H1860" s="168" t="s">
        <v>1266</v>
      </c>
      <c r="I1860" s="168" t="s">
        <v>303</v>
      </c>
      <c r="J1860" s="169">
        <v>1504591.6425848459</v>
      </c>
      <c r="K1860" s="169">
        <v>813753.90181201475</v>
      </c>
      <c r="L1860" s="168" t="s">
        <v>5</v>
      </c>
      <c r="M1860" s="168" t="s">
        <v>21</v>
      </c>
      <c r="N1860" s="168" t="s">
        <v>2829</v>
      </c>
      <c r="O1860" s="168" t="s">
        <v>21</v>
      </c>
      <c r="P1860" s="168" t="s">
        <v>2836</v>
      </c>
      <c r="Q1860" s="168" t="s">
        <v>2837</v>
      </c>
      <c r="R1860" s="168" t="s">
        <v>1259</v>
      </c>
      <c r="S1860" s="168" t="s">
        <v>21</v>
      </c>
      <c r="T1860" s="168" t="s">
        <v>1259</v>
      </c>
      <c r="U1860" s="168" t="s">
        <v>1259</v>
      </c>
      <c r="V1860" s="168" t="s">
        <v>2837</v>
      </c>
      <c r="W1860" s="168" t="s">
        <v>1259</v>
      </c>
      <c r="X1860" s="168" t="s">
        <v>21</v>
      </c>
      <c r="Y1860" s="168" t="s">
        <v>1259</v>
      </c>
      <c r="Z1860" s="168" t="s">
        <v>21</v>
      </c>
      <c r="AA1860" s="168" t="s">
        <v>3385</v>
      </c>
      <c r="AB1860" s="168" t="s">
        <v>1259</v>
      </c>
      <c r="AC1860" s="168" t="s">
        <v>8355</v>
      </c>
      <c r="AD1860" s="169">
        <v>2171665.3855934259</v>
      </c>
      <c r="AE1860" s="168" t="s">
        <v>814</v>
      </c>
      <c r="AF1860" s="169">
        <v>-1715474.80060662</v>
      </c>
      <c r="AG1860" s="169">
        <v>-996951.08686328982</v>
      </c>
      <c r="AH1860" s="169">
        <v>-1513001.901039518</v>
      </c>
      <c r="AI1860" s="168" t="s">
        <v>21</v>
      </c>
      <c r="AJ1860"/>
      <c r="AK1860"/>
    </row>
    <row r="1861" spans="1:37" hidden="1" x14ac:dyDescent="0.25">
      <c r="A1861" s="179" t="b">
        <f>IF(E1861&lt;&gt;1,"",NOT(ISNA(VLOOKUP(P1861,Mapping!$P:$P,1,FALSE))))</f>
        <v>0</v>
      </c>
      <c r="B1861" s="180" t="str">
        <f t="shared" si="28"/>
        <v/>
      </c>
      <c r="E1861" s="167">
        <v>1</v>
      </c>
      <c r="F1861" s="170" t="s">
        <v>3386</v>
      </c>
      <c r="G1861" s="169">
        <v>182472.13999334749</v>
      </c>
      <c r="H1861" s="168" t="s">
        <v>1266</v>
      </c>
      <c r="I1861" s="168" t="s">
        <v>402</v>
      </c>
      <c r="J1861" s="169">
        <v>68276.065045521915</v>
      </c>
      <c r="K1861" s="169">
        <v>28840.346451937621</v>
      </c>
      <c r="L1861" s="168" t="s">
        <v>5</v>
      </c>
      <c r="M1861" s="168" t="s">
        <v>21</v>
      </c>
      <c r="N1861" s="168" t="s">
        <v>2829</v>
      </c>
      <c r="O1861" s="168" t="s">
        <v>21</v>
      </c>
      <c r="P1861" s="168" t="s">
        <v>2831</v>
      </c>
      <c r="Q1861" s="168" t="s">
        <v>2832</v>
      </c>
      <c r="R1861" s="168" t="s">
        <v>1259</v>
      </c>
      <c r="S1861" s="168" t="s">
        <v>21</v>
      </c>
      <c r="T1861" s="168" t="s">
        <v>1259</v>
      </c>
      <c r="U1861" s="168" t="s">
        <v>1259</v>
      </c>
      <c r="V1861" s="168" t="s">
        <v>2832</v>
      </c>
      <c r="W1861" s="168" t="s">
        <v>1259</v>
      </c>
      <c r="X1861" s="168" t="s">
        <v>21</v>
      </c>
      <c r="Y1861" s="168" t="s">
        <v>1259</v>
      </c>
      <c r="Z1861" s="168" t="s">
        <v>21</v>
      </c>
      <c r="AA1861" s="168" t="s">
        <v>3387</v>
      </c>
      <c r="AB1861" s="168" t="s">
        <v>1259</v>
      </c>
      <c r="AC1861" s="168" t="s">
        <v>8356</v>
      </c>
      <c r="AD1861" s="169">
        <v>112391.3331335736</v>
      </c>
      <c r="AE1861" s="168" t="s">
        <v>814</v>
      </c>
      <c r="AF1861" s="169">
        <v>-61390.209497960997</v>
      </c>
      <c r="AG1861" s="169">
        <v>-83423.232955730564</v>
      </c>
      <c r="AH1861" s="169">
        <v>-62779.321912762833</v>
      </c>
      <c r="AI1861" s="168" t="s">
        <v>21</v>
      </c>
      <c r="AJ1861"/>
      <c r="AK1861"/>
    </row>
    <row r="1862" spans="1:37" hidden="1" x14ac:dyDescent="0.25">
      <c r="A1862" s="179" t="b">
        <f>IF(E1862&lt;&gt;1,"",NOT(ISNA(VLOOKUP(P1862,Mapping!$P:$P,1,FALSE))))</f>
        <v>0</v>
      </c>
      <c r="B1862" s="180" t="str">
        <f t="shared" si="28"/>
        <v/>
      </c>
      <c r="E1862" s="167">
        <v>1</v>
      </c>
      <c r="F1862" s="170" t="s">
        <v>3388</v>
      </c>
      <c r="G1862" s="169">
        <v>471908.41072168708</v>
      </c>
      <c r="H1862" s="168" t="s">
        <v>1266</v>
      </c>
      <c r="I1862" s="168" t="s">
        <v>303</v>
      </c>
      <c r="J1862" s="169">
        <v>185803.28152350569</v>
      </c>
      <c r="K1862" s="169">
        <v>92722.881795385125</v>
      </c>
      <c r="L1862" s="168" t="s">
        <v>5</v>
      </c>
      <c r="M1862" s="168" t="s">
        <v>21</v>
      </c>
      <c r="N1862" s="168" t="s">
        <v>2829</v>
      </c>
      <c r="O1862" s="168" t="s">
        <v>21</v>
      </c>
      <c r="P1862" s="168" t="s">
        <v>2831</v>
      </c>
      <c r="Q1862" s="168" t="s">
        <v>2832</v>
      </c>
      <c r="R1862" s="168" t="s">
        <v>1259</v>
      </c>
      <c r="S1862" s="168" t="s">
        <v>21</v>
      </c>
      <c r="T1862" s="168" t="s">
        <v>1259</v>
      </c>
      <c r="U1862" s="168" t="s">
        <v>1259</v>
      </c>
      <c r="V1862" s="168" t="s">
        <v>2832</v>
      </c>
      <c r="W1862" s="168" t="s">
        <v>1259</v>
      </c>
      <c r="X1862" s="168" t="s">
        <v>21</v>
      </c>
      <c r="Y1862" s="168" t="s">
        <v>1259</v>
      </c>
      <c r="Z1862" s="168" t="s">
        <v>21</v>
      </c>
      <c r="AA1862" s="168" t="s">
        <v>3389</v>
      </c>
      <c r="AB1862" s="168" t="s">
        <v>3390</v>
      </c>
      <c r="AC1862" s="168" t="s">
        <v>12289</v>
      </c>
      <c r="AD1862" s="169">
        <v>341247.67433011928</v>
      </c>
      <c r="AE1862" s="168" t="s">
        <v>818</v>
      </c>
      <c r="AF1862" s="169">
        <v>-266693.78377838043</v>
      </c>
      <c r="AG1862" s="169">
        <v>-434677.88292907801</v>
      </c>
      <c r="AH1862" s="169">
        <v>-168811.7294220828</v>
      </c>
      <c r="AI1862" s="168" t="s">
        <v>21</v>
      </c>
      <c r="AJ1862"/>
      <c r="AK1862"/>
    </row>
    <row r="1863" spans="1:37" hidden="1" x14ac:dyDescent="0.25">
      <c r="A1863" s="179" t="b">
        <f>IF(E1863&lt;&gt;1,"",NOT(ISNA(VLOOKUP(P1863,Mapping!$P:$P,1,FALSE))))</f>
        <v>0</v>
      </c>
      <c r="B1863" s="180" t="str">
        <f t="shared" si="28"/>
        <v/>
      </c>
      <c r="E1863" s="167">
        <v>1</v>
      </c>
      <c r="F1863" s="170" t="s">
        <v>3388</v>
      </c>
      <c r="G1863" s="169">
        <v>230713.35235184699</v>
      </c>
      <c r="H1863" s="168" t="s">
        <v>1266</v>
      </c>
      <c r="I1863" s="168" t="s">
        <v>303</v>
      </c>
      <c r="J1863" s="169">
        <v>90838.173222438039</v>
      </c>
      <c r="K1863" s="169">
        <v>45331.692363825518</v>
      </c>
      <c r="L1863" s="168" t="s">
        <v>5</v>
      </c>
      <c r="M1863" s="168" t="s">
        <v>21</v>
      </c>
      <c r="N1863" s="168" t="s">
        <v>2829</v>
      </c>
      <c r="O1863" s="168" t="s">
        <v>21</v>
      </c>
      <c r="P1863" s="168" t="s">
        <v>2836</v>
      </c>
      <c r="Q1863" s="168" t="s">
        <v>2837</v>
      </c>
      <c r="R1863" s="168" t="s">
        <v>1259</v>
      </c>
      <c r="S1863" s="168" t="s">
        <v>21</v>
      </c>
      <c r="T1863" s="168" t="s">
        <v>1259</v>
      </c>
      <c r="U1863" s="168" t="s">
        <v>1259</v>
      </c>
      <c r="V1863" s="168" t="s">
        <v>2837</v>
      </c>
      <c r="W1863" s="168" t="s">
        <v>1259</v>
      </c>
      <c r="X1863" s="168" t="s">
        <v>21</v>
      </c>
      <c r="Y1863" s="168" t="s">
        <v>1259</v>
      </c>
      <c r="Z1863" s="168" t="s">
        <v>21</v>
      </c>
      <c r="AA1863" s="168" t="s">
        <v>3389</v>
      </c>
      <c r="AB1863" s="168" t="s">
        <v>3390</v>
      </c>
      <c r="AC1863" s="168" t="s">
        <v>8357</v>
      </c>
      <c r="AD1863" s="169">
        <v>166834.0574955444</v>
      </c>
      <c r="AE1863" s="168" t="s">
        <v>818</v>
      </c>
      <c r="AF1863" s="169">
        <v>-130385.0821662864</v>
      </c>
      <c r="AG1863" s="169">
        <v>-212511.55793219371</v>
      </c>
      <c r="AH1863" s="169">
        <v>-82531.099523570709</v>
      </c>
      <c r="AI1863" s="168" t="s">
        <v>21</v>
      </c>
      <c r="AJ1863"/>
      <c r="AK1863"/>
    </row>
    <row r="1864" spans="1:37" hidden="1" x14ac:dyDescent="0.25">
      <c r="A1864" s="179" t="b">
        <f>IF(E1864&lt;&gt;1,"",NOT(ISNA(VLOOKUP(P1864,Mapping!$P:$P,1,FALSE))))</f>
        <v>0</v>
      </c>
      <c r="B1864" s="180" t="str">
        <f t="shared" si="28"/>
        <v/>
      </c>
      <c r="E1864" s="167">
        <v>1</v>
      </c>
      <c r="F1864" s="170" t="s">
        <v>3391</v>
      </c>
      <c r="G1864" s="169">
        <v>2921594.1307540629</v>
      </c>
      <c r="H1864" s="168" t="s">
        <v>1266</v>
      </c>
      <c r="I1864" s="168" t="s">
        <v>303</v>
      </c>
      <c r="J1864" s="169">
        <v>1221652.660904428</v>
      </c>
      <c r="K1864" s="169">
        <v>820823.58472752851</v>
      </c>
      <c r="L1864" s="168" t="s">
        <v>5</v>
      </c>
      <c r="M1864" s="168" t="s">
        <v>21</v>
      </c>
      <c r="N1864" s="168" t="s">
        <v>2829</v>
      </c>
      <c r="O1864" s="168" t="s">
        <v>21</v>
      </c>
      <c r="P1864" s="168" t="s">
        <v>2831</v>
      </c>
      <c r="Q1864" s="168" t="s">
        <v>2832</v>
      </c>
      <c r="R1864" s="168" t="s">
        <v>1259</v>
      </c>
      <c r="S1864" s="168" t="s">
        <v>21</v>
      </c>
      <c r="T1864" s="168" t="s">
        <v>1259</v>
      </c>
      <c r="U1864" s="168" t="s">
        <v>1259</v>
      </c>
      <c r="V1864" s="168" t="s">
        <v>2832</v>
      </c>
      <c r="W1864" s="168" t="s">
        <v>1259</v>
      </c>
      <c r="X1864" s="168" t="s">
        <v>21</v>
      </c>
      <c r="Y1864" s="168" t="s">
        <v>1259</v>
      </c>
      <c r="Z1864" s="168" t="s">
        <v>21</v>
      </c>
      <c r="AA1864" s="168" t="s">
        <v>3392</v>
      </c>
      <c r="AB1864" s="168" t="s">
        <v>3393</v>
      </c>
      <c r="AC1864" s="168" t="s">
        <v>12290</v>
      </c>
      <c r="AD1864" s="169">
        <v>2030407.5936950401</v>
      </c>
      <c r="AE1864" s="168" t="s">
        <v>809</v>
      </c>
      <c r="AF1864" s="169">
        <v>-1993045.8121022941</v>
      </c>
      <c r="AG1864" s="169">
        <v>1813473.7006649261</v>
      </c>
      <c r="AH1864" s="169">
        <v>-1251073.190729684</v>
      </c>
      <c r="AI1864" s="168" t="s">
        <v>21</v>
      </c>
      <c r="AJ1864"/>
      <c r="AK1864"/>
    </row>
    <row r="1865" spans="1:37" hidden="1" x14ac:dyDescent="0.25">
      <c r="A1865" s="179" t="b">
        <f>IF(E1865&lt;&gt;1,"",NOT(ISNA(VLOOKUP(P1865,Mapping!$P:$P,1,FALSE))))</f>
        <v>0</v>
      </c>
      <c r="B1865" s="180" t="str">
        <f t="shared" si="28"/>
        <v/>
      </c>
      <c r="E1865" s="167">
        <v>1</v>
      </c>
      <c r="F1865" s="170" t="s">
        <v>3391</v>
      </c>
      <c r="G1865" s="169">
        <v>2068773.8624266279</v>
      </c>
      <c r="H1865" s="168" t="s">
        <v>1266</v>
      </c>
      <c r="I1865" s="168" t="s">
        <v>303</v>
      </c>
      <c r="J1865" s="169">
        <v>865049.34660130809</v>
      </c>
      <c r="K1865" s="169">
        <v>581223.23011011851</v>
      </c>
      <c r="L1865" s="168" t="s">
        <v>5</v>
      </c>
      <c r="M1865" s="168" t="s">
        <v>21</v>
      </c>
      <c r="N1865" s="168" t="s">
        <v>2829</v>
      </c>
      <c r="O1865" s="168" t="s">
        <v>21</v>
      </c>
      <c r="P1865" s="168" t="s">
        <v>2851</v>
      </c>
      <c r="Q1865" s="168" t="s">
        <v>2834</v>
      </c>
      <c r="R1865" s="168" t="s">
        <v>1259</v>
      </c>
      <c r="S1865" s="168" t="s">
        <v>21</v>
      </c>
      <c r="T1865" s="168" t="s">
        <v>1259</v>
      </c>
      <c r="U1865" s="168" t="s">
        <v>1259</v>
      </c>
      <c r="V1865" s="168" t="s">
        <v>2834</v>
      </c>
      <c r="W1865" s="168" t="s">
        <v>1259</v>
      </c>
      <c r="X1865" s="168" t="s">
        <v>21</v>
      </c>
      <c r="Y1865" s="168" t="s">
        <v>1259</v>
      </c>
      <c r="Z1865" s="168" t="s">
        <v>21</v>
      </c>
      <c r="AA1865" s="168" t="s">
        <v>3392</v>
      </c>
      <c r="AB1865" s="168" t="s">
        <v>3393</v>
      </c>
      <c r="AC1865" s="168" t="s">
        <v>12611</v>
      </c>
      <c r="AD1865" s="169">
        <v>1437726.7929494081</v>
      </c>
      <c r="AE1865" s="168" t="s">
        <v>809</v>
      </c>
      <c r="AF1865" s="169">
        <v>-1411271.0041732909</v>
      </c>
      <c r="AG1865" s="169">
        <v>1284116.418718772</v>
      </c>
      <c r="AH1865" s="169">
        <v>-885881.95386887761</v>
      </c>
      <c r="AI1865" s="168" t="s">
        <v>21</v>
      </c>
      <c r="AJ1865"/>
      <c r="AK1865"/>
    </row>
    <row r="1866" spans="1:37" hidden="1" x14ac:dyDescent="0.25">
      <c r="A1866" s="179" t="b">
        <f>IF(E1866&lt;&gt;1,"",NOT(ISNA(VLOOKUP(P1866,Mapping!$P:$P,1,FALSE))))</f>
        <v>0</v>
      </c>
      <c r="B1866" s="180" t="str">
        <f t="shared" si="28"/>
        <v/>
      </c>
      <c r="E1866" s="167">
        <v>1</v>
      </c>
      <c r="F1866" s="170" t="s">
        <v>3391</v>
      </c>
      <c r="G1866" s="169">
        <v>335430.04647577758</v>
      </c>
      <c r="H1866" s="168" t="s">
        <v>1266</v>
      </c>
      <c r="I1866" s="168" t="s">
        <v>303</v>
      </c>
      <c r="J1866" s="169">
        <v>140258.7048320313</v>
      </c>
      <c r="K1866" s="169">
        <v>94239.268307438339</v>
      </c>
      <c r="L1866" s="168" t="s">
        <v>5</v>
      </c>
      <c r="M1866" s="168" t="s">
        <v>21</v>
      </c>
      <c r="N1866" s="168" t="s">
        <v>2829</v>
      </c>
      <c r="O1866" s="168" t="s">
        <v>21</v>
      </c>
      <c r="P1866" s="168" t="s">
        <v>2835</v>
      </c>
      <c r="Q1866" s="168" t="s">
        <v>2834</v>
      </c>
      <c r="R1866" s="168" t="s">
        <v>1259</v>
      </c>
      <c r="S1866" s="168" t="s">
        <v>21</v>
      </c>
      <c r="T1866" s="168" t="s">
        <v>1259</v>
      </c>
      <c r="U1866" s="168" t="s">
        <v>1259</v>
      </c>
      <c r="V1866" s="168" t="s">
        <v>2834</v>
      </c>
      <c r="W1866" s="168" t="s">
        <v>1259</v>
      </c>
      <c r="X1866" s="168" t="s">
        <v>21</v>
      </c>
      <c r="Y1866" s="168" t="s">
        <v>1259</v>
      </c>
      <c r="Z1866" s="168" t="s">
        <v>21</v>
      </c>
      <c r="AA1866" s="168" t="s">
        <v>3392</v>
      </c>
      <c r="AB1866" s="168" t="s">
        <v>3393</v>
      </c>
      <c r="AC1866" s="168" t="s">
        <v>8358</v>
      </c>
      <c r="AD1866" s="169">
        <v>233112.36367459371</v>
      </c>
      <c r="AE1866" s="168" t="s">
        <v>809</v>
      </c>
      <c r="AF1866" s="169">
        <v>-228822.83420020409</v>
      </c>
      <c r="AG1866" s="169">
        <v>208206.04795630401</v>
      </c>
      <c r="AH1866" s="169">
        <v>-143636.49423225879</v>
      </c>
      <c r="AI1866" s="168" t="s">
        <v>21</v>
      </c>
      <c r="AJ1866"/>
      <c r="AK1866"/>
    </row>
    <row r="1867" spans="1:37" hidden="1" x14ac:dyDescent="0.25">
      <c r="A1867" s="179" t="b">
        <f>IF(E1867&lt;&gt;1,"",NOT(ISNA(VLOOKUP(P1867,Mapping!$P:$P,1,FALSE))))</f>
        <v>0</v>
      </c>
      <c r="B1867" s="180" t="str">
        <f t="shared" si="28"/>
        <v/>
      </c>
      <c r="E1867" s="167">
        <v>1</v>
      </c>
      <c r="F1867" s="170" t="s">
        <v>3394</v>
      </c>
      <c r="G1867" s="169">
        <v>281248.31653400569</v>
      </c>
      <c r="H1867" s="168" t="s">
        <v>1266</v>
      </c>
      <c r="I1867" s="168" t="s">
        <v>797</v>
      </c>
      <c r="J1867" s="169">
        <v>89614.030953776703</v>
      </c>
      <c r="K1867" s="169">
        <v>44275.664530233007</v>
      </c>
      <c r="L1867" s="168" t="s">
        <v>5</v>
      </c>
      <c r="M1867" s="168" t="s">
        <v>21</v>
      </c>
      <c r="N1867" s="168" t="s">
        <v>2829</v>
      </c>
      <c r="O1867" s="168" t="s">
        <v>21</v>
      </c>
      <c r="P1867" s="168" t="s">
        <v>2831</v>
      </c>
      <c r="Q1867" s="168" t="s">
        <v>2832</v>
      </c>
      <c r="R1867" s="168" t="s">
        <v>1259</v>
      </c>
      <c r="S1867" s="168" t="s">
        <v>21</v>
      </c>
      <c r="T1867" s="168" t="s">
        <v>1259</v>
      </c>
      <c r="U1867" s="168" t="s">
        <v>1259</v>
      </c>
      <c r="V1867" s="168" t="s">
        <v>2832</v>
      </c>
      <c r="W1867" s="168" t="s">
        <v>1259</v>
      </c>
      <c r="X1867" s="168" t="s">
        <v>21</v>
      </c>
      <c r="Y1867" s="168" t="s">
        <v>1259</v>
      </c>
      <c r="Z1867" s="168" t="s">
        <v>21</v>
      </c>
      <c r="AA1867" s="168" t="s">
        <v>3395</v>
      </c>
      <c r="AB1867" s="168" t="s">
        <v>1259</v>
      </c>
      <c r="AC1867" s="168" t="s">
        <v>5280</v>
      </c>
      <c r="AD1867" s="169">
        <v>160972.91132801879</v>
      </c>
      <c r="AE1867" s="168" t="s">
        <v>814</v>
      </c>
      <c r="AF1867" s="169">
        <v>-139025.8706735259</v>
      </c>
      <c r="AG1867" s="169">
        <v>-87546.336768540641</v>
      </c>
      <c r="AH1867" s="169">
        <v>-74281.060457181069</v>
      </c>
      <c r="AI1867" s="168" t="s">
        <v>21</v>
      </c>
      <c r="AJ1867"/>
      <c r="AK1867"/>
    </row>
    <row r="1868" spans="1:37" hidden="1" x14ac:dyDescent="0.25">
      <c r="A1868" s="179" t="b">
        <f>IF(E1868&lt;&gt;1,"",NOT(ISNA(VLOOKUP(P1868,Mapping!$P:$P,1,FALSE))))</f>
        <v>0</v>
      </c>
      <c r="B1868" s="180" t="str">
        <f t="shared" si="28"/>
        <v/>
      </c>
      <c r="E1868" s="167">
        <v>1</v>
      </c>
      <c r="F1868" s="170" t="s">
        <v>3397</v>
      </c>
      <c r="G1868" s="169">
        <v>391684.27343711263</v>
      </c>
      <c r="H1868" s="168" t="s">
        <v>1266</v>
      </c>
      <c r="I1868" s="168" t="s">
        <v>402</v>
      </c>
      <c r="J1868" s="169">
        <v>221886.3197656202</v>
      </c>
      <c r="K1868" s="169">
        <v>78530.642370640286</v>
      </c>
      <c r="L1868" s="168" t="s">
        <v>5</v>
      </c>
      <c r="M1868" s="168" t="s">
        <v>21</v>
      </c>
      <c r="N1868" s="168" t="s">
        <v>2829</v>
      </c>
      <c r="O1868" s="168" t="s">
        <v>21</v>
      </c>
      <c r="P1868" s="168" t="s">
        <v>2831</v>
      </c>
      <c r="Q1868" s="168" t="s">
        <v>2832</v>
      </c>
      <c r="R1868" s="168" t="s">
        <v>1259</v>
      </c>
      <c r="S1868" s="168" t="s">
        <v>21</v>
      </c>
      <c r="T1868" s="168" t="s">
        <v>1259</v>
      </c>
      <c r="U1868" s="168" t="s">
        <v>1259</v>
      </c>
      <c r="V1868" s="168" t="s">
        <v>2832</v>
      </c>
      <c r="W1868" s="168" t="s">
        <v>1259</v>
      </c>
      <c r="X1868" s="168" t="s">
        <v>21</v>
      </c>
      <c r="Y1868" s="168" t="s">
        <v>1259</v>
      </c>
      <c r="Z1868" s="168" t="s">
        <v>21</v>
      </c>
      <c r="AA1868" s="168" t="s">
        <v>3398</v>
      </c>
      <c r="AB1868" s="168" t="s">
        <v>1259</v>
      </c>
      <c r="AC1868" s="168" t="s">
        <v>8359</v>
      </c>
      <c r="AD1868" s="169">
        <v>388853.15831233817</v>
      </c>
      <c r="AE1868" s="168" t="s">
        <v>809</v>
      </c>
      <c r="AF1868" s="169">
        <v>-349330.93887440697</v>
      </c>
      <c r="AG1868" s="169">
        <v>-258360.5278861234</v>
      </c>
      <c r="AH1868" s="169">
        <v>-156981.97597159661</v>
      </c>
      <c r="AI1868" s="168" t="s">
        <v>21</v>
      </c>
      <c r="AJ1868"/>
      <c r="AK1868"/>
    </row>
    <row r="1869" spans="1:37" hidden="1" x14ac:dyDescent="0.25">
      <c r="A1869" s="179" t="b">
        <f>IF(E1869&lt;&gt;1,"",NOT(ISNA(VLOOKUP(P1869,Mapping!$P:$P,1,FALSE))))</f>
        <v>0</v>
      </c>
      <c r="B1869" s="180" t="str">
        <f t="shared" si="28"/>
        <v/>
      </c>
      <c r="E1869" s="167">
        <v>1</v>
      </c>
      <c r="F1869" s="170" t="s">
        <v>3397</v>
      </c>
      <c r="G1869" s="169">
        <v>315029.89887258218</v>
      </c>
      <c r="H1869" s="168" t="s">
        <v>1266</v>
      </c>
      <c r="I1869" s="168" t="s">
        <v>402</v>
      </c>
      <c r="J1869" s="169">
        <v>178462.16868392049</v>
      </c>
      <c r="K1869" s="169">
        <v>63161.842336245267</v>
      </c>
      <c r="L1869" s="168" t="s">
        <v>5</v>
      </c>
      <c r="M1869" s="168" t="s">
        <v>21</v>
      </c>
      <c r="N1869" s="168" t="s">
        <v>2829</v>
      </c>
      <c r="O1869" s="168" t="s">
        <v>21</v>
      </c>
      <c r="P1869" s="168" t="s">
        <v>2835</v>
      </c>
      <c r="Q1869" s="168" t="s">
        <v>2834</v>
      </c>
      <c r="R1869" s="168" t="s">
        <v>1259</v>
      </c>
      <c r="S1869" s="168" t="s">
        <v>21</v>
      </c>
      <c r="T1869" s="168" t="s">
        <v>1259</v>
      </c>
      <c r="U1869" s="168" t="s">
        <v>1259</v>
      </c>
      <c r="V1869" s="168" t="s">
        <v>2834</v>
      </c>
      <c r="W1869" s="168" t="s">
        <v>1259</v>
      </c>
      <c r="X1869" s="168" t="s">
        <v>21</v>
      </c>
      <c r="Y1869" s="168" t="s">
        <v>1259</v>
      </c>
      <c r="Z1869" s="168" t="s">
        <v>21</v>
      </c>
      <c r="AA1869" s="168" t="s">
        <v>3398</v>
      </c>
      <c r="AB1869" s="168" t="s">
        <v>1259</v>
      </c>
      <c r="AC1869" s="168" t="s">
        <v>6348</v>
      </c>
      <c r="AD1869" s="169">
        <v>312752.84571538621</v>
      </c>
      <c r="AE1869" s="168" t="s">
        <v>809</v>
      </c>
      <c r="AF1869" s="169">
        <v>-280965.30243851582</v>
      </c>
      <c r="AG1869" s="169">
        <v>-207798.21017169411</v>
      </c>
      <c r="AH1869" s="169">
        <v>-126259.8969858573</v>
      </c>
      <c r="AI1869" s="168" t="s">
        <v>21</v>
      </c>
      <c r="AJ1869"/>
      <c r="AK1869"/>
    </row>
    <row r="1870" spans="1:37" hidden="1" x14ac:dyDescent="0.25">
      <c r="A1870" s="179" t="b">
        <f>IF(E1870&lt;&gt;1,"",NOT(ISNA(VLOOKUP(P1870,Mapping!$P:$P,1,FALSE))))</f>
        <v>0</v>
      </c>
      <c r="B1870" s="180" t="str">
        <f t="shared" si="28"/>
        <v/>
      </c>
      <c r="E1870" s="167">
        <v>1</v>
      </c>
      <c r="F1870" s="170" t="s">
        <v>3399</v>
      </c>
      <c r="G1870" s="169">
        <v>1797542.1825468079</v>
      </c>
      <c r="H1870" s="168" t="s">
        <v>1266</v>
      </c>
      <c r="I1870" s="168" t="s">
        <v>303</v>
      </c>
      <c r="J1870" s="169">
        <v>529717.11758711771</v>
      </c>
      <c r="K1870" s="169">
        <v>338088.42313910258</v>
      </c>
      <c r="L1870" s="168" t="s">
        <v>5</v>
      </c>
      <c r="M1870" s="168" t="s">
        <v>21</v>
      </c>
      <c r="N1870" s="168" t="s">
        <v>2829</v>
      </c>
      <c r="O1870" s="168" t="s">
        <v>21</v>
      </c>
      <c r="P1870" s="168" t="s">
        <v>2831</v>
      </c>
      <c r="Q1870" s="168" t="s">
        <v>2832</v>
      </c>
      <c r="R1870" s="168" t="s">
        <v>1259</v>
      </c>
      <c r="S1870" s="168" t="s">
        <v>21</v>
      </c>
      <c r="T1870" s="168" t="s">
        <v>1259</v>
      </c>
      <c r="U1870" s="168" t="s">
        <v>1259</v>
      </c>
      <c r="V1870" s="168" t="s">
        <v>2832</v>
      </c>
      <c r="W1870" s="168" t="s">
        <v>1259</v>
      </c>
      <c r="X1870" s="168" t="s">
        <v>21</v>
      </c>
      <c r="Y1870" s="168" t="s">
        <v>1259</v>
      </c>
      <c r="Z1870" s="168" t="s">
        <v>21</v>
      </c>
      <c r="AA1870" s="168" t="s">
        <v>3400</v>
      </c>
      <c r="AB1870" s="168" t="s">
        <v>3401</v>
      </c>
      <c r="AC1870" s="168" t="s">
        <v>8360</v>
      </c>
      <c r="AD1870" s="169">
        <v>853977.53191670531</v>
      </c>
      <c r="AE1870" s="168" t="s">
        <v>808</v>
      </c>
      <c r="AF1870" s="169">
        <v>-970089.00326685596</v>
      </c>
      <c r="AG1870" s="169">
        <v>-1476318.274747204</v>
      </c>
      <c r="AH1870" s="169">
        <v>-247067.46309032591</v>
      </c>
      <c r="AI1870" s="168" t="s">
        <v>21</v>
      </c>
      <c r="AJ1870"/>
      <c r="AK1870"/>
    </row>
    <row r="1871" spans="1:37" hidden="1" x14ac:dyDescent="0.25">
      <c r="A1871" s="179" t="b">
        <f>IF(E1871&lt;&gt;1,"",NOT(ISNA(VLOOKUP(P1871,Mapping!$P:$P,1,FALSE))))</f>
        <v>0</v>
      </c>
      <c r="B1871" s="180" t="str">
        <f t="shared" si="28"/>
        <v/>
      </c>
      <c r="E1871" s="167">
        <v>1</v>
      </c>
      <c r="F1871" s="170" t="s">
        <v>3399</v>
      </c>
      <c r="G1871" s="169">
        <v>4371980.6342491005</v>
      </c>
      <c r="H1871" s="168" t="s">
        <v>1266</v>
      </c>
      <c r="I1871" s="168" t="s">
        <v>303</v>
      </c>
      <c r="J1871" s="169">
        <v>1288377.54251747</v>
      </c>
      <c r="K1871" s="169">
        <v>822298.38775395986</v>
      </c>
      <c r="L1871" s="168" t="s">
        <v>5</v>
      </c>
      <c r="M1871" s="168" t="s">
        <v>21</v>
      </c>
      <c r="N1871" s="168" t="s">
        <v>2829</v>
      </c>
      <c r="O1871" s="168" t="s">
        <v>21</v>
      </c>
      <c r="P1871" s="168" t="s">
        <v>2851</v>
      </c>
      <c r="Q1871" s="168" t="s">
        <v>2834</v>
      </c>
      <c r="R1871" s="168" t="s">
        <v>1259</v>
      </c>
      <c r="S1871" s="168" t="s">
        <v>21</v>
      </c>
      <c r="T1871" s="168" t="s">
        <v>1259</v>
      </c>
      <c r="U1871" s="168" t="s">
        <v>1259</v>
      </c>
      <c r="V1871" s="168" t="s">
        <v>2834</v>
      </c>
      <c r="W1871" s="168" t="s">
        <v>1259</v>
      </c>
      <c r="X1871" s="168" t="s">
        <v>21</v>
      </c>
      <c r="Y1871" s="168" t="s">
        <v>1259</v>
      </c>
      <c r="Z1871" s="168" t="s">
        <v>21</v>
      </c>
      <c r="AA1871" s="168" t="s">
        <v>3400</v>
      </c>
      <c r="AB1871" s="168" t="s">
        <v>3401</v>
      </c>
      <c r="AC1871" s="168" t="s">
        <v>8361</v>
      </c>
      <c r="AD1871" s="169">
        <v>2077043.458492778</v>
      </c>
      <c r="AE1871" s="168" t="s">
        <v>808</v>
      </c>
      <c r="AF1871" s="169">
        <v>-2359449.6846642229</v>
      </c>
      <c r="AG1871" s="169">
        <v>-3590700.1069860812</v>
      </c>
      <c r="AH1871" s="169">
        <v>-600917.28276080731</v>
      </c>
      <c r="AI1871" s="168" t="s">
        <v>21</v>
      </c>
      <c r="AJ1871"/>
      <c r="AK1871"/>
    </row>
    <row r="1872" spans="1:37" hidden="1" x14ac:dyDescent="0.25">
      <c r="A1872" s="179" t="b">
        <f>IF(E1872&lt;&gt;1,"",NOT(ISNA(VLOOKUP(P1872,Mapping!$P:$P,1,FALSE))))</f>
        <v>0</v>
      </c>
      <c r="B1872" s="180" t="str">
        <f t="shared" si="28"/>
        <v/>
      </c>
      <c r="E1872" s="167">
        <v>1</v>
      </c>
      <c r="F1872" s="170" t="s">
        <v>3399</v>
      </c>
      <c r="G1872" s="169">
        <v>399592.50382773502</v>
      </c>
      <c r="H1872" s="168" t="s">
        <v>1266</v>
      </c>
      <c r="I1872" s="168" t="s">
        <v>303</v>
      </c>
      <c r="J1872" s="169">
        <v>117755.7841992598</v>
      </c>
      <c r="K1872" s="169">
        <v>75156.845179518787</v>
      </c>
      <c r="L1872" s="168" t="s">
        <v>5</v>
      </c>
      <c r="M1872" s="168" t="s">
        <v>21</v>
      </c>
      <c r="N1872" s="168" t="s">
        <v>2829</v>
      </c>
      <c r="O1872" s="168" t="s">
        <v>21</v>
      </c>
      <c r="P1872" s="168" t="s">
        <v>2836</v>
      </c>
      <c r="Q1872" s="168" t="s">
        <v>2837</v>
      </c>
      <c r="R1872" s="168" t="s">
        <v>1259</v>
      </c>
      <c r="S1872" s="168" t="s">
        <v>21</v>
      </c>
      <c r="T1872" s="168" t="s">
        <v>1259</v>
      </c>
      <c r="U1872" s="168" t="s">
        <v>1259</v>
      </c>
      <c r="V1872" s="168" t="s">
        <v>2837</v>
      </c>
      <c r="W1872" s="168" t="s">
        <v>1259</v>
      </c>
      <c r="X1872" s="168" t="s">
        <v>21</v>
      </c>
      <c r="Y1872" s="168" t="s">
        <v>1259</v>
      </c>
      <c r="Z1872" s="168" t="s">
        <v>21</v>
      </c>
      <c r="AA1872" s="168" t="s">
        <v>3400</v>
      </c>
      <c r="AB1872" s="168" t="s">
        <v>3401</v>
      </c>
      <c r="AC1872" s="168" t="s">
        <v>6782</v>
      </c>
      <c r="AD1872" s="169">
        <v>189838.67166207079</v>
      </c>
      <c r="AE1872" s="168" t="s">
        <v>808</v>
      </c>
      <c r="AF1872" s="169">
        <v>-215650.17918073849</v>
      </c>
      <c r="AG1872" s="169">
        <v>-328184.62986891018</v>
      </c>
      <c r="AH1872" s="169">
        <v>-54922.942643132643</v>
      </c>
      <c r="AI1872" s="168" t="s">
        <v>21</v>
      </c>
      <c r="AJ1872"/>
      <c r="AK1872"/>
    </row>
    <row r="1873" spans="1:37" hidden="1" x14ac:dyDescent="0.25">
      <c r="A1873" s="179" t="b">
        <f>IF(E1873&lt;&gt;1,"",NOT(ISNA(VLOOKUP(P1873,Mapping!$P:$P,1,FALSE))))</f>
        <v>0</v>
      </c>
      <c r="B1873" s="180" t="str">
        <f t="shared" si="28"/>
        <v/>
      </c>
      <c r="E1873" s="167">
        <v>1</v>
      </c>
      <c r="F1873" s="170" t="s">
        <v>792</v>
      </c>
      <c r="G1873" s="169">
        <v>3874439.7826133282</v>
      </c>
      <c r="H1873" s="168" t="s">
        <v>1266</v>
      </c>
      <c r="I1873" s="168" t="s">
        <v>421</v>
      </c>
      <c r="J1873" s="169">
        <v>1228586.010550343</v>
      </c>
      <c r="K1873" s="169">
        <v>443816.17332213209</v>
      </c>
      <c r="L1873" s="168" t="s">
        <v>5</v>
      </c>
      <c r="M1873" s="168" t="s">
        <v>21</v>
      </c>
      <c r="N1873" s="168" t="s">
        <v>2829</v>
      </c>
      <c r="O1873" s="168" t="s">
        <v>21</v>
      </c>
      <c r="P1873" s="168" t="s">
        <v>2831</v>
      </c>
      <c r="Q1873" s="168" t="s">
        <v>2832</v>
      </c>
      <c r="R1873" s="168" t="s">
        <v>1259</v>
      </c>
      <c r="S1873" s="168" t="s">
        <v>21</v>
      </c>
      <c r="T1873" s="168" t="s">
        <v>1259</v>
      </c>
      <c r="U1873" s="168" t="s">
        <v>1259</v>
      </c>
      <c r="V1873" s="168" t="s">
        <v>2832</v>
      </c>
      <c r="W1873" s="168" t="s">
        <v>1259</v>
      </c>
      <c r="X1873" s="168" t="s">
        <v>21</v>
      </c>
      <c r="Y1873" s="168" t="s">
        <v>1259</v>
      </c>
      <c r="Z1873" s="168" t="s">
        <v>21</v>
      </c>
      <c r="AA1873" s="168" t="s">
        <v>1485</v>
      </c>
      <c r="AB1873" s="168" t="s">
        <v>1259</v>
      </c>
      <c r="AC1873" s="168" t="s">
        <v>8362</v>
      </c>
      <c r="AD1873" s="169">
        <v>2113114.4322142312</v>
      </c>
      <c r="AE1873" s="168" t="s">
        <v>809</v>
      </c>
      <c r="AF1873" s="169">
        <v>-1185018.7205250449</v>
      </c>
      <c r="AG1873" s="169">
        <v>-1859061.3906979261</v>
      </c>
      <c r="AH1873" s="169">
        <v>-481682.53280543722</v>
      </c>
      <c r="AI1873" s="168" t="s">
        <v>21</v>
      </c>
      <c r="AJ1873"/>
      <c r="AK1873"/>
    </row>
    <row r="1874" spans="1:37" hidden="1" x14ac:dyDescent="0.25">
      <c r="A1874" s="179" t="b">
        <f>IF(E1874&lt;&gt;1,"",NOT(ISNA(VLOOKUP(P1874,Mapping!$P:$P,1,FALSE))))</f>
        <v>0</v>
      </c>
      <c r="B1874" s="180" t="str">
        <f t="shared" si="28"/>
        <v/>
      </c>
      <c r="E1874" s="167">
        <v>1</v>
      </c>
      <c r="F1874" s="170" t="s">
        <v>792</v>
      </c>
      <c r="G1874" s="169">
        <v>5872358.5446513211</v>
      </c>
      <c r="H1874" s="168" t="s">
        <v>1266</v>
      </c>
      <c r="I1874" s="168" t="s">
        <v>421</v>
      </c>
      <c r="J1874" s="169">
        <v>1862126.645836788</v>
      </c>
      <c r="K1874" s="169">
        <v>672677.30146647047</v>
      </c>
      <c r="L1874" s="168" t="s">
        <v>5</v>
      </c>
      <c r="M1874" s="168" t="s">
        <v>21</v>
      </c>
      <c r="N1874" s="168" t="s">
        <v>2829</v>
      </c>
      <c r="O1874" s="168" t="s">
        <v>21</v>
      </c>
      <c r="P1874" s="168" t="s">
        <v>2835</v>
      </c>
      <c r="Q1874" s="168" t="s">
        <v>2834</v>
      </c>
      <c r="R1874" s="168" t="s">
        <v>1259</v>
      </c>
      <c r="S1874" s="168" t="s">
        <v>21</v>
      </c>
      <c r="T1874" s="168" t="s">
        <v>1259</v>
      </c>
      <c r="U1874" s="168" t="s">
        <v>1259</v>
      </c>
      <c r="V1874" s="168" t="s">
        <v>2834</v>
      </c>
      <c r="W1874" s="168" t="s">
        <v>1259</v>
      </c>
      <c r="X1874" s="168" t="s">
        <v>21</v>
      </c>
      <c r="Y1874" s="168" t="s">
        <v>1259</v>
      </c>
      <c r="Z1874" s="168" t="s">
        <v>21</v>
      </c>
      <c r="AA1874" s="168" t="s">
        <v>1485</v>
      </c>
      <c r="AB1874" s="168" t="s">
        <v>1259</v>
      </c>
      <c r="AC1874" s="168" t="s">
        <v>8363</v>
      </c>
      <c r="AD1874" s="169">
        <v>3202776.7336906129</v>
      </c>
      <c r="AE1874" s="168" t="s">
        <v>809</v>
      </c>
      <c r="AF1874" s="169">
        <v>-1796093.164300838</v>
      </c>
      <c r="AG1874" s="169">
        <v>-2817717.0520721632</v>
      </c>
      <c r="AH1874" s="169">
        <v>-730070.07362013776</v>
      </c>
      <c r="AI1874" s="168" t="s">
        <v>21</v>
      </c>
      <c r="AJ1874"/>
      <c r="AK1874"/>
    </row>
    <row r="1875" spans="1:37" hidden="1" x14ac:dyDescent="0.25">
      <c r="A1875" s="179" t="b">
        <f>IF(E1875&lt;&gt;1,"",NOT(ISNA(VLOOKUP(P1875,Mapping!$P:$P,1,FALSE))))</f>
        <v>0</v>
      </c>
      <c r="B1875" s="180" t="str">
        <f t="shared" si="28"/>
        <v/>
      </c>
      <c r="E1875" s="167">
        <v>1</v>
      </c>
      <c r="F1875" s="170" t="s">
        <v>792</v>
      </c>
      <c r="G1875" s="169">
        <v>2790090.4648028002</v>
      </c>
      <c r="H1875" s="168" t="s">
        <v>1266</v>
      </c>
      <c r="I1875" s="168" t="s">
        <v>421</v>
      </c>
      <c r="J1875" s="169">
        <v>884738.51848447148</v>
      </c>
      <c r="K1875" s="169">
        <v>319604.21190908691</v>
      </c>
      <c r="L1875" s="168" t="s">
        <v>5</v>
      </c>
      <c r="M1875" s="168" t="s">
        <v>21</v>
      </c>
      <c r="N1875" s="168" t="s">
        <v>2829</v>
      </c>
      <c r="O1875" s="168" t="s">
        <v>21</v>
      </c>
      <c r="P1875" s="168" t="s">
        <v>2836</v>
      </c>
      <c r="Q1875" s="168" t="s">
        <v>2837</v>
      </c>
      <c r="R1875" s="168" t="s">
        <v>1259</v>
      </c>
      <c r="S1875" s="168" t="s">
        <v>21</v>
      </c>
      <c r="T1875" s="168" t="s">
        <v>1259</v>
      </c>
      <c r="U1875" s="168" t="s">
        <v>1259</v>
      </c>
      <c r="V1875" s="168" t="s">
        <v>2837</v>
      </c>
      <c r="W1875" s="168" t="s">
        <v>1259</v>
      </c>
      <c r="X1875" s="168" t="s">
        <v>21</v>
      </c>
      <c r="Y1875" s="168" t="s">
        <v>1259</v>
      </c>
      <c r="Z1875" s="168" t="s">
        <v>21</v>
      </c>
      <c r="AA1875" s="168" t="s">
        <v>1485</v>
      </c>
      <c r="AB1875" s="168" t="s">
        <v>1259</v>
      </c>
      <c r="AC1875" s="168" t="s">
        <v>8364</v>
      </c>
      <c r="AD1875" s="169">
        <v>1521711.720702342</v>
      </c>
      <c r="AE1875" s="168" t="s">
        <v>809</v>
      </c>
      <c r="AF1875" s="169">
        <v>-853364.51674559782</v>
      </c>
      <c r="AG1875" s="169">
        <v>-1338761.150178645</v>
      </c>
      <c r="AH1875" s="169">
        <v>-346872.81703885971</v>
      </c>
      <c r="AI1875" s="168" t="s">
        <v>21</v>
      </c>
      <c r="AJ1875"/>
      <c r="AK1875"/>
    </row>
    <row r="1876" spans="1:37" hidden="1" x14ac:dyDescent="0.25">
      <c r="A1876" s="179" t="b">
        <f>IF(E1876&lt;&gt;1,"",NOT(ISNA(VLOOKUP(P1876,Mapping!$P:$P,1,FALSE))))</f>
        <v>0</v>
      </c>
      <c r="B1876" s="180" t="str">
        <f t="shared" si="28"/>
        <v/>
      </c>
      <c r="E1876" s="167">
        <v>1</v>
      </c>
      <c r="F1876" s="170" t="s">
        <v>3402</v>
      </c>
      <c r="G1876" s="169">
        <v>496352.12089850887</v>
      </c>
      <c r="H1876" s="168" t="s">
        <v>1266</v>
      </c>
      <c r="I1876" s="168" t="s">
        <v>402</v>
      </c>
      <c r="J1876" s="169">
        <v>361230.60204292688</v>
      </c>
      <c r="K1876" s="169">
        <v>139515.66948849821</v>
      </c>
      <c r="L1876" s="168" t="s">
        <v>5</v>
      </c>
      <c r="M1876" s="168" t="s">
        <v>21</v>
      </c>
      <c r="N1876" s="168" t="s">
        <v>2829</v>
      </c>
      <c r="O1876" s="168" t="s">
        <v>21</v>
      </c>
      <c r="P1876" s="168" t="s">
        <v>2831</v>
      </c>
      <c r="Q1876" s="168" t="s">
        <v>2832</v>
      </c>
      <c r="R1876" s="168" t="s">
        <v>1259</v>
      </c>
      <c r="S1876" s="168" t="s">
        <v>21</v>
      </c>
      <c r="T1876" s="168" t="s">
        <v>1259</v>
      </c>
      <c r="U1876" s="168" t="s">
        <v>1259</v>
      </c>
      <c r="V1876" s="168" t="s">
        <v>2832</v>
      </c>
      <c r="W1876" s="168" t="s">
        <v>1259</v>
      </c>
      <c r="X1876" s="168" t="s">
        <v>21</v>
      </c>
      <c r="Y1876" s="168" t="s">
        <v>1259</v>
      </c>
      <c r="Z1876" s="168" t="s">
        <v>21</v>
      </c>
      <c r="AA1876" s="168" t="s">
        <v>3403</v>
      </c>
      <c r="AB1876" s="168" t="s">
        <v>1259</v>
      </c>
      <c r="AC1876" s="168" t="s">
        <v>8365</v>
      </c>
      <c r="AD1876" s="169">
        <v>493413.90611333761</v>
      </c>
      <c r="AE1876" s="168" t="s">
        <v>809</v>
      </c>
      <c r="AF1876" s="169">
        <v>-476044.30148916558</v>
      </c>
      <c r="AG1876" s="169">
        <v>193424.75648418409</v>
      </c>
      <c r="AH1876" s="169">
        <v>-310489.56321271998</v>
      </c>
      <c r="AI1876" s="168" t="s">
        <v>21</v>
      </c>
      <c r="AJ1876"/>
      <c r="AK1876"/>
    </row>
    <row r="1877" spans="1:37" hidden="1" x14ac:dyDescent="0.25">
      <c r="A1877" s="179" t="b">
        <f>IF(E1877&lt;&gt;1,"",NOT(ISNA(VLOOKUP(P1877,Mapping!$P:$P,1,FALSE))))</f>
        <v>0</v>
      </c>
      <c r="B1877" s="180" t="str">
        <f t="shared" ref="B1877:B1940" si="29">IF(AI1877="","",VALUE(AI1877))</f>
        <v/>
      </c>
      <c r="E1877" s="167">
        <v>1</v>
      </c>
      <c r="F1877" s="170" t="s">
        <v>3402</v>
      </c>
      <c r="G1877" s="169">
        <v>821254.64582065167</v>
      </c>
      <c r="H1877" s="168" t="s">
        <v>1266</v>
      </c>
      <c r="I1877" s="168" t="s">
        <v>402</v>
      </c>
      <c r="J1877" s="169">
        <v>597685.18688570918</v>
      </c>
      <c r="K1877" s="169">
        <v>230839.93581974809</v>
      </c>
      <c r="L1877" s="168" t="s">
        <v>5</v>
      </c>
      <c r="M1877" s="168" t="s">
        <v>21</v>
      </c>
      <c r="N1877" s="168" t="s">
        <v>2829</v>
      </c>
      <c r="O1877" s="168" t="s">
        <v>21</v>
      </c>
      <c r="P1877" s="168" t="s">
        <v>2836</v>
      </c>
      <c r="Q1877" s="168" t="s">
        <v>2837</v>
      </c>
      <c r="R1877" s="168" t="s">
        <v>1259</v>
      </c>
      <c r="S1877" s="168" t="s">
        <v>21</v>
      </c>
      <c r="T1877" s="168" t="s">
        <v>1259</v>
      </c>
      <c r="U1877" s="168" t="s">
        <v>1259</v>
      </c>
      <c r="V1877" s="168" t="s">
        <v>2837</v>
      </c>
      <c r="W1877" s="168" t="s">
        <v>1259</v>
      </c>
      <c r="X1877" s="168" t="s">
        <v>21</v>
      </c>
      <c r="Y1877" s="168" t="s">
        <v>1259</v>
      </c>
      <c r="Z1877" s="168" t="s">
        <v>21</v>
      </c>
      <c r="AA1877" s="168" t="s">
        <v>3403</v>
      </c>
      <c r="AB1877" s="168" t="s">
        <v>1259</v>
      </c>
      <c r="AC1877" s="168" t="s">
        <v>8366</v>
      </c>
      <c r="AD1877" s="169">
        <v>816393.13230807893</v>
      </c>
      <c r="AE1877" s="168" t="s">
        <v>809</v>
      </c>
      <c r="AF1877" s="169">
        <v>-787653.71951410302</v>
      </c>
      <c r="AG1877" s="169">
        <v>320036.87138841738</v>
      </c>
      <c r="AH1877" s="169">
        <v>-513730.04270774592</v>
      </c>
      <c r="AI1877" s="168" t="s">
        <v>21</v>
      </c>
      <c r="AJ1877"/>
      <c r="AK1877"/>
    </row>
    <row r="1878" spans="1:37" hidden="1" x14ac:dyDescent="0.25">
      <c r="A1878" s="179" t="b">
        <f>IF(E1878&lt;&gt;1,"",NOT(ISNA(VLOOKUP(P1878,Mapping!$P:$P,1,FALSE))))</f>
        <v>0</v>
      </c>
      <c r="B1878" s="180" t="str">
        <f t="shared" si="29"/>
        <v/>
      </c>
      <c r="E1878" s="167">
        <v>1</v>
      </c>
      <c r="F1878" s="170" t="s">
        <v>3404</v>
      </c>
      <c r="G1878" s="169">
        <v>4651618.9099157462</v>
      </c>
      <c r="H1878" s="168" t="s">
        <v>1266</v>
      </c>
      <c r="I1878" s="168" t="s">
        <v>402</v>
      </c>
      <c r="J1878" s="169">
        <v>1062656.188931108</v>
      </c>
      <c r="K1878" s="169">
        <v>601919.77699664503</v>
      </c>
      <c r="L1878" s="168" t="s">
        <v>5</v>
      </c>
      <c r="M1878" s="168" t="s">
        <v>21</v>
      </c>
      <c r="N1878" s="168" t="s">
        <v>2829</v>
      </c>
      <c r="O1878" s="168" t="s">
        <v>21</v>
      </c>
      <c r="P1878" s="168" t="s">
        <v>2831</v>
      </c>
      <c r="Q1878" s="168" t="s">
        <v>2832</v>
      </c>
      <c r="R1878" s="168" t="s">
        <v>1259</v>
      </c>
      <c r="S1878" s="168" t="s">
        <v>21</v>
      </c>
      <c r="T1878" s="168" t="s">
        <v>1259</v>
      </c>
      <c r="U1878" s="168" t="s">
        <v>1259</v>
      </c>
      <c r="V1878" s="168" t="s">
        <v>2832</v>
      </c>
      <c r="W1878" s="168" t="s">
        <v>1259</v>
      </c>
      <c r="X1878" s="168" t="s">
        <v>21</v>
      </c>
      <c r="Y1878" s="168" t="s">
        <v>1259</v>
      </c>
      <c r="Z1878" s="168" t="s">
        <v>21</v>
      </c>
      <c r="AA1878" s="168" t="s">
        <v>3405</v>
      </c>
      <c r="AB1878" s="168" t="s">
        <v>1259</v>
      </c>
      <c r="AC1878" s="168" t="s">
        <v>8367</v>
      </c>
      <c r="AD1878" s="169">
        <v>1602683.665375531</v>
      </c>
      <c r="AE1878" s="168" t="s">
        <v>813</v>
      </c>
      <c r="AF1878" s="169">
        <v>-1107496.040164513</v>
      </c>
      <c r="AG1878" s="169">
        <v>-324585.40382277692</v>
      </c>
      <c r="AH1878" s="169">
        <v>-704986.73346591322</v>
      </c>
      <c r="AI1878" s="168" t="s">
        <v>21</v>
      </c>
      <c r="AJ1878"/>
      <c r="AK1878"/>
    </row>
    <row r="1879" spans="1:37" hidden="1" x14ac:dyDescent="0.25">
      <c r="A1879" s="179" t="b">
        <f>IF(E1879&lt;&gt;1,"",NOT(ISNA(VLOOKUP(P1879,Mapping!$P:$P,1,FALSE))))</f>
        <v>0</v>
      </c>
      <c r="B1879" s="180" t="str">
        <f t="shared" si="29"/>
        <v/>
      </c>
      <c r="E1879" s="167">
        <v>1</v>
      </c>
      <c r="F1879" s="170" t="s">
        <v>3404</v>
      </c>
      <c r="G1879" s="169">
        <v>1449852.1533260059</v>
      </c>
      <c r="H1879" s="168" t="s">
        <v>1266</v>
      </c>
      <c r="I1879" s="168" t="s">
        <v>402</v>
      </c>
      <c r="J1879" s="169">
        <v>331216.80722440808</v>
      </c>
      <c r="K1879" s="169">
        <v>187610.95904649331</v>
      </c>
      <c r="L1879" s="168" t="s">
        <v>5</v>
      </c>
      <c r="M1879" s="168" t="s">
        <v>21</v>
      </c>
      <c r="N1879" s="168" t="s">
        <v>2829</v>
      </c>
      <c r="O1879" s="168" t="s">
        <v>21</v>
      </c>
      <c r="P1879" s="168" t="s">
        <v>2835</v>
      </c>
      <c r="Q1879" s="168" t="s">
        <v>2834</v>
      </c>
      <c r="R1879" s="168" t="s">
        <v>1259</v>
      </c>
      <c r="S1879" s="168" t="s">
        <v>21</v>
      </c>
      <c r="T1879" s="168" t="s">
        <v>1259</v>
      </c>
      <c r="U1879" s="168" t="s">
        <v>1259</v>
      </c>
      <c r="V1879" s="168" t="s">
        <v>2834</v>
      </c>
      <c r="W1879" s="168" t="s">
        <v>1259</v>
      </c>
      <c r="X1879" s="168" t="s">
        <v>21</v>
      </c>
      <c r="Y1879" s="168" t="s">
        <v>1259</v>
      </c>
      <c r="Z1879" s="168" t="s">
        <v>21</v>
      </c>
      <c r="AA1879" s="168" t="s">
        <v>3405</v>
      </c>
      <c r="AB1879" s="168" t="s">
        <v>1259</v>
      </c>
      <c r="AC1879" s="168" t="s">
        <v>8368</v>
      </c>
      <c r="AD1879" s="169">
        <v>499536.70073699259</v>
      </c>
      <c r="AE1879" s="168" t="s">
        <v>813</v>
      </c>
      <c r="AF1879" s="169">
        <v>-345192.83495251491</v>
      </c>
      <c r="AG1879" s="169">
        <v>-101169.2608067002</v>
      </c>
      <c r="AH1879" s="169">
        <v>-219735.65620411839</v>
      </c>
      <c r="AI1879" s="168" t="s">
        <v>21</v>
      </c>
      <c r="AJ1879"/>
      <c r="AK1879"/>
    </row>
    <row r="1880" spans="1:37" hidden="1" x14ac:dyDescent="0.25">
      <c r="A1880" s="179" t="b">
        <f>IF(E1880&lt;&gt;1,"",NOT(ISNA(VLOOKUP(P1880,Mapping!$P:$P,1,FALSE))))</f>
        <v>0</v>
      </c>
      <c r="B1880" s="180" t="str">
        <f t="shared" si="29"/>
        <v/>
      </c>
      <c r="E1880" s="167">
        <v>1</v>
      </c>
      <c r="F1880" s="170" t="s">
        <v>3404</v>
      </c>
      <c r="G1880" s="169">
        <v>277783.19864249701</v>
      </c>
      <c r="H1880" s="168" t="s">
        <v>1266</v>
      </c>
      <c r="I1880" s="168" t="s">
        <v>402</v>
      </c>
      <c r="J1880" s="169">
        <v>63459.204405004908</v>
      </c>
      <c r="K1880" s="169">
        <v>35945.163225620949</v>
      </c>
      <c r="L1880" s="168" t="s">
        <v>5</v>
      </c>
      <c r="M1880" s="168" t="s">
        <v>21</v>
      </c>
      <c r="N1880" s="168" t="s">
        <v>2829</v>
      </c>
      <c r="O1880" s="168" t="s">
        <v>21</v>
      </c>
      <c r="P1880" s="168" t="s">
        <v>2836</v>
      </c>
      <c r="Q1880" s="168" t="s">
        <v>2837</v>
      </c>
      <c r="R1880" s="168" t="s">
        <v>1259</v>
      </c>
      <c r="S1880" s="168" t="s">
        <v>21</v>
      </c>
      <c r="T1880" s="168" t="s">
        <v>1259</v>
      </c>
      <c r="U1880" s="168" t="s">
        <v>1259</v>
      </c>
      <c r="V1880" s="168" t="s">
        <v>2837</v>
      </c>
      <c r="W1880" s="168" t="s">
        <v>1259</v>
      </c>
      <c r="X1880" s="168" t="s">
        <v>21</v>
      </c>
      <c r="Y1880" s="168" t="s">
        <v>1259</v>
      </c>
      <c r="Z1880" s="168" t="s">
        <v>21</v>
      </c>
      <c r="AA1880" s="168" t="s">
        <v>3405</v>
      </c>
      <c r="AB1880" s="168" t="s">
        <v>1259</v>
      </c>
      <c r="AC1880" s="168" t="s">
        <v>7136</v>
      </c>
      <c r="AD1880" s="169">
        <v>95708.312224605499</v>
      </c>
      <c r="AE1880" s="168" t="s">
        <v>813</v>
      </c>
      <c r="AF1880" s="169">
        <v>-66136.92963217615</v>
      </c>
      <c r="AG1880" s="169">
        <v>-19383.439067709671</v>
      </c>
      <c r="AH1880" s="169">
        <v>-42100.067442161577</v>
      </c>
      <c r="AI1880" s="168" t="s">
        <v>21</v>
      </c>
      <c r="AJ1880"/>
      <c r="AK1880"/>
    </row>
    <row r="1881" spans="1:37" hidden="1" x14ac:dyDescent="0.25">
      <c r="A1881" s="179" t="b">
        <f>IF(E1881&lt;&gt;1,"",NOT(ISNA(VLOOKUP(P1881,Mapping!$P:$P,1,FALSE))))</f>
        <v>0</v>
      </c>
      <c r="B1881" s="180" t="str">
        <f t="shared" si="29"/>
        <v/>
      </c>
      <c r="E1881" s="167">
        <v>1</v>
      </c>
      <c r="F1881" s="170" t="s">
        <v>3406</v>
      </c>
      <c r="G1881" s="169">
        <v>3512476.5401226711</v>
      </c>
      <c r="H1881" s="168" t="s">
        <v>1266</v>
      </c>
      <c r="I1881" s="168" t="s">
        <v>303</v>
      </c>
      <c r="J1881" s="169">
        <v>1041236.2502644469</v>
      </c>
      <c r="K1881" s="169">
        <v>565716.27029714978</v>
      </c>
      <c r="L1881" s="168" t="s">
        <v>5</v>
      </c>
      <c r="M1881" s="168" t="s">
        <v>21</v>
      </c>
      <c r="N1881" s="168" t="s">
        <v>2829</v>
      </c>
      <c r="O1881" s="168" t="s">
        <v>21</v>
      </c>
      <c r="P1881" s="168" t="s">
        <v>2831</v>
      </c>
      <c r="Q1881" s="168" t="s">
        <v>2832</v>
      </c>
      <c r="R1881" s="168" t="s">
        <v>1259</v>
      </c>
      <c r="S1881" s="168" t="s">
        <v>21</v>
      </c>
      <c r="T1881" s="168" t="s">
        <v>1259</v>
      </c>
      <c r="U1881" s="168" t="s">
        <v>1259</v>
      </c>
      <c r="V1881" s="168" t="s">
        <v>2832</v>
      </c>
      <c r="W1881" s="168" t="s">
        <v>1259</v>
      </c>
      <c r="X1881" s="168" t="s">
        <v>21</v>
      </c>
      <c r="Y1881" s="168" t="s">
        <v>1259</v>
      </c>
      <c r="Z1881" s="168" t="s">
        <v>21</v>
      </c>
      <c r="AA1881" s="168" t="s">
        <v>3407</v>
      </c>
      <c r="AB1881" s="168" t="s">
        <v>3408</v>
      </c>
      <c r="AC1881" s="168" t="s">
        <v>8369</v>
      </c>
      <c r="AD1881" s="169">
        <v>1737573.148643346</v>
      </c>
      <c r="AE1881" s="168" t="s">
        <v>813</v>
      </c>
      <c r="AF1881" s="169">
        <v>-1370606.9114282189</v>
      </c>
      <c r="AG1881" s="169">
        <v>825002.17069988186</v>
      </c>
      <c r="AH1881" s="169">
        <v>-742239.5886857016</v>
      </c>
      <c r="AI1881" s="168" t="s">
        <v>21</v>
      </c>
      <c r="AJ1881"/>
      <c r="AK1881"/>
    </row>
    <row r="1882" spans="1:37" hidden="1" x14ac:dyDescent="0.25">
      <c r="A1882" s="179" t="b">
        <f>IF(E1882&lt;&gt;1,"",NOT(ISNA(VLOOKUP(P1882,Mapping!$P:$P,1,FALSE))))</f>
        <v>0</v>
      </c>
      <c r="B1882" s="180" t="str">
        <f t="shared" si="29"/>
        <v/>
      </c>
      <c r="E1882" s="167">
        <v>1</v>
      </c>
      <c r="F1882" s="170" t="s">
        <v>3406</v>
      </c>
      <c r="G1882" s="169">
        <v>1639923.473158912</v>
      </c>
      <c r="H1882" s="168" t="s">
        <v>1266</v>
      </c>
      <c r="I1882" s="168" t="s">
        <v>303</v>
      </c>
      <c r="J1882" s="169">
        <v>486137.84274641768</v>
      </c>
      <c r="K1882" s="169">
        <v>264124.57996824291</v>
      </c>
      <c r="L1882" s="168" t="s">
        <v>5</v>
      </c>
      <c r="M1882" s="168" t="s">
        <v>21</v>
      </c>
      <c r="N1882" s="168" t="s">
        <v>2829</v>
      </c>
      <c r="O1882" s="168" t="s">
        <v>21</v>
      </c>
      <c r="P1882" s="168" t="s">
        <v>2836</v>
      </c>
      <c r="Q1882" s="168" t="s">
        <v>2837</v>
      </c>
      <c r="R1882" s="168" t="s">
        <v>1259</v>
      </c>
      <c r="S1882" s="168" t="s">
        <v>21</v>
      </c>
      <c r="T1882" s="168" t="s">
        <v>1259</v>
      </c>
      <c r="U1882" s="168" t="s">
        <v>1259</v>
      </c>
      <c r="V1882" s="168" t="s">
        <v>2837</v>
      </c>
      <c r="W1882" s="168" t="s">
        <v>1259</v>
      </c>
      <c r="X1882" s="168" t="s">
        <v>21</v>
      </c>
      <c r="Y1882" s="168" t="s">
        <v>1259</v>
      </c>
      <c r="Z1882" s="168" t="s">
        <v>21</v>
      </c>
      <c r="AA1882" s="168" t="s">
        <v>3407</v>
      </c>
      <c r="AB1882" s="168" t="s">
        <v>3408</v>
      </c>
      <c r="AC1882" s="168" t="s">
        <v>8370</v>
      </c>
      <c r="AD1882" s="169">
        <v>811247.26677643298</v>
      </c>
      <c r="AE1882" s="168" t="s">
        <v>813</v>
      </c>
      <c r="AF1882" s="169">
        <v>-639916.14487665007</v>
      </c>
      <c r="AG1882" s="169">
        <v>385181.34133660019</v>
      </c>
      <c r="AH1882" s="169">
        <v>-346540.71288145537</v>
      </c>
      <c r="AI1882" s="168" t="s">
        <v>21</v>
      </c>
      <c r="AJ1882"/>
      <c r="AK1882"/>
    </row>
    <row r="1883" spans="1:37" hidden="1" x14ac:dyDescent="0.25">
      <c r="A1883" s="179" t="b">
        <f>IF(E1883&lt;&gt;1,"",NOT(ISNA(VLOOKUP(P1883,Mapping!$P:$P,1,FALSE))))</f>
        <v>0</v>
      </c>
      <c r="B1883" s="180" t="str">
        <f t="shared" si="29"/>
        <v/>
      </c>
      <c r="E1883" s="167">
        <v>1</v>
      </c>
      <c r="F1883" s="170" t="s">
        <v>3409</v>
      </c>
      <c r="G1883" s="169">
        <v>2820434.4326951299</v>
      </c>
      <c r="H1883" s="168" t="s">
        <v>1266</v>
      </c>
      <c r="I1883" s="168" t="s">
        <v>303</v>
      </c>
      <c r="J1883" s="169">
        <v>1188925.1223093159</v>
      </c>
      <c r="K1883" s="169">
        <v>735823.91892150813</v>
      </c>
      <c r="L1883" s="168" t="s">
        <v>5</v>
      </c>
      <c r="M1883" s="168" t="s">
        <v>21</v>
      </c>
      <c r="N1883" s="168" t="s">
        <v>2829</v>
      </c>
      <c r="O1883" s="168" t="s">
        <v>21</v>
      </c>
      <c r="P1883" s="168" t="s">
        <v>2831</v>
      </c>
      <c r="Q1883" s="168" t="s">
        <v>2832</v>
      </c>
      <c r="R1883" s="168" t="s">
        <v>1259</v>
      </c>
      <c r="S1883" s="168" t="s">
        <v>21</v>
      </c>
      <c r="T1883" s="168" t="s">
        <v>1259</v>
      </c>
      <c r="U1883" s="168" t="s">
        <v>1259</v>
      </c>
      <c r="V1883" s="168" t="s">
        <v>2832</v>
      </c>
      <c r="W1883" s="168" t="s">
        <v>1259</v>
      </c>
      <c r="X1883" s="168" t="s">
        <v>21</v>
      </c>
      <c r="Y1883" s="168" t="s">
        <v>1259</v>
      </c>
      <c r="Z1883" s="168" t="s">
        <v>21</v>
      </c>
      <c r="AA1883" s="168" t="s">
        <v>3410</v>
      </c>
      <c r="AB1883" s="168" t="s">
        <v>3411</v>
      </c>
      <c r="AC1883" s="168" t="s">
        <v>8371</v>
      </c>
      <c r="AD1883" s="169">
        <v>1898604.4463540269</v>
      </c>
      <c r="AE1883" s="168" t="s">
        <v>807</v>
      </c>
      <c r="AF1883" s="169">
        <v>-941957.09963738709</v>
      </c>
      <c r="AG1883" s="169">
        <v>-1286772.55085931</v>
      </c>
      <c r="AH1883" s="169">
        <v>-631282.16205378156</v>
      </c>
      <c r="AI1883" s="168" t="s">
        <v>21</v>
      </c>
      <c r="AJ1883"/>
      <c r="AK1883"/>
    </row>
    <row r="1884" spans="1:37" hidden="1" x14ac:dyDescent="0.25">
      <c r="A1884" s="179" t="b">
        <f>IF(E1884&lt;&gt;1,"",NOT(ISNA(VLOOKUP(P1884,Mapping!$P:$P,1,FALSE))))</f>
        <v>0</v>
      </c>
      <c r="B1884" s="180" t="str">
        <f t="shared" si="29"/>
        <v/>
      </c>
      <c r="E1884" s="167">
        <v>1</v>
      </c>
      <c r="F1884" s="170" t="s">
        <v>3409</v>
      </c>
      <c r="G1884" s="169">
        <v>1549038.2302699729</v>
      </c>
      <c r="H1884" s="168" t="s">
        <v>1266</v>
      </c>
      <c r="I1884" s="168" t="s">
        <v>303</v>
      </c>
      <c r="J1884" s="169">
        <v>652981.13157187123</v>
      </c>
      <c r="K1884" s="169">
        <v>404129.01216331712</v>
      </c>
      <c r="L1884" s="168" t="s">
        <v>5</v>
      </c>
      <c r="M1884" s="168" t="s">
        <v>21</v>
      </c>
      <c r="N1884" s="168" t="s">
        <v>2829</v>
      </c>
      <c r="O1884" s="168" t="s">
        <v>21</v>
      </c>
      <c r="P1884" s="168" t="s">
        <v>2836</v>
      </c>
      <c r="Q1884" s="168" t="s">
        <v>2837</v>
      </c>
      <c r="R1884" s="168" t="s">
        <v>1259</v>
      </c>
      <c r="S1884" s="168" t="s">
        <v>21</v>
      </c>
      <c r="T1884" s="168" t="s">
        <v>1259</v>
      </c>
      <c r="U1884" s="168" t="s">
        <v>1259</v>
      </c>
      <c r="V1884" s="168" t="s">
        <v>2837</v>
      </c>
      <c r="W1884" s="168" t="s">
        <v>1259</v>
      </c>
      <c r="X1884" s="168" t="s">
        <v>21</v>
      </c>
      <c r="Y1884" s="168" t="s">
        <v>1259</v>
      </c>
      <c r="Z1884" s="168" t="s">
        <v>21</v>
      </c>
      <c r="AA1884" s="168" t="s">
        <v>3410</v>
      </c>
      <c r="AB1884" s="168" t="s">
        <v>3411</v>
      </c>
      <c r="AC1884" s="168" t="s">
        <v>8372</v>
      </c>
      <c r="AD1884" s="169">
        <v>1042751.016464011</v>
      </c>
      <c r="AE1884" s="168" t="s">
        <v>807</v>
      </c>
      <c r="AF1884" s="169">
        <v>-517341.42148386402</v>
      </c>
      <c r="AG1884" s="169">
        <v>-706720.86960673647</v>
      </c>
      <c r="AH1884" s="169">
        <v>-346712.61695467099</v>
      </c>
      <c r="AI1884" s="168" t="s">
        <v>21</v>
      </c>
      <c r="AJ1884"/>
      <c r="AK1884"/>
    </row>
    <row r="1885" spans="1:37" hidden="1" x14ac:dyDescent="0.25">
      <c r="A1885" s="179" t="b">
        <f>IF(E1885&lt;&gt;1,"",NOT(ISNA(VLOOKUP(P1885,Mapping!$P:$P,1,FALSE))))</f>
        <v>0</v>
      </c>
      <c r="B1885" s="180" t="str">
        <f t="shared" si="29"/>
        <v/>
      </c>
      <c r="E1885" s="167">
        <v>1</v>
      </c>
      <c r="F1885" s="170" t="s">
        <v>3412</v>
      </c>
      <c r="G1885" s="169">
        <v>4133641.6436392148</v>
      </c>
      <c r="H1885" s="168" t="s">
        <v>1266</v>
      </c>
      <c r="I1885" s="168" t="s">
        <v>402</v>
      </c>
      <c r="J1885" s="169">
        <v>1683304.4172331151</v>
      </c>
      <c r="K1885" s="169">
        <v>840675.08437432989</v>
      </c>
      <c r="L1885" s="168" t="s">
        <v>5</v>
      </c>
      <c r="M1885" s="168" t="s">
        <v>21</v>
      </c>
      <c r="N1885" s="168" t="s">
        <v>2829</v>
      </c>
      <c r="O1885" s="168" t="s">
        <v>21</v>
      </c>
      <c r="P1885" s="168" t="s">
        <v>2831</v>
      </c>
      <c r="Q1885" s="168" t="s">
        <v>2832</v>
      </c>
      <c r="R1885" s="168" t="s">
        <v>1259</v>
      </c>
      <c r="S1885" s="168" t="s">
        <v>21</v>
      </c>
      <c r="T1885" s="168" t="s">
        <v>1259</v>
      </c>
      <c r="U1885" s="168" t="s">
        <v>1259</v>
      </c>
      <c r="V1885" s="168" t="s">
        <v>2832</v>
      </c>
      <c r="W1885" s="168" t="s">
        <v>1259</v>
      </c>
      <c r="X1885" s="168" t="s">
        <v>21</v>
      </c>
      <c r="Y1885" s="168" t="s">
        <v>1259</v>
      </c>
      <c r="Z1885" s="168" t="s">
        <v>21</v>
      </c>
      <c r="AA1885" s="168" t="s">
        <v>3413</v>
      </c>
      <c r="AB1885" s="168" t="s">
        <v>1259</v>
      </c>
      <c r="AC1885" s="168" t="s">
        <v>8373</v>
      </c>
      <c r="AD1885" s="169">
        <v>2719929.119382563</v>
      </c>
      <c r="AE1885" s="168" t="s">
        <v>814</v>
      </c>
      <c r="AF1885" s="169">
        <v>-1133086.2728632081</v>
      </c>
      <c r="AG1885" s="169">
        <v>-2449645.0255907159</v>
      </c>
      <c r="AH1885" s="169">
        <v>-2148712.601855</v>
      </c>
      <c r="AI1885" s="168" t="s">
        <v>21</v>
      </c>
      <c r="AJ1885"/>
      <c r="AK1885"/>
    </row>
    <row r="1886" spans="1:37" hidden="1" x14ac:dyDescent="0.25">
      <c r="A1886" s="179" t="b">
        <f>IF(E1886&lt;&gt;1,"",NOT(ISNA(VLOOKUP(P1886,Mapping!$P:$P,1,FALSE))))</f>
        <v>0</v>
      </c>
      <c r="B1886" s="180" t="str">
        <f t="shared" si="29"/>
        <v/>
      </c>
      <c r="E1886" s="167">
        <v>1</v>
      </c>
      <c r="F1886" s="170" t="s">
        <v>3412</v>
      </c>
      <c r="G1886" s="169">
        <v>2833415.2220265218</v>
      </c>
      <c r="H1886" s="168" t="s">
        <v>1266</v>
      </c>
      <c r="I1886" s="168" t="s">
        <v>402</v>
      </c>
      <c r="J1886" s="169">
        <v>1153825.311981756</v>
      </c>
      <c r="K1886" s="169">
        <v>576242.88368344947</v>
      </c>
      <c r="L1886" s="168" t="s">
        <v>5</v>
      </c>
      <c r="M1886" s="168" t="s">
        <v>21</v>
      </c>
      <c r="N1886" s="168" t="s">
        <v>2829</v>
      </c>
      <c r="O1886" s="168" t="s">
        <v>21</v>
      </c>
      <c r="P1886" s="168" t="s">
        <v>2836</v>
      </c>
      <c r="Q1886" s="168" t="s">
        <v>2837</v>
      </c>
      <c r="R1886" s="168" t="s">
        <v>1259</v>
      </c>
      <c r="S1886" s="168" t="s">
        <v>21</v>
      </c>
      <c r="T1886" s="168" t="s">
        <v>1259</v>
      </c>
      <c r="U1886" s="168" t="s">
        <v>1259</v>
      </c>
      <c r="V1886" s="168" t="s">
        <v>2837</v>
      </c>
      <c r="W1886" s="168" t="s">
        <v>1259</v>
      </c>
      <c r="X1886" s="168" t="s">
        <v>21</v>
      </c>
      <c r="Y1886" s="168" t="s">
        <v>1259</v>
      </c>
      <c r="Z1886" s="168" t="s">
        <v>21</v>
      </c>
      <c r="AA1886" s="168" t="s">
        <v>3413</v>
      </c>
      <c r="AB1886" s="168" t="s">
        <v>1259</v>
      </c>
      <c r="AC1886" s="168" t="s">
        <v>8374</v>
      </c>
      <c r="AD1886" s="169">
        <v>1864382.361627958</v>
      </c>
      <c r="AE1886" s="168" t="s">
        <v>814</v>
      </c>
      <c r="AF1886" s="169">
        <v>-776676.87965650926</v>
      </c>
      <c r="AG1886" s="169">
        <v>-1679115.439227968</v>
      </c>
      <c r="AH1886" s="169">
        <v>-1472840.5407915779</v>
      </c>
      <c r="AI1886" s="168" t="s">
        <v>21</v>
      </c>
      <c r="AJ1886"/>
      <c r="AK1886"/>
    </row>
    <row r="1887" spans="1:37" hidden="1" x14ac:dyDescent="0.25">
      <c r="A1887" s="179" t="b">
        <f>IF(E1887&lt;&gt;1,"",NOT(ISNA(VLOOKUP(P1887,Mapping!$P:$P,1,FALSE))))</f>
        <v>0</v>
      </c>
      <c r="B1887" s="180" t="str">
        <f t="shared" si="29"/>
        <v/>
      </c>
      <c r="E1887" s="167">
        <v>1</v>
      </c>
      <c r="F1887" s="170" t="s">
        <v>3412</v>
      </c>
      <c r="G1887" s="169">
        <v>37609841.564191669</v>
      </c>
      <c r="H1887" s="168" t="s">
        <v>1266</v>
      </c>
      <c r="I1887" s="168" t="s">
        <v>402</v>
      </c>
      <c r="J1887" s="169">
        <v>15315505.76810644</v>
      </c>
      <c r="K1887" s="169">
        <v>7648862.5420480836</v>
      </c>
      <c r="L1887" s="168" t="s">
        <v>5</v>
      </c>
      <c r="M1887" s="168" t="s">
        <v>21</v>
      </c>
      <c r="N1887" s="168" t="s">
        <v>2829</v>
      </c>
      <c r="O1887" s="168" t="s">
        <v>21</v>
      </c>
      <c r="P1887" s="168" t="s">
        <v>2852</v>
      </c>
      <c r="Q1887" s="168" t="s">
        <v>2853</v>
      </c>
      <c r="R1887" s="168" t="s">
        <v>1259</v>
      </c>
      <c r="S1887" s="168" t="s">
        <v>21</v>
      </c>
      <c r="T1887" s="168" t="s">
        <v>1259</v>
      </c>
      <c r="U1887" s="168" t="s">
        <v>1259</v>
      </c>
      <c r="V1887" s="168" t="s">
        <v>2853</v>
      </c>
      <c r="W1887" s="168" t="s">
        <v>1259</v>
      </c>
      <c r="X1887" s="168" t="s">
        <v>21</v>
      </c>
      <c r="Y1887" s="168" t="s">
        <v>1259</v>
      </c>
      <c r="Z1887" s="168" t="s">
        <v>21</v>
      </c>
      <c r="AA1887" s="168" t="s">
        <v>3413</v>
      </c>
      <c r="AB1887" s="168" t="s">
        <v>1259</v>
      </c>
      <c r="AC1887" s="168" t="s">
        <v>8375</v>
      </c>
      <c r="AD1887" s="169">
        <v>24747211.31262596</v>
      </c>
      <c r="AE1887" s="168" t="s">
        <v>814</v>
      </c>
      <c r="AF1887" s="169">
        <v>-10309358.88371487</v>
      </c>
      <c r="AG1887" s="169">
        <v>-22288037.823197968</v>
      </c>
      <c r="AH1887" s="169">
        <v>-19550011.222453699</v>
      </c>
      <c r="AI1887" s="168" t="s">
        <v>21</v>
      </c>
      <c r="AJ1887"/>
      <c r="AK1887"/>
    </row>
    <row r="1888" spans="1:37" hidden="1" x14ac:dyDescent="0.25">
      <c r="A1888" s="179" t="b">
        <f>IF(E1888&lt;&gt;1,"",NOT(ISNA(VLOOKUP(P1888,Mapping!$P:$P,1,FALSE))))</f>
        <v>0</v>
      </c>
      <c r="B1888" s="180" t="str">
        <f t="shared" si="29"/>
        <v/>
      </c>
      <c r="E1888" s="167">
        <v>1</v>
      </c>
      <c r="F1888" s="170" t="s">
        <v>3414</v>
      </c>
      <c r="G1888" s="169">
        <v>262210.5323622073</v>
      </c>
      <c r="H1888" s="168" t="s">
        <v>1266</v>
      </c>
      <c r="I1888" s="168" t="s">
        <v>797</v>
      </c>
      <c r="J1888" s="169">
        <v>86406.016236576426</v>
      </c>
      <c r="K1888" s="169">
        <v>33906.876707410149</v>
      </c>
      <c r="L1888" s="168" t="s">
        <v>5</v>
      </c>
      <c r="M1888" s="168" t="s">
        <v>21</v>
      </c>
      <c r="N1888" s="168" t="s">
        <v>2829</v>
      </c>
      <c r="O1888" s="168" t="s">
        <v>21</v>
      </c>
      <c r="P1888" s="168" t="s">
        <v>2831</v>
      </c>
      <c r="Q1888" s="168" t="s">
        <v>2832</v>
      </c>
      <c r="R1888" s="168" t="s">
        <v>1259</v>
      </c>
      <c r="S1888" s="168" t="s">
        <v>21</v>
      </c>
      <c r="T1888" s="168" t="s">
        <v>1259</v>
      </c>
      <c r="U1888" s="168" t="s">
        <v>1259</v>
      </c>
      <c r="V1888" s="168" t="s">
        <v>2832</v>
      </c>
      <c r="W1888" s="168" t="s">
        <v>1259</v>
      </c>
      <c r="X1888" s="168" t="s">
        <v>21</v>
      </c>
      <c r="Y1888" s="168" t="s">
        <v>1259</v>
      </c>
      <c r="Z1888" s="168" t="s">
        <v>21</v>
      </c>
      <c r="AA1888" s="168" t="s">
        <v>3415</v>
      </c>
      <c r="AB1888" s="168" t="s">
        <v>1259</v>
      </c>
      <c r="AC1888" s="168" t="s">
        <v>3371</v>
      </c>
      <c r="AD1888" s="169">
        <v>149926.37539183159</v>
      </c>
      <c r="AE1888" s="168" t="s">
        <v>807</v>
      </c>
      <c r="AF1888" s="169">
        <v>-68147.666161872592</v>
      </c>
      <c r="AG1888" s="169">
        <v>-31611.890464743981</v>
      </c>
      <c r="AH1888" s="169">
        <v>-92198.26618981373</v>
      </c>
      <c r="AI1888" s="168" t="s">
        <v>21</v>
      </c>
      <c r="AJ1888"/>
      <c r="AK1888"/>
    </row>
    <row r="1889" spans="1:37" hidden="1" x14ac:dyDescent="0.25">
      <c r="A1889" s="179" t="b">
        <f>IF(E1889&lt;&gt;1,"",NOT(ISNA(VLOOKUP(P1889,Mapping!$P:$P,1,FALSE))))</f>
        <v>0</v>
      </c>
      <c r="B1889" s="180" t="str">
        <f t="shared" si="29"/>
        <v/>
      </c>
      <c r="E1889" s="167">
        <v>1</v>
      </c>
      <c r="F1889" s="170" t="s">
        <v>3417</v>
      </c>
      <c r="G1889" s="169">
        <v>873396.64744239871</v>
      </c>
      <c r="H1889" s="168" t="s">
        <v>1266</v>
      </c>
      <c r="I1889" s="168" t="s">
        <v>797</v>
      </c>
      <c r="J1889" s="169">
        <v>240069.8599375677</v>
      </c>
      <c r="K1889" s="169">
        <v>51276.860586502276</v>
      </c>
      <c r="L1889" s="168" t="s">
        <v>5</v>
      </c>
      <c r="M1889" s="168" t="s">
        <v>21</v>
      </c>
      <c r="N1889" s="168" t="s">
        <v>2829</v>
      </c>
      <c r="O1889" s="168" t="s">
        <v>21</v>
      </c>
      <c r="P1889" s="168" t="s">
        <v>2831</v>
      </c>
      <c r="Q1889" s="168" t="s">
        <v>2832</v>
      </c>
      <c r="R1889" s="168" t="s">
        <v>1259</v>
      </c>
      <c r="S1889" s="168" t="s">
        <v>21</v>
      </c>
      <c r="T1889" s="168" t="s">
        <v>1259</v>
      </c>
      <c r="U1889" s="168" t="s">
        <v>1259</v>
      </c>
      <c r="V1889" s="168" t="s">
        <v>2832</v>
      </c>
      <c r="W1889" s="168" t="s">
        <v>1259</v>
      </c>
      <c r="X1889" s="168" t="s">
        <v>21</v>
      </c>
      <c r="Y1889" s="168" t="s">
        <v>1259</v>
      </c>
      <c r="Z1889" s="168" t="s">
        <v>21</v>
      </c>
      <c r="AA1889" s="168" t="s">
        <v>3418</v>
      </c>
      <c r="AB1889" s="168" t="s">
        <v>1259</v>
      </c>
      <c r="AC1889" s="168" t="s">
        <v>3982</v>
      </c>
      <c r="AD1889" s="169">
        <v>301370.78364864638</v>
      </c>
      <c r="AE1889" s="168" t="s">
        <v>817</v>
      </c>
      <c r="AF1889" s="169">
        <v>-138163.96778108829</v>
      </c>
      <c r="AG1889" s="169">
        <v>-101928.4463189716</v>
      </c>
      <c r="AH1889" s="169">
        <v>-40672.029435928103</v>
      </c>
      <c r="AI1889" s="168" t="s">
        <v>21</v>
      </c>
      <c r="AJ1889"/>
      <c r="AK1889"/>
    </row>
    <row r="1890" spans="1:37" hidden="1" x14ac:dyDescent="0.25">
      <c r="A1890" s="179" t="b">
        <f>IF(E1890&lt;&gt;1,"",NOT(ISNA(VLOOKUP(P1890,Mapping!$P:$P,1,FALSE))))</f>
        <v>0</v>
      </c>
      <c r="B1890" s="180" t="str">
        <f t="shared" si="29"/>
        <v/>
      </c>
      <c r="E1890" s="167">
        <v>1</v>
      </c>
      <c r="F1890" s="170" t="s">
        <v>3420</v>
      </c>
      <c r="G1890" s="169">
        <v>633775.79059157963</v>
      </c>
      <c r="H1890" s="168" t="s">
        <v>1266</v>
      </c>
      <c r="I1890" s="168" t="s">
        <v>303</v>
      </c>
      <c r="J1890" s="169">
        <v>205506.87668594351</v>
      </c>
      <c r="K1890" s="169">
        <v>102664.357987711</v>
      </c>
      <c r="L1890" s="168" t="s">
        <v>5</v>
      </c>
      <c r="M1890" s="168" t="s">
        <v>21</v>
      </c>
      <c r="N1890" s="168" t="s">
        <v>2829</v>
      </c>
      <c r="O1890" s="168" t="s">
        <v>21</v>
      </c>
      <c r="P1890" s="168" t="s">
        <v>2831</v>
      </c>
      <c r="Q1890" s="168" t="s">
        <v>2832</v>
      </c>
      <c r="R1890" s="168" t="s">
        <v>1259</v>
      </c>
      <c r="S1890" s="168" t="s">
        <v>21</v>
      </c>
      <c r="T1890" s="168" t="s">
        <v>1259</v>
      </c>
      <c r="U1890" s="168" t="s">
        <v>1259</v>
      </c>
      <c r="V1890" s="168" t="s">
        <v>2832</v>
      </c>
      <c r="W1890" s="168" t="s">
        <v>1259</v>
      </c>
      <c r="X1890" s="168" t="s">
        <v>21</v>
      </c>
      <c r="Y1890" s="168" t="s">
        <v>1259</v>
      </c>
      <c r="Z1890" s="168" t="s">
        <v>21</v>
      </c>
      <c r="AA1890" s="168" t="s">
        <v>3421</v>
      </c>
      <c r="AB1890" s="168" t="s">
        <v>3422</v>
      </c>
      <c r="AC1890" s="168" t="s">
        <v>8376</v>
      </c>
      <c r="AD1890" s="169">
        <v>312746.40987802861</v>
      </c>
      <c r="AE1890" s="168" t="s">
        <v>816</v>
      </c>
      <c r="AF1890" s="169">
        <v>-63843.088635078508</v>
      </c>
      <c r="AG1890" s="169">
        <v>-629990.27249835746</v>
      </c>
      <c r="AH1890" s="169">
        <v>-22075.468041181099</v>
      </c>
      <c r="AI1890" s="168" t="s">
        <v>21</v>
      </c>
      <c r="AJ1890"/>
      <c r="AK1890"/>
    </row>
    <row r="1891" spans="1:37" hidden="1" x14ac:dyDescent="0.25">
      <c r="A1891" s="179" t="b">
        <f>IF(E1891&lt;&gt;1,"",NOT(ISNA(VLOOKUP(P1891,Mapping!$P:$P,1,FALSE))))</f>
        <v>0</v>
      </c>
      <c r="B1891" s="180" t="str">
        <f t="shared" si="29"/>
        <v/>
      </c>
      <c r="E1891" s="167">
        <v>1</v>
      </c>
      <c r="F1891" s="170" t="s">
        <v>3423</v>
      </c>
      <c r="G1891" s="169">
        <v>306707.57338935282</v>
      </c>
      <c r="H1891" s="168" t="s">
        <v>1266</v>
      </c>
      <c r="I1891" s="168" t="s">
        <v>3223</v>
      </c>
      <c r="J1891" s="169">
        <v>165632.70555806509</v>
      </c>
      <c r="K1891" s="169">
        <v>65246.150297099593</v>
      </c>
      <c r="L1891" s="168" t="s">
        <v>5</v>
      </c>
      <c r="M1891" s="168" t="s">
        <v>21</v>
      </c>
      <c r="N1891" s="168" t="s">
        <v>2829</v>
      </c>
      <c r="O1891" s="168" t="s">
        <v>21</v>
      </c>
      <c r="P1891" s="168" t="s">
        <v>2831</v>
      </c>
      <c r="Q1891" s="168" t="s">
        <v>2832</v>
      </c>
      <c r="R1891" s="168" t="s">
        <v>1259</v>
      </c>
      <c r="S1891" s="168" t="s">
        <v>21</v>
      </c>
      <c r="T1891" s="168" t="s">
        <v>1259</v>
      </c>
      <c r="U1891" s="168" t="s">
        <v>1259</v>
      </c>
      <c r="V1891" s="168" t="s">
        <v>2832</v>
      </c>
      <c r="W1891" s="168" t="s">
        <v>1259</v>
      </c>
      <c r="X1891" s="168" t="s">
        <v>21</v>
      </c>
      <c r="Y1891" s="168" t="s">
        <v>1259</v>
      </c>
      <c r="Z1891" s="168" t="s">
        <v>21</v>
      </c>
      <c r="AA1891" s="168" t="s">
        <v>3424</v>
      </c>
      <c r="AB1891" s="168" t="s">
        <v>1259</v>
      </c>
      <c r="AC1891" s="168" t="s">
        <v>8377</v>
      </c>
      <c r="AD1891" s="169">
        <v>263004.28051258228</v>
      </c>
      <c r="AE1891" s="168" t="s">
        <v>811</v>
      </c>
      <c r="AF1891" s="169">
        <v>-162359.28252086</v>
      </c>
      <c r="AG1891" s="169">
        <v>-135405.80502300011</v>
      </c>
      <c r="AH1891" s="169">
        <v>-185122.43782795471</v>
      </c>
      <c r="AI1891" s="168" t="s">
        <v>21</v>
      </c>
      <c r="AJ1891"/>
      <c r="AK1891"/>
    </row>
    <row r="1892" spans="1:37" hidden="1" x14ac:dyDescent="0.25">
      <c r="A1892" s="179" t="b">
        <f>IF(E1892&lt;&gt;1,"",NOT(ISNA(VLOOKUP(P1892,Mapping!$P:$P,1,FALSE))))</f>
        <v>0</v>
      </c>
      <c r="B1892" s="180" t="str">
        <f t="shared" si="29"/>
        <v/>
      </c>
      <c r="E1892" s="167">
        <v>1</v>
      </c>
      <c r="F1892" s="170" t="s">
        <v>3425</v>
      </c>
      <c r="G1892" s="169">
        <v>482389.48065715597</v>
      </c>
      <c r="H1892" s="168" t="s">
        <v>1266</v>
      </c>
      <c r="I1892" s="168" t="s">
        <v>402</v>
      </c>
      <c r="J1892" s="169">
        <v>159978.62309437001</v>
      </c>
      <c r="K1892" s="169">
        <v>100370.5344852532</v>
      </c>
      <c r="L1892" s="168" t="s">
        <v>5</v>
      </c>
      <c r="M1892" s="168" t="s">
        <v>21</v>
      </c>
      <c r="N1892" s="168" t="s">
        <v>2829</v>
      </c>
      <c r="O1892" s="168" t="s">
        <v>21</v>
      </c>
      <c r="P1892" s="168" t="s">
        <v>2831</v>
      </c>
      <c r="Q1892" s="168" t="s">
        <v>2832</v>
      </c>
      <c r="R1892" s="168" t="s">
        <v>1259</v>
      </c>
      <c r="S1892" s="168" t="s">
        <v>21</v>
      </c>
      <c r="T1892" s="168" t="s">
        <v>1259</v>
      </c>
      <c r="U1892" s="168" t="s">
        <v>1259</v>
      </c>
      <c r="V1892" s="168" t="s">
        <v>2832</v>
      </c>
      <c r="W1892" s="168" t="s">
        <v>1259</v>
      </c>
      <c r="X1892" s="168" t="s">
        <v>21</v>
      </c>
      <c r="Y1892" s="168" t="s">
        <v>1259</v>
      </c>
      <c r="Z1892" s="168" t="s">
        <v>21</v>
      </c>
      <c r="AA1892" s="168" t="s">
        <v>3426</v>
      </c>
      <c r="AB1892" s="168" t="s">
        <v>1259</v>
      </c>
      <c r="AC1892" s="168" t="s">
        <v>8378</v>
      </c>
      <c r="AD1892" s="169">
        <v>262954.68212164048</v>
      </c>
      <c r="AE1892" s="168" t="s">
        <v>813</v>
      </c>
      <c r="AF1892" s="169">
        <v>-147726.51174885259</v>
      </c>
      <c r="AG1892" s="169">
        <v>-296446.00999452127</v>
      </c>
      <c r="AH1892" s="169">
        <v>-149460.6746555783</v>
      </c>
      <c r="AI1892" s="168" t="s">
        <v>21</v>
      </c>
      <c r="AJ1892"/>
      <c r="AK1892"/>
    </row>
    <row r="1893" spans="1:37" hidden="1" x14ac:dyDescent="0.25">
      <c r="A1893" s="179" t="b">
        <f>IF(E1893&lt;&gt;1,"",NOT(ISNA(VLOOKUP(P1893,Mapping!$P:$P,1,FALSE))))</f>
        <v>0</v>
      </c>
      <c r="B1893" s="180" t="str">
        <f t="shared" si="29"/>
        <v/>
      </c>
      <c r="E1893" s="167">
        <v>1</v>
      </c>
      <c r="F1893" s="170" t="s">
        <v>8379</v>
      </c>
      <c r="G1893" s="169">
        <v>50405320.522208571</v>
      </c>
      <c r="H1893" s="168" t="s">
        <v>1266</v>
      </c>
      <c r="I1893" s="168" t="s">
        <v>303</v>
      </c>
      <c r="J1893" s="169">
        <v>23545982.286827061</v>
      </c>
      <c r="K1893" s="169">
        <v>12851421.163985729</v>
      </c>
      <c r="L1893" s="168" t="s">
        <v>5</v>
      </c>
      <c r="M1893" s="168" t="s">
        <v>21</v>
      </c>
      <c r="N1893" s="168" t="s">
        <v>2829</v>
      </c>
      <c r="O1893" s="168" t="s">
        <v>21</v>
      </c>
      <c r="P1893" s="168" t="s">
        <v>2852</v>
      </c>
      <c r="Q1893" s="168" t="s">
        <v>2853</v>
      </c>
      <c r="R1893" s="168" t="s">
        <v>1259</v>
      </c>
      <c r="S1893" s="168" t="s">
        <v>21</v>
      </c>
      <c r="T1893" s="168" t="s">
        <v>1259</v>
      </c>
      <c r="U1893" s="168" t="s">
        <v>1259</v>
      </c>
      <c r="V1893" s="168" t="s">
        <v>2853</v>
      </c>
      <c r="W1893" s="168" t="s">
        <v>1259</v>
      </c>
      <c r="X1893" s="168" t="s">
        <v>21</v>
      </c>
      <c r="Y1893" s="168" t="s">
        <v>1259</v>
      </c>
      <c r="Z1893" s="168" t="s">
        <v>21</v>
      </c>
      <c r="AA1893" s="168" t="s">
        <v>8380</v>
      </c>
      <c r="AB1893" s="168" t="s">
        <v>8381</v>
      </c>
      <c r="AC1893" s="168" t="s">
        <v>8382</v>
      </c>
      <c r="AD1893" s="169">
        <v>42437476.51447919</v>
      </c>
      <c r="AE1893" s="168" t="s">
        <v>814</v>
      </c>
      <c r="AF1893" s="169">
        <v>2028349.6422213609</v>
      </c>
      <c r="AG1893" s="169">
        <v>-23553110.493287951</v>
      </c>
      <c r="AH1893" s="169">
        <v>-29342407.036612969</v>
      </c>
      <c r="AI1893" s="168" t="s">
        <v>21</v>
      </c>
      <c r="AJ1893"/>
      <c r="AK1893"/>
    </row>
    <row r="1894" spans="1:37" hidden="1" x14ac:dyDescent="0.25">
      <c r="A1894" s="179" t="b">
        <f>IF(E1894&lt;&gt;1,"",NOT(ISNA(VLOOKUP(P1894,Mapping!$P:$P,1,FALSE))))</f>
        <v>0</v>
      </c>
      <c r="B1894" s="180" t="str">
        <f t="shared" si="29"/>
        <v/>
      </c>
      <c r="E1894" s="167">
        <v>1</v>
      </c>
      <c r="F1894" s="170" t="s">
        <v>3427</v>
      </c>
      <c r="G1894" s="169">
        <v>586506.96071061108</v>
      </c>
      <c r="H1894" s="168" t="s">
        <v>1266</v>
      </c>
      <c r="I1894" s="168" t="s">
        <v>303</v>
      </c>
      <c r="J1894" s="169">
        <v>281135.67799679103</v>
      </c>
      <c r="K1894" s="169">
        <v>172667.87302086651</v>
      </c>
      <c r="L1894" s="168" t="s">
        <v>5</v>
      </c>
      <c r="M1894" s="168" t="s">
        <v>21</v>
      </c>
      <c r="N1894" s="168" t="s">
        <v>2829</v>
      </c>
      <c r="O1894" s="168" t="s">
        <v>21</v>
      </c>
      <c r="P1894" s="168" t="s">
        <v>2831</v>
      </c>
      <c r="Q1894" s="168" t="s">
        <v>2832</v>
      </c>
      <c r="R1894" s="168" t="s">
        <v>1259</v>
      </c>
      <c r="S1894" s="168" t="s">
        <v>21</v>
      </c>
      <c r="T1894" s="168" t="s">
        <v>1259</v>
      </c>
      <c r="U1894" s="168" t="s">
        <v>1259</v>
      </c>
      <c r="V1894" s="168" t="s">
        <v>2832</v>
      </c>
      <c r="W1894" s="168" t="s">
        <v>1259</v>
      </c>
      <c r="X1894" s="168" t="s">
        <v>21</v>
      </c>
      <c r="Y1894" s="168" t="s">
        <v>1259</v>
      </c>
      <c r="Z1894" s="168" t="s">
        <v>21</v>
      </c>
      <c r="AA1894" s="168" t="s">
        <v>3428</v>
      </c>
      <c r="AB1894" s="168" t="s">
        <v>3429</v>
      </c>
      <c r="AC1894" s="168" t="s">
        <v>8383</v>
      </c>
      <c r="AD1894" s="169">
        <v>447981.32435175381</v>
      </c>
      <c r="AE1894" s="168" t="s">
        <v>813</v>
      </c>
      <c r="AF1894" s="169">
        <v>-281338.38871766953</v>
      </c>
      <c r="AG1894" s="169">
        <v>144179.06346824401</v>
      </c>
      <c r="AH1894" s="169">
        <v>-221473.85977358479</v>
      </c>
      <c r="AI1894" s="168" t="s">
        <v>21</v>
      </c>
      <c r="AJ1894"/>
      <c r="AK1894"/>
    </row>
    <row r="1895" spans="1:37" hidden="1" x14ac:dyDescent="0.25">
      <c r="A1895" s="179" t="b">
        <f>IF(E1895&lt;&gt;1,"",NOT(ISNA(VLOOKUP(P1895,Mapping!$P:$P,1,FALSE))))</f>
        <v>0</v>
      </c>
      <c r="B1895" s="180" t="str">
        <f t="shared" si="29"/>
        <v/>
      </c>
      <c r="E1895" s="167">
        <v>1</v>
      </c>
      <c r="F1895" s="170" t="s">
        <v>3427</v>
      </c>
      <c r="G1895" s="169">
        <v>966939.95815135876</v>
      </c>
      <c r="H1895" s="168" t="s">
        <v>1266</v>
      </c>
      <c r="I1895" s="168" t="s">
        <v>303</v>
      </c>
      <c r="J1895" s="169">
        <v>463492.06220452709</v>
      </c>
      <c r="K1895" s="169">
        <v>284667.49262548052</v>
      </c>
      <c r="L1895" s="168" t="s">
        <v>5</v>
      </c>
      <c r="M1895" s="168" t="s">
        <v>21</v>
      </c>
      <c r="N1895" s="168" t="s">
        <v>2829</v>
      </c>
      <c r="O1895" s="168" t="s">
        <v>21</v>
      </c>
      <c r="P1895" s="168" t="s">
        <v>2836</v>
      </c>
      <c r="Q1895" s="168" t="s">
        <v>2837</v>
      </c>
      <c r="R1895" s="168" t="s">
        <v>1259</v>
      </c>
      <c r="S1895" s="168" t="s">
        <v>21</v>
      </c>
      <c r="T1895" s="168" t="s">
        <v>1259</v>
      </c>
      <c r="U1895" s="168" t="s">
        <v>1259</v>
      </c>
      <c r="V1895" s="168" t="s">
        <v>2837</v>
      </c>
      <c r="W1895" s="168" t="s">
        <v>1259</v>
      </c>
      <c r="X1895" s="168" t="s">
        <v>21</v>
      </c>
      <c r="Y1895" s="168" t="s">
        <v>1259</v>
      </c>
      <c r="Z1895" s="168" t="s">
        <v>21</v>
      </c>
      <c r="AA1895" s="168" t="s">
        <v>3428</v>
      </c>
      <c r="AB1895" s="168" t="s">
        <v>3429</v>
      </c>
      <c r="AC1895" s="168" t="s">
        <v>8384</v>
      </c>
      <c r="AD1895" s="169">
        <v>738560.78791707137</v>
      </c>
      <c r="AE1895" s="168" t="s">
        <v>813</v>
      </c>
      <c r="AF1895" s="169">
        <v>-463826.25959534053</v>
      </c>
      <c r="AG1895" s="169">
        <v>237699.647123325</v>
      </c>
      <c r="AH1895" s="169">
        <v>-365131.08802941348</v>
      </c>
      <c r="AI1895" s="168" t="s">
        <v>21</v>
      </c>
      <c r="AJ1895"/>
      <c r="AK1895"/>
    </row>
    <row r="1896" spans="1:37" hidden="1" x14ac:dyDescent="0.25">
      <c r="A1896" s="179" t="b">
        <f>IF(E1896&lt;&gt;1,"",NOT(ISNA(VLOOKUP(P1896,Mapping!$P:$P,1,FALSE))))</f>
        <v>0</v>
      </c>
      <c r="B1896" s="180" t="str">
        <f t="shared" si="29"/>
        <v/>
      </c>
      <c r="E1896" s="167">
        <v>1</v>
      </c>
      <c r="F1896" s="170" t="s">
        <v>3430</v>
      </c>
      <c r="G1896" s="169">
        <v>346925.86550977</v>
      </c>
      <c r="H1896" s="168" t="s">
        <v>1266</v>
      </c>
      <c r="I1896" s="168" t="s">
        <v>303</v>
      </c>
      <c r="J1896" s="169">
        <v>102423.879565804</v>
      </c>
      <c r="K1896" s="169">
        <v>27153.056796627428</v>
      </c>
      <c r="L1896" s="168" t="s">
        <v>5</v>
      </c>
      <c r="M1896" s="168" t="s">
        <v>21</v>
      </c>
      <c r="N1896" s="168" t="s">
        <v>2829</v>
      </c>
      <c r="O1896" s="168" t="s">
        <v>21</v>
      </c>
      <c r="P1896" s="168" t="s">
        <v>2831</v>
      </c>
      <c r="Q1896" s="168" t="s">
        <v>2832</v>
      </c>
      <c r="R1896" s="168" t="s">
        <v>1259</v>
      </c>
      <c r="S1896" s="168" t="s">
        <v>21</v>
      </c>
      <c r="T1896" s="168" t="s">
        <v>1259</v>
      </c>
      <c r="U1896" s="168" t="s">
        <v>1259</v>
      </c>
      <c r="V1896" s="168" t="s">
        <v>2832</v>
      </c>
      <c r="W1896" s="168" t="s">
        <v>1259</v>
      </c>
      <c r="X1896" s="168" t="s">
        <v>21</v>
      </c>
      <c r="Y1896" s="168" t="s">
        <v>1259</v>
      </c>
      <c r="Z1896" s="168" t="s">
        <v>21</v>
      </c>
      <c r="AA1896" s="168" t="s">
        <v>3431</v>
      </c>
      <c r="AB1896" s="168" t="s">
        <v>3432</v>
      </c>
      <c r="AC1896" s="168" t="s">
        <v>8385</v>
      </c>
      <c r="AD1896" s="169">
        <v>146608.02937790519</v>
      </c>
      <c r="AE1896" s="168" t="s">
        <v>817</v>
      </c>
      <c r="AF1896" s="169">
        <v>-48689.577609426233</v>
      </c>
      <c r="AG1896" s="169">
        <v>-158278.69485145211</v>
      </c>
      <c r="AH1896" s="169">
        <v>-53708.434860466397</v>
      </c>
      <c r="AI1896" s="168" t="s">
        <v>21</v>
      </c>
      <c r="AJ1896"/>
      <c r="AK1896"/>
    </row>
    <row r="1897" spans="1:37" hidden="1" x14ac:dyDescent="0.25">
      <c r="A1897" s="179" t="b">
        <f>IF(E1897&lt;&gt;1,"",NOT(ISNA(VLOOKUP(P1897,Mapping!$P:$P,1,FALSE))))</f>
        <v>0</v>
      </c>
      <c r="B1897" s="180" t="str">
        <f t="shared" si="29"/>
        <v/>
      </c>
      <c r="E1897" s="167">
        <v>1</v>
      </c>
      <c r="F1897" s="170" t="s">
        <v>8386</v>
      </c>
      <c r="G1897" s="169">
        <v>61611531.19426313</v>
      </c>
      <c r="H1897" s="168" t="s">
        <v>1266</v>
      </c>
      <c r="I1897" s="168" t="s">
        <v>303</v>
      </c>
      <c r="J1897" s="169">
        <v>34506850.157238133</v>
      </c>
      <c r="K1897" s="169">
        <v>16989603.924834158</v>
      </c>
      <c r="L1897" s="168" t="s">
        <v>5</v>
      </c>
      <c r="M1897" s="168" t="s">
        <v>21</v>
      </c>
      <c r="N1897" s="168" t="s">
        <v>2829</v>
      </c>
      <c r="O1897" s="168" t="s">
        <v>21</v>
      </c>
      <c r="P1897" s="168" t="s">
        <v>2852</v>
      </c>
      <c r="Q1897" s="168" t="s">
        <v>2853</v>
      </c>
      <c r="R1897" s="168" t="s">
        <v>1259</v>
      </c>
      <c r="S1897" s="168" t="s">
        <v>21</v>
      </c>
      <c r="T1897" s="168" t="s">
        <v>1259</v>
      </c>
      <c r="U1897" s="168" t="s">
        <v>1259</v>
      </c>
      <c r="V1897" s="168" t="s">
        <v>2853</v>
      </c>
      <c r="W1897" s="168" t="s">
        <v>1259</v>
      </c>
      <c r="X1897" s="168" t="s">
        <v>21</v>
      </c>
      <c r="Y1897" s="168" t="s">
        <v>1259</v>
      </c>
      <c r="Z1897" s="168" t="s">
        <v>21</v>
      </c>
      <c r="AA1897" s="168" t="s">
        <v>8387</v>
      </c>
      <c r="AB1897" s="168" t="s">
        <v>8388</v>
      </c>
      <c r="AC1897" s="168" t="s">
        <v>8389</v>
      </c>
      <c r="AD1897" s="169">
        <v>54463988.091144629</v>
      </c>
      <c r="AE1897" s="168" t="s">
        <v>813</v>
      </c>
      <c r="AF1897" s="169">
        <v>-28214499.965953469</v>
      </c>
      <c r="AG1897" s="169">
        <v>-28109154.47569263</v>
      </c>
      <c r="AH1897" s="169">
        <v>-36691325.805262007</v>
      </c>
      <c r="AI1897" s="168" t="s">
        <v>21</v>
      </c>
      <c r="AJ1897"/>
      <c r="AK1897"/>
    </row>
    <row r="1898" spans="1:37" hidden="1" x14ac:dyDescent="0.25">
      <c r="A1898" s="179" t="b">
        <f>IF(E1898&lt;&gt;1,"",NOT(ISNA(VLOOKUP(P1898,Mapping!$P:$P,1,FALSE))))</f>
        <v>0</v>
      </c>
      <c r="B1898" s="180" t="str">
        <f t="shared" si="29"/>
        <v/>
      </c>
      <c r="E1898" s="167">
        <v>1</v>
      </c>
      <c r="F1898" s="170" t="s">
        <v>8390</v>
      </c>
      <c r="G1898" s="169">
        <v>2048978.9308845659</v>
      </c>
      <c r="H1898" s="168" t="s">
        <v>1266</v>
      </c>
      <c r="I1898" s="168" t="s">
        <v>2855</v>
      </c>
      <c r="J1898" s="169">
        <v>647402.40764978679</v>
      </c>
      <c r="K1898" s="169">
        <v>343578.80928000092</v>
      </c>
      <c r="L1898" s="168" t="s">
        <v>5</v>
      </c>
      <c r="M1898" s="168" t="s">
        <v>21</v>
      </c>
      <c r="N1898" s="168" t="s">
        <v>2829</v>
      </c>
      <c r="O1898" s="168" t="s">
        <v>21</v>
      </c>
      <c r="P1898" s="168" t="s">
        <v>2831</v>
      </c>
      <c r="Q1898" s="168" t="s">
        <v>2832</v>
      </c>
      <c r="R1898" s="168" t="s">
        <v>1259</v>
      </c>
      <c r="S1898" s="168" t="s">
        <v>21</v>
      </c>
      <c r="T1898" s="168" t="s">
        <v>1259</v>
      </c>
      <c r="U1898" s="168" t="s">
        <v>1259</v>
      </c>
      <c r="V1898" s="168" t="s">
        <v>2832</v>
      </c>
      <c r="W1898" s="168" t="s">
        <v>1259</v>
      </c>
      <c r="X1898" s="168" t="s">
        <v>21</v>
      </c>
      <c r="Y1898" s="168" t="s">
        <v>1259</v>
      </c>
      <c r="Z1898" s="168" t="s">
        <v>21</v>
      </c>
      <c r="AA1898" s="168" t="s">
        <v>3433</v>
      </c>
      <c r="AB1898" s="168" t="s">
        <v>1259</v>
      </c>
      <c r="AC1898" s="168" t="s">
        <v>8391</v>
      </c>
      <c r="AD1898" s="169">
        <v>953425.91068416554</v>
      </c>
      <c r="AE1898" s="168" t="s">
        <v>808</v>
      </c>
      <c r="AF1898" s="169">
        <v>-490838.50329122739</v>
      </c>
      <c r="AG1898" s="169">
        <v>-509004.14681493072</v>
      </c>
      <c r="AH1898" s="169">
        <v>-599051.74466500431</v>
      </c>
      <c r="AI1898" s="168" t="s">
        <v>21</v>
      </c>
      <c r="AJ1898"/>
      <c r="AK1898"/>
    </row>
    <row r="1899" spans="1:37" hidden="1" x14ac:dyDescent="0.25">
      <c r="A1899" s="179" t="b">
        <f>IF(E1899&lt;&gt;1,"",NOT(ISNA(VLOOKUP(P1899,Mapping!$P:$P,1,FALSE))))</f>
        <v>0</v>
      </c>
      <c r="B1899" s="180" t="str">
        <f t="shared" si="29"/>
        <v/>
      </c>
      <c r="E1899" s="167">
        <v>1</v>
      </c>
      <c r="F1899" s="170" t="s">
        <v>8390</v>
      </c>
      <c r="G1899" s="169">
        <v>1257214.9452186159</v>
      </c>
      <c r="H1899" s="168" t="s">
        <v>1266</v>
      </c>
      <c r="I1899" s="168" t="s">
        <v>2855</v>
      </c>
      <c r="J1899" s="169">
        <v>397233.94428289548</v>
      </c>
      <c r="K1899" s="169">
        <v>210813.49709182</v>
      </c>
      <c r="L1899" s="168" t="s">
        <v>5</v>
      </c>
      <c r="M1899" s="168" t="s">
        <v>21</v>
      </c>
      <c r="N1899" s="168" t="s">
        <v>2829</v>
      </c>
      <c r="O1899" s="168" t="s">
        <v>21</v>
      </c>
      <c r="P1899" s="168" t="s">
        <v>2836</v>
      </c>
      <c r="Q1899" s="168" t="s">
        <v>2837</v>
      </c>
      <c r="R1899" s="168" t="s">
        <v>1259</v>
      </c>
      <c r="S1899" s="168" t="s">
        <v>21</v>
      </c>
      <c r="T1899" s="168" t="s">
        <v>1259</v>
      </c>
      <c r="U1899" s="168" t="s">
        <v>1259</v>
      </c>
      <c r="V1899" s="168" t="s">
        <v>2837</v>
      </c>
      <c r="W1899" s="168" t="s">
        <v>1259</v>
      </c>
      <c r="X1899" s="168" t="s">
        <v>21</v>
      </c>
      <c r="Y1899" s="168" t="s">
        <v>1259</v>
      </c>
      <c r="Z1899" s="168" t="s">
        <v>21</v>
      </c>
      <c r="AA1899" s="168" t="s">
        <v>3433</v>
      </c>
      <c r="AB1899" s="168" t="s">
        <v>1259</v>
      </c>
      <c r="AC1899" s="168" t="s">
        <v>8392</v>
      </c>
      <c r="AD1899" s="169">
        <v>585004.21161155438</v>
      </c>
      <c r="AE1899" s="168" t="s">
        <v>808</v>
      </c>
      <c r="AF1899" s="169">
        <v>-301169.27642592369</v>
      </c>
      <c r="AG1899" s="169">
        <v>-312315.37372505717</v>
      </c>
      <c r="AH1899" s="169">
        <v>-367566.88660873269</v>
      </c>
      <c r="AI1899" s="168" t="s">
        <v>21</v>
      </c>
      <c r="AJ1899"/>
      <c r="AK1899"/>
    </row>
    <row r="1900" spans="1:37" hidden="1" x14ac:dyDescent="0.25">
      <c r="A1900" s="179" t="b">
        <f>IF(E1900&lt;&gt;1,"",NOT(ISNA(VLOOKUP(P1900,Mapping!$P:$P,1,FALSE))))</f>
        <v>0</v>
      </c>
      <c r="B1900" s="180" t="str">
        <f t="shared" si="29"/>
        <v/>
      </c>
      <c r="E1900" s="167">
        <v>1</v>
      </c>
      <c r="F1900" s="170" t="s">
        <v>3434</v>
      </c>
      <c r="G1900" s="169">
        <v>804308.08789746661</v>
      </c>
      <c r="H1900" s="168" t="s">
        <v>1266</v>
      </c>
      <c r="I1900" s="168" t="s">
        <v>303</v>
      </c>
      <c r="J1900" s="169">
        <v>299422.12691654719</v>
      </c>
      <c r="K1900" s="169">
        <v>159810.21510585549</v>
      </c>
      <c r="L1900" s="168" t="s">
        <v>5</v>
      </c>
      <c r="M1900" s="168" t="s">
        <v>21</v>
      </c>
      <c r="N1900" s="168" t="s">
        <v>2829</v>
      </c>
      <c r="O1900" s="168" t="s">
        <v>21</v>
      </c>
      <c r="P1900" s="168" t="s">
        <v>2831</v>
      </c>
      <c r="Q1900" s="168" t="s">
        <v>2832</v>
      </c>
      <c r="R1900" s="168" t="s">
        <v>1259</v>
      </c>
      <c r="S1900" s="168" t="s">
        <v>21</v>
      </c>
      <c r="T1900" s="168" t="s">
        <v>1259</v>
      </c>
      <c r="U1900" s="168" t="s">
        <v>1259</v>
      </c>
      <c r="V1900" s="168" t="s">
        <v>2832</v>
      </c>
      <c r="W1900" s="168" t="s">
        <v>1259</v>
      </c>
      <c r="X1900" s="168" t="s">
        <v>21</v>
      </c>
      <c r="Y1900" s="168" t="s">
        <v>1259</v>
      </c>
      <c r="Z1900" s="168" t="s">
        <v>21</v>
      </c>
      <c r="AA1900" s="168" t="s">
        <v>3435</v>
      </c>
      <c r="AB1900" s="168" t="s">
        <v>3436</v>
      </c>
      <c r="AC1900" s="168" t="s">
        <v>8393</v>
      </c>
      <c r="AD1900" s="169">
        <v>590380.35069987853</v>
      </c>
      <c r="AE1900" s="168" t="s">
        <v>819</v>
      </c>
      <c r="AF1900" s="169">
        <v>-481943.1009017544</v>
      </c>
      <c r="AG1900" s="169">
        <v>331116.72630054702</v>
      </c>
      <c r="AH1900" s="169">
        <v>-196906.35299973661</v>
      </c>
      <c r="AI1900" s="168" t="s">
        <v>21</v>
      </c>
      <c r="AJ1900"/>
      <c r="AK1900"/>
    </row>
    <row r="1901" spans="1:37" hidden="1" x14ac:dyDescent="0.25">
      <c r="A1901" s="179" t="b">
        <f>IF(E1901&lt;&gt;1,"",NOT(ISNA(VLOOKUP(P1901,Mapping!$P:$P,1,FALSE))))</f>
        <v>0</v>
      </c>
      <c r="B1901" s="180" t="str">
        <f t="shared" si="29"/>
        <v/>
      </c>
      <c r="E1901" s="167">
        <v>1</v>
      </c>
      <c r="F1901" s="170" t="s">
        <v>3434</v>
      </c>
      <c r="G1901" s="169">
        <v>537930.00034164335</v>
      </c>
      <c r="H1901" s="168" t="s">
        <v>1266</v>
      </c>
      <c r="I1901" s="168" t="s">
        <v>303</v>
      </c>
      <c r="J1901" s="169">
        <v>200256.7763001869</v>
      </c>
      <c r="K1901" s="169">
        <v>106882.8106543297</v>
      </c>
      <c r="L1901" s="168" t="s">
        <v>5</v>
      </c>
      <c r="M1901" s="168" t="s">
        <v>21</v>
      </c>
      <c r="N1901" s="168" t="s">
        <v>2829</v>
      </c>
      <c r="O1901" s="168" t="s">
        <v>21</v>
      </c>
      <c r="P1901" s="168" t="s">
        <v>2836</v>
      </c>
      <c r="Q1901" s="168" t="s">
        <v>2837</v>
      </c>
      <c r="R1901" s="168" t="s">
        <v>1259</v>
      </c>
      <c r="S1901" s="168" t="s">
        <v>21</v>
      </c>
      <c r="T1901" s="168" t="s">
        <v>1259</v>
      </c>
      <c r="U1901" s="168" t="s">
        <v>1259</v>
      </c>
      <c r="V1901" s="168" t="s">
        <v>2837</v>
      </c>
      <c r="W1901" s="168" t="s">
        <v>1259</v>
      </c>
      <c r="X1901" s="168" t="s">
        <v>21</v>
      </c>
      <c r="Y1901" s="168" t="s">
        <v>1259</v>
      </c>
      <c r="Z1901" s="168" t="s">
        <v>21</v>
      </c>
      <c r="AA1901" s="168" t="s">
        <v>3435</v>
      </c>
      <c r="AB1901" s="168" t="s">
        <v>3436</v>
      </c>
      <c r="AC1901" s="168" t="s">
        <v>8394</v>
      </c>
      <c r="AD1901" s="169">
        <v>394852.80209462502</v>
      </c>
      <c r="AE1901" s="168" t="s">
        <v>819</v>
      </c>
      <c r="AF1901" s="169">
        <v>-322328.78959409753</v>
      </c>
      <c r="AG1901" s="169">
        <v>221454.46921663129</v>
      </c>
      <c r="AH1901" s="169">
        <v>-131693.11129682811</v>
      </c>
      <c r="AI1901" s="168" t="s">
        <v>21</v>
      </c>
      <c r="AJ1901"/>
      <c r="AK1901"/>
    </row>
    <row r="1902" spans="1:37" hidden="1" x14ac:dyDescent="0.25">
      <c r="A1902" s="179" t="b">
        <f>IF(E1902&lt;&gt;1,"",NOT(ISNA(VLOOKUP(P1902,Mapping!$P:$P,1,FALSE))))</f>
        <v>0</v>
      </c>
      <c r="B1902" s="180" t="str">
        <f t="shared" si="29"/>
        <v/>
      </c>
      <c r="E1902" s="167">
        <v>1</v>
      </c>
      <c r="F1902" s="170" t="s">
        <v>3437</v>
      </c>
      <c r="G1902" s="169">
        <v>584298.70616175421</v>
      </c>
      <c r="H1902" s="168" t="s">
        <v>1266</v>
      </c>
      <c r="I1902" s="168" t="s">
        <v>779</v>
      </c>
      <c r="J1902" s="169">
        <v>211421.2604092519</v>
      </c>
      <c r="K1902" s="169">
        <v>124465.1990343526</v>
      </c>
      <c r="L1902" s="168" t="s">
        <v>5</v>
      </c>
      <c r="M1902" s="168" t="s">
        <v>21</v>
      </c>
      <c r="N1902" s="168" t="s">
        <v>2829</v>
      </c>
      <c r="O1902" s="168" t="s">
        <v>21</v>
      </c>
      <c r="P1902" s="168" t="s">
        <v>2831</v>
      </c>
      <c r="Q1902" s="168" t="s">
        <v>2832</v>
      </c>
      <c r="R1902" s="168" t="s">
        <v>1259</v>
      </c>
      <c r="S1902" s="168" t="s">
        <v>21</v>
      </c>
      <c r="T1902" s="168" t="s">
        <v>1259</v>
      </c>
      <c r="U1902" s="168" t="s">
        <v>1259</v>
      </c>
      <c r="V1902" s="168" t="s">
        <v>2832</v>
      </c>
      <c r="W1902" s="168" t="s">
        <v>1259</v>
      </c>
      <c r="X1902" s="168" t="s">
        <v>21</v>
      </c>
      <c r="Y1902" s="168" t="s">
        <v>1259</v>
      </c>
      <c r="Z1902" s="168" t="s">
        <v>21</v>
      </c>
      <c r="AA1902" s="168" t="s">
        <v>3438</v>
      </c>
      <c r="AB1902" s="168" t="s">
        <v>1259</v>
      </c>
      <c r="AC1902" s="168" t="s">
        <v>8395</v>
      </c>
      <c r="AD1902" s="169">
        <v>292332.02047823259</v>
      </c>
      <c r="AE1902" s="168" t="s">
        <v>814</v>
      </c>
      <c r="AF1902" s="169">
        <v>-213722.4908423225</v>
      </c>
      <c r="AG1902" s="169">
        <v>-295603.44134794542</v>
      </c>
      <c r="AH1902" s="169">
        <v>-196305.59757799131</v>
      </c>
      <c r="AI1902" s="168" t="s">
        <v>21</v>
      </c>
      <c r="AJ1902"/>
      <c r="AK1902"/>
    </row>
    <row r="1903" spans="1:37" hidden="1" x14ac:dyDescent="0.25">
      <c r="A1903" s="179" t="b">
        <f>IF(E1903&lt;&gt;1,"",NOT(ISNA(VLOOKUP(P1903,Mapping!$P:$P,1,FALSE))))</f>
        <v>0</v>
      </c>
      <c r="B1903" s="180" t="str">
        <f t="shared" si="29"/>
        <v/>
      </c>
      <c r="E1903" s="167">
        <v>1</v>
      </c>
      <c r="F1903" s="170" t="s">
        <v>3437</v>
      </c>
      <c r="G1903" s="169">
        <v>901719.87444778683</v>
      </c>
      <c r="H1903" s="168" t="s">
        <v>1266</v>
      </c>
      <c r="I1903" s="168" t="s">
        <v>779</v>
      </c>
      <c r="J1903" s="169">
        <v>326276.1843923144</v>
      </c>
      <c r="K1903" s="169">
        <v>192081.1093073095</v>
      </c>
      <c r="L1903" s="168" t="s">
        <v>5</v>
      </c>
      <c r="M1903" s="168" t="s">
        <v>21</v>
      </c>
      <c r="N1903" s="168" t="s">
        <v>2829</v>
      </c>
      <c r="O1903" s="168" t="s">
        <v>21</v>
      </c>
      <c r="P1903" s="168" t="s">
        <v>2835</v>
      </c>
      <c r="Q1903" s="168" t="s">
        <v>2834</v>
      </c>
      <c r="R1903" s="168" t="s">
        <v>1259</v>
      </c>
      <c r="S1903" s="168" t="s">
        <v>21</v>
      </c>
      <c r="T1903" s="168" t="s">
        <v>1259</v>
      </c>
      <c r="U1903" s="168" t="s">
        <v>1259</v>
      </c>
      <c r="V1903" s="168" t="s">
        <v>2834</v>
      </c>
      <c r="W1903" s="168" t="s">
        <v>1259</v>
      </c>
      <c r="X1903" s="168" t="s">
        <v>21</v>
      </c>
      <c r="Y1903" s="168" t="s">
        <v>1259</v>
      </c>
      <c r="Z1903" s="168" t="s">
        <v>21</v>
      </c>
      <c r="AA1903" s="168" t="s">
        <v>3438</v>
      </c>
      <c r="AB1903" s="168" t="s">
        <v>1259</v>
      </c>
      <c r="AC1903" s="168" t="s">
        <v>8396</v>
      </c>
      <c r="AD1903" s="169">
        <v>451141.83896502928</v>
      </c>
      <c r="AE1903" s="168" t="s">
        <v>814</v>
      </c>
      <c r="AF1903" s="169">
        <v>-329827.56178764527</v>
      </c>
      <c r="AG1903" s="169">
        <v>-456190.464239728</v>
      </c>
      <c r="AH1903" s="169">
        <v>-302948.91454443982</v>
      </c>
      <c r="AI1903" s="168" t="s">
        <v>21</v>
      </c>
      <c r="AJ1903"/>
      <c r="AK1903"/>
    </row>
    <row r="1904" spans="1:37" hidden="1" x14ac:dyDescent="0.25">
      <c r="A1904" s="179" t="b">
        <f>IF(E1904&lt;&gt;1,"",NOT(ISNA(VLOOKUP(P1904,Mapping!$P:$P,1,FALSE))))</f>
        <v>0</v>
      </c>
      <c r="B1904" s="180" t="str">
        <f t="shared" si="29"/>
        <v/>
      </c>
      <c r="E1904" s="167">
        <v>1</v>
      </c>
      <c r="F1904" s="170" t="s">
        <v>3439</v>
      </c>
      <c r="G1904" s="169">
        <v>788733.05741947703</v>
      </c>
      <c r="H1904" s="168" t="s">
        <v>1266</v>
      </c>
      <c r="I1904" s="168" t="s">
        <v>303</v>
      </c>
      <c r="J1904" s="169">
        <v>379838.60091176041</v>
      </c>
      <c r="K1904" s="169">
        <v>213379.43789466369</v>
      </c>
      <c r="L1904" s="168" t="s">
        <v>5</v>
      </c>
      <c r="M1904" s="168" t="s">
        <v>21</v>
      </c>
      <c r="N1904" s="168" t="s">
        <v>2829</v>
      </c>
      <c r="O1904" s="168" t="s">
        <v>21</v>
      </c>
      <c r="P1904" s="168" t="s">
        <v>2831</v>
      </c>
      <c r="Q1904" s="168" t="s">
        <v>2832</v>
      </c>
      <c r="R1904" s="168" t="s">
        <v>1259</v>
      </c>
      <c r="S1904" s="168" t="s">
        <v>21</v>
      </c>
      <c r="T1904" s="168" t="s">
        <v>1259</v>
      </c>
      <c r="U1904" s="168" t="s">
        <v>1259</v>
      </c>
      <c r="V1904" s="168" t="s">
        <v>2832</v>
      </c>
      <c r="W1904" s="168" t="s">
        <v>1259</v>
      </c>
      <c r="X1904" s="168" t="s">
        <v>21</v>
      </c>
      <c r="Y1904" s="168" t="s">
        <v>1259</v>
      </c>
      <c r="Z1904" s="168" t="s">
        <v>21</v>
      </c>
      <c r="AA1904" s="168" t="s">
        <v>3440</v>
      </c>
      <c r="AB1904" s="168" t="s">
        <v>3441</v>
      </c>
      <c r="AC1904" s="168" t="s">
        <v>7089</v>
      </c>
      <c r="AD1904" s="169">
        <v>671366.90689957421</v>
      </c>
      <c r="AE1904" s="168" t="s">
        <v>808</v>
      </c>
      <c r="AF1904" s="169">
        <v>-276825.94728958589</v>
      </c>
      <c r="AG1904" s="169">
        <v>-585891.98560935026</v>
      </c>
      <c r="AH1904" s="169">
        <v>-293038.00786631042</v>
      </c>
      <c r="AI1904" s="168" t="s">
        <v>21</v>
      </c>
      <c r="AJ1904"/>
      <c r="AK1904"/>
    </row>
    <row r="1905" spans="1:37" hidden="1" x14ac:dyDescent="0.25">
      <c r="A1905" s="179" t="b">
        <f>IF(E1905&lt;&gt;1,"",NOT(ISNA(VLOOKUP(P1905,Mapping!$P:$P,1,FALSE))))</f>
        <v>0</v>
      </c>
      <c r="B1905" s="180" t="str">
        <f t="shared" si="29"/>
        <v/>
      </c>
      <c r="E1905" s="167">
        <v>1</v>
      </c>
      <c r="F1905" s="170" t="s">
        <v>3439</v>
      </c>
      <c r="G1905" s="169">
        <v>582990.65054961341</v>
      </c>
      <c r="H1905" s="168" t="s">
        <v>1266</v>
      </c>
      <c r="I1905" s="168" t="s">
        <v>303</v>
      </c>
      <c r="J1905" s="169">
        <v>280757.03302445862</v>
      </c>
      <c r="K1905" s="169">
        <v>157719.03579028169</v>
      </c>
      <c r="L1905" s="168" t="s">
        <v>5</v>
      </c>
      <c r="M1905" s="168" t="s">
        <v>21</v>
      </c>
      <c r="N1905" s="168" t="s">
        <v>2829</v>
      </c>
      <c r="O1905" s="168" t="s">
        <v>21</v>
      </c>
      <c r="P1905" s="168" t="s">
        <v>2836</v>
      </c>
      <c r="Q1905" s="168" t="s">
        <v>2837</v>
      </c>
      <c r="R1905" s="168" t="s">
        <v>1259</v>
      </c>
      <c r="S1905" s="168" t="s">
        <v>21</v>
      </c>
      <c r="T1905" s="168" t="s">
        <v>1259</v>
      </c>
      <c r="U1905" s="168" t="s">
        <v>1259</v>
      </c>
      <c r="V1905" s="168" t="s">
        <v>2837</v>
      </c>
      <c r="W1905" s="168" t="s">
        <v>1259</v>
      </c>
      <c r="X1905" s="168" t="s">
        <v>21</v>
      </c>
      <c r="Y1905" s="168" t="s">
        <v>1259</v>
      </c>
      <c r="Z1905" s="168" t="s">
        <v>21</v>
      </c>
      <c r="AA1905" s="168" t="s">
        <v>3440</v>
      </c>
      <c r="AB1905" s="168" t="s">
        <v>3441</v>
      </c>
      <c r="AC1905" s="168" t="s">
        <v>8397</v>
      </c>
      <c r="AD1905" s="169">
        <v>496239.66705722129</v>
      </c>
      <c r="AE1905" s="168" t="s">
        <v>808</v>
      </c>
      <c r="AF1905" s="169">
        <v>-204615.41148964071</v>
      </c>
      <c r="AG1905" s="169">
        <v>-433061.02949421672</v>
      </c>
      <c r="AH1905" s="169">
        <v>-216598.5275178912</v>
      </c>
      <c r="AI1905" s="168" t="s">
        <v>21</v>
      </c>
      <c r="AJ1905"/>
      <c r="AK1905"/>
    </row>
    <row r="1906" spans="1:37" hidden="1" x14ac:dyDescent="0.25">
      <c r="A1906" s="179" t="b">
        <f>IF(E1906&lt;&gt;1,"",NOT(ISNA(VLOOKUP(P1906,Mapping!$P:$P,1,FALSE))))</f>
        <v>0</v>
      </c>
      <c r="B1906" s="180" t="str">
        <f t="shared" si="29"/>
        <v/>
      </c>
      <c r="E1906" s="167">
        <v>1</v>
      </c>
      <c r="F1906" s="170" t="s">
        <v>3442</v>
      </c>
      <c r="G1906" s="169">
        <v>585884.21068761137</v>
      </c>
      <c r="H1906" s="168" t="s">
        <v>1266</v>
      </c>
      <c r="I1906" s="168" t="s">
        <v>303</v>
      </c>
      <c r="J1906" s="169">
        <v>172282.1874394792</v>
      </c>
      <c r="K1906" s="169">
        <v>120564.3057988356</v>
      </c>
      <c r="L1906" s="168" t="s">
        <v>5</v>
      </c>
      <c r="M1906" s="168" t="s">
        <v>21</v>
      </c>
      <c r="N1906" s="168" t="s">
        <v>2829</v>
      </c>
      <c r="O1906" s="168" t="s">
        <v>21</v>
      </c>
      <c r="P1906" s="168" t="s">
        <v>2831</v>
      </c>
      <c r="Q1906" s="168" t="s">
        <v>2832</v>
      </c>
      <c r="R1906" s="168" t="s">
        <v>1259</v>
      </c>
      <c r="S1906" s="168" t="s">
        <v>21</v>
      </c>
      <c r="T1906" s="168" t="s">
        <v>1259</v>
      </c>
      <c r="U1906" s="168" t="s">
        <v>1259</v>
      </c>
      <c r="V1906" s="168" t="s">
        <v>2832</v>
      </c>
      <c r="W1906" s="168" t="s">
        <v>1259</v>
      </c>
      <c r="X1906" s="168" t="s">
        <v>21</v>
      </c>
      <c r="Y1906" s="168" t="s">
        <v>1259</v>
      </c>
      <c r="Z1906" s="168" t="s">
        <v>21</v>
      </c>
      <c r="AA1906" s="168" t="s">
        <v>3443</v>
      </c>
      <c r="AB1906" s="168" t="s">
        <v>1259</v>
      </c>
      <c r="AC1906" s="168" t="s">
        <v>7300</v>
      </c>
      <c r="AD1906" s="169">
        <v>298260.78534584219</v>
      </c>
      <c r="AE1906" s="168" t="s">
        <v>814</v>
      </c>
      <c r="AF1906" s="169">
        <v>-270698.66143964499</v>
      </c>
      <c r="AG1906" s="169">
        <v>-267299.14780337049</v>
      </c>
      <c r="AH1906" s="169">
        <v>-188418.73896889339</v>
      </c>
      <c r="AI1906" s="168" t="s">
        <v>21</v>
      </c>
      <c r="AJ1906"/>
      <c r="AK1906"/>
    </row>
    <row r="1907" spans="1:37" hidden="1" x14ac:dyDescent="0.25">
      <c r="A1907" s="179" t="b">
        <f>IF(E1907&lt;&gt;1,"",NOT(ISNA(VLOOKUP(P1907,Mapping!$P:$P,1,FALSE))))</f>
        <v>0</v>
      </c>
      <c r="B1907" s="180" t="str">
        <f t="shared" si="29"/>
        <v/>
      </c>
      <c r="E1907" s="167">
        <v>1</v>
      </c>
      <c r="F1907" s="170" t="s">
        <v>3442</v>
      </c>
      <c r="G1907" s="169">
        <v>1227474.167471186</v>
      </c>
      <c r="H1907" s="168" t="s">
        <v>1266</v>
      </c>
      <c r="I1907" s="168" t="s">
        <v>303</v>
      </c>
      <c r="J1907" s="169">
        <v>360944.92860491993</v>
      </c>
      <c r="K1907" s="169">
        <v>252591.84014104391</v>
      </c>
      <c r="L1907" s="168" t="s">
        <v>5</v>
      </c>
      <c r="M1907" s="168" t="s">
        <v>21</v>
      </c>
      <c r="N1907" s="168" t="s">
        <v>2829</v>
      </c>
      <c r="O1907" s="168" t="s">
        <v>21</v>
      </c>
      <c r="P1907" s="168" t="s">
        <v>2851</v>
      </c>
      <c r="Q1907" s="168" t="s">
        <v>2834</v>
      </c>
      <c r="R1907" s="168" t="s">
        <v>1259</v>
      </c>
      <c r="S1907" s="168" t="s">
        <v>21</v>
      </c>
      <c r="T1907" s="168" t="s">
        <v>1259</v>
      </c>
      <c r="U1907" s="168" t="s">
        <v>1259</v>
      </c>
      <c r="V1907" s="168" t="s">
        <v>2834</v>
      </c>
      <c r="W1907" s="168" t="s">
        <v>1259</v>
      </c>
      <c r="X1907" s="168" t="s">
        <v>21</v>
      </c>
      <c r="Y1907" s="168" t="s">
        <v>1259</v>
      </c>
      <c r="Z1907" s="168" t="s">
        <v>21</v>
      </c>
      <c r="AA1907" s="168" t="s">
        <v>3443</v>
      </c>
      <c r="AB1907" s="168" t="s">
        <v>1259</v>
      </c>
      <c r="AC1907" s="168" t="s">
        <v>8398</v>
      </c>
      <c r="AD1907" s="169">
        <v>624880.14270262641</v>
      </c>
      <c r="AE1907" s="168" t="s">
        <v>814</v>
      </c>
      <c r="AF1907" s="169">
        <v>-567135.29401351174</v>
      </c>
      <c r="AG1907" s="169">
        <v>-560013.04170772654</v>
      </c>
      <c r="AH1907" s="169">
        <v>-394752.29154985578</v>
      </c>
      <c r="AI1907" s="168" t="s">
        <v>21</v>
      </c>
      <c r="AJ1907"/>
      <c r="AK1907"/>
    </row>
    <row r="1908" spans="1:37" hidden="1" x14ac:dyDescent="0.25">
      <c r="A1908" s="179" t="b">
        <f>IF(E1908&lt;&gt;1,"",NOT(ISNA(VLOOKUP(P1908,Mapping!$P:$P,1,FALSE))))</f>
        <v>0</v>
      </c>
      <c r="B1908" s="180" t="str">
        <f t="shared" si="29"/>
        <v/>
      </c>
      <c r="E1908" s="167">
        <v>1</v>
      </c>
      <c r="F1908" s="170" t="s">
        <v>3442</v>
      </c>
      <c r="G1908" s="169">
        <v>892460.58955140819</v>
      </c>
      <c r="H1908" s="168" t="s">
        <v>1266</v>
      </c>
      <c r="I1908" s="168" t="s">
        <v>303</v>
      </c>
      <c r="J1908" s="169">
        <v>262432.50759564381</v>
      </c>
      <c r="K1908" s="169">
        <v>183652.1440060717</v>
      </c>
      <c r="L1908" s="168" t="s">
        <v>5</v>
      </c>
      <c r="M1908" s="168" t="s">
        <v>21</v>
      </c>
      <c r="N1908" s="168" t="s">
        <v>2829</v>
      </c>
      <c r="O1908" s="168" t="s">
        <v>21</v>
      </c>
      <c r="P1908" s="168" t="s">
        <v>2836</v>
      </c>
      <c r="Q1908" s="168" t="s">
        <v>2837</v>
      </c>
      <c r="R1908" s="168" t="s">
        <v>1259</v>
      </c>
      <c r="S1908" s="168" t="s">
        <v>21</v>
      </c>
      <c r="T1908" s="168" t="s">
        <v>1259</v>
      </c>
      <c r="U1908" s="168" t="s">
        <v>1259</v>
      </c>
      <c r="V1908" s="168" t="s">
        <v>2837</v>
      </c>
      <c r="W1908" s="168" t="s">
        <v>1259</v>
      </c>
      <c r="X1908" s="168" t="s">
        <v>21</v>
      </c>
      <c r="Y1908" s="168" t="s">
        <v>1259</v>
      </c>
      <c r="Z1908" s="168" t="s">
        <v>21</v>
      </c>
      <c r="AA1908" s="168" t="s">
        <v>3443</v>
      </c>
      <c r="AB1908" s="168" t="s">
        <v>1259</v>
      </c>
      <c r="AC1908" s="168" t="s">
        <v>8399</v>
      </c>
      <c r="AD1908" s="169">
        <v>454332.08725220931</v>
      </c>
      <c r="AE1908" s="168" t="s">
        <v>814</v>
      </c>
      <c r="AF1908" s="169">
        <v>-412347.49558392761</v>
      </c>
      <c r="AG1908" s="169">
        <v>-407169.11410739511</v>
      </c>
      <c r="AH1908" s="169">
        <v>-287012.85304370691</v>
      </c>
      <c r="AI1908" s="168" t="s">
        <v>21</v>
      </c>
      <c r="AJ1908"/>
      <c r="AK1908"/>
    </row>
    <row r="1909" spans="1:37" hidden="1" x14ac:dyDescent="0.25">
      <c r="A1909" s="179" t="b">
        <f>IF(E1909&lt;&gt;1,"",NOT(ISNA(VLOOKUP(P1909,Mapping!$P:$P,1,FALSE))))</f>
        <v>0</v>
      </c>
      <c r="B1909" s="180" t="str">
        <f t="shared" si="29"/>
        <v/>
      </c>
      <c r="E1909" s="167">
        <v>1</v>
      </c>
      <c r="F1909" s="170" t="s">
        <v>3444</v>
      </c>
      <c r="G1909" s="169">
        <v>766422.2057934918</v>
      </c>
      <c r="H1909" s="168" t="s">
        <v>1266</v>
      </c>
      <c r="I1909" s="168" t="s">
        <v>303</v>
      </c>
      <c r="J1909" s="169">
        <v>212709.02896768329</v>
      </c>
      <c r="K1909" s="169">
        <v>84606.514588124832</v>
      </c>
      <c r="L1909" s="168" t="s">
        <v>5</v>
      </c>
      <c r="M1909" s="168" t="s">
        <v>21</v>
      </c>
      <c r="N1909" s="168" t="s">
        <v>2829</v>
      </c>
      <c r="O1909" s="168" t="s">
        <v>21</v>
      </c>
      <c r="P1909" s="168" t="s">
        <v>2831</v>
      </c>
      <c r="Q1909" s="168" t="s">
        <v>2832</v>
      </c>
      <c r="R1909" s="168" t="s">
        <v>1259</v>
      </c>
      <c r="S1909" s="168" t="s">
        <v>21</v>
      </c>
      <c r="T1909" s="168" t="s">
        <v>1259</v>
      </c>
      <c r="U1909" s="168" t="s">
        <v>1259</v>
      </c>
      <c r="V1909" s="168" t="s">
        <v>2832</v>
      </c>
      <c r="W1909" s="168" t="s">
        <v>1259</v>
      </c>
      <c r="X1909" s="168" t="s">
        <v>21</v>
      </c>
      <c r="Y1909" s="168" t="s">
        <v>1259</v>
      </c>
      <c r="Z1909" s="168" t="s">
        <v>21</v>
      </c>
      <c r="AA1909" s="168" t="s">
        <v>3445</v>
      </c>
      <c r="AB1909" s="168" t="s">
        <v>3446</v>
      </c>
      <c r="AC1909" s="168" t="s">
        <v>6741</v>
      </c>
      <c r="AD1909" s="169">
        <v>311375.90264986473</v>
      </c>
      <c r="AE1909" s="168" t="s">
        <v>818</v>
      </c>
      <c r="AF1909" s="169">
        <v>-194091.86036270449</v>
      </c>
      <c r="AG1909" s="169">
        <v>-354334.87013985548</v>
      </c>
      <c r="AH1909" s="169">
        <v>-195625.44804239241</v>
      </c>
      <c r="AI1909" s="168" t="s">
        <v>21</v>
      </c>
      <c r="AJ1909"/>
      <c r="AK1909"/>
    </row>
    <row r="1910" spans="1:37" hidden="1" x14ac:dyDescent="0.25">
      <c r="A1910" s="179" t="b">
        <f>IF(E1910&lt;&gt;1,"",NOT(ISNA(VLOOKUP(P1910,Mapping!$P:$P,1,FALSE))))</f>
        <v>0</v>
      </c>
      <c r="B1910" s="180" t="str">
        <f t="shared" si="29"/>
        <v/>
      </c>
      <c r="E1910" s="167">
        <v>1</v>
      </c>
      <c r="F1910" s="170" t="s">
        <v>3447</v>
      </c>
      <c r="G1910" s="169">
        <v>5672574.701049204</v>
      </c>
      <c r="H1910" s="168" t="s">
        <v>1266</v>
      </c>
      <c r="I1910" s="168" t="s">
        <v>402</v>
      </c>
      <c r="J1910" s="169">
        <v>2152412.2408445012</v>
      </c>
      <c r="K1910" s="169">
        <v>1329408.5021074051</v>
      </c>
      <c r="L1910" s="168" t="s">
        <v>5</v>
      </c>
      <c r="M1910" s="168" t="s">
        <v>21</v>
      </c>
      <c r="N1910" s="168" t="s">
        <v>2829</v>
      </c>
      <c r="O1910" s="168" t="s">
        <v>21</v>
      </c>
      <c r="P1910" s="168" t="s">
        <v>2831</v>
      </c>
      <c r="Q1910" s="168" t="s">
        <v>2832</v>
      </c>
      <c r="R1910" s="168" t="s">
        <v>1259</v>
      </c>
      <c r="S1910" s="168" t="s">
        <v>21</v>
      </c>
      <c r="T1910" s="168" t="s">
        <v>1259</v>
      </c>
      <c r="U1910" s="168" t="s">
        <v>1259</v>
      </c>
      <c r="V1910" s="168" t="s">
        <v>2832</v>
      </c>
      <c r="W1910" s="168" t="s">
        <v>1259</v>
      </c>
      <c r="X1910" s="168" t="s">
        <v>21</v>
      </c>
      <c r="Y1910" s="168" t="s">
        <v>1259</v>
      </c>
      <c r="Z1910" s="168" t="s">
        <v>21</v>
      </c>
      <c r="AA1910" s="168" t="s">
        <v>3448</v>
      </c>
      <c r="AB1910" s="168" t="s">
        <v>1259</v>
      </c>
      <c r="AC1910" s="168" t="s">
        <v>8400</v>
      </c>
      <c r="AD1910" s="169">
        <v>3391222.7315621702</v>
      </c>
      <c r="AE1910" s="168" t="s">
        <v>809</v>
      </c>
      <c r="AF1910" s="169">
        <v>-2873823.4214936211</v>
      </c>
      <c r="AG1910" s="169">
        <v>-4745593.8184515536</v>
      </c>
      <c r="AH1910" s="169">
        <v>-2029398.339990129</v>
      </c>
      <c r="AI1910" s="168" t="s">
        <v>21</v>
      </c>
      <c r="AJ1910"/>
      <c r="AK1910"/>
    </row>
    <row r="1911" spans="1:37" hidden="1" x14ac:dyDescent="0.25">
      <c r="A1911" s="179" t="b">
        <f>IF(E1911&lt;&gt;1,"",NOT(ISNA(VLOOKUP(P1911,Mapping!$P:$P,1,FALSE))))</f>
        <v>0</v>
      </c>
      <c r="B1911" s="180" t="str">
        <f t="shared" si="29"/>
        <v/>
      </c>
      <c r="E1911" s="167">
        <v>1</v>
      </c>
      <c r="F1911" s="170" t="s">
        <v>3447</v>
      </c>
      <c r="G1911" s="169">
        <v>3017718.9180719419</v>
      </c>
      <c r="H1911" s="168" t="s">
        <v>1266</v>
      </c>
      <c r="I1911" s="168" t="s">
        <v>402</v>
      </c>
      <c r="J1911" s="169">
        <v>1145048.8501252681</v>
      </c>
      <c r="K1911" s="169">
        <v>707224.03812737414</v>
      </c>
      <c r="L1911" s="168" t="s">
        <v>5</v>
      </c>
      <c r="M1911" s="168" t="s">
        <v>21</v>
      </c>
      <c r="N1911" s="168" t="s">
        <v>2829</v>
      </c>
      <c r="O1911" s="168" t="s">
        <v>21</v>
      </c>
      <c r="P1911" s="168" t="s">
        <v>2851</v>
      </c>
      <c r="Q1911" s="168" t="s">
        <v>2834</v>
      </c>
      <c r="R1911" s="168" t="s">
        <v>1259</v>
      </c>
      <c r="S1911" s="168" t="s">
        <v>21</v>
      </c>
      <c r="T1911" s="168" t="s">
        <v>1259</v>
      </c>
      <c r="U1911" s="168" t="s">
        <v>1259</v>
      </c>
      <c r="V1911" s="168" t="s">
        <v>2834</v>
      </c>
      <c r="W1911" s="168" t="s">
        <v>1259</v>
      </c>
      <c r="X1911" s="168" t="s">
        <v>21</v>
      </c>
      <c r="Y1911" s="168" t="s">
        <v>1259</v>
      </c>
      <c r="Z1911" s="168" t="s">
        <v>21</v>
      </c>
      <c r="AA1911" s="168" t="s">
        <v>3448</v>
      </c>
      <c r="AB1911" s="168" t="s">
        <v>1259</v>
      </c>
      <c r="AC1911" s="168" t="s">
        <v>4949</v>
      </c>
      <c r="AD1911" s="169">
        <v>1804076.196746768</v>
      </c>
      <c r="AE1911" s="168" t="s">
        <v>809</v>
      </c>
      <c r="AF1911" s="169">
        <v>-1528828.047806137</v>
      </c>
      <c r="AG1911" s="169">
        <v>-2524579.9303053198</v>
      </c>
      <c r="AH1911" s="169">
        <v>-1079607.4244309689</v>
      </c>
      <c r="AI1911" s="168" t="s">
        <v>21</v>
      </c>
      <c r="AJ1911"/>
      <c r="AK1911"/>
    </row>
    <row r="1912" spans="1:37" hidden="1" x14ac:dyDescent="0.25">
      <c r="A1912" s="179" t="b">
        <f>IF(E1912&lt;&gt;1,"",NOT(ISNA(VLOOKUP(P1912,Mapping!$P:$P,1,FALSE))))</f>
        <v>0</v>
      </c>
      <c r="B1912" s="180" t="str">
        <f t="shared" si="29"/>
        <v/>
      </c>
      <c r="E1912" s="167">
        <v>1</v>
      </c>
      <c r="F1912" s="170" t="s">
        <v>3447</v>
      </c>
      <c r="G1912" s="169">
        <v>4042046.8472471288</v>
      </c>
      <c r="H1912" s="168" t="s">
        <v>1266</v>
      </c>
      <c r="I1912" s="168" t="s">
        <v>402</v>
      </c>
      <c r="J1912" s="169">
        <v>1533721.7349420639</v>
      </c>
      <c r="K1912" s="169">
        <v>947282.6234712908</v>
      </c>
      <c r="L1912" s="168" t="s">
        <v>5</v>
      </c>
      <c r="M1912" s="168" t="s">
        <v>21</v>
      </c>
      <c r="N1912" s="168" t="s">
        <v>2829</v>
      </c>
      <c r="O1912" s="168" t="s">
        <v>21</v>
      </c>
      <c r="P1912" s="168" t="s">
        <v>2836</v>
      </c>
      <c r="Q1912" s="168" t="s">
        <v>2837</v>
      </c>
      <c r="R1912" s="168" t="s">
        <v>1259</v>
      </c>
      <c r="S1912" s="168" t="s">
        <v>21</v>
      </c>
      <c r="T1912" s="168" t="s">
        <v>1259</v>
      </c>
      <c r="U1912" s="168" t="s">
        <v>1259</v>
      </c>
      <c r="V1912" s="168" t="s">
        <v>2837</v>
      </c>
      <c r="W1912" s="168" t="s">
        <v>1259</v>
      </c>
      <c r="X1912" s="168" t="s">
        <v>21</v>
      </c>
      <c r="Y1912" s="168" t="s">
        <v>1259</v>
      </c>
      <c r="Z1912" s="168" t="s">
        <v>21</v>
      </c>
      <c r="AA1912" s="168" t="s">
        <v>3448</v>
      </c>
      <c r="AB1912" s="168" t="s">
        <v>1259</v>
      </c>
      <c r="AC1912" s="168" t="s">
        <v>8401</v>
      </c>
      <c r="AD1912" s="169">
        <v>2416447.88703943</v>
      </c>
      <c r="AE1912" s="168" t="s">
        <v>809</v>
      </c>
      <c r="AF1912" s="169">
        <v>-2047770.106622786</v>
      </c>
      <c r="AG1912" s="169">
        <v>-3381517.8368016318</v>
      </c>
      <c r="AH1912" s="169">
        <v>-1446067.014410306</v>
      </c>
      <c r="AI1912" s="168" t="s">
        <v>21</v>
      </c>
      <c r="AJ1912"/>
      <c r="AK1912"/>
    </row>
    <row r="1913" spans="1:37" hidden="1" x14ac:dyDescent="0.25">
      <c r="A1913" s="179" t="b">
        <f>IF(E1913&lt;&gt;1,"",NOT(ISNA(VLOOKUP(P1913,Mapping!$P:$P,1,FALSE))))</f>
        <v>0</v>
      </c>
      <c r="B1913" s="180" t="str">
        <f t="shared" si="29"/>
        <v/>
      </c>
      <c r="E1913" s="167">
        <v>1</v>
      </c>
      <c r="F1913" s="170" t="s">
        <v>3449</v>
      </c>
      <c r="G1913" s="169">
        <v>2556815.400151304</v>
      </c>
      <c r="H1913" s="168" t="s">
        <v>1266</v>
      </c>
      <c r="I1913" s="168" t="s">
        <v>303</v>
      </c>
      <c r="J1913" s="169">
        <v>938455.33051131119</v>
      </c>
      <c r="K1913" s="169">
        <v>546310.25959432754</v>
      </c>
      <c r="L1913" s="168" t="s">
        <v>5</v>
      </c>
      <c r="M1913" s="168" t="s">
        <v>21</v>
      </c>
      <c r="N1913" s="168" t="s">
        <v>2829</v>
      </c>
      <c r="O1913" s="168" t="s">
        <v>21</v>
      </c>
      <c r="P1913" s="168" t="s">
        <v>2831</v>
      </c>
      <c r="Q1913" s="168" t="s">
        <v>2832</v>
      </c>
      <c r="R1913" s="168" t="s">
        <v>1259</v>
      </c>
      <c r="S1913" s="168" t="s">
        <v>21</v>
      </c>
      <c r="T1913" s="168" t="s">
        <v>1259</v>
      </c>
      <c r="U1913" s="168" t="s">
        <v>1259</v>
      </c>
      <c r="V1913" s="168" t="s">
        <v>2832</v>
      </c>
      <c r="W1913" s="168" t="s">
        <v>1259</v>
      </c>
      <c r="X1913" s="168" t="s">
        <v>21</v>
      </c>
      <c r="Y1913" s="168" t="s">
        <v>1259</v>
      </c>
      <c r="Z1913" s="168" t="s">
        <v>21</v>
      </c>
      <c r="AA1913" s="168" t="s">
        <v>3450</v>
      </c>
      <c r="AB1913" s="168" t="s">
        <v>3451</v>
      </c>
      <c r="AC1913" s="168" t="s">
        <v>8402</v>
      </c>
      <c r="AD1913" s="169">
        <v>1736571.090351759</v>
      </c>
      <c r="AE1913" s="168" t="s">
        <v>809</v>
      </c>
      <c r="AF1913" s="169">
        <v>-1456185.1448536441</v>
      </c>
      <c r="AG1913" s="169">
        <v>828887.23064917419</v>
      </c>
      <c r="AH1913" s="169">
        <v>-854833.28345082235</v>
      </c>
      <c r="AI1913" s="168" t="s">
        <v>21</v>
      </c>
      <c r="AJ1913"/>
      <c r="AK1913"/>
    </row>
    <row r="1914" spans="1:37" hidden="1" x14ac:dyDescent="0.25">
      <c r="A1914" s="179" t="b">
        <f>IF(E1914&lt;&gt;1,"",NOT(ISNA(VLOOKUP(P1914,Mapping!$P:$P,1,FALSE))))</f>
        <v>0</v>
      </c>
      <c r="B1914" s="180" t="str">
        <f t="shared" si="29"/>
        <v/>
      </c>
      <c r="E1914" s="167">
        <v>1</v>
      </c>
      <c r="F1914" s="170" t="s">
        <v>3449</v>
      </c>
      <c r="G1914" s="169">
        <v>2410446.7787384018</v>
      </c>
      <c r="H1914" s="168" t="s">
        <v>1266</v>
      </c>
      <c r="I1914" s="168" t="s">
        <v>303</v>
      </c>
      <c r="J1914" s="169">
        <v>884732.08831854165</v>
      </c>
      <c r="K1914" s="169">
        <v>515035.93311936333</v>
      </c>
      <c r="L1914" s="168" t="s">
        <v>5</v>
      </c>
      <c r="M1914" s="168" t="s">
        <v>21</v>
      </c>
      <c r="N1914" s="168" t="s">
        <v>2829</v>
      </c>
      <c r="O1914" s="168" t="s">
        <v>21</v>
      </c>
      <c r="P1914" s="168" t="s">
        <v>2835</v>
      </c>
      <c r="Q1914" s="168" t="s">
        <v>2834</v>
      </c>
      <c r="R1914" s="168" t="s">
        <v>1259</v>
      </c>
      <c r="S1914" s="168" t="s">
        <v>21</v>
      </c>
      <c r="T1914" s="168" t="s">
        <v>1259</v>
      </c>
      <c r="U1914" s="168" t="s">
        <v>1259</v>
      </c>
      <c r="V1914" s="168" t="s">
        <v>2834</v>
      </c>
      <c r="W1914" s="168" t="s">
        <v>1259</v>
      </c>
      <c r="X1914" s="168" t="s">
        <v>21</v>
      </c>
      <c r="Y1914" s="168" t="s">
        <v>1259</v>
      </c>
      <c r="Z1914" s="168" t="s">
        <v>21</v>
      </c>
      <c r="AA1914" s="168" t="s">
        <v>3450</v>
      </c>
      <c r="AB1914" s="168" t="s">
        <v>3451</v>
      </c>
      <c r="AC1914" s="168" t="s">
        <v>8403</v>
      </c>
      <c r="AD1914" s="169">
        <v>1637158.5490845081</v>
      </c>
      <c r="AE1914" s="168" t="s">
        <v>809</v>
      </c>
      <c r="AF1914" s="169">
        <v>-1372823.705399876</v>
      </c>
      <c r="AG1914" s="169">
        <v>781436.37391164852</v>
      </c>
      <c r="AH1914" s="169">
        <v>-805897.10713197035</v>
      </c>
      <c r="AI1914" s="168" t="s">
        <v>21</v>
      </c>
      <c r="AJ1914"/>
      <c r="AK1914"/>
    </row>
    <row r="1915" spans="1:37" hidden="1" x14ac:dyDescent="0.25">
      <c r="A1915" s="179" t="b">
        <f>IF(E1915&lt;&gt;1,"",NOT(ISNA(VLOOKUP(P1915,Mapping!$P:$P,1,FALSE))))</f>
        <v>0</v>
      </c>
      <c r="B1915" s="180" t="str">
        <f t="shared" si="29"/>
        <v/>
      </c>
      <c r="E1915" s="167">
        <v>1</v>
      </c>
      <c r="F1915" s="170" t="s">
        <v>3452</v>
      </c>
      <c r="G1915" s="169">
        <v>471086.71280968771</v>
      </c>
      <c r="H1915" s="168" t="s">
        <v>1266</v>
      </c>
      <c r="I1915" s="168" t="s">
        <v>303</v>
      </c>
      <c r="J1915" s="169">
        <v>204670.68501208871</v>
      </c>
      <c r="K1915" s="169">
        <v>137822.86737550501</v>
      </c>
      <c r="L1915" s="168" t="s">
        <v>5</v>
      </c>
      <c r="M1915" s="168" t="s">
        <v>21</v>
      </c>
      <c r="N1915" s="168" t="s">
        <v>2829</v>
      </c>
      <c r="O1915" s="168" t="s">
        <v>21</v>
      </c>
      <c r="P1915" s="168" t="s">
        <v>2831</v>
      </c>
      <c r="Q1915" s="168" t="s">
        <v>2832</v>
      </c>
      <c r="R1915" s="168" t="s">
        <v>1259</v>
      </c>
      <c r="S1915" s="168" t="s">
        <v>21</v>
      </c>
      <c r="T1915" s="168" t="s">
        <v>1259</v>
      </c>
      <c r="U1915" s="168" t="s">
        <v>1259</v>
      </c>
      <c r="V1915" s="168" t="s">
        <v>2832</v>
      </c>
      <c r="W1915" s="168" t="s">
        <v>1259</v>
      </c>
      <c r="X1915" s="168" t="s">
        <v>21</v>
      </c>
      <c r="Y1915" s="168" t="s">
        <v>1259</v>
      </c>
      <c r="Z1915" s="168" t="s">
        <v>21</v>
      </c>
      <c r="AA1915" s="168" t="s">
        <v>3453</v>
      </c>
      <c r="AB1915" s="168" t="s">
        <v>3454</v>
      </c>
      <c r="AC1915" s="168" t="s">
        <v>8404</v>
      </c>
      <c r="AD1915" s="169">
        <v>357560.88860993722</v>
      </c>
      <c r="AE1915" s="168" t="s">
        <v>809</v>
      </c>
      <c r="AF1915" s="169">
        <v>-255512.82147275421</v>
      </c>
      <c r="AG1915" s="169">
        <v>-214924.8513246942</v>
      </c>
      <c r="AH1915" s="169">
        <v>-242658.15791236551</v>
      </c>
      <c r="AI1915" s="168" t="s">
        <v>21</v>
      </c>
      <c r="AJ1915"/>
      <c r="AK1915"/>
    </row>
    <row r="1916" spans="1:37" hidden="1" x14ac:dyDescent="0.25">
      <c r="A1916" s="179" t="b">
        <f>IF(E1916&lt;&gt;1,"",NOT(ISNA(VLOOKUP(P1916,Mapping!$P:$P,1,FALSE))))</f>
        <v>0</v>
      </c>
      <c r="B1916" s="180" t="str">
        <f t="shared" si="29"/>
        <v/>
      </c>
      <c r="E1916" s="167">
        <v>1</v>
      </c>
      <c r="F1916" s="170" t="s">
        <v>3452</v>
      </c>
      <c r="G1916" s="169">
        <v>126626.502995916</v>
      </c>
      <c r="H1916" s="168" t="s">
        <v>1266</v>
      </c>
      <c r="I1916" s="168" t="s">
        <v>303</v>
      </c>
      <c r="J1916" s="169">
        <v>55014.782637967153</v>
      </c>
      <c r="K1916" s="169">
        <v>37046.317066642667</v>
      </c>
      <c r="L1916" s="168" t="s">
        <v>5</v>
      </c>
      <c r="M1916" s="168" t="s">
        <v>21</v>
      </c>
      <c r="N1916" s="168" t="s">
        <v>2829</v>
      </c>
      <c r="O1916" s="168" t="s">
        <v>21</v>
      </c>
      <c r="P1916" s="168" t="s">
        <v>2833</v>
      </c>
      <c r="Q1916" s="168" t="s">
        <v>2834</v>
      </c>
      <c r="R1916" s="168" t="s">
        <v>1259</v>
      </c>
      <c r="S1916" s="168" t="s">
        <v>21</v>
      </c>
      <c r="T1916" s="168" t="s">
        <v>1259</v>
      </c>
      <c r="U1916" s="168" t="s">
        <v>1259</v>
      </c>
      <c r="V1916" s="168" t="s">
        <v>2834</v>
      </c>
      <c r="W1916" s="168" t="s">
        <v>1259</v>
      </c>
      <c r="X1916" s="168" t="s">
        <v>21</v>
      </c>
      <c r="Y1916" s="168" t="s">
        <v>1259</v>
      </c>
      <c r="Z1916" s="168" t="s">
        <v>21</v>
      </c>
      <c r="AA1916" s="168" t="s">
        <v>3453</v>
      </c>
      <c r="AB1916" s="168" t="s">
        <v>3454</v>
      </c>
      <c r="AC1916" s="168" t="s">
        <v>8405</v>
      </c>
      <c r="AD1916" s="169">
        <v>96111.148333491234</v>
      </c>
      <c r="AE1916" s="168" t="s">
        <v>809</v>
      </c>
      <c r="AF1916" s="169">
        <v>-68680.975654657261</v>
      </c>
      <c r="AG1916" s="169">
        <v>-57771.067597819812</v>
      </c>
      <c r="AH1916" s="169">
        <v>-65225.68589678494</v>
      </c>
      <c r="AI1916" s="168" t="s">
        <v>21</v>
      </c>
      <c r="AJ1916"/>
      <c r="AK1916"/>
    </row>
    <row r="1917" spans="1:37" hidden="1" x14ac:dyDescent="0.25">
      <c r="A1917" s="179" t="b">
        <f>IF(E1917&lt;&gt;1,"",NOT(ISNA(VLOOKUP(P1917,Mapping!$P:$P,1,FALSE))))</f>
        <v>0</v>
      </c>
      <c r="B1917" s="180" t="str">
        <f t="shared" si="29"/>
        <v/>
      </c>
      <c r="E1917" s="167">
        <v>1</v>
      </c>
      <c r="F1917" s="170" t="s">
        <v>3452</v>
      </c>
      <c r="G1917" s="169">
        <v>1137631.767803245</v>
      </c>
      <c r="H1917" s="168" t="s">
        <v>1266</v>
      </c>
      <c r="I1917" s="168" t="s">
        <v>303</v>
      </c>
      <c r="J1917" s="169">
        <v>494261.17713888269</v>
      </c>
      <c r="K1917" s="169">
        <v>332829.74873343471</v>
      </c>
      <c r="L1917" s="168" t="s">
        <v>5</v>
      </c>
      <c r="M1917" s="168" t="s">
        <v>21</v>
      </c>
      <c r="N1917" s="168" t="s">
        <v>2829</v>
      </c>
      <c r="O1917" s="168" t="s">
        <v>21</v>
      </c>
      <c r="P1917" s="168" t="s">
        <v>2835</v>
      </c>
      <c r="Q1917" s="168" t="s">
        <v>2834</v>
      </c>
      <c r="R1917" s="168" t="s">
        <v>1259</v>
      </c>
      <c r="S1917" s="168" t="s">
        <v>21</v>
      </c>
      <c r="T1917" s="168" t="s">
        <v>1259</v>
      </c>
      <c r="U1917" s="168" t="s">
        <v>1259</v>
      </c>
      <c r="V1917" s="168" t="s">
        <v>2834</v>
      </c>
      <c r="W1917" s="168" t="s">
        <v>1259</v>
      </c>
      <c r="X1917" s="168" t="s">
        <v>21</v>
      </c>
      <c r="Y1917" s="168" t="s">
        <v>1259</v>
      </c>
      <c r="Z1917" s="168" t="s">
        <v>21</v>
      </c>
      <c r="AA1917" s="168" t="s">
        <v>3453</v>
      </c>
      <c r="AB1917" s="168" t="s">
        <v>3454</v>
      </c>
      <c r="AC1917" s="168" t="s">
        <v>8406</v>
      </c>
      <c r="AD1917" s="169">
        <v>863477.17892640515</v>
      </c>
      <c r="AE1917" s="168" t="s">
        <v>809</v>
      </c>
      <c r="AF1917" s="169">
        <v>-617040.33436806942</v>
      </c>
      <c r="AG1917" s="169">
        <v>-519024.06055790861</v>
      </c>
      <c r="AH1917" s="169">
        <v>-585997.48549742252</v>
      </c>
      <c r="AI1917" s="168" t="s">
        <v>21</v>
      </c>
      <c r="AJ1917"/>
      <c r="AK1917"/>
    </row>
    <row r="1918" spans="1:37" hidden="1" x14ac:dyDescent="0.25">
      <c r="A1918" s="179" t="b">
        <f>IF(E1918&lt;&gt;1,"",NOT(ISNA(VLOOKUP(P1918,Mapping!$P:$P,1,FALSE))))</f>
        <v>0</v>
      </c>
      <c r="B1918" s="180" t="str">
        <f t="shared" si="29"/>
        <v/>
      </c>
      <c r="E1918" s="167">
        <v>1</v>
      </c>
      <c r="F1918" s="170" t="s">
        <v>3455</v>
      </c>
      <c r="G1918" s="169">
        <v>1430896.1993540509</v>
      </c>
      <c r="H1918" s="168" t="s">
        <v>1266</v>
      </c>
      <c r="I1918" s="168" t="s">
        <v>303</v>
      </c>
      <c r="J1918" s="169">
        <v>761779.49354739639</v>
      </c>
      <c r="K1918" s="169">
        <v>253784.0542110182</v>
      </c>
      <c r="L1918" s="168" t="s">
        <v>5</v>
      </c>
      <c r="M1918" s="168" t="s">
        <v>21</v>
      </c>
      <c r="N1918" s="168" t="s">
        <v>2829</v>
      </c>
      <c r="O1918" s="168" t="s">
        <v>21</v>
      </c>
      <c r="P1918" s="168" t="s">
        <v>2831</v>
      </c>
      <c r="Q1918" s="168" t="s">
        <v>2832</v>
      </c>
      <c r="R1918" s="168" t="s">
        <v>1259</v>
      </c>
      <c r="S1918" s="168" t="s">
        <v>21</v>
      </c>
      <c r="T1918" s="168" t="s">
        <v>1259</v>
      </c>
      <c r="U1918" s="168" t="s">
        <v>1259</v>
      </c>
      <c r="V1918" s="168" t="s">
        <v>2832</v>
      </c>
      <c r="W1918" s="168" t="s">
        <v>1259</v>
      </c>
      <c r="X1918" s="168" t="s">
        <v>21</v>
      </c>
      <c r="Y1918" s="168" t="s">
        <v>1259</v>
      </c>
      <c r="Z1918" s="168" t="s">
        <v>21</v>
      </c>
      <c r="AA1918" s="168" t="s">
        <v>3456</v>
      </c>
      <c r="AB1918" s="168" t="s">
        <v>3457</v>
      </c>
      <c r="AC1918" s="168" t="s">
        <v>8407</v>
      </c>
      <c r="AD1918" s="169">
        <v>997154.66971590638</v>
      </c>
      <c r="AE1918" s="168" t="s">
        <v>808</v>
      </c>
      <c r="AF1918" s="169">
        <v>-478849.91132064158</v>
      </c>
      <c r="AG1918" s="169">
        <v>-652820.69000209565</v>
      </c>
      <c r="AH1918" s="169">
        <v>-160868.2433501198</v>
      </c>
      <c r="AI1918" s="168" t="s">
        <v>21</v>
      </c>
      <c r="AJ1918"/>
      <c r="AK1918"/>
    </row>
    <row r="1919" spans="1:37" hidden="1" x14ac:dyDescent="0.25">
      <c r="A1919" s="179" t="b">
        <f>IF(E1919&lt;&gt;1,"",NOT(ISNA(VLOOKUP(P1919,Mapping!$P:$P,1,FALSE))))</f>
        <v>0</v>
      </c>
      <c r="B1919" s="180" t="str">
        <f t="shared" si="29"/>
        <v/>
      </c>
      <c r="E1919" s="167">
        <v>1</v>
      </c>
      <c r="F1919" s="170" t="s">
        <v>3455</v>
      </c>
      <c r="G1919" s="169">
        <v>1965075.6927046969</v>
      </c>
      <c r="H1919" s="168" t="s">
        <v>1266</v>
      </c>
      <c r="I1919" s="168" t="s">
        <v>303</v>
      </c>
      <c r="J1919" s="169">
        <v>1046165.589542171</v>
      </c>
      <c r="K1919" s="169">
        <v>348526.2427500005</v>
      </c>
      <c r="L1919" s="168" t="s">
        <v>5</v>
      </c>
      <c r="M1919" s="168" t="s">
        <v>21</v>
      </c>
      <c r="N1919" s="168" t="s">
        <v>2829</v>
      </c>
      <c r="O1919" s="168" t="s">
        <v>21</v>
      </c>
      <c r="P1919" s="168" t="s">
        <v>2835</v>
      </c>
      <c r="Q1919" s="168" t="s">
        <v>2834</v>
      </c>
      <c r="R1919" s="168" t="s">
        <v>1259</v>
      </c>
      <c r="S1919" s="168" t="s">
        <v>21</v>
      </c>
      <c r="T1919" s="168" t="s">
        <v>1259</v>
      </c>
      <c r="U1919" s="168" t="s">
        <v>1259</v>
      </c>
      <c r="V1919" s="168" t="s">
        <v>2834</v>
      </c>
      <c r="W1919" s="168" t="s">
        <v>1259</v>
      </c>
      <c r="X1919" s="168" t="s">
        <v>21</v>
      </c>
      <c r="Y1919" s="168" t="s">
        <v>1259</v>
      </c>
      <c r="Z1919" s="168" t="s">
        <v>21</v>
      </c>
      <c r="AA1919" s="168" t="s">
        <v>3456</v>
      </c>
      <c r="AB1919" s="168" t="s">
        <v>3457</v>
      </c>
      <c r="AC1919" s="168" t="s">
        <v>8408</v>
      </c>
      <c r="AD1919" s="169">
        <v>1369410.5863236471</v>
      </c>
      <c r="AE1919" s="168" t="s">
        <v>808</v>
      </c>
      <c r="AF1919" s="169">
        <v>-657613.26476006955</v>
      </c>
      <c r="AG1919" s="169">
        <v>-896530.48921154393</v>
      </c>
      <c r="AH1919" s="169">
        <v>-220923.27513213741</v>
      </c>
      <c r="AI1919" s="168" t="s">
        <v>21</v>
      </c>
      <c r="AJ1919"/>
      <c r="AK1919"/>
    </row>
    <row r="1920" spans="1:37" hidden="1" x14ac:dyDescent="0.25">
      <c r="A1920" s="179" t="b">
        <f>IF(E1920&lt;&gt;1,"",NOT(ISNA(VLOOKUP(P1920,Mapping!$P:$P,1,FALSE))))</f>
        <v>0</v>
      </c>
      <c r="B1920" s="180" t="str">
        <f t="shared" si="29"/>
        <v/>
      </c>
      <c r="E1920" s="167">
        <v>1</v>
      </c>
      <c r="F1920" s="170" t="s">
        <v>3455</v>
      </c>
      <c r="G1920" s="169">
        <v>1043885.2774763081</v>
      </c>
      <c r="H1920" s="168" t="s">
        <v>1266</v>
      </c>
      <c r="I1920" s="168" t="s">
        <v>303</v>
      </c>
      <c r="J1920" s="169">
        <v>555742.89620481711</v>
      </c>
      <c r="K1920" s="169">
        <v>185143.7148052562</v>
      </c>
      <c r="L1920" s="168" t="s">
        <v>5</v>
      </c>
      <c r="M1920" s="168" t="s">
        <v>21</v>
      </c>
      <c r="N1920" s="168" t="s">
        <v>2829</v>
      </c>
      <c r="O1920" s="168" t="s">
        <v>21</v>
      </c>
      <c r="P1920" s="168" t="s">
        <v>2836</v>
      </c>
      <c r="Q1920" s="168" t="s">
        <v>2837</v>
      </c>
      <c r="R1920" s="168" t="s">
        <v>1259</v>
      </c>
      <c r="S1920" s="168" t="s">
        <v>21</v>
      </c>
      <c r="T1920" s="168" t="s">
        <v>1259</v>
      </c>
      <c r="U1920" s="168" t="s">
        <v>1259</v>
      </c>
      <c r="V1920" s="168" t="s">
        <v>2837</v>
      </c>
      <c r="W1920" s="168" t="s">
        <v>1259</v>
      </c>
      <c r="X1920" s="168" t="s">
        <v>21</v>
      </c>
      <c r="Y1920" s="168" t="s">
        <v>1259</v>
      </c>
      <c r="Z1920" s="168" t="s">
        <v>21</v>
      </c>
      <c r="AA1920" s="168" t="s">
        <v>3456</v>
      </c>
      <c r="AB1920" s="168" t="s">
        <v>3457</v>
      </c>
      <c r="AC1920" s="168" t="s">
        <v>8409</v>
      </c>
      <c r="AD1920" s="169">
        <v>727456.73624200304</v>
      </c>
      <c r="AE1920" s="168" t="s">
        <v>808</v>
      </c>
      <c r="AF1920" s="169">
        <v>-349336.57156550337</v>
      </c>
      <c r="AG1920" s="169">
        <v>-476253.90816800541</v>
      </c>
      <c r="AH1920" s="169">
        <v>-117358.6112832458</v>
      </c>
      <c r="AI1920" s="168" t="s">
        <v>21</v>
      </c>
      <c r="AJ1920"/>
      <c r="AK1920"/>
    </row>
    <row r="1921" spans="1:37" hidden="1" x14ac:dyDescent="0.25">
      <c r="A1921" s="179" t="b">
        <f>IF(E1921&lt;&gt;1,"",NOT(ISNA(VLOOKUP(P1921,Mapping!$P:$P,1,FALSE))))</f>
        <v>0</v>
      </c>
      <c r="B1921" s="180" t="str">
        <f t="shared" si="29"/>
        <v/>
      </c>
      <c r="E1921" s="167">
        <v>1</v>
      </c>
      <c r="F1921" s="170" t="s">
        <v>3458</v>
      </c>
      <c r="G1921" s="169">
        <v>49781353.321946993</v>
      </c>
      <c r="H1921" s="168" t="s">
        <v>1266</v>
      </c>
      <c r="I1921" s="168" t="s">
        <v>303</v>
      </c>
      <c r="J1921" s="169">
        <v>13643888.50982598</v>
      </c>
      <c r="K1921" s="169">
        <v>8967258.3640803583</v>
      </c>
      <c r="L1921" s="168" t="s">
        <v>5</v>
      </c>
      <c r="M1921" s="168" t="s">
        <v>21</v>
      </c>
      <c r="N1921" s="168" t="s">
        <v>2829</v>
      </c>
      <c r="O1921" s="168" t="s">
        <v>21</v>
      </c>
      <c r="P1921" s="168" t="s">
        <v>2831</v>
      </c>
      <c r="Q1921" s="168" t="s">
        <v>2832</v>
      </c>
      <c r="R1921" s="168" t="s">
        <v>1259</v>
      </c>
      <c r="S1921" s="168" t="s">
        <v>21</v>
      </c>
      <c r="T1921" s="168" t="s">
        <v>1259</v>
      </c>
      <c r="U1921" s="168" t="s">
        <v>1259</v>
      </c>
      <c r="V1921" s="168" t="s">
        <v>2832</v>
      </c>
      <c r="W1921" s="168" t="s">
        <v>1259</v>
      </c>
      <c r="X1921" s="168" t="s">
        <v>21</v>
      </c>
      <c r="Y1921" s="168" t="s">
        <v>1259</v>
      </c>
      <c r="Z1921" s="168" t="s">
        <v>21</v>
      </c>
      <c r="AA1921" s="168" t="s">
        <v>3459</v>
      </c>
      <c r="AB1921" s="168" t="s">
        <v>3460</v>
      </c>
      <c r="AC1921" s="168" t="s">
        <v>12291</v>
      </c>
      <c r="AD1921" s="169">
        <v>17025564.68270595</v>
      </c>
      <c r="AE1921" s="168" t="s">
        <v>810</v>
      </c>
      <c r="AF1921" s="169">
        <v>-8584733.9707084149</v>
      </c>
      <c r="AG1921" s="169">
        <v>-22711848.308453292</v>
      </c>
      <c r="AH1921" s="169">
        <v>-9285260.834653832</v>
      </c>
      <c r="AI1921" s="168" t="s">
        <v>21</v>
      </c>
      <c r="AJ1921"/>
      <c r="AK1921"/>
    </row>
    <row r="1922" spans="1:37" hidden="1" x14ac:dyDescent="0.25">
      <c r="A1922" s="179" t="b">
        <f>IF(E1922&lt;&gt;1,"",NOT(ISNA(VLOOKUP(P1922,Mapping!$P:$P,1,FALSE))))</f>
        <v>0</v>
      </c>
      <c r="B1922" s="180" t="str">
        <f t="shared" si="29"/>
        <v/>
      </c>
      <c r="E1922" s="167">
        <v>1</v>
      </c>
      <c r="F1922" s="170" t="s">
        <v>3458</v>
      </c>
      <c r="G1922" s="169">
        <v>43205558.432371363</v>
      </c>
      <c r="H1922" s="168" t="s">
        <v>1266</v>
      </c>
      <c r="I1922" s="168" t="s">
        <v>303</v>
      </c>
      <c r="J1922" s="169">
        <v>11609911.60660555</v>
      </c>
      <c r="K1922" s="169">
        <v>7785307.8324740231</v>
      </c>
      <c r="L1922" s="168" t="s">
        <v>5</v>
      </c>
      <c r="M1922" s="168" t="s">
        <v>21</v>
      </c>
      <c r="N1922" s="168" t="s">
        <v>2829</v>
      </c>
      <c r="O1922" s="168" t="s">
        <v>21</v>
      </c>
      <c r="P1922" s="168" t="s">
        <v>2831</v>
      </c>
      <c r="Q1922" s="168" t="s">
        <v>2832</v>
      </c>
      <c r="R1922" s="168" t="s">
        <v>1259</v>
      </c>
      <c r="S1922" s="168" t="s">
        <v>21</v>
      </c>
      <c r="T1922" s="168" t="s">
        <v>1259</v>
      </c>
      <c r="U1922" s="168" t="s">
        <v>1259</v>
      </c>
      <c r="V1922" s="168" t="s">
        <v>2832</v>
      </c>
      <c r="W1922" s="168" t="s">
        <v>1259</v>
      </c>
      <c r="X1922" s="168" t="s">
        <v>21</v>
      </c>
      <c r="Y1922" s="168" t="s">
        <v>1259</v>
      </c>
      <c r="Z1922" s="168" t="s">
        <v>21</v>
      </c>
      <c r="AA1922" s="168" t="s">
        <v>3461</v>
      </c>
      <c r="AB1922" s="168" t="s">
        <v>3462</v>
      </c>
      <c r="AC1922" s="168" t="s">
        <v>12292</v>
      </c>
      <c r="AD1922" s="169">
        <v>14939891.586992679</v>
      </c>
      <c r="AE1922" s="168" t="s">
        <v>810</v>
      </c>
      <c r="AF1922" s="169">
        <v>-8055381.3652174994</v>
      </c>
      <c r="AG1922" s="169">
        <v>-19711760.00081579</v>
      </c>
      <c r="AH1922" s="169">
        <v>-8018589.1523626223</v>
      </c>
      <c r="AI1922" s="168" t="s">
        <v>21</v>
      </c>
      <c r="AJ1922"/>
      <c r="AK1922"/>
    </row>
    <row r="1923" spans="1:37" hidden="1" x14ac:dyDescent="0.25">
      <c r="A1923" s="179" t="b">
        <f>IF(E1923&lt;&gt;1,"",NOT(ISNA(VLOOKUP(P1923,Mapping!$P:$P,1,FALSE))))</f>
        <v>0</v>
      </c>
      <c r="B1923" s="180" t="str">
        <f t="shared" si="29"/>
        <v/>
      </c>
      <c r="E1923" s="167">
        <v>1</v>
      </c>
      <c r="F1923" s="170" t="s">
        <v>3458</v>
      </c>
      <c r="G1923" s="169">
        <v>29257202.7990706</v>
      </c>
      <c r="H1923" s="168" t="s">
        <v>1266</v>
      </c>
      <c r="I1923" s="168" t="s">
        <v>303</v>
      </c>
      <c r="J1923" s="169">
        <v>8018705.5285196602</v>
      </c>
      <c r="K1923" s="169">
        <v>5270184.0950936237</v>
      </c>
      <c r="L1923" s="168" t="s">
        <v>5</v>
      </c>
      <c r="M1923" s="168" t="s">
        <v>21</v>
      </c>
      <c r="N1923" s="168" t="s">
        <v>2829</v>
      </c>
      <c r="O1923" s="168" t="s">
        <v>21</v>
      </c>
      <c r="P1923" s="168" t="s">
        <v>2833</v>
      </c>
      <c r="Q1923" s="168" t="s">
        <v>2834</v>
      </c>
      <c r="R1923" s="168" t="s">
        <v>1259</v>
      </c>
      <c r="S1923" s="168" t="s">
        <v>21</v>
      </c>
      <c r="T1923" s="168" t="s">
        <v>1259</v>
      </c>
      <c r="U1923" s="168" t="s">
        <v>1259</v>
      </c>
      <c r="V1923" s="168" t="s">
        <v>2834</v>
      </c>
      <c r="W1923" s="168" t="s">
        <v>1259</v>
      </c>
      <c r="X1923" s="168" t="s">
        <v>21</v>
      </c>
      <c r="Y1923" s="168" t="s">
        <v>1259</v>
      </c>
      <c r="Z1923" s="168" t="s">
        <v>21</v>
      </c>
      <c r="AA1923" s="168" t="s">
        <v>3459</v>
      </c>
      <c r="AB1923" s="168" t="s">
        <v>3460</v>
      </c>
      <c r="AC1923" s="168" t="s">
        <v>8410</v>
      </c>
      <c r="AD1923" s="169">
        <v>10006164.26534589</v>
      </c>
      <c r="AE1923" s="168" t="s">
        <v>810</v>
      </c>
      <c r="AF1923" s="169">
        <v>-5045369.1190905422</v>
      </c>
      <c r="AG1923" s="169">
        <v>-13348073.275645491</v>
      </c>
      <c r="AH1923" s="169">
        <v>-5457078.6279120333</v>
      </c>
      <c r="AI1923" s="168" t="s">
        <v>21</v>
      </c>
      <c r="AJ1923"/>
      <c r="AK1923"/>
    </row>
    <row r="1924" spans="1:37" hidden="1" x14ac:dyDescent="0.25">
      <c r="A1924" s="179" t="b">
        <f>IF(E1924&lt;&gt;1,"",NOT(ISNA(VLOOKUP(P1924,Mapping!$P:$P,1,FALSE))))</f>
        <v>0</v>
      </c>
      <c r="B1924" s="180" t="str">
        <f t="shared" si="29"/>
        <v/>
      </c>
      <c r="E1924" s="167">
        <v>1</v>
      </c>
      <c r="F1924" s="170" t="s">
        <v>3458</v>
      </c>
      <c r="G1924" s="169">
        <v>15761602.321909551</v>
      </c>
      <c r="H1924" s="168" t="s">
        <v>1266</v>
      </c>
      <c r="I1924" s="168" t="s">
        <v>303</v>
      </c>
      <c r="J1924" s="169">
        <v>4235353.4215341834</v>
      </c>
      <c r="K1924" s="169">
        <v>2840118.96759017</v>
      </c>
      <c r="L1924" s="168" t="s">
        <v>5</v>
      </c>
      <c r="M1924" s="168" t="s">
        <v>21</v>
      </c>
      <c r="N1924" s="168" t="s">
        <v>2829</v>
      </c>
      <c r="O1924" s="168" t="s">
        <v>21</v>
      </c>
      <c r="P1924" s="168" t="s">
        <v>2833</v>
      </c>
      <c r="Q1924" s="168" t="s">
        <v>2834</v>
      </c>
      <c r="R1924" s="168" t="s">
        <v>1259</v>
      </c>
      <c r="S1924" s="168" t="s">
        <v>21</v>
      </c>
      <c r="T1924" s="168" t="s">
        <v>1259</v>
      </c>
      <c r="U1924" s="168" t="s">
        <v>1259</v>
      </c>
      <c r="V1924" s="168" t="s">
        <v>2834</v>
      </c>
      <c r="W1924" s="168" t="s">
        <v>1259</v>
      </c>
      <c r="X1924" s="168" t="s">
        <v>21</v>
      </c>
      <c r="Y1924" s="168" t="s">
        <v>1259</v>
      </c>
      <c r="Z1924" s="168" t="s">
        <v>21</v>
      </c>
      <c r="AA1924" s="168" t="s">
        <v>3461</v>
      </c>
      <c r="AB1924" s="168" t="s">
        <v>3462</v>
      </c>
      <c r="AC1924" s="168" t="s">
        <v>8411</v>
      </c>
      <c r="AD1924" s="169">
        <v>5450146.658680643</v>
      </c>
      <c r="AE1924" s="168" t="s">
        <v>810</v>
      </c>
      <c r="AF1924" s="169">
        <v>-2938643.1338138022</v>
      </c>
      <c r="AG1924" s="169">
        <v>-7190947.9583303155</v>
      </c>
      <c r="AH1924" s="169">
        <v>-2925221.151814207</v>
      </c>
      <c r="AI1924" s="168" t="s">
        <v>21</v>
      </c>
      <c r="AJ1924"/>
      <c r="AK1924"/>
    </row>
    <row r="1925" spans="1:37" hidden="1" x14ac:dyDescent="0.25">
      <c r="A1925" s="179" t="b">
        <f>IF(E1925&lt;&gt;1,"",NOT(ISNA(VLOOKUP(P1925,Mapping!$P:$P,1,FALSE))))</f>
        <v>0</v>
      </c>
      <c r="B1925" s="180" t="str">
        <f t="shared" si="29"/>
        <v/>
      </c>
      <c r="E1925" s="167">
        <v>1</v>
      </c>
      <c r="F1925" s="170" t="s">
        <v>3458</v>
      </c>
      <c r="G1925" s="169">
        <v>32915923.17738818</v>
      </c>
      <c r="H1925" s="168" t="s">
        <v>1266</v>
      </c>
      <c r="I1925" s="168" t="s">
        <v>303</v>
      </c>
      <c r="J1925" s="169">
        <v>9021474.0271491744</v>
      </c>
      <c r="K1925" s="169">
        <v>5929239.9207180915</v>
      </c>
      <c r="L1925" s="168" t="s">
        <v>5</v>
      </c>
      <c r="M1925" s="168" t="s">
        <v>21</v>
      </c>
      <c r="N1925" s="168" t="s">
        <v>2829</v>
      </c>
      <c r="O1925" s="168" t="s">
        <v>21</v>
      </c>
      <c r="P1925" s="168" t="s">
        <v>2844</v>
      </c>
      <c r="Q1925" s="168" t="s">
        <v>2834</v>
      </c>
      <c r="R1925" s="168" t="s">
        <v>1259</v>
      </c>
      <c r="S1925" s="168" t="s">
        <v>21</v>
      </c>
      <c r="T1925" s="168" t="s">
        <v>1259</v>
      </c>
      <c r="U1925" s="168" t="s">
        <v>1259</v>
      </c>
      <c r="V1925" s="168" t="s">
        <v>2834</v>
      </c>
      <c r="W1925" s="168" t="s">
        <v>1259</v>
      </c>
      <c r="X1925" s="168" t="s">
        <v>21</v>
      </c>
      <c r="Y1925" s="168" t="s">
        <v>1259</v>
      </c>
      <c r="Z1925" s="168" t="s">
        <v>21</v>
      </c>
      <c r="AA1925" s="168" t="s">
        <v>3459</v>
      </c>
      <c r="AB1925" s="168" t="s">
        <v>3460</v>
      </c>
      <c r="AC1925" s="168" t="s">
        <v>8412</v>
      </c>
      <c r="AD1925" s="169">
        <v>11257471.759019731</v>
      </c>
      <c r="AE1925" s="168" t="s">
        <v>810</v>
      </c>
      <c r="AF1925" s="169">
        <v>-5676311.0084750317</v>
      </c>
      <c r="AG1925" s="169">
        <v>-15017298.7323741</v>
      </c>
      <c r="AH1925" s="169">
        <v>-6139506.2994547598</v>
      </c>
      <c r="AI1925" s="168" t="s">
        <v>21</v>
      </c>
      <c r="AJ1925"/>
      <c r="AK1925"/>
    </row>
    <row r="1926" spans="1:37" hidden="1" x14ac:dyDescent="0.25">
      <c r="A1926" s="179" t="b">
        <f>IF(E1926&lt;&gt;1,"",NOT(ISNA(VLOOKUP(P1926,Mapping!$P:$P,1,FALSE))))</f>
        <v>0</v>
      </c>
      <c r="B1926" s="180" t="str">
        <f t="shared" si="29"/>
        <v/>
      </c>
      <c r="E1926" s="167">
        <v>1</v>
      </c>
      <c r="F1926" s="170" t="s">
        <v>3458</v>
      </c>
      <c r="G1926" s="169">
        <v>9341561.108873805</v>
      </c>
      <c r="H1926" s="168" t="s">
        <v>1266</v>
      </c>
      <c r="I1926" s="168" t="s">
        <v>303</v>
      </c>
      <c r="J1926" s="169">
        <v>2510202.4525730992</v>
      </c>
      <c r="K1926" s="169">
        <v>1683277.1408865759</v>
      </c>
      <c r="L1926" s="168" t="s">
        <v>5</v>
      </c>
      <c r="M1926" s="168" t="s">
        <v>21</v>
      </c>
      <c r="N1926" s="168" t="s">
        <v>2829</v>
      </c>
      <c r="O1926" s="168" t="s">
        <v>21</v>
      </c>
      <c r="P1926" s="168" t="s">
        <v>2851</v>
      </c>
      <c r="Q1926" s="168" t="s">
        <v>2834</v>
      </c>
      <c r="R1926" s="168" t="s">
        <v>1259</v>
      </c>
      <c r="S1926" s="168" t="s">
        <v>21</v>
      </c>
      <c r="T1926" s="168" t="s">
        <v>1259</v>
      </c>
      <c r="U1926" s="168" t="s">
        <v>1259</v>
      </c>
      <c r="V1926" s="168" t="s">
        <v>2834</v>
      </c>
      <c r="W1926" s="168" t="s">
        <v>1259</v>
      </c>
      <c r="X1926" s="168" t="s">
        <v>21</v>
      </c>
      <c r="Y1926" s="168" t="s">
        <v>1259</v>
      </c>
      <c r="Z1926" s="168" t="s">
        <v>21</v>
      </c>
      <c r="AA1926" s="168" t="s">
        <v>3461</v>
      </c>
      <c r="AB1926" s="168" t="s">
        <v>3462</v>
      </c>
      <c r="AC1926" s="168" t="s">
        <v>8414</v>
      </c>
      <c r="AD1926" s="169">
        <v>3230184.1541591221</v>
      </c>
      <c r="AE1926" s="168" t="s">
        <v>810</v>
      </c>
      <c r="AF1926" s="169">
        <v>-1741670.2852307621</v>
      </c>
      <c r="AG1926" s="169">
        <v>-4261919.4680541595</v>
      </c>
      <c r="AH1926" s="169">
        <v>-1733715.3665308319</v>
      </c>
      <c r="AI1926" s="168" t="s">
        <v>21</v>
      </c>
      <c r="AJ1926"/>
      <c r="AK1926"/>
    </row>
    <row r="1927" spans="1:37" hidden="1" x14ac:dyDescent="0.25">
      <c r="A1927" s="179" t="b">
        <f>IF(E1927&lt;&gt;1,"",NOT(ISNA(VLOOKUP(P1927,Mapping!$P:$P,1,FALSE))))</f>
        <v>0</v>
      </c>
      <c r="B1927" s="180" t="str">
        <f t="shared" si="29"/>
        <v/>
      </c>
      <c r="E1927" s="167">
        <v>1</v>
      </c>
      <c r="F1927" s="170" t="s">
        <v>3458</v>
      </c>
      <c r="G1927" s="169">
        <v>16172647.401949281</v>
      </c>
      <c r="H1927" s="168" t="s">
        <v>1266</v>
      </c>
      <c r="I1927" s="168" t="s">
        <v>303</v>
      </c>
      <c r="J1927" s="169">
        <v>4432539.1604739986</v>
      </c>
      <c r="K1927" s="169">
        <v>2913225.4952280601</v>
      </c>
      <c r="L1927" s="168" t="s">
        <v>5</v>
      </c>
      <c r="M1927" s="168" t="s">
        <v>21</v>
      </c>
      <c r="N1927" s="168" t="s">
        <v>2829</v>
      </c>
      <c r="O1927" s="168" t="s">
        <v>21</v>
      </c>
      <c r="P1927" s="168" t="s">
        <v>2851</v>
      </c>
      <c r="Q1927" s="168" t="s">
        <v>2834</v>
      </c>
      <c r="R1927" s="168" t="s">
        <v>1259</v>
      </c>
      <c r="S1927" s="168" t="s">
        <v>21</v>
      </c>
      <c r="T1927" s="168" t="s">
        <v>1259</v>
      </c>
      <c r="U1927" s="168" t="s">
        <v>1259</v>
      </c>
      <c r="V1927" s="168" t="s">
        <v>2834</v>
      </c>
      <c r="W1927" s="168" t="s">
        <v>1259</v>
      </c>
      <c r="X1927" s="168" t="s">
        <v>21</v>
      </c>
      <c r="Y1927" s="168" t="s">
        <v>1259</v>
      </c>
      <c r="Z1927" s="168" t="s">
        <v>21</v>
      </c>
      <c r="AA1927" s="168" t="s">
        <v>3459</v>
      </c>
      <c r="AB1927" s="168" t="s">
        <v>3460</v>
      </c>
      <c r="AC1927" s="168" t="s">
        <v>8413</v>
      </c>
      <c r="AD1927" s="169">
        <v>5531156.4684018381</v>
      </c>
      <c r="AE1927" s="168" t="s">
        <v>810</v>
      </c>
      <c r="AF1927" s="169">
        <v>-2788953.418962074</v>
      </c>
      <c r="AG1927" s="169">
        <v>-7378479.8931377698</v>
      </c>
      <c r="AH1927" s="169">
        <v>-3016536.1022393438</v>
      </c>
      <c r="AI1927" s="168" t="s">
        <v>21</v>
      </c>
      <c r="AJ1927"/>
      <c r="AK1927"/>
    </row>
    <row r="1928" spans="1:37" hidden="1" x14ac:dyDescent="0.25">
      <c r="A1928" s="179" t="b">
        <f>IF(E1928&lt;&gt;1,"",NOT(ISNA(VLOOKUP(P1928,Mapping!$P:$P,1,FALSE))))</f>
        <v>0</v>
      </c>
      <c r="B1928" s="180" t="str">
        <f t="shared" si="29"/>
        <v/>
      </c>
      <c r="E1928" s="167">
        <v>1</v>
      </c>
      <c r="F1928" s="170" t="s">
        <v>3458</v>
      </c>
      <c r="G1928" s="169">
        <v>23509516.801664408</v>
      </c>
      <c r="H1928" s="168" t="s">
        <v>1266</v>
      </c>
      <c r="I1928" s="168" t="s">
        <v>303</v>
      </c>
      <c r="J1928" s="169">
        <v>6317321.7031453094</v>
      </c>
      <c r="K1928" s="169">
        <v>4236233.298087514</v>
      </c>
      <c r="L1928" s="168" t="s">
        <v>5</v>
      </c>
      <c r="M1928" s="168" t="s">
        <v>21</v>
      </c>
      <c r="N1928" s="168" t="s">
        <v>2829</v>
      </c>
      <c r="O1928" s="168" t="s">
        <v>21</v>
      </c>
      <c r="P1928" s="168" t="s">
        <v>2835</v>
      </c>
      <c r="Q1928" s="168" t="s">
        <v>2834</v>
      </c>
      <c r="R1928" s="168" t="s">
        <v>1259</v>
      </c>
      <c r="S1928" s="168" t="s">
        <v>21</v>
      </c>
      <c r="T1928" s="168" t="s">
        <v>1259</v>
      </c>
      <c r="U1928" s="168" t="s">
        <v>1259</v>
      </c>
      <c r="V1928" s="168" t="s">
        <v>2834</v>
      </c>
      <c r="W1928" s="168" t="s">
        <v>1259</v>
      </c>
      <c r="X1928" s="168" t="s">
        <v>21</v>
      </c>
      <c r="Y1928" s="168" t="s">
        <v>1259</v>
      </c>
      <c r="Z1928" s="168" t="s">
        <v>21</v>
      </c>
      <c r="AA1928" s="168" t="s">
        <v>3461</v>
      </c>
      <c r="AB1928" s="168" t="s">
        <v>3462</v>
      </c>
      <c r="AC1928" s="168" t="s">
        <v>8415</v>
      </c>
      <c r="AD1928" s="169">
        <v>8129269.589912137</v>
      </c>
      <c r="AE1928" s="168" t="s">
        <v>810</v>
      </c>
      <c r="AF1928" s="169">
        <v>-4383188.8863518424</v>
      </c>
      <c r="AG1928" s="169">
        <v>-10725794.77603389</v>
      </c>
      <c r="AH1928" s="169">
        <v>-4363169.0746038668</v>
      </c>
      <c r="AI1928" s="168" t="s">
        <v>21</v>
      </c>
      <c r="AJ1928"/>
      <c r="AK1928"/>
    </row>
    <row r="1929" spans="1:37" hidden="1" x14ac:dyDescent="0.25">
      <c r="A1929" s="179" t="b">
        <f>IF(E1929&lt;&gt;1,"",NOT(ISNA(VLOOKUP(P1929,Mapping!$P:$P,1,FALSE))))</f>
        <v>0</v>
      </c>
      <c r="B1929" s="180" t="str">
        <f t="shared" si="29"/>
        <v/>
      </c>
      <c r="E1929" s="167">
        <v>1</v>
      </c>
      <c r="F1929" s="170" t="s">
        <v>3458</v>
      </c>
      <c r="G1929" s="169">
        <v>25576563.59242304</v>
      </c>
      <c r="H1929" s="168" t="s">
        <v>1266</v>
      </c>
      <c r="I1929" s="168" t="s">
        <v>303</v>
      </c>
      <c r="J1929" s="169">
        <v>7009929.5987931183</v>
      </c>
      <c r="K1929" s="169">
        <v>4607179.9678751361</v>
      </c>
      <c r="L1929" s="168" t="s">
        <v>5</v>
      </c>
      <c r="M1929" s="168" t="s">
        <v>21</v>
      </c>
      <c r="N1929" s="168" t="s">
        <v>2829</v>
      </c>
      <c r="O1929" s="168" t="s">
        <v>21</v>
      </c>
      <c r="P1929" s="168" t="s">
        <v>2835</v>
      </c>
      <c r="Q1929" s="168" t="s">
        <v>2834</v>
      </c>
      <c r="R1929" s="168" t="s">
        <v>1259</v>
      </c>
      <c r="S1929" s="168" t="s">
        <v>21</v>
      </c>
      <c r="T1929" s="168" t="s">
        <v>1259</v>
      </c>
      <c r="U1929" s="168" t="s">
        <v>1259</v>
      </c>
      <c r="V1929" s="168" t="s">
        <v>2834</v>
      </c>
      <c r="W1929" s="168" t="s">
        <v>1259</v>
      </c>
      <c r="X1929" s="168" t="s">
        <v>21</v>
      </c>
      <c r="Y1929" s="168" t="s">
        <v>1259</v>
      </c>
      <c r="Z1929" s="168" t="s">
        <v>21</v>
      </c>
      <c r="AA1929" s="168" t="s">
        <v>3459</v>
      </c>
      <c r="AB1929" s="168" t="s">
        <v>3460</v>
      </c>
      <c r="AC1929" s="168" t="s">
        <v>8416</v>
      </c>
      <c r="AD1929" s="169">
        <v>8747360.3818673994</v>
      </c>
      <c r="AE1929" s="168" t="s">
        <v>810</v>
      </c>
      <c r="AF1929" s="169">
        <v>-4410647.3543590382</v>
      </c>
      <c r="AG1929" s="169">
        <v>-11668847.74718499</v>
      </c>
      <c r="AH1929" s="169">
        <v>-4770562.637658529</v>
      </c>
      <c r="AI1929" s="168" t="s">
        <v>21</v>
      </c>
      <c r="AJ1929"/>
      <c r="AK1929"/>
    </row>
    <row r="1930" spans="1:37" hidden="1" x14ac:dyDescent="0.25">
      <c r="A1930" s="179" t="b">
        <f>IF(E1930&lt;&gt;1,"",NOT(ISNA(VLOOKUP(P1930,Mapping!$P:$P,1,FALSE))))</f>
        <v>0</v>
      </c>
      <c r="B1930" s="180" t="str">
        <f t="shared" si="29"/>
        <v/>
      </c>
      <c r="E1930" s="167">
        <v>1</v>
      </c>
      <c r="F1930" s="170" t="s">
        <v>3458</v>
      </c>
      <c r="G1930" s="169">
        <v>32021715.988058768</v>
      </c>
      <c r="H1930" s="168" t="s">
        <v>1266</v>
      </c>
      <c r="I1930" s="168" t="s">
        <v>303</v>
      </c>
      <c r="J1930" s="169">
        <v>8604663.5109487548</v>
      </c>
      <c r="K1930" s="169">
        <v>5770065.8280187463</v>
      </c>
      <c r="L1930" s="168" t="s">
        <v>5</v>
      </c>
      <c r="M1930" s="168" t="s">
        <v>21</v>
      </c>
      <c r="N1930" s="168" t="s">
        <v>2829</v>
      </c>
      <c r="O1930" s="168" t="s">
        <v>21</v>
      </c>
      <c r="P1930" s="168" t="s">
        <v>2836</v>
      </c>
      <c r="Q1930" s="168" t="s">
        <v>2837</v>
      </c>
      <c r="R1930" s="168" t="s">
        <v>1259</v>
      </c>
      <c r="S1930" s="168" t="s">
        <v>21</v>
      </c>
      <c r="T1930" s="168" t="s">
        <v>1259</v>
      </c>
      <c r="U1930" s="168" t="s">
        <v>1259</v>
      </c>
      <c r="V1930" s="168" t="s">
        <v>2837</v>
      </c>
      <c r="W1930" s="168" t="s">
        <v>1259</v>
      </c>
      <c r="X1930" s="168" t="s">
        <v>21</v>
      </c>
      <c r="Y1930" s="168" t="s">
        <v>1259</v>
      </c>
      <c r="Z1930" s="168" t="s">
        <v>21</v>
      </c>
      <c r="AA1930" s="168" t="s">
        <v>3461</v>
      </c>
      <c r="AB1930" s="168" t="s">
        <v>3462</v>
      </c>
      <c r="AC1930" s="168" t="s">
        <v>8418</v>
      </c>
      <c r="AD1930" s="169">
        <v>11072671.72671539</v>
      </c>
      <c r="AE1930" s="168" t="s">
        <v>810</v>
      </c>
      <c r="AF1930" s="169">
        <v>-5970230.3039608784</v>
      </c>
      <c r="AG1930" s="169">
        <v>-14609332.76348944</v>
      </c>
      <c r="AH1930" s="169">
        <v>-5942961.8266316168</v>
      </c>
      <c r="AI1930" s="168" t="s">
        <v>21</v>
      </c>
      <c r="AJ1930"/>
      <c r="AK1930"/>
    </row>
    <row r="1931" spans="1:37" hidden="1" x14ac:dyDescent="0.25">
      <c r="A1931" s="179" t="b">
        <f>IF(E1931&lt;&gt;1,"",NOT(ISNA(VLOOKUP(P1931,Mapping!$P:$P,1,FALSE))))</f>
        <v>0</v>
      </c>
      <c r="B1931" s="180" t="str">
        <f t="shared" si="29"/>
        <v/>
      </c>
      <c r="E1931" s="167">
        <v>1</v>
      </c>
      <c r="F1931" s="170" t="s">
        <v>3458</v>
      </c>
      <c r="G1931" s="169">
        <v>47113166.960968763</v>
      </c>
      <c r="H1931" s="168" t="s">
        <v>1266</v>
      </c>
      <c r="I1931" s="168" t="s">
        <v>303</v>
      </c>
      <c r="J1931" s="169">
        <v>12912601.897403279</v>
      </c>
      <c r="K1931" s="169">
        <v>8486630.2801536266</v>
      </c>
      <c r="L1931" s="168" t="s">
        <v>5</v>
      </c>
      <c r="M1931" s="168" t="s">
        <v>21</v>
      </c>
      <c r="N1931" s="168" t="s">
        <v>2829</v>
      </c>
      <c r="O1931" s="168" t="s">
        <v>21</v>
      </c>
      <c r="P1931" s="168" t="s">
        <v>2836</v>
      </c>
      <c r="Q1931" s="168" t="s">
        <v>2837</v>
      </c>
      <c r="R1931" s="168" t="s">
        <v>1259</v>
      </c>
      <c r="S1931" s="168" t="s">
        <v>21</v>
      </c>
      <c r="T1931" s="168" t="s">
        <v>1259</v>
      </c>
      <c r="U1931" s="168" t="s">
        <v>1259</v>
      </c>
      <c r="V1931" s="168" t="s">
        <v>2837</v>
      </c>
      <c r="W1931" s="168" t="s">
        <v>1259</v>
      </c>
      <c r="X1931" s="168" t="s">
        <v>21</v>
      </c>
      <c r="Y1931" s="168" t="s">
        <v>1259</v>
      </c>
      <c r="Z1931" s="168" t="s">
        <v>21</v>
      </c>
      <c r="AA1931" s="168" t="s">
        <v>3459</v>
      </c>
      <c r="AB1931" s="168" t="s">
        <v>3460</v>
      </c>
      <c r="AC1931" s="168" t="s">
        <v>8417</v>
      </c>
      <c r="AD1931" s="169">
        <v>16113026.62492031</v>
      </c>
      <c r="AE1931" s="168" t="s">
        <v>810</v>
      </c>
      <c r="AF1931" s="169">
        <v>-8124608.470601283</v>
      </c>
      <c r="AG1931" s="169">
        <v>-21494536.205720529</v>
      </c>
      <c r="AH1931" s="169">
        <v>-8787588.4199059904</v>
      </c>
      <c r="AI1931" s="168" t="s">
        <v>21</v>
      </c>
      <c r="AJ1931"/>
      <c r="AK1931"/>
    </row>
    <row r="1932" spans="1:37" hidden="1" x14ac:dyDescent="0.25">
      <c r="A1932" s="179" t="b">
        <f>IF(E1932&lt;&gt;1,"",NOT(ISNA(VLOOKUP(P1932,Mapping!$P:$P,1,FALSE))))</f>
        <v>0</v>
      </c>
      <c r="B1932" s="180" t="str">
        <f t="shared" si="29"/>
        <v/>
      </c>
      <c r="E1932" s="167">
        <v>1</v>
      </c>
      <c r="F1932" s="170" t="s">
        <v>3463</v>
      </c>
      <c r="G1932" s="169">
        <v>386010.04154459899</v>
      </c>
      <c r="H1932" s="168" t="s">
        <v>1266</v>
      </c>
      <c r="I1932" s="168" t="s">
        <v>402</v>
      </c>
      <c r="J1932" s="169">
        <v>166024.50679052531</v>
      </c>
      <c r="K1932" s="169">
        <v>70973.951688652698</v>
      </c>
      <c r="L1932" s="168" t="s">
        <v>5</v>
      </c>
      <c r="M1932" s="168" t="s">
        <v>21</v>
      </c>
      <c r="N1932" s="168" t="s">
        <v>2829</v>
      </c>
      <c r="O1932" s="168" t="s">
        <v>21</v>
      </c>
      <c r="P1932" s="168" t="s">
        <v>2831</v>
      </c>
      <c r="Q1932" s="168" t="s">
        <v>2832</v>
      </c>
      <c r="R1932" s="168" t="s">
        <v>1259</v>
      </c>
      <c r="S1932" s="168" t="s">
        <v>21</v>
      </c>
      <c r="T1932" s="168" t="s">
        <v>1259</v>
      </c>
      <c r="U1932" s="168" t="s">
        <v>1259</v>
      </c>
      <c r="V1932" s="168" t="s">
        <v>2832</v>
      </c>
      <c r="W1932" s="168" t="s">
        <v>1259</v>
      </c>
      <c r="X1932" s="168" t="s">
        <v>21</v>
      </c>
      <c r="Y1932" s="168" t="s">
        <v>1259</v>
      </c>
      <c r="Z1932" s="168" t="s">
        <v>21</v>
      </c>
      <c r="AA1932" s="168" t="s">
        <v>3464</v>
      </c>
      <c r="AB1932" s="168" t="s">
        <v>1259</v>
      </c>
      <c r="AC1932" s="168" t="s">
        <v>4012</v>
      </c>
      <c r="AD1932" s="169">
        <v>293901.50583878922</v>
      </c>
      <c r="AE1932" s="168" t="s">
        <v>814</v>
      </c>
      <c r="AF1932" s="169">
        <v>-170160.27700618739</v>
      </c>
      <c r="AG1932" s="169">
        <v>-368212.24675439938</v>
      </c>
      <c r="AH1932" s="169">
        <v>-79853.253435987455</v>
      </c>
      <c r="AI1932" s="168" t="s">
        <v>21</v>
      </c>
      <c r="AJ1932"/>
      <c r="AK1932"/>
    </row>
    <row r="1933" spans="1:37" hidden="1" x14ac:dyDescent="0.25">
      <c r="A1933" s="179" t="b">
        <f>IF(E1933&lt;&gt;1,"",NOT(ISNA(VLOOKUP(P1933,Mapping!$P:$P,1,FALSE))))</f>
        <v>0</v>
      </c>
      <c r="B1933" s="180" t="str">
        <f t="shared" si="29"/>
        <v/>
      </c>
      <c r="E1933" s="167">
        <v>1</v>
      </c>
      <c r="F1933" s="170" t="s">
        <v>3465</v>
      </c>
      <c r="G1933" s="169">
        <v>4677570.4923328981</v>
      </c>
      <c r="H1933" s="168" t="s">
        <v>1266</v>
      </c>
      <c r="I1933" s="168" t="s">
        <v>303</v>
      </c>
      <c r="J1933" s="169">
        <v>1130257.4147266799</v>
      </c>
      <c r="K1933" s="169">
        <v>310417.54640703829</v>
      </c>
      <c r="L1933" s="168" t="s">
        <v>5</v>
      </c>
      <c r="M1933" s="168" t="s">
        <v>21</v>
      </c>
      <c r="N1933" s="168" t="s">
        <v>2829</v>
      </c>
      <c r="O1933" s="168" t="s">
        <v>21</v>
      </c>
      <c r="P1933" s="168" t="s">
        <v>2831</v>
      </c>
      <c r="Q1933" s="168" t="s">
        <v>2832</v>
      </c>
      <c r="R1933" s="168" t="s">
        <v>1259</v>
      </c>
      <c r="S1933" s="168" t="s">
        <v>21</v>
      </c>
      <c r="T1933" s="168" t="s">
        <v>1259</v>
      </c>
      <c r="U1933" s="168" t="s">
        <v>1259</v>
      </c>
      <c r="V1933" s="168" t="s">
        <v>2832</v>
      </c>
      <c r="W1933" s="168" t="s">
        <v>1259</v>
      </c>
      <c r="X1933" s="168" t="s">
        <v>21</v>
      </c>
      <c r="Y1933" s="168" t="s">
        <v>1259</v>
      </c>
      <c r="Z1933" s="168" t="s">
        <v>21</v>
      </c>
      <c r="AA1933" s="168" t="s">
        <v>3466</v>
      </c>
      <c r="AB1933" s="168" t="s">
        <v>3467</v>
      </c>
      <c r="AC1933" s="168" t="s">
        <v>12293</v>
      </c>
      <c r="AD1933" s="169">
        <v>1829951.6277129629</v>
      </c>
      <c r="AE1933" s="168" t="s">
        <v>817</v>
      </c>
      <c r="AF1933" s="169">
        <v>-647985.02671011537</v>
      </c>
      <c r="AG1933" s="169">
        <v>2591780.2128856461</v>
      </c>
      <c r="AH1933" s="169">
        <v>-1005618.944794358</v>
      </c>
      <c r="AI1933" s="168" t="s">
        <v>21</v>
      </c>
      <c r="AJ1933"/>
      <c r="AK1933"/>
    </row>
    <row r="1934" spans="1:37" hidden="1" x14ac:dyDescent="0.25">
      <c r="A1934" s="179" t="b">
        <f>IF(E1934&lt;&gt;1,"",NOT(ISNA(VLOOKUP(P1934,Mapping!$P:$P,1,FALSE))))</f>
        <v>0</v>
      </c>
      <c r="B1934" s="180" t="str">
        <f t="shared" si="29"/>
        <v/>
      </c>
      <c r="E1934" s="167">
        <v>1</v>
      </c>
      <c r="F1934" s="170" t="s">
        <v>3468</v>
      </c>
      <c r="G1934" s="169">
        <v>1520666.844236372</v>
      </c>
      <c r="H1934" s="168" t="s">
        <v>1266</v>
      </c>
      <c r="I1934" s="168" t="s">
        <v>402</v>
      </c>
      <c r="J1934" s="169">
        <v>547357.95225730154</v>
      </c>
      <c r="K1934" s="169">
        <v>286463.32339254202</v>
      </c>
      <c r="L1934" s="168" t="s">
        <v>5</v>
      </c>
      <c r="M1934" s="168" t="s">
        <v>21</v>
      </c>
      <c r="N1934" s="168" t="s">
        <v>2829</v>
      </c>
      <c r="O1934" s="168" t="s">
        <v>21</v>
      </c>
      <c r="P1934" s="168" t="s">
        <v>2831</v>
      </c>
      <c r="Q1934" s="168" t="s">
        <v>2832</v>
      </c>
      <c r="R1934" s="168" t="s">
        <v>1259</v>
      </c>
      <c r="S1934" s="168" t="s">
        <v>21</v>
      </c>
      <c r="T1934" s="168" t="s">
        <v>1259</v>
      </c>
      <c r="U1934" s="168" t="s">
        <v>1259</v>
      </c>
      <c r="V1934" s="168" t="s">
        <v>2832</v>
      </c>
      <c r="W1934" s="168" t="s">
        <v>1259</v>
      </c>
      <c r="X1934" s="168" t="s">
        <v>21</v>
      </c>
      <c r="Y1934" s="168" t="s">
        <v>1259</v>
      </c>
      <c r="Z1934" s="168" t="s">
        <v>21</v>
      </c>
      <c r="AA1934" s="168" t="s">
        <v>3469</v>
      </c>
      <c r="AB1934" s="168" t="s">
        <v>1259</v>
      </c>
      <c r="AC1934" s="168" t="s">
        <v>8419</v>
      </c>
      <c r="AD1934" s="169">
        <v>834488.82018760813</v>
      </c>
      <c r="AE1934" s="168" t="s">
        <v>807</v>
      </c>
      <c r="AF1934" s="169">
        <v>-243581.12767936481</v>
      </c>
      <c r="AG1934" s="169">
        <v>-716170.31567398109</v>
      </c>
      <c r="AH1934" s="169">
        <v>-536853.39214000304</v>
      </c>
      <c r="AI1934" s="168" t="s">
        <v>21</v>
      </c>
      <c r="AJ1934"/>
      <c r="AK1934"/>
    </row>
    <row r="1935" spans="1:37" hidden="1" x14ac:dyDescent="0.25">
      <c r="A1935" s="179" t="b">
        <f>IF(E1935&lt;&gt;1,"",NOT(ISNA(VLOOKUP(P1935,Mapping!$P:$P,1,FALSE))))</f>
        <v>0</v>
      </c>
      <c r="B1935" s="180" t="str">
        <f t="shared" si="29"/>
        <v/>
      </c>
      <c r="E1935" s="167">
        <v>1</v>
      </c>
      <c r="F1935" s="170" t="s">
        <v>3468</v>
      </c>
      <c r="G1935" s="169">
        <v>1451867.8780745191</v>
      </c>
      <c r="H1935" s="168" t="s">
        <v>1266</v>
      </c>
      <c r="I1935" s="168" t="s">
        <v>402</v>
      </c>
      <c r="J1935" s="169">
        <v>522594.03938677098</v>
      </c>
      <c r="K1935" s="169">
        <v>273502.96947452618</v>
      </c>
      <c r="L1935" s="168" t="s">
        <v>5</v>
      </c>
      <c r="M1935" s="168" t="s">
        <v>21</v>
      </c>
      <c r="N1935" s="168" t="s">
        <v>2829</v>
      </c>
      <c r="O1935" s="168" t="s">
        <v>21</v>
      </c>
      <c r="P1935" s="168" t="s">
        <v>2836</v>
      </c>
      <c r="Q1935" s="168" t="s">
        <v>2837</v>
      </c>
      <c r="R1935" s="168" t="s">
        <v>1259</v>
      </c>
      <c r="S1935" s="168" t="s">
        <v>21</v>
      </c>
      <c r="T1935" s="168" t="s">
        <v>1259</v>
      </c>
      <c r="U1935" s="168" t="s">
        <v>1259</v>
      </c>
      <c r="V1935" s="168" t="s">
        <v>2837</v>
      </c>
      <c r="W1935" s="168" t="s">
        <v>1259</v>
      </c>
      <c r="X1935" s="168" t="s">
        <v>21</v>
      </c>
      <c r="Y1935" s="168" t="s">
        <v>1259</v>
      </c>
      <c r="Z1935" s="168" t="s">
        <v>21</v>
      </c>
      <c r="AA1935" s="168" t="s">
        <v>3469</v>
      </c>
      <c r="AB1935" s="168" t="s">
        <v>1259</v>
      </c>
      <c r="AC1935" s="168" t="s">
        <v>7335</v>
      </c>
      <c r="AD1935" s="169">
        <v>796734.35192907031</v>
      </c>
      <c r="AE1935" s="168" t="s">
        <v>807</v>
      </c>
      <c r="AF1935" s="169">
        <v>-232560.87704103769</v>
      </c>
      <c r="AG1935" s="169">
        <v>-683768.88764197798</v>
      </c>
      <c r="AH1935" s="169">
        <v>-512564.73318771052</v>
      </c>
      <c r="AI1935" s="168" t="s">
        <v>21</v>
      </c>
      <c r="AJ1935"/>
      <c r="AK1935"/>
    </row>
    <row r="1936" spans="1:37" hidden="1" x14ac:dyDescent="0.25">
      <c r="A1936" s="179" t="b">
        <f>IF(E1936&lt;&gt;1,"",NOT(ISNA(VLOOKUP(P1936,Mapping!$P:$P,1,FALSE))))</f>
        <v>0</v>
      </c>
      <c r="B1936" s="180" t="str">
        <f t="shared" si="29"/>
        <v/>
      </c>
      <c r="E1936" s="167">
        <v>1</v>
      </c>
      <c r="F1936" s="170" t="s">
        <v>3470</v>
      </c>
      <c r="G1936" s="169">
        <v>91326495.70730944</v>
      </c>
      <c r="H1936" s="168" t="s">
        <v>1266</v>
      </c>
      <c r="I1936" s="168" t="s">
        <v>303</v>
      </c>
      <c r="J1936" s="169">
        <v>31689387.580646269</v>
      </c>
      <c r="K1936" s="169">
        <v>17582651.276552629</v>
      </c>
      <c r="L1936" s="168" t="s">
        <v>5</v>
      </c>
      <c r="M1936" s="168" t="s">
        <v>21</v>
      </c>
      <c r="N1936" s="168" t="s">
        <v>2829</v>
      </c>
      <c r="O1936" s="168" t="s">
        <v>21</v>
      </c>
      <c r="P1936" s="168" t="s">
        <v>2831</v>
      </c>
      <c r="Q1936" s="168" t="s">
        <v>2832</v>
      </c>
      <c r="R1936" s="168" t="s">
        <v>1259</v>
      </c>
      <c r="S1936" s="168" t="s">
        <v>21</v>
      </c>
      <c r="T1936" s="168" t="s">
        <v>1259</v>
      </c>
      <c r="U1936" s="168" t="s">
        <v>1259</v>
      </c>
      <c r="V1936" s="168" t="s">
        <v>2832</v>
      </c>
      <c r="W1936" s="168" t="s">
        <v>1259</v>
      </c>
      <c r="X1936" s="168" t="s">
        <v>21</v>
      </c>
      <c r="Y1936" s="168" t="s">
        <v>1259</v>
      </c>
      <c r="Z1936" s="168" t="s">
        <v>21</v>
      </c>
      <c r="AA1936" s="168" t="s">
        <v>3471</v>
      </c>
      <c r="AB1936" s="168" t="s">
        <v>3472</v>
      </c>
      <c r="AC1936" s="168" t="s">
        <v>12294</v>
      </c>
      <c r="AD1936" s="169">
        <v>42449167.054144852</v>
      </c>
      <c r="AE1936" s="168" t="s">
        <v>807</v>
      </c>
      <c r="AF1936" s="169">
        <v>-3274387.439331606</v>
      </c>
      <c r="AG1936" s="169">
        <v>-58853125.825606763</v>
      </c>
      <c r="AH1936" s="169">
        <v>3439369.6470153332</v>
      </c>
      <c r="AI1936" s="168" t="s">
        <v>21</v>
      </c>
      <c r="AJ1936"/>
      <c r="AK1936"/>
    </row>
    <row r="1937" spans="1:37" hidden="1" x14ac:dyDescent="0.25">
      <c r="A1937" s="179" t="b">
        <f>IF(E1937&lt;&gt;1,"",NOT(ISNA(VLOOKUP(P1937,Mapping!$P:$P,1,FALSE))))</f>
        <v>0</v>
      </c>
      <c r="B1937" s="180" t="str">
        <f t="shared" si="29"/>
        <v/>
      </c>
      <c r="E1937" s="167">
        <v>1</v>
      </c>
      <c r="F1937" s="170" t="s">
        <v>3470</v>
      </c>
      <c r="G1937" s="169">
        <v>22987972.402904749</v>
      </c>
      <c r="H1937" s="168" t="s">
        <v>1266</v>
      </c>
      <c r="I1937" s="168" t="s">
        <v>303</v>
      </c>
      <c r="J1937" s="169">
        <v>7976598.2645772928</v>
      </c>
      <c r="K1937" s="169">
        <v>4425763.8397806194</v>
      </c>
      <c r="L1937" s="168" t="s">
        <v>5</v>
      </c>
      <c r="M1937" s="168" t="s">
        <v>21</v>
      </c>
      <c r="N1937" s="168" t="s">
        <v>2829</v>
      </c>
      <c r="O1937" s="168" t="s">
        <v>21</v>
      </c>
      <c r="P1937" s="168" t="s">
        <v>2833</v>
      </c>
      <c r="Q1937" s="168" t="s">
        <v>2834</v>
      </c>
      <c r="R1937" s="168" t="s">
        <v>1259</v>
      </c>
      <c r="S1937" s="168" t="s">
        <v>21</v>
      </c>
      <c r="T1937" s="168" t="s">
        <v>1259</v>
      </c>
      <c r="U1937" s="168" t="s">
        <v>1259</v>
      </c>
      <c r="V1937" s="168" t="s">
        <v>2834</v>
      </c>
      <c r="W1937" s="168" t="s">
        <v>1259</v>
      </c>
      <c r="X1937" s="168" t="s">
        <v>21</v>
      </c>
      <c r="Y1937" s="168" t="s">
        <v>1259</v>
      </c>
      <c r="Z1937" s="168" t="s">
        <v>21</v>
      </c>
      <c r="AA1937" s="168" t="s">
        <v>3471</v>
      </c>
      <c r="AB1937" s="168" t="s">
        <v>3472</v>
      </c>
      <c r="AC1937" s="168" t="s">
        <v>8420</v>
      </c>
      <c r="AD1937" s="169">
        <v>10684963.582686471</v>
      </c>
      <c r="AE1937" s="168" t="s">
        <v>807</v>
      </c>
      <c r="AF1937" s="169">
        <v>-824202.52204802632</v>
      </c>
      <c r="AG1937" s="169">
        <v>-14814036.40669251</v>
      </c>
      <c r="AH1937" s="169">
        <v>865730.51902011409</v>
      </c>
      <c r="AI1937" s="168" t="s">
        <v>21</v>
      </c>
      <c r="AJ1937"/>
      <c r="AK1937"/>
    </row>
    <row r="1938" spans="1:37" hidden="1" x14ac:dyDescent="0.25">
      <c r="A1938" s="179" t="b">
        <f>IF(E1938&lt;&gt;1,"",NOT(ISNA(VLOOKUP(P1938,Mapping!$P:$P,1,FALSE))))</f>
        <v>1</v>
      </c>
      <c r="B1938" s="180" t="str">
        <f t="shared" si="29"/>
        <v/>
      </c>
      <c r="E1938" s="167">
        <v>1</v>
      </c>
      <c r="F1938" s="170" t="s">
        <v>3470</v>
      </c>
      <c r="G1938" s="169">
        <v>118706677.22521131</v>
      </c>
      <c r="H1938" s="168" t="s">
        <v>1266</v>
      </c>
      <c r="I1938" s="168" t="s">
        <v>303</v>
      </c>
      <c r="J1938" s="169">
        <v>41190038.814763427</v>
      </c>
      <c r="K1938" s="169">
        <v>22854026.02699592</v>
      </c>
      <c r="L1938" s="168" t="s">
        <v>5</v>
      </c>
      <c r="M1938" s="168" t="s">
        <v>21</v>
      </c>
      <c r="N1938" s="168" t="s">
        <v>2829</v>
      </c>
      <c r="O1938" s="168" t="s">
        <v>21</v>
      </c>
      <c r="P1938" s="168" t="s">
        <v>182</v>
      </c>
      <c r="Q1938" s="168" t="s">
        <v>2834</v>
      </c>
      <c r="R1938" s="168" t="s">
        <v>1259</v>
      </c>
      <c r="S1938" s="168" t="s">
        <v>21</v>
      </c>
      <c r="T1938" s="168" t="s">
        <v>1259</v>
      </c>
      <c r="U1938" s="168" t="s">
        <v>1259</v>
      </c>
      <c r="V1938" s="168" t="s">
        <v>2834</v>
      </c>
      <c r="W1938" s="168" t="s">
        <v>1259</v>
      </c>
      <c r="X1938" s="168" t="s">
        <v>21</v>
      </c>
      <c r="Y1938" s="168" t="s">
        <v>1259</v>
      </c>
      <c r="Z1938" s="168" t="s">
        <v>21</v>
      </c>
      <c r="AA1938" s="168" t="s">
        <v>3471</v>
      </c>
      <c r="AB1938" s="168" t="s">
        <v>3472</v>
      </c>
      <c r="AC1938" s="168" t="s">
        <v>8421</v>
      </c>
      <c r="AD1938" s="169">
        <v>55175658.859448791</v>
      </c>
      <c r="AE1938" s="168" t="s">
        <v>807</v>
      </c>
      <c r="AF1938" s="169">
        <v>-4256066.6525159776</v>
      </c>
      <c r="AG1938" s="169">
        <v>-76497613.939608246</v>
      </c>
      <c r="AH1938" s="169">
        <v>4470511.4258945733</v>
      </c>
      <c r="AI1938" s="168" t="s">
        <v>21</v>
      </c>
      <c r="AJ1938"/>
      <c r="AK1938"/>
    </row>
    <row r="1939" spans="1:37" hidden="1" x14ac:dyDescent="0.25">
      <c r="A1939" s="179" t="b">
        <f>IF(E1939&lt;&gt;1,"",NOT(ISNA(VLOOKUP(P1939,Mapping!$P:$P,1,FALSE))))</f>
        <v>0</v>
      </c>
      <c r="B1939" s="180" t="str">
        <f t="shared" si="29"/>
        <v/>
      </c>
      <c r="E1939" s="167">
        <v>1</v>
      </c>
      <c r="F1939" s="170" t="s">
        <v>3470</v>
      </c>
      <c r="G1939" s="169">
        <v>47775617.069638312</v>
      </c>
      <c r="H1939" s="168" t="s">
        <v>1266</v>
      </c>
      <c r="I1939" s="168" t="s">
        <v>303</v>
      </c>
      <c r="J1939" s="169">
        <v>16577664.942673789</v>
      </c>
      <c r="K1939" s="169">
        <v>9198009.9307624251</v>
      </c>
      <c r="L1939" s="168" t="s">
        <v>5</v>
      </c>
      <c r="M1939" s="168" t="s">
        <v>21</v>
      </c>
      <c r="N1939" s="168" t="s">
        <v>2829</v>
      </c>
      <c r="O1939" s="168" t="s">
        <v>21</v>
      </c>
      <c r="P1939" s="168" t="s">
        <v>2842</v>
      </c>
      <c r="Q1939" s="168" t="s">
        <v>2834</v>
      </c>
      <c r="R1939" s="168" t="s">
        <v>1259</v>
      </c>
      <c r="S1939" s="168" t="s">
        <v>21</v>
      </c>
      <c r="T1939" s="168" t="s">
        <v>1259</v>
      </c>
      <c r="U1939" s="168" t="s">
        <v>1259</v>
      </c>
      <c r="V1939" s="168" t="s">
        <v>2834</v>
      </c>
      <c r="W1939" s="168" t="s">
        <v>1259</v>
      </c>
      <c r="X1939" s="168" t="s">
        <v>21</v>
      </c>
      <c r="Y1939" s="168" t="s">
        <v>1259</v>
      </c>
      <c r="Z1939" s="168" t="s">
        <v>21</v>
      </c>
      <c r="AA1939" s="168" t="s">
        <v>3471</v>
      </c>
      <c r="AB1939" s="168" t="s">
        <v>3472</v>
      </c>
      <c r="AC1939" s="168" t="s">
        <v>8422</v>
      </c>
      <c r="AD1939" s="169">
        <v>22206426.890653241</v>
      </c>
      <c r="AE1939" s="168" t="s">
        <v>807</v>
      </c>
      <c r="AF1939" s="169">
        <v>-1712929.8483158499</v>
      </c>
      <c r="AG1939" s="169">
        <v>-30787827.57423142</v>
      </c>
      <c r="AH1939" s="169">
        <v>1799236.9678057281</v>
      </c>
      <c r="AI1939" s="168" t="s">
        <v>21</v>
      </c>
      <c r="AJ1939"/>
      <c r="AK1939"/>
    </row>
    <row r="1940" spans="1:37" hidden="1" x14ac:dyDescent="0.25">
      <c r="A1940" s="179" t="b">
        <f>IF(E1940&lt;&gt;1,"",NOT(ISNA(VLOOKUP(P1940,Mapping!$P:$P,1,FALSE))))</f>
        <v>0</v>
      </c>
      <c r="B1940" s="180" t="str">
        <f t="shared" si="29"/>
        <v/>
      </c>
      <c r="E1940" s="167">
        <v>1</v>
      </c>
      <c r="F1940" s="170" t="s">
        <v>3470</v>
      </c>
      <c r="G1940" s="169">
        <v>28651938.582940999</v>
      </c>
      <c r="H1940" s="168" t="s">
        <v>1266</v>
      </c>
      <c r="I1940" s="168" t="s">
        <v>303</v>
      </c>
      <c r="J1940" s="169">
        <v>9941938.3132974152</v>
      </c>
      <c r="K1940" s="169">
        <v>5516220.0257371115</v>
      </c>
      <c r="L1940" s="168" t="s">
        <v>5</v>
      </c>
      <c r="M1940" s="168" t="s">
        <v>21</v>
      </c>
      <c r="N1940" s="168" t="s">
        <v>2829</v>
      </c>
      <c r="O1940" s="168" t="s">
        <v>21</v>
      </c>
      <c r="P1940" s="168" t="s">
        <v>2843</v>
      </c>
      <c r="Q1940" s="168" t="s">
        <v>2834</v>
      </c>
      <c r="R1940" s="168" t="s">
        <v>1259</v>
      </c>
      <c r="S1940" s="168" t="s">
        <v>21</v>
      </c>
      <c r="T1940" s="168" t="s">
        <v>1259</v>
      </c>
      <c r="U1940" s="168" t="s">
        <v>1259</v>
      </c>
      <c r="V1940" s="168" t="s">
        <v>2834</v>
      </c>
      <c r="W1940" s="168" t="s">
        <v>1259</v>
      </c>
      <c r="X1940" s="168" t="s">
        <v>21</v>
      </c>
      <c r="Y1940" s="168" t="s">
        <v>1259</v>
      </c>
      <c r="Z1940" s="168" t="s">
        <v>21</v>
      </c>
      <c r="AA1940" s="168" t="s">
        <v>3471</v>
      </c>
      <c r="AB1940" s="168" t="s">
        <v>3472</v>
      </c>
      <c r="AC1940" s="168" t="s">
        <v>8423</v>
      </c>
      <c r="AD1940" s="169">
        <v>13317613.00937574</v>
      </c>
      <c r="AE1940" s="168" t="s">
        <v>807</v>
      </c>
      <c r="AF1940" s="169">
        <v>-1027276.335108228</v>
      </c>
      <c r="AG1940" s="169">
        <v>-18464040.84060812</v>
      </c>
      <c r="AH1940" s="169">
        <v>1079036.3423790969</v>
      </c>
      <c r="AI1940" s="168" t="s">
        <v>21</v>
      </c>
      <c r="AJ1940"/>
      <c r="AK1940"/>
    </row>
    <row r="1941" spans="1:37" hidden="1" x14ac:dyDescent="0.25">
      <c r="A1941" s="179" t="b">
        <f>IF(E1941&lt;&gt;1,"",NOT(ISNA(VLOOKUP(P1941,Mapping!$P:$P,1,FALSE))))</f>
        <v>0</v>
      </c>
      <c r="B1941" s="180" t="str">
        <f t="shared" ref="B1941:B2004" si="30">IF(AI1941="","",VALUE(AI1941))</f>
        <v/>
      </c>
      <c r="E1941" s="167">
        <v>1</v>
      </c>
      <c r="F1941" s="170" t="s">
        <v>3470</v>
      </c>
      <c r="G1941" s="169">
        <v>22863573.706034839</v>
      </c>
      <c r="H1941" s="168" t="s">
        <v>1266</v>
      </c>
      <c r="I1941" s="168" t="s">
        <v>303</v>
      </c>
      <c r="J1941" s="169">
        <v>7933433.1514400113</v>
      </c>
      <c r="K1941" s="169">
        <v>4401813.9565689377</v>
      </c>
      <c r="L1941" s="168" t="s">
        <v>5</v>
      </c>
      <c r="M1941" s="168" t="s">
        <v>21</v>
      </c>
      <c r="N1941" s="168" t="s">
        <v>2829</v>
      </c>
      <c r="O1941" s="168" t="s">
        <v>21</v>
      </c>
      <c r="P1941" s="168" t="s">
        <v>2851</v>
      </c>
      <c r="Q1941" s="168" t="s">
        <v>2834</v>
      </c>
      <c r="R1941" s="168" t="s">
        <v>1259</v>
      </c>
      <c r="S1941" s="168" t="s">
        <v>21</v>
      </c>
      <c r="T1941" s="168" t="s">
        <v>1259</v>
      </c>
      <c r="U1941" s="168" t="s">
        <v>1259</v>
      </c>
      <c r="V1941" s="168" t="s">
        <v>2834</v>
      </c>
      <c r="W1941" s="168" t="s">
        <v>1259</v>
      </c>
      <c r="X1941" s="168" t="s">
        <v>21</v>
      </c>
      <c r="Y1941" s="168" t="s">
        <v>1259</v>
      </c>
      <c r="Z1941" s="168" t="s">
        <v>21</v>
      </c>
      <c r="AA1941" s="168" t="s">
        <v>3471</v>
      </c>
      <c r="AB1941" s="168" t="s">
        <v>3472</v>
      </c>
      <c r="AC1941" s="168" t="s">
        <v>8424</v>
      </c>
      <c r="AD1941" s="169">
        <v>10627142.23496196</v>
      </c>
      <c r="AE1941" s="168" t="s">
        <v>807</v>
      </c>
      <c r="AF1941" s="169">
        <v>-819742.37576358765</v>
      </c>
      <c r="AG1941" s="169">
        <v>-14733870.709950021</v>
      </c>
      <c r="AH1941" s="169">
        <v>861045.64527313039</v>
      </c>
      <c r="AI1941" s="168" t="s">
        <v>21</v>
      </c>
      <c r="AJ1941"/>
      <c r="AK1941"/>
    </row>
    <row r="1942" spans="1:37" hidden="1" x14ac:dyDescent="0.25">
      <c r="A1942" s="179" t="b">
        <f>IF(E1942&lt;&gt;1,"",NOT(ISNA(VLOOKUP(P1942,Mapping!$P:$P,1,FALSE))))</f>
        <v>0</v>
      </c>
      <c r="B1942" s="180" t="str">
        <f t="shared" si="30"/>
        <v/>
      </c>
      <c r="E1942" s="167">
        <v>1</v>
      </c>
      <c r="F1942" s="170" t="s">
        <v>3470</v>
      </c>
      <c r="G1942" s="169">
        <v>31181000.928189319</v>
      </c>
      <c r="H1942" s="168" t="s">
        <v>1266</v>
      </c>
      <c r="I1942" s="168" t="s">
        <v>303</v>
      </c>
      <c r="J1942" s="169">
        <v>10819497.84575825</v>
      </c>
      <c r="K1942" s="169">
        <v>6003128.2436509393</v>
      </c>
      <c r="L1942" s="168" t="s">
        <v>5</v>
      </c>
      <c r="M1942" s="168" t="s">
        <v>21</v>
      </c>
      <c r="N1942" s="168" t="s">
        <v>2829</v>
      </c>
      <c r="O1942" s="168" t="s">
        <v>21</v>
      </c>
      <c r="P1942" s="168" t="s">
        <v>2835</v>
      </c>
      <c r="Q1942" s="168" t="s">
        <v>2834</v>
      </c>
      <c r="R1942" s="168" t="s">
        <v>1259</v>
      </c>
      <c r="S1942" s="168" t="s">
        <v>21</v>
      </c>
      <c r="T1942" s="168" t="s">
        <v>1259</v>
      </c>
      <c r="U1942" s="168" t="s">
        <v>1259</v>
      </c>
      <c r="V1942" s="168" t="s">
        <v>2834</v>
      </c>
      <c r="W1942" s="168" t="s">
        <v>1259</v>
      </c>
      <c r="X1942" s="168" t="s">
        <v>21</v>
      </c>
      <c r="Y1942" s="168" t="s">
        <v>1259</v>
      </c>
      <c r="Z1942" s="168" t="s">
        <v>21</v>
      </c>
      <c r="AA1942" s="168" t="s">
        <v>3471</v>
      </c>
      <c r="AB1942" s="168" t="s">
        <v>3472</v>
      </c>
      <c r="AC1942" s="168" t="s">
        <v>8425</v>
      </c>
      <c r="AD1942" s="169">
        <v>14493138.13110877</v>
      </c>
      <c r="AE1942" s="168" t="s">
        <v>807</v>
      </c>
      <c r="AF1942" s="169">
        <v>-1117952.4298431841</v>
      </c>
      <c r="AG1942" s="169">
        <v>-20093833.194655381</v>
      </c>
      <c r="AH1942" s="169">
        <v>1174281.2129753979</v>
      </c>
      <c r="AI1942" s="168" t="s">
        <v>21</v>
      </c>
      <c r="AJ1942"/>
      <c r="AK1942"/>
    </row>
    <row r="1943" spans="1:37" hidden="1" x14ac:dyDescent="0.25">
      <c r="A1943" s="179" t="b">
        <f>IF(E1943&lt;&gt;1,"",NOT(ISNA(VLOOKUP(P1943,Mapping!$P:$P,1,FALSE))))</f>
        <v>0</v>
      </c>
      <c r="B1943" s="180" t="str">
        <f t="shared" si="30"/>
        <v/>
      </c>
      <c r="E1943" s="167">
        <v>1</v>
      </c>
      <c r="F1943" s="170" t="s">
        <v>3470</v>
      </c>
      <c r="G1943" s="169">
        <v>60570263.90578983</v>
      </c>
      <c r="H1943" s="168" t="s">
        <v>1266</v>
      </c>
      <c r="I1943" s="168" t="s">
        <v>303</v>
      </c>
      <c r="J1943" s="169">
        <v>21017280.405942321</v>
      </c>
      <c r="K1943" s="169">
        <v>11661301.79129412</v>
      </c>
      <c r="L1943" s="168" t="s">
        <v>5</v>
      </c>
      <c r="M1943" s="168" t="s">
        <v>21</v>
      </c>
      <c r="N1943" s="168" t="s">
        <v>2829</v>
      </c>
      <c r="O1943" s="168" t="s">
        <v>21</v>
      </c>
      <c r="P1943" s="168" t="s">
        <v>2836</v>
      </c>
      <c r="Q1943" s="168" t="s">
        <v>2837</v>
      </c>
      <c r="R1943" s="168" t="s">
        <v>1259</v>
      </c>
      <c r="S1943" s="168" t="s">
        <v>21</v>
      </c>
      <c r="T1943" s="168" t="s">
        <v>1259</v>
      </c>
      <c r="U1943" s="168" t="s">
        <v>1259</v>
      </c>
      <c r="V1943" s="168" t="s">
        <v>2837</v>
      </c>
      <c r="W1943" s="168" t="s">
        <v>1259</v>
      </c>
      <c r="X1943" s="168" t="s">
        <v>21</v>
      </c>
      <c r="Y1943" s="168" t="s">
        <v>1259</v>
      </c>
      <c r="Z1943" s="168" t="s">
        <v>21</v>
      </c>
      <c r="AA1943" s="168" t="s">
        <v>3471</v>
      </c>
      <c r="AB1943" s="168" t="s">
        <v>3472</v>
      </c>
      <c r="AC1943" s="168" t="s">
        <v>8426</v>
      </c>
      <c r="AD1943" s="169">
        <v>28153464.458887741</v>
      </c>
      <c r="AE1943" s="168" t="s">
        <v>807</v>
      </c>
      <c r="AF1943" s="169">
        <v>-2171664.5294892709</v>
      </c>
      <c r="AG1943" s="169">
        <v>-39033024.70251628</v>
      </c>
      <c r="AH1943" s="169">
        <v>2281085.303622447</v>
      </c>
      <c r="AI1943" s="168" t="s">
        <v>21</v>
      </c>
      <c r="AJ1943"/>
      <c r="AK1943"/>
    </row>
    <row r="1944" spans="1:37" hidden="1" x14ac:dyDescent="0.25">
      <c r="A1944" s="179" t="b">
        <f>IF(E1944&lt;&gt;1,"",NOT(ISNA(VLOOKUP(P1944,Mapping!$P:$P,1,FALSE))))</f>
        <v>0</v>
      </c>
      <c r="B1944" s="180" t="str">
        <f t="shared" si="30"/>
        <v/>
      </c>
      <c r="E1944" s="167">
        <v>1</v>
      </c>
      <c r="F1944" s="170" t="s">
        <v>3473</v>
      </c>
      <c r="G1944" s="169">
        <v>709806.82909452938</v>
      </c>
      <c r="H1944" s="168" t="s">
        <v>1266</v>
      </c>
      <c r="I1944" s="168" t="s">
        <v>303</v>
      </c>
      <c r="J1944" s="169">
        <v>201479.842480783</v>
      </c>
      <c r="K1944" s="169">
        <v>134010.93700260809</v>
      </c>
      <c r="L1944" s="168" t="s">
        <v>5</v>
      </c>
      <c r="M1944" s="168" t="s">
        <v>21</v>
      </c>
      <c r="N1944" s="168" t="s">
        <v>2829</v>
      </c>
      <c r="O1944" s="168" t="s">
        <v>21</v>
      </c>
      <c r="P1944" s="168" t="s">
        <v>2831</v>
      </c>
      <c r="Q1944" s="168" t="s">
        <v>2832</v>
      </c>
      <c r="R1944" s="168" t="s">
        <v>1259</v>
      </c>
      <c r="S1944" s="168" t="s">
        <v>21</v>
      </c>
      <c r="T1944" s="168" t="s">
        <v>1259</v>
      </c>
      <c r="U1944" s="168" t="s">
        <v>1259</v>
      </c>
      <c r="V1944" s="168" t="s">
        <v>2832</v>
      </c>
      <c r="W1944" s="168" t="s">
        <v>1259</v>
      </c>
      <c r="X1944" s="168" t="s">
        <v>21</v>
      </c>
      <c r="Y1944" s="168" t="s">
        <v>1259</v>
      </c>
      <c r="Z1944" s="168" t="s">
        <v>21</v>
      </c>
      <c r="AA1944" s="168" t="s">
        <v>3474</v>
      </c>
      <c r="AB1944" s="168" t="s">
        <v>1259</v>
      </c>
      <c r="AC1944" s="168" t="s">
        <v>12295</v>
      </c>
      <c r="AD1944" s="169">
        <v>337289.61447051639</v>
      </c>
      <c r="AE1944" s="168" t="s">
        <v>813</v>
      </c>
      <c r="AF1944" s="169">
        <v>-325050.26846639899</v>
      </c>
      <c r="AG1944" s="169">
        <v>-323836.61662311509</v>
      </c>
      <c r="AH1944" s="169">
        <v>-191309.30564779279</v>
      </c>
      <c r="AI1944" s="168" t="s">
        <v>21</v>
      </c>
      <c r="AJ1944"/>
      <c r="AK1944"/>
    </row>
    <row r="1945" spans="1:37" hidden="1" x14ac:dyDescent="0.25">
      <c r="A1945" s="179" t="b">
        <f>IF(E1945&lt;&gt;1,"",NOT(ISNA(VLOOKUP(P1945,Mapping!$P:$P,1,FALSE))))</f>
        <v>0</v>
      </c>
      <c r="B1945" s="180" t="str">
        <f t="shared" si="30"/>
        <v/>
      </c>
      <c r="E1945" s="167">
        <v>1</v>
      </c>
      <c r="F1945" s="170" t="s">
        <v>3473</v>
      </c>
      <c r="G1945" s="169">
        <v>3727637.326347528</v>
      </c>
      <c r="H1945" s="168" t="s">
        <v>1266</v>
      </c>
      <c r="I1945" s="168" t="s">
        <v>303</v>
      </c>
      <c r="J1945" s="169">
        <v>1058096.0207103989</v>
      </c>
      <c r="K1945" s="169">
        <v>703774.81651870988</v>
      </c>
      <c r="L1945" s="168" t="s">
        <v>5</v>
      </c>
      <c r="M1945" s="168" t="s">
        <v>21</v>
      </c>
      <c r="N1945" s="168" t="s">
        <v>2829</v>
      </c>
      <c r="O1945" s="168" t="s">
        <v>21</v>
      </c>
      <c r="P1945" s="168" t="s">
        <v>2836</v>
      </c>
      <c r="Q1945" s="168" t="s">
        <v>2837</v>
      </c>
      <c r="R1945" s="168" t="s">
        <v>1259</v>
      </c>
      <c r="S1945" s="168" t="s">
        <v>21</v>
      </c>
      <c r="T1945" s="168" t="s">
        <v>1259</v>
      </c>
      <c r="U1945" s="168" t="s">
        <v>1259</v>
      </c>
      <c r="V1945" s="168" t="s">
        <v>2837</v>
      </c>
      <c r="W1945" s="168" t="s">
        <v>1259</v>
      </c>
      <c r="X1945" s="168" t="s">
        <v>21</v>
      </c>
      <c r="Y1945" s="168" t="s">
        <v>1259</v>
      </c>
      <c r="Z1945" s="168" t="s">
        <v>21</v>
      </c>
      <c r="AA1945" s="168" t="s">
        <v>3474</v>
      </c>
      <c r="AB1945" s="168" t="s">
        <v>1259</v>
      </c>
      <c r="AC1945" s="168" t="s">
        <v>8427</v>
      </c>
      <c r="AD1945" s="169">
        <v>1771317.639044892</v>
      </c>
      <c r="AE1945" s="168" t="s">
        <v>813</v>
      </c>
      <c r="AF1945" s="169">
        <v>-1707041.2174257459</v>
      </c>
      <c r="AG1945" s="169">
        <v>-1700667.5764198019</v>
      </c>
      <c r="AH1945" s="169">
        <v>-1004684.203334662</v>
      </c>
      <c r="AI1945" s="168" t="s">
        <v>21</v>
      </c>
      <c r="AJ1945"/>
      <c r="AK1945"/>
    </row>
    <row r="1946" spans="1:37" hidden="1" x14ac:dyDescent="0.25">
      <c r="A1946" s="179" t="b">
        <f>IF(E1946&lt;&gt;1,"",NOT(ISNA(VLOOKUP(P1946,Mapping!$P:$P,1,FALSE))))</f>
        <v>0</v>
      </c>
      <c r="B1946" s="180" t="str">
        <f t="shared" si="30"/>
        <v/>
      </c>
      <c r="E1946" s="167">
        <v>1</v>
      </c>
      <c r="F1946" s="170" t="s">
        <v>8428</v>
      </c>
      <c r="G1946" s="169">
        <v>821684.17207745509</v>
      </c>
      <c r="H1946" s="168" t="s">
        <v>1266</v>
      </c>
      <c r="I1946" s="168" t="s">
        <v>303</v>
      </c>
      <c r="J1946" s="169">
        <v>234571.64762129149</v>
      </c>
      <c r="K1946" s="169">
        <v>174960.29154237351</v>
      </c>
      <c r="L1946" s="168" t="s">
        <v>5</v>
      </c>
      <c r="M1946" s="168" t="s">
        <v>21</v>
      </c>
      <c r="N1946" s="168" t="s">
        <v>2829</v>
      </c>
      <c r="O1946" s="168" t="s">
        <v>21</v>
      </c>
      <c r="P1946" s="168" t="s">
        <v>2836</v>
      </c>
      <c r="Q1946" s="168" t="s">
        <v>2837</v>
      </c>
      <c r="R1946" s="168" t="s">
        <v>1259</v>
      </c>
      <c r="S1946" s="168" t="s">
        <v>21</v>
      </c>
      <c r="T1946" s="168" t="s">
        <v>1259</v>
      </c>
      <c r="U1946" s="168" t="s">
        <v>1259</v>
      </c>
      <c r="V1946" s="168" t="s">
        <v>2837</v>
      </c>
      <c r="W1946" s="168" t="s">
        <v>1259</v>
      </c>
      <c r="X1946" s="168" t="s">
        <v>21</v>
      </c>
      <c r="Y1946" s="168" t="s">
        <v>1259</v>
      </c>
      <c r="Z1946" s="168" t="s">
        <v>21</v>
      </c>
      <c r="AA1946" s="168" t="s">
        <v>8429</v>
      </c>
      <c r="AB1946" s="168" t="s">
        <v>8430</v>
      </c>
      <c r="AC1946" s="168" t="s">
        <v>8431</v>
      </c>
      <c r="AD1946" s="169">
        <v>414358.37382750202</v>
      </c>
      <c r="AE1946" s="168" t="s">
        <v>814</v>
      </c>
      <c r="AF1946" s="169">
        <v>-379646.35579863278</v>
      </c>
      <c r="AG1946" s="169">
        <v>-374878.64488112938</v>
      </c>
      <c r="AH1946" s="169">
        <v>-280355.70248724322</v>
      </c>
      <c r="AI1946" s="168" t="s">
        <v>21</v>
      </c>
      <c r="AJ1946"/>
      <c r="AK1946"/>
    </row>
    <row r="1947" spans="1:37" hidden="1" x14ac:dyDescent="0.25">
      <c r="A1947" s="179" t="b">
        <f>IF(E1947&lt;&gt;1,"",NOT(ISNA(VLOOKUP(P1947,Mapping!$P:$P,1,FALSE))))</f>
        <v>0</v>
      </c>
      <c r="B1947" s="180" t="str">
        <f t="shared" si="30"/>
        <v/>
      </c>
      <c r="E1947" s="167">
        <v>1</v>
      </c>
      <c r="F1947" s="170" t="s">
        <v>3475</v>
      </c>
      <c r="G1947" s="169">
        <v>1192982.4254242091</v>
      </c>
      <c r="H1947" s="168" t="s">
        <v>1266</v>
      </c>
      <c r="I1947" s="168" t="s">
        <v>303</v>
      </c>
      <c r="J1947" s="169">
        <v>329914.51817521988</v>
      </c>
      <c r="K1947" s="169">
        <v>168795.932801769</v>
      </c>
      <c r="L1947" s="168" t="s">
        <v>5</v>
      </c>
      <c r="M1947" s="168" t="s">
        <v>21</v>
      </c>
      <c r="N1947" s="168" t="s">
        <v>2829</v>
      </c>
      <c r="O1947" s="168" t="s">
        <v>21</v>
      </c>
      <c r="P1947" s="168" t="s">
        <v>2831</v>
      </c>
      <c r="Q1947" s="168" t="s">
        <v>2832</v>
      </c>
      <c r="R1947" s="168" t="s">
        <v>1259</v>
      </c>
      <c r="S1947" s="168" t="s">
        <v>21</v>
      </c>
      <c r="T1947" s="168" t="s">
        <v>1259</v>
      </c>
      <c r="U1947" s="168" t="s">
        <v>1259</v>
      </c>
      <c r="V1947" s="168" t="s">
        <v>2832</v>
      </c>
      <c r="W1947" s="168" t="s">
        <v>1259</v>
      </c>
      <c r="X1947" s="168" t="s">
        <v>21</v>
      </c>
      <c r="Y1947" s="168" t="s">
        <v>1259</v>
      </c>
      <c r="Z1947" s="168" t="s">
        <v>21</v>
      </c>
      <c r="AA1947" s="168" t="s">
        <v>3476</v>
      </c>
      <c r="AB1947" s="168" t="s">
        <v>3477</v>
      </c>
      <c r="AC1947" s="168" t="s">
        <v>8432</v>
      </c>
      <c r="AD1947" s="169">
        <v>543464.60780150106</v>
      </c>
      <c r="AE1947" s="168" t="s">
        <v>818</v>
      </c>
      <c r="AF1947" s="169">
        <v>-452600.78754121438</v>
      </c>
      <c r="AG1947" s="169">
        <v>203946.45904135591</v>
      </c>
      <c r="AH1947" s="169">
        <v>-247203.4117483497</v>
      </c>
      <c r="AI1947" s="168" t="s">
        <v>21</v>
      </c>
      <c r="AJ1947"/>
      <c r="AK1947"/>
    </row>
    <row r="1948" spans="1:37" hidden="1" x14ac:dyDescent="0.25">
      <c r="A1948" s="179" t="b">
        <f>IF(E1948&lt;&gt;1,"",NOT(ISNA(VLOOKUP(P1948,Mapping!$P:$P,1,FALSE))))</f>
        <v>0</v>
      </c>
      <c r="B1948" s="180" t="str">
        <f t="shared" si="30"/>
        <v/>
      </c>
      <c r="E1948" s="167">
        <v>1</v>
      </c>
      <c r="F1948" s="170" t="s">
        <v>3478</v>
      </c>
      <c r="G1948" s="169">
        <v>2459307.7677403688</v>
      </c>
      <c r="H1948" s="168" t="s">
        <v>1266</v>
      </c>
      <c r="I1948" s="168" t="s">
        <v>303</v>
      </c>
      <c r="J1948" s="169">
        <v>609018.05999829795</v>
      </c>
      <c r="K1948" s="169">
        <v>228361.36075318509</v>
      </c>
      <c r="L1948" s="168" t="s">
        <v>5</v>
      </c>
      <c r="M1948" s="168" t="s">
        <v>21</v>
      </c>
      <c r="N1948" s="168" t="s">
        <v>2829</v>
      </c>
      <c r="O1948" s="168" t="s">
        <v>21</v>
      </c>
      <c r="P1948" s="168" t="s">
        <v>2831</v>
      </c>
      <c r="Q1948" s="168" t="s">
        <v>2832</v>
      </c>
      <c r="R1948" s="168" t="s">
        <v>1259</v>
      </c>
      <c r="S1948" s="168" t="s">
        <v>21</v>
      </c>
      <c r="T1948" s="168" t="s">
        <v>1259</v>
      </c>
      <c r="U1948" s="168" t="s">
        <v>1259</v>
      </c>
      <c r="V1948" s="168" t="s">
        <v>2832</v>
      </c>
      <c r="W1948" s="168" t="s">
        <v>1259</v>
      </c>
      <c r="X1948" s="168" t="s">
        <v>21</v>
      </c>
      <c r="Y1948" s="168" t="s">
        <v>1259</v>
      </c>
      <c r="Z1948" s="168" t="s">
        <v>21</v>
      </c>
      <c r="AA1948" s="168" t="s">
        <v>3479</v>
      </c>
      <c r="AB1948" s="168" t="s">
        <v>3480</v>
      </c>
      <c r="AC1948" s="168" t="s">
        <v>8433</v>
      </c>
      <c r="AD1948" s="169">
        <v>997345.01533810387</v>
      </c>
      <c r="AE1948" s="168" t="s">
        <v>818</v>
      </c>
      <c r="AF1948" s="169">
        <v>-516828.05126145412</v>
      </c>
      <c r="AG1948" s="169">
        <v>-853377.89629091392</v>
      </c>
      <c r="AH1948" s="169">
        <v>-573770.97843318107</v>
      </c>
      <c r="AI1948" s="168" t="s">
        <v>21</v>
      </c>
      <c r="AJ1948"/>
      <c r="AK1948"/>
    </row>
    <row r="1949" spans="1:37" hidden="1" x14ac:dyDescent="0.25">
      <c r="A1949" s="179" t="b">
        <f>IF(E1949&lt;&gt;1,"",NOT(ISNA(VLOOKUP(P1949,Mapping!$P:$P,1,FALSE))))</f>
        <v>0</v>
      </c>
      <c r="B1949" s="180" t="str">
        <f t="shared" si="30"/>
        <v/>
      </c>
      <c r="E1949" s="167">
        <v>1</v>
      </c>
      <c r="F1949" s="170" t="s">
        <v>3478</v>
      </c>
      <c r="G1949" s="169">
        <v>54819708.00676164</v>
      </c>
      <c r="H1949" s="168" t="s">
        <v>1266</v>
      </c>
      <c r="I1949" s="168" t="s">
        <v>303</v>
      </c>
      <c r="J1949" s="169">
        <v>13575442.91848705</v>
      </c>
      <c r="K1949" s="169">
        <v>5090336.1021864563</v>
      </c>
      <c r="L1949" s="168" t="s">
        <v>5</v>
      </c>
      <c r="M1949" s="168" t="s">
        <v>21</v>
      </c>
      <c r="N1949" s="168" t="s">
        <v>2829</v>
      </c>
      <c r="O1949" s="168" t="s">
        <v>21</v>
      </c>
      <c r="P1949" s="168" t="s">
        <v>2843</v>
      </c>
      <c r="Q1949" s="168" t="s">
        <v>2834</v>
      </c>
      <c r="R1949" s="168" t="s">
        <v>1259</v>
      </c>
      <c r="S1949" s="168" t="s">
        <v>21</v>
      </c>
      <c r="T1949" s="168" t="s">
        <v>1259</v>
      </c>
      <c r="U1949" s="168" t="s">
        <v>1259</v>
      </c>
      <c r="V1949" s="168" t="s">
        <v>2834</v>
      </c>
      <c r="W1949" s="168" t="s">
        <v>1259</v>
      </c>
      <c r="X1949" s="168" t="s">
        <v>21</v>
      </c>
      <c r="Y1949" s="168" t="s">
        <v>1259</v>
      </c>
      <c r="Z1949" s="168" t="s">
        <v>21</v>
      </c>
      <c r="AA1949" s="168" t="s">
        <v>3479</v>
      </c>
      <c r="AB1949" s="168" t="s">
        <v>3480</v>
      </c>
      <c r="AC1949" s="168" t="s">
        <v>8434</v>
      </c>
      <c r="AD1949" s="169">
        <v>22231525.163306091</v>
      </c>
      <c r="AE1949" s="168" t="s">
        <v>818</v>
      </c>
      <c r="AF1949" s="169">
        <v>-11520462.47789822</v>
      </c>
      <c r="AG1949" s="169">
        <v>-19022396.345731068</v>
      </c>
      <c r="AH1949" s="169">
        <v>-12789760.563136449</v>
      </c>
      <c r="AI1949" s="168" t="s">
        <v>21</v>
      </c>
      <c r="AJ1949"/>
      <c r="AK1949"/>
    </row>
    <row r="1950" spans="1:37" hidden="1" x14ac:dyDescent="0.25">
      <c r="A1950" s="179" t="b">
        <f>IF(E1950&lt;&gt;1,"",NOT(ISNA(VLOOKUP(P1950,Mapping!$P:$P,1,FALSE))))</f>
        <v>0</v>
      </c>
      <c r="B1950" s="180" t="str">
        <f t="shared" si="30"/>
        <v/>
      </c>
      <c r="E1950" s="167">
        <v>1</v>
      </c>
      <c r="F1950" s="170" t="s">
        <v>3478</v>
      </c>
      <c r="G1950" s="169">
        <v>2172329.78602356</v>
      </c>
      <c r="H1950" s="168" t="s">
        <v>1266</v>
      </c>
      <c r="I1950" s="168" t="s">
        <v>303</v>
      </c>
      <c r="J1950" s="169">
        <v>537951.40621060191</v>
      </c>
      <c r="K1950" s="169">
        <v>201713.7474407343</v>
      </c>
      <c r="L1950" s="168" t="s">
        <v>5</v>
      </c>
      <c r="M1950" s="168" t="s">
        <v>21</v>
      </c>
      <c r="N1950" s="168" t="s">
        <v>2829</v>
      </c>
      <c r="O1950" s="168" t="s">
        <v>21</v>
      </c>
      <c r="P1950" s="168" t="s">
        <v>2835</v>
      </c>
      <c r="Q1950" s="168" t="s">
        <v>2834</v>
      </c>
      <c r="R1950" s="168" t="s">
        <v>1259</v>
      </c>
      <c r="S1950" s="168" t="s">
        <v>21</v>
      </c>
      <c r="T1950" s="168" t="s">
        <v>1259</v>
      </c>
      <c r="U1950" s="168" t="s">
        <v>1259</v>
      </c>
      <c r="V1950" s="168" t="s">
        <v>2834</v>
      </c>
      <c r="W1950" s="168" t="s">
        <v>1259</v>
      </c>
      <c r="X1950" s="168" t="s">
        <v>21</v>
      </c>
      <c r="Y1950" s="168" t="s">
        <v>1259</v>
      </c>
      <c r="Z1950" s="168" t="s">
        <v>21</v>
      </c>
      <c r="AA1950" s="168" t="s">
        <v>3479</v>
      </c>
      <c r="AB1950" s="168" t="s">
        <v>3480</v>
      </c>
      <c r="AC1950" s="168" t="s">
        <v>8435</v>
      </c>
      <c r="AD1950" s="169">
        <v>880964.27465511905</v>
      </c>
      <c r="AE1950" s="168" t="s">
        <v>818</v>
      </c>
      <c r="AF1950" s="169">
        <v>-456519.10051068268</v>
      </c>
      <c r="AG1950" s="169">
        <v>-753796.75824395893</v>
      </c>
      <c r="AH1950" s="169">
        <v>-506817.32606061781</v>
      </c>
      <c r="AI1950" s="168" t="s">
        <v>21</v>
      </c>
      <c r="AJ1950"/>
      <c r="AK1950"/>
    </row>
    <row r="1951" spans="1:37" hidden="1" x14ac:dyDescent="0.25">
      <c r="A1951" s="179" t="b">
        <f>IF(E1951&lt;&gt;1,"",NOT(ISNA(VLOOKUP(P1951,Mapping!$P:$P,1,FALSE))))</f>
        <v>0</v>
      </c>
      <c r="B1951" s="180" t="str">
        <f t="shared" si="30"/>
        <v/>
      </c>
      <c r="E1951" s="167">
        <v>1</v>
      </c>
      <c r="F1951" s="170" t="s">
        <v>3478</v>
      </c>
      <c r="G1951" s="169">
        <v>718054.96889652382</v>
      </c>
      <c r="H1951" s="168" t="s">
        <v>1266</v>
      </c>
      <c r="I1951" s="168" t="s">
        <v>303</v>
      </c>
      <c r="J1951" s="169">
        <v>177817.69726661831</v>
      </c>
      <c r="K1951" s="169">
        <v>66675.676767149314</v>
      </c>
      <c r="L1951" s="168" t="s">
        <v>5</v>
      </c>
      <c r="M1951" s="168" t="s">
        <v>21</v>
      </c>
      <c r="N1951" s="168" t="s">
        <v>2829</v>
      </c>
      <c r="O1951" s="168" t="s">
        <v>21</v>
      </c>
      <c r="P1951" s="168" t="s">
        <v>2836</v>
      </c>
      <c r="Q1951" s="168" t="s">
        <v>2837</v>
      </c>
      <c r="R1951" s="168" t="s">
        <v>1259</v>
      </c>
      <c r="S1951" s="168" t="s">
        <v>21</v>
      </c>
      <c r="T1951" s="168" t="s">
        <v>1259</v>
      </c>
      <c r="U1951" s="168" t="s">
        <v>1259</v>
      </c>
      <c r="V1951" s="168" t="s">
        <v>2837</v>
      </c>
      <c r="W1951" s="168" t="s">
        <v>1259</v>
      </c>
      <c r="X1951" s="168" t="s">
        <v>21</v>
      </c>
      <c r="Y1951" s="168" t="s">
        <v>1259</v>
      </c>
      <c r="Z1951" s="168" t="s">
        <v>21</v>
      </c>
      <c r="AA1951" s="168" t="s">
        <v>3479</v>
      </c>
      <c r="AB1951" s="168" t="s">
        <v>3480</v>
      </c>
      <c r="AC1951" s="168" t="s">
        <v>2452</v>
      </c>
      <c r="AD1951" s="169">
        <v>291199.23637117981</v>
      </c>
      <c r="AE1951" s="168" t="s">
        <v>818</v>
      </c>
      <c r="AF1951" s="169">
        <v>-150900.57256818001</v>
      </c>
      <c r="AG1951" s="169">
        <v>-249164.51971408739</v>
      </c>
      <c r="AH1951" s="169">
        <v>-167526.4509293662</v>
      </c>
      <c r="AI1951" s="168" t="s">
        <v>21</v>
      </c>
      <c r="AJ1951"/>
      <c r="AK1951"/>
    </row>
    <row r="1952" spans="1:37" hidden="1" x14ac:dyDescent="0.25">
      <c r="A1952" s="179" t="b">
        <f>IF(E1952&lt;&gt;1,"",NOT(ISNA(VLOOKUP(P1952,Mapping!$P:$P,1,FALSE))))</f>
        <v>0</v>
      </c>
      <c r="B1952" s="180" t="str">
        <f t="shared" si="30"/>
        <v/>
      </c>
      <c r="E1952" s="167">
        <v>1</v>
      </c>
      <c r="F1952" s="170" t="s">
        <v>3481</v>
      </c>
      <c r="G1952" s="169">
        <v>7961325.0275107212</v>
      </c>
      <c r="H1952" s="168" t="s">
        <v>1266</v>
      </c>
      <c r="I1952" s="168" t="s">
        <v>303</v>
      </c>
      <c r="J1952" s="169">
        <v>3171929.027832564</v>
      </c>
      <c r="K1952" s="169">
        <v>2267635.4530844172</v>
      </c>
      <c r="L1952" s="168" t="s">
        <v>5</v>
      </c>
      <c r="M1952" s="168" t="s">
        <v>21</v>
      </c>
      <c r="N1952" s="168" t="s">
        <v>2829</v>
      </c>
      <c r="O1952" s="168" t="s">
        <v>21</v>
      </c>
      <c r="P1952" s="168" t="s">
        <v>2831</v>
      </c>
      <c r="Q1952" s="168" t="s">
        <v>2832</v>
      </c>
      <c r="R1952" s="168" t="s">
        <v>1259</v>
      </c>
      <c r="S1952" s="168" t="s">
        <v>21</v>
      </c>
      <c r="T1952" s="168" t="s">
        <v>1259</v>
      </c>
      <c r="U1952" s="168" t="s">
        <v>1259</v>
      </c>
      <c r="V1952" s="168" t="s">
        <v>2832</v>
      </c>
      <c r="W1952" s="168" t="s">
        <v>1259</v>
      </c>
      <c r="X1952" s="168" t="s">
        <v>21</v>
      </c>
      <c r="Y1952" s="168" t="s">
        <v>1259</v>
      </c>
      <c r="Z1952" s="168" t="s">
        <v>21</v>
      </c>
      <c r="AA1952" s="168" t="s">
        <v>3482</v>
      </c>
      <c r="AB1952" s="168" t="s">
        <v>3483</v>
      </c>
      <c r="AC1952" s="168" t="s">
        <v>8436</v>
      </c>
      <c r="AD1952" s="169">
        <v>5074637.0956697073</v>
      </c>
      <c r="AE1952" s="168" t="s">
        <v>809</v>
      </c>
      <c r="AF1952" s="169">
        <v>-5136857.1695615873</v>
      </c>
      <c r="AG1952" s="169">
        <v>-2825731.290073683</v>
      </c>
      <c r="AH1952" s="169">
        <v>-3268587.8467753632</v>
      </c>
      <c r="AI1952" s="168" t="s">
        <v>21</v>
      </c>
      <c r="AJ1952"/>
      <c r="AK1952"/>
    </row>
    <row r="1953" spans="1:37" hidden="1" x14ac:dyDescent="0.25">
      <c r="A1953" s="179" t="b">
        <f>IF(E1953&lt;&gt;1,"",NOT(ISNA(VLOOKUP(P1953,Mapping!$P:$P,1,FALSE))))</f>
        <v>0</v>
      </c>
      <c r="B1953" s="180" t="str">
        <f t="shared" si="30"/>
        <v/>
      </c>
      <c r="E1953" s="167">
        <v>1</v>
      </c>
      <c r="F1953" s="170" t="s">
        <v>3481</v>
      </c>
      <c r="G1953" s="169">
        <v>15426421.13941977</v>
      </c>
      <c r="H1953" s="168" t="s">
        <v>1266</v>
      </c>
      <c r="I1953" s="168" t="s">
        <v>303</v>
      </c>
      <c r="J1953" s="169">
        <v>6146151.9079563254</v>
      </c>
      <c r="K1953" s="169">
        <v>4393929.3232067581</v>
      </c>
      <c r="L1953" s="168" t="s">
        <v>5</v>
      </c>
      <c r="M1953" s="168" t="s">
        <v>21</v>
      </c>
      <c r="N1953" s="168" t="s">
        <v>2829</v>
      </c>
      <c r="O1953" s="168" t="s">
        <v>21</v>
      </c>
      <c r="P1953" s="168" t="s">
        <v>2833</v>
      </c>
      <c r="Q1953" s="168" t="s">
        <v>2834</v>
      </c>
      <c r="R1953" s="168" t="s">
        <v>1259</v>
      </c>
      <c r="S1953" s="168" t="s">
        <v>21</v>
      </c>
      <c r="T1953" s="168" t="s">
        <v>1259</v>
      </c>
      <c r="U1953" s="168" t="s">
        <v>1259</v>
      </c>
      <c r="V1953" s="168" t="s">
        <v>2834</v>
      </c>
      <c r="W1953" s="168" t="s">
        <v>1259</v>
      </c>
      <c r="X1953" s="168" t="s">
        <v>21</v>
      </c>
      <c r="Y1953" s="168" t="s">
        <v>1259</v>
      </c>
      <c r="Z1953" s="168" t="s">
        <v>21</v>
      </c>
      <c r="AA1953" s="168" t="s">
        <v>3482</v>
      </c>
      <c r="AB1953" s="168" t="s">
        <v>3483</v>
      </c>
      <c r="AC1953" s="168" t="s">
        <v>8437</v>
      </c>
      <c r="AD1953" s="169">
        <v>9832972.3628931604</v>
      </c>
      <c r="AE1953" s="168" t="s">
        <v>809</v>
      </c>
      <c r="AF1953" s="169">
        <v>-9953534.3371707574</v>
      </c>
      <c r="AG1953" s="169">
        <v>-5475334.916848911</v>
      </c>
      <c r="AH1953" s="169">
        <v>-6333444.807404343</v>
      </c>
      <c r="AI1953" s="168" t="s">
        <v>21</v>
      </c>
      <c r="AJ1953"/>
      <c r="AK1953"/>
    </row>
    <row r="1954" spans="1:37" hidden="1" x14ac:dyDescent="0.25">
      <c r="A1954" s="179" t="b">
        <f>IF(E1954&lt;&gt;1,"",NOT(ISNA(VLOOKUP(P1954,Mapping!$P:$P,1,FALSE))))</f>
        <v>0</v>
      </c>
      <c r="B1954" s="180" t="str">
        <f t="shared" si="30"/>
        <v/>
      </c>
      <c r="E1954" s="167">
        <v>1</v>
      </c>
      <c r="F1954" s="170" t="s">
        <v>3481</v>
      </c>
      <c r="G1954" s="169">
        <v>6555276.2407816537</v>
      </c>
      <c r="H1954" s="168" t="s">
        <v>1266</v>
      </c>
      <c r="I1954" s="168" t="s">
        <v>303</v>
      </c>
      <c r="J1954" s="169">
        <v>2611734.971470919</v>
      </c>
      <c r="K1954" s="169">
        <v>1867148.5910940471</v>
      </c>
      <c r="L1954" s="168" t="s">
        <v>5</v>
      </c>
      <c r="M1954" s="168" t="s">
        <v>21</v>
      </c>
      <c r="N1954" s="168" t="s">
        <v>2829</v>
      </c>
      <c r="O1954" s="168" t="s">
        <v>21</v>
      </c>
      <c r="P1954" s="168" t="s">
        <v>2851</v>
      </c>
      <c r="Q1954" s="168" t="s">
        <v>2834</v>
      </c>
      <c r="R1954" s="168" t="s">
        <v>1259</v>
      </c>
      <c r="S1954" s="168" t="s">
        <v>21</v>
      </c>
      <c r="T1954" s="168" t="s">
        <v>1259</v>
      </c>
      <c r="U1954" s="168" t="s">
        <v>1259</v>
      </c>
      <c r="V1954" s="168" t="s">
        <v>2834</v>
      </c>
      <c r="W1954" s="168" t="s">
        <v>1259</v>
      </c>
      <c r="X1954" s="168" t="s">
        <v>21</v>
      </c>
      <c r="Y1954" s="168" t="s">
        <v>1259</v>
      </c>
      <c r="Z1954" s="168" t="s">
        <v>21</v>
      </c>
      <c r="AA1954" s="168" t="s">
        <v>3482</v>
      </c>
      <c r="AB1954" s="168" t="s">
        <v>3483</v>
      </c>
      <c r="AC1954" s="168" t="s">
        <v>8438</v>
      </c>
      <c r="AD1954" s="169">
        <v>4178405.964947009</v>
      </c>
      <c r="AE1954" s="168" t="s">
        <v>809</v>
      </c>
      <c r="AF1954" s="169">
        <v>-4229637.358047259</v>
      </c>
      <c r="AG1954" s="169">
        <v>-2326679.1802425701</v>
      </c>
      <c r="AH1954" s="169">
        <v>-2691322.8864333471</v>
      </c>
      <c r="AI1954" s="168" t="s">
        <v>21</v>
      </c>
      <c r="AJ1954"/>
      <c r="AK1954"/>
    </row>
    <row r="1955" spans="1:37" hidden="1" x14ac:dyDescent="0.25">
      <c r="A1955" s="179" t="b">
        <f>IF(E1955&lt;&gt;1,"",NOT(ISNA(VLOOKUP(P1955,Mapping!$P:$P,1,FALSE))))</f>
        <v>0</v>
      </c>
      <c r="B1955" s="180" t="str">
        <f t="shared" si="30"/>
        <v/>
      </c>
      <c r="E1955" s="167">
        <v>1</v>
      </c>
      <c r="F1955" s="170" t="s">
        <v>3481</v>
      </c>
      <c r="G1955" s="169">
        <v>2995826.630326014</v>
      </c>
      <c r="H1955" s="168" t="s">
        <v>1266</v>
      </c>
      <c r="I1955" s="168" t="s">
        <v>303</v>
      </c>
      <c r="J1955" s="169">
        <v>1193588.933782805</v>
      </c>
      <c r="K1955" s="169">
        <v>853305.5307686422</v>
      </c>
      <c r="L1955" s="168" t="s">
        <v>5</v>
      </c>
      <c r="M1955" s="168" t="s">
        <v>21</v>
      </c>
      <c r="N1955" s="168" t="s">
        <v>2829</v>
      </c>
      <c r="O1955" s="168" t="s">
        <v>21</v>
      </c>
      <c r="P1955" s="168" t="s">
        <v>2835</v>
      </c>
      <c r="Q1955" s="168" t="s">
        <v>2834</v>
      </c>
      <c r="R1955" s="168" t="s">
        <v>1259</v>
      </c>
      <c r="S1955" s="168" t="s">
        <v>21</v>
      </c>
      <c r="T1955" s="168" t="s">
        <v>1259</v>
      </c>
      <c r="U1955" s="168" t="s">
        <v>1259</v>
      </c>
      <c r="V1955" s="168" t="s">
        <v>2834</v>
      </c>
      <c r="W1955" s="168" t="s">
        <v>1259</v>
      </c>
      <c r="X1955" s="168" t="s">
        <v>21</v>
      </c>
      <c r="Y1955" s="168" t="s">
        <v>1259</v>
      </c>
      <c r="Z1955" s="168" t="s">
        <v>21</v>
      </c>
      <c r="AA1955" s="168" t="s">
        <v>3482</v>
      </c>
      <c r="AB1955" s="168" t="s">
        <v>3483</v>
      </c>
      <c r="AC1955" s="168" t="s">
        <v>8439</v>
      </c>
      <c r="AD1955" s="169">
        <v>1909573.2052031299</v>
      </c>
      <c r="AE1955" s="168" t="s">
        <v>809</v>
      </c>
      <c r="AF1955" s="169">
        <v>-1932986.462878461</v>
      </c>
      <c r="AG1955" s="169">
        <v>-1063315.5937856629</v>
      </c>
      <c r="AH1955" s="169">
        <v>-1229961.4048029031</v>
      </c>
      <c r="AI1955" s="168" t="s">
        <v>21</v>
      </c>
      <c r="AJ1955"/>
      <c r="AK1955"/>
    </row>
    <row r="1956" spans="1:37" hidden="1" x14ac:dyDescent="0.25">
      <c r="A1956" s="179" t="b">
        <f>IF(E1956&lt;&gt;1,"",NOT(ISNA(VLOOKUP(P1956,Mapping!$P:$P,1,FALSE))))</f>
        <v>0</v>
      </c>
      <c r="B1956" s="180" t="str">
        <f t="shared" si="30"/>
        <v/>
      </c>
      <c r="E1956" s="167">
        <v>1</v>
      </c>
      <c r="F1956" s="170" t="s">
        <v>3481</v>
      </c>
      <c r="G1956" s="169">
        <v>9937415.2767054103</v>
      </c>
      <c r="H1956" s="168" t="s">
        <v>1266</v>
      </c>
      <c r="I1956" s="168" t="s">
        <v>303</v>
      </c>
      <c r="J1956" s="169">
        <v>3959237.42202299</v>
      </c>
      <c r="K1956" s="169">
        <v>2830488.030021525</v>
      </c>
      <c r="L1956" s="168" t="s">
        <v>5</v>
      </c>
      <c r="M1956" s="168" t="s">
        <v>21</v>
      </c>
      <c r="N1956" s="168" t="s">
        <v>2829</v>
      </c>
      <c r="O1956" s="168" t="s">
        <v>21</v>
      </c>
      <c r="P1956" s="168" t="s">
        <v>2836</v>
      </c>
      <c r="Q1956" s="168" t="s">
        <v>2837</v>
      </c>
      <c r="R1956" s="168" t="s">
        <v>1259</v>
      </c>
      <c r="S1956" s="168" t="s">
        <v>21</v>
      </c>
      <c r="T1956" s="168" t="s">
        <v>1259</v>
      </c>
      <c r="U1956" s="168" t="s">
        <v>1259</v>
      </c>
      <c r="V1956" s="168" t="s">
        <v>2837</v>
      </c>
      <c r="W1956" s="168" t="s">
        <v>1259</v>
      </c>
      <c r="X1956" s="168" t="s">
        <v>21</v>
      </c>
      <c r="Y1956" s="168" t="s">
        <v>1259</v>
      </c>
      <c r="Z1956" s="168" t="s">
        <v>21</v>
      </c>
      <c r="AA1956" s="168" t="s">
        <v>3482</v>
      </c>
      <c r="AB1956" s="168" t="s">
        <v>3483</v>
      </c>
      <c r="AC1956" s="168" t="s">
        <v>8440</v>
      </c>
      <c r="AD1956" s="169">
        <v>6334218.9929421116</v>
      </c>
      <c r="AE1956" s="168" t="s">
        <v>809</v>
      </c>
      <c r="AF1956" s="169">
        <v>-6411882.78768415</v>
      </c>
      <c r="AG1956" s="169">
        <v>-3527109.5191829712</v>
      </c>
      <c r="AH1956" s="169">
        <v>-4079888.0449621719</v>
      </c>
      <c r="AI1956" s="168" t="s">
        <v>21</v>
      </c>
      <c r="AJ1956"/>
      <c r="AK1956"/>
    </row>
    <row r="1957" spans="1:37" hidden="1" x14ac:dyDescent="0.25">
      <c r="A1957" s="179" t="b">
        <f>IF(E1957&lt;&gt;1,"",NOT(ISNA(VLOOKUP(P1957,Mapping!$P:$P,1,FALSE))))</f>
        <v>0</v>
      </c>
      <c r="B1957" s="180" t="str">
        <f t="shared" si="30"/>
        <v/>
      </c>
      <c r="E1957" s="167">
        <v>1</v>
      </c>
      <c r="F1957" s="170" t="s">
        <v>3484</v>
      </c>
      <c r="G1957" s="169">
        <v>477895.05489568308</v>
      </c>
      <c r="H1957" s="168" t="s">
        <v>1266</v>
      </c>
      <c r="I1957" s="168" t="s">
        <v>303</v>
      </c>
      <c r="J1957" s="169">
        <v>190997.60471627861</v>
      </c>
      <c r="K1957" s="169">
        <v>122393.2702956585</v>
      </c>
      <c r="L1957" s="168" t="s">
        <v>5</v>
      </c>
      <c r="M1957" s="168" t="s">
        <v>21</v>
      </c>
      <c r="N1957" s="168" t="s">
        <v>2829</v>
      </c>
      <c r="O1957" s="168" t="s">
        <v>21</v>
      </c>
      <c r="P1957" s="168" t="s">
        <v>2831</v>
      </c>
      <c r="Q1957" s="168" t="s">
        <v>2832</v>
      </c>
      <c r="R1957" s="168" t="s">
        <v>1259</v>
      </c>
      <c r="S1957" s="168" t="s">
        <v>21</v>
      </c>
      <c r="T1957" s="168" t="s">
        <v>1259</v>
      </c>
      <c r="U1957" s="168" t="s">
        <v>1259</v>
      </c>
      <c r="V1957" s="168" t="s">
        <v>2832</v>
      </c>
      <c r="W1957" s="168" t="s">
        <v>1259</v>
      </c>
      <c r="X1957" s="168" t="s">
        <v>21</v>
      </c>
      <c r="Y1957" s="168" t="s">
        <v>1259</v>
      </c>
      <c r="Z1957" s="168" t="s">
        <v>21</v>
      </c>
      <c r="AA1957" s="168" t="s">
        <v>3485</v>
      </c>
      <c r="AB1957" s="168" t="s">
        <v>3486</v>
      </c>
      <c r="AC1957" s="168" t="s">
        <v>8441</v>
      </c>
      <c r="AD1957" s="169">
        <v>289795.39014995238</v>
      </c>
      <c r="AE1957" s="168" t="s">
        <v>809</v>
      </c>
      <c r="AF1957" s="169">
        <v>-174429.03560880269</v>
      </c>
      <c r="AG1957" s="169">
        <v>-99138.239990499569</v>
      </c>
      <c r="AH1957" s="169">
        <v>-237976.79619948709</v>
      </c>
      <c r="AI1957" s="168" t="s">
        <v>21</v>
      </c>
      <c r="AJ1957"/>
      <c r="AK1957"/>
    </row>
    <row r="1958" spans="1:37" hidden="1" x14ac:dyDescent="0.25">
      <c r="A1958" s="179" t="b">
        <f>IF(E1958&lt;&gt;1,"",NOT(ISNA(VLOOKUP(P1958,Mapping!$P:$P,1,FALSE))))</f>
        <v>0</v>
      </c>
      <c r="B1958" s="180" t="str">
        <f t="shared" si="30"/>
        <v/>
      </c>
      <c r="E1958" s="167">
        <v>1</v>
      </c>
      <c r="F1958" s="170" t="s">
        <v>3488</v>
      </c>
      <c r="G1958" s="169">
        <v>594058.25606360601</v>
      </c>
      <c r="H1958" s="168" t="s">
        <v>1266</v>
      </c>
      <c r="I1958" s="168" t="s">
        <v>303</v>
      </c>
      <c r="J1958" s="169">
        <v>186975.41528719029</v>
      </c>
      <c r="K1958" s="169">
        <v>120149.6240967652</v>
      </c>
      <c r="L1958" s="168" t="s">
        <v>5</v>
      </c>
      <c r="M1958" s="168" t="s">
        <v>21</v>
      </c>
      <c r="N1958" s="168" t="s">
        <v>2829</v>
      </c>
      <c r="O1958" s="168" t="s">
        <v>21</v>
      </c>
      <c r="P1958" s="168" t="s">
        <v>2831</v>
      </c>
      <c r="Q1958" s="168" t="s">
        <v>2832</v>
      </c>
      <c r="R1958" s="168" t="s">
        <v>1259</v>
      </c>
      <c r="S1958" s="168" t="s">
        <v>21</v>
      </c>
      <c r="T1958" s="168" t="s">
        <v>1259</v>
      </c>
      <c r="U1958" s="168" t="s">
        <v>1259</v>
      </c>
      <c r="V1958" s="168" t="s">
        <v>2832</v>
      </c>
      <c r="W1958" s="168" t="s">
        <v>1259</v>
      </c>
      <c r="X1958" s="168" t="s">
        <v>21</v>
      </c>
      <c r="Y1958" s="168" t="s">
        <v>1259</v>
      </c>
      <c r="Z1958" s="168" t="s">
        <v>21</v>
      </c>
      <c r="AA1958" s="168" t="s">
        <v>3489</v>
      </c>
      <c r="AB1958" s="168" t="s">
        <v>3490</v>
      </c>
      <c r="AC1958" s="168" t="s">
        <v>12296</v>
      </c>
      <c r="AD1958" s="169">
        <v>345455.15837803908</v>
      </c>
      <c r="AE1958" s="168" t="s">
        <v>819</v>
      </c>
      <c r="AF1958" s="169">
        <v>-319453.77353682549</v>
      </c>
      <c r="AG1958" s="169">
        <v>-271028.40918855992</v>
      </c>
      <c r="AH1958" s="169">
        <v>-178358.888515445</v>
      </c>
      <c r="AI1958" s="168" t="s">
        <v>21</v>
      </c>
      <c r="AJ1958"/>
      <c r="AK1958"/>
    </row>
    <row r="1959" spans="1:37" hidden="1" x14ac:dyDescent="0.25">
      <c r="A1959" s="179" t="b">
        <f>IF(E1959&lt;&gt;1,"",NOT(ISNA(VLOOKUP(P1959,Mapping!$P:$P,1,FALSE))))</f>
        <v>0</v>
      </c>
      <c r="B1959" s="180" t="str">
        <f t="shared" si="30"/>
        <v/>
      </c>
      <c r="E1959" s="167">
        <v>1</v>
      </c>
      <c r="F1959" s="170" t="s">
        <v>3491</v>
      </c>
      <c r="G1959" s="169">
        <v>2449700.949148376</v>
      </c>
      <c r="H1959" s="168" t="s">
        <v>1266</v>
      </c>
      <c r="I1959" s="168" t="s">
        <v>303</v>
      </c>
      <c r="J1959" s="169">
        <v>2063276.5431119101</v>
      </c>
      <c r="K1959" s="169">
        <v>730801.71474526287</v>
      </c>
      <c r="L1959" s="168" t="s">
        <v>5</v>
      </c>
      <c r="M1959" s="168" t="s">
        <v>21</v>
      </c>
      <c r="N1959" s="168" t="s">
        <v>2829</v>
      </c>
      <c r="O1959" s="168" t="s">
        <v>21</v>
      </c>
      <c r="P1959" s="168" t="s">
        <v>2831</v>
      </c>
      <c r="Q1959" s="168" t="s">
        <v>2832</v>
      </c>
      <c r="R1959" s="168" t="s">
        <v>1259</v>
      </c>
      <c r="S1959" s="168" t="s">
        <v>21</v>
      </c>
      <c r="T1959" s="168" t="s">
        <v>1259</v>
      </c>
      <c r="U1959" s="168" t="s">
        <v>1259</v>
      </c>
      <c r="V1959" s="168" t="s">
        <v>2832</v>
      </c>
      <c r="W1959" s="168" t="s">
        <v>1259</v>
      </c>
      <c r="X1959" s="168" t="s">
        <v>21</v>
      </c>
      <c r="Y1959" s="168" t="s">
        <v>1259</v>
      </c>
      <c r="Z1959" s="168" t="s">
        <v>21</v>
      </c>
      <c r="AA1959" s="168" t="s">
        <v>3492</v>
      </c>
      <c r="AB1959" s="168" t="s">
        <v>3493</v>
      </c>
      <c r="AC1959" s="168" t="s">
        <v>8442</v>
      </c>
      <c r="AD1959" s="169">
        <v>2439301.8023767378</v>
      </c>
      <c r="AE1959" s="168" t="s">
        <v>809</v>
      </c>
      <c r="AF1959" s="169">
        <v>-2390774.3793186862</v>
      </c>
      <c r="AG1959" s="169">
        <v>-877535.08091807296</v>
      </c>
      <c r="AH1959" s="169">
        <v>-1316121.532623895</v>
      </c>
      <c r="AI1959" s="168" t="s">
        <v>21</v>
      </c>
      <c r="AJ1959"/>
      <c r="AK1959"/>
    </row>
    <row r="1960" spans="1:37" hidden="1" x14ac:dyDescent="0.25">
      <c r="A1960" s="179" t="b">
        <f>IF(E1960&lt;&gt;1,"",NOT(ISNA(VLOOKUP(P1960,Mapping!$P:$P,1,FALSE))))</f>
        <v>0</v>
      </c>
      <c r="B1960" s="180" t="str">
        <f t="shared" si="30"/>
        <v/>
      </c>
      <c r="E1960" s="167">
        <v>1</v>
      </c>
      <c r="F1960" s="170" t="s">
        <v>3491</v>
      </c>
      <c r="G1960" s="169">
        <v>2445948.671983378</v>
      </c>
      <c r="H1960" s="168" t="s">
        <v>1266</v>
      </c>
      <c r="I1960" s="168" t="s">
        <v>303</v>
      </c>
      <c r="J1960" s="169">
        <v>2060116.163286576</v>
      </c>
      <c r="K1960" s="169">
        <v>729682.3248102041</v>
      </c>
      <c r="L1960" s="168" t="s">
        <v>5</v>
      </c>
      <c r="M1960" s="168" t="s">
        <v>21</v>
      </c>
      <c r="N1960" s="168" t="s">
        <v>2829</v>
      </c>
      <c r="O1960" s="168" t="s">
        <v>21</v>
      </c>
      <c r="P1960" s="168" t="s">
        <v>2851</v>
      </c>
      <c r="Q1960" s="168" t="s">
        <v>2834</v>
      </c>
      <c r="R1960" s="168" t="s">
        <v>1259</v>
      </c>
      <c r="S1960" s="168" t="s">
        <v>21</v>
      </c>
      <c r="T1960" s="168" t="s">
        <v>1259</v>
      </c>
      <c r="U1960" s="168" t="s">
        <v>1259</v>
      </c>
      <c r="V1960" s="168" t="s">
        <v>2834</v>
      </c>
      <c r="W1960" s="168" t="s">
        <v>1259</v>
      </c>
      <c r="X1960" s="168" t="s">
        <v>21</v>
      </c>
      <c r="Y1960" s="168" t="s">
        <v>1259</v>
      </c>
      <c r="Z1960" s="168" t="s">
        <v>21</v>
      </c>
      <c r="AA1960" s="168" t="s">
        <v>3492</v>
      </c>
      <c r="AB1960" s="168" t="s">
        <v>3493</v>
      </c>
      <c r="AC1960" s="168" t="s">
        <v>8443</v>
      </c>
      <c r="AD1960" s="169">
        <v>2435565.453882942</v>
      </c>
      <c r="AE1960" s="168" t="s">
        <v>809</v>
      </c>
      <c r="AF1960" s="169">
        <v>-2387112.3616698389</v>
      </c>
      <c r="AG1960" s="169">
        <v>-876190.93527990533</v>
      </c>
      <c r="AH1960" s="169">
        <v>-1314105.591545478</v>
      </c>
      <c r="AI1960" s="168" t="s">
        <v>21</v>
      </c>
      <c r="AJ1960"/>
      <c r="AK1960"/>
    </row>
    <row r="1961" spans="1:37" hidden="1" x14ac:dyDescent="0.25">
      <c r="A1961" s="179" t="b">
        <f>IF(E1961&lt;&gt;1,"",NOT(ISNA(VLOOKUP(P1961,Mapping!$P:$P,1,FALSE))))</f>
        <v>0</v>
      </c>
      <c r="B1961" s="180" t="str">
        <f t="shared" si="30"/>
        <v/>
      </c>
      <c r="E1961" s="167">
        <v>1</v>
      </c>
      <c r="F1961" s="170" t="s">
        <v>3494</v>
      </c>
      <c r="G1961" s="169">
        <v>4490276.979381022</v>
      </c>
      <c r="H1961" s="168" t="s">
        <v>1266</v>
      </c>
      <c r="I1961" s="168" t="s">
        <v>303</v>
      </c>
      <c r="J1961" s="169">
        <v>1547633.058321551</v>
      </c>
      <c r="K1961" s="169">
        <v>871575.5717912321</v>
      </c>
      <c r="L1961" s="168" t="s">
        <v>5</v>
      </c>
      <c r="M1961" s="168" t="s">
        <v>21</v>
      </c>
      <c r="N1961" s="168" t="s">
        <v>2829</v>
      </c>
      <c r="O1961" s="168" t="s">
        <v>21</v>
      </c>
      <c r="P1961" s="168" t="s">
        <v>2831</v>
      </c>
      <c r="Q1961" s="168" t="s">
        <v>2832</v>
      </c>
      <c r="R1961" s="168" t="s">
        <v>1259</v>
      </c>
      <c r="S1961" s="168" t="s">
        <v>21</v>
      </c>
      <c r="T1961" s="168" t="s">
        <v>1259</v>
      </c>
      <c r="U1961" s="168" t="s">
        <v>1259</v>
      </c>
      <c r="V1961" s="168" t="s">
        <v>2832</v>
      </c>
      <c r="W1961" s="168" t="s">
        <v>1259</v>
      </c>
      <c r="X1961" s="168" t="s">
        <v>21</v>
      </c>
      <c r="Y1961" s="168" t="s">
        <v>1259</v>
      </c>
      <c r="Z1961" s="168" t="s">
        <v>21</v>
      </c>
      <c r="AA1961" s="168" t="s">
        <v>3495</v>
      </c>
      <c r="AB1961" s="168" t="s">
        <v>3496</v>
      </c>
      <c r="AC1961" s="168" t="s">
        <v>8444</v>
      </c>
      <c r="AD1961" s="169">
        <v>2318782.0925519988</v>
      </c>
      <c r="AE1961" s="168" t="s">
        <v>819</v>
      </c>
      <c r="AF1961" s="169">
        <v>-805791.38860898884</v>
      </c>
      <c r="AG1961" s="169">
        <v>-3920043.2071439768</v>
      </c>
      <c r="AH1961" s="169">
        <v>-895423.37124791881</v>
      </c>
      <c r="AI1961" s="168" t="s">
        <v>21</v>
      </c>
      <c r="AJ1961"/>
      <c r="AK1961"/>
    </row>
    <row r="1962" spans="1:37" hidden="1" x14ac:dyDescent="0.25">
      <c r="A1962" s="179" t="b">
        <f>IF(E1962&lt;&gt;1,"",NOT(ISNA(VLOOKUP(P1962,Mapping!$P:$P,1,FALSE))))</f>
        <v>0</v>
      </c>
      <c r="B1962" s="180" t="str">
        <f t="shared" si="30"/>
        <v/>
      </c>
      <c r="E1962" s="167">
        <v>1</v>
      </c>
      <c r="F1962" s="170" t="s">
        <v>3494</v>
      </c>
      <c r="G1962" s="169">
        <v>132132.6994679124</v>
      </c>
      <c r="H1962" s="168" t="s">
        <v>1266</v>
      </c>
      <c r="I1962" s="168" t="s">
        <v>303</v>
      </c>
      <c r="J1962" s="169">
        <v>45541.273894867132</v>
      </c>
      <c r="K1962" s="169">
        <v>25647.33392169045</v>
      </c>
      <c r="L1962" s="168" t="s">
        <v>5</v>
      </c>
      <c r="M1962" s="168" t="s">
        <v>21</v>
      </c>
      <c r="N1962" s="168" t="s">
        <v>2829</v>
      </c>
      <c r="O1962" s="168" t="s">
        <v>21</v>
      </c>
      <c r="P1962" s="168" t="s">
        <v>2835</v>
      </c>
      <c r="Q1962" s="168" t="s">
        <v>2834</v>
      </c>
      <c r="R1962" s="168" t="s">
        <v>1259</v>
      </c>
      <c r="S1962" s="168" t="s">
        <v>21</v>
      </c>
      <c r="T1962" s="168" t="s">
        <v>1259</v>
      </c>
      <c r="U1962" s="168" t="s">
        <v>1259</v>
      </c>
      <c r="V1962" s="168" t="s">
        <v>2834</v>
      </c>
      <c r="W1962" s="168" t="s">
        <v>1259</v>
      </c>
      <c r="X1962" s="168" t="s">
        <v>21</v>
      </c>
      <c r="Y1962" s="168" t="s">
        <v>1259</v>
      </c>
      <c r="Z1962" s="168" t="s">
        <v>21</v>
      </c>
      <c r="AA1962" s="168" t="s">
        <v>3495</v>
      </c>
      <c r="AB1962" s="168" t="s">
        <v>3496</v>
      </c>
      <c r="AC1962" s="168" t="s">
        <v>7400</v>
      </c>
      <c r="AD1962" s="169">
        <v>68233.416061782729</v>
      </c>
      <c r="AE1962" s="168" t="s">
        <v>819</v>
      </c>
      <c r="AF1962" s="169">
        <v>-23711.542043800651</v>
      </c>
      <c r="AG1962" s="169">
        <v>-115352.7707464913</v>
      </c>
      <c r="AH1962" s="169">
        <v>-26349.08887646296</v>
      </c>
      <c r="AI1962" s="168" t="s">
        <v>21</v>
      </c>
      <c r="AJ1962"/>
      <c r="AK1962"/>
    </row>
    <row r="1963" spans="1:37" hidden="1" x14ac:dyDescent="0.25">
      <c r="A1963" s="179" t="b">
        <f>IF(E1963&lt;&gt;1,"",NOT(ISNA(VLOOKUP(P1963,Mapping!$P:$P,1,FALSE))))</f>
        <v>0</v>
      </c>
      <c r="B1963" s="180" t="str">
        <f t="shared" si="30"/>
        <v/>
      </c>
      <c r="E1963" s="167">
        <v>1</v>
      </c>
      <c r="F1963" s="170" t="s">
        <v>3494</v>
      </c>
      <c r="G1963" s="169">
        <v>2444035.914682379</v>
      </c>
      <c r="H1963" s="168" t="s">
        <v>1266</v>
      </c>
      <c r="I1963" s="168" t="s">
        <v>303</v>
      </c>
      <c r="J1963" s="169">
        <v>842369.14441055607</v>
      </c>
      <c r="K1963" s="169">
        <v>474394.34351135331</v>
      </c>
      <c r="L1963" s="168" t="s">
        <v>5</v>
      </c>
      <c r="M1963" s="168" t="s">
        <v>21</v>
      </c>
      <c r="N1963" s="168" t="s">
        <v>2829</v>
      </c>
      <c r="O1963" s="168" t="s">
        <v>21</v>
      </c>
      <c r="P1963" s="168" t="s">
        <v>2836</v>
      </c>
      <c r="Q1963" s="168" t="s">
        <v>2837</v>
      </c>
      <c r="R1963" s="168" t="s">
        <v>1259</v>
      </c>
      <c r="S1963" s="168" t="s">
        <v>21</v>
      </c>
      <c r="T1963" s="168" t="s">
        <v>1259</v>
      </c>
      <c r="U1963" s="168" t="s">
        <v>1259</v>
      </c>
      <c r="V1963" s="168" t="s">
        <v>2837</v>
      </c>
      <c r="W1963" s="168" t="s">
        <v>1259</v>
      </c>
      <c r="X1963" s="168" t="s">
        <v>21</v>
      </c>
      <c r="Y1963" s="168" t="s">
        <v>1259</v>
      </c>
      <c r="Z1963" s="168" t="s">
        <v>21</v>
      </c>
      <c r="AA1963" s="168" t="s">
        <v>3495</v>
      </c>
      <c r="AB1963" s="168" t="s">
        <v>3496</v>
      </c>
      <c r="AC1963" s="168" t="s">
        <v>8445</v>
      </c>
      <c r="AD1963" s="169">
        <v>1262101.8121026121</v>
      </c>
      <c r="AE1963" s="168" t="s">
        <v>819</v>
      </c>
      <c r="AF1963" s="169">
        <v>-438588.33264526789</v>
      </c>
      <c r="AG1963" s="169">
        <v>-2133660.4466407029</v>
      </c>
      <c r="AH1963" s="169">
        <v>-487374.58473609778</v>
      </c>
      <c r="AI1963" s="168" t="s">
        <v>21</v>
      </c>
      <c r="AJ1963"/>
      <c r="AK1963"/>
    </row>
    <row r="1964" spans="1:37" hidden="1" x14ac:dyDescent="0.25">
      <c r="A1964" s="179" t="b">
        <f>IF(E1964&lt;&gt;1,"",NOT(ISNA(VLOOKUP(P1964,Mapping!$P:$P,1,FALSE))))</f>
        <v>0</v>
      </c>
      <c r="B1964" s="180" t="str">
        <f t="shared" si="30"/>
        <v/>
      </c>
      <c r="E1964" s="167">
        <v>1</v>
      </c>
      <c r="F1964" s="170" t="s">
        <v>3497</v>
      </c>
      <c r="G1964" s="169">
        <v>1279923.214877151</v>
      </c>
      <c r="H1964" s="168" t="s">
        <v>1266</v>
      </c>
      <c r="I1964" s="168" t="s">
        <v>303</v>
      </c>
      <c r="J1964" s="169">
        <v>363329.95146181661</v>
      </c>
      <c r="K1964" s="169">
        <v>138412.45138182849</v>
      </c>
      <c r="L1964" s="168" t="s">
        <v>5</v>
      </c>
      <c r="M1964" s="168" t="s">
        <v>21</v>
      </c>
      <c r="N1964" s="168" t="s">
        <v>2829</v>
      </c>
      <c r="O1964" s="168" t="s">
        <v>21</v>
      </c>
      <c r="P1964" s="168" t="s">
        <v>2831</v>
      </c>
      <c r="Q1964" s="168" t="s">
        <v>2832</v>
      </c>
      <c r="R1964" s="168" t="s">
        <v>1259</v>
      </c>
      <c r="S1964" s="168" t="s">
        <v>21</v>
      </c>
      <c r="T1964" s="168" t="s">
        <v>1259</v>
      </c>
      <c r="U1964" s="168" t="s">
        <v>1259</v>
      </c>
      <c r="V1964" s="168" t="s">
        <v>2832</v>
      </c>
      <c r="W1964" s="168" t="s">
        <v>1259</v>
      </c>
      <c r="X1964" s="168" t="s">
        <v>21</v>
      </c>
      <c r="Y1964" s="168" t="s">
        <v>1259</v>
      </c>
      <c r="Z1964" s="168" t="s">
        <v>21</v>
      </c>
      <c r="AA1964" s="168" t="s">
        <v>3498</v>
      </c>
      <c r="AB1964" s="168" t="s">
        <v>3499</v>
      </c>
      <c r="AC1964" s="168" t="s">
        <v>12297</v>
      </c>
      <c r="AD1964" s="169">
        <v>537020.50054650742</v>
      </c>
      <c r="AE1964" s="168" t="s">
        <v>818</v>
      </c>
      <c r="AF1964" s="169">
        <v>-128087.7760231234</v>
      </c>
      <c r="AG1964" s="169">
        <v>-583941.97752639174</v>
      </c>
      <c r="AH1964" s="169">
        <v>-282823.41828913678</v>
      </c>
      <c r="AI1964" s="168" t="s">
        <v>21</v>
      </c>
      <c r="AJ1964"/>
      <c r="AK1964"/>
    </row>
    <row r="1965" spans="1:37" hidden="1" x14ac:dyDescent="0.25">
      <c r="A1965" s="179" t="b">
        <f>IF(E1965&lt;&gt;1,"",NOT(ISNA(VLOOKUP(P1965,Mapping!$P:$P,1,FALSE))))</f>
        <v>0</v>
      </c>
      <c r="B1965" s="180" t="str">
        <f t="shared" si="30"/>
        <v/>
      </c>
      <c r="E1965" s="167">
        <v>1</v>
      </c>
      <c r="F1965" s="170" t="s">
        <v>3497</v>
      </c>
      <c r="G1965" s="169">
        <v>1019944.812095323</v>
      </c>
      <c r="H1965" s="168" t="s">
        <v>1266</v>
      </c>
      <c r="I1965" s="168" t="s">
        <v>303</v>
      </c>
      <c r="J1965" s="169">
        <v>289530.25835061021</v>
      </c>
      <c r="K1965" s="169">
        <v>110298.0710681479</v>
      </c>
      <c r="L1965" s="168" t="s">
        <v>5</v>
      </c>
      <c r="M1965" s="168" t="s">
        <v>21</v>
      </c>
      <c r="N1965" s="168" t="s">
        <v>2829</v>
      </c>
      <c r="O1965" s="168" t="s">
        <v>21</v>
      </c>
      <c r="P1965" s="168" t="s">
        <v>2836</v>
      </c>
      <c r="Q1965" s="168" t="s">
        <v>2837</v>
      </c>
      <c r="R1965" s="168" t="s">
        <v>1259</v>
      </c>
      <c r="S1965" s="168" t="s">
        <v>21</v>
      </c>
      <c r="T1965" s="168" t="s">
        <v>1259</v>
      </c>
      <c r="U1965" s="168" t="s">
        <v>1259</v>
      </c>
      <c r="V1965" s="168" t="s">
        <v>2837</v>
      </c>
      <c r="W1965" s="168" t="s">
        <v>1259</v>
      </c>
      <c r="X1965" s="168" t="s">
        <v>21</v>
      </c>
      <c r="Y1965" s="168" t="s">
        <v>1259</v>
      </c>
      <c r="Z1965" s="168" t="s">
        <v>21</v>
      </c>
      <c r="AA1965" s="168" t="s">
        <v>3498</v>
      </c>
      <c r="AB1965" s="168" t="s">
        <v>3499</v>
      </c>
      <c r="AC1965" s="168" t="s">
        <v>8446</v>
      </c>
      <c r="AD1965" s="169">
        <v>427940.72890834807</v>
      </c>
      <c r="AE1965" s="168" t="s">
        <v>818</v>
      </c>
      <c r="AF1965" s="169">
        <v>-102070.5469899235</v>
      </c>
      <c r="AG1965" s="169">
        <v>-465331.50084311317</v>
      </c>
      <c r="AH1965" s="169">
        <v>-225376.23731651579</v>
      </c>
      <c r="AI1965" s="168" t="s">
        <v>21</v>
      </c>
      <c r="AJ1965"/>
      <c r="AK1965"/>
    </row>
    <row r="1966" spans="1:37" hidden="1" x14ac:dyDescent="0.25">
      <c r="A1966" s="179" t="b">
        <f>IF(E1966&lt;&gt;1,"",NOT(ISNA(VLOOKUP(P1966,Mapping!$P:$P,1,FALSE))))</f>
        <v>0</v>
      </c>
      <c r="B1966" s="180" t="str">
        <f t="shared" si="30"/>
        <v/>
      </c>
      <c r="E1966" s="167">
        <v>1</v>
      </c>
      <c r="F1966" s="170" t="s">
        <v>3500</v>
      </c>
      <c r="G1966" s="169">
        <v>2696622.492310212</v>
      </c>
      <c r="H1966" s="168" t="s">
        <v>1266</v>
      </c>
      <c r="I1966" s="168" t="s">
        <v>303</v>
      </c>
      <c r="J1966" s="169">
        <v>1217227.04329303</v>
      </c>
      <c r="K1966" s="169">
        <v>959624.06744462729</v>
      </c>
      <c r="L1966" s="168" t="s">
        <v>5</v>
      </c>
      <c r="M1966" s="168" t="s">
        <v>21</v>
      </c>
      <c r="N1966" s="168" t="s">
        <v>2829</v>
      </c>
      <c r="O1966" s="168" t="s">
        <v>21</v>
      </c>
      <c r="P1966" s="168" t="s">
        <v>2831</v>
      </c>
      <c r="Q1966" s="168" t="s">
        <v>2832</v>
      </c>
      <c r="R1966" s="168" t="s">
        <v>1259</v>
      </c>
      <c r="S1966" s="168" t="s">
        <v>21</v>
      </c>
      <c r="T1966" s="168" t="s">
        <v>1259</v>
      </c>
      <c r="U1966" s="168" t="s">
        <v>1259</v>
      </c>
      <c r="V1966" s="168" t="s">
        <v>2832</v>
      </c>
      <c r="W1966" s="168" t="s">
        <v>1259</v>
      </c>
      <c r="X1966" s="168" t="s">
        <v>21</v>
      </c>
      <c r="Y1966" s="168" t="s">
        <v>1259</v>
      </c>
      <c r="Z1966" s="168" t="s">
        <v>21</v>
      </c>
      <c r="AA1966" s="168" t="s">
        <v>3501</v>
      </c>
      <c r="AB1966" s="168" t="s">
        <v>3502</v>
      </c>
      <c r="AC1966" s="168" t="s">
        <v>8447</v>
      </c>
      <c r="AD1966" s="169">
        <v>1879388.5043199861</v>
      </c>
      <c r="AE1966" s="168" t="s">
        <v>809</v>
      </c>
      <c r="AF1966" s="169">
        <v>-1580924.065144215</v>
      </c>
      <c r="AG1966" s="169">
        <v>-1230285.576899166</v>
      </c>
      <c r="AH1966" s="169">
        <v>-1207669.5420393441</v>
      </c>
      <c r="AI1966" s="168" t="s">
        <v>21</v>
      </c>
      <c r="AJ1966"/>
      <c r="AK1966"/>
    </row>
    <row r="1967" spans="1:37" hidden="1" x14ac:dyDescent="0.25">
      <c r="A1967" s="179" t="b">
        <f>IF(E1967&lt;&gt;1,"",NOT(ISNA(VLOOKUP(P1967,Mapping!$P:$P,1,FALSE))))</f>
        <v>0</v>
      </c>
      <c r="B1967" s="180" t="str">
        <f t="shared" si="30"/>
        <v/>
      </c>
      <c r="E1967" s="167">
        <v>1</v>
      </c>
      <c r="F1967" s="170" t="s">
        <v>3500</v>
      </c>
      <c r="G1967" s="169">
        <v>7427817.6804670729</v>
      </c>
      <c r="H1967" s="168" t="s">
        <v>1266</v>
      </c>
      <c r="I1967" s="168" t="s">
        <v>303</v>
      </c>
      <c r="J1967" s="169">
        <v>3352838.8119201879</v>
      </c>
      <c r="K1967" s="169">
        <v>2643274.1828317209</v>
      </c>
      <c r="L1967" s="168" t="s">
        <v>5</v>
      </c>
      <c r="M1967" s="168" t="s">
        <v>21</v>
      </c>
      <c r="N1967" s="168" t="s">
        <v>2829</v>
      </c>
      <c r="O1967" s="168" t="s">
        <v>21</v>
      </c>
      <c r="P1967" s="168" t="s">
        <v>2851</v>
      </c>
      <c r="Q1967" s="168" t="s">
        <v>2834</v>
      </c>
      <c r="R1967" s="168" t="s">
        <v>1259</v>
      </c>
      <c r="S1967" s="168" t="s">
        <v>21</v>
      </c>
      <c r="T1967" s="168" t="s">
        <v>1259</v>
      </c>
      <c r="U1967" s="168" t="s">
        <v>1259</v>
      </c>
      <c r="V1967" s="168" t="s">
        <v>2834</v>
      </c>
      <c r="W1967" s="168" t="s">
        <v>1259</v>
      </c>
      <c r="X1967" s="168" t="s">
        <v>21</v>
      </c>
      <c r="Y1967" s="168" t="s">
        <v>1259</v>
      </c>
      <c r="Z1967" s="168" t="s">
        <v>21</v>
      </c>
      <c r="AA1967" s="168" t="s">
        <v>3501</v>
      </c>
      <c r="AB1967" s="168" t="s">
        <v>3502</v>
      </c>
      <c r="AC1967" s="168" t="s">
        <v>8448</v>
      </c>
      <c r="AD1967" s="169">
        <v>5176755.4415431451</v>
      </c>
      <c r="AE1967" s="168" t="s">
        <v>809</v>
      </c>
      <c r="AF1967" s="169">
        <v>-4354638.3507666811</v>
      </c>
      <c r="AG1967" s="169">
        <v>-3388808.4024272878</v>
      </c>
      <c r="AH1967" s="169">
        <v>-3326512.7774101091</v>
      </c>
      <c r="AI1967" s="168" t="s">
        <v>21</v>
      </c>
      <c r="AJ1967"/>
      <c r="AK1967"/>
    </row>
    <row r="1968" spans="1:37" hidden="1" x14ac:dyDescent="0.25">
      <c r="A1968" s="179" t="b">
        <f>IF(E1968&lt;&gt;1,"",NOT(ISNA(VLOOKUP(P1968,Mapping!$P:$P,1,FALSE))))</f>
        <v>0</v>
      </c>
      <c r="B1968" s="180" t="str">
        <f t="shared" si="30"/>
        <v/>
      </c>
      <c r="E1968" s="167">
        <v>1</v>
      </c>
      <c r="F1968" s="170" t="s">
        <v>3500</v>
      </c>
      <c r="G1968" s="169">
        <v>7826317.677858809</v>
      </c>
      <c r="H1968" s="168" t="s">
        <v>1266</v>
      </c>
      <c r="I1968" s="168" t="s">
        <v>303</v>
      </c>
      <c r="J1968" s="169">
        <v>3532717.5212911339</v>
      </c>
      <c r="K1968" s="169">
        <v>2785084.9811411719</v>
      </c>
      <c r="L1968" s="168" t="s">
        <v>5</v>
      </c>
      <c r="M1968" s="168" t="s">
        <v>21</v>
      </c>
      <c r="N1968" s="168" t="s">
        <v>2829</v>
      </c>
      <c r="O1968" s="168" t="s">
        <v>21</v>
      </c>
      <c r="P1968" s="168" t="s">
        <v>2836</v>
      </c>
      <c r="Q1968" s="168" t="s">
        <v>2837</v>
      </c>
      <c r="R1968" s="168" t="s">
        <v>1259</v>
      </c>
      <c r="S1968" s="168" t="s">
        <v>21</v>
      </c>
      <c r="T1968" s="168" t="s">
        <v>1259</v>
      </c>
      <c r="U1968" s="168" t="s">
        <v>1259</v>
      </c>
      <c r="V1968" s="168" t="s">
        <v>2837</v>
      </c>
      <c r="W1968" s="168" t="s">
        <v>1259</v>
      </c>
      <c r="X1968" s="168" t="s">
        <v>21</v>
      </c>
      <c r="Y1968" s="168" t="s">
        <v>1259</v>
      </c>
      <c r="Z1968" s="168" t="s">
        <v>21</v>
      </c>
      <c r="AA1968" s="168" t="s">
        <v>3501</v>
      </c>
      <c r="AB1968" s="168" t="s">
        <v>3502</v>
      </c>
      <c r="AC1968" s="168" t="s">
        <v>8449</v>
      </c>
      <c r="AD1968" s="169">
        <v>5454486.6835710146</v>
      </c>
      <c r="AE1968" s="168" t="s">
        <v>809</v>
      </c>
      <c r="AF1968" s="169">
        <v>-4588263.2788509913</v>
      </c>
      <c r="AG1968" s="169">
        <v>-3570616.868604321</v>
      </c>
      <c r="AH1968" s="169">
        <v>-3504979.103610801</v>
      </c>
      <c r="AI1968" s="168" t="s">
        <v>21</v>
      </c>
      <c r="AJ1968"/>
      <c r="AK1968"/>
    </row>
    <row r="1969" spans="1:37" hidden="1" x14ac:dyDescent="0.25">
      <c r="A1969" s="179" t="b">
        <f>IF(E1969&lt;&gt;1,"",NOT(ISNA(VLOOKUP(P1969,Mapping!$P:$P,1,FALSE))))</f>
        <v>0</v>
      </c>
      <c r="B1969" s="180" t="str">
        <f t="shared" si="30"/>
        <v/>
      </c>
      <c r="E1969" s="167">
        <v>1</v>
      </c>
      <c r="F1969" s="170" t="s">
        <v>3503</v>
      </c>
      <c r="G1969" s="169">
        <v>2151773.2751745731</v>
      </c>
      <c r="H1969" s="168" t="s">
        <v>1266</v>
      </c>
      <c r="I1969" s="168" t="s">
        <v>303</v>
      </c>
      <c r="J1969" s="169">
        <v>569318.24232203385</v>
      </c>
      <c r="K1969" s="169">
        <v>396916.07537902967</v>
      </c>
      <c r="L1969" s="168" t="s">
        <v>5</v>
      </c>
      <c r="M1969" s="168" t="s">
        <v>21</v>
      </c>
      <c r="N1969" s="168" t="s">
        <v>2829</v>
      </c>
      <c r="O1969" s="168" t="s">
        <v>21</v>
      </c>
      <c r="P1969" s="168" t="s">
        <v>2831</v>
      </c>
      <c r="Q1969" s="168" t="s">
        <v>2832</v>
      </c>
      <c r="R1969" s="168" t="s">
        <v>1259</v>
      </c>
      <c r="S1969" s="168" t="s">
        <v>21</v>
      </c>
      <c r="T1969" s="168" t="s">
        <v>1259</v>
      </c>
      <c r="U1969" s="168" t="s">
        <v>1259</v>
      </c>
      <c r="V1969" s="168" t="s">
        <v>2832</v>
      </c>
      <c r="W1969" s="168" t="s">
        <v>1259</v>
      </c>
      <c r="X1969" s="168" t="s">
        <v>21</v>
      </c>
      <c r="Y1969" s="168" t="s">
        <v>1259</v>
      </c>
      <c r="Z1969" s="168" t="s">
        <v>21</v>
      </c>
      <c r="AA1969" s="168" t="s">
        <v>3504</v>
      </c>
      <c r="AB1969" s="168" t="s">
        <v>3505</v>
      </c>
      <c r="AC1969" s="168" t="s">
        <v>12298</v>
      </c>
      <c r="AD1969" s="169">
        <v>740826.2199332763</v>
      </c>
      <c r="AE1969" s="168" t="s">
        <v>814</v>
      </c>
      <c r="AF1969" s="169">
        <v>-680911.47178528178</v>
      </c>
      <c r="AG1969" s="169">
        <v>1202718.236371883</v>
      </c>
      <c r="AH1969" s="169">
        <v>-712558.40279908455</v>
      </c>
      <c r="AI1969" s="168" t="s">
        <v>21</v>
      </c>
      <c r="AJ1969"/>
      <c r="AK1969"/>
    </row>
    <row r="1970" spans="1:37" hidden="1" x14ac:dyDescent="0.25">
      <c r="A1970" s="179" t="b">
        <f>IF(E1970&lt;&gt;1,"",NOT(ISNA(VLOOKUP(P1970,Mapping!$P:$P,1,FALSE))))</f>
        <v>0</v>
      </c>
      <c r="B1970" s="180" t="str">
        <f t="shared" si="30"/>
        <v/>
      </c>
      <c r="E1970" s="167">
        <v>1</v>
      </c>
      <c r="F1970" s="170" t="s">
        <v>3506</v>
      </c>
      <c r="G1970" s="169">
        <v>7209515.2709112186</v>
      </c>
      <c r="H1970" s="168" t="s">
        <v>1266</v>
      </c>
      <c r="I1970" s="168" t="s">
        <v>303</v>
      </c>
      <c r="J1970" s="169">
        <v>2027081.027539449</v>
      </c>
      <c r="K1970" s="169">
        <v>624908.86099325737</v>
      </c>
      <c r="L1970" s="168" t="s">
        <v>5</v>
      </c>
      <c r="M1970" s="168" t="s">
        <v>21</v>
      </c>
      <c r="N1970" s="168" t="s">
        <v>2829</v>
      </c>
      <c r="O1970" s="168" t="s">
        <v>21</v>
      </c>
      <c r="P1970" s="168" t="s">
        <v>2831</v>
      </c>
      <c r="Q1970" s="168" t="s">
        <v>2832</v>
      </c>
      <c r="R1970" s="168" t="s">
        <v>1259</v>
      </c>
      <c r="S1970" s="168" t="s">
        <v>21</v>
      </c>
      <c r="T1970" s="168" t="s">
        <v>1259</v>
      </c>
      <c r="U1970" s="168" t="s">
        <v>1259</v>
      </c>
      <c r="V1970" s="168" t="s">
        <v>2832</v>
      </c>
      <c r="W1970" s="168" t="s">
        <v>1259</v>
      </c>
      <c r="X1970" s="168" t="s">
        <v>21</v>
      </c>
      <c r="Y1970" s="168" t="s">
        <v>1259</v>
      </c>
      <c r="Z1970" s="168" t="s">
        <v>21</v>
      </c>
      <c r="AA1970" s="168" t="s">
        <v>3507</v>
      </c>
      <c r="AB1970" s="168" t="s">
        <v>3508</v>
      </c>
      <c r="AC1970" s="168" t="s">
        <v>12299</v>
      </c>
      <c r="AD1970" s="169">
        <v>3092898.9404814159</v>
      </c>
      <c r="AE1970" s="168" t="s">
        <v>808</v>
      </c>
      <c r="AF1970" s="169">
        <v>-508914.64285554917</v>
      </c>
      <c r="AG1970" s="169">
        <v>-1592400.7677003101</v>
      </c>
      <c r="AH1970" s="169">
        <v>-468335.00472893292</v>
      </c>
      <c r="AI1970" s="168" t="s">
        <v>21</v>
      </c>
      <c r="AJ1970"/>
      <c r="AK1970"/>
    </row>
    <row r="1971" spans="1:37" hidden="1" x14ac:dyDescent="0.25">
      <c r="A1971" s="179" t="b">
        <f>IF(E1971&lt;&gt;1,"",NOT(ISNA(VLOOKUP(P1971,Mapping!$P:$P,1,FALSE))))</f>
        <v>0</v>
      </c>
      <c r="B1971" s="180" t="str">
        <f t="shared" si="30"/>
        <v/>
      </c>
      <c r="E1971" s="167">
        <v>1</v>
      </c>
      <c r="F1971" s="170" t="s">
        <v>3506</v>
      </c>
      <c r="G1971" s="169">
        <v>4208846.7932252083</v>
      </c>
      <c r="H1971" s="168" t="s">
        <v>1266</v>
      </c>
      <c r="I1971" s="168" t="s">
        <v>303</v>
      </c>
      <c r="J1971" s="169">
        <v>1183390.7220906289</v>
      </c>
      <c r="K1971" s="169">
        <v>364815.87968355347</v>
      </c>
      <c r="L1971" s="168" t="s">
        <v>5</v>
      </c>
      <c r="M1971" s="168" t="s">
        <v>21</v>
      </c>
      <c r="N1971" s="168" t="s">
        <v>2829</v>
      </c>
      <c r="O1971" s="168" t="s">
        <v>21</v>
      </c>
      <c r="P1971" s="168" t="s">
        <v>2836</v>
      </c>
      <c r="Q1971" s="168" t="s">
        <v>2837</v>
      </c>
      <c r="R1971" s="168" t="s">
        <v>1259</v>
      </c>
      <c r="S1971" s="168" t="s">
        <v>21</v>
      </c>
      <c r="T1971" s="168" t="s">
        <v>1259</v>
      </c>
      <c r="U1971" s="168" t="s">
        <v>1259</v>
      </c>
      <c r="V1971" s="168" t="s">
        <v>2837</v>
      </c>
      <c r="W1971" s="168" t="s">
        <v>1259</v>
      </c>
      <c r="X1971" s="168" t="s">
        <v>21</v>
      </c>
      <c r="Y1971" s="168" t="s">
        <v>1259</v>
      </c>
      <c r="Z1971" s="168" t="s">
        <v>21</v>
      </c>
      <c r="AA1971" s="168" t="s">
        <v>3507</v>
      </c>
      <c r="AB1971" s="168" t="s">
        <v>3508</v>
      </c>
      <c r="AC1971" s="168" t="s">
        <v>8450</v>
      </c>
      <c r="AD1971" s="169">
        <v>1805605.1340840801</v>
      </c>
      <c r="AE1971" s="168" t="s">
        <v>808</v>
      </c>
      <c r="AF1971" s="169">
        <v>-297099.55276052927</v>
      </c>
      <c r="AG1971" s="169">
        <v>-929628.49967272673</v>
      </c>
      <c r="AH1971" s="169">
        <v>-273409.54401769949</v>
      </c>
      <c r="AI1971" s="168" t="s">
        <v>21</v>
      </c>
      <c r="AJ1971"/>
      <c r="AK1971"/>
    </row>
    <row r="1972" spans="1:37" hidden="1" x14ac:dyDescent="0.25">
      <c r="A1972" s="179" t="b">
        <f>IF(E1972&lt;&gt;1,"",NOT(ISNA(VLOOKUP(P1972,Mapping!$P:$P,1,FALSE))))</f>
        <v>0</v>
      </c>
      <c r="B1972" s="180" t="str">
        <f t="shared" si="30"/>
        <v/>
      </c>
      <c r="E1972" s="167">
        <v>1</v>
      </c>
      <c r="F1972" s="170" t="s">
        <v>3509</v>
      </c>
      <c r="G1972" s="169">
        <v>4059119.2385493079</v>
      </c>
      <c r="H1972" s="168" t="s">
        <v>1266</v>
      </c>
      <c r="I1972" s="168" t="s">
        <v>303</v>
      </c>
      <c r="J1972" s="169">
        <v>1143785.7213855761</v>
      </c>
      <c r="K1972" s="169">
        <v>913853.80980445188</v>
      </c>
      <c r="L1972" s="168" t="s">
        <v>5</v>
      </c>
      <c r="M1972" s="168" t="s">
        <v>21</v>
      </c>
      <c r="N1972" s="168" t="s">
        <v>2829</v>
      </c>
      <c r="O1972" s="168" t="s">
        <v>21</v>
      </c>
      <c r="P1972" s="168" t="s">
        <v>2831</v>
      </c>
      <c r="Q1972" s="168" t="s">
        <v>2832</v>
      </c>
      <c r="R1972" s="168" t="s">
        <v>1259</v>
      </c>
      <c r="S1972" s="168" t="s">
        <v>21</v>
      </c>
      <c r="T1972" s="168" t="s">
        <v>1259</v>
      </c>
      <c r="U1972" s="168" t="s">
        <v>1259</v>
      </c>
      <c r="V1972" s="168" t="s">
        <v>2832</v>
      </c>
      <c r="W1972" s="168" t="s">
        <v>1259</v>
      </c>
      <c r="X1972" s="168" t="s">
        <v>21</v>
      </c>
      <c r="Y1972" s="168" t="s">
        <v>1259</v>
      </c>
      <c r="Z1972" s="168" t="s">
        <v>21</v>
      </c>
      <c r="AA1972" s="168" t="s">
        <v>3510</v>
      </c>
      <c r="AB1972" s="168" t="s">
        <v>3511</v>
      </c>
      <c r="AC1972" s="168" t="s">
        <v>12300</v>
      </c>
      <c r="AD1972" s="169">
        <v>1505657.2626414769</v>
      </c>
      <c r="AE1972" s="168" t="s">
        <v>816</v>
      </c>
      <c r="AF1972" s="169">
        <v>-1461102.475573686</v>
      </c>
      <c r="AG1972" s="169">
        <v>7560.8787450515674</v>
      </c>
      <c r="AH1972" s="169">
        <v>-917037.46023418056</v>
      </c>
      <c r="AI1972" s="168" t="s">
        <v>21</v>
      </c>
      <c r="AJ1972"/>
      <c r="AK1972"/>
    </row>
    <row r="1973" spans="1:37" hidden="1" x14ac:dyDescent="0.25">
      <c r="A1973" s="179" t="b">
        <f>IF(E1973&lt;&gt;1,"",NOT(ISNA(VLOOKUP(P1973,Mapping!$P:$P,1,FALSE))))</f>
        <v>0</v>
      </c>
      <c r="B1973" s="180" t="str">
        <f t="shared" si="30"/>
        <v/>
      </c>
      <c r="E1973" s="167">
        <v>1</v>
      </c>
      <c r="F1973" s="170" t="s">
        <v>3509</v>
      </c>
      <c r="G1973" s="169">
        <v>1354316.0135391019</v>
      </c>
      <c r="H1973" s="168" t="s">
        <v>1266</v>
      </c>
      <c r="I1973" s="168" t="s">
        <v>303</v>
      </c>
      <c r="J1973" s="169">
        <v>381621.53597721801</v>
      </c>
      <c r="K1973" s="169">
        <v>304905.27031036618</v>
      </c>
      <c r="L1973" s="168" t="s">
        <v>5</v>
      </c>
      <c r="M1973" s="168" t="s">
        <v>21</v>
      </c>
      <c r="N1973" s="168" t="s">
        <v>2829</v>
      </c>
      <c r="O1973" s="168" t="s">
        <v>21</v>
      </c>
      <c r="P1973" s="168" t="s">
        <v>2851</v>
      </c>
      <c r="Q1973" s="168" t="s">
        <v>2834</v>
      </c>
      <c r="R1973" s="168" t="s">
        <v>1259</v>
      </c>
      <c r="S1973" s="168" t="s">
        <v>21</v>
      </c>
      <c r="T1973" s="168" t="s">
        <v>1259</v>
      </c>
      <c r="U1973" s="168" t="s">
        <v>1259</v>
      </c>
      <c r="V1973" s="168" t="s">
        <v>2834</v>
      </c>
      <c r="W1973" s="168" t="s">
        <v>1259</v>
      </c>
      <c r="X1973" s="168" t="s">
        <v>21</v>
      </c>
      <c r="Y1973" s="168" t="s">
        <v>1259</v>
      </c>
      <c r="Z1973" s="168" t="s">
        <v>21</v>
      </c>
      <c r="AA1973" s="168" t="s">
        <v>3510</v>
      </c>
      <c r="AB1973" s="168" t="s">
        <v>3511</v>
      </c>
      <c r="AC1973" s="168" t="s">
        <v>8451</v>
      </c>
      <c r="AD1973" s="169">
        <v>502359.16263094771</v>
      </c>
      <c r="AE1973" s="168" t="s">
        <v>816</v>
      </c>
      <c r="AF1973" s="169">
        <v>-487493.55803557788</v>
      </c>
      <c r="AG1973" s="169">
        <v>2522.6702048080042</v>
      </c>
      <c r="AH1973" s="169">
        <v>-305967.48812292662</v>
      </c>
      <c r="AI1973" s="168" t="s">
        <v>21</v>
      </c>
      <c r="AJ1973"/>
      <c r="AK1973"/>
    </row>
    <row r="1974" spans="1:37" hidden="1" x14ac:dyDescent="0.25">
      <c r="A1974" s="179" t="b">
        <f>IF(E1974&lt;&gt;1,"",NOT(ISNA(VLOOKUP(P1974,Mapping!$P:$P,1,FALSE))))</f>
        <v>0</v>
      </c>
      <c r="B1974" s="180" t="str">
        <f t="shared" si="30"/>
        <v/>
      </c>
      <c r="E1974" s="167">
        <v>1</v>
      </c>
      <c r="F1974" s="170" t="s">
        <v>3509</v>
      </c>
      <c r="G1974" s="169">
        <v>8547751.5295983311</v>
      </c>
      <c r="H1974" s="168" t="s">
        <v>1266</v>
      </c>
      <c r="I1974" s="168" t="s">
        <v>303</v>
      </c>
      <c r="J1974" s="169">
        <v>2408600.382234755</v>
      </c>
      <c r="K1974" s="169">
        <v>1924406.463944376</v>
      </c>
      <c r="L1974" s="168" t="s">
        <v>5</v>
      </c>
      <c r="M1974" s="168" t="s">
        <v>21</v>
      </c>
      <c r="N1974" s="168" t="s">
        <v>2829</v>
      </c>
      <c r="O1974" s="168" t="s">
        <v>21</v>
      </c>
      <c r="P1974" s="168" t="s">
        <v>2835</v>
      </c>
      <c r="Q1974" s="168" t="s">
        <v>2834</v>
      </c>
      <c r="R1974" s="168" t="s">
        <v>1259</v>
      </c>
      <c r="S1974" s="168" t="s">
        <v>21</v>
      </c>
      <c r="T1974" s="168" t="s">
        <v>1259</v>
      </c>
      <c r="U1974" s="168" t="s">
        <v>1259</v>
      </c>
      <c r="V1974" s="168" t="s">
        <v>2834</v>
      </c>
      <c r="W1974" s="168" t="s">
        <v>1259</v>
      </c>
      <c r="X1974" s="168" t="s">
        <v>21</v>
      </c>
      <c r="Y1974" s="168" t="s">
        <v>1259</v>
      </c>
      <c r="Z1974" s="168" t="s">
        <v>21</v>
      </c>
      <c r="AA1974" s="168" t="s">
        <v>3510</v>
      </c>
      <c r="AB1974" s="168" t="s">
        <v>3511</v>
      </c>
      <c r="AC1974" s="168" t="s">
        <v>8452</v>
      </c>
      <c r="AD1974" s="169">
        <v>3170634.6656606458</v>
      </c>
      <c r="AE1974" s="168" t="s">
        <v>816</v>
      </c>
      <c r="AF1974" s="169">
        <v>-3076810.55581614</v>
      </c>
      <c r="AG1974" s="169">
        <v>15921.80693889223</v>
      </c>
      <c r="AH1974" s="169">
        <v>-1931110.6406958201</v>
      </c>
      <c r="AI1974" s="168" t="s">
        <v>21</v>
      </c>
      <c r="AJ1974"/>
      <c r="AK1974"/>
    </row>
    <row r="1975" spans="1:37" hidden="1" x14ac:dyDescent="0.25">
      <c r="A1975" s="179" t="b">
        <f>IF(E1975&lt;&gt;1,"",NOT(ISNA(VLOOKUP(P1975,Mapping!$P:$P,1,FALSE))))</f>
        <v>0</v>
      </c>
      <c r="B1975" s="180" t="str">
        <f t="shared" si="30"/>
        <v/>
      </c>
      <c r="E1975" s="167">
        <v>1</v>
      </c>
      <c r="F1975" s="170" t="s">
        <v>3509</v>
      </c>
      <c r="G1975" s="169">
        <v>519538.98830365541</v>
      </c>
      <c r="H1975" s="168" t="s">
        <v>1266</v>
      </c>
      <c r="I1975" s="168" t="s">
        <v>303</v>
      </c>
      <c r="J1975" s="169">
        <v>146396.6051751679</v>
      </c>
      <c r="K1975" s="169">
        <v>116966.9221081884</v>
      </c>
      <c r="L1975" s="168" t="s">
        <v>5</v>
      </c>
      <c r="M1975" s="168" t="s">
        <v>21</v>
      </c>
      <c r="N1975" s="168" t="s">
        <v>2829</v>
      </c>
      <c r="O1975" s="168" t="s">
        <v>21</v>
      </c>
      <c r="P1975" s="168" t="s">
        <v>2836</v>
      </c>
      <c r="Q1975" s="168" t="s">
        <v>2837</v>
      </c>
      <c r="R1975" s="168" t="s">
        <v>1259</v>
      </c>
      <c r="S1975" s="168" t="s">
        <v>21</v>
      </c>
      <c r="T1975" s="168" t="s">
        <v>1259</v>
      </c>
      <c r="U1975" s="168" t="s">
        <v>1259</v>
      </c>
      <c r="V1975" s="168" t="s">
        <v>2837</v>
      </c>
      <c r="W1975" s="168" t="s">
        <v>1259</v>
      </c>
      <c r="X1975" s="168" t="s">
        <v>21</v>
      </c>
      <c r="Y1975" s="168" t="s">
        <v>1259</v>
      </c>
      <c r="Z1975" s="168" t="s">
        <v>21</v>
      </c>
      <c r="AA1975" s="168" t="s">
        <v>3510</v>
      </c>
      <c r="AB1975" s="168" t="s">
        <v>3511</v>
      </c>
      <c r="AC1975" s="168" t="s">
        <v>7203</v>
      </c>
      <c r="AD1975" s="169">
        <v>192713.64180086789</v>
      </c>
      <c r="AE1975" s="168" t="s">
        <v>816</v>
      </c>
      <c r="AF1975" s="169">
        <v>-187010.93940734159</v>
      </c>
      <c r="AG1975" s="169">
        <v>967.73981325433124</v>
      </c>
      <c r="AH1975" s="169">
        <v>-117374.407187135</v>
      </c>
      <c r="AI1975" s="168" t="s">
        <v>21</v>
      </c>
      <c r="AJ1975"/>
      <c r="AK1975"/>
    </row>
    <row r="1976" spans="1:37" hidden="1" x14ac:dyDescent="0.25">
      <c r="A1976" s="179" t="b">
        <f>IF(E1976&lt;&gt;1,"",NOT(ISNA(VLOOKUP(P1976,Mapping!$P:$P,1,FALSE))))</f>
        <v>0</v>
      </c>
      <c r="B1976" s="180" t="str">
        <f t="shared" si="30"/>
        <v/>
      </c>
      <c r="E1976" s="167">
        <v>1</v>
      </c>
      <c r="F1976" s="170" t="s">
        <v>3512</v>
      </c>
      <c r="G1976" s="169">
        <v>148055.58885045859</v>
      </c>
      <c r="H1976" s="168" t="s">
        <v>1266</v>
      </c>
      <c r="I1976" s="168" t="s">
        <v>402</v>
      </c>
      <c r="J1976" s="169">
        <v>60729.521613924757</v>
      </c>
      <c r="K1976" s="169">
        <v>31536.988955612349</v>
      </c>
      <c r="L1976" s="168" t="s">
        <v>5</v>
      </c>
      <c r="M1976" s="168" t="s">
        <v>21</v>
      </c>
      <c r="N1976" s="168" t="s">
        <v>2829</v>
      </c>
      <c r="O1976" s="168" t="s">
        <v>21</v>
      </c>
      <c r="P1976" s="168" t="s">
        <v>2831</v>
      </c>
      <c r="Q1976" s="168" t="s">
        <v>2832</v>
      </c>
      <c r="R1976" s="168" t="s">
        <v>1259</v>
      </c>
      <c r="S1976" s="168" t="s">
        <v>21</v>
      </c>
      <c r="T1976" s="168" t="s">
        <v>1259</v>
      </c>
      <c r="U1976" s="168" t="s">
        <v>1259</v>
      </c>
      <c r="V1976" s="168" t="s">
        <v>2832</v>
      </c>
      <c r="W1976" s="168" t="s">
        <v>1259</v>
      </c>
      <c r="X1976" s="168" t="s">
        <v>21</v>
      </c>
      <c r="Y1976" s="168" t="s">
        <v>1259</v>
      </c>
      <c r="Z1976" s="168" t="s">
        <v>21</v>
      </c>
      <c r="AA1976" s="168" t="s">
        <v>3513</v>
      </c>
      <c r="AB1976" s="168" t="s">
        <v>1259</v>
      </c>
      <c r="AC1976" s="168" t="s">
        <v>8453</v>
      </c>
      <c r="AD1976" s="169">
        <v>92883.985484564953</v>
      </c>
      <c r="AE1976" s="168" t="s">
        <v>808</v>
      </c>
      <c r="AF1976" s="169">
        <v>-79344.397976868175</v>
      </c>
      <c r="AG1976" s="169">
        <v>-71174.057080152197</v>
      </c>
      <c r="AH1976" s="169">
        <v>-35806.99950394129</v>
      </c>
      <c r="AI1976" s="168" t="s">
        <v>21</v>
      </c>
      <c r="AJ1976"/>
      <c r="AK1976"/>
    </row>
    <row r="1977" spans="1:37" hidden="1" x14ac:dyDescent="0.25">
      <c r="A1977" s="179" t="b">
        <f>IF(E1977&lt;&gt;1,"",NOT(ISNA(VLOOKUP(P1977,Mapping!$P:$P,1,FALSE))))</f>
        <v>0</v>
      </c>
      <c r="B1977" s="180" t="str">
        <f t="shared" si="30"/>
        <v/>
      </c>
      <c r="E1977" s="167">
        <v>1</v>
      </c>
      <c r="F1977" s="170" t="s">
        <v>3514</v>
      </c>
      <c r="G1977" s="169">
        <v>208990.92915425339</v>
      </c>
      <c r="H1977" s="168" t="s">
        <v>1266</v>
      </c>
      <c r="I1977" s="168" t="s">
        <v>2830</v>
      </c>
      <c r="J1977" s="169">
        <v>78899.436805975842</v>
      </c>
      <c r="K1977" s="169">
        <v>35507.412127980759</v>
      </c>
      <c r="L1977" s="168" t="s">
        <v>5</v>
      </c>
      <c r="M1977" s="168" t="s">
        <v>21</v>
      </c>
      <c r="N1977" s="168" t="s">
        <v>2829</v>
      </c>
      <c r="O1977" s="168" t="s">
        <v>21</v>
      </c>
      <c r="P1977" s="168" t="s">
        <v>2831</v>
      </c>
      <c r="Q1977" s="168" t="s">
        <v>2832</v>
      </c>
      <c r="R1977" s="168" t="s">
        <v>1259</v>
      </c>
      <c r="S1977" s="168" t="s">
        <v>21</v>
      </c>
      <c r="T1977" s="168" t="s">
        <v>1259</v>
      </c>
      <c r="U1977" s="168" t="s">
        <v>1259</v>
      </c>
      <c r="V1977" s="168" t="s">
        <v>2832</v>
      </c>
      <c r="W1977" s="168" t="s">
        <v>1259</v>
      </c>
      <c r="X1977" s="168" t="s">
        <v>21</v>
      </c>
      <c r="Y1977" s="168" t="s">
        <v>1259</v>
      </c>
      <c r="Z1977" s="168" t="s">
        <v>21</v>
      </c>
      <c r="AA1977" s="168" t="s">
        <v>3515</v>
      </c>
      <c r="AB1977" s="168" t="s">
        <v>1259</v>
      </c>
      <c r="AC1977" s="168" t="s">
        <v>8454</v>
      </c>
      <c r="AD1977" s="169">
        <v>123291.65806839371</v>
      </c>
      <c r="AE1977" s="168" t="s">
        <v>811</v>
      </c>
      <c r="AF1977" s="169">
        <v>-76203.978054463572</v>
      </c>
      <c r="AG1977" s="169">
        <v>-53477.946865409351</v>
      </c>
      <c r="AH1977" s="169">
        <v>-99210.06763217735</v>
      </c>
      <c r="AI1977" s="168" t="s">
        <v>21</v>
      </c>
      <c r="AJ1977"/>
      <c r="AK1977"/>
    </row>
    <row r="1978" spans="1:37" hidden="1" x14ac:dyDescent="0.25">
      <c r="A1978" s="179" t="b">
        <f>IF(E1978&lt;&gt;1,"",NOT(ISNA(VLOOKUP(P1978,Mapping!$P:$P,1,FALSE))))</f>
        <v>0</v>
      </c>
      <c r="B1978" s="180" t="str">
        <f t="shared" si="30"/>
        <v/>
      </c>
      <c r="E1978" s="167">
        <v>1</v>
      </c>
      <c r="F1978" s="170" t="s">
        <v>3516</v>
      </c>
      <c r="G1978" s="169">
        <v>207904.66642049339</v>
      </c>
      <c r="H1978" s="168" t="s">
        <v>1266</v>
      </c>
      <c r="I1978" s="168" t="s">
        <v>402</v>
      </c>
      <c r="J1978" s="169">
        <v>77294.522518428246</v>
      </c>
      <c r="K1978" s="169">
        <v>46120.08510066678</v>
      </c>
      <c r="L1978" s="168" t="s">
        <v>5</v>
      </c>
      <c r="M1978" s="168" t="s">
        <v>21</v>
      </c>
      <c r="N1978" s="168" t="s">
        <v>2829</v>
      </c>
      <c r="O1978" s="168" t="s">
        <v>21</v>
      </c>
      <c r="P1978" s="168" t="s">
        <v>2831</v>
      </c>
      <c r="Q1978" s="168" t="s">
        <v>2832</v>
      </c>
      <c r="R1978" s="168" t="s">
        <v>1259</v>
      </c>
      <c r="S1978" s="168" t="s">
        <v>21</v>
      </c>
      <c r="T1978" s="168" t="s">
        <v>1259</v>
      </c>
      <c r="U1978" s="168" t="s">
        <v>1259</v>
      </c>
      <c r="V1978" s="168" t="s">
        <v>2832</v>
      </c>
      <c r="W1978" s="168" t="s">
        <v>1259</v>
      </c>
      <c r="X1978" s="168" t="s">
        <v>21</v>
      </c>
      <c r="Y1978" s="168" t="s">
        <v>1259</v>
      </c>
      <c r="Z1978" s="168" t="s">
        <v>21</v>
      </c>
      <c r="AA1978" s="168" t="s">
        <v>3517</v>
      </c>
      <c r="AB1978" s="168" t="s">
        <v>1259</v>
      </c>
      <c r="AC1978" s="168" t="s">
        <v>8455</v>
      </c>
      <c r="AD1978" s="169">
        <v>122642.4620721384</v>
      </c>
      <c r="AE1978" s="168" t="s">
        <v>809</v>
      </c>
      <c r="AF1978" s="169">
        <v>-118376.2670434371</v>
      </c>
      <c r="AG1978" s="169">
        <v>-95050.561800900585</v>
      </c>
      <c r="AH1978" s="169">
        <v>-49882.02932101849</v>
      </c>
      <c r="AI1978" s="168" t="s">
        <v>21</v>
      </c>
      <c r="AJ1978"/>
      <c r="AK1978"/>
    </row>
    <row r="1979" spans="1:37" hidden="1" x14ac:dyDescent="0.25">
      <c r="A1979" s="179" t="b">
        <f>IF(E1979&lt;&gt;1,"",NOT(ISNA(VLOOKUP(P1979,Mapping!$P:$P,1,FALSE))))</f>
        <v>0</v>
      </c>
      <c r="B1979" s="180" t="str">
        <f t="shared" si="30"/>
        <v/>
      </c>
      <c r="E1979" s="167">
        <v>1</v>
      </c>
      <c r="F1979" s="170" t="s">
        <v>3516</v>
      </c>
      <c r="G1979" s="169">
        <v>1618249.7674011509</v>
      </c>
      <c r="H1979" s="168" t="s">
        <v>1266</v>
      </c>
      <c r="I1979" s="168" t="s">
        <v>402</v>
      </c>
      <c r="J1979" s="169">
        <v>601630.76298560761</v>
      </c>
      <c r="K1979" s="169">
        <v>358980.96118596132</v>
      </c>
      <c r="L1979" s="168" t="s">
        <v>5</v>
      </c>
      <c r="M1979" s="168" t="s">
        <v>21</v>
      </c>
      <c r="N1979" s="168" t="s">
        <v>2829</v>
      </c>
      <c r="O1979" s="168" t="s">
        <v>21</v>
      </c>
      <c r="P1979" s="168" t="s">
        <v>2836</v>
      </c>
      <c r="Q1979" s="168" t="s">
        <v>2837</v>
      </c>
      <c r="R1979" s="168" t="s">
        <v>1259</v>
      </c>
      <c r="S1979" s="168" t="s">
        <v>21</v>
      </c>
      <c r="T1979" s="168" t="s">
        <v>1259</v>
      </c>
      <c r="U1979" s="168" t="s">
        <v>1259</v>
      </c>
      <c r="V1979" s="168" t="s">
        <v>2837</v>
      </c>
      <c r="W1979" s="168" t="s">
        <v>1259</v>
      </c>
      <c r="X1979" s="168" t="s">
        <v>21</v>
      </c>
      <c r="Y1979" s="168" t="s">
        <v>1259</v>
      </c>
      <c r="Z1979" s="168" t="s">
        <v>21</v>
      </c>
      <c r="AA1979" s="168" t="s">
        <v>3517</v>
      </c>
      <c r="AB1979" s="168" t="s">
        <v>1259</v>
      </c>
      <c r="AC1979" s="168" t="s">
        <v>8456</v>
      </c>
      <c r="AD1979" s="169">
        <v>954601.64092873037</v>
      </c>
      <c r="AE1979" s="168" t="s">
        <v>809</v>
      </c>
      <c r="AF1979" s="169">
        <v>-921395.22362339846</v>
      </c>
      <c r="AG1979" s="169">
        <v>-739836.92705847963</v>
      </c>
      <c r="AH1979" s="169">
        <v>-388262.48460904532</v>
      </c>
      <c r="AI1979" s="168" t="s">
        <v>21</v>
      </c>
      <c r="AJ1979"/>
      <c r="AK1979"/>
    </row>
    <row r="1980" spans="1:37" hidden="1" x14ac:dyDescent="0.25">
      <c r="A1980" s="179" t="b">
        <f>IF(E1980&lt;&gt;1,"",NOT(ISNA(VLOOKUP(P1980,Mapping!$P:$P,1,FALSE))))</f>
        <v>0</v>
      </c>
      <c r="B1980" s="180" t="str">
        <f t="shared" si="30"/>
        <v/>
      </c>
      <c r="E1980" s="167">
        <v>1</v>
      </c>
      <c r="F1980" s="170" t="s">
        <v>3518</v>
      </c>
      <c r="G1980" s="169">
        <v>141439.98560509531</v>
      </c>
      <c r="H1980" s="168" t="s">
        <v>1266</v>
      </c>
      <c r="I1980" s="168" t="s">
        <v>797</v>
      </c>
      <c r="J1980" s="169">
        <v>40288.601845292753</v>
      </c>
      <c r="K1980" s="169">
        <v>4725.4631918160494</v>
      </c>
      <c r="L1980" s="168" t="s">
        <v>5</v>
      </c>
      <c r="M1980" s="168" t="s">
        <v>21</v>
      </c>
      <c r="N1980" s="168" t="s">
        <v>2829</v>
      </c>
      <c r="O1980" s="168" t="s">
        <v>21</v>
      </c>
      <c r="P1980" s="168" t="s">
        <v>2831</v>
      </c>
      <c r="Q1980" s="168" t="s">
        <v>2832</v>
      </c>
      <c r="R1980" s="168" t="s">
        <v>1259</v>
      </c>
      <c r="S1980" s="168" t="s">
        <v>21</v>
      </c>
      <c r="T1980" s="168" t="s">
        <v>1259</v>
      </c>
      <c r="U1980" s="168" t="s">
        <v>1259</v>
      </c>
      <c r="V1980" s="168" t="s">
        <v>2832</v>
      </c>
      <c r="W1980" s="168" t="s">
        <v>1259</v>
      </c>
      <c r="X1980" s="168" t="s">
        <v>21</v>
      </c>
      <c r="Y1980" s="168" t="s">
        <v>1259</v>
      </c>
      <c r="Z1980" s="168" t="s">
        <v>21</v>
      </c>
      <c r="AA1980" s="168" t="s">
        <v>3519</v>
      </c>
      <c r="AB1980" s="168" t="s">
        <v>1259</v>
      </c>
      <c r="AC1980" s="168" t="s">
        <v>3825</v>
      </c>
      <c r="AD1980" s="169">
        <v>69723.807596364335</v>
      </c>
      <c r="AE1980" s="168" t="s">
        <v>814</v>
      </c>
      <c r="AF1980" s="169">
        <v>27319.614867716151</v>
      </c>
      <c r="AG1980" s="169">
        <v>-37433.859838224758</v>
      </c>
      <c r="AH1980" s="169">
        <v>-10861.852350161431</v>
      </c>
      <c r="AI1980" s="168" t="s">
        <v>21</v>
      </c>
      <c r="AJ1980"/>
      <c r="AK1980"/>
    </row>
    <row r="1981" spans="1:37" hidden="1" x14ac:dyDescent="0.25">
      <c r="A1981" s="179" t="b">
        <f>IF(E1981&lt;&gt;1,"",NOT(ISNA(VLOOKUP(P1981,Mapping!$P:$P,1,FALSE))))</f>
        <v>0</v>
      </c>
      <c r="B1981" s="180" t="str">
        <f t="shared" si="30"/>
        <v/>
      </c>
      <c r="E1981" s="167">
        <v>1</v>
      </c>
      <c r="F1981" s="170" t="s">
        <v>3522</v>
      </c>
      <c r="G1981" s="169">
        <v>5042772.8564816564</v>
      </c>
      <c r="H1981" s="168" t="s">
        <v>1266</v>
      </c>
      <c r="I1981" s="168" t="s">
        <v>303</v>
      </c>
      <c r="J1981" s="169">
        <v>1374710.2487876711</v>
      </c>
      <c r="K1981" s="169">
        <v>878194.82854991709</v>
      </c>
      <c r="L1981" s="168" t="s">
        <v>5</v>
      </c>
      <c r="M1981" s="168" t="s">
        <v>21</v>
      </c>
      <c r="N1981" s="168" t="s">
        <v>2829</v>
      </c>
      <c r="O1981" s="168" t="s">
        <v>21</v>
      </c>
      <c r="P1981" s="168" t="s">
        <v>2831</v>
      </c>
      <c r="Q1981" s="168" t="s">
        <v>2832</v>
      </c>
      <c r="R1981" s="168" t="s">
        <v>1259</v>
      </c>
      <c r="S1981" s="168" t="s">
        <v>21</v>
      </c>
      <c r="T1981" s="168" t="s">
        <v>1259</v>
      </c>
      <c r="U1981" s="168" t="s">
        <v>1259</v>
      </c>
      <c r="V1981" s="168" t="s">
        <v>2832</v>
      </c>
      <c r="W1981" s="168" t="s">
        <v>1259</v>
      </c>
      <c r="X1981" s="168" t="s">
        <v>21</v>
      </c>
      <c r="Y1981" s="168" t="s">
        <v>1259</v>
      </c>
      <c r="Z1981" s="168" t="s">
        <v>21</v>
      </c>
      <c r="AA1981" s="168" t="s">
        <v>3523</v>
      </c>
      <c r="AB1981" s="168" t="s">
        <v>3524</v>
      </c>
      <c r="AC1981" s="168" t="s">
        <v>8457</v>
      </c>
      <c r="AD1981" s="169">
        <v>1992706.904901938</v>
      </c>
      <c r="AE1981" s="168" t="s">
        <v>816</v>
      </c>
      <c r="AF1981" s="169">
        <v>-940548.37499986682</v>
      </c>
      <c r="AG1981" s="169">
        <v>-2336930.9170283861</v>
      </c>
      <c r="AH1981" s="169">
        <v>-1033341.980771131</v>
      </c>
      <c r="AI1981" s="168" t="s">
        <v>21</v>
      </c>
      <c r="AJ1981"/>
      <c r="AK1981"/>
    </row>
    <row r="1982" spans="1:37" hidden="1" x14ac:dyDescent="0.25">
      <c r="A1982" s="179" t="b">
        <f>IF(E1982&lt;&gt;1,"",NOT(ISNA(VLOOKUP(P1982,Mapping!$P:$P,1,FALSE))))</f>
        <v>1</v>
      </c>
      <c r="B1982" s="180" t="str">
        <f t="shared" si="30"/>
        <v/>
      </c>
      <c r="E1982" s="167">
        <v>1</v>
      </c>
      <c r="F1982" s="170" t="s">
        <v>3522</v>
      </c>
      <c r="G1982" s="169">
        <v>60380143.424959958</v>
      </c>
      <c r="H1982" s="168" t="s">
        <v>1266</v>
      </c>
      <c r="I1982" s="168" t="s">
        <v>303</v>
      </c>
      <c r="J1982" s="169">
        <v>16460230.18523873</v>
      </c>
      <c r="K1982" s="169">
        <v>10515153.31188206</v>
      </c>
      <c r="L1982" s="168" t="s">
        <v>5</v>
      </c>
      <c r="M1982" s="168" t="s">
        <v>21</v>
      </c>
      <c r="N1982" s="168" t="s">
        <v>2829</v>
      </c>
      <c r="O1982" s="168" t="s">
        <v>21</v>
      </c>
      <c r="P1982" s="168" t="s">
        <v>183</v>
      </c>
      <c r="Q1982" s="168" t="s">
        <v>2834</v>
      </c>
      <c r="R1982" s="168" t="s">
        <v>1259</v>
      </c>
      <c r="S1982" s="168" t="s">
        <v>21</v>
      </c>
      <c r="T1982" s="168" t="s">
        <v>1259</v>
      </c>
      <c r="U1982" s="168" t="s">
        <v>1259</v>
      </c>
      <c r="V1982" s="168" t="s">
        <v>2834</v>
      </c>
      <c r="W1982" s="168" t="s">
        <v>1259</v>
      </c>
      <c r="X1982" s="168" t="s">
        <v>21</v>
      </c>
      <c r="Y1982" s="168" t="s">
        <v>1259</v>
      </c>
      <c r="Z1982" s="168" t="s">
        <v>21</v>
      </c>
      <c r="AA1982" s="168" t="s">
        <v>3523</v>
      </c>
      <c r="AB1982" s="168" t="s">
        <v>3524</v>
      </c>
      <c r="AC1982" s="168" t="s">
        <v>2443</v>
      </c>
      <c r="AD1982" s="169">
        <v>23859874.744751949</v>
      </c>
      <c r="AE1982" s="168" t="s">
        <v>816</v>
      </c>
      <c r="AF1982" s="169">
        <v>-11261749.71526037</v>
      </c>
      <c r="AG1982" s="169">
        <v>-27981475.26375908</v>
      </c>
      <c r="AH1982" s="169">
        <v>-12372823.202971909</v>
      </c>
      <c r="AI1982" s="168" t="s">
        <v>21</v>
      </c>
      <c r="AJ1982"/>
      <c r="AK1982"/>
    </row>
    <row r="1983" spans="1:37" hidden="1" x14ac:dyDescent="0.25">
      <c r="A1983" s="179" t="b">
        <f>IF(E1983&lt;&gt;1,"",NOT(ISNA(VLOOKUP(P1983,Mapping!$P:$P,1,FALSE))))</f>
        <v>0</v>
      </c>
      <c r="B1983" s="180" t="str">
        <f t="shared" si="30"/>
        <v/>
      </c>
      <c r="E1983" s="167">
        <v>1</v>
      </c>
      <c r="F1983" s="170" t="s">
        <v>3522</v>
      </c>
      <c r="G1983" s="169">
        <v>2467633.3737283628</v>
      </c>
      <c r="H1983" s="168" t="s">
        <v>1266</v>
      </c>
      <c r="I1983" s="168" t="s">
        <v>303</v>
      </c>
      <c r="J1983" s="169">
        <v>672701.50483868248</v>
      </c>
      <c r="K1983" s="169">
        <v>429736.36315584398</v>
      </c>
      <c r="L1983" s="168" t="s">
        <v>5</v>
      </c>
      <c r="M1983" s="168" t="s">
        <v>21</v>
      </c>
      <c r="N1983" s="168" t="s">
        <v>2829</v>
      </c>
      <c r="O1983" s="168" t="s">
        <v>21</v>
      </c>
      <c r="P1983" s="168" t="s">
        <v>2835</v>
      </c>
      <c r="Q1983" s="168" t="s">
        <v>2834</v>
      </c>
      <c r="R1983" s="168" t="s">
        <v>1259</v>
      </c>
      <c r="S1983" s="168" t="s">
        <v>21</v>
      </c>
      <c r="T1983" s="168" t="s">
        <v>1259</v>
      </c>
      <c r="U1983" s="168" t="s">
        <v>1259</v>
      </c>
      <c r="V1983" s="168" t="s">
        <v>2834</v>
      </c>
      <c r="W1983" s="168" t="s">
        <v>1259</v>
      </c>
      <c r="X1983" s="168" t="s">
        <v>21</v>
      </c>
      <c r="Y1983" s="168" t="s">
        <v>1259</v>
      </c>
      <c r="Z1983" s="168" t="s">
        <v>21</v>
      </c>
      <c r="AA1983" s="168" t="s">
        <v>3523</v>
      </c>
      <c r="AB1983" s="168" t="s">
        <v>3524</v>
      </c>
      <c r="AC1983" s="168" t="s">
        <v>8458</v>
      </c>
      <c r="AD1983" s="169">
        <v>975112.34444650146</v>
      </c>
      <c r="AE1983" s="168" t="s">
        <v>816</v>
      </c>
      <c r="AF1983" s="169">
        <v>-460248.48348512867</v>
      </c>
      <c r="AG1983" s="169">
        <v>-1143555.120779383</v>
      </c>
      <c r="AH1983" s="169">
        <v>-505656.15997316391</v>
      </c>
      <c r="AI1983" s="168" t="s">
        <v>21</v>
      </c>
      <c r="AJ1983"/>
      <c r="AK1983"/>
    </row>
    <row r="1984" spans="1:37" hidden="1" x14ac:dyDescent="0.25">
      <c r="A1984" s="179" t="b">
        <f>IF(E1984&lt;&gt;1,"",NOT(ISNA(VLOOKUP(P1984,Mapping!$P:$P,1,FALSE))))</f>
        <v>0</v>
      </c>
      <c r="B1984" s="180" t="str">
        <f t="shared" si="30"/>
        <v/>
      </c>
      <c r="E1984" s="167">
        <v>1</v>
      </c>
      <c r="F1984" s="170" t="s">
        <v>3522</v>
      </c>
      <c r="G1984" s="169">
        <v>2868204.0813280982</v>
      </c>
      <c r="H1984" s="168" t="s">
        <v>1266</v>
      </c>
      <c r="I1984" s="168" t="s">
        <v>303</v>
      </c>
      <c r="J1984" s="169">
        <v>781901.08070172998</v>
      </c>
      <c r="K1984" s="169">
        <v>499495.42902979278</v>
      </c>
      <c r="L1984" s="168" t="s">
        <v>5</v>
      </c>
      <c r="M1984" s="168" t="s">
        <v>21</v>
      </c>
      <c r="N1984" s="168" t="s">
        <v>2829</v>
      </c>
      <c r="O1984" s="168" t="s">
        <v>21</v>
      </c>
      <c r="P1984" s="168" t="s">
        <v>2836</v>
      </c>
      <c r="Q1984" s="168" t="s">
        <v>2837</v>
      </c>
      <c r="R1984" s="168" t="s">
        <v>1259</v>
      </c>
      <c r="S1984" s="168" t="s">
        <v>21</v>
      </c>
      <c r="T1984" s="168" t="s">
        <v>1259</v>
      </c>
      <c r="U1984" s="168" t="s">
        <v>1259</v>
      </c>
      <c r="V1984" s="168" t="s">
        <v>2837</v>
      </c>
      <c r="W1984" s="168" t="s">
        <v>1259</v>
      </c>
      <c r="X1984" s="168" t="s">
        <v>21</v>
      </c>
      <c r="Y1984" s="168" t="s">
        <v>1259</v>
      </c>
      <c r="Z1984" s="168" t="s">
        <v>21</v>
      </c>
      <c r="AA1984" s="168" t="s">
        <v>3523</v>
      </c>
      <c r="AB1984" s="168" t="s">
        <v>3524</v>
      </c>
      <c r="AC1984" s="168" t="s">
        <v>8459</v>
      </c>
      <c r="AD1984" s="169">
        <v>1133402.245192168</v>
      </c>
      <c r="AE1984" s="168" t="s">
        <v>816</v>
      </c>
      <c r="AF1984" s="169">
        <v>-534960.57915709959</v>
      </c>
      <c r="AG1984" s="169">
        <v>-1329188.3225291991</v>
      </c>
      <c r="AH1984" s="169">
        <v>-587739.2797587337</v>
      </c>
      <c r="AI1984" s="168" t="s">
        <v>21</v>
      </c>
      <c r="AJ1984"/>
      <c r="AK1984"/>
    </row>
    <row r="1985" spans="1:37" hidden="1" x14ac:dyDescent="0.25">
      <c r="A1985" s="179" t="b">
        <f>IF(E1985&lt;&gt;1,"",NOT(ISNA(VLOOKUP(P1985,Mapping!$P:$P,1,FALSE))))</f>
        <v>0</v>
      </c>
      <c r="B1985" s="180" t="str">
        <f t="shared" si="30"/>
        <v/>
      </c>
      <c r="E1985" s="167">
        <v>1</v>
      </c>
      <c r="F1985" s="170" t="s">
        <v>3526</v>
      </c>
      <c r="G1985" s="169">
        <v>1768180.960763481</v>
      </c>
      <c r="H1985" s="168" t="s">
        <v>1266</v>
      </c>
      <c r="I1985" s="168" t="s">
        <v>561</v>
      </c>
      <c r="J1985" s="169">
        <v>913006.48789988423</v>
      </c>
      <c r="K1985" s="169">
        <v>501408.42316125351</v>
      </c>
      <c r="L1985" s="168" t="s">
        <v>5</v>
      </c>
      <c r="M1985" s="168" t="s">
        <v>21</v>
      </c>
      <c r="N1985" s="168" t="s">
        <v>2829</v>
      </c>
      <c r="O1985" s="168" t="s">
        <v>21</v>
      </c>
      <c r="P1985" s="168" t="s">
        <v>2831</v>
      </c>
      <c r="Q1985" s="168" t="s">
        <v>2832</v>
      </c>
      <c r="R1985" s="168" t="s">
        <v>1259</v>
      </c>
      <c r="S1985" s="168" t="s">
        <v>21</v>
      </c>
      <c r="T1985" s="168" t="s">
        <v>1259</v>
      </c>
      <c r="U1985" s="168" t="s">
        <v>1259</v>
      </c>
      <c r="V1985" s="168" t="s">
        <v>2832</v>
      </c>
      <c r="W1985" s="168" t="s">
        <v>1259</v>
      </c>
      <c r="X1985" s="168" t="s">
        <v>21</v>
      </c>
      <c r="Y1985" s="168" t="s">
        <v>1259</v>
      </c>
      <c r="Z1985" s="168" t="s">
        <v>21</v>
      </c>
      <c r="AA1985" s="168" t="s">
        <v>3527</v>
      </c>
      <c r="AB1985" s="168" t="s">
        <v>1259</v>
      </c>
      <c r="AC1985" s="168" t="s">
        <v>7306</v>
      </c>
      <c r="AD1985" s="169">
        <v>1364215.389069028</v>
      </c>
      <c r="AE1985" s="168" t="s">
        <v>813</v>
      </c>
      <c r="AF1985" s="169">
        <v>-1148127.6340984791</v>
      </c>
      <c r="AG1985" s="169">
        <v>-328959.05805852538</v>
      </c>
      <c r="AH1985" s="169">
        <v>-800242.26456406061</v>
      </c>
      <c r="AI1985" s="168" t="s">
        <v>21</v>
      </c>
      <c r="AJ1985"/>
      <c r="AK1985"/>
    </row>
    <row r="1986" spans="1:37" hidden="1" x14ac:dyDescent="0.25">
      <c r="A1986" s="179" t="b">
        <f>IF(E1986&lt;&gt;1,"",NOT(ISNA(VLOOKUP(P1986,Mapping!$P:$P,1,FALSE))))</f>
        <v>0</v>
      </c>
      <c r="B1986" s="180" t="str">
        <f t="shared" si="30"/>
        <v/>
      </c>
      <c r="E1986" s="167">
        <v>1</v>
      </c>
      <c r="F1986" s="170" t="s">
        <v>3526</v>
      </c>
      <c r="G1986" s="169">
        <v>1372178.240585041</v>
      </c>
      <c r="H1986" s="168" t="s">
        <v>1266</v>
      </c>
      <c r="I1986" s="168" t="s">
        <v>561</v>
      </c>
      <c r="J1986" s="169">
        <v>708529.08384911064</v>
      </c>
      <c r="K1986" s="169">
        <v>389112.73403308768</v>
      </c>
      <c r="L1986" s="168" t="s">
        <v>5</v>
      </c>
      <c r="M1986" s="168" t="s">
        <v>21</v>
      </c>
      <c r="N1986" s="168" t="s">
        <v>2829</v>
      </c>
      <c r="O1986" s="168" t="s">
        <v>21</v>
      </c>
      <c r="P1986" s="168" t="s">
        <v>2836</v>
      </c>
      <c r="Q1986" s="168" t="s">
        <v>2837</v>
      </c>
      <c r="R1986" s="168" t="s">
        <v>1259</v>
      </c>
      <c r="S1986" s="168" t="s">
        <v>21</v>
      </c>
      <c r="T1986" s="168" t="s">
        <v>1259</v>
      </c>
      <c r="U1986" s="168" t="s">
        <v>1259</v>
      </c>
      <c r="V1986" s="168" t="s">
        <v>2837</v>
      </c>
      <c r="W1986" s="168" t="s">
        <v>1259</v>
      </c>
      <c r="X1986" s="168" t="s">
        <v>21</v>
      </c>
      <c r="Y1986" s="168" t="s">
        <v>1259</v>
      </c>
      <c r="Z1986" s="168" t="s">
        <v>21</v>
      </c>
      <c r="AA1986" s="168" t="s">
        <v>3527</v>
      </c>
      <c r="AB1986" s="168" t="s">
        <v>1259</v>
      </c>
      <c r="AC1986" s="168" t="s">
        <v>8460</v>
      </c>
      <c r="AD1986" s="169">
        <v>1058685.0067334101</v>
      </c>
      <c r="AE1986" s="168" t="s">
        <v>813</v>
      </c>
      <c r="AF1986" s="169">
        <v>-890992.37684589776</v>
      </c>
      <c r="AG1986" s="169">
        <v>-255285.21770551961</v>
      </c>
      <c r="AH1986" s="169">
        <v>-621019.59414672444</v>
      </c>
      <c r="AI1986" s="168" t="s">
        <v>21</v>
      </c>
      <c r="AJ1986"/>
      <c r="AK1986"/>
    </row>
    <row r="1987" spans="1:37" hidden="1" x14ac:dyDescent="0.25">
      <c r="A1987" s="179" t="b">
        <f>IF(E1987&lt;&gt;1,"",NOT(ISNA(VLOOKUP(P1987,Mapping!$P:$P,1,FALSE))))</f>
        <v>0</v>
      </c>
      <c r="B1987" s="180" t="str">
        <f t="shared" si="30"/>
        <v/>
      </c>
      <c r="E1987" s="167">
        <v>1</v>
      </c>
      <c r="F1987" s="170" t="s">
        <v>3529</v>
      </c>
      <c r="G1987" s="169">
        <v>2408647.9939049459</v>
      </c>
      <c r="H1987" s="168" t="s">
        <v>1266</v>
      </c>
      <c r="I1987" s="168" t="s">
        <v>402</v>
      </c>
      <c r="J1987" s="169">
        <v>793480.403256007</v>
      </c>
      <c r="K1987" s="169">
        <v>351541.93091980572</v>
      </c>
      <c r="L1987" s="168" t="s">
        <v>5</v>
      </c>
      <c r="M1987" s="168" t="s">
        <v>21</v>
      </c>
      <c r="N1987" s="168" t="s">
        <v>2829</v>
      </c>
      <c r="O1987" s="168" t="s">
        <v>21</v>
      </c>
      <c r="P1987" s="168" t="s">
        <v>2831</v>
      </c>
      <c r="Q1987" s="168" t="s">
        <v>2832</v>
      </c>
      <c r="R1987" s="168" t="s">
        <v>1259</v>
      </c>
      <c r="S1987" s="168" t="s">
        <v>21</v>
      </c>
      <c r="T1987" s="168" t="s">
        <v>1259</v>
      </c>
      <c r="U1987" s="168" t="s">
        <v>1259</v>
      </c>
      <c r="V1987" s="168" t="s">
        <v>2832</v>
      </c>
      <c r="W1987" s="168" t="s">
        <v>1259</v>
      </c>
      <c r="X1987" s="168" t="s">
        <v>21</v>
      </c>
      <c r="Y1987" s="168" t="s">
        <v>1259</v>
      </c>
      <c r="Z1987" s="168" t="s">
        <v>21</v>
      </c>
      <c r="AA1987" s="168" t="s">
        <v>3530</v>
      </c>
      <c r="AB1987" s="168" t="s">
        <v>1259</v>
      </c>
      <c r="AC1987" s="168" t="s">
        <v>8461</v>
      </c>
      <c r="AD1987" s="169">
        <v>1450536.5193904981</v>
      </c>
      <c r="AE1987" s="168" t="s">
        <v>817</v>
      </c>
      <c r="AF1987" s="169">
        <v>-776289.93248987943</v>
      </c>
      <c r="AG1987" s="169">
        <v>-1483507.2779864459</v>
      </c>
      <c r="AH1987" s="169">
        <v>-815524.62151079602</v>
      </c>
      <c r="AI1987" s="168" t="s">
        <v>21</v>
      </c>
      <c r="AJ1987"/>
      <c r="AK1987"/>
    </row>
    <row r="1988" spans="1:37" hidden="1" x14ac:dyDescent="0.25">
      <c r="A1988" s="179" t="b">
        <f>IF(E1988&lt;&gt;1,"",NOT(ISNA(VLOOKUP(P1988,Mapping!$P:$P,1,FALSE))))</f>
        <v>0</v>
      </c>
      <c r="B1988" s="180" t="str">
        <f t="shared" si="30"/>
        <v/>
      </c>
      <c r="E1988" s="167">
        <v>1</v>
      </c>
      <c r="F1988" s="170" t="s">
        <v>3529</v>
      </c>
      <c r="G1988" s="169">
        <v>2065937.4122069881</v>
      </c>
      <c r="H1988" s="168" t="s">
        <v>1266</v>
      </c>
      <c r="I1988" s="168" t="s">
        <v>402</v>
      </c>
      <c r="J1988" s="169">
        <v>680581.32823386951</v>
      </c>
      <c r="K1988" s="169">
        <v>301523.35620834283</v>
      </c>
      <c r="L1988" s="168" t="s">
        <v>5</v>
      </c>
      <c r="M1988" s="168" t="s">
        <v>21</v>
      </c>
      <c r="N1988" s="168" t="s">
        <v>2829</v>
      </c>
      <c r="O1988" s="168" t="s">
        <v>21</v>
      </c>
      <c r="P1988" s="168" t="s">
        <v>2836</v>
      </c>
      <c r="Q1988" s="168" t="s">
        <v>2837</v>
      </c>
      <c r="R1988" s="168" t="s">
        <v>1259</v>
      </c>
      <c r="S1988" s="168" t="s">
        <v>21</v>
      </c>
      <c r="T1988" s="168" t="s">
        <v>1259</v>
      </c>
      <c r="U1988" s="168" t="s">
        <v>1259</v>
      </c>
      <c r="V1988" s="168" t="s">
        <v>2837</v>
      </c>
      <c r="W1988" s="168" t="s">
        <v>1259</v>
      </c>
      <c r="X1988" s="168" t="s">
        <v>21</v>
      </c>
      <c r="Y1988" s="168" t="s">
        <v>1259</v>
      </c>
      <c r="Z1988" s="168" t="s">
        <v>21</v>
      </c>
      <c r="AA1988" s="168" t="s">
        <v>3530</v>
      </c>
      <c r="AB1988" s="168" t="s">
        <v>1259</v>
      </c>
      <c r="AC1988" s="168" t="s">
        <v>8462</v>
      </c>
      <c r="AD1988" s="169">
        <v>1244149.278252569</v>
      </c>
      <c r="AE1988" s="168" t="s">
        <v>817</v>
      </c>
      <c r="AF1988" s="169">
        <v>-665836.77577993553</v>
      </c>
      <c r="AG1988" s="169">
        <v>-1272428.845821006</v>
      </c>
      <c r="AH1988" s="169">
        <v>-699489.02057026187</v>
      </c>
      <c r="AI1988" s="168" t="s">
        <v>21</v>
      </c>
      <c r="AJ1988"/>
      <c r="AK1988"/>
    </row>
    <row r="1989" spans="1:37" hidden="1" x14ac:dyDescent="0.25">
      <c r="A1989" s="179" t="b">
        <f>IF(E1989&lt;&gt;1,"",NOT(ISNA(VLOOKUP(P1989,Mapping!$P:$P,1,FALSE))))</f>
        <v>0</v>
      </c>
      <c r="B1989" s="180" t="str">
        <f t="shared" si="30"/>
        <v/>
      </c>
      <c r="E1989" s="167">
        <v>1</v>
      </c>
      <c r="F1989" s="170" t="s">
        <v>3531</v>
      </c>
      <c r="G1989" s="169">
        <v>477627.78671968332</v>
      </c>
      <c r="H1989" s="168" t="s">
        <v>1266</v>
      </c>
      <c r="I1989" s="168" t="s">
        <v>303</v>
      </c>
      <c r="J1989" s="169">
        <v>179510.27183993769</v>
      </c>
      <c r="K1989" s="169">
        <v>75990.158706977527</v>
      </c>
      <c r="L1989" s="168" t="s">
        <v>5</v>
      </c>
      <c r="M1989" s="168" t="s">
        <v>21</v>
      </c>
      <c r="N1989" s="168" t="s">
        <v>2829</v>
      </c>
      <c r="O1989" s="168" t="s">
        <v>21</v>
      </c>
      <c r="P1989" s="168" t="s">
        <v>2831</v>
      </c>
      <c r="Q1989" s="168" t="s">
        <v>2832</v>
      </c>
      <c r="R1989" s="168" t="s">
        <v>1259</v>
      </c>
      <c r="S1989" s="168" t="s">
        <v>21</v>
      </c>
      <c r="T1989" s="168" t="s">
        <v>1259</v>
      </c>
      <c r="U1989" s="168" t="s">
        <v>1259</v>
      </c>
      <c r="V1989" s="168" t="s">
        <v>2832</v>
      </c>
      <c r="W1989" s="168" t="s">
        <v>1259</v>
      </c>
      <c r="X1989" s="168" t="s">
        <v>21</v>
      </c>
      <c r="Y1989" s="168" t="s">
        <v>1259</v>
      </c>
      <c r="Z1989" s="168" t="s">
        <v>21</v>
      </c>
      <c r="AA1989" s="168" t="s">
        <v>3532</v>
      </c>
      <c r="AB1989" s="168" t="s">
        <v>3533</v>
      </c>
      <c r="AC1989" s="168" t="s">
        <v>8463</v>
      </c>
      <c r="AD1989" s="169">
        <v>307397.0799602422</v>
      </c>
      <c r="AE1989" s="168" t="s">
        <v>809</v>
      </c>
      <c r="AF1989" s="169">
        <v>11738.70246062166</v>
      </c>
      <c r="AG1989" s="169">
        <v>515767.96283921303</v>
      </c>
      <c r="AH1989" s="169">
        <v>-232229.5030754942</v>
      </c>
      <c r="AI1989" s="168" t="s">
        <v>21</v>
      </c>
      <c r="AJ1989"/>
      <c r="AK1989"/>
    </row>
    <row r="1990" spans="1:37" hidden="1" x14ac:dyDescent="0.25">
      <c r="A1990" s="179" t="b">
        <f>IF(E1990&lt;&gt;1,"",NOT(ISNA(VLOOKUP(P1990,Mapping!$P:$P,1,FALSE))))</f>
        <v>0</v>
      </c>
      <c r="B1990" s="180" t="str">
        <f t="shared" si="30"/>
        <v/>
      </c>
      <c r="E1990" s="167">
        <v>1</v>
      </c>
      <c r="F1990" s="170" t="s">
        <v>3531</v>
      </c>
      <c r="G1990" s="169">
        <v>2380243.1146184211</v>
      </c>
      <c r="H1990" s="168" t="s">
        <v>1266</v>
      </c>
      <c r="I1990" s="168" t="s">
        <v>303</v>
      </c>
      <c r="J1990" s="169">
        <v>894583.81700280018</v>
      </c>
      <c r="K1990" s="169">
        <v>378694.57571403577</v>
      </c>
      <c r="L1990" s="168" t="s">
        <v>5</v>
      </c>
      <c r="M1990" s="168" t="s">
        <v>21</v>
      </c>
      <c r="N1990" s="168" t="s">
        <v>2829</v>
      </c>
      <c r="O1990" s="168" t="s">
        <v>21</v>
      </c>
      <c r="P1990" s="168" t="s">
        <v>2836</v>
      </c>
      <c r="Q1990" s="168" t="s">
        <v>2837</v>
      </c>
      <c r="R1990" s="168" t="s">
        <v>1259</v>
      </c>
      <c r="S1990" s="168" t="s">
        <v>21</v>
      </c>
      <c r="T1990" s="168" t="s">
        <v>1259</v>
      </c>
      <c r="U1990" s="168" t="s">
        <v>1259</v>
      </c>
      <c r="V1990" s="168" t="s">
        <v>2837</v>
      </c>
      <c r="W1990" s="168" t="s">
        <v>1259</v>
      </c>
      <c r="X1990" s="168" t="s">
        <v>21</v>
      </c>
      <c r="Y1990" s="168" t="s">
        <v>1259</v>
      </c>
      <c r="Z1990" s="168" t="s">
        <v>21</v>
      </c>
      <c r="AA1990" s="168" t="s">
        <v>3532</v>
      </c>
      <c r="AB1990" s="168" t="s">
        <v>3533</v>
      </c>
      <c r="AC1990" s="168" t="s">
        <v>8464</v>
      </c>
      <c r="AD1990" s="169">
        <v>1531903.7195350509</v>
      </c>
      <c r="AE1990" s="168" t="s">
        <v>809</v>
      </c>
      <c r="AF1990" s="169">
        <v>58499.45602693269</v>
      </c>
      <c r="AG1990" s="169">
        <v>2570313.4876642111</v>
      </c>
      <c r="AH1990" s="169">
        <v>-1157308.4545667679</v>
      </c>
      <c r="AI1990" s="168" t="s">
        <v>21</v>
      </c>
      <c r="AJ1990"/>
      <c r="AK1990"/>
    </row>
    <row r="1991" spans="1:37" hidden="1" x14ac:dyDescent="0.25">
      <c r="A1991" s="179" t="b">
        <f>IF(E1991&lt;&gt;1,"",NOT(ISNA(VLOOKUP(P1991,Mapping!$P:$P,1,FALSE))))</f>
        <v>0</v>
      </c>
      <c r="B1991" s="180" t="str">
        <f t="shared" si="30"/>
        <v/>
      </c>
      <c r="E1991" s="167">
        <v>1</v>
      </c>
      <c r="F1991" s="170" t="s">
        <v>3534</v>
      </c>
      <c r="G1991" s="169">
        <v>1406955.087719067</v>
      </c>
      <c r="H1991" s="168" t="s">
        <v>1266</v>
      </c>
      <c r="I1991" s="168" t="s">
        <v>303</v>
      </c>
      <c r="J1991" s="169">
        <v>463295.91680397833</v>
      </c>
      <c r="K1991" s="169">
        <v>311706.88159473339</v>
      </c>
      <c r="L1991" s="168" t="s">
        <v>5</v>
      </c>
      <c r="M1991" s="168" t="s">
        <v>21</v>
      </c>
      <c r="N1991" s="168" t="s">
        <v>2829</v>
      </c>
      <c r="O1991" s="168" t="s">
        <v>21</v>
      </c>
      <c r="P1991" s="168" t="s">
        <v>2831</v>
      </c>
      <c r="Q1991" s="168" t="s">
        <v>2832</v>
      </c>
      <c r="R1991" s="168" t="s">
        <v>1259</v>
      </c>
      <c r="S1991" s="168" t="s">
        <v>21</v>
      </c>
      <c r="T1991" s="168" t="s">
        <v>1259</v>
      </c>
      <c r="U1991" s="168" t="s">
        <v>1259</v>
      </c>
      <c r="V1991" s="168" t="s">
        <v>2832</v>
      </c>
      <c r="W1991" s="168" t="s">
        <v>1259</v>
      </c>
      <c r="X1991" s="168" t="s">
        <v>21</v>
      </c>
      <c r="Y1991" s="168" t="s">
        <v>1259</v>
      </c>
      <c r="Z1991" s="168" t="s">
        <v>21</v>
      </c>
      <c r="AA1991" s="168" t="s">
        <v>3535</v>
      </c>
      <c r="AB1991" s="168" t="s">
        <v>3536</v>
      </c>
      <c r="AC1991" s="168" t="s">
        <v>8465</v>
      </c>
      <c r="AD1991" s="169">
        <v>753412.71246123244</v>
      </c>
      <c r="AE1991" s="168" t="s">
        <v>816</v>
      </c>
      <c r="AF1991" s="169">
        <v>-675858.47193045006</v>
      </c>
      <c r="AG1991" s="169">
        <v>1914077.9275503671</v>
      </c>
      <c r="AH1991" s="169">
        <v>-246309.63431558659</v>
      </c>
      <c r="AI1991" s="168" t="s">
        <v>21</v>
      </c>
      <c r="AJ1991"/>
      <c r="AK1991"/>
    </row>
    <row r="1992" spans="1:37" hidden="1" x14ac:dyDescent="0.25">
      <c r="A1992" s="179" t="b">
        <f>IF(E1992&lt;&gt;1,"",NOT(ISNA(VLOOKUP(P1992,Mapping!$P:$P,1,FALSE))))</f>
        <v>0</v>
      </c>
      <c r="B1992" s="180" t="str">
        <f t="shared" si="30"/>
        <v/>
      </c>
      <c r="E1992" s="167">
        <v>1</v>
      </c>
      <c r="F1992" s="170" t="s">
        <v>3537</v>
      </c>
      <c r="G1992" s="169">
        <v>397694.05290441622</v>
      </c>
      <c r="H1992" s="168" t="s">
        <v>1266</v>
      </c>
      <c r="I1992" s="168" t="s">
        <v>561</v>
      </c>
      <c r="J1992" s="169">
        <v>174084.29673390251</v>
      </c>
      <c r="K1992" s="169">
        <v>83569.813720737031</v>
      </c>
      <c r="L1992" s="168" t="s">
        <v>5</v>
      </c>
      <c r="M1992" s="168" t="s">
        <v>21</v>
      </c>
      <c r="N1992" s="168" t="s">
        <v>2829</v>
      </c>
      <c r="O1992" s="168" t="s">
        <v>21</v>
      </c>
      <c r="P1992" s="168" t="s">
        <v>2831</v>
      </c>
      <c r="Q1992" s="168" t="s">
        <v>2832</v>
      </c>
      <c r="R1992" s="168" t="s">
        <v>1259</v>
      </c>
      <c r="S1992" s="168" t="s">
        <v>21</v>
      </c>
      <c r="T1992" s="168" t="s">
        <v>1259</v>
      </c>
      <c r="U1992" s="168" t="s">
        <v>1259</v>
      </c>
      <c r="V1992" s="168" t="s">
        <v>2832</v>
      </c>
      <c r="W1992" s="168" t="s">
        <v>1259</v>
      </c>
      <c r="X1992" s="168" t="s">
        <v>21</v>
      </c>
      <c r="Y1992" s="168" t="s">
        <v>1259</v>
      </c>
      <c r="Z1992" s="168" t="s">
        <v>21</v>
      </c>
      <c r="AA1992" s="168" t="s">
        <v>3538</v>
      </c>
      <c r="AB1992" s="168" t="s">
        <v>1259</v>
      </c>
      <c r="AC1992" s="168" t="s">
        <v>8466</v>
      </c>
      <c r="AD1992" s="169">
        <v>220349.8997210442</v>
      </c>
      <c r="AE1992" s="168" t="s">
        <v>813</v>
      </c>
      <c r="AF1992" s="169">
        <v>-79254.708478359506</v>
      </c>
      <c r="AG1992" s="169">
        <v>163974.19010499309</v>
      </c>
      <c r="AH1992" s="169">
        <v>-104085.59017208491</v>
      </c>
      <c r="AI1992" s="168" t="s">
        <v>21</v>
      </c>
      <c r="AJ1992"/>
      <c r="AK1992"/>
    </row>
    <row r="1993" spans="1:37" hidden="1" x14ac:dyDescent="0.25">
      <c r="A1993" s="179" t="b">
        <f>IF(E1993&lt;&gt;1,"",NOT(ISNA(VLOOKUP(P1993,Mapping!$P:$P,1,FALSE))))</f>
        <v>0</v>
      </c>
      <c r="B1993" s="180" t="str">
        <f t="shared" si="30"/>
        <v/>
      </c>
      <c r="E1993" s="167">
        <v>1</v>
      </c>
      <c r="F1993" s="170" t="s">
        <v>3539</v>
      </c>
      <c r="G1993" s="169">
        <v>3007963.1019576751</v>
      </c>
      <c r="H1993" s="168" t="s">
        <v>1266</v>
      </c>
      <c r="I1993" s="168" t="s">
        <v>2830</v>
      </c>
      <c r="J1993" s="169">
        <v>1012750.565535365</v>
      </c>
      <c r="K1993" s="169">
        <v>639078.69795482385</v>
      </c>
      <c r="L1993" s="168" t="s">
        <v>5</v>
      </c>
      <c r="M1993" s="168" t="s">
        <v>21</v>
      </c>
      <c r="N1993" s="168" t="s">
        <v>2829</v>
      </c>
      <c r="O1993" s="168" t="s">
        <v>21</v>
      </c>
      <c r="P1993" s="168" t="s">
        <v>2831</v>
      </c>
      <c r="Q1993" s="168" t="s">
        <v>2832</v>
      </c>
      <c r="R1993" s="168" t="s">
        <v>1259</v>
      </c>
      <c r="S1993" s="168" t="s">
        <v>21</v>
      </c>
      <c r="T1993" s="168" t="s">
        <v>1259</v>
      </c>
      <c r="U1993" s="168" t="s">
        <v>1259</v>
      </c>
      <c r="V1993" s="168" t="s">
        <v>2832</v>
      </c>
      <c r="W1993" s="168" t="s">
        <v>1259</v>
      </c>
      <c r="X1993" s="168" t="s">
        <v>21</v>
      </c>
      <c r="Y1993" s="168" t="s">
        <v>1259</v>
      </c>
      <c r="Z1993" s="168" t="s">
        <v>21</v>
      </c>
      <c r="AA1993" s="168" t="s">
        <v>3540</v>
      </c>
      <c r="AB1993" s="168" t="s">
        <v>1259</v>
      </c>
      <c r="AC1993" s="168" t="s">
        <v>8467</v>
      </c>
      <c r="AD1993" s="169">
        <v>1408498.2765439011</v>
      </c>
      <c r="AE1993" s="168" t="s">
        <v>809</v>
      </c>
      <c r="AF1993" s="169">
        <v>-958323.41838379577</v>
      </c>
      <c r="AG1993" s="169">
        <v>1125033.72014685</v>
      </c>
      <c r="AH1993" s="169">
        <v>-1501502.338156709</v>
      </c>
      <c r="AI1993" s="168" t="s">
        <v>21</v>
      </c>
      <c r="AJ1993"/>
      <c r="AK1993"/>
    </row>
    <row r="1994" spans="1:37" hidden="1" x14ac:dyDescent="0.25">
      <c r="A1994" s="179" t="b">
        <f>IF(E1994&lt;&gt;1,"",NOT(ISNA(VLOOKUP(P1994,Mapping!$P:$P,1,FALSE))))</f>
        <v>0</v>
      </c>
      <c r="B1994" s="180" t="str">
        <f t="shared" si="30"/>
        <v/>
      </c>
      <c r="E1994" s="167">
        <v>1</v>
      </c>
      <c r="F1994" s="170" t="s">
        <v>3541</v>
      </c>
      <c r="G1994" s="169">
        <v>3579537.6293016258</v>
      </c>
      <c r="H1994" s="168" t="s">
        <v>1266</v>
      </c>
      <c r="I1994" s="168" t="s">
        <v>303</v>
      </c>
      <c r="J1994" s="169">
        <v>944734.19274890318</v>
      </c>
      <c r="K1994" s="169">
        <v>406847.08724942192</v>
      </c>
      <c r="L1994" s="168" t="s">
        <v>5</v>
      </c>
      <c r="M1994" s="168" t="s">
        <v>21</v>
      </c>
      <c r="N1994" s="168" t="s">
        <v>2829</v>
      </c>
      <c r="O1994" s="168" t="s">
        <v>21</v>
      </c>
      <c r="P1994" s="168" t="s">
        <v>2831</v>
      </c>
      <c r="Q1994" s="168" t="s">
        <v>2832</v>
      </c>
      <c r="R1994" s="168" t="s">
        <v>1259</v>
      </c>
      <c r="S1994" s="168" t="s">
        <v>21</v>
      </c>
      <c r="T1994" s="168" t="s">
        <v>1259</v>
      </c>
      <c r="U1994" s="168" t="s">
        <v>1259</v>
      </c>
      <c r="V1994" s="168" t="s">
        <v>2832</v>
      </c>
      <c r="W1994" s="168" t="s">
        <v>1259</v>
      </c>
      <c r="X1994" s="168" t="s">
        <v>21</v>
      </c>
      <c r="Y1994" s="168" t="s">
        <v>1259</v>
      </c>
      <c r="Z1994" s="168" t="s">
        <v>21</v>
      </c>
      <c r="AA1994" s="168" t="s">
        <v>3542</v>
      </c>
      <c r="AB1994" s="168" t="s">
        <v>1259</v>
      </c>
      <c r="AC1994" s="168" t="s">
        <v>12301</v>
      </c>
      <c r="AD1994" s="169">
        <v>1309779.8732144521</v>
      </c>
      <c r="AE1994" s="168" t="s">
        <v>809</v>
      </c>
      <c r="AF1994" s="169">
        <v>-129898.3042083373</v>
      </c>
      <c r="AG1994" s="169">
        <v>-1228392.116625068</v>
      </c>
      <c r="AH1994" s="169">
        <v>-1024253.053066713</v>
      </c>
      <c r="AI1994" s="168" t="s">
        <v>21</v>
      </c>
      <c r="AJ1994"/>
      <c r="AK1994"/>
    </row>
    <row r="1995" spans="1:37" hidden="1" x14ac:dyDescent="0.25">
      <c r="A1995" s="179" t="b">
        <f>IF(E1995&lt;&gt;1,"",NOT(ISNA(VLOOKUP(P1995,Mapping!$P:$P,1,FALSE))))</f>
        <v>0</v>
      </c>
      <c r="B1995" s="180" t="str">
        <f t="shared" si="30"/>
        <v/>
      </c>
      <c r="E1995" s="167">
        <v>1</v>
      </c>
      <c r="F1995" s="170" t="s">
        <v>3541</v>
      </c>
      <c r="G1995" s="169">
        <v>913060.07629139442</v>
      </c>
      <c r="H1995" s="168" t="s">
        <v>1266</v>
      </c>
      <c r="I1995" s="168" t="s">
        <v>303</v>
      </c>
      <c r="J1995" s="169">
        <v>240980.58560560431</v>
      </c>
      <c r="K1995" s="169">
        <v>103777.60230316791</v>
      </c>
      <c r="L1995" s="168" t="s">
        <v>5</v>
      </c>
      <c r="M1995" s="168" t="s">
        <v>21</v>
      </c>
      <c r="N1995" s="168" t="s">
        <v>2829</v>
      </c>
      <c r="O1995" s="168" t="s">
        <v>21</v>
      </c>
      <c r="P1995" s="168" t="s">
        <v>2836</v>
      </c>
      <c r="Q1995" s="168" t="s">
        <v>2837</v>
      </c>
      <c r="R1995" s="168" t="s">
        <v>1259</v>
      </c>
      <c r="S1995" s="168" t="s">
        <v>21</v>
      </c>
      <c r="T1995" s="168" t="s">
        <v>1259</v>
      </c>
      <c r="U1995" s="168" t="s">
        <v>1259</v>
      </c>
      <c r="V1995" s="168" t="s">
        <v>2837</v>
      </c>
      <c r="W1995" s="168" t="s">
        <v>1259</v>
      </c>
      <c r="X1995" s="168" t="s">
        <v>21</v>
      </c>
      <c r="Y1995" s="168" t="s">
        <v>1259</v>
      </c>
      <c r="Z1995" s="168" t="s">
        <v>21</v>
      </c>
      <c r="AA1995" s="168" t="s">
        <v>3542</v>
      </c>
      <c r="AB1995" s="168" t="s">
        <v>1259</v>
      </c>
      <c r="AC1995" s="168" t="s">
        <v>8469</v>
      </c>
      <c r="AD1995" s="169">
        <v>334095.58295255038</v>
      </c>
      <c r="AE1995" s="168" t="s">
        <v>809</v>
      </c>
      <c r="AF1995" s="169">
        <v>-33134.155255053658</v>
      </c>
      <c r="AG1995" s="169">
        <v>-313335.3845871588</v>
      </c>
      <c r="AH1995" s="169">
        <v>-261264.0702864315</v>
      </c>
      <c r="AI1995" s="168" t="s">
        <v>21</v>
      </c>
      <c r="AJ1995"/>
      <c r="AK1995"/>
    </row>
    <row r="1996" spans="1:37" hidden="1" x14ac:dyDescent="0.25">
      <c r="A1996" s="179" t="b">
        <f>IF(E1996&lt;&gt;1,"",NOT(ISNA(VLOOKUP(P1996,Mapping!$P:$P,1,FALSE))))</f>
        <v>0</v>
      </c>
      <c r="B1996" s="180" t="str">
        <f t="shared" si="30"/>
        <v/>
      </c>
      <c r="E1996" s="167">
        <v>1</v>
      </c>
      <c r="F1996" s="170" t="s">
        <v>3543</v>
      </c>
      <c r="G1996" s="169">
        <v>369694.07121377002</v>
      </c>
      <c r="H1996" s="168" t="s">
        <v>1266</v>
      </c>
      <c r="I1996" s="168" t="s">
        <v>2920</v>
      </c>
      <c r="J1996" s="169">
        <v>154990.57385701581</v>
      </c>
      <c r="K1996" s="169">
        <v>61757.846295250703</v>
      </c>
      <c r="L1996" s="168" t="s">
        <v>5</v>
      </c>
      <c r="M1996" s="168" t="s">
        <v>21</v>
      </c>
      <c r="N1996" s="168" t="s">
        <v>2829</v>
      </c>
      <c r="O1996" s="168" t="s">
        <v>21</v>
      </c>
      <c r="P1996" s="168" t="s">
        <v>2831</v>
      </c>
      <c r="Q1996" s="168" t="s">
        <v>2832</v>
      </c>
      <c r="R1996" s="168" t="s">
        <v>1259</v>
      </c>
      <c r="S1996" s="168" t="s">
        <v>21</v>
      </c>
      <c r="T1996" s="168" t="s">
        <v>1259</v>
      </c>
      <c r="U1996" s="168" t="s">
        <v>1259</v>
      </c>
      <c r="V1996" s="168" t="s">
        <v>2832</v>
      </c>
      <c r="W1996" s="168" t="s">
        <v>1259</v>
      </c>
      <c r="X1996" s="168" t="s">
        <v>21</v>
      </c>
      <c r="Y1996" s="168" t="s">
        <v>1259</v>
      </c>
      <c r="Z1996" s="168" t="s">
        <v>21</v>
      </c>
      <c r="AA1996" s="168" t="s">
        <v>3545</v>
      </c>
      <c r="AB1996" s="168" t="s">
        <v>1259</v>
      </c>
      <c r="AC1996" s="168" t="s">
        <v>7374</v>
      </c>
      <c r="AD1996" s="169">
        <v>238716.85124421219</v>
      </c>
      <c r="AE1996" s="168" t="s">
        <v>814</v>
      </c>
      <c r="AF1996" s="169">
        <v>-201377.89628992369</v>
      </c>
      <c r="AG1996" s="169">
        <v>-139677.60804188231</v>
      </c>
      <c r="AH1996" s="169">
        <v>-104776.601743868</v>
      </c>
      <c r="AI1996" s="168" t="s">
        <v>21</v>
      </c>
      <c r="AJ1996"/>
      <c r="AK1996"/>
    </row>
    <row r="1997" spans="1:37" hidden="1" x14ac:dyDescent="0.25">
      <c r="A1997" s="179" t="b">
        <f>IF(E1997&lt;&gt;1,"",NOT(ISNA(VLOOKUP(P1997,Mapping!$P:$P,1,FALSE))))</f>
        <v>0</v>
      </c>
      <c r="B1997" s="180" t="str">
        <f t="shared" si="30"/>
        <v/>
      </c>
      <c r="E1997" s="167">
        <v>1</v>
      </c>
      <c r="F1997" s="170" t="s">
        <v>3543</v>
      </c>
      <c r="G1997" s="169">
        <v>228098.85427202619</v>
      </c>
      <c r="H1997" s="168" t="s">
        <v>1266</v>
      </c>
      <c r="I1997" s="168" t="s">
        <v>2920</v>
      </c>
      <c r="J1997" s="169">
        <v>94837.60106149991</v>
      </c>
      <c r="K1997" s="169">
        <v>39082.943189184662</v>
      </c>
      <c r="L1997" s="168" t="s">
        <v>5</v>
      </c>
      <c r="M1997" s="168" t="s">
        <v>21</v>
      </c>
      <c r="N1997" s="168" t="s">
        <v>2829</v>
      </c>
      <c r="O1997" s="168" t="s">
        <v>21</v>
      </c>
      <c r="P1997" s="168" t="s">
        <v>2831</v>
      </c>
      <c r="Q1997" s="168" t="s">
        <v>2832</v>
      </c>
      <c r="R1997" s="168" t="s">
        <v>1259</v>
      </c>
      <c r="S1997" s="168" t="s">
        <v>21</v>
      </c>
      <c r="T1997" s="168" t="s">
        <v>1259</v>
      </c>
      <c r="U1997" s="168" t="s">
        <v>1259</v>
      </c>
      <c r="V1997" s="168" t="s">
        <v>2832</v>
      </c>
      <c r="W1997" s="168" t="s">
        <v>1259</v>
      </c>
      <c r="X1997" s="168" t="s">
        <v>21</v>
      </c>
      <c r="Y1997" s="168" t="s">
        <v>1259</v>
      </c>
      <c r="Z1997" s="168" t="s">
        <v>21</v>
      </c>
      <c r="AA1997" s="168" t="s">
        <v>3544</v>
      </c>
      <c r="AB1997" s="168" t="s">
        <v>1259</v>
      </c>
      <c r="AC1997" s="168" t="s">
        <v>8470</v>
      </c>
      <c r="AD1997" s="169">
        <v>155577.19225661311</v>
      </c>
      <c r="AE1997" s="168" t="s">
        <v>814</v>
      </c>
      <c r="AF1997" s="169">
        <v>-123883.835076048</v>
      </c>
      <c r="AG1997" s="169">
        <v>-79117.784966503736</v>
      </c>
      <c r="AH1997" s="169">
        <v>-67667.192670333461</v>
      </c>
      <c r="AI1997" s="168" t="s">
        <v>21</v>
      </c>
      <c r="AJ1997"/>
      <c r="AK1997"/>
    </row>
    <row r="1998" spans="1:37" hidden="1" x14ac:dyDescent="0.25">
      <c r="A1998" s="179" t="b">
        <f>IF(E1998&lt;&gt;1,"",NOT(ISNA(VLOOKUP(P1998,Mapping!$P:$P,1,FALSE))))</f>
        <v>0</v>
      </c>
      <c r="B1998" s="180" t="str">
        <f t="shared" si="30"/>
        <v/>
      </c>
      <c r="E1998" s="167">
        <v>1</v>
      </c>
      <c r="F1998" s="170" t="s">
        <v>3543</v>
      </c>
      <c r="G1998" s="169">
        <v>292611.66154088208</v>
      </c>
      <c r="H1998" s="168" t="s">
        <v>1266</v>
      </c>
      <c r="I1998" s="168" t="s">
        <v>2920</v>
      </c>
      <c r="J1998" s="169">
        <v>121660.35691727771</v>
      </c>
      <c r="K1998" s="169">
        <v>50136.704899257093</v>
      </c>
      <c r="L1998" s="168" t="s">
        <v>5</v>
      </c>
      <c r="M1998" s="168" t="s">
        <v>21</v>
      </c>
      <c r="N1998" s="168" t="s">
        <v>2829</v>
      </c>
      <c r="O1998" s="168" t="s">
        <v>21</v>
      </c>
      <c r="P1998" s="168" t="s">
        <v>2836</v>
      </c>
      <c r="Q1998" s="168" t="s">
        <v>2837</v>
      </c>
      <c r="R1998" s="168" t="s">
        <v>1259</v>
      </c>
      <c r="S1998" s="168" t="s">
        <v>21</v>
      </c>
      <c r="T1998" s="168" t="s">
        <v>1259</v>
      </c>
      <c r="U1998" s="168" t="s">
        <v>1259</v>
      </c>
      <c r="V1998" s="168" t="s">
        <v>2837</v>
      </c>
      <c r="W1998" s="168" t="s">
        <v>1259</v>
      </c>
      <c r="X1998" s="168" t="s">
        <v>21</v>
      </c>
      <c r="Y1998" s="168" t="s">
        <v>1259</v>
      </c>
      <c r="Z1998" s="168" t="s">
        <v>21</v>
      </c>
      <c r="AA1998" s="168" t="s">
        <v>3544</v>
      </c>
      <c r="AB1998" s="168" t="s">
        <v>1259</v>
      </c>
      <c r="AC1998" s="168" t="s">
        <v>7087</v>
      </c>
      <c r="AD1998" s="169">
        <v>199578.82238979719</v>
      </c>
      <c r="AE1998" s="168" t="s">
        <v>814</v>
      </c>
      <c r="AF1998" s="169">
        <v>-158921.6874207888</v>
      </c>
      <c r="AG1998" s="169">
        <v>-101494.5322297573</v>
      </c>
      <c r="AH1998" s="169">
        <v>-86805.388577094447</v>
      </c>
      <c r="AI1998" s="168" t="s">
        <v>21</v>
      </c>
      <c r="AJ1998"/>
      <c r="AK1998"/>
    </row>
    <row r="1999" spans="1:37" hidden="1" x14ac:dyDescent="0.25">
      <c r="A1999" s="179" t="b">
        <f>IF(E1999&lt;&gt;1,"",NOT(ISNA(VLOOKUP(P1999,Mapping!$P:$P,1,FALSE))))</f>
        <v>0</v>
      </c>
      <c r="B1999" s="180" t="str">
        <f t="shared" si="30"/>
        <v/>
      </c>
      <c r="E1999" s="167">
        <v>1</v>
      </c>
      <c r="F1999" s="170" t="s">
        <v>3546</v>
      </c>
      <c r="G1999" s="169">
        <v>403828.78309173218</v>
      </c>
      <c r="H1999" s="168" t="s">
        <v>1266</v>
      </c>
      <c r="I1999" s="168" t="s">
        <v>303</v>
      </c>
      <c r="J1999" s="169">
        <v>253989.66475090571</v>
      </c>
      <c r="K1999" s="169">
        <v>98510.527410974784</v>
      </c>
      <c r="L1999" s="168" t="s">
        <v>5</v>
      </c>
      <c r="M1999" s="168" t="s">
        <v>21</v>
      </c>
      <c r="N1999" s="168" t="s">
        <v>2829</v>
      </c>
      <c r="O1999" s="168" t="s">
        <v>21</v>
      </c>
      <c r="P1999" s="168" t="s">
        <v>2831</v>
      </c>
      <c r="Q1999" s="168" t="s">
        <v>2832</v>
      </c>
      <c r="R1999" s="168" t="s">
        <v>1259</v>
      </c>
      <c r="S1999" s="168" t="s">
        <v>21</v>
      </c>
      <c r="T1999" s="168" t="s">
        <v>1259</v>
      </c>
      <c r="U1999" s="168" t="s">
        <v>1259</v>
      </c>
      <c r="V1999" s="168" t="s">
        <v>2832</v>
      </c>
      <c r="W1999" s="168" t="s">
        <v>1259</v>
      </c>
      <c r="X1999" s="168" t="s">
        <v>21</v>
      </c>
      <c r="Y1999" s="168" t="s">
        <v>1259</v>
      </c>
      <c r="Z1999" s="168" t="s">
        <v>21</v>
      </c>
      <c r="AA1999" s="168" t="s">
        <v>3547</v>
      </c>
      <c r="AB1999" s="168" t="s">
        <v>3548</v>
      </c>
      <c r="AC1999" s="168" t="s">
        <v>8471</v>
      </c>
      <c r="AD1999" s="169">
        <v>400493.88988301472</v>
      </c>
      <c r="AE1999" s="168" t="s">
        <v>811</v>
      </c>
      <c r="AF1999" s="169">
        <v>-164531.2066535544</v>
      </c>
      <c r="AG1999" s="169">
        <v>350212.36413180601</v>
      </c>
      <c r="AH1999" s="169">
        <v>-332535.51454046951</v>
      </c>
      <c r="AI1999" s="168" t="s">
        <v>21</v>
      </c>
      <c r="AJ1999"/>
      <c r="AK1999"/>
    </row>
    <row r="2000" spans="1:37" hidden="1" x14ac:dyDescent="0.25">
      <c r="A2000" s="179" t="b">
        <f>IF(E2000&lt;&gt;1,"",NOT(ISNA(VLOOKUP(P2000,Mapping!$P:$P,1,FALSE))))</f>
        <v>0</v>
      </c>
      <c r="B2000" s="180" t="str">
        <f t="shared" si="30"/>
        <v/>
      </c>
      <c r="E2000" s="167">
        <v>1</v>
      </c>
      <c r="F2000" s="170" t="s">
        <v>3546</v>
      </c>
      <c r="G2000" s="169">
        <v>1432206.95700505</v>
      </c>
      <c r="H2000" s="168" t="s">
        <v>1266</v>
      </c>
      <c r="I2000" s="168" t="s">
        <v>303</v>
      </c>
      <c r="J2000" s="169">
        <v>900792.06855593366</v>
      </c>
      <c r="K2000" s="169">
        <v>349374.45918555511</v>
      </c>
      <c r="L2000" s="168" t="s">
        <v>5</v>
      </c>
      <c r="M2000" s="168" t="s">
        <v>21</v>
      </c>
      <c r="N2000" s="168" t="s">
        <v>2829</v>
      </c>
      <c r="O2000" s="168" t="s">
        <v>21</v>
      </c>
      <c r="P2000" s="168" t="s">
        <v>2833</v>
      </c>
      <c r="Q2000" s="168" t="s">
        <v>2834</v>
      </c>
      <c r="R2000" s="168" t="s">
        <v>1259</v>
      </c>
      <c r="S2000" s="168" t="s">
        <v>21</v>
      </c>
      <c r="T2000" s="168" t="s">
        <v>1259</v>
      </c>
      <c r="U2000" s="168" t="s">
        <v>1259</v>
      </c>
      <c r="V2000" s="168" t="s">
        <v>2834</v>
      </c>
      <c r="W2000" s="168" t="s">
        <v>1259</v>
      </c>
      <c r="X2000" s="168" t="s">
        <v>21</v>
      </c>
      <c r="Y2000" s="168" t="s">
        <v>1259</v>
      </c>
      <c r="Z2000" s="168" t="s">
        <v>21</v>
      </c>
      <c r="AA2000" s="168" t="s">
        <v>3547</v>
      </c>
      <c r="AB2000" s="168" t="s">
        <v>3548</v>
      </c>
      <c r="AC2000" s="168" t="s">
        <v>8472</v>
      </c>
      <c r="AD2000" s="169">
        <v>1420379.5255430641</v>
      </c>
      <c r="AE2000" s="168" t="s">
        <v>811</v>
      </c>
      <c r="AF2000" s="169">
        <v>-583521.4048131099</v>
      </c>
      <c r="AG2000" s="169">
        <v>1242052.5859961361</v>
      </c>
      <c r="AH2000" s="169">
        <v>-1179360.4054912771</v>
      </c>
      <c r="AI2000" s="168" t="s">
        <v>21</v>
      </c>
      <c r="AJ2000"/>
      <c r="AK2000"/>
    </row>
    <row r="2001" spans="1:37" hidden="1" x14ac:dyDescent="0.25">
      <c r="A2001" s="179" t="b">
        <f>IF(E2001&lt;&gt;1,"",NOT(ISNA(VLOOKUP(P2001,Mapping!$P:$P,1,FALSE))))</f>
        <v>0</v>
      </c>
      <c r="B2001" s="180" t="str">
        <f t="shared" si="30"/>
        <v/>
      </c>
      <c r="E2001" s="167">
        <v>1</v>
      </c>
      <c r="F2001" s="170" t="s">
        <v>3549</v>
      </c>
      <c r="G2001" s="169">
        <v>280594.92687757942</v>
      </c>
      <c r="H2001" s="168" t="s">
        <v>1266</v>
      </c>
      <c r="I2001" s="168" t="s">
        <v>2830</v>
      </c>
      <c r="J2001" s="169">
        <v>73533.005302602134</v>
      </c>
      <c r="K2001" s="169">
        <v>31879.345192501201</v>
      </c>
      <c r="L2001" s="168" t="s">
        <v>5</v>
      </c>
      <c r="M2001" s="168" t="s">
        <v>21</v>
      </c>
      <c r="N2001" s="168" t="s">
        <v>2829</v>
      </c>
      <c r="O2001" s="168" t="s">
        <v>21</v>
      </c>
      <c r="P2001" s="168" t="s">
        <v>2831</v>
      </c>
      <c r="Q2001" s="168" t="s">
        <v>2832</v>
      </c>
      <c r="R2001" s="168" t="s">
        <v>1259</v>
      </c>
      <c r="S2001" s="168" t="s">
        <v>21</v>
      </c>
      <c r="T2001" s="168" t="s">
        <v>1259</v>
      </c>
      <c r="U2001" s="168" t="s">
        <v>1259</v>
      </c>
      <c r="V2001" s="168" t="s">
        <v>2832</v>
      </c>
      <c r="W2001" s="168" t="s">
        <v>1259</v>
      </c>
      <c r="X2001" s="168" t="s">
        <v>21</v>
      </c>
      <c r="Y2001" s="168" t="s">
        <v>1259</v>
      </c>
      <c r="Z2001" s="168" t="s">
        <v>21</v>
      </c>
      <c r="AA2001" s="168" t="s">
        <v>3550</v>
      </c>
      <c r="AB2001" s="168" t="s">
        <v>1259</v>
      </c>
      <c r="AC2001" s="168" t="s">
        <v>8473</v>
      </c>
      <c r="AD2001" s="169">
        <v>121140.60660236989</v>
      </c>
      <c r="AE2001" s="168" t="s">
        <v>818</v>
      </c>
      <c r="AF2001" s="169">
        <v>-94309.764722259715</v>
      </c>
      <c r="AG2001" s="169">
        <v>59301.051423236837</v>
      </c>
      <c r="AH2001" s="169">
        <v>-60916.554912740743</v>
      </c>
      <c r="AI2001" s="168" t="s">
        <v>21</v>
      </c>
      <c r="AJ2001"/>
      <c r="AK2001"/>
    </row>
    <row r="2002" spans="1:37" hidden="1" x14ac:dyDescent="0.25">
      <c r="A2002" s="179" t="b">
        <f>IF(E2002&lt;&gt;1,"",NOT(ISNA(VLOOKUP(P2002,Mapping!$P:$P,1,FALSE))))</f>
        <v>0</v>
      </c>
      <c r="B2002" s="180" t="str">
        <f t="shared" si="30"/>
        <v/>
      </c>
      <c r="E2002" s="167">
        <v>1</v>
      </c>
      <c r="F2002" s="170" t="s">
        <v>3551</v>
      </c>
      <c r="G2002" s="169">
        <v>3167574.3909158991</v>
      </c>
      <c r="H2002" s="168" t="s">
        <v>1266</v>
      </c>
      <c r="I2002" s="168" t="s">
        <v>303</v>
      </c>
      <c r="J2002" s="169">
        <v>1415746.5436438541</v>
      </c>
      <c r="K2002" s="169">
        <v>1075027.593201892</v>
      </c>
      <c r="L2002" s="168" t="s">
        <v>5</v>
      </c>
      <c r="M2002" s="168" t="s">
        <v>21</v>
      </c>
      <c r="N2002" s="168" t="s">
        <v>2829</v>
      </c>
      <c r="O2002" s="168" t="s">
        <v>21</v>
      </c>
      <c r="P2002" s="168" t="s">
        <v>2831</v>
      </c>
      <c r="Q2002" s="168" t="s">
        <v>2832</v>
      </c>
      <c r="R2002" s="168" t="s">
        <v>1259</v>
      </c>
      <c r="S2002" s="168" t="s">
        <v>21</v>
      </c>
      <c r="T2002" s="168" t="s">
        <v>1259</v>
      </c>
      <c r="U2002" s="168" t="s">
        <v>1259</v>
      </c>
      <c r="V2002" s="168" t="s">
        <v>2832</v>
      </c>
      <c r="W2002" s="168" t="s">
        <v>1259</v>
      </c>
      <c r="X2002" s="168" t="s">
        <v>21</v>
      </c>
      <c r="Y2002" s="168" t="s">
        <v>1259</v>
      </c>
      <c r="Z2002" s="168" t="s">
        <v>21</v>
      </c>
      <c r="AA2002" s="168" t="s">
        <v>3552</v>
      </c>
      <c r="AB2002" s="168" t="s">
        <v>3553</v>
      </c>
      <c r="AC2002" s="168" t="s">
        <v>8474</v>
      </c>
      <c r="AD2002" s="169">
        <v>2038002.4637156129</v>
      </c>
      <c r="AE2002" s="168" t="s">
        <v>809</v>
      </c>
      <c r="AF2002" s="169">
        <v>-1718061.3416594709</v>
      </c>
      <c r="AG2002" s="169">
        <v>-1445148.9216647421</v>
      </c>
      <c r="AH2002" s="169">
        <v>-1328658.758849306</v>
      </c>
      <c r="AI2002" s="168" t="s">
        <v>21</v>
      </c>
      <c r="AJ2002"/>
      <c r="AK2002"/>
    </row>
    <row r="2003" spans="1:37" hidden="1" x14ac:dyDescent="0.25">
      <c r="A2003" s="179" t="b">
        <f>IF(E2003&lt;&gt;1,"",NOT(ISNA(VLOOKUP(P2003,Mapping!$P:$P,1,FALSE))))</f>
        <v>0</v>
      </c>
      <c r="B2003" s="180" t="str">
        <f t="shared" si="30"/>
        <v/>
      </c>
      <c r="E2003" s="167">
        <v>1</v>
      </c>
      <c r="F2003" s="170" t="s">
        <v>3551</v>
      </c>
      <c r="G2003" s="169">
        <v>325483.15778978419</v>
      </c>
      <c r="H2003" s="168" t="s">
        <v>1266</v>
      </c>
      <c r="I2003" s="168" t="s">
        <v>303</v>
      </c>
      <c r="J2003" s="169">
        <v>145474.61204910529</v>
      </c>
      <c r="K2003" s="169">
        <v>110464.1383482489</v>
      </c>
      <c r="L2003" s="168" t="s">
        <v>5</v>
      </c>
      <c r="M2003" s="168" t="s">
        <v>21</v>
      </c>
      <c r="N2003" s="168" t="s">
        <v>2829</v>
      </c>
      <c r="O2003" s="168" t="s">
        <v>21</v>
      </c>
      <c r="P2003" s="168" t="s">
        <v>2836</v>
      </c>
      <c r="Q2003" s="168" t="s">
        <v>2837</v>
      </c>
      <c r="R2003" s="168" t="s">
        <v>1259</v>
      </c>
      <c r="S2003" s="168" t="s">
        <v>21</v>
      </c>
      <c r="T2003" s="168" t="s">
        <v>1259</v>
      </c>
      <c r="U2003" s="168" t="s">
        <v>1259</v>
      </c>
      <c r="V2003" s="168" t="s">
        <v>2837</v>
      </c>
      <c r="W2003" s="168" t="s">
        <v>1259</v>
      </c>
      <c r="X2003" s="168" t="s">
        <v>21</v>
      </c>
      <c r="Y2003" s="168" t="s">
        <v>1259</v>
      </c>
      <c r="Z2003" s="168" t="s">
        <v>21</v>
      </c>
      <c r="AA2003" s="168" t="s">
        <v>3552</v>
      </c>
      <c r="AB2003" s="168" t="s">
        <v>3553</v>
      </c>
      <c r="AC2003" s="168" t="s">
        <v>8475</v>
      </c>
      <c r="AD2003" s="169">
        <v>209414.33273859651</v>
      </c>
      <c r="AE2003" s="168" t="s">
        <v>809</v>
      </c>
      <c r="AF2003" s="169">
        <v>-176538.87857016869</v>
      </c>
      <c r="AG2003" s="169">
        <v>-148495.84459607111</v>
      </c>
      <c r="AH2003" s="169">
        <v>-136525.9328069904</v>
      </c>
      <c r="AI2003" s="168" t="s">
        <v>21</v>
      </c>
      <c r="AJ2003"/>
      <c r="AK2003"/>
    </row>
    <row r="2004" spans="1:37" hidden="1" x14ac:dyDescent="0.25">
      <c r="A2004" s="179" t="b">
        <f>IF(E2004&lt;&gt;1,"",NOT(ISNA(VLOOKUP(P2004,Mapping!$P:$P,1,FALSE))))</f>
        <v>0</v>
      </c>
      <c r="B2004" s="180" t="str">
        <f t="shared" si="30"/>
        <v/>
      </c>
      <c r="E2004" s="167">
        <v>1</v>
      </c>
      <c r="F2004" s="170" t="s">
        <v>3554</v>
      </c>
      <c r="G2004" s="169">
        <v>160558985.4292815</v>
      </c>
      <c r="H2004" s="168" t="s">
        <v>1266</v>
      </c>
      <c r="I2004" s="168" t="s">
        <v>303</v>
      </c>
      <c r="J2004" s="169">
        <v>48616428.879399993</v>
      </c>
      <c r="K2004" s="169">
        <v>30831830.005473729</v>
      </c>
      <c r="L2004" s="168" t="s">
        <v>5</v>
      </c>
      <c r="M2004" s="168" t="s">
        <v>21</v>
      </c>
      <c r="N2004" s="168" t="s">
        <v>2829</v>
      </c>
      <c r="O2004" s="168" t="s">
        <v>21</v>
      </c>
      <c r="P2004" s="168" t="s">
        <v>2831</v>
      </c>
      <c r="Q2004" s="168" t="s">
        <v>2832</v>
      </c>
      <c r="R2004" s="168" t="s">
        <v>1259</v>
      </c>
      <c r="S2004" s="168" t="s">
        <v>21</v>
      </c>
      <c r="T2004" s="168" t="s">
        <v>1259</v>
      </c>
      <c r="U2004" s="168" t="s">
        <v>1259</v>
      </c>
      <c r="V2004" s="168" t="s">
        <v>2832</v>
      </c>
      <c r="W2004" s="168" t="s">
        <v>1259</v>
      </c>
      <c r="X2004" s="168" t="s">
        <v>21</v>
      </c>
      <c r="Y2004" s="168" t="s">
        <v>1259</v>
      </c>
      <c r="Z2004" s="168" t="s">
        <v>21</v>
      </c>
      <c r="AA2004" s="168" t="s">
        <v>3555</v>
      </c>
      <c r="AB2004" s="168" t="s">
        <v>3556</v>
      </c>
      <c r="AC2004" s="168" t="s">
        <v>12302</v>
      </c>
      <c r="AD2004" s="169">
        <v>59757514.439364061</v>
      </c>
      <c r="AE2004" s="168" t="s">
        <v>816</v>
      </c>
      <c r="AF2004" s="169">
        <v>-56756904.828662872</v>
      </c>
      <c r="AG2004" s="169">
        <v>-116980186.5172151</v>
      </c>
      <c r="AH2004" s="169">
        <v>-28180116.907454461</v>
      </c>
      <c r="AI2004" s="168" t="s">
        <v>21</v>
      </c>
      <c r="AJ2004"/>
      <c r="AK2004"/>
    </row>
    <row r="2005" spans="1:37" hidden="1" x14ac:dyDescent="0.25">
      <c r="A2005" s="179" t="b">
        <f>IF(E2005&lt;&gt;1,"",NOT(ISNA(VLOOKUP(P2005,Mapping!$P:$P,1,FALSE))))</f>
        <v>0</v>
      </c>
      <c r="B2005" s="180" t="str">
        <f t="shared" ref="B2005:B2068" si="31">IF(AI2005="","",VALUE(AI2005))</f>
        <v/>
      </c>
      <c r="E2005" s="167">
        <v>1</v>
      </c>
      <c r="F2005" s="170" t="s">
        <v>3554</v>
      </c>
      <c r="G2005" s="169">
        <v>45258383.701409988</v>
      </c>
      <c r="H2005" s="168" t="s">
        <v>1266</v>
      </c>
      <c r="I2005" s="168" t="s">
        <v>303</v>
      </c>
      <c r="J2005" s="169">
        <v>13704004.086307051</v>
      </c>
      <c r="K2005" s="169">
        <v>8690879.4850287698</v>
      </c>
      <c r="L2005" s="168" t="s">
        <v>5</v>
      </c>
      <c r="M2005" s="168" t="s">
        <v>21</v>
      </c>
      <c r="N2005" s="168" t="s">
        <v>2829</v>
      </c>
      <c r="O2005" s="168" t="s">
        <v>21</v>
      </c>
      <c r="P2005" s="168" t="s">
        <v>2833</v>
      </c>
      <c r="Q2005" s="168" t="s">
        <v>2834</v>
      </c>
      <c r="R2005" s="168" t="s">
        <v>1259</v>
      </c>
      <c r="S2005" s="168" t="s">
        <v>21</v>
      </c>
      <c r="T2005" s="168" t="s">
        <v>1259</v>
      </c>
      <c r="U2005" s="168" t="s">
        <v>1259</v>
      </c>
      <c r="V2005" s="168" t="s">
        <v>2834</v>
      </c>
      <c r="W2005" s="168" t="s">
        <v>1259</v>
      </c>
      <c r="X2005" s="168" t="s">
        <v>21</v>
      </c>
      <c r="Y2005" s="168" t="s">
        <v>1259</v>
      </c>
      <c r="Z2005" s="168" t="s">
        <v>21</v>
      </c>
      <c r="AA2005" s="168" t="s">
        <v>3555</v>
      </c>
      <c r="AB2005" s="168" t="s">
        <v>3556</v>
      </c>
      <c r="AC2005" s="168" t="s">
        <v>8476</v>
      </c>
      <c r="AD2005" s="169">
        <v>16844454.455839358</v>
      </c>
      <c r="AE2005" s="168" t="s">
        <v>816</v>
      </c>
      <c r="AF2005" s="169">
        <v>-15998642.303151781</v>
      </c>
      <c r="AG2005" s="169">
        <v>-32974387.2801845</v>
      </c>
      <c r="AH2005" s="169">
        <v>-7943414.31803523</v>
      </c>
      <c r="AI2005" s="168" t="s">
        <v>21</v>
      </c>
      <c r="AJ2005"/>
      <c r="AK2005"/>
    </row>
    <row r="2006" spans="1:37" hidden="1" x14ac:dyDescent="0.25">
      <c r="A2006" s="179" t="b">
        <f>IF(E2006&lt;&gt;1,"",NOT(ISNA(VLOOKUP(P2006,Mapping!$P:$P,1,FALSE))))</f>
        <v>1</v>
      </c>
      <c r="B2006" s="180" t="str">
        <f t="shared" si="31"/>
        <v/>
      </c>
      <c r="E2006" s="167">
        <v>1</v>
      </c>
      <c r="F2006" s="170" t="s">
        <v>3554</v>
      </c>
      <c r="G2006" s="169">
        <v>255913287.17719629</v>
      </c>
      <c r="H2006" s="168" t="s">
        <v>1266</v>
      </c>
      <c r="I2006" s="168" t="s">
        <v>303</v>
      </c>
      <c r="J2006" s="169">
        <v>77489217.38686195</v>
      </c>
      <c r="K2006" s="169">
        <v>49142531.296478443</v>
      </c>
      <c r="L2006" s="168" t="s">
        <v>5</v>
      </c>
      <c r="M2006" s="168" t="s">
        <v>21</v>
      </c>
      <c r="N2006" s="168" t="s">
        <v>2829</v>
      </c>
      <c r="O2006" s="168" t="s">
        <v>21</v>
      </c>
      <c r="P2006" s="168" t="s">
        <v>182</v>
      </c>
      <c r="Q2006" s="168" t="s">
        <v>2834</v>
      </c>
      <c r="R2006" s="168" t="s">
        <v>1259</v>
      </c>
      <c r="S2006" s="168" t="s">
        <v>21</v>
      </c>
      <c r="T2006" s="168" t="s">
        <v>1259</v>
      </c>
      <c r="U2006" s="168" t="s">
        <v>1259</v>
      </c>
      <c r="V2006" s="168" t="s">
        <v>2834</v>
      </c>
      <c r="W2006" s="168" t="s">
        <v>1259</v>
      </c>
      <c r="X2006" s="168" t="s">
        <v>21</v>
      </c>
      <c r="Y2006" s="168" t="s">
        <v>1259</v>
      </c>
      <c r="Z2006" s="168" t="s">
        <v>21</v>
      </c>
      <c r="AA2006" s="168" t="s">
        <v>3555</v>
      </c>
      <c r="AB2006" s="168" t="s">
        <v>3556</v>
      </c>
      <c r="AC2006" s="168" t="s">
        <v>8477</v>
      </c>
      <c r="AD2006" s="169">
        <v>95246877.107679665</v>
      </c>
      <c r="AE2006" s="168" t="s">
        <v>816</v>
      </c>
      <c r="AF2006" s="169">
        <v>-90464236.840260118</v>
      </c>
      <c r="AG2006" s="169">
        <v>-186453495.49376521</v>
      </c>
      <c r="AH2006" s="169">
        <v>-44915993.530619003</v>
      </c>
      <c r="AI2006" s="168" t="s">
        <v>21</v>
      </c>
      <c r="AJ2006"/>
      <c r="AK2006"/>
    </row>
    <row r="2007" spans="1:37" hidden="1" x14ac:dyDescent="0.25">
      <c r="A2007" s="179" t="b">
        <f>IF(E2007&lt;&gt;1,"",NOT(ISNA(VLOOKUP(P2007,Mapping!$P:$P,1,FALSE))))</f>
        <v>0</v>
      </c>
      <c r="B2007" s="180" t="str">
        <f t="shared" si="31"/>
        <v/>
      </c>
      <c r="E2007" s="167">
        <v>1</v>
      </c>
      <c r="F2007" s="170" t="s">
        <v>3554</v>
      </c>
      <c r="G2007" s="169">
        <v>48482659.125777848</v>
      </c>
      <c r="H2007" s="168" t="s">
        <v>1266</v>
      </c>
      <c r="I2007" s="168" t="s">
        <v>303</v>
      </c>
      <c r="J2007" s="169">
        <v>14680297.97878078</v>
      </c>
      <c r="K2007" s="169">
        <v>9310030.8299948592</v>
      </c>
      <c r="L2007" s="168" t="s">
        <v>5</v>
      </c>
      <c r="M2007" s="168" t="s">
        <v>21</v>
      </c>
      <c r="N2007" s="168" t="s">
        <v>2829</v>
      </c>
      <c r="O2007" s="168" t="s">
        <v>21</v>
      </c>
      <c r="P2007" s="168" t="s">
        <v>2851</v>
      </c>
      <c r="Q2007" s="168" t="s">
        <v>2834</v>
      </c>
      <c r="R2007" s="168" t="s">
        <v>1259</v>
      </c>
      <c r="S2007" s="168" t="s">
        <v>21</v>
      </c>
      <c r="T2007" s="168" t="s">
        <v>1259</v>
      </c>
      <c r="U2007" s="168" t="s">
        <v>1259</v>
      </c>
      <c r="V2007" s="168" t="s">
        <v>2834</v>
      </c>
      <c r="W2007" s="168" t="s">
        <v>1259</v>
      </c>
      <c r="X2007" s="168" t="s">
        <v>21</v>
      </c>
      <c r="Y2007" s="168" t="s">
        <v>1259</v>
      </c>
      <c r="Z2007" s="168" t="s">
        <v>21</v>
      </c>
      <c r="AA2007" s="168" t="s">
        <v>3555</v>
      </c>
      <c r="AB2007" s="168" t="s">
        <v>3556</v>
      </c>
      <c r="AC2007" s="168" t="s">
        <v>8478</v>
      </c>
      <c r="AD2007" s="169">
        <v>18044478.76287508</v>
      </c>
      <c r="AE2007" s="168" t="s">
        <v>816</v>
      </c>
      <c r="AF2007" s="169">
        <v>-17138409.678443559</v>
      </c>
      <c r="AG2007" s="169">
        <v>-35323532.296995491</v>
      </c>
      <c r="AH2007" s="169">
        <v>-8509315.1186512038</v>
      </c>
      <c r="AI2007" s="168" t="s">
        <v>21</v>
      </c>
      <c r="AJ2007"/>
      <c r="AK2007"/>
    </row>
    <row r="2008" spans="1:37" hidden="1" x14ac:dyDescent="0.25">
      <c r="A2008" s="179" t="b">
        <f>IF(E2008&lt;&gt;1,"",NOT(ISNA(VLOOKUP(P2008,Mapping!$P:$P,1,FALSE))))</f>
        <v>0</v>
      </c>
      <c r="B2008" s="180" t="str">
        <f t="shared" si="31"/>
        <v/>
      </c>
      <c r="E2008" s="167">
        <v>1</v>
      </c>
      <c r="F2008" s="170" t="s">
        <v>3554</v>
      </c>
      <c r="G2008" s="169">
        <v>52222690.479925357</v>
      </c>
      <c r="H2008" s="168" t="s">
        <v>1266</v>
      </c>
      <c r="I2008" s="168" t="s">
        <v>303</v>
      </c>
      <c r="J2008" s="169">
        <v>15812760.09449164</v>
      </c>
      <c r="K2008" s="169">
        <v>10028221.78404155</v>
      </c>
      <c r="L2008" s="168" t="s">
        <v>5</v>
      </c>
      <c r="M2008" s="168" t="s">
        <v>21</v>
      </c>
      <c r="N2008" s="168" t="s">
        <v>2829</v>
      </c>
      <c r="O2008" s="168" t="s">
        <v>21</v>
      </c>
      <c r="P2008" s="168" t="s">
        <v>2835</v>
      </c>
      <c r="Q2008" s="168" t="s">
        <v>2834</v>
      </c>
      <c r="R2008" s="168" t="s">
        <v>1259</v>
      </c>
      <c r="S2008" s="168" t="s">
        <v>21</v>
      </c>
      <c r="T2008" s="168" t="s">
        <v>1259</v>
      </c>
      <c r="U2008" s="168" t="s">
        <v>1259</v>
      </c>
      <c r="V2008" s="168" t="s">
        <v>2834</v>
      </c>
      <c r="W2008" s="168" t="s">
        <v>1259</v>
      </c>
      <c r="X2008" s="168" t="s">
        <v>21</v>
      </c>
      <c r="Y2008" s="168" t="s">
        <v>1259</v>
      </c>
      <c r="Z2008" s="168" t="s">
        <v>21</v>
      </c>
      <c r="AA2008" s="168" t="s">
        <v>3555</v>
      </c>
      <c r="AB2008" s="168" t="s">
        <v>3556</v>
      </c>
      <c r="AC2008" s="168" t="s">
        <v>8479</v>
      </c>
      <c r="AD2008" s="169">
        <v>19436459.268055681</v>
      </c>
      <c r="AE2008" s="168" t="s">
        <v>816</v>
      </c>
      <c r="AF2008" s="169">
        <v>-18460494.537512761</v>
      </c>
      <c r="AG2008" s="169">
        <v>-38048447.157528847</v>
      </c>
      <c r="AH2008" s="169">
        <v>-9165737.5575177148</v>
      </c>
      <c r="AI2008" s="168" t="s">
        <v>21</v>
      </c>
      <c r="AJ2008"/>
      <c r="AK2008"/>
    </row>
    <row r="2009" spans="1:37" hidden="1" x14ac:dyDescent="0.25">
      <c r="A2009" s="179" t="b">
        <f>IF(E2009&lt;&gt;1,"",NOT(ISNA(VLOOKUP(P2009,Mapping!$P:$P,1,FALSE))))</f>
        <v>0</v>
      </c>
      <c r="B2009" s="180" t="str">
        <f t="shared" si="31"/>
        <v/>
      </c>
      <c r="E2009" s="167">
        <v>1</v>
      </c>
      <c r="F2009" s="170" t="s">
        <v>3554</v>
      </c>
      <c r="G2009" s="169">
        <v>128984471.4772305</v>
      </c>
      <c r="H2009" s="168" t="s">
        <v>1266</v>
      </c>
      <c r="I2009" s="168" t="s">
        <v>303</v>
      </c>
      <c r="J2009" s="169">
        <v>39055829.652596653</v>
      </c>
      <c r="K2009" s="169">
        <v>24768637.440621119</v>
      </c>
      <c r="L2009" s="168" t="s">
        <v>5</v>
      </c>
      <c r="M2009" s="168" t="s">
        <v>21</v>
      </c>
      <c r="N2009" s="168" t="s">
        <v>2829</v>
      </c>
      <c r="O2009" s="168" t="s">
        <v>21</v>
      </c>
      <c r="P2009" s="168" t="s">
        <v>2836</v>
      </c>
      <c r="Q2009" s="168" t="s">
        <v>2837</v>
      </c>
      <c r="R2009" s="168" t="s">
        <v>1259</v>
      </c>
      <c r="S2009" s="168" t="s">
        <v>21</v>
      </c>
      <c r="T2009" s="168" t="s">
        <v>1259</v>
      </c>
      <c r="U2009" s="168" t="s">
        <v>1259</v>
      </c>
      <c r="V2009" s="168" t="s">
        <v>2837</v>
      </c>
      <c r="W2009" s="168" t="s">
        <v>1259</v>
      </c>
      <c r="X2009" s="168" t="s">
        <v>21</v>
      </c>
      <c r="Y2009" s="168" t="s">
        <v>1259</v>
      </c>
      <c r="Z2009" s="168" t="s">
        <v>21</v>
      </c>
      <c r="AA2009" s="168" t="s">
        <v>3555</v>
      </c>
      <c r="AB2009" s="168" t="s">
        <v>3556</v>
      </c>
      <c r="AC2009" s="168" t="s">
        <v>8480</v>
      </c>
      <c r="AD2009" s="169">
        <v>48005979.834428437</v>
      </c>
      <c r="AE2009" s="168" t="s">
        <v>816</v>
      </c>
      <c r="AF2009" s="169">
        <v>-45595451.119943649</v>
      </c>
      <c r="AG2009" s="169">
        <v>-93975603.364015073</v>
      </c>
      <c r="AH2009" s="169">
        <v>-22638393.458680239</v>
      </c>
      <c r="AI2009" s="168" t="s">
        <v>21</v>
      </c>
      <c r="AJ2009"/>
      <c r="AK2009"/>
    </row>
    <row r="2010" spans="1:37" hidden="1" x14ac:dyDescent="0.25">
      <c r="A2010" s="179" t="b">
        <f>IF(E2010&lt;&gt;1,"",NOT(ISNA(VLOOKUP(P2010,Mapping!$P:$P,1,FALSE))))</f>
        <v>0</v>
      </c>
      <c r="B2010" s="180" t="str">
        <f t="shared" si="31"/>
        <v/>
      </c>
      <c r="E2010" s="167">
        <v>1</v>
      </c>
      <c r="F2010" s="170" t="s">
        <v>3557</v>
      </c>
      <c r="G2010" s="169">
        <v>6843644.9189594612</v>
      </c>
      <c r="H2010" s="168" t="s">
        <v>1266</v>
      </c>
      <c r="I2010" s="168" t="s">
        <v>303</v>
      </c>
      <c r="J2010" s="169">
        <v>2762044.5888052238</v>
      </c>
      <c r="K2010" s="169">
        <v>1974625.9084785969</v>
      </c>
      <c r="L2010" s="168" t="s">
        <v>5</v>
      </c>
      <c r="M2010" s="168" t="s">
        <v>21</v>
      </c>
      <c r="N2010" s="168" t="s">
        <v>2829</v>
      </c>
      <c r="O2010" s="168" t="s">
        <v>21</v>
      </c>
      <c r="P2010" s="168" t="s">
        <v>2831</v>
      </c>
      <c r="Q2010" s="168" t="s">
        <v>2832</v>
      </c>
      <c r="R2010" s="168" t="s">
        <v>1259</v>
      </c>
      <c r="S2010" s="168" t="s">
        <v>21</v>
      </c>
      <c r="T2010" s="168" t="s">
        <v>1259</v>
      </c>
      <c r="U2010" s="168" t="s">
        <v>1259</v>
      </c>
      <c r="V2010" s="168" t="s">
        <v>2832</v>
      </c>
      <c r="W2010" s="168" t="s">
        <v>1259</v>
      </c>
      <c r="X2010" s="168" t="s">
        <v>21</v>
      </c>
      <c r="Y2010" s="168" t="s">
        <v>1259</v>
      </c>
      <c r="Z2010" s="168" t="s">
        <v>21</v>
      </c>
      <c r="AA2010" s="168" t="s">
        <v>3558</v>
      </c>
      <c r="AB2010" s="168" t="s">
        <v>3559</v>
      </c>
      <c r="AC2010" s="168" t="s">
        <v>8481</v>
      </c>
      <c r="AD2010" s="169">
        <v>3713634.290389237</v>
      </c>
      <c r="AE2010" s="168" t="s">
        <v>816</v>
      </c>
      <c r="AF2010" s="169">
        <v>-2573934.0991358338</v>
      </c>
      <c r="AG2010" s="169">
        <v>-4546083.981762806</v>
      </c>
      <c r="AH2010" s="169">
        <v>-1912042.652066672</v>
      </c>
      <c r="AI2010" s="168" t="s">
        <v>21</v>
      </c>
      <c r="AJ2010"/>
      <c r="AK2010"/>
    </row>
    <row r="2011" spans="1:37" hidden="1" x14ac:dyDescent="0.25">
      <c r="A2011" s="179" t="b">
        <f>IF(E2011&lt;&gt;1,"",NOT(ISNA(VLOOKUP(P2011,Mapping!$P:$P,1,FALSE))))</f>
        <v>0</v>
      </c>
      <c r="B2011" s="180" t="str">
        <f t="shared" si="31"/>
        <v/>
      </c>
      <c r="E2011" s="167">
        <v>1</v>
      </c>
      <c r="F2011" s="170" t="s">
        <v>3557</v>
      </c>
      <c r="G2011" s="169">
        <v>11730523.56675422</v>
      </c>
      <c r="H2011" s="168" t="s">
        <v>1266</v>
      </c>
      <c r="I2011" s="168" t="s">
        <v>303</v>
      </c>
      <c r="J2011" s="169">
        <v>4734352.7498986516</v>
      </c>
      <c r="K2011" s="169">
        <v>3384657.7414851412</v>
      </c>
      <c r="L2011" s="168" t="s">
        <v>5</v>
      </c>
      <c r="M2011" s="168" t="s">
        <v>21</v>
      </c>
      <c r="N2011" s="168" t="s">
        <v>2829</v>
      </c>
      <c r="O2011" s="168" t="s">
        <v>21</v>
      </c>
      <c r="P2011" s="168" t="s">
        <v>2833</v>
      </c>
      <c r="Q2011" s="168" t="s">
        <v>2834</v>
      </c>
      <c r="R2011" s="168" t="s">
        <v>1259</v>
      </c>
      <c r="S2011" s="168" t="s">
        <v>21</v>
      </c>
      <c r="T2011" s="168" t="s">
        <v>1259</v>
      </c>
      <c r="U2011" s="168" t="s">
        <v>1259</v>
      </c>
      <c r="V2011" s="168" t="s">
        <v>2834</v>
      </c>
      <c r="W2011" s="168" t="s">
        <v>1259</v>
      </c>
      <c r="X2011" s="168" t="s">
        <v>21</v>
      </c>
      <c r="Y2011" s="168" t="s">
        <v>1259</v>
      </c>
      <c r="Z2011" s="168" t="s">
        <v>21</v>
      </c>
      <c r="AA2011" s="168" t="s">
        <v>3558</v>
      </c>
      <c r="AB2011" s="168" t="s">
        <v>3559</v>
      </c>
      <c r="AC2011" s="168" t="s">
        <v>8482</v>
      </c>
      <c r="AD2011" s="169">
        <v>6365449.2711964324</v>
      </c>
      <c r="AE2011" s="168" t="s">
        <v>816</v>
      </c>
      <c r="AF2011" s="169">
        <v>-4411917.1825437071</v>
      </c>
      <c r="AG2011" s="169">
        <v>-7792330.8289671876</v>
      </c>
      <c r="AH2011" s="169">
        <v>-3277385.319710243</v>
      </c>
      <c r="AI2011" s="168" t="s">
        <v>21</v>
      </c>
      <c r="AJ2011"/>
      <c r="AK2011"/>
    </row>
    <row r="2012" spans="1:37" hidden="1" x14ac:dyDescent="0.25">
      <c r="A2012" s="179" t="b">
        <f>IF(E2012&lt;&gt;1,"",NOT(ISNA(VLOOKUP(P2012,Mapping!$P:$P,1,FALSE))))</f>
        <v>0</v>
      </c>
      <c r="B2012" s="180" t="str">
        <f t="shared" si="31"/>
        <v/>
      </c>
      <c r="E2012" s="167">
        <v>1</v>
      </c>
      <c r="F2012" s="170" t="s">
        <v>3557</v>
      </c>
      <c r="G2012" s="169">
        <v>7839777.5892398003</v>
      </c>
      <c r="H2012" s="168" t="s">
        <v>1266</v>
      </c>
      <c r="I2012" s="168" t="s">
        <v>303</v>
      </c>
      <c r="J2012" s="169">
        <v>3164076.3838882181</v>
      </c>
      <c r="K2012" s="169">
        <v>2262044.2947785961</v>
      </c>
      <c r="L2012" s="168" t="s">
        <v>5</v>
      </c>
      <c r="M2012" s="168" t="s">
        <v>21</v>
      </c>
      <c r="N2012" s="168" t="s">
        <v>2829</v>
      </c>
      <c r="O2012" s="168" t="s">
        <v>21</v>
      </c>
      <c r="P2012" s="168" t="s">
        <v>2851</v>
      </c>
      <c r="Q2012" s="168" t="s">
        <v>2834</v>
      </c>
      <c r="R2012" s="168" t="s">
        <v>1259</v>
      </c>
      <c r="S2012" s="168" t="s">
        <v>21</v>
      </c>
      <c r="T2012" s="168" t="s">
        <v>1259</v>
      </c>
      <c r="U2012" s="168" t="s">
        <v>1259</v>
      </c>
      <c r="V2012" s="168" t="s">
        <v>2834</v>
      </c>
      <c r="W2012" s="168" t="s">
        <v>1259</v>
      </c>
      <c r="X2012" s="168" t="s">
        <v>21</v>
      </c>
      <c r="Y2012" s="168" t="s">
        <v>1259</v>
      </c>
      <c r="Z2012" s="168" t="s">
        <v>21</v>
      </c>
      <c r="AA2012" s="168" t="s">
        <v>3558</v>
      </c>
      <c r="AB2012" s="168" t="s">
        <v>3559</v>
      </c>
      <c r="AC2012" s="168" t="s">
        <v>8483</v>
      </c>
      <c r="AD2012" s="169">
        <v>4254175.5496065104</v>
      </c>
      <c r="AE2012" s="168" t="s">
        <v>816</v>
      </c>
      <c r="AF2012" s="169">
        <v>-2948585.3087850381</v>
      </c>
      <c r="AG2012" s="169">
        <v>-5207793.1776222242</v>
      </c>
      <c r="AH2012" s="169">
        <v>-2190351.678213906</v>
      </c>
      <c r="AI2012" s="168" t="s">
        <v>21</v>
      </c>
      <c r="AJ2012"/>
      <c r="AK2012"/>
    </row>
    <row r="2013" spans="1:37" hidden="1" x14ac:dyDescent="0.25">
      <c r="A2013" s="179" t="b">
        <f>IF(E2013&lt;&gt;1,"",NOT(ISNA(VLOOKUP(P2013,Mapping!$P:$P,1,FALSE))))</f>
        <v>0</v>
      </c>
      <c r="B2013" s="180" t="str">
        <f t="shared" si="31"/>
        <v/>
      </c>
      <c r="E2013" s="167">
        <v>1</v>
      </c>
      <c r="F2013" s="170" t="s">
        <v>3557</v>
      </c>
      <c r="G2013" s="169">
        <v>7767340.2989858491</v>
      </c>
      <c r="H2013" s="168" t="s">
        <v>1266</v>
      </c>
      <c r="I2013" s="168" t="s">
        <v>303</v>
      </c>
      <c r="J2013" s="169">
        <v>3134841.2280695168</v>
      </c>
      <c r="K2013" s="169">
        <v>2241143.656044526</v>
      </c>
      <c r="L2013" s="168" t="s">
        <v>5</v>
      </c>
      <c r="M2013" s="168" t="s">
        <v>21</v>
      </c>
      <c r="N2013" s="168" t="s">
        <v>2829</v>
      </c>
      <c r="O2013" s="168" t="s">
        <v>21</v>
      </c>
      <c r="P2013" s="168" t="s">
        <v>2835</v>
      </c>
      <c r="Q2013" s="168" t="s">
        <v>2834</v>
      </c>
      <c r="R2013" s="168" t="s">
        <v>1259</v>
      </c>
      <c r="S2013" s="168" t="s">
        <v>21</v>
      </c>
      <c r="T2013" s="168" t="s">
        <v>1259</v>
      </c>
      <c r="U2013" s="168" t="s">
        <v>1259</v>
      </c>
      <c r="V2013" s="168" t="s">
        <v>2834</v>
      </c>
      <c r="W2013" s="168" t="s">
        <v>1259</v>
      </c>
      <c r="X2013" s="168" t="s">
        <v>21</v>
      </c>
      <c r="Y2013" s="168" t="s">
        <v>1259</v>
      </c>
      <c r="Z2013" s="168" t="s">
        <v>21</v>
      </c>
      <c r="AA2013" s="168" t="s">
        <v>3558</v>
      </c>
      <c r="AB2013" s="168" t="s">
        <v>3559</v>
      </c>
      <c r="AC2013" s="168" t="s">
        <v>8484</v>
      </c>
      <c r="AD2013" s="169">
        <v>4214868.191002219</v>
      </c>
      <c r="AE2013" s="168" t="s">
        <v>816</v>
      </c>
      <c r="AF2013" s="169">
        <v>-2921341.2285264158</v>
      </c>
      <c r="AG2013" s="169">
        <v>-5159674.6663894914</v>
      </c>
      <c r="AH2013" s="169">
        <v>-2170113.4586385479</v>
      </c>
      <c r="AI2013" s="168" t="s">
        <v>21</v>
      </c>
      <c r="AJ2013"/>
      <c r="AK2013"/>
    </row>
    <row r="2014" spans="1:37" hidden="1" x14ac:dyDescent="0.25">
      <c r="A2014" s="179" t="b">
        <f>IF(E2014&lt;&gt;1,"",NOT(ISNA(VLOOKUP(P2014,Mapping!$P:$P,1,FALSE))))</f>
        <v>0</v>
      </c>
      <c r="B2014" s="180" t="str">
        <f t="shared" si="31"/>
        <v/>
      </c>
      <c r="E2014" s="167">
        <v>1</v>
      </c>
      <c r="F2014" s="170" t="s">
        <v>3557</v>
      </c>
      <c r="G2014" s="169">
        <v>8497229.9487963635</v>
      </c>
      <c r="H2014" s="168" t="s">
        <v>1266</v>
      </c>
      <c r="I2014" s="168" t="s">
        <v>303</v>
      </c>
      <c r="J2014" s="169">
        <v>3429419.3047460322</v>
      </c>
      <c r="K2014" s="169">
        <v>2451741.813884858</v>
      </c>
      <c r="L2014" s="168" t="s">
        <v>5</v>
      </c>
      <c r="M2014" s="168" t="s">
        <v>21</v>
      </c>
      <c r="N2014" s="168" t="s">
        <v>2829</v>
      </c>
      <c r="O2014" s="168" t="s">
        <v>21</v>
      </c>
      <c r="P2014" s="168" t="s">
        <v>2836</v>
      </c>
      <c r="Q2014" s="168" t="s">
        <v>2837</v>
      </c>
      <c r="R2014" s="168" t="s">
        <v>1259</v>
      </c>
      <c r="S2014" s="168" t="s">
        <v>21</v>
      </c>
      <c r="T2014" s="168" t="s">
        <v>1259</v>
      </c>
      <c r="U2014" s="168" t="s">
        <v>1259</v>
      </c>
      <c r="V2014" s="168" t="s">
        <v>2837</v>
      </c>
      <c r="W2014" s="168" t="s">
        <v>1259</v>
      </c>
      <c r="X2014" s="168" t="s">
        <v>21</v>
      </c>
      <c r="Y2014" s="168" t="s">
        <v>1259</v>
      </c>
      <c r="Z2014" s="168" t="s">
        <v>21</v>
      </c>
      <c r="AA2014" s="168" t="s">
        <v>3558</v>
      </c>
      <c r="AB2014" s="168" t="s">
        <v>3559</v>
      </c>
      <c r="AC2014" s="168" t="s">
        <v>8485</v>
      </c>
      <c r="AD2014" s="169">
        <v>4610935.3838261999</v>
      </c>
      <c r="AE2014" s="168" t="s">
        <v>816</v>
      </c>
      <c r="AF2014" s="169">
        <v>-3195856.9113972378</v>
      </c>
      <c r="AG2014" s="169">
        <v>-5644524.433545813</v>
      </c>
      <c r="AH2014" s="169">
        <v>-2374036.9757505222</v>
      </c>
      <c r="AI2014" s="168" t="s">
        <v>21</v>
      </c>
      <c r="AJ2014"/>
      <c r="AK2014"/>
    </row>
    <row r="2015" spans="1:37" hidden="1" x14ac:dyDescent="0.25">
      <c r="A2015" s="179" t="b">
        <f>IF(E2015&lt;&gt;1,"",NOT(ISNA(VLOOKUP(P2015,Mapping!$P:$P,1,FALSE))))</f>
        <v>0</v>
      </c>
      <c r="B2015" s="180" t="str">
        <f t="shared" si="31"/>
        <v/>
      </c>
      <c r="E2015" s="167">
        <v>1</v>
      </c>
      <c r="F2015" s="170" t="s">
        <v>7189</v>
      </c>
      <c r="G2015" s="169">
        <v>2930621.3999980572</v>
      </c>
      <c r="H2015" s="168" t="s">
        <v>1266</v>
      </c>
      <c r="I2015" s="168" t="s">
        <v>303</v>
      </c>
      <c r="J2015" s="169">
        <v>1781099.149300125</v>
      </c>
      <c r="K2015" s="169">
        <v>749104.53881100181</v>
      </c>
      <c r="L2015" s="168" t="s">
        <v>5</v>
      </c>
      <c r="M2015" s="168" t="s">
        <v>21</v>
      </c>
      <c r="N2015" s="168" t="s">
        <v>2829</v>
      </c>
      <c r="O2015" s="168" t="s">
        <v>21</v>
      </c>
      <c r="P2015" s="168" t="s">
        <v>2831</v>
      </c>
      <c r="Q2015" s="168" t="s">
        <v>2832</v>
      </c>
      <c r="R2015" s="168" t="s">
        <v>1259</v>
      </c>
      <c r="S2015" s="168" t="s">
        <v>21</v>
      </c>
      <c r="T2015" s="168" t="s">
        <v>1259</v>
      </c>
      <c r="U2015" s="168" t="s">
        <v>1259</v>
      </c>
      <c r="V2015" s="168" t="s">
        <v>2832</v>
      </c>
      <c r="W2015" s="168" t="s">
        <v>1259</v>
      </c>
      <c r="X2015" s="168" t="s">
        <v>21</v>
      </c>
      <c r="Y2015" s="168" t="s">
        <v>1259</v>
      </c>
      <c r="Z2015" s="168" t="s">
        <v>21</v>
      </c>
      <c r="AA2015" s="168" t="s">
        <v>7190</v>
      </c>
      <c r="AB2015" s="168" t="s">
        <v>7191</v>
      </c>
      <c r="AC2015" s="168" t="s">
        <v>2453</v>
      </c>
      <c r="AD2015" s="169">
        <v>1967946.477521661</v>
      </c>
      <c r="AE2015" s="168" t="s">
        <v>816</v>
      </c>
      <c r="AF2015" s="169">
        <v>-878503.74555623834</v>
      </c>
      <c r="AG2015" s="169">
        <v>-1337043.3755749019</v>
      </c>
      <c r="AH2015" s="169">
        <v>-570164.47058586776</v>
      </c>
      <c r="AI2015" s="168" t="s">
        <v>21</v>
      </c>
      <c r="AJ2015"/>
      <c r="AK2015"/>
    </row>
    <row r="2016" spans="1:37" hidden="1" x14ac:dyDescent="0.25">
      <c r="A2016" s="179" t="b">
        <f>IF(E2016&lt;&gt;1,"",NOT(ISNA(VLOOKUP(P2016,Mapping!$P:$P,1,FALSE))))</f>
        <v>0</v>
      </c>
      <c r="B2016" s="180" t="str">
        <f t="shared" si="31"/>
        <v/>
      </c>
      <c r="E2016" s="167">
        <v>1</v>
      </c>
      <c r="F2016" s="170" t="s">
        <v>7189</v>
      </c>
      <c r="G2016" s="169">
        <v>22515545.555985071</v>
      </c>
      <c r="H2016" s="168" t="s">
        <v>1266</v>
      </c>
      <c r="I2016" s="168" t="s">
        <v>303</v>
      </c>
      <c r="J2016" s="169">
        <v>13683930.321337231</v>
      </c>
      <c r="K2016" s="169">
        <v>5755263.1567508113</v>
      </c>
      <c r="L2016" s="168" t="s">
        <v>5</v>
      </c>
      <c r="M2016" s="168" t="s">
        <v>21</v>
      </c>
      <c r="N2016" s="168" t="s">
        <v>2829</v>
      </c>
      <c r="O2016" s="168" t="s">
        <v>21</v>
      </c>
      <c r="P2016" s="168" t="s">
        <v>2842</v>
      </c>
      <c r="Q2016" s="168" t="s">
        <v>2834</v>
      </c>
      <c r="R2016" s="168" t="s">
        <v>1259</v>
      </c>
      <c r="S2016" s="168" t="s">
        <v>21</v>
      </c>
      <c r="T2016" s="168" t="s">
        <v>1259</v>
      </c>
      <c r="U2016" s="168" t="s">
        <v>1259</v>
      </c>
      <c r="V2016" s="168" t="s">
        <v>2834</v>
      </c>
      <c r="W2016" s="168" t="s">
        <v>1259</v>
      </c>
      <c r="X2016" s="168" t="s">
        <v>21</v>
      </c>
      <c r="Y2016" s="168" t="s">
        <v>1259</v>
      </c>
      <c r="Z2016" s="168" t="s">
        <v>21</v>
      </c>
      <c r="AA2016" s="168" t="s">
        <v>7190</v>
      </c>
      <c r="AB2016" s="168" t="s">
        <v>7191</v>
      </c>
      <c r="AC2016" s="168" t="s">
        <v>8486</v>
      </c>
      <c r="AD2016" s="169">
        <v>15119451.651587849</v>
      </c>
      <c r="AE2016" s="168" t="s">
        <v>816</v>
      </c>
      <c r="AF2016" s="169">
        <v>-6749418.7765734959</v>
      </c>
      <c r="AG2016" s="169">
        <v>-10272313.248345461</v>
      </c>
      <c r="AH2016" s="169">
        <v>-4380492.175443992</v>
      </c>
      <c r="AI2016" s="168" t="s">
        <v>21</v>
      </c>
      <c r="AJ2016"/>
      <c r="AK2016"/>
    </row>
    <row r="2017" spans="1:37" hidden="1" x14ac:dyDescent="0.25">
      <c r="A2017" s="179" t="b">
        <f>IF(E2017&lt;&gt;1,"",NOT(ISNA(VLOOKUP(P2017,Mapping!$P:$P,1,FALSE))))</f>
        <v>0</v>
      </c>
      <c r="B2017" s="180" t="str">
        <f t="shared" si="31"/>
        <v/>
      </c>
      <c r="E2017" s="167">
        <v>1</v>
      </c>
      <c r="F2017" s="170" t="s">
        <v>7189</v>
      </c>
      <c r="G2017" s="169">
        <v>542583.61919964023</v>
      </c>
      <c r="H2017" s="168" t="s">
        <v>1266</v>
      </c>
      <c r="I2017" s="168" t="s">
        <v>303</v>
      </c>
      <c r="J2017" s="169">
        <v>329757.78535613773</v>
      </c>
      <c r="K2017" s="169">
        <v>138691.35461415091</v>
      </c>
      <c r="L2017" s="168" t="s">
        <v>5</v>
      </c>
      <c r="M2017" s="168" t="s">
        <v>21</v>
      </c>
      <c r="N2017" s="168" t="s">
        <v>2829</v>
      </c>
      <c r="O2017" s="168" t="s">
        <v>21</v>
      </c>
      <c r="P2017" s="168" t="s">
        <v>2835</v>
      </c>
      <c r="Q2017" s="168" t="s">
        <v>2834</v>
      </c>
      <c r="R2017" s="168" t="s">
        <v>1259</v>
      </c>
      <c r="S2017" s="168" t="s">
        <v>21</v>
      </c>
      <c r="T2017" s="168" t="s">
        <v>1259</v>
      </c>
      <c r="U2017" s="168" t="s">
        <v>1259</v>
      </c>
      <c r="V2017" s="168" t="s">
        <v>2834</v>
      </c>
      <c r="W2017" s="168" t="s">
        <v>1259</v>
      </c>
      <c r="X2017" s="168" t="s">
        <v>21</v>
      </c>
      <c r="Y2017" s="168" t="s">
        <v>1259</v>
      </c>
      <c r="Z2017" s="168" t="s">
        <v>21</v>
      </c>
      <c r="AA2017" s="168" t="s">
        <v>7190</v>
      </c>
      <c r="AB2017" s="168" t="s">
        <v>7191</v>
      </c>
      <c r="AC2017" s="168" t="s">
        <v>12193</v>
      </c>
      <c r="AD2017" s="169">
        <v>364351.23355258122</v>
      </c>
      <c r="AE2017" s="168" t="s">
        <v>816</v>
      </c>
      <c r="AF2017" s="169">
        <v>-162648.6934629835</v>
      </c>
      <c r="AG2017" s="169">
        <v>-247544.03067786759</v>
      </c>
      <c r="AH2017" s="169">
        <v>-105561.8791256121</v>
      </c>
      <c r="AI2017" s="168" t="s">
        <v>21</v>
      </c>
      <c r="AJ2017"/>
      <c r="AK2017"/>
    </row>
    <row r="2018" spans="1:37" hidden="1" x14ac:dyDescent="0.25">
      <c r="A2018" s="179" t="b">
        <f>IF(E2018&lt;&gt;1,"",NOT(ISNA(VLOOKUP(P2018,Mapping!$P:$P,1,FALSE))))</f>
        <v>0</v>
      </c>
      <c r="B2018" s="180" t="str">
        <f t="shared" si="31"/>
        <v/>
      </c>
      <c r="E2018" s="167">
        <v>1</v>
      </c>
      <c r="F2018" s="170" t="s">
        <v>7189</v>
      </c>
      <c r="G2018" s="169">
        <v>3658252.8275975739</v>
      </c>
      <c r="H2018" s="168" t="s">
        <v>1266</v>
      </c>
      <c r="I2018" s="168" t="s">
        <v>303</v>
      </c>
      <c r="J2018" s="169">
        <v>2223320.6237977841</v>
      </c>
      <c r="K2018" s="169">
        <v>935096.49430436199</v>
      </c>
      <c r="L2018" s="168" t="s">
        <v>5</v>
      </c>
      <c r="M2018" s="168" t="s">
        <v>21</v>
      </c>
      <c r="N2018" s="168" t="s">
        <v>2829</v>
      </c>
      <c r="O2018" s="168" t="s">
        <v>21</v>
      </c>
      <c r="P2018" s="168" t="s">
        <v>2836</v>
      </c>
      <c r="Q2018" s="168" t="s">
        <v>2837</v>
      </c>
      <c r="R2018" s="168" t="s">
        <v>1259</v>
      </c>
      <c r="S2018" s="168" t="s">
        <v>21</v>
      </c>
      <c r="T2018" s="168" t="s">
        <v>1259</v>
      </c>
      <c r="U2018" s="168" t="s">
        <v>1259</v>
      </c>
      <c r="V2018" s="168" t="s">
        <v>2837</v>
      </c>
      <c r="W2018" s="168" t="s">
        <v>1259</v>
      </c>
      <c r="X2018" s="168" t="s">
        <v>21</v>
      </c>
      <c r="Y2018" s="168" t="s">
        <v>1259</v>
      </c>
      <c r="Z2018" s="168" t="s">
        <v>21</v>
      </c>
      <c r="AA2018" s="168" t="s">
        <v>7190</v>
      </c>
      <c r="AB2018" s="168" t="s">
        <v>7191</v>
      </c>
      <c r="AC2018" s="168" t="s">
        <v>7229</v>
      </c>
      <c r="AD2018" s="169">
        <v>2456559.4743691841</v>
      </c>
      <c r="AE2018" s="168" t="s">
        <v>816</v>
      </c>
      <c r="AF2018" s="169">
        <v>-1096623.675524344</v>
      </c>
      <c r="AG2018" s="169">
        <v>-1669012.1451104991</v>
      </c>
      <c r="AH2018" s="169">
        <v>-711728.16342561552</v>
      </c>
      <c r="AI2018" s="168" t="s">
        <v>21</v>
      </c>
      <c r="AJ2018"/>
      <c r="AK2018"/>
    </row>
    <row r="2019" spans="1:37" hidden="1" x14ac:dyDescent="0.25">
      <c r="A2019" s="179" t="b">
        <f>IF(E2019&lt;&gt;1,"",NOT(ISNA(VLOOKUP(P2019,Mapping!$P:$P,1,FALSE))))</f>
        <v>0</v>
      </c>
      <c r="B2019" s="180" t="str">
        <f t="shared" si="31"/>
        <v/>
      </c>
      <c r="E2019" s="167">
        <v>1</v>
      </c>
      <c r="F2019" s="170" t="s">
        <v>3560</v>
      </c>
      <c r="G2019" s="169">
        <v>694758.48157753935</v>
      </c>
      <c r="H2019" s="168" t="s">
        <v>1266</v>
      </c>
      <c r="I2019" s="168" t="s">
        <v>303</v>
      </c>
      <c r="J2019" s="169">
        <v>262073.96720426829</v>
      </c>
      <c r="K2019" s="169">
        <v>165290.43783356261</v>
      </c>
      <c r="L2019" s="168" t="s">
        <v>5</v>
      </c>
      <c r="M2019" s="168" t="s">
        <v>21</v>
      </c>
      <c r="N2019" s="168" t="s">
        <v>2829</v>
      </c>
      <c r="O2019" s="168" t="s">
        <v>21</v>
      </c>
      <c r="P2019" s="168" t="s">
        <v>2831</v>
      </c>
      <c r="Q2019" s="168" t="s">
        <v>2832</v>
      </c>
      <c r="R2019" s="168" t="s">
        <v>1259</v>
      </c>
      <c r="S2019" s="168" t="s">
        <v>21</v>
      </c>
      <c r="T2019" s="168" t="s">
        <v>1259</v>
      </c>
      <c r="U2019" s="168" t="s">
        <v>1259</v>
      </c>
      <c r="V2019" s="168" t="s">
        <v>2832</v>
      </c>
      <c r="W2019" s="168" t="s">
        <v>1259</v>
      </c>
      <c r="X2019" s="168" t="s">
        <v>21</v>
      </c>
      <c r="Y2019" s="168" t="s">
        <v>1259</v>
      </c>
      <c r="Z2019" s="168" t="s">
        <v>21</v>
      </c>
      <c r="AA2019" s="168" t="s">
        <v>3561</v>
      </c>
      <c r="AB2019" s="168" t="s">
        <v>1259</v>
      </c>
      <c r="AC2019" s="168" t="s">
        <v>8487</v>
      </c>
      <c r="AD2019" s="169">
        <v>480454.38230742019</v>
      </c>
      <c r="AE2019" s="168" t="s">
        <v>807</v>
      </c>
      <c r="AF2019" s="169">
        <v>-232032.58216851929</v>
      </c>
      <c r="AG2019" s="169">
        <v>-316971.07835844753</v>
      </c>
      <c r="AH2019" s="169">
        <v>-273247.676450876</v>
      </c>
      <c r="AI2019" s="168" t="s">
        <v>21</v>
      </c>
      <c r="AJ2019"/>
      <c r="AK2019"/>
    </row>
    <row r="2020" spans="1:37" hidden="1" x14ac:dyDescent="0.25">
      <c r="A2020" s="179" t="b">
        <f>IF(E2020&lt;&gt;1,"",NOT(ISNA(VLOOKUP(P2020,Mapping!$P:$P,1,FALSE))))</f>
        <v>0</v>
      </c>
      <c r="B2020" s="180" t="str">
        <f t="shared" si="31"/>
        <v/>
      </c>
      <c r="E2020" s="167">
        <v>1</v>
      </c>
      <c r="F2020" s="170" t="s">
        <v>3562</v>
      </c>
      <c r="G2020" s="169">
        <v>567842.16635113419</v>
      </c>
      <c r="H2020" s="168" t="s">
        <v>1266</v>
      </c>
      <c r="I2020" s="168" t="s">
        <v>402</v>
      </c>
      <c r="J2020" s="169">
        <v>258493.7369031196</v>
      </c>
      <c r="K2020" s="169">
        <v>167072.43516325409</v>
      </c>
      <c r="L2020" s="168" t="s">
        <v>5</v>
      </c>
      <c r="M2020" s="168" t="s">
        <v>21</v>
      </c>
      <c r="N2020" s="168" t="s">
        <v>2829</v>
      </c>
      <c r="O2020" s="168" t="s">
        <v>21</v>
      </c>
      <c r="P2020" s="168" t="s">
        <v>2831</v>
      </c>
      <c r="Q2020" s="168" t="s">
        <v>2832</v>
      </c>
      <c r="R2020" s="168" t="s">
        <v>1259</v>
      </c>
      <c r="S2020" s="168" t="s">
        <v>21</v>
      </c>
      <c r="T2020" s="168" t="s">
        <v>1259</v>
      </c>
      <c r="U2020" s="168" t="s">
        <v>1259</v>
      </c>
      <c r="V2020" s="168" t="s">
        <v>2832</v>
      </c>
      <c r="W2020" s="168" t="s">
        <v>1259</v>
      </c>
      <c r="X2020" s="168" t="s">
        <v>21</v>
      </c>
      <c r="Y2020" s="168" t="s">
        <v>1259</v>
      </c>
      <c r="Z2020" s="168" t="s">
        <v>21</v>
      </c>
      <c r="AA2020" s="168" t="s">
        <v>3563</v>
      </c>
      <c r="AB2020" s="168" t="s">
        <v>1259</v>
      </c>
      <c r="AC2020" s="168" t="s">
        <v>8488</v>
      </c>
      <c r="AD2020" s="169">
        <v>440904.00044965191</v>
      </c>
      <c r="AE2020" s="168" t="s">
        <v>813</v>
      </c>
      <c r="AF2020" s="169">
        <v>-387505.13789640629</v>
      </c>
      <c r="AG2020" s="169">
        <v>-463938.76044391951</v>
      </c>
      <c r="AH2020" s="169">
        <v>-250357.05445700779</v>
      </c>
      <c r="AI2020" s="168" t="s">
        <v>21</v>
      </c>
      <c r="AJ2020"/>
      <c r="AK2020"/>
    </row>
    <row r="2021" spans="1:37" hidden="1" x14ac:dyDescent="0.25">
      <c r="A2021" s="179" t="b">
        <f>IF(E2021&lt;&gt;1,"",NOT(ISNA(VLOOKUP(P2021,Mapping!$P:$P,1,FALSE))))</f>
        <v>0</v>
      </c>
      <c r="B2021" s="180" t="str">
        <f t="shared" si="31"/>
        <v/>
      </c>
      <c r="E2021" s="167">
        <v>1</v>
      </c>
      <c r="F2021" s="170" t="s">
        <v>3564</v>
      </c>
      <c r="G2021" s="169">
        <v>1761540.074656832</v>
      </c>
      <c r="H2021" s="168" t="s">
        <v>1266</v>
      </c>
      <c r="I2021" s="168" t="s">
        <v>303</v>
      </c>
      <c r="J2021" s="169">
        <v>639126.67381952936</v>
      </c>
      <c r="K2021" s="169">
        <v>340934.31462781283</v>
      </c>
      <c r="L2021" s="168" t="s">
        <v>5</v>
      </c>
      <c r="M2021" s="168" t="s">
        <v>21</v>
      </c>
      <c r="N2021" s="168" t="s">
        <v>2829</v>
      </c>
      <c r="O2021" s="168" t="s">
        <v>21</v>
      </c>
      <c r="P2021" s="168" t="s">
        <v>2831</v>
      </c>
      <c r="Q2021" s="168" t="s">
        <v>2832</v>
      </c>
      <c r="R2021" s="168" t="s">
        <v>1259</v>
      </c>
      <c r="S2021" s="168" t="s">
        <v>21</v>
      </c>
      <c r="T2021" s="168" t="s">
        <v>1259</v>
      </c>
      <c r="U2021" s="168" t="s">
        <v>1259</v>
      </c>
      <c r="V2021" s="168" t="s">
        <v>2832</v>
      </c>
      <c r="W2021" s="168" t="s">
        <v>1259</v>
      </c>
      <c r="X2021" s="168" t="s">
        <v>21</v>
      </c>
      <c r="Y2021" s="168" t="s">
        <v>1259</v>
      </c>
      <c r="Z2021" s="168" t="s">
        <v>21</v>
      </c>
      <c r="AA2021" s="168" t="s">
        <v>3565</v>
      </c>
      <c r="AB2021" s="168" t="s">
        <v>1259</v>
      </c>
      <c r="AC2021" s="168" t="s">
        <v>8489</v>
      </c>
      <c r="AD2021" s="169">
        <v>871602.33153330686</v>
      </c>
      <c r="AE2021" s="168" t="s">
        <v>809</v>
      </c>
      <c r="AF2021" s="169">
        <v>-233392.42565842581</v>
      </c>
      <c r="AG2021" s="169">
        <v>1849599.0605265419</v>
      </c>
      <c r="AH2021" s="169">
        <v>-778074.35089192342</v>
      </c>
      <c r="AI2021" s="168" t="s">
        <v>21</v>
      </c>
      <c r="AJ2021"/>
      <c r="AK2021"/>
    </row>
    <row r="2022" spans="1:37" hidden="1" x14ac:dyDescent="0.25">
      <c r="A2022" s="179" t="b">
        <f>IF(E2022&lt;&gt;1,"",NOT(ISNA(VLOOKUP(P2022,Mapping!$P:$P,1,FALSE))))</f>
        <v>0</v>
      </c>
      <c r="B2022" s="180" t="str">
        <f t="shared" si="31"/>
        <v/>
      </c>
      <c r="E2022" s="167">
        <v>1</v>
      </c>
      <c r="F2022" s="170" t="s">
        <v>3564</v>
      </c>
      <c r="G2022" s="169">
        <v>2142214.7570445789</v>
      </c>
      <c r="H2022" s="168" t="s">
        <v>1266</v>
      </c>
      <c r="I2022" s="168" t="s">
        <v>303</v>
      </c>
      <c r="J2022" s="169">
        <v>777244.07861895615</v>
      </c>
      <c r="K2022" s="169">
        <v>414611.35655449709</v>
      </c>
      <c r="L2022" s="168" t="s">
        <v>5</v>
      </c>
      <c r="M2022" s="168" t="s">
        <v>21</v>
      </c>
      <c r="N2022" s="168" t="s">
        <v>2829</v>
      </c>
      <c r="O2022" s="168" t="s">
        <v>21</v>
      </c>
      <c r="P2022" s="168" t="s">
        <v>2835</v>
      </c>
      <c r="Q2022" s="168" t="s">
        <v>2834</v>
      </c>
      <c r="R2022" s="168" t="s">
        <v>1259</v>
      </c>
      <c r="S2022" s="168" t="s">
        <v>21</v>
      </c>
      <c r="T2022" s="168" t="s">
        <v>1259</v>
      </c>
      <c r="U2022" s="168" t="s">
        <v>1259</v>
      </c>
      <c r="V2022" s="168" t="s">
        <v>2834</v>
      </c>
      <c r="W2022" s="168" t="s">
        <v>1259</v>
      </c>
      <c r="X2022" s="168" t="s">
        <v>21</v>
      </c>
      <c r="Y2022" s="168" t="s">
        <v>1259</v>
      </c>
      <c r="Z2022" s="168" t="s">
        <v>21</v>
      </c>
      <c r="AA2022" s="168" t="s">
        <v>3565</v>
      </c>
      <c r="AB2022" s="168" t="s">
        <v>1259</v>
      </c>
      <c r="AC2022" s="168" t="s">
        <v>8490</v>
      </c>
      <c r="AD2022" s="169">
        <v>1059958.5009434789</v>
      </c>
      <c r="AE2022" s="168" t="s">
        <v>809</v>
      </c>
      <c r="AF2022" s="169">
        <v>-283829.30687813647</v>
      </c>
      <c r="AG2022" s="169">
        <v>2249303.5833133901</v>
      </c>
      <c r="AH2022" s="169">
        <v>-946218.81190143945</v>
      </c>
      <c r="AI2022" s="168" t="s">
        <v>21</v>
      </c>
      <c r="AJ2022"/>
      <c r="AK2022"/>
    </row>
    <row r="2023" spans="1:37" hidden="1" x14ac:dyDescent="0.25">
      <c r="A2023" s="179" t="b">
        <f>IF(E2023&lt;&gt;1,"",NOT(ISNA(VLOOKUP(P2023,Mapping!$P:$P,1,FALSE))))</f>
        <v>0</v>
      </c>
      <c r="B2023" s="180" t="str">
        <f t="shared" si="31"/>
        <v/>
      </c>
      <c r="E2023" s="167">
        <v>1</v>
      </c>
      <c r="F2023" s="170" t="s">
        <v>3564</v>
      </c>
      <c r="G2023" s="169">
        <v>3230012.417811858</v>
      </c>
      <c r="H2023" s="168" t="s">
        <v>1266</v>
      </c>
      <c r="I2023" s="168" t="s">
        <v>303</v>
      </c>
      <c r="J2023" s="169">
        <v>1171921.730701494</v>
      </c>
      <c r="K2023" s="169">
        <v>625147.32747169572</v>
      </c>
      <c r="L2023" s="168" t="s">
        <v>5</v>
      </c>
      <c r="M2023" s="168" t="s">
        <v>21</v>
      </c>
      <c r="N2023" s="168" t="s">
        <v>2829</v>
      </c>
      <c r="O2023" s="168" t="s">
        <v>21</v>
      </c>
      <c r="P2023" s="168" t="s">
        <v>2836</v>
      </c>
      <c r="Q2023" s="168" t="s">
        <v>2837</v>
      </c>
      <c r="R2023" s="168" t="s">
        <v>1259</v>
      </c>
      <c r="S2023" s="168" t="s">
        <v>21</v>
      </c>
      <c r="T2023" s="168" t="s">
        <v>1259</v>
      </c>
      <c r="U2023" s="168" t="s">
        <v>1259</v>
      </c>
      <c r="V2023" s="168" t="s">
        <v>2837</v>
      </c>
      <c r="W2023" s="168" t="s">
        <v>1259</v>
      </c>
      <c r="X2023" s="168" t="s">
        <v>21</v>
      </c>
      <c r="Y2023" s="168" t="s">
        <v>1259</v>
      </c>
      <c r="Z2023" s="168" t="s">
        <v>21</v>
      </c>
      <c r="AA2023" s="168" t="s">
        <v>3565</v>
      </c>
      <c r="AB2023" s="168" t="s">
        <v>1259</v>
      </c>
      <c r="AC2023" s="168" t="s">
        <v>8491</v>
      </c>
      <c r="AD2023" s="169">
        <v>1598196.0301384591</v>
      </c>
      <c r="AE2023" s="168" t="s">
        <v>809</v>
      </c>
      <c r="AF2023" s="169">
        <v>-427955.31248234957</v>
      </c>
      <c r="AG2023" s="169">
        <v>3391480.000611241</v>
      </c>
      <c r="AH2023" s="169">
        <v>-1426700.3354161051</v>
      </c>
      <c r="AI2023" s="168" t="s">
        <v>21</v>
      </c>
      <c r="AJ2023"/>
      <c r="AK2023"/>
    </row>
    <row r="2024" spans="1:37" hidden="1" x14ac:dyDescent="0.25">
      <c r="A2024" s="179" t="b">
        <f>IF(E2024&lt;&gt;1,"",NOT(ISNA(VLOOKUP(P2024,Mapping!$P:$P,1,FALSE))))</f>
        <v>0</v>
      </c>
      <c r="B2024" s="180" t="str">
        <f t="shared" si="31"/>
        <v/>
      </c>
      <c r="E2024" s="167">
        <v>1</v>
      </c>
      <c r="F2024" s="170" t="s">
        <v>3566</v>
      </c>
      <c r="G2024" s="169">
        <v>1263109.722902162</v>
      </c>
      <c r="H2024" s="168" t="s">
        <v>1266</v>
      </c>
      <c r="I2024" s="168" t="s">
        <v>303</v>
      </c>
      <c r="J2024" s="169">
        <v>368737.92990160728</v>
      </c>
      <c r="K2024" s="169">
        <v>145216.32374406539</v>
      </c>
      <c r="L2024" s="168" t="s">
        <v>5</v>
      </c>
      <c r="M2024" s="168" t="s">
        <v>21</v>
      </c>
      <c r="N2024" s="168" t="s">
        <v>2829</v>
      </c>
      <c r="O2024" s="168" t="s">
        <v>21</v>
      </c>
      <c r="P2024" s="168" t="s">
        <v>2831</v>
      </c>
      <c r="Q2024" s="168" t="s">
        <v>2832</v>
      </c>
      <c r="R2024" s="168" t="s">
        <v>1259</v>
      </c>
      <c r="S2024" s="168" t="s">
        <v>21</v>
      </c>
      <c r="T2024" s="168" t="s">
        <v>1259</v>
      </c>
      <c r="U2024" s="168" t="s">
        <v>1259</v>
      </c>
      <c r="V2024" s="168" t="s">
        <v>2832</v>
      </c>
      <c r="W2024" s="168" t="s">
        <v>1259</v>
      </c>
      <c r="X2024" s="168" t="s">
        <v>21</v>
      </c>
      <c r="Y2024" s="168" t="s">
        <v>1259</v>
      </c>
      <c r="Z2024" s="168" t="s">
        <v>21</v>
      </c>
      <c r="AA2024" s="168" t="s">
        <v>3567</v>
      </c>
      <c r="AB2024" s="168" t="s">
        <v>3568</v>
      </c>
      <c r="AC2024" s="168" t="s">
        <v>8492</v>
      </c>
      <c r="AD2024" s="169">
        <v>546555.2370251118</v>
      </c>
      <c r="AE2024" s="168" t="s">
        <v>817</v>
      </c>
      <c r="AF2024" s="169">
        <v>312619.3308250946</v>
      </c>
      <c r="AG2024" s="169">
        <v>-141824.39283786621</v>
      </c>
      <c r="AH2024" s="169">
        <v>-315765.07546177262</v>
      </c>
      <c r="AI2024" s="168" t="s">
        <v>21</v>
      </c>
      <c r="AJ2024"/>
      <c r="AK2024"/>
    </row>
    <row r="2025" spans="1:37" hidden="1" x14ac:dyDescent="0.25">
      <c r="A2025" s="179" t="b">
        <f>IF(E2025&lt;&gt;1,"",NOT(ISNA(VLOOKUP(P2025,Mapping!$P:$P,1,FALSE))))</f>
        <v>0</v>
      </c>
      <c r="B2025" s="180" t="str">
        <f t="shared" si="31"/>
        <v/>
      </c>
      <c r="E2025" s="167">
        <v>1</v>
      </c>
      <c r="F2025" s="170" t="s">
        <v>3566</v>
      </c>
      <c r="G2025" s="169">
        <v>571757.64615862083</v>
      </c>
      <c r="H2025" s="168" t="s">
        <v>1266</v>
      </c>
      <c r="I2025" s="168" t="s">
        <v>303</v>
      </c>
      <c r="J2025" s="169">
        <v>166912.4439684769</v>
      </c>
      <c r="K2025" s="169">
        <v>65733.437042148653</v>
      </c>
      <c r="L2025" s="168" t="s">
        <v>5</v>
      </c>
      <c r="M2025" s="168" t="s">
        <v>21</v>
      </c>
      <c r="N2025" s="168" t="s">
        <v>2829</v>
      </c>
      <c r="O2025" s="168" t="s">
        <v>21</v>
      </c>
      <c r="P2025" s="168" t="s">
        <v>2836</v>
      </c>
      <c r="Q2025" s="168" t="s">
        <v>2837</v>
      </c>
      <c r="R2025" s="168" t="s">
        <v>1259</v>
      </c>
      <c r="S2025" s="168" t="s">
        <v>21</v>
      </c>
      <c r="T2025" s="168" t="s">
        <v>1259</v>
      </c>
      <c r="U2025" s="168" t="s">
        <v>1259</v>
      </c>
      <c r="V2025" s="168" t="s">
        <v>2837</v>
      </c>
      <c r="W2025" s="168" t="s">
        <v>1259</v>
      </c>
      <c r="X2025" s="168" t="s">
        <v>21</v>
      </c>
      <c r="Y2025" s="168" t="s">
        <v>1259</v>
      </c>
      <c r="Z2025" s="168" t="s">
        <v>21</v>
      </c>
      <c r="AA2025" s="168" t="s">
        <v>3567</v>
      </c>
      <c r="AB2025" s="168" t="s">
        <v>3568</v>
      </c>
      <c r="AC2025" s="168" t="s">
        <v>8493</v>
      </c>
      <c r="AD2025" s="169">
        <v>247403.00082493341</v>
      </c>
      <c r="AE2025" s="168" t="s">
        <v>817</v>
      </c>
      <c r="AF2025" s="169">
        <v>141509.8700416577</v>
      </c>
      <c r="AG2025" s="169">
        <v>-64198.049897471094</v>
      </c>
      <c r="AH2025" s="169">
        <v>-142933.8188216186</v>
      </c>
      <c r="AI2025" s="168" t="s">
        <v>21</v>
      </c>
      <c r="AJ2025"/>
      <c r="AK2025"/>
    </row>
    <row r="2026" spans="1:37" hidden="1" x14ac:dyDescent="0.25">
      <c r="A2026" s="179" t="b">
        <f>IF(E2026&lt;&gt;1,"",NOT(ISNA(VLOOKUP(P2026,Mapping!$P:$P,1,FALSE))))</f>
        <v>0</v>
      </c>
      <c r="B2026" s="180" t="str">
        <f t="shared" si="31"/>
        <v/>
      </c>
      <c r="E2026" s="167">
        <v>1</v>
      </c>
      <c r="F2026" s="170" t="s">
        <v>3569</v>
      </c>
      <c r="G2026" s="169">
        <v>1493897.5068560089</v>
      </c>
      <c r="H2026" s="168" t="s">
        <v>1266</v>
      </c>
      <c r="I2026" s="168" t="s">
        <v>303</v>
      </c>
      <c r="J2026" s="169">
        <v>608805.54262004653</v>
      </c>
      <c r="K2026" s="169">
        <v>475507.40609934047</v>
      </c>
      <c r="L2026" s="168" t="s">
        <v>5</v>
      </c>
      <c r="M2026" s="168" t="s">
        <v>21</v>
      </c>
      <c r="N2026" s="168" t="s">
        <v>2829</v>
      </c>
      <c r="O2026" s="168" t="s">
        <v>21</v>
      </c>
      <c r="P2026" s="168" t="s">
        <v>2831</v>
      </c>
      <c r="Q2026" s="168" t="s">
        <v>2832</v>
      </c>
      <c r="R2026" s="168" t="s">
        <v>1259</v>
      </c>
      <c r="S2026" s="168" t="s">
        <v>21</v>
      </c>
      <c r="T2026" s="168" t="s">
        <v>1259</v>
      </c>
      <c r="U2026" s="168" t="s">
        <v>1259</v>
      </c>
      <c r="V2026" s="168" t="s">
        <v>2832</v>
      </c>
      <c r="W2026" s="168" t="s">
        <v>1259</v>
      </c>
      <c r="X2026" s="168" t="s">
        <v>21</v>
      </c>
      <c r="Y2026" s="168" t="s">
        <v>1259</v>
      </c>
      <c r="Z2026" s="168" t="s">
        <v>21</v>
      </c>
      <c r="AA2026" s="168" t="s">
        <v>3570</v>
      </c>
      <c r="AB2026" s="168" t="s">
        <v>3571</v>
      </c>
      <c r="AC2026" s="168" t="s">
        <v>12303</v>
      </c>
      <c r="AD2026" s="169">
        <v>797889.92538708437</v>
      </c>
      <c r="AE2026" s="168" t="s">
        <v>809</v>
      </c>
      <c r="AF2026" s="169">
        <v>-810275.38367887971</v>
      </c>
      <c r="AG2026" s="169">
        <v>-681563.90495579329</v>
      </c>
      <c r="AH2026" s="169">
        <v>-540725.88987561967</v>
      </c>
      <c r="AI2026" s="168" t="s">
        <v>21</v>
      </c>
      <c r="AJ2026"/>
      <c r="AK2026"/>
    </row>
    <row r="2027" spans="1:37" hidden="1" x14ac:dyDescent="0.25">
      <c r="A2027" s="179" t="b">
        <f>IF(E2027&lt;&gt;1,"",NOT(ISNA(VLOOKUP(P2027,Mapping!$P:$P,1,FALSE))))</f>
        <v>0</v>
      </c>
      <c r="B2027" s="180" t="str">
        <f t="shared" si="31"/>
        <v/>
      </c>
      <c r="E2027" s="167">
        <v>1</v>
      </c>
      <c r="F2027" s="170" t="s">
        <v>3573</v>
      </c>
      <c r="G2027" s="169">
        <v>1599590.8402552989</v>
      </c>
      <c r="H2027" s="168" t="s">
        <v>1266</v>
      </c>
      <c r="I2027" s="168" t="s">
        <v>402</v>
      </c>
      <c r="J2027" s="169">
        <v>649429.83213429246</v>
      </c>
      <c r="K2027" s="169">
        <v>205154.41765175771</v>
      </c>
      <c r="L2027" s="168" t="s">
        <v>5</v>
      </c>
      <c r="M2027" s="168" t="s">
        <v>21</v>
      </c>
      <c r="N2027" s="168" t="s">
        <v>2829</v>
      </c>
      <c r="O2027" s="168" t="s">
        <v>21</v>
      </c>
      <c r="P2027" s="168" t="s">
        <v>2831</v>
      </c>
      <c r="Q2027" s="168" t="s">
        <v>2832</v>
      </c>
      <c r="R2027" s="168" t="s">
        <v>1259</v>
      </c>
      <c r="S2027" s="168" t="s">
        <v>21</v>
      </c>
      <c r="T2027" s="168" t="s">
        <v>1259</v>
      </c>
      <c r="U2027" s="168" t="s">
        <v>1259</v>
      </c>
      <c r="V2027" s="168" t="s">
        <v>2832</v>
      </c>
      <c r="W2027" s="168" t="s">
        <v>1259</v>
      </c>
      <c r="X2027" s="168" t="s">
        <v>21</v>
      </c>
      <c r="Y2027" s="168" t="s">
        <v>1259</v>
      </c>
      <c r="Z2027" s="168" t="s">
        <v>21</v>
      </c>
      <c r="AA2027" s="168" t="s">
        <v>3574</v>
      </c>
      <c r="AB2027" s="168" t="s">
        <v>1259</v>
      </c>
      <c r="AC2027" s="168" t="s">
        <v>8494</v>
      </c>
      <c r="AD2027" s="169">
        <v>809250.66536205669</v>
      </c>
      <c r="AE2027" s="168" t="s">
        <v>808</v>
      </c>
      <c r="AF2027" s="169">
        <v>-243507.83879798511</v>
      </c>
      <c r="AG2027" s="169">
        <v>-763864.9605006231</v>
      </c>
      <c r="AH2027" s="169">
        <v>-223935.06010628349</v>
      </c>
      <c r="AI2027" s="168" t="s">
        <v>21</v>
      </c>
      <c r="AJ2027"/>
      <c r="AK2027"/>
    </row>
    <row r="2028" spans="1:37" hidden="1" x14ac:dyDescent="0.25">
      <c r="A2028" s="179" t="b">
        <f>IF(E2028&lt;&gt;1,"",NOT(ISNA(VLOOKUP(P2028,Mapping!$P:$P,1,FALSE))))</f>
        <v>0</v>
      </c>
      <c r="B2028" s="180" t="str">
        <f t="shared" si="31"/>
        <v/>
      </c>
      <c r="E2028" s="167">
        <v>1</v>
      </c>
      <c r="F2028" s="170" t="s">
        <v>3573</v>
      </c>
      <c r="G2028" s="169">
        <v>774714.72751040629</v>
      </c>
      <c r="H2028" s="168" t="s">
        <v>1266</v>
      </c>
      <c r="I2028" s="168" t="s">
        <v>402</v>
      </c>
      <c r="J2028" s="169">
        <v>314532.21835075523</v>
      </c>
      <c r="K2028" s="169">
        <v>99360.501928900121</v>
      </c>
      <c r="L2028" s="168" t="s">
        <v>5</v>
      </c>
      <c r="M2028" s="168" t="s">
        <v>21</v>
      </c>
      <c r="N2028" s="168" t="s">
        <v>2829</v>
      </c>
      <c r="O2028" s="168" t="s">
        <v>21</v>
      </c>
      <c r="P2028" s="168" t="s">
        <v>2835</v>
      </c>
      <c r="Q2028" s="168" t="s">
        <v>2834</v>
      </c>
      <c r="R2028" s="168" t="s">
        <v>1259</v>
      </c>
      <c r="S2028" s="168" t="s">
        <v>21</v>
      </c>
      <c r="T2028" s="168" t="s">
        <v>1259</v>
      </c>
      <c r="U2028" s="168" t="s">
        <v>1259</v>
      </c>
      <c r="V2028" s="168" t="s">
        <v>2834</v>
      </c>
      <c r="W2028" s="168" t="s">
        <v>1259</v>
      </c>
      <c r="X2028" s="168" t="s">
        <v>21</v>
      </c>
      <c r="Y2028" s="168" t="s">
        <v>1259</v>
      </c>
      <c r="Z2028" s="168" t="s">
        <v>21</v>
      </c>
      <c r="AA2028" s="168" t="s">
        <v>3574</v>
      </c>
      <c r="AB2028" s="168" t="s">
        <v>1259</v>
      </c>
      <c r="AC2028" s="168" t="s">
        <v>7112</v>
      </c>
      <c r="AD2028" s="169">
        <v>391936.73339834769</v>
      </c>
      <c r="AE2028" s="168" t="s">
        <v>808</v>
      </c>
      <c r="AF2028" s="169">
        <v>-117935.8522401392</v>
      </c>
      <c r="AG2028" s="169">
        <v>-369955.50351772353</v>
      </c>
      <c r="AH2028" s="169">
        <v>-108456.35315252071</v>
      </c>
      <c r="AI2028" s="168" t="s">
        <v>21</v>
      </c>
      <c r="AJ2028"/>
      <c r="AK2028"/>
    </row>
    <row r="2029" spans="1:37" hidden="1" x14ac:dyDescent="0.25">
      <c r="A2029" s="179" t="b">
        <f>IF(E2029&lt;&gt;1,"",NOT(ISNA(VLOOKUP(P2029,Mapping!$P:$P,1,FALSE))))</f>
        <v>0</v>
      </c>
      <c r="B2029" s="180" t="str">
        <f t="shared" si="31"/>
        <v/>
      </c>
      <c r="E2029" s="167">
        <v>1</v>
      </c>
      <c r="F2029" s="170" t="s">
        <v>3573</v>
      </c>
      <c r="G2029" s="169">
        <v>475338.84103156469</v>
      </c>
      <c r="H2029" s="168" t="s">
        <v>1266</v>
      </c>
      <c r="I2029" s="168" t="s">
        <v>402</v>
      </c>
      <c r="J2029" s="169">
        <v>192986.36624398851</v>
      </c>
      <c r="K2029" s="169">
        <v>60964.254523693096</v>
      </c>
      <c r="L2029" s="168" t="s">
        <v>5</v>
      </c>
      <c r="M2029" s="168" t="s">
        <v>21</v>
      </c>
      <c r="N2029" s="168" t="s">
        <v>2829</v>
      </c>
      <c r="O2029" s="168" t="s">
        <v>21</v>
      </c>
      <c r="P2029" s="168" t="s">
        <v>2836</v>
      </c>
      <c r="Q2029" s="168" t="s">
        <v>2837</v>
      </c>
      <c r="R2029" s="168" t="s">
        <v>1259</v>
      </c>
      <c r="S2029" s="168" t="s">
        <v>21</v>
      </c>
      <c r="T2029" s="168" t="s">
        <v>1259</v>
      </c>
      <c r="U2029" s="168" t="s">
        <v>1259</v>
      </c>
      <c r="V2029" s="168" t="s">
        <v>2837</v>
      </c>
      <c r="W2029" s="168" t="s">
        <v>1259</v>
      </c>
      <c r="X2029" s="168" t="s">
        <v>21</v>
      </c>
      <c r="Y2029" s="168" t="s">
        <v>1259</v>
      </c>
      <c r="Z2029" s="168" t="s">
        <v>21</v>
      </c>
      <c r="AA2029" s="168" t="s">
        <v>3574</v>
      </c>
      <c r="AB2029" s="168" t="s">
        <v>1259</v>
      </c>
      <c r="AC2029" s="168" t="s">
        <v>8495</v>
      </c>
      <c r="AD2029" s="169">
        <v>240479.16735746551</v>
      </c>
      <c r="AE2029" s="168" t="s">
        <v>808</v>
      </c>
      <c r="AF2029" s="169">
        <v>-72361.463296364935</v>
      </c>
      <c r="AG2029" s="169">
        <v>-226992.22569381379</v>
      </c>
      <c r="AH2029" s="169">
        <v>-66545.162211772695</v>
      </c>
      <c r="AI2029" s="168" t="s">
        <v>21</v>
      </c>
      <c r="AJ2029"/>
      <c r="AK2029"/>
    </row>
    <row r="2030" spans="1:37" hidden="1" x14ac:dyDescent="0.25">
      <c r="A2030" s="179" t="b">
        <f>IF(E2030&lt;&gt;1,"",NOT(ISNA(VLOOKUP(P2030,Mapping!$P:$P,1,FALSE))))</f>
        <v>0</v>
      </c>
      <c r="B2030" s="180" t="str">
        <f t="shared" si="31"/>
        <v/>
      </c>
      <c r="E2030" s="167">
        <v>1</v>
      </c>
      <c r="F2030" s="170" t="s">
        <v>3575</v>
      </c>
      <c r="G2030" s="169">
        <v>4778985.8681428311</v>
      </c>
      <c r="H2030" s="168" t="s">
        <v>1266</v>
      </c>
      <c r="I2030" s="168" t="s">
        <v>303</v>
      </c>
      <c r="J2030" s="169">
        <v>1952484.361783074</v>
      </c>
      <c r="K2030" s="169">
        <v>1267418.4293903981</v>
      </c>
      <c r="L2030" s="168" t="s">
        <v>5</v>
      </c>
      <c r="M2030" s="168" t="s">
        <v>21</v>
      </c>
      <c r="N2030" s="168" t="s">
        <v>2829</v>
      </c>
      <c r="O2030" s="168" t="s">
        <v>21</v>
      </c>
      <c r="P2030" s="168" t="s">
        <v>2831</v>
      </c>
      <c r="Q2030" s="168" t="s">
        <v>2832</v>
      </c>
      <c r="R2030" s="168" t="s">
        <v>1259</v>
      </c>
      <c r="S2030" s="168" t="s">
        <v>21</v>
      </c>
      <c r="T2030" s="168" t="s">
        <v>1259</v>
      </c>
      <c r="U2030" s="168" t="s">
        <v>1259</v>
      </c>
      <c r="V2030" s="168" t="s">
        <v>2832</v>
      </c>
      <c r="W2030" s="168" t="s">
        <v>1259</v>
      </c>
      <c r="X2030" s="168" t="s">
        <v>21</v>
      </c>
      <c r="Y2030" s="168" t="s">
        <v>1259</v>
      </c>
      <c r="Z2030" s="168" t="s">
        <v>21</v>
      </c>
      <c r="AA2030" s="168" t="s">
        <v>3576</v>
      </c>
      <c r="AB2030" s="168" t="s">
        <v>3577</v>
      </c>
      <c r="AC2030" s="168" t="s">
        <v>8496</v>
      </c>
      <c r="AD2030" s="169">
        <v>2118020.614320016</v>
      </c>
      <c r="AE2030" s="168" t="s">
        <v>816</v>
      </c>
      <c r="AF2030" s="169">
        <v>-1432582.5182081149</v>
      </c>
      <c r="AG2030" s="169">
        <v>-2180326.464882392</v>
      </c>
      <c r="AH2030" s="169">
        <v>-813279.17203844618</v>
      </c>
      <c r="AI2030" s="168" t="s">
        <v>21</v>
      </c>
      <c r="AJ2030"/>
      <c r="AK2030"/>
    </row>
    <row r="2031" spans="1:37" hidden="1" x14ac:dyDescent="0.25">
      <c r="A2031" s="179" t="b">
        <f>IF(E2031&lt;&gt;1,"",NOT(ISNA(VLOOKUP(P2031,Mapping!$P:$P,1,FALSE))))</f>
        <v>0</v>
      </c>
      <c r="B2031" s="180" t="str">
        <f t="shared" si="31"/>
        <v/>
      </c>
      <c r="E2031" s="167">
        <v>1</v>
      </c>
      <c r="F2031" s="170" t="s">
        <v>3575</v>
      </c>
      <c r="G2031" s="169">
        <v>2998967.171884011</v>
      </c>
      <c r="H2031" s="168" t="s">
        <v>1266</v>
      </c>
      <c r="I2031" s="168" t="s">
        <v>303</v>
      </c>
      <c r="J2031" s="169">
        <v>1225246.666586159</v>
      </c>
      <c r="K2031" s="169">
        <v>795345.78415894986</v>
      </c>
      <c r="L2031" s="168" t="s">
        <v>5</v>
      </c>
      <c r="M2031" s="168" t="s">
        <v>21</v>
      </c>
      <c r="N2031" s="168" t="s">
        <v>2829</v>
      </c>
      <c r="O2031" s="168" t="s">
        <v>21</v>
      </c>
      <c r="P2031" s="168" t="s">
        <v>2835</v>
      </c>
      <c r="Q2031" s="168" t="s">
        <v>2834</v>
      </c>
      <c r="R2031" s="168" t="s">
        <v>1259</v>
      </c>
      <c r="S2031" s="168" t="s">
        <v>21</v>
      </c>
      <c r="T2031" s="168" t="s">
        <v>1259</v>
      </c>
      <c r="U2031" s="168" t="s">
        <v>1259</v>
      </c>
      <c r="V2031" s="168" t="s">
        <v>2834</v>
      </c>
      <c r="W2031" s="168" t="s">
        <v>1259</v>
      </c>
      <c r="X2031" s="168" t="s">
        <v>21</v>
      </c>
      <c r="Y2031" s="168" t="s">
        <v>1259</v>
      </c>
      <c r="Z2031" s="168" t="s">
        <v>21</v>
      </c>
      <c r="AA2031" s="168" t="s">
        <v>3576</v>
      </c>
      <c r="AB2031" s="168" t="s">
        <v>3577</v>
      </c>
      <c r="AC2031" s="168" t="s">
        <v>8497</v>
      </c>
      <c r="AD2031" s="169">
        <v>1329125.9834144921</v>
      </c>
      <c r="AE2031" s="168" t="s">
        <v>816</v>
      </c>
      <c r="AF2031" s="169">
        <v>-898991.55629657581</v>
      </c>
      <c r="AG2031" s="169">
        <v>-1368224.9064095339</v>
      </c>
      <c r="AH2031" s="169">
        <v>-510358.80954971962</v>
      </c>
      <c r="AI2031" s="168" t="s">
        <v>21</v>
      </c>
      <c r="AJ2031"/>
      <c r="AK2031"/>
    </row>
    <row r="2032" spans="1:37" hidden="1" x14ac:dyDescent="0.25">
      <c r="A2032" s="179" t="b">
        <f>IF(E2032&lt;&gt;1,"",NOT(ISNA(VLOOKUP(P2032,Mapping!$P:$P,1,FALSE))))</f>
        <v>0</v>
      </c>
      <c r="B2032" s="180" t="str">
        <f t="shared" si="31"/>
        <v/>
      </c>
      <c r="E2032" s="167">
        <v>1</v>
      </c>
      <c r="F2032" s="170" t="s">
        <v>3575</v>
      </c>
      <c r="G2032" s="169">
        <v>2648688.638965243</v>
      </c>
      <c r="H2032" s="168" t="s">
        <v>1266</v>
      </c>
      <c r="I2032" s="168" t="s">
        <v>303</v>
      </c>
      <c r="J2032" s="169">
        <v>1082138.1961570559</v>
      </c>
      <c r="K2032" s="169">
        <v>702449.61742188456</v>
      </c>
      <c r="L2032" s="168" t="s">
        <v>5</v>
      </c>
      <c r="M2032" s="168" t="s">
        <v>21</v>
      </c>
      <c r="N2032" s="168" t="s">
        <v>2829</v>
      </c>
      <c r="O2032" s="168" t="s">
        <v>21</v>
      </c>
      <c r="P2032" s="168" t="s">
        <v>2836</v>
      </c>
      <c r="Q2032" s="168" t="s">
        <v>2837</v>
      </c>
      <c r="R2032" s="168" t="s">
        <v>1259</v>
      </c>
      <c r="S2032" s="168" t="s">
        <v>21</v>
      </c>
      <c r="T2032" s="168" t="s">
        <v>1259</v>
      </c>
      <c r="U2032" s="168" t="s">
        <v>1259</v>
      </c>
      <c r="V2032" s="168" t="s">
        <v>2837</v>
      </c>
      <c r="W2032" s="168" t="s">
        <v>1259</v>
      </c>
      <c r="X2032" s="168" t="s">
        <v>21</v>
      </c>
      <c r="Y2032" s="168" t="s">
        <v>1259</v>
      </c>
      <c r="Z2032" s="168" t="s">
        <v>21</v>
      </c>
      <c r="AA2032" s="168" t="s">
        <v>3576</v>
      </c>
      <c r="AB2032" s="168" t="s">
        <v>3577</v>
      </c>
      <c r="AC2032" s="168" t="s">
        <v>8498</v>
      </c>
      <c r="AD2032" s="169">
        <v>1173884.4376251921</v>
      </c>
      <c r="AE2032" s="168" t="s">
        <v>816</v>
      </c>
      <c r="AF2032" s="169">
        <v>-793989.59215433407</v>
      </c>
      <c r="AG2032" s="169">
        <v>-1208416.6172714541</v>
      </c>
      <c r="AH2032" s="169">
        <v>-450749.04231144121</v>
      </c>
      <c r="AI2032" s="168" t="s">
        <v>21</v>
      </c>
      <c r="AJ2032"/>
      <c r="AK2032"/>
    </row>
    <row r="2033" spans="1:37" hidden="1" x14ac:dyDescent="0.25">
      <c r="A2033" s="179" t="b">
        <f>IF(E2033&lt;&gt;1,"",NOT(ISNA(VLOOKUP(P2033,Mapping!$P:$P,1,FALSE))))</f>
        <v>0</v>
      </c>
      <c r="B2033" s="180" t="str">
        <f t="shared" si="31"/>
        <v/>
      </c>
      <c r="E2033" s="167">
        <v>1</v>
      </c>
      <c r="F2033" s="170" t="s">
        <v>3578</v>
      </c>
      <c r="G2033" s="169">
        <v>1186437.739797293</v>
      </c>
      <c r="H2033" s="168" t="s">
        <v>1266</v>
      </c>
      <c r="I2033" s="168" t="s">
        <v>2830</v>
      </c>
      <c r="J2033" s="169">
        <v>530482.96670514427</v>
      </c>
      <c r="K2033" s="169">
        <v>277860.01188070932</v>
      </c>
      <c r="L2033" s="168" t="s">
        <v>5</v>
      </c>
      <c r="M2033" s="168" t="s">
        <v>21</v>
      </c>
      <c r="N2033" s="168" t="s">
        <v>2829</v>
      </c>
      <c r="O2033" s="168" t="s">
        <v>21</v>
      </c>
      <c r="P2033" s="168" t="s">
        <v>2831</v>
      </c>
      <c r="Q2033" s="168" t="s">
        <v>2832</v>
      </c>
      <c r="R2033" s="168" t="s">
        <v>1259</v>
      </c>
      <c r="S2033" s="168" t="s">
        <v>21</v>
      </c>
      <c r="T2033" s="168" t="s">
        <v>1259</v>
      </c>
      <c r="U2033" s="168" t="s">
        <v>1259</v>
      </c>
      <c r="V2033" s="168" t="s">
        <v>2832</v>
      </c>
      <c r="W2033" s="168" t="s">
        <v>1259</v>
      </c>
      <c r="X2033" s="168" t="s">
        <v>21</v>
      </c>
      <c r="Y2033" s="168" t="s">
        <v>1259</v>
      </c>
      <c r="Z2033" s="168" t="s">
        <v>21</v>
      </c>
      <c r="AA2033" s="168" t="s">
        <v>3579</v>
      </c>
      <c r="AB2033" s="168" t="s">
        <v>1259</v>
      </c>
      <c r="AC2033" s="168" t="s">
        <v>7082</v>
      </c>
      <c r="AD2033" s="169">
        <v>762268.11604681844</v>
      </c>
      <c r="AE2033" s="168" t="s">
        <v>807</v>
      </c>
      <c r="AF2033" s="169">
        <v>-581344.74729627778</v>
      </c>
      <c r="AG2033" s="169">
        <v>-844746.72835105425</v>
      </c>
      <c r="AH2033" s="169">
        <v>-709199.28814607742</v>
      </c>
      <c r="AI2033" s="168" t="s">
        <v>21</v>
      </c>
      <c r="AJ2033"/>
      <c r="AK2033"/>
    </row>
    <row r="2034" spans="1:37" hidden="1" x14ac:dyDescent="0.25">
      <c r="A2034" s="179" t="b">
        <f>IF(E2034&lt;&gt;1,"",NOT(ISNA(VLOOKUP(P2034,Mapping!$P:$P,1,FALSE))))</f>
        <v>0</v>
      </c>
      <c r="B2034" s="180" t="str">
        <f t="shared" si="31"/>
        <v/>
      </c>
      <c r="E2034" s="167">
        <v>1</v>
      </c>
      <c r="F2034" s="170" t="s">
        <v>3578</v>
      </c>
      <c r="G2034" s="169">
        <v>2535639.9070230271</v>
      </c>
      <c r="H2034" s="168" t="s">
        <v>1266</v>
      </c>
      <c r="I2034" s="168" t="s">
        <v>2830</v>
      </c>
      <c r="J2034" s="169">
        <v>1133741.5654051499</v>
      </c>
      <c r="K2034" s="169">
        <v>593838.944141304</v>
      </c>
      <c r="L2034" s="168" t="s">
        <v>5</v>
      </c>
      <c r="M2034" s="168" t="s">
        <v>21</v>
      </c>
      <c r="N2034" s="168" t="s">
        <v>2829</v>
      </c>
      <c r="O2034" s="168" t="s">
        <v>21</v>
      </c>
      <c r="P2034" s="168" t="s">
        <v>2833</v>
      </c>
      <c r="Q2034" s="168" t="s">
        <v>2834</v>
      </c>
      <c r="R2034" s="168" t="s">
        <v>1259</v>
      </c>
      <c r="S2034" s="168" t="s">
        <v>21</v>
      </c>
      <c r="T2034" s="168" t="s">
        <v>1259</v>
      </c>
      <c r="U2034" s="168" t="s">
        <v>1259</v>
      </c>
      <c r="V2034" s="168" t="s">
        <v>2834</v>
      </c>
      <c r="W2034" s="168" t="s">
        <v>1259</v>
      </c>
      <c r="X2034" s="168" t="s">
        <v>21</v>
      </c>
      <c r="Y2034" s="168" t="s">
        <v>1259</v>
      </c>
      <c r="Z2034" s="168" t="s">
        <v>21</v>
      </c>
      <c r="AA2034" s="168" t="s">
        <v>3579</v>
      </c>
      <c r="AB2034" s="168" t="s">
        <v>1259</v>
      </c>
      <c r="AC2034" s="168" t="s">
        <v>8499</v>
      </c>
      <c r="AD2034" s="169">
        <v>1629109.889263812</v>
      </c>
      <c r="AE2034" s="168" t="s">
        <v>807</v>
      </c>
      <c r="AF2034" s="169">
        <v>-1242442.727112263</v>
      </c>
      <c r="AG2034" s="169">
        <v>-1805382.148497768</v>
      </c>
      <c r="AH2034" s="169">
        <v>-1515691.8536346951</v>
      </c>
      <c r="AI2034" s="168" t="s">
        <v>21</v>
      </c>
      <c r="AJ2034"/>
      <c r="AK2034"/>
    </row>
    <row r="2035" spans="1:37" hidden="1" x14ac:dyDescent="0.25">
      <c r="A2035" s="179" t="b">
        <f>IF(E2035&lt;&gt;1,"",NOT(ISNA(VLOOKUP(P2035,Mapping!$P:$P,1,FALSE))))</f>
        <v>0</v>
      </c>
      <c r="B2035" s="180" t="str">
        <f t="shared" si="31"/>
        <v/>
      </c>
      <c r="E2035" s="167">
        <v>1</v>
      </c>
      <c r="F2035" s="170" t="s">
        <v>3578</v>
      </c>
      <c r="G2035" s="169">
        <v>3074912.9359402661</v>
      </c>
      <c r="H2035" s="168" t="s">
        <v>1266</v>
      </c>
      <c r="I2035" s="168" t="s">
        <v>2830</v>
      </c>
      <c r="J2035" s="169">
        <v>1374862.651365347</v>
      </c>
      <c r="K2035" s="169">
        <v>720135.00266645662</v>
      </c>
      <c r="L2035" s="168" t="s">
        <v>5</v>
      </c>
      <c r="M2035" s="168" t="s">
        <v>21</v>
      </c>
      <c r="N2035" s="168" t="s">
        <v>2829</v>
      </c>
      <c r="O2035" s="168" t="s">
        <v>21</v>
      </c>
      <c r="P2035" s="168" t="s">
        <v>2851</v>
      </c>
      <c r="Q2035" s="168" t="s">
        <v>2834</v>
      </c>
      <c r="R2035" s="168" t="s">
        <v>1259</v>
      </c>
      <c r="S2035" s="168" t="s">
        <v>21</v>
      </c>
      <c r="T2035" s="168" t="s">
        <v>1259</v>
      </c>
      <c r="U2035" s="168" t="s">
        <v>1259</v>
      </c>
      <c r="V2035" s="168" t="s">
        <v>2834</v>
      </c>
      <c r="W2035" s="168" t="s">
        <v>1259</v>
      </c>
      <c r="X2035" s="168" t="s">
        <v>21</v>
      </c>
      <c r="Y2035" s="168" t="s">
        <v>1259</v>
      </c>
      <c r="Z2035" s="168" t="s">
        <v>21</v>
      </c>
      <c r="AA2035" s="168" t="s">
        <v>3579</v>
      </c>
      <c r="AB2035" s="168" t="s">
        <v>1259</v>
      </c>
      <c r="AC2035" s="168" t="s">
        <v>8500</v>
      </c>
      <c r="AD2035" s="169">
        <v>1975584.568885714</v>
      </c>
      <c r="AE2035" s="168" t="s">
        <v>807</v>
      </c>
      <c r="AF2035" s="169">
        <v>-1506682.081781775</v>
      </c>
      <c r="AG2035" s="169">
        <v>-2189345.934868583</v>
      </c>
      <c r="AH2035" s="169">
        <v>-1838045.0925748411</v>
      </c>
      <c r="AI2035" s="168" t="s">
        <v>21</v>
      </c>
      <c r="AJ2035"/>
      <c r="AK2035"/>
    </row>
    <row r="2036" spans="1:37" hidden="1" x14ac:dyDescent="0.25">
      <c r="A2036" s="179" t="b">
        <f>IF(E2036&lt;&gt;1,"",NOT(ISNA(VLOOKUP(P2036,Mapping!$P:$P,1,FALSE))))</f>
        <v>0</v>
      </c>
      <c r="B2036" s="180" t="str">
        <f t="shared" si="31"/>
        <v/>
      </c>
      <c r="E2036" s="167">
        <v>1</v>
      </c>
      <c r="F2036" s="170" t="s">
        <v>3578</v>
      </c>
      <c r="G2036" s="169">
        <v>616391.48200406251</v>
      </c>
      <c r="H2036" s="168" t="s">
        <v>1266</v>
      </c>
      <c r="I2036" s="168" t="s">
        <v>2830</v>
      </c>
      <c r="J2036" s="169">
        <v>275602.47879603179</v>
      </c>
      <c r="K2036" s="169">
        <v>144356.95929739939</v>
      </c>
      <c r="L2036" s="168" t="s">
        <v>5</v>
      </c>
      <c r="M2036" s="168" t="s">
        <v>21</v>
      </c>
      <c r="N2036" s="168" t="s">
        <v>2829</v>
      </c>
      <c r="O2036" s="168" t="s">
        <v>21</v>
      </c>
      <c r="P2036" s="168" t="s">
        <v>2836</v>
      </c>
      <c r="Q2036" s="168" t="s">
        <v>2837</v>
      </c>
      <c r="R2036" s="168" t="s">
        <v>1259</v>
      </c>
      <c r="S2036" s="168" t="s">
        <v>21</v>
      </c>
      <c r="T2036" s="168" t="s">
        <v>1259</v>
      </c>
      <c r="U2036" s="168" t="s">
        <v>1259</v>
      </c>
      <c r="V2036" s="168" t="s">
        <v>2837</v>
      </c>
      <c r="W2036" s="168" t="s">
        <v>1259</v>
      </c>
      <c r="X2036" s="168" t="s">
        <v>21</v>
      </c>
      <c r="Y2036" s="168" t="s">
        <v>1259</v>
      </c>
      <c r="Z2036" s="168" t="s">
        <v>21</v>
      </c>
      <c r="AA2036" s="168" t="s">
        <v>3579</v>
      </c>
      <c r="AB2036" s="168" t="s">
        <v>1259</v>
      </c>
      <c r="AC2036" s="168" t="s">
        <v>8501</v>
      </c>
      <c r="AD2036" s="169">
        <v>396022.10716494953</v>
      </c>
      <c r="AE2036" s="168" t="s">
        <v>807</v>
      </c>
      <c r="AF2036" s="169">
        <v>-302026.76324376941</v>
      </c>
      <c r="AG2036" s="169">
        <v>-438872.3237136337</v>
      </c>
      <c r="AH2036" s="169">
        <v>-368451.19266964181</v>
      </c>
      <c r="AI2036" s="168" t="s">
        <v>21</v>
      </c>
      <c r="AJ2036"/>
      <c r="AK2036"/>
    </row>
    <row r="2037" spans="1:37" hidden="1" x14ac:dyDescent="0.25">
      <c r="A2037" s="179" t="b">
        <f>IF(E2037&lt;&gt;1,"",NOT(ISNA(VLOOKUP(P2037,Mapping!$P:$P,1,FALSE))))</f>
        <v>0</v>
      </c>
      <c r="B2037" s="180" t="str">
        <f t="shared" si="31"/>
        <v/>
      </c>
      <c r="E2037" s="167">
        <v>1</v>
      </c>
      <c r="F2037" s="170" t="s">
        <v>3580</v>
      </c>
      <c r="G2037" s="169">
        <v>218798.29383543789</v>
      </c>
      <c r="H2037" s="168" t="s">
        <v>1266</v>
      </c>
      <c r="I2037" s="168" t="s">
        <v>402</v>
      </c>
      <c r="J2037" s="169">
        <v>77584.451400662103</v>
      </c>
      <c r="K2037" s="169">
        <v>41868.698144399663</v>
      </c>
      <c r="L2037" s="168" t="s">
        <v>5</v>
      </c>
      <c r="M2037" s="168" t="s">
        <v>21</v>
      </c>
      <c r="N2037" s="168" t="s">
        <v>2829</v>
      </c>
      <c r="O2037" s="168" t="s">
        <v>21</v>
      </c>
      <c r="P2037" s="168" t="s">
        <v>2831</v>
      </c>
      <c r="Q2037" s="168" t="s">
        <v>2832</v>
      </c>
      <c r="R2037" s="168" t="s">
        <v>1259</v>
      </c>
      <c r="S2037" s="168" t="s">
        <v>21</v>
      </c>
      <c r="T2037" s="168" t="s">
        <v>1259</v>
      </c>
      <c r="U2037" s="168" t="s">
        <v>1259</v>
      </c>
      <c r="V2037" s="168" t="s">
        <v>2832</v>
      </c>
      <c r="W2037" s="168" t="s">
        <v>1259</v>
      </c>
      <c r="X2037" s="168" t="s">
        <v>21</v>
      </c>
      <c r="Y2037" s="168" t="s">
        <v>1259</v>
      </c>
      <c r="Z2037" s="168" t="s">
        <v>21</v>
      </c>
      <c r="AA2037" s="168" t="s">
        <v>3581</v>
      </c>
      <c r="AB2037" s="168" t="s">
        <v>1259</v>
      </c>
      <c r="AC2037" s="168" t="s">
        <v>8502</v>
      </c>
      <c r="AD2037" s="169">
        <v>140953.94309407179</v>
      </c>
      <c r="AE2037" s="168" t="s">
        <v>813</v>
      </c>
      <c r="AF2037" s="169">
        <v>-144182.31323917079</v>
      </c>
      <c r="AG2037" s="169">
        <v>-100030.9473962193</v>
      </c>
      <c r="AH2037" s="169">
        <v>-71332.974431772978</v>
      </c>
      <c r="AI2037" s="168" t="s">
        <v>21</v>
      </c>
      <c r="AJ2037"/>
      <c r="AK2037"/>
    </row>
    <row r="2038" spans="1:37" hidden="1" x14ac:dyDescent="0.25">
      <c r="A2038" s="179" t="b">
        <f>IF(E2038&lt;&gt;1,"",NOT(ISNA(VLOOKUP(P2038,Mapping!$P:$P,1,FALSE))))</f>
        <v>0</v>
      </c>
      <c r="B2038" s="180" t="str">
        <f t="shared" si="31"/>
        <v/>
      </c>
      <c r="E2038" s="167">
        <v>1</v>
      </c>
      <c r="F2038" s="170" t="s">
        <v>3582</v>
      </c>
      <c r="G2038" s="169">
        <v>3108333.157773938</v>
      </c>
      <c r="H2038" s="168" t="s">
        <v>1266</v>
      </c>
      <c r="I2038" s="168" t="s">
        <v>303</v>
      </c>
      <c r="J2038" s="169">
        <v>858028.62457781367</v>
      </c>
      <c r="K2038" s="169">
        <v>281936.74574742367</v>
      </c>
      <c r="L2038" s="168" t="s">
        <v>5</v>
      </c>
      <c r="M2038" s="168" t="s">
        <v>21</v>
      </c>
      <c r="N2038" s="168" t="s">
        <v>2829</v>
      </c>
      <c r="O2038" s="168" t="s">
        <v>21</v>
      </c>
      <c r="P2038" s="168" t="s">
        <v>2831</v>
      </c>
      <c r="Q2038" s="168" t="s">
        <v>2832</v>
      </c>
      <c r="R2038" s="168" t="s">
        <v>1259</v>
      </c>
      <c r="S2038" s="168" t="s">
        <v>21</v>
      </c>
      <c r="T2038" s="168" t="s">
        <v>1259</v>
      </c>
      <c r="U2038" s="168" t="s">
        <v>1259</v>
      </c>
      <c r="V2038" s="168" t="s">
        <v>2832</v>
      </c>
      <c r="W2038" s="168" t="s">
        <v>1259</v>
      </c>
      <c r="X2038" s="168" t="s">
        <v>21</v>
      </c>
      <c r="Y2038" s="168" t="s">
        <v>1259</v>
      </c>
      <c r="Z2038" s="168" t="s">
        <v>21</v>
      </c>
      <c r="AA2038" s="168" t="s">
        <v>3583</v>
      </c>
      <c r="AB2038" s="168" t="s">
        <v>3584</v>
      </c>
      <c r="AC2038" s="168" t="s">
        <v>8503</v>
      </c>
      <c r="AD2038" s="169">
        <v>1122799.456866445</v>
      </c>
      <c r="AE2038" s="168" t="s">
        <v>809</v>
      </c>
      <c r="AF2038" s="169">
        <v>-926682.94555330463</v>
      </c>
      <c r="AG2038" s="169">
        <v>1890474.617385491</v>
      </c>
      <c r="AH2038" s="169">
        <v>-920073.05313928192</v>
      </c>
      <c r="AI2038" s="168" t="s">
        <v>21</v>
      </c>
      <c r="AJ2038"/>
      <c r="AK2038"/>
    </row>
    <row r="2039" spans="1:37" hidden="1" x14ac:dyDescent="0.25">
      <c r="A2039" s="179" t="b">
        <f>IF(E2039&lt;&gt;1,"",NOT(ISNA(VLOOKUP(P2039,Mapping!$P:$P,1,FALSE))))</f>
        <v>1</v>
      </c>
      <c r="B2039" s="180" t="str">
        <f t="shared" si="31"/>
        <v/>
      </c>
      <c r="E2039" s="167">
        <v>1</v>
      </c>
      <c r="F2039" s="170" t="s">
        <v>3582</v>
      </c>
      <c r="G2039" s="169">
        <v>30934844.32497948</v>
      </c>
      <c r="H2039" s="168" t="s">
        <v>1266</v>
      </c>
      <c r="I2039" s="168" t="s">
        <v>303</v>
      </c>
      <c r="J2039" s="169">
        <v>8539297.6172154769</v>
      </c>
      <c r="K2039" s="169">
        <v>2805899.1415945808</v>
      </c>
      <c r="L2039" s="168" t="s">
        <v>5</v>
      </c>
      <c r="M2039" s="168" t="s">
        <v>21</v>
      </c>
      <c r="N2039" s="168" t="s">
        <v>2829</v>
      </c>
      <c r="O2039" s="168" t="s">
        <v>21</v>
      </c>
      <c r="P2039" s="168" t="s">
        <v>183</v>
      </c>
      <c r="Q2039" s="168" t="s">
        <v>2834</v>
      </c>
      <c r="R2039" s="168" t="s">
        <v>1259</v>
      </c>
      <c r="S2039" s="168" t="s">
        <v>21</v>
      </c>
      <c r="T2039" s="168" t="s">
        <v>1259</v>
      </c>
      <c r="U2039" s="168" t="s">
        <v>1259</v>
      </c>
      <c r="V2039" s="168" t="s">
        <v>2834</v>
      </c>
      <c r="W2039" s="168" t="s">
        <v>1259</v>
      </c>
      <c r="X2039" s="168" t="s">
        <v>21</v>
      </c>
      <c r="Y2039" s="168" t="s">
        <v>1259</v>
      </c>
      <c r="Z2039" s="168" t="s">
        <v>21</v>
      </c>
      <c r="AA2039" s="168" t="s">
        <v>3583</v>
      </c>
      <c r="AB2039" s="168" t="s">
        <v>3584</v>
      </c>
      <c r="AC2039" s="168" t="s">
        <v>8504</v>
      </c>
      <c r="AD2039" s="169">
        <v>11174357.651935181</v>
      </c>
      <c r="AE2039" s="168" t="s">
        <v>809</v>
      </c>
      <c r="AF2039" s="169">
        <v>-9222561.1619556583</v>
      </c>
      <c r="AG2039" s="169">
        <v>18814436.876846049</v>
      </c>
      <c r="AH2039" s="169">
        <v>-9156777.99700718</v>
      </c>
      <c r="AI2039" s="168" t="s">
        <v>21</v>
      </c>
      <c r="AJ2039"/>
      <c r="AK2039"/>
    </row>
    <row r="2040" spans="1:37" hidden="1" x14ac:dyDescent="0.25">
      <c r="A2040" s="179" t="b">
        <f>IF(E2040&lt;&gt;1,"",NOT(ISNA(VLOOKUP(P2040,Mapping!$P:$P,1,FALSE))))</f>
        <v>0</v>
      </c>
      <c r="B2040" s="180" t="str">
        <f t="shared" si="31"/>
        <v/>
      </c>
      <c r="E2040" s="167">
        <v>1</v>
      </c>
      <c r="F2040" s="170" t="s">
        <v>3582</v>
      </c>
      <c r="G2040" s="169">
        <v>587762.04217461019</v>
      </c>
      <c r="H2040" s="168" t="s">
        <v>1266</v>
      </c>
      <c r="I2040" s="168" t="s">
        <v>303</v>
      </c>
      <c r="J2040" s="169">
        <v>162246.65472709411</v>
      </c>
      <c r="K2040" s="169">
        <v>53312.083690296888</v>
      </c>
      <c r="L2040" s="168" t="s">
        <v>5</v>
      </c>
      <c r="M2040" s="168" t="s">
        <v>21</v>
      </c>
      <c r="N2040" s="168" t="s">
        <v>2829</v>
      </c>
      <c r="O2040" s="168" t="s">
        <v>21</v>
      </c>
      <c r="P2040" s="168" t="s">
        <v>2836</v>
      </c>
      <c r="Q2040" s="168" t="s">
        <v>2837</v>
      </c>
      <c r="R2040" s="168" t="s">
        <v>1259</v>
      </c>
      <c r="S2040" s="168" t="s">
        <v>21</v>
      </c>
      <c r="T2040" s="168" t="s">
        <v>1259</v>
      </c>
      <c r="U2040" s="168" t="s">
        <v>1259</v>
      </c>
      <c r="V2040" s="168" t="s">
        <v>2837</v>
      </c>
      <c r="W2040" s="168" t="s">
        <v>1259</v>
      </c>
      <c r="X2040" s="168" t="s">
        <v>21</v>
      </c>
      <c r="Y2040" s="168" t="s">
        <v>1259</v>
      </c>
      <c r="Z2040" s="168" t="s">
        <v>21</v>
      </c>
      <c r="AA2040" s="168" t="s">
        <v>3583</v>
      </c>
      <c r="AB2040" s="168" t="s">
        <v>3584</v>
      </c>
      <c r="AC2040" s="168" t="s">
        <v>8505</v>
      </c>
      <c r="AD2040" s="169">
        <v>212312.795386768</v>
      </c>
      <c r="AE2040" s="168" t="s">
        <v>809</v>
      </c>
      <c r="AF2040" s="169">
        <v>-175228.6620771575</v>
      </c>
      <c r="AG2040" s="169">
        <v>357474.30066007492</v>
      </c>
      <c r="AH2040" s="169">
        <v>-173978.78194313651</v>
      </c>
      <c r="AI2040" s="168" t="s">
        <v>21</v>
      </c>
      <c r="AJ2040"/>
      <c r="AK2040"/>
    </row>
    <row r="2041" spans="1:37" hidden="1" x14ac:dyDescent="0.25">
      <c r="A2041" s="179" t="b">
        <f>IF(E2041&lt;&gt;1,"",NOT(ISNA(VLOOKUP(P2041,Mapping!$P:$P,1,FALSE))))</f>
        <v>0</v>
      </c>
      <c r="B2041" s="180" t="str">
        <f t="shared" si="31"/>
        <v/>
      </c>
      <c r="E2041" s="167">
        <v>1</v>
      </c>
      <c r="F2041" s="170" t="s">
        <v>3585</v>
      </c>
      <c r="G2041" s="169">
        <v>732768.8632761155</v>
      </c>
      <c r="H2041" s="168" t="s">
        <v>1266</v>
      </c>
      <c r="I2041" s="168" t="s">
        <v>797</v>
      </c>
      <c r="J2041" s="169">
        <v>214494.35758250591</v>
      </c>
      <c r="K2041" s="169">
        <v>66578.212273233949</v>
      </c>
      <c r="L2041" s="168" t="s">
        <v>5</v>
      </c>
      <c r="M2041" s="168" t="s">
        <v>21</v>
      </c>
      <c r="N2041" s="168" t="s">
        <v>2829</v>
      </c>
      <c r="O2041" s="168" t="s">
        <v>21</v>
      </c>
      <c r="P2041" s="168" t="s">
        <v>2831</v>
      </c>
      <c r="Q2041" s="168" t="s">
        <v>2832</v>
      </c>
      <c r="R2041" s="168" t="s">
        <v>1259</v>
      </c>
      <c r="S2041" s="168" t="s">
        <v>21</v>
      </c>
      <c r="T2041" s="168" t="s">
        <v>1259</v>
      </c>
      <c r="U2041" s="168" t="s">
        <v>1259</v>
      </c>
      <c r="V2041" s="168" t="s">
        <v>2832</v>
      </c>
      <c r="W2041" s="168" t="s">
        <v>1259</v>
      </c>
      <c r="X2041" s="168" t="s">
        <v>21</v>
      </c>
      <c r="Y2041" s="168" t="s">
        <v>1259</v>
      </c>
      <c r="Z2041" s="168" t="s">
        <v>21</v>
      </c>
      <c r="AA2041" s="168" t="s">
        <v>3586</v>
      </c>
      <c r="AB2041" s="168" t="s">
        <v>1259</v>
      </c>
      <c r="AC2041" s="168" t="s">
        <v>8506</v>
      </c>
      <c r="AD2041" s="169">
        <v>388405.96299449302</v>
      </c>
      <c r="AE2041" s="168" t="s">
        <v>817</v>
      </c>
      <c r="AF2041" s="169">
        <v>-181560.04695019059</v>
      </c>
      <c r="AG2041" s="169">
        <v>-277189.86712256668</v>
      </c>
      <c r="AH2041" s="169">
        <v>-190674.4811488651</v>
      </c>
      <c r="AI2041" s="168" t="s">
        <v>21</v>
      </c>
      <c r="AJ2041"/>
      <c r="AK2041"/>
    </row>
    <row r="2042" spans="1:37" hidden="1" x14ac:dyDescent="0.25">
      <c r="A2042" s="179" t="b">
        <f>IF(E2042&lt;&gt;1,"",NOT(ISNA(VLOOKUP(P2042,Mapping!$P:$P,1,FALSE))))</f>
        <v>0</v>
      </c>
      <c r="B2042" s="180" t="str">
        <f t="shared" si="31"/>
        <v/>
      </c>
      <c r="E2042" s="167">
        <v>1</v>
      </c>
      <c r="F2042" s="170" t="s">
        <v>3588</v>
      </c>
      <c r="G2042" s="169">
        <v>423356.37408151681</v>
      </c>
      <c r="H2042" s="168" t="s">
        <v>1266</v>
      </c>
      <c r="I2042" s="168" t="s">
        <v>797</v>
      </c>
      <c r="J2042" s="169">
        <v>120510.73800921169</v>
      </c>
      <c r="K2042" s="169">
        <v>53408.133267909587</v>
      </c>
      <c r="L2042" s="168" t="s">
        <v>5</v>
      </c>
      <c r="M2042" s="168" t="s">
        <v>21</v>
      </c>
      <c r="N2042" s="168" t="s">
        <v>2829</v>
      </c>
      <c r="O2042" s="168" t="s">
        <v>21</v>
      </c>
      <c r="P2042" s="168" t="s">
        <v>2831</v>
      </c>
      <c r="Q2042" s="168" t="s">
        <v>2832</v>
      </c>
      <c r="R2042" s="168" t="s">
        <v>1259</v>
      </c>
      <c r="S2042" s="168" t="s">
        <v>21</v>
      </c>
      <c r="T2042" s="168" t="s">
        <v>1259</v>
      </c>
      <c r="U2042" s="168" t="s">
        <v>1259</v>
      </c>
      <c r="V2042" s="168" t="s">
        <v>2832</v>
      </c>
      <c r="W2042" s="168" t="s">
        <v>1259</v>
      </c>
      <c r="X2042" s="168" t="s">
        <v>21</v>
      </c>
      <c r="Y2042" s="168" t="s">
        <v>1259</v>
      </c>
      <c r="Z2042" s="168" t="s">
        <v>21</v>
      </c>
      <c r="AA2042" s="168" t="s">
        <v>3589</v>
      </c>
      <c r="AB2042" s="168" t="s">
        <v>1259</v>
      </c>
      <c r="AC2042" s="168" t="s">
        <v>2817</v>
      </c>
      <c r="AD2042" s="169">
        <v>195963.21161555641</v>
      </c>
      <c r="AE2042" s="168" t="s">
        <v>813</v>
      </c>
      <c r="AF2042" s="169">
        <v>-91571.978092397447</v>
      </c>
      <c r="AG2042" s="169">
        <v>-233647.048170942</v>
      </c>
      <c r="AH2042" s="169">
        <v>-120999.4836931524</v>
      </c>
      <c r="AI2042" s="168" t="s">
        <v>21</v>
      </c>
      <c r="AJ2042"/>
      <c r="AK2042"/>
    </row>
    <row r="2043" spans="1:37" hidden="1" x14ac:dyDescent="0.25">
      <c r="A2043" s="179" t="b">
        <f>IF(E2043&lt;&gt;1,"",NOT(ISNA(VLOOKUP(P2043,Mapping!$P:$P,1,FALSE))))</f>
        <v>0</v>
      </c>
      <c r="B2043" s="180" t="str">
        <f t="shared" si="31"/>
        <v/>
      </c>
      <c r="E2043" s="167">
        <v>1</v>
      </c>
      <c r="F2043" s="170" t="s">
        <v>3591</v>
      </c>
      <c r="G2043" s="169">
        <v>1630811.2151047641</v>
      </c>
      <c r="H2043" s="168" t="s">
        <v>1266</v>
      </c>
      <c r="I2043" s="168" t="s">
        <v>561</v>
      </c>
      <c r="J2043" s="169">
        <v>719848.83547911723</v>
      </c>
      <c r="K2043" s="169">
        <v>366941.98501256172</v>
      </c>
      <c r="L2043" s="168" t="s">
        <v>5</v>
      </c>
      <c r="M2043" s="168" t="s">
        <v>21</v>
      </c>
      <c r="N2043" s="168" t="s">
        <v>2829</v>
      </c>
      <c r="O2043" s="168" t="s">
        <v>21</v>
      </c>
      <c r="P2043" s="168" t="s">
        <v>2831</v>
      </c>
      <c r="Q2043" s="168" t="s">
        <v>2832</v>
      </c>
      <c r="R2043" s="168" t="s">
        <v>1259</v>
      </c>
      <c r="S2043" s="168" t="s">
        <v>21</v>
      </c>
      <c r="T2043" s="168" t="s">
        <v>1259</v>
      </c>
      <c r="U2043" s="168" t="s">
        <v>1259</v>
      </c>
      <c r="V2043" s="168" t="s">
        <v>2832</v>
      </c>
      <c r="W2043" s="168" t="s">
        <v>1259</v>
      </c>
      <c r="X2043" s="168" t="s">
        <v>21</v>
      </c>
      <c r="Y2043" s="168" t="s">
        <v>1259</v>
      </c>
      <c r="Z2043" s="168" t="s">
        <v>21</v>
      </c>
      <c r="AA2043" s="168" t="s">
        <v>3592</v>
      </c>
      <c r="AB2043" s="168" t="s">
        <v>1259</v>
      </c>
      <c r="AC2043" s="168" t="s">
        <v>8507</v>
      </c>
      <c r="AD2043" s="169">
        <v>995891.00347163004</v>
      </c>
      <c r="AE2043" s="168" t="s">
        <v>814</v>
      </c>
      <c r="AF2043" s="169">
        <v>-889401.84991834778</v>
      </c>
      <c r="AG2043" s="169">
        <v>-1550861.078561719</v>
      </c>
      <c r="AH2043" s="169">
        <v>-817637.15682885202</v>
      </c>
      <c r="AI2043" s="168" t="s">
        <v>21</v>
      </c>
      <c r="AJ2043"/>
      <c r="AK2043"/>
    </row>
    <row r="2044" spans="1:37" hidden="1" x14ac:dyDescent="0.25">
      <c r="A2044" s="179" t="b">
        <f>IF(E2044&lt;&gt;1,"",NOT(ISNA(VLOOKUP(P2044,Mapping!$P:$P,1,FALSE))))</f>
        <v>0</v>
      </c>
      <c r="B2044" s="180" t="str">
        <f t="shared" si="31"/>
        <v/>
      </c>
      <c r="E2044" s="167">
        <v>1</v>
      </c>
      <c r="F2044" s="170" t="s">
        <v>8508</v>
      </c>
      <c r="G2044" s="169">
        <v>567252.90644909057</v>
      </c>
      <c r="H2044" s="168" t="s">
        <v>1266</v>
      </c>
      <c r="I2044" s="168" t="s">
        <v>797</v>
      </c>
      <c r="J2044" s="169">
        <v>278268.25433533278</v>
      </c>
      <c r="K2044" s="169">
        <v>90376.49334713853</v>
      </c>
      <c r="L2044" s="168" t="s">
        <v>5</v>
      </c>
      <c r="M2044" s="168" t="s">
        <v>21</v>
      </c>
      <c r="N2044" s="168" t="s">
        <v>2829</v>
      </c>
      <c r="O2044" s="168" t="s">
        <v>21</v>
      </c>
      <c r="P2044" s="168" t="s">
        <v>2831</v>
      </c>
      <c r="Q2044" s="168" t="s">
        <v>2832</v>
      </c>
      <c r="R2044" s="168" t="s">
        <v>1259</v>
      </c>
      <c r="S2044" s="168" t="s">
        <v>21</v>
      </c>
      <c r="T2044" s="168" t="s">
        <v>1259</v>
      </c>
      <c r="U2044" s="168" t="s">
        <v>1259</v>
      </c>
      <c r="V2044" s="168" t="s">
        <v>2832</v>
      </c>
      <c r="W2044" s="168" t="s">
        <v>1259</v>
      </c>
      <c r="X2044" s="168" t="s">
        <v>21</v>
      </c>
      <c r="Y2044" s="168" t="s">
        <v>1259</v>
      </c>
      <c r="Z2044" s="168" t="s">
        <v>21</v>
      </c>
      <c r="AA2044" s="168" t="s">
        <v>8509</v>
      </c>
      <c r="AB2044" s="168" t="s">
        <v>1259</v>
      </c>
      <c r="AC2044" s="168" t="s">
        <v>7110</v>
      </c>
      <c r="AD2044" s="169">
        <v>346924.02317405661</v>
      </c>
      <c r="AE2044" s="168" t="s">
        <v>807</v>
      </c>
      <c r="AF2044" s="169">
        <v>-62603.192217380041</v>
      </c>
      <c r="AG2044" s="169">
        <v>-46726.294492054323</v>
      </c>
      <c r="AH2044" s="169">
        <v>-201763.1140247432</v>
      </c>
      <c r="AI2044" s="168" t="s">
        <v>21</v>
      </c>
      <c r="AJ2044"/>
      <c r="AK2044"/>
    </row>
    <row r="2045" spans="1:37" hidden="1" x14ac:dyDescent="0.25">
      <c r="A2045" s="179" t="b">
        <f>IF(E2045&lt;&gt;1,"",NOT(ISNA(VLOOKUP(P2045,Mapping!$P:$P,1,FALSE))))</f>
        <v>0</v>
      </c>
      <c r="B2045" s="180" t="str">
        <f t="shared" si="31"/>
        <v/>
      </c>
      <c r="E2045" s="167">
        <v>1</v>
      </c>
      <c r="F2045" s="170" t="s">
        <v>8508</v>
      </c>
      <c r="G2045" s="169">
        <v>1591254.906402644</v>
      </c>
      <c r="H2045" s="168" t="s">
        <v>1266</v>
      </c>
      <c r="I2045" s="168" t="s">
        <v>797</v>
      </c>
      <c r="J2045" s="169">
        <v>780596.66151210212</v>
      </c>
      <c r="K2045" s="169">
        <v>253523.66964911681</v>
      </c>
      <c r="L2045" s="168" t="s">
        <v>5</v>
      </c>
      <c r="M2045" s="168" t="s">
        <v>21</v>
      </c>
      <c r="N2045" s="168" t="s">
        <v>2829</v>
      </c>
      <c r="O2045" s="168" t="s">
        <v>21</v>
      </c>
      <c r="P2045" s="168" t="s">
        <v>2835</v>
      </c>
      <c r="Q2045" s="168" t="s">
        <v>2834</v>
      </c>
      <c r="R2045" s="168" t="s">
        <v>1259</v>
      </c>
      <c r="S2045" s="168" t="s">
        <v>21</v>
      </c>
      <c r="T2045" s="168" t="s">
        <v>1259</v>
      </c>
      <c r="U2045" s="168" t="s">
        <v>1259</v>
      </c>
      <c r="V2045" s="168" t="s">
        <v>2834</v>
      </c>
      <c r="W2045" s="168" t="s">
        <v>1259</v>
      </c>
      <c r="X2045" s="168" t="s">
        <v>21</v>
      </c>
      <c r="Y2045" s="168" t="s">
        <v>1259</v>
      </c>
      <c r="Z2045" s="168" t="s">
        <v>21</v>
      </c>
      <c r="AA2045" s="168" t="s">
        <v>8509</v>
      </c>
      <c r="AB2045" s="168" t="s">
        <v>1259</v>
      </c>
      <c r="AC2045" s="168" t="s">
        <v>8510</v>
      </c>
      <c r="AD2045" s="169">
        <v>973189.46760514763</v>
      </c>
      <c r="AE2045" s="168" t="s">
        <v>807</v>
      </c>
      <c r="AF2045" s="169">
        <v>-175614.14959680641</v>
      </c>
      <c r="AG2045" s="169">
        <v>-131076.35857511361</v>
      </c>
      <c r="AH2045" s="169">
        <v>-565984.83934213675</v>
      </c>
      <c r="AI2045" s="168" t="s">
        <v>21</v>
      </c>
      <c r="AJ2045"/>
      <c r="AK2045"/>
    </row>
    <row r="2046" spans="1:37" hidden="1" x14ac:dyDescent="0.25">
      <c r="A2046" s="179" t="b">
        <f>IF(E2046&lt;&gt;1,"",NOT(ISNA(VLOOKUP(P2046,Mapping!$P:$P,1,FALSE))))</f>
        <v>0</v>
      </c>
      <c r="B2046" s="180" t="str">
        <f t="shared" si="31"/>
        <v/>
      </c>
      <c r="E2046" s="167">
        <v>1</v>
      </c>
      <c r="F2046" s="170" t="s">
        <v>3593</v>
      </c>
      <c r="G2046" s="169">
        <v>1169998.713148745</v>
      </c>
      <c r="H2046" s="168" t="s">
        <v>1266</v>
      </c>
      <c r="I2046" s="168" t="s">
        <v>402</v>
      </c>
      <c r="J2046" s="169">
        <v>578342.12509808037</v>
      </c>
      <c r="K2046" s="169">
        <v>339856.52762701683</v>
      </c>
      <c r="L2046" s="168" t="s">
        <v>5</v>
      </c>
      <c r="M2046" s="168" t="s">
        <v>21</v>
      </c>
      <c r="N2046" s="168" t="s">
        <v>2829</v>
      </c>
      <c r="O2046" s="168" t="s">
        <v>21</v>
      </c>
      <c r="P2046" s="168" t="s">
        <v>2831</v>
      </c>
      <c r="Q2046" s="168" t="s">
        <v>2832</v>
      </c>
      <c r="R2046" s="168" t="s">
        <v>1259</v>
      </c>
      <c r="S2046" s="168" t="s">
        <v>21</v>
      </c>
      <c r="T2046" s="168" t="s">
        <v>1259</v>
      </c>
      <c r="U2046" s="168" t="s">
        <v>1259</v>
      </c>
      <c r="V2046" s="168" t="s">
        <v>2832</v>
      </c>
      <c r="W2046" s="168" t="s">
        <v>1259</v>
      </c>
      <c r="X2046" s="168" t="s">
        <v>21</v>
      </c>
      <c r="Y2046" s="168" t="s">
        <v>1259</v>
      </c>
      <c r="Z2046" s="168" t="s">
        <v>21</v>
      </c>
      <c r="AA2046" s="168" t="s">
        <v>3594</v>
      </c>
      <c r="AB2046" s="168" t="s">
        <v>1259</v>
      </c>
      <c r="AC2046" s="168" t="s">
        <v>8511</v>
      </c>
      <c r="AD2046" s="169">
        <v>831293.77249901358</v>
      </c>
      <c r="AE2046" s="168" t="s">
        <v>816</v>
      </c>
      <c r="AF2046" s="169">
        <v>-813283.27576768864</v>
      </c>
      <c r="AG2046" s="169">
        <v>-737265.60887504509</v>
      </c>
      <c r="AH2046" s="169">
        <v>-321742.36724250572</v>
      </c>
      <c r="AI2046" s="168" t="s">
        <v>21</v>
      </c>
      <c r="AJ2046"/>
      <c r="AK2046"/>
    </row>
    <row r="2047" spans="1:37" hidden="1" x14ac:dyDescent="0.25">
      <c r="A2047" s="179" t="b">
        <f>IF(E2047&lt;&gt;1,"",NOT(ISNA(VLOOKUP(P2047,Mapping!$P:$P,1,FALSE))))</f>
        <v>0</v>
      </c>
      <c r="B2047" s="180" t="str">
        <f t="shared" si="31"/>
        <v/>
      </c>
      <c r="E2047" s="167">
        <v>1</v>
      </c>
      <c r="F2047" s="170" t="s">
        <v>3593</v>
      </c>
      <c r="G2047" s="169">
        <v>2729259.7580823288</v>
      </c>
      <c r="H2047" s="168" t="s">
        <v>1266</v>
      </c>
      <c r="I2047" s="168" t="s">
        <v>402</v>
      </c>
      <c r="J2047" s="169">
        <v>1349100.533782667</v>
      </c>
      <c r="K2047" s="169">
        <v>792784.41416207643</v>
      </c>
      <c r="L2047" s="168" t="s">
        <v>5</v>
      </c>
      <c r="M2047" s="168" t="s">
        <v>21</v>
      </c>
      <c r="N2047" s="168" t="s">
        <v>2829</v>
      </c>
      <c r="O2047" s="168" t="s">
        <v>21</v>
      </c>
      <c r="P2047" s="168" t="s">
        <v>2835</v>
      </c>
      <c r="Q2047" s="168" t="s">
        <v>2834</v>
      </c>
      <c r="R2047" s="168" t="s">
        <v>1259</v>
      </c>
      <c r="S2047" s="168" t="s">
        <v>21</v>
      </c>
      <c r="T2047" s="168" t="s">
        <v>1259</v>
      </c>
      <c r="U2047" s="168" t="s">
        <v>1259</v>
      </c>
      <c r="V2047" s="168" t="s">
        <v>2834</v>
      </c>
      <c r="W2047" s="168" t="s">
        <v>1259</v>
      </c>
      <c r="X2047" s="168" t="s">
        <v>21</v>
      </c>
      <c r="Y2047" s="168" t="s">
        <v>1259</v>
      </c>
      <c r="Z2047" s="168" t="s">
        <v>21</v>
      </c>
      <c r="AA2047" s="168" t="s">
        <v>3594</v>
      </c>
      <c r="AB2047" s="168" t="s">
        <v>1259</v>
      </c>
      <c r="AC2047" s="168" t="s">
        <v>7215</v>
      </c>
      <c r="AD2047" s="169">
        <v>1939161.6545629201</v>
      </c>
      <c r="AE2047" s="168" t="s">
        <v>816</v>
      </c>
      <c r="AF2047" s="169">
        <v>-1897148.510959032</v>
      </c>
      <c r="AG2047" s="169">
        <v>-1719821.855107384</v>
      </c>
      <c r="AH2047" s="169">
        <v>-750529.45402127062</v>
      </c>
      <c r="AI2047" s="168" t="s">
        <v>21</v>
      </c>
      <c r="AJ2047"/>
      <c r="AK2047"/>
    </row>
    <row r="2048" spans="1:37" hidden="1" x14ac:dyDescent="0.25">
      <c r="A2048" s="179" t="b">
        <f>IF(E2048&lt;&gt;1,"",NOT(ISNA(VLOOKUP(P2048,Mapping!$P:$P,1,FALSE))))</f>
        <v>0</v>
      </c>
      <c r="B2048" s="180" t="str">
        <f t="shared" si="31"/>
        <v/>
      </c>
      <c r="E2048" s="167">
        <v>1</v>
      </c>
      <c r="F2048" s="170" t="s">
        <v>3595</v>
      </c>
      <c r="G2048" s="169">
        <v>12632456.206942931</v>
      </c>
      <c r="H2048" s="168" t="s">
        <v>1266</v>
      </c>
      <c r="I2048" s="168" t="s">
        <v>402</v>
      </c>
      <c r="J2048" s="169">
        <v>4691439.6631494574</v>
      </c>
      <c r="K2048" s="169">
        <v>2992076.5647624792</v>
      </c>
      <c r="L2048" s="168" t="s">
        <v>5</v>
      </c>
      <c r="M2048" s="168" t="s">
        <v>21</v>
      </c>
      <c r="N2048" s="168" t="s">
        <v>2829</v>
      </c>
      <c r="O2048" s="168" t="s">
        <v>21</v>
      </c>
      <c r="P2048" s="168" t="s">
        <v>2831</v>
      </c>
      <c r="Q2048" s="168" t="s">
        <v>2832</v>
      </c>
      <c r="R2048" s="168" t="s">
        <v>1259</v>
      </c>
      <c r="S2048" s="168" t="s">
        <v>21</v>
      </c>
      <c r="T2048" s="168" t="s">
        <v>1259</v>
      </c>
      <c r="U2048" s="168" t="s">
        <v>1259</v>
      </c>
      <c r="V2048" s="168" t="s">
        <v>2832</v>
      </c>
      <c r="W2048" s="168" t="s">
        <v>1259</v>
      </c>
      <c r="X2048" s="168" t="s">
        <v>21</v>
      </c>
      <c r="Y2048" s="168" t="s">
        <v>1259</v>
      </c>
      <c r="Z2048" s="168" t="s">
        <v>21</v>
      </c>
      <c r="AA2048" s="168" t="s">
        <v>3596</v>
      </c>
      <c r="AB2048" s="168" t="s">
        <v>1259</v>
      </c>
      <c r="AC2048" s="168" t="s">
        <v>8512</v>
      </c>
      <c r="AD2048" s="169">
        <v>5959633.0439582402</v>
      </c>
      <c r="AE2048" s="168" t="s">
        <v>816</v>
      </c>
      <c r="AF2048" s="169">
        <v>-2946491.7914912892</v>
      </c>
      <c r="AG2048" s="169">
        <v>-10687009.832764139</v>
      </c>
      <c r="AH2048" s="169">
        <v>-1811200.1283685381</v>
      </c>
      <c r="AI2048" s="168" t="s">
        <v>21</v>
      </c>
      <c r="AJ2048"/>
      <c r="AK2048"/>
    </row>
    <row r="2049" spans="1:37" hidden="1" x14ac:dyDescent="0.25">
      <c r="A2049" s="179" t="b">
        <f>IF(E2049&lt;&gt;1,"",NOT(ISNA(VLOOKUP(P2049,Mapping!$P:$P,1,FALSE))))</f>
        <v>0</v>
      </c>
      <c r="B2049" s="180" t="str">
        <f t="shared" si="31"/>
        <v/>
      </c>
      <c r="E2049" s="167">
        <v>1</v>
      </c>
      <c r="F2049" s="170" t="s">
        <v>3595</v>
      </c>
      <c r="G2049" s="169">
        <v>22494694.357695371</v>
      </c>
      <c r="H2049" s="168" t="s">
        <v>1266</v>
      </c>
      <c r="I2049" s="168" t="s">
        <v>402</v>
      </c>
      <c r="J2049" s="169">
        <v>8354076.1662893966</v>
      </c>
      <c r="K2049" s="169">
        <v>5328009.5902618906</v>
      </c>
      <c r="L2049" s="168" t="s">
        <v>5</v>
      </c>
      <c r="M2049" s="168" t="s">
        <v>21</v>
      </c>
      <c r="N2049" s="168" t="s">
        <v>2829</v>
      </c>
      <c r="O2049" s="168" t="s">
        <v>21</v>
      </c>
      <c r="P2049" s="168" t="s">
        <v>2842</v>
      </c>
      <c r="Q2049" s="168" t="s">
        <v>2834</v>
      </c>
      <c r="R2049" s="168" t="s">
        <v>1259</v>
      </c>
      <c r="S2049" s="168" t="s">
        <v>21</v>
      </c>
      <c r="T2049" s="168" t="s">
        <v>1259</v>
      </c>
      <c r="U2049" s="168" t="s">
        <v>1259</v>
      </c>
      <c r="V2049" s="168" t="s">
        <v>2834</v>
      </c>
      <c r="W2049" s="168" t="s">
        <v>1259</v>
      </c>
      <c r="X2049" s="168" t="s">
        <v>21</v>
      </c>
      <c r="Y2049" s="168" t="s">
        <v>1259</v>
      </c>
      <c r="Z2049" s="168" t="s">
        <v>21</v>
      </c>
      <c r="AA2049" s="168" t="s">
        <v>3596</v>
      </c>
      <c r="AB2049" s="168" t="s">
        <v>1259</v>
      </c>
      <c r="AC2049" s="168" t="s">
        <v>8513</v>
      </c>
      <c r="AD2049" s="169">
        <v>10612356.10966789</v>
      </c>
      <c r="AE2049" s="168" t="s">
        <v>816</v>
      </c>
      <c r="AF2049" s="169">
        <v>-5246836.4972938821</v>
      </c>
      <c r="AG2049" s="169">
        <v>-19030425.742033251</v>
      </c>
      <c r="AH2049" s="169">
        <v>-3225215.47993781</v>
      </c>
      <c r="AI2049" s="168" t="s">
        <v>21</v>
      </c>
      <c r="AJ2049"/>
      <c r="AK2049"/>
    </row>
    <row r="2050" spans="1:37" hidden="1" x14ac:dyDescent="0.25">
      <c r="A2050" s="179" t="b">
        <f>IF(E2050&lt;&gt;1,"",NOT(ISNA(VLOOKUP(P2050,Mapping!$P:$P,1,FALSE))))</f>
        <v>0</v>
      </c>
      <c r="B2050" s="180" t="str">
        <f t="shared" si="31"/>
        <v/>
      </c>
      <c r="E2050" s="167">
        <v>1</v>
      </c>
      <c r="F2050" s="170" t="s">
        <v>3595</v>
      </c>
      <c r="G2050" s="169">
        <v>359136.97960065788</v>
      </c>
      <c r="H2050" s="168" t="s">
        <v>1266</v>
      </c>
      <c r="I2050" s="168" t="s">
        <v>402</v>
      </c>
      <c r="J2050" s="169">
        <v>133376.23681419939</v>
      </c>
      <c r="K2050" s="169">
        <v>85063.848439238485</v>
      </c>
      <c r="L2050" s="168" t="s">
        <v>5</v>
      </c>
      <c r="M2050" s="168" t="s">
        <v>21</v>
      </c>
      <c r="N2050" s="168" t="s">
        <v>2829</v>
      </c>
      <c r="O2050" s="168" t="s">
        <v>21</v>
      </c>
      <c r="P2050" s="168" t="s">
        <v>2835</v>
      </c>
      <c r="Q2050" s="168" t="s">
        <v>2834</v>
      </c>
      <c r="R2050" s="168" t="s">
        <v>1259</v>
      </c>
      <c r="S2050" s="168" t="s">
        <v>21</v>
      </c>
      <c r="T2050" s="168" t="s">
        <v>1259</v>
      </c>
      <c r="U2050" s="168" t="s">
        <v>1259</v>
      </c>
      <c r="V2050" s="168" t="s">
        <v>2834</v>
      </c>
      <c r="W2050" s="168" t="s">
        <v>1259</v>
      </c>
      <c r="X2050" s="168" t="s">
        <v>21</v>
      </c>
      <c r="Y2050" s="168" t="s">
        <v>1259</v>
      </c>
      <c r="Z2050" s="168" t="s">
        <v>21</v>
      </c>
      <c r="AA2050" s="168" t="s">
        <v>3596</v>
      </c>
      <c r="AB2050" s="168" t="s">
        <v>1259</v>
      </c>
      <c r="AC2050" s="168" t="s">
        <v>7387</v>
      </c>
      <c r="AD2050" s="169">
        <v>169430.59812541379</v>
      </c>
      <c r="AE2050" s="168" t="s">
        <v>816</v>
      </c>
      <c r="AF2050" s="169">
        <v>-83767.886868487054</v>
      </c>
      <c r="AG2050" s="169">
        <v>-303828.51675290079</v>
      </c>
      <c r="AH2050" s="169">
        <v>-51491.881934812933</v>
      </c>
      <c r="AI2050" s="168" t="s">
        <v>21</v>
      </c>
      <c r="AJ2050"/>
      <c r="AK2050"/>
    </row>
    <row r="2051" spans="1:37" hidden="1" x14ac:dyDescent="0.25">
      <c r="A2051" s="179" t="b">
        <f>IF(E2051&lt;&gt;1,"",NOT(ISNA(VLOOKUP(P2051,Mapping!$P:$P,1,FALSE))))</f>
        <v>0</v>
      </c>
      <c r="B2051" s="180" t="str">
        <f t="shared" si="31"/>
        <v/>
      </c>
      <c r="E2051" s="167">
        <v>1</v>
      </c>
      <c r="F2051" s="170" t="s">
        <v>3595</v>
      </c>
      <c r="G2051" s="169">
        <v>7195833.1277277647</v>
      </c>
      <c r="H2051" s="168" t="s">
        <v>1266</v>
      </c>
      <c r="I2051" s="168" t="s">
        <v>402</v>
      </c>
      <c r="J2051" s="169">
        <v>2672387.4115845002</v>
      </c>
      <c r="K2051" s="169">
        <v>1704378.25492578</v>
      </c>
      <c r="L2051" s="168" t="s">
        <v>5</v>
      </c>
      <c r="M2051" s="168" t="s">
        <v>21</v>
      </c>
      <c r="N2051" s="168" t="s">
        <v>2829</v>
      </c>
      <c r="O2051" s="168" t="s">
        <v>21</v>
      </c>
      <c r="P2051" s="168" t="s">
        <v>2836</v>
      </c>
      <c r="Q2051" s="168" t="s">
        <v>2837</v>
      </c>
      <c r="R2051" s="168" t="s">
        <v>1259</v>
      </c>
      <c r="S2051" s="168" t="s">
        <v>21</v>
      </c>
      <c r="T2051" s="168" t="s">
        <v>1259</v>
      </c>
      <c r="U2051" s="168" t="s">
        <v>1259</v>
      </c>
      <c r="V2051" s="168" t="s">
        <v>2837</v>
      </c>
      <c r="W2051" s="168" t="s">
        <v>1259</v>
      </c>
      <c r="X2051" s="168" t="s">
        <v>21</v>
      </c>
      <c r="Y2051" s="168" t="s">
        <v>1259</v>
      </c>
      <c r="Z2051" s="168" t="s">
        <v>21</v>
      </c>
      <c r="AA2051" s="168" t="s">
        <v>3596</v>
      </c>
      <c r="AB2051" s="168" t="s">
        <v>1259</v>
      </c>
      <c r="AC2051" s="168" t="s">
        <v>8514</v>
      </c>
      <c r="AD2051" s="169">
        <v>3394789.119731599</v>
      </c>
      <c r="AE2051" s="168" t="s">
        <v>816</v>
      </c>
      <c r="AF2051" s="169">
        <v>-1678411.7749118221</v>
      </c>
      <c r="AG2051" s="169">
        <v>-6087647.4163979646</v>
      </c>
      <c r="AH2051" s="169">
        <v>-1031714.946891799</v>
      </c>
      <c r="AI2051" s="168" t="s">
        <v>21</v>
      </c>
      <c r="AJ2051"/>
      <c r="AK2051"/>
    </row>
    <row r="2052" spans="1:37" hidden="1" x14ac:dyDescent="0.25">
      <c r="A2052" s="179" t="b">
        <f>IF(E2052&lt;&gt;1,"",NOT(ISNA(VLOOKUP(P2052,Mapping!$P:$P,1,FALSE))))</f>
        <v>0</v>
      </c>
      <c r="B2052" s="180" t="str">
        <f t="shared" si="31"/>
        <v/>
      </c>
      <c r="E2052" s="167">
        <v>1</v>
      </c>
      <c r="F2052" s="170" t="s">
        <v>3597</v>
      </c>
      <c r="G2052" s="169">
        <v>345054.39821977122</v>
      </c>
      <c r="H2052" s="168" t="s">
        <v>1266</v>
      </c>
      <c r="I2052" s="168" t="s">
        <v>303</v>
      </c>
      <c r="J2052" s="169">
        <v>144149.42132360791</v>
      </c>
      <c r="K2052" s="169">
        <v>56602.737676390381</v>
      </c>
      <c r="L2052" s="168" t="s">
        <v>5</v>
      </c>
      <c r="M2052" s="168" t="s">
        <v>21</v>
      </c>
      <c r="N2052" s="168" t="s">
        <v>2829</v>
      </c>
      <c r="O2052" s="168" t="s">
        <v>21</v>
      </c>
      <c r="P2052" s="168" t="s">
        <v>2831</v>
      </c>
      <c r="Q2052" s="168" t="s">
        <v>2832</v>
      </c>
      <c r="R2052" s="168" t="s">
        <v>1259</v>
      </c>
      <c r="S2052" s="168" t="s">
        <v>21</v>
      </c>
      <c r="T2052" s="168" t="s">
        <v>1259</v>
      </c>
      <c r="U2052" s="168" t="s">
        <v>1259</v>
      </c>
      <c r="V2052" s="168" t="s">
        <v>2832</v>
      </c>
      <c r="W2052" s="168" t="s">
        <v>1259</v>
      </c>
      <c r="X2052" s="168" t="s">
        <v>21</v>
      </c>
      <c r="Y2052" s="168" t="s">
        <v>1259</v>
      </c>
      <c r="Z2052" s="168" t="s">
        <v>21</v>
      </c>
      <c r="AA2052" s="168" t="s">
        <v>3598</v>
      </c>
      <c r="AB2052" s="168" t="s">
        <v>3599</v>
      </c>
      <c r="AC2052" s="168" t="s">
        <v>8515</v>
      </c>
      <c r="AD2052" s="169">
        <v>215139.1648791327</v>
      </c>
      <c r="AE2052" s="168" t="s">
        <v>816</v>
      </c>
      <c r="AF2052" s="169">
        <v>-180857.10948587899</v>
      </c>
      <c r="AG2052" s="169">
        <v>-321580.16212255578</v>
      </c>
      <c r="AH2052" s="169">
        <v>-92679.272818634752</v>
      </c>
      <c r="AI2052" s="168" t="s">
        <v>21</v>
      </c>
      <c r="AJ2052"/>
      <c r="AK2052"/>
    </row>
    <row r="2053" spans="1:37" hidden="1" x14ac:dyDescent="0.25">
      <c r="A2053" s="179" t="b">
        <f>IF(E2053&lt;&gt;1,"",NOT(ISNA(VLOOKUP(P2053,Mapping!$P:$P,1,FALSE))))</f>
        <v>0</v>
      </c>
      <c r="B2053" s="180" t="str">
        <f t="shared" si="31"/>
        <v/>
      </c>
      <c r="E2053" s="167">
        <v>1</v>
      </c>
      <c r="F2053" s="170" t="s">
        <v>3600</v>
      </c>
      <c r="G2053" s="169">
        <v>363096.59171939862</v>
      </c>
      <c r="H2053" s="168" t="s">
        <v>1266</v>
      </c>
      <c r="I2053" s="168" t="s">
        <v>402</v>
      </c>
      <c r="J2053" s="169">
        <v>173145.09694693869</v>
      </c>
      <c r="K2053" s="169">
        <v>95245.464576058846</v>
      </c>
      <c r="L2053" s="168" t="s">
        <v>5</v>
      </c>
      <c r="M2053" s="168" t="s">
        <v>21</v>
      </c>
      <c r="N2053" s="168" t="s">
        <v>2829</v>
      </c>
      <c r="O2053" s="168" t="s">
        <v>21</v>
      </c>
      <c r="P2053" s="168" t="s">
        <v>2831</v>
      </c>
      <c r="Q2053" s="168" t="s">
        <v>2832</v>
      </c>
      <c r="R2053" s="168" t="s">
        <v>1259</v>
      </c>
      <c r="S2053" s="168" t="s">
        <v>21</v>
      </c>
      <c r="T2053" s="168" t="s">
        <v>1259</v>
      </c>
      <c r="U2053" s="168" t="s">
        <v>1259</v>
      </c>
      <c r="V2053" s="168" t="s">
        <v>2832</v>
      </c>
      <c r="W2053" s="168" t="s">
        <v>1259</v>
      </c>
      <c r="X2053" s="168" t="s">
        <v>21</v>
      </c>
      <c r="Y2053" s="168" t="s">
        <v>1259</v>
      </c>
      <c r="Z2053" s="168" t="s">
        <v>21</v>
      </c>
      <c r="AA2053" s="168" t="s">
        <v>3601</v>
      </c>
      <c r="AB2053" s="168" t="s">
        <v>1259</v>
      </c>
      <c r="AC2053" s="168" t="s">
        <v>8516</v>
      </c>
      <c r="AD2053" s="169">
        <v>335247.81555114198</v>
      </c>
      <c r="AE2053" s="168" t="s">
        <v>809</v>
      </c>
      <c r="AF2053" s="169">
        <v>-289859.2235300733</v>
      </c>
      <c r="AG2053" s="169">
        <v>-166001.73351144721</v>
      </c>
      <c r="AH2053" s="169">
        <v>-152119.74396692999</v>
      </c>
      <c r="AI2053" s="168" t="s">
        <v>21</v>
      </c>
      <c r="AJ2053"/>
      <c r="AK2053"/>
    </row>
    <row r="2054" spans="1:37" hidden="1" x14ac:dyDescent="0.25">
      <c r="A2054" s="179" t="b">
        <f>IF(E2054&lt;&gt;1,"",NOT(ISNA(VLOOKUP(P2054,Mapping!$P:$P,1,FALSE))))</f>
        <v>0</v>
      </c>
      <c r="B2054" s="180" t="str">
        <f t="shared" si="31"/>
        <v/>
      </c>
      <c r="E2054" s="167">
        <v>1</v>
      </c>
      <c r="F2054" s="170" t="s">
        <v>3600</v>
      </c>
      <c r="G2054" s="169">
        <v>378208.67457744753</v>
      </c>
      <c r="H2054" s="168" t="s">
        <v>1266</v>
      </c>
      <c r="I2054" s="168" t="s">
        <v>402</v>
      </c>
      <c r="J2054" s="169">
        <v>180351.39717447929</v>
      </c>
      <c r="K2054" s="169">
        <v>99209.58152276669</v>
      </c>
      <c r="L2054" s="168" t="s">
        <v>5</v>
      </c>
      <c r="M2054" s="168" t="s">
        <v>21</v>
      </c>
      <c r="N2054" s="168" t="s">
        <v>2829</v>
      </c>
      <c r="O2054" s="168" t="s">
        <v>21</v>
      </c>
      <c r="P2054" s="168" t="s">
        <v>2836</v>
      </c>
      <c r="Q2054" s="168" t="s">
        <v>2837</v>
      </c>
      <c r="R2054" s="168" t="s">
        <v>1259</v>
      </c>
      <c r="S2054" s="168" t="s">
        <v>21</v>
      </c>
      <c r="T2054" s="168" t="s">
        <v>1259</v>
      </c>
      <c r="U2054" s="168" t="s">
        <v>1259</v>
      </c>
      <c r="V2054" s="168" t="s">
        <v>2837</v>
      </c>
      <c r="W2054" s="168" t="s">
        <v>1259</v>
      </c>
      <c r="X2054" s="168" t="s">
        <v>21</v>
      </c>
      <c r="Y2054" s="168" t="s">
        <v>1259</v>
      </c>
      <c r="Z2054" s="168" t="s">
        <v>21</v>
      </c>
      <c r="AA2054" s="168" t="s">
        <v>3601</v>
      </c>
      <c r="AB2054" s="168" t="s">
        <v>1259</v>
      </c>
      <c r="AC2054" s="168" t="s">
        <v>6618</v>
      </c>
      <c r="AD2054" s="169">
        <v>349200.83213716361</v>
      </c>
      <c r="AE2054" s="168" t="s">
        <v>809</v>
      </c>
      <c r="AF2054" s="169">
        <v>-301923.16657733079</v>
      </c>
      <c r="AG2054" s="169">
        <v>-172910.72689947489</v>
      </c>
      <c r="AH2054" s="169">
        <v>-158450.96884647931</v>
      </c>
      <c r="AI2054" s="168" t="s">
        <v>21</v>
      </c>
      <c r="AJ2054"/>
      <c r="AK2054"/>
    </row>
    <row r="2055" spans="1:37" hidden="1" x14ac:dyDescent="0.25">
      <c r="A2055" s="179" t="b">
        <f>IF(E2055&lt;&gt;1,"",NOT(ISNA(VLOOKUP(P2055,Mapping!$P:$P,1,FALSE))))</f>
        <v>0</v>
      </c>
      <c r="B2055" s="180" t="str">
        <f t="shared" si="31"/>
        <v/>
      </c>
      <c r="E2055" s="167">
        <v>1</v>
      </c>
      <c r="F2055" s="170" t="s">
        <v>3602</v>
      </c>
      <c r="G2055" s="169">
        <v>1412592.5457751369</v>
      </c>
      <c r="H2055" s="168" t="s">
        <v>1266</v>
      </c>
      <c r="I2055" s="168" t="s">
        <v>779</v>
      </c>
      <c r="J2055" s="169">
        <v>452001.83185224643</v>
      </c>
      <c r="K2055" s="169">
        <v>301172.32453875808</v>
      </c>
      <c r="L2055" s="168" t="s">
        <v>5</v>
      </c>
      <c r="M2055" s="168" t="s">
        <v>21</v>
      </c>
      <c r="N2055" s="168" t="s">
        <v>2829</v>
      </c>
      <c r="O2055" s="168" t="s">
        <v>21</v>
      </c>
      <c r="P2055" s="168" t="s">
        <v>2831</v>
      </c>
      <c r="Q2055" s="168" t="s">
        <v>2832</v>
      </c>
      <c r="R2055" s="168" t="s">
        <v>1259</v>
      </c>
      <c r="S2055" s="168" t="s">
        <v>21</v>
      </c>
      <c r="T2055" s="168" t="s">
        <v>1259</v>
      </c>
      <c r="U2055" s="168" t="s">
        <v>1259</v>
      </c>
      <c r="V2055" s="168" t="s">
        <v>2832</v>
      </c>
      <c r="W2055" s="168" t="s">
        <v>1259</v>
      </c>
      <c r="X2055" s="168" t="s">
        <v>21</v>
      </c>
      <c r="Y2055" s="168" t="s">
        <v>1259</v>
      </c>
      <c r="Z2055" s="168" t="s">
        <v>21</v>
      </c>
      <c r="AA2055" s="168" t="s">
        <v>3603</v>
      </c>
      <c r="AB2055" s="168" t="s">
        <v>1259</v>
      </c>
      <c r="AC2055" s="168" t="s">
        <v>8517</v>
      </c>
      <c r="AD2055" s="169">
        <v>637578.04537685541</v>
      </c>
      <c r="AE2055" s="168" t="s">
        <v>814</v>
      </c>
      <c r="AF2055" s="169">
        <v>-438137.60426619631</v>
      </c>
      <c r="AG2055" s="169">
        <v>-619477.75301290385</v>
      </c>
      <c r="AH2055" s="169">
        <v>-421537.29320914159</v>
      </c>
      <c r="AI2055" s="168" t="s">
        <v>21</v>
      </c>
      <c r="AJ2055"/>
      <c r="AK2055"/>
    </row>
    <row r="2056" spans="1:37" hidden="1" x14ac:dyDescent="0.25">
      <c r="A2056" s="179" t="b">
        <f>IF(E2056&lt;&gt;1,"",NOT(ISNA(VLOOKUP(P2056,Mapping!$P:$P,1,FALSE))))</f>
        <v>0</v>
      </c>
      <c r="B2056" s="180" t="str">
        <f t="shared" si="31"/>
        <v/>
      </c>
      <c r="E2056" s="167">
        <v>1</v>
      </c>
      <c r="F2056" s="170" t="s">
        <v>3605</v>
      </c>
      <c r="G2056" s="169">
        <v>440859.05193560309</v>
      </c>
      <c r="H2056" s="168" t="s">
        <v>1266</v>
      </c>
      <c r="I2056" s="168" t="s">
        <v>561</v>
      </c>
      <c r="J2056" s="169">
        <v>129593.52765945571</v>
      </c>
      <c r="K2056" s="169">
        <v>68546.71543448219</v>
      </c>
      <c r="L2056" s="168" t="s">
        <v>5</v>
      </c>
      <c r="M2056" s="168" t="s">
        <v>21</v>
      </c>
      <c r="N2056" s="168" t="s">
        <v>2829</v>
      </c>
      <c r="O2056" s="168" t="s">
        <v>21</v>
      </c>
      <c r="P2056" s="168" t="s">
        <v>2831</v>
      </c>
      <c r="Q2056" s="168" t="s">
        <v>2832</v>
      </c>
      <c r="R2056" s="168" t="s">
        <v>1259</v>
      </c>
      <c r="S2056" s="168" t="s">
        <v>21</v>
      </c>
      <c r="T2056" s="168" t="s">
        <v>1259</v>
      </c>
      <c r="U2056" s="168" t="s">
        <v>1259</v>
      </c>
      <c r="V2056" s="168" t="s">
        <v>2832</v>
      </c>
      <c r="W2056" s="168" t="s">
        <v>1259</v>
      </c>
      <c r="X2056" s="168" t="s">
        <v>21</v>
      </c>
      <c r="Y2056" s="168" t="s">
        <v>1259</v>
      </c>
      <c r="Z2056" s="168" t="s">
        <v>21</v>
      </c>
      <c r="AA2056" s="168" t="s">
        <v>3606</v>
      </c>
      <c r="AB2056" s="168" t="s">
        <v>1259</v>
      </c>
      <c r="AC2056" s="168" t="s">
        <v>8518</v>
      </c>
      <c r="AD2056" s="169">
        <v>209124.51869069529</v>
      </c>
      <c r="AE2056" s="168" t="s">
        <v>817</v>
      </c>
      <c r="AF2056" s="169">
        <v>-119898.8449305129</v>
      </c>
      <c r="AG2056" s="169">
        <v>125488.1115891816</v>
      </c>
      <c r="AH2056" s="169">
        <v>-166018.66786788509</v>
      </c>
      <c r="AI2056" s="168" t="s">
        <v>21</v>
      </c>
      <c r="AJ2056"/>
      <c r="AK2056"/>
    </row>
    <row r="2057" spans="1:37" hidden="1" x14ac:dyDescent="0.25">
      <c r="A2057" s="179" t="b">
        <f>IF(E2057&lt;&gt;1,"",NOT(ISNA(VLOOKUP(P2057,Mapping!$P:$P,1,FALSE))))</f>
        <v>0</v>
      </c>
      <c r="B2057" s="180" t="str">
        <f t="shared" si="31"/>
        <v/>
      </c>
      <c r="E2057" s="167">
        <v>1</v>
      </c>
      <c r="F2057" s="170" t="s">
        <v>3605</v>
      </c>
      <c r="G2057" s="169">
        <v>931686.7924653528</v>
      </c>
      <c r="H2057" s="168" t="s">
        <v>1266</v>
      </c>
      <c r="I2057" s="168" t="s">
        <v>561</v>
      </c>
      <c r="J2057" s="169">
        <v>273875.69242186128</v>
      </c>
      <c r="K2057" s="169">
        <v>144862.78359668719</v>
      </c>
      <c r="L2057" s="168" t="s">
        <v>5</v>
      </c>
      <c r="M2057" s="168" t="s">
        <v>21</v>
      </c>
      <c r="N2057" s="168" t="s">
        <v>2829</v>
      </c>
      <c r="O2057" s="168" t="s">
        <v>21</v>
      </c>
      <c r="P2057" s="168" t="s">
        <v>2851</v>
      </c>
      <c r="Q2057" s="168" t="s">
        <v>2834</v>
      </c>
      <c r="R2057" s="168" t="s">
        <v>1259</v>
      </c>
      <c r="S2057" s="168" t="s">
        <v>21</v>
      </c>
      <c r="T2057" s="168" t="s">
        <v>1259</v>
      </c>
      <c r="U2057" s="168" t="s">
        <v>1259</v>
      </c>
      <c r="V2057" s="168" t="s">
        <v>2834</v>
      </c>
      <c r="W2057" s="168" t="s">
        <v>1259</v>
      </c>
      <c r="X2057" s="168" t="s">
        <v>21</v>
      </c>
      <c r="Y2057" s="168" t="s">
        <v>1259</v>
      </c>
      <c r="Z2057" s="168" t="s">
        <v>21</v>
      </c>
      <c r="AA2057" s="168" t="s">
        <v>3606</v>
      </c>
      <c r="AB2057" s="168" t="s">
        <v>1259</v>
      </c>
      <c r="AC2057" s="168" t="s">
        <v>8519</v>
      </c>
      <c r="AD2057" s="169">
        <v>441952.02795394749</v>
      </c>
      <c r="AE2057" s="168" t="s">
        <v>817</v>
      </c>
      <c r="AF2057" s="169">
        <v>-253387.49371971071</v>
      </c>
      <c r="AG2057" s="169">
        <v>265199.53637276532</v>
      </c>
      <c r="AH2057" s="169">
        <v>-350854.54064305918</v>
      </c>
      <c r="AI2057" s="168" t="s">
        <v>21</v>
      </c>
      <c r="AJ2057"/>
      <c r="AK2057"/>
    </row>
    <row r="2058" spans="1:37" hidden="1" x14ac:dyDescent="0.25">
      <c r="A2058" s="179" t="b">
        <f>IF(E2058&lt;&gt;1,"",NOT(ISNA(VLOOKUP(P2058,Mapping!$P:$P,1,FALSE))))</f>
        <v>0</v>
      </c>
      <c r="B2058" s="180" t="str">
        <f t="shared" si="31"/>
        <v/>
      </c>
      <c r="E2058" s="167">
        <v>1</v>
      </c>
      <c r="F2058" s="170" t="s">
        <v>3605</v>
      </c>
      <c r="G2058" s="169">
        <v>368742.49981216929</v>
      </c>
      <c r="H2058" s="168" t="s">
        <v>1266</v>
      </c>
      <c r="I2058" s="168" t="s">
        <v>561</v>
      </c>
      <c r="J2058" s="169">
        <v>108394.3748887923</v>
      </c>
      <c r="K2058" s="169">
        <v>57333.714919199403</v>
      </c>
      <c r="L2058" s="168" t="s">
        <v>5</v>
      </c>
      <c r="M2058" s="168" t="s">
        <v>21</v>
      </c>
      <c r="N2058" s="168" t="s">
        <v>2829</v>
      </c>
      <c r="O2058" s="168" t="s">
        <v>21</v>
      </c>
      <c r="P2058" s="168" t="s">
        <v>2836</v>
      </c>
      <c r="Q2058" s="168" t="s">
        <v>2837</v>
      </c>
      <c r="R2058" s="168" t="s">
        <v>1259</v>
      </c>
      <c r="S2058" s="168" t="s">
        <v>21</v>
      </c>
      <c r="T2058" s="168" t="s">
        <v>1259</v>
      </c>
      <c r="U2058" s="168" t="s">
        <v>1259</v>
      </c>
      <c r="V2058" s="168" t="s">
        <v>2837</v>
      </c>
      <c r="W2058" s="168" t="s">
        <v>1259</v>
      </c>
      <c r="X2058" s="168" t="s">
        <v>21</v>
      </c>
      <c r="Y2058" s="168" t="s">
        <v>1259</v>
      </c>
      <c r="Z2058" s="168" t="s">
        <v>21</v>
      </c>
      <c r="AA2058" s="168" t="s">
        <v>3606</v>
      </c>
      <c r="AB2058" s="168" t="s">
        <v>1259</v>
      </c>
      <c r="AC2058" s="168" t="s">
        <v>8520</v>
      </c>
      <c r="AD2058" s="169">
        <v>174915.5369623389</v>
      </c>
      <c r="AE2058" s="168" t="s">
        <v>817</v>
      </c>
      <c r="AF2058" s="169">
        <v>-100285.5665776985</v>
      </c>
      <c r="AG2058" s="169">
        <v>104960.5304936835</v>
      </c>
      <c r="AH2058" s="169">
        <v>-138861.0222163079</v>
      </c>
      <c r="AI2058" s="168" t="s">
        <v>21</v>
      </c>
      <c r="AJ2058"/>
      <c r="AK2058"/>
    </row>
    <row r="2059" spans="1:37" hidden="1" x14ac:dyDescent="0.25">
      <c r="A2059" s="179" t="b">
        <f>IF(E2059&lt;&gt;1,"",NOT(ISNA(VLOOKUP(P2059,Mapping!$P:$P,1,FALSE))))</f>
        <v>0</v>
      </c>
      <c r="B2059" s="180" t="str">
        <f t="shared" si="31"/>
        <v/>
      </c>
      <c r="E2059" s="167">
        <v>1</v>
      </c>
      <c r="F2059" s="170" t="s">
        <v>3607</v>
      </c>
      <c r="G2059" s="169">
        <v>552292.04015963373</v>
      </c>
      <c r="H2059" s="168" t="s">
        <v>1266</v>
      </c>
      <c r="I2059" s="168" t="s">
        <v>303</v>
      </c>
      <c r="J2059" s="169">
        <v>224565.381361326</v>
      </c>
      <c r="K2059" s="169">
        <v>110239.0304425153</v>
      </c>
      <c r="L2059" s="168" t="s">
        <v>5</v>
      </c>
      <c r="M2059" s="168" t="s">
        <v>21</v>
      </c>
      <c r="N2059" s="168" t="s">
        <v>2829</v>
      </c>
      <c r="O2059" s="168" t="s">
        <v>21</v>
      </c>
      <c r="P2059" s="168" t="s">
        <v>2831</v>
      </c>
      <c r="Q2059" s="168" t="s">
        <v>2832</v>
      </c>
      <c r="R2059" s="168" t="s">
        <v>1259</v>
      </c>
      <c r="S2059" s="168" t="s">
        <v>21</v>
      </c>
      <c r="T2059" s="168" t="s">
        <v>1259</v>
      </c>
      <c r="U2059" s="168" t="s">
        <v>1259</v>
      </c>
      <c r="V2059" s="168" t="s">
        <v>2832</v>
      </c>
      <c r="W2059" s="168" t="s">
        <v>1259</v>
      </c>
      <c r="X2059" s="168" t="s">
        <v>21</v>
      </c>
      <c r="Y2059" s="168" t="s">
        <v>1259</v>
      </c>
      <c r="Z2059" s="168" t="s">
        <v>21</v>
      </c>
      <c r="AA2059" s="168" t="s">
        <v>3608</v>
      </c>
      <c r="AB2059" s="168" t="s">
        <v>3609</v>
      </c>
      <c r="AC2059" s="168" t="s">
        <v>8521</v>
      </c>
      <c r="AD2059" s="169">
        <v>360191.42482717428</v>
      </c>
      <c r="AE2059" s="168" t="s">
        <v>809</v>
      </c>
      <c r="AF2059" s="169">
        <v>-336960.24418639072</v>
      </c>
      <c r="AG2059" s="169">
        <v>-251973.32336366479</v>
      </c>
      <c r="AH2059" s="169">
        <v>-141418.14166639801</v>
      </c>
      <c r="AI2059" s="168" t="s">
        <v>21</v>
      </c>
      <c r="AJ2059"/>
      <c r="AK2059"/>
    </row>
    <row r="2060" spans="1:37" hidden="1" x14ac:dyDescent="0.25">
      <c r="A2060" s="179" t="b">
        <f>IF(E2060&lt;&gt;1,"",NOT(ISNA(VLOOKUP(P2060,Mapping!$P:$P,1,FALSE))))</f>
        <v>0</v>
      </c>
      <c r="B2060" s="180" t="str">
        <f t="shared" si="31"/>
        <v/>
      </c>
      <c r="E2060" s="167">
        <v>1</v>
      </c>
      <c r="F2060" s="170" t="s">
        <v>3610</v>
      </c>
      <c r="G2060" s="169">
        <v>895664.20139822317</v>
      </c>
      <c r="H2060" s="168" t="s">
        <v>1266</v>
      </c>
      <c r="I2060" s="168" t="s">
        <v>797</v>
      </c>
      <c r="J2060" s="169">
        <v>251527.0384577669</v>
      </c>
      <c r="K2060" s="169">
        <v>68176.33905684363</v>
      </c>
      <c r="L2060" s="168" t="s">
        <v>5</v>
      </c>
      <c r="M2060" s="168" t="s">
        <v>21</v>
      </c>
      <c r="N2060" s="168" t="s">
        <v>2829</v>
      </c>
      <c r="O2060" s="168" t="s">
        <v>21</v>
      </c>
      <c r="P2060" s="168" t="s">
        <v>2831</v>
      </c>
      <c r="Q2060" s="168" t="s">
        <v>2832</v>
      </c>
      <c r="R2060" s="168" t="s">
        <v>1259</v>
      </c>
      <c r="S2060" s="168" t="s">
        <v>21</v>
      </c>
      <c r="T2060" s="168" t="s">
        <v>1259</v>
      </c>
      <c r="U2060" s="168" t="s">
        <v>1259</v>
      </c>
      <c r="V2060" s="168" t="s">
        <v>2832</v>
      </c>
      <c r="W2060" s="168" t="s">
        <v>1259</v>
      </c>
      <c r="X2060" s="168" t="s">
        <v>21</v>
      </c>
      <c r="Y2060" s="168" t="s">
        <v>1259</v>
      </c>
      <c r="Z2060" s="168" t="s">
        <v>21</v>
      </c>
      <c r="AA2060" s="168" t="s">
        <v>3611</v>
      </c>
      <c r="AB2060" s="168" t="s">
        <v>1259</v>
      </c>
      <c r="AC2060" s="168" t="s">
        <v>6827</v>
      </c>
      <c r="AD2060" s="169">
        <v>418340.07166743709</v>
      </c>
      <c r="AE2060" s="168" t="s">
        <v>808</v>
      </c>
      <c r="AF2060" s="169">
        <v>-162627.73369885131</v>
      </c>
      <c r="AG2060" s="169">
        <v>-360943.38440335589</v>
      </c>
      <c r="AH2060" s="169">
        <v>-157370.09708501291</v>
      </c>
      <c r="AI2060" s="168" t="s">
        <v>21</v>
      </c>
      <c r="AJ2060"/>
      <c r="AK2060"/>
    </row>
    <row r="2061" spans="1:37" hidden="1" x14ac:dyDescent="0.25">
      <c r="A2061" s="179" t="b">
        <f>IF(E2061&lt;&gt;1,"",NOT(ISNA(VLOOKUP(P2061,Mapping!$P:$P,1,FALSE))))</f>
        <v>0</v>
      </c>
      <c r="B2061" s="180" t="str">
        <f t="shared" si="31"/>
        <v/>
      </c>
      <c r="E2061" s="167">
        <v>1</v>
      </c>
      <c r="F2061" s="170" t="s">
        <v>3610</v>
      </c>
      <c r="G2061" s="169">
        <v>2086956.129401742</v>
      </c>
      <c r="H2061" s="168" t="s">
        <v>1266</v>
      </c>
      <c r="I2061" s="168" t="s">
        <v>797</v>
      </c>
      <c r="J2061" s="169">
        <v>586074.43928231311</v>
      </c>
      <c r="K2061" s="169">
        <v>158855.32597231909</v>
      </c>
      <c r="L2061" s="168" t="s">
        <v>5</v>
      </c>
      <c r="M2061" s="168" t="s">
        <v>21</v>
      </c>
      <c r="N2061" s="168" t="s">
        <v>2829</v>
      </c>
      <c r="O2061" s="168" t="s">
        <v>21</v>
      </c>
      <c r="P2061" s="168" t="s">
        <v>2835</v>
      </c>
      <c r="Q2061" s="168" t="s">
        <v>2834</v>
      </c>
      <c r="R2061" s="168" t="s">
        <v>1259</v>
      </c>
      <c r="S2061" s="168" t="s">
        <v>21</v>
      </c>
      <c r="T2061" s="168" t="s">
        <v>1259</v>
      </c>
      <c r="U2061" s="168" t="s">
        <v>1259</v>
      </c>
      <c r="V2061" s="168" t="s">
        <v>2834</v>
      </c>
      <c r="W2061" s="168" t="s">
        <v>1259</v>
      </c>
      <c r="X2061" s="168" t="s">
        <v>21</v>
      </c>
      <c r="Y2061" s="168" t="s">
        <v>1259</v>
      </c>
      <c r="Z2061" s="168" t="s">
        <v>21</v>
      </c>
      <c r="AA2061" s="168" t="s">
        <v>3611</v>
      </c>
      <c r="AB2061" s="168" t="s">
        <v>1259</v>
      </c>
      <c r="AC2061" s="168" t="s">
        <v>6754</v>
      </c>
      <c r="AD2061" s="169">
        <v>974759.7094734764</v>
      </c>
      <c r="AE2061" s="168" t="s">
        <v>808</v>
      </c>
      <c r="AF2061" s="169">
        <v>-378933.24878196401</v>
      </c>
      <c r="AG2061" s="169">
        <v>-841021.67673069541</v>
      </c>
      <c r="AH2061" s="169">
        <v>-366682.61183534068</v>
      </c>
      <c r="AI2061" s="168" t="s">
        <v>21</v>
      </c>
      <c r="AJ2061"/>
      <c r="AK2061"/>
    </row>
    <row r="2062" spans="1:37" hidden="1" x14ac:dyDescent="0.25">
      <c r="A2062" s="179" t="b">
        <f>IF(E2062&lt;&gt;1,"",NOT(ISNA(VLOOKUP(P2062,Mapping!$P:$P,1,FALSE))))</f>
        <v>0</v>
      </c>
      <c r="B2062" s="180" t="str">
        <f t="shared" si="31"/>
        <v/>
      </c>
      <c r="E2062" s="167">
        <v>1</v>
      </c>
      <c r="F2062" s="170" t="s">
        <v>3612</v>
      </c>
      <c r="G2062" s="169">
        <v>9227133.8797385078</v>
      </c>
      <c r="H2062" s="168" t="s">
        <v>1266</v>
      </c>
      <c r="I2062" s="168" t="s">
        <v>561</v>
      </c>
      <c r="J2062" s="169">
        <v>2686923.9704592419</v>
      </c>
      <c r="K2062" s="169">
        <v>1086662.114074877</v>
      </c>
      <c r="L2062" s="168" t="s">
        <v>5</v>
      </c>
      <c r="M2062" s="168" t="s">
        <v>21</v>
      </c>
      <c r="N2062" s="168" t="s">
        <v>2829</v>
      </c>
      <c r="O2062" s="168" t="s">
        <v>21</v>
      </c>
      <c r="P2062" s="168" t="s">
        <v>2831</v>
      </c>
      <c r="Q2062" s="168" t="s">
        <v>2832</v>
      </c>
      <c r="R2062" s="168" t="s">
        <v>1259</v>
      </c>
      <c r="S2062" s="168" t="s">
        <v>21</v>
      </c>
      <c r="T2062" s="168" t="s">
        <v>1259</v>
      </c>
      <c r="U2062" s="168" t="s">
        <v>1259</v>
      </c>
      <c r="V2062" s="168" t="s">
        <v>2832</v>
      </c>
      <c r="W2062" s="168" t="s">
        <v>1259</v>
      </c>
      <c r="X2062" s="168" t="s">
        <v>21</v>
      </c>
      <c r="Y2062" s="168" t="s">
        <v>1259</v>
      </c>
      <c r="Z2062" s="168" t="s">
        <v>21</v>
      </c>
      <c r="AA2062" s="168" t="s">
        <v>3613</v>
      </c>
      <c r="AB2062" s="168" t="s">
        <v>1259</v>
      </c>
      <c r="AC2062" s="168" t="s">
        <v>8522</v>
      </c>
      <c r="AD2062" s="169">
        <v>4125634.6683004731</v>
      </c>
      <c r="AE2062" s="168" t="s">
        <v>808</v>
      </c>
      <c r="AF2062" s="169">
        <v>-2190600.827262044</v>
      </c>
      <c r="AG2062" s="169">
        <v>-1959019.020817982</v>
      </c>
      <c r="AH2062" s="169">
        <v>-981306.8068062868</v>
      </c>
      <c r="AI2062" s="168" t="s">
        <v>21</v>
      </c>
      <c r="AJ2062"/>
      <c r="AK2062"/>
    </row>
    <row r="2063" spans="1:37" hidden="1" x14ac:dyDescent="0.25">
      <c r="A2063" s="179" t="b">
        <f>IF(E2063&lt;&gt;1,"",NOT(ISNA(VLOOKUP(P2063,Mapping!$P:$P,1,FALSE))))</f>
        <v>0</v>
      </c>
      <c r="B2063" s="180" t="str">
        <f t="shared" si="31"/>
        <v/>
      </c>
      <c r="E2063" s="167">
        <v>1</v>
      </c>
      <c r="F2063" s="170" t="s">
        <v>3612</v>
      </c>
      <c r="G2063" s="169">
        <v>36536810.511890776</v>
      </c>
      <c r="H2063" s="168" t="s">
        <v>1266</v>
      </c>
      <c r="I2063" s="168" t="s">
        <v>303</v>
      </c>
      <c r="J2063" s="169">
        <v>9691263.7705240622</v>
      </c>
      <c r="K2063" s="169">
        <v>4026282.575735868</v>
      </c>
      <c r="L2063" s="168" t="s">
        <v>5</v>
      </c>
      <c r="M2063" s="168" t="s">
        <v>21</v>
      </c>
      <c r="N2063" s="168" t="s">
        <v>2829</v>
      </c>
      <c r="O2063" s="168" t="s">
        <v>21</v>
      </c>
      <c r="P2063" s="168" t="s">
        <v>2843</v>
      </c>
      <c r="Q2063" s="168" t="s">
        <v>2834</v>
      </c>
      <c r="R2063" s="168" t="s">
        <v>1259</v>
      </c>
      <c r="S2063" s="168" t="s">
        <v>21</v>
      </c>
      <c r="T2063" s="168" t="s">
        <v>1259</v>
      </c>
      <c r="U2063" s="168" t="s">
        <v>1259</v>
      </c>
      <c r="V2063" s="168" t="s">
        <v>2834</v>
      </c>
      <c r="W2063" s="168" t="s">
        <v>1259</v>
      </c>
      <c r="X2063" s="168" t="s">
        <v>21</v>
      </c>
      <c r="Y2063" s="168" t="s">
        <v>1259</v>
      </c>
      <c r="Z2063" s="168" t="s">
        <v>21</v>
      </c>
      <c r="AA2063" s="168" t="s">
        <v>8523</v>
      </c>
      <c r="AB2063" s="168" t="s">
        <v>8524</v>
      </c>
      <c r="AC2063" s="168" t="s">
        <v>8525</v>
      </c>
      <c r="AD2063" s="169">
        <v>14527402.79657991</v>
      </c>
      <c r="AE2063" s="168" t="s">
        <v>808</v>
      </c>
      <c r="AF2063" s="169">
        <v>-8505155.968639873</v>
      </c>
      <c r="AG2063" s="169">
        <v>-8109867.8858114667</v>
      </c>
      <c r="AH2063" s="169">
        <v>-3914065.2564608902</v>
      </c>
      <c r="AI2063" s="168" t="s">
        <v>21</v>
      </c>
      <c r="AJ2063"/>
      <c r="AK2063"/>
    </row>
    <row r="2064" spans="1:37" hidden="1" x14ac:dyDescent="0.25">
      <c r="A2064" s="179" t="b">
        <f>IF(E2064&lt;&gt;1,"",NOT(ISNA(VLOOKUP(P2064,Mapping!$P:$P,1,FALSE))))</f>
        <v>0</v>
      </c>
      <c r="B2064" s="180" t="str">
        <f t="shared" si="31"/>
        <v/>
      </c>
      <c r="E2064" s="167">
        <v>1</v>
      </c>
      <c r="F2064" s="170" t="s">
        <v>3612</v>
      </c>
      <c r="G2064" s="169">
        <v>5146023.4861697126</v>
      </c>
      <c r="H2064" s="168" t="s">
        <v>1266</v>
      </c>
      <c r="I2064" s="168" t="s">
        <v>561</v>
      </c>
      <c r="J2064" s="169">
        <v>1498512.326552215</v>
      </c>
      <c r="K2064" s="169">
        <v>606037.4579412326</v>
      </c>
      <c r="L2064" s="168" t="s">
        <v>5</v>
      </c>
      <c r="M2064" s="168" t="s">
        <v>21</v>
      </c>
      <c r="N2064" s="168" t="s">
        <v>2829</v>
      </c>
      <c r="O2064" s="168" t="s">
        <v>21</v>
      </c>
      <c r="P2064" s="168" t="s">
        <v>2835</v>
      </c>
      <c r="Q2064" s="168" t="s">
        <v>2834</v>
      </c>
      <c r="R2064" s="168" t="s">
        <v>1259</v>
      </c>
      <c r="S2064" s="168" t="s">
        <v>21</v>
      </c>
      <c r="T2064" s="168" t="s">
        <v>1259</v>
      </c>
      <c r="U2064" s="168" t="s">
        <v>1259</v>
      </c>
      <c r="V2064" s="168" t="s">
        <v>2834</v>
      </c>
      <c r="W2064" s="168" t="s">
        <v>1259</v>
      </c>
      <c r="X2064" s="168" t="s">
        <v>21</v>
      </c>
      <c r="Y2064" s="168" t="s">
        <v>1259</v>
      </c>
      <c r="Z2064" s="168" t="s">
        <v>21</v>
      </c>
      <c r="AA2064" s="168" t="s">
        <v>3613</v>
      </c>
      <c r="AB2064" s="168" t="s">
        <v>1259</v>
      </c>
      <c r="AC2064" s="168" t="s">
        <v>8526</v>
      </c>
      <c r="AD2064" s="169">
        <v>2300889.222497317</v>
      </c>
      <c r="AE2064" s="168" t="s">
        <v>808</v>
      </c>
      <c r="AF2064" s="169">
        <v>-1221710.1705511119</v>
      </c>
      <c r="AG2064" s="169">
        <v>-1092555.719075382</v>
      </c>
      <c r="AH2064" s="169">
        <v>-547280.22165713552</v>
      </c>
      <c r="AI2064" s="168" t="s">
        <v>21</v>
      </c>
      <c r="AJ2064"/>
      <c r="AK2064"/>
    </row>
    <row r="2065" spans="1:37" hidden="1" x14ac:dyDescent="0.25">
      <c r="A2065" s="179" t="b">
        <f>IF(E2065&lt;&gt;1,"",NOT(ISNA(VLOOKUP(P2065,Mapping!$P:$P,1,FALSE))))</f>
        <v>0</v>
      </c>
      <c r="B2065" s="180" t="str">
        <f t="shared" si="31"/>
        <v/>
      </c>
      <c r="E2065" s="167">
        <v>1</v>
      </c>
      <c r="F2065" s="170" t="s">
        <v>3612</v>
      </c>
      <c r="G2065" s="169">
        <v>4835952.0648618061</v>
      </c>
      <c r="H2065" s="168" t="s">
        <v>1266</v>
      </c>
      <c r="I2065" s="168" t="s">
        <v>561</v>
      </c>
      <c r="J2065" s="169">
        <v>1408220.1138970901</v>
      </c>
      <c r="K2065" s="169">
        <v>569520.93281174195</v>
      </c>
      <c r="L2065" s="168" t="s">
        <v>5</v>
      </c>
      <c r="M2065" s="168" t="s">
        <v>21</v>
      </c>
      <c r="N2065" s="168" t="s">
        <v>2829</v>
      </c>
      <c r="O2065" s="168" t="s">
        <v>21</v>
      </c>
      <c r="P2065" s="168" t="s">
        <v>2836</v>
      </c>
      <c r="Q2065" s="168" t="s">
        <v>2837</v>
      </c>
      <c r="R2065" s="168" t="s">
        <v>1259</v>
      </c>
      <c r="S2065" s="168" t="s">
        <v>21</v>
      </c>
      <c r="T2065" s="168" t="s">
        <v>1259</v>
      </c>
      <c r="U2065" s="168" t="s">
        <v>1259</v>
      </c>
      <c r="V2065" s="168" t="s">
        <v>2837</v>
      </c>
      <c r="W2065" s="168" t="s">
        <v>1259</v>
      </c>
      <c r="X2065" s="168" t="s">
        <v>21</v>
      </c>
      <c r="Y2065" s="168" t="s">
        <v>1259</v>
      </c>
      <c r="Z2065" s="168" t="s">
        <v>21</v>
      </c>
      <c r="AA2065" s="168" t="s">
        <v>3613</v>
      </c>
      <c r="AB2065" s="168" t="s">
        <v>1259</v>
      </c>
      <c r="AC2065" s="168" t="s">
        <v>8527</v>
      </c>
      <c r="AD2065" s="169">
        <v>2162250.1367237638</v>
      </c>
      <c r="AE2065" s="168" t="s">
        <v>808</v>
      </c>
      <c r="AF2065" s="169">
        <v>-1148096.5521859401</v>
      </c>
      <c r="AG2065" s="169">
        <v>-1026724.246369855</v>
      </c>
      <c r="AH2065" s="169">
        <v>-514304.08840803523</v>
      </c>
      <c r="AI2065" s="168" t="s">
        <v>21</v>
      </c>
      <c r="AJ2065"/>
      <c r="AK2065"/>
    </row>
    <row r="2066" spans="1:37" hidden="1" x14ac:dyDescent="0.25">
      <c r="A2066" s="179" t="b">
        <f>IF(E2066&lt;&gt;1,"",NOT(ISNA(VLOOKUP(P2066,Mapping!$P:$P,1,FALSE))))</f>
        <v>0</v>
      </c>
      <c r="B2066" s="180" t="str">
        <f t="shared" si="31"/>
        <v/>
      </c>
      <c r="E2066" s="167">
        <v>1</v>
      </c>
      <c r="F2066" s="170" t="s">
        <v>3614</v>
      </c>
      <c r="G2066" s="169">
        <v>396994.67097701802</v>
      </c>
      <c r="H2066" s="168" t="s">
        <v>1266</v>
      </c>
      <c r="I2066" s="168" t="s">
        <v>2830</v>
      </c>
      <c r="J2066" s="169">
        <v>106552.9972138415</v>
      </c>
      <c r="K2066" s="169">
        <v>56453.622581288873</v>
      </c>
      <c r="L2066" s="168" t="s">
        <v>5</v>
      </c>
      <c r="M2066" s="168" t="s">
        <v>21</v>
      </c>
      <c r="N2066" s="168" t="s">
        <v>2829</v>
      </c>
      <c r="O2066" s="168" t="s">
        <v>21</v>
      </c>
      <c r="P2066" s="168" t="s">
        <v>2831</v>
      </c>
      <c r="Q2066" s="168" t="s">
        <v>2832</v>
      </c>
      <c r="R2066" s="168" t="s">
        <v>1259</v>
      </c>
      <c r="S2066" s="168" t="s">
        <v>21</v>
      </c>
      <c r="T2066" s="168" t="s">
        <v>1259</v>
      </c>
      <c r="U2066" s="168" t="s">
        <v>1259</v>
      </c>
      <c r="V2066" s="168" t="s">
        <v>2832</v>
      </c>
      <c r="W2066" s="168" t="s">
        <v>1259</v>
      </c>
      <c r="X2066" s="168" t="s">
        <v>21</v>
      </c>
      <c r="Y2066" s="168" t="s">
        <v>1259</v>
      </c>
      <c r="Z2066" s="168" t="s">
        <v>21</v>
      </c>
      <c r="AA2066" s="168" t="s">
        <v>3615</v>
      </c>
      <c r="AB2066" s="168" t="s">
        <v>1259</v>
      </c>
      <c r="AC2066" s="168" t="s">
        <v>8528</v>
      </c>
      <c r="AD2066" s="169">
        <v>161183.3358002934</v>
      </c>
      <c r="AE2066" s="168" t="s">
        <v>809</v>
      </c>
      <c r="AF2066" s="169">
        <v>-131975.8740597064</v>
      </c>
      <c r="AG2066" s="169">
        <v>-94419.82448395004</v>
      </c>
      <c r="AH2066" s="169">
        <v>-66420.489399884187</v>
      </c>
      <c r="AI2066" s="168" t="s">
        <v>21</v>
      </c>
      <c r="AJ2066"/>
      <c r="AK2066"/>
    </row>
    <row r="2067" spans="1:37" hidden="1" x14ac:dyDescent="0.25">
      <c r="A2067" s="179" t="b">
        <f>IF(E2067&lt;&gt;1,"",NOT(ISNA(VLOOKUP(P2067,Mapping!$P:$P,1,FALSE))))</f>
        <v>0</v>
      </c>
      <c r="B2067" s="180" t="str">
        <f t="shared" si="31"/>
        <v/>
      </c>
      <c r="E2067" s="167">
        <v>1</v>
      </c>
      <c r="F2067" s="170" t="s">
        <v>3616</v>
      </c>
      <c r="G2067" s="169">
        <v>7967915.7084397161</v>
      </c>
      <c r="H2067" s="168" t="s">
        <v>1266</v>
      </c>
      <c r="I2067" s="168" t="s">
        <v>303</v>
      </c>
      <c r="J2067" s="169">
        <v>1988380.7127328049</v>
      </c>
      <c r="K2067" s="169">
        <v>704278.59013261204</v>
      </c>
      <c r="L2067" s="168" t="s">
        <v>5</v>
      </c>
      <c r="M2067" s="168" t="s">
        <v>21</v>
      </c>
      <c r="N2067" s="168" t="s">
        <v>2829</v>
      </c>
      <c r="O2067" s="168" t="s">
        <v>21</v>
      </c>
      <c r="P2067" s="168" t="s">
        <v>2831</v>
      </c>
      <c r="Q2067" s="168" t="s">
        <v>2832</v>
      </c>
      <c r="R2067" s="168" t="s">
        <v>1259</v>
      </c>
      <c r="S2067" s="168" t="s">
        <v>21</v>
      </c>
      <c r="T2067" s="168" t="s">
        <v>1259</v>
      </c>
      <c r="U2067" s="168" t="s">
        <v>1259</v>
      </c>
      <c r="V2067" s="168" t="s">
        <v>2832</v>
      </c>
      <c r="W2067" s="168" t="s">
        <v>1259</v>
      </c>
      <c r="X2067" s="168" t="s">
        <v>21</v>
      </c>
      <c r="Y2067" s="168" t="s">
        <v>1259</v>
      </c>
      <c r="Z2067" s="168" t="s">
        <v>21</v>
      </c>
      <c r="AA2067" s="168" t="s">
        <v>3617</v>
      </c>
      <c r="AB2067" s="168" t="s">
        <v>3618</v>
      </c>
      <c r="AC2067" s="168" t="s">
        <v>12304</v>
      </c>
      <c r="AD2067" s="169">
        <v>3335860.6351451762</v>
      </c>
      <c r="AE2067" s="168" t="s">
        <v>810</v>
      </c>
      <c r="AF2067" s="169">
        <v>-1081006.1829162249</v>
      </c>
      <c r="AG2067" s="169">
        <v>-4106144.076761541</v>
      </c>
      <c r="AH2067" s="169">
        <v>-1825542.320372886</v>
      </c>
      <c r="AI2067" s="168" t="s">
        <v>21</v>
      </c>
      <c r="AJ2067"/>
      <c r="AK2067"/>
    </row>
    <row r="2068" spans="1:37" hidden="1" x14ac:dyDescent="0.25">
      <c r="A2068" s="179" t="b">
        <f>IF(E2068&lt;&gt;1,"",NOT(ISNA(VLOOKUP(P2068,Mapping!$P:$P,1,FALSE))))</f>
        <v>0</v>
      </c>
      <c r="B2068" s="180" t="str">
        <f t="shared" si="31"/>
        <v/>
      </c>
      <c r="E2068" s="167">
        <v>1</v>
      </c>
      <c r="F2068" s="170" t="s">
        <v>3616</v>
      </c>
      <c r="G2068" s="169">
        <v>51148499.008727081</v>
      </c>
      <c r="H2068" s="168" t="s">
        <v>1266</v>
      </c>
      <c r="I2068" s="168" t="s">
        <v>303</v>
      </c>
      <c r="J2068" s="169">
        <v>12764026.70857341</v>
      </c>
      <c r="K2068" s="169">
        <v>4520980.653837719</v>
      </c>
      <c r="L2068" s="168" t="s">
        <v>5</v>
      </c>
      <c r="M2068" s="168" t="s">
        <v>21</v>
      </c>
      <c r="N2068" s="168" t="s">
        <v>2829</v>
      </c>
      <c r="O2068" s="168" t="s">
        <v>21</v>
      </c>
      <c r="P2068" s="168" t="s">
        <v>2843</v>
      </c>
      <c r="Q2068" s="168" t="s">
        <v>2834</v>
      </c>
      <c r="R2068" s="168" t="s">
        <v>1259</v>
      </c>
      <c r="S2068" s="168" t="s">
        <v>21</v>
      </c>
      <c r="T2068" s="168" t="s">
        <v>1259</v>
      </c>
      <c r="U2068" s="168" t="s">
        <v>1259</v>
      </c>
      <c r="V2068" s="168" t="s">
        <v>2834</v>
      </c>
      <c r="W2068" s="168" t="s">
        <v>1259</v>
      </c>
      <c r="X2068" s="168" t="s">
        <v>21</v>
      </c>
      <c r="Y2068" s="168" t="s">
        <v>1259</v>
      </c>
      <c r="Z2068" s="168" t="s">
        <v>21</v>
      </c>
      <c r="AA2068" s="168" t="s">
        <v>3617</v>
      </c>
      <c r="AB2068" s="168" t="s">
        <v>3618</v>
      </c>
      <c r="AC2068" s="168" t="s">
        <v>12846</v>
      </c>
      <c r="AD2068" s="169">
        <v>21413914.332608659</v>
      </c>
      <c r="AE2068" s="168" t="s">
        <v>810</v>
      </c>
      <c r="AF2068" s="169">
        <v>-6939310.8183552399</v>
      </c>
      <c r="AG2068" s="169">
        <v>-26358600.407565709</v>
      </c>
      <c r="AH2068" s="169">
        <v>-11718717.03726474</v>
      </c>
      <c r="AI2068" s="168" t="s">
        <v>21</v>
      </c>
      <c r="AJ2068"/>
      <c r="AK2068"/>
    </row>
    <row r="2069" spans="1:37" hidden="1" x14ac:dyDescent="0.25">
      <c r="A2069" s="179" t="b">
        <f>IF(E2069&lt;&gt;1,"",NOT(ISNA(VLOOKUP(P2069,Mapping!$P:$P,1,FALSE))))</f>
        <v>0</v>
      </c>
      <c r="B2069" s="180" t="str">
        <f t="shared" ref="B2069:B2132" si="32">IF(AI2069="","",VALUE(AI2069))</f>
        <v/>
      </c>
      <c r="E2069" s="167">
        <v>1</v>
      </c>
      <c r="F2069" s="170" t="s">
        <v>3616</v>
      </c>
      <c r="G2069" s="169">
        <v>1731401.4855048519</v>
      </c>
      <c r="H2069" s="168" t="s">
        <v>1266</v>
      </c>
      <c r="I2069" s="168" t="s">
        <v>303</v>
      </c>
      <c r="J2069" s="169">
        <v>432068.49140337273</v>
      </c>
      <c r="K2069" s="169">
        <v>153037.38666227061</v>
      </c>
      <c r="L2069" s="168" t="s">
        <v>5</v>
      </c>
      <c r="M2069" s="168" t="s">
        <v>21</v>
      </c>
      <c r="N2069" s="168" t="s">
        <v>2829</v>
      </c>
      <c r="O2069" s="168" t="s">
        <v>21</v>
      </c>
      <c r="P2069" s="168" t="s">
        <v>2851</v>
      </c>
      <c r="Q2069" s="168" t="s">
        <v>2834</v>
      </c>
      <c r="R2069" s="168" t="s">
        <v>1259</v>
      </c>
      <c r="S2069" s="168" t="s">
        <v>21</v>
      </c>
      <c r="T2069" s="168" t="s">
        <v>1259</v>
      </c>
      <c r="U2069" s="168" t="s">
        <v>1259</v>
      </c>
      <c r="V2069" s="168" t="s">
        <v>2834</v>
      </c>
      <c r="W2069" s="168" t="s">
        <v>1259</v>
      </c>
      <c r="X2069" s="168" t="s">
        <v>21</v>
      </c>
      <c r="Y2069" s="168" t="s">
        <v>1259</v>
      </c>
      <c r="Z2069" s="168" t="s">
        <v>21</v>
      </c>
      <c r="AA2069" s="168" t="s">
        <v>3617</v>
      </c>
      <c r="AB2069" s="168" t="s">
        <v>3618</v>
      </c>
      <c r="AC2069" s="168" t="s">
        <v>8529</v>
      </c>
      <c r="AD2069" s="169">
        <v>724871.38048032147</v>
      </c>
      <c r="AE2069" s="168" t="s">
        <v>810</v>
      </c>
      <c r="AF2069" s="169">
        <v>-234899.03500844029</v>
      </c>
      <c r="AG2069" s="169">
        <v>-892251.40103722888</v>
      </c>
      <c r="AH2069" s="169">
        <v>-396684.25231929641</v>
      </c>
      <c r="AI2069" s="168" t="s">
        <v>21</v>
      </c>
      <c r="AJ2069"/>
      <c r="AK2069"/>
    </row>
    <row r="2070" spans="1:37" hidden="1" x14ac:dyDescent="0.25">
      <c r="A2070" s="179" t="b">
        <f>IF(E2070&lt;&gt;1,"",NOT(ISNA(VLOOKUP(P2070,Mapping!$P:$P,1,FALSE))))</f>
        <v>0</v>
      </c>
      <c r="B2070" s="180" t="str">
        <f t="shared" si="32"/>
        <v/>
      </c>
      <c r="E2070" s="167">
        <v>1</v>
      </c>
      <c r="F2070" s="170" t="s">
        <v>3616</v>
      </c>
      <c r="G2070" s="169">
        <v>8100792.3586536264</v>
      </c>
      <c r="H2070" s="168" t="s">
        <v>1266</v>
      </c>
      <c r="I2070" s="168" t="s">
        <v>303</v>
      </c>
      <c r="J2070" s="169">
        <v>2021539.869797949</v>
      </c>
      <c r="K2070" s="169">
        <v>716023.46586907085</v>
      </c>
      <c r="L2070" s="168" t="s">
        <v>5</v>
      </c>
      <c r="M2070" s="168" t="s">
        <v>21</v>
      </c>
      <c r="N2070" s="168" t="s">
        <v>2829</v>
      </c>
      <c r="O2070" s="168" t="s">
        <v>21</v>
      </c>
      <c r="P2070" s="168" t="s">
        <v>2836</v>
      </c>
      <c r="Q2070" s="168" t="s">
        <v>2837</v>
      </c>
      <c r="R2070" s="168" t="s">
        <v>1259</v>
      </c>
      <c r="S2070" s="168" t="s">
        <v>21</v>
      </c>
      <c r="T2070" s="168" t="s">
        <v>1259</v>
      </c>
      <c r="U2070" s="168" t="s">
        <v>1259</v>
      </c>
      <c r="V2070" s="168" t="s">
        <v>2837</v>
      </c>
      <c r="W2070" s="168" t="s">
        <v>1259</v>
      </c>
      <c r="X2070" s="168" t="s">
        <v>21</v>
      </c>
      <c r="Y2070" s="168" t="s">
        <v>1259</v>
      </c>
      <c r="Z2070" s="168" t="s">
        <v>21</v>
      </c>
      <c r="AA2070" s="168" t="s">
        <v>3617</v>
      </c>
      <c r="AB2070" s="168" t="s">
        <v>3618</v>
      </c>
      <c r="AC2070" s="168" t="s">
        <v>8530</v>
      </c>
      <c r="AD2070" s="169">
        <v>3391490.9910623501</v>
      </c>
      <c r="AE2070" s="168" t="s">
        <v>810</v>
      </c>
      <c r="AF2070" s="169">
        <v>-1099033.542354061</v>
      </c>
      <c r="AG2070" s="169">
        <v>-4174620.0358681171</v>
      </c>
      <c r="AH2070" s="169">
        <v>-1855985.9090391069</v>
      </c>
      <c r="AI2070" s="168" t="s">
        <v>21</v>
      </c>
      <c r="AJ2070"/>
      <c r="AK2070"/>
    </row>
    <row r="2071" spans="1:37" hidden="1" x14ac:dyDescent="0.25">
      <c r="A2071" s="179" t="b">
        <f>IF(E2071&lt;&gt;1,"",NOT(ISNA(VLOOKUP(P2071,Mapping!$P:$P,1,FALSE))))</f>
        <v>0</v>
      </c>
      <c r="B2071" s="180" t="str">
        <f t="shared" si="32"/>
        <v/>
      </c>
      <c r="E2071" s="167">
        <v>1</v>
      </c>
      <c r="F2071" s="170" t="s">
        <v>3619</v>
      </c>
      <c r="G2071" s="169">
        <v>2031896.141674571</v>
      </c>
      <c r="H2071" s="168" t="s">
        <v>1266</v>
      </c>
      <c r="I2071" s="168" t="s">
        <v>779</v>
      </c>
      <c r="J2071" s="169">
        <v>755916.74775597721</v>
      </c>
      <c r="K2071" s="169">
        <v>537249.07705468906</v>
      </c>
      <c r="L2071" s="168" t="s">
        <v>5</v>
      </c>
      <c r="M2071" s="168" t="s">
        <v>21</v>
      </c>
      <c r="N2071" s="168" t="s">
        <v>2829</v>
      </c>
      <c r="O2071" s="168" t="s">
        <v>21</v>
      </c>
      <c r="P2071" s="168" t="s">
        <v>2831</v>
      </c>
      <c r="Q2071" s="168" t="s">
        <v>2832</v>
      </c>
      <c r="R2071" s="168" t="s">
        <v>1259</v>
      </c>
      <c r="S2071" s="168" t="s">
        <v>21</v>
      </c>
      <c r="T2071" s="168" t="s">
        <v>1259</v>
      </c>
      <c r="U2071" s="168" t="s">
        <v>1259</v>
      </c>
      <c r="V2071" s="168" t="s">
        <v>2832</v>
      </c>
      <c r="W2071" s="168" t="s">
        <v>1259</v>
      </c>
      <c r="X2071" s="168" t="s">
        <v>21</v>
      </c>
      <c r="Y2071" s="168" t="s">
        <v>1259</v>
      </c>
      <c r="Z2071" s="168" t="s">
        <v>21</v>
      </c>
      <c r="AA2071" s="168" t="s">
        <v>3620</v>
      </c>
      <c r="AB2071" s="168" t="s">
        <v>1259</v>
      </c>
      <c r="AC2071" s="168" t="s">
        <v>8531</v>
      </c>
      <c r="AD2071" s="169">
        <v>990103.95979597769</v>
      </c>
      <c r="AE2071" s="168" t="s">
        <v>814</v>
      </c>
      <c r="AF2071" s="169">
        <v>-841095.60093055479</v>
      </c>
      <c r="AG2071" s="169">
        <v>-664198.54522036691</v>
      </c>
      <c r="AH2071" s="169">
        <v>-387119.76424678438</v>
      </c>
      <c r="AI2071" s="168" t="s">
        <v>21</v>
      </c>
      <c r="AJ2071"/>
      <c r="AK2071"/>
    </row>
    <row r="2072" spans="1:37" hidden="1" x14ac:dyDescent="0.25">
      <c r="A2072" s="179" t="b">
        <f>IF(E2072&lt;&gt;1,"",NOT(ISNA(VLOOKUP(P2072,Mapping!$P:$P,1,FALSE))))</f>
        <v>0</v>
      </c>
      <c r="B2072" s="180" t="str">
        <f t="shared" si="32"/>
        <v/>
      </c>
      <c r="E2072" s="167">
        <v>1</v>
      </c>
      <c r="F2072" s="170" t="s">
        <v>3619</v>
      </c>
      <c r="G2072" s="169">
        <v>1031257.363484484</v>
      </c>
      <c r="H2072" s="168" t="s">
        <v>1266</v>
      </c>
      <c r="I2072" s="168" t="s">
        <v>779</v>
      </c>
      <c r="J2072" s="169">
        <v>384180.82653476542</v>
      </c>
      <c r="K2072" s="169">
        <v>277614.20154131012</v>
      </c>
      <c r="L2072" s="168" t="s">
        <v>5</v>
      </c>
      <c r="M2072" s="168" t="s">
        <v>21</v>
      </c>
      <c r="N2072" s="168" t="s">
        <v>2829</v>
      </c>
      <c r="O2072" s="168" t="s">
        <v>21</v>
      </c>
      <c r="P2072" s="168" t="s">
        <v>2831</v>
      </c>
      <c r="Q2072" s="168" t="s">
        <v>2832</v>
      </c>
      <c r="R2072" s="168" t="s">
        <v>1259</v>
      </c>
      <c r="S2072" s="168" t="s">
        <v>21</v>
      </c>
      <c r="T2072" s="168" t="s">
        <v>1259</v>
      </c>
      <c r="U2072" s="168" t="s">
        <v>1259</v>
      </c>
      <c r="V2072" s="168" t="s">
        <v>2832</v>
      </c>
      <c r="W2072" s="168" t="s">
        <v>1259</v>
      </c>
      <c r="X2072" s="168" t="s">
        <v>21</v>
      </c>
      <c r="Y2072" s="168" t="s">
        <v>1259</v>
      </c>
      <c r="Z2072" s="168" t="s">
        <v>21</v>
      </c>
      <c r="AA2072" s="168" t="s">
        <v>3621</v>
      </c>
      <c r="AB2072" s="168" t="s">
        <v>1259</v>
      </c>
      <c r="AC2072" s="168" t="s">
        <v>8532</v>
      </c>
      <c r="AD2072" s="169">
        <v>509649.49215703551</v>
      </c>
      <c r="AE2072" s="168" t="s">
        <v>814</v>
      </c>
      <c r="AF2072" s="169">
        <v>-433143.10054115311</v>
      </c>
      <c r="AG2072" s="169">
        <v>-366697.09970586997</v>
      </c>
      <c r="AH2072" s="169">
        <v>-199362.00106268199</v>
      </c>
      <c r="AI2072" s="168" t="s">
        <v>21</v>
      </c>
      <c r="AJ2072"/>
      <c r="AK2072"/>
    </row>
    <row r="2073" spans="1:37" hidden="1" x14ac:dyDescent="0.25">
      <c r="A2073" s="179" t="b">
        <f>IF(E2073&lt;&gt;1,"",NOT(ISNA(VLOOKUP(P2073,Mapping!$P:$P,1,FALSE))))</f>
        <v>0</v>
      </c>
      <c r="B2073" s="180" t="str">
        <f t="shared" si="32"/>
        <v/>
      </c>
      <c r="E2073" s="167">
        <v>1</v>
      </c>
      <c r="F2073" s="170" t="s">
        <v>3619</v>
      </c>
      <c r="G2073" s="169">
        <v>253968.84523467929</v>
      </c>
      <c r="H2073" s="168" t="s">
        <v>1266</v>
      </c>
      <c r="I2073" s="168" t="s">
        <v>779</v>
      </c>
      <c r="J2073" s="169">
        <v>94612.619828151233</v>
      </c>
      <c r="K2073" s="169">
        <v>68368.344006743006</v>
      </c>
      <c r="L2073" s="168" t="s">
        <v>5</v>
      </c>
      <c r="M2073" s="168" t="s">
        <v>21</v>
      </c>
      <c r="N2073" s="168" t="s">
        <v>2829</v>
      </c>
      <c r="O2073" s="168" t="s">
        <v>21</v>
      </c>
      <c r="P2073" s="168" t="s">
        <v>2835</v>
      </c>
      <c r="Q2073" s="168" t="s">
        <v>2834</v>
      </c>
      <c r="R2073" s="168" t="s">
        <v>1259</v>
      </c>
      <c r="S2073" s="168" t="s">
        <v>21</v>
      </c>
      <c r="T2073" s="168" t="s">
        <v>1259</v>
      </c>
      <c r="U2073" s="168" t="s">
        <v>1259</v>
      </c>
      <c r="V2073" s="168" t="s">
        <v>2834</v>
      </c>
      <c r="W2073" s="168" t="s">
        <v>1259</v>
      </c>
      <c r="X2073" s="168" t="s">
        <v>21</v>
      </c>
      <c r="Y2073" s="168" t="s">
        <v>1259</v>
      </c>
      <c r="Z2073" s="168" t="s">
        <v>21</v>
      </c>
      <c r="AA2073" s="168" t="s">
        <v>3621</v>
      </c>
      <c r="AB2073" s="168" t="s">
        <v>1259</v>
      </c>
      <c r="AC2073" s="168" t="s">
        <v>8533</v>
      </c>
      <c r="AD2073" s="169">
        <v>125511.921253313</v>
      </c>
      <c r="AE2073" s="168" t="s">
        <v>814</v>
      </c>
      <c r="AF2073" s="169">
        <v>-106670.61100452481</v>
      </c>
      <c r="AG2073" s="169">
        <v>-90306.883868962585</v>
      </c>
      <c r="AH2073" s="169">
        <v>-49097.091556744097</v>
      </c>
      <c r="AI2073" s="168" t="s">
        <v>21</v>
      </c>
      <c r="AJ2073"/>
      <c r="AK2073"/>
    </row>
    <row r="2074" spans="1:37" hidden="1" x14ac:dyDescent="0.25">
      <c r="A2074" s="179" t="b">
        <f>IF(E2074&lt;&gt;1,"",NOT(ISNA(VLOOKUP(P2074,Mapping!$P:$P,1,FALSE))))</f>
        <v>0</v>
      </c>
      <c r="B2074" s="180" t="str">
        <f t="shared" si="32"/>
        <v/>
      </c>
      <c r="E2074" s="167">
        <v>1</v>
      </c>
      <c r="F2074" s="170" t="s">
        <v>3619</v>
      </c>
      <c r="G2074" s="169">
        <v>1300680.2817979599</v>
      </c>
      <c r="H2074" s="168" t="s">
        <v>1266</v>
      </c>
      <c r="I2074" s="168" t="s">
        <v>779</v>
      </c>
      <c r="J2074" s="169">
        <v>483885.95672844758</v>
      </c>
      <c r="K2074" s="169">
        <v>343909.9403787867</v>
      </c>
      <c r="L2074" s="168" t="s">
        <v>5</v>
      </c>
      <c r="M2074" s="168" t="s">
        <v>21</v>
      </c>
      <c r="N2074" s="168" t="s">
        <v>2829</v>
      </c>
      <c r="O2074" s="168" t="s">
        <v>21</v>
      </c>
      <c r="P2074" s="168" t="s">
        <v>2836</v>
      </c>
      <c r="Q2074" s="168" t="s">
        <v>2837</v>
      </c>
      <c r="R2074" s="168" t="s">
        <v>1259</v>
      </c>
      <c r="S2074" s="168" t="s">
        <v>21</v>
      </c>
      <c r="T2074" s="168" t="s">
        <v>1259</v>
      </c>
      <c r="U2074" s="168" t="s">
        <v>1259</v>
      </c>
      <c r="V2074" s="168" t="s">
        <v>2837</v>
      </c>
      <c r="W2074" s="168" t="s">
        <v>1259</v>
      </c>
      <c r="X2074" s="168" t="s">
        <v>21</v>
      </c>
      <c r="Y2074" s="168" t="s">
        <v>1259</v>
      </c>
      <c r="Z2074" s="168" t="s">
        <v>21</v>
      </c>
      <c r="AA2074" s="168" t="s">
        <v>3620</v>
      </c>
      <c r="AB2074" s="168" t="s">
        <v>1259</v>
      </c>
      <c r="AC2074" s="168" t="s">
        <v>8534</v>
      </c>
      <c r="AD2074" s="169">
        <v>633796.51696930162</v>
      </c>
      <c r="AE2074" s="168" t="s">
        <v>814</v>
      </c>
      <c r="AF2074" s="169">
        <v>-538411.60519935342</v>
      </c>
      <c r="AG2074" s="169">
        <v>-425174.26616846549</v>
      </c>
      <c r="AH2074" s="169">
        <v>-247807.47092471781</v>
      </c>
      <c r="AI2074" s="168" t="s">
        <v>21</v>
      </c>
      <c r="AJ2074"/>
      <c r="AK2074"/>
    </row>
    <row r="2075" spans="1:37" hidden="1" x14ac:dyDescent="0.25">
      <c r="A2075" s="179" t="b">
        <f>IF(E2075&lt;&gt;1,"",NOT(ISNA(VLOOKUP(P2075,Mapping!$P:$P,1,FALSE))))</f>
        <v>0</v>
      </c>
      <c r="B2075" s="180" t="str">
        <f t="shared" si="32"/>
        <v/>
      </c>
      <c r="E2075" s="167">
        <v>1</v>
      </c>
      <c r="F2075" s="170" t="s">
        <v>3619</v>
      </c>
      <c r="G2075" s="169">
        <v>746622.2785874058</v>
      </c>
      <c r="H2075" s="168" t="s">
        <v>1266</v>
      </c>
      <c r="I2075" s="168" t="s">
        <v>779</v>
      </c>
      <c r="J2075" s="169">
        <v>278143.91853435221</v>
      </c>
      <c r="K2075" s="169">
        <v>200990.5141648133</v>
      </c>
      <c r="L2075" s="168" t="s">
        <v>5</v>
      </c>
      <c r="M2075" s="168" t="s">
        <v>21</v>
      </c>
      <c r="N2075" s="168" t="s">
        <v>2829</v>
      </c>
      <c r="O2075" s="168" t="s">
        <v>21</v>
      </c>
      <c r="P2075" s="168" t="s">
        <v>2836</v>
      </c>
      <c r="Q2075" s="168" t="s">
        <v>2837</v>
      </c>
      <c r="R2075" s="168" t="s">
        <v>1259</v>
      </c>
      <c r="S2075" s="168" t="s">
        <v>21</v>
      </c>
      <c r="T2075" s="168" t="s">
        <v>1259</v>
      </c>
      <c r="U2075" s="168" t="s">
        <v>1259</v>
      </c>
      <c r="V2075" s="168" t="s">
        <v>2837</v>
      </c>
      <c r="W2075" s="168" t="s">
        <v>1259</v>
      </c>
      <c r="X2075" s="168" t="s">
        <v>21</v>
      </c>
      <c r="Y2075" s="168" t="s">
        <v>1259</v>
      </c>
      <c r="Z2075" s="168" t="s">
        <v>21</v>
      </c>
      <c r="AA2075" s="168" t="s">
        <v>3621</v>
      </c>
      <c r="AB2075" s="168" t="s">
        <v>1259</v>
      </c>
      <c r="AC2075" s="168" t="s">
        <v>2823</v>
      </c>
      <c r="AD2075" s="169">
        <v>368982.25272253051</v>
      </c>
      <c r="AE2075" s="168" t="s">
        <v>814</v>
      </c>
      <c r="AF2075" s="169">
        <v>-313592.22259295441</v>
      </c>
      <c r="AG2075" s="169">
        <v>-265485.83683195099</v>
      </c>
      <c r="AH2075" s="169">
        <v>-144336.53205076401</v>
      </c>
      <c r="AI2075" s="168" t="s">
        <v>21</v>
      </c>
      <c r="AJ2075"/>
      <c r="AK2075"/>
    </row>
    <row r="2076" spans="1:37" hidden="1" x14ac:dyDescent="0.25">
      <c r="A2076" s="179" t="b">
        <f>IF(E2076&lt;&gt;1,"",NOT(ISNA(VLOOKUP(P2076,Mapping!$P:$P,1,FALSE))))</f>
        <v>0</v>
      </c>
      <c r="B2076" s="180" t="str">
        <f t="shared" si="32"/>
        <v/>
      </c>
      <c r="E2076" s="167">
        <v>1</v>
      </c>
      <c r="F2076" s="170" t="s">
        <v>3622</v>
      </c>
      <c r="G2076" s="169">
        <v>1824560.89621979</v>
      </c>
      <c r="H2076" s="168" t="s">
        <v>1266</v>
      </c>
      <c r="I2076" s="168" t="s">
        <v>303</v>
      </c>
      <c r="J2076" s="169">
        <v>889045.55065173469</v>
      </c>
      <c r="K2076" s="169">
        <v>405104.67144286953</v>
      </c>
      <c r="L2076" s="168" t="s">
        <v>5</v>
      </c>
      <c r="M2076" s="168" t="s">
        <v>21</v>
      </c>
      <c r="N2076" s="168" t="s">
        <v>2829</v>
      </c>
      <c r="O2076" s="168" t="s">
        <v>21</v>
      </c>
      <c r="P2076" s="168" t="s">
        <v>2831</v>
      </c>
      <c r="Q2076" s="168" t="s">
        <v>2832</v>
      </c>
      <c r="R2076" s="168" t="s">
        <v>1259</v>
      </c>
      <c r="S2076" s="168" t="s">
        <v>21</v>
      </c>
      <c r="T2076" s="168" t="s">
        <v>1259</v>
      </c>
      <c r="U2076" s="168" t="s">
        <v>1259</v>
      </c>
      <c r="V2076" s="168" t="s">
        <v>2832</v>
      </c>
      <c r="W2076" s="168" t="s">
        <v>1259</v>
      </c>
      <c r="X2076" s="168" t="s">
        <v>21</v>
      </c>
      <c r="Y2076" s="168" t="s">
        <v>1259</v>
      </c>
      <c r="Z2076" s="168" t="s">
        <v>21</v>
      </c>
      <c r="AA2076" s="168" t="s">
        <v>3623</v>
      </c>
      <c r="AB2076" s="168" t="s">
        <v>3624</v>
      </c>
      <c r="AC2076" s="168" t="s">
        <v>8393</v>
      </c>
      <c r="AD2076" s="169">
        <v>1345454.174860215</v>
      </c>
      <c r="AE2076" s="168" t="s">
        <v>816</v>
      </c>
      <c r="AF2076" s="169">
        <v>-546943.24600427551</v>
      </c>
      <c r="AG2076" s="169">
        <v>-832423.13716309308</v>
      </c>
      <c r="AH2076" s="169">
        <v>-83839.910659031477</v>
      </c>
      <c r="AI2076" s="168" t="s">
        <v>21</v>
      </c>
      <c r="AJ2076"/>
      <c r="AK2076"/>
    </row>
    <row r="2077" spans="1:37" hidden="1" x14ac:dyDescent="0.25">
      <c r="A2077" s="179" t="b">
        <f>IF(E2077&lt;&gt;1,"",NOT(ISNA(VLOOKUP(P2077,Mapping!$P:$P,1,FALSE))))</f>
        <v>0</v>
      </c>
      <c r="B2077" s="180" t="str">
        <f t="shared" si="32"/>
        <v/>
      </c>
      <c r="E2077" s="167">
        <v>1</v>
      </c>
      <c r="F2077" s="170" t="s">
        <v>3622</v>
      </c>
      <c r="G2077" s="169">
        <v>23737735.107812259</v>
      </c>
      <c r="H2077" s="168" t="s">
        <v>1266</v>
      </c>
      <c r="I2077" s="168" t="s">
        <v>303</v>
      </c>
      <c r="J2077" s="169">
        <v>11566579.01847733</v>
      </c>
      <c r="K2077" s="169">
        <v>5270455.7033813363</v>
      </c>
      <c r="L2077" s="168" t="s">
        <v>5</v>
      </c>
      <c r="M2077" s="168" t="s">
        <v>21</v>
      </c>
      <c r="N2077" s="168" t="s">
        <v>2829</v>
      </c>
      <c r="O2077" s="168" t="s">
        <v>21</v>
      </c>
      <c r="P2077" s="168" t="s">
        <v>2842</v>
      </c>
      <c r="Q2077" s="168" t="s">
        <v>2834</v>
      </c>
      <c r="R2077" s="168" t="s">
        <v>1259</v>
      </c>
      <c r="S2077" s="168" t="s">
        <v>21</v>
      </c>
      <c r="T2077" s="168" t="s">
        <v>1259</v>
      </c>
      <c r="U2077" s="168" t="s">
        <v>1259</v>
      </c>
      <c r="V2077" s="168" t="s">
        <v>2834</v>
      </c>
      <c r="W2077" s="168" t="s">
        <v>1259</v>
      </c>
      <c r="X2077" s="168" t="s">
        <v>21</v>
      </c>
      <c r="Y2077" s="168" t="s">
        <v>1259</v>
      </c>
      <c r="Z2077" s="168" t="s">
        <v>21</v>
      </c>
      <c r="AA2077" s="168" t="s">
        <v>3623</v>
      </c>
      <c r="AB2077" s="168" t="s">
        <v>3624</v>
      </c>
      <c r="AC2077" s="168" t="s">
        <v>8535</v>
      </c>
      <c r="AD2077" s="169">
        <v>17504504.710532099</v>
      </c>
      <c r="AE2077" s="168" t="s">
        <v>816</v>
      </c>
      <c r="AF2077" s="169">
        <v>-7115790.9388257023</v>
      </c>
      <c r="AG2077" s="169">
        <v>-10829915.279084921</v>
      </c>
      <c r="AH2077" s="169">
        <v>-1090766.3289343009</v>
      </c>
      <c r="AI2077" s="168" t="s">
        <v>21</v>
      </c>
      <c r="AJ2077"/>
      <c r="AK2077"/>
    </row>
    <row r="2078" spans="1:37" hidden="1" x14ac:dyDescent="0.25">
      <c r="A2078" s="179" t="b">
        <f>IF(E2078&lt;&gt;1,"",NOT(ISNA(VLOOKUP(P2078,Mapping!$P:$P,1,FALSE))))</f>
        <v>0</v>
      </c>
      <c r="B2078" s="180" t="str">
        <f t="shared" si="32"/>
        <v/>
      </c>
      <c r="E2078" s="167">
        <v>1</v>
      </c>
      <c r="F2078" s="170" t="s">
        <v>3622</v>
      </c>
      <c r="G2078" s="169">
        <v>1144835.673533241</v>
      </c>
      <c r="H2078" s="168" t="s">
        <v>1266</v>
      </c>
      <c r="I2078" s="168" t="s">
        <v>303</v>
      </c>
      <c r="J2078" s="169">
        <v>557838.9101130357</v>
      </c>
      <c r="K2078" s="169">
        <v>254186.24302627391</v>
      </c>
      <c r="L2078" s="168" t="s">
        <v>5</v>
      </c>
      <c r="M2078" s="168" t="s">
        <v>21</v>
      </c>
      <c r="N2078" s="168" t="s">
        <v>2829</v>
      </c>
      <c r="O2078" s="168" t="s">
        <v>21</v>
      </c>
      <c r="P2078" s="168" t="s">
        <v>2836</v>
      </c>
      <c r="Q2078" s="168" t="s">
        <v>2837</v>
      </c>
      <c r="R2078" s="168" t="s">
        <v>1259</v>
      </c>
      <c r="S2078" s="168" t="s">
        <v>21</v>
      </c>
      <c r="T2078" s="168" t="s">
        <v>1259</v>
      </c>
      <c r="U2078" s="168" t="s">
        <v>1259</v>
      </c>
      <c r="V2078" s="168" t="s">
        <v>2837</v>
      </c>
      <c r="W2078" s="168" t="s">
        <v>1259</v>
      </c>
      <c r="X2078" s="168" t="s">
        <v>21</v>
      </c>
      <c r="Y2078" s="168" t="s">
        <v>1259</v>
      </c>
      <c r="Z2078" s="168" t="s">
        <v>21</v>
      </c>
      <c r="AA2078" s="168" t="s">
        <v>3623</v>
      </c>
      <c r="AB2078" s="168" t="s">
        <v>3624</v>
      </c>
      <c r="AC2078" s="168" t="s">
        <v>8536</v>
      </c>
      <c r="AD2078" s="169">
        <v>844216.23837029573</v>
      </c>
      <c r="AE2078" s="168" t="s">
        <v>816</v>
      </c>
      <c r="AF2078" s="169">
        <v>-343184.01798540662</v>
      </c>
      <c r="AG2078" s="169">
        <v>-522310.71315471421</v>
      </c>
      <c r="AH2078" s="169">
        <v>-52606.038410206558</v>
      </c>
      <c r="AI2078" s="168" t="s">
        <v>21</v>
      </c>
      <c r="AJ2078"/>
      <c r="AK2078"/>
    </row>
    <row r="2079" spans="1:37" hidden="1" x14ac:dyDescent="0.25">
      <c r="A2079" s="179" t="b">
        <f>IF(E2079&lt;&gt;1,"",NOT(ISNA(VLOOKUP(P2079,Mapping!$P:$P,1,FALSE))))</f>
        <v>0</v>
      </c>
      <c r="B2079" s="180" t="str">
        <f t="shared" si="32"/>
        <v/>
      </c>
      <c r="E2079" s="167">
        <v>1</v>
      </c>
      <c r="F2079" s="170" t="s">
        <v>3625</v>
      </c>
      <c r="G2079" s="169">
        <v>1066253.1820912929</v>
      </c>
      <c r="H2079" s="168" t="s">
        <v>1266</v>
      </c>
      <c r="I2079" s="168" t="s">
        <v>303</v>
      </c>
      <c r="J2079" s="169">
        <v>269138.78576468752</v>
      </c>
      <c r="K2079" s="169">
        <v>104304.62878093679</v>
      </c>
      <c r="L2079" s="168" t="s">
        <v>5</v>
      </c>
      <c r="M2079" s="168" t="s">
        <v>21</v>
      </c>
      <c r="N2079" s="168" t="s">
        <v>2829</v>
      </c>
      <c r="O2079" s="168" t="s">
        <v>21</v>
      </c>
      <c r="P2079" s="168" t="s">
        <v>2831</v>
      </c>
      <c r="Q2079" s="168" t="s">
        <v>2832</v>
      </c>
      <c r="R2079" s="168" t="s">
        <v>1259</v>
      </c>
      <c r="S2079" s="168" t="s">
        <v>21</v>
      </c>
      <c r="T2079" s="168" t="s">
        <v>1259</v>
      </c>
      <c r="U2079" s="168" t="s">
        <v>1259</v>
      </c>
      <c r="V2079" s="168" t="s">
        <v>2832</v>
      </c>
      <c r="W2079" s="168" t="s">
        <v>1259</v>
      </c>
      <c r="X2079" s="168" t="s">
        <v>21</v>
      </c>
      <c r="Y2079" s="168" t="s">
        <v>1259</v>
      </c>
      <c r="Z2079" s="168" t="s">
        <v>21</v>
      </c>
      <c r="AA2079" s="168" t="s">
        <v>3626</v>
      </c>
      <c r="AB2079" s="168" t="s">
        <v>3627</v>
      </c>
      <c r="AC2079" s="168" t="s">
        <v>8537</v>
      </c>
      <c r="AD2079" s="169">
        <v>358479.85907054349</v>
      </c>
      <c r="AE2079" s="168" t="s">
        <v>818</v>
      </c>
      <c r="AF2079" s="169">
        <v>-89297.431651163846</v>
      </c>
      <c r="AG2079" s="169">
        <v>153476.34117250069</v>
      </c>
      <c r="AH2079" s="169">
        <v>-257021.0451041717</v>
      </c>
      <c r="AI2079" s="168" t="s">
        <v>21</v>
      </c>
      <c r="AJ2079"/>
      <c r="AK2079"/>
    </row>
    <row r="2080" spans="1:37" hidden="1" x14ac:dyDescent="0.25">
      <c r="A2080" s="179" t="b">
        <f>IF(E2080&lt;&gt;1,"",NOT(ISNA(VLOOKUP(P2080,Mapping!$P:$P,1,FALSE))))</f>
        <v>0</v>
      </c>
      <c r="B2080" s="180" t="str">
        <f t="shared" si="32"/>
        <v/>
      </c>
      <c r="E2080" s="167">
        <v>1</v>
      </c>
      <c r="F2080" s="170" t="s">
        <v>3628</v>
      </c>
      <c r="G2080" s="169">
        <v>306692.60070549062</v>
      </c>
      <c r="H2080" s="168" t="s">
        <v>1266</v>
      </c>
      <c r="I2080" s="168" t="s">
        <v>3240</v>
      </c>
      <c r="J2080" s="169">
        <v>91574.362372187737</v>
      </c>
      <c r="K2080" s="169">
        <v>46941.025494291578</v>
      </c>
      <c r="L2080" s="168" t="s">
        <v>5</v>
      </c>
      <c r="M2080" s="168" t="s">
        <v>21</v>
      </c>
      <c r="N2080" s="168" t="s">
        <v>2829</v>
      </c>
      <c r="O2080" s="168" t="s">
        <v>21</v>
      </c>
      <c r="P2080" s="168" t="s">
        <v>2831</v>
      </c>
      <c r="Q2080" s="168" t="s">
        <v>2832</v>
      </c>
      <c r="R2080" s="168" t="s">
        <v>1259</v>
      </c>
      <c r="S2080" s="168" t="s">
        <v>21</v>
      </c>
      <c r="T2080" s="168" t="s">
        <v>1259</v>
      </c>
      <c r="U2080" s="168" t="s">
        <v>1259</v>
      </c>
      <c r="V2080" s="168" t="s">
        <v>2832</v>
      </c>
      <c r="W2080" s="168" t="s">
        <v>1259</v>
      </c>
      <c r="X2080" s="168" t="s">
        <v>21</v>
      </c>
      <c r="Y2080" s="168" t="s">
        <v>1259</v>
      </c>
      <c r="Z2080" s="168" t="s">
        <v>21</v>
      </c>
      <c r="AA2080" s="168" t="s">
        <v>3629</v>
      </c>
      <c r="AB2080" s="168" t="s">
        <v>1259</v>
      </c>
      <c r="AC2080" s="168" t="s">
        <v>8538</v>
      </c>
      <c r="AD2080" s="169">
        <v>144006.23189817791</v>
      </c>
      <c r="AE2080" s="168" t="s">
        <v>814</v>
      </c>
      <c r="AF2080" s="169">
        <v>-89985.024238451559</v>
      </c>
      <c r="AG2080" s="169">
        <v>226702.29742219689</v>
      </c>
      <c r="AH2080" s="169">
        <v>-139643.8732115048</v>
      </c>
      <c r="AI2080" s="168" t="s">
        <v>21</v>
      </c>
      <c r="AJ2080"/>
      <c r="AK2080"/>
    </row>
    <row r="2081" spans="1:37" hidden="1" x14ac:dyDescent="0.25">
      <c r="A2081" s="179" t="b">
        <f>IF(E2081&lt;&gt;1,"",NOT(ISNA(VLOOKUP(P2081,Mapping!$P:$P,1,FALSE))))</f>
        <v>0</v>
      </c>
      <c r="B2081" s="180" t="str">
        <f t="shared" si="32"/>
        <v/>
      </c>
      <c r="E2081" s="167">
        <v>1</v>
      </c>
      <c r="F2081" s="170" t="s">
        <v>3630</v>
      </c>
      <c r="G2081" s="169">
        <v>430397.27464524133</v>
      </c>
      <c r="H2081" s="168" t="s">
        <v>1266</v>
      </c>
      <c r="I2081" s="168" t="s">
        <v>561</v>
      </c>
      <c r="J2081" s="169">
        <v>146371.9465483806</v>
      </c>
      <c r="K2081" s="169">
        <v>85461.351035728469</v>
      </c>
      <c r="L2081" s="168" t="s">
        <v>5</v>
      </c>
      <c r="M2081" s="168" t="s">
        <v>21</v>
      </c>
      <c r="N2081" s="168" t="s">
        <v>2829</v>
      </c>
      <c r="O2081" s="168" t="s">
        <v>21</v>
      </c>
      <c r="P2081" s="168" t="s">
        <v>2831</v>
      </c>
      <c r="Q2081" s="168" t="s">
        <v>2832</v>
      </c>
      <c r="R2081" s="168" t="s">
        <v>1259</v>
      </c>
      <c r="S2081" s="168" t="s">
        <v>21</v>
      </c>
      <c r="T2081" s="168" t="s">
        <v>1259</v>
      </c>
      <c r="U2081" s="168" t="s">
        <v>1259</v>
      </c>
      <c r="V2081" s="168" t="s">
        <v>2832</v>
      </c>
      <c r="W2081" s="168" t="s">
        <v>1259</v>
      </c>
      <c r="X2081" s="168" t="s">
        <v>21</v>
      </c>
      <c r="Y2081" s="168" t="s">
        <v>1259</v>
      </c>
      <c r="Z2081" s="168" t="s">
        <v>21</v>
      </c>
      <c r="AA2081" s="168" t="s">
        <v>3631</v>
      </c>
      <c r="AB2081" s="168" t="s">
        <v>1259</v>
      </c>
      <c r="AC2081" s="168" t="s">
        <v>8539</v>
      </c>
      <c r="AD2081" s="169">
        <v>188469.2776224064</v>
      </c>
      <c r="AE2081" s="168" t="s">
        <v>810</v>
      </c>
      <c r="AF2081" s="169">
        <v>-101503.0786793791</v>
      </c>
      <c r="AG2081" s="169">
        <v>-326490.16144300712</v>
      </c>
      <c r="AH2081" s="169">
        <v>-151685.30528403321</v>
      </c>
      <c r="AI2081" s="168" t="s">
        <v>21</v>
      </c>
      <c r="AJ2081"/>
      <c r="AK2081"/>
    </row>
    <row r="2082" spans="1:37" hidden="1" x14ac:dyDescent="0.25">
      <c r="A2082" s="179" t="b">
        <f>IF(E2082&lt;&gt;1,"",NOT(ISNA(VLOOKUP(P2082,Mapping!$P:$P,1,FALSE))))</f>
        <v>0</v>
      </c>
      <c r="B2082" s="180" t="str">
        <f t="shared" si="32"/>
        <v/>
      </c>
      <c r="E2082" s="167">
        <v>1</v>
      </c>
      <c r="F2082" s="170" t="s">
        <v>3632</v>
      </c>
      <c r="G2082" s="169">
        <v>3150374.7340779109</v>
      </c>
      <c r="H2082" s="168" t="s">
        <v>1266</v>
      </c>
      <c r="I2082" s="168" t="s">
        <v>303</v>
      </c>
      <c r="J2082" s="169">
        <v>1186038.6356590011</v>
      </c>
      <c r="K2082" s="169">
        <v>801780.73358733952</v>
      </c>
      <c r="L2082" s="168" t="s">
        <v>5</v>
      </c>
      <c r="M2082" s="168" t="s">
        <v>21</v>
      </c>
      <c r="N2082" s="168" t="s">
        <v>2829</v>
      </c>
      <c r="O2082" s="168" t="s">
        <v>21</v>
      </c>
      <c r="P2082" s="168" t="s">
        <v>2831</v>
      </c>
      <c r="Q2082" s="168" t="s">
        <v>2832</v>
      </c>
      <c r="R2082" s="168" t="s">
        <v>1259</v>
      </c>
      <c r="S2082" s="168" t="s">
        <v>21</v>
      </c>
      <c r="T2082" s="168" t="s">
        <v>1259</v>
      </c>
      <c r="U2082" s="168" t="s">
        <v>1259</v>
      </c>
      <c r="V2082" s="168" t="s">
        <v>2832</v>
      </c>
      <c r="W2082" s="168" t="s">
        <v>1259</v>
      </c>
      <c r="X2082" s="168" t="s">
        <v>21</v>
      </c>
      <c r="Y2082" s="168" t="s">
        <v>1259</v>
      </c>
      <c r="Z2082" s="168" t="s">
        <v>21</v>
      </c>
      <c r="AA2082" s="168" t="s">
        <v>3633</v>
      </c>
      <c r="AB2082" s="168" t="s">
        <v>3634</v>
      </c>
      <c r="AC2082" s="168" t="s">
        <v>8540</v>
      </c>
      <c r="AD2082" s="169">
        <v>2033886.9702623601</v>
      </c>
      <c r="AE2082" s="168" t="s">
        <v>816</v>
      </c>
      <c r="AF2082" s="169">
        <v>-1816882.8753162951</v>
      </c>
      <c r="AG2082" s="169">
        <v>-85253.149830029346</v>
      </c>
      <c r="AH2082" s="169">
        <v>-590520.29434844805</v>
      </c>
      <c r="AI2082" s="168" t="s">
        <v>21</v>
      </c>
      <c r="AJ2082"/>
      <c r="AK2082"/>
    </row>
    <row r="2083" spans="1:37" hidden="1" x14ac:dyDescent="0.25">
      <c r="A2083" s="179" t="b">
        <f>IF(E2083&lt;&gt;1,"",NOT(ISNA(VLOOKUP(P2083,Mapping!$P:$P,1,FALSE))))</f>
        <v>0</v>
      </c>
      <c r="B2083" s="180" t="str">
        <f t="shared" si="32"/>
        <v/>
      </c>
      <c r="E2083" s="167">
        <v>1</v>
      </c>
      <c r="F2083" s="170" t="s">
        <v>3632</v>
      </c>
      <c r="G2083" s="169">
        <v>2106473.6233786028</v>
      </c>
      <c r="H2083" s="168" t="s">
        <v>1266</v>
      </c>
      <c r="I2083" s="168" t="s">
        <v>303</v>
      </c>
      <c r="J2083" s="169">
        <v>793035.53170949442</v>
      </c>
      <c r="K2083" s="169">
        <v>536104.46680058434</v>
      </c>
      <c r="L2083" s="168" t="s">
        <v>5</v>
      </c>
      <c r="M2083" s="168" t="s">
        <v>21</v>
      </c>
      <c r="N2083" s="168" t="s">
        <v>2829</v>
      </c>
      <c r="O2083" s="168" t="s">
        <v>21</v>
      </c>
      <c r="P2083" s="168" t="s">
        <v>2836</v>
      </c>
      <c r="Q2083" s="168" t="s">
        <v>2837</v>
      </c>
      <c r="R2083" s="168" t="s">
        <v>1259</v>
      </c>
      <c r="S2083" s="168" t="s">
        <v>21</v>
      </c>
      <c r="T2083" s="168" t="s">
        <v>1259</v>
      </c>
      <c r="U2083" s="168" t="s">
        <v>1259</v>
      </c>
      <c r="V2083" s="168" t="s">
        <v>2837</v>
      </c>
      <c r="W2083" s="168" t="s">
        <v>1259</v>
      </c>
      <c r="X2083" s="168" t="s">
        <v>21</v>
      </c>
      <c r="Y2083" s="168" t="s">
        <v>1259</v>
      </c>
      <c r="Z2083" s="168" t="s">
        <v>21</v>
      </c>
      <c r="AA2083" s="168" t="s">
        <v>3633</v>
      </c>
      <c r="AB2083" s="168" t="s">
        <v>3634</v>
      </c>
      <c r="AC2083" s="168" t="s">
        <v>8541</v>
      </c>
      <c r="AD2083" s="169">
        <v>1359942.7425084021</v>
      </c>
      <c r="AE2083" s="168" t="s">
        <v>816</v>
      </c>
      <c r="AF2083" s="169">
        <v>-1214844.6380751741</v>
      </c>
      <c r="AG2083" s="169">
        <v>-57003.857186997076</v>
      </c>
      <c r="AH2083" s="169">
        <v>-394846.81319311663</v>
      </c>
      <c r="AI2083" s="168" t="s">
        <v>21</v>
      </c>
      <c r="AJ2083"/>
      <c r="AK2083"/>
    </row>
    <row r="2084" spans="1:37" hidden="1" x14ac:dyDescent="0.25">
      <c r="A2084" s="179" t="b">
        <f>IF(E2084&lt;&gt;1,"",NOT(ISNA(VLOOKUP(P2084,Mapping!$P:$P,1,FALSE))))</f>
        <v>0</v>
      </c>
      <c r="B2084" s="180" t="str">
        <f t="shared" si="32"/>
        <v/>
      </c>
      <c r="E2084" s="167">
        <v>1</v>
      </c>
      <c r="F2084" s="170" t="s">
        <v>3635</v>
      </c>
      <c r="G2084" s="169">
        <v>5902603.842740085</v>
      </c>
      <c r="H2084" s="168" t="s">
        <v>1266</v>
      </c>
      <c r="I2084" s="168" t="s">
        <v>303</v>
      </c>
      <c r="J2084" s="169">
        <v>1486901.854356982</v>
      </c>
      <c r="K2084" s="169">
        <v>920669.52624410053</v>
      </c>
      <c r="L2084" s="168" t="s">
        <v>5</v>
      </c>
      <c r="M2084" s="168" t="s">
        <v>21</v>
      </c>
      <c r="N2084" s="168" t="s">
        <v>2829</v>
      </c>
      <c r="O2084" s="168" t="s">
        <v>21</v>
      </c>
      <c r="P2084" s="168" t="s">
        <v>2831</v>
      </c>
      <c r="Q2084" s="168" t="s">
        <v>2832</v>
      </c>
      <c r="R2084" s="168" t="s">
        <v>1259</v>
      </c>
      <c r="S2084" s="168" t="s">
        <v>21</v>
      </c>
      <c r="T2084" s="168" t="s">
        <v>1259</v>
      </c>
      <c r="U2084" s="168" t="s">
        <v>1259</v>
      </c>
      <c r="V2084" s="168" t="s">
        <v>2832</v>
      </c>
      <c r="W2084" s="168" t="s">
        <v>1259</v>
      </c>
      <c r="X2084" s="168" t="s">
        <v>21</v>
      </c>
      <c r="Y2084" s="168" t="s">
        <v>1259</v>
      </c>
      <c r="Z2084" s="168" t="s">
        <v>21</v>
      </c>
      <c r="AA2084" s="168" t="s">
        <v>3636</v>
      </c>
      <c r="AB2084" s="168" t="s">
        <v>3637</v>
      </c>
      <c r="AC2084" s="168" t="s">
        <v>8542</v>
      </c>
      <c r="AD2084" s="169">
        <v>1943772.7714250321</v>
      </c>
      <c r="AE2084" s="168" t="s">
        <v>814</v>
      </c>
      <c r="AF2084" s="169">
        <v>-466330.24358520837</v>
      </c>
      <c r="AG2084" s="169">
        <v>-2521564.2368118009</v>
      </c>
      <c r="AH2084" s="169">
        <v>-1861018.5382515511</v>
      </c>
      <c r="AI2084" s="168" t="s">
        <v>21</v>
      </c>
      <c r="AJ2084"/>
      <c r="AK2084"/>
    </row>
    <row r="2085" spans="1:37" hidden="1" x14ac:dyDescent="0.25">
      <c r="A2085" s="179" t="b">
        <f>IF(E2085&lt;&gt;1,"",NOT(ISNA(VLOOKUP(P2085,Mapping!$P:$P,1,FALSE))))</f>
        <v>0</v>
      </c>
      <c r="B2085" s="180" t="str">
        <f t="shared" si="32"/>
        <v/>
      </c>
      <c r="E2085" s="167">
        <v>1</v>
      </c>
      <c r="F2085" s="170" t="s">
        <v>3635</v>
      </c>
      <c r="G2085" s="169">
        <v>24239429.37944293</v>
      </c>
      <c r="H2085" s="168" t="s">
        <v>1266</v>
      </c>
      <c r="I2085" s="168" t="s">
        <v>303</v>
      </c>
      <c r="J2085" s="169">
        <v>6106059.8768081432</v>
      </c>
      <c r="K2085" s="169">
        <v>3780789.7256474858</v>
      </c>
      <c r="L2085" s="168" t="s">
        <v>5</v>
      </c>
      <c r="M2085" s="168" t="s">
        <v>21</v>
      </c>
      <c r="N2085" s="168" t="s">
        <v>2829</v>
      </c>
      <c r="O2085" s="168" t="s">
        <v>21</v>
      </c>
      <c r="P2085" s="168" t="s">
        <v>2844</v>
      </c>
      <c r="Q2085" s="168" t="s">
        <v>2834</v>
      </c>
      <c r="R2085" s="168" t="s">
        <v>1259</v>
      </c>
      <c r="S2085" s="168" t="s">
        <v>21</v>
      </c>
      <c r="T2085" s="168" t="s">
        <v>1259</v>
      </c>
      <c r="U2085" s="168" t="s">
        <v>1259</v>
      </c>
      <c r="V2085" s="168" t="s">
        <v>2834</v>
      </c>
      <c r="W2085" s="168" t="s">
        <v>1259</v>
      </c>
      <c r="X2085" s="168" t="s">
        <v>21</v>
      </c>
      <c r="Y2085" s="168" t="s">
        <v>1259</v>
      </c>
      <c r="Z2085" s="168" t="s">
        <v>21</v>
      </c>
      <c r="AA2085" s="168" t="s">
        <v>3636</v>
      </c>
      <c r="AB2085" s="168" t="s">
        <v>3637</v>
      </c>
      <c r="AC2085" s="168" t="s">
        <v>8543</v>
      </c>
      <c r="AD2085" s="169">
        <v>7982230.2288830886</v>
      </c>
      <c r="AE2085" s="168" t="s">
        <v>814</v>
      </c>
      <c r="AF2085" s="169">
        <v>-1915015.69612959</v>
      </c>
      <c r="AG2085" s="169">
        <v>-10354968.734536501</v>
      </c>
      <c r="AH2085" s="169">
        <v>-7642394.5488507934</v>
      </c>
      <c r="AI2085" s="168" t="s">
        <v>21</v>
      </c>
      <c r="AJ2085"/>
      <c r="AK2085"/>
    </row>
    <row r="2086" spans="1:37" hidden="1" x14ac:dyDescent="0.25">
      <c r="A2086" s="179" t="b">
        <f>IF(E2086&lt;&gt;1,"",NOT(ISNA(VLOOKUP(P2086,Mapping!$P:$P,1,FALSE))))</f>
        <v>0</v>
      </c>
      <c r="B2086" s="180" t="str">
        <f t="shared" si="32"/>
        <v/>
      </c>
      <c r="E2086" s="167">
        <v>1</v>
      </c>
      <c r="F2086" s="170" t="s">
        <v>3635</v>
      </c>
      <c r="G2086" s="169">
        <v>3104056.487634941</v>
      </c>
      <c r="H2086" s="168" t="s">
        <v>1266</v>
      </c>
      <c r="I2086" s="168" t="s">
        <v>303</v>
      </c>
      <c r="J2086" s="169">
        <v>781930.73268333566</v>
      </c>
      <c r="K2086" s="169">
        <v>484160.9384679888</v>
      </c>
      <c r="L2086" s="168" t="s">
        <v>5</v>
      </c>
      <c r="M2086" s="168" t="s">
        <v>21</v>
      </c>
      <c r="N2086" s="168" t="s">
        <v>2829</v>
      </c>
      <c r="O2086" s="168" t="s">
        <v>21</v>
      </c>
      <c r="P2086" s="168" t="s">
        <v>2836</v>
      </c>
      <c r="Q2086" s="168" t="s">
        <v>2837</v>
      </c>
      <c r="R2086" s="168" t="s">
        <v>1259</v>
      </c>
      <c r="S2086" s="168" t="s">
        <v>21</v>
      </c>
      <c r="T2086" s="168" t="s">
        <v>1259</v>
      </c>
      <c r="U2086" s="168" t="s">
        <v>1259</v>
      </c>
      <c r="V2086" s="168" t="s">
        <v>2837</v>
      </c>
      <c r="W2086" s="168" t="s">
        <v>1259</v>
      </c>
      <c r="X2086" s="168" t="s">
        <v>21</v>
      </c>
      <c r="Y2086" s="168" t="s">
        <v>1259</v>
      </c>
      <c r="Z2086" s="168" t="s">
        <v>21</v>
      </c>
      <c r="AA2086" s="168" t="s">
        <v>3636</v>
      </c>
      <c r="AB2086" s="168" t="s">
        <v>3637</v>
      </c>
      <c r="AC2086" s="168" t="s">
        <v>8544</v>
      </c>
      <c r="AD2086" s="169">
        <v>1022189.6373836841</v>
      </c>
      <c r="AE2086" s="168" t="s">
        <v>814</v>
      </c>
      <c r="AF2086" s="169">
        <v>-245233.36760291411</v>
      </c>
      <c r="AG2086" s="169">
        <v>-1326038.141267238</v>
      </c>
      <c r="AH2086" s="169">
        <v>-978670.90883520665</v>
      </c>
      <c r="AI2086" s="168" t="s">
        <v>21</v>
      </c>
      <c r="AJ2086"/>
      <c r="AK2086"/>
    </row>
    <row r="2087" spans="1:37" hidden="1" x14ac:dyDescent="0.25">
      <c r="A2087" s="179" t="b">
        <f>IF(E2087&lt;&gt;1,"",NOT(ISNA(VLOOKUP(P2087,Mapping!$P:$P,1,FALSE))))</f>
        <v>0</v>
      </c>
      <c r="B2087" s="180" t="str">
        <f t="shared" si="32"/>
        <v/>
      </c>
      <c r="E2087" s="167">
        <v>1</v>
      </c>
      <c r="F2087" s="170" t="s">
        <v>3638</v>
      </c>
      <c r="G2087" s="169">
        <v>2820805.4527361291</v>
      </c>
      <c r="H2087" s="168" t="s">
        <v>1266</v>
      </c>
      <c r="I2087" s="168" t="s">
        <v>303</v>
      </c>
      <c r="J2087" s="169">
        <v>852366.14875128039</v>
      </c>
      <c r="K2087" s="169">
        <v>390621.87819994963</v>
      </c>
      <c r="L2087" s="168" t="s">
        <v>5</v>
      </c>
      <c r="M2087" s="168" t="s">
        <v>21</v>
      </c>
      <c r="N2087" s="168" t="s">
        <v>2829</v>
      </c>
      <c r="O2087" s="168" t="s">
        <v>21</v>
      </c>
      <c r="P2087" s="168" t="s">
        <v>2831</v>
      </c>
      <c r="Q2087" s="168" t="s">
        <v>2832</v>
      </c>
      <c r="R2087" s="168" t="s">
        <v>1259</v>
      </c>
      <c r="S2087" s="168" t="s">
        <v>21</v>
      </c>
      <c r="T2087" s="168" t="s">
        <v>1259</v>
      </c>
      <c r="U2087" s="168" t="s">
        <v>1259</v>
      </c>
      <c r="V2087" s="168" t="s">
        <v>2832</v>
      </c>
      <c r="W2087" s="168" t="s">
        <v>1259</v>
      </c>
      <c r="X2087" s="168" t="s">
        <v>21</v>
      </c>
      <c r="Y2087" s="168" t="s">
        <v>1259</v>
      </c>
      <c r="Z2087" s="168" t="s">
        <v>21</v>
      </c>
      <c r="AA2087" s="168" t="s">
        <v>3639</v>
      </c>
      <c r="AB2087" s="168" t="s">
        <v>3640</v>
      </c>
      <c r="AC2087" s="168" t="s">
        <v>8545</v>
      </c>
      <c r="AD2087" s="169">
        <v>1025446.4771026371</v>
      </c>
      <c r="AE2087" s="168" t="s">
        <v>807</v>
      </c>
      <c r="AF2087" s="169">
        <v>991852.99040789856</v>
      </c>
      <c r="AG2087" s="169">
        <v>3321356.2148313732</v>
      </c>
      <c r="AH2087" s="169">
        <v>-705299.32863967074</v>
      </c>
      <c r="AI2087" s="168" t="s">
        <v>21</v>
      </c>
      <c r="AJ2087"/>
      <c r="AK2087"/>
    </row>
    <row r="2088" spans="1:37" hidden="1" x14ac:dyDescent="0.25">
      <c r="A2088" s="179" t="b">
        <f>IF(E2088&lt;&gt;1,"",NOT(ISNA(VLOOKUP(P2088,Mapping!$P:$P,1,FALSE))))</f>
        <v>0</v>
      </c>
      <c r="B2088" s="180" t="str">
        <f t="shared" si="32"/>
        <v/>
      </c>
      <c r="E2088" s="167">
        <v>1</v>
      </c>
      <c r="F2088" s="170" t="s">
        <v>3638</v>
      </c>
      <c r="G2088" s="169">
        <v>1548328.545034973</v>
      </c>
      <c r="H2088" s="168" t="s">
        <v>1266</v>
      </c>
      <c r="I2088" s="168" t="s">
        <v>303</v>
      </c>
      <c r="J2088" s="169">
        <v>467860.28354171338</v>
      </c>
      <c r="K2088" s="169">
        <v>214410.74702457749</v>
      </c>
      <c r="L2088" s="168" t="s">
        <v>5</v>
      </c>
      <c r="M2088" s="168" t="s">
        <v>21</v>
      </c>
      <c r="N2088" s="168" t="s">
        <v>2829</v>
      </c>
      <c r="O2088" s="168" t="s">
        <v>21</v>
      </c>
      <c r="P2088" s="168" t="s">
        <v>2835</v>
      </c>
      <c r="Q2088" s="168" t="s">
        <v>2834</v>
      </c>
      <c r="R2088" s="168" t="s">
        <v>1259</v>
      </c>
      <c r="S2088" s="168" t="s">
        <v>21</v>
      </c>
      <c r="T2088" s="168" t="s">
        <v>1259</v>
      </c>
      <c r="U2088" s="168" t="s">
        <v>1259</v>
      </c>
      <c r="V2088" s="168" t="s">
        <v>2834</v>
      </c>
      <c r="W2088" s="168" t="s">
        <v>1259</v>
      </c>
      <c r="X2088" s="168" t="s">
        <v>21</v>
      </c>
      <c r="Y2088" s="168" t="s">
        <v>1259</v>
      </c>
      <c r="Z2088" s="168" t="s">
        <v>21</v>
      </c>
      <c r="AA2088" s="168" t="s">
        <v>3639</v>
      </c>
      <c r="AB2088" s="168" t="s">
        <v>3640</v>
      </c>
      <c r="AC2088" s="168" t="s">
        <v>8546</v>
      </c>
      <c r="AD2088" s="169">
        <v>562863.3659806276</v>
      </c>
      <c r="AE2088" s="168" t="s">
        <v>807</v>
      </c>
      <c r="AF2088" s="169">
        <v>544424.03889897233</v>
      </c>
      <c r="AG2088" s="169">
        <v>1823078.80561722</v>
      </c>
      <c r="AH2088" s="169">
        <v>-387135.9090955921</v>
      </c>
      <c r="AI2088" s="168" t="s">
        <v>21</v>
      </c>
      <c r="AJ2088"/>
      <c r="AK2088"/>
    </row>
    <row r="2089" spans="1:37" hidden="1" x14ac:dyDescent="0.25">
      <c r="A2089" s="179" t="b">
        <f>IF(E2089&lt;&gt;1,"",NOT(ISNA(VLOOKUP(P2089,Mapping!$P:$P,1,FALSE))))</f>
        <v>0</v>
      </c>
      <c r="B2089" s="180" t="str">
        <f t="shared" si="32"/>
        <v/>
      </c>
      <c r="E2089" s="167">
        <v>1</v>
      </c>
      <c r="F2089" s="170" t="s">
        <v>3638</v>
      </c>
      <c r="G2089" s="169">
        <v>1704051.2435298699</v>
      </c>
      <c r="H2089" s="168" t="s">
        <v>1266</v>
      </c>
      <c r="I2089" s="168" t="s">
        <v>303</v>
      </c>
      <c r="J2089" s="169">
        <v>514915.19711630949</v>
      </c>
      <c r="K2089" s="169">
        <v>235975.04629429121</v>
      </c>
      <c r="L2089" s="168" t="s">
        <v>5</v>
      </c>
      <c r="M2089" s="168" t="s">
        <v>21</v>
      </c>
      <c r="N2089" s="168" t="s">
        <v>2829</v>
      </c>
      <c r="O2089" s="168" t="s">
        <v>21</v>
      </c>
      <c r="P2089" s="168" t="s">
        <v>2836</v>
      </c>
      <c r="Q2089" s="168" t="s">
        <v>2837</v>
      </c>
      <c r="R2089" s="168" t="s">
        <v>1259</v>
      </c>
      <c r="S2089" s="168" t="s">
        <v>21</v>
      </c>
      <c r="T2089" s="168" t="s">
        <v>1259</v>
      </c>
      <c r="U2089" s="168" t="s">
        <v>1259</v>
      </c>
      <c r="V2089" s="168" t="s">
        <v>2837</v>
      </c>
      <c r="W2089" s="168" t="s">
        <v>1259</v>
      </c>
      <c r="X2089" s="168" t="s">
        <v>21</v>
      </c>
      <c r="Y2089" s="168" t="s">
        <v>1259</v>
      </c>
      <c r="Z2089" s="168" t="s">
        <v>21</v>
      </c>
      <c r="AA2089" s="168" t="s">
        <v>3639</v>
      </c>
      <c r="AB2089" s="168" t="s">
        <v>3640</v>
      </c>
      <c r="AC2089" s="168" t="s">
        <v>8547</v>
      </c>
      <c r="AD2089" s="169">
        <v>619473.18727178185</v>
      </c>
      <c r="AE2089" s="168" t="s">
        <v>807</v>
      </c>
      <c r="AF2089" s="169">
        <v>599179.3301675471</v>
      </c>
      <c r="AG2089" s="169">
        <v>2006434.4326189519</v>
      </c>
      <c r="AH2089" s="169">
        <v>-426071.99190693069</v>
      </c>
      <c r="AI2089" s="168" t="s">
        <v>21</v>
      </c>
      <c r="AJ2089"/>
      <c r="AK2089"/>
    </row>
    <row r="2090" spans="1:37" hidden="1" x14ac:dyDescent="0.25">
      <c r="A2090" s="179" t="b">
        <f>IF(E2090&lt;&gt;1,"",NOT(ISNA(VLOOKUP(P2090,Mapping!$P:$P,1,FALSE))))</f>
        <v>0</v>
      </c>
      <c r="B2090" s="180" t="str">
        <f t="shared" si="32"/>
        <v/>
      </c>
      <c r="E2090" s="167">
        <v>1</v>
      </c>
      <c r="F2090" s="170" t="s">
        <v>3641</v>
      </c>
      <c r="G2090" s="169">
        <v>1579240.8969109531</v>
      </c>
      <c r="H2090" s="168" t="s">
        <v>1266</v>
      </c>
      <c r="I2090" s="168" t="s">
        <v>303</v>
      </c>
      <c r="J2090" s="169">
        <v>514002.0572265971</v>
      </c>
      <c r="K2090" s="169">
        <v>299136.55443121248</v>
      </c>
      <c r="L2090" s="168" t="s">
        <v>5</v>
      </c>
      <c r="M2090" s="168" t="s">
        <v>21</v>
      </c>
      <c r="N2090" s="168" t="s">
        <v>2829</v>
      </c>
      <c r="O2090" s="168" t="s">
        <v>21</v>
      </c>
      <c r="P2090" s="168" t="s">
        <v>2831</v>
      </c>
      <c r="Q2090" s="168" t="s">
        <v>2832</v>
      </c>
      <c r="R2090" s="168" t="s">
        <v>1259</v>
      </c>
      <c r="S2090" s="168" t="s">
        <v>21</v>
      </c>
      <c r="T2090" s="168" t="s">
        <v>1259</v>
      </c>
      <c r="U2090" s="168" t="s">
        <v>1259</v>
      </c>
      <c r="V2090" s="168" t="s">
        <v>2832</v>
      </c>
      <c r="W2090" s="168" t="s">
        <v>1259</v>
      </c>
      <c r="X2090" s="168" t="s">
        <v>21</v>
      </c>
      <c r="Y2090" s="168" t="s">
        <v>1259</v>
      </c>
      <c r="Z2090" s="168" t="s">
        <v>21</v>
      </c>
      <c r="AA2090" s="168" t="s">
        <v>3642</v>
      </c>
      <c r="AB2090" s="168" t="s">
        <v>3643</v>
      </c>
      <c r="AC2090" s="168" t="s">
        <v>7315</v>
      </c>
      <c r="AD2090" s="169">
        <v>875227.28131250723</v>
      </c>
      <c r="AE2090" s="168" t="s">
        <v>819</v>
      </c>
      <c r="AF2090" s="169">
        <v>-748449.9677440346</v>
      </c>
      <c r="AG2090" s="169">
        <v>23552.511125598568</v>
      </c>
      <c r="AH2090" s="169">
        <v>-651313.78728267632</v>
      </c>
      <c r="AI2090" s="168" t="s">
        <v>21</v>
      </c>
      <c r="AJ2090"/>
      <c r="AK2090"/>
    </row>
    <row r="2091" spans="1:37" hidden="1" x14ac:dyDescent="0.25">
      <c r="A2091" s="179" t="b">
        <f>IF(E2091&lt;&gt;1,"",NOT(ISNA(VLOOKUP(P2091,Mapping!$P:$P,1,FALSE))))</f>
        <v>0</v>
      </c>
      <c r="B2091" s="180" t="str">
        <f t="shared" si="32"/>
        <v/>
      </c>
      <c r="E2091" s="167">
        <v>1</v>
      </c>
      <c r="F2091" s="170" t="s">
        <v>3641</v>
      </c>
      <c r="G2091" s="169">
        <v>1670053.6891068921</v>
      </c>
      <c r="H2091" s="168" t="s">
        <v>1266</v>
      </c>
      <c r="I2091" s="168" t="s">
        <v>303</v>
      </c>
      <c r="J2091" s="169">
        <v>543559.27177347755</v>
      </c>
      <c r="K2091" s="169">
        <v>316338.12628064241</v>
      </c>
      <c r="L2091" s="168" t="s">
        <v>5</v>
      </c>
      <c r="M2091" s="168" t="s">
        <v>21</v>
      </c>
      <c r="N2091" s="168" t="s">
        <v>2829</v>
      </c>
      <c r="O2091" s="168" t="s">
        <v>21</v>
      </c>
      <c r="P2091" s="168" t="s">
        <v>2833</v>
      </c>
      <c r="Q2091" s="168" t="s">
        <v>2834</v>
      </c>
      <c r="R2091" s="168" t="s">
        <v>1259</v>
      </c>
      <c r="S2091" s="168" t="s">
        <v>21</v>
      </c>
      <c r="T2091" s="168" t="s">
        <v>1259</v>
      </c>
      <c r="U2091" s="168" t="s">
        <v>1259</v>
      </c>
      <c r="V2091" s="168" t="s">
        <v>2834</v>
      </c>
      <c r="W2091" s="168" t="s">
        <v>1259</v>
      </c>
      <c r="X2091" s="168" t="s">
        <v>21</v>
      </c>
      <c r="Y2091" s="168" t="s">
        <v>1259</v>
      </c>
      <c r="Z2091" s="168" t="s">
        <v>21</v>
      </c>
      <c r="AA2091" s="168" t="s">
        <v>3642</v>
      </c>
      <c r="AB2091" s="168" t="s">
        <v>3643</v>
      </c>
      <c r="AC2091" s="168" t="s">
        <v>8548</v>
      </c>
      <c r="AD2091" s="169">
        <v>925556.41943039093</v>
      </c>
      <c r="AE2091" s="168" t="s">
        <v>819</v>
      </c>
      <c r="AF2091" s="169">
        <v>-791488.89329538401</v>
      </c>
      <c r="AG2091" s="169">
        <v>24906.876569607532</v>
      </c>
      <c r="AH2091" s="169">
        <v>-688766.98630668002</v>
      </c>
      <c r="AI2091" s="168" t="s">
        <v>21</v>
      </c>
      <c r="AJ2091"/>
      <c r="AK2091"/>
    </row>
    <row r="2092" spans="1:37" hidden="1" x14ac:dyDescent="0.25">
      <c r="A2092" s="179" t="b">
        <f>IF(E2092&lt;&gt;1,"",NOT(ISNA(VLOOKUP(P2092,Mapping!$P:$P,1,FALSE))))</f>
        <v>0</v>
      </c>
      <c r="B2092" s="180" t="str">
        <f t="shared" si="32"/>
        <v/>
      </c>
      <c r="E2092" s="167">
        <v>1</v>
      </c>
      <c r="F2092" s="170" t="s">
        <v>3645</v>
      </c>
      <c r="G2092" s="169">
        <v>662985.37556956033</v>
      </c>
      <c r="H2092" s="168" t="s">
        <v>1266</v>
      </c>
      <c r="I2092" s="168" t="s">
        <v>303</v>
      </c>
      <c r="J2092" s="169">
        <v>232077.23348708049</v>
      </c>
      <c r="K2092" s="169">
        <v>108359.0890781192</v>
      </c>
      <c r="L2092" s="168" t="s">
        <v>5</v>
      </c>
      <c r="M2092" s="168" t="s">
        <v>21</v>
      </c>
      <c r="N2092" s="168" t="s">
        <v>2829</v>
      </c>
      <c r="O2092" s="168" t="s">
        <v>21</v>
      </c>
      <c r="P2092" s="168" t="s">
        <v>2831</v>
      </c>
      <c r="Q2092" s="168" t="s">
        <v>2832</v>
      </c>
      <c r="R2092" s="168" t="s">
        <v>1259</v>
      </c>
      <c r="S2092" s="168" t="s">
        <v>21</v>
      </c>
      <c r="T2092" s="168" t="s">
        <v>1259</v>
      </c>
      <c r="U2092" s="168" t="s">
        <v>1259</v>
      </c>
      <c r="V2092" s="168" t="s">
        <v>2832</v>
      </c>
      <c r="W2092" s="168" t="s">
        <v>1259</v>
      </c>
      <c r="X2092" s="168" t="s">
        <v>21</v>
      </c>
      <c r="Y2092" s="168" t="s">
        <v>1259</v>
      </c>
      <c r="Z2092" s="168" t="s">
        <v>21</v>
      </c>
      <c r="AA2092" s="168" t="s">
        <v>3646</v>
      </c>
      <c r="AB2092" s="168" t="s">
        <v>3647</v>
      </c>
      <c r="AC2092" s="168" t="s">
        <v>8549</v>
      </c>
      <c r="AD2092" s="169">
        <v>353246.73678954371</v>
      </c>
      <c r="AE2092" s="168" t="s">
        <v>808</v>
      </c>
      <c r="AF2092" s="169">
        <v>-120338.0088791099</v>
      </c>
      <c r="AG2092" s="169">
        <v>-302475.16943297669</v>
      </c>
      <c r="AH2092" s="169">
        <v>-225400.0051111982</v>
      </c>
      <c r="AI2092" s="168" t="s">
        <v>21</v>
      </c>
      <c r="AJ2092"/>
      <c r="AK2092"/>
    </row>
    <row r="2093" spans="1:37" hidden="1" x14ac:dyDescent="0.25">
      <c r="A2093" s="179" t="b">
        <f>IF(E2093&lt;&gt;1,"",NOT(ISNA(VLOOKUP(P2093,Mapping!$P:$P,1,FALSE))))</f>
        <v>0</v>
      </c>
      <c r="B2093" s="180" t="str">
        <f t="shared" si="32"/>
        <v/>
      </c>
      <c r="E2093" s="167">
        <v>1</v>
      </c>
      <c r="F2093" s="170" t="s">
        <v>3648</v>
      </c>
      <c r="G2093" s="169">
        <v>761986.64146449463</v>
      </c>
      <c r="H2093" s="168" t="s">
        <v>1266</v>
      </c>
      <c r="I2093" s="168" t="s">
        <v>303</v>
      </c>
      <c r="J2093" s="169">
        <v>244349.55381323799</v>
      </c>
      <c r="K2093" s="169">
        <v>162103.5998755261</v>
      </c>
      <c r="L2093" s="168" t="s">
        <v>5</v>
      </c>
      <c r="M2093" s="168" t="s">
        <v>21</v>
      </c>
      <c r="N2093" s="168" t="s">
        <v>2829</v>
      </c>
      <c r="O2093" s="168" t="s">
        <v>21</v>
      </c>
      <c r="P2093" s="168" t="s">
        <v>2831</v>
      </c>
      <c r="Q2093" s="168" t="s">
        <v>2832</v>
      </c>
      <c r="R2093" s="168" t="s">
        <v>1259</v>
      </c>
      <c r="S2093" s="168" t="s">
        <v>21</v>
      </c>
      <c r="T2093" s="168" t="s">
        <v>1259</v>
      </c>
      <c r="U2093" s="168" t="s">
        <v>1259</v>
      </c>
      <c r="V2093" s="168" t="s">
        <v>2832</v>
      </c>
      <c r="W2093" s="168" t="s">
        <v>1259</v>
      </c>
      <c r="X2093" s="168" t="s">
        <v>21</v>
      </c>
      <c r="Y2093" s="168" t="s">
        <v>1259</v>
      </c>
      <c r="Z2093" s="168" t="s">
        <v>21</v>
      </c>
      <c r="AA2093" s="168" t="s">
        <v>3649</v>
      </c>
      <c r="AB2093" s="168" t="s">
        <v>3650</v>
      </c>
      <c r="AC2093" s="168" t="s">
        <v>8550</v>
      </c>
      <c r="AD2093" s="169">
        <v>401927.32023786189</v>
      </c>
      <c r="AE2093" s="168" t="s">
        <v>813</v>
      </c>
      <c r="AF2093" s="169">
        <v>-400622.63098305778</v>
      </c>
      <c r="AG2093" s="169">
        <v>-149706.93367422291</v>
      </c>
      <c r="AH2093" s="169">
        <v>-246017.16675361249</v>
      </c>
      <c r="AI2093" s="168" t="s">
        <v>21</v>
      </c>
      <c r="AJ2093"/>
      <c r="AK2093"/>
    </row>
    <row r="2094" spans="1:37" hidden="1" x14ac:dyDescent="0.25">
      <c r="A2094" s="179" t="b">
        <f>IF(E2094&lt;&gt;1,"",NOT(ISNA(VLOOKUP(P2094,Mapping!$P:$P,1,FALSE))))</f>
        <v>0</v>
      </c>
      <c r="B2094" s="180" t="str">
        <f t="shared" si="32"/>
        <v/>
      </c>
      <c r="E2094" s="167">
        <v>1</v>
      </c>
      <c r="F2094" s="170" t="s">
        <v>3648</v>
      </c>
      <c r="G2094" s="169">
        <v>1016632.268630326</v>
      </c>
      <c r="H2094" s="168" t="s">
        <v>1266</v>
      </c>
      <c r="I2094" s="168" t="s">
        <v>303</v>
      </c>
      <c r="J2094" s="169">
        <v>326007.86905466369</v>
      </c>
      <c r="K2094" s="169">
        <v>216276.42996189941</v>
      </c>
      <c r="L2094" s="168" t="s">
        <v>5</v>
      </c>
      <c r="M2094" s="168" t="s">
        <v>21</v>
      </c>
      <c r="N2094" s="168" t="s">
        <v>2829</v>
      </c>
      <c r="O2094" s="168" t="s">
        <v>21</v>
      </c>
      <c r="P2094" s="168" t="s">
        <v>2851</v>
      </c>
      <c r="Q2094" s="168" t="s">
        <v>2834</v>
      </c>
      <c r="R2094" s="168" t="s">
        <v>1259</v>
      </c>
      <c r="S2094" s="168" t="s">
        <v>21</v>
      </c>
      <c r="T2094" s="168" t="s">
        <v>1259</v>
      </c>
      <c r="U2094" s="168" t="s">
        <v>1259</v>
      </c>
      <c r="V2094" s="168" t="s">
        <v>2834</v>
      </c>
      <c r="W2094" s="168" t="s">
        <v>1259</v>
      </c>
      <c r="X2094" s="168" t="s">
        <v>21</v>
      </c>
      <c r="Y2094" s="168" t="s">
        <v>1259</v>
      </c>
      <c r="Z2094" s="168" t="s">
        <v>21</v>
      </c>
      <c r="AA2094" s="168" t="s">
        <v>3649</v>
      </c>
      <c r="AB2094" s="168" t="s">
        <v>3650</v>
      </c>
      <c r="AC2094" s="168" t="s">
        <v>8551</v>
      </c>
      <c r="AD2094" s="169">
        <v>536245.9932533683</v>
      </c>
      <c r="AE2094" s="168" t="s">
        <v>813</v>
      </c>
      <c r="AF2094" s="169">
        <v>-534505.2944998825</v>
      </c>
      <c r="AG2094" s="169">
        <v>-199736.9656223912</v>
      </c>
      <c r="AH2094" s="169">
        <v>-328232.77567968279</v>
      </c>
      <c r="AI2094" s="168" t="s">
        <v>21</v>
      </c>
      <c r="AJ2094"/>
      <c r="AK2094"/>
    </row>
    <row r="2095" spans="1:37" hidden="1" x14ac:dyDescent="0.25">
      <c r="A2095" s="179" t="b">
        <f>IF(E2095&lt;&gt;1,"",NOT(ISNA(VLOOKUP(P2095,Mapping!$P:$P,1,FALSE))))</f>
        <v>0</v>
      </c>
      <c r="B2095" s="180" t="str">
        <f t="shared" si="32"/>
        <v/>
      </c>
      <c r="E2095" s="167">
        <v>1</v>
      </c>
      <c r="F2095" s="170" t="s">
        <v>3648</v>
      </c>
      <c r="G2095" s="169">
        <v>1203298.1003602019</v>
      </c>
      <c r="H2095" s="168" t="s">
        <v>1266</v>
      </c>
      <c r="I2095" s="168" t="s">
        <v>303</v>
      </c>
      <c r="J2095" s="169">
        <v>385866.80911128892</v>
      </c>
      <c r="K2095" s="169">
        <v>255987.366677293</v>
      </c>
      <c r="L2095" s="168" t="s">
        <v>5</v>
      </c>
      <c r="M2095" s="168" t="s">
        <v>21</v>
      </c>
      <c r="N2095" s="168" t="s">
        <v>2829</v>
      </c>
      <c r="O2095" s="168" t="s">
        <v>21</v>
      </c>
      <c r="P2095" s="168" t="s">
        <v>2836</v>
      </c>
      <c r="Q2095" s="168" t="s">
        <v>2837</v>
      </c>
      <c r="R2095" s="168" t="s">
        <v>1259</v>
      </c>
      <c r="S2095" s="168" t="s">
        <v>21</v>
      </c>
      <c r="T2095" s="168" t="s">
        <v>1259</v>
      </c>
      <c r="U2095" s="168" t="s">
        <v>1259</v>
      </c>
      <c r="V2095" s="168" t="s">
        <v>2837</v>
      </c>
      <c r="W2095" s="168" t="s">
        <v>1259</v>
      </c>
      <c r="X2095" s="168" t="s">
        <v>21</v>
      </c>
      <c r="Y2095" s="168" t="s">
        <v>1259</v>
      </c>
      <c r="Z2095" s="168" t="s">
        <v>21</v>
      </c>
      <c r="AA2095" s="168" t="s">
        <v>3649</v>
      </c>
      <c r="AB2095" s="168" t="s">
        <v>3650</v>
      </c>
      <c r="AC2095" s="168" t="s">
        <v>8552</v>
      </c>
      <c r="AD2095" s="169">
        <v>634707.16493869468</v>
      </c>
      <c r="AE2095" s="168" t="s">
        <v>813</v>
      </c>
      <c r="AF2095" s="169">
        <v>-632646.8530953665</v>
      </c>
      <c r="AG2095" s="169">
        <v>-236411.0590636085</v>
      </c>
      <c r="AH2095" s="169">
        <v>-388500.23517691158</v>
      </c>
      <c r="AI2095" s="168" t="s">
        <v>21</v>
      </c>
      <c r="AJ2095"/>
      <c r="AK2095"/>
    </row>
    <row r="2096" spans="1:37" hidden="1" x14ac:dyDescent="0.25">
      <c r="A2096" s="179" t="b">
        <f>IF(E2096&lt;&gt;1,"",NOT(ISNA(VLOOKUP(P2096,Mapping!$P:$P,1,FALSE))))</f>
        <v>0</v>
      </c>
      <c r="B2096" s="180" t="str">
        <f t="shared" si="32"/>
        <v/>
      </c>
      <c r="E2096" s="167">
        <v>1</v>
      </c>
      <c r="F2096" s="170" t="s">
        <v>3651</v>
      </c>
      <c r="G2096" s="169">
        <v>783589.03200863267</v>
      </c>
      <c r="H2096" s="168" t="s">
        <v>1266</v>
      </c>
      <c r="I2096" s="168" t="s">
        <v>561</v>
      </c>
      <c r="J2096" s="169">
        <v>412342.5012541631</v>
      </c>
      <c r="K2096" s="169">
        <v>246669.3852918476</v>
      </c>
      <c r="L2096" s="168" t="s">
        <v>5</v>
      </c>
      <c r="M2096" s="168" t="s">
        <v>21</v>
      </c>
      <c r="N2096" s="168" t="s">
        <v>2829</v>
      </c>
      <c r="O2096" s="168" t="s">
        <v>21</v>
      </c>
      <c r="P2096" s="168" t="s">
        <v>2831</v>
      </c>
      <c r="Q2096" s="168" t="s">
        <v>2832</v>
      </c>
      <c r="R2096" s="168" t="s">
        <v>1259</v>
      </c>
      <c r="S2096" s="168" t="s">
        <v>21</v>
      </c>
      <c r="T2096" s="168" t="s">
        <v>1259</v>
      </c>
      <c r="U2096" s="168" t="s">
        <v>1259</v>
      </c>
      <c r="V2096" s="168" t="s">
        <v>2832</v>
      </c>
      <c r="W2096" s="168" t="s">
        <v>1259</v>
      </c>
      <c r="X2096" s="168" t="s">
        <v>21</v>
      </c>
      <c r="Y2096" s="168" t="s">
        <v>1259</v>
      </c>
      <c r="Z2096" s="168" t="s">
        <v>21</v>
      </c>
      <c r="AA2096" s="168" t="s">
        <v>3652</v>
      </c>
      <c r="AB2096" s="168" t="s">
        <v>1259</v>
      </c>
      <c r="AC2096" s="168" t="s">
        <v>8553</v>
      </c>
      <c r="AD2096" s="169">
        <v>623283.68204133143</v>
      </c>
      <c r="AE2096" s="168" t="s">
        <v>809</v>
      </c>
      <c r="AF2096" s="169">
        <v>-382154.89129163098</v>
      </c>
      <c r="AG2096" s="169">
        <v>-458075.52167502377</v>
      </c>
      <c r="AH2096" s="169">
        <v>-370094.76827460679</v>
      </c>
      <c r="AI2096" s="168" t="s">
        <v>21</v>
      </c>
      <c r="AJ2096"/>
      <c r="AK2096"/>
    </row>
    <row r="2097" spans="1:37" hidden="1" x14ac:dyDescent="0.25">
      <c r="A2097" s="179" t="b">
        <f>IF(E2097&lt;&gt;1,"",NOT(ISNA(VLOOKUP(P2097,Mapping!$P:$P,1,FALSE))))</f>
        <v>0</v>
      </c>
      <c r="B2097" s="180" t="str">
        <f t="shared" si="32"/>
        <v/>
      </c>
      <c r="E2097" s="167">
        <v>1</v>
      </c>
      <c r="F2097" s="170" t="s">
        <v>3653</v>
      </c>
      <c r="G2097" s="169">
        <v>164354.02872133229</v>
      </c>
      <c r="H2097" s="168" t="s">
        <v>1266</v>
      </c>
      <c r="I2097" s="168" t="s">
        <v>2855</v>
      </c>
      <c r="J2097" s="169">
        <v>88961.943232110774</v>
      </c>
      <c r="K2097" s="169">
        <v>39670.313422097723</v>
      </c>
      <c r="L2097" s="168" t="s">
        <v>5</v>
      </c>
      <c r="M2097" s="168" t="s">
        <v>21</v>
      </c>
      <c r="N2097" s="168" t="s">
        <v>2829</v>
      </c>
      <c r="O2097" s="168" t="s">
        <v>21</v>
      </c>
      <c r="P2097" s="168" t="s">
        <v>2831</v>
      </c>
      <c r="Q2097" s="168" t="s">
        <v>2832</v>
      </c>
      <c r="R2097" s="168" t="s">
        <v>1259</v>
      </c>
      <c r="S2097" s="168" t="s">
        <v>21</v>
      </c>
      <c r="T2097" s="168" t="s">
        <v>1259</v>
      </c>
      <c r="U2097" s="168" t="s">
        <v>1259</v>
      </c>
      <c r="V2097" s="168" t="s">
        <v>2832</v>
      </c>
      <c r="W2097" s="168" t="s">
        <v>1259</v>
      </c>
      <c r="X2097" s="168" t="s">
        <v>21</v>
      </c>
      <c r="Y2097" s="168" t="s">
        <v>1259</v>
      </c>
      <c r="Z2097" s="168" t="s">
        <v>21</v>
      </c>
      <c r="AA2097" s="168" t="s">
        <v>3654</v>
      </c>
      <c r="AB2097" s="168" t="s">
        <v>1259</v>
      </c>
      <c r="AC2097" s="168" t="s">
        <v>8554</v>
      </c>
      <c r="AD2097" s="169">
        <v>163154.67168169119</v>
      </c>
      <c r="AE2097" s="168" t="s">
        <v>807</v>
      </c>
      <c r="AF2097" s="169">
        <v>-118867.4480489704</v>
      </c>
      <c r="AG2097" s="169">
        <v>-88141.332736265002</v>
      </c>
      <c r="AH2097" s="169">
        <v>-107793.8434855417</v>
      </c>
      <c r="AI2097" s="168" t="s">
        <v>21</v>
      </c>
      <c r="AJ2097"/>
      <c r="AK2097"/>
    </row>
    <row r="2098" spans="1:37" hidden="1" x14ac:dyDescent="0.25">
      <c r="A2098" s="179" t="b">
        <f>IF(E2098&lt;&gt;1,"",NOT(ISNA(VLOOKUP(P2098,Mapping!$P:$P,1,FALSE))))</f>
        <v>0</v>
      </c>
      <c r="B2098" s="180" t="str">
        <f t="shared" si="32"/>
        <v/>
      </c>
      <c r="E2098" s="167">
        <v>1</v>
      </c>
      <c r="F2098" s="170" t="s">
        <v>3655</v>
      </c>
      <c r="G2098" s="169">
        <v>3125244.9603132992</v>
      </c>
      <c r="H2098" s="168" t="s">
        <v>1266</v>
      </c>
      <c r="I2098" s="168" t="s">
        <v>402</v>
      </c>
      <c r="J2098" s="169">
        <v>1324705.904203895</v>
      </c>
      <c r="K2098" s="169">
        <v>821898.55220776901</v>
      </c>
      <c r="L2098" s="168" t="s">
        <v>5</v>
      </c>
      <c r="M2098" s="168" t="s">
        <v>21</v>
      </c>
      <c r="N2098" s="168" t="s">
        <v>2829</v>
      </c>
      <c r="O2098" s="168" t="s">
        <v>21</v>
      </c>
      <c r="P2098" s="168" t="s">
        <v>2831</v>
      </c>
      <c r="Q2098" s="168" t="s">
        <v>2832</v>
      </c>
      <c r="R2098" s="168" t="s">
        <v>1259</v>
      </c>
      <c r="S2098" s="168" t="s">
        <v>21</v>
      </c>
      <c r="T2098" s="168" t="s">
        <v>1259</v>
      </c>
      <c r="U2098" s="168" t="s">
        <v>1259</v>
      </c>
      <c r="V2098" s="168" t="s">
        <v>2832</v>
      </c>
      <c r="W2098" s="168" t="s">
        <v>1259</v>
      </c>
      <c r="X2098" s="168" t="s">
        <v>21</v>
      </c>
      <c r="Y2098" s="168" t="s">
        <v>1259</v>
      </c>
      <c r="Z2098" s="168" t="s">
        <v>21</v>
      </c>
      <c r="AA2098" s="168" t="s">
        <v>3656</v>
      </c>
      <c r="AB2098" s="168" t="s">
        <v>1259</v>
      </c>
      <c r="AC2098" s="168" t="s">
        <v>8555</v>
      </c>
      <c r="AD2098" s="169">
        <v>2121234.495087638</v>
      </c>
      <c r="AE2098" s="168" t="s">
        <v>809</v>
      </c>
      <c r="AF2098" s="169">
        <v>-2045226.4083815301</v>
      </c>
      <c r="AG2098" s="169">
        <v>-2164850.1351558189</v>
      </c>
      <c r="AH2098" s="169">
        <v>-1170239.7873179091</v>
      </c>
      <c r="AI2098" s="168" t="s">
        <v>21</v>
      </c>
      <c r="AJ2098"/>
      <c r="AK2098"/>
    </row>
    <row r="2099" spans="1:37" hidden="1" x14ac:dyDescent="0.25">
      <c r="A2099" s="179" t="b">
        <f>IF(E2099&lt;&gt;1,"",NOT(ISNA(VLOOKUP(P2099,Mapping!$P:$P,1,FALSE))))</f>
        <v>0</v>
      </c>
      <c r="B2099" s="180" t="str">
        <f t="shared" si="32"/>
        <v/>
      </c>
      <c r="E2099" s="167">
        <v>1</v>
      </c>
      <c r="F2099" s="170" t="s">
        <v>3655</v>
      </c>
      <c r="G2099" s="169">
        <v>2837431.6088474561</v>
      </c>
      <c r="H2099" s="168" t="s">
        <v>1266</v>
      </c>
      <c r="I2099" s="168" t="s">
        <v>402</v>
      </c>
      <c r="J2099" s="169">
        <v>1202709.6924390111</v>
      </c>
      <c r="K2099" s="169">
        <v>746207.40483219607</v>
      </c>
      <c r="L2099" s="168" t="s">
        <v>5</v>
      </c>
      <c r="M2099" s="168" t="s">
        <v>21</v>
      </c>
      <c r="N2099" s="168" t="s">
        <v>2829</v>
      </c>
      <c r="O2099" s="168" t="s">
        <v>21</v>
      </c>
      <c r="P2099" s="168" t="s">
        <v>2835</v>
      </c>
      <c r="Q2099" s="168" t="s">
        <v>2834</v>
      </c>
      <c r="R2099" s="168" t="s">
        <v>1259</v>
      </c>
      <c r="S2099" s="168" t="s">
        <v>21</v>
      </c>
      <c r="T2099" s="168" t="s">
        <v>1259</v>
      </c>
      <c r="U2099" s="168" t="s">
        <v>1259</v>
      </c>
      <c r="V2099" s="168" t="s">
        <v>2834</v>
      </c>
      <c r="W2099" s="168" t="s">
        <v>1259</v>
      </c>
      <c r="X2099" s="168" t="s">
        <v>21</v>
      </c>
      <c r="Y2099" s="168" t="s">
        <v>1259</v>
      </c>
      <c r="Z2099" s="168" t="s">
        <v>21</v>
      </c>
      <c r="AA2099" s="168" t="s">
        <v>3656</v>
      </c>
      <c r="AB2099" s="168" t="s">
        <v>1259</v>
      </c>
      <c r="AC2099" s="168" t="s">
        <v>8556</v>
      </c>
      <c r="AD2099" s="169">
        <v>1925883.5331537889</v>
      </c>
      <c r="AE2099" s="168" t="s">
        <v>809</v>
      </c>
      <c r="AF2099" s="169">
        <v>-1856875.2632464219</v>
      </c>
      <c r="AG2099" s="169">
        <v>-1965482.4757458461</v>
      </c>
      <c r="AH2099" s="169">
        <v>-1062468.8319260229</v>
      </c>
      <c r="AI2099" s="168" t="s">
        <v>21</v>
      </c>
      <c r="AJ2099"/>
      <c r="AK2099"/>
    </row>
    <row r="2100" spans="1:37" hidden="1" x14ac:dyDescent="0.25">
      <c r="A2100" s="179" t="b">
        <f>IF(E2100&lt;&gt;1,"",NOT(ISNA(VLOOKUP(P2100,Mapping!$P:$P,1,FALSE))))</f>
        <v>0</v>
      </c>
      <c r="B2100" s="180" t="str">
        <f t="shared" si="32"/>
        <v/>
      </c>
      <c r="E2100" s="167">
        <v>1</v>
      </c>
      <c r="F2100" s="170" t="s">
        <v>3655</v>
      </c>
      <c r="G2100" s="169">
        <v>1733901.18754745</v>
      </c>
      <c r="H2100" s="168" t="s">
        <v>1266</v>
      </c>
      <c r="I2100" s="168" t="s">
        <v>402</v>
      </c>
      <c r="J2100" s="169">
        <v>734953.3139379872</v>
      </c>
      <c r="K2100" s="169">
        <v>455993.33614275121</v>
      </c>
      <c r="L2100" s="168" t="s">
        <v>5</v>
      </c>
      <c r="M2100" s="168" t="s">
        <v>21</v>
      </c>
      <c r="N2100" s="168" t="s">
        <v>2829</v>
      </c>
      <c r="O2100" s="168" t="s">
        <v>21</v>
      </c>
      <c r="P2100" s="168" t="s">
        <v>2836</v>
      </c>
      <c r="Q2100" s="168" t="s">
        <v>2837</v>
      </c>
      <c r="R2100" s="168" t="s">
        <v>1259</v>
      </c>
      <c r="S2100" s="168" t="s">
        <v>21</v>
      </c>
      <c r="T2100" s="168" t="s">
        <v>1259</v>
      </c>
      <c r="U2100" s="168" t="s">
        <v>1259</v>
      </c>
      <c r="V2100" s="168" t="s">
        <v>2837</v>
      </c>
      <c r="W2100" s="168" t="s">
        <v>1259</v>
      </c>
      <c r="X2100" s="168" t="s">
        <v>21</v>
      </c>
      <c r="Y2100" s="168" t="s">
        <v>1259</v>
      </c>
      <c r="Z2100" s="168" t="s">
        <v>21</v>
      </c>
      <c r="AA2100" s="168" t="s">
        <v>3656</v>
      </c>
      <c r="AB2100" s="168" t="s">
        <v>1259</v>
      </c>
      <c r="AC2100" s="168" t="s">
        <v>8557</v>
      </c>
      <c r="AD2100" s="169">
        <v>1176871.27146998</v>
      </c>
      <c r="AE2100" s="168" t="s">
        <v>809</v>
      </c>
      <c r="AF2100" s="169">
        <v>-1134701.6132587059</v>
      </c>
      <c r="AG2100" s="169">
        <v>-1201069.4418758911</v>
      </c>
      <c r="AH2100" s="169">
        <v>-649254.7568950844</v>
      </c>
      <c r="AI2100" s="168" t="s">
        <v>21</v>
      </c>
      <c r="AJ2100"/>
      <c r="AK2100"/>
    </row>
    <row r="2101" spans="1:37" hidden="1" x14ac:dyDescent="0.25">
      <c r="A2101" s="179" t="b">
        <f>IF(E2101&lt;&gt;1,"",NOT(ISNA(VLOOKUP(P2101,Mapping!$P:$P,1,FALSE))))</f>
        <v>0</v>
      </c>
      <c r="B2101" s="180" t="str">
        <f t="shared" si="32"/>
        <v/>
      </c>
      <c r="E2101" s="167">
        <v>1</v>
      </c>
      <c r="F2101" s="170" t="s">
        <v>3657</v>
      </c>
      <c r="G2101" s="169">
        <v>2092177.0799986131</v>
      </c>
      <c r="H2101" s="168" t="s">
        <v>1266</v>
      </c>
      <c r="I2101" s="168" t="s">
        <v>303</v>
      </c>
      <c r="J2101" s="169">
        <v>1279463.7879211491</v>
      </c>
      <c r="K2101" s="169">
        <v>757508.21834710101</v>
      </c>
      <c r="L2101" s="168" t="s">
        <v>5</v>
      </c>
      <c r="M2101" s="168" t="s">
        <v>21</v>
      </c>
      <c r="N2101" s="168" t="s">
        <v>2829</v>
      </c>
      <c r="O2101" s="168" t="s">
        <v>21</v>
      </c>
      <c r="P2101" s="168" t="s">
        <v>2831</v>
      </c>
      <c r="Q2101" s="168" t="s">
        <v>2832</v>
      </c>
      <c r="R2101" s="168" t="s">
        <v>1259</v>
      </c>
      <c r="S2101" s="168" t="s">
        <v>21</v>
      </c>
      <c r="T2101" s="168" t="s">
        <v>1259</v>
      </c>
      <c r="U2101" s="168" t="s">
        <v>1259</v>
      </c>
      <c r="V2101" s="168" t="s">
        <v>2832</v>
      </c>
      <c r="W2101" s="168" t="s">
        <v>1259</v>
      </c>
      <c r="X2101" s="168" t="s">
        <v>21</v>
      </c>
      <c r="Y2101" s="168" t="s">
        <v>1259</v>
      </c>
      <c r="Z2101" s="168" t="s">
        <v>21</v>
      </c>
      <c r="AA2101" s="168" t="s">
        <v>3658</v>
      </c>
      <c r="AB2101" s="168" t="s">
        <v>3659</v>
      </c>
      <c r="AC2101" s="168" t="s">
        <v>8558</v>
      </c>
      <c r="AD2101" s="169">
        <v>1621573.8090098519</v>
      </c>
      <c r="AE2101" s="168" t="s">
        <v>814</v>
      </c>
      <c r="AF2101" s="169">
        <v>-737863.67120529688</v>
      </c>
      <c r="AG2101" s="169">
        <v>-1068876.3711682111</v>
      </c>
      <c r="AH2101" s="169">
        <v>-328276.71088631148</v>
      </c>
      <c r="AI2101" s="168" t="s">
        <v>21</v>
      </c>
      <c r="AJ2101"/>
      <c r="AK2101"/>
    </row>
    <row r="2102" spans="1:37" hidden="1" x14ac:dyDescent="0.25">
      <c r="A2102" s="179" t="b">
        <f>IF(E2102&lt;&gt;1,"",NOT(ISNA(VLOOKUP(P2102,Mapping!$P:$P,1,FALSE))))</f>
        <v>0</v>
      </c>
      <c r="B2102" s="180" t="str">
        <f t="shared" si="32"/>
        <v/>
      </c>
      <c r="E2102" s="167">
        <v>1</v>
      </c>
      <c r="F2102" s="170" t="s">
        <v>3657</v>
      </c>
      <c r="G2102" s="169">
        <v>560555.09999962826</v>
      </c>
      <c r="H2102" s="168" t="s">
        <v>1266</v>
      </c>
      <c r="I2102" s="168" t="s">
        <v>303</v>
      </c>
      <c r="J2102" s="169">
        <v>342805.56767428049</v>
      </c>
      <c r="K2102" s="169">
        <v>202958.48718808329</v>
      </c>
      <c r="L2102" s="168" t="s">
        <v>5</v>
      </c>
      <c r="M2102" s="168" t="s">
        <v>21</v>
      </c>
      <c r="N2102" s="168" t="s">
        <v>2829</v>
      </c>
      <c r="O2102" s="168" t="s">
        <v>21</v>
      </c>
      <c r="P2102" s="168" t="s">
        <v>2836</v>
      </c>
      <c r="Q2102" s="168" t="s">
        <v>2837</v>
      </c>
      <c r="R2102" s="168" t="s">
        <v>1259</v>
      </c>
      <c r="S2102" s="168" t="s">
        <v>21</v>
      </c>
      <c r="T2102" s="168" t="s">
        <v>1259</v>
      </c>
      <c r="U2102" s="168" t="s">
        <v>1259</v>
      </c>
      <c r="V2102" s="168" t="s">
        <v>2837</v>
      </c>
      <c r="W2102" s="168" t="s">
        <v>1259</v>
      </c>
      <c r="X2102" s="168" t="s">
        <v>21</v>
      </c>
      <c r="Y2102" s="168" t="s">
        <v>1259</v>
      </c>
      <c r="Z2102" s="168" t="s">
        <v>21</v>
      </c>
      <c r="AA2102" s="168" t="s">
        <v>3658</v>
      </c>
      <c r="AB2102" s="168" t="s">
        <v>3659</v>
      </c>
      <c r="AC2102" s="168" t="s">
        <v>8559</v>
      </c>
      <c r="AD2102" s="169">
        <v>434466.79411424301</v>
      </c>
      <c r="AE2102" s="168" t="s">
        <v>814</v>
      </c>
      <c r="AF2102" s="169">
        <v>-197695.1415598398</v>
      </c>
      <c r="AG2102" s="169">
        <v>-286383.07285530219</v>
      </c>
      <c r="AH2102" s="169">
        <v>-87954.880233439559</v>
      </c>
      <c r="AI2102" s="168" t="s">
        <v>21</v>
      </c>
      <c r="AJ2102"/>
      <c r="AK2102"/>
    </row>
    <row r="2103" spans="1:37" hidden="1" x14ac:dyDescent="0.25">
      <c r="A2103" s="179" t="b">
        <f>IF(E2103&lt;&gt;1,"",NOT(ISNA(VLOOKUP(P2103,Mapping!$P:$P,1,FALSE))))</f>
        <v>0</v>
      </c>
      <c r="B2103" s="180" t="str">
        <f t="shared" si="32"/>
        <v/>
      </c>
      <c r="E2103" s="167">
        <v>1</v>
      </c>
      <c r="F2103" s="170" t="s">
        <v>3662</v>
      </c>
      <c r="G2103" s="169">
        <v>157368.71193898271</v>
      </c>
      <c r="H2103" s="168" t="s">
        <v>1266</v>
      </c>
      <c r="I2103" s="168" t="s">
        <v>3221</v>
      </c>
      <c r="J2103" s="169">
        <v>51018.873051422277</v>
      </c>
      <c r="K2103" s="169">
        <v>15593.647711968129</v>
      </c>
      <c r="L2103" s="168" t="s">
        <v>5</v>
      </c>
      <c r="M2103" s="168" t="s">
        <v>21</v>
      </c>
      <c r="N2103" s="168" t="s">
        <v>2829</v>
      </c>
      <c r="O2103" s="168" t="s">
        <v>21</v>
      </c>
      <c r="P2103" s="168" t="s">
        <v>2831</v>
      </c>
      <c r="Q2103" s="168" t="s">
        <v>2832</v>
      </c>
      <c r="R2103" s="168" t="s">
        <v>1259</v>
      </c>
      <c r="S2103" s="168" t="s">
        <v>21</v>
      </c>
      <c r="T2103" s="168" t="s">
        <v>1259</v>
      </c>
      <c r="U2103" s="168" t="s">
        <v>1259</v>
      </c>
      <c r="V2103" s="168" t="s">
        <v>2832</v>
      </c>
      <c r="W2103" s="168" t="s">
        <v>1259</v>
      </c>
      <c r="X2103" s="168" t="s">
        <v>21</v>
      </c>
      <c r="Y2103" s="168" t="s">
        <v>1259</v>
      </c>
      <c r="Z2103" s="168" t="s">
        <v>21</v>
      </c>
      <c r="AA2103" s="168" t="s">
        <v>3663</v>
      </c>
      <c r="AB2103" s="168" t="s">
        <v>1259</v>
      </c>
      <c r="AC2103" s="168" t="s">
        <v>8560</v>
      </c>
      <c r="AD2103" s="169">
        <v>73193.053371752307</v>
      </c>
      <c r="AE2103" s="168" t="s">
        <v>819</v>
      </c>
      <c r="AF2103" s="169">
        <v>5032.3171963779023</v>
      </c>
      <c r="AG2103" s="169">
        <v>-21538.9157742071</v>
      </c>
      <c r="AH2103" s="169">
        <v>-45611.567501453683</v>
      </c>
      <c r="AI2103" s="168" t="s">
        <v>21</v>
      </c>
      <c r="AJ2103"/>
      <c r="AK2103"/>
    </row>
    <row r="2104" spans="1:37" hidden="1" x14ac:dyDescent="0.25">
      <c r="A2104" s="179" t="b">
        <f>IF(E2104&lt;&gt;1,"",NOT(ISNA(VLOOKUP(P2104,Mapping!$P:$P,1,FALSE))))</f>
        <v>0</v>
      </c>
      <c r="B2104" s="180" t="str">
        <f t="shared" si="32"/>
        <v/>
      </c>
      <c r="E2104" s="167">
        <v>1</v>
      </c>
      <c r="F2104" s="170" t="s">
        <v>3664</v>
      </c>
      <c r="G2104" s="169">
        <v>123968.2491108549</v>
      </c>
      <c r="H2104" s="168" t="s">
        <v>1266</v>
      </c>
      <c r="I2104" s="168" t="s">
        <v>2855</v>
      </c>
      <c r="J2104" s="169">
        <v>52090.636002064137</v>
      </c>
      <c r="K2104" s="169">
        <v>17521.010796743431</v>
      </c>
      <c r="L2104" s="168" t="s">
        <v>5</v>
      </c>
      <c r="M2104" s="168" t="s">
        <v>21</v>
      </c>
      <c r="N2104" s="168" t="s">
        <v>2829</v>
      </c>
      <c r="O2104" s="168" t="s">
        <v>21</v>
      </c>
      <c r="P2104" s="168" t="s">
        <v>2831</v>
      </c>
      <c r="Q2104" s="168" t="s">
        <v>2832</v>
      </c>
      <c r="R2104" s="168" t="s">
        <v>1259</v>
      </c>
      <c r="S2104" s="168" t="s">
        <v>21</v>
      </c>
      <c r="T2104" s="168" t="s">
        <v>1259</v>
      </c>
      <c r="U2104" s="168" t="s">
        <v>1259</v>
      </c>
      <c r="V2104" s="168" t="s">
        <v>2832</v>
      </c>
      <c r="W2104" s="168" t="s">
        <v>1259</v>
      </c>
      <c r="X2104" s="168" t="s">
        <v>21</v>
      </c>
      <c r="Y2104" s="168" t="s">
        <v>1259</v>
      </c>
      <c r="Z2104" s="168" t="s">
        <v>21</v>
      </c>
      <c r="AA2104" s="168" t="s">
        <v>3665</v>
      </c>
      <c r="AB2104" s="168" t="s">
        <v>1259</v>
      </c>
      <c r="AC2104" s="168" t="s">
        <v>6744</v>
      </c>
      <c r="AD2104" s="169">
        <v>68649.522652731059</v>
      </c>
      <c r="AE2104" s="168" t="s">
        <v>808</v>
      </c>
      <c r="AF2104" s="169">
        <v>-35706.219933991757</v>
      </c>
      <c r="AG2104" s="169">
        <v>-67746.695850579737</v>
      </c>
      <c r="AH2104" s="169">
        <v>-4439.8624156556334</v>
      </c>
      <c r="AI2104" s="168" t="s">
        <v>21</v>
      </c>
      <c r="AJ2104"/>
      <c r="AK2104"/>
    </row>
    <row r="2105" spans="1:37" hidden="1" x14ac:dyDescent="0.25">
      <c r="A2105" s="179" t="b">
        <f>IF(E2105&lt;&gt;1,"",NOT(ISNA(VLOOKUP(P2105,Mapping!$P:$P,1,FALSE))))</f>
        <v>0</v>
      </c>
      <c r="B2105" s="180" t="str">
        <f t="shared" si="32"/>
        <v/>
      </c>
      <c r="E2105" s="167">
        <v>1</v>
      </c>
      <c r="F2105" s="170" t="s">
        <v>3666</v>
      </c>
      <c r="G2105" s="169">
        <v>2357446.4680162519</v>
      </c>
      <c r="H2105" s="168" t="s">
        <v>1266</v>
      </c>
      <c r="I2105" s="168" t="s">
        <v>561</v>
      </c>
      <c r="J2105" s="169">
        <v>723110.0228063222</v>
      </c>
      <c r="K2105" s="169">
        <v>328178.22178963292</v>
      </c>
      <c r="L2105" s="168" t="s">
        <v>5</v>
      </c>
      <c r="M2105" s="168" t="s">
        <v>21</v>
      </c>
      <c r="N2105" s="168" t="s">
        <v>2829</v>
      </c>
      <c r="O2105" s="168" t="s">
        <v>21</v>
      </c>
      <c r="P2105" s="168" t="s">
        <v>2831</v>
      </c>
      <c r="Q2105" s="168" t="s">
        <v>2832</v>
      </c>
      <c r="R2105" s="168" t="s">
        <v>1259</v>
      </c>
      <c r="S2105" s="168" t="s">
        <v>21</v>
      </c>
      <c r="T2105" s="168" t="s">
        <v>1259</v>
      </c>
      <c r="U2105" s="168" t="s">
        <v>1259</v>
      </c>
      <c r="V2105" s="168" t="s">
        <v>2832</v>
      </c>
      <c r="W2105" s="168" t="s">
        <v>1259</v>
      </c>
      <c r="X2105" s="168" t="s">
        <v>21</v>
      </c>
      <c r="Y2105" s="168" t="s">
        <v>1259</v>
      </c>
      <c r="Z2105" s="168" t="s">
        <v>21</v>
      </c>
      <c r="AA2105" s="168" t="s">
        <v>3667</v>
      </c>
      <c r="AB2105" s="168" t="s">
        <v>1259</v>
      </c>
      <c r="AC2105" s="168" t="s">
        <v>2715</v>
      </c>
      <c r="AD2105" s="169">
        <v>943361.64842862391</v>
      </c>
      <c r="AE2105" s="168" t="s">
        <v>814</v>
      </c>
      <c r="AF2105" s="169">
        <v>-718993.73840593244</v>
      </c>
      <c r="AG2105" s="169">
        <v>-1627982.390783824</v>
      </c>
      <c r="AH2105" s="169">
        <v>-829412.80867676972</v>
      </c>
      <c r="AI2105" s="168" t="s">
        <v>21</v>
      </c>
      <c r="AJ2105"/>
      <c r="AK2105"/>
    </row>
    <row r="2106" spans="1:37" hidden="1" x14ac:dyDescent="0.25">
      <c r="A2106" s="179" t="b">
        <f>IF(E2106&lt;&gt;1,"",NOT(ISNA(VLOOKUP(P2106,Mapping!$P:$P,1,FALSE))))</f>
        <v>0</v>
      </c>
      <c r="B2106" s="180" t="str">
        <f t="shared" si="32"/>
        <v/>
      </c>
      <c r="E2106" s="167">
        <v>1</v>
      </c>
      <c r="F2106" s="170" t="s">
        <v>3666</v>
      </c>
      <c r="G2106" s="169">
        <v>1323603.889247434</v>
      </c>
      <c r="H2106" s="168" t="s">
        <v>1266</v>
      </c>
      <c r="I2106" s="168" t="s">
        <v>561</v>
      </c>
      <c r="J2106" s="169">
        <v>405994.89809227351</v>
      </c>
      <c r="K2106" s="169">
        <v>184257.83008026751</v>
      </c>
      <c r="L2106" s="168" t="s">
        <v>5</v>
      </c>
      <c r="M2106" s="168" t="s">
        <v>21</v>
      </c>
      <c r="N2106" s="168" t="s">
        <v>2829</v>
      </c>
      <c r="O2106" s="168" t="s">
        <v>21</v>
      </c>
      <c r="P2106" s="168" t="s">
        <v>2835</v>
      </c>
      <c r="Q2106" s="168" t="s">
        <v>2834</v>
      </c>
      <c r="R2106" s="168" t="s">
        <v>1259</v>
      </c>
      <c r="S2106" s="168" t="s">
        <v>21</v>
      </c>
      <c r="T2106" s="168" t="s">
        <v>1259</v>
      </c>
      <c r="U2106" s="168" t="s">
        <v>1259</v>
      </c>
      <c r="V2106" s="168" t="s">
        <v>2834</v>
      </c>
      <c r="W2106" s="168" t="s">
        <v>1259</v>
      </c>
      <c r="X2106" s="168" t="s">
        <v>21</v>
      </c>
      <c r="Y2106" s="168" t="s">
        <v>1259</v>
      </c>
      <c r="Z2106" s="168" t="s">
        <v>21</v>
      </c>
      <c r="AA2106" s="168" t="s">
        <v>3667</v>
      </c>
      <c r="AB2106" s="168" t="s">
        <v>1259</v>
      </c>
      <c r="AC2106" s="168" t="s">
        <v>3668</v>
      </c>
      <c r="AD2106" s="169">
        <v>529656.62795206578</v>
      </c>
      <c r="AE2106" s="168" t="s">
        <v>814</v>
      </c>
      <c r="AF2106" s="169">
        <v>-403683.78302963171</v>
      </c>
      <c r="AG2106" s="169">
        <v>-914041.46533220471</v>
      </c>
      <c r="AH2106" s="169">
        <v>-465679.29929709109</v>
      </c>
      <c r="AI2106" s="168" t="s">
        <v>21</v>
      </c>
      <c r="AJ2106"/>
      <c r="AK2106"/>
    </row>
    <row r="2107" spans="1:37" hidden="1" x14ac:dyDescent="0.25">
      <c r="A2107" s="179" t="b">
        <f>IF(E2107&lt;&gt;1,"",NOT(ISNA(VLOOKUP(P2107,Mapping!$P:$P,1,FALSE))))</f>
        <v>0</v>
      </c>
      <c r="B2107" s="180" t="str">
        <f t="shared" si="32"/>
        <v/>
      </c>
      <c r="E2107" s="167">
        <v>1</v>
      </c>
      <c r="F2107" s="170" t="s">
        <v>3666</v>
      </c>
      <c r="G2107" s="169">
        <v>900308.41487708443</v>
      </c>
      <c r="H2107" s="168" t="s">
        <v>1266</v>
      </c>
      <c r="I2107" s="168" t="s">
        <v>561</v>
      </c>
      <c r="J2107" s="169">
        <v>276155.59769733163</v>
      </c>
      <c r="K2107" s="169">
        <v>125331.2084347054</v>
      </c>
      <c r="L2107" s="168" t="s">
        <v>5</v>
      </c>
      <c r="M2107" s="168" t="s">
        <v>21</v>
      </c>
      <c r="N2107" s="168" t="s">
        <v>2829</v>
      </c>
      <c r="O2107" s="168" t="s">
        <v>21</v>
      </c>
      <c r="P2107" s="168" t="s">
        <v>2836</v>
      </c>
      <c r="Q2107" s="168" t="s">
        <v>2837</v>
      </c>
      <c r="R2107" s="168" t="s">
        <v>1259</v>
      </c>
      <c r="S2107" s="168" t="s">
        <v>21</v>
      </c>
      <c r="T2107" s="168" t="s">
        <v>1259</v>
      </c>
      <c r="U2107" s="168" t="s">
        <v>1259</v>
      </c>
      <c r="V2107" s="168" t="s">
        <v>2837</v>
      </c>
      <c r="W2107" s="168" t="s">
        <v>1259</v>
      </c>
      <c r="X2107" s="168" t="s">
        <v>21</v>
      </c>
      <c r="Y2107" s="168" t="s">
        <v>1259</v>
      </c>
      <c r="Z2107" s="168" t="s">
        <v>21</v>
      </c>
      <c r="AA2107" s="168" t="s">
        <v>3667</v>
      </c>
      <c r="AB2107" s="168" t="s">
        <v>1259</v>
      </c>
      <c r="AC2107" s="168" t="s">
        <v>8561</v>
      </c>
      <c r="AD2107" s="169">
        <v>360269.65696798742</v>
      </c>
      <c r="AE2107" s="168" t="s">
        <v>814</v>
      </c>
      <c r="AF2107" s="169">
        <v>-274583.5893679905</v>
      </c>
      <c r="AG2107" s="169">
        <v>-621726.20484898589</v>
      </c>
      <c r="AH2107" s="169">
        <v>-316752.61397850118</v>
      </c>
      <c r="AI2107" s="168" t="s">
        <v>21</v>
      </c>
      <c r="AJ2107"/>
      <c r="AK2107"/>
    </row>
    <row r="2108" spans="1:37" hidden="1" x14ac:dyDescent="0.25">
      <c r="A2108" s="179" t="b">
        <f>IF(E2108&lt;&gt;1,"",NOT(ISNA(VLOOKUP(P2108,Mapping!$P:$P,1,FALSE))))</f>
        <v>0</v>
      </c>
      <c r="B2108" s="180" t="str">
        <f t="shared" si="32"/>
        <v/>
      </c>
      <c r="E2108" s="167">
        <v>1</v>
      </c>
      <c r="F2108" s="170" t="s">
        <v>3669</v>
      </c>
      <c r="G2108" s="169">
        <v>2079695.8079086209</v>
      </c>
      <c r="H2108" s="168" t="s">
        <v>1266</v>
      </c>
      <c r="I2108" s="168" t="s">
        <v>303</v>
      </c>
      <c r="J2108" s="169">
        <v>861528.12478805718</v>
      </c>
      <c r="K2108" s="169">
        <v>359808.44183015713</v>
      </c>
      <c r="L2108" s="168" t="s">
        <v>5</v>
      </c>
      <c r="M2108" s="168" t="s">
        <v>21</v>
      </c>
      <c r="N2108" s="168" t="s">
        <v>2829</v>
      </c>
      <c r="O2108" s="168" t="s">
        <v>21</v>
      </c>
      <c r="P2108" s="168" t="s">
        <v>2831</v>
      </c>
      <c r="Q2108" s="168" t="s">
        <v>2832</v>
      </c>
      <c r="R2108" s="168" t="s">
        <v>1259</v>
      </c>
      <c r="S2108" s="168" t="s">
        <v>21</v>
      </c>
      <c r="T2108" s="168" t="s">
        <v>1259</v>
      </c>
      <c r="U2108" s="168" t="s">
        <v>1259</v>
      </c>
      <c r="V2108" s="168" t="s">
        <v>2832</v>
      </c>
      <c r="W2108" s="168" t="s">
        <v>1259</v>
      </c>
      <c r="X2108" s="168" t="s">
        <v>21</v>
      </c>
      <c r="Y2108" s="168" t="s">
        <v>1259</v>
      </c>
      <c r="Z2108" s="168" t="s">
        <v>21</v>
      </c>
      <c r="AA2108" s="168" t="s">
        <v>3670</v>
      </c>
      <c r="AB2108" s="168" t="s">
        <v>3671</v>
      </c>
      <c r="AC2108" s="168" t="s">
        <v>8562</v>
      </c>
      <c r="AD2108" s="169">
        <v>1514243.9359862499</v>
      </c>
      <c r="AE2108" s="168" t="s">
        <v>811</v>
      </c>
      <c r="AF2108" s="169">
        <v>-1186629.2620927789</v>
      </c>
      <c r="AG2108" s="169">
        <v>492173.17675470002</v>
      </c>
      <c r="AH2108" s="169">
        <v>-988279.89980615559</v>
      </c>
      <c r="AI2108" s="168" t="s">
        <v>21</v>
      </c>
      <c r="AJ2108"/>
      <c r="AK2108"/>
    </row>
    <row r="2109" spans="1:37" hidden="1" x14ac:dyDescent="0.25">
      <c r="A2109" s="179" t="b">
        <f>IF(E2109&lt;&gt;1,"",NOT(ISNA(VLOOKUP(P2109,Mapping!$P:$P,1,FALSE))))</f>
        <v>0</v>
      </c>
      <c r="B2109" s="180" t="str">
        <f t="shared" si="32"/>
        <v/>
      </c>
      <c r="E2109" s="167">
        <v>1</v>
      </c>
      <c r="F2109" s="170" t="s">
        <v>3669</v>
      </c>
      <c r="G2109" s="169">
        <v>1025507.26076332</v>
      </c>
      <c r="H2109" s="168" t="s">
        <v>1266</v>
      </c>
      <c r="I2109" s="168" t="s">
        <v>303</v>
      </c>
      <c r="J2109" s="169">
        <v>424823.35347419162</v>
      </c>
      <c r="K2109" s="169">
        <v>177423.14437409109</v>
      </c>
      <c r="L2109" s="168" t="s">
        <v>5</v>
      </c>
      <c r="M2109" s="168" t="s">
        <v>21</v>
      </c>
      <c r="N2109" s="168" t="s">
        <v>2829</v>
      </c>
      <c r="O2109" s="168" t="s">
        <v>21</v>
      </c>
      <c r="P2109" s="168" t="s">
        <v>2835</v>
      </c>
      <c r="Q2109" s="168" t="s">
        <v>2834</v>
      </c>
      <c r="R2109" s="168" t="s">
        <v>1259</v>
      </c>
      <c r="S2109" s="168" t="s">
        <v>21</v>
      </c>
      <c r="T2109" s="168" t="s">
        <v>1259</v>
      </c>
      <c r="U2109" s="168" t="s">
        <v>1259</v>
      </c>
      <c r="V2109" s="168" t="s">
        <v>2834</v>
      </c>
      <c r="W2109" s="168" t="s">
        <v>1259</v>
      </c>
      <c r="X2109" s="168" t="s">
        <v>21</v>
      </c>
      <c r="Y2109" s="168" t="s">
        <v>1259</v>
      </c>
      <c r="Z2109" s="168" t="s">
        <v>21</v>
      </c>
      <c r="AA2109" s="168" t="s">
        <v>3670</v>
      </c>
      <c r="AB2109" s="168" t="s">
        <v>3671</v>
      </c>
      <c r="AC2109" s="168" t="s">
        <v>8563</v>
      </c>
      <c r="AD2109" s="169">
        <v>746680.42557739269</v>
      </c>
      <c r="AE2109" s="168" t="s">
        <v>811</v>
      </c>
      <c r="AF2109" s="169">
        <v>-585132.17148526106</v>
      </c>
      <c r="AG2109" s="169">
        <v>242692.78439449079</v>
      </c>
      <c r="AH2109" s="169">
        <v>-487325.21797831613</v>
      </c>
      <c r="AI2109" s="168" t="s">
        <v>21</v>
      </c>
      <c r="AJ2109"/>
      <c r="AK2109"/>
    </row>
    <row r="2110" spans="1:37" hidden="1" x14ac:dyDescent="0.25">
      <c r="A2110" s="179" t="b">
        <f>IF(E2110&lt;&gt;1,"",NOT(ISNA(VLOOKUP(P2110,Mapping!$P:$P,1,FALSE))))</f>
        <v>0</v>
      </c>
      <c r="B2110" s="180" t="str">
        <f t="shared" si="32"/>
        <v/>
      </c>
      <c r="E2110" s="167">
        <v>1</v>
      </c>
      <c r="F2110" s="170" t="s">
        <v>3669</v>
      </c>
      <c r="G2110" s="169">
        <v>3839964.3778204541</v>
      </c>
      <c r="H2110" s="168" t="s">
        <v>1266</v>
      </c>
      <c r="I2110" s="168" t="s">
        <v>303</v>
      </c>
      <c r="J2110" s="169">
        <v>1590731.344986174</v>
      </c>
      <c r="K2110" s="169">
        <v>664352.73572835594</v>
      </c>
      <c r="L2110" s="168" t="s">
        <v>5</v>
      </c>
      <c r="M2110" s="168" t="s">
        <v>21</v>
      </c>
      <c r="N2110" s="168" t="s">
        <v>2829</v>
      </c>
      <c r="O2110" s="168" t="s">
        <v>21</v>
      </c>
      <c r="P2110" s="168" t="s">
        <v>2836</v>
      </c>
      <c r="Q2110" s="168" t="s">
        <v>2837</v>
      </c>
      <c r="R2110" s="168" t="s">
        <v>1259</v>
      </c>
      <c r="S2110" s="168" t="s">
        <v>21</v>
      </c>
      <c r="T2110" s="168" t="s">
        <v>1259</v>
      </c>
      <c r="U2110" s="168" t="s">
        <v>1259</v>
      </c>
      <c r="V2110" s="168" t="s">
        <v>2837</v>
      </c>
      <c r="W2110" s="168" t="s">
        <v>1259</v>
      </c>
      <c r="X2110" s="168" t="s">
        <v>21</v>
      </c>
      <c r="Y2110" s="168" t="s">
        <v>1259</v>
      </c>
      <c r="Z2110" s="168" t="s">
        <v>21</v>
      </c>
      <c r="AA2110" s="168" t="s">
        <v>3670</v>
      </c>
      <c r="AB2110" s="168" t="s">
        <v>3671</v>
      </c>
      <c r="AC2110" s="168" t="s">
        <v>8564</v>
      </c>
      <c r="AD2110" s="169">
        <v>2795910.2246617321</v>
      </c>
      <c r="AE2110" s="168" t="s">
        <v>811</v>
      </c>
      <c r="AF2110" s="169">
        <v>-2191000.27936194</v>
      </c>
      <c r="AG2110" s="169">
        <v>908751.87576462049</v>
      </c>
      <c r="AH2110" s="169">
        <v>-1824766.677963295</v>
      </c>
      <c r="AI2110" s="168" t="s">
        <v>21</v>
      </c>
      <c r="AJ2110"/>
      <c r="AK2110"/>
    </row>
    <row r="2111" spans="1:37" hidden="1" x14ac:dyDescent="0.25">
      <c r="A2111" s="179" t="b">
        <f>IF(E2111&lt;&gt;1,"",NOT(ISNA(VLOOKUP(P2111,Mapping!$P:$P,1,FALSE))))</f>
        <v>0</v>
      </c>
      <c r="B2111" s="180" t="str">
        <f t="shared" si="32"/>
        <v/>
      </c>
      <c r="E2111" s="167">
        <v>1</v>
      </c>
      <c r="F2111" s="170" t="s">
        <v>3672</v>
      </c>
      <c r="G2111" s="169">
        <v>909829.05917339667</v>
      </c>
      <c r="H2111" s="168" t="s">
        <v>1266</v>
      </c>
      <c r="I2111" s="168" t="s">
        <v>303</v>
      </c>
      <c r="J2111" s="169">
        <v>282677.20827835618</v>
      </c>
      <c r="K2111" s="169">
        <v>172652.98404768831</v>
      </c>
      <c r="L2111" s="168" t="s">
        <v>5</v>
      </c>
      <c r="M2111" s="168" t="s">
        <v>21</v>
      </c>
      <c r="N2111" s="168" t="s">
        <v>2829</v>
      </c>
      <c r="O2111" s="168" t="s">
        <v>21</v>
      </c>
      <c r="P2111" s="168" t="s">
        <v>2831</v>
      </c>
      <c r="Q2111" s="168" t="s">
        <v>2832</v>
      </c>
      <c r="R2111" s="168" t="s">
        <v>1259</v>
      </c>
      <c r="S2111" s="168" t="s">
        <v>21</v>
      </c>
      <c r="T2111" s="168" t="s">
        <v>1259</v>
      </c>
      <c r="U2111" s="168" t="s">
        <v>1259</v>
      </c>
      <c r="V2111" s="168" t="s">
        <v>2832</v>
      </c>
      <c r="W2111" s="168" t="s">
        <v>1259</v>
      </c>
      <c r="X2111" s="168" t="s">
        <v>21</v>
      </c>
      <c r="Y2111" s="168" t="s">
        <v>1259</v>
      </c>
      <c r="Z2111" s="168" t="s">
        <v>21</v>
      </c>
      <c r="AA2111" s="168" t="s">
        <v>3673</v>
      </c>
      <c r="AB2111" s="168" t="s">
        <v>3674</v>
      </c>
      <c r="AC2111" s="168" t="s">
        <v>12305</v>
      </c>
      <c r="AD2111" s="169">
        <v>422965.83965738089</v>
      </c>
      <c r="AE2111" s="168" t="s">
        <v>813</v>
      </c>
      <c r="AF2111" s="169">
        <v>1725.0164017454949</v>
      </c>
      <c r="AG2111" s="169">
        <v>1309967.0689768749</v>
      </c>
      <c r="AH2111" s="169">
        <v>-231818.07394959379</v>
      </c>
      <c r="AI2111" s="168" t="s">
        <v>21</v>
      </c>
      <c r="AJ2111"/>
      <c r="AK2111"/>
    </row>
    <row r="2112" spans="1:37" hidden="1" x14ac:dyDescent="0.25">
      <c r="A2112" s="179" t="b">
        <f>IF(E2112&lt;&gt;1,"",NOT(ISNA(VLOOKUP(P2112,Mapping!$P:$P,1,FALSE))))</f>
        <v>0</v>
      </c>
      <c r="B2112" s="180" t="str">
        <f t="shared" si="32"/>
        <v/>
      </c>
      <c r="E2112" s="167">
        <v>1</v>
      </c>
      <c r="F2112" s="170" t="s">
        <v>3675</v>
      </c>
      <c r="G2112" s="169">
        <v>389173.24044009129</v>
      </c>
      <c r="H2112" s="168" t="s">
        <v>1266</v>
      </c>
      <c r="I2112" s="168" t="s">
        <v>2855</v>
      </c>
      <c r="J2112" s="169">
        <v>125723.11403714379</v>
      </c>
      <c r="K2112" s="169">
        <v>63341.30807551866</v>
      </c>
      <c r="L2112" s="168" t="s">
        <v>5</v>
      </c>
      <c r="M2112" s="168" t="s">
        <v>21</v>
      </c>
      <c r="N2112" s="168" t="s">
        <v>2829</v>
      </c>
      <c r="O2112" s="168" t="s">
        <v>21</v>
      </c>
      <c r="P2112" s="168" t="s">
        <v>2831</v>
      </c>
      <c r="Q2112" s="168" t="s">
        <v>2832</v>
      </c>
      <c r="R2112" s="168" t="s">
        <v>1259</v>
      </c>
      <c r="S2112" s="168" t="s">
        <v>21</v>
      </c>
      <c r="T2112" s="168" t="s">
        <v>1259</v>
      </c>
      <c r="U2112" s="168" t="s">
        <v>1259</v>
      </c>
      <c r="V2112" s="168" t="s">
        <v>2832</v>
      </c>
      <c r="W2112" s="168" t="s">
        <v>1259</v>
      </c>
      <c r="X2112" s="168" t="s">
        <v>21</v>
      </c>
      <c r="Y2112" s="168" t="s">
        <v>1259</v>
      </c>
      <c r="Z2112" s="168" t="s">
        <v>21</v>
      </c>
      <c r="AA2112" s="168" t="s">
        <v>3676</v>
      </c>
      <c r="AB2112" s="168" t="s">
        <v>1259</v>
      </c>
      <c r="AC2112" s="168" t="s">
        <v>6716</v>
      </c>
      <c r="AD2112" s="169">
        <v>187840.83654276299</v>
      </c>
      <c r="AE2112" s="168" t="s">
        <v>809</v>
      </c>
      <c r="AF2112" s="169">
        <v>-95104.044882142392</v>
      </c>
      <c r="AG2112" s="169">
        <v>-298482.58719396772</v>
      </c>
      <c r="AH2112" s="169">
        <v>-122508.76403298401</v>
      </c>
      <c r="AI2112" s="168" t="s">
        <v>21</v>
      </c>
      <c r="AJ2112"/>
      <c r="AK2112"/>
    </row>
    <row r="2113" spans="1:37" hidden="1" x14ac:dyDescent="0.25">
      <c r="A2113" s="179" t="b">
        <f>IF(E2113&lt;&gt;1,"",NOT(ISNA(VLOOKUP(P2113,Mapping!$P:$P,1,FALSE))))</f>
        <v>0</v>
      </c>
      <c r="B2113" s="180" t="str">
        <f t="shared" si="32"/>
        <v/>
      </c>
      <c r="E2113" s="167">
        <v>1</v>
      </c>
      <c r="F2113" s="170" t="s">
        <v>3677</v>
      </c>
      <c r="G2113" s="169">
        <v>2728430.128462336</v>
      </c>
      <c r="H2113" s="168" t="s">
        <v>1266</v>
      </c>
      <c r="I2113" s="168" t="s">
        <v>402</v>
      </c>
      <c r="J2113" s="169">
        <v>1171239.962983008</v>
      </c>
      <c r="K2113" s="169">
        <v>651522.21822927473</v>
      </c>
      <c r="L2113" s="168" t="s">
        <v>5</v>
      </c>
      <c r="M2113" s="168" t="s">
        <v>21</v>
      </c>
      <c r="N2113" s="168" t="s">
        <v>2829</v>
      </c>
      <c r="O2113" s="168" t="s">
        <v>21</v>
      </c>
      <c r="P2113" s="168" t="s">
        <v>2831</v>
      </c>
      <c r="Q2113" s="168" t="s">
        <v>2832</v>
      </c>
      <c r="R2113" s="168" t="s">
        <v>1259</v>
      </c>
      <c r="S2113" s="168" t="s">
        <v>21</v>
      </c>
      <c r="T2113" s="168" t="s">
        <v>1259</v>
      </c>
      <c r="U2113" s="168" t="s">
        <v>1259</v>
      </c>
      <c r="V2113" s="168" t="s">
        <v>2832</v>
      </c>
      <c r="W2113" s="168" t="s">
        <v>1259</v>
      </c>
      <c r="X2113" s="168" t="s">
        <v>21</v>
      </c>
      <c r="Y2113" s="168" t="s">
        <v>1259</v>
      </c>
      <c r="Z2113" s="168" t="s">
        <v>21</v>
      </c>
      <c r="AA2113" s="168" t="s">
        <v>3678</v>
      </c>
      <c r="AB2113" s="168" t="s">
        <v>1259</v>
      </c>
      <c r="AC2113" s="168" t="s">
        <v>8565</v>
      </c>
      <c r="AD2113" s="169">
        <v>1817852.7450169551</v>
      </c>
      <c r="AE2113" s="168" t="s">
        <v>809</v>
      </c>
      <c r="AF2113" s="169">
        <v>-1443943.0397467599</v>
      </c>
      <c r="AG2113" s="169">
        <v>-1065762.2079794719</v>
      </c>
      <c r="AH2113" s="169">
        <v>-1048846.139982122</v>
      </c>
      <c r="AI2113" s="168" t="s">
        <v>21</v>
      </c>
      <c r="AJ2113"/>
      <c r="AK2113"/>
    </row>
    <row r="2114" spans="1:37" hidden="1" x14ac:dyDescent="0.25">
      <c r="A2114" s="179" t="b">
        <f>IF(E2114&lt;&gt;1,"",NOT(ISNA(VLOOKUP(P2114,Mapping!$P:$P,1,FALSE))))</f>
        <v>0</v>
      </c>
      <c r="B2114" s="180" t="str">
        <f t="shared" si="32"/>
        <v/>
      </c>
      <c r="E2114" s="167">
        <v>1</v>
      </c>
      <c r="F2114" s="170" t="s">
        <v>3677</v>
      </c>
      <c r="G2114" s="169">
        <v>2047295.945287446</v>
      </c>
      <c r="H2114" s="168" t="s">
        <v>1266</v>
      </c>
      <c r="I2114" s="168" t="s">
        <v>402</v>
      </c>
      <c r="J2114" s="169">
        <v>878847.80414923129</v>
      </c>
      <c r="K2114" s="169">
        <v>488874.08980386838</v>
      </c>
      <c r="L2114" s="168" t="s">
        <v>5</v>
      </c>
      <c r="M2114" s="168" t="s">
        <v>21</v>
      </c>
      <c r="N2114" s="168" t="s">
        <v>2829</v>
      </c>
      <c r="O2114" s="168" t="s">
        <v>21</v>
      </c>
      <c r="P2114" s="168" t="s">
        <v>2851</v>
      </c>
      <c r="Q2114" s="168" t="s">
        <v>2834</v>
      </c>
      <c r="R2114" s="168" t="s">
        <v>1259</v>
      </c>
      <c r="S2114" s="168" t="s">
        <v>21</v>
      </c>
      <c r="T2114" s="168" t="s">
        <v>1259</v>
      </c>
      <c r="U2114" s="168" t="s">
        <v>1259</v>
      </c>
      <c r="V2114" s="168" t="s">
        <v>2834</v>
      </c>
      <c r="W2114" s="168" t="s">
        <v>1259</v>
      </c>
      <c r="X2114" s="168" t="s">
        <v>21</v>
      </c>
      <c r="Y2114" s="168" t="s">
        <v>1259</v>
      </c>
      <c r="Z2114" s="168" t="s">
        <v>21</v>
      </c>
      <c r="AA2114" s="168" t="s">
        <v>3678</v>
      </c>
      <c r="AB2114" s="168" t="s">
        <v>1259</v>
      </c>
      <c r="AC2114" s="168" t="s">
        <v>8566</v>
      </c>
      <c r="AD2114" s="169">
        <v>1364038.065398542</v>
      </c>
      <c r="AE2114" s="168" t="s">
        <v>809</v>
      </c>
      <c r="AF2114" s="169">
        <v>-1083472.3966948669</v>
      </c>
      <c r="AG2114" s="169">
        <v>-799701.85942296428</v>
      </c>
      <c r="AH2114" s="169">
        <v>-787008.77373244031</v>
      </c>
      <c r="AI2114" s="168" t="s">
        <v>21</v>
      </c>
      <c r="AJ2114"/>
      <c r="AK2114"/>
    </row>
    <row r="2115" spans="1:37" hidden="1" x14ac:dyDescent="0.25">
      <c r="A2115" s="179" t="b">
        <f>IF(E2115&lt;&gt;1,"",NOT(ISNA(VLOOKUP(P2115,Mapping!$P:$P,1,FALSE))))</f>
        <v>0</v>
      </c>
      <c r="B2115" s="180" t="str">
        <f t="shared" si="32"/>
        <v/>
      </c>
      <c r="E2115" s="167">
        <v>1</v>
      </c>
      <c r="F2115" s="170" t="s">
        <v>3677</v>
      </c>
      <c r="G2115" s="169">
        <v>1198577.6840644281</v>
      </c>
      <c r="H2115" s="168" t="s">
        <v>1266</v>
      </c>
      <c r="I2115" s="168" t="s">
        <v>402</v>
      </c>
      <c r="J2115" s="169">
        <v>514516.41281612538</v>
      </c>
      <c r="K2115" s="169">
        <v>286208.53555881808</v>
      </c>
      <c r="L2115" s="168" t="s">
        <v>5</v>
      </c>
      <c r="M2115" s="168" t="s">
        <v>21</v>
      </c>
      <c r="N2115" s="168" t="s">
        <v>2829</v>
      </c>
      <c r="O2115" s="168" t="s">
        <v>21</v>
      </c>
      <c r="P2115" s="168" t="s">
        <v>2835</v>
      </c>
      <c r="Q2115" s="168" t="s">
        <v>2834</v>
      </c>
      <c r="R2115" s="168" t="s">
        <v>1259</v>
      </c>
      <c r="S2115" s="168" t="s">
        <v>21</v>
      </c>
      <c r="T2115" s="168" t="s">
        <v>1259</v>
      </c>
      <c r="U2115" s="168" t="s">
        <v>1259</v>
      </c>
      <c r="V2115" s="168" t="s">
        <v>2834</v>
      </c>
      <c r="W2115" s="168" t="s">
        <v>1259</v>
      </c>
      <c r="X2115" s="168" t="s">
        <v>21</v>
      </c>
      <c r="Y2115" s="168" t="s">
        <v>1259</v>
      </c>
      <c r="Z2115" s="168" t="s">
        <v>21</v>
      </c>
      <c r="AA2115" s="168" t="s">
        <v>3678</v>
      </c>
      <c r="AB2115" s="168" t="s">
        <v>1259</v>
      </c>
      <c r="AC2115" s="168" t="s">
        <v>8567</v>
      </c>
      <c r="AD2115" s="169">
        <v>798568.27204899257</v>
      </c>
      <c r="AE2115" s="168" t="s">
        <v>809</v>
      </c>
      <c r="AF2115" s="169">
        <v>-634312.70841301722</v>
      </c>
      <c r="AG2115" s="169">
        <v>-468180.87283156131</v>
      </c>
      <c r="AH2115" s="169">
        <v>-460749.7785212351</v>
      </c>
      <c r="AI2115" s="168" t="s">
        <v>21</v>
      </c>
      <c r="AJ2115"/>
      <c r="AK2115"/>
    </row>
    <row r="2116" spans="1:37" hidden="1" x14ac:dyDescent="0.25">
      <c r="A2116" s="179" t="b">
        <f>IF(E2116&lt;&gt;1,"",NOT(ISNA(VLOOKUP(P2116,Mapping!$P:$P,1,FALSE))))</f>
        <v>0</v>
      </c>
      <c r="B2116" s="180" t="str">
        <f t="shared" si="32"/>
        <v/>
      </c>
      <c r="E2116" s="167">
        <v>1</v>
      </c>
      <c r="F2116" s="170" t="s">
        <v>3677</v>
      </c>
      <c r="G2116" s="169">
        <v>39000369.436060637</v>
      </c>
      <c r="H2116" s="168" t="s">
        <v>1266</v>
      </c>
      <c r="I2116" s="168" t="s">
        <v>402</v>
      </c>
      <c r="J2116" s="169">
        <v>16741785.24056928</v>
      </c>
      <c r="K2116" s="169">
        <v>9312903.7616453655</v>
      </c>
      <c r="L2116" s="168" t="s">
        <v>5</v>
      </c>
      <c r="M2116" s="168" t="s">
        <v>21</v>
      </c>
      <c r="N2116" s="168" t="s">
        <v>2829</v>
      </c>
      <c r="O2116" s="168" t="s">
        <v>21</v>
      </c>
      <c r="P2116" s="168" t="s">
        <v>2852</v>
      </c>
      <c r="Q2116" s="168" t="s">
        <v>2853</v>
      </c>
      <c r="R2116" s="168" t="s">
        <v>1259</v>
      </c>
      <c r="S2116" s="168" t="s">
        <v>21</v>
      </c>
      <c r="T2116" s="168" t="s">
        <v>1259</v>
      </c>
      <c r="U2116" s="168" t="s">
        <v>1259</v>
      </c>
      <c r="V2116" s="168" t="s">
        <v>2853</v>
      </c>
      <c r="W2116" s="168" t="s">
        <v>1259</v>
      </c>
      <c r="X2116" s="168" t="s">
        <v>21</v>
      </c>
      <c r="Y2116" s="168" t="s">
        <v>1259</v>
      </c>
      <c r="Z2116" s="168" t="s">
        <v>21</v>
      </c>
      <c r="AA2116" s="168" t="s">
        <v>3678</v>
      </c>
      <c r="AB2116" s="168" t="s">
        <v>1259</v>
      </c>
      <c r="AC2116" s="168" t="s">
        <v>8568</v>
      </c>
      <c r="AD2116" s="169">
        <v>25984513.18083537</v>
      </c>
      <c r="AE2116" s="168" t="s">
        <v>809</v>
      </c>
      <c r="AF2116" s="169">
        <v>-20639821.928109679</v>
      </c>
      <c r="AG2116" s="169">
        <v>-15234078.897089429</v>
      </c>
      <c r="AH2116" s="169">
        <v>-14992279.448234219</v>
      </c>
      <c r="AI2116" s="168" t="s">
        <v>21</v>
      </c>
      <c r="AJ2116"/>
      <c r="AK2116"/>
    </row>
    <row r="2117" spans="1:37" hidden="1" x14ac:dyDescent="0.25">
      <c r="A2117" s="179" t="b">
        <f>IF(E2117&lt;&gt;1,"",NOT(ISNA(VLOOKUP(P2117,Mapping!$P:$P,1,FALSE))))</f>
        <v>0</v>
      </c>
      <c r="B2117" s="180" t="str">
        <f t="shared" si="32"/>
        <v/>
      </c>
      <c r="E2117" s="167">
        <v>1</v>
      </c>
      <c r="F2117" s="170" t="s">
        <v>3679</v>
      </c>
      <c r="G2117" s="169">
        <v>444153.42702166119</v>
      </c>
      <c r="H2117" s="168" t="s">
        <v>1266</v>
      </c>
      <c r="I2117" s="168" t="s">
        <v>402</v>
      </c>
      <c r="J2117" s="169">
        <v>227340.8346143041</v>
      </c>
      <c r="K2117" s="169">
        <v>103912.5601745357</v>
      </c>
      <c r="L2117" s="168" t="s">
        <v>5</v>
      </c>
      <c r="M2117" s="168" t="s">
        <v>21</v>
      </c>
      <c r="N2117" s="168" t="s">
        <v>2829</v>
      </c>
      <c r="O2117" s="168" t="s">
        <v>21</v>
      </c>
      <c r="P2117" s="168" t="s">
        <v>2831</v>
      </c>
      <c r="Q2117" s="168" t="s">
        <v>2832</v>
      </c>
      <c r="R2117" s="168" t="s">
        <v>1259</v>
      </c>
      <c r="S2117" s="168" t="s">
        <v>21</v>
      </c>
      <c r="T2117" s="168" t="s">
        <v>1259</v>
      </c>
      <c r="U2117" s="168" t="s">
        <v>1259</v>
      </c>
      <c r="V2117" s="168" t="s">
        <v>2832</v>
      </c>
      <c r="W2117" s="168" t="s">
        <v>1259</v>
      </c>
      <c r="X2117" s="168" t="s">
        <v>21</v>
      </c>
      <c r="Y2117" s="168" t="s">
        <v>1259</v>
      </c>
      <c r="Z2117" s="168" t="s">
        <v>21</v>
      </c>
      <c r="AA2117" s="168" t="s">
        <v>3680</v>
      </c>
      <c r="AB2117" s="168" t="s">
        <v>1259</v>
      </c>
      <c r="AC2117" s="168" t="s">
        <v>8569</v>
      </c>
      <c r="AD2117" s="169">
        <v>351204.77154937189</v>
      </c>
      <c r="AE2117" s="168" t="s">
        <v>809</v>
      </c>
      <c r="AF2117" s="169">
        <v>-354513.61382212339</v>
      </c>
      <c r="AG2117" s="169">
        <v>-193591.0652758803</v>
      </c>
      <c r="AH2117" s="169">
        <v>-174450.67037977281</v>
      </c>
      <c r="AI2117" s="168" t="s">
        <v>21</v>
      </c>
      <c r="AJ2117"/>
      <c r="AK2117"/>
    </row>
    <row r="2118" spans="1:37" hidden="1" x14ac:dyDescent="0.25">
      <c r="A2118" s="179" t="b">
        <f>IF(E2118&lt;&gt;1,"",NOT(ISNA(VLOOKUP(P2118,Mapping!$P:$P,1,FALSE))))</f>
        <v>0</v>
      </c>
      <c r="B2118" s="180" t="str">
        <f t="shared" si="32"/>
        <v/>
      </c>
      <c r="E2118" s="167">
        <v>1</v>
      </c>
      <c r="F2118" s="170" t="s">
        <v>3679</v>
      </c>
      <c r="G2118" s="169">
        <v>2315198.8365097642</v>
      </c>
      <c r="H2118" s="168" t="s">
        <v>1266</v>
      </c>
      <c r="I2118" s="168" t="s">
        <v>402</v>
      </c>
      <c r="J2118" s="169">
        <v>1185039.231419747</v>
      </c>
      <c r="K2118" s="169">
        <v>541655.70674095617</v>
      </c>
      <c r="L2118" s="168" t="s">
        <v>5</v>
      </c>
      <c r="M2118" s="168" t="s">
        <v>21</v>
      </c>
      <c r="N2118" s="168" t="s">
        <v>2829</v>
      </c>
      <c r="O2118" s="168" t="s">
        <v>21</v>
      </c>
      <c r="P2118" s="168" t="s">
        <v>2835</v>
      </c>
      <c r="Q2118" s="168" t="s">
        <v>2834</v>
      </c>
      <c r="R2118" s="168" t="s">
        <v>1259</v>
      </c>
      <c r="S2118" s="168" t="s">
        <v>21</v>
      </c>
      <c r="T2118" s="168" t="s">
        <v>1259</v>
      </c>
      <c r="U2118" s="168" t="s">
        <v>1259</v>
      </c>
      <c r="V2118" s="168" t="s">
        <v>2834</v>
      </c>
      <c r="W2118" s="168" t="s">
        <v>1259</v>
      </c>
      <c r="X2118" s="168" t="s">
        <v>21</v>
      </c>
      <c r="Y2118" s="168" t="s">
        <v>1259</v>
      </c>
      <c r="Z2118" s="168" t="s">
        <v>21</v>
      </c>
      <c r="AA2118" s="168" t="s">
        <v>3680</v>
      </c>
      <c r="AB2118" s="168" t="s">
        <v>1259</v>
      </c>
      <c r="AC2118" s="168" t="s">
        <v>8570</v>
      </c>
      <c r="AD2118" s="169">
        <v>1830693.695014829</v>
      </c>
      <c r="AE2118" s="168" t="s">
        <v>809</v>
      </c>
      <c r="AF2118" s="169">
        <v>-1847941.401131693</v>
      </c>
      <c r="AG2118" s="169">
        <v>-1009114.827934324</v>
      </c>
      <c r="AH2118" s="169">
        <v>-909343.40369707602</v>
      </c>
      <c r="AI2118" s="168" t="s">
        <v>21</v>
      </c>
      <c r="AJ2118"/>
      <c r="AK2118"/>
    </row>
    <row r="2119" spans="1:37" hidden="1" x14ac:dyDescent="0.25">
      <c r="A2119" s="179" t="b">
        <f>IF(E2119&lt;&gt;1,"",NOT(ISNA(VLOOKUP(P2119,Mapping!$P:$P,1,FALSE))))</f>
        <v>0</v>
      </c>
      <c r="B2119" s="180" t="str">
        <f t="shared" si="32"/>
        <v/>
      </c>
      <c r="E2119" s="167">
        <v>1</v>
      </c>
      <c r="F2119" s="170" t="s">
        <v>8571</v>
      </c>
      <c r="G2119" s="169">
        <v>508649.36096269992</v>
      </c>
      <c r="H2119" s="168" t="s">
        <v>1266</v>
      </c>
      <c r="I2119" s="168" t="s">
        <v>402</v>
      </c>
      <c r="J2119" s="169">
        <v>270184.93087950128</v>
      </c>
      <c r="K2119" s="169">
        <v>102764.4713277572</v>
      </c>
      <c r="L2119" s="168" t="s">
        <v>5</v>
      </c>
      <c r="M2119" s="168" t="s">
        <v>21</v>
      </c>
      <c r="N2119" s="168" t="s">
        <v>2829</v>
      </c>
      <c r="O2119" s="168" t="s">
        <v>21</v>
      </c>
      <c r="P2119" s="168" t="s">
        <v>2831</v>
      </c>
      <c r="Q2119" s="168" t="s">
        <v>2832</v>
      </c>
      <c r="R2119" s="168" t="s">
        <v>1259</v>
      </c>
      <c r="S2119" s="168" t="s">
        <v>21</v>
      </c>
      <c r="T2119" s="168" t="s">
        <v>1259</v>
      </c>
      <c r="U2119" s="168" t="s">
        <v>1259</v>
      </c>
      <c r="V2119" s="168" t="s">
        <v>2832</v>
      </c>
      <c r="W2119" s="168" t="s">
        <v>1259</v>
      </c>
      <c r="X2119" s="168" t="s">
        <v>21</v>
      </c>
      <c r="Y2119" s="168" t="s">
        <v>1259</v>
      </c>
      <c r="Z2119" s="168" t="s">
        <v>21</v>
      </c>
      <c r="AA2119" s="168" t="s">
        <v>8572</v>
      </c>
      <c r="AB2119" s="168" t="s">
        <v>1259</v>
      </c>
      <c r="AC2119" s="168" t="s">
        <v>8573</v>
      </c>
      <c r="AD2119" s="169">
        <v>395017.51060881378</v>
      </c>
      <c r="AE2119" s="168" t="s">
        <v>809</v>
      </c>
      <c r="AF2119" s="169">
        <v>-202187.12926624439</v>
      </c>
      <c r="AG2119" s="169">
        <v>-65498.90563972923</v>
      </c>
      <c r="AH2119" s="169">
        <v>-233061.27243044411</v>
      </c>
      <c r="AI2119" s="168" t="s">
        <v>21</v>
      </c>
      <c r="AJ2119"/>
      <c r="AK2119"/>
    </row>
    <row r="2120" spans="1:37" hidden="1" x14ac:dyDescent="0.25">
      <c r="A2120" s="179" t="b">
        <f>IF(E2120&lt;&gt;1,"",NOT(ISNA(VLOOKUP(P2120,Mapping!$P:$P,1,FALSE))))</f>
        <v>0</v>
      </c>
      <c r="B2120" s="180" t="str">
        <f t="shared" si="32"/>
        <v/>
      </c>
      <c r="E2120" s="167">
        <v>1</v>
      </c>
      <c r="F2120" s="170" t="s">
        <v>3681</v>
      </c>
      <c r="G2120" s="169">
        <v>3594479.3919011159</v>
      </c>
      <c r="H2120" s="168" t="s">
        <v>1266</v>
      </c>
      <c r="I2120" s="168" t="s">
        <v>402</v>
      </c>
      <c r="J2120" s="169">
        <v>1573039.5578344469</v>
      </c>
      <c r="K2120" s="169">
        <v>870549.35994848667</v>
      </c>
      <c r="L2120" s="168" t="s">
        <v>5</v>
      </c>
      <c r="M2120" s="168" t="s">
        <v>21</v>
      </c>
      <c r="N2120" s="168" t="s">
        <v>2829</v>
      </c>
      <c r="O2120" s="168" t="s">
        <v>21</v>
      </c>
      <c r="P2120" s="168" t="s">
        <v>2831</v>
      </c>
      <c r="Q2120" s="168" t="s">
        <v>2832</v>
      </c>
      <c r="R2120" s="168" t="s">
        <v>1259</v>
      </c>
      <c r="S2120" s="168" t="s">
        <v>21</v>
      </c>
      <c r="T2120" s="168" t="s">
        <v>1259</v>
      </c>
      <c r="U2120" s="168" t="s">
        <v>1259</v>
      </c>
      <c r="V2120" s="168" t="s">
        <v>2832</v>
      </c>
      <c r="W2120" s="168" t="s">
        <v>1259</v>
      </c>
      <c r="X2120" s="168" t="s">
        <v>21</v>
      </c>
      <c r="Y2120" s="168" t="s">
        <v>1259</v>
      </c>
      <c r="Z2120" s="168" t="s">
        <v>21</v>
      </c>
      <c r="AA2120" s="168" t="s">
        <v>3682</v>
      </c>
      <c r="AB2120" s="168" t="s">
        <v>1259</v>
      </c>
      <c r="AC2120" s="168" t="s">
        <v>8574</v>
      </c>
      <c r="AD2120" s="169">
        <v>2575571.5036844318</v>
      </c>
      <c r="AE2120" s="168" t="s">
        <v>809</v>
      </c>
      <c r="AF2120" s="169">
        <v>-2018590.49706837</v>
      </c>
      <c r="AG2120" s="169">
        <v>-1615371.2056361779</v>
      </c>
      <c r="AH2120" s="169">
        <v>-1314253.655675272</v>
      </c>
      <c r="AI2120" s="168" t="s">
        <v>21</v>
      </c>
      <c r="AJ2120"/>
      <c r="AK2120"/>
    </row>
    <row r="2121" spans="1:37" hidden="1" x14ac:dyDescent="0.25">
      <c r="A2121" s="179" t="b">
        <f>IF(E2121&lt;&gt;1,"",NOT(ISNA(VLOOKUP(P2121,Mapping!$P:$P,1,FALSE))))</f>
        <v>0</v>
      </c>
      <c r="B2121" s="180" t="str">
        <f t="shared" si="32"/>
        <v/>
      </c>
      <c r="E2121" s="167">
        <v>1</v>
      </c>
      <c r="F2121" s="170" t="s">
        <v>3681</v>
      </c>
      <c r="G2121" s="169">
        <v>2260802.9557161531</v>
      </c>
      <c r="H2121" s="168" t="s">
        <v>1266</v>
      </c>
      <c r="I2121" s="168" t="s">
        <v>402</v>
      </c>
      <c r="J2121" s="169">
        <v>989387.36158106418</v>
      </c>
      <c r="K2121" s="169">
        <v>547545.3748609185</v>
      </c>
      <c r="L2121" s="168" t="s">
        <v>5</v>
      </c>
      <c r="M2121" s="168" t="s">
        <v>21</v>
      </c>
      <c r="N2121" s="168" t="s">
        <v>2829</v>
      </c>
      <c r="O2121" s="168" t="s">
        <v>21</v>
      </c>
      <c r="P2121" s="168" t="s">
        <v>2836</v>
      </c>
      <c r="Q2121" s="168" t="s">
        <v>2837</v>
      </c>
      <c r="R2121" s="168" t="s">
        <v>1259</v>
      </c>
      <c r="S2121" s="168" t="s">
        <v>21</v>
      </c>
      <c r="T2121" s="168" t="s">
        <v>1259</v>
      </c>
      <c r="U2121" s="168" t="s">
        <v>1259</v>
      </c>
      <c r="V2121" s="168" t="s">
        <v>2837</v>
      </c>
      <c r="W2121" s="168" t="s">
        <v>1259</v>
      </c>
      <c r="X2121" s="168" t="s">
        <v>21</v>
      </c>
      <c r="Y2121" s="168" t="s">
        <v>1259</v>
      </c>
      <c r="Z2121" s="168" t="s">
        <v>21</v>
      </c>
      <c r="AA2121" s="168" t="s">
        <v>3682</v>
      </c>
      <c r="AB2121" s="168" t="s">
        <v>1259</v>
      </c>
      <c r="AC2121" s="168" t="s">
        <v>8575</v>
      </c>
      <c r="AD2121" s="169">
        <v>1619945.208562833</v>
      </c>
      <c r="AE2121" s="168" t="s">
        <v>809</v>
      </c>
      <c r="AF2121" s="169">
        <v>-1269623.459918909</v>
      </c>
      <c r="AG2121" s="169">
        <v>-1016012.5008671921</v>
      </c>
      <c r="AH2121" s="169">
        <v>-826619.99843596597</v>
      </c>
      <c r="AI2121" s="168" t="s">
        <v>21</v>
      </c>
      <c r="AJ2121"/>
      <c r="AK2121"/>
    </row>
    <row r="2122" spans="1:37" hidden="1" x14ac:dyDescent="0.25">
      <c r="A2122" s="179" t="b">
        <f>IF(E2122&lt;&gt;1,"",NOT(ISNA(VLOOKUP(P2122,Mapping!$P:$P,1,FALSE))))</f>
        <v>0</v>
      </c>
      <c r="B2122" s="180" t="str">
        <f t="shared" si="32"/>
        <v/>
      </c>
      <c r="E2122" s="167">
        <v>1</v>
      </c>
      <c r="F2122" s="170" t="s">
        <v>3683</v>
      </c>
      <c r="G2122" s="169">
        <v>599989.33810228202</v>
      </c>
      <c r="H2122" s="168" t="s">
        <v>1266</v>
      </c>
      <c r="I2122" s="168" t="s">
        <v>797</v>
      </c>
      <c r="J2122" s="169">
        <v>179173.1546570819</v>
      </c>
      <c r="K2122" s="169">
        <v>35449.976256654278</v>
      </c>
      <c r="L2122" s="168" t="s">
        <v>5</v>
      </c>
      <c r="M2122" s="168" t="s">
        <v>21</v>
      </c>
      <c r="N2122" s="168" t="s">
        <v>2829</v>
      </c>
      <c r="O2122" s="168" t="s">
        <v>21</v>
      </c>
      <c r="P2122" s="168" t="s">
        <v>2831</v>
      </c>
      <c r="Q2122" s="168" t="s">
        <v>2832</v>
      </c>
      <c r="R2122" s="168" t="s">
        <v>1259</v>
      </c>
      <c r="S2122" s="168" t="s">
        <v>21</v>
      </c>
      <c r="T2122" s="168" t="s">
        <v>1259</v>
      </c>
      <c r="U2122" s="168" t="s">
        <v>1259</v>
      </c>
      <c r="V2122" s="168" t="s">
        <v>2832</v>
      </c>
      <c r="W2122" s="168" t="s">
        <v>1259</v>
      </c>
      <c r="X2122" s="168" t="s">
        <v>21</v>
      </c>
      <c r="Y2122" s="168" t="s">
        <v>1259</v>
      </c>
      <c r="Z2122" s="168" t="s">
        <v>21</v>
      </c>
      <c r="AA2122" s="168" t="s">
        <v>3684</v>
      </c>
      <c r="AB2122" s="168" t="s">
        <v>1259</v>
      </c>
      <c r="AC2122" s="168" t="s">
        <v>8576</v>
      </c>
      <c r="AD2122" s="169">
        <v>268768.861099926</v>
      </c>
      <c r="AE2122" s="168" t="s">
        <v>807</v>
      </c>
      <c r="AF2122" s="169">
        <v>-48632.325349509127</v>
      </c>
      <c r="AG2122" s="169">
        <v>-317673.78440490982</v>
      </c>
      <c r="AH2122" s="169">
        <v>-57338.631768713822</v>
      </c>
      <c r="AI2122" s="168" t="s">
        <v>21</v>
      </c>
      <c r="AJ2122"/>
      <c r="AK2122"/>
    </row>
    <row r="2123" spans="1:37" hidden="1" x14ac:dyDescent="0.25">
      <c r="A2123" s="179" t="b">
        <f>IF(E2123&lt;&gt;1,"",NOT(ISNA(VLOOKUP(P2123,Mapping!$P:$P,1,FALSE))))</f>
        <v>0</v>
      </c>
      <c r="B2123" s="180" t="str">
        <f t="shared" si="32"/>
        <v/>
      </c>
      <c r="E2123" s="167">
        <v>1</v>
      </c>
      <c r="F2123" s="170" t="s">
        <v>3685</v>
      </c>
      <c r="G2123" s="169">
        <v>673811.18422521499</v>
      </c>
      <c r="H2123" s="168" t="s">
        <v>1266</v>
      </c>
      <c r="I2123" s="168" t="s">
        <v>3221</v>
      </c>
      <c r="J2123" s="169">
        <v>222010.52116907071</v>
      </c>
      <c r="K2123" s="169">
        <v>92170.716268518983</v>
      </c>
      <c r="L2123" s="168" t="s">
        <v>5</v>
      </c>
      <c r="M2123" s="168" t="s">
        <v>21</v>
      </c>
      <c r="N2123" s="168" t="s">
        <v>2829</v>
      </c>
      <c r="O2123" s="168" t="s">
        <v>21</v>
      </c>
      <c r="P2123" s="168" t="s">
        <v>2831</v>
      </c>
      <c r="Q2123" s="168" t="s">
        <v>2832</v>
      </c>
      <c r="R2123" s="168" t="s">
        <v>1259</v>
      </c>
      <c r="S2123" s="168" t="s">
        <v>21</v>
      </c>
      <c r="T2123" s="168" t="s">
        <v>1259</v>
      </c>
      <c r="U2123" s="168" t="s">
        <v>1259</v>
      </c>
      <c r="V2123" s="168" t="s">
        <v>2832</v>
      </c>
      <c r="W2123" s="168" t="s">
        <v>1259</v>
      </c>
      <c r="X2123" s="168" t="s">
        <v>21</v>
      </c>
      <c r="Y2123" s="168" t="s">
        <v>1259</v>
      </c>
      <c r="Z2123" s="168" t="s">
        <v>21</v>
      </c>
      <c r="AA2123" s="168" t="s">
        <v>3686</v>
      </c>
      <c r="AB2123" s="168" t="s">
        <v>1259</v>
      </c>
      <c r="AC2123" s="168" t="s">
        <v>8577</v>
      </c>
      <c r="AD2123" s="169">
        <v>346536.03963488259</v>
      </c>
      <c r="AE2123" s="168" t="s">
        <v>809</v>
      </c>
      <c r="AF2123" s="169">
        <v>-324598.18831998273</v>
      </c>
      <c r="AG2123" s="169">
        <v>-384384.92928350728</v>
      </c>
      <c r="AH2123" s="169">
        <v>-229679.3659860992</v>
      </c>
      <c r="AI2123" s="168" t="s">
        <v>21</v>
      </c>
      <c r="AJ2123"/>
      <c r="AK2123"/>
    </row>
    <row r="2124" spans="1:37" hidden="1" x14ac:dyDescent="0.25">
      <c r="A2124" s="179" t="b">
        <f>IF(E2124&lt;&gt;1,"",NOT(ISNA(VLOOKUP(P2124,Mapping!$P:$P,1,FALSE))))</f>
        <v>0</v>
      </c>
      <c r="B2124" s="180" t="str">
        <f t="shared" si="32"/>
        <v/>
      </c>
      <c r="E2124" s="167">
        <v>1</v>
      </c>
      <c r="F2124" s="170" t="s">
        <v>3685</v>
      </c>
      <c r="G2124" s="169">
        <v>393090.50905228627</v>
      </c>
      <c r="H2124" s="168" t="s">
        <v>1266</v>
      </c>
      <c r="I2124" s="168" t="s">
        <v>3221</v>
      </c>
      <c r="J2124" s="169">
        <v>129517.3348623788</v>
      </c>
      <c r="K2124" s="169">
        <v>53770.899958223366</v>
      </c>
      <c r="L2124" s="168" t="s">
        <v>5</v>
      </c>
      <c r="M2124" s="168" t="s">
        <v>21</v>
      </c>
      <c r="N2124" s="168" t="s">
        <v>2829</v>
      </c>
      <c r="O2124" s="168" t="s">
        <v>21</v>
      </c>
      <c r="P2124" s="168" t="s">
        <v>2833</v>
      </c>
      <c r="Q2124" s="168" t="s">
        <v>2834</v>
      </c>
      <c r="R2124" s="168" t="s">
        <v>1259</v>
      </c>
      <c r="S2124" s="168" t="s">
        <v>21</v>
      </c>
      <c r="T2124" s="168" t="s">
        <v>1259</v>
      </c>
      <c r="U2124" s="168" t="s">
        <v>1259</v>
      </c>
      <c r="V2124" s="168" t="s">
        <v>2834</v>
      </c>
      <c r="W2124" s="168" t="s">
        <v>1259</v>
      </c>
      <c r="X2124" s="168" t="s">
        <v>21</v>
      </c>
      <c r="Y2124" s="168" t="s">
        <v>1259</v>
      </c>
      <c r="Z2124" s="168" t="s">
        <v>21</v>
      </c>
      <c r="AA2124" s="168" t="s">
        <v>3686</v>
      </c>
      <c r="AB2124" s="168" t="s">
        <v>1259</v>
      </c>
      <c r="AC2124" s="168" t="s">
        <v>8578</v>
      </c>
      <c r="AD2124" s="169">
        <v>202163.50131034479</v>
      </c>
      <c r="AE2124" s="168" t="s">
        <v>809</v>
      </c>
      <c r="AF2124" s="169">
        <v>-189365.3149003</v>
      </c>
      <c r="AG2124" s="169">
        <v>-224243.92925122159</v>
      </c>
      <c r="AH2124" s="169">
        <v>-133991.21446477101</v>
      </c>
      <c r="AI2124" s="168" t="s">
        <v>21</v>
      </c>
      <c r="AJ2124"/>
      <c r="AK2124"/>
    </row>
    <row r="2125" spans="1:37" hidden="1" x14ac:dyDescent="0.25">
      <c r="A2125" s="179" t="b">
        <f>IF(E2125&lt;&gt;1,"",NOT(ISNA(VLOOKUP(P2125,Mapping!$P:$P,1,FALSE))))</f>
        <v>0</v>
      </c>
      <c r="B2125" s="180" t="str">
        <f t="shared" si="32"/>
        <v/>
      </c>
      <c r="E2125" s="167">
        <v>1</v>
      </c>
      <c r="F2125" s="170" t="s">
        <v>3685</v>
      </c>
      <c r="G2125" s="169">
        <v>777052.14550298324</v>
      </c>
      <c r="H2125" s="168" t="s">
        <v>1266</v>
      </c>
      <c r="I2125" s="168" t="s">
        <v>3221</v>
      </c>
      <c r="J2125" s="169">
        <v>256026.8452608533</v>
      </c>
      <c r="K2125" s="169">
        <v>106293.0602901073</v>
      </c>
      <c r="L2125" s="168" t="s">
        <v>5</v>
      </c>
      <c r="M2125" s="168" t="s">
        <v>21</v>
      </c>
      <c r="N2125" s="168" t="s">
        <v>2829</v>
      </c>
      <c r="O2125" s="168" t="s">
        <v>21</v>
      </c>
      <c r="P2125" s="168" t="s">
        <v>2835</v>
      </c>
      <c r="Q2125" s="168" t="s">
        <v>2834</v>
      </c>
      <c r="R2125" s="168" t="s">
        <v>1259</v>
      </c>
      <c r="S2125" s="168" t="s">
        <v>21</v>
      </c>
      <c r="T2125" s="168" t="s">
        <v>1259</v>
      </c>
      <c r="U2125" s="168" t="s">
        <v>1259</v>
      </c>
      <c r="V2125" s="168" t="s">
        <v>2834</v>
      </c>
      <c r="W2125" s="168" t="s">
        <v>1259</v>
      </c>
      <c r="X2125" s="168" t="s">
        <v>21</v>
      </c>
      <c r="Y2125" s="168" t="s">
        <v>1259</v>
      </c>
      <c r="Z2125" s="168" t="s">
        <v>21</v>
      </c>
      <c r="AA2125" s="168" t="s">
        <v>3686</v>
      </c>
      <c r="AB2125" s="168" t="s">
        <v>1259</v>
      </c>
      <c r="AC2125" s="168" t="s">
        <v>3687</v>
      </c>
      <c r="AD2125" s="169">
        <v>399632.09189236251</v>
      </c>
      <c r="AE2125" s="168" t="s">
        <v>809</v>
      </c>
      <c r="AF2125" s="169">
        <v>-374332.93564346439</v>
      </c>
      <c r="AG2125" s="169">
        <v>-443280.16659772227</v>
      </c>
      <c r="AH2125" s="169">
        <v>-264870.7060606025</v>
      </c>
      <c r="AI2125" s="168" t="s">
        <v>21</v>
      </c>
      <c r="AJ2125"/>
      <c r="AK2125"/>
    </row>
    <row r="2126" spans="1:37" hidden="1" x14ac:dyDescent="0.25">
      <c r="A2126" s="179" t="b">
        <f>IF(E2126&lt;&gt;1,"",NOT(ISNA(VLOOKUP(P2126,Mapping!$P:$P,1,FALSE))))</f>
        <v>0</v>
      </c>
      <c r="B2126" s="180" t="str">
        <f t="shared" si="32"/>
        <v/>
      </c>
      <c r="E2126" s="167">
        <v>1</v>
      </c>
      <c r="F2126" s="170" t="s">
        <v>3685</v>
      </c>
      <c r="G2126" s="169">
        <v>338976.05806348339</v>
      </c>
      <c r="H2126" s="168" t="s">
        <v>1266</v>
      </c>
      <c r="I2126" s="168" t="s">
        <v>3221</v>
      </c>
      <c r="J2126" s="169">
        <v>111687.4475763487</v>
      </c>
      <c r="K2126" s="169">
        <v>46368.577430955127</v>
      </c>
      <c r="L2126" s="168" t="s">
        <v>5</v>
      </c>
      <c r="M2126" s="168" t="s">
        <v>21</v>
      </c>
      <c r="N2126" s="168" t="s">
        <v>2829</v>
      </c>
      <c r="O2126" s="168" t="s">
        <v>21</v>
      </c>
      <c r="P2126" s="168" t="s">
        <v>2836</v>
      </c>
      <c r="Q2126" s="168" t="s">
        <v>2837</v>
      </c>
      <c r="R2126" s="168" t="s">
        <v>1259</v>
      </c>
      <c r="S2126" s="168" t="s">
        <v>21</v>
      </c>
      <c r="T2126" s="168" t="s">
        <v>1259</v>
      </c>
      <c r="U2126" s="168" t="s">
        <v>1259</v>
      </c>
      <c r="V2126" s="168" t="s">
        <v>2837</v>
      </c>
      <c r="W2126" s="168" t="s">
        <v>1259</v>
      </c>
      <c r="X2126" s="168" t="s">
        <v>21</v>
      </c>
      <c r="Y2126" s="168" t="s">
        <v>1259</v>
      </c>
      <c r="Z2126" s="168" t="s">
        <v>21</v>
      </c>
      <c r="AA2126" s="168" t="s">
        <v>3686</v>
      </c>
      <c r="AB2126" s="168" t="s">
        <v>1259</v>
      </c>
      <c r="AC2126" s="168" t="s">
        <v>8579</v>
      </c>
      <c r="AD2126" s="169">
        <v>174332.84493108231</v>
      </c>
      <c r="AE2126" s="168" t="s">
        <v>809</v>
      </c>
      <c r="AF2126" s="169">
        <v>-163296.50932965099</v>
      </c>
      <c r="AG2126" s="169">
        <v>-193373.59064076259</v>
      </c>
      <c r="AH2126" s="169">
        <v>-115545.434571572</v>
      </c>
      <c r="AI2126" s="168" t="s">
        <v>21</v>
      </c>
      <c r="AJ2126"/>
      <c r="AK2126"/>
    </row>
    <row r="2127" spans="1:37" hidden="1" x14ac:dyDescent="0.25">
      <c r="A2127" s="179" t="b">
        <f>IF(E2127&lt;&gt;1,"",NOT(ISNA(VLOOKUP(P2127,Mapping!$P:$P,1,FALSE))))</f>
        <v>0</v>
      </c>
      <c r="B2127" s="180" t="str">
        <f t="shared" si="32"/>
        <v/>
      </c>
      <c r="E2127" s="167">
        <v>1</v>
      </c>
      <c r="F2127" s="170" t="s">
        <v>3688</v>
      </c>
      <c r="G2127" s="169">
        <v>785733.48788488761</v>
      </c>
      <c r="H2127" s="168" t="s">
        <v>1266</v>
      </c>
      <c r="I2127" s="168" t="s">
        <v>3221</v>
      </c>
      <c r="J2127" s="169">
        <v>268609.35069707682</v>
      </c>
      <c r="K2127" s="169">
        <v>107082.71364749411</v>
      </c>
      <c r="L2127" s="168" t="s">
        <v>5</v>
      </c>
      <c r="M2127" s="168" t="s">
        <v>21</v>
      </c>
      <c r="N2127" s="168" t="s">
        <v>2829</v>
      </c>
      <c r="O2127" s="168" t="s">
        <v>21</v>
      </c>
      <c r="P2127" s="168" t="s">
        <v>2831</v>
      </c>
      <c r="Q2127" s="168" t="s">
        <v>2832</v>
      </c>
      <c r="R2127" s="168" t="s">
        <v>1259</v>
      </c>
      <c r="S2127" s="168" t="s">
        <v>21</v>
      </c>
      <c r="T2127" s="168" t="s">
        <v>1259</v>
      </c>
      <c r="U2127" s="168" t="s">
        <v>1259</v>
      </c>
      <c r="V2127" s="168" t="s">
        <v>2832</v>
      </c>
      <c r="W2127" s="168" t="s">
        <v>1259</v>
      </c>
      <c r="X2127" s="168" t="s">
        <v>21</v>
      </c>
      <c r="Y2127" s="168" t="s">
        <v>1259</v>
      </c>
      <c r="Z2127" s="168" t="s">
        <v>21</v>
      </c>
      <c r="AA2127" s="168" t="s">
        <v>3689</v>
      </c>
      <c r="AB2127" s="168" t="s">
        <v>1259</v>
      </c>
      <c r="AC2127" s="168" t="s">
        <v>8580</v>
      </c>
      <c r="AD2127" s="169">
        <v>434397.84997180302</v>
      </c>
      <c r="AE2127" s="168" t="s">
        <v>809</v>
      </c>
      <c r="AF2127" s="169">
        <v>-388242.18518167699</v>
      </c>
      <c r="AG2127" s="169">
        <v>-439748.99433254328</v>
      </c>
      <c r="AH2127" s="169">
        <v>-212657.4232104152</v>
      </c>
      <c r="AI2127" s="168" t="s">
        <v>21</v>
      </c>
      <c r="AJ2127"/>
      <c r="AK2127"/>
    </row>
    <row r="2128" spans="1:37" hidden="1" x14ac:dyDescent="0.25">
      <c r="A2128" s="179" t="b">
        <f>IF(E2128&lt;&gt;1,"",NOT(ISNA(VLOOKUP(P2128,Mapping!$P:$P,1,FALSE))))</f>
        <v>0</v>
      </c>
      <c r="B2128" s="180" t="str">
        <f t="shared" si="32"/>
        <v/>
      </c>
      <c r="E2128" s="167">
        <v>1</v>
      </c>
      <c r="F2128" s="170" t="s">
        <v>3690</v>
      </c>
      <c r="G2128" s="169">
        <v>15894113.38904546</v>
      </c>
      <c r="H2128" s="168" t="s">
        <v>1266</v>
      </c>
      <c r="I2128" s="168" t="s">
        <v>303</v>
      </c>
      <c r="J2128" s="169">
        <v>8499000.1814252287</v>
      </c>
      <c r="K2128" s="169">
        <v>5434514.5684465338</v>
      </c>
      <c r="L2128" s="168" t="s">
        <v>5</v>
      </c>
      <c r="M2128" s="168" t="s">
        <v>21</v>
      </c>
      <c r="N2128" s="168" t="s">
        <v>2829</v>
      </c>
      <c r="O2128" s="168" t="s">
        <v>21</v>
      </c>
      <c r="P2128" s="168" t="s">
        <v>2831</v>
      </c>
      <c r="Q2128" s="168" t="s">
        <v>2832</v>
      </c>
      <c r="R2128" s="168" t="s">
        <v>1259</v>
      </c>
      <c r="S2128" s="168" t="s">
        <v>21</v>
      </c>
      <c r="T2128" s="168" t="s">
        <v>1259</v>
      </c>
      <c r="U2128" s="168" t="s">
        <v>1259</v>
      </c>
      <c r="V2128" s="168" t="s">
        <v>2832</v>
      </c>
      <c r="W2128" s="168" t="s">
        <v>1259</v>
      </c>
      <c r="X2128" s="168" t="s">
        <v>21</v>
      </c>
      <c r="Y2128" s="168" t="s">
        <v>1259</v>
      </c>
      <c r="Z2128" s="168" t="s">
        <v>21</v>
      </c>
      <c r="AA2128" s="168" t="s">
        <v>3691</v>
      </c>
      <c r="AB2128" s="168" t="s">
        <v>3692</v>
      </c>
      <c r="AC2128" s="168" t="s">
        <v>12306</v>
      </c>
      <c r="AD2128" s="169">
        <v>14830100.80065871</v>
      </c>
      <c r="AE2128" s="168" t="s">
        <v>809</v>
      </c>
      <c r="AF2128" s="169">
        <v>-13691297.51273074</v>
      </c>
      <c r="AG2128" s="169">
        <v>6719324.1284269504</v>
      </c>
      <c r="AH2128" s="169">
        <v>-6273860.250700498</v>
      </c>
      <c r="AI2128" s="168" t="s">
        <v>21</v>
      </c>
      <c r="AJ2128"/>
      <c r="AK2128"/>
    </row>
    <row r="2129" spans="1:37" hidden="1" x14ac:dyDescent="0.25">
      <c r="A2129" s="179" t="b">
        <f>IF(E2129&lt;&gt;1,"",NOT(ISNA(VLOOKUP(P2129,Mapping!$P:$P,1,FALSE))))</f>
        <v>0</v>
      </c>
      <c r="B2129" s="180" t="str">
        <f t="shared" si="32"/>
        <v/>
      </c>
      <c r="E2129" s="167">
        <v>1</v>
      </c>
      <c r="F2129" s="170" t="s">
        <v>3690</v>
      </c>
      <c r="G2129" s="169">
        <v>606288.303935598</v>
      </c>
      <c r="H2129" s="168" t="s">
        <v>1266</v>
      </c>
      <c r="I2129" s="168" t="s">
        <v>303</v>
      </c>
      <c r="J2129" s="169">
        <v>324198.2914690969</v>
      </c>
      <c r="K2129" s="169">
        <v>207302.07088415779</v>
      </c>
      <c r="L2129" s="168" t="s">
        <v>5</v>
      </c>
      <c r="M2129" s="168" t="s">
        <v>21</v>
      </c>
      <c r="N2129" s="168" t="s">
        <v>2829</v>
      </c>
      <c r="O2129" s="168" t="s">
        <v>21</v>
      </c>
      <c r="P2129" s="168" t="s">
        <v>2851</v>
      </c>
      <c r="Q2129" s="168" t="s">
        <v>2834</v>
      </c>
      <c r="R2129" s="168" t="s">
        <v>1259</v>
      </c>
      <c r="S2129" s="168" t="s">
        <v>21</v>
      </c>
      <c r="T2129" s="168" t="s">
        <v>1259</v>
      </c>
      <c r="U2129" s="168" t="s">
        <v>1259</v>
      </c>
      <c r="V2129" s="168" t="s">
        <v>2834</v>
      </c>
      <c r="W2129" s="168" t="s">
        <v>1259</v>
      </c>
      <c r="X2129" s="168" t="s">
        <v>21</v>
      </c>
      <c r="Y2129" s="168" t="s">
        <v>1259</v>
      </c>
      <c r="Z2129" s="168" t="s">
        <v>21</v>
      </c>
      <c r="AA2129" s="168" t="s">
        <v>3691</v>
      </c>
      <c r="AB2129" s="168" t="s">
        <v>3692</v>
      </c>
      <c r="AC2129" s="168" t="s">
        <v>8581</v>
      </c>
      <c r="AD2129" s="169">
        <v>565701.05180087069</v>
      </c>
      <c r="AE2129" s="168" t="s">
        <v>809</v>
      </c>
      <c r="AF2129" s="169">
        <v>-522260.8738523483</v>
      </c>
      <c r="AG2129" s="169">
        <v>256311.72558673771</v>
      </c>
      <c r="AH2129" s="169">
        <v>-239319.30000875701</v>
      </c>
      <c r="AI2129" s="168" t="s">
        <v>21</v>
      </c>
      <c r="AJ2129"/>
      <c r="AK2129"/>
    </row>
    <row r="2130" spans="1:37" hidden="1" x14ac:dyDescent="0.25">
      <c r="A2130" s="179" t="b">
        <f>IF(E2130&lt;&gt;1,"",NOT(ISNA(VLOOKUP(P2130,Mapping!$P:$P,1,FALSE))))</f>
        <v>0</v>
      </c>
      <c r="B2130" s="180" t="str">
        <f t="shared" si="32"/>
        <v/>
      </c>
      <c r="E2130" s="167">
        <v>1</v>
      </c>
      <c r="F2130" s="170" t="s">
        <v>3690</v>
      </c>
      <c r="G2130" s="169">
        <v>10572402.54066499</v>
      </c>
      <c r="H2130" s="168" t="s">
        <v>1266</v>
      </c>
      <c r="I2130" s="168" t="s">
        <v>303</v>
      </c>
      <c r="J2130" s="169">
        <v>5653341.5178189287</v>
      </c>
      <c r="K2130" s="169">
        <v>3614915.4233620041</v>
      </c>
      <c r="L2130" s="168" t="s">
        <v>5</v>
      </c>
      <c r="M2130" s="168" t="s">
        <v>21</v>
      </c>
      <c r="N2130" s="168" t="s">
        <v>2829</v>
      </c>
      <c r="O2130" s="168" t="s">
        <v>21</v>
      </c>
      <c r="P2130" s="168" t="s">
        <v>2836</v>
      </c>
      <c r="Q2130" s="168" t="s">
        <v>2837</v>
      </c>
      <c r="R2130" s="168" t="s">
        <v>1259</v>
      </c>
      <c r="S2130" s="168" t="s">
        <v>21</v>
      </c>
      <c r="T2130" s="168" t="s">
        <v>1259</v>
      </c>
      <c r="U2130" s="168" t="s">
        <v>1259</v>
      </c>
      <c r="V2130" s="168" t="s">
        <v>2837</v>
      </c>
      <c r="W2130" s="168" t="s">
        <v>1259</v>
      </c>
      <c r="X2130" s="168" t="s">
        <v>21</v>
      </c>
      <c r="Y2130" s="168" t="s">
        <v>1259</v>
      </c>
      <c r="Z2130" s="168" t="s">
        <v>21</v>
      </c>
      <c r="AA2130" s="168" t="s">
        <v>3691</v>
      </c>
      <c r="AB2130" s="168" t="s">
        <v>3692</v>
      </c>
      <c r="AC2130" s="168" t="s">
        <v>8582</v>
      </c>
      <c r="AD2130" s="169">
        <v>9864645.5794926342</v>
      </c>
      <c r="AE2130" s="168" t="s">
        <v>809</v>
      </c>
      <c r="AF2130" s="169">
        <v>-9107139.5469192546</v>
      </c>
      <c r="AG2130" s="169">
        <v>4469541.5055925306</v>
      </c>
      <c r="AH2130" s="169">
        <v>-4173229.0710848249</v>
      </c>
      <c r="AI2130" s="168" t="s">
        <v>21</v>
      </c>
      <c r="AJ2130"/>
      <c r="AK2130"/>
    </row>
    <row r="2131" spans="1:37" hidden="1" x14ac:dyDescent="0.25">
      <c r="A2131" s="179" t="b">
        <f>IF(E2131&lt;&gt;1,"",NOT(ISNA(VLOOKUP(P2131,Mapping!$P:$P,1,FALSE))))</f>
        <v>0</v>
      </c>
      <c r="B2131" s="180" t="str">
        <f t="shared" si="32"/>
        <v/>
      </c>
      <c r="E2131" s="167">
        <v>1</v>
      </c>
      <c r="F2131" s="170" t="s">
        <v>3693</v>
      </c>
      <c r="G2131" s="169">
        <v>453278.65169926389</v>
      </c>
      <c r="H2131" s="168" t="s">
        <v>1266</v>
      </c>
      <c r="I2131" s="168" t="s">
        <v>402</v>
      </c>
      <c r="J2131" s="169">
        <v>371424.27268255031</v>
      </c>
      <c r="K2131" s="169">
        <v>125449.9149845424</v>
      </c>
      <c r="L2131" s="168" t="s">
        <v>5</v>
      </c>
      <c r="M2131" s="168" t="s">
        <v>21</v>
      </c>
      <c r="N2131" s="168" t="s">
        <v>2829</v>
      </c>
      <c r="O2131" s="168" t="s">
        <v>21</v>
      </c>
      <c r="P2131" s="168" t="s">
        <v>2831</v>
      </c>
      <c r="Q2131" s="168" t="s">
        <v>2832</v>
      </c>
      <c r="R2131" s="168" t="s">
        <v>1259</v>
      </c>
      <c r="S2131" s="168" t="s">
        <v>21</v>
      </c>
      <c r="T2131" s="168" t="s">
        <v>1259</v>
      </c>
      <c r="U2131" s="168" t="s">
        <v>1259</v>
      </c>
      <c r="V2131" s="168" t="s">
        <v>2832</v>
      </c>
      <c r="W2131" s="168" t="s">
        <v>1259</v>
      </c>
      <c r="X2131" s="168" t="s">
        <v>21</v>
      </c>
      <c r="Y2131" s="168" t="s">
        <v>1259</v>
      </c>
      <c r="Z2131" s="168" t="s">
        <v>21</v>
      </c>
      <c r="AA2131" s="168" t="s">
        <v>3694</v>
      </c>
      <c r="AB2131" s="168" t="s">
        <v>1259</v>
      </c>
      <c r="AC2131" s="168" t="s">
        <v>8583</v>
      </c>
      <c r="AD2131" s="169">
        <v>450901.37542888668</v>
      </c>
      <c r="AE2131" s="168" t="s">
        <v>809</v>
      </c>
      <c r="AF2131" s="169">
        <v>-437955.44768879848</v>
      </c>
      <c r="AG2131" s="169">
        <v>207082.87438753369</v>
      </c>
      <c r="AH2131" s="169">
        <v>-237504.39957713091</v>
      </c>
      <c r="AI2131" s="168" t="s">
        <v>21</v>
      </c>
      <c r="AJ2131"/>
      <c r="AK2131"/>
    </row>
    <row r="2132" spans="1:37" hidden="1" x14ac:dyDescent="0.25">
      <c r="A2132" s="179" t="b">
        <f>IF(E2132&lt;&gt;1,"",NOT(ISNA(VLOOKUP(P2132,Mapping!$P:$P,1,FALSE))))</f>
        <v>0</v>
      </c>
      <c r="B2132" s="180" t="str">
        <f t="shared" si="32"/>
        <v/>
      </c>
      <c r="E2132" s="167">
        <v>1</v>
      </c>
      <c r="F2132" s="170" t="s">
        <v>3693</v>
      </c>
      <c r="G2132" s="169">
        <v>1243899.651320236</v>
      </c>
      <c r="H2132" s="168" t="s">
        <v>1266</v>
      </c>
      <c r="I2132" s="168" t="s">
        <v>402</v>
      </c>
      <c r="J2132" s="169">
        <v>1019272.629649959</v>
      </c>
      <c r="K2132" s="169">
        <v>344263.08171018341</v>
      </c>
      <c r="L2132" s="168" t="s">
        <v>5</v>
      </c>
      <c r="M2132" s="168" t="s">
        <v>21</v>
      </c>
      <c r="N2132" s="168" t="s">
        <v>2829</v>
      </c>
      <c r="O2132" s="168" t="s">
        <v>21</v>
      </c>
      <c r="P2132" s="168" t="s">
        <v>2836</v>
      </c>
      <c r="Q2132" s="168" t="s">
        <v>2837</v>
      </c>
      <c r="R2132" s="168" t="s">
        <v>1259</v>
      </c>
      <c r="S2132" s="168" t="s">
        <v>21</v>
      </c>
      <c r="T2132" s="168" t="s">
        <v>1259</v>
      </c>
      <c r="U2132" s="168" t="s">
        <v>1259</v>
      </c>
      <c r="V2132" s="168" t="s">
        <v>2837</v>
      </c>
      <c r="W2132" s="168" t="s">
        <v>1259</v>
      </c>
      <c r="X2132" s="168" t="s">
        <v>21</v>
      </c>
      <c r="Y2132" s="168" t="s">
        <v>1259</v>
      </c>
      <c r="Z2132" s="168" t="s">
        <v>21</v>
      </c>
      <c r="AA2132" s="168" t="s">
        <v>3694</v>
      </c>
      <c r="AB2132" s="168" t="s">
        <v>1259</v>
      </c>
      <c r="AC2132" s="168" t="s">
        <v>8584</v>
      </c>
      <c r="AD2132" s="169">
        <v>1237375.864875129</v>
      </c>
      <c r="AE2132" s="168" t="s">
        <v>809</v>
      </c>
      <c r="AF2132" s="169">
        <v>-1201849.29652353</v>
      </c>
      <c r="AG2132" s="169">
        <v>568282.47763132793</v>
      </c>
      <c r="AH2132" s="169">
        <v>-651766.05761928717</v>
      </c>
      <c r="AI2132" s="168" t="s">
        <v>21</v>
      </c>
      <c r="AJ2132"/>
      <c r="AK2132"/>
    </row>
    <row r="2133" spans="1:37" hidden="1" x14ac:dyDescent="0.25">
      <c r="A2133" s="179" t="b">
        <f>IF(E2133&lt;&gt;1,"",NOT(ISNA(VLOOKUP(P2133,Mapping!$P:$P,1,FALSE))))</f>
        <v>0</v>
      </c>
      <c r="B2133" s="180" t="str">
        <f t="shared" ref="B2133:B2196" si="33">IF(AI2133="","",VALUE(AI2133))</f>
        <v/>
      </c>
      <c r="E2133" s="167">
        <v>1</v>
      </c>
      <c r="F2133" s="170" t="s">
        <v>3695</v>
      </c>
      <c r="G2133" s="169">
        <v>2803378.4128331412</v>
      </c>
      <c r="H2133" s="168" t="s">
        <v>1266</v>
      </c>
      <c r="I2133" s="168" t="s">
        <v>303</v>
      </c>
      <c r="J2133" s="169">
        <v>966989.49458162591</v>
      </c>
      <c r="K2133" s="169">
        <v>644108.07102428621</v>
      </c>
      <c r="L2133" s="168" t="s">
        <v>5</v>
      </c>
      <c r="M2133" s="168" t="s">
        <v>21</v>
      </c>
      <c r="N2133" s="168" t="s">
        <v>2829</v>
      </c>
      <c r="O2133" s="168" t="s">
        <v>21</v>
      </c>
      <c r="P2133" s="168" t="s">
        <v>2831</v>
      </c>
      <c r="Q2133" s="168" t="s">
        <v>2832</v>
      </c>
      <c r="R2133" s="168" t="s">
        <v>1259</v>
      </c>
      <c r="S2133" s="168" t="s">
        <v>21</v>
      </c>
      <c r="T2133" s="168" t="s">
        <v>1259</v>
      </c>
      <c r="U2133" s="168" t="s">
        <v>1259</v>
      </c>
      <c r="V2133" s="168" t="s">
        <v>2832</v>
      </c>
      <c r="W2133" s="168" t="s">
        <v>1259</v>
      </c>
      <c r="X2133" s="168" t="s">
        <v>21</v>
      </c>
      <c r="Y2133" s="168" t="s">
        <v>1259</v>
      </c>
      <c r="Z2133" s="168" t="s">
        <v>21</v>
      </c>
      <c r="AA2133" s="168" t="s">
        <v>3696</v>
      </c>
      <c r="AB2133" s="168" t="s">
        <v>3697</v>
      </c>
      <c r="AC2133" s="168" t="s">
        <v>12307</v>
      </c>
      <c r="AD2133" s="169">
        <v>1509565.64781217</v>
      </c>
      <c r="AE2133" s="168" t="s">
        <v>809</v>
      </c>
      <c r="AF2133" s="169">
        <v>-664056.04003947182</v>
      </c>
      <c r="AG2133" s="169">
        <v>-1269022.200239988</v>
      </c>
      <c r="AH2133" s="169">
        <v>-845549.31656871364</v>
      </c>
      <c r="AI2133" s="168" t="s">
        <v>21</v>
      </c>
      <c r="AJ2133"/>
      <c r="AK2133"/>
    </row>
    <row r="2134" spans="1:37" hidden="1" x14ac:dyDescent="0.25">
      <c r="A2134" s="179" t="b">
        <f>IF(E2134&lt;&gt;1,"",NOT(ISNA(VLOOKUP(P2134,Mapping!$P:$P,1,FALSE))))</f>
        <v>0</v>
      </c>
      <c r="B2134" s="180" t="str">
        <f t="shared" si="33"/>
        <v/>
      </c>
      <c r="E2134" s="167">
        <v>1</v>
      </c>
      <c r="F2134" s="170" t="s">
        <v>3695</v>
      </c>
      <c r="G2134" s="169">
        <v>6124317.2090059388</v>
      </c>
      <c r="H2134" s="168" t="s">
        <v>1266</v>
      </c>
      <c r="I2134" s="168" t="s">
        <v>303</v>
      </c>
      <c r="J2134" s="169">
        <v>2112504.8175744428</v>
      </c>
      <c r="K2134" s="169">
        <v>1407131.5259387521</v>
      </c>
      <c r="L2134" s="168" t="s">
        <v>5</v>
      </c>
      <c r="M2134" s="168" t="s">
        <v>21</v>
      </c>
      <c r="N2134" s="168" t="s">
        <v>2829</v>
      </c>
      <c r="O2134" s="168" t="s">
        <v>21</v>
      </c>
      <c r="P2134" s="168" t="s">
        <v>2833</v>
      </c>
      <c r="Q2134" s="168" t="s">
        <v>2834</v>
      </c>
      <c r="R2134" s="168" t="s">
        <v>1259</v>
      </c>
      <c r="S2134" s="168" t="s">
        <v>21</v>
      </c>
      <c r="T2134" s="168" t="s">
        <v>1259</v>
      </c>
      <c r="U2134" s="168" t="s">
        <v>1259</v>
      </c>
      <c r="V2134" s="168" t="s">
        <v>2834</v>
      </c>
      <c r="W2134" s="168" t="s">
        <v>1259</v>
      </c>
      <c r="X2134" s="168" t="s">
        <v>21</v>
      </c>
      <c r="Y2134" s="168" t="s">
        <v>1259</v>
      </c>
      <c r="Z2134" s="168" t="s">
        <v>21</v>
      </c>
      <c r="AA2134" s="168" t="s">
        <v>3696</v>
      </c>
      <c r="AB2134" s="168" t="s">
        <v>3697</v>
      </c>
      <c r="AC2134" s="168" t="s">
        <v>8585</v>
      </c>
      <c r="AD2134" s="169">
        <v>3297827.6613313351</v>
      </c>
      <c r="AE2134" s="168" t="s">
        <v>809</v>
      </c>
      <c r="AF2134" s="169">
        <v>-1450710.262710487</v>
      </c>
      <c r="AG2134" s="169">
        <v>-2772331.5781995808</v>
      </c>
      <c r="AH2134" s="169">
        <v>-1847204.14726016</v>
      </c>
      <c r="AI2134" s="168" t="s">
        <v>21</v>
      </c>
      <c r="AJ2134"/>
      <c r="AK2134"/>
    </row>
    <row r="2135" spans="1:37" hidden="1" x14ac:dyDescent="0.25">
      <c r="A2135" s="179" t="b">
        <f>IF(E2135&lt;&gt;1,"",NOT(ISNA(VLOOKUP(P2135,Mapping!$P:$P,1,FALSE))))</f>
        <v>0</v>
      </c>
      <c r="B2135" s="180" t="str">
        <f t="shared" si="33"/>
        <v/>
      </c>
      <c r="E2135" s="167">
        <v>1</v>
      </c>
      <c r="F2135" s="170" t="s">
        <v>3695</v>
      </c>
      <c r="G2135" s="169">
        <v>7986606.4277947033</v>
      </c>
      <c r="H2135" s="168" t="s">
        <v>1266</v>
      </c>
      <c r="I2135" s="168" t="s">
        <v>303</v>
      </c>
      <c r="J2135" s="169">
        <v>2754877.6425194098</v>
      </c>
      <c r="K2135" s="169">
        <v>1835013.652344621</v>
      </c>
      <c r="L2135" s="168" t="s">
        <v>5</v>
      </c>
      <c r="M2135" s="168" t="s">
        <v>21</v>
      </c>
      <c r="N2135" s="168" t="s">
        <v>2829</v>
      </c>
      <c r="O2135" s="168" t="s">
        <v>21</v>
      </c>
      <c r="P2135" s="168" t="s">
        <v>2836</v>
      </c>
      <c r="Q2135" s="168" t="s">
        <v>2837</v>
      </c>
      <c r="R2135" s="168" t="s">
        <v>1259</v>
      </c>
      <c r="S2135" s="168" t="s">
        <v>21</v>
      </c>
      <c r="T2135" s="168" t="s">
        <v>1259</v>
      </c>
      <c r="U2135" s="168" t="s">
        <v>1259</v>
      </c>
      <c r="V2135" s="168" t="s">
        <v>2837</v>
      </c>
      <c r="W2135" s="168" t="s">
        <v>1259</v>
      </c>
      <c r="X2135" s="168" t="s">
        <v>21</v>
      </c>
      <c r="Y2135" s="168" t="s">
        <v>1259</v>
      </c>
      <c r="Z2135" s="168" t="s">
        <v>21</v>
      </c>
      <c r="AA2135" s="168" t="s">
        <v>3696</v>
      </c>
      <c r="AB2135" s="168" t="s">
        <v>3697</v>
      </c>
      <c r="AC2135" s="168" t="s">
        <v>8586</v>
      </c>
      <c r="AD2135" s="169">
        <v>4300634.7808073526</v>
      </c>
      <c r="AE2135" s="168" t="s">
        <v>809</v>
      </c>
      <c r="AF2135" s="169">
        <v>-1891843.8600785551</v>
      </c>
      <c r="AG2135" s="169">
        <v>-3615345.261650953</v>
      </c>
      <c r="AH2135" s="169">
        <v>-2408904.0479912739</v>
      </c>
      <c r="AI2135" s="168" t="s">
        <v>21</v>
      </c>
      <c r="AJ2135"/>
      <c r="AK2135"/>
    </row>
    <row r="2136" spans="1:37" hidden="1" x14ac:dyDescent="0.25">
      <c r="A2136" s="179" t="b">
        <f>IF(E2136&lt;&gt;1,"",NOT(ISNA(VLOOKUP(P2136,Mapping!$P:$P,1,FALSE))))</f>
        <v>0</v>
      </c>
      <c r="B2136" s="180" t="str">
        <f t="shared" si="33"/>
        <v/>
      </c>
      <c r="E2136" s="167">
        <v>1</v>
      </c>
      <c r="F2136" s="170" t="s">
        <v>3698</v>
      </c>
      <c r="G2136" s="169">
        <v>141664.2791023778</v>
      </c>
      <c r="H2136" s="168" t="s">
        <v>1266</v>
      </c>
      <c r="I2136" s="168" t="s">
        <v>2855</v>
      </c>
      <c r="J2136" s="169">
        <v>35556.232703324131</v>
      </c>
      <c r="K2136" s="169">
        <v>13870.535372437071</v>
      </c>
      <c r="L2136" s="168" t="s">
        <v>5</v>
      </c>
      <c r="M2136" s="168" t="s">
        <v>21</v>
      </c>
      <c r="N2136" s="168" t="s">
        <v>2829</v>
      </c>
      <c r="O2136" s="168" t="s">
        <v>21</v>
      </c>
      <c r="P2136" s="168" t="s">
        <v>2831</v>
      </c>
      <c r="Q2136" s="168" t="s">
        <v>2832</v>
      </c>
      <c r="R2136" s="168" t="s">
        <v>1259</v>
      </c>
      <c r="S2136" s="168" t="s">
        <v>21</v>
      </c>
      <c r="T2136" s="168" t="s">
        <v>1259</v>
      </c>
      <c r="U2136" s="168" t="s">
        <v>1259</v>
      </c>
      <c r="V2136" s="168" t="s">
        <v>2832</v>
      </c>
      <c r="W2136" s="168" t="s">
        <v>1259</v>
      </c>
      <c r="X2136" s="168" t="s">
        <v>21</v>
      </c>
      <c r="Y2136" s="168" t="s">
        <v>1259</v>
      </c>
      <c r="Z2136" s="168" t="s">
        <v>21</v>
      </c>
      <c r="AA2136" s="168" t="s">
        <v>3699</v>
      </c>
      <c r="AB2136" s="168" t="s">
        <v>1259</v>
      </c>
      <c r="AC2136" s="168" t="s">
        <v>8587</v>
      </c>
      <c r="AD2136" s="169">
        <v>45333.059471023553</v>
      </c>
      <c r="AE2136" s="168" t="s">
        <v>809</v>
      </c>
      <c r="AF2136" s="169">
        <v>3549.1252837648499</v>
      </c>
      <c r="AG2136" s="169">
        <v>-39481.119309353067</v>
      </c>
      <c r="AH2136" s="169">
        <v>-11322.353766771241</v>
      </c>
      <c r="AI2136" s="168" t="s">
        <v>21</v>
      </c>
      <c r="AJ2136"/>
      <c r="AK2136"/>
    </row>
    <row r="2137" spans="1:37" hidden="1" x14ac:dyDescent="0.25">
      <c r="A2137" s="179" t="b">
        <f>IF(E2137&lt;&gt;1,"",NOT(ISNA(VLOOKUP(P2137,Mapping!$P:$P,1,FALSE))))</f>
        <v>0</v>
      </c>
      <c r="B2137" s="180" t="str">
        <f t="shared" si="33"/>
        <v/>
      </c>
      <c r="E2137" s="167">
        <v>1</v>
      </c>
      <c r="F2137" s="170" t="s">
        <v>3698</v>
      </c>
      <c r="G2137" s="169">
        <v>1051012.7085514979</v>
      </c>
      <c r="H2137" s="168" t="s">
        <v>1266</v>
      </c>
      <c r="I2137" s="168" t="s">
        <v>2855</v>
      </c>
      <c r="J2137" s="169">
        <v>263793.05126313021</v>
      </c>
      <c r="K2137" s="169">
        <v>102906.03279256581</v>
      </c>
      <c r="L2137" s="168" t="s">
        <v>5</v>
      </c>
      <c r="M2137" s="168" t="s">
        <v>21</v>
      </c>
      <c r="N2137" s="168" t="s">
        <v>2829</v>
      </c>
      <c r="O2137" s="168" t="s">
        <v>21</v>
      </c>
      <c r="P2137" s="168" t="s">
        <v>2836</v>
      </c>
      <c r="Q2137" s="168" t="s">
        <v>2837</v>
      </c>
      <c r="R2137" s="168" t="s">
        <v>1259</v>
      </c>
      <c r="S2137" s="168" t="s">
        <v>21</v>
      </c>
      <c r="T2137" s="168" t="s">
        <v>1259</v>
      </c>
      <c r="U2137" s="168" t="s">
        <v>1259</v>
      </c>
      <c r="V2137" s="168" t="s">
        <v>2837</v>
      </c>
      <c r="W2137" s="168" t="s">
        <v>1259</v>
      </c>
      <c r="X2137" s="168" t="s">
        <v>21</v>
      </c>
      <c r="Y2137" s="168" t="s">
        <v>1259</v>
      </c>
      <c r="Z2137" s="168" t="s">
        <v>21</v>
      </c>
      <c r="AA2137" s="168" t="s">
        <v>3699</v>
      </c>
      <c r="AB2137" s="168" t="s">
        <v>1259</v>
      </c>
      <c r="AC2137" s="168" t="s">
        <v>8588</v>
      </c>
      <c r="AD2137" s="169">
        <v>336327.70323939121</v>
      </c>
      <c r="AE2137" s="168" t="s">
        <v>809</v>
      </c>
      <c r="AF2137" s="169">
        <v>26331.096315272149</v>
      </c>
      <c r="AG2137" s="169">
        <v>-292911.93520972453</v>
      </c>
      <c r="AH2137" s="169">
        <v>-84000.975934043759</v>
      </c>
      <c r="AI2137" s="168" t="s">
        <v>21</v>
      </c>
      <c r="AJ2137"/>
      <c r="AK2137"/>
    </row>
    <row r="2138" spans="1:37" hidden="1" x14ac:dyDescent="0.25">
      <c r="A2138" s="179" t="b">
        <f>IF(E2138&lt;&gt;1,"",NOT(ISNA(VLOOKUP(P2138,Mapping!$P:$P,1,FALSE))))</f>
        <v>0</v>
      </c>
      <c r="B2138" s="180" t="str">
        <f t="shared" si="33"/>
        <v/>
      </c>
      <c r="E2138" s="167">
        <v>1</v>
      </c>
      <c r="F2138" s="170" t="s">
        <v>3701</v>
      </c>
      <c r="G2138" s="169">
        <v>2311658.5198618658</v>
      </c>
      <c r="H2138" s="168" t="s">
        <v>1266</v>
      </c>
      <c r="I2138" s="168" t="s">
        <v>561</v>
      </c>
      <c r="J2138" s="169">
        <v>1879050.6758308429</v>
      </c>
      <c r="K2138" s="169">
        <v>750593.36676439689</v>
      </c>
      <c r="L2138" s="168" t="s">
        <v>5</v>
      </c>
      <c r="M2138" s="168" t="s">
        <v>21</v>
      </c>
      <c r="N2138" s="168" t="s">
        <v>2829</v>
      </c>
      <c r="O2138" s="168" t="s">
        <v>21</v>
      </c>
      <c r="P2138" s="168" t="s">
        <v>2831</v>
      </c>
      <c r="Q2138" s="168" t="s">
        <v>2832</v>
      </c>
      <c r="R2138" s="168" t="s">
        <v>1259</v>
      </c>
      <c r="S2138" s="168" t="s">
        <v>21</v>
      </c>
      <c r="T2138" s="168" t="s">
        <v>1259</v>
      </c>
      <c r="U2138" s="168" t="s">
        <v>1259</v>
      </c>
      <c r="V2138" s="168" t="s">
        <v>2832</v>
      </c>
      <c r="W2138" s="168" t="s">
        <v>1259</v>
      </c>
      <c r="X2138" s="168" t="s">
        <v>21</v>
      </c>
      <c r="Y2138" s="168" t="s">
        <v>1259</v>
      </c>
      <c r="Z2138" s="168" t="s">
        <v>21</v>
      </c>
      <c r="AA2138" s="168" t="s">
        <v>3702</v>
      </c>
      <c r="AB2138" s="168" t="s">
        <v>1259</v>
      </c>
      <c r="AC2138" s="168" t="s">
        <v>8589</v>
      </c>
      <c r="AD2138" s="169">
        <v>2290988.5201220759</v>
      </c>
      <c r="AE2138" s="168" t="s">
        <v>809</v>
      </c>
      <c r="AF2138" s="169">
        <v>-1779961.0221140161</v>
      </c>
      <c r="AG2138" s="169">
        <v>-245384.87993847139</v>
      </c>
      <c r="AH2138" s="169">
        <v>-1189864.2276291349</v>
      </c>
      <c r="AI2138" s="168" t="s">
        <v>21</v>
      </c>
      <c r="AJ2138"/>
      <c r="AK2138"/>
    </row>
    <row r="2139" spans="1:37" hidden="1" x14ac:dyDescent="0.25">
      <c r="A2139" s="179" t="b">
        <f>IF(E2139&lt;&gt;1,"",NOT(ISNA(VLOOKUP(P2139,Mapping!$P:$P,1,FALSE))))</f>
        <v>0</v>
      </c>
      <c r="B2139" s="180" t="str">
        <f t="shared" si="33"/>
        <v/>
      </c>
      <c r="E2139" s="167">
        <v>1</v>
      </c>
      <c r="F2139" s="170" t="s">
        <v>3701</v>
      </c>
      <c r="G2139" s="169">
        <v>7976177.5454386612</v>
      </c>
      <c r="H2139" s="168" t="s">
        <v>1266</v>
      </c>
      <c r="I2139" s="168" t="s">
        <v>561</v>
      </c>
      <c r="J2139" s="169">
        <v>6483501.6411502287</v>
      </c>
      <c r="K2139" s="169">
        <v>2589857.414623308</v>
      </c>
      <c r="L2139" s="168" t="s">
        <v>5</v>
      </c>
      <c r="M2139" s="168" t="s">
        <v>21</v>
      </c>
      <c r="N2139" s="168" t="s">
        <v>2829</v>
      </c>
      <c r="O2139" s="168" t="s">
        <v>21</v>
      </c>
      <c r="P2139" s="168" t="s">
        <v>2833</v>
      </c>
      <c r="Q2139" s="168" t="s">
        <v>2834</v>
      </c>
      <c r="R2139" s="168" t="s">
        <v>1259</v>
      </c>
      <c r="S2139" s="168" t="s">
        <v>21</v>
      </c>
      <c r="T2139" s="168" t="s">
        <v>1259</v>
      </c>
      <c r="U2139" s="168" t="s">
        <v>1259</v>
      </c>
      <c r="V2139" s="168" t="s">
        <v>2834</v>
      </c>
      <c r="W2139" s="168" t="s">
        <v>1259</v>
      </c>
      <c r="X2139" s="168" t="s">
        <v>21</v>
      </c>
      <c r="Y2139" s="168" t="s">
        <v>1259</v>
      </c>
      <c r="Z2139" s="168" t="s">
        <v>21</v>
      </c>
      <c r="AA2139" s="168" t="s">
        <v>3702</v>
      </c>
      <c r="AB2139" s="168" t="s">
        <v>1259</v>
      </c>
      <c r="AC2139" s="168" t="s">
        <v>8590</v>
      </c>
      <c r="AD2139" s="169">
        <v>7904857.5012486475</v>
      </c>
      <c r="AE2139" s="168" t="s">
        <v>809</v>
      </c>
      <c r="AF2139" s="169">
        <v>-6141601.3716378063</v>
      </c>
      <c r="AG2139" s="169">
        <v>-846679.27920095529</v>
      </c>
      <c r="AH2139" s="169">
        <v>-4105523.481514622</v>
      </c>
      <c r="AI2139" s="168" t="s">
        <v>21</v>
      </c>
      <c r="AJ2139"/>
      <c r="AK2139"/>
    </row>
    <row r="2140" spans="1:37" hidden="1" x14ac:dyDescent="0.25">
      <c r="A2140" s="179" t="b">
        <f>IF(E2140&lt;&gt;1,"",NOT(ISNA(VLOOKUP(P2140,Mapping!$P:$P,1,FALSE))))</f>
        <v>0</v>
      </c>
      <c r="B2140" s="180" t="str">
        <f t="shared" si="33"/>
        <v/>
      </c>
      <c r="E2140" s="167">
        <v>1</v>
      </c>
      <c r="F2140" s="170" t="s">
        <v>3701</v>
      </c>
      <c r="G2140" s="169">
        <v>1765121.0505739681</v>
      </c>
      <c r="H2140" s="168" t="s">
        <v>1266</v>
      </c>
      <c r="I2140" s="168" t="s">
        <v>561</v>
      </c>
      <c r="J2140" s="169">
        <v>1434793.1904762681</v>
      </c>
      <c r="K2140" s="169">
        <v>573133.15989949682</v>
      </c>
      <c r="L2140" s="168" t="s">
        <v>5</v>
      </c>
      <c r="M2140" s="168" t="s">
        <v>21</v>
      </c>
      <c r="N2140" s="168" t="s">
        <v>2829</v>
      </c>
      <c r="O2140" s="168" t="s">
        <v>21</v>
      </c>
      <c r="P2140" s="168" t="s">
        <v>2835</v>
      </c>
      <c r="Q2140" s="168" t="s">
        <v>2834</v>
      </c>
      <c r="R2140" s="168" t="s">
        <v>1259</v>
      </c>
      <c r="S2140" s="168" t="s">
        <v>21</v>
      </c>
      <c r="T2140" s="168" t="s">
        <v>1259</v>
      </c>
      <c r="U2140" s="168" t="s">
        <v>1259</v>
      </c>
      <c r="V2140" s="168" t="s">
        <v>2834</v>
      </c>
      <c r="W2140" s="168" t="s">
        <v>1259</v>
      </c>
      <c r="X2140" s="168" t="s">
        <v>21</v>
      </c>
      <c r="Y2140" s="168" t="s">
        <v>1259</v>
      </c>
      <c r="Z2140" s="168" t="s">
        <v>21</v>
      </c>
      <c r="AA2140" s="168" t="s">
        <v>3702</v>
      </c>
      <c r="AB2140" s="168" t="s">
        <v>1259</v>
      </c>
      <c r="AC2140" s="168" t="s">
        <v>8591</v>
      </c>
      <c r="AD2140" s="169">
        <v>1749337.9877458729</v>
      </c>
      <c r="AE2140" s="168" t="s">
        <v>809</v>
      </c>
      <c r="AF2140" s="169">
        <v>-1359130.962613954</v>
      </c>
      <c r="AG2140" s="169">
        <v>-187369.3771594963</v>
      </c>
      <c r="AH2140" s="169">
        <v>-908548.72268877493</v>
      </c>
      <c r="AI2140" s="168" t="s">
        <v>21</v>
      </c>
      <c r="AJ2140"/>
      <c r="AK2140"/>
    </row>
    <row r="2141" spans="1:37" hidden="1" x14ac:dyDescent="0.25">
      <c r="A2141" s="179" t="b">
        <f>IF(E2141&lt;&gt;1,"",NOT(ISNA(VLOOKUP(P2141,Mapping!$P:$P,1,FALSE))))</f>
        <v>0</v>
      </c>
      <c r="B2141" s="180" t="str">
        <f t="shared" si="33"/>
        <v/>
      </c>
      <c r="E2141" s="167">
        <v>1</v>
      </c>
      <c r="F2141" s="170" t="s">
        <v>3701</v>
      </c>
      <c r="G2141" s="169">
        <v>4174809.167285129</v>
      </c>
      <c r="H2141" s="168" t="s">
        <v>1266</v>
      </c>
      <c r="I2141" s="168" t="s">
        <v>561</v>
      </c>
      <c r="J2141" s="169">
        <v>3393528.0318654981</v>
      </c>
      <c r="K2141" s="169">
        <v>1355556.645390105</v>
      </c>
      <c r="L2141" s="168" t="s">
        <v>5</v>
      </c>
      <c r="M2141" s="168" t="s">
        <v>21</v>
      </c>
      <c r="N2141" s="168" t="s">
        <v>2829</v>
      </c>
      <c r="O2141" s="168" t="s">
        <v>21</v>
      </c>
      <c r="P2141" s="168" t="s">
        <v>2836</v>
      </c>
      <c r="Q2141" s="168" t="s">
        <v>2837</v>
      </c>
      <c r="R2141" s="168" t="s">
        <v>1259</v>
      </c>
      <c r="S2141" s="168" t="s">
        <v>21</v>
      </c>
      <c r="T2141" s="168" t="s">
        <v>1259</v>
      </c>
      <c r="U2141" s="168" t="s">
        <v>1259</v>
      </c>
      <c r="V2141" s="168" t="s">
        <v>2837</v>
      </c>
      <c r="W2141" s="168" t="s">
        <v>1259</v>
      </c>
      <c r="X2141" s="168" t="s">
        <v>21</v>
      </c>
      <c r="Y2141" s="168" t="s">
        <v>1259</v>
      </c>
      <c r="Z2141" s="168" t="s">
        <v>21</v>
      </c>
      <c r="AA2141" s="168" t="s">
        <v>3702</v>
      </c>
      <c r="AB2141" s="168" t="s">
        <v>1259</v>
      </c>
      <c r="AC2141" s="168" t="s">
        <v>8592</v>
      </c>
      <c r="AD2141" s="169">
        <v>4137479.5601394009</v>
      </c>
      <c r="AE2141" s="168" t="s">
        <v>809</v>
      </c>
      <c r="AF2141" s="169">
        <v>-3214574.0941771292</v>
      </c>
      <c r="AG2141" s="169">
        <v>-443160.1975284419</v>
      </c>
      <c r="AH2141" s="169">
        <v>-2148871.056278497</v>
      </c>
      <c r="AI2141" s="168" t="s">
        <v>21</v>
      </c>
      <c r="AJ2141"/>
      <c r="AK2141"/>
    </row>
    <row r="2142" spans="1:37" hidden="1" x14ac:dyDescent="0.25">
      <c r="A2142" s="179" t="b">
        <f>IF(E2142&lt;&gt;1,"",NOT(ISNA(VLOOKUP(P2142,Mapping!$P:$P,1,FALSE))))</f>
        <v>0</v>
      </c>
      <c r="B2142" s="180" t="str">
        <f t="shared" si="33"/>
        <v/>
      </c>
      <c r="E2142" s="167">
        <v>1</v>
      </c>
      <c r="F2142" s="170" t="s">
        <v>8593</v>
      </c>
      <c r="G2142" s="169">
        <v>336432.32291270251</v>
      </c>
      <c r="H2142" s="168" t="s">
        <v>1266</v>
      </c>
      <c r="I2142" s="168" t="s">
        <v>561</v>
      </c>
      <c r="J2142" s="169">
        <v>180625.74942635879</v>
      </c>
      <c r="K2142" s="169">
        <v>88161.755119445734</v>
      </c>
      <c r="L2142" s="168" t="s">
        <v>5</v>
      </c>
      <c r="M2142" s="168" t="s">
        <v>21</v>
      </c>
      <c r="N2142" s="168" t="s">
        <v>2829</v>
      </c>
      <c r="O2142" s="168" t="s">
        <v>21</v>
      </c>
      <c r="P2142" s="168" t="s">
        <v>2831</v>
      </c>
      <c r="Q2142" s="168" t="s">
        <v>2832</v>
      </c>
      <c r="R2142" s="168" t="s">
        <v>1259</v>
      </c>
      <c r="S2142" s="168" t="s">
        <v>21</v>
      </c>
      <c r="T2142" s="168" t="s">
        <v>1259</v>
      </c>
      <c r="U2142" s="168" t="s">
        <v>1259</v>
      </c>
      <c r="V2142" s="168" t="s">
        <v>2832</v>
      </c>
      <c r="W2142" s="168" t="s">
        <v>1259</v>
      </c>
      <c r="X2142" s="168" t="s">
        <v>21</v>
      </c>
      <c r="Y2142" s="168" t="s">
        <v>1259</v>
      </c>
      <c r="Z2142" s="168" t="s">
        <v>21</v>
      </c>
      <c r="AA2142" s="168" t="s">
        <v>3703</v>
      </c>
      <c r="AB2142" s="168" t="s">
        <v>1259</v>
      </c>
      <c r="AC2142" s="168" t="s">
        <v>8594</v>
      </c>
      <c r="AD2142" s="169">
        <v>295981.91413106548</v>
      </c>
      <c r="AE2142" s="168" t="s">
        <v>807</v>
      </c>
      <c r="AF2142" s="169">
        <v>-146827.8643937383</v>
      </c>
      <c r="AG2142" s="169">
        <v>219467.33744564149</v>
      </c>
      <c r="AH2142" s="169">
        <v>-184396.5472770074</v>
      </c>
      <c r="AI2142" s="168" t="s">
        <v>21</v>
      </c>
      <c r="AJ2142"/>
      <c r="AK2142"/>
    </row>
    <row r="2143" spans="1:37" hidden="1" x14ac:dyDescent="0.25">
      <c r="A2143" s="179" t="b">
        <f>IF(E2143&lt;&gt;1,"",NOT(ISNA(VLOOKUP(P2143,Mapping!$P:$P,1,FALSE))))</f>
        <v>0</v>
      </c>
      <c r="B2143" s="180" t="str">
        <f t="shared" si="33"/>
        <v/>
      </c>
      <c r="E2143" s="167">
        <v>1</v>
      </c>
      <c r="F2143" s="170" t="s">
        <v>3704</v>
      </c>
      <c r="G2143" s="169">
        <v>254101.72125303591</v>
      </c>
      <c r="H2143" s="168" t="s">
        <v>1266</v>
      </c>
      <c r="I2143" s="168" t="s">
        <v>2855</v>
      </c>
      <c r="J2143" s="169">
        <v>70246.959222170655</v>
      </c>
      <c r="K2143" s="169">
        <v>19378.993074813101</v>
      </c>
      <c r="L2143" s="168" t="s">
        <v>5</v>
      </c>
      <c r="M2143" s="168" t="s">
        <v>21</v>
      </c>
      <c r="N2143" s="168" t="s">
        <v>2829</v>
      </c>
      <c r="O2143" s="168" t="s">
        <v>21</v>
      </c>
      <c r="P2143" s="168" t="s">
        <v>2831</v>
      </c>
      <c r="Q2143" s="168" t="s">
        <v>2832</v>
      </c>
      <c r="R2143" s="168" t="s">
        <v>1259</v>
      </c>
      <c r="S2143" s="168" t="s">
        <v>21</v>
      </c>
      <c r="T2143" s="168" t="s">
        <v>1259</v>
      </c>
      <c r="U2143" s="168" t="s">
        <v>1259</v>
      </c>
      <c r="V2143" s="168" t="s">
        <v>2832</v>
      </c>
      <c r="W2143" s="168" t="s">
        <v>1259</v>
      </c>
      <c r="X2143" s="168" t="s">
        <v>21</v>
      </c>
      <c r="Y2143" s="168" t="s">
        <v>1259</v>
      </c>
      <c r="Z2143" s="168" t="s">
        <v>21</v>
      </c>
      <c r="AA2143" s="168" t="s">
        <v>3705</v>
      </c>
      <c r="AB2143" s="168" t="s">
        <v>1259</v>
      </c>
      <c r="AC2143" s="168" t="s">
        <v>8595</v>
      </c>
      <c r="AD2143" s="169">
        <v>130438.73306991201</v>
      </c>
      <c r="AE2143" s="168" t="s">
        <v>817</v>
      </c>
      <c r="AF2143" s="169">
        <v>-44911.176099004508</v>
      </c>
      <c r="AG2143" s="169">
        <v>-55506.197774026048</v>
      </c>
      <c r="AH2143" s="169">
        <v>-19155.342669071371</v>
      </c>
      <c r="AI2143" s="168" t="s">
        <v>21</v>
      </c>
      <c r="AJ2143"/>
      <c r="AK2143"/>
    </row>
    <row r="2144" spans="1:37" hidden="1" x14ac:dyDescent="0.25">
      <c r="A2144" s="179" t="b">
        <f>IF(E2144&lt;&gt;1,"",NOT(ISNA(VLOOKUP(P2144,Mapping!$P:$P,1,FALSE))))</f>
        <v>0</v>
      </c>
      <c r="B2144" s="180" t="str">
        <f t="shared" si="33"/>
        <v/>
      </c>
      <c r="E2144" s="167">
        <v>1</v>
      </c>
      <c r="F2144" s="170" t="s">
        <v>3706</v>
      </c>
      <c r="G2144" s="169">
        <v>1932270.3184284619</v>
      </c>
      <c r="H2144" s="168" t="s">
        <v>1266</v>
      </c>
      <c r="I2144" s="168" t="s">
        <v>402</v>
      </c>
      <c r="J2144" s="169">
        <v>633430.98645192641</v>
      </c>
      <c r="K2144" s="169">
        <v>351070.11227076809</v>
      </c>
      <c r="L2144" s="168" t="s">
        <v>5</v>
      </c>
      <c r="M2144" s="168" t="s">
        <v>21</v>
      </c>
      <c r="N2144" s="168" t="s">
        <v>2829</v>
      </c>
      <c r="O2144" s="168" t="s">
        <v>21</v>
      </c>
      <c r="P2144" s="168" t="s">
        <v>2831</v>
      </c>
      <c r="Q2144" s="168" t="s">
        <v>2832</v>
      </c>
      <c r="R2144" s="168" t="s">
        <v>1259</v>
      </c>
      <c r="S2144" s="168" t="s">
        <v>21</v>
      </c>
      <c r="T2144" s="168" t="s">
        <v>1259</v>
      </c>
      <c r="U2144" s="168" t="s">
        <v>1259</v>
      </c>
      <c r="V2144" s="168" t="s">
        <v>2832</v>
      </c>
      <c r="W2144" s="168" t="s">
        <v>1259</v>
      </c>
      <c r="X2144" s="168" t="s">
        <v>21</v>
      </c>
      <c r="Y2144" s="168" t="s">
        <v>1259</v>
      </c>
      <c r="Z2144" s="168" t="s">
        <v>21</v>
      </c>
      <c r="AA2144" s="168" t="s">
        <v>3707</v>
      </c>
      <c r="AB2144" s="168" t="s">
        <v>1259</v>
      </c>
      <c r="AC2144" s="168" t="s">
        <v>8596</v>
      </c>
      <c r="AD2144" s="169">
        <v>1132703.3578401951</v>
      </c>
      <c r="AE2144" s="168" t="s">
        <v>813</v>
      </c>
      <c r="AF2144" s="169">
        <v>-803658.24909968185</v>
      </c>
      <c r="AG2144" s="169">
        <v>-709687.55699340301</v>
      </c>
      <c r="AH2144" s="169">
        <v>-516193.64246692212</v>
      </c>
      <c r="AI2144" s="168" t="s">
        <v>21</v>
      </c>
      <c r="AJ2144"/>
      <c r="AK2144"/>
    </row>
    <row r="2145" spans="1:37" hidden="1" x14ac:dyDescent="0.25">
      <c r="A2145" s="179" t="b">
        <f>IF(E2145&lt;&gt;1,"",NOT(ISNA(VLOOKUP(P2145,Mapping!$P:$P,1,FALSE))))</f>
        <v>0</v>
      </c>
      <c r="B2145" s="180" t="str">
        <f t="shared" si="33"/>
        <v/>
      </c>
      <c r="E2145" s="167">
        <v>1</v>
      </c>
      <c r="F2145" s="170" t="s">
        <v>3708</v>
      </c>
      <c r="G2145" s="169">
        <v>323118.35986478569</v>
      </c>
      <c r="H2145" s="168" t="s">
        <v>1266</v>
      </c>
      <c r="I2145" s="168" t="s">
        <v>303</v>
      </c>
      <c r="J2145" s="169">
        <v>171481.82621251841</v>
      </c>
      <c r="K2145" s="169">
        <v>99789.840418369015</v>
      </c>
      <c r="L2145" s="168" t="s">
        <v>5</v>
      </c>
      <c r="M2145" s="168" t="s">
        <v>21</v>
      </c>
      <c r="N2145" s="168" t="s">
        <v>2829</v>
      </c>
      <c r="O2145" s="168" t="s">
        <v>21</v>
      </c>
      <c r="P2145" s="168" t="s">
        <v>2831</v>
      </c>
      <c r="Q2145" s="168" t="s">
        <v>2832</v>
      </c>
      <c r="R2145" s="168" t="s">
        <v>1259</v>
      </c>
      <c r="S2145" s="168" t="s">
        <v>21</v>
      </c>
      <c r="T2145" s="168" t="s">
        <v>1259</v>
      </c>
      <c r="U2145" s="168" t="s">
        <v>1259</v>
      </c>
      <c r="V2145" s="168" t="s">
        <v>2832</v>
      </c>
      <c r="W2145" s="168" t="s">
        <v>1259</v>
      </c>
      <c r="X2145" s="168" t="s">
        <v>21</v>
      </c>
      <c r="Y2145" s="168" t="s">
        <v>1259</v>
      </c>
      <c r="Z2145" s="168" t="s">
        <v>21</v>
      </c>
      <c r="AA2145" s="168" t="s">
        <v>3709</v>
      </c>
      <c r="AB2145" s="168" t="s">
        <v>3710</v>
      </c>
      <c r="AC2145" s="168" t="s">
        <v>8597</v>
      </c>
      <c r="AD2145" s="169">
        <v>244334.63717106779</v>
      </c>
      <c r="AE2145" s="168" t="s">
        <v>807</v>
      </c>
      <c r="AF2145" s="169">
        <v>-192018.73062631709</v>
      </c>
      <c r="AG2145" s="169">
        <v>-100438.65183677791</v>
      </c>
      <c r="AH2145" s="169">
        <v>-185841.41719809029</v>
      </c>
      <c r="AI2145" s="168" t="s">
        <v>21</v>
      </c>
      <c r="AJ2145"/>
      <c r="AK2145"/>
    </row>
    <row r="2146" spans="1:37" hidden="1" x14ac:dyDescent="0.25">
      <c r="A2146" s="179" t="b">
        <f>IF(E2146&lt;&gt;1,"",NOT(ISNA(VLOOKUP(P2146,Mapping!$P:$P,1,FALSE))))</f>
        <v>0</v>
      </c>
      <c r="B2146" s="180" t="str">
        <f t="shared" si="33"/>
        <v/>
      </c>
      <c r="E2146" s="167">
        <v>1</v>
      </c>
      <c r="F2146" s="170" t="s">
        <v>3711</v>
      </c>
      <c r="G2146" s="169">
        <v>812702.87116146111</v>
      </c>
      <c r="H2146" s="168" t="s">
        <v>1266</v>
      </c>
      <c r="I2146" s="168" t="s">
        <v>303</v>
      </c>
      <c r="J2146" s="169">
        <v>222083.7838297975</v>
      </c>
      <c r="K2146" s="169">
        <v>62647.682864514521</v>
      </c>
      <c r="L2146" s="168" t="s">
        <v>5</v>
      </c>
      <c r="M2146" s="168" t="s">
        <v>21</v>
      </c>
      <c r="N2146" s="168" t="s">
        <v>2829</v>
      </c>
      <c r="O2146" s="168" t="s">
        <v>21</v>
      </c>
      <c r="P2146" s="168" t="s">
        <v>2831</v>
      </c>
      <c r="Q2146" s="168" t="s">
        <v>2832</v>
      </c>
      <c r="R2146" s="168" t="s">
        <v>1259</v>
      </c>
      <c r="S2146" s="168" t="s">
        <v>21</v>
      </c>
      <c r="T2146" s="168" t="s">
        <v>1259</v>
      </c>
      <c r="U2146" s="168" t="s">
        <v>1259</v>
      </c>
      <c r="V2146" s="168" t="s">
        <v>2832</v>
      </c>
      <c r="W2146" s="168" t="s">
        <v>1259</v>
      </c>
      <c r="X2146" s="168" t="s">
        <v>21</v>
      </c>
      <c r="Y2146" s="168" t="s">
        <v>1259</v>
      </c>
      <c r="Z2146" s="168" t="s">
        <v>21</v>
      </c>
      <c r="AA2146" s="168" t="s">
        <v>3712</v>
      </c>
      <c r="AB2146" s="168" t="s">
        <v>3713</v>
      </c>
      <c r="AC2146" s="168" t="s">
        <v>12308</v>
      </c>
      <c r="AD2146" s="169">
        <v>422928.02173292998</v>
      </c>
      <c r="AE2146" s="168" t="s">
        <v>808</v>
      </c>
      <c r="AF2146" s="169">
        <v>-55724.011994917179</v>
      </c>
      <c r="AG2146" s="169">
        <v>-95046.90718404192</v>
      </c>
      <c r="AH2146" s="169">
        <v>-98460.010017147404</v>
      </c>
      <c r="AI2146" s="168" t="s">
        <v>21</v>
      </c>
      <c r="AJ2146"/>
      <c r="AK2146"/>
    </row>
    <row r="2147" spans="1:37" hidden="1" x14ac:dyDescent="0.25">
      <c r="A2147" s="179" t="b">
        <f>IF(E2147&lt;&gt;1,"",NOT(ISNA(VLOOKUP(P2147,Mapping!$P:$P,1,FALSE))))</f>
        <v>0</v>
      </c>
      <c r="B2147" s="180" t="str">
        <f t="shared" si="33"/>
        <v/>
      </c>
      <c r="E2147" s="167">
        <v>1</v>
      </c>
      <c r="F2147" s="170" t="s">
        <v>3711</v>
      </c>
      <c r="G2147" s="169">
        <v>280287.15951581422</v>
      </c>
      <c r="H2147" s="168" t="s">
        <v>1266</v>
      </c>
      <c r="I2147" s="168" t="s">
        <v>303</v>
      </c>
      <c r="J2147" s="169">
        <v>76592.854723422613</v>
      </c>
      <c r="K2147" s="169">
        <v>21606.101938889031</v>
      </c>
      <c r="L2147" s="168" t="s">
        <v>5</v>
      </c>
      <c r="M2147" s="168" t="s">
        <v>21</v>
      </c>
      <c r="N2147" s="168" t="s">
        <v>2829</v>
      </c>
      <c r="O2147" s="168" t="s">
        <v>21</v>
      </c>
      <c r="P2147" s="168" t="s">
        <v>2836</v>
      </c>
      <c r="Q2147" s="168" t="s">
        <v>2837</v>
      </c>
      <c r="R2147" s="168" t="s">
        <v>1259</v>
      </c>
      <c r="S2147" s="168" t="s">
        <v>21</v>
      </c>
      <c r="T2147" s="168" t="s">
        <v>1259</v>
      </c>
      <c r="U2147" s="168" t="s">
        <v>1259</v>
      </c>
      <c r="V2147" s="168" t="s">
        <v>2837</v>
      </c>
      <c r="W2147" s="168" t="s">
        <v>1259</v>
      </c>
      <c r="X2147" s="168" t="s">
        <v>21</v>
      </c>
      <c r="Y2147" s="168" t="s">
        <v>1259</v>
      </c>
      <c r="Z2147" s="168" t="s">
        <v>21</v>
      </c>
      <c r="AA2147" s="168" t="s">
        <v>3712</v>
      </c>
      <c r="AB2147" s="168" t="s">
        <v>3713</v>
      </c>
      <c r="AC2147" s="168" t="s">
        <v>8598</v>
      </c>
      <c r="AD2147" s="169">
        <v>145860.55752670529</v>
      </c>
      <c r="AE2147" s="168" t="s">
        <v>808</v>
      </c>
      <c r="AF2147" s="169">
        <v>-19218.24764388887</v>
      </c>
      <c r="AG2147" s="169">
        <v>-32780.033860721604</v>
      </c>
      <c r="AH2147" s="169">
        <v>-33957.153977030917</v>
      </c>
      <c r="AI2147" s="168" t="s">
        <v>21</v>
      </c>
      <c r="AJ2147"/>
      <c r="AK2147"/>
    </row>
    <row r="2148" spans="1:37" hidden="1" x14ac:dyDescent="0.25">
      <c r="A2148" s="179" t="b">
        <f>IF(E2148&lt;&gt;1,"",NOT(ISNA(VLOOKUP(P2148,Mapping!$P:$P,1,FALSE))))</f>
        <v>0</v>
      </c>
      <c r="B2148" s="180" t="str">
        <f t="shared" si="33"/>
        <v/>
      </c>
      <c r="E2148" s="167">
        <v>1</v>
      </c>
      <c r="F2148" s="170" t="s">
        <v>3715</v>
      </c>
      <c r="G2148" s="169">
        <v>997226.30523352267</v>
      </c>
      <c r="H2148" s="168" t="s">
        <v>1266</v>
      </c>
      <c r="I2148" s="168" t="s">
        <v>402</v>
      </c>
      <c r="J2148" s="169">
        <v>316207.95572880091</v>
      </c>
      <c r="K2148" s="169">
        <v>153804.74052007461</v>
      </c>
      <c r="L2148" s="168" t="s">
        <v>5</v>
      </c>
      <c r="M2148" s="168" t="s">
        <v>21</v>
      </c>
      <c r="N2148" s="168" t="s">
        <v>2829</v>
      </c>
      <c r="O2148" s="168" t="s">
        <v>21</v>
      </c>
      <c r="P2148" s="168" t="s">
        <v>2831</v>
      </c>
      <c r="Q2148" s="168" t="s">
        <v>2832</v>
      </c>
      <c r="R2148" s="168" t="s">
        <v>1259</v>
      </c>
      <c r="S2148" s="168" t="s">
        <v>21</v>
      </c>
      <c r="T2148" s="168" t="s">
        <v>1259</v>
      </c>
      <c r="U2148" s="168" t="s">
        <v>1259</v>
      </c>
      <c r="V2148" s="168" t="s">
        <v>2832</v>
      </c>
      <c r="W2148" s="168" t="s">
        <v>1259</v>
      </c>
      <c r="X2148" s="168" t="s">
        <v>21</v>
      </c>
      <c r="Y2148" s="168" t="s">
        <v>1259</v>
      </c>
      <c r="Z2148" s="168" t="s">
        <v>21</v>
      </c>
      <c r="AA2148" s="168" t="s">
        <v>3716</v>
      </c>
      <c r="AB2148" s="168" t="s">
        <v>1259</v>
      </c>
      <c r="AC2148" s="168" t="s">
        <v>8599</v>
      </c>
      <c r="AD2148" s="169">
        <v>661787.39515649015</v>
      </c>
      <c r="AE2148" s="168" t="s">
        <v>808</v>
      </c>
      <c r="AF2148" s="169">
        <v>-283952.53104287077</v>
      </c>
      <c r="AG2148" s="169">
        <v>-738293.63614633249</v>
      </c>
      <c r="AH2148" s="169">
        <v>-267603.76226911508</v>
      </c>
      <c r="AI2148" s="168" t="s">
        <v>21</v>
      </c>
      <c r="AJ2148"/>
      <c r="AK2148"/>
    </row>
    <row r="2149" spans="1:37" hidden="1" x14ac:dyDescent="0.25">
      <c r="A2149" s="179" t="b">
        <f>IF(E2149&lt;&gt;1,"",NOT(ISNA(VLOOKUP(P2149,Mapping!$P:$P,1,FALSE))))</f>
        <v>0</v>
      </c>
      <c r="B2149" s="180" t="str">
        <f t="shared" si="33"/>
        <v/>
      </c>
      <c r="E2149" s="167">
        <v>1</v>
      </c>
      <c r="F2149" s="170" t="s">
        <v>3717</v>
      </c>
      <c r="G2149" s="169">
        <v>1100439.304664894</v>
      </c>
      <c r="H2149" s="168" t="s">
        <v>1266</v>
      </c>
      <c r="I2149" s="168" t="s">
        <v>402</v>
      </c>
      <c r="J2149" s="169">
        <v>367674.39807212562</v>
      </c>
      <c r="K2149" s="169">
        <v>211483.80353878389</v>
      </c>
      <c r="L2149" s="168" t="s">
        <v>5</v>
      </c>
      <c r="M2149" s="168" t="s">
        <v>21</v>
      </c>
      <c r="N2149" s="168" t="s">
        <v>2829</v>
      </c>
      <c r="O2149" s="168" t="s">
        <v>21</v>
      </c>
      <c r="P2149" s="168" t="s">
        <v>2831</v>
      </c>
      <c r="Q2149" s="168" t="s">
        <v>2832</v>
      </c>
      <c r="R2149" s="168" t="s">
        <v>1259</v>
      </c>
      <c r="S2149" s="168" t="s">
        <v>21</v>
      </c>
      <c r="T2149" s="168" t="s">
        <v>1259</v>
      </c>
      <c r="U2149" s="168" t="s">
        <v>1259</v>
      </c>
      <c r="V2149" s="168" t="s">
        <v>2832</v>
      </c>
      <c r="W2149" s="168" t="s">
        <v>1259</v>
      </c>
      <c r="X2149" s="168" t="s">
        <v>21</v>
      </c>
      <c r="Y2149" s="168" t="s">
        <v>1259</v>
      </c>
      <c r="Z2149" s="168" t="s">
        <v>21</v>
      </c>
      <c r="AA2149" s="168" t="s">
        <v>3718</v>
      </c>
      <c r="AB2149" s="168" t="s">
        <v>1259</v>
      </c>
      <c r="AC2149" s="168" t="s">
        <v>8600</v>
      </c>
      <c r="AD2149" s="169">
        <v>565000.90010965813</v>
      </c>
      <c r="AE2149" s="168" t="s">
        <v>807</v>
      </c>
      <c r="AF2149" s="169">
        <v>-260935.3837521775</v>
      </c>
      <c r="AG2149" s="169">
        <v>-165409.41870013741</v>
      </c>
      <c r="AH2149" s="169">
        <v>-326337.67089014099</v>
      </c>
      <c r="AI2149" s="168" t="s">
        <v>21</v>
      </c>
      <c r="AJ2149"/>
      <c r="AK2149"/>
    </row>
    <row r="2150" spans="1:37" hidden="1" x14ac:dyDescent="0.25">
      <c r="A2150" s="179" t="b">
        <f>IF(E2150&lt;&gt;1,"",NOT(ISNA(VLOOKUP(P2150,Mapping!$P:$P,1,FALSE))))</f>
        <v>0</v>
      </c>
      <c r="B2150" s="180" t="str">
        <f t="shared" si="33"/>
        <v/>
      </c>
      <c r="E2150" s="167">
        <v>1</v>
      </c>
      <c r="F2150" s="170" t="s">
        <v>3717</v>
      </c>
      <c r="G2150" s="169">
        <v>189823.58749947621</v>
      </c>
      <c r="H2150" s="168" t="s">
        <v>1266</v>
      </c>
      <c r="I2150" s="168" t="s">
        <v>402</v>
      </c>
      <c r="J2150" s="169">
        <v>61582.029785700252</v>
      </c>
      <c r="K2150" s="169">
        <v>33201.830787639228</v>
      </c>
      <c r="L2150" s="168" t="s">
        <v>5</v>
      </c>
      <c r="M2150" s="168" t="s">
        <v>21</v>
      </c>
      <c r="N2150" s="168" t="s">
        <v>2829</v>
      </c>
      <c r="O2150" s="168" t="s">
        <v>21</v>
      </c>
      <c r="P2150" s="168" t="s">
        <v>2831</v>
      </c>
      <c r="Q2150" s="168" t="s">
        <v>2832</v>
      </c>
      <c r="R2150" s="168" t="s">
        <v>1259</v>
      </c>
      <c r="S2150" s="168" t="s">
        <v>21</v>
      </c>
      <c r="T2150" s="168" t="s">
        <v>1259</v>
      </c>
      <c r="U2150" s="168" t="s">
        <v>1259</v>
      </c>
      <c r="V2150" s="168" t="s">
        <v>2832</v>
      </c>
      <c r="W2150" s="168" t="s">
        <v>1259</v>
      </c>
      <c r="X2150" s="168" t="s">
        <v>21</v>
      </c>
      <c r="Y2150" s="168" t="s">
        <v>1259</v>
      </c>
      <c r="Z2150" s="168" t="s">
        <v>21</v>
      </c>
      <c r="AA2150" s="168" t="s">
        <v>3719</v>
      </c>
      <c r="AB2150" s="168" t="s">
        <v>1259</v>
      </c>
      <c r="AC2150" s="168" t="s">
        <v>8601</v>
      </c>
      <c r="AD2150" s="169">
        <v>99817.977616458928</v>
      </c>
      <c r="AE2150" s="168" t="s">
        <v>807</v>
      </c>
      <c r="AF2150" s="169">
        <v>-87165.759714874453</v>
      </c>
      <c r="AG2150" s="169">
        <v>48268.962007680471</v>
      </c>
      <c r="AH2150" s="169">
        <v>-45142.885735591262</v>
      </c>
      <c r="AI2150" s="168" t="s">
        <v>21</v>
      </c>
      <c r="AJ2150"/>
      <c r="AK2150"/>
    </row>
    <row r="2151" spans="1:37" hidden="1" x14ac:dyDescent="0.25">
      <c r="A2151" s="179" t="b">
        <f>IF(E2151&lt;&gt;1,"",NOT(ISNA(VLOOKUP(P2151,Mapping!$P:$P,1,FALSE))))</f>
        <v>0</v>
      </c>
      <c r="B2151" s="180" t="str">
        <f t="shared" si="33"/>
        <v/>
      </c>
      <c r="E2151" s="167">
        <v>1</v>
      </c>
      <c r="F2151" s="170" t="s">
        <v>3717</v>
      </c>
      <c r="G2151" s="169">
        <v>2851954.8509951588</v>
      </c>
      <c r="H2151" s="168" t="s">
        <v>1266</v>
      </c>
      <c r="I2151" s="168" t="s">
        <v>402</v>
      </c>
      <c r="J2151" s="169">
        <v>952883.7971557558</v>
      </c>
      <c r="K2151" s="169">
        <v>548092.25447741558</v>
      </c>
      <c r="L2151" s="168" t="s">
        <v>5</v>
      </c>
      <c r="M2151" s="168" t="s">
        <v>21</v>
      </c>
      <c r="N2151" s="168" t="s">
        <v>2829</v>
      </c>
      <c r="O2151" s="168" t="s">
        <v>21</v>
      </c>
      <c r="P2151" s="168" t="s">
        <v>2836</v>
      </c>
      <c r="Q2151" s="168" t="s">
        <v>2837</v>
      </c>
      <c r="R2151" s="168" t="s">
        <v>1259</v>
      </c>
      <c r="S2151" s="168" t="s">
        <v>21</v>
      </c>
      <c r="T2151" s="168" t="s">
        <v>1259</v>
      </c>
      <c r="U2151" s="168" t="s">
        <v>1259</v>
      </c>
      <c r="V2151" s="168" t="s">
        <v>2837</v>
      </c>
      <c r="W2151" s="168" t="s">
        <v>1259</v>
      </c>
      <c r="X2151" s="168" t="s">
        <v>21</v>
      </c>
      <c r="Y2151" s="168" t="s">
        <v>1259</v>
      </c>
      <c r="Z2151" s="168" t="s">
        <v>21</v>
      </c>
      <c r="AA2151" s="168" t="s">
        <v>3718</v>
      </c>
      <c r="AB2151" s="168" t="s">
        <v>1259</v>
      </c>
      <c r="AC2151" s="168" t="s">
        <v>8602</v>
      </c>
      <c r="AD2151" s="169">
        <v>1464285.264124633</v>
      </c>
      <c r="AE2151" s="168" t="s">
        <v>807</v>
      </c>
      <c r="AF2151" s="169">
        <v>-676253.50197294354</v>
      </c>
      <c r="AG2151" s="169">
        <v>-428683.51944753568</v>
      </c>
      <c r="AH2151" s="169">
        <v>-845753.41830507945</v>
      </c>
      <c r="AI2151" s="168" t="s">
        <v>21</v>
      </c>
      <c r="AJ2151"/>
      <c r="AK2151"/>
    </row>
    <row r="2152" spans="1:37" hidden="1" x14ac:dyDescent="0.25">
      <c r="A2152" s="179" t="b">
        <f>IF(E2152&lt;&gt;1,"",NOT(ISNA(VLOOKUP(P2152,Mapping!$P:$P,1,FALSE))))</f>
        <v>0</v>
      </c>
      <c r="B2152" s="180" t="str">
        <f t="shared" si="33"/>
        <v/>
      </c>
      <c r="E2152" s="167">
        <v>1</v>
      </c>
      <c r="F2152" s="170" t="s">
        <v>3721</v>
      </c>
      <c r="G2152" s="169">
        <v>427954.24676541571</v>
      </c>
      <c r="H2152" s="168" t="s">
        <v>1266</v>
      </c>
      <c r="I2152" s="168" t="s">
        <v>402</v>
      </c>
      <c r="J2152" s="169">
        <v>215372.13191108129</v>
      </c>
      <c r="K2152" s="169">
        <v>110814.3688125403</v>
      </c>
      <c r="L2152" s="168" t="s">
        <v>5</v>
      </c>
      <c r="M2152" s="168" t="s">
        <v>21</v>
      </c>
      <c r="N2152" s="168" t="s">
        <v>2829</v>
      </c>
      <c r="O2152" s="168" t="s">
        <v>21</v>
      </c>
      <c r="P2152" s="168" t="s">
        <v>2831</v>
      </c>
      <c r="Q2152" s="168" t="s">
        <v>2832</v>
      </c>
      <c r="R2152" s="168" t="s">
        <v>1259</v>
      </c>
      <c r="S2152" s="168" t="s">
        <v>21</v>
      </c>
      <c r="T2152" s="168" t="s">
        <v>1259</v>
      </c>
      <c r="U2152" s="168" t="s">
        <v>1259</v>
      </c>
      <c r="V2152" s="168" t="s">
        <v>2832</v>
      </c>
      <c r="W2152" s="168" t="s">
        <v>1259</v>
      </c>
      <c r="X2152" s="168" t="s">
        <v>21</v>
      </c>
      <c r="Y2152" s="168" t="s">
        <v>1259</v>
      </c>
      <c r="Z2152" s="168" t="s">
        <v>21</v>
      </c>
      <c r="AA2152" s="168" t="s">
        <v>3722</v>
      </c>
      <c r="AB2152" s="168" t="s">
        <v>1259</v>
      </c>
      <c r="AC2152" s="168" t="s">
        <v>8603</v>
      </c>
      <c r="AD2152" s="169">
        <v>299308.36446031398</v>
      </c>
      <c r="AE2152" s="168" t="s">
        <v>816</v>
      </c>
      <c r="AF2152" s="169">
        <v>-251401.083534684</v>
      </c>
      <c r="AG2152" s="169">
        <v>-325900.94484054839</v>
      </c>
      <c r="AH2152" s="169">
        <v>-134048.97444588141</v>
      </c>
      <c r="AI2152" s="168" t="s">
        <v>21</v>
      </c>
      <c r="AJ2152"/>
      <c r="AK2152"/>
    </row>
    <row r="2153" spans="1:37" hidden="1" x14ac:dyDescent="0.25">
      <c r="A2153" s="179" t="b">
        <f>IF(E2153&lt;&gt;1,"",NOT(ISNA(VLOOKUP(P2153,Mapping!$P:$P,1,FALSE))))</f>
        <v>0</v>
      </c>
      <c r="B2153" s="180" t="str">
        <f t="shared" si="33"/>
        <v/>
      </c>
      <c r="E2153" s="167">
        <v>1</v>
      </c>
      <c r="F2153" s="170" t="s">
        <v>3721</v>
      </c>
      <c r="G2153" s="169">
        <v>1488315.172077883</v>
      </c>
      <c r="H2153" s="168" t="s">
        <v>1266</v>
      </c>
      <c r="I2153" s="168" t="s">
        <v>402</v>
      </c>
      <c r="J2153" s="169">
        <v>749009.06811593578</v>
      </c>
      <c r="K2153" s="169">
        <v>385383.96951191581</v>
      </c>
      <c r="L2153" s="168" t="s">
        <v>5</v>
      </c>
      <c r="M2153" s="168" t="s">
        <v>21</v>
      </c>
      <c r="N2153" s="168" t="s">
        <v>2829</v>
      </c>
      <c r="O2153" s="168" t="s">
        <v>21</v>
      </c>
      <c r="P2153" s="168" t="s">
        <v>2836</v>
      </c>
      <c r="Q2153" s="168" t="s">
        <v>2837</v>
      </c>
      <c r="R2153" s="168" t="s">
        <v>1259</v>
      </c>
      <c r="S2153" s="168" t="s">
        <v>21</v>
      </c>
      <c r="T2153" s="168" t="s">
        <v>1259</v>
      </c>
      <c r="U2153" s="168" t="s">
        <v>1259</v>
      </c>
      <c r="V2153" s="168" t="s">
        <v>2837</v>
      </c>
      <c r="W2153" s="168" t="s">
        <v>1259</v>
      </c>
      <c r="X2153" s="168" t="s">
        <v>21</v>
      </c>
      <c r="Y2153" s="168" t="s">
        <v>1259</v>
      </c>
      <c r="Z2153" s="168" t="s">
        <v>21</v>
      </c>
      <c r="AA2153" s="168" t="s">
        <v>3722</v>
      </c>
      <c r="AB2153" s="168" t="s">
        <v>1259</v>
      </c>
      <c r="AC2153" s="168" t="s">
        <v>8604</v>
      </c>
      <c r="AD2153" s="169">
        <v>1040917.769418197</v>
      </c>
      <c r="AE2153" s="168" t="s">
        <v>816</v>
      </c>
      <c r="AF2153" s="169">
        <v>-874308.52650607866</v>
      </c>
      <c r="AG2153" s="169">
        <v>-1133399.9474635031</v>
      </c>
      <c r="AH2153" s="169">
        <v>-466187.97214237292</v>
      </c>
      <c r="AI2153" s="168" t="s">
        <v>21</v>
      </c>
      <c r="AJ2153"/>
      <c r="AK2153"/>
    </row>
    <row r="2154" spans="1:37" hidden="1" x14ac:dyDescent="0.25">
      <c r="A2154" s="179" t="b">
        <f>IF(E2154&lt;&gt;1,"",NOT(ISNA(VLOOKUP(P2154,Mapping!$P:$P,1,FALSE))))</f>
        <v>0</v>
      </c>
      <c r="B2154" s="180" t="str">
        <f t="shared" si="33"/>
        <v/>
      </c>
      <c r="E2154" s="167">
        <v>1</v>
      </c>
      <c r="F2154" s="170" t="s">
        <v>3723</v>
      </c>
      <c r="G2154" s="169">
        <v>135359.92169250859</v>
      </c>
      <c r="H2154" s="168" t="s">
        <v>1266</v>
      </c>
      <c r="I2154" s="168" t="s">
        <v>402</v>
      </c>
      <c r="J2154" s="169">
        <v>48222.285324592078</v>
      </c>
      <c r="K2154" s="169">
        <v>25814.142661810529</v>
      </c>
      <c r="L2154" s="168" t="s">
        <v>5</v>
      </c>
      <c r="M2154" s="168" t="s">
        <v>21</v>
      </c>
      <c r="N2154" s="168" t="s">
        <v>2829</v>
      </c>
      <c r="O2154" s="168" t="s">
        <v>21</v>
      </c>
      <c r="P2154" s="168" t="s">
        <v>2831</v>
      </c>
      <c r="Q2154" s="168" t="s">
        <v>2832</v>
      </c>
      <c r="R2154" s="168" t="s">
        <v>1259</v>
      </c>
      <c r="S2154" s="168" t="s">
        <v>21</v>
      </c>
      <c r="T2154" s="168" t="s">
        <v>1259</v>
      </c>
      <c r="U2154" s="168" t="s">
        <v>1259</v>
      </c>
      <c r="V2154" s="168" t="s">
        <v>2832</v>
      </c>
      <c r="W2154" s="168" t="s">
        <v>1259</v>
      </c>
      <c r="X2154" s="168" t="s">
        <v>21</v>
      </c>
      <c r="Y2154" s="168" t="s">
        <v>1259</v>
      </c>
      <c r="Z2154" s="168" t="s">
        <v>21</v>
      </c>
      <c r="AA2154" s="168" t="s">
        <v>3724</v>
      </c>
      <c r="AB2154" s="168" t="s">
        <v>1259</v>
      </c>
      <c r="AC2154" s="168" t="s">
        <v>7122</v>
      </c>
      <c r="AD2154" s="169">
        <v>83744.79521541523</v>
      </c>
      <c r="AE2154" s="168" t="s">
        <v>816</v>
      </c>
      <c r="AF2154" s="169">
        <v>-42775.282000962783</v>
      </c>
      <c r="AG2154" s="169">
        <v>-98528.198667703517</v>
      </c>
      <c r="AH2154" s="169">
        <v>-29758.06990753728</v>
      </c>
      <c r="AI2154" s="168" t="s">
        <v>21</v>
      </c>
      <c r="AJ2154"/>
      <c r="AK2154"/>
    </row>
    <row r="2155" spans="1:37" hidden="1" x14ac:dyDescent="0.25">
      <c r="A2155" s="179" t="b">
        <f>IF(E2155&lt;&gt;1,"",NOT(ISNA(VLOOKUP(P2155,Mapping!$P:$P,1,FALSE))))</f>
        <v>0</v>
      </c>
      <c r="B2155" s="180" t="str">
        <f t="shared" si="33"/>
        <v/>
      </c>
      <c r="E2155" s="167">
        <v>1</v>
      </c>
      <c r="F2155" s="170" t="s">
        <v>3726</v>
      </c>
      <c r="G2155" s="169">
        <v>3119730.6338079311</v>
      </c>
      <c r="H2155" s="168" t="s">
        <v>1266</v>
      </c>
      <c r="I2155" s="168" t="s">
        <v>303</v>
      </c>
      <c r="J2155" s="169">
        <v>720503.43344180135</v>
      </c>
      <c r="K2155" s="169">
        <v>215680.52138559119</v>
      </c>
      <c r="L2155" s="168" t="s">
        <v>5</v>
      </c>
      <c r="M2155" s="168" t="s">
        <v>21</v>
      </c>
      <c r="N2155" s="168" t="s">
        <v>2829</v>
      </c>
      <c r="O2155" s="168" t="s">
        <v>21</v>
      </c>
      <c r="P2155" s="168" t="s">
        <v>2831</v>
      </c>
      <c r="Q2155" s="168" t="s">
        <v>2832</v>
      </c>
      <c r="R2155" s="168" t="s">
        <v>1259</v>
      </c>
      <c r="S2155" s="168" t="s">
        <v>21</v>
      </c>
      <c r="T2155" s="168" t="s">
        <v>1259</v>
      </c>
      <c r="U2155" s="168" t="s">
        <v>1259</v>
      </c>
      <c r="V2155" s="168" t="s">
        <v>2832</v>
      </c>
      <c r="W2155" s="168" t="s">
        <v>1259</v>
      </c>
      <c r="X2155" s="168" t="s">
        <v>21</v>
      </c>
      <c r="Y2155" s="168" t="s">
        <v>1259</v>
      </c>
      <c r="Z2155" s="168" t="s">
        <v>21</v>
      </c>
      <c r="AA2155" s="168" t="s">
        <v>3727</v>
      </c>
      <c r="AB2155" s="168" t="s">
        <v>3728</v>
      </c>
      <c r="AC2155" s="168" t="s">
        <v>12309</v>
      </c>
      <c r="AD2155" s="169">
        <v>1223791.237056016</v>
      </c>
      <c r="AE2155" s="168" t="s">
        <v>808</v>
      </c>
      <c r="AF2155" s="169">
        <v>-329428.22694027331</v>
      </c>
      <c r="AG2155" s="169">
        <v>506401.5021641911</v>
      </c>
      <c r="AH2155" s="169">
        <v>-382932.54412524222</v>
      </c>
      <c r="AI2155" s="168" t="s">
        <v>21</v>
      </c>
      <c r="AJ2155"/>
      <c r="AK2155"/>
    </row>
    <row r="2156" spans="1:37" hidden="1" x14ac:dyDescent="0.25">
      <c r="A2156" s="179" t="b">
        <f>IF(E2156&lt;&gt;1,"",NOT(ISNA(VLOOKUP(P2156,Mapping!$P:$P,1,FALSE))))</f>
        <v>0</v>
      </c>
      <c r="B2156" s="180" t="str">
        <f t="shared" si="33"/>
        <v/>
      </c>
      <c r="E2156" s="167">
        <v>1</v>
      </c>
      <c r="F2156" s="170" t="s">
        <v>3726</v>
      </c>
      <c r="G2156" s="169">
        <v>1405437.233759068</v>
      </c>
      <c r="H2156" s="168" t="s">
        <v>1266</v>
      </c>
      <c r="I2156" s="168" t="s">
        <v>303</v>
      </c>
      <c r="J2156" s="169">
        <v>324586.46956142952</v>
      </c>
      <c r="K2156" s="169">
        <v>97163.976936651394</v>
      </c>
      <c r="L2156" s="168" t="s">
        <v>5</v>
      </c>
      <c r="M2156" s="168" t="s">
        <v>21</v>
      </c>
      <c r="N2156" s="168" t="s">
        <v>2829</v>
      </c>
      <c r="O2156" s="168" t="s">
        <v>21</v>
      </c>
      <c r="P2156" s="168" t="s">
        <v>2836</v>
      </c>
      <c r="Q2156" s="168" t="s">
        <v>2837</v>
      </c>
      <c r="R2156" s="168" t="s">
        <v>1259</v>
      </c>
      <c r="S2156" s="168" t="s">
        <v>21</v>
      </c>
      <c r="T2156" s="168" t="s">
        <v>1259</v>
      </c>
      <c r="U2156" s="168" t="s">
        <v>1259</v>
      </c>
      <c r="V2156" s="168" t="s">
        <v>2837</v>
      </c>
      <c r="W2156" s="168" t="s">
        <v>1259</v>
      </c>
      <c r="X2156" s="168" t="s">
        <v>21</v>
      </c>
      <c r="Y2156" s="168" t="s">
        <v>1259</v>
      </c>
      <c r="Z2156" s="168" t="s">
        <v>21</v>
      </c>
      <c r="AA2156" s="168" t="s">
        <v>3727</v>
      </c>
      <c r="AB2156" s="168" t="s">
        <v>3728</v>
      </c>
      <c r="AC2156" s="168" t="s">
        <v>8605</v>
      </c>
      <c r="AD2156" s="169">
        <v>551317.39653022902</v>
      </c>
      <c r="AE2156" s="168" t="s">
        <v>808</v>
      </c>
      <c r="AF2156" s="169">
        <v>-148407.26663249379</v>
      </c>
      <c r="AG2156" s="169">
        <v>228133.6467515337</v>
      </c>
      <c r="AH2156" s="169">
        <v>-172510.93722626709</v>
      </c>
      <c r="AI2156" s="168" t="s">
        <v>21</v>
      </c>
      <c r="AJ2156"/>
      <c r="AK2156"/>
    </row>
    <row r="2157" spans="1:37" hidden="1" x14ac:dyDescent="0.25">
      <c r="A2157" s="179" t="b">
        <f>IF(E2157&lt;&gt;1,"",NOT(ISNA(VLOOKUP(P2157,Mapping!$P:$P,1,FALSE))))</f>
        <v>0</v>
      </c>
      <c r="B2157" s="180" t="str">
        <f t="shared" si="33"/>
        <v/>
      </c>
      <c r="E2157" s="167">
        <v>1</v>
      </c>
      <c r="F2157" s="170" t="s">
        <v>3729</v>
      </c>
      <c r="G2157" s="169">
        <v>612752.70864180243</v>
      </c>
      <c r="H2157" s="168" t="s">
        <v>1266</v>
      </c>
      <c r="I2157" s="168" t="s">
        <v>402</v>
      </c>
      <c r="J2157" s="169">
        <v>133039.64047586941</v>
      </c>
      <c r="K2157" s="169">
        <v>57049.239881342728</v>
      </c>
      <c r="L2157" s="168" t="s">
        <v>5</v>
      </c>
      <c r="M2157" s="168" t="s">
        <v>21</v>
      </c>
      <c r="N2157" s="168" t="s">
        <v>2829</v>
      </c>
      <c r="O2157" s="168" t="s">
        <v>21</v>
      </c>
      <c r="P2157" s="168" t="s">
        <v>2831</v>
      </c>
      <c r="Q2157" s="168" t="s">
        <v>2832</v>
      </c>
      <c r="R2157" s="168" t="s">
        <v>1259</v>
      </c>
      <c r="S2157" s="168" t="s">
        <v>21</v>
      </c>
      <c r="T2157" s="168" t="s">
        <v>1259</v>
      </c>
      <c r="U2157" s="168" t="s">
        <v>1259</v>
      </c>
      <c r="V2157" s="168" t="s">
        <v>2832</v>
      </c>
      <c r="W2157" s="168" t="s">
        <v>1259</v>
      </c>
      <c r="X2157" s="168" t="s">
        <v>21</v>
      </c>
      <c r="Y2157" s="168" t="s">
        <v>1259</v>
      </c>
      <c r="Z2157" s="168" t="s">
        <v>21</v>
      </c>
      <c r="AA2157" s="168" t="s">
        <v>3730</v>
      </c>
      <c r="AB2157" s="168" t="s">
        <v>1259</v>
      </c>
      <c r="AC2157" s="168" t="s">
        <v>8606</v>
      </c>
      <c r="AD2157" s="169">
        <v>207241.89756655981</v>
      </c>
      <c r="AE2157" s="168" t="s">
        <v>817</v>
      </c>
      <c r="AF2157" s="169">
        <v>-89586.835480002337</v>
      </c>
      <c r="AG2157" s="169">
        <v>351031.30087442289</v>
      </c>
      <c r="AH2157" s="169">
        <v>-42092.06375607755</v>
      </c>
      <c r="AI2157" s="168" t="s">
        <v>21</v>
      </c>
      <c r="AJ2157"/>
      <c r="AK2157"/>
    </row>
    <row r="2158" spans="1:37" hidden="1" x14ac:dyDescent="0.25">
      <c r="A2158" s="179" t="b">
        <f>IF(E2158&lt;&gt;1,"",NOT(ISNA(VLOOKUP(P2158,Mapping!$P:$P,1,FALSE))))</f>
        <v>0</v>
      </c>
      <c r="B2158" s="180" t="str">
        <f t="shared" si="33"/>
        <v/>
      </c>
      <c r="E2158" s="167">
        <v>1</v>
      </c>
      <c r="F2158" s="170" t="s">
        <v>3731</v>
      </c>
      <c r="G2158" s="169">
        <v>9733429.5427465457</v>
      </c>
      <c r="H2158" s="168" t="s">
        <v>1266</v>
      </c>
      <c r="I2158" s="168" t="s">
        <v>303</v>
      </c>
      <c r="J2158" s="169">
        <v>5312074.1472469019</v>
      </c>
      <c r="K2158" s="169">
        <v>1451625.4657241639</v>
      </c>
      <c r="L2158" s="168" t="s">
        <v>5</v>
      </c>
      <c r="M2158" s="168" t="s">
        <v>21</v>
      </c>
      <c r="N2158" s="168" t="s">
        <v>2829</v>
      </c>
      <c r="O2158" s="168" t="s">
        <v>21</v>
      </c>
      <c r="P2158" s="168" t="s">
        <v>2842</v>
      </c>
      <c r="Q2158" s="168" t="s">
        <v>2834</v>
      </c>
      <c r="R2158" s="168" t="s">
        <v>1259</v>
      </c>
      <c r="S2158" s="168" t="s">
        <v>21</v>
      </c>
      <c r="T2158" s="168" t="s">
        <v>1259</v>
      </c>
      <c r="U2158" s="168" t="s">
        <v>1259</v>
      </c>
      <c r="V2158" s="168" t="s">
        <v>2834</v>
      </c>
      <c r="W2158" s="168" t="s">
        <v>1259</v>
      </c>
      <c r="X2158" s="168" t="s">
        <v>21</v>
      </c>
      <c r="Y2158" s="168" t="s">
        <v>1259</v>
      </c>
      <c r="Z2158" s="168" t="s">
        <v>21</v>
      </c>
      <c r="AA2158" s="168" t="s">
        <v>3732</v>
      </c>
      <c r="AB2158" s="168" t="s">
        <v>3733</v>
      </c>
      <c r="AC2158" s="168" t="s">
        <v>8607</v>
      </c>
      <c r="AD2158" s="169">
        <v>8597207.0972682051</v>
      </c>
      <c r="AE2158" s="168" t="s">
        <v>808</v>
      </c>
      <c r="AF2158" s="169">
        <v>-1766707.945455017</v>
      </c>
      <c r="AG2158" s="169">
        <v>-4440702.4024880696</v>
      </c>
      <c r="AH2158" s="169">
        <v>-1420452.0301212459</v>
      </c>
      <c r="AI2158" s="168" t="s">
        <v>21</v>
      </c>
      <c r="AJ2158"/>
      <c r="AK2158"/>
    </row>
    <row r="2159" spans="1:37" hidden="1" x14ac:dyDescent="0.25">
      <c r="A2159" s="179" t="b">
        <f>IF(E2159&lt;&gt;1,"",NOT(ISNA(VLOOKUP(P2159,Mapping!$P:$P,1,FALSE))))</f>
        <v>0</v>
      </c>
      <c r="B2159" s="180" t="str">
        <f t="shared" si="33"/>
        <v/>
      </c>
      <c r="E2159" s="167">
        <v>1</v>
      </c>
      <c r="F2159" s="170" t="s">
        <v>3734</v>
      </c>
      <c r="G2159" s="169">
        <v>252777.77449933451</v>
      </c>
      <c r="H2159" s="168" t="s">
        <v>1266</v>
      </c>
      <c r="I2159" s="168" t="s">
        <v>779</v>
      </c>
      <c r="J2159" s="169">
        <v>105590.83666865531</v>
      </c>
      <c r="K2159" s="169">
        <v>49642.524478800682</v>
      </c>
      <c r="L2159" s="168" t="s">
        <v>5</v>
      </c>
      <c r="M2159" s="168" t="s">
        <v>21</v>
      </c>
      <c r="N2159" s="168" t="s">
        <v>2829</v>
      </c>
      <c r="O2159" s="168" t="s">
        <v>21</v>
      </c>
      <c r="P2159" s="168" t="s">
        <v>2831</v>
      </c>
      <c r="Q2159" s="168" t="s">
        <v>2832</v>
      </c>
      <c r="R2159" s="168" t="s">
        <v>1259</v>
      </c>
      <c r="S2159" s="168" t="s">
        <v>21</v>
      </c>
      <c r="T2159" s="168" t="s">
        <v>1259</v>
      </c>
      <c r="U2159" s="168" t="s">
        <v>1259</v>
      </c>
      <c r="V2159" s="168" t="s">
        <v>2832</v>
      </c>
      <c r="W2159" s="168" t="s">
        <v>1259</v>
      </c>
      <c r="X2159" s="168" t="s">
        <v>21</v>
      </c>
      <c r="Y2159" s="168" t="s">
        <v>1259</v>
      </c>
      <c r="Z2159" s="168" t="s">
        <v>21</v>
      </c>
      <c r="AA2159" s="168" t="s">
        <v>3735</v>
      </c>
      <c r="AB2159" s="168" t="s">
        <v>1259</v>
      </c>
      <c r="AC2159" s="168" t="s">
        <v>8608</v>
      </c>
      <c r="AD2159" s="169">
        <v>136004.69621375811</v>
      </c>
      <c r="AE2159" s="168" t="s">
        <v>814</v>
      </c>
      <c r="AF2159" s="169">
        <v>-51453.449904601031</v>
      </c>
      <c r="AG2159" s="169">
        <v>-92206.018437996623</v>
      </c>
      <c r="AH2159" s="169">
        <v>-100160.49372223931</v>
      </c>
      <c r="AI2159" s="168" t="s">
        <v>21</v>
      </c>
      <c r="AJ2159"/>
      <c r="AK2159"/>
    </row>
    <row r="2160" spans="1:37" hidden="1" x14ac:dyDescent="0.25">
      <c r="A2160" s="179" t="b">
        <f>IF(E2160&lt;&gt;1,"",NOT(ISNA(VLOOKUP(P2160,Mapping!$P:$P,1,FALSE))))</f>
        <v>0</v>
      </c>
      <c r="B2160" s="180" t="str">
        <f t="shared" si="33"/>
        <v/>
      </c>
      <c r="E2160" s="167">
        <v>1</v>
      </c>
      <c r="F2160" s="170" t="s">
        <v>3734</v>
      </c>
      <c r="G2160" s="169">
        <v>322184.41275450139</v>
      </c>
      <c r="H2160" s="168" t="s">
        <v>1266</v>
      </c>
      <c r="I2160" s="168" t="s">
        <v>779</v>
      </c>
      <c r="J2160" s="169">
        <v>134583.51618028301</v>
      </c>
      <c r="K2160" s="169">
        <v>63273.156148842718</v>
      </c>
      <c r="L2160" s="168" t="s">
        <v>5</v>
      </c>
      <c r="M2160" s="168" t="s">
        <v>21</v>
      </c>
      <c r="N2160" s="168" t="s">
        <v>2829</v>
      </c>
      <c r="O2160" s="168" t="s">
        <v>21</v>
      </c>
      <c r="P2160" s="168" t="s">
        <v>2836</v>
      </c>
      <c r="Q2160" s="168" t="s">
        <v>2837</v>
      </c>
      <c r="R2160" s="168" t="s">
        <v>1259</v>
      </c>
      <c r="S2160" s="168" t="s">
        <v>21</v>
      </c>
      <c r="T2160" s="168" t="s">
        <v>1259</v>
      </c>
      <c r="U2160" s="168" t="s">
        <v>1259</v>
      </c>
      <c r="V2160" s="168" t="s">
        <v>2837</v>
      </c>
      <c r="W2160" s="168" t="s">
        <v>1259</v>
      </c>
      <c r="X2160" s="168" t="s">
        <v>21</v>
      </c>
      <c r="Y2160" s="168" t="s">
        <v>1259</v>
      </c>
      <c r="Z2160" s="168" t="s">
        <v>21</v>
      </c>
      <c r="AA2160" s="168" t="s">
        <v>3735</v>
      </c>
      <c r="AB2160" s="168" t="s">
        <v>1259</v>
      </c>
      <c r="AC2160" s="168" t="s">
        <v>8609</v>
      </c>
      <c r="AD2160" s="169">
        <v>173348.28296622669</v>
      </c>
      <c r="AE2160" s="168" t="s">
        <v>814</v>
      </c>
      <c r="AF2160" s="169">
        <v>-65581.317718859267</v>
      </c>
      <c r="AG2160" s="169">
        <v>-117523.5519092477</v>
      </c>
      <c r="AH2160" s="169">
        <v>-127662.13293481441</v>
      </c>
      <c r="AI2160" s="168" t="s">
        <v>21</v>
      </c>
      <c r="AJ2160"/>
      <c r="AK2160"/>
    </row>
    <row r="2161" spans="1:37" hidden="1" x14ac:dyDescent="0.25">
      <c r="A2161" s="179" t="b">
        <f>IF(E2161&lt;&gt;1,"",NOT(ISNA(VLOOKUP(P2161,Mapping!$P:$P,1,FALSE))))</f>
        <v>0</v>
      </c>
      <c r="B2161" s="180" t="str">
        <f t="shared" si="33"/>
        <v/>
      </c>
      <c r="E2161" s="167">
        <v>1</v>
      </c>
      <c r="F2161" s="170" t="s">
        <v>3736</v>
      </c>
      <c r="G2161" s="169">
        <v>360702.0339297608</v>
      </c>
      <c r="H2161" s="168" t="s">
        <v>1266</v>
      </c>
      <c r="I2161" s="168" t="s">
        <v>303</v>
      </c>
      <c r="J2161" s="169">
        <v>125109.4231795401</v>
      </c>
      <c r="K2161" s="169">
        <v>71438.210457587207</v>
      </c>
      <c r="L2161" s="168" t="s">
        <v>5</v>
      </c>
      <c r="M2161" s="168" t="s">
        <v>21</v>
      </c>
      <c r="N2161" s="168" t="s">
        <v>2829</v>
      </c>
      <c r="O2161" s="168" t="s">
        <v>21</v>
      </c>
      <c r="P2161" s="168" t="s">
        <v>2831</v>
      </c>
      <c r="Q2161" s="168" t="s">
        <v>2832</v>
      </c>
      <c r="R2161" s="168" t="s">
        <v>1259</v>
      </c>
      <c r="S2161" s="168" t="s">
        <v>21</v>
      </c>
      <c r="T2161" s="168" t="s">
        <v>1259</v>
      </c>
      <c r="U2161" s="168" t="s">
        <v>1259</v>
      </c>
      <c r="V2161" s="168" t="s">
        <v>2832</v>
      </c>
      <c r="W2161" s="168" t="s">
        <v>1259</v>
      </c>
      <c r="X2161" s="168" t="s">
        <v>21</v>
      </c>
      <c r="Y2161" s="168" t="s">
        <v>1259</v>
      </c>
      <c r="Z2161" s="168" t="s">
        <v>21</v>
      </c>
      <c r="AA2161" s="168" t="s">
        <v>3737</v>
      </c>
      <c r="AB2161" s="168" t="s">
        <v>3738</v>
      </c>
      <c r="AC2161" s="168" t="s">
        <v>8610</v>
      </c>
      <c r="AD2161" s="169">
        <v>178506.83849810521</v>
      </c>
      <c r="AE2161" s="168" t="s">
        <v>816</v>
      </c>
      <c r="AF2161" s="169">
        <v>-108126.58634010459</v>
      </c>
      <c r="AG2161" s="169">
        <v>-164563.8242532796</v>
      </c>
      <c r="AH2161" s="169">
        <v>-70176.067169557966</v>
      </c>
      <c r="AI2161" s="168" t="s">
        <v>21</v>
      </c>
      <c r="AJ2161"/>
      <c r="AK2161"/>
    </row>
    <row r="2162" spans="1:37" hidden="1" x14ac:dyDescent="0.25">
      <c r="A2162" s="179" t="b">
        <f>IF(E2162&lt;&gt;1,"",NOT(ISNA(VLOOKUP(P2162,Mapping!$P:$P,1,FALSE))))</f>
        <v>0</v>
      </c>
      <c r="B2162" s="180" t="str">
        <f t="shared" si="33"/>
        <v/>
      </c>
      <c r="E2162" s="167">
        <v>1</v>
      </c>
      <c r="F2162" s="170" t="s">
        <v>3736</v>
      </c>
      <c r="G2162" s="169">
        <v>150881.03377189991</v>
      </c>
      <c r="H2162" s="168" t="s">
        <v>1266</v>
      </c>
      <c r="I2162" s="168" t="s">
        <v>303</v>
      </c>
      <c r="J2162" s="169">
        <v>52333.054233930183</v>
      </c>
      <c r="K2162" s="169">
        <v>29882.479250877219</v>
      </c>
      <c r="L2162" s="168" t="s">
        <v>5</v>
      </c>
      <c r="M2162" s="168" t="s">
        <v>21</v>
      </c>
      <c r="N2162" s="168" t="s">
        <v>2829</v>
      </c>
      <c r="O2162" s="168" t="s">
        <v>21</v>
      </c>
      <c r="P2162" s="168" t="s">
        <v>2835</v>
      </c>
      <c r="Q2162" s="168" t="s">
        <v>2834</v>
      </c>
      <c r="R2162" s="168" t="s">
        <v>1259</v>
      </c>
      <c r="S2162" s="168" t="s">
        <v>21</v>
      </c>
      <c r="T2162" s="168" t="s">
        <v>1259</v>
      </c>
      <c r="U2162" s="168" t="s">
        <v>1259</v>
      </c>
      <c r="V2162" s="168" t="s">
        <v>2834</v>
      </c>
      <c r="W2162" s="168" t="s">
        <v>1259</v>
      </c>
      <c r="X2162" s="168" t="s">
        <v>21</v>
      </c>
      <c r="Y2162" s="168" t="s">
        <v>1259</v>
      </c>
      <c r="Z2162" s="168" t="s">
        <v>21</v>
      </c>
      <c r="AA2162" s="168" t="s">
        <v>3737</v>
      </c>
      <c r="AB2162" s="168" t="s">
        <v>3738</v>
      </c>
      <c r="AC2162" s="168" t="s">
        <v>7139</v>
      </c>
      <c r="AD2162" s="169">
        <v>74669.100239097781</v>
      </c>
      <c r="AE2162" s="168" t="s">
        <v>816</v>
      </c>
      <c r="AF2162" s="169">
        <v>-45229.163105851592</v>
      </c>
      <c r="AG2162" s="169">
        <v>-68836.76161811476</v>
      </c>
      <c r="AH2162" s="169">
        <v>-29354.52690752233</v>
      </c>
      <c r="AI2162" s="168" t="s">
        <v>21</v>
      </c>
      <c r="AJ2162"/>
      <c r="AK2162"/>
    </row>
    <row r="2163" spans="1:37" hidden="1" x14ac:dyDescent="0.25">
      <c r="A2163" s="179" t="b">
        <f>IF(E2163&lt;&gt;1,"",NOT(ISNA(VLOOKUP(P2163,Mapping!$P:$P,1,FALSE))))</f>
        <v>0</v>
      </c>
      <c r="B2163" s="180" t="str">
        <f t="shared" si="33"/>
        <v/>
      </c>
      <c r="E2163" s="167">
        <v>1</v>
      </c>
      <c r="F2163" s="170" t="s">
        <v>3739</v>
      </c>
      <c r="G2163" s="169">
        <v>264888.70353466988</v>
      </c>
      <c r="H2163" s="168" t="s">
        <v>1266</v>
      </c>
      <c r="I2163" s="168" t="s">
        <v>561</v>
      </c>
      <c r="J2163" s="169">
        <v>93328.670887299042</v>
      </c>
      <c r="K2163" s="169">
        <v>50663.163790796083</v>
      </c>
      <c r="L2163" s="168" t="s">
        <v>5</v>
      </c>
      <c r="M2163" s="168" t="s">
        <v>21</v>
      </c>
      <c r="N2163" s="168" t="s">
        <v>2829</v>
      </c>
      <c r="O2163" s="168" t="s">
        <v>21</v>
      </c>
      <c r="P2163" s="168" t="s">
        <v>2831</v>
      </c>
      <c r="Q2163" s="168" t="s">
        <v>2832</v>
      </c>
      <c r="R2163" s="168" t="s">
        <v>1259</v>
      </c>
      <c r="S2163" s="168" t="s">
        <v>21</v>
      </c>
      <c r="T2163" s="168" t="s">
        <v>1259</v>
      </c>
      <c r="U2163" s="168" t="s">
        <v>1259</v>
      </c>
      <c r="V2163" s="168" t="s">
        <v>2832</v>
      </c>
      <c r="W2163" s="168" t="s">
        <v>1259</v>
      </c>
      <c r="X2163" s="168" t="s">
        <v>21</v>
      </c>
      <c r="Y2163" s="168" t="s">
        <v>1259</v>
      </c>
      <c r="Z2163" s="168" t="s">
        <v>21</v>
      </c>
      <c r="AA2163" s="168" t="s">
        <v>8611</v>
      </c>
      <c r="AB2163" s="168" t="s">
        <v>1259</v>
      </c>
      <c r="AC2163" s="168" t="s">
        <v>8612</v>
      </c>
      <c r="AD2163" s="169">
        <v>133220.4621879051</v>
      </c>
      <c r="AE2163" s="168" t="s">
        <v>807</v>
      </c>
      <c r="AF2163" s="169">
        <v>-9329.7672025476058</v>
      </c>
      <c r="AG2163" s="169">
        <v>-13159.244915958199</v>
      </c>
      <c r="AH2163" s="169">
        <v>-111705.0134262779</v>
      </c>
      <c r="AI2163" s="168" t="s">
        <v>21</v>
      </c>
      <c r="AJ2163"/>
      <c r="AK2163"/>
    </row>
    <row r="2164" spans="1:37" hidden="1" x14ac:dyDescent="0.25">
      <c r="A2164" s="179" t="b">
        <f>IF(E2164&lt;&gt;1,"",NOT(ISNA(VLOOKUP(P2164,Mapping!$P:$P,1,FALSE))))</f>
        <v>0</v>
      </c>
      <c r="B2164" s="180" t="str">
        <f t="shared" si="33"/>
        <v/>
      </c>
      <c r="E2164" s="167">
        <v>1</v>
      </c>
      <c r="F2164" s="170" t="s">
        <v>3739</v>
      </c>
      <c r="G2164" s="169">
        <v>239075.88323662779</v>
      </c>
      <c r="H2164" s="168" t="s">
        <v>1266</v>
      </c>
      <c r="I2164" s="168" t="s">
        <v>561</v>
      </c>
      <c r="J2164" s="169">
        <v>84233.997622179464</v>
      </c>
      <c r="K2164" s="169">
        <v>45726.150149929541</v>
      </c>
      <c r="L2164" s="168" t="s">
        <v>5</v>
      </c>
      <c r="M2164" s="168" t="s">
        <v>21</v>
      </c>
      <c r="N2164" s="168" t="s">
        <v>2829</v>
      </c>
      <c r="O2164" s="168" t="s">
        <v>21</v>
      </c>
      <c r="P2164" s="168" t="s">
        <v>2836</v>
      </c>
      <c r="Q2164" s="168" t="s">
        <v>2837</v>
      </c>
      <c r="R2164" s="168" t="s">
        <v>1259</v>
      </c>
      <c r="S2164" s="168" t="s">
        <v>21</v>
      </c>
      <c r="T2164" s="168" t="s">
        <v>1259</v>
      </c>
      <c r="U2164" s="168" t="s">
        <v>1259</v>
      </c>
      <c r="V2164" s="168" t="s">
        <v>2837</v>
      </c>
      <c r="W2164" s="168" t="s">
        <v>1259</v>
      </c>
      <c r="X2164" s="168" t="s">
        <v>21</v>
      </c>
      <c r="Y2164" s="168" t="s">
        <v>1259</v>
      </c>
      <c r="Z2164" s="168" t="s">
        <v>21</v>
      </c>
      <c r="AA2164" s="168" t="s">
        <v>8611</v>
      </c>
      <c r="AB2164" s="168" t="s">
        <v>1259</v>
      </c>
      <c r="AC2164" s="168" t="s">
        <v>6799</v>
      </c>
      <c r="AD2164" s="169">
        <v>120238.4217890834</v>
      </c>
      <c r="AE2164" s="168" t="s">
        <v>807</v>
      </c>
      <c r="AF2164" s="169">
        <v>-8420.6019531113852</v>
      </c>
      <c r="AG2164" s="169">
        <v>-11876.90550419429</v>
      </c>
      <c r="AH2164" s="169">
        <v>-100819.6060854341</v>
      </c>
      <c r="AI2164" s="168" t="s">
        <v>21</v>
      </c>
      <c r="AJ2164"/>
      <c r="AK2164"/>
    </row>
    <row r="2165" spans="1:37" hidden="1" x14ac:dyDescent="0.25">
      <c r="A2165" s="179" t="b">
        <f>IF(E2165&lt;&gt;1,"",NOT(ISNA(VLOOKUP(P2165,Mapping!$P:$P,1,FALSE))))</f>
        <v>0</v>
      </c>
      <c r="B2165" s="180" t="str">
        <f t="shared" si="33"/>
        <v/>
      </c>
      <c r="E2165" s="167">
        <v>1</v>
      </c>
      <c r="F2165" s="170" t="s">
        <v>3740</v>
      </c>
      <c r="G2165" s="169">
        <v>30230191.16079995</v>
      </c>
      <c r="H2165" s="168" t="s">
        <v>1266</v>
      </c>
      <c r="I2165" s="168" t="s">
        <v>303</v>
      </c>
      <c r="J2165" s="169">
        <v>7498378.9666884271</v>
      </c>
      <c r="K2165" s="169">
        <v>4715486.3844768442</v>
      </c>
      <c r="L2165" s="168" t="s">
        <v>5</v>
      </c>
      <c r="M2165" s="168" t="s">
        <v>21</v>
      </c>
      <c r="N2165" s="168" t="s">
        <v>2829</v>
      </c>
      <c r="O2165" s="168" t="s">
        <v>21</v>
      </c>
      <c r="P2165" s="168" t="s">
        <v>2831</v>
      </c>
      <c r="Q2165" s="168" t="s">
        <v>2832</v>
      </c>
      <c r="R2165" s="168" t="s">
        <v>1259</v>
      </c>
      <c r="S2165" s="168" t="s">
        <v>21</v>
      </c>
      <c r="T2165" s="168" t="s">
        <v>1259</v>
      </c>
      <c r="U2165" s="168" t="s">
        <v>1259</v>
      </c>
      <c r="V2165" s="168" t="s">
        <v>2832</v>
      </c>
      <c r="W2165" s="168" t="s">
        <v>1259</v>
      </c>
      <c r="X2165" s="168" t="s">
        <v>21</v>
      </c>
      <c r="Y2165" s="168" t="s">
        <v>1259</v>
      </c>
      <c r="Z2165" s="168" t="s">
        <v>21</v>
      </c>
      <c r="AA2165" s="168" t="s">
        <v>3741</v>
      </c>
      <c r="AB2165" s="168" t="s">
        <v>3742</v>
      </c>
      <c r="AC2165" s="168" t="s">
        <v>12310</v>
      </c>
      <c r="AD2165" s="169">
        <v>10420721.75808976</v>
      </c>
      <c r="AE2165" s="168" t="s">
        <v>809</v>
      </c>
      <c r="AF2165" s="169">
        <v>-7411202.1606176086</v>
      </c>
      <c r="AG2165" s="169">
        <v>10317692.54389585</v>
      </c>
      <c r="AH2165" s="169">
        <v>-6005628.5255784616</v>
      </c>
      <c r="AI2165" s="168" t="s">
        <v>21</v>
      </c>
      <c r="AJ2165"/>
      <c r="AK2165"/>
    </row>
    <row r="2166" spans="1:37" hidden="1" x14ac:dyDescent="0.25">
      <c r="A2166" s="179" t="b">
        <f>IF(E2166&lt;&gt;1,"",NOT(ISNA(VLOOKUP(P2166,Mapping!$P:$P,1,FALSE))))</f>
        <v>0</v>
      </c>
      <c r="B2166" s="180" t="str">
        <f t="shared" si="33"/>
        <v/>
      </c>
      <c r="E2166" s="167">
        <v>1</v>
      </c>
      <c r="F2166" s="170" t="s">
        <v>3740</v>
      </c>
      <c r="G2166" s="169">
        <v>3389278.8220177521</v>
      </c>
      <c r="H2166" s="168" t="s">
        <v>1266</v>
      </c>
      <c r="I2166" s="168" t="s">
        <v>303</v>
      </c>
      <c r="J2166" s="169">
        <v>840685.95187103644</v>
      </c>
      <c r="K2166" s="169">
        <v>528680.02234616037</v>
      </c>
      <c r="L2166" s="168" t="s">
        <v>5</v>
      </c>
      <c r="M2166" s="168" t="s">
        <v>21</v>
      </c>
      <c r="N2166" s="168" t="s">
        <v>2829</v>
      </c>
      <c r="O2166" s="168" t="s">
        <v>21</v>
      </c>
      <c r="P2166" s="168" t="s">
        <v>2851</v>
      </c>
      <c r="Q2166" s="168" t="s">
        <v>2834</v>
      </c>
      <c r="R2166" s="168" t="s">
        <v>1259</v>
      </c>
      <c r="S2166" s="168" t="s">
        <v>21</v>
      </c>
      <c r="T2166" s="168" t="s">
        <v>1259</v>
      </c>
      <c r="U2166" s="168" t="s">
        <v>1259</v>
      </c>
      <c r="V2166" s="168" t="s">
        <v>2834</v>
      </c>
      <c r="W2166" s="168" t="s">
        <v>1259</v>
      </c>
      <c r="X2166" s="168" t="s">
        <v>21</v>
      </c>
      <c r="Y2166" s="168" t="s">
        <v>1259</v>
      </c>
      <c r="Z2166" s="168" t="s">
        <v>21</v>
      </c>
      <c r="AA2166" s="168" t="s">
        <v>3741</v>
      </c>
      <c r="AB2166" s="168" t="s">
        <v>3742</v>
      </c>
      <c r="AC2166" s="168" t="s">
        <v>8613</v>
      </c>
      <c r="AD2166" s="169">
        <v>1168326.4381943929</v>
      </c>
      <c r="AE2166" s="168" t="s">
        <v>809</v>
      </c>
      <c r="AF2166" s="169">
        <v>-830912.06387226703</v>
      </c>
      <c r="AG2166" s="169">
        <v>1156775.2464781741</v>
      </c>
      <c r="AH2166" s="169">
        <v>-673325.20215893118</v>
      </c>
      <c r="AI2166" s="168" t="s">
        <v>21</v>
      </c>
      <c r="AJ2166"/>
      <c r="AK2166"/>
    </row>
    <row r="2167" spans="1:37" hidden="1" x14ac:dyDescent="0.25">
      <c r="A2167" s="179" t="b">
        <f>IF(E2167&lt;&gt;1,"",NOT(ISNA(VLOOKUP(P2167,Mapping!$P:$P,1,FALSE))))</f>
        <v>0</v>
      </c>
      <c r="B2167" s="180" t="str">
        <f t="shared" si="33"/>
        <v/>
      </c>
      <c r="E2167" s="167">
        <v>1</v>
      </c>
      <c r="F2167" s="170" t="s">
        <v>3740</v>
      </c>
      <c r="G2167" s="169">
        <v>3830435.6857174598</v>
      </c>
      <c r="H2167" s="168" t="s">
        <v>1266</v>
      </c>
      <c r="I2167" s="168" t="s">
        <v>303</v>
      </c>
      <c r="J2167" s="169">
        <v>950111.70211457531</v>
      </c>
      <c r="K2167" s="169">
        <v>597494.31376526353</v>
      </c>
      <c r="L2167" s="168" t="s">
        <v>5</v>
      </c>
      <c r="M2167" s="168" t="s">
        <v>21</v>
      </c>
      <c r="N2167" s="168" t="s">
        <v>2829</v>
      </c>
      <c r="O2167" s="168" t="s">
        <v>21</v>
      </c>
      <c r="P2167" s="168" t="s">
        <v>2835</v>
      </c>
      <c r="Q2167" s="168" t="s">
        <v>2834</v>
      </c>
      <c r="R2167" s="168" t="s">
        <v>1259</v>
      </c>
      <c r="S2167" s="168" t="s">
        <v>21</v>
      </c>
      <c r="T2167" s="168" t="s">
        <v>1259</v>
      </c>
      <c r="U2167" s="168" t="s">
        <v>1259</v>
      </c>
      <c r="V2167" s="168" t="s">
        <v>2834</v>
      </c>
      <c r="W2167" s="168" t="s">
        <v>1259</v>
      </c>
      <c r="X2167" s="168" t="s">
        <v>21</v>
      </c>
      <c r="Y2167" s="168" t="s">
        <v>1259</v>
      </c>
      <c r="Z2167" s="168" t="s">
        <v>21</v>
      </c>
      <c r="AA2167" s="168" t="s">
        <v>3741</v>
      </c>
      <c r="AB2167" s="168" t="s">
        <v>3742</v>
      </c>
      <c r="AC2167" s="168" t="s">
        <v>7332</v>
      </c>
      <c r="AD2167" s="169">
        <v>1320398.6796113569</v>
      </c>
      <c r="AE2167" s="168" t="s">
        <v>809</v>
      </c>
      <c r="AF2167" s="169">
        <v>-939065.62082569441</v>
      </c>
      <c r="AG2167" s="169">
        <v>1307343.9563838281</v>
      </c>
      <c r="AH2167" s="169">
        <v>-760966.86577914841</v>
      </c>
      <c r="AI2167" s="168" t="s">
        <v>21</v>
      </c>
      <c r="AJ2167"/>
      <c r="AK2167"/>
    </row>
    <row r="2168" spans="1:37" hidden="1" x14ac:dyDescent="0.25">
      <c r="A2168" s="179" t="b">
        <f>IF(E2168&lt;&gt;1,"",NOT(ISNA(VLOOKUP(P2168,Mapping!$P:$P,1,FALSE))))</f>
        <v>0</v>
      </c>
      <c r="B2168" s="180" t="str">
        <f t="shared" si="33"/>
        <v/>
      </c>
      <c r="E2168" s="167">
        <v>1</v>
      </c>
      <c r="F2168" s="170" t="s">
        <v>3740</v>
      </c>
      <c r="G2168" s="169">
        <v>17118876.492888652</v>
      </c>
      <c r="H2168" s="168" t="s">
        <v>1266</v>
      </c>
      <c r="I2168" s="168" t="s">
        <v>303</v>
      </c>
      <c r="J2168" s="169">
        <v>4246212.7594503919</v>
      </c>
      <c r="K2168" s="169">
        <v>2670304.9474736089</v>
      </c>
      <c r="L2168" s="168" t="s">
        <v>5</v>
      </c>
      <c r="M2168" s="168" t="s">
        <v>21</v>
      </c>
      <c r="N2168" s="168" t="s">
        <v>2829</v>
      </c>
      <c r="O2168" s="168" t="s">
        <v>21</v>
      </c>
      <c r="P2168" s="168" t="s">
        <v>2836</v>
      </c>
      <c r="Q2168" s="168" t="s">
        <v>2837</v>
      </c>
      <c r="R2168" s="168" t="s">
        <v>1259</v>
      </c>
      <c r="S2168" s="168" t="s">
        <v>21</v>
      </c>
      <c r="T2168" s="168" t="s">
        <v>1259</v>
      </c>
      <c r="U2168" s="168" t="s">
        <v>1259</v>
      </c>
      <c r="V2168" s="168" t="s">
        <v>2837</v>
      </c>
      <c r="W2168" s="168" t="s">
        <v>1259</v>
      </c>
      <c r="X2168" s="168" t="s">
        <v>21</v>
      </c>
      <c r="Y2168" s="168" t="s">
        <v>1259</v>
      </c>
      <c r="Z2168" s="168" t="s">
        <v>21</v>
      </c>
      <c r="AA2168" s="168" t="s">
        <v>3741</v>
      </c>
      <c r="AB2168" s="168" t="s">
        <v>3742</v>
      </c>
      <c r="AC2168" s="168" t="s">
        <v>8614</v>
      </c>
      <c r="AD2168" s="169">
        <v>5901089.0071650753</v>
      </c>
      <c r="AE2168" s="168" t="s">
        <v>809</v>
      </c>
      <c r="AF2168" s="169">
        <v>-4196845.9205762111</v>
      </c>
      <c r="AG2168" s="169">
        <v>5842745.2016772926</v>
      </c>
      <c r="AH2168" s="169">
        <v>-3400891.9243905321</v>
      </c>
      <c r="AI2168" s="168" t="s">
        <v>21</v>
      </c>
      <c r="AJ2168"/>
      <c r="AK2168"/>
    </row>
    <row r="2169" spans="1:37" hidden="1" x14ac:dyDescent="0.25">
      <c r="A2169" s="179" t="b">
        <f>IF(E2169&lt;&gt;1,"",NOT(ISNA(VLOOKUP(P2169,Mapping!$P:$P,1,FALSE))))</f>
        <v>0</v>
      </c>
      <c r="B2169" s="180" t="str">
        <f t="shared" si="33"/>
        <v/>
      </c>
      <c r="E2169" s="167">
        <v>1</v>
      </c>
      <c r="F2169" s="170" t="s">
        <v>3743</v>
      </c>
      <c r="G2169" s="169">
        <v>876378.02489941882</v>
      </c>
      <c r="H2169" s="168" t="s">
        <v>1266</v>
      </c>
      <c r="I2169" s="168" t="s">
        <v>303</v>
      </c>
      <c r="J2169" s="169">
        <v>358674.52825409442</v>
      </c>
      <c r="K2169" s="169">
        <v>204158.44196469089</v>
      </c>
      <c r="L2169" s="168" t="s">
        <v>5</v>
      </c>
      <c r="M2169" s="168" t="s">
        <v>21</v>
      </c>
      <c r="N2169" s="168" t="s">
        <v>2829</v>
      </c>
      <c r="O2169" s="168" t="s">
        <v>21</v>
      </c>
      <c r="P2169" s="168" t="s">
        <v>2831</v>
      </c>
      <c r="Q2169" s="168" t="s">
        <v>2832</v>
      </c>
      <c r="R2169" s="168" t="s">
        <v>1259</v>
      </c>
      <c r="S2169" s="168" t="s">
        <v>21</v>
      </c>
      <c r="T2169" s="168" t="s">
        <v>1259</v>
      </c>
      <c r="U2169" s="168" t="s">
        <v>1259</v>
      </c>
      <c r="V2169" s="168" t="s">
        <v>2832</v>
      </c>
      <c r="W2169" s="168" t="s">
        <v>1259</v>
      </c>
      <c r="X2169" s="168" t="s">
        <v>21</v>
      </c>
      <c r="Y2169" s="168" t="s">
        <v>1259</v>
      </c>
      <c r="Z2169" s="168" t="s">
        <v>21</v>
      </c>
      <c r="AA2169" s="168" t="s">
        <v>3744</v>
      </c>
      <c r="AB2169" s="168" t="s">
        <v>3745</v>
      </c>
      <c r="AC2169" s="168" t="s">
        <v>12311</v>
      </c>
      <c r="AD2169" s="169">
        <v>590379.70721241843</v>
      </c>
      <c r="AE2169" s="168" t="s">
        <v>807</v>
      </c>
      <c r="AF2169" s="169">
        <v>-225936.17838601241</v>
      </c>
      <c r="AG2169" s="169">
        <v>-229708.43339122989</v>
      </c>
      <c r="AH2169" s="169">
        <v>-307072.46180002851</v>
      </c>
      <c r="AI2169" s="168" t="s">
        <v>21</v>
      </c>
      <c r="AJ2169"/>
      <c r="AK2169"/>
    </row>
    <row r="2170" spans="1:37" hidden="1" x14ac:dyDescent="0.25">
      <c r="A2170" s="179" t="b">
        <f>IF(E2170&lt;&gt;1,"",NOT(ISNA(VLOOKUP(P2170,Mapping!$P:$P,1,FALSE))))</f>
        <v>0</v>
      </c>
      <c r="B2170" s="180" t="str">
        <f t="shared" si="33"/>
        <v/>
      </c>
      <c r="E2170" s="167">
        <v>1</v>
      </c>
      <c r="F2170" s="170" t="s">
        <v>3743</v>
      </c>
      <c r="G2170" s="169">
        <v>3127152.860997926</v>
      </c>
      <c r="H2170" s="168" t="s">
        <v>1266</v>
      </c>
      <c r="I2170" s="168" t="s">
        <v>303</v>
      </c>
      <c r="J2170" s="169">
        <v>1279847.3322349689</v>
      </c>
      <c r="K2170" s="169">
        <v>728492.31467212259</v>
      </c>
      <c r="L2170" s="168" t="s">
        <v>5</v>
      </c>
      <c r="M2170" s="168" t="s">
        <v>21</v>
      </c>
      <c r="N2170" s="168" t="s">
        <v>2829</v>
      </c>
      <c r="O2170" s="168" t="s">
        <v>21</v>
      </c>
      <c r="P2170" s="168" t="s">
        <v>2833</v>
      </c>
      <c r="Q2170" s="168" t="s">
        <v>2834</v>
      </c>
      <c r="R2170" s="168" t="s">
        <v>1259</v>
      </c>
      <c r="S2170" s="168" t="s">
        <v>21</v>
      </c>
      <c r="T2170" s="168" t="s">
        <v>1259</v>
      </c>
      <c r="U2170" s="168" t="s">
        <v>1259</v>
      </c>
      <c r="V2170" s="168" t="s">
        <v>2834</v>
      </c>
      <c r="W2170" s="168" t="s">
        <v>1259</v>
      </c>
      <c r="X2170" s="168" t="s">
        <v>21</v>
      </c>
      <c r="Y2170" s="168" t="s">
        <v>1259</v>
      </c>
      <c r="Z2170" s="168" t="s">
        <v>21</v>
      </c>
      <c r="AA2170" s="168" t="s">
        <v>3744</v>
      </c>
      <c r="AB2170" s="168" t="s">
        <v>3745</v>
      </c>
      <c r="AC2170" s="168" t="s">
        <v>8615</v>
      </c>
      <c r="AD2170" s="169">
        <v>2106633.824708588</v>
      </c>
      <c r="AE2170" s="168" t="s">
        <v>807</v>
      </c>
      <c r="AF2170" s="169">
        <v>-806201.14444773458</v>
      </c>
      <c r="AG2170" s="169">
        <v>-819661.5664309687</v>
      </c>
      <c r="AH2170" s="169">
        <v>-1095717.259183723</v>
      </c>
      <c r="AI2170" s="168" t="s">
        <v>21</v>
      </c>
      <c r="AJ2170"/>
      <c r="AK2170"/>
    </row>
    <row r="2171" spans="1:37" hidden="1" x14ac:dyDescent="0.25">
      <c r="A2171" s="179" t="b">
        <f>IF(E2171&lt;&gt;1,"",NOT(ISNA(VLOOKUP(P2171,Mapping!$P:$P,1,FALSE))))</f>
        <v>0</v>
      </c>
      <c r="B2171" s="180" t="str">
        <f t="shared" si="33"/>
        <v/>
      </c>
      <c r="E2171" s="167">
        <v>1</v>
      </c>
      <c r="F2171" s="170" t="s">
        <v>3746</v>
      </c>
      <c r="G2171" s="169">
        <v>6303329.6903953766</v>
      </c>
      <c r="H2171" s="168" t="s">
        <v>1266</v>
      </c>
      <c r="I2171" s="168" t="s">
        <v>2830</v>
      </c>
      <c r="J2171" s="169">
        <v>2593964.9342763792</v>
      </c>
      <c r="K2171" s="169">
        <v>1495421.4244345941</v>
      </c>
      <c r="L2171" s="168" t="s">
        <v>5</v>
      </c>
      <c r="M2171" s="168" t="s">
        <v>21</v>
      </c>
      <c r="N2171" s="168" t="s">
        <v>2829</v>
      </c>
      <c r="O2171" s="168" t="s">
        <v>21</v>
      </c>
      <c r="P2171" s="168" t="s">
        <v>2831</v>
      </c>
      <c r="Q2171" s="168" t="s">
        <v>2832</v>
      </c>
      <c r="R2171" s="168" t="s">
        <v>1259</v>
      </c>
      <c r="S2171" s="168" t="s">
        <v>21</v>
      </c>
      <c r="T2171" s="168" t="s">
        <v>1259</v>
      </c>
      <c r="U2171" s="168" t="s">
        <v>1259</v>
      </c>
      <c r="V2171" s="168" t="s">
        <v>2832</v>
      </c>
      <c r="W2171" s="168" t="s">
        <v>1259</v>
      </c>
      <c r="X2171" s="168" t="s">
        <v>21</v>
      </c>
      <c r="Y2171" s="168" t="s">
        <v>1259</v>
      </c>
      <c r="Z2171" s="168" t="s">
        <v>21</v>
      </c>
      <c r="AA2171" s="168" t="s">
        <v>3747</v>
      </c>
      <c r="AB2171" s="168" t="s">
        <v>1259</v>
      </c>
      <c r="AC2171" s="168" t="s">
        <v>8616</v>
      </c>
      <c r="AD2171" s="169">
        <v>3563901.7897510892</v>
      </c>
      <c r="AE2171" s="168" t="s">
        <v>813</v>
      </c>
      <c r="AF2171" s="169">
        <v>-2512633.2398620588</v>
      </c>
      <c r="AG2171" s="169">
        <v>-794628.67101632245</v>
      </c>
      <c r="AH2171" s="169">
        <v>-1925628.4871463389</v>
      </c>
      <c r="AI2171" s="168" t="s">
        <v>21</v>
      </c>
      <c r="AJ2171"/>
      <c r="AK2171"/>
    </row>
    <row r="2172" spans="1:37" hidden="1" x14ac:dyDescent="0.25">
      <c r="A2172" s="179" t="b">
        <f>IF(E2172&lt;&gt;1,"",NOT(ISNA(VLOOKUP(P2172,Mapping!$P:$P,1,FALSE))))</f>
        <v>0</v>
      </c>
      <c r="B2172" s="180" t="str">
        <f t="shared" si="33"/>
        <v/>
      </c>
      <c r="E2172" s="167">
        <v>1</v>
      </c>
      <c r="F2172" s="170" t="s">
        <v>3746</v>
      </c>
      <c r="G2172" s="169">
        <v>2038873.4906249889</v>
      </c>
      <c r="H2172" s="168" t="s">
        <v>1266</v>
      </c>
      <c r="I2172" s="168" t="s">
        <v>2830</v>
      </c>
      <c r="J2172" s="169">
        <v>839043.26758690539</v>
      </c>
      <c r="K2172" s="169">
        <v>483708.65072125278</v>
      </c>
      <c r="L2172" s="168" t="s">
        <v>5</v>
      </c>
      <c r="M2172" s="168" t="s">
        <v>21</v>
      </c>
      <c r="N2172" s="168" t="s">
        <v>2829</v>
      </c>
      <c r="O2172" s="168" t="s">
        <v>21</v>
      </c>
      <c r="P2172" s="168" t="s">
        <v>2851</v>
      </c>
      <c r="Q2172" s="168" t="s">
        <v>2834</v>
      </c>
      <c r="R2172" s="168" t="s">
        <v>1259</v>
      </c>
      <c r="S2172" s="168" t="s">
        <v>21</v>
      </c>
      <c r="T2172" s="168" t="s">
        <v>1259</v>
      </c>
      <c r="U2172" s="168" t="s">
        <v>1259</v>
      </c>
      <c r="V2172" s="168" t="s">
        <v>2834</v>
      </c>
      <c r="W2172" s="168" t="s">
        <v>1259</v>
      </c>
      <c r="X2172" s="168" t="s">
        <v>21</v>
      </c>
      <c r="Y2172" s="168" t="s">
        <v>1259</v>
      </c>
      <c r="Z2172" s="168" t="s">
        <v>21</v>
      </c>
      <c r="AA2172" s="168" t="s">
        <v>3747</v>
      </c>
      <c r="AB2172" s="168" t="s">
        <v>1259</v>
      </c>
      <c r="AC2172" s="168" t="s">
        <v>8617</v>
      </c>
      <c r="AD2172" s="169">
        <v>1152778.807268556</v>
      </c>
      <c r="AE2172" s="168" t="s">
        <v>813</v>
      </c>
      <c r="AF2172" s="169">
        <v>-812735.73746649339</v>
      </c>
      <c r="AG2172" s="169">
        <v>-257030.3969177471</v>
      </c>
      <c r="AH2172" s="169">
        <v>-622863.3227320062</v>
      </c>
      <c r="AI2172" s="168" t="s">
        <v>21</v>
      </c>
      <c r="AJ2172"/>
      <c r="AK2172"/>
    </row>
    <row r="2173" spans="1:37" hidden="1" x14ac:dyDescent="0.25">
      <c r="A2173" s="179" t="b">
        <f>IF(E2173&lt;&gt;1,"",NOT(ISNA(VLOOKUP(P2173,Mapping!$P:$P,1,FALSE))))</f>
        <v>0</v>
      </c>
      <c r="B2173" s="180" t="str">
        <f t="shared" si="33"/>
        <v/>
      </c>
      <c r="E2173" s="167">
        <v>1</v>
      </c>
      <c r="F2173" s="170" t="s">
        <v>3746</v>
      </c>
      <c r="G2173" s="169">
        <v>4004982.5969546088</v>
      </c>
      <c r="H2173" s="168" t="s">
        <v>1266</v>
      </c>
      <c r="I2173" s="168" t="s">
        <v>2830</v>
      </c>
      <c r="J2173" s="169">
        <v>1648142.3198785221</v>
      </c>
      <c r="K2173" s="169">
        <v>950154.45393876487</v>
      </c>
      <c r="L2173" s="168" t="s">
        <v>5</v>
      </c>
      <c r="M2173" s="168" t="s">
        <v>21</v>
      </c>
      <c r="N2173" s="168" t="s">
        <v>2829</v>
      </c>
      <c r="O2173" s="168" t="s">
        <v>21</v>
      </c>
      <c r="P2173" s="168" t="s">
        <v>2836</v>
      </c>
      <c r="Q2173" s="168" t="s">
        <v>2837</v>
      </c>
      <c r="R2173" s="168" t="s">
        <v>1259</v>
      </c>
      <c r="S2173" s="168" t="s">
        <v>21</v>
      </c>
      <c r="T2173" s="168" t="s">
        <v>1259</v>
      </c>
      <c r="U2173" s="168" t="s">
        <v>1259</v>
      </c>
      <c r="V2173" s="168" t="s">
        <v>2837</v>
      </c>
      <c r="W2173" s="168" t="s">
        <v>1259</v>
      </c>
      <c r="X2173" s="168" t="s">
        <v>21</v>
      </c>
      <c r="Y2173" s="168" t="s">
        <v>1259</v>
      </c>
      <c r="Z2173" s="168" t="s">
        <v>21</v>
      </c>
      <c r="AA2173" s="168" t="s">
        <v>3747</v>
      </c>
      <c r="AB2173" s="168" t="s">
        <v>1259</v>
      </c>
      <c r="AC2173" s="168" t="s">
        <v>8618</v>
      </c>
      <c r="AD2173" s="169">
        <v>2264416.641090075</v>
      </c>
      <c r="AE2173" s="168" t="s">
        <v>813</v>
      </c>
      <c r="AF2173" s="169">
        <v>-1596466.136542195</v>
      </c>
      <c r="AG2173" s="169">
        <v>-504887.7584986235</v>
      </c>
      <c r="AH2173" s="169">
        <v>-1223497.5731909359</v>
      </c>
      <c r="AI2173" s="168" t="s">
        <v>21</v>
      </c>
      <c r="AJ2173"/>
      <c r="AK2173"/>
    </row>
    <row r="2174" spans="1:37" hidden="1" x14ac:dyDescent="0.25">
      <c r="A2174" s="179" t="b">
        <f>IF(E2174&lt;&gt;1,"",NOT(ISNA(VLOOKUP(P2174,Mapping!$P:$P,1,FALSE))))</f>
        <v>0</v>
      </c>
      <c r="B2174" s="180" t="str">
        <f t="shared" si="33"/>
        <v/>
      </c>
      <c r="E2174" s="167">
        <v>1</v>
      </c>
      <c r="F2174" s="170" t="s">
        <v>3748</v>
      </c>
      <c r="G2174" s="169">
        <v>320719.49311478733</v>
      </c>
      <c r="H2174" s="168" t="s">
        <v>1266</v>
      </c>
      <c r="I2174" s="168" t="s">
        <v>303</v>
      </c>
      <c r="J2174" s="169">
        <v>112156.710374591</v>
      </c>
      <c r="K2174" s="169">
        <v>48608.671069263728</v>
      </c>
      <c r="L2174" s="168" t="s">
        <v>5</v>
      </c>
      <c r="M2174" s="168" t="s">
        <v>21</v>
      </c>
      <c r="N2174" s="168" t="s">
        <v>2829</v>
      </c>
      <c r="O2174" s="168" t="s">
        <v>21</v>
      </c>
      <c r="P2174" s="168" t="s">
        <v>2831</v>
      </c>
      <c r="Q2174" s="168" t="s">
        <v>2832</v>
      </c>
      <c r="R2174" s="168" t="s">
        <v>1259</v>
      </c>
      <c r="S2174" s="168" t="s">
        <v>21</v>
      </c>
      <c r="T2174" s="168" t="s">
        <v>1259</v>
      </c>
      <c r="U2174" s="168" t="s">
        <v>1259</v>
      </c>
      <c r="V2174" s="168" t="s">
        <v>2832</v>
      </c>
      <c r="W2174" s="168" t="s">
        <v>1259</v>
      </c>
      <c r="X2174" s="168" t="s">
        <v>21</v>
      </c>
      <c r="Y2174" s="168" t="s">
        <v>1259</v>
      </c>
      <c r="Z2174" s="168" t="s">
        <v>21</v>
      </c>
      <c r="AA2174" s="168" t="s">
        <v>3749</v>
      </c>
      <c r="AB2174" s="168" t="s">
        <v>3750</v>
      </c>
      <c r="AC2174" s="168" t="s">
        <v>8619</v>
      </c>
      <c r="AD2174" s="169">
        <v>195157.86021218979</v>
      </c>
      <c r="AE2174" s="168" t="s">
        <v>808</v>
      </c>
      <c r="AF2174" s="169">
        <v>-121454.0307701175</v>
      </c>
      <c r="AG2174" s="169">
        <v>674270.87379414367</v>
      </c>
      <c r="AH2174" s="169">
        <v>-23100.51883279136</v>
      </c>
      <c r="AI2174" s="168" t="s">
        <v>21</v>
      </c>
      <c r="AJ2174"/>
      <c r="AK2174"/>
    </row>
    <row r="2175" spans="1:37" hidden="1" x14ac:dyDescent="0.25">
      <c r="A2175" s="179" t="b">
        <f>IF(E2175&lt;&gt;1,"",NOT(ISNA(VLOOKUP(P2175,Mapping!$P:$P,1,FALSE))))</f>
        <v>0</v>
      </c>
      <c r="B2175" s="180" t="str">
        <f t="shared" si="33"/>
        <v/>
      </c>
      <c r="E2175" s="167">
        <v>1</v>
      </c>
      <c r="F2175" s="170" t="s">
        <v>3751</v>
      </c>
      <c r="G2175" s="169">
        <v>504788.49363566528</v>
      </c>
      <c r="H2175" s="168" t="s">
        <v>1266</v>
      </c>
      <c r="I2175" s="168" t="s">
        <v>303</v>
      </c>
      <c r="J2175" s="169">
        <v>178886.28929026381</v>
      </c>
      <c r="K2175" s="169">
        <v>73980.22566141565</v>
      </c>
      <c r="L2175" s="168" t="s">
        <v>5</v>
      </c>
      <c r="M2175" s="168" t="s">
        <v>21</v>
      </c>
      <c r="N2175" s="168" t="s">
        <v>2829</v>
      </c>
      <c r="O2175" s="168" t="s">
        <v>21</v>
      </c>
      <c r="P2175" s="168" t="s">
        <v>2831</v>
      </c>
      <c r="Q2175" s="168" t="s">
        <v>2832</v>
      </c>
      <c r="R2175" s="168" t="s">
        <v>1259</v>
      </c>
      <c r="S2175" s="168" t="s">
        <v>21</v>
      </c>
      <c r="T2175" s="168" t="s">
        <v>1259</v>
      </c>
      <c r="U2175" s="168" t="s">
        <v>1259</v>
      </c>
      <c r="V2175" s="168" t="s">
        <v>2832</v>
      </c>
      <c r="W2175" s="168" t="s">
        <v>1259</v>
      </c>
      <c r="X2175" s="168" t="s">
        <v>21</v>
      </c>
      <c r="Y2175" s="168" t="s">
        <v>1259</v>
      </c>
      <c r="Z2175" s="168" t="s">
        <v>21</v>
      </c>
      <c r="AA2175" s="168" t="s">
        <v>3752</v>
      </c>
      <c r="AB2175" s="168" t="s">
        <v>3753</v>
      </c>
      <c r="AC2175" s="168" t="s">
        <v>12312</v>
      </c>
      <c r="AD2175" s="169">
        <v>263930.2361380104</v>
      </c>
      <c r="AE2175" s="168" t="s">
        <v>808</v>
      </c>
      <c r="AF2175" s="169">
        <v>-125836.737943667</v>
      </c>
      <c r="AG2175" s="169">
        <v>-189306.72970442419</v>
      </c>
      <c r="AH2175" s="169">
        <v>-37494.443491574377</v>
      </c>
      <c r="AI2175" s="168" t="s">
        <v>21</v>
      </c>
      <c r="AJ2175"/>
      <c r="AK2175"/>
    </row>
    <row r="2176" spans="1:37" hidden="1" x14ac:dyDescent="0.25">
      <c r="A2176" s="179" t="b">
        <f>IF(E2176&lt;&gt;1,"",NOT(ISNA(VLOOKUP(P2176,Mapping!$P:$P,1,FALSE))))</f>
        <v>0</v>
      </c>
      <c r="B2176" s="180" t="str">
        <f t="shared" si="33"/>
        <v/>
      </c>
      <c r="E2176" s="167">
        <v>1</v>
      </c>
      <c r="F2176" s="170" t="s">
        <v>3754</v>
      </c>
      <c r="G2176" s="169">
        <v>1102792.832819269</v>
      </c>
      <c r="H2176" s="168" t="s">
        <v>1266</v>
      </c>
      <c r="I2176" s="168" t="s">
        <v>303</v>
      </c>
      <c r="J2176" s="169">
        <v>417909.13437350851</v>
      </c>
      <c r="K2176" s="169">
        <v>149330.90740315369</v>
      </c>
      <c r="L2176" s="168" t="s">
        <v>5</v>
      </c>
      <c r="M2176" s="168" t="s">
        <v>21</v>
      </c>
      <c r="N2176" s="168" t="s">
        <v>2829</v>
      </c>
      <c r="O2176" s="168" t="s">
        <v>21</v>
      </c>
      <c r="P2176" s="168" t="s">
        <v>2831</v>
      </c>
      <c r="Q2176" s="168" t="s">
        <v>2832</v>
      </c>
      <c r="R2176" s="168" t="s">
        <v>1259</v>
      </c>
      <c r="S2176" s="168" t="s">
        <v>21</v>
      </c>
      <c r="T2176" s="168" t="s">
        <v>1259</v>
      </c>
      <c r="U2176" s="168" t="s">
        <v>1259</v>
      </c>
      <c r="V2176" s="168" t="s">
        <v>2832</v>
      </c>
      <c r="W2176" s="168" t="s">
        <v>1259</v>
      </c>
      <c r="X2176" s="168" t="s">
        <v>21</v>
      </c>
      <c r="Y2176" s="168" t="s">
        <v>1259</v>
      </c>
      <c r="Z2176" s="168" t="s">
        <v>21</v>
      </c>
      <c r="AA2176" s="168" t="s">
        <v>3755</v>
      </c>
      <c r="AB2176" s="168" t="s">
        <v>3756</v>
      </c>
      <c r="AC2176" s="168" t="s">
        <v>12313</v>
      </c>
      <c r="AD2176" s="169">
        <v>625987.8458310233</v>
      </c>
      <c r="AE2176" s="168" t="s">
        <v>808</v>
      </c>
      <c r="AF2176" s="169">
        <v>99826.787383293966</v>
      </c>
      <c r="AG2176" s="169">
        <v>-313638.39487455558</v>
      </c>
      <c r="AH2176" s="169">
        <v>-104955.6711825805</v>
      </c>
      <c r="AI2176" s="168" t="s">
        <v>21</v>
      </c>
      <c r="AJ2176"/>
      <c r="AK2176"/>
    </row>
    <row r="2177" spans="1:37" hidden="1" x14ac:dyDescent="0.25">
      <c r="A2177" s="179" t="b">
        <f>IF(E2177&lt;&gt;1,"",NOT(ISNA(VLOOKUP(P2177,Mapping!$P:$P,1,FALSE))))</f>
        <v>0</v>
      </c>
      <c r="B2177" s="180" t="str">
        <f t="shared" si="33"/>
        <v/>
      </c>
      <c r="E2177" s="167">
        <v>1</v>
      </c>
      <c r="F2177" s="170" t="s">
        <v>3757</v>
      </c>
      <c r="G2177" s="169">
        <v>565535.47049962496</v>
      </c>
      <c r="H2177" s="168" t="s">
        <v>1266</v>
      </c>
      <c r="I2177" s="168" t="s">
        <v>303</v>
      </c>
      <c r="J2177" s="169">
        <v>223800.9223613574</v>
      </c>
      <c r="K2177" s="169">
        <v>115583.33489690319</v>
      </c>
      <c r="L2177" s="168" t="s">
        <v>5</v>
      </c>
      <c r="M2177" s="168" t="s">
        <v>21</v>
      </c>
      <c r="N2177" s="168" t="s">
        <v>2829</v>
      </c>
      <c r="O2177" s="168" t="s">
        <v>21</v>
      </c>
      <c r="P2177" s="168" t="s">
        <v>2831</v>
      </c>
      <c r="Q2177" s="168" t="s">
        <v>2832</v>
      </c>
      <c r="R2177" s="168" t="s">
        <v>1259</v>
      </c>
      <c r="S2177" s="168" t="s">
        <v>21</v>
      </c>
      <c r="T2177" s="168" t="s">
        <v>1259</v>
      </c>
      <c r="U2177" s="168" t="s">
        <v>1259</v>
      </c>
      <c r="V2177" s="168" t="s">
        <v>2832</v>
      </c>
      <c r="W2177" s="168" t="s">
        <v>1259</v>
      </c>
      <c r="X2177" s="168" t="s">
        <v>21</v>
      </c>
      <c r="Y2177" s="168" t="s">
        <v>1259</v>
      </c>
      <c r="Z2177" s="168" t="s">
        <v>21</v>
      </c>
      <c r="AA2177" s="168" t="s">
        <v>3758</v>
      </c>
      <c r="AB2177" s="168" t="s">
        <v>3759</v>
      </c>
      <c r="AC2177" s="168" t="s">
        <v>6727</v>
      </c>
      <c r="AD2177" s="169">
        <v>441530.4280628413</v>
      </c>
      <c r="AE2177" s="168" t="s">
        <v>808</v>
      </c>
      <c r="AF2177" s="169">
        <v>-317407.72077966802</v>
      </c>
      <c r="AG2177" s="169">
        <v>-152175.143967421</v>
      </c>
      <c r="AH2177" s="169">
        <v>-89991.839643505518</v>
      </c>
      <c r="AI2177" s="168" t="s">
        <v>21</v>
      </c>
      <c r="AJ2177"/>
      <c r="AK2177"/>
    </row>
    <row r="2178" spans="1:37" hidden="1" x14ac:dyDescent="0.25">
      <c r="A2178" s="179" t="b">
        <f>IF(E2178&lt;&gt;1,"",NOT(ISNA(VLOOKUP(P2178,Mapping!$P:$P,1,FALSE))))</f>
        <v>0</v>
      </c>
      <c r="B2178" s="180" t="str">
        <f t="shared" si="33"/>
        <v/>
      </c>
      <c r="E2178" s="167">
        <v>1</v>
      </c>
      <c r="F2178" s="170" t="s">
        <v>3761</v>
      </c>
      <c r="G2178" s="169">
        <v>203286.70840261519</v>
      </c>
      <c r="H2178" s="168" t="s">
        <v>1266</v>
      </c>
      <c r="I2178" s="168" t="s">
        <v>402</v>
      </c>
      <c r="J2178" s="169">
        <v>68368.07359614833</v>
      </c>
      <c r="K2178" s="169">
        <v>20950.076896345319</v>
      </c>
      <c r="L2178" s="168" t="s">
        <v>5</v>
      </c>
      <c r="M2178" s="168" t="s">
        <v>21</v>
      </c>
      <c r="N2178" s="168" t="s">
        <v>2829</v>
      </c>
      <c r="O2178" s="168" t="s">
        <v>21</v>
      </c>
      <c r="P2178" s="168" t="s">
        <v>2831</v>
      </c>
      <c r="Q2178" s="168" t="s">
        <v>2832</v>
      </c>
      <c r="R2178" s="168" t="s">
        <v>1259</v>
      </c>
      <c r="S2178" s="168" t="s">
        <v>21</v>
      </c>
      <c r="T2178" s="168" t="s">
        <v>1259</v>
      </c>
      <c r="U2178" s="168" t="s">
        <v>1259</v>
      </c>
      <c r="V2178" s="168" t="s">
        <v>2832</v>
      </c>
      <c r="W2178" s="168" t="s">
        <v>1259</v>
      </c>
      <c r="X2178" s="168" t="s">
        <v>21</v>
      </c>
      <c r="Y2178" s="168" t="s">
        <v>1259</v>
      </c>
      <c r="Z2178" s="168" t="s">
        <v>21</v>
      </c>
      <c r="AA2178" s="168" t="s">
        <v>3762</v>
      </c>
      <c r="AB2178" s="168" t="s">
        <v>1259</v>
      </c>
      <c r="AC2178" s="168" t="s">
        <v>4168</v>
      </c>
      <c r="AD2178" s="169">
        <v>103586.8212583706</v>
      </c>
      <c r="AE2178" s="168" t="s">
        <v>808</v>
      </c>
      <c r="AF2178" s="169">
        <v>-31593.224790205219</v>
      </c>
      <c r="AG2178" s="169">
        <v>-92939.308063649121</v>
      </c>
      <c r="AH2178" s="169">
        <v>15501.65152230443</v>
      </c>
      <c r="AI2178" s="168" t="s">
        <v>21</v>
      </c>
      <c r="AJ2178"/>
      <c r="AK2178"/>
    </row>
    <row r="2179" spans="1:37" hidden="1" x14ac:dyDescent="0.25">
      <c r="A2179" s="179" t="b">
        <f>IF(E2179&lt;&gt;1,"",NOT(ISNA(VLOOKUP(P2179,Mapping!$P:$P,1,FALSE))))</f>
        <v>0</v>
      </c>
      <c r="B2179" s="180" t="str">
        <f t="shared" si="33"/>
        <v/>
      </c>
      <c r="E2179" s="167">
        <v>1</v>
      </c>
      <c r="F2179" s="170" t="s">
        <v>3763</v>
      </c>
      <c r="G2179" s="169">
        <v>10712462.767705901</v>
      </c>
      <c r="H2179" s="168" t="s">
        <v>1266</v>
      </c>
      <c r="I2179" s="168" t="s">
        <v>303</v>
      </c>
      <c r="J2179" s="169">
        <v>6872715.7727681287</v>
      </c>
      <c r="K2179" s="169">
        <v>1190855.7384857631</v>
      </c>
      <c r="L2179" s="168" t="s">
        <v>5</v>
      </c>
      <c r="M2179" s="168" t="s">
        <v>21</v>
      </c>
      <c r="N2179" s="168" t="s">
        <v>2829</v>
      </c>
      <c r="O2179" s="168" t="s">
        <v>21</v>
      </c>
      <c r="P2179" s="168" t="s">
        <v>2842</v>
      </c>
      <c r="Q2179" s="168" t="s">
        <v>2834</v>
      </c>
      <c r="R2179" s="168" t="s">
        <v>1259</v>
      </c>
      <c r="S2179" s="168" t="s">
        <v>21</v>
      </c>
      <c r="T2179" s="168" t="s">
        <v>1259</v>
      </c>
      <c r="U2179" s="168" t="s">
        <v>1259</v>
      </c>
      <c r="V2179" s="168" t="s">
        <v>2834</v>
      </c>
      <c r="W2179" s="168" t="s">
        <v>1259</v>
      </c>
      <c r="X2179" s="168" t="s">
        <v>21</v>
      </c>
      <c r="Y2179" s="168" t="s">
        <v>1259</v>
      </c>
      <c r="Z2179" s="168" t="s">
        <v>21</v>
      </c>
      <c r="AA2179" s="168" t="s">
        <v>3764</v>
      </c>
      <c r="AB2179" s="168" t="s">
        <v>3765</v>
      </c>
      <c r="AC2179" s="168" t="s">
        <v>8620</v>
      </c>
      <c r="AD2179" s="169">
        <v>8679399.4335789047</v>
      </c>
      <c r="AE2179" s="168" t="s">
        <v>808</v>
      </c>
      <c r="AF2179" s="169">
        <v>-1944411.577027421</v>
      </c>
      <c r="AG2179" s="169">
        <v>-4887368.7265313268</v>
      </c>
      <c r="AH2179" s="169">
        <v>8969467.3595430907</v>
      </c>
      <c r="AI2179" s="168" t="s">
        <v>21</v>
      </c>
      <c r="AJ2179"/>
      <c r="AK2179"/>
    </row>
    <row r="2180" spans="1:37" hidden="1" x14ac:dyDescent="0.25">
      <c r="A2180" s="179" t="b">
        <f>IF(E2180&lt;&gt;1,"",NOT(ISNA(VLOOKUP(P2180,Mapping!$P:$P,1,FALSE))))</f>
        <v>0</v>
      </c>
      <c r="B2180" s="180" t="str">
        <f t="shared" si="33"/>
        <v/>
      </c>
      <c r="E2180" s="167">
        <v>1</v>
      </c>
      <c r="F2180" s="170" t="s">
        <v>3766</v>
      </c>
      <c r="G2180" s="169">
        <v>168966.76389491151</v>
      </c>
      <c r="H2180" s="168" t="s">
        <v>1266</v>
      </c>
      <c r="I2180" s="168" t="s">
        <v>2855</v>
      </c>
      <c r="J2180" s="169">
        <v>45277.581192866237</v>
      </c>
      <c r="K2180" s="169">
        <v>12264.991258354041</v>
      </c>
      <c r="L2180" s="168" t="s">
        <v>5</v>
      </c>
      <c r="M2180" s="168" t="s">
        <v>21</v>
      </c>
      <c r="N2180" s="168" t="s">
        <v>2829</v>
      </c>
      <c r="O2180" s="168" t="s">
        <v>21</v>
      </c>
      <c r="P2180" s="168" t="s">
        <v>2831</v>
      </c>
      <c r="Q2180" s="168" t="s">
        <v>2832</v>
      </c>
      <c r="R2180" s="168" t="s">
        <v>1259</v>
      </c>
      <c r="S2180" s="168" t="s">
        <v>21</v>
      </c>
      <c r="T2180" s="168" t="s">
        <v>1259</v>
      </c>
      <c r="U2180" s="168" t="s">
        <v>1259</v>
      </c>
      <c r="V2180" s="168" t="s">
        <v>2832</v>
      </c>
      <c r="W2180" s="168" t="s">
        <v>1259</v>
      </c>
      <c r="X2180" s="168" t="s">
        <v>21</v>
      </c>
      <c r="Y2180" s="168" t="s">
        <v>1259</v>
      </c>
      <c r="Z2180" s="168" t="s">
        <v>21</v>
      </c>
      <c r="AA2180" s="168" t="s">
        <v>3767</v>
      </c>
      <c r="AB2180" s="168" t="s">
        <v>1259</v>
      </c>
      <c r="AC2180" s="168" t="s">
        <v>7214</v>
      </c>
      <c r="AD2180" s="169">
        <v>60783.874277552357</v>
      </c>
      <c r="AE2180" s="168" t="s">
        <v>818</v>
      </c>
      <c r="AF2180" s="169">
        <v>-55685.306473108452</v>
      </c>
      <c r="AG2180" s="169">
        <v>-68111.366271051389</v>
      </c>
      <c r="AH2180" s="169">
        <v>-20001.911705677659</v>
      </c>
      <c r="AI2180" s="168" t="s">
        <v>21</v>
      </c>
      <c r="AJ2180"/>
      <c r="AK2180"/>
    </row>
    <row r="2181" spans="1:37" hidden="1" x14ac:dyDescent="0.25">
      <c r="A2181" s="179" t="b">
        <f>IF(E2181&lt;&gt;1,"",NOT(ISNA(VLOOKUP(P2181,Mapping!$P:$P,1,FALSE))))</f>
        <v>0</v>
      </c>
      <c r="B2181" s="180" t="str">
        <f t="shared" si="33"/>
        <v/>
      </c>
      <c r="E2181" s="167">
        <v>1</v>
      </c>
      <c r="F2181" s="170" t="s">
        <v>3766</v>
      </c>
      <c r="G2181" s="169">
        <v>696455.44277692516</v>
      </c>
      <c r="H2181" s="168" t="s">
        <v>1266</v>
      </c>
      <c r="I2181" s="168" t="s">
        <v>2855</v>
      </c>
      <c r="J2181" s="169">
        <v>186627.34096723411</v>
      </c>
      <c r="K2181" s="169">
        <v>50554.438758173448</v>
      </c>
      <c r="L2181" s="168" t="s">
        <v>5</v>
      </c>
      <c r="M2181" s="168" t="s">
        <v>21</v>
      </c>
      <c r="N2181" s="168" t="s">
        <v>2829</v>
      </c>
      <c r="O2181" s="168" t="s">
        <v>21</v>
      </c>
      <c r="P2181" s="168" t="s">
        <v>2836</v>
      </c>
      <c r="Q2181" s="168" t="s">
        <v>2837</v>
      </c>
      <c r="R2181" s="168" t="s">
        <v>1259</v>
      </c>
      <c r="S2181" s="168" t="s">
        <v>21</v>
      </c>
      <c r="T2181" s="168" t="s">
        <v>1259</v>
      </c>
      <c r="U2181" s="168" t="s">
        <v>1259</v>
      </c>
      <c r="V2181" s="168" t="s">
        <v>2837</v>
      </c>
      <c r="W2181" s="168" t="s">
        <v>1259</v>
      </c>
      <c r="X2181" s="168" t="s">
        <v>21</v>
      </c>
      <c r="Y2181" s="168" t="s">
        <v>1259</v>
      </c>
      <c r="Z2181" s="168" t="s">
        <v>21</v>
      </c>
      <c r="AA2181" s="168" t="s">
        <v>3767</v>
      </c>
      <c r="AB2181" s="168" t="s">
        <v>1259</v>
      </c>
      <c r="AC2181" s="168" t="s">
        <v>8621</v>
      </c>
      <c r="AD2181" s="169">
        <v>250541.9355726006</v>
      </c>
      <c r="AE2181" s="168" t="s">
        <v>818</v>
      </c>
      <c r="AF2181" s="169">
        <v>-229526.4102946193</v>
      </c>
      <c r="AG2181" s="169">
        <v>-280744.74920966983</v>
      </c>
      <c r="AH2181" s="169">
        <v>-82444.854551553726</v>
      </c>
      <c r="AI2181" s="168" t="s">
        <v>21</v>
      </c>
      <c r="AJ2181"/>
      <c r="AK2181"/>
    </row>
    <row r="2182" spans="1:37" hidden="1" x14ac:dyDescent="0.25">
      <c r="A2182" s="179" t="b">
        <f>IF(E2182&lt;&gt;1,"",NOT(ISNA(VLOOKUP(P2182,Mapping!$P:$P,1,FALSE))))</f>
        <v>0</v>
      </c>
      <c r="B2182" s="180" t="str">
        <f t="shared" si="33"/>
        <v/>
      </c>
      <c r="E2182" s="167">
        <v>1</v>
      </c>
      <c r="F2182" s="170" t="s">
        <v>3768</v>
      </c>
      <c r="G2182" s="169">
        <v>7508273.5217650207</v>
      </c>
      <c r="H2182" s="168" t="s">
        <v>1266</v>
      </c>
      <c r="I2182" s="168" t="s">
        <v>303</v>
      </c>
      <c r="J2182" s="169">
        <v>2483307.0217649192</v>
      </c>
      <c r="K2182" s="169">
        <v>1947470.115384297</v>
      </c>
      <c r="L2182" s="168" t="s">
        <v>5</v>
      </c>
      <c r="M2182" s="168" t="s">
        <v>21</v>
      </c>
      <c r="N2182" s="168" t="s">
        <v>2829</v>
      </c>
      <c r="O2182" s="168" t="s">
        <v>21</v>
      </c>
      <c r="P2182" s="168" t="s">
        <v>2831</v>
      </c>
      <c r="Q2182" s="168" t="s">
        <v>2832</v>
      </c>
      <c r="R2182" s="168" t="s">
        <v>1259</v>
      </c>
      <c r="S2182" s="168" t="s">
        <v>21</v>
      </c>
      <c r="T2182" s="168" t="s">
        <v>1259</v>
      </c>
      <c r="U2182" s="168" t="s">
        <v>1259</v>
      </c>
      <c r="V2182" s="168" t="s">
        <v>2832</v>
      </c>
      <c r="W2182" s="168" t="s">
        <v>1259</v>
      </c>
      <c r="X2182" s="168" t="s">
        <v>21</v>
      </c>
      <c r="Y2182" s="168" t="s">
        <v>1259</v>
      </c>
      <c r="Z2182" s="168" t="s">
        <v>21</v>
      </c>
      <c r="AA2182" s="168" t="s">
        <v>8622</v>
      </c>
      <c r="AB2182" s="168" t="s">
        <v>8623</v>
      </c>
      <c r="AC2182" s="168" t="s">
        <v>8624</v>
      </c>
      <c r="AD2182" s="169">
        <v>3362681.399837859</v>
      </c>
      <c r="AE2182" s="168" t="s">
        <v>809</v>
      </c>
      <c r="AF2182" s="169">
        <v>-3505573.9682057542</v>
      </c>
      <c r="AG2182" s="169">
        <v>9264284.867102582</v>
      </c>
      <c r="AH2182" s="169">
        <v>-2406641.394146401</v>
      </c>
      <c r="AI2182" s="168" t="s">
        <v>21</v>
      </c>
      <c r="AJ2182"/>
      <c r="AK2182"/>
    </row>
    <row r="2183" spans="1:37" hidden="1" x14ac:dyDescent="0.25">
      <c r="A2183" s="179" t="b">
        <f>IF(E2183&lt;&gt;1,"",NOT(ISNA(VLOOKUP(P2183,Mapping!$P:$P,1,FALSE))))</f>
        <v>0</v>
      </c>
      <c r="B2183" s="180" t="str">
        <f t="shared" si="33"/>
        <v/>
      </c>
      <c r="E2183" s="167">
        <v>1</v>
      </c>
      <c r="F2183" s="170" t="s">
        <v>3768</v>
      </c>
      <c r="G2183" s="169">
        <v>3926723.7946833959</v>
      </c>
      <c r="H2183" s="168" t="s">
        <v>1266</v>
      </c>
      <c r="I2183" s="168" t="s">
        <v>303</v>
      </c>
      <c r="J2183" s="169">
        <v>1298735.420813011</v>
      </c>
      <c r="K2183" s="169">
        <v>1018500.087849312</v>
      </c>
      <c r="L2183" s="168" t="s">
        <v>5</v>
      </c>
      <c r="M2183" s="168" t="s">
        <v>21</v>
      </c>
      <c r="N2183" s="168" t="s">
        <v>2829</v>
      </c>
      <c r="O2183" s="168" t="s">
        <v>21</v>
      </c>
      <c r="P2183" s="168" t="s">
        <v>2836</v>
      </c>
      <c r="Q2183" s="168" t="s">
        <v>2837</v>
      </c>
      <c r="R2183" s="168" t="s">
        <v>1259</v>
      </c>
      <c r="S2183" s="168" t="s">
        <v>21</v>
      </c>
      <c r="T2183" s="168" t="s">
        <v>1259</v>
      </c>
      <c r="U2183" s="168" t="s">
        <v>1259</v>
      </c>
      <c r="V2183" s="168" t="s">
        <v>2837</v>
      </c>
      <c r="W2183" s="168" t="s">
        <v>1259</v>
      </c>
      <c r="X2183" s="168" t="s">
        <v>21</v>
      </c>
      <c r="Y2183" s="168" t="s">
        <v>1259</v>
      </c>
      <c r="Z2183" s="168" t="s">
        <v>21</v>
      </c>
      <c r="AA2183" s="168" t="s">
        <v>8622</v>
      </c>
      <c r="AB2183" s="168" t="s">
        <v>8623</v>
      </c>
      <c r="AC2183" s="168" t="s">
        <v>7118</v>
      </c>
      <c r="AD2183" s="169">
        <v>1758636.1269878901</v>
      </c>
      <c r="AE2183" s="168" t="s">
        <v>809</v>
      </c>
      <c r="AF2183" s="169">
        <v>-1833366.975120574</v>
      </c>
      <c r="AG2183" s="169">
        <v>4845093.5788265346</v>
      </c>
      <c r="AH2183" s="169">
        <v>-1258640.351909179</v>
      </c>
      <c r="AI2183" s="168" t="s">
        <v>21</v>
      </c>
      <c r="AJ2183"/>
      <c r="AK2183"/>
    </row>
    <row r="2184" spans="1:37" hidden="1" x14ac:dyDescent="0.25">
      <c r="A2184" s="179" t="b">
        <f>IF(E2184&lt;&gt;1,"",NOT(ISNA(VLOOKUP(P2184,Mapping!$P:$P,1,FALSE))))</f>
        <v>0</v>
      </c>
      <c r="B2184" s="180" t="str">
        <f t="shared" si="33"/>
        <v/>
      </c>
      <c r="E2184" s="167">
        <v>1</v>
      </c>
      <c r="F2184" s="170" t="s">
        <v>3769</v>
      </c>
      <c r="G2184" s="169">
        <v>6332123.5263678003</v>
      </c>
      <c r="H2184" s="168" t="s">
        <v>1266</v>
      </c>
      <c r="I2184" s="168" t="s">
        <v>303</v>
      </c>
      <c r="J2184" s="169">
        <v>3252958.574323229</v>
      </c>
      <c r="K2184" s="169">
        <v>2121122.3210068601</v>
      </c>
      <c r="L2184" s="168" t="s">
        <v>5</v>
      </c>
      <c r="M2184" s="168" t="s">
        <v>21</v>
      </c>
      <c r="N2184" s="168" t="s">
        <v>2829</v>
      </c>
      <c r="O2184" s="168" t="s">
        <v>21</v>
      </c>
      <c r="P2184" s="168" t="s">
        <v>2831</v>
      </c>
      <c r="Q2184" s="168" t="s">
        <v>2832</v>
      </c>
      <c r="R2184" s="168" t="s">
        <v>1259</v>
      </c>
      <c r="S2184" s="168" t="s">
        <v>21</v>
      </c>
      <c r="T2184" s="168" t="s">
        <v>1259</v>
      </c>
      <c r="U2184" s="168" t="s">
        <v>1259</v>
      </c>
      <c r="V2184" s="168" t="s">
        <v>2832</v>
      </c>
      <c r="W2184" s="168" t="s">
        <v>1259</v>
      </c>
      <c r="X2184" s="168" t="s">
        <v>21</v>
      </c>
      <c r="Y2184" s="168" t="s">
        <v>1259</v>
      </c>
      <c r="Z2184" s="168" t="s">
        <v>21</v>
      </c>
      <c r="AA2184" s="168" t="s">
        <v>3770</v>
      </c>
      <c r="AB2184" s="168" t="s">
        <v>3771</v>
      </c>
      <c r="AC2184" s="168" t="s">
        <v>8625</v>
      </c>
      <c r="AD2184" s="169">
        <v>4879712.102543788</v>
      </c>
      <c r="AE2184" s="168" t="s">
        <v>809</v>
      </c>
      <c r="AF2184" s="169">
        <v>-3722316.5417599222</v>
      </c>
      <c r="AG2184" s="169">
        <v>-2888917.6248619738</v>
      </c>
      <c r="AH2184" s="169">
        <v>-2062094.1315355371</v>
      </c>
      <c r="AI2184" s="168" t="s">
        <v>21</v>
      </c>
      <c r="AJ2184"/>
      <c r="AK2184"/>
    </row>
    <row r="2185" spans="1:37" hidden="1" x14ac:dyDescent="0.25">
      <c r="A2185" s="179" t="b">
        <f>IF(E2185&lt;&gt;1,"",NOT(ISNA(VLOOKUP(P2185,Mapping!$P:$P,1,FALSE))))</f>
        <v>0</v>
      </c>
      <c r="B2185" s="180" t="str">
        <f t="shared" si="33"/>
        <v/>
      </c>
      <c r="E2185" s="167">
        <v>1</v>
      </c>
      <c r="F2185" s="170" t="s">
        <v>3769</v>
      </c>
      <c r="G2185" s="169">
        <v>176120.86306488319</v>
      </c>
      <c r="H2185" s="168" t="s">
        <v>1266</v>
      </c>
      <c r="I2185" s="168" t="s">
        <v>303</v>
      </c>
      <c r="J2185" s="169">
        <v>90477.368174899122</v>
      </c>
      <c r="K2185" s="169">
        <v>58996.621320842067</v>
      </c>
      <c r="L2185" s="168" t="s">
        <v>5</v>
      </c>
      <c r="M2185" s="168" t="s">
        <v>21</v>
      </c>
      <c r="N2185" s="168" t="s">
        <v>2829</v>
      </c>
      <c r="O2185" s="168" t="s">
        <v>21</v>
      </c>
      <c r="P2185" s="168" t="s">
        <v>2835</v>
      </c>
      <c r="Q2185" s="168" t="s">
        <v>2834</v>
      </c>
      <c r="R2185" s="168" t="s">
        <v>1259</v>
      </c>
      <c r="S2185" s="168" t="s">
        <v>21</v>
      </c>
      <c r="T2185" s="168" t="s">
        <v>1259</v>
      </c>
      <c r="U2185" s="168" t="s">
        <v>1259</v>
      </c>
      <c r="V2185" s="168" t="s">
        <v>2834</v>
      </c>
      <c r="W2185" s="168" t="s">
        <v>1259</v>
      </c>
      <c r="X2185" s="168" t="s">
        <v>21</v>
      </c>
      <c r="Y2185" s="168" t="s">
        <v>1259</v>
      </c>
      <c r="Z2185" s="168" t="s">
        <v>21</v>
      </c>
      <c r="AA2185" s="168" t="s">
        <v>3770</v>
      </c>
      <c r="AB2185" s="168" t="s">
        <v>3771</v>
      </c>
      <c r="AC2185" s="168" t="s">
        <v>8626</v>
      </c>
      <c r="AD2185" s="169">
        <v>135723.67996761799</v>
      </c>
      <c r="AE2185" s="168" t="s">
        <v>809</v>
      </c>
      <c r="AF2185" s="169">
        <v>-103532.02984836551</v>
      </c>
      <c r="AG2185" s="169">
        <v>-80351.980389412536</v>
      </c>
      <c r="AH2185" s="169">
        <v>-57354.818909446258</v>
      </c>
      <c r="AI2185" s="168" t="s">
        <v>21</v>
      </c>
      <c r="AJ2185"/>
      <c r="AK2185"/>
    </row>
    <row r="2186" spans="1:37" hidden="1" x14ac:dyDescent="0.25">
      <c r="A2186" s="179" t="b">
        <f>IF(E2186&lt;&gt;1,"",NOT(ISNA(VLOOKUP(P2186,Mapping!$P:$P,1,FALSE))))</f>
        <v>0</v>
      </c>
      <c r="B2186" s="180" t="str">
        <f t="shared" si="33"/>
        <v/>
      </c>
      <c r="E2186" s="167">
        <v>1</v>
      </c>
      <c r="F2186" s="170" t="s">
        <v>3769</v>
      </c>
      <c r="G2186" s="169">
        <v>4235385.3682741914</v>
      </c>
      <c r="H2186" s="168" t="s">
        <v>1266</v>
      </c>
      <c r="I2186" s="168" t="s">
        <v>303</v>
      </c>
      <c r="J2186" s="169">
        <v>2175815.5999198752</v>
      </c>
      <c r="K2186" s="169">
        <v>1418761.084698146</v>
      </c>
      <c r="L2186" s="168" t="s">
        <v>5</v>
      </c>
      <c r="M2186" s="168" t="s">
        <v>21</v>
      </c>
      <c r="N2186" s="168" t="s">
        <v>2829</v>
      </c>
      <c r="O2186" s="168" t="s">
        <v>21</v>
      </c>
      <c r="P2186" s="168" t="s">
        <v>2836</v>
      </c>
      <c r="Q2186" s="168" t="s">
        <v>2837</v>
      </c>
      <c r="R2186" s="168" t="s">
        <v>1259</v>
      </c>
      <c r="S2186" s="168" t="s">
        <v>21</v>
      </c>
      <c r="T2186" s="168" t="s">
        <v>1259</v>
      </c>
      <c r="U2186" s="168" t="s">
        <v>1259</v>
      </c>
      <c r="V2186" s="168" t="s">
        <v>2837</v>
      </c>
      <c r="W2186" s="168" t="s">
        <v>1259</v>
      </c>
      <c r="X2186" s="168" t="s">
        <v>21</v>
      </c>
      <c r="Y2186" s="168" t="s">
        <v>1259</v>
      </c>
      <c r="Z2186" s="168" t="s">
        <v>21</v>
      </c>
      <c r="AA2186" s="168" t="s">
        <v>3770</v>
      </c>
      <c r="AB2186" s="168" t="s">
        <v>3771</v>
      </c>
      <c r="AC2186" s="168" t="s">
        <v>8627</v>
      </c>
      <c r="AD2186" s="169">
        <v>3263906.8322723731</v>
      </c>
      <c r="AE2186" s="168" t="s">
        <v>809</v>
      </c>
      <c r="AF2186" s="169">
        <v>-2489756.390791425</v>
      </c>
      <c r="AG2186" s="169">
        <v>-1932318.5006639319</v>
      </c>
      <c r="AH2186" s="169">
        <v>-1379278.732693881</v>
      </c>
      <c r="AI2186" s="168" t="s">
        <v>21</v>
      </c>
      <c r="AJ2186"/>
      <c r="AK2186"/>
    </row>
    <row r="2187" spans="1:37" hidden="1" x14ac:dyDescent="0.25">
      <c r="A2187" s="179" t="b">
        <f>IF(E2187&lt;&gt;1,"",NOT(ISNA(VLOOKUP(P2187,Mapping!$P:$P,1,FALSE))))</f>
        <v>0</v>
      </c>
      <c r="B2187" s="180" t="str">
        <f t="shared" si="33"/>
        <v/>
      </c>
      <c r="E2187" s="167">
        <v>1</v>
      </c>
      <c r="F2187" s="170" t="s">
        <v>3772</v>
      </c>
      <c r="G2187" s="169">
        <v>2442344.0779063799</v>
      </c>
      <c r="H2187" s="168" t="s">
        <v>1266</v>
      </c>
      <c r="I2187" s="168" t="s">
        <v>303</v>
      </c>
      <c r="J2187" s="169">
        <v>1424729.7703151349</v>
      </c>
      <c r="K2187" s="169">
        <v>929971.67963045079</v>
      </c>
      <c r="L2187" s="168" t="s">
        <v>5</v>
      </c>
      <c r="M2187" s="168" t="s">
        <v>21</v>
      </c>
      <c r="N2187" s="168" t="s">
        <v>2829</v>
      </c>
      <c r="O2187" s="168" t="s">
        <v>21</v>
      </c>
      <c r="P2187" s="168" t="s">
        <v>2831</v>
      </c>
      <c r="Q2187" s="168" t="s">
        <v>2832</v>
      </c>
      <c r="R2187" s="168" t="s">
        <v>1259</v>
      </c>
      <c r="S2187" s="168" t="s">
        <v>21</v>
      </c>
      <c r="T2187" s="168" t="s">
        <v>1259</v>
      </c>
      <c r="U2187" s="168" t="s">
        <v>1259</v>
      </c>
      <c r="V2187" s="168" t="s">
        <v>2832</v>
      </c>
      <c r="W2187" s="168" t="s">
        <v>1259</v>
      </c>
      <c r="X2187" s="168" t="s">
        <v>21</v>
      </c>
      <c r="Y2187" s="168" t="s">
        <v>1259</v>
      </c>
      <c r="Z2187" s="168" t="s">
        <v>21</v>
      </c>
      <c r="AA2187" s="168" t="s">
        <v>3773</v>
      </c>
      <c r="AB2187" s="168" t="s">
        <v>3774</v>
      </c>
      <c r="AC2187" s="168" t="s">
        <v>8628</v>
      </c>
      <c r="AD2187" s="169">
        <v>2315727.1315726689</v>
      </c>
      <c r="AE2187" s="168" t="s">
        <v>809</v>
      </c>
      <c r="AF2187" s="169">
        <v>-1324703.519297176</v>
      </c>
      <c r="AG2187" s="169">
        <v>-1114275.617533362</v>
      </c>
      <c r="AH2187" s="169">
        <v>-1107456.6143153079</v>
      </c>
      <c r="AI2187" s="168" t="s">
        <v>21</v>
      </c>
      <c r="AJ2187"/>
      <c r="AK2187"/>
    </row>
    <row r="2188" spans="1:37" hidden="1" x14ac:dyDescent="0.25">
      <c r="A2188" s="179" t="b">
        <f>IF(E2188&lt;&gt;1,"",NOT(ISNA(VLOOKUP(P2188,Mapping!$P:$P,1,FALSE))))</f>
        <v>0</v>
      </c>
      <c r="B2188" s="180" t="str">
        <f t="shared" si="33"/>
        <v/>
      </c>
      <c r="E2188" s="167">
        <v>1</v>
      </c>
      <c r="F2188" s="170" t="s">
        <v>3772</v>
      </c>
      <c r="G2188" s="169">
        <v>1453442.175044036</v>
      </c>
      <c r="H2188" s="168" t="s">
        <v>1266</v>
      </c>
      <c r="I2188" s="168" t="s">
        <v>303</v>
      </c>
      <c r="J2188" s="169">
        <v>847858.56135058077</v>
      </c>
      <c r="K2188" s="169">
        <v>553427.37045064732</v>
      </c>
      <c r="L2188" s="168" t="s">
        <v>5</v>
      </c>
      <c r="M2188" s="168" t="s">
        <v>21</v>
      </c>
      <c r="N2188" s="168" t="s">
        <v>2829</v>
      </c>
      <c r="O2188" s="168" t="s">
        <v>21</v>
      </c>
      <c r="P2188" s="168" t="s">
        <v>2836</v>
      </c>
      <c r="Q2188" s="168" t="s">
        <v>2837</v>
      </c>
      <c r="R2188" s="168" t="s">
        <v>1259</v>
      </c>
      <c r="S2188" s="168" t="s">
        <v>21</v>
      </c>
      <c r="T2188" s="168" t="s">
        <v>1259</v>
      </c>
      <c r="U2188" s="168" t="s">
        <v>1259</v>
      </c>
      <c r="V2188" s="168" t="s">
        <v>2837</v>
      </c>
      <c r="W2188" s="168" t="s">
        <v>1259</v>
      </c>
      <c r="X2188" s="168" t="s">
        <v>21</v>
      </c>
      <c r="Y2188" s="168" t="s">
        <v>1259</v>
      </c>
      <c r="Z2188" s="168" t="s">
        <v>21</v>
      </c>
      <c r="AA2188" s="168" t="s">
        <v>3773</v>
      </c>
      <c r="AB2188" s="168" t="s">
        <v>3774</v>
      </c>
      <c r="AC2188" s="168" t="s">
        <v>8629</v>
      </c>
      <c r="AD2188" s="169">
        <v>1378092.2636447961</v>
      </c>
      <c r="AE2188" s="168" t="s">
        <v>809</v>
      </c>
      <c r="AF2188" s="169">
        <v>-788332.80772881338</v>
      </c>
      <c r="AG2188" s="169">
        <v>-663106.88645250979</v>
      </c>
      <c r="AH2188" s="169">
        <v>-659048.88866319892</v>
      </c>
      <c r="AI2188" s="168" t="s">
        <v>21</v>
      </c>
      <c r="AJ2188"/>
      <c r="AK2188"/>
    </row>
    <row r="2189" spans="1:37" hidden="1" x14ac:dyDescent="0.25">
      <c r="A2189" s="179" t="b">
        <f>IF(E2189&lt;&gt;1,"",NOT(ISNA(VLOOKUP(P2189,Mapping!$P:$P,1,FALSE))))</f>
        <v>0</v>
      </c>
      <c r="B2189" s="180" t="str">
        <f t="shared" si="33"/>
        <v/>
      </c>
      <c r="E2189" s="167">
        <v>1</v>
      </c>
      <c r="F2189" s="170" t="s">
        <v>3775</v>
      </c>
      <c r="G2189" s="169">
        <v>282833.29029181099</v>
      </c>
      <c r="H2189" s="168" t="s">
        <v>1266</v>
      </c>
      <c r="I2189" s="168" t="s">
        <v>2830</v>
      </c>
      <c r="J2189" s="169">
        <v>127032.1383549787</v>
      </c>
      <c r="K2189" s="169">
        <v>66633.347544467339</v>
      </c>
      <c r="L2189" s="168" t="s">
        <v>5</v>
      </c>
      <c r="M2189" s="168" t="s">
        <v>21</v>
      </c>
      <c r="N2189" s="168" t="s">
        <v>2829</v>
      </c>
      <c r="O2189" s="168" t="s">
        <v>21</v>
      </c>
      <c r="P2189" s="168" t="s">
        <v>2831</v>
      </c>
      <c r="Q2189" s="168" t="s">
        <v>2832</v>
      </c>
      <c r="R2189" s="168" t="s">
        <v>1259</v>
      </c>
      <c r="S2189" s="168" t="s">
        <v>21</v>
      </c>
      <c r="T2189" s="168" t="s">
        <v>1259</v>
      </c>
      <c r="U2189" s="168" t="s">
        <v>1259</v>
      </c>
      <c r="V2189" s="168" t="s">
        <v>2832</v>
      </c>
      <c r="W2189" s="168" t="s">
        <v>1259</v>
      </c>
      <c r="X2189" s="168" t="s">
        <v>21</v>
      </c>
      <c r="Y2189" s="168" t="s">
        <v>1259</v>
      </c>
      <c r="Z2189" s="168" t="s">
        <v>21</v>
      </c>
      <c r="AA2189" s="168" t="s">
        <v>3776</v>
      </c>
      <c r="AB2189" s="168" t="s">
        <v>1259</v>
      </c>
      <c r="AC2189" s="168" t="s">
        <v>8630</v>
      </c>
      <c r="AD2189" s="169">
        <v>210115.0389327856</v>
      </c>
      <c r="AE2189" s="168" t="s">
        <v>813</v>
      </c>
      <c r="AF2189" s="169">
        <v>-222382.73826956211</v>
      </c>
      <c r="AG2189" s="169">
        <v>44576.439665693499</v>
      </c>
      <c r="AH2189" s="169">
        <v>-109117.8343771673</v>
      </c>
      <c r="AI2189" s="168" t="s">
        <v>21</v>
      </c>
      <c r="AJ2189"/>
      <c r="AK2189"/>
    </row>
    <row r="2190" spans="1:37" hidden="1" x14ac:dyDescent="0.25">
      <c r="A2190" s="179" t="b">
        <f>IF(E2190&lt;&gt;1,"",NOT(ISNA(VLOOKUP(P2190,Mapping!$P:$P,1,FALSE))))</f>
        <v>0</v>
      </c>
      <c r="B2190" s="180" t="str">
        <f t="shared" si="33"/>
        <v/>
      </c>
      <c r="E2190" s="167">
        <v>1</v>
      </c>
      <c r="F2190" s="170" t="s">
        <v>3775</v>
      </c>
      <c r="G2190" s="169">
        <v>1007294.1462530351</v>
      </c>
      <c r="H2190" s="168" t="s">
        <v>1266</v>
      </c>
      <c r="I2190" s="168" t="s">
        <v>2830</v>
      </c>
      <c r="J2190" s="169">
        <v>452417.49731424911</v>
      </c>
      <c r="K2190" s="169">
        <v>237310.75241367871</v>
      </c>
      <c r="L2190" s="168" t="s">
        <v>5</v>
      </c>
      <c r="M2190" s="168" t="s">
        <v>21</v>
      </c>
      <c r="N2190" s="168" t="s">
        <v>2829</v>
      </c>
      <c r="O2190" s="168" t="s">
        <v>21</v>
      </c>
      <c r="P2190" s="168" t="s">
        <v>2833</v>
      </c>
      <c r="Q2190" s="168" t="s">
        <v>2834</v>
      </c>
      <c r="R2190" s="168" t="s">
        <v>1259</v>
      </c>
      <c r="S2190" s="168" t="s">
        <v>21</v>
      </c>
      <c r="T2190" s="168" t="s">
        <v>1259</v>
      </c>
      <c r="U2190" s="168" t="s">
        <v>1259</v>
      </c>
      <c r="V2190" s="168" t="s">
        <v>2834</v>
      </c>
      <c r="W2190" s="168" t="s">
        <v>1259</v>
      </c>
      <c r="X2190" s="168" t="s">
        <v>21</v>
      </c>
      <c r="Y2190" s="168" t="s">
        <v>1259</v>
      </c>
      <c r="Z2190" s="168" t="s">
        <v>21</v>
      </c>
      <c r="AA2190" s="168" t="s">
        <v>3776</v>
      </c>
      <c r="AB2190" s="168" t="s">
        <v>1259</v>
      </c>
      <c r="AC2190" s="168" t="s">
        <v>8631</v>
      </c>
      <c r="AD2190" s="169">
        <v>748312.36640622385</v>
      </c>
      <c r="AE2190" s="168" t="s">
        <v>813</v>
      </c>
      <c r="AF2190" s="169">
        <v>-792003.05683795386</v>
      </c>
      <c r="AG2190" s="169">
        <v>158756.37089865809</v>
      </c>
      <c r="AH2190" s="169">
        <v>-388616.75620478118</v>
      </c>
      <c r="AI2190" s="168" t="s">
        <v>21</v>
      </c>
      <c r="AJ2190"/>
      <c r="AK2190"/>
    </row>
    <row r="2191" spans="1:37" hidden="1" x14ac:dyDescent="0.25">
      <c r="A2191" s="179" t="b">
        <f>IF(E2191&lt;&gt;1,"",NOT(ISNA(VLOOKUP(P2191,Mapping!$P:$P,1,FALSE))))</f>
        <v>0</v>
      </c>
      <c r="B2191" s="180" t="str">
        <f t="shared" si="33"/>
        <v/>
      </c>
      <c r="E2191" s="167">
        <v>1</v>
      </c>
      <c r="F2191" s="170" t="s">
        <v>3777</v>
      </c>
      <c r="G2191" s="169">
        <v>3087653.7645001248</v>
      </c>
      <c r="H2191" s="168" t="s">
        <v>1266</v>
      </c>
      <c r="I2191" s="168" t="s">
        <v>402</v>
      </c>
      <c r="J2191" s="169">
        <v>1462208.180467712</v>
      </c>
      <c r="K2191" s="169">
        <v>707021.24619082047</v>
      </c>
      <c r="L2191" s="168" t="s">
        <v>5</v>
      </c>
      <c r="M2191" s="168" t="s">
        <v>21</v>
      </c>
      <c r="N2191" s="168" t="s">
        <v>2829</v>
      </c>
      <c r="O2191" s="168" t="s">
        <v>21</v>
      </c>
      <c r="P2191" s="168" t="s">
        <v>2831</v>
      </c>
      <c r="Q2191" s="168" t="s">
        <v>2832</v>
      </c>
      <c r="R2191" s="168" t="s">
        <v>1259</v>
      </c>
      <c r="S2191" s="168" t="s">
        <v>21</v>
      </c>
      <c r="T2191" s="168" t="s">
        <v>1259</v>
      </c>
      <c r="U2191" s="168" t="s">
        <v>1259</v>
      </c>
      <c r="V2191" s="168" t="s">
        <v>2832</v>
      </c>
      <c r="W2191" s="168" t="s">
        <v>1259</v>
      </c>
      <c r="X2191" s="168" t="s">
        <v>21</v>
      </c>
      <c r="Y2191" s="168" t="s">
        <v>1259</v>
      </c>
      <c r="Z2191" s="168" t="s">
        <v>21</v>
      </c>
      <c r="AA2191" s="168" t="s">
        <v>3778</v>
      </c>
      <c r="AB2191" s="168" t="s">
        <v>1259</v>
      </c>
      <c r="AC2191" s="168" t="s">
        <v>8632</v>
      </c>
      <c r="AD2191" s="169">
        <v>2331518.3136774362</v>
      </c>
      <c r="AE2191" s="168" t="s">
        <v>809</v>
      </c>
      <c r="AF2191" s="169">
        <v>-1809901.550317633</v>
      </c>
      <c r="AG2191" s="169">
        <v>-422240.59020321682</v>
      </c>
      <c r="AH2191" s="169">
        <v>-1422633.1286863061</v>
      </c>
      <c r="AI2191" s="168" t="s">
        <v>21</v>
      </c>
      <c r="AJ2191"/>
      <c r="AK2191"/>
    </row>
    <row r="2192" spans="1:37" hidden="1" x14ac:dyDescent="0.25">
      <c r="A2192" s="179" t="b">
        <f>IF(E2192&lt;&gt;1,"",NOT(ISNA(VLOOKUP(P2192,Mapping!$P:$P,1,FALSE))))</f>
        <v>0</v>
      </c>
      <c r="B2192" s="180" t="str">
        <f t="shared" si="33"/>
        <v/>
      </c>
      <c r="E2192" s="167">
        <v>1</v>
      </c>
      <c r="F2192" s="170" t="s">
        <v>3777</v>
      </c>
      <c r="G2192" s="169">
        <v>11044541.644216251</v>
      </c>
      <c r="H2192" s="168" t="s">
        <v>1266</v>
      </c>
      <c r="I2192" s="168" t="s">
        <v>402</v>
      </c>
      <c r="J2192" s="169">
        <v>5230320.61669771</v>
      </c>
      <c r="K2192" s="169">
        <v>2529015.9430049858</v>
      </c>
      <c r="L2192" s="168" t="s">
        <v>5</v>
      </c>
      <c r="M2192" s="168" t="s">
        <v>21</v>
      </c>
      <c r="N2192" s="168" t="s">
        <v>2829</v>
      </c>
      <c r="O2192" s="168" t="s">
        <v>21</v>
      </c>
      <c r="P2192" s="168" t="s">
        <v>2833</v>
      </c>
      <c r="Q2192" s="168" t="s">
        <v>2834</v>
      </c>
      <c r="R2192" s="168" t="s">
        <v>1259</v>
      </c>
      <c r="S2192" s="168" t="s">
        <v>21</v>
      </c>
      <c r="T2192" s="168" t="s">
        <v>1259</v>
      </c>
      <c r="U2192" s="168" t="s">
        <v>1259</v>
      </c>
      <c r="V2192" s="168" t="s">
        <v>2834</v>
      </c>
      <c r="W2192" s="168" t="s">
        <v>1259</v>
      </c>
      <c r="X2192" s="168" t="s">
        <v>21</v>
      </c>
      <c r="Y2192" s="168" t="s">
        <v>1259</v>
      </c>
      <c r="Z2192" s="168" t="s">
        <v>21</v>
      </c>
      <c r="AA2192" s="168" t="s">
        <v>3778</v>
      </c>
      <c r="AB2192" s="168" t="s">
        <v>1259</v>
      </c>
      <c r="AC2192" s="168" t="s">
        <v>8633</v>
      </c>
      <c r="AD2192" s="169">
        <v>8339844.1255709203</v>
      </c>
      <c r="AE2192" s="168" t="s">
        <v>809</v>
      </c>
      <c r="AF2192" s="169">
        <v>-6474020.2655626601</v>
      </c>
      <c r="AG2192" s="169">
        <v>-1510355.1557481249</v>
      </c>
      <c r="AH2192" s="169">
        <v>-5088760.6035585729</v>
      </c>
      <c r="AI2192" s="168" t="s">
        <v>21</v>
      </c>
      <c r="AJ2192"/>
      <c r="AK2192"/>
    </row>
    <row r="2193" spans="1:37" hidden="1" x14ac:dyDescent="0.25">
      <c r="A2193" s="179" t="b">
        <f>IF(E2193&lt;&gt;1,"",NOT(ISNA(VLOOKUP(P2193,Mapping!$P:$P,1,FALSE))))</f>
        <v>0</v>
      </c>
      <c r="B2193" s="180" t="str">
        <f t="shared" si="33"/>
        <v/>
      </c>
      <c r="E2193" s="167">
        <v>1</v>
      </c>
      <c r="F2193" s="170" t="s">
        <v>3779</v>
      </c>
      <c r="G2193" s="169">
        <v>573056.5405054139</v>
      </c>
      <c r="H2193" s="168" t="s">
        <v>1266</v>
      </c>
      <c r="I2193" s="168" t="s">
        <v>421</v>
      </c>
      <c r="J2193" s="169">
        <v>157786.77806343179</v>
      </c>
      <c r="K2193" s="169">
        <v>40068.313287904537</v>
      </c>
      <c r="L2193" s="168" t="s">
        <v>5</v>
      </c>
      <c r="M2193" s="168" t="s">
        <v>21</v>
      </c>
      <c r="N2193" s="168" t="s">
        <v>2829</v>
      </c>
      <c r="O2193" s="168" t="s">
        <v>21</v>
      </c>
      <c r="P2193" s="168" t="s">
        <v>2831</v>
      </c>
      <c r="Q2193" s="168" t="s">
        <v>2832</v>
      </c>
      <c r="R2193" s="168" t="s">
        <v>1259</v>
      </c>
      <c r="S2193" s="168" t="s">
        <v>21</v>
      </c>
      <c r="T2193" s="168" t="s">
        <v>1259</v>
      </c>
      <c r="U2193" s="168" t="s">
        <v>1259</v>
      </c>
      <c r="V2193" s="168" t="s">
        <v>2832</v>
      </c>
      <c r="W2193" s="168" t="s">
        <v>1259</v>
      </c>
      <c r="X2193" s="168" t="s">
        <v>21</v>
      </c>
      <c r="Y2193" s="168" t="s">
        <v>1259</v>
      </c>
      <c r="Z2193" s="168" t="s">
        <v>21</v>
      </c>
      <c r="AA2193" s="168" t="s">
        <v>3780</v>
      </c>
      <c r="AB2193" s="168" t="s">
        <v>1259</v>
      </c>
      <c r="AC2193" s="168" t="s">
        <v>8634</v>
      </c>
      <c r="AD2193" s="169">
        <v>288947.47140307812</v>
      </c>
      <c r="AE2193" s="168" t="s">
        <v>809</v>
      </c>
      <c r="AF2193" s="169">
        <v>-287950.50738030713</v>
      </c>
      <c r="AG2193" s="169">
        <v>-245088.9528564974</v>
      </c>
      <c r="AH2193" s="169">
        <v>-96194.282389844069</v>
      </c>
      <c r="AI2193" s="168" t="s">
        <v>21</v>
      </c>
      <c r="AJ2193"/>
      <c r="AK2193"/>
    </row>
    <row r="2194" spans="1:37" hidden="1" x14ac:dyDescent="0.25">
      <c r="A2194" s="179" t="b">
        <f>IF(E2194&lt;&gt;1,"",NOT(ISNA(VLOOKUP(P2194,Mapping!$P:$P,1,FALSE))))</f>
        <v>0</v>
      </c>
      <c r="B2194" s="180" t="str">
        <f t="shared" si="33"/>
        <v/>
      </c>
      <c r="E2194" s="167">
        <v>1</v>
      </c>
      <c r="F2194" s="170" t="s">
        <v>3779</v>
      </c>
      <c r="G2194" s="169">
        <v>2046957.962685338</v>
      </c>
      <c r="H2194" s="168" t="s">
        <v>1266</v>
      </c>
      <c r="I2194" s="168" t="s">
        <v>421</v>
      </c>
      <c r="J2194" s="169">
        <v>563614.37124257872</v>
      </c>
      <c r="K2194" s="169">
        <v>143124.01506439509</v>
      </c>
      <c r="L2194" s="168" t="s">
        <v>5</v>
      </c>
      <c r="M2194" s="168" t="s">
        <v>21</v>
      </c>
      <c r="N2194" s="168" t="s">
        <v>2829</v>
      </c>
      <c r="O2194" s="168" t="s">
        <v>21</v>
      </c>
      <c r="P2194" s="168" t="s">
        <v>2833</v>
      </c>
      <c r="Q2194" s="168" t="s">
        <v>2834</v>
      </c>
      <c r="R2194" s="168" t="s">
        <v>1259</v>
      </c>
      <c r="S2194" s="168" t="s">
        <v>21</v>
      </c>
      <c r="T2194" s="168" t="s">
        <v>1259</v>
      </c>
      <c r="U2194" s="168" t="s">
        <v>1259</v>
      </c>
      <c r="V2194" s="168" t="s">
        <v>2834</v>
      </c>
      <c r="W2194" s="168" t="s">
        <v>1259</v>
      </c>
      <c r="X2194" s="168" t="s">
        <v>21</v>
      </c>
      <c r="Y2194" s="168" t="s">
        <v>1259</v>
      </c>
      <c r="Z2194" s="168" t="s">
        <v>21</v>
      </c>
      <c r="AA2194" s="168" t="s">
        <v>3780</v>
      </c>
      <c r="AB2194" s="168" t="s">
        <v>1259</v>
      </c>
      <c r="AC2194" s="168" t="s">
        <v>8635</v>
      </c>
      <c r="AD2194" s="169">
        <v>1032120.367851792</v>
      </c>
      <c r="AE2194" s="168" t="s">
        <v>809</v>
      </c>
      <c r="AF2194" s="169">
        <v>-1028559.212362457</v>
      </c>
      <c r="AG2194" s="169">
        <v>-875457.73960340861</v>
      </c>
      <c r="AH2194" s="169">
        <v>-343605.97669652267</v>
      </c>
      <c r="AI2194" s="168" t="s">
        <v>21</v>
      </c>
      <c r="AJ2194"/>
      <c r="AK2194"/>
    </row>
    <row r="2195" spans="1:37" hidden="1" x14ac:dyDescent="0.25">
      <c r="A2195" s="179" t="b">
        <f>IF(E2195&lt;&gt;1,"",NOT(ISNA(VLOOKUP(P2195,Mapping!$P:$P,1,FALSE))))</f>
        <v>0</v>
      </c>
      <c r="B2195" s="180" t="str">
        <f t="shared" si="33"/>
        <v/>
      </c>
      <c r="E2195" s="167">
        <v>1</v>
      </c>
      <c r="F2195" s="170" t="s">
        <v>3779</v>
      </c>
      <c r="G2195" s="169">
        <v>4146637.127097175</v>
      </c>
      <c r="H2195" s="168" t="s">
        <v>1266</v>
      </c>
      <c r="I2195" s="168" t="s">
        <v>421</v>
      </c>
      <c r="J2195" s="169">
        <v>1141745.12606699</v>
      </c>
      <c r="K2195" s="169">
        <v>289934.31495127722</v>
      </c>
      <c r="L2195" s="168" t="s">
        <v>5</v>
      </c>
      <c r="M2195" s="168" t="s">
        <v>21</v>
      </c>
      <c r="N2195" s="168" t="s">
        <v>2829</v>
      </c>
      <c r="O2195" s="168" t="s">
        <v>21</v>
      </c>
      <c r="P2195" s="168" t="s">
        <v>2835</v>
      </c>
      <c r="Q2195" s="168" t="s">
        <v>2834</v>
      </c>
      <c r="R2195" s="168" t="s">
        <v>1259</v>
      </c>
      <c r="S2195" s="168" t="s">
        <v>21</v>
      </c>
      <c r="T2195" s="168" t="s">
        <v>1259</v>
      </c>
      <c r="U2195" s="168" t="s">
        <v>1259</v>
      </c>
      <c r="V2195" s="168" t="s">
        <v>2834</v>
      </c>
      <c r="W2195" s="168" t="s">
        <v>1259</v>
      </c>
      <c r="X2195" s="168" t="s">
        <v>21</v>
      </c>
      <c r="Y2195" s="168" t="s">
        <v>1259</v>
      </c>
      <c r="Z2195" s="168" t="s">
        <v>21</v>
      </c>
      <c r="AA2195" s="168" t="s">
        <v>3780</v>
      </c>
      <c r="AB2195" s="168" t="s">
        <v>1259</v>
      </c>
      <c r="AC2195" s="168" t="s">
        <v>8636</v>
      </c>
      <c r="AD2195" s="169">
        <v>2090823.9030726689</v>
      </c>
      <c r="AE2195" s="168" t="s">
        <v>809</v>
      </c>
      <c r="AF2195" s="169">
        <v>-2083609.8714039021</v>
      </c>
      <c r="AG2195" s="169">
        <v>-1773463.662869615</v>
      </c>
      <c r="AH2195" s="169">
        <v>-696061.82737291139</v>
      </c>
      <c r="AI2195" s="168" t="s">
        <v>21</v>
      </c>
      <c r="AJ2195"/>
      <c r="AK2195"/>
    </row>
    <row r="2196" spans="1:37" hidden="1" x14ac:dyDescent="0.25">
      <c r="A2196" s="179" t="b">
        <f>IF(E2196&lt;&gt;1,"",NOT(ISNA(VLOOKUP(P2196,Mapping!$P:$P,1,FALSE))))</f>
        <v>0</v>
      </c>
      <c r="B2196" s="180" t="str">
        <f t="shared" si="33"/>
        <v/>
      </c>
      <c r="E2196" s="167">
        <v>1</v>
      </c>
      <c r="F2196" s="170" t="s">
        <v>3779</v>
      </c>
      <c r="G2196" s="169">
        <v>4332307.4462209288</v>
      </c>
      <c r="H2196" s="168" t="s">
        <v>1266</v>
      </c>
      <c r="I2196" s="168" t="s">
        <v>421</v>
      </c>
      <c r="J2196" s="169">
        <v>1192868.0421595429</v>
      </c>
      <c r="K2196" s="169">
        <v>302916.4484565584</v>
      </c>
      <c r="L2196" s="168" t="s">
        <v>5</v>
      </c>
      <c r="M2196" s="168" t="s">
        <v>21</v>
      </c>
      <c r="N2196" s="168" t="s">
        <v>2829</v>
      </c>
      <c r="O2196" s="168" t="s">
        <v>21</v>
      </c>
      <c r="P2196" s="168" t="s">
        <v>2836</v>
      </c>
      <c r="Q2196" s="168" t="s">
        <v>2837</v>
      </c>
      <c r="R2196" s="168" t="s">
        <v>1259</v>
      </c>
      <c r="S2196" s="168" t="s">
        <v>21</v>
      </c>
      <c r="T2196" s="168" t="s">
        <v>1259</v>
      </c>
      <c r="U2196" s="168" t="s">
        <v>1259</v>
      </c>
      <c r="V2196" s="168" t="s">
        <v>2837</v>
      </c>
      <c r="W2196" s="168" t="s">
        <v>1259</v>
      </c>
      <c r="X2196" s="168" t="s">
        <v>21</v>
      </c>
      <c r="Y2196" s="168" t="s">
        <v>1259</v>
      </c>
      <c r="Z2196" s="168" t="s">
        <v>21</v>
      </c>
      <c r="AA2196" s="168" t="s">
        <v>3780</v>
      </c>
      <c r="AB2196" s="168" t="s">
        <v>1259</v>
      </c>
      <c r="AC2196" s="168" t="s">
        <v>8637</v>
      </c>
      <c r="AD2196" s="169">
        <v>2184442.8838072661</v>
      </c>
      <c r="AE2196" s="168" t="s">
        <v>809</v>
      </c>
      <c r="AF2196" s="169">
        <v>-2176905.8357951222</v>
      </c>
      <c r="AG2196" s="169">
        <v>-1852872.483595121</v>
      </c>
      <c r="AH2196" s="169">
        <v>-727228.77486722078</v>
      </c>
      <c r="AI2196" s="168" t="s">
        <v>21</v>
      </c>
      <c r="AJ2196"/>
      <c r="AK2196"/>
    </row>
    <row r="2197" spans="1:37" hidden="1" x14ac:dyDescent="0.25">
      <c r="A2197" s="179" t="b">
        <f>IF(E2197&lt;&gt;1,"",NOT(ISNA(VLOOKUP(P2197,Mapping!$P:$P,1,FALSE))))</f>
        <v>0</v>
      </c>
      <c r="B2197" s="180" t="str">
        <f t="shared" ref="B2197:B2260" si="34">IF(AI2197="","",VALUE(AI2197))</f>
        <v/>
      </c>
      <c r="E2197" s="167">
        <v>1</v>
      </c>
      <c r="F2197" s="170" t="s">
        <v>3781</v>
      </c>
      <c r="G2197" s="169">
        <v>5053276.1979596494</v>
      </c>
      <c r="H2197" s="168" t="s">
        <v>1266</v>
      </c>
      <c r="I2197" s="168" t="s">
        <v>303</v>
      </c>
      <c r="J2197" s="169">
        <v>2419585.8575962898</v>
      </c>
      <c r="K2197" s="169">
        <v>1400899.2492611581</v>
      </c>
      <c r="L2197" s="168" t="s">
        <v>5</v>
      </c>
      <c r="M2197" s="168" t="s">
        <v>21</v>
      </c>
      <c r="N2197" s="168" t="s">
        <v>2829</v>
      </c>
      <c r="O2197" s="168" t="s">
        <v>21</v>
      </c>
      <c r="P2197" s="168" t="s">
        <v>2831</v>
      </c>
      <c r="Q2197" s="168" t="s">
        <v>2832</v>
      </c>
      <c r="R2197" s="168" t="s">
        <v>1259</v>
      </c>
      <c r="S2197" s="168" t="s">
        <v>21</v>
      </c>
      <c r="T2197" s="168" t="s">
        <v>1259</v>
      </c>
      <c r="U2197" s="168" t="s">
        <v>1259</v>
      </c>
      <c r="V2197" s="168" t="s">
        <v>2832</v>
      </c>
      <c r="W2197" s="168" t="s">
        <v>1259</v>
      </c>
      <c r="X2197" s="168" t="s">
        <v>21</v>
      </c>
      <c r="Y2197" s="168" t="s">
        <v>1259</v>
      </c>
      <c r="Z2197" s="168" t="s">
        <v>21</v>
      </c>
      <c r="AA2197" s="168" t="s">
        <v>3782</v>
      </c>
      <c r="AB2197" s="168" t="s">
        <v>3783</v>
      </c>
      <c r="AC2197" s="168" t="s">
        <v>12314</v>
      </c>
      <c r="AD2197" s="169">
        <v>4260989.8365749205</v>
      </c>
      <c r="AE2197" s="168" t="s">
        <v>814</v>
      </c>
      <c r="AF2197" s="169">
        <v>-2244700.8582007769</v>
      </c>
      <c r="AG2197" s="169">
        <v>-2335824.700703084</v>
      </c>
      <c r="AH2197" s="169">
        <v>-3213663.3101279312</v>
      </c>
      <c r="AI2197" s="168" t="s">
        <v>21</v>
      </c>
      <c r="AJ2197"/>
      <c r="AK2197"/>
    </row>
    <row r="2198" spans="1:37" hidden="1" x14ac:dyDescent="0.25">
      <c r="A2198" s="179" t="b">
        <f>IF(E2198&lt;&gt;1,"",NOT(ISNA(VLOOKUP(P2198,Mapping!$P:$P,1,FALSE))))</f>
        <v>0</v>
      </c>
      <c r="B2198" s="180" t="str">
        <f t="shared" si="34"/>
        <v/>
      </c>
      <c r="E2198" s="167">
        <v>1</v>
      </c>
      <c r="F2198" s="170" t="s">
        <v>3781</v>
      </c>
      <c r="G2198" s="169">
        <v>116018.58076192311</v>
      </c>
      <c r="H2198" s="168" t="s">
        <v>1266</v>
      </c>
      <c r="I2198" s="168" t="s">
        <v>303</v>
      </c>
      <c r="J2198" s="169">
        <v>55551.469231641582</v>
      </c>
      <c r="K2198" s="169">
        <v>32163.360228627022</v>
      </c>
      <c r="L2198" s="168" t="s">
        <v>5</v>
      </c>
      <c r="M2198" s="168" t="s">
        <v>21</v>
      </c>
      <c r="N2198" s="168" t="s">
        <v>2829</v>
      </c>
      <c r="O2198" s="168" t="s">
        <v>21</v>
      </c>
      <c r="P2198" s="168" t="s">
        <v>2835</v>
      </c>
      <c r="Q2198" s="168" t="s">
        <v>2834</v>
      </c>
      <c r="R2198" s="168" t="s">
        <v>1259</v>
      </c>
      <c r="S2198" s="168" t="s">
        <v>21</v>
      </c>
      <c r="T2198" s="168" t="s">
        <v>1259</v>
      </c>
      <c r="U2198" s="168" t="s">
        <v>1259</v>
      </c>
      <c r="V2198" s="168" t="s">
        <v>2834</v>
      </c>
      <c r="W2198" s="168" t="s">
        <v>1259</v>
      </c>
      <c r="X2198" s="168" t="s">
        <v>21</v>
      </c>
      <c r="Y2198" s="168" t="s">
        <v>1259</v>
      </c>
      <c r="Z2198" s="168" t="s">
        <v>21</v>
      </c>
      <c r="AA2198" s="168" t="s">
        <v>3782</v>
      </c>
      <c r="AB2198" s="168" t="s">
        <v>3783</v>
      </c>
      <c r="AC2198" s="168" t="s">
        <v>3784</v>
      </c>
      <c r="AD2198" s="169">
        <v>97828.413511219638</v>
      </c>
      <c r="AE2198" s="168" t="s">
        <v>814</v>
      </c>
      <c r="AF2198" s="169">
        <v>-51536.270253479699</v>
      </c>
      <c r="AG2198" s="169">
        <v>-53628.389992543081</v>
      </c>
      <c r="AH2198" s="169">
        <v>-73782.758290205675</v>
      </c>
      <c r="AI2198" s="168" t="s">
        <v>21</v>
      </c>
      <c r="AJ2198"/>
      <c r="AK2198"/>
    </row>
    <row r="2199" spans="1:37" hidden="1" x14ac:dyDescent="0.25">
      <c r="A2199" s="179" t="b">
        <f>IF(E2199&lt;&gt;1,"",NOT(ISNA(VLOOKUP(P2199,Mapping!$P:$P,1,FALSE))))</f>
        <v>0</v>
      </c>
      <c r="B2199" s="180" t="str">
        <f t="shared" si="34"/>
        <v/>
      </c>
      <c r="E2199" s="167">
        <v>1</v>
      </c>
      <c r="F2199" s="170" t="s">
        <v>3785</v>
      </c>
      <c r="G2199" s="169">
        <v>378734.5320168864</v>
      </c>
      <c r="H2199" s="168" t="s">
        <v>1266</v>
      </c>
      <c r="I2199" s="168" t="s">
        <v>779</v>
      </c>
      <c r="J2199" s="169">
        <v>157391.8425046161</v>
      </c>
      <c r="K2199" s="169">
        <v>70941.992655568087</v>
      </c>
      <c r="L2199" s="168" t="s">
        <v>5</v>
      </c>
      <c r="M2199" s="168" t="s">
        <v>21</v>
      </c>
      <c r="N2199" s="168" t="s">
        <v>2829</v>
      </c>
      <c r="O2199" s="168" t="s">
        <v>21</v>
      </c>
      <c r="P2199" s="168" t="s">
        <v>2831</v>
      </c>
      <c r="Q2199" s="168" t="s">
        <v>2832</v>
      </c>
      <c r="R2199" s="168" t="s">
        <v>1259</v>
      </c>
      <c r="S2199" s="168" t="s">
        <v>21</v>
      </c>
      <c r="T2199" s="168" t="s">
        <v>1259</v>
      </c>
      <c r="U2199" s="168" t="s">
        <v>1259</v>
      </c>
      <c r="V2199" s="168" t="s">
        <v>2832</v>
      </c>
      <c r="W2199" s="168" t="s">
        <v>1259</v>
      </c>
      <c r="X2199" s="168" t="s">
        <v>21</v>
      </c>
      <c r="Y2199" s="168" t="s">
        <v>1259</v>
      </c>
      <c r="Z2199" s="168" t="s">
        <v>21</v>
      </c>
      <c r="AA2199" s="168" t="s">
        <v>3786</v>
      </c>
      <c r="AB2199" s="168" t="s">
        <v>1259</v>
      </c>
      <c r="AC2199" s="168" t="s">
        <v>8638</v>
      </c>
      <c r="AD2199" s="169">
        <v>210522.15087087269</v>
      </c>
      <c r="AE2199" s="168" t="s">
        <v>813</v>
      </c>
      <c r="AF2199" s="169">
        <v>-145466.72649736851</v>
      </c>
      <c r="AG2199" s="169">
        <v>-250228.28792721999</v>
      </c>
      <c r="AH2199" s="169">
        <v>-92937.752682153892</v>
      </c>
      <c r="AI2199" s="168" t="s">
        <v>21</v>
      </c>
      <c r="AJ2199"/>
      <c r="AK2199"/>
    </row>
    <row r="2200" spans="1:37" hidden="1" x14ac:dyDescent="0.25">
      <c r="A2200" s="179" t="b">
        <f>IF(E2200&lt;&gt;1,"",NOT(ISNA(VLOOKUP(P2200,Mapping!$P:$P,1,FALSE))))</f>
        <v>0</v>
      </c>
      <c r="B2200" s="180" t="str">
        <f t="shared" si="34"/>
        <v/>
      </c>
      <c r="E2200" s="167">
        <v>1</v>
      </c>
      <c r="F2200" s="170" t="s">
        <v>3785</v>
      </c>
      <c r="G2200" s="169">
        <v>40450658.5392299</v>
      </c>
      <c r="H2200" s="168" t="s">
        <v>1266</v>
      </c>
      <c r="I2200" s="168" t="s">
        <v>779</v>
      </c>
      <c r="J2200" s="169">
        <v>16810201.182633661</v>
      </c>
      <c r="K2200" s="169">
        <v>7576943.9499511728</v>
      </c>
      <c r="L2200" s="168" t="s">
        <v>5</v>
      </c>
      <c r="M2200" s="168" t="s">
        <v>21</v>
      </c>
      <c r="N2200" s="168" t="s">
        <v>2829</v>
      </c>
      <c r="O2200" s="168" t="s">
        <v>21</v>
      </c>
      <c r="P2200" s="168" t="s">
        <v>2852</v>
      </c>
      <c r="Q2200" s="168" t="s">
        <v>2853</v>
      </c>
      <c r="R2200" s="168" t="s">
        <v>1259</v>
      </c>
      <c r="S2200" s="168" t="s">
        <v>21</v>
      </c>
      <c r="T2200" s="168" t="s">
        <v>1259</v>
      </c>
      <c r="U2200" s="168" t="s">
        <v>1259</v>
      </c>
      <c r="V2200" s="168" t="s">
        <v>2853</v>
      </c>
      <c r="W2200" s="168" t="s">
        <v>1259</v>
      </c>
      <c r="X2200" s="168" t="s">
        <v>21</v>
      </c>
      <c r="Y2200" s="168" t="s">
        <v>1259</v>
      </c>
      <c r="Z2200" s="168" t="s">
        <v>21</v>
      </c>
      <c r="AA2200" s="168" t="s">
        <v>3786</v>
      </c>
      <c r="AB2200" s="168" t="s">
        <v>1259</v>
      </c>
      <c r="AC2200" s="168" t="s">
        <v>3787</v>
      </c>
      <c r="AD2200" s="169">
        <v>22484772.10269852</v>
      </c>
      <c r="AE2200" s="168" t="s">
        <v>813</v>
      </c>
      <c r="AF2200" s="169">
        <v>-15536541.785691321</v>
      </c>
      <c r="AG2200" s="169">
        <v>-26725577.353344642</v>
      </c>
      <c r="AH2200" s="169">
        <v>-9926196.270324748</v>
      </c>
      <c r="AI2200" s="168" t="s">
        <v>21</v>
      </c>
      <c r="AJ2200"/>
      <c r="AK2200"/>
    </row>
    <row r="2201" spans="1:37" hidden="1" x14ac:dyDescent="0.25">
      <c r="A2201" s="179" t="b">
        <f>IF(E2201&lt;&gt;1,"",NOT(ISNA(VLOOKUP(P2201,Mapping!$P:$P,1,FALSE))))</f>
        <v>0</v>
      </c>
      <c r="B2201" s="180" t="str">
        <f t="shared" si="34"/>
        <v/>
      </c>
      <c r="E2201" s="167">
        <v>1</v>
      </c>
      <c r="F2201" s="170" t="s">
        <v>3788</v>
      </c>
      <c r="G2201" s="169">
        <v>205704.28277010581</v>
      </c>
      <c r="H2201" s="168" t="s">
        <v>1266</v>
      </c>
      <c r="I2201" s="168" t="s">
        <v>402</v>
      </c>
      <c r="J2201" s="169">
        <v>56134.56547317162</v>
      </c>
      <c r="K2201" s="169">
        <v>18979.859201714131</v>
      </c>
      <c r="L2201" s="168" t="s">
        <v>5</v>
      </c>
      <c r="M2201" s="168" t="s">
        <v>21</v>
      </c>
      <c r="N2201" s="168" t="s">
        <v>2829</v>
      </c>
      <c r="O2201" s="168" t="s">
        <v>21</v>
      </c>
      <c r="P2201" s="168" t="s">
        <v>2831</v>
      </c>
      <c r="Q2201" s="168" t="s">
        <v>2832</v>
      </c>
      <c r="R2201" s="168" t="s">
        <v>1259</v>
      </c>
      <c r="S2201" s="168" t="s">
        <v>21</v>
      </c>
      <c r="T2201" s="168" t="s">
        <v>1259</v>
      </c>
      <c r="U2201" s="168" t="s">
        <v>1259</v>
      </c>
      <c r="V2201" s="168" t="s">
        <v>2832</v>
      </c>
      <c r="W2201" s="168" t="s">
        <v>1259</v>
      </c>
      <c r="X2201" s="168" t="s">
        <v>21</v>
      </c>
      <c r="Y2201" s="168" t="s">
        <v>1259</v>
      </c>
      <c r="Z2201" s="168" t="s">
        <v>21</v>
      </c>
      <c r="AA2201" s="168" t="s">
        <v>3789</v>
      </c>
      <c r="AB2201" s="168" t="s">
        <v>1259</v>
      </c>
      <c r="AC2201" s="168" t="s">
        <v>8639</v>
      </c>
      <c r="AD2201" s="169">
        <v>90073.672574722645</v>
      </c>
      <c r="AE2201" s="168" t="s">
        <v>810</v>
      </c>
      <c r="AF2201" s="169">
        <v>-72454.830558722053</v>
      </c>
      <c r="AG2201" s="169">
        <v>19605.666925022611</v>
      </c>
      <c r="AH2201" s="169">
        <v>-42255.851381706743</v>
      </c>
      <c r="AI2201" s="168" t="s">
        <v>21</v>
      </c>
      <c r="AJ2201"/>
      <c r="AK2201"/>
    </row>
    <row r="2202" spans="1:37" hidden="1" x14ac:dyDescent="0.25">
      <c r="A2202" s="179" t="b">
        <f>IF(E2202&lt;&gt;1,"",NOT(ISNA(VLOOKUP(P2202,Mapping!$P:$P,1,FALSE))))</f>
        <v>0</v>
      </c>
      <c r="B2202" s="180" t="str">
        <f t="shared" si="34"/>
        <v/>
      </c>
      <c r="E2202" s="167">
        <v>1</v>
      </c>
      <c r="F2202" s="170" t="s">
        <v>3790</v>
      </c>
      <c r="G2202" s="169">
        <v>8353632.7595644603</v>
      </c>
      <c r="H2202" s="168" t="s">
        <v>1266</v>
      </c>
      <c r="I2202" s="168" t="s">
        <v>303</v>
      </c>
      <c r="J2202" s="169">
        <v>3020842.1230123029</v>
      </c>
      <c r="K2202" s="169">
        <v>1323240.117693342</v>
      </c>
      <c r="L2202" s="168" t="s">
        <v>5</v>
      </c>
      <c r="M2202" s="168" t="s">
        <v>21</v>
      </c>
      <c r="N2202" s="168" t="s">
        <v>2829</v>
      </c>
      <c r="O2202" s="168" t="s">
        <v>21</v>
      </c>
      <c r="P2202" s="168" t="s">
        <v>2831</v>
      </c>
      <c r="Q2202" s="168" t="s">
        <v>2832</v>
      </c>
      <c r="R2202" s="168" t="s">
        <v>1259</v>
      </c>
      <c r="S2202" s="168" t="s">
        <v>21</v>
      </c>
      <c r="T2202" s="168" t="s">
        <v>1259</v>
      </c>
      <c r="U2202" s="168" t="s">
        <v>1259</v>
      </c>
      <c r="V2202" s="168" t="s">
        <v>2832</v>
      </c>
      <c r="W2202" s="168" t="s">
        <v>1259</v>
      </c>
      <c r="X2202" s="168" t="s">
        <v>21</v>
      </c>
      <c r="Y2202" s="168" t="s">
        <v>1259</v>
      </c>
      <c r="Z2202" s="168" t="s">
        <v>21</v>
      </c>
      <c r="AA2202" s="168" t="s">
        <v>3791</v>
      </c>
      <c r="AB2202" s="168" t="s">
        <v>3792</v>
      </c>
      <c r="AC2202" s="168" t="s">
        <v>7395</v>
      </c>
      <c r="AD2202" s="169">
        <v>3895197.4816862652</v>
      </c>
      <c r="AE2202" s="168" t="s">
        <v>807</v>
      </c>
      <c r="AF2202" s="169">
        <v>606627.63971505966</v>
      </c>
      <c r="AG2202" s="169">
        <v>-8176748.7087196615</v>
      </c>
      <c r="AH2202" s="169">
        <v>-2469977.1631405409</v>
      </c>
      <c r="AI2202" s="168" t="s">
        <v>21</v>
      </c>
      <c r="AJ2202"/>
      <c r="AK2202"/>
    </row>
    <row r="2203" spans="1:37" hidden="1" x14ac:dyDescent="0.25">
      <c r="A2203" s="179" t="b">
        <f>IF(E2203&lt;&gt;1,"",NOT(ISNA(VLOOKUP(P2203,Mapping!$P:$P,1,FALSE))))</f>
        <v>0</v>
      </c>
      <c r="B2203" s="180" t="str">
        <f t="shared" si="34"/>
        <v/>
      </c>
      <c r="E2203" s="167">
        <v>1</v>
      </c>
      <c r="F2203" s="170" t="s">
        <v>3790</v>
      </c>
      <c r="G2203" s="169">
        <v>18067814.989674021</v>
      </c>
      <c r="H2203" s="168" t="s">
        <v>1266</v>
      </c>
      <c r="I2203" s="168" t="s">
        <v>303</v>
      </c>
      <c r="J2203" s="169">
        <v>6533686.3808274362</v>
      </c>
      <c r="K2203" s="169">
        <v>2861995.2925299839</v>
      </c>
      <c r="L2203" s="168" t="s">
        <v>5</v>
      </c>
      <c r="M2203" s="168" t="s">
        <v>21</v>
      </c>
      <c r="N2203" s="168" t="s">
        <v>2829</v>
      </c>
      <c r="O2203" s="168" t="s">
        <v>21</v>
      </c>
      <c r="P2203" s="168" t="s">
        <v>2833</v>
      </c>
      <c r="Q2203" s="168" t="s">
        <v>2834</v>
      </c>
      <c r="R2203" s="168" t="s">
        <v>1259</v>
      </c>
      <c r="S2203" s="168" t="s">
        <v>21</v>
      </c>
      <c r="T2203" s="168" t="s">
        <v>1259</v>
      </c>
      <c r="U2203" s="168" t="s">
        <v>1259</v>
      </c>
      <c r="V2203" s="168" t="s">
        <v>2834</v>
      </c>
      <c r="W2203" s="168" t="s">
        <v>1259</v>
      </c>
      <c r="X2203" s="168" t="s">
        <v>21</v>
      </c>
      <c r="Y2203" s="168" t="s">
        <v>1259</v>
      </c>
      <c r="Z2203" s="168" t="s">
        <v>21</v>
      </c>
      <c r="AA2203" s="168" t="s">
        <v>3791</v>
      </c>
      <c r="AB2203" s="168" t="s">
        <v>3792</v>
      </c>
      <c r="AC2203" s="168" t="s">
        <v>8640</v>
      </c>
      <c r="AD2203" s="169">
        <v>8424802.6544826552</v>
      </c>
      <c r="AE2203" s="168" t="s">
        <v>807</v>
      </c>
      <c r="AF2203" s="169">
        <v>1312056.2367845511</v>
      </c>
      <c r="AG2203" s="169">
        <v>-17685237.9244291</v>
      </c>
      <c r="AH2203" s="169">
        <v>-5342237.5266913101</v>
      </c>
      <c r="AI2203" s="168" t="s">
        <v>21</v>
      </c>
      <c r="AJ2203"/>
      <c r="AK2203"/>
    </row>
    <row r="2204" spans="1:37" hidden="1" x14ac:dyDescent="0.25">
      <c r="A2204" s="179" t="b">
        <f>IF(E2204&lt;&gt;1,"",NOT(ISNA(VLOOKUP(P2204,Mapping!$P:$P,1,FALSE))))</f>
        <v>0</v>
      </c>
      <c r="B2204" s="180" t="str">
        <f t="shared" si="34"/>
        <v/>
      </c>
      <c r="E2204" s="167">
        <v>1</v>
      </c>
      <c r="F2204" s="170" t="s">
        <v>3790</v>
      </c>
      <c r="G2204" s="169">
        <v>43544632.536565118</v>
      </c>
      <c r="H2204" s="168" t="s">
        <v>1266</v>
      </c>
      <c r="I2204" s="168" t="s">
        <v>303</v>
      </c>
      <c r="J2204" s="169">
        <v>15746617.54755016</v>
      </c>
      <c r="K2204" s="169">
        <v>6897598.4869128847</v>
      </c>
      <c r="L2204" s="168" t="s">
        <v>5</v>
      </c>
      <c r="M2204" s="168" t="s">
        <v>21</v>
      </c>
      <c r="N2204" s="168" t="s">
        <v>2829</v>
      </c>
      <c r="O2204" s="168" t="s">
        <v>21</v>
      </c>
      <c r="P2204" s="168" t="s">
        <v>2844</v>
      </c>
      <c r="Q2204" s="168" t="s">
        <v>2834</v>
      </c>
      <c r="R2204" s="168" t="s">
        <v>1259</v>
      </c>
      <c r="S2204" s="168" t="s">
        <v>21</v>
      </c>
      <c r="T2204" s="168" t="s">
        <v>1259</v>
      </c>
      <c r="U2204" s="168" t="s">
        <v>1259</v>
      </c>
      <c r="V2204" s="168" t="s">
        <v>2834</v>
      </c>
      <c r="W2204" s="168" t="s">
        <v>1259</v>
      </c>
      <c r="X2204" s="168" t="s">
        <v>21</v>
      </c>
      <c r="Y2204" s="168" t="s">
        <v>1259</v>
      </c>
      <c r="Z2204" s="168" t="s">
        <v>21</v>
      </c>
      <c r="AA2204" s="168" t="s">
        <v>3791</v>
      </c>
      <c r="AB2204" s="168" t="s">
        <v>3792</v>
      </c>
      <c r="AC2204" s="168" t="s">
        <v>8641</v>
      </c>
      <c r="AD2204" s="169">
        <v>20304333.20200507</v>
      </c>
      <c r="AE2204" s="168" t="s">
        <v>807</v>
      </c>
      <c r="AF2204" s="169">
        <v>3162142.55740077</v>
      </c>
      <c r="AG2204" s="169">
        <v>-42622596.433553882</v>
      </c>
      <c r="AH2204" s="169">
        <v>-12875146.782041449</v>
      </c>
      <c r="AI2204" s="168" t="s">
        <v>21</v>
      </c>
      <c r="AJ2204"/>
      <c r="AK2204"/>
    </row>
    <row r="2205" spans="1:37" hidden="1" x14ac:dyDescent="0.25">
      <c r="A2205" s="179" t="b">
        <f>IF(E2205&lt;&gt;1,"",NOT(ISNA(VLOOKUP(P2205,Mapping!$P:$P,1,FALSE))))</f>
        <v>0</v>
      </c>
      <c r="B2205" s="180" t="str">
        <f t="shared" si="34"/>
        <v/>
      </c>
      <c r="E2205" s="167">
        <v>1</v>
      </c>
      <c r="F2205" s="170" t="s">
        <v>3790</v>
      </c>
      <c r="G2205" s="169">
        <v>11377859.30290045</v>
      </c>
      <c r="H2205" s="168" t="s">
        <v>1266</v>
      </c>
      <c r="I2205" s="168" t="s">
        <v>303</v>
      </c>
      <c r="J2205" s="169">
        <v>4114463.4485585112</v>
      </c>
      <c r="K2205" s="169">
        <v>1802286.5400481471</v>
      </c>
      <c r="L2205" s="168" t="s">
        <v>5</v>
      </c>
      <c r="M2205" s="168" t="s">
        <v>21</v>
      </c>
      <c r="N2205" s="168" t="s">
        <v>2829</v>
      </c>
      <c r="O2205" s="168" t="s">
        <v>21</v>
      </c>
      <c r="P2205" s="168" t="s">
        <v>2851</v>
      </c>
      <c r="Q2205" s="168" t="s">
        <v>2834</v>
      </c>
      <c r="R2205" s="168" t="s">
        <v>1259</v>
      </c>
      <c r="S2205" s="168" t="s">
        <v>21</v>
      </c>
      <c r="T2205" s="168" t="s">
        <v>1259</v>
      </c>
      <c r="U2205" s="168" t="s">
        <v>1259</v>
      </c>
      <c r="V2205" s="168" t="s">
        <v>2834</v>
      </c>
      <c r="W2205" s="168" t="s">
        <v>1259</v>
      </c>
      <c r="X2205" s="168" t="s">
        <v>21</v>
      </c>
      <c r="Y2205" s="168" t="s">
        <v>1259</v>
      </c>
      <c r="Z2205" s="168" t="s">
        <v>21</v>
      </c>
      <c r="AA2205" s="168" t="s">
        <v>3791</v>
      </c>
      <c r="AB2205" s="168" t="s">
        <v>3792</v>
      </c>
      <c r="AC2205" s="168" t="s">
        <v>8642</v>
      </c>
      <c r="AD2205" s="169">
        <v>5305357.5826511802</v>
      </c>
      <c r="AE2205" s="168" t="s">
        <v>807</v>
      </c>
      <c r="AF2205" s="169">
        <v>826242.20295367576</v>
      </c>
      <c r="AG2205" s="169">
        <v>-11136938.747572601</v>
      </c>
      <c r="AH2205" s="169">
        <v>-3364171.4272648371</v>
      </c>
      <c r="AI2205" s="168" t="s">
        <v>21</v>
      </c>
      <c r="AJ2205"/>
      <c r="AK2205"/>
    </row>
    <row r="2206" spans="1:37" hidden="1" x14ac:dyDescent="0.25">
      <c r="A2206" s="179" t="b">
        <f>IF(E2206&lt;&gt;1,"",NOT(ISNA(VLOOKUP(P2206,Mapping!$P:$P,1,FALSE))))</f>
        <v>0</v>
      </c>
      <c r="B2206" s="180" t="str">
        <f t="shared" si="34"/>
        <v/>
      </c>
      <c r="E2206" s="167">
        <v>1</v>
      </c>
      <c r="F2206" s="170" t="s">
        <v>3790</v>
      </c>
      <c r="G2206" s="169">
        <v>10694059.82806691</v>
      </c>
      <c r="H2206" s="168" t="s">
        <v>1266</v>
      </c>
      <c r="I2206" s="168" t="s">
        <v>303</v>
      </c>
      <c r="J2206" s="169">
        <v>3867187.7642275542</v>
      </c>
      <c r="K2206" s="169">
        <v>1693970.682312913</v>
      </c>
      <c r="L2206" s="168" t="s">
        <v>5</v>
      </c>
      <c r="M2206" s="168" t="s">
        <v>21</v>
      </c>
      <c r="N2206" s="168" t="s">
        <v>2829</v>
      </c>
      <c r="O2206" s="168" t="s">
        <v>21</v>
      </c>
      <c r="P2206" s="168" t="s">
        <v>2836</v>
      </c>
      <c r="Q2206" s="168" t="s">
        <v>2837</v>
      </c>
      <c r="R2206" s="168" t="s">
        <v>1259</v>
      </c>
      <c r="S2206" s="168" t="s">
        <v>21</v>
      </c>
      <c r="T2206" s="168" t="s">
        <v>1259</v>
      </c>
      <c r="U2206" s="168" t="s">
        <v>1259</v>
      </c>
      <c r="V2206" s="168" t="s">
        <v>2837</v>
      </c>
      <c r="W2206" s="168" t="s">
        <v>1259</v>
      </c>
      <c r="X2206" s="168" t="s">
        <v>21</v>
      </c>
      <c r="Y2206" s="168" t="s">
        <v>1259</v>
      </c>
      <c r="Z2206" s="168" t="s">
        <v>21</v>
      </c>
      <c r="AA2206" s="168" t="s">
        <v>3791</v>
      </c>
      <c r="AB2206" s="168" t="s">
        <v>3792</v>
      </c>
      <c r="AC2206" s="168" t="s">
        <v>8643</v>
      </c>
      <c r="AD2206" s="169">
        <v>4986510.1938549001</v>
      </c>
      <c r="AE2206" s="168" t="s">
        <v>807</v>
      </c>
      <c r="AF2206" s="169">
        <v>776585.76324704289</v>
      </c>
      <c r="AG2206" s="169">
        <v>-10467618.38913732</v>
      </c>
      <c r="AH2206" s="169">
        <v>-3161987.6426027012</v>
      </c>
      <c r="AI2206" s="168" t="s">
        <v>21</v>
      </c>
      <c r="AJ2206"/>
      <c r="AK2206"/>
    </row>
    <row r="2207" spans="1:37" hidden="1" x14ac:dyDescent="0.25">
      <c r="A2207" s="179" t="b">
        <f>IF(E2207&lt;&gt;1,"",NOT(ISNA(VLOOKUP(P2207,Mapping!$P:$P,1,FALSE))))</f>
        <v>0</v>
      </c>
      <c r="B2207" s="180" t="str">
        <f t="shared" si="34"/>
        <v/>
      </c>
      <c r="E2207" s="167">
        <v>1</v>
      </c>
      <c r="F2207" s="170" t="s">
        <v>3793</v>
      </c>
      <c r="G2207" s="169">
        <v>876654.22823941859</v>
      </c>
      <c r="H2207" s="168" t="s">
        <v>1266</v>
      </c>
      <c r="I2207" s="168" t="s">
        <v>303</v>
      </c>
      <c r="J2207" s="169">
        <v>270052.89801509678</v>
      </c>
      <c r="K2207" s="169">
        <v>141448.99921075159</v>
      </c>
      <c r="L2207" s="168" t="s">
        <v>5</v>
      </c>
      <c r="M2207" s="168" t="s">
        <v>21</v>
      </c>
      <c r="N2207" s="168" t="s">
        <v>2829</v>
      </c>
      <c r="O2207" s="168" t="s">
        <v>21</v>
      </c>
      <c r="P2207" s="168" t="s">
        <v>2831</v>
      </c>
      <c r="Q2207" s="168" t="s">
        <v>2832</v>
      </c>
      <c r="R2207" s="168" t="s">
        <v>1259</v>
      </c>
      <c r="S2207" s="168" t="s">
        <v>21</v>
      </c>
      <c r="T2207" s="168" t="s">
        <v>1259</v>
      </c>
      <c r="U2207" s="168" t="s">
        <v>1259</v>
      </c>
      <c r="V2207" s="168" t="s">
        <v>2832</v>
      </c>
      <c r="W2207" s="168" t="s">
        <v>1259</v>
      </c>
      <c r="X2207" s="168" t="s">
        <v>21</v>
      </c>
      <c r="Y2207" s="168" t="s">
        <v>1259</v>
      </c>
      <c r="Z2207" s="168" t="s">
        <v>21</v>
      </c>
      <c r="AA2207" s="168" t="s">
        <v>3794</v>
      </c>
      <c r="AB2207" s="168" t="s">
        <v>3795</v>
      </c>
      <c r="AC2207" s="168" t="s">
        <v>8644</v>
      </c>
      <c r="AD2207" s="169">
        <v>387352.5185238726</v>
      </c>
      <c r="AE2207" s="168" t="s">
        <v>814</v>
      </c>
      <c r="AF2207" s="169">
        <v>-405044.41287349688</v>
      </c>
      <c r="AG2207" s="169">
        <v>-399957.74566377653</v>
      </c>
      <c r="AH2207" s="169">
        <v>-112941.65173483139</v>
      </c>
      <c r="AI2207" s="168" t="s">
        <v>21</v>
      </c>
      <c r="AJ2207"/>
      <c r="AK2207"/>
    </row>
    <row r="2208" spans="1:37" hidden="1" x14ac:dyDescent="0.25">
      <c r="A2208" s="179" t="b">
        <f>IF(E2208&lt;&gt;1,"",NOT(ISNA(VLOOKUP(P2208,Mapping!$P:$P,1,FALSE))))</f>
        <v>0</v>
      </c>
      <c r="B2208" s="180" t="str">
        <f t="shared" si="34"/>
        <v/>
      </c>
      <c r="E2208" s="167">
        <v>1</v>
      </c>
      <c r="F2208" s="170" t="s">
        <v>3793</v>
      </c>
      <c r="G2208" s="169">
        <v>202775.65144186551</v>
      </c>
      <c r="H2208" s="168" t="s">
        <v>1266</v>
      </c>
      <c r="I2208" s="168" t="s">
        <v>303</v>
      </c>
      <c r="J2208" s="169">
        <v>62464.938347185693</v>
      </c>
      <c r="K2208" s="169">
        <v>32718.045538162591</v>
      </c>
      <c r="L2208" s="168" t="s">
        <v>5</v>
      </c>
      <c r="M2208" s="168" t="s">
        <v>21</v>
      </c>
      <c r="N2208" s="168" t="s">
        <v>2829</v>
      </c>
      <c r="O2208" s="168" t="s">
        <v>21</v>
      </c>
      <c r="P2208" s="168" t="s">
        <v>2835</v>
      </c>
      <c r="Q2208" s="168" t="s">
        <v>2834</v>
      </c>
      <c r="R2208" s="168" t="s">
        <v>1259</v>
      </c>
      <c r="S2208" s="168" t="s">
        <v>21</v>
      </c>
      <c r="T2208" s="168" t="s">
        <v>1259</v>
      </c>
      <c r="U2208" s="168" t="s">
        <v>1259</v>
      </c>
      <c r="V2208" s="168" t="s">
        <v>2834</v>
      </c>
      <c r="W2208" s="168" t="s">
        <v>1259</v>
      </c>
      <c r="X2208" s="168" t="s">
        <v>21</v>
      </c>
      <c r="Y2208" s="168" t="s">
        <v>1259</v>
      </c>
      <c r="Z2208" s="168" t="s">
        <v>21</v>
      </c>
      <c r="AA2208" s="168" t="s">
        <v>3794</v>
      </c>
      <c r="AB2208" s="168" t="s">
        <v>3795</v>
      </c>
      <c r="AC2208" s="168" t="s">
        <v>9344</v>
      </c>
      <c r="AD2208" s="169">
        <v>89597.080298201807</v>
      </c>
      <c r="AE2208" s="168" t="s">
        <v>814</v>
      </c>
      <c r="AF2208" s="169">
        <v>-93689.327031775072</v>
      </c>
      <c r="AG2208" s="169">
        <v>-92512.748828085241</v>
      </c>
      <c r="AH2208" s="169">
        <v>-26124.1162909171</v>
      </c>
      <c r="AI2208" s="168" t="s">
        <v>21</v>
      </c>
      <c r="AJ2208"/>
      <c r="AK2208"/>
    </row>
    <row r="2209" spans="1:37" hidden="1" x14ac:dyDescent="0.25">
      <c r="A2209" s="179" t="b">
        <f>IF(E2209&lt;&gt;1,"",NOT(ISNA(VLOOKUP(P2209,Mapping!$P:$P,1,FALSE))))</f>
        <v>0</v>
      </c>
      <c r="B2209" s="180" t="str">
        <f t="shared" si="34"/>
        <v/>
      </c>
      <c r="E2209" s="167">
        <v>1</v>
      </c>
      <c r="F2209" s="170" t="s">
        <v>3798</v>
      </c>
      <c r="G2209" s="169">
        <v>6425837.8304357398</v>
      </c>
      <c r="H2209" s="168" t="s">
        <v>1266</v>
      </c>
      <c r="I2209" s="168" t="s">
        <v>303</v>
      </c>
      <c r="J2209" s="169">
        <v>2229451.360053014</v>
      </c>
      <c r="K2209" s="169">
        <v>1486450.6464421421</v>
      </c>
      <c r="L2209" s="168" t="s">
        <v>5</v>
      </c>
      <c r="M2209" s="168" t="s">
        <v>21</v>
      </c>
      <c r="N2209" s="168" t="s">
        <v>2829</v>
      </c>
      <c r="O2209" s="168" t="s">
        <v>21</v>
      </c>
      <c r="P2209" s="168" t="s">
        <v>2831</v>
      </c>
      <c r="Q2209" s="168" t="s">
        <v>2832</v>
      </c>
      <c r="R2209" s="168" t="s">
        <v>1259</v>
      </c>
      <c r="S2209" s="168" t="s">
        <v>21</v>
      </c>
      <c r="T2209" s="168" t="s">
        <v>1259</v>
      </c>
      <c r="U2209" s="168" t="s">
        <v>1259</v>
      </c>
      <c r="V2209" s="168" t="s">
        <v>2832</v>
      </c>
      <c r="W2209" s="168" t="s">
        <v>1259</v>
      </c>
      <c r="X2209" s="168" t="s">
        <v>21</v>
      </c>
      <c r="Y2209" s="168" t="s">
        <v>1259</v>
      </c>
      <c r="Z2209" s="168" t="s">
        <v>21</v>
      </c>
      <c r="AA2209" s="168" t="s">
        <v>3799</v>
      </c>
      <c r="AB2209" s="168" t="s">
        <v>3800</v>
      </c>
      <c r="AC2209" s="168" t="s">
        <v>12315</v>
      </c>
      <c r="AD2209" s="169">
        <v>3161262.73175014</v>
      </c>
      <c r="AE2209" s="168" t="s">
        <v>808</v>
      </c>
      <c r="AF2209" s="169">
        <v>-2089777.7694856359</v>
      </c>
      <c r="AG2209" s="169">
        <v>5495140.7193225864</v>
      </c>
      <c r="AH2209" s="169">
        <v>-1998715.686634538</v>
      </c>
      <c r="AI2209" s="168" t="s">
        <v>21</v>
      </c>
      <c r="AJ2209"/>
      <c r="AK2209"/>
    </row>
    <row r="2210" spans="1:37" hidden="1" x14ac:dyDescent="0.25">
      <c r="A2210" s="179" t="b">
        <f>IF(E2210&lt;&gt;1,"",NOT(ISNA(VLOOKUP(P2210,Mapping!$P:$P,1,FALSE))))</f>
        <v>0</v>
      </c>
      <c r="B2210" s="180" t="str">
        <f t="shared" si="34"/>
        <v/>
      </c>
      <c r="E2210" s="167">
        <v>1</v>
      </c>
      <c r="F2210" s="170" t="s">
        <v>3798</v>
      </c>
      <c r="G2210" s="169">
        <v>6165083.6137759117</v>
      </c>
      <c r="H2210" s="168" t="s">
        <v>1266</v>
      </c>
      <c r="I2210" s="168" t="s">
        <v>303</v>
      </c>
      <c r="J2210" s="169">
        <v>2138982.403581942</v>
      </c>
      <c r="K2210" s="169">
        <v>1426131.932502511</v>
      </c>
      <c r="L2210" s="168" t="s">
        <v>5</v>
      </c>
      <c r="M2210" s="168" t="s">
        <v>21</v>
      </c>
      <c r="N2210" s="168" t="s">
        <v>2829</v>
      </c>
      <c r="O2210" s="168" t="s">
        <v>21</v>
      </c>
      <c r="P2210" s="168" t="s">
        <v>2836</v>
      </c>
      <c r="Q2210" s="168" t="s">
        <v>2837</v>
      </c>
      <c r="R2210" s="168" t="s">
        <v>1259</v>
      </c>
      <c r="S2210" s="168" t="s">
        <v>21</v>
      </c>
      <c r="T2210" s="168" t="s">
        <v>1259</v>
      </c>
      <c r="U2210" s="168" t="s">
        <v>1259</v>
      </c>
      <c r="V2210" s="168" t="s">
        <v>2837</v>
      </c>
      <c r="W2210" s="168" t="s">
        <v>1259</v>
      </c>
      <c r="X2210" s="168" t="s">
        <v>21</v>
      </c>
      <c r="Y2210" s="168" t="s">
        <v>1259</v>
      </c>
      <c r="Z2210" s="168" t="s">
        <v>21</v>
      </c>
      <c r="AA2210" s="168" t="s">
        <v>3799</v>
      </c>
      <c r="AB2210" s="168" t="s">
        <v>3800</v>
      </c>
      <c r="AC2210" s="168" t="s">
        <v>8645</v>
      </c>
      <c r="AD2210" s="169">
        <v>3032981.7808414348</v>
      </c>
      <c r="AE2210" s="168" t="s">
        <v>808</v>
      </c>
      <c r="AF2210" s="169">
        <v>-2004976.630761846</v>
      </c>
      <c r="AG2210" s="169">
        <v>5272153.2814953057</v>
      </c>
      <c r="AH2210" s="169">
        <v>-1917609.7582020489</v>
      </c>
      <c r="AI2210" s="168" t="s">
        <v>21</v>
      </c>
      <c r="AJ2210"/>
      <c r="AK2210"/>
    </row>
    <row r="2211" spans="1:37" hidden="1" x14ac:dyDescent="0.25">
      <c r="A2211" s="179" t="b">
        <f>IF(E2211&lt;&gt;1,"",NOT(ISNA(VLOOKUP(P2211,Mapping!$P:$P,1,FALSE))))</f>
        <v>0</v>
      </c>
      <c r="B2211" s="180" t="str">
        <f t="shared" si="34"/>
        <v/>
      </c>
      <c r="E2211" s="167">
        <v>1</v>
      </c>
      <c r="F2211" s="170" t="s">
        <v>3801</v>
      </c>
      <c r="G2211" s="169">
        <v>281612.95088510658</v>
      </c>
      <c r="H2211" s="168" t="s">
        <v>1266</v>
      </c>
      <c r="I2211" s="168" t="s">
        <v>402</v>
      </c>
      <c r="J2211" s="169">
        <v>93502.811759932054</v>
      </c>
      <c r="K2211" s="169">
        <v>47969.304007863582</v>
      </c>
      <c r="L2211" s="168" t="s">
        <v>5</v>
      </c>
      <c r="M2211" s="168" t="s">
        <v>21</v>
      </c>
      <c r="N2211" s="168" t="s">
        <v>2829</v>
      </c>
      <c r="O2211" s="168" t="s">
        <v>21</v>
      </c>
      <c r="P2211" s="168" t="s">
        <v>2831</v>
      </c>
      <c r="Q2211" s="168" t="s">
        <v>2832</v>
      </c>
      <c r="R2211" s="168" t="s">
        <v>1259</v>
      </c>
      <c r="S2211" s="168" t="s">
        <v>21</v>
      </c>
      <c r="T2211" s="168" t="s">
        <v>1259</v>
      </c>
      <c r="U2211" s="168" t="s">
        <v>1259</v>
      </c>
      <c r="V2211" s="168" t="s">
        <v>2832</v>
      </c>
      <c r="W2211" s="168" t="s">
        <v>1259</v>
      </c>
      <c r="X2211" s="168" t="s">
        <v>21</v>
      </c>
      <c r="Y2211" s="168" t="s">
        <v>1259</v>
      </c>
      <c r="Z2211" s="168" t="s">
        <v>21</v>
      </c>
      <c r="AA2211" s="168" t="s">
        <v>3802</v>
      </c>
      <c r="AB2211" s="168" t="s">
        <v>1259</v>
      </c>
      <c r="AC2211" s="168" t="s">
        <v>8646</v>
      </c>
      <c r="AD2211" s="169">
        <v>155733.21016874249</v>
      </c>
      <c r="AE2211" s="168" t="s">
        <v>814</v>
      </c>
      <c r="AF2211" s="169">
        <v>-113051.57441010411</v>
      </c>
      <c r="AG2211" s="169">
        <v>-203173.71582212829</v>
      </c>
      <c r="AH2211" s="169">
        <v>-67190.339841794601</v>
      </c>
      <c r="AI2211" s="168" t="s">
        <v>21</v>
      </c>
      <c r="AJ2211"/>
      <c r="AK2211"/>
    </row>
    <row r="2212" spans="1:37" hidden="1" x14ac:dyDescent="0.25">
      <c r="A2212" s="179" t="b">
        <f>IF(E2212&lt;&gt;1,"",NOT(ISNA(VLOOKUP(P2212,Mapping!$P:$P,1,FALSE))))</f>
        <v>0</v>
      </c>
      <c r="B2212" s="180" t="str">
        <f t="shared" si="34"/>
        <v/>
      </c>
      <c r="E2212" s="167">
        <v>1</v>
      </c>
      <c r="F2212" s="170" t="s">
        <v>3801</v>
      </c>
      <c r="G2212" s="169">
        <v>221414.83219067749</v>
      </c>
      <c r="H2212" s="168" t="s">
        <v>1266</v>
      </c>
      <c r="I2212" s="168" t="s">
        <v>402</v>
      </c>
      <c r="J2212" s="169">
        <v>73515.473312263624</v>
      </c>
      <c r="K2212" s="169">
        <v>37715.294569453137</v>
      </c>
      <c r="L2212" s="168" t="s">
        <v>5</v>
      </c>
      <c r="M2212" s="168" t="s">
        <v>21</v>
      </c>
      <c r="N2212" s="168" t="s">
        <v>2829</v>
      </c>
      <c r="O2212" s="168" t="s">
        <v>21</v>
      </c>
      <c r="P2212" s="168" t="s">
        <v>2835</v>
      </c>
      <c r="Q2212" s="168" t="s">
        <v>2834</v>
      </c>
      <c r="R2212" s="168" t="s">
        <v>1259</v>
      </c>
      <c r="S2212" s="168" t="s">
        <v>21</v>
      </c>
      <c r="T2212" s="168" t="s">
        <v>1259</v>
      </c>
      <c r="U2212" s="168" t="s">
        <v>1259</v>
      </c>
      <c r="V2212" s="168" t="s">
        <v>2834</v>
      </c>
      <c r="W2212" s="168" t="s">
        <v>1259</v>
      </c>
      <c r="X2212" s="168" t="s">
        <v>21</v>
      </c>
      <c r="Y2212" s="168" t="s">
        <v>1259</v>
      </c>
      <c r="Z2212" s="168" t="s">
        <v>21</v>
      </c>
      <c r="AA2212" s="168" t="s">
        <v>3802</v>
      </c>
      <c r="AB2212" s="168" t="s">
        <v>1259</v>
      </c>
      <c r="AC2212" s="168" t="s">
        <v>8647</v>
      </c>
      <c r="AD2212" s="169">
        <v>122443.3836854884</v>
      </c>
      <c r="AE2212" s="168" t="s">
        <v>814</v>
      </c>
      <c r="AF2212" s="169">
        <v>-88885.455367844377</v>
      </c>
      <c r="AG2212" s="169">
        <v>-159742.91684002249</v>
      </c>
      <c r="AH2212" s="169">
        <v>-52827.605314838933</v>
      </c>
      <c r="AI2212" s="168" t="s">
        <v>21</v>
      </c>
      <c r="AJ2212"/>
      <c r="AK2212"/>
    </row>
    <row r="2213" spans="1:37" hidden="1" x14ac:dyDescent="0.25">
      <c r="A2213" s="179" t="b">
        <f>IF(E2213&lt;&gt;1,"",NOT(ISNA(VLOOKUP(P2213,Mapping!$P:$P,1,FALSE))))</f>
        <v>0</v>
      </c>
      <c r="B2213" s="180" t="str">
        <f t="shared" si="34"/>
        <v/>
      </c>
      <c r="E2213" s="167">
        <v>1</v>
      </c>
      <c r="F2213" s="170" t="s">
        <v>3801</v>
      </c>
      <c r="G2213" s="169">
        <v>2081536.6998485359</v>
      </c>
      <c r="H2213" s="168" t="s">
        <v>1266</v>
      </c>
      <c r="I2213" s="168" t="s">
        <v>402</v>
      </c>
      <c r="J2213" s="169">
        <v>691124.23134521767</v>
      </c>
      <c r="K2213" s="169">
        <v>354564.18621633871</v>
      </c>
      <c r="L2213" s="168" t="s">
        <v>5</v>
      </c>
      <c r="M2213" s="168" t="s">
        <v>21</v>
      </c>
      <c r="N2213" s="168" t="s">
        <v>2829</v>
      </c>
      <c r="O2213" s="168" t="s">
        <v>21</v>
      </c>
      <c r="P2213" s="168" t="s">
        <v>2836</v>
      </c>
      <c r="Q2213" s="168" t="s">
        <v>2837</v>
      </c>
      <c r="R2213" s="168" t="s">
        <v>1259</v>
      </c>
      <c r="S2213" s="168" t="s">
        <v>21</v>
      </c>
      <c r="T2213" s="168" t="s">
        <v>1259</v>
      </c>
      <c r="U2213" s="168" t="s">
        <v>1259</v>
      </c>
      <c r="V2213" s="168" t="s">
        <v>2837</v>
      </c>
      <c r="W2213" s="168" t="s">
        <v>1259</v>
      </c>
      <c r="X2213" s="168" t="s">
        <v>21</v>
      </c>
      <c r="Y2213" s="168" t="s">
        <v>1259</v>
      </c>
      <c r="Z2213" s="168" t="s">
        <v>21</v>
      </c>
      <c r="AA2213" s="168" t="s">
        <v>3802</v>
      </c>
      <c r="AB2213" s="168" t="s">
        <v>1259</v>
      </c>
      <c r="AC2213" s="168" t="s">
        <v>8648</v>
      </c>
      <c r="AD2213" s="169">
        <v>1151099.0220180489</v>
      </c>
      <c r="AE2213" s="168" t="s">
        <v>814</v>
      </c>
      <c r="AF2213" s="169">
        <v>-835618.53377366997</v>
      </c>
      <c r="AG2213" s="169">
        <v>-1501754.60538709</v>
      </c>
      <c r="AH2213" s="169">
        <v>-496636.10219776753</v>
      </c>
      <c r="AI2213" s="168" t="s">
        <v>21</v>
      </c>
      <c r="AJ2213"/>
      <c r="AK2213"/>
    </row>
    <row r="2214" spans="1:37" hidden="1" x14ac:dyDescent="0.25">
      <c r="A2214" s="179" t="b">
        <f>IF(E2214&lt;&gt;1,"",NOT(ISNA(VLOOKUP(P2214,Mapping!$P:$P,1,FALSE))))</f>
        <v>0</v>
      </c>
      <c r="B2214" s="180" t="str">
        <f t="shared" si="34"/>
        <v/>
      </c>
      <c r="E2214" s="167">
        <v>1</v>
      </c>
      <c r="F2214" s="170" t="s">
        <v>3803</v>
      </c>
      <c r="G2214" s="169">
        <v>3841094.8936683219</v>
      </c>
      <c r="H2214" s="168" t="s">
        <v>1266</v>
      </c>
      <c r="I2214" s="168" t="s">
        <v>561</v>
      </c>
      <c r="J2214" s="169">
        <v>1408284.9748781479</v>
      </c>
      <c r="K2214" s="169">
        <v>766500.1827020077</v>
      </c>
      <c r="L2214" s="168" t="s">
        <v>5</v>
      </c>
      <c r="M2214" s="168" t="s">
        <v>21</v>
      </c>
      <c r="N2214" s="168" t="s">
        <v>2829</v>
      </c>
      <c r="O2214" s="168" t="s">
        <v>21</v>
      </c>
      <c r="P2214" s="168" t="s">
        <v>2831</v>
      </c>
      <c r="Q2214" s="168" t="s">
        <v>2832</v>
      </c>
      <c r="R2214" s="168" t="s">
        <v>1259</v>
      </c>
      <c r="S2214" s="168" t="s">
        <v>21</v>
      </c>
      <c r="T2214" s="168" t="s">
        <v>1259</v>
      </c>
      <c r="U2214" s="168" t="s">
        <v>1259</v>
      </c>
      <c r="V2214" s="168" t="s">
        <v>2832</v>
      </c>
      <c r="W2214" s="168" t="s">
        <v>1259</v>
      </c>
      <c r="X2214" s="168" t="s">
        <v>21</v>
      </c>
      <c r="Y2214" s="168" t="s">
        <v>1259</v>
      </c>
      <c r="Z2214" s="168" t="s">
        <v>21</v>
      </c>
      <c r="AA2214" s="168" t="s">
        <v>3804</v>
      </c>
      <c r="AB2214" s="168" t="s">
        <v>1259</v>
      </c>
      <c r="AC2214" s="168" t="s">
        <v>8649</v>
      </c>
      <c r="AD2214" s="169">
        <v>2209908.6292149131</v>
      </c>
      <c r="AE2214" s="168" t="s">
        <v>811</v>
      </c>
      <c r="AF2214" s="169">
        <v>-913008.9740489549</v>
      </c>
      <c r="AG2214" s="169">
        <v>-1309015.4696887161</v>
      </c>
      <c r="AH2214" s="169">
        <v>-1647768.002474586</v>
      </c>
      <c r="AI2214" s="168" t="s">
        <v>21</v>
      </c>
      <c r="AJ2214"/>
      <c r="AK2214"/>
    </row>
    <row r="2215" spans="1:37" hidden="1" x14ac:dyDescent="0.25">
      <c r="A2215" s="179" t="b">
        <f>IF(E2215&lt;&gt;1,"",NOT(ISNA(VLOOKUP(P2215,Mapping!$P:$P,1,FALSE))))</f>
        <v>0</v>
      </c>
      <c r="B2215" s="180" t="str">
        <f t="shared" si="34"/>
        <v/>
      </c>
      <c r="E2215" s="167">
        <v>1</v>
      </c>
      <c r="F2215" s="170" t="s">
        <v>3803</v>
      </c>
      <c r="G2215" s="169">
        <v>3324369.2032553931</v>
      </c>
      <c r="H2215" s="168" t="s">
        <v>1266</v>
      </c>
      <c r="I2215" s="168" t="s">
        <v>561</v>
      </c>
      <c r="J2215" s="169">
        <v>1218834.558763305</v>
      </c>
      <c r="K2215" s="169">
        <v>663386.2667294509</v>
      </c>
      <c r="L2215" s="168" t="s">
        <v>5</v>
      </c>
      <c r="M2215" s="168" t="s">
        <v>21</v>
      </c>
      <c r="N2215" s="168" t="s">
        <v>2829</v>
      </c>
      <c r="O2215" s="168" t="s">
        <v>21</v>
      </c>
      <c r="P2215" s="168" t="s">
        <v>2836</v>
      </c>
      <c r="Q2215" s="168" t="s">
        <v>2837</v>
      </c>
      <c r="R2215" s="168" t="s">
        <v>1259</v>
      </c>
      <c r="S2215" s="168" t="s">
        <v>21</v>
      </c>
      <c r="T2215" s="168" t="s">
        <v>1259</v>
      </c>
      <c r="U2215" s="168" t="s">
        <v>1259</v>
      </c>
      <c r="V2215" s="168" t="s">
        <v>2837</v>
      </c>
      <c r="W2215" s="168" t="s">
        <v>1259</v>
      </c>
      <c r="X2215" s="168" t="s">
        <v>21</v>
      </c>
      <c r="Y2215" s="168" t="s">
        <v>1259</v>
      </c>
      <c r="Z2215" s="168" t="s">
        <v>21</v>
      </c>
      <c r="AA2215" s="168" t="s">
        <v>3804</v>
      </c>
      <c r="AB2215" s="168" t="s">
        <v>1259</v>
      </c>
      <c r="AC2215" s="168" t="s">
        <v>8650</v>
      </c>
      <c r="AD2215" s="169">
        <v>1912619.2901613701</v>
      </c>
      <c r="AE2215" s="168" t="s">
        <v>811</v>
      </c>
      <c r="AF2215" s="169">
        <v>-790185.87138457643</v>
      </c>
      <c r="AG2215" s="169">
        <v>-1132919.345781158</v>
      </c>
      <c r="AH2215" s="169">
        <v>-1426100.982447942</v>
      </c>
      <c r="AI2215" s="168" t="s">
        <v>21</v>
      </c>
      <c r="AJ2215"/>
      <c r="AK2215"/>
    </row>
    <row r="2216" spans="1:37" hidden="1" x14ac:dyDescent="0.25">
      <c r="A2216" s="179" t="b">
        <f>IF(E2216&lt;&gt;1,"",NOT(ISNA(VLOOKUP(P2216,Mapping!$P:$P,1,FALSE))))</f>
        <v>0</v>
      </c>
      <c r="B2216" s="180" t="str">
        <f t="shared" si="34"/>
        <v/>
      </c>
      <c r="E2216" s="167">
        <v>1</v>
      </c>
      <c r="F2216" s="170" t="s">
        <v>3805</v>
      </c>
      <c r="G2216" s="169">
        <v>825584.29039926373</v>
      </c>
      <c r="H2216" s="168" t="s">
        <v>1266</v>
      </c>
      <c r="I2216" s="168" t="s">
        <v>2830</v>
      </c>
      <c r="J2216" s="169">
        <v>234353.49693706981</v>
      </c>
      <c r="K2216" s="169">
        <v>103896.45561487169</v>
      </c>
      <c r="L2216" s="168" t="s">
        <v>5</v>
      </c>
      <c r="M2216" s="168" t="s">
        <v>21</v>
      </c>
      <c r="N2216" s="168" t="s">
        <v>2829</v>
      </c>
      <c r="O2216" s="168" t="s">
        <v>21</v>
      </c>
      <c r="P2216" s="168" t="s">
        <v>2831</v>
      </c>
      <c r="Q2216" s="168" t="s">
        <v>2832</v>
      </c>
      <c r="R2216" s="168" t="s">
        <v>1259</v>
      </c>
      <c r="S2216" s="168" t="s">
        <v>21</v>
      </c>
      <c r="T2216" s="168" t="s">
        <v>1259</v>
      </c>
      <c r="U2216" s="168" t="s">
        <v>1259</v>
      </c>
      <c r="V2216" s="168" t="s">
        <v>2832</v>
      </c>
      <c r="W2216" s="168" t="s">
        <v>1259</v>
      </c>
      <c r="X2216" s="168" t="s">
        <v>21</v>
      </c>
      <c r="Y2216" s="168" t="s">
        <v>1259</v>
      </c>
      <c r="Z2216" s="168" t="s">
        <v>21</v>
      </c>
      <c r="AA2216" s="168" t="s">
        <v>3806</v>
      </c>
      <c r="AB2216" s="168" t="s">
        <v>1259</v>
      </c>
      <c r="AC2216" s="168" t="s">
        <v>8651</v>
      </c>
      <c r="AD2216" s="169">
        <v>346212.63191492681</v>
      </c>
      <c r="AE2216" s="168" t="s">
        <v>814</v>
      </c>
      <c r="AF2216" s="169">
        <v>-368057.34765133128</v>
      </c>
      <c r="AG2216" s="169">
        <v>-494132.19639018638</v>
      </c>
      <c r="AH2216" s="169">
        <v>-204546.6321712448</v>
      </c>
      <c r="AI2216" s="168" t="s">
        <v>21</v>
      </c>
      <c r="AJ2216"/>
      <c r="AK2216"/>
    </row>
    <row r="2217" spans="1:37" hidden="1" x14ac:dyDescent="0.25">
      <c r="A2217" s="179" t="b">
        <f>IF(E2217&lt;&gt;1,"",NOT(ISNA(VLOOKUP(P2217,Mapping!$P:$P,1,FALSE))))</f>
        <v>0</v>
      </c>
      <c r="B2217" s="180" t="str">
        <f t="shared" si="34"/>
        <v/>
      </c>
      <c r="E2217" s="167">
        <v>1</v>
      </c>
      <c r="F2217" s="170" t="s">
        <v>3805</v>
      </c>
      <c r="G2217" s="169">
        <v>2969381.7197141731</v>
      </c>
      <c r="H2217" s="168" t="s">
        <v>1266</v>
      </c>
      <c r="I2217" s="168" t="s">
        <v>2830</v>
      </c>
      <c r="J2217" s="169">
        <v>842899.98955707753</v>
      </c>
      <c r="K2217" s="169">
        <v>373684.72200057987</v>
      </c>
      <c r="L2217" s="168" t="s">
        <v>5</v>
      </c>
      <c r="M2217" s="168" t="s">
        <v>21</v>
      </c>
      <c r="N2217" s="168" t="s">
        <v>2829</v>
      </c>
      <c r="O2217" s="168" t="s">
        <v>21</v>
      </c>
      <c r="P2217" s="168" t="s">
        <v>2833</v>
      </c>
      <c r="Q2217" s="168" t="s">
        <v>2834</v>
      </c>
      <c r="R2217" s="168" t="s">
        <v>1259</v>
      </c>
      <c r="S2217" s="168" t="s">
        <v>21</v>
      </c>
      <c r="T2217" s="168" t="s">
        <v>1259</v>
      </c>
      <c r="U2217" s="168" t="s">
        <v>1259</v>
      </c>
      <c r="V2217" s="168" t="s">
        <v>2834</v>
      </c>
      <c r="W2217" s="168" t="s">
        <v>1259</v>
      </c>
      <c r="X2217" s="168" t="s">
        <v>21</v>
      </c>
      <c r="Y2217" s="168" t="s">
        <v>1259</v>
      </c>
      <c r="Z2217" s="168" t="s">
        <v>21</v>
      </c>
      <c r="AA2217" s="168" t="s">
        <v>3806</v>
      </c>
      <c r="AB2217" s="168" t="s">
        <v>1259</v>
      </c>
      <c r="AC2217" s="168" t="s">
        <v>8652</v>
      </c>
      <c r="AD2217" s="169">
        <v>1245224.1064872281</v>
      </c>
      <c r="AE2217" s="168" t="s">
        <v>814</v>
      </c>
      <c r="AF2217" s="169">
        <v>-1323793.0670819869</v>
      </c>
      <c r="AG2217" s="169">
        <v>-1777246.8882294779</v>
      </c>
      <c r="AH2217" s="169">
        <v>-735693.54148521554</v>
      </c>
      <c r="AI2217" s="168" t="s">
        <v>21</v>
      </c>
      <c r="AJ2217"/>
      <c r="AK2217"/>
    </row>
    <row r="2218" spans="1:37" hidden="1" x14ac:dyDescent="0.25">
      <c r="A2218" s="179" t="b">
        <f>IF(E2218&lt;&gt;1,"",NOT(ISNA(VLOOKUP(P2218,Mapping!$P:$P,1,FALSE))))</f>
        <v>0</v>
      </c>
      <c r="B2218" s="180" t="str">
        <f t="shared" si="34"/>
        <v/>
      </c>
      <c r="E2218" s="167">
        <v>1</v>
      </c>
      <c r="F2218" s="170" t="s">
        <v>3805</v>
      </c>
      <c r="G2218" s="169">
        <v>2137905.033419373</v>
      </c>
      <c r="H2218" s="168" t="s">
        <v>1266</v>
      </c>
      <c r="I2218" s="168" t="s">
        <v>2830</v>
      </c>
      <c r="J2218" s="169">
        <v>606873.85470826866</v>
      </c>
      <c r="K2218" s="169">
        <v>269046.73211023217</v>
      </c>
      <c r="L2218" s="168" t="s">
        <v>5</v>
      </c>
      <c r="M2218" s="168" t="s">
        <v>21</v>
      </c>
      <c r="N2218" s="168" t="s">
        <v>2829</v>
      </c>
      <c r="O2218" s="168" t="s">
        <v>21</v>
      </c>
      <c r="P2218" s="168" t="s">
        <v>2851</v>
      </c>
      <c r="Q2218" s="168" t="s">
        <v>2834</v>
      </c>
      <c r="R2218" s="168" t="s">
        <v>1259</v>
      </c>
      <c r="S2218" s="168" t="s">
        <v>21</v>
      </c>
      <c r="T2218" s="168" t="s">
        <v>1259</v>
      </c>
      <c r="U2218" s="168" t="s">
        <v>1259</v>
      </c>
      <c r="V2218" s="168" t="s">
        <v>2834</v>
      </c>
      <c r="W2218" s="168" t="s">
        <v>1259</v>
      </c>
      <c r="X2218" s="168" t="s">
        <v>21</v>
      </c>
      <c r="Y2218" s="168" t="s">
        <v>1259</v>
      </c>
      <c r="Z2218" s="168" t="s">
        <v>21</v>
      </c>
      <c r="AA2218" s="168" t="s">
        <v>3806</v>
      </c>
      <c r="AB2218" s="168" t="s">
        <v>1259</v>
      </c>
      <c r="AC2218" s="168" t="s">
        <v>8653</v>
      </c>
      <c r="AD2218" s="169">
        <v>896540.47080563777</v>
      </c>
      <c r="AE2218" s="168" t="s">
        <v>814</v>
      </c>
      <c r="AF2218" s="169">
        <v>-953108.80461427337</v>
      </c>
      <c r="AG2218" s="169">
        <v>-1279587.9501610389</v>
      </c>
      <c r="AH2218" s="169">
        <v>-529687.01024628337</v>
      </c>
      <c r="AI2218" s="168" t="s">
        <v>21</v>
      </c>
      <c r="AJ2218"/>
      <c r="AK2218"/>
    </row>
    <row r="2219" spans="1:37" hidden="1" x14ac:dyDescent="0.25">
      <c r="A2219" s="179" t="b">
        <f>IF(E2219&lt;&gt;1,"",NOT(ISNA(VLOOKUP(P2219,Mapping!$P:$P,1,FALSE))))</f>
        <v>0</v>
      </c>
      <c r="B2219" s="180" t="str">
        <f t="shared" si="34"/>
        <v/>
      </c>
      <c r="E2219" s="167">
        <v>1</v>
      </c>
      <c r="F2219" s="170" t="s">
        <v>3805</v>
      </c>
      <c r="G2219" s="169">
        <v>1166922.366919247</v>
      </c>
      <c r="H2219" s="168" t="s">
        <v>1266</v>
      </c>
      <c r="I2219" s="168" t="s">
        <v>2830</v>
      </c>
      <c r="J2219" s="169">
        <v>331247.02168127929</v>
      </c>
      <c r="K2219" s="169">
        <v>146852.47685853319</v>
      </c>
      <c r="L2219" s="168" t="s">
        <v>5</v>
      </c>
      <c r="M2219" s="168" t="s">
        <v>21</v>
      </c>
      <c r="N2219" s="168" t="s">
        <v>2829</v>
      </c>
      <c r="O2219" s="168" t="s">
        <v>21</v>
      </c>
      <c r="P2219" s="168" t="s">
        <v>2835</v>
      </c>
      <c r="Q2219" s="168" t="s">
        <v>2834</v>
      </c>
      <c r="R2219" s="168" t="s">
        <v>1259</v>
      </c>
      <c r="S2219" s="168" t="s">
        <v>21</v>
      </c>
      <c r="T2219" s="168" t="s">
        <v>1259</v>
      </c>
      <c r="U2219" s="168" t="s">
        <v>1259</v>
      </c>
      <c r="V2219" s="168" t="s">
        <v>2834</v>
      </c>
      <c r="W2219" s="168" t="s">
        <v>1259</v>
      </c>
      <c r="X2219" s="168" t="s">
        <v>21</v>
      </c>
      <c r="Y2219" s="168" t="s">
        <v>1259</v>
      </c>
      <c r="Z2219" s="168" t="s">
        <v>21</v>
      </c>
      <c r="AA2219" s="168" t="s">
        <v>3806</v>
      </c>
      <c r="AB2219" s="168" t="s">
        <v>1259</v>
      </c>
      <c r="AC2219" s="168" t="s">
        <v>8654</v>
      </c>
      <c r="AD2219" s="169">
        <v>489354.35011260671</v>
      </c>
      <c r="AE2219" s="168" t="s">
        <v>814</v>
      </c>
      <c r="AF2219" s="169">
        <v>-520230.77022892801</v>
      </c>
      <c r="AG2219" s="169">
        <v>-698431.30360896816</v>
      </c>
      <c r="AH2219" s="169">
        <v>-289116.49959230208</v>
      </c>
      <c r="AI2219" s="168" t="s">
        <v>21</v>
      </c>
      <c r="AJ2219"/>
      <c r="AK2219"/>
    </row>
    <row r="2220" spans="1:37" hidden="1" x14ac:dyDescent="0.25">
      <c r="A2220" s="179" t="b">
        <f>IF(E2220&lt;&gt;1,"",NOT(ISNA(VLOOKUP(P2220,Mapping!$P:$P,1,FALSE))))</f>
        <v>0</v>
      </c>
      <c r="B2220" s="180" t="str">
        <f t="shared" si="34"/>
        <v/>
      </c>
      <c r="E2220" s="167">
        <v>1</v>
      </c>
      <c r="F2220" s="170" t="s">
        <v>3805</v>
      </c>
      <c r="G2220" s="169">
        <v>1338976.8196903919</v>
      </c>
      <c r="H2220" s="168" t="s">
        <v>1266</v>
      </c>
      <c r="I2220" s="168" t="s">
        <v>2830</v>
      </c>
      <c r="J2220" s="169">
        <v>380087.05308620213</v>
      </c>
      <c r="K2220" s="169">
        <v>168504.83631299101</v>
      </c>
      <c r="L2220" s="168" t="s">
        <v>5</v>
      </c>
      <c r="M2220" s="168" t="s">
        <v>21</v>
      </c>
      <c r="N2220" s="168" t="s">
        <v>2829</v>
      </c>
      <c r="O2220" s="168" t="s">
        <v>21</v>
      </c>
      <c r="P2220" s="168" t="s">
        <v>2836</v>
      </c>
      <c r="Q2220" s="168" t="s">
        <v>2837</v>
      </c>
      <c r="R2220" s="168" t="s">
        <v>1259</v>
      </c>
      <c r="S2220" s="168" t="s">
        <v>21</v>
      </c>
      <c r="T2220" s="168" t="s">
        <v>1259</v>
      </c>
      <c r="U2220" s="168" t="s">
        <v>1259</v>
      </c>
      <c r="V2220" s="168" t="s">
        <v>2837</v>
      </c>
      <c r="W2220" s="168" t="s">
        <v>1259</v>
      </c>
      <c r="X2220" s="168" t="s">
        <v>21</v>
      </c>
      <c r="Y2220" s="168" t="s">
        <v>1259</v>
      </c>
      <c r="Z2220" s="168" t="s">
        <v>21</v>
      </c>
      <c r="AA2220" s="168" t="s">
        <v>3806</v>
      </c>
      <c r="AB2220" s="168" t="s">
        <v>1259</v>
      </c>
      <c r="AC2220" s="168" t="s">
        <v>8655</v>
      </c>
      <c r="AD2220" s="169">
        <v>561506.18926372961</v>
      </c>
      <c r="AE2220" s="168" t="s">
        <v>814</v>
      </c>
      <c r="AF2220" s="169">
        <v>-596935.11922753032</v>
      </c>
      <c r="AG2220" s="169">
        <v>-801410.06136294804</v>
      </c>
      <c r="AH2220" s="169">
        <v>-331744.68338124501</v>
      </c>
      <c r="AI2220" s="168" t="s">
        <v>21</v>
      </c>
      <c r="AJ2220"/>
      <c r="AK2220"/>
    </row>
    <row r="2221" spans="1:37" hidden="1" x14ac:dyDescent="0.25">
      <c r="A2221" s="179" t="b">
        <f>IF(E2221&lt;&gt;1,"",NOT(ISNA(VLOOKUP(P2221,Mapping!$P:$P,1,FALSE))))</f>
        <v>0</v>
      </c>
      <c r="B2221" s="180" t="str">
        <f t="shared" si="34"/>
        <v/>
      </c>
      <c r="E2221" s="167">
        <v>1</v>
      </c>
      <c r="F2221" s="170" t="s">
        <v>3807</v>
      </c>
      <c r="G2221" s="169">
        <v>388016.5860822394</v>
      </c>
      <c r="H2221" s="168" t="s">
        <v>1266</v>
      </c>
      <c r="I2221" s="168" t="s">
        <v>402</v>
      </c>
      <c r="J2221" s="169">
        <v>115833.55480067201</v>
      </c>
      <c r="K2221" s="169">
        <v>74385.742908480534</v>
      </c>
      <c r="L2221" s="168" t="s">
        <v>5</v>
      </c>
      <c r="M2221" s="168" t="s">
        <v>21</v>
      </c>
      <c r="N2221" s="168" t="s">
        <v>2829</v>
      </c>
      <c r="O2221" s="168" t="s">
        <v>21</v>
      </c>
      <c r="P2221" s="168" t="s">
        <v>2831</v>
      </c>
      <c r="Q2221" s="168" t="s">
        <v>2832</v>
      </c>
      <c r="R2221" s="168" t="s">
        <v>1259</v>
      </c>
      <c r="S2221" s="168" t="s">
        <v>21</v>
      </c>
      <c r="T2221" s="168" t="s">
        <v>1259</v>
      </c>
      <c r="U2221" s="168" t="s">
        <v>1259</v>
      </c>
      <c r="V2221" s="168" t="s">
        <v>2832</v>
      </c>
      <c r="W2221" s="168" t="s">
        <v>1259</v>
      </c>
      <c r="X2221" s="168" t="s">
        <v>21</v>
      </c>
      <c r="Y2221" s="168" t="s">
        <v>1259</v>
      </c>
      <c r="Z2221" s="168" t="s">
        <v>21</v>
      </c>
      <c r="AA2221" s="168" t="s">
        <v>3808</v>
      </c>
      <c r="AB2221" s="168" t="s">
        <v>1259</v>
      </c>
      <c r="AC2221" s="168" t="s">
        <v>8656</v>
      </c>
      <c r="AD2221" s="169">
        <v>191523.4093140749</v>
      </c>
      <c r="AE2221" s="168" t="s">
        <v>814</v>
      </c>
      <c r="AF2221" s="169">
        <v>-186265.9169482679</v>
      </c>
      <c r="AG2221" s="169">
        <v>-224424.75253049939</v>
      </c>
      <c r="AH2221" s="169">
        <v>-118086.11547058359</v>
      </c>
      <c r="AI2221" s="168" t="s">
        <v>21</v>
      </c>
      <c r="AJ2221"/>
      <c r="AK2221"/>
    </row>
    <row r="2222" spans="1:37" hidden="1" x14ac:dyDescent="0.25">
      <c r="A2222" s="179" t="b">
        <f>IF(E2222&lt;&gt;1,"",NOT(ISNA(VLOOKUP(P2222,Mapping!$P:$P,1,FALSE))))</f>
        <v>0</v>
      </c>
      <c r="B2222" s="180" t="str">
        <f t="shared" si="34"/>
        <v/>
      </c>
      <c r="E2222" s="167">
        <v>1</v>
      </c>
      <c r="F2222" s="170" t="s">
        <v>3807</v>
      </c>
      <c r="G2222" s="169">
        <v>656792.92831949284</v>
      </c>
      <c r="H2222" s="168" t="s">
        <v>1266</v>
      </c>
      <c r="I2222" s="168" t="s">
        <v>402</v>
      </c>
      <c r="J2222" s="169">
        <v>196070.6381738667</v>
      </c>
      <c r="K2222" s="169">
        <v>125912.2204114413</v>
      </c>
      <c r="L2222" s="168" t="s">
        <v>5</v>
      </c>
      <c r="M2222" s="168" t="s">
        <v>21</v>
      </c>
      <c r="N2222" s="168" t="s">
        <v>2829</v>
      </c>
      <c r="O2222" s="168" t="s">
        <v>21</v>
      </c>
      <c r="P2222" s="168" t="s">
        <v>2836</v>
      </c>
      <c r="Q2222" s="168" t="s">
        <v>2837</v>
      </c>
      <c r="R2222" s="168" t="s">
        <v>1259</v>
      </c>
      <c r="S2222" s="168" t="s">
        <v>21</v>
      </c>
      <c r="T2222" s="168" t="s">
        <v>1259</v>
      </c>
      <c r="U2222" s="168" t="s">
        <v>1259</v>
      </c>
      <c r="V2222" s="168" t="s">
        <v>2837</v>
      </c>
      <c r="W2222" s="168" t="s">
        <v>1259</v>
      </c>
      <c r="X2222" s="168" t="s">
        <v>21</v>
      </c>
      <c r="Y2222" s="168" t="s">
        <v>1259</v>
      </c>
      <c r="Z2222" s="168" t="s">
        <v>21</v>
      </c>
      <c r="AA2222" s="168" t="s">
        <v>3808</v>
      </c>
      <c r="AB2222" s="168" t="s">
        <v>1259</v>
      </c>
      <c r="AC2222" s="168" t="s">
        <v>8657</v>
      </c>
      <c r="AD2222" s="169">
        <v>324190.31906657509</v>
      </c>
      <c r="AE2222" s="168" t="s">
        <v>814</v>
      </c>
      <c r="AF2222" s="169">
        <v>-315290.99895909848</v>
      </c>
      <c r="AG2222" s="169">
        <v>-379882.1898057803</v>
      </c>
      <c r="AH2222" s="169">
        <v>-199883.5316729476</v>
      </c>
      <c r="AI2222" s="168" t="s">
        <v>21</v>
      </c>
      <c r="AJ2222"/>
      <c r="AK2222"/>
    </row>
    <row r="2223" spans="1:37" hidden="1" x14ac:dyDescent="0.25">
      <c r="A2223" s="179" t="b">
        <f>IF(E2223&lt;&gt;1,"",NOT(ISNA(VLOOKUP(P2223,Mapping!$P:$P,1,FALSE))))</f>
        <v>0</v>
      </c>
      <c r="B2223" s="180" t="str">
        <f t="shared" si="34"/>
        <v/>
      </c>
      <c r="E2223" s="167">
        <v>1</v>
      </c>
      <c r="F2223" s="170" t="s">
        <v>3809</v>
      </c>
      <c r="G2223" s="169">
        <v>947702.20139586285</v>
      </c>
      <c r="H2223" s="168" t="s">
        <v>1266</v>
      </c>
      <c r="I2223" s="168" t="s">
        <v>797</v>
      </c>
      <c r="J2223" s="169">
        <v>258939.3238510747</v>
      </c>
      <c r="K2223" s="169">
        <v>82423.297988884849</v>
      </c>
      <c r="L2223" s="168" t="s">
        <v>5</v>
      </c>
      <c r="M2223" s="168" t="s">
        <v>21</v>
      </c>
      <c r="N2223" s="168" t="s">
        <v>2829</v>
      </c>
      <c r="O2223" s="168" t="s">
        <v>21</v>
      </c>
      <c r="P2223" s="168" t="s">
        <v>2831</v>
      </c>
      <c r="Q2223" s="168" t="s">
        <v>2832</v>
      </c>
      <c r="R2223" s="168" t="s">
        <v>1259</v>
      </c>
      <c r="S2223" s="168" t="s">
        <v>21</v>
      </c>
      <c r="T2223" s="168" t="s">
        <v>1259</v>
      </c>
      <c r="U2223" s="168" t="s">
        <v>1259</v>
      </c>
      <c r="V2223" s="168" t="s">
        <v>2832</v>
      </c>
      <c r="W2223" s="168" t="s">
        <v>1259</v>
      </c>
      <c r="X2223" s="168" t="s">
        <v>21</v>
      </c>
      <c r="Y2223" s="168" t="s">
        <v>1259</v>
      </c>
      <c r="Z2223" s="168" t="s">
        <v>21</v>
      </c>
      <c r="AA2223" s="168" t="s">
        <v>3810</v>
      </c>
      <c r="AB2223" s="168" t="s">
        <v>1259</v>
      </c>
      <c r="AC2223" s="168" t="s">
        <v>2445</v>
      </c>
      <c r="AD2223" s="169">
        <v>399334.03852605209</v>
      </c>
      <c r="AE2223" s="168" t="s">
        <v>807</v>
      </c>
      <c r="AF2223" s="169">
        <v>-23887.003006753159</v>
      </c>
      <c r="AG2223" s="169">
        <v>-469401.7542132315</v>
      </c>
      <c r="AH2223" s="169">
        <v>-142530.07696520651</v>
      </c>
      <c r="AI2223" s="168" t="s">
        <v>21</v>
      </c>
      <c r="AJ2223"/>
      <c r="AK2223"/>
    </row>
    <row r="2224" spans="1:37" hidden="1" x14ac:dyDescent="0.25">
      <c r="A2224" s="179" t="b">
        <f>IF(E2224&lt;&gt;1,"",NOT(ISNA(VLOOKUP(P2224,Mapping!$P:$P,1,FALSE))))</f>
        <v>0</v>
      </c>
      <c r="B2224" s="180" t="str">
        <f t="shared" si="34"/>
        <v/>
      </c>
      <c r="E2224" s="167">
        <v>1</v>
      </c>
      <c r="F2224" s="170" t="s">
        <v>3809</v>
      </c>
      <c r="G2224" s="169">
        <v>3368516.6329407352</v>
      </c>
      <c r="H2224" s="168" t="s">
        <v>1266</v>
      </c>
      <c r="I2224" s="168" t="s">
        <v>797</v>
      </c>
      <c r="J2224" s="169">
        <v>920375.00601988239</v>
      </c>
      <c r="K2224" s="169">
        <v>292965.71202266798</v>
      </c>
      <c r="L2224" s="168" t="s">
        <v>5</v>
      </c>
      <c r="M2224" s="168" t="s">
        <v>21</v>
      </c>
      <c r="N2224" s="168" t="s">
        <v>2829</v>
      </c>
      <c r="O2224" s="168" t="s">
        <v>21</v>
      </c>
      <c r="P2224" s="168" t="s">
        <v>2833</v>
      </c>
      <c r="Q2224" s="168" t="s">
        <v>2834</v>
      </c>
      <c r="R2224" s="168" t="s">
        <v>1259</v>
      </c>
      <c r="S2224" s="168" t="s">
        <v>21</v>
      </c>
      <c r="T2224" s="168" t="s">
        <v>1259</v>
      </c>
      <c r="U2224" s="168" t="s">
        <v>1259</v>
      </c>
      <c r="V2224" s="168" t="s">
        <v>2834</v>
      </c>
      <c r="W2224" s="168" t="s">
        <v>1259</v>
      </c>
      <c r="X2224" s="168" t="s">
        <v>21</v>
      </c>
      <c r="Y2224" s="168" t="s">
        <v>1259</v>
      </c>
      <c r="Z2224" s="168" t="s">
        <v>21</v>
      </c>
      <c r="AA2224" s="168" t="s">
        <v>3810</v>
      </c>
      <c r="AB2224" s="168" t="s">
        <v>1259</v>
      </c>
      <c r="AC2224" s="168" t="s">
        <v>8658</v>
      </c>
      <c r="AD2224" s="169">
        <v>1419394.561807628</v>
      </c>
      <c r="AE2224" s="168" t="s">
        <v>807</v>
      </c>
      <c r="AF2224" s="169">
        <v>-84904.062500687316</v>
      </c>
      <c r="AG2224" s="169">
        <v>-1668443.5408822631</v>
      </c>
      <c r="AH2224" s="169">
        <v>-506609.49636337667</v>
      </c>
      <c r="AI2224" s="168" t="s">
        <v>21</v>
      </c>
      <c r="AJ2224"/>
      <c r="AK2224"/>
    </row>
    <row r="2225" spans="1:37" hidden="1" x14ac:dyDescent="0.25">
      <c r="A2225" s="179" t="b">
        <f>IF(E2225&lt;&gt;1,"",NOT(ISNA(VLOOKUP(P2225,Mapping!$P:$P,1,FALSE))))</f>
        <v>0</v>
      </c>
      <c r="B2225" s="180" t="str">
        <f t="shared" si="34"/>
        <v/>
      </c>
      <c r="E2225" s="167">
        <v>1</v>
      </c>
      <c r="F2225" s="170" t="s">
        <v>3811</v>
      </c>
      <c r="G2225" s="169">
        <v>5567289.3914363077</v>
      </c>
      <c r="H2225" s="168" t="s">
        <v>1266</v>
      </c>
      <c r="I2225" s="168" t="s">
        <v>303</v>
      </c>
      <c r="J2225" s="169">
        <v>1421079.5137447219</v>
      </c>
      <c r="K2225" s="169">
        <v>584537.09926381567</v>
      </c>
      <c r="L2225" s="168" t="s">
        <v>5</v>
      </c>
      <c r="M2225" s="168" t="s">
        <v>21</v>
      </c>
      <c r="N2225" s="168" t="s">
        <v>2829</v>
      </c>
      <c r="O2225" s="168" t="s">
        <v>21</v>
      </c>
      <c r="P2225" s="168" t="s">
        <v>2831</v>
      </c>
      <c r="Q2225" s="168" t="s">
        <v>2832</v>
      </c>
      <c r="R2225" s="168" t="s">
        <v>1259</v>
      </c>
      <c r="S2225" s="168" t="s">
        <v>21</v>
      </c>
      <c r="T2225" s="168" t="s">
        <v>1259</v>
      </c>
      <c r="U2225" s="168" t="s">
        <v>1259</v>
      </c>
      <c r="V2225" s="168" t="s">
        <v>2832</v>
      </c>
      <c r="W2225" s="168" t="s">
        <v>1259</v>
      </c>
      <c r="X2225" s="168" t="s">
        <v>21</v>
      </c>
      <c r="Y2225" s="168" t="s">
        <v>1259</v>
      </c>
      <c r="Z2225" s="168" t="s">
        <v>21</v>
      </c>
      <c r="AA2225" s="168" t="s">
        <v>3812</v>
      </c>
      <c r="AB2225" s="168" t="s">
        <v>3813</v>
      </c>
      <c r="AC2225" s="168" t="s">
        <v>12316</v>
      </c>
      <c r="AD2225" s="169">
        <v>2132446.5208733808</v>
      </c>
      <c r="AE2225" s="168" t="s">
        <v>808</v>
      </c>
      <c r="AF2225" s="169">
        <v>231700.39017012439</v>
      </c>
      <c r="AG2225" s="169">
        <v>-3577215.0524403499</v>
      </c>
      <c r="AH2225" s="169">
        <v>-1142595.827120624</v>
      </c>
      <c r="AI2225" s="168" t="s">
        <v>21</v>
      </c>
      <c r="AJ2225"/>
      <c r="AK2225"/>
    </row>
    <row r="2226" spans="1:37" hidden="1" x14ac:dyDescent="0.25">
      <c r="A2226" s="179" t="b">
        <f>IF(E2226&lt;&gt;1,"",NOT(ISNA(VLOOKUP(P2226,Mapping!$P:$P,1,FALSE))))</f>
        <v>0</v>
      </c>
      <c r="B2226" s="180" t="str">
        <f t="shared" si="34"/>
        <v/>
      </c>
      <c r="E2226" s="167">
        <v>1</v>
      </c>
      <c r="F2226" s="170" t="s">
        <v>3811</v>
      </c>
      <c r="G2226" s="169">
        <v>8088676.9084746353</v>
      </c>
      <c r="H2226" s="168" t="s">
        <v>1266</v>
      </c>
      <c r="I2226" s="168" t="s">
        <v>303</v>
      </c>
      <c r="J2226" s="169">
        <v>2064676.764533665</v>
      </c>
      <c r="K2226" s="169">
        <v>849269.97763666871</v>
      </c>
      <c r="L2226" s="168" t="s">
        <v>5</v>
      </c>
      <c r="M2226" s="168" t="s">
        <v>21</v>
      </c>
      <c r="N2226" s="168" t="s">
        <v>2829</v>
      </c>
      <c r="O2226" s="168" t="s">
        <v>21</v>
      </c>
      <c r="P2226" s="168" t="s">
        <v>2835</v>
      </c>
      <c r="Q2226" s="168" t="s">
        <v>2834</v>
      </c>
      <c r="R2226" s="168" t="s">
        <v>1259</v>
      </c>
      <c r="S2226" s="168" t="s">
        <v>21</v>
      </c>
      <c r="T2226" s="168" t="s">
        <v>1259</v>
      </c>
      <c r="U2226" s="168" t="s">
        <v>1259</v>
      </c>
      <c r="V2226" s="168" t="s">
        <v>2834</v>
      </c>
      <c r="W2226" s="168" t="s">
        <v>1259</v>
      </c>
      <c r="X2226" s="168" t="s">
        <v>21</v>
      </c>
      <c r="Y2226" s="168" t="s">
        <v>1259</v>
      </c>
      <c r="Z2226" s="168" t="s">
        <v>21</v>
      </c>
      <c r="AA2226" s="168" t="s">
        <v>3812</v>
      </c>
      <c r="AB2226" s="168" t="s">
        <v>3813</v>
      </c>
      <c r="AC2226" s="168" t="s">
        <v>8659</v>
      </c>
      <c r="AD2226" s="169">
        <v>3098217.053073918</v>
      </c>
      <c r="AE2226" s="168" t="s">
        <v>808</v>
      </c>
      <c r="AF2226" s="169">
        <v>336635.92169943452</v>
      </c>
      <c r="AG2226" s="169">
        <v>-5197311.4305554722</v>
      </c>
      <c r="AH2226" s="169">
        <v>-1660069.7094651491</v>
      </c>
      <c r="AI2226" s="168" t="s">
        <v>21</v>
      </c>
      <c r="AJ2226"/>
      <c r="AK2226"/>
    </row>
    <row r="2227" spans="1:37" hidden="1" x14ac:dyDescent="0.25">
      <c r="A2227" s="179" t="b">
        <f>IF(E2227&lt;&gt;1,"",NOT(ISNA(VLOOKUP(P2227,Mapping!$P:$P,1,FALSE))))</f>
        <v>0</v>
      </c>
      <c r="B2227" s="180" t="str">
        <f t="shared" si="34"/>
        <v/>
      </c>
      <c r="E2227" s="167">
        <v>1</v>
      </c>
      <c r="F2227" s="170" t="s">
        <v>3811</v>
      </c>
      <c r="G2227" s="169">
        <v>2663508.3249582341</v>
      </c>
      <c r="H2227" s="168" t="s">
        <v>1266</v>
      </c>
      <c r="I2227" s="168" t="s">
        <v>303</v>
      </c>
      <c r="J2227" s="169">
        <v>679874.32467744628</v>
      </c>
      <c r="K2227" s="169">
        <v>279654.84110292338</v>
      </c>
      <c r="L2227" s="168" t="s">
        <v>5</v>
      </c>
      <c r="M2227" s="168" t="s">
        <v>21</v>
      </c>
      <c r="N2227" s="168" t="s">
        <v>2829</v>
      </c>
      <c r="O2227" s="168" t="s">
        <v>21</v>
      </c>
      <c r="P2227" s="168" t="s">
        <v>2836</v>
      </c>
      <c r="Q2227" s="168" t="s">
        <v>2837</v>
      </c>
      <c r="R2227" s="168" t="s">
        <v>1259</v>
      </c>
      <c r="S2227" s="168" t="s">
        <v>21</v>
      </c>
      <c r="T2227" s="168" t="s">
        <v>1259</v>
      </c>
      <c r="U2227" s="168" t="s">
        <v>1259</v>
      </c>
      <c r="V2227" s="168" t="s">
        <v>2837</v>
      </c>
      <c r="W2227" s="168" t="s">
        <v>1259</v>
      </c>
      <c r="X2227" s="168" t="s">
        <v>21</v>
      </c>
      <c r="Y2227" s="168" t="s">
        <v>1259</v>
      </c>
      <c r="Z2227" s="168" t="s">
        <v>21</v>
      </c>
      <c r="AA2227" s="168" t="s">
        <v>3812</v>
      </c>
      <c r="AB2227" s="168" t="s">
        <v>3813</v>
      </c>
      <c r="AC2227" s="168" t="s">
        <v>8660</v>
      </c>
      <c r="AD2227" s="169">
        <v>1020207.260935849</v>
      </c>
      <c r="AE2227" s="168" t="s">
        <v>808</v>
      </c>
      <c r="AF2227" s="169">
        <v>110850.339316559</v>
      </c>
      <c r="AG2227" s="169">
        <v>-1711414.9099195041</v>
      </c>
      <c r="AH2227" s="169">
        <v>-546641.8724845876</v>
      </c>
      <c r="AI2227" s="168" t="s">
        <v>21</v>
      </c>
      <c r="AJ2227"/>
      <c r="AK2227"/>
    </row>
    <row r="2228" spans="1:37" hidden="1" x14ac:dyDescent="0.25">
      <c r="A2228" s="179" t="b">
        <f>IF(E2228&lt;&gt;1,"",NOT(ISNA(VLOOKUP(P2228,Mapping!$P:$P,1,FALSE))))</f>
        <v>0</v>
      </c>
      <c r="B2228" s="180" t="str">
        <f t="shared" si="34"/>
        <v/>
      </c>
      <c r="E2228" s="167">
        <v>1</v>
      </c>
      <c r="F2228" s="170" t="s">
        <v>3814</v>
      </c>
      <c r="G2228" s="169">
        <v>3455239.7152245999</v>
      </c>
      <c r="H2228" s="168" t="s">
        <v>1266</v>
      </c>
      <c r="I2228" s="168" t="s">
        <v>561</v>
      </c>
      <c r="J2228" s="169">
        <v>959147.50358472334</v>
      </c>
      <c r="K2228" s="169">
        <v>390815.80870822893</v>
      </c>
      <c r="L2228" s="168" t="s">
        <v>5</v>
      </c>
      <c r="M2228" s="168" t="s">
        <v>21</v>
      </c>
      <c r="N2228" s="168" t="s">
        <v>2829</v>
      </c>
      <c r="O2228" s="168" t="s">
        <v>21</v>
      </c>
      <c r="P2228" s="168" t="s">
        <v>2831</v>
      </c>
      <c r="Q2228" s="168" t="s">
        <v>2832</v>
      </c>
      <c r="R2228" s="168" t="s">
        <v>1259</v>
      </c>
      <c r="S2228" s="168" t="s">
        <v>21</v>
      </c>
      <c r="T2228" s="168" t="s">
        <v>1259</v>
      </c>
      <c r="U2228" s="168" t="s">
        <v>1259</v>
      </c>
      <c r="V2228" s="168" t="s">
        <v>2832</v>
      </c>
      <c r="W2228" s="168" t="s">
        <v>1259</v>
      </c>
      <c r="X2228" s="168" t="s">
        <v>21</v>
      </c>
      <c r="Y2228" s="168" t="s">
        <v>1259</v>
      </c>
      <c r="Z2228" s="168" t="s">
        <v>21</v>
      </c>
      <c r="AA2228" s="168" t="s">
        <v>3815</v>
      </c>
      <c r="AB2228" s="168" t="s">
        <v>1259</v>
      </c>
      <c r="AC2228" s="168" t="s">
        <v>8661</v>
      </c>
      <c r="AD2228" s="169">
        <v>1512873.3531996021</v>
      </c>
      <c r="AE2228" s="168" t="s">
        <v>817</v>
      </c>
      <c r="AF2228" s="169">
        <v>-606934.60733647924</v>
      </c>
      <c r="AG2228" s="169">
        <v>2916908.1717228708</v>
      </c>
      <c r="AH2228" s="169">
        <v>-978100.14957736339</v>
      </c>
      <c r="AI2228" s="168" t="s">
        <v>21</v>
      </c>
      <c r="AJ2228"/>
      <c r="AK2228"/>
    </row>
    <row r="2229" spans="1:37" hidden="1" x14ac:dyDescent="0.25">
      <c r="A2229" s="179" t="b">
        <f>IF(E2229&lt;&gt;1,"",NOT(ISNA(VLOOKUP(P2229,Mapping!$P:$P,1,FALSE))))</f>
        <v>0</v>
      </c>
      <c r="B2229" s="180" t="str">
        <f t="shared" si="34"/>
        <v/>
      </c>
      <c r="E2229" s="167">
        <v>1</v>
      </c>
      <c r="F2229" s="170" t="s">
        <v>3816</v>
      </c>
      <c r="G2229" s="169">
        <v>35412879.483426511</v>
      </c>
      <c r="H2229" s="168" t="s">
        <v>1266</v>
      </c>
      <c r="I2229" s="168" t="s">
        <v>303</v>
      </c>
      <c r="J2229" s="169">
        <v>12662063.37667886</v>
      </c>
      <c r="K2229" s="169">
        <v>8469533.0215634722</v>
      </c>
      <c r="L2229" s="168" t="s">
        <v>5</v>
      </c>
      <c r="M2229" s="168" t="s">
        <v>21</v>
      </c>
      <c r="N2229" s="168" t="s">
        <v>2829</v>
      </c>
      <c r="O2229" s="168" t="s">
        <v>21</v>
      </c>
      <c r="P2229" s="168" t="s">
        <v>2831</v>
      </c>
      <c r="Q2229" s="168" t="s">
        <v>2832</v>
      </c>
      <c r="R2229" s="168" t="s">
        <v>1259</v>
      </c>
      <c r="S2229" s="168" t="s">
        <v>21</v>
      </c>
      <c r="T2229" s="168" t="s">
        <v>1259</v>
      </c>
      <c r="U2229" s="168" t="s">
        <v>1259</v>
      </c>
      <c r="V2229" s="168" t="s">
        <v>2832</v>
      </c>
      <c r="W2229" s="168" t="s">
        <v>1259</v>
      </c>
      <c r="X2229" s="168" t="s">
        <v>21</v>
      </c>
      <c r="Y2229" s="168" t="s">
        <v>1259</v>
      </c>
      <c r="Z2229" s="168" t="s">
        <v>21</v>
      </c>
      <c r="AA2229" s="168" t="s">
        <v>3817</v>
      </c>
      <c r="AB2229" s="168" t="s">
        <v>3818</v>
      </c>
      <c r="AC2229" s="168" t="s">
        <v>12317</v>
      </c>
      <c r="AD2229" s="169">
        <v>15338432.831220981</v>
      </c>
      <c r="AE2229" s="168" t="s">
        <v>816</v>
      </c>
      <c r="AF2229" s="169">
        <v>-10615614.58165236</v>
      </c>
      <c r="AG2229" s="169">
        <v>-16156490.19807853</v>
      </c>
      <c r="AH2229" s="169">
        <v>-9668340.1265972294</v>
      </c>
      <c r="AI2229" s="168" t="s">
        <v>21</v>
      </c>
      <c r="AJ2229"/>
      <c r="AK2229"/>
    </row>
    <row r="2230" spans="1:37" hidden="1" x14ac:dyDescent="0.25">
      <c r="A2230" s="179" t="b">
        <f>IF(E2230&lt;&gt;1,"",NOT(ISNA(VLOOKUP(P2230,Mapping!$P:$P,1,FALSE))))</f>
        <v>0</v>
      </c>
      <c r="B2230" s="180" t="str">
        <f t="shared" si="34"/>
        <v/>
      </c>
      <c r="E2230" s="167">
        <v>1</v>
      </c>
      <c r="F2230" s="170" t="s">
        <v>3816</v>
      </c>
      <c r="G2230" s="169">
        <v>1267089.81865116</v>
      </c>
      <c r="H2230" s="168" t="s">
        <v>1266</v>
      </c>
      <c r="I2230" s="168" t="s">
        <v>303</v>
      </c>
      <c r="J2230" s="169">
        <v>453054.70274492091</v>
      </c>
      <c r="K2230" s="169">
        <v>303043.95510609052</v>
      </c>
      <c r="L2230" s="168" t="s">
        <v>5</v>
      </c>
      <c r="M2230" s="168" t="s">
        <v>21</v>
      </c>
      <c r="N2230" s="168" t="s">
        <v>2829</v>
      </c>
      <c r="O2230" s="168" t="s">
        <v>21</v>
      </c>
      <c r="P2230" s="168" t="s">
        <v>2833</v>
      </c>
      <c r="Q2230" s="168" t="s">
        <v>2834</v>
      </c>
      <c r="R2230" s="168" t="s">
        <v>1259</v>
      </c>
      <c r="S2230" s="168" t="s">
        <v>21</v>
      </c>
      <c r="T2230" s="168" t="s">
        <v>1259</v>
      </c>
      <c r="U2230" s="168" t="s">
        <v>1259</v>
      </c>
      <c r="V2230" s="168" t="s">
        <v>2834</v>
      </c>
      <c r="W2230" s="168" t="s">
        <v>1259</v>
      </c>
      <c r="X2230" s="168" t="s">
        <v>21</v>
      </c>
      <c r="Y2230" s="168" t="s">
        <v>1259</v>
      </c>
      <c r="Z2230" s="168" t="s">
        <v>21</v>
      </c>
      <c r="AA2230" s="168" t="s">
        <v>3817</v>
      </c>
      <c r="AB2230" s="168" t="s">
        <v>3818</v>
      </c>
      <c r="AC2230" s="168" t="s">
        <v>7211</v>
      </c>
      <c r="AD2230" s="169">
        <v>548816.48592288583</v>
      </c>
      <c r="AE2230" s="168" t="s">
        <v>816</v>
      </c>
      <c r="AF2230" s="169">
        <v>-379831.78299385798</v>
      </c>
      <c r="AG2230" s="169">
        <v>-578086.97100453207</v>
      </c>
      <c r="AH2230" s="169">
        <v>-345937.84849947662</v>
      </c>
      <c r="AI2230" s="168" t="s">
        <v>21</v>
      </c>
      <c r="AJ2230"/>
      <c r="AK2230"/>
    </row>
    <row r="2231" spans="1:37" hidden="1" x14ac:dyDescent="0.25">
      <c r="A2231" s="179" t="b">
        <f>IF(E2231&lt;&gt;1,"",NOT(ISNA(VLOOKUP(P2231,Mapping!$P:$P,1,FALSE))))</f>
        <v>0</v>
      </c>
      <c r="B2231" s="180" t="str">
        <f t="shared" si="34"/>
        <v/>
      </c>
      <c r="E2231" s="167">
        <v>1</v>
      </c>
      <c r="F2231" s="170" t="s">
        <v>3816</v>
      </c>
      <c r="G2231" s="169">
        <v>4356377.6884081103</v>
      </c>
      <c r="H2231" s="168" t="s">
        <v>1266</v>
      </c>
      <c r="I2231" s="168" t="s">
        <v>303</v>
      </c>
      <c r="J2231" s="169">
        <v>1557646.0086841809</v>
      </c>
      <c r="K2231" s="169">
        <v>1041894.509133116</v>
      </c>
      <c r="L2231" s="168" t="s">
        <v>5</v>
      </c>
      <c r="M2231" s="168" t="s">
        <v>21</v>
      </c>
      <c r="N2231" s="168" t="s">
        <v>2829</v>
      </c>
      <c r="O2231" s="168" t="s">
        <v>21</v>
      </c>
      <c r="P2231" s="168" t="s">
        <v>2851</v>
      </c>
      <c r="Q2231" s="168" t="s">
        <v>2834</v>
      </c>
      <c r="R2231" s="168" t="s">
        <v>1259</v>
      </c>
      <c r="S2231" s="168" t="s">
        <v>21</v>
      </c>
      <c r="T2231" s="168" t="s">
        <v>1259</v>
      </c>
      <c r="U2231" s="168" t="s">
        <v>1259</v>
      </c>
      <c r="V2231" s="168" t="s">
        <v>2834</v>
      </c>
      <c r="W2231" s="168" t="s">
        <v>1259</v>
      </c>
      <c r="X2231" s="168" t="s">
        <v>21</v>
      </c>
      <c r="Y2231" s="168" t="s">
        <v>1259</v>
      </c>
      <c r="Z2231" s="168" t="s">
        <v>21</v>
      </c>
      <c r="AA2231" s="168" t="s">
        <v>3817</v>
      </c>
      <c r="AB2231" s="168" t="s">
        <v>3818</v>
      </c>
      <c r="AC2231" s="168" t="s">
        <v>8662</v>
      </c>
      <c r="AD2231" s="169">
        <v>1886884.306946849</v>
      </c>
      <c r="AE2231" s="168" t="s">
        <v>816</v>
      </c>
      <c r="AF2231" s="169">
        <v>-1305898.508871424</v>
      </c>
      <c r="AG2231" s="169">
        <v>-1987519.0735289899</v>
      </c>
      <c r="AH2231" s="169">
        <v>-1189367.874791458</v>
      </c>
      <c r="AI2231" s="168" t="s">
        <v>21</v>
      </c>
      <c r="AJ2231"/>
      <c r="AK2231"/>
    </row>
    <row r="2232" spans="1:37" hidden="1" x14ac:dyDescent="0.25">
      <c r="A2232" s="179" t="b">
        <f>IF(E2232&lt;&gt;1,"",NOT(ISNA(VLOOKUP(P2232,Mapping!$P:$P,1,FALSE))))</f>
        <v>0</v>
      </c>
      <c r="B2232" s="180" t="str">
        <f t="shared" si="34"/>
        <v/>
      </c>
      <c r="E2232" s="167">
        <v>1</v>
      </c>
      <c r="F2232" s="170" t="s">
        <v>3816</v>
      </c>
      <c r="G2232" s="169">
        <v>11514830.01435136</v>
      </c>
      <c r="H2232" s="168" t="s">
        <v>1266</v>
      </c>
      <c r="I2232" s="168" t="s">
        <v>303</v>
      </c>
      <c r="J2232" s="169">
        <v>4117188.7047941661</v>
      </c>
      <c r="K2232" s="169">
        <v>2753948.1247177809</v>
      </c>
      <c r="L2232" s="168" t="s">
        <v>5</v>
      </c>
      <c r="M2232" s="168" t="s">
        <v>21</v>
      </c>
      <c r="N2232" s="168" t="s">
        <v>2829</v>
      </c>
      <c r="O2232" s="168" t="s">
        <v>21</v>
      </c>
      <c r="P2232" s="168" t="s">
        <v>2835</v>
      </c>
      <c r="Q2232" s="168" t="s">
        <v>2834</v>
      </c>
      <c r="R2232" s="168" t="s">
        <v>1259</v>
      </c>
      <c r="S2232" s="168" t="s">
        <v>21</v>
      </c>
      <c r="T2232" s="168" t="s">
        <v>1259</v>
      </c>
      <c r="U2232" s="168" t="s">
        <v>1259</v>
      </c>
      <c r="V2232" s="168" t="s">
        <v>2834</v>
      </c>
      <c r="W2232" s="168" t="s">
        <v>1259</v>
      </c>
      <c r="X2232" s="168" t="s">
        <v>21</v>
      </c>
      <c r="Y2232" s="168" t="s">
        <v>1259</v>
      </c>
      <c r="Z2232" s="168" t="s">
        <v>21</v>
      </c>
      <c r="AA2232" s="168" t="s">
        <v>3817</v>
      </c>
      <c r="AB2232" s="168" t="s">
        <v>3818</v>
      </c>
      <c r="AC2232" s="168" t="s">
        <v>8663</v>
      </c>
      <c r="AD2232" s="169">
        <v>4987435.3431416098</v>
      </c>
      <c r="AE2232" s="168" t="s">
        <v>816</v>
      </c>
      <c r="AF2232" s="169">
        <v>-3451766.67892269</v>
      </c>
      <c r="AG2232" s="169">
        <v>-5253434.3711438673</v>
      </c>
      <c r="AH2232" s="169">
        <v>-3143751.5023538922</v>
      </c>
      <c r="AI2232" s="168" t="s">
        <v>21</v>
      </c>
      <c r="AJ2232"/>
      <c r="AK2232"/>
    </row>
    <row r="2233" spans="1:37" hidden="1" x14ac:dyDescent="0.25">
      <c r="A2233" s="179" t="b">
        <f>IF(E2233&lt;&gt;1,"",NOT(ISNA(VLOOKUP(P2233,Mapping!$P:$P,1,FALSE))))</f>
        <v>0</v>
      </c>
      <c r="B2233" s="180" t="str">
        <f t="shared" si="34"/>
        <v/>
      </c>
      <c r="E2233" s="167">
        <v>1</v>
      </c>
      <c r="F2233" s="170" t="s">
        <v>3816</v>
      </c>
      <c r="G2233" s="169">
        <v>21825412.651461519</v>
      </c>
      <c r="H2233" s="168" t="s">
        <v>1266</v>
      </c>
      <c r="I2233" s="168" t="s">
        <v>303</v>
      </c>
      <c r="J2233" s="169">
        <v>7803792.3559508938</v>
      </c>
      <c r="K2233" s="169">
        <v>5219882.02759152</v>
      </c>
      <c r="L2233" s="168" t="s">
        <v>5</v>
      </c>
      <c r="M2233" s="168" t="s">
        <v>21</v>
      </c>
      <c r="N2233" s="168" t="s">
        <v>2829</v>
      </c>
      <c r="O2233" s="168" t="s">
        <v>21</v>
      </c>
      <c r="P2233" s="168" t="s">
        <v>2836</v>
      </c>
      <c r="Q2233" s="168" t="s">
        <v>2837</v>
      </c>
      <c r="R2233" s="168" t="s">
        <v>1259</v>
      </c>
      <c r="S2233" s="168" t="s">
        <v>21</v>
      </c>
      <c r="T2233" s="168" t="s">
        <v>1259</v>
      </c>
      <c r="U2233" s="168" t="s">
        <v>1259</v>
      </c>
      <c r="V2233" s="168" t="s">
        <v>2837</v>
      </c>
      <c r="W2233" s="168" t="s">
        <v>1259</v>
      </c>
      <c r="X2233" s="168" t="s">
        <v>21</v>
      </c>
      <c r="Y2233" s="168" t="s">
        <v>1259</v>
      </c>
      <c r="Z2233" s="168" t="s">
        <v>21</v>
      </c>
      <c r="AA2233" s="168" t="s">
        <v>3817</v>
      </c>
      <c r="AB2233" s="168" t="s">
        <v>3818</v>
      </c>
      <c r="AC2233" s="168" t="s">
        <v>8664</v>
      </c>
      <c r="AD2233" s="169">
        <v>9453273.2398899607</v>
      </c>
      <c r="AE2233" s="168" t="s">
        <v>816</v>
      </c>
      <c r="AF2233" s="169">
        <v>-6542539.6684239581</v>
      </c>
      <c r="AG2233" s="169">
        <v>-9957452.506435886</v>
      </c>
      <c r="AH2233" s="169">
        <v>-5958722.2500905376</v>
      </c>
      <c r="AI2233" s="168" t="s">
        <v>21</v>
      </c>
      <c r="AJ2233"/>
      <c r="AK2233"/>
    </row>
    <row r="2234" spans="1:37" hidden="1" x14ac:dyDescent="0.25">
      <c r="A2234" s="179" t="b">
        <f>IF(E2234&lt;&gt;1,"",NOT(ISNA(VLOOKUP(P2234,Mapping!$P:$P,1,FALSE))))</f>
        <v>0</v>
      </c>
      <c r="B2234" s="180" t="str">
        <f t="shared" si="34"/>
        <v/>
      </c>
      <c r="E2234" s="167">
        <v>1</v>
      </c>
      <c r="F2234" s="170" t="s">
        <v>3819</v>
      </c>
      <c r="G2234" s="169">
        <v>1285350.4840671481</v>
      </c>
      <c r="H2234" s="168" t="s">
        <v>1266</v>
      </c>
      <c r="I2234" s="168" t="s">
        <v>303</v>
      </c>
      <c r="J2234" s="169">
        <v>356996.58403388871</v>
      </c>
      <c r="K2234" s="169">
        <v>214953.76788292281</v>
      </c>
      <c r="L2234" s="168" t="s">
        <v>5</v>
      </c>
      <c r="M2234" s="168" t="s">
        <v>21</v>
      </c>
      <c r="N2234" s="168" t="s">
        <v>2829</v>
      </c>
      <c r="O2234" s="168" t="s">
        <v>21</v>
      </c>
      <c r="P2234" s="168" t="s">
        <v>2831</v>
      </c>
      <c r="Q2234" s="168" t="s">
        <v>2832</v>
      </c>
      <c r="R2234" s="168" t="s">
        <v>1259</v>
      </c>
      <c r="S2234" s="168" t="s">
        <v>21</v>
      </c>
      <c r="T2234" s="168" t="s">
        <v>1259</v>
      </c>
      <c r="U2234" s="168" t="s">
        <v>1259</v>
      </c>
      <c r="V2234" s="168" t="s">
        <v>2832</v>
      </c>
      <c r="W2234" s="168" t="s">
        <v>1259</v>
      </c>
      <c r="X2234" s="168" t="s">
        <v>21</v>
      </c>
      <c r="Y2234" s="168" t="s">
        <v>1259</v>
      </c>
      <c r="Z2234" s="168" t="s">
        <v>21</v>
      </c>
      <c r="AA2234" s="168" t="s">
        <v>3820</v>
      </c>
      <c r="AB2234" s="168" t="s">
        <v>3821</v>
      </c>
      <c r="AC2234" s="168" t="s">
        <v>8665</v>
      </c>
      <c r="AD2234" s="169">
        <v>484244.98761659901</v>
      </c>
      <c r="AE2234" s="168" t="s">
        <v>814</v>
      </c>
      <c r="AF2234" s="169">
        <v>-17148.276766835479</v>
      </c>
      <c r="AG2234" s="169">
        <v>-586418.07161276916</v>
      </c>
      <c r="AH2234" s="169">
        <v>-266199.34201023512</v>
      </c>
      <c r="AI2234" s="168" t="s">
        <v>21</v>
      </c>
      <c r="AJ2234"/>
      <c r="AK2234"/>
    </row>
    <row r="2235" spans="1:37" hidden="1" x14ac:dyDescent="0.25">
      <c r="A2235" s="179" t="b">
        <f>IF(E2235&lt;&gt;1,"",NOT(ISNA(VLOOKUP(P2235,Mapping!$P:$P,1,FALSE))))</f>
        <v>0</v>
      </c>
      <c r="B2235" s="180" t="str">
        <f t="shared" si="34"/>
        <v/>
      </c>
      <c r="E2235" s="167">
        <v>1</v>
      </c>
      <c r="F2235" s="170" t="s">
        <v>3819</v>
      </c>
      <c r="G2235" s="169">
        <v>3024673.1048499942</v>
      </c>
      <c r="H2235" s="168" t="s">
        <v>1266</v>
      </c>
      <c r="I2235" s="168" t="s">
        <v>303</v>
      </c>
      <c r="J2235" s="169">
        <v>840080.56917976926</v>
      </c>
      <c r="K2235" s="169">
        <v>505826.92313179182</v>
      </c>
      <c r="L2235" s="168" t="s">
        <v>5</v>
      </c>
      <c r="M2235" s="168" t="s">
        <v>21</v>
      </c>
      <c r="N2235" s="168" t="s">
        <v>2829</v>
      </c>
      <c r="O2235" s="168" t="s">
        <v>21</v>
      </c>
      <c r="P2235" s="168" t="s">
        <v>2851</v>
      </c>
      <c r="Q2235" s="168" t="s">
        <v>2834</v>
      </c>
      <c r="R2235" s="168" t="s">
        <v>1259</v>
      </c>
      <c r="S2235" s="168" t="s">
        <v>21</v>
      </c>
      <c r="T2235" s="168" t="s">
        <v>1259</v>
      </c>
      <c r="U2235" s="168" t="s">
        <v>1259</v>
      </c>
      <c r="V2235" s="168" t="s">
        <v>2834</v>
      </c>
      <c r="W2235" s="168" t="s">
        <v>1259</v>
      </c>
      <c r="X2235" s="168" t="s">
        <v>21</v>
      </c>
      <c r="Y2235" s="168" t="s">
        <v>1259</v>
      </c>
      <c r="Z2235" s="168" t="s">
        <v>21</v>
      </c>
      <c r="AA2235" s="168" t="s">
        <v>3820</v>
      </c>
      <c r="AB2235" s="168" t="s">
        <v>3821</v>
      </c>
      <c r="AC2235" s="168" t="s">
        <v>8666</v>
      </c>
      <c r="AD2235" s="169">
        <v>1139520.160732934</v>
      </c>
      <c r="AE2235" s="168" t="s">
        <v>814</v>
      </c>
      <c r="AF2235" s="169">
        <v>-40353.142721858341</v>
      </c>
      <c r="AG2235" s="169">
        <v>-1379952.7766097451</v>
      </c>
      <c r="AH2235" s="169">
        <v>-626417.46378730191</v>
      </c>
      <c r="AI2235" s="168" t="s">
        <v>21</v>
      </c>
      <c r="AJ2235"/>
      <c r="AK2235"/>
    </row>
    <row r="2236" spans="1:37" hidden="1" x14ac:dyDescent="0.25">
      <c r="A2236" s="179" t="b">
        <f>IF(E2236&lt;&gt;1,"",NOT(ISNA(VLOOKUP(P2236,Mapping!$P:$P,1,FALSE))))</f>
        <v>0</v>
      </c>
      <c r="B2236" s="180" t="str">
        <f t="shared" si="34"/>
        <v/>
      </c>
      <c r="E2236" s="167">
        <v>1</v>
      </c>
      <c r="F2236" s="170" t="s">
        <v>3819</v>
      </c>
      <c r="G2236" s="169">
        <v>3842333.3904454522</v>
      </c>
      <c r="H2236" s="168" t="s">
        <v>1266</v>
      </c>
      <c r="I2236" s="168" t="s">
        <v>303</v>
      </c>
      <c r="J2236" s="169">
        <v>1067179.6619767069</v>
      </c>
      <c r="K2236" s="169">
        <v>642567.18301859486</v>
      </c>
      <c r="L2236" s="168" t="s">
        <v>5</v>
      </c>
      <c r="M2236" s="168" t="s">
        <v>21</v>
      </c>
      <c r="N2236" s="168" t="s">
        <v>2829</v>
      </c>
      <c r="O2236" s="168" t="s">
        <v>21</v>
      </c>
      <c r="P2236" s="168" t="s">
        <v>2836</v>
      </c>
      <c r="Q2236" s="168" t="s">
        <v>2837</v>
      </c>
      <c r="R2236" s="168" t="s">
        <v>1259</v>
      </c>
      <c r="S2236" s="168" t="s">
        <v>21</v>
      </c>
      <c r="T2236" s="168" t="s">
        <v>1259</v>
      </c>
      <c r="U2236" s="168" t="s">
        <v>1259</v>
      </c>
      <c r="V2236" s="168" t="s">
        <v>2837</v>
      </c>
      <c r="W2236" s="168" t="s">
        <v>1259</v>
      </c>
      <c r="X2236" s="168" t="s">
        <v>21</v>
      </c>
      <c r="Y2236" s="168" t="s">
        <v>1259</v>
      </c>
      <c r="Z2236" s="168" t="s">
        <v>21</v>
      </c>
      <c r="AA2236" s="168" t="s">
        <v>3820</v>
      </c>
      <c r="AB2236" s="168" t="s">
        <v>3821</v>
      </c>
      <c r="AC2236" s="168" t="s">
        <v>8667</v>
      </c>
      <c r="AD2236" s="169">
        <v>1447566.798424996</v>
      </c>
      <c r="AE2236" s="168" t="s">
        <v>814</v>
      </c>
      <c r="AF2236" s="169">
        <v>-51261.813199247699</v>
      </c>
      <c r="AG2236" s="169">
        <v>-1752995.595558251</v>
      </c>
      <c r="AH2236" s="169">
        <v>-795756.98068286711</v>
      </c>
      <c r="AI2236" s="168" t="s">
        <v>21</v>
      </c>
      <c r="AJ2236"/>
      <c r="AK2236"/>
    </row>
    <row r="2237" spans="1:37" hidden="1" x14ac:dyDescent="0.25">
      <c r="A2237" s="179" t="b">
        <f>IF(E2237&lt;&gt;1,"",NOT(ISNA(VLOOKUP(P2237,Mapping!$P:$P,1,FALSE))))</f>
        <v>0</v>
      </c>
      <c r="B2237" s="180" t="str">
        <f t="shared" si="34"/>
        <v/>
      </c>
      <c r="E2237" s="167">
        <v>1</v>
      </c>
      <c r="F2237" s="170" t="s">
        <v>3822</v>
      </c>
      <c r="G2237" s="169">
        <v>190267.251789931</v>
      </c>
      <c r="H2237" s="168" t="s">
        <v>1266</v>
      </c>
      <c r="I2237" s="168" t="s">
        <v>797</v>
      </c>
      <c r="J2237" s="169">
        <v>63218.836977836952</v>
      </c>
      <c r="K2237" s="169">
        <v>20631.089692029909</v>
      </c>
      <c r="L2237" s="168" t="s">
        <v>5</v>
      </c>
      <c r="M2237" s="168" t="s">
        <v>21</v>
      </c>
      <c r="N2237" s="168" t="s">
        <v>2829</v>
      </c>
      <c r="O2237" s="168" t="s">
        <v>21</v>
      </c>
      <c r="P2237" s="168" t="s">
        <v>2831</v>
      </c>
      <c r="Q2237" s="168" t="s">
        <v>2832</v>
      </c>
      <c r="R2237" s="168" t="s">
        <v>1259</v>
      </c>
      <c r="S2237" s="168" t="s">
        <v>21</v>
      </c>
      <c r="T2237" s="168" t="s">
        <v>1259</v>
      </c>
      <c r="U2237" s="168" t="s">
        <v>1259</v>
      </c>
      <c r="V2237" s="168" t="s">
        <v>2832</v>
      </c>
      <c r="W2237" s="168" t="s">
        <v>1259</v>
      </c>
      <c r="X2237" s="168" t="s">
        <v>21</v>
      </c>
      <c r="Y2237" s="168" t="s">
        <v>1259</v>
      </c>
      <c r="Z2237" s="168" t="s">
        <v>21</v>
      </c>
      <c r="AA2237" s="168" t="s">
        <v>3823</v>
      </c>
      <c r="AB2237" s="168" t="s">
        <v>3824</v>
      </c>
      <c r="AC2237" s="168" t="s">
        <v>6914</v>
      </c>
      <c r="AD2237" s="169">
        <v>105188.80144553979</v>
      </c>
      <c r="AE2237" s="168" t="s">
        <v>816</v>
      </c>
      <c r="AF2237" s="169">
        <v>-55784.155031314091</v>
      </c>
      <c r="AG2237" s="169">
        <v>261545.6786320114</v>
      </c>
      <c r="AH2237" s="169">
        <v>-48517.984038966453</v>
      </c>
      <c r="AI2237" s="168" t="s">
        <v>21</v>
      </c>
      <c r="AJ2237"/>
      <c r="AK2237"/>
    </row>
    <row r="2238" spans="1:37" hidden="1" x14ac:dyDescent="0.25">
      <c r="A2238" s="179" t="b">
        <f>IF(E2238&lt;&gt;1,"",NOT(ISNA(VLOOKUP(P2238,Mapping!$P:$P,1,FALSE))))</f>
        <v>0</v>
      </c>
      <c r="B2238" s="180" t="str">
        <f t="shared" si="34"/>
        <v/>
      </c>
      <c r="E2238" s="167">
        <v>1</v>
      </c>
      <c r="F2238" s="170" t="s">
        <v>3822</v>
      </c>
      <c r="G2238" s="169">
        <v>653738.76256027562</v>
      </c>
      <c r="H2238" s="168" t="s">
        <v>1266</v>
      </c>
      <c r="I2238" s="168" t="s">
        <v>797</v>
      </c>
      <c r="J2238" s="169">
        <v>217213.43987256821</v>
      </c>
      <c r="K2238" s="169">
        <v>70886.308172615696</v>
      </c>
      <c r="L2238" s="168" t="s">
        <v>5</v>
      </c>
      <c r="M2238" s="168" t="s">
        <v>21</v>
      </c>
      <c r="N2238" s="168" t="s">
        <v>2829</v>
      </c>
      <c r="O2238" s="168" t="s">
        <v>21</v>
      </c>
      <c r="P2238" s="168" t="s">
        <v>2833</v>
      </c>
      <c r="Q2238" s="168" t="s">
        <v>2834</v>
      </c>
      <c r="R2238" s="168" t="s">
        <v>1259</v>
      </c>
      <c r="S2238" s="168" t="s">
        <v>21</v>
      </c>
      <c r="T2238" s="168" t="s">
        <v>1259</v>
      </c>
      <c r="U2238" s="168" t="s">
        <v>1259</v>
      </c>
      <c r="V2238" s="168" t="s">
        <v>2834</v>
      </c>
      <c r="W2238" s="168" t="s">
        <v>1259</v>
      </c>
      <c r="X2238" s="168" t="s">
        <v>21</v>
      </c>
      <c r="Y2238" s="168" t="s">
        <v>1259</v>
      </c>
      <c r="Z2238" s="168" t="s">
        <v>21</v>
      </c>
      <c r="AA2238" s="168" t="s">
        <v>3823</v>
      </c>
      <c r="AB2238" s="168" t="s">
        <v>3824</v>
      </c>
      <c r="AC2238" s="168" t="s">
        <v>6818</v>
      </c>
      <c r="AD2238" s="169">
        <v>361417.93317185441</v>
      </c>
      <c r="AE2238" s="168" t="s">
        <v>816</v>
      </c>
      <c r="AF2238" s="169">
        <v>-191668.63523579709</v>
      </c>
      <c r="AG2238" s="169">
        <v>898644.12658178271</v>
      </c>
      <c r="AH2238" s="169">
        <v>-166702.81695439751</v>
      </c>
      <c r="AI2238" s="168" t="s">
        <v>21</v>
      </c>
      <c r="AJ2238"/>
      <c r="AK2238"/>
    </row>
    <row r="2239" spans="1:37" hidden="1" x14ac:dyDescent="0.25">
      <c r="A2239" s="179" t="b">
        <f>IF(E2239&lt;&gt;1,"",NOT(ISNA(VLOOKUP(P2239,Mapping!$P:$P,1,FALSE))))</f>
        <v>0</v>
      </c>
      <c r="B2239" s="180" t="str">
        <f t="shared" si="34"/>
        <v/>
      </c>
      <c r="E2239" s="167">
        <v>1</v>
      </c>
      <c r="F2239" s="170" t="s">
        <v>3822</v>
      </c>
      <c r="G2239" s="169">
        <v>351262.61868910328</v>
      </c>
      <c r="H2239" s="168" t="s">
        <v>1266</v>
      </c>
      <c r="I2239" s="168" t="s">
        <v>797</v>
      </c>
      <c r="J2239" s="169">
        <v>116711.6990360068</v>
      </c>
      <c r="K2239" s="169">
        <v>38088.165585286028</v>
      </c>
      <c r="L2239" s="168" t="s">
        <v>5</v>
      </c>
      <c r="M2239" s="168" t="s">
        <v>21</v>
      </c>
      <c r="N2239" s="168" t="s">
        <v>2829</v>
      </c>
      <c r="O2239" s="168" t="s">
        <v>21</v>
      </c>
      <c r="P2239" s="168" t="s">
        <v>2851</v>
      </c>
      <c r="Q2239" s="168" t="s">
        <v>2834</v>
      </c>
      <c r="R2239" s="168" t="s">
        <v>1259</v>
      </c>
      <c r="S2239" s="168" t="s">
        <v>21</v>
      </c>
      <c r="T2239" s="168" t="s">
        <v>1259</v>
      </c>
      <c r="U2239" s="168" t="s">
        <v>1259</v>
      </c>
      <c r="V2239" s="168" t="s">
        <v>2834</v>
      </c>
      <c r="W2239" s="168" t="s">
        <v>1259</v>
      </c>
      <c r="X2239" s="168" t="s">
        <v>21</v>
      </c>
      <c r="Y2239" s="168" t="s">
        <v>1259</v>
      </c>
      <c r="Z2239" s="168" t="s">
        <v>21</v>
      </c>
      <c r="AA2239" s="168" t="s">
        <v>3823</v>
      </c>
      <c r="AB2239" s="168" t="s">
        <v>3824</v>
      </c>
      <c r="AC2239" s="168" t="s">
        <v>7399</v>
      </c>
      <c r="AD2239" s="169">
        <v>194194.7103609964</v>
      </c>
      <c r="AE2239" s="168" t="s">
        <v>816</v>
      </c>
      <c r="AF2239" s="169">
        <v>-102986.1323655029</v>
      </c>
      <c r="AG2239" s="169">
        <v>482853.56055140559</v>
      </c>
      <c r="AH2239" s="169">
        <v>-89571.662841168843</v>
      </c>
      <c r="AI2239" s="168" t="s">
        <v>21</v>
      </c>
      <c r="AJ2239"/>
      <c r="AK2239"/>
    </row>
    <row r="2240" spans="1:37" hidden="1" x14ac:dyDescent="0.25">
      <c r="A2240" s="179" t="b">
        <f>IF(E2240&lt;&gt;1,"",NOT(ISNA(VLOOKUP(P2240,Mapping!$P:$P,1,FALSE))))</f>
        <v>0</v>
      </c>
      <c r="B2240" s="180" t="str">
        <f t="shared" si="34"/>
        <v/>
      </c>
      <c r="E2240" s="167">
        <v>1</v>
      </c>
      <c r="F2240" s="170" t="s">
        <v>3822</v>
      </c>
      <c r="G2240" s="169">
        <v>807416.15823675832</v>
      </c>
      <c r="H2240" s="168" t="s">
        <v>1266</v>
      </c>
      <c r="I2240" s="168" t="s">
        <v>797</v>
      </c>
      <c r="J2240" s="169">
        <v>268274.80820082157</v>
      </c>
      <c r="K2240" s="169">
        <v>87549.880616178212</v>
      </c>
      <c r="L2240" s="168" t="s">
        <v>5</v>
      </c>
      <c r="M2240" s="168" t="s">
        <v>21</v>
      </c>
      <c r="N2240" s="168" t="s">
        <v>2829</v>
      </c>
      <c r="O2240" s="168" t="s">
        <v>21</v>
      </c>
      <c r="P2240" s="168" t="s">
        <v>2835</v>
      </c>
      <c r="Q2240" s="168" t="s">
        <v>2834</v>
      </c>
      <c r="R2240" s="168" t="s">
        <v>1259</v>
      </c>
      <c r="S2240" s="168" t="s">
        <v>21</v>
      </c>
      <c r="T2240" s="168" t="s">
        <v>1259</v>
      </c>
      <c r="U2240" s="168" t="s">
        <v>1259</v>
      </c>
      <c r="V2240" s="168" t="s">
        <v>2834</v>
      </c>
      <c r="W2240" s="168" t="s">
        <v>1259</v>
      </c>
      <c r="X2240" s="168" t="s">
        <v>21</v>
      </c>
      <c r="Y2240" s="168" t="s">
        <v>1259</v>
      </c>
      <c r="Z2240" s="168" t="s">
        <v>21</v>
      </c>
      <c r="AA2240" s="168" t="s">
        <v>3823</v>
      </c>
      <c r="AB2240" s="168" t="s">
        <v>3824</v>
      </c>
      <c r="AC2240" s="168" t="s">
        <v>8668</v>
      </c>
      <c r="AD2240" s="169">
        <v>446378.11895478971</v>
      </c>
      <c r="AE2240" s="168" t="s">
        <v>816</v>
      </c>
      <c r="AF2240" s="169">
        <v>-236725.06814570469</v>
      </c>
      <c r="AG2240" s="169">
        <v>1109892.5593230231</v>
      </c>
      <c r="AH2240" s="169">
        <v>-205890.4194474089</v>
      </c>
      <c r="AI2240" s="168" t="s">
        <v>21</v>
      </c>
      <c r="AJ2240"/>
      <c r="AK2240"/>
    </row>
    <row r="2241" spans="1:37" hidden="1" x14ac:dyDescent="0.25">
      <c r="A2241" s="179" t="b">
        <f>IF(E2241&lt;&gt;1,"",NOT(ISNA(VLOOKUP(P2241,Mapping!$P:$P,1,FALSE))))</f>
        <v>0</v>
      </c>
      <c r="B2241" s="180" t="str">
        <f t="shared" si="34"/>
        <v/>
      </c>
      <c r="E2241" s="167">
        <v>1</v>
      </c>
      <c r="F2241" s="170" t="s">
        <v>3826</v>
      </c>
      <c r="G2241" s="169">
        <v>1292446.7463591429</v>
      </c>
      <c r="H2241" s="168" t="s">
        <v>1266</v>
      </c>
      <c r="I2241" s="168" t="s">
        <v>303</v>
      </c>
      <c r="J2241" s="169">
        <v>338842.49783043662</v>
      </c>
      <c r="K2241" s="169">
        <v>201614.05665413151</v>
      </c>
      <c r="L2241" s="168" t="s">
        <v>5</v>
      </c>
      <c r="M2241" s="168" t="s">
        <v>21</v>
      </c>
      <c r="N2241" s="168" t="s">
        <v>2829</v>
      </c>
      <c r="O2241" s="168" t="s">
        <v>21</v>
      </c>
      <c r="P2241" s="168" t="s">
        <v>2831</v>
      </c>
      <c r="Q2241" s="168" t="s">
        <v>2832</v>
      </c>
      <c r="R2241" s="168" t="s">
        <v>1259</v>
      </c>
      <c r="S2241" s="168" t="s">
        <v>21</v>
      </c>
      <c r="T2241" s="168" t="s">
        <v>1259</v>
      </c>
      <c r="U2241" s="168" t="s">
        <v>1259</v>
      </c>
      <c r="V2241" s="168" t="s">
        <v>2832</v>
      </c>
      <c r="W2241" s="168" t="s">
        <v>1259</v>
      </c>
      <c r="X2241" s="168" t="s">
        <v>21</v>
      </c>
      <c r="Y2241" s="168" t="s">
        <v>1259</v>
      </c>
      <c r="Z2241" s="168" t="s">
        <v>21</v>
      </c>
      <c r="AA2241" s="168" t="s">
        <v>3827</v>
      </c>
      <c r="AB2241" s="168" t="s">
        <v>3828</v>
      </c>
      <c r="AC2241" s="168" t="s">
        <v>8669</v>
      </c>
      <c r="AD2241" s="169">
        <v>460778.69464599591</v>
      </c>
      <c r="AE2241" s="168" t="s">
        <v>809</v>
      </c>
      <c r="AF2241" s="169">
        <v>-33090.490904225037</v>
      </c>
      <c r="AG2241" s="169">
        <v>2351491.9964373838</v>
      </c>
      <c r="AH2241" s="169">
        <v>-344752.17676807923</v>
      </c>
      <c r="AI2241" s="168" t="s">
        <v>21</v>
      </c>
      <c r="AJ2241"/>
      <c r="AK2241"/>
    </row>
    <row r="2242" spans="1:37" hidden="1" x14ac:dyDescent="0.25">
      <c r="A2242" s="179" t="b">
        <f>IF(E2242&lt;&gt;1,"",NOT(ISNA(VLOOKUP(P2242,Mapping!$P:$P,1,FALSE))))</f>
        <v>0</v>
      </c>
      <c r="B2242" s="180" t="str">
        <f t="shared" si="34"/>
        <v/>
      </c>
      <c r="E2242" s="167">
        <v>1</v>
      </c>
      <c r="F2242" s="170" t="s">
        <v>3826</v>
      </c>
      <c r="G2242" s="169">
        <v>168573.30474588819</v>
      </c>
      <c r="H2242" s="168" t="s">
        <v>1266</v>
      </c>
      <c r="I2242" s="168" t="s">
        <v>303</v>
      </c>
      <c r="J2242" s="169">
        <v>44195.089514160638</v>
      </c>
      <c r="K2242" s="169">
        <v>26296.43960894585</v>
      </c>
      <c r="L2242" s="168" t="s">
        <v>5</v>
      </c>
      <c r="M2242" s="168" t="s">
        <v>21</v>
      </c>
      <c r="N2242" s="168" t="s">
        <v>2829</v>
      </c>
      <c r="O2242" s="168" t="s">
        <v>21</v>
      </c>
      <c r="P2242" s="168" t="s">
        <v>2835</v>
      </c>
      <c r="Q2242" s="168" t="s">
        <v>2834</v>
      </c>
      <c r="R2242" s="168" t="s">
        <v>1259</v>
      </c>
      <c r="S2242" s="168" t="s">
        <v>21</v>
      </c>
      <c r="T2242" s="168" t="s">
        <v>1259</v>
      </c>
      <c r="U2242" s="168" t="s">
        <v>1259</v>
      </c>
      <c r="V2242" s="168" t="s">
        <v>2834</v>
      </c>
      <c r="W2242" s="168" t="s">
        <v>1259</v>
      </c>
      <c r="X2242" s="168" t="s">
        <v>21</v>
      </c>
      <c r="Y2242" s="168" t="s">
        <v>1259</v>
      </c>
      <c r="Z2242" s="168" t="s">
        <v>21</v>
      </c>
      <c r="AA2242" s="168" t="s">
        <v>3827</v>
      </c>
      <c r="AB2242" s="168" t="s">
        <v>3828</v>
      </c>
      <c r="AC2242" s="168" t="s">
        <v>7302</v>
      </c>
      <c r="AD2242" s="169">
        <v>60099.178191894163</v>
      </c>
      <c r="AE2242" s="168" t="s">
        <v>809</v>
      </c>
      <c r="AF2242" s="169">
        <v>-4315.9793029019202</v>
      </c>
      <c r="AG2242" s="169">
        <v>306704.14702936279</v>
      </c>
      <c r="AH2242" s="169">
        <v>-44965.886540275736</v>
      </c>
      <c r="AI2242" s="168" t="s">
        <v>21</v>
      </c>
      <c r="AJ2242"/>
      <c r="AK2242"/>
    </row>
    <row r="2243" spans="1:37" hidden="1" x14ac:dyDescent="0.25">
      <c r="A2243" s="179" t="b">
        <f>IF(E2243&lt;&gt;1,"",NOT(ISNA(VLOOKUP(P2243,Mapping!$P:$P,1,FALSE))))</f>
        <v>0</v>
      </c>
      <c r="B2243" s="180" t="str">
        <f t="shared" si="34"/>
        <v/>
      </c>
      <c r="E2243" s="167">
        <v>1</v>
      </c>
      <c r="F2243" s="170" t="s">
        <v>3829</v>
      </c>
      <c r="G2243" s="169">
        <v>353916.70410576533</v>
      </c>
      <c r="H2243" s="168" t="s">
        <v>1266</v>
      </c>
      <c r="I2243" s="168" t="s">
        <v>303</v>
      </c>
      <c r="J2243" s="169">
        <v>87711.241388055423</v>
      </c>
      <c r="K2243" s="169">
        <v>42002.401552082963</v>
      </c>
      <c r="L2243" s="168" t="s">
        <v>5</v>
      </c>
      <c r="M2243" s="168" t="s">
        <v>21</v>
      </c>
      <c r="N2243" s="168" t="s">
        <v>2829</v>
      </c>
      <c r="O2243" s="168" t="s">
        <v>21</v>
      </c>
      <c r="P2243" s="168" t="s">
        <v>2831</v>
      </c>
      <c r="Q2243" s="168" t="s">
        <v>2832</v>
      </c>
      <c r="R2243" s="168" t="s">
        <v>1259</v>
      </c>
      <c r="S2243" s="168" t="s">
        <v>21</v>
      </c>
      <c r="T2243" s="168" t="s">
        <v>1259</v>
      </c>
      <c r="U2243" s="168" t="s">
        <v>1259</v>
      </c>
      <c r="V2243" s="168" t="s">
        <v>2832</v>
      </c>
      <c r="W2243" s="168" t="s">
        <v>1259</v>
      </c>
      <c r="X2243" s="168" t="s">
        <v>21</v>
      </c>
      <c r="Y2243" s="168" t="s">
        <v>1259</v>
      </c>
      <c r="Z2243" s="168" t="s">
        <v>21</v>
      </c>
      <c r="AA2243" s="168" t="s">
        <v>3830</v>
      </c>
      <c r="AB2243" s="168" t="s">
        <v>3831</v>
      </c>
      <c r="AC2243" s="168" t="s">
        <v>8670</v>
      </c>
      <c r="AD2243" s="169">
        <v>161787.89641850541</v>
      </c>
      <c r="AE2243" s="168" t="s">
        <v>817</v>
      </c>
      <c r="AF2243" s="169">
        <v>-41728.448253201088</v>
      </c>
      <c r="AG2243" s="169">
        <v>101235.27236312949</v>
      </c>
      <c r="AH2243" s="169">
        <v>-87517.478022805415</v>
      </c>
      <c r="AI2243" s="168" t="s">
        <v>21</v>
      </c>
      <c r="AJ2243"/>
      <c r="AK2243"/>
    </row>
    <row r="2244" spans="1:37" hidden="1" x14ac:dyDescent="0.25">
      <c r="A2244" s="179" t="b">
        <f>IF(E2244&lt;&gt;1,"",NOT(ISNA(VLOOKUP(P2244,Mapping!$P:$P,1,FALSE))))</f>
        <v>0</v>
      </c>
      <c r="B2244" s="180" t="str">
        <f t="shared" si="34"/>
        <v/>
      </c>
      <c r="E2244" s="167">
        <v>1</v>
      </c>
      <c r="F2244" s="170" t="s">
        <v>3829</v>
      </c>
      <c r="G2244" s="169">
        <v>308782.9569507952</v>
      </c>
      <c r="H2244" s="168" t="s">
        <v>1266</v>
      </c>
      <c r="I2244" s="168" t="s">
        <v>303</v>
      </c>
      <c r="J2244" s="169">
        <v>76525.736591214765</v>
      </c>
      <c r="K2244" s="169">
        <v>36645.983644815373</v>
      </c>
      <c r="L2244" s="168" t="s">
        <v>5</v>
      </c>
      <c r="M2244" s="168" t="s">
        <v>21</v>
      </c>
      <c r="N2244" s="168" t="s">
        <v>2829</v>
      </c>
      <c r="O2244" s="168" t="s">
        <v>21</v>
      </c>
      <c r="P2244" s="168" t="s">
        <v>2836</v>
      </c>
      <c r="Q2244" s="168" t="s">
        <v>2837</v>
      </c>
      <c r="R2244" s="168" t="s">
        <v>1259</v>
      </c>
      <c r="S2244" s="168" t="s">
        <v>21</v>
      </c>
      <c r="T2244" s="168" t="s">
        <v>1259</v>
      </c>
      <c r="U2244" s="168" t="s">
        <v>1259</v>
      </c>
      <c r="V2244" s="168" t="s">
        <v>2837</v>
      </c>
      <c r="W2244" s="168" t="s">
        <v>1259</v>
      </c>
      <c r="X2244" s="168" t="s">
        <v>21</v>
      </c>
      <c r="Y2244" s="168" t="s">
        <v>1259</v>
      </c>
      <c r="Z2244" s="168" t="s">
        <v>21</v>
      </c>
      <c r="AA2244" s="168" t="s">
        <v>3830</v>
      </c>
      <c r="AB2244" s="168" t="s">
        <v>3831</v>
      </c>
      <c r="AC2244" s="168" t="s">
        <v>8671</v>
      </c>
      <c r="AD2244" s="169">
        <v>141155.65746234389</v>
      </c>
      <c r="AE2244" s="168" t="s">
        <v>817</v>
      </c>
      <c r="AF2244" s="169">
        <v>-36406.96664247039</v>
      </c>
      <c r="AG2244" s="169">
        <v>88325.095666195266</v>
      </c>
      <c r="AH2244" s="169">
        <v>-76356.683183515968</v>
      </c>
      <c r="AI2244" s="168" t="s">
        <v>21</v>
      </c>
      <c r="AJ2244"/>
      <c r="AK2244"/>
    </row>
    <row r="2245" spans="1:37" hidden="1" x14ac:dyDescent="0.25">
      <c r="A2245" s="179" t="b">
        <f>IF(E2245&lt;&gt;1,"",NOT(ISNA(VLOOKUP(P2245,Mapping!$P:$P,1,FALSE))))</f>
        <v>0</v>
      </c>
      <c r="B2245" s="180" t="str">
        <f t="shared" si="34"/>
        <v/>
      </c>
      <c r="E2245" s="167">
        <v>1</v>
      </c>
      <c r="F2245" s="170" t="s">
        <v>3832</v>
      </c>
      <c r="G2245" s="169">
        <v>562187.25077537959</v>
      </c>
      <c r="H2245" s="168" t="s">
        <v>1266</v>
      </c>
      <c r="I2245" s="168" t="s">
        <v>561</v>
      </c>
      <c r="J2245" s="169">
        <v>207916.77521601779</v>
      </c>
      <c r="K2245" s="169">
        <v>72040.437565518892</v>
      </c>
      <c r="L2245" s="168" t="s">
        <v>5</v>
      </c>
      <c r="M2245" s="168" t="s">
        <v>21</v>
      </c>
      <c r="N2245" s="168" t="s">
        <v>2829</v>
      </c>
      <c r="O2245" s="168" t="s">
        <v>21</v>
      </c>
      <c r="P2245" s="168" t="s">
        <v>2831</v>
      </c>
      <c r="Q2245" s="168" t="s">
        <v>2832</v>
      </c>
      <c r="R2245" s="168" t="s">
        <v>1259</v>
      </c>
      <c r="S2245" s="168" t="s">
        <v>21</v>
      </c>
      <c r="T2245" s="168" t="s">
        <v>1259</v>
      </c>
      <c r="U2245" s="168" t="s">
        <v>1259</v>
      </c>
      <c r="V2245" s="168" t="s">
        <v>2832</v>
      </c>
      <c r="W2245" s="168" t="s">
        <v>1259</v>
      </c>
      <c r="X2245" s="168" t="s">
        <v>21</v>
      </c>
      <c r="Y2245" s="168" t="s">
        <v>1259</v>
      </c>
      <c r="Z2245" s="168" t="s">
        <v>21</v>
      </c>
      <c r="AA2245" s="168" t="s">
        <v>3833</v>
      </c>
      <c r="AB2245" s="168" t="s">
        <v>1259</v>
      </c>
      <c r="AC2245" s="168" t="s">
        <v>8672</v>
      </c>
      <c r="AD2245" s="169">
        <v>368436.99299202207</v>
      </c>
      <c r="AE2245" s="168" t="s">
        <v>810</v>
      </c>
      <c r="AF2245" s="169">
        <v>-295789.98295747291</v>
      </c>
      <c r="AG2245" s="169">
        <v>-470405.48507702828</v>
      </c>
      <c r="AH2245" s="169">
        <v>-135770.16895314539</v>
      </c>
      <c r="AI2245" s="168" t="s">
        <v>21</v>
      </c>
      <c r="AJ2245"/>
      <c r="AK2245"/>
    </row>
    <row r="2246" spans="1:37" hidden="1" x14ac:dyDescent="0.25">
      <c r="A2246" s="179" t="b">
        <f>IF(E2246&lt;&gt;1,"",NOT(ISNA(VLOOKUP(P2246,Mapping!$P:$P,1,FALSE))))</f>
        <v>0</v>
      </c>
      <c r="B2246" s="180" t="str">
        <f t="shared" si="34"/>
        <v/>
      </c>
      <c r="E2246" s="167">
        <v>1</v>
      </c>
      <c r="F2246" s="170" t="s">
        <v>3834</v>
      </c>
      <c r="G2246" s="169">
        <v>1045059.591239307</v>
      </c>
      <c r="H2246" s="168" t="s">
        <v>1266</v>
      </c>
      <c r="I2246" s="168" t="s">
        <v>303</v>
      </c>
      <c r="J2246" s="169">
        <v>680573.21679449535</v>
      </c>
      <c r="K2246" s="169">
        <v>373069.67059472791</v>
      </c>
      <c r="L2246" s="168" t="s">
        <v>5</v>
      </c>
      <c r="M2246" s="168" t="s">
        <v>21</v>
      </c>
      <c r="N2246" s="168" t="s">
        <v>2829</v>
      </c>
      <c r="O2246" s="168" t="s">
        <v>21</v>
      </c>
      <c r="P2246" s="168" t="s">
        <v>2831</v>
      </c>
      <c r="Q2246" s="168" t="s">
        <v>2832</v>
      </c>
      <c r="R2246" s="168" t="s">
        <v>1259</v>
      </c>
      <c r="S2246" s="168" t="s">
        <v>21</v>
      </c>
      <c r="T2246" s="168" t="s">
        <v>1259</v>
      </c>
      <c r="U2246" s="168" t="s">
        <v>1259</v>
      </c>
      <c r="V2246" s="168" t="s">
        <v>2832</v>
      </c>
      <c r="W2246" s="168" t="s">
        <v>1259</v>
      </c>
      <c r="X2246" s="168" t="s">
        <v>21</v>
      </c>
      <c r="Y2246" s="168" t="s">
        <v>1259</v>
      </c>
      <c r="Z2246" s="168" t="s">
        <v>21</v>
      </c>
      <c r="AA2246" s="168" t="s">
        <v>3835</v>
      </c>
      <c r="AB2246" s="168" t="s">
        <v>3836</v>
      </c>
      <c r="AC2246" s="168" t="s">
        <v>8673</v>
      </c>
      <c r="AD2246" s="169">
        <v>1035849.207058101</v>
      </c>
      <c r="AE2246" s="168" t="s">
        <v>814</v>
      </c>
      <c r="AF2246" s="169">
        <v>-656015.52201817057</v>
      </c>
      <c r="AG2246" s="169">
        <v>-476789.66773001017</v>
      </c>
      <c r="AH2246" s="169">
        <v>-568154.06676858326</v>
      </c>
      <c r="AI2246" s="168" t="s">
        <v>21</v>
      </c>
      <c r="AJ2246"/>
      <c r="AK2246"/>
    </row>
    <row r="2247" spans="1:37" hidden="1" x14ac:dyDescent="0.25">
      <c r="A2247" s="179" t="b">
        <f>IF(E2247&lt;&gt;1,"",NOT(ISNA(VLOOKUP(P2247,Mapping!$P:$P,1,FALSE))))</f>
        <v>0</v>
      </c>
      <c r="B2247" s="180" t="str">
        <f t="shared" si="34"/>
        <v/>
      </c>
      <c r="E2247" s="167">
        <v>1</v>
      </c>
      <c r="F2247" s="170" t="s">
        <v>3834</v>
      </c>
      <c r="G2247" s="169">
        <v>1114195.8441592611</v>
      </c>
      <c r="H2247" s="168" t="s">
        <v>1266</v>
      </c>
      <c r="I2247" s="168" t="s">
        <v>303</v>
      </c>
      <c r="J2247" s="169">
        <v>725596.75654408149</v>
      </c>
      <c r="K2247" s="169">
        <v>397750.2144787499</v>
      </c>
      <c r="L2247" s="168" t="s">
        <v>5</v>
      </c>
      <c r="M2247" s="168" t="s">
        <v>21</v>
      </c>
      <c r="N2247" s="168" t="s">
        <v>2829</v>
      </c>
      <c r="O2247" s="168" t="s">
        <v>21</v>
      </c>
      <c r="P2247" s="168" t="s">
        <v>2836</v>
      </c>
      <c r="Q2247" s="168" t="s">
        <v>2837</v>
      </c>
      <c r="R2247" s="168" t="s">
        <v>1259</v>
      </c>
      <c r="S2247" s="168" t="s">
        <v>21</v>
      </c>
      <c r="T2247" s="168" t="s">
        <v>1259</v>
      </c>
      <c r="U2247" s="168" t="s">
        <v>1259</v>
      </c>
      <c r="V2247" s="168" t="s">
        <v>2837</v>
      </c>
      <c r="W2247" s="168" t="s">
        <v>1259</v>
      </c>
      <c r="X2247" s="168" t="s">
        <v>21</v>
      </c>
      <c r="Y2247" s="168" t="s">
        <v>1259</v>
      </c>
      <c r="Z2247" s="168" t="s">
        <v>21</v>
      </c>
      <c r="AA2247" s="168" t="s">
        <v>3835</v>
      </c>
      <c r="AB2247" s="168" t="s">
        <v>3836</v>
      </c>
      <c r="AC2247" s="168" t="s">
        <v>8674</v>
      </c>
      <c r="AD2247" s="169">
        <v>1104376.1440542741</v>
      </c>
      <c r="AE2247" s="168" t="s">
        <v>814</v>
      </c>
      <c r="AF2247" s="169">
        <v>-699414.43958217208</v>
      </c>
      <c r="AG2247" s="169">
        <v>-508331.8413382275</v>
      </c>
      <c r="AH2247" s="169">
        <v>-605740.48154042615</v>
      </c>
      <c r="AI2247" s="168" t="s">
        <v>21</v>
      </c>
      <c r="AJ2247"/>
      <c r="AK2247"/>
    </row>
    <row r="2248" spans="1:37" hidden="1" x14ac:dyDescent="0.25">
      <c r="A2248" s="179" t="b">
        <f>IF(E2248&lt;&gt;1,"",NOT(ISNA(VLOOKUP(P2248,Mapping!$P:$P,1,FALSE))))</f>
        <v>0</v>
      </c>
      <c r="B2248" s="180" t="str">
        <f t="shared" si="34"/>
        <v/>
      </c>
      <c r="E2248" s="167">
        <v>1</v>
      </c>
      <c r="F2248" s="170" t="s">
        <v>3837</v>
      </c>
      <c r="G2248" s="169">
        <v>629990.0487085823</v>
      </c>
      <c r="H2248" s="168" t="s">
        <v>1266</v>
      </c>
      <c r="I2248" s="168" t="s">
        <v>303</v>
      </c>
      <c r="J2248" s="169">
        <v>215010.82670035519</v>
      </c>
      <c r="K2248" s="169">
        <v>101450.080466114</v>
      </c>
      <c r="L2248" s="168" t="s">
        <v>5</v>
      </c>
      <c r="M2248" s="168" t="s">
        <v>21</v>
      </c>
      <c r="N2248" s="168" t="s">
        <v>2829</v>
      </c>
      <c r="O2248" s="168" t="s">
        <v>21</v>
      </c>
      <c r="P2248" s="168" t="s">
        <v>2831</v>
      </c>
      <c r="Q2248" s="168" t="s">
        <v>2832</v>
      </c>
      <c r="R2248" s="168" t="s">
        <v>1259</v>
      </c>
      <c r="S2248" s="168" t="s">
        <v>21</v>
      </c>
      <c r="T2248" s="168" t="s">
        <v>1259</v>
      </c>
      <c r="U2248" s="168" t="s">
        <v>1259</v>
      </c>
      <c r="V2248" s="168" t="s">
        <v>2832</v>
      </c>
      <c r="W2248" s="168" t="s">
        <v>1259</v>
      </c>
      <c r="X2248" s="168" t="s">
        <v>21</v>
      </c>
      <c r="Y2248" s="168" t="s">
        <v>1259</v>
      </c>
      <c r="Z2248" s="168" t="s">
        <v>21</v>
      </c>
      <c r="AA2248" s="168" t="s">
        <v>3838</v>
      </c>
      <c r="AB2248" s="168" t="s">
        <v>1259</v>
      </c>
      <c r="AC2248" s="168" t="s">
        <v>8675</v>
      </c>
      <c r="AD2248" s="169">
        <v>341280.26673373248</v>
      </c>
      <c r="AE2248" s="168" t="s">
        <v>817</v>
      </c>
      <c r="AF2248" s="169">
        <v>-231564.819559155</v>
      </c>
      <c r="AG2248" s="169">
        <v>174317.8436733979</v>
      </c>
      <c r="AH2248" s="169">
        <v>-203734.13909024399</v>
      </c>
      <c r="AI2248" s="168" t="s">
        <v>21</v>
      </c>
      <c r="AJ2248"/>
      <c r="AK2248"/>
    </row>
    <row r="2249" spans="1:37" hidden="1" x14ac:dyDescent="0.25">
      <c r="A2249" s="179" t="b">
        <f>IF(E2249&lt;&gt;1,"",NOT(ISNA(VLOOKUP(P2249,Mapping!$P:$P,1,FALSE))))</f>
        <v>0</v>
      </c>
      <c r="B2249" s="180" t="str">
        <f t="shared" si="34"/>
        <v/>
      </c>
      <c r="E2249" s="167">
        <v>1</v>
      </c>
      <c r="F2249" s="170" t="s">
        <v>3837</v>
      </c>
      <c r="G2249" s="169">
        <v>2113564.659442598</v>
      </c>
      <c r="H2249" s="168" t="s">
        <v>1266</v>
      </c>
      <c r="I2249" s="168" t="s">
        <v>303</v>
      </c>
      <c r="J2249" s="169">
        <v>721343.59208207077</v>
      </c>
      <c r="K2249" s="169">
        <v>340356.6535857665</v>
      </c>
      <c r="L2249" s="168" t="s">
        <v>5</v>
      </c>
      <c r="M2249" s="168" t="s">
        <v>21</v>
      </c>
      <c r="N2249" s="168" t="s">
        <v>2829</v>
      </c>
      <c r="O2249" s="168" t="s">
        <v>21</v>
      </c>
      <c r="P2249" s="168" t="s">
        <v>2836</v>
      </c>
      <c r="Q2249" s="168" t="s">
        <v>2837</v>
      </c>
      <c r="R2249" s="168" t="s">
        <v>1259</v>
      </c>
      <c r="S2249" s="168" t="s">
        <v>21</v>
      </c>
      <c r="T2249" s="168" t="s">
        <v>1259</v>
      </c>
      <c r="U2249" s="168" t="s">
        <v>1259</v>
      </c>
      <c r="V2249" s="168" t="s">
        <v>2837</v>
      </c>
      <c r="W2249" s="168" t="s">
        <v>1259</v>
      </c>
      <c r="X2249" s="168" t="s">
        <v>21</v>
      </c>
      <c r="Y2249" s="168" t="s">
        <v>1259</v>
      </c>
      <c r="Z2249" s="168" t="s">
        <v>21</v>
      </c>
      <c r="AA2249" s="168" t="s">
        <v>3838</v>
      </c>
      <c r="AB2249" s="168" t="s">
        <v>1259</v>
      </c>
      <c r="AC2249" s="168" t="s">
        <v>8676</v>
      </c>
      <c r="AD2249" s="169">
        <v>1144967.150214815</v>
      </c>
      <c r="AE2249" s="168" t="s">
        <v>817</v>
      </c>
      <c r="AF2249" s="169">
        <v>-776880.87294983445</v>
      </c>
      <c r="AG2249" s="169">
        <v>584821.98989267042</v>
      </c>
      <c r="AH2249" s="169">
        <v>-683511.23511522287</v>
      </c>
      <c r="AI2249" s="168" t="s">
        <v>21</v>
      </c>
      <c r="AJ2249"/>
      <c r="AK2249"/>
    </row>
    <row r="2250" spans="1:37" hidden="1" x14ac:dyDescent="0.25">
      <c r="A2250" s="179" t="b">
        <f>IF(E2250&lt;&gt;1,"",NOT(ISNA(VLOOKUP(P2250,Mapping!$P:$P,1,FALSE))))</f>
        <v>0</v>
      </c>
      <c r="B2250" s="180" t="str">
        <f t="shared" si="34"/>
        <v/>
      </c>
      <c r="E2250" s="167">
        <v>1</v>
      </c>
      <c r="F2250" s="170" t="s">
        <v>3839</v>
      </c>
      <c r="G2250" s="169">
        <v>696936.34527871176</v>
      </c>
      <c r="H2250" s="168" t="s">
        <v>1266</v>
      </c>
      <c r="I2250" s="168" t="s">
        <v>561</v>
      </c>
      <c r="J2250" s="169">
        <v>173986.82056601369</v>
      </c>
      <c r="K2250" s="169">
        <v>94117.194288297149</v>
      </c>
      <c r="L2250" s="168" t="s">
        <v>5</v>
      </c>
      <c r="M2250" s="168" t="s">
        <v>21</v>
      </c>
      <c r="N2250" s="168" t="s">
        <v>2829</v>
      </c>
      <c r="O2250" s="168" t="s">
        <v>21</v>
      </c>
      <c r="P2250" s="168" t="s">
        <v>2831</v>
      </c>
      <c r="Q2250" s="168" t="s">
        <v>2832</v>
      </c>
      <c r="R2250" s="168" t="s">
        <v>1259</v>
      </c>
      <c r="S2250" s="168" t="s">
        <v>21</v>
      </c>
      <c r="T2250" s="168" t="s">
        <v>1259</v>
      </c>
      <c r="U2250" s="168" t="s">
        <v>1259</v>
      </c>
      <c r="V2250" s="168" t="s">
        <v>2832</v>
      </c>
      <c r="W2250" s="168" t="s">
        <v>1259</v>
      </c>
      <c r="X2250" s="168" t="s">
        <v>21</v>
      </c>
      <c r="Y2250" s="168" t="s">
        <v>1259</v>
      </c>
      <c r="Z2250" s="168" t="s">
        <v>21</v>
      </c>
      <c r="AA2250" s="168" t="s">
        <v>3840</v>
      </c>
      <c r="AB2250" s="168" t="s">
        <v>1259</v>
      </c>
      <c r="AC2250" s="168" t="s">
        <v>8677</v>
      </c>
      <c r="AD2250" s="169">
        <v>240533.68487685331</v>
      </c>
      <c r="AE2250" s="168" t="s">
        <v>814</v>
      </c>
      <c r="AF2250" s="169">
        <v>-194890.8889907288</v>
      </c>
      <c r="AG2250" s="169">
        <v>87091.687993793748</v>
      </c>
      <c r="AH2250" s="169">
        <v>-223647.37904149451</v>
      </c>
      <c r="AI2250" s="168" t="s">
        <v>21</v>
      </c>
      <c r="AJ2250"/>
      <c r="AK2250"/>
    </row>
    <row r="2251" spans="1:37" hidden="1" x14ac:dyDescent="0.25">
      <c r="A2251" s="179" t="b">
        <f>IF(E2251&lt;&gt;1,"",NOT(ISNA(VLOOKUP(P2251,Mapping!$P:$P,1,FALSE))))</f>
        <v>0</v>
      </c>
      <c r="B2251" s="180" t="str">
        <f t="shared" si="34"/>
        <v/>
      </c>
      <c r="E2251" s="167">
        <v>1</v>
      </c>
      <c r="F2251" s="170" t="s">
        <v>3841</v>
      </c>
      <c r="G2251" s="169">
        <v>451816.11041485239</v>
      </c>
      <c r="H2251" s="168" t="s">
        <v>1266</v>
      </c>
      <c r="I2251" s="168" t="s">
        <v>402</v>
      </c>
      <c r="J2251" s="169">
        <v>110964.2163288921</v>
      </c>
      <c r="K2251" s="169">
        <v>57085.478953876453</v>
      </c>
      <c r="L2251" s="168" t="s">
        <v>5</v>
      </c>
      <c r="M2251" s="168" t="s">
        <v>21</v>
      </c>
      <c r="N2251" s="168" t="s">
        <v>2829</v>
      </c>
      <c r="O2251" s="168" t="s">
        <v>21</v>
      </c>
      <c r="P2251" s="168" t="s">
        <v>2831</v>
      </c>
      <c r="Q2251" s="168" t="s">
        <v>2832</v>
      </c>
      <c r="R2251" s="168" t="s">
        <v>1259</v>
      </c>
      <c r="S2251" s="168" t="s">
        <v>21</v>
      </c>
      <c r="T2251" s="168" t="s">
        <v>1259</v>
      </c>
      <c r="U2251" s="168" t="s">
        <v>1259</v>
      </c>
      <c r="V2251" s="168" t="s">
        <v>2832</v>
      </c>
      <c r="W2251" s="168" t="s">
        <v>1259</v>
      </c>
      <c r="X2251" s="168" t="s">
        <v>21</v>
      </c>
      <c r="Y2251" s="168" t="s">
        <v>1259</v>
      </c>
      <c r="Z2251" s="168" t="s">
        <v>21</v>
      </c>
      <c r="AA2251" s="168" t="s">
        <v>3842</v>
      </c>
      <c r="AB2251" s="168" t="s">
        <v>1259</v>
      </c>
      <c r="AC2251" s="168" t="s">
        <v>8678</v>
      </c>
      <c r="AD2251" s="169">
        <v>179068.87650304279</v>
      </c>
      <c r="AE2251" s="168" t="s">
        <v>814</v>
      </c>
      <c r="AF2251" s="169">
        <v>-114077.53463988951</v>
      </c>
      <c r="AG2251" s="169">
        <v>-206562.82451482429</v>
      </c>
      <c r="AH2251" s="169">
        <v>-112536.0263204614</v>
      </c>
      <c r="AI2251" s="168" t="s">
        <v>21</v>
      </c>
      <c r="AJ2251"/>
      <c r="AK2251"/>
    </row>
    <row r="2252" spans="1:37" hidden="1" x14ac:dyDescent="0.25">
      <c r="A2252" s="179" t="b">
        <f>IF(E2252&lt;&gt;1,"",NOT(ISNA(VLOOKUP(P2252,Mapping!$P:$P,1,FALSE))))</f>
        <v>1</v>
      </c>
      <c r="B2252" s="180" t="str">
        <f t="shared" si="34"/>
        <v/>
      </c>
      <c r="E2252" s="167">
        <v>1</v>
      </c>
      <c r="F2252" s="170" t="s">
        <v>3841</v>
      </c>
      <c r="G2252" s="169">
        <v>37440999.838847168</v>
      </c>
      <c r="H2252" s="168" t="s">
        <v>1266</v>
      </c>
      <c r="I2252" s="168" t="s">
        <v>402</v>
      </c>
      <c r="J2252" s="169">
        <v>9195358.7088187952</v>
      </c>
      <c r="K2252" s="169">
        <v>4730547.1386359464</v>
      </c>
      <c r="L2252" s="168" t="s">
        <v>5</v>
      </c>
      <c r="M2252" s="168" t="s">
        <v>21</v>
      </c>
      <c r="N2252" s="168" t="s">
        <v>2829</v>
      </c>
      <c r="O2252" s="168" t="s">
        <v>21</v>
      </c>
      <c r="P2252" s="168" t="s">
        <v>183</v>
      </c>
      <c r="Q2252" s="168" t="s">
        <v>2834</v>
      </c>
      <c r="R2252" s="168" t="s">
        <v>1259</v>
      </c>
      <c r="S2252" s="168" t="s">
        <v>21</v>
      </c>
      <c r="T2252" s="168" t="s">
        <v>1259</v>
      </c>
      <c r="U2252" s="168" t="s">
        <v>1259</v>
      </c>
      <c r="V2252" s="168" t="s">
        <v>2834</v>
      </c>
      <c r="W2252" s="168" t="s">
        <v>1259</v>
      </c>
      <c r="X2252" s="168" t="s">
        <v>21</v>
      </c>
      <c r="Y2252" s="168" t="s">
        <v>1259</v>
      </c>
      <c r="Z2252" s="168" t="s">
        <v>21</v>
      </c>
      <c r="AA2252" s="168" t="s">
        <v>3842</v>
      </c>
      <c r="AB2252" s="168" t="s">
        <v>1259</v>
      </c>
      <c r="AC2252" s="168" t="s">
        <v>8679</v>
      </c>
      <c r="AD2252" s="169">
        <v>14839040.97650913</v>
      </c>
      <c r="AE2252" s="168" t="s">
        <v>814</v>
      </c>
      <c r="AF2252" s="169">
        <v>-9453352.4980913959</v>
      </c>
      <c r="AG2252" s="169">
        <v>-17117403.52124707</v>
      </c>
      <c r="AH2252" s="169">
        <v>-9325611.1196657903</v>
      </c>
      <c r="AI2252" s="168" t="s">
        <v>21</v>
      </c>
      <c r="AJ2252"/>
      <c r="AK2252"/>
    </row>
    <row r="2253" spans="1:37" hidden="1" x14ac:dyDescent="0.25">
      <c r="A2253" s="179" t="b">
        <f>IF(E2253&lt;&gt;1,"",NOT(ISNA(VLOOKUP(P2253,Mapping!$P:$P,1,FALSE))))</f>
        <v>0</v>
      </c>
      <c r="B2253" s="180" t="str">
        <f t="shared" si="34"/>
        <v/>
      </c>
      <c r="E2253" s="167">
        <v>1</v>
      </c>
      <c r="F2253" s="170" t="s">
        <v>3841</v>
      </c>
      <c r="G2253" s="169">
        <v>373652.76468386583</v>
      </c>
      <c r="H2253" s="168" t="s">
        <v>1266</v>
      </c>
      <c r="I2253" s="168" t="s">
        <v>402</v>
      </c>
      <c r="J2253" s="169">
        <v>91767.613541268205</v>
      </c>
      <c r="K2253" s="169">
        <v>47209.797399285919</v>
      </c>
      <c r="L2253" s="168" t="s">
        <v>5</v>
      </c>
      <c r="M2253" s="168" t="s">
        <v>21</v>
      </c>
      <c r="N2253" s="168" t="s">
        <v>2829</v>
      </c>
      <c r="O2253" s="168" t="s">
        <v>21</v>
      </c>
      <c r="P2253" s="168" t="s">
        <v>2851</v>
      </c>
      <c r="Q2253" s="168" t="s">
        <v>2834</v>
      </c>
      <c r="R2253" s="168" t="s">
        <v>1259</v>
      </c>
      <c r="S2253" s="168" t="s">
        <v>21</v>
      </c>
      <c r="T2253" s="168" t="s">
        <v>1259</v>
      </c>
      <c r="U2253" s="168" t="s">
        <v>1259</v>
      </c>
      <c r="V2253" s="168" t="s">
        <v>2834</v>
      </c>
      <c r="W2253" s="168" t="s">
        <v>1259</v>
      </c>
      <c r="X2253" s="168" t="s">
        <v>21</v>
      </c>
      <c r="Y2253" s="168" t="s">
        <v>1259</v>
      </c>
      <c r="Z2253" s="168" t="s">
        <v>21</v>
      </c>
      <c r="AA2253" s="168" t="s">
        <v>3842</v>
      </c>
      <c r="AB2253" s="168" t="s">
        <v>1259</v>
      </c>
      <c r="AC2253" s="168" t="s">
        <v>8680</v>
      </c>
      <c r="AD2253" s="169">
        <v>148090.29432961109</v>
      </c>
      <c r="AE2253" s="168" t="s">
        <v>814</v>
      </c>
      <c r="AF2253" s="169">
        <v>-94342.333582076186</v>
      </c>
      <c r="AG2253" s="169">
        <v>-170827.840534513</v>
      </c>
      <c r="AH2253" s="169">
        <v>-93067.503331316402</v>
      </c>
      <c r="AI2253" s="168" t="s">
        <v>21</v>
      </c>
      <c r="AJ2253"/>
      <c r="AK2253"/>
    </row>
    <row r="2254" spans="1:37" hidden="1" x14ac:dyDescent="0.25">
      <c r="A2254" s="179" t="b">
        <f>IF(E2254&lt;&gt;1,"",NOT(ISNA(VLOOKUP(P2254,Mapping!$P:$P,1,FALSE))))</f>
        <v>0</v>
      </c>
      <c r="B2254" s="180" t="str">
        <f t="shared" si="34"/>
        <v/>
      </c>
      <c r="E2254" s="167">
        <v>1</v>
      </c>
      <c r="F2254" s="170" t="s">
        <v>3841</v>
      </c>
      <c r="G2254" s="169">
        <v>2265937.7239548601</v>
      </c>
      <c r="H2254" s="168" t="s">
        <v>1266</v>
      </c>
      <c r="I2254" s="168" t="s">
        <v>402</v>
      </c>
      <c r="J2254" s="169">
        <v>556505.17543045711</v>
      </c>
      <c r="K2254" s="169">
        <v>286293.77587454882</v>
      </c>
      <c r="L2254" s="168" t="s">
        <v>5</v>
      </c>
      <c r="M2254" s="168" t="s">
        <v>21</v>
      </c>
      <c r="N2254" s="168" t="s">
        <v>2829</v>
      </c>
      <c r="O2254" s="168" t="s">
        <v>21</v>
      </c>
      <c r="P2254" s="168" t="s">
        <v>2836</v>
      </c>
      <c r="Q2254" s="168" t="s">
        <v>2837</v>
      </c>
      <c r="R2254" s="168" t="s">
        <v>1259</v>
      </c>
      <c r="S2254" s="168" t="s">
        <v>21</v>
      </c>
      <c r="T2254" s="168" t="s">
        <v>1259</v>
      </c>
      <c r="U2254" s="168" t="s">
        <v>1259</v>
      </c>
      <c r="V2254" s="168" t="s">
        <v>2837</v>
      </c>
      <c r="W2254" s="168" t="s">
        <v>1259</v>
      </c>
      <c r="X2254" s="168" t="s">
        <v>21</v>
      </c>
      <c r="Y2254" s="168" t="s">
        <v>1259</v>
      </c>
      <c r="Z2254" s="168" t="s">
        <v>21</v>
      </c>
      <c r="AA2254" s="168" t="s">
        <v>3842</v>
      </c>
      <c r="AB2254" s="168" t="s">
        <v>1259</v>
      </c>
      <c r="AC2254" s="168" t="s">
        <v>8681</v>
      </c>
      <c r="AD2254" s="169">
        <v>898062.09451428079</v>
      </c>
      <c r="AE2254" s="168" t="s">
        <v>814</v>
      </c>
      <c r="AF2254" s="169">
        <v>-572119.01753336727</v>
      </c>
      <c r="AG2254" s="169">
        <v>-1035949.107713406</v>
      </c>
      <c r="AH2254" s="169">
        <v>-564388.0806051218</v>
      </c>
      <c r="AI2254" s="168" t="s">
        <v>21</v>
      </c>
      <c r="AJ2254"/>
      <c r="AK2254"/>
    </row>
    <row r="2255" spans="1:37" hidden="1" x14ac:dyDescent="0.25">
      <c r="A2255" s="179" t="b">
        <f>IF(E2255&lt;&gt;1,"",NOT(ISNA(VLOOKUP(P2255,Mapping!$P:$P,1,FALSE))))</f>
        <v>0</v>
      </c>
      <c r="B2255" s="180" t="str">
        <f t="shared" si="34"/>
        <v/>
      </c>
      <c r="E2255" s="167">
        <v>1</v>
      </c>
      <c r="F2255" s="170" t="s">
        <v>3843</v>
      </c>
      <c r="G2255" s="169">
        <v>822508.8202794547</v>
      </c>
      <c r="H2255" s="168" t="s">
        <v>1266</v>
      </c>
      <c r="I2255" s="168" t="s">
        <v>303</v>
      </c>
      <c r="J2255" s="169">
        <v>349574.20959971909</v>
      </c>
      <c r="K2255" s="169">
        <v>192698.8589043465</v>
      </c>
      <c r="L2255" s="168" t="s">
        <v>5</v>
      </c>
      <c r="M2255" s="168" t="s">
        <v>21</v>
      </c>
      <c r="N2255" s="168" t="s">
        <v>2829</v>
      </c>
      <c r="O2255" s="168" t="s">
        <v>21</v>
      </c>
      <c r="P2255" s="168" t="s">
        <v>2831</v>
      </c>
      <c r="Q2255" s="168" t="s">
        <v>2832</v>
      </c>
      <c r="R2255" s="168" t="s">
        <v>1259</v>
      </c>
      <c r="S2255" s="168" t="s">
        <v>21</v>
      </c>
      <c r="T2255" s="168" t="s">
        <v>1259</v>
      </c>
      <c r="U2255" s="168" t="s">
        <v>1259</v>
      </c>
      <c r="V2255" s="168" t="s">
        <v>2832</v>
      </c>
      <c r="W2255" s="168" t="s">
        <v>1259</v>
      </c>
      <c r="X2255" s="168" t="s">
        <v>21</v>
      </c>
      <c r="Y2255" s="168" t="s">
        <v>1259</v>
      </c>
      <c r="Z2255" s="168" t="s">
        <v>21</v>
      </c>
      <c r="AA2255" s="168" t="s">
        <v>3844</v>
      </c>
      <c r="AB2255" s="168" t="s">
        <v>3845</v>
      </c>
      <c r="AC2255" s="168" t="s">
        <v>8682</v>
      </c>
      <c r="AD2255" s="169">
        <v>569955.04109826253</v>
      </c>
      <c r="AE2255" s="168" t="s">
        <v>807</v>
      </c>
      <c r="AF2255" s="169">
        <v>-274698.11522484402</v>
      </c>
      <c r="AG2255" s="169">
        <v>-375254.87581142428</v>
      </c>
      <c r="AH2255" s="169">
        <v>-313160.85672816081</v>
      </c>
      <c r="AI2255" s="168" t="s">
        <v>21</v>
      </c>
      <c r="AJ2255"/>
      <c r="AK2255"/>
    </row>
    <row r="2256" spans="1:37" hidden="1" x14ac:dyDescent="0.25">
      <c r="A2256" s="179" t="b">
        <f>IF(E2256&lt;&gt;1,"",NOT(ISNA(VLOOKUP(P2256,Mapping!$P:$P,1,FALSE))))</f>
        <v>0</v>
      </c>
      <c r="B2256" s="180" t="str">
        <f t="shared" si="34"/>
        <v/>
      </c>
      <c r="E2256" s="167">
        <v>1</v>
      </c>
      <c r="F2256" s="170" t="s">
        <v>3843</v>
      </c>
      <c r="G2256" s="169">
        <v>6884788.3145954339</v>
      </c>
      <c r="H2256" s="168" t="s">
        <v>1266</v>
      </c>
      <c r="I2256" s="168" t="s">
        <v>303</v>
      </c>
      <c r="J2256" s="169">
        <v>2926101.670883426</v>
      </c>
      <c r="K2256" s="169">
        <v>1612980.699185407</v>
      </c>
      <c r="L2256" s="168" t="s">
        <v>5</v>
      </c>
      <c r="M2256" s="168" t="s">
        <v>21</v>
      </c>
      <c r="N2256" s="168" t="s">
        <v>2829</v>
      </c>
      <c r="O2256" s="168" t="s">
        <v>21</v>
      </c>
      <c r="P2256" s="168" t="s">
        <v>2835</v>
      </c>
      <c r="Q2256" s="168" t="s">
        <v>2834</v>
      </c>
      <c r="R2256" s="168" t="s">
        <v>1259</v>
      </c>
      <c r="S2256" s="168" t="s">
        <v>21</v>
      </c>
      <c r="T2256" s="168" t="s">
        <v>1259</v>
      </c>
      <c r="U2256" s="168" t="s">
        <v>1259</v>
      </c>
      <c r="V2256" s="168" t="s">
        <v>2834</v>
      </c>
      <c r="W2256" s="168" t="s">
        <v>1259</v>
      </c>
      <c r="X2256" s="168" t="s">
        <v>21</v>
      </c>
      <c r="Y2256" s="168" t="s">
        <v>1259</v>
      </c>
      <c r="Z2256" s="168" t="s">
        <v>21</v>
      </c>
      <c r="AA2256" s="168" t="s">
        <v>3844</v>
      </c>
      <c r="AB2256" s="168" t="s">
        <v>3845</v>
      </c>
      <c r="AC2256" s="168" t="s">
        <v>7075</v>
      </c>
      <c r="AD2256" s="169">
        <v>4770793.5891372804</v>
      </c>
      <c r="AE2256" s="168" t="s">
        <v>807</v>
      </c>
      <c r="AF2256" s="169">
        <v>-2299353.3043193738</v>
      </c>
      <c r="AG2256" s="169">
        <v>-3141061.0078365719</v>
      </c>
      <c r="AH2256" s="169">
        <v>-2621304.664256609</v>
      </c>
      <c r="AI2256" s="168" t="s">
        <v>21</v>
      </c>
      <c r="AJ2256"/>
      <c r="AK2256"/>
    </row>
    <row r="2257" spans="1:37" hidden="1" x14ac:dyDescent="0.25">
      <c r="A2257" s="179" t="b">
        <f>IF(E2257&lt;&gt;1,"",NOT(ISNA(VLOOKUP(P2257,Mapping!$P:$P,1,FALSE))))</f>
        <v>0</v>
      </c>
      <c r="B2257" s="180" t="str">
        <f t="shared" si="34"/>
        <v/>
      </c>
      <c r="E2257" s="167">
        <v>1</v>
      </c>
      <c r="F2257" s="170" t="s">
        <v>8683</v>
      </c>
      <c r="G2257" s="169">
        <v>569738.25694762217</v>
      </c>
      <c r="H2257" s="168" t="s">
        <v>1266</v>
      </c>
      <c r="I2257" s="168" t="s">
        <v>303</v>
      </c>
      <c r="J2257" s="169">
        <v>218516.4132578024</v>
      </c>
      <c r="K2257" s="169">
        <v>118752.30056783761</v>
      </c>
      <c r="L2257" s="168" t="s">
        <v>5</v>
      </c>
      <c r="M2257" s="168" t="s">
        <v>21</v>
      </c>
      <c r="N2257" s="168" t="s">
        <v>2829</v>
      </c>
      <c r="O2257" s="168" t="s">
        <v>21</v>
      </c>
      <c r="P2257" s="168" t="s">
        <v>2831</v>
      </c>
      <c r="Q2257" s="168" t="s">
        <v>2832</v>
      </c>
      <c r="R2257" s="168" t="s">
        <v>1259</v>
      </c>
      <c r="S2257" s="168" t="s">
        <v>21</v>
      </c>
      <c r="T2257" s="168" t="s">
        <v>1259</v>
      </c>
      <c r="U2257" s="168" t="s">
        <v>1259</v>
      </c>
      <c r="V2257" s="168" t="s">
        <v>2832</v>
      </c>
      <c r="W2257" s="168" t="s">
        <v>1259</v>
      </c>
      <c r="X2257" s="168" t="s">
        <v>21</v>
      </c>
      <c r="Y2257" s="168" t="s">
        <v>1259</v>
      </c>
      <c r="Z2257" s="168" t="s">
        <v>21</v>
      </c>
      <c r="AA2257" s="168" t="s">
        <v>3796</v>
      </c>
      <c r="AB2257" s="168" t="s">
        <v>3797</v>
      </c>
      <c r="AC2257" s="168" t="s">
        <v>8684</v>
      </c>
      <c r="AD2257" s="169">
        <v>417589.09244635393</v>
      </c>
      <c r="AE2257" s="168" t="s">
        <v>819</v>
      </c>
      <c r="AF2257" s="169">
        <v>-342210.57179393503</v>
      </c>
      <c r="AG2257" s="169">
        <v>97934.924261902925</v>
      </c>
      <c r="AH2257" s="169">
        <v>-232714.0909947473</v>
      </c>
      <c r="AI2257" s="168" t="s">
        <v>21</v>
      </c>
      <c r="AJ2257"/>
      <c r="AK2257"/>
    </row>
    <row r="2258" spans="1:37" hidden="1" x14ac:dyDescent="0.25">
      <c r="A2258" s="179" t="b">
        <f>IF(E2258&lt;&gt;1,"",NOT(ISNA(VLOOKUP(P2258,Mapping!$P:$P,1,FALSE))))</f>
        <v>0</v>
      </c>
      <c r="B2258" s="180" t="str">
        <f t="shared" si="34"/>
        <v/>
      </c>
      <c r="E2258" s="167">
        <v>1</v>
      </c>
      <c r="F2258" s="170" t="s">
        <v>8683</v>
      </c>
      <c r="G2258" s="169">
        <v>3059313.7803459712</v>
      </c>
      <c r="H2258" s="168" t="s">
        <v>1266</v>
      </c>
      <c r="I2258" s="168" t="s">
        <v>303</v>
      </c>
      <c r="J2258" s="169">
        <v>1173363.8493804529</v>
      </c>
      <c r="K2258" s="169">
        <v>637662.19864075549</v>
      </c>
      <c r="L2258" s="168" t="s">
        <v>5</v>
      </c>
      <c r="M2258" s="168" t="s">
        <v>21</v>
      </c>
      <c r="N2258" s="168" t="s">
        <v>2829</v>
      </c>
      <c r="O2258" s="168" t="s">
        <v>21</v>
      </c>
      <c r="P2258" s="168" t="s">
        <v>2835</v>
      </c>
      <c r="Q2258" s="168" t="s">
        <v>2834</v>
      </c>
      <c r="R2258" s="168" t="s">
        <v>1259</v>
      </c>
      <c r="S2258" s="168" t="s">
        <v>21</v>
      </c>
      <c r="T2258" s="168" t="s">
        <v>1259</v>
      </c>
      <c r="U2258" s="168" t="s">
        <v>1259</v>
      </c>
      <c r="V2258" s="168" t="s">
        <v>2834</v>
      </c>
      <c r="W2258" s="168" t="s">
        <v>1259</v>
      </c>
      <c r="X2258" s="168" t="s">
        <v>21</v>
      </c>
      <c r="Y2258" s="168" t="s">
        <v>1259</v>
      </c>
      <c r="Z2258" s="168" t="s">
        <v>21</v>
      </c>
      <c r="AA2258" s="168" t="s">
        <v>3796</v>
      </c>
      <c r="AB2258" s="168" t="s">
        <v>3797</v>
      </c>
      <c r="AC2258" s="168" t="s">
        <v>2788</v>
      </c>
      <c r="AD2258" s="169">
        <v>2242321.0122622061</v>
      </c>
      <c r="AE2258" s="168" t="s">
        <v>819</v>
      </c>
      <c r="AF2258" s="169">
        <v>-1837562.2582871551</v>
      </c>
      <c r="AG2258" s="169">
        <v>525879.48890208127</v>
      </c>
      <c r="AH2258" s="169">
        <v>-1249600.876857332</v>
      </c>
      <c r="AI2258" s="168" t="s">
        <v>21</v>
      </c>
      <c r="AJ2258"/>
      <c r="AK2258"/>
    </row>
    <row r="2259" spans="1:37" hidden="1" x14ac:dyDescent="0.25">
      <c r="A2259" s="179" t="b">
        <f>IF(E2259&lt;&gt;1,"",NOT(ISNA(VLOOKUP(P2259,Mapping!$P:$P,1,FALSE))))</f>
        <v>0</v>
      </c>
      <c r="B2259" s="180" t="str">
        <f t="shared" si="34"/>
        <v/>
      </c>
      <c r="E2259" s="167">
        <v>1</v>
      </c>
      <c r="F2259" s="170" t="s">
        <v>3846</v>
      </c>
      <c r="G2259" s="169">
        <v>3861236.783562439</v>
      </c>
      <c r="H2259" s="168" t="s">
        <v>1266</v>
      </c>
      <c r="I2259" s="168" t="s">
        <v>303</v>
      </c>
      <c r="J2259" s="169">
        <v>1751559.748928546</v>
      </c>
      <c r="K2259" s="169">
        <v>1115882.621262118</v>
      </c>
      <c r="L2259" s="168" t="s">
        <v>5</v>
      </c>
      <c r="M2259" s="168" t="s">
        <v>21</v>
      </c>
      <c r="N2259" s="168" t="s">
        <v>2829</v>
      </c>
      <c r="O2259" s="168" t="s">
        <v>21</v>
      </c>
      <c r="P2259" s="168" t="s">
        <v>2831</v>
      </c>
      <c r="Q2259" s="168" t="s">
        <v>2832</v>
      </c>
      <c r="R2259" s="168" t="s">
        <v>1259</v>
      </c>
      <c r="S2259" s="168" t="s">
        <v>21</v>
      </c>
      <c r="T2259" s="168" t="s">
        <v>1259</v>
      </c>
      <c r="U2259" s="168" t="s">
        <v>1259</v>
      </c>
      <c r="V2259" s="168" t="s">
        <v>2832</v>
      </c>
      <c r="W2259" s="168" t="s">
        <v>1259</v>
      </c>
      <c r="X2259" s="168" t="s">
        <v>21</v>
      </c>
      <c r="Y2259" s="168" t="s">
        <v>1259</v>
      </c>
      <c r="Z2259" s="168" t="s">
        <v>21</v>
      </c>
      <c r="AA2259" s="168" t="s">
        <v>3847</v>
      </c>
      <c r="AB2259" s="168" t="s">
        <v>3848</v>
      </c>
      <c r="AC2259" s="168" t="s">
        <v>8685</v>
      </c>
      <c r="AD2259" s="169">
        <v>2498600.0736061898</v>
      </c>
      <c r="AE2259" s="168" t="s">
        <v>816</v>
      </c>
      <c r="AF2259" s="169">
        <v>-1636162.675921421</v>
      </c>
      <c r="AG2259" s="169">
        <v>-2141969.024282184</v>
      </c>
      <c r="AH2259" s="169">
        <v>-550781.26945742732</v>
      </c>
      <c r="AI2259" s="168" t="s">
        <v>21</v>
      </c>
      <c r="AJ2259"/>
      <c r="AK2259"/>
    </row>
    <row r="2260" spans="1:37" hidden="1" x14ac:dyDescent="0.25">
      <c r="A2260" s="179" t="b">
        <f>IF(E2260&lt;&gt;1,"",NOT(ISNA(VLOOKUP(P2260,Mapping!$P:$P,1,FALSE))))</f>
        <v>0</v>
      </c>
      <c r="B2260" s="180" t="str">
        <f t="shared" si="34"/>
        <v/>
      </c>
      <c r="E2260" s="167">
        <v>1</v>
      </c>
      <c r="F2260" s="170" t="s">
        <v>3846</v>
      </c>
      <c r="G2260" s="169">
        <v>13078502.701573821</v>
      </c>
      <c r="H2260" s="168" t="s">
        <v>1266</v>
      </c>
      <c r="I2260" s="168" t="s">
        <v>303</v>
      </c>
      <c r="J2260" s="169">
        <v>5932756.832176147</v>
      </c>
      <c r="K2260" s="169">
        <v>3779637.1201434471</v>
      </c>
      <c r="L2260" s="168" t="s">
        <v>5</v>
      </c>
      <c r="M2260" s="168" t="s">
        <v>21</v>
      </c>
      <c r="N2260" s="168" t="s">
        <v>2829</v>
      </c>
      <c r="O2260" s="168" t="s">
        <v>21</v>
      </c>
      <c r="P2260" s="168" t="s">
        <v>2833</v>
      </c>
      <c r="Q2260" s="168" t="s">
        <v>2834</v>
      </c>
      <c r="R2260" s="168" t="s">
        <v>1259</v>
      </c>
      <c r="S2260" s="168" t="s">
        <v>21</v>
      </c>
      <c r="T2260" s="168" t="s">
        <v>1259</v>
      </c>
      <c r="U2260" s="168" t="s">
        <v>1259</v>
      </c>
      <c r="V2260" s="168" t="s">
        <v>2834</v>
      </c>
      <c r="W2260" s="168" t="s">
        <v>1259</v>
      </c>
      <c r="X2260" s="168" t="s">
        <v>21</v>
      </c>
      <c r="Y2260" s="168" t="s">
        <v>1259</v>
      </c>
      <c r="Z2260" s="168" t="s">
        <v>21</v>
      </c>
      <c r="AA2260" s="168" t="s">
        <v>3847</v>
      </c>
      <c r="AB2260" s="168" t="s">
        <v>3848</v>
      </c>
      <c r="AC2260" s="168" t="s">
        <v>8686</v>
      </c>
      <c r="AD2260" s="169">
        <v>8463077.9319008738</v>
      </c>
      <c r="AE2260" s="168" t="s">
        <v>816</v>
      </c>
      <c r="AF2260" s="169">
        <v>-5541892.1906959293</v>
      </c>
      <c r="AG2260" s="169">
        <v>-7255122.9673400279</v>
      </c>
      <c r="AH2260" s="169">
        <v>-1865566.58510055</v>
      </c>
      <c r="AI2260" s="168" t="s">
        <v>21</v>
      </c>
      <c r="AJ2260"/>
      <c r="AK2260"/>
    </row>
    <row r="2261" spans="1:37" hidden="1" x14ac:dyDescent="0.25">
      <c r="A2261" s="179" t="b">
        <f>IF(E2261&lt;&gt;1,"",NOT(ISNA(VLOOKUP(P2261,Mapping!$P:$P,1,FALSE))))</f>
        <v>0</v>
      </c>
      <c r="B2261" s="180" t="str">
        <f t="shared" ref="B2261:B2324" si="35">IF(AI2261="","",VALUE(AI2261))</f>
        <v/>
      </c>
      <c r="E2261" s="167">
        <v>1</v>
      </c>
      <c r="F2261" s="170" t="s">
        <v>3846</v>
      </c>
      <c r="G2261" s="169">
        <v>267119.18635482283</v>
      </c>
      <c r="H2261" s="168" t="s">
        <v>1266</v>
      </c>
      <c r="I2261" s="168" t="s">
        <v>303</v>
      </c>
      <c r="J2261" s="169">
        <v>121172.3707226213</v>
      </c>
      <c r="K2261" s="169">
        <v>77196.420361461569</v>
      </c>
      <c r="L2261" s="168" t="s">
        <v>5</v>
      </c>
      <c r="M2261" s="168" t="s">
        <v>21</v>
      </c>
      <c r="N2261" s="168" t="s">
        <v>2829</v>
      </c>
      <c r="O2261" s="168" t="s">
        <v>21</v>
      </c>
      <c r="P2261" s="168" t="s">
        <v>2835</v>
      </c>
      <c r="Q2261" s="168" t="s">
        <v>2834</v>
      </c>
      <c r="R2261" s="168" t="s">
        <v>1259</v>
      </c>
      <c r="S2261" s="168" t="s">
        <v>21</v>
      </c>
      <c r="T2261" s="168" t="s">
        <v>1259</v>
      </c>
      <c r="U2261" s="168" t="s">
        <v>1259</v>
      </c>
      <c r="V2261" s="168" t="s">
        <v>2834</v>
      </c>
      <c r="W2261" s="168" t="s">
        <v>1259</v>
      </c>
      <c r="X2261" s="168" t="s">
        <v>21</v>
      </c>
      <c r="Y2261" s="168" t="s">
        <v>1259</v>
      </c>
      <c r="Z2261" s="168" t="s">
        <v>21</v>
      </c>
      <c r="AA2261" s="168" t="s">
        <v>3847</v>
      </c>
      <c r="AB2261" s="168" t="s">
        <v>3848</v>
      </c>
      <c r="AC2261" s="168" t="s">
        <v>12194</v>
      </c>
      <c r="AD2261" s="169">
        <v>172852.39318372289</v>
      </c>
      <c r="AE2261" s="168" t="s">
        <v>816</v>
      </c>
      <c r="AF2261" s="169">
        <v>-113189.2363081214</v>
      </c>
      <c r="AG2261" s="169">
        <v>-148180.76565498931</v>
      </c>
      <c r="AH2261" s="169">
        <v>-38102.880709948338</v>
      </c>
      <c r="AI2261" s="168" t="s">
        <v>21</v>
      </c>
      <c r="AJ2261"/>
      <c r="AK2261"/>
    </row>
    <row r="2262" spans="1:37" hidden="1" x14ac:dyDescent="0.25">
      <c r="A2262" s="179" t="b">
        <f>IF(E2262&lt;&gt;1,"",NOT(ISNA(VLOOKUP(P2262,Mapping!$P:$P,1,FALSE))))</f>
        <v>0</v>
      </c>
      <c r="B2262" s="180" t="str">
        <f t="shared" si="35"/>
        <v/>
      </c>
      <c r="E2262" s="167">
        <v>1</v>
      </c>
      <c r="F2262" s="170" t="s">
        <v>3846</v>
      </c>
      <c r="G2262" s="169">
        <v>2263483.6317434991</v>
      </c>
      <c r="H2262" s="168" t="s">
        <v>1266</v>
      </c>
      <c r="I2262" s="168" t="s">
        <v>303</v>
      </c>
      <c r="J2262" s="169">
        <v>1026776.404544317</v>
      </c>
      <c r="K2262" s="169">
        <v>654138.08832606894</v>
      </c>
      <c r="L2262" s="168" t="s">
        <v>5</v>
      </c>
      <c r="M2262" s="168" t="s">
        <v>21</v>
      </c>
      <c r="N2262" s="168" t="s">
        <v>2829</v>
      </c>
      <c r="O2262" s="168" t="s">
        <v>21</v>
      </c>
      <c r="P2262" s="168" t="s">
        <v>2836</v>
      </c>
      <c r="Q2262" s="168" t="s">
        <v>2837</v>
      </c>
      <c r="R2262" s="168" t="s">
        <v>1259</v>
      </c>
      <c r="S2262" s="168" t="s">
        <v>21</v>
      </c>
      <c r="T2262" s="168" t="s">
        <v>1259</v>
      </c>
      <c r="U2262" s="168" t="s">
        <v>1259</v>
      </c>
      <c r="V2262" s="168" t="s">
        <v>2837</v>
      </c>
      <c r="W2262" s="168" t="s">
        <v>1259</v>
      </c>
      <c r="X2262" s="168" t="s">
        <v>21</v>
      </c>
      <c r="Y2262" s="168" t="s">
        <v>1259</v>
      </c>
      <c r="Z2262" s="168" t="s">
        <v>21</v>
      </c>
      <c r="AA2262" s="168" t="s">
        <v>3847</v>
      </c>
      <c r="AB2262" s="168" t="s">
        <v>3848</v>
      </c>
      <c r="AC2262" s="168" t="s">
        <v>5362</v>
      </c>
      <c r="AD2262" s="169">
        <v>1464696.594872596</v>
      </c>
      <c r="AE2262" s="168" t="s">
        <v>816</v>
      </c>
      <c r="AF2262" s="169">
        <v>-959129.84450566047</v>
      </c>
      <c r="AG2262" s="169">
        <v>-1255637.0142343841</v>
      </c>
      <c r="AH2262" s="169">
        <v>-322871.77864745748</v>
      </c>
      <c r="AI2262" s="168" t="s">
        <v>21</v>
      </c>
      <c r="AJ2262"/>
      <c r="AK2262"/>
    </row>
    <row r="2263" spans="1:37" hidden="1" x14ac:dyDescent="0.25">
      <c r="A2263" s="179" t="b">
        <f>IF(E2263&lt;&gt;1,"",NOT(ISNA(VLOOKUP(P2263,Mapping!$P:$P,1,FALSE))))</f>
        <v>0</v>
      </c>
      <c r="B2263" s="180" t="str">
        <f t="shared" si="35"/>
        <v/>
      </c>
      <c r="E2263" s="167">
        <v>1</v>
      </c>
      <c r="F2263" s="170" t="s">
        <v>3849</v>
      </c>
      <c r="G2263" s="169">
        <v>1038309.583445532</v>
      </c>
      <c r="H2263" s="168" t="s">
        <v>1266</v>
      </c>
      <c r="I2263" s="168" t="s">
        <v>402</v>
      </c>
      <c r="J2263" s="169">
        <v>401068.26498166879</v>
      </c>
      <c r="K2263" s="169">
        <v>146636.9194210576</v>
      </c>
      <c r="L2263" s="168" t="s">
        <v>5</v>
      </c>
      <c r="M2263" s="168" t="s">
        <v>21</v>
      </c>
      <c r="N2263" s="168" t="s">
        <v>2829</v>
      </c>
      <c r="O2263" s="168" t="s">
        <v>21</v>
      </c>
      <c r="P2263" s="168" t="s">
        <v>2831</v>
      </c>
      <c r="Q2263" s="168" t="s">
        <v>2832</v>
      </c>
      <c r="R2263" s="168" t="s">
        <v>1259</v>
      </c>
      <c r="S2263" s="168" t="s">
        <v>21</v>
      </c>
      <c r="T2263" s="168" t="s">
        <v>1259</v>
      </c>
      <c r="U2263" s="168" t="s">
        <v>1259</v>
      </c>
      <c r="V2263" s="168" t="s">
        <v>2832</v>
      </c>
      <c r="W2263" s="168" t="s">
        <v>1259</v>
      </c>
      <c r="X2263" s="168" t="s">
        <v>21</v>
      </c>
      <c r="Y2263" s="168" t="s">
        <v>1259</v>
      </c>
      <c r="Z2263" s="168" t="s">
        <v>21</v>
      </c>
      <c r="AA2263" s="168" t="s">
        <v>3850</v>
      </c>
      <c r="AB2263" s="168" t="s">
        <v>1259</v>
      </c>
      <c r="AC2263" s="168" t="s">
        <v>8687</v>
      </c>
      <c r="AD2263" s="169">
        <v>567016.42745561979</v>
      </c>
      <c r="AE2263" s="168" t="s">
        <v>809</v>
      </c>
      <c r="AF2263" s="169">
        <v>-384423.89247482893</v>
      </c>
      <c r="AG2263" s="169">
        <v>-414752.83284452063</v>
      </c>
      <c r="AH2263" s="169">
        <v>-347494.82140497188</v>
      </c>
      <c r="AI2263" s="168" t="s">
        <v>21</v>
      </c>
      <c r="AJ2263"/>
      <c r="AK2263"/>
    </row>
    <row r="2264" spans="1:37" hidden="1" x14ac:dyDescent="0.25">
      <c r="A2264" s="179" t="b">
        <f>IF(E2264&lt;&gt;1,"",NOT(ISNA(VLOOKUP(P2264,Mapping!$P:$P,1,FALSE))))</f>
        <v>0</v>
      </c>
      <c r="B2264" s="180" t="str">
        <f t="shared" si="35"/>
        <v/>
      </c>
      <c r="E2264" s="167">
        <v>1</v>
      </c>
      <c r="F2264" s="170" t="s">
        <v>3849</v>
      </c>
      <c r="G2264" s="169">
        <v>989548.09124086972</v>
      </c>
      <c r="H2264" s="168" t="s">
        <v>1266</v>
      </c>
      <c r="I2264" s="168" t="s">
        <v>402</v>
      </c>
      <c r="J2264" s="169">
        <v>382233.14356100053</v>
      </c>
      <c r="K2264" s="169">
        <v>139750.50026701501</v>
      </c>
      <c r="L2264" s="168" t="s">
        <v>5</v>
      </c>
      <c r="M2264" s="168" t="s">
        <v>21</v>
      </c>
      <c r="N2264" s="168" t="s">
        <v>2829</v>
      </c>
      <c r="O2264" s="168" t="s">
        <v>21</v>
      </c>
      <c r="P2264" s="168" t="s">
        <v>2835</v>
      </c>
      <c r="Q2264" s="168" t="s">
        <v>2834</v>
      </c>
      <c r="R2264" s="168" t="s">
        <v>1259</v>
      </c>
      <c r="S2264" s="168" t="s">
        <v>21</v>
      </c>
      <c r="T2264" s="168" t="s">
        <v>1259</v>
      </c>
      <c r="U2264" s="168" t="s">
        <v>1259</v>
      </c>
      <c r="V2264" s="168" t="s">
        <v>2834</v>
      </c>
      <c r="W2264" s="168" t="s">
        <v>1259</v>
      </c>
      <c r="X2264" s="168" t="s">
        <v>21</v>
      </c>
      <c r="Y2264" s="168" t="s">
        <v>1259</v>
      </c>
      <c r="Z2264" s="168" t="s">
        <v>21</v>
      </c>
      <c r="AA2264" s="168" t="s">
        <v>3850</v>
      </c>
      <c r="AB2264" s="168" t="s">
        <v>1259</v>
      </c>
      <c r="AC2264" s="168" t="s">
        <v>8688</v>
      </c>
      <c r="AD2264" s="169">
        <v>540387.98489078903</v>
      </c>
      <c r="AE2264" s="168" t="s">
        <v>809</v>
      </c>
      <c r="AF2264" s="169">
        <v>-366370.43044860603</v>
      </c>
      <c r="AG2264" s="169">
        <v>-395275.0515083432</v>
      </c>
      <c r="AH2264" s="169">
        <v>-331175.63655369601</v>
      </c>
      <c r="AI2264" s="168" t="s">
        <v>21</v>
      </c>
      <c r="AJ2264"/>
      <c r="AK2264"/>
    </row>
    <row r="2265" spans="1:37" hidden="1" x14ac:dyDescent="0.25">
      <c r="A2265" s="179" t="b">
        <f>IF(E2265&lt;&gt;1,"",NOT(ISNA(VLOOKUP(P2265,Mapping!$P:$P,1,FALSE))))</f>
        <v>0</v>
      </c>
      <c r="B2265" s="180" t="str">
        <f t="shared" si="35"/>
        <v/>
      </c>
      <c r="E2265" s="167">
        <v>1</v>
      </c>
      <c r="F2265" s="170" t="s">
        <v>3849</v>
      </c>
      <c r="G2265" s="169">
        <v>2908894.7524199998</v>
      </c>
      <c r="H2265" s="168" t="s">
        <v>1266</v>
      </c>
      <c r="I2265" s="168" t="s">
        <v>402</v>
      </c>
      <c r="J2265" s="169">
        <v>1123619.9587948569</v>
      </c>
      <c r="K2265" s="169">
        <v>410813.27979221602</v>
      </c>
      <c r="L2265" s="168" t="s">
        <v>5</v>
      </c>
      <c r="M2265" s="168" t="s">
        <v>21</v>
      </c>
      <c r="N2265" s="168" t="s">
        <v>2829</v>
      </c>
      <c r="O2265" s="168" t="s">
        <v>21</v>
      </c>
      <c r="P2265" s="168" t="s">
        <v>2836</v>
      </c>
      <c r="Q2265" s="168" t="s">
        <v>2837</v>
      </c>
      <c r="R2265" s="168" t="s">
        <v>1259</v>
      </c>
      <c r="S2265" s="168" t="s">
        <v>21</v>
      </c>
      <c r="T2265" s="168" t="s">
        <v>1259</v>
      </c>
      <c r="U2265" s="168" t="s">
        <v>1259</v>
      </c>
      <c r="V2265" s="168" t="s">
        <v>2837</v>
      </c>
      <c r="W2265" s="168" t="s">
        <v>1259</v>
      </c>
      <c r="X2265" s="168" t="s">
        <v>21</v>
      </c>
      <c r="Y2265" s="168" t="s">
        <v>1259</v>
      </c>
      <c r="Z2265" s="168" t="s">
        <v>21</v>
      </c>
      <c r="AA2265" s="168" t="s">
        <v>3850</v>
      </c>
      <c r="AB2265" s="168" t="s">
        <v>1259</v>
      </c>
      <c r="AC2265" s="168" t="s">
        <v>8689</v>
      </c>
      <c r="AD2265" s="169">
        <v>1588534.996362302</v>
      </c>
      <c r="AE2265" s="168" t="s">
        <v>809</v>
      </c>
      <c r="AF2265" s="169">
        <v>-1076989.6198146399</v>
      </c>
      <c r="AG2265" s="169">
        <v>-1161958.204227675</v>
      </c>
      <c r="AH2265" s="169">
        <v>-973530.32139385492</v>
      </c>
      <c r="AI2265" s="168" t="s">
        <v>21</v>
      </c>
      <c r="AJ2265"/>
      <c r="AK2265"/>
    </row>
    <row r="2266" spans="1:37" hidden="1" x14ac:dyDescent="0.25">
      <c r="A2266" s="179" t="b">
        <f>IF(E2266&lt;&gt;1,"",NOT(ISNA(VLOOKUP(P2266,Mapping!$P:$P,1,FALSE))))</f>
        <v>0</v>
      </c>
      <c r="B2266" s="180" t="str">
        <f t="shared" si="35"/>
        <v/>
      </c>
      <c r="E2266" s="167">
        <v>1</v>
      </c>
      <c r="F2266" s="170" t="s">
        <v>3851</v>
      </c>
      <c r="G2266" s="169">
        <v>616466.46725959121</v>
      </c>
      <c r="H2266" s="168" t="s">
        <v>1266</v>
      </c>
      <c r="I2266" s="168" t="s">
        <v>303</v>
      </c>
      <c r="J2266" s="169">
        <v>238479.0071875967</v>
      </c>
      <c r="K2266" s="169">
        <v>123283.55983411989</v>
      </c>
      <c r="L2266" s="168" t="s">
        <v>5</v>
      </c>
      <c r="M2266" s="168" t="s">
        <v>21</v>
      </c>
      <c r="N2266" s="168" t="s">
        <v>2829</v>
      </c>
      <c r="O2266" s="168" t="s">
        <v>21</v>
      </c>
      <c r="P2266" s="168" t="s">
        <v>2831</v>
      </c>
      <c r="Q2266" s="168" t="s">
        <v>2832</v>
      </c>
      <c r="R2266" s="168" t="s">
        <v>1259</v>
      </c>
      <c r="S2266" s="168" t="s">
        <v>21</v>
      </c>
      <c r="T2266" s="168" t="s">
        <v>1259</v>
      </c>
      <c r="U2266" s="168" t="s">
        <v>1259</v>
      </c>
      <c r="V2266" s="168" t="s">
        <v>2832</v>
      </c>
      <c r="W2266" s="168" t="s">
        <v>1259</v>
      </c>
      <c r="X2266" s="168" t="s">
        <v>21</v>
      </c>
      <c r="Y2266" s="168" t="s">
        <v>1259</v>
      </c>
      <c r="Z2266" s="168" t="s">
        <v>21</v>
      </c>
      <c r="AA2266" s="168" t="s">
        <v>3852</v>
      </c>
      <c r="AB2266" s="168" t="s">
        <v>3853</v>
      </c>
      <c r="AC2266" s="168" t="s">
        <v>8690</v>
      </c>
      <c r="AD2266" s="169">
        <v>394408.10196555167</v>
      </c>
      <c r="AE2266" s="168" t="s">
        <v>819</v>
      </c>
      <c r="AF2266" s="169">
        <v>-335119.57627948187</v>
      </c>
      <c r="AG2266" s="169">
        <v>100198.95692520931</v>
      </c>
      <c r="AH2266" s="169">
        <v>-235192.85381522059</v>
      </c>
      <c r="AI2266" s="168" t="s">
        <v>21</v>
      </c>
      <c r="AJ2266"/>
      <c r="AK2266"/>
    </row>
    <row r="2267" spans="1:37" hidden="1" x14ac:dyDescent="0.25">
      <c r="A2267" s="179" t="b">
        <f>IF(E2267&lt;&gt;1,"",NOT(ISNA(VLOOKUP(P2267,Mapping!$P:$P,1,FALSE))))</f>
        <v>0</v>
      </c>
      <c r="B2267" s="180" t="str">
        <f t="shared" si="35"/>
        <v/>
      </c>
      <c r="E2267" s="167">
        <v>1</v>
      </c>
      <c r="F2267" s="170" t="s">
        <v>3851</v>
      </c>
      <c r="G2267" s="169">
        <v>466392.25350869069</v>
      </c>
      <c r="H2267" s="168" t="s">
        <v>1266</v>
      </c>
      <c r="I2267" s="168" t="s">
        <v>303</v>
      </c>
      <c r="J2267" s="169">
        <v>180423.05215914041</v>
      </c>
      <c r="K2267" s="169">
        <v>93271.086661387584</v>
      </c>
      <c r="L2267" s="168" t="s">
        <v>5</v>
      </c>
      <c r="M2267" s="168" t="s">
        <v>21</v>
      </c>
      <c r="N2267" s="168" t="s">
        <v>2829</v>
      </c>
      <c r="O2267" s="168" t="s">
        <v>21</v>
      </c>
      <c r="P2267" s="168" t="s">
        <v>2835</v>
      </c>
      <c r="Q2267" s="168" t="s">
        <v>2834</v>
      </c>
      <c r="R2267" s="168" t="s">
        <v>1259</v>
      </c>
      <c r="S2267" s="168" t="s">
        <v>21</v>
      </c>
      <c r="T2267" s="168" t="s">
        <v>1259</v>
      </c>
      <c r="U2267" s="168" t="s">
        <v>1259</v>
      </c>
      <c r="V2267" s="168" t="s">
        <v>2834</v>
      </c>
      <c r="W2267" s="168" t="s">
        <v>1259</v>
      </c>
      <c r="X2267" s="168" t="s">
        <v>21</v>
      </c>
      <c r="Y2267" s="168" t="s">
        <v>1259</v>
      </c>
      <c r="Z2267" s="168" t="s">
        <v>21</v>
      </c>
      <c r="AA2267" s="168" t="s">
        <v>3852</v>
      </c>
      <c r="AB2267" s="168" t="s">
        <v>3853</v>
      </c>
      <c r="AC2267" s="168" t="s">
        <v>7219</v>
      </c>
      <c r="AD2267" s="169">
        <v>298392.35911000171</v>
      </c>
      <c r="AE2267" s="168" t="s">
        <v>819</v>
      </c>
      <c r="AF2267" s="169">
        <v>-253537.1876278375</v>
      </c>
      <c r="AG2267" s="169">
        <v>75806.260034400213</v>
      </c>
      <c r="AH2267" s="169">
        <v>-177936.88858315459</v>
      </c>
      <c r="AI2267" s="168" t="s">
        <v>21</v>
      </c>
      <c r="AJ2267"/>
      <c r="AK2267"/>
    </row>
    <row r="2268" spans="1:37" hidden="1" x14ac:dyDescent="0.25">
      <c r="A2268" s="179" t="b">
        <f>IF(E2268&lt;&gt;1,"",NOT(ISNA(VLOOKUP(P2268,Mapping!$P:$P,1,FALSE))))</f>
        <v>0</v>
      </c>
      <c r="B2268" s="180" t="str">
        <f t="shared" si="35"/>
        <v/>
      </c>
      <c r="E2268" s="167">
        <v>1</v>
      </c>
      <c r="F2268" s="170" t="s">
        <v>3854</v>
      </c>
      <c r="G2268" s="169">
        <v>406283.59295973059</v>
      </c>
      <c r="H2268" s="168" t="s">
        <v>1266</v>
      </c>
      <c r="I2268" s="168" t="s">
        <v>303</v>
      </c>
      <c r="J2268" s="169">
        <v>98069.034708913154</v>
      </c>
      <c r="K2268" s="169">
        <v>-1849.868602160976</v>
      </c>
      <c r="L2268" s="168" t="s">
        <v>5</v>
      </c>
      <c r="M2268" s="168" t="s">
        <v>21</v>
      </c>
      <c r="N2268" s="168" t="s">
        <v>2829</v>
      </c>
      <c r="O2268" s="168" t="s">
        <v>21</v>
      </c>
      <c r="P2268" s="168" t="s">
        <v>2831</v>
      </c>
      <c r="Q2268" s="168" t="s">
        <v>2832</v>
      </c>
      <c r="R2268" s="168" t="s">
        <v>1259</v>
      </c>
      <c r="S2268" s="168" t="s">
        <v>21</v>
      </c>
      <c r="T2268" s="168" t="s">
        <v>1259</v>
      </c>
      <c r="U2268" s="168" t="s">
        <v>1259</v>
      </c>
      <c r="V2268" s="168" t="s">
        <v>2832</v>
      </c>
      <c r="W2268" s="168" t="s">
        <v>1259</v>
      </c>
      <c r="X2268" s="168" t="s">
        <v>21</v>
      </c>
      <c r="Y2268" s="168" t="s">
        <v>1259</v>
      </c>
      <c r="Z2268" s="168" t="s">
        <v>21</v>
      </c>
      <c r="AA2268" s="168" t="s">
        <v>3855</v>
      </c>
      <c r="AB2268" s="168" t="s">
        <v>3856</v>
      </c>
      <c r="AC2268" s="168" t="s">
        <v>8691</v>
      </c>
      <c r="AD2268" s="169">
        <v>165207.63104152569</v>
      </c>
      <c r="AE2268" s="168" t="s">
        <v>817</v>
      </c>
      <c r="AF2268" s="169">
        <v>-52406.432897631952</v>
      </c>
      <c r="AG2268" s="169">
        <v>-154302.30359282761</v>
      </c>
      <c r="AH2268" s="169">
        <v>-8299.4311289258767</v>
      </c>
      <c r="AI2268" s="168" t="s">
        <v>21</v>
      </c>
      <c r="AJ2268"/>
      <c r="AK2268"/>
    </row>
    <row r="2269" spans="1:37" hidden="1" x14ac:dyDescent="0.25">
      <c r="A2269" s="179" t="b">
        <f>IF(E2269&lt;&gt;1,"",NOT(ISNA(VLOOKUP(P2269,Mapping!$P:$P,1,FALSE))))</f>
        <v>0</v>
      </c>
      <c r="B2269" s="180" t="str">
        <f t="shared" si="35"/>
        <v/>
      </c>
      <c r="E2269" s="167">
        <v>1</v>
      </c>
      <c r="F2269" s="170" t="s">
        <v>3857</v>
      </c>
      <c r="G2269" s="169">
        <v>1427074.1869856301</v>
      </c>
      <c r="H2269" s="168" t="s">
        <v>1266</v>
      </c>
      <c r="I2269" s="168" t="s">
        <v>797</v>
      </c>
      <c r="J2269" s="169">
        <v>397797.78868053312</v>
      </c>
      <c r="K2269" s="169">
        <v>146285.29579814771</v>
      </c>
      <c r="L2269" s="168" t="s">
        <v>5</v>
      </c>
      <c r="M2269" s="168" t="s">
        <v>21</v>
      </c>
      <c r="N2269" s="168" t="s">
        <v>2829</v>
      </c>
      <c r="O2269" s="168" t="s">
        <v>21</v>
      </c>
      <c r="P2269" s="168" t="s">
        <v>2831</v>
      </c>
      <c r="Q2269" s="168" t="s">
        <v>2832</v>
      </c>
      <c r="R2269" s="168" t="s">
        <v>1259</v>
      </c>
      <c r="S2269" s="168" t="s">
        <v>21</v>
      </c>
      <c r="T2269" s="168" t="s">
        <v>1259</v>
      </c>
      <c r="U2269" s="168" t="s">
        <v>1259</v>
      </c>
      <c r="V2269" s="168" t="s">
        <v>2832</v>
      </c>
      <c r="W2269" s="168" t="s">
        <v>1259</v>
      </c>
      <c r="X2269" s="168" t="s">
        <v>21</v>
      </c>
      <c r="Y2269" s="168" t="s">
        <v>1259</v>
      </c>
      <c r="Z2269" s="168" t="s">
        <v>21</v>
      </c>
      <c r="AA2269" s="168" t="s">
        <v>3858</v>
      </c>
      <c r="AB2269" s="168" t="s">
        <v>1259</v>
      </c>
      <c r="AC2269" s="168" t="s">
        <v>8692</v>
      </c>
      <c r="AD2269" s="169">
        <v>650800.74508640368</v>
      </c>
      <c r="AE2269" s="168" t="s">
        <v>816</v>
      </c>
      <c r="AF2269" s="169">
        <v>-526767.93345532089</v>
      </c>
      <c r="AG2269" s="169">
        <v>19532.626308046281</v>
      </c>
      <c r="AH2269" s="169">
        <v>-179301.44107215549</v>
      </c>
      <c r="AI2269" s="168" t="s">
        <v>21</v>
      </c>
      <c r="AJ2269"/>
      <c r="AK2269"/>
    </row>
    <row r="2270" spans="1:37" hidden="1" x14ac:dyDescent="0.25">
      <c r="A2270" s="179" t="b">
        <f>IF(E2270&lt;&gt;1,"",NOT(ISNA(VLOOKUP(P2270,Mapping!$P:$P,1,FALSE))))</f>
        <v>0</v>
      </c>
      <c r="B2270" s="180" t="str">
        <f t="shared" si="35"/>
        <v/>
      </c>
      <c r="E2270" s="167">
        <v>1</v>
      </c>
      <c r="F2270" s="170" t="s">
        <v>3857</v>
      </c>
      <c r="G2270" s="169">
        <v>3770908.0573829152</v>
      </c>
      <c r="H2270" s="168" t="s">
        <v>1266</v>
      </c>
      <c r="I2270" s="168" t="s">
        <v>797</v>
      </c>
      <c r="J2270" s="169">
        <v>1051142.890975462</v>
      </c>
      <c r="K2270" s="169">
        <v>386545.00630206772</v>
      </c>
      <c r="L2270" s="168" t="s">
        <v>5</v>
      </c>
      <c r="M2270" s="168" t="s">
        <v>21</v>
      </c>
      <c r="N2270" s="168" t="s">
        <v>2829</v>
      </c>
      <c r="O2270" s="168" t="s">
        <v>21</v>
      </c>
      <c r="P2270" s="168" t="s">
        <v>2851</v>
      </c>
      <c r="Q2270" s="168" t="s">
        <v>2834</v>
      </c>
      <c r="R2270" s="168" t="s">
        <v>1259</v>
      </c>
      <c r="S2270" s="168" t="s">
        <v>21</v>
      </c>
      <c r="T2270" s="168" t="s">
        <v>1259</v>
      </c>
      <c r="U2270" s="168" t="s">
        <v>1259</v>
      </c>
      <c r="V2270" s="168" t="s">
        <v>2834</v>
      </c>
      <c r="W2270" s="168" t="s">
        <v>1259</v>
      </c>
      <c r="X2270" s="168" t="s">
        <v>21</v>
      </c>
      <c r="Y2270" s="168" t="s">
        <v>1259</v>
      </c>
      <c r="Z2270" s="168" t="s">
        <v>21</v>
      </c>
      <c r="AA2270" s="168" t="s">
        <v>3858</v>
      </c>
      <c r="AB2270" s="168" t="s">
        <v>1259</v>
      </c>
      <c r="AC2270" s="168" t="s">
        <v>7096</v>
      </c>
      <c r="AD2270" s="169">
        <v>1719679.184009962</v>
      </c>
      <c r="AE2270" s="168" t="s">
        <v>816</v>
      </c>
      <c r="AF2270" s="169">
        <v>-1391934.2545417489</v>
      </c>
      <c r="AG2270" s="169">
        <v>51613.110655755743</v>
      </c>
      <c r="AH2270" s="169">
        <v>-473787.03574446117</v>
      </c>
      <c r="AI2270" s="168" t="s">
        <v>21</v>
      </c>
      <c r="AJ2270"/>
      <c r="AK2270"/>
    </row>
    <row r="2271" spans="1:37" hidden="1" x14ac:dyDescent="0.25">
      <c r="A2271" s="179" t="b">
        <f>IF(E2271&lt;&gt;1,"",NOT(ISNA(VLOOKUP(P2271,Mapping!$P:$P,1,FALSE))))</f>
        <v>0</v>
      </c>
      <c r="B2271" s="180" t="str">
        <f t="shared" si="35"/>
        <v/>
      </c>
      <c r="E2271" s="167">
        <v>1</v>
      </c>
      <c r="F2271" s="170" t="s">
        <v>3857</v>
      </c>
      <c r="G2271" s="169">
        <v>3513492.7768190522</v>
      </c>
      <c r="H2271" s="168" t="s">
        <v>1266</v>
      </c>
      <c r="I2271" s="168" t="s">
        <v>797</v>
      </c>
      <c r="J2271" s="169">
        <v>979388.22656156716</v>
      </c>
      <c r="K2271" s="169">
        <v>360158.10168024967</v>
      </c>
      <c r="L2271" s="168" t="s">
        <v>5</v>
      </c>
      <c r="M2271" s="168" t="s">
        <v>21</v>
      </c>
      <c r="N2271" s="168" t="s">
        <v>2829</v>
      </c>
      <c r="O2271" s="168" t="s">
        <v>21</v>
      </c>
      <c r="P2271" s="168" t="s">
        <v>2836</v>
      </c>
      <c r="Q2271" s="168" t="s">
        <v>2837</v>
      </c>
      <c r="R2271" s="168" t="s">
        <v>1259</v>
      </c>
      <c r="S2271" s="168" t="s">
        <v>21</v>
      </c>
      <c r="T2271" s="168" t="s">
        <v>1259</v>
      </c>
      <c r="U2271" s="168" t="s">
        <v>1259</v>
      </c>
      <c r="V2271" s="168" t="s">
        <v>2837</v>
      </c>
      <c r="W2271" s="168" t="s">
        <v>1259</v>
      </c>
      <c r="X2271" s="168" t="s">
        <v>21</v>
      </c>
      <c r="Y2271" s="168" t="s">
        <v>1259</v>
      </c>
      <c r="Z2271" s="168" t="s">
        <v>21</v>
      </c>
      <c r="AA2271" s="168" t="s">
        <v>3858</v>
      </c>
      <c r="AB2271" s="168" t="s">
        <v>1259</v>
      </c>
      <c r="AC2271" s="168" t="s">
        <v>8693</v>
      </c>
      <c r="AD2271" s="169">
        <v>1602287.910370958</v>
      </c>
      <c r="AE2271" s="168" t="s">
        <v>816</v>
      </c>
      <c r="AF2271" s="169">
        <v>-1296915.988064049</v>
      </c>
      <c r="AG2271" s="169">
        <v>48089.820467278827</v>
      </c>
      <c r="AH2271" s="169">
        <v>-441444.68719663558</v>
      </c>
      <c r="AI2271" s="168" t="s">
        <v>21</v>
      </c>
      <c r="AJ2271"/>
      <c r="AK2271"/>
    </row>
    <row r="2272" spans="1:37" hidden="1" x14ac:dyDescent="0.25">
      <c r="A2272" s="179" t="b">
        <f>IF(E2272&lt;&gt;1,"",NOT(ISNA(VLOOKUP(P2272,Mapping!$P:$P,1,FALSE))))</f>
        <v>0</v>
      </c>
      <c r="B2272" s="180" t="str">
        <f t="shared" si="35"/>
        <v/>
      </c>
      <c r="E2272" s="167">
        <v>1</v>
      </c>
      <c r="F2272" s="170" t="s">
        <v>3860</v>
      </c>
      <c r="G2272" s="169">
        <v>367807.59710561909</v>
      </c>
      <c r="H2272" s="168" t="s">
        <v>1266</v>
      </c>
      <c r="I2272" s="168" t="s">
        <v>797</v>
      </c>
      <c r="J2272" s="169">
        <v>139125.71115022089</v>
      </c>
      <c r="K2272" s="169">
        <v>49912.664567421132</v>
      </c>
      <c r="L2272" s="168" t="s">
        <v>5</v>
      </c>
      <c r="M2272" s="168" t="s">
        <v>21</v>
      </c>
      <c r="N2272" s="168" t="s">
        <v>2829</v>
      </c>
      <c r="O2272" s="168" t="s">
        <v>21</v>
      </c>
      <c r="P2272" s="168" t="s">
        <v>2831</v>
      </c>
      <c r="Q2272" s="168" t="s">
        <v>2832</v>
      </c>
      <c r="R2272" s="168" t="s">
        <v>1259</v>
      </c>
      <c r="S2272" s="168" t="s">
        <v>21</v>
      </c>
      <c r="T2272" s="168" t="s">
        <v>1259</v>
      </c>
      <c r="U2272" s="168" t="s">
        <v>1259</v>
      </c>
      <c r="V2272" s="168" t="s">
        <v>2832</v>
      </c>
      <c r="W2272" s="168" t="s">
        <v>1259</v>
      </c>
      <c r="X2272" s="168" t="s">
        <v>21</v>
      </c>
      <c r="Y2272" s="168" t="s">
        <v>1259</v>
      </c>
      <c r="Z2272" s="168" t="s">
        <v>21</v>
      </c>
      <c r="AA2272" s="168" t="s">
        <v>3861</v>
      </c>
      <c r="AB2272" s="168" t="s">
        <v>1259</v>
      </c>
      <c r="AC2272" s="168" t="s">
        <v>4012</v>
      </c>
      <c r="AD2272" s="169">
        <v>184873.72532459089</v>
      </c>
      <c r="AE2272" s="168" t="s">
        <v>810</v>
      </c>
      <c r="AF2272" s="169">
        <v>-105650.62152272181</v>
      </c>
      <c r="AG2272" s="169">
        <v>-339029.53401239181</v>
      </c>
      <c r="AH2272" s="169">
        <v>-26129.119071901659</v>
      </c>
      <c r="AI2272" s="168" t="s">
        <v>21</v>
      </c>
      <c r="AJ2272"/>
      <c r="AK2272"/>
    </row>
    <row r="2273" spans="1:37" hidden="1" x14ac:dyDescent="0.25">
      <c r="A2273" s="179" t="b">
        <f>IF(E2273&lt;&gt;1,"",NOT(ISNA(VLOOKUP(P2273,Mapping!$P:$P,1,FALSE))))</f>
        <v>0</v>
      </c>
      <c r="B2273" s="180" t="str">
        <f t="shared" si="35"/>
        <v/>
      </c>
      <c r="E2273" s="167">
        <v>1</v>
      </c>
      <c r="F2273" s="170" t="s">
        <v>3863</v>
      </c>
      <c r="G2273" s="169">
        <v>1215503.889486718</v>
      </c>
      <c r="H2273" s="168" t="s">
        <v>1266</v>
      </c>
      <c r="I2273" s="168" t="s">
        <v>402</v>
      </c>
      <c r="J2273" s="169">
        <v>429156.5441417598</v>
      </c>
      <c r="K2273" s="169">
        <v>279851.91239393782</v>
      </c>
      <c r="L2273" s="168" t="s">
        <v>5</v>
      </c>
      <c r="M2273" s="168" t="s">
        <v>21</v>
      </c>
      <c r="N2273" s="168" t="s">
        <v>2829</v>
      </c>
      <c r="O2273" s="168" t="s">
        <v>21</v>
      </c>
      <c r="P2273" s="168" t="s">
        <v>2831</v>
      </c>
      <c r="Q2273" s="168" t="s">
        <v>2832</v>
      </c>
      <c r="R2273" s="168" t="s">
        <v>1259</v>
      </c>
      <c r="S2273" s="168" t="s">
        <v>21</v>
      </c>
      <c r="T2273" s="168" t="s">
        <v>1259</v>
      </c>
      <c r="U2273" s="168" t="s">
        <v>1259</v>
      </c>
      <c r="V2273" s="168" t="s">
        <v>2832</v>
      </c>
      <c r="W2273" s="168" t="s">
        <v>1259</v>
      </c>
      <c r="X2273" s="168" t="s">
        <v>21</v>
      </c>
      <c r="Y2273" s="168" t="s">
        <v>1259</v>
      </c>
      <c r="Z2273" s="168" t="s">
        <v>21</v>
      </c>
      <c r="AA2273" s="168" t="s">
        <v>3864</v>
      </c>
      <c r="AB2273" s="168" t="s">
        <v>1259</v>
      </c>
      <c r="AC2273" s="168" t="s">
        <v>8694</v>
      </c>
      <c r="AD2273" s="169">
        <v>652436.97583355231</v>
      </c>
      <c r="AE2273" s="168" t="s">
        <v>816</v>
      </c>
      <c r="AF2273" s="169">
        <v>-497510.83858408232</v>
      </c>
      <c r="AG2273" s="169">
        <v>-1084156.4835994351</v>
      </c>
      <c r="AH2273" s="169">
        <v>-446122.58282394853</v>
      </c>
      <c r="AI2273" s="168" t="s">
        <v>21</v>
      </c>
      <c r="AJ2273"/>
      <c r="AK2273"/>
    </row>
    <row r="2274" spans="1:37" hidden="1" x14ac:dyDescent="0.25">
      <c r="A2274" s="179" t="b">
        <f>IF(E2274&lt;&gt;1,"",NOT(ISNA(VLOOKUP(P2274,Mapping!$P:$P,1,FALSE))))</f>
        <v>0</v>
      </c>
      <c r="B2274" s="180" t="str">
        <f t="shared" si="35"/>
        <v/>
      </c>
      <c r="E2274" s="167">
        <v>1</v>
      </c>
      <c r="F2274" s="170" t="s">
        <v>3863</v>
      </c>
      <c r="G2274" s="169">
        <v>2917949.9311973611</v>
      </c>
      <c r="H2274" s="168" t="s">
        <v>1266</v>
      </c>
      <c r="I2274" s="168" t="s">
        <v>402</v>
      </c>
      <c r="J2274" s="169">
        <v>1030237.187459881</v>
      </c>
      <c r="K2274" s="169">
        <v>671815.10119245329</v>
      </c>
      <c r="L2274" s="168" t="s">
        <v>5</v>
      </c>
      <c r="M2274" s="168" t="s">
        <v>21</v>
      </c>
      <c r="N2274" s="168" t="s">
        <v>2829</v>
      </c>
      <c r="O2274" s="168" t="s">
        <v>21</v>
      </c>
      <c r="P2274" s="168" t="s">
        <v>2851</v>
      </c>
      <c r="Q2274" s="168" t="s">
        <v>2834</v>
      </c>
      <c r="R2274" s="168" t="s">
        <v>1259</v>
      </c>
      <c r="S2274" s="168" t="s">
        <v>21</v>
      </c>
      <c r="T2274" s="168" t="s">
        <v>1259</v>
      </c>
      <c r="U2274" s="168" t="s">
        <v>1259</v>
      </c>
      <c r="V2274" s="168" t="s">
        <v>2834</v>
      </c>
      <c r="W2274" s="168" t="s">
        <v>1259</v>
      </c>
      <c r="X2274" s="168" t="s">
        <v>21</v>
      </c>
      <c r="Y2274" s="168" t="s">
        <v>1259</v>
      </c>
      <c r="Z2274" s="168" t="s">
        <v>21</v>
      </c>
      <c r="AA2274" s="168" t="s">
        <v>3864</v>
      </c>
      <c r="AB2274" s="168" t="s">
        <v>1259</v>
      </c>
      <c r="AC2274" s="168" t="s">
        <v>8695</v>
      </c>
      <c r="AD2274" s="169">
        <v>1566246.266433636</v>
      </c>
      <c r="AE2274" s="168" t="s">
        <v>816</v>
      </c>
      <c r="AF2274" s="169">
        <v>-1194329.141825611</v>
      </c>
      <c r="AG2274" s="169">
        <v>-2602636.1281838669</v>
      </c>
      <c r="AH2274" s="169">
        <v>-1070966.0175636599</v>
      </c>
      <c r="AI2274" s="168" t="s">
        <v>21</v>
      </c>
      <c r="AJ2274"/>
      <c r="AK2274"/>
    </row>
    <row r="2275" spans="1:37" hidden="1" x14ac:dyDescent="0.25">
      <c r="A2275" s="179" t="b">
        <f>IF(E2275&lt;&gt;1,"",NOT(ISNA(VLOOKUP(P2275,Mapping!$P:$P,1,FALSE))))</f>
        <v>0</v>
      </c>
      <c r="B2275" s="180" t="str">
        <f t="shared" si="35"/>
        <v/>
      </c>
      <c r="E2275" s="167">
        <v>1</v>
      </c>
      <c r="F2275" s="170" t="s">
        <v>3865</v>
      </c>
      <c r="G2275" s="169">
        <v>3379005.884139759</v>
      </c>
      <c r="H2275" s="168" t="s">
        <v>1266</v>
      </c>
      <c r="I2275" s="168" t="s">
        <v>303</v>
      </c>
      <c r="J2275" s="169">
        <v>1667912.834055718</v>
      </c>
      <c r="K2275" s="169">
        <v>1029362.67673861</v>
      </c>
      <c r="L2275" s="168" t="s">
        <v>5</v>
      </c>
      <c r="M2275" s="168" t="s">
        <v>21</v>
      </c>
      <c r="N2275" s="168" t="s">
        <v>2829</v>
      </c>
      <c r="O2275" s="168" t="s">
        <v>21</v>
      </c>
      <c r="P2275" s="168" t="s">
        <v>2831</v>
      </c>
      <c r="Q2275" s="168" t="s">
        <v>2832</v>
      </c>
      <c r="R2275" s="168" t="s">
        <v>1259</v>
      </c>
      <c r="S2275" s="168" t="s">
        <v>21</v>
      </c>
      <c r="T2275" s="168" t="s">
        <v>1259</v>
      </c>
      <c r="U2275" s="168" t="s">
        <v>1259</v>
      </c>
      <c r="V2275" s="168" t="s">
        <v>2832</v>
      </c>
      <c r="W2275" s="168" t="s">
        <v>1259</v>
      </c>
      <c r="X2275" s="168" t="s">
        <v>21</v>
      </c>
      <c r="Y2275" s="168" t="s">
        <v>1259</v>
      </c>
      <c r="Z2275" s="168" t="s">
        <v>21</v>
      </c>
      <c r="AA2275" s="168" t="s">
        <v>3866</v>
      </c>
      <c r="AB2275" s="168" t="s">
        <v>3867</v>
      </c>
      <c r="AC2275" s="168" t="s">
        <v>8696</v>
      </c>
      <c r="AD2275" s="169">
        <v>2699789.8194019869</v>
      </c>
      <c r="AE2275" s="168" t="s">
        <v>809</v>
      </c>
      <c r="AF2275" s="169">
        <v>-2417307.3362960732</v>
      </c>
      <c r="AG2275" s="169">
        <v>-1297752.376348071</v>
      </c>
      <c r="AH2275" s="169">
        <v>-1763338.9020979849</v>
      </c>
      <c r="AI2275" s="168" t="s">
        <v>21</v>
      </c>
      <c r="AJ2275"/>
      <c r="AK2275"/>
    </row>
    <row r="2276" spans="1:37" hidden="1" x14ac:dyDescent="0.25">
      <c r="A2276" s="179" t="b">
        <f>IF(E2276&lt;&gt;1,"",NOT(ISNA(VLOOKUP(P2276,Mapping!$P:$P,1,FALSE))))</f>
        <v>0</v>
      </c>
      <c r="B2276" s="180" t="str">
        <f t="shared" si="35"/>
        <v/>
      </c>
      <c r="E2276" s="167">
        <v>1</v>
      </c>
      <c r="F2276" s="170" t="s">
        <v>3865</v>
      </c>
      <c r="G2276" s="169">
        <v>210914.9114938601</v>
      </c>
      <c r="H2276" s="168" t="s">
        <v>1266</v>
      </c>
      <c r="I2276" s="168" t="s">
        <v>303</v>
      </c>
      <c r="J2276" s="169">
        <v>104109.8180460538</v>
      </c>
      <c r="K2276" s="169">
        <v>64252.015327484092</v>
      </c>
      <c r="L2276" s="168" t="s">
        <v>5</v>
      </c>
      <c r="M2276" s="168" t="s">
        <v>21</v>
      </c>
      <c r="N2276" s="168" t="s">
        <v>2829</v>
      </c>
      <c r="O2276" s="168" t="s">
        <v>21</v>
      </c>
      <c r="P2276" s="168" t="s">
        <v>2835</v>
      </c>
      <c r="Q2276" s="168" t="s">
        <v>2834</v>
      </c>
      <c r="R2276" s="168" t="s">
        <v>1259</v>
      </c>
      <c r="S2276" s="168" t="s">
        <v>21</v>
      </c>
      <c r="T2276" s="168" t="s">
        <v>1259</v>
      </c>
      <c r="U2276" s="168" t="s">
        <v>1259</v>
      </c>
      <c r="V2276" s="168" t="s">
        <v>2834</v>
      </c>
      <c r="W2276" s="168" t="s">
        <v>1259</v>
      </c>
      <c r="X2276" s="168" t="s">
        <v>21</v>
      </c>
      <c r="Y2276" s="168" t="s">
        <v>1259</v>
      </c>
      <c r="Z2276" s="168" t="s">
        <v>21</v>
      </c>
      <c r="AA2276" s="168" t="s">
        <v>3866</v>
      </c>
      <c r="AB2276" s="168" t="s">
        <v>3867</v>
      </c>
      <c r="AC2276" s="168" t="s">
        <v>3868</v>
      </c>
      <c r="AD2276" s="169">
        <v>168518.77455554131</v>
      </c>
      <c r="AE2276" s="168" t="s">
        <v>809</v>
      </c>
      <c r="AF2276" s="169">
        <v>-150886.43831058129</v>
      </c>
      <c r="AG2276" s="169">
        <v>-81004.691019673512</v>
      </c>
      <c r="AH2276" s="169">
        <v>-110066.2387761306</v>
      </c>
      <c r="AI2276" s="168" t="s">
        <v>21</v>
      </c>
      <c r="AJ2276"/>
      <c r="AK2276"/>
    </row>
    <row r="2277" spans="1:37" hidden="1" x14ac:dyDescent="0.25">
      <c r="A2277" s="179" t="b">
        <f>IF(E2277&lt;&gt;1,"",NOT(ISNA(VLOOKUP(P2277,Mapping!$P:$P,1,FALSE))))</f>
        <v>0</v>
      </c>
      <c r="B2277" s="180" t="str">
        <f t="shared" si="35"/>
        <v/>
      </c>
      <c r="E2277" s="167">
        <v>1</v>
      </c>
      <c r="F2277" s="170" t="s">
        <v>3869</v>
      </c>
      <c r="G2277" s="169">
        <v>342461.8452995129</v>
      </c>
      <c r="H2277" s="168" t="s">
        <v>1266</v>
      </c>
      <c r="I2277" s="168" t="s">
        <v>805</v>
      </c>
      <c r="J2277" s="169">
        <v>98671.33907181301</v>
      </c>
      <c r="K2277" s="169">
        <v>43553.24259982795</v>
      </c>
      <c r="L2277" s="168" t="s">
        <v>5</v>
      </c>
      <c r="M2277" s="168" t="s">
        <v>21</v>
      </c>
      <c r="N2277" s="168" t="s">
        <v>2829</v>
      </c>
      <c r="O2277" s="168" t="s">
        <v>21</v>
      </c>
      <c r="P2277" s="168" t="s">
        <v>2831</v>
      </c>
      <c r="Q2277" s="168" t="s">
        <v>2832</v>
      </c>
      <c r="R2277" s="168" t="s">
        <v>1259</v>
      </c>
      <c r="S2277" s="168" t="s">
        <v>21</v>
      </c>
      <c r="T2277" s="168" t="s">
        <v>1259</v>
      </c>
      <c r="U2277" s="168" t="s">
        <v>1259</v>
      </c>
      <c r="V2277" s="168" t="s">
        <v>2832</v>
      </c>
      <c r="W2277" s="168" t="s">
        <v>1259</v>
      </c>
      <c r="X2277" s="168" t="s">
        <v>21</v>
      </c>
      <c r="Y2277" s="168" t="s">
        <v>1259</v>
      </c>
      <c r="Z2277" s="168" t="s">
        <v>21</v>
      </c>
      <c r="AA2277" s="168" t="s">
        <v>3870</v>
      </c>
      <c r="AB2277" s="168" t="s">
        <v>1259</v>
      </c>
      <c r="AC2277" s="168" t="s">
        <v>8697</v>
      </c>
      <c r="AD2277" s="169">
        <v>159433.2251132922</v>
      </c>
      <c r="AE2277" s="168" t="s">
        <v>819</v>
      </c>
      <c r="AF2277" s="169">
        <v>-127501.1683164234</v>
      </c>
      <c r="AG2277" s="169">
        <v>-163990.52568236511</v>
      </c>
      <c r="AH2277" s="169">
        <v>-88308.203333703859</v>
      </c>
      <c r="AI2277" s="168" t="s">
        <v>21</v>
      </c>
      <c r="AJ2277"/>
      <c r="AK2277"/>
    </row>
    <row r="2278" spans="1:37" hidden="1" x14ac:dyDescent="0.25">
      <c r="A2278" s="179" t="b">
        <f>IF(E2278&lt;&gt;1,"",NOT(ISNA(VLOOKUP(P2278,Mapping!$P:$P,1,FALSE))))</f>
        <v>0</v>
      </c>
      <c r="B2278" s="180" t="str">
        <f t="shared" si="35"/>
        <v/>
      </c>
      <c r="E2278" s="167">
        <v>1</v>
      </c>
      <c r="F2278" s="170" t="s">
        <v>3871</v>
      </c>
      <c r="G2278" s="169">
        <v>394588.50866249332</v>
      </c>
      <c r="H2278" s="168" t="s">
        <v>1266</v>
      </c>
      <c r="I2278" s="168" t="s">
        <v>805</v>
      </c>
      <c r="J2278" s="169">
        <v>123910.1775869499</v>
      </c>
      <c r="K2278" s="169">
        <v>54146.57972090043</v>
      </c>
      <c r="L2278" s="168" t="s">
        <v>5</v>
      </c>
      <c r="M2278" s="168" t="s">
        <v>21</v>
      </c>
      <c r="N2278" s="168" t="s">
        <v>2829</v>
      </c>
      <c r="O2278" s="168" t="s">
        <v>21</v>
      </c>
      <c r="P2278" s="168" t="s">
        <v>2831</v>
      </c>
      <c r="Q2278" s="168" t="s">
        <v>2832</v>
      </c>
      <c r="R2278" s="168" t="s">
        <v>1259</v>
      </c>
      <c r="S2278" s="168" t="s">
        <v>21</v>
      </c>
      <c r="T2278" s="168" t="s">
        <v>1259</v>
      </c>
      <c r="U2278" s="168" t="s">
        <v>1259</v>
      </c>
      <c r="V2278" s="168" t="s">
        <v>2832</v>
      </c>
      <c r="W2278" s="168" t="s">
        <v>1259</v>
      </c>
      <c r="X2278" s="168" t="s">
        <v>21</v>
      </c>
      <c r="Y2278" s="168" t="s">
        <v>1259</v>
      </c>
      <c r="Z2278" s="168" t="s">
        <v>21</v>
      </c>
      <c r="AA2278" s="168" t="s">
        <v>3872</v>
      </c>
      <c r="AB2278" s="168" t="s">
        <v>1259</v>
      </c>
      <c r="AC2278" s="168" t="s">
        <v>8698</v>
      </c>
      <c r="AD2278" s="169">
        <v>200747.91874841889</v>
      </c>
      <c r="AE2278" s="168" t="s">
        <v>819</v>
      </c>
      <c r="AF2278" s="169">
        <v>-200530.18663575</v>
      </c>
      <c r="AG2278" s="169">
        <v>-110253.0692418399</v>
      </c>
      <c r="AH2278" s="169">
        <v>-124524.3014712072</v>
      </c>
      <c r="AI2278" s="168" t="s">
        <v>21</v>
      </c>
      <c r="AJ2278"/>
      <c r="AK2278"/>
    </row>
    <row r="2279" spans="1:37" hidden="1" x14ac:dyDescent="0.25">
      <c r="A2279" s="179" t="b">
        <f>IF(E2279&lt;&gt;1,"",NOT(ISNA(VLOOKUP(P2279,Mapping!$P:$P,1,FALSE))))</f>
        <v>0</v>
      </c>
      <c r="B2279" s="180" t="str">
        <f t="shared" si="35"/>
        <v/>
      </c>
      <c r="E2279" s="167">
        <v>1</v>
      </c>
      <c r="F2279" s="170" t="s">
        <v>3873</v>
      </c>
      <c r="G2279" s="169">
        <v>231041.3771748463</v>
      </c>
      <c r="H2279" s="168" t="s">
        <v>1266</v>
      </c>
      <c r="I2279" s="168" t="s">
        <v>805</v>
      </c>
      <c r="J2279" s="169">
        <v>59530.12525161841</v>
      </c>
      <c r="K2279" s="169">
        <v>31468.003297065101</v>
      </c>
      <c r="L2279" s="168" t="s">
        <v>5</v>
      </c>
      <c r="M2279" s="168" t="s">
        <v>21</v>
      </c>
      <c r="N2279" s="168" t="s">
        <v>2829</v>
      </c>
      <c r="O2279" s="168" t="s">
        <v>21</v>
      </c>
      <c r="P2279" s="168" t="s">
        <v>2831</v>
      </c>
      <c r="Q2279" s="168" t="s">
        <v>2832</v>
      </c>
      <c r="R2279" s="168" t="s">
        <v>1259</v>
      </c>
      <c r="S2279" s="168" t="s">
        <v>21</v>
      </c>
      <c r="T2279" s="168" t="s">
        <v>1259</v>
      </c>
      <c r="U2279" s="168" t="s">
        <v>1259</v>
      </c>
      <c r="V2279" s="168" t="s">
        <v>2832</v>
      </c>
      <c r="W2279" s="168" t="s">
        <v>1259</v>
      </c>
      <c r="X2279" s="168" t="s">
        <v>21</v>
      </c>
      <c r="Y2279" s="168" t="s">
        <v>1259</v>
      </c>
      <c r="Z2279" s="168" t="s">
        <v>21</v>
      </c>
      <c r="AA2279" s="168" t="s">
        <v>3874</v>
      </c>
      <c r="AB2279" s="168" t="s">
        <v>1259</v>
      </c>
      <c r="AC2279" s="168" t="s">
        <v>8699</v>
      </c>
      <c r="AD2279" s="169">
        <v>96188.653390289517</v>
      </c>
      <c r="AE2279" s="168" t="s">
        <v>819</v>
      </c>
      <c r="AF2279" s="169">
        <v>-82292.810876487871</v>
      </c>
      <c r="AG2279" s="169">
        <v>-119909.5872440875</v>
      </c>
      <c r="AH2279" s="169">
        <v>-65285.517018349929</v>
      </c>
      <c r="AI2279" s="168" t="s">
        <v>21</v>
      </c>
      <c r="AJ2279"/>
      <c r="AK2279"/>
    </row>
    <row r="2280" spans="1:37" hidden="1" x14ac:dyDescent="0.25">
      <c r="A2280" s="179" t="b">
        <f>IF(E2280&lt;&gt;1,"",NOT(ISNA(VLOOKUP(P2280,Mapping!$P:$P,1,FALSE))))</f>
        <v>0</v>
      </c>
      <c r="B2280" s="180" t="str">
        <f t="shared" si="35"/>
        <v/>
      </c>
      <c r="E2280" s="167">
        <v>1</v>
      </c>
      <c r="F2280" s="170" t="s">
        <v>3875</v>
      </c>
      <c r="G2280" s="169">
        <v>450412.84735937649</v>
      </c>
      <c r="H2280" s="168" t="s">
        <v>1266</v>
      </c>
      <c r="I2280" s="168" t="s">
        <v>2830</v>
      </c>
      <c r="J2280" s="169">
        <v>148405.0746661149</v>
      </c>
      <c r="K2280" s="169">
        <v>89489.696823432794</v>
      </c>
      <c r="L2280" s="168" t="s">
        <v>5</v>
      </c>
      <c r="M2280" s="168" t="s">
        <v>21</v>
      </c>
      <c r="N2280" s="168" t="s">
        <v>2829</v>
      </c>
      <c r="O2280" s="168" t="s">
        <v>21</v>
      </c>
      <c r="P2280" s="168" t="s">
        <v>2831</v>
      </c>
      <c r="Q2280" s="168" t="s">
        <v>2832</v>
      </c>
      <c r="R2280" s="168" t="s">
        <v>1259</v>
      </c>
      <c r="S2280" s="168" t="s">
        <v>21</v>
      </c>
      <c r="T2280" s="168" t="s">
        <v>1259</v>
      </c>
      <c r="U2280" s="168" t="s">
        <v>1259</v>
      </c>
      <c r="V2280" s="168" t="s">
        <v>2832</v>
      </c>
      <c r="W2280" s="168" t="s">
        <v>1259</v>
      </c>
      <c r="X2280" s="168" t="s">
        <v>21</v>
      </c>
      <c r="Y2280" s="168" t="s">
        <v>1259</v>
      </c>
      <c r="Z2280" s="168" t="s">
        <v>21</v>
      </c>
      <c r="AA2280" s="168" t="s">
        <v>3876</v>
      </c>
      <c r="AB2280" s="168" t="s">
        <v>1259</v>
      </c>
      <c r="AC2280" s="168" t="s">
        <v>8700</v>
      </c>
      <c r="AD2280" s="169">
        <v>199107.2138743895</v>
      </c>
      <c r="AE2280" s="168" t="s">
        <v>810</v>
      </c>
      <c r="AF2280" s="169">
        <v>-128734.28311227269</v>
      </c>
      <c r="AG2280" s="169">
        <v>-244132.8236012627</v>
      </c>
      <c r="AH2280" s="169">
        <v>-199344.88342977141</v>
      </c>
      <c r="AI2280" s="168" t="s">
        <v>21</v>
      </c>
      <c r="AJ2280"/>
      <c r="AK2280"/>
    </row>
    <row r="2281" spans="1:37" hidden="1" x14ac:dyDescent="0.25">
      <c r="A2281" s="179" t="b">
        <f>IF(E2281&lt;&gt;1,"",NOT(ISNA(VLOOKUP(P2281,Mapping!$P:$P,1,FALSE))))</f>
        <v>0</v>
      </c>
      <c r="B2281" s="180" t="str">
        <f t="shared" si="35"/>
        <v/>
      </c>
      <c r="E2281" s="167">
        <v>1</v>
      </c>
      <c r="F2281" s="170" t="s">
        <v>3875</v>
      </c>
      <c r="G2281" s="169">
        <v>234577.6288922512</v>
      </c>
      <c r="H2281" s="168" t="s">
        <v>1266</v>
      </c>
      <c r="I2281" s="168" t="s">
        <v>2830</v>
      </c>
      <c r="J2281" s="169">
        <v>77290.225478356297</v>
      </c>
      <c r="K2281" s="169">
        <v>46606.754257118133</v>
      </c>
      <c r="L2281" s="168" t="s">
        <v>5</v>
      </c>
      <c r="M2281" s="168" t="s">
        <v>21</v>
      </c>
      <c r="N2281" s="168" t="s">
        <v>2829</v>
      </c>
      <c r="O2281" s="168" t="s">
        <v>21</v>
      </c>
      <c r="P2281" s="168" t="s">
        <v>2835</v>
      </c>
      <c r="Q2281" s="168" t="s">
        <v>2834</v>
      </c>
      <c r="R2281" s="168" t="s">
        <v>1259</v>
      </c>
      <c r="S2281" s="168" t="s">
        <v>21</v>
      </c>
      <c r="T2281" s="168" t="s">
        <v>1259</v>
      </c>
      <c r="U2281" s="168" t="s">
        <v>1259</v>
      </c>
      <c r="V2281" s="168" t="s">
        <v>2834</v>
      </c>
      <c r="W2281" s="168" t="s">
        <v>1259</v>
      </c>
      <c r="X2281" s="168" t="s">
        <v>21</v>
      </c>
      <c r="Y2281" s="168" t="s">
        <v>1259</v>
      </c>
      <c r="Z2281" s="168" t="s">
        <v>21</v>
      </c>
      <c r="AA2281" s="168" t="s">
        <v>3876</v>
      </c>
      <c r="AB2281" s="168" t="s">
        <v>1259</v>
      </c>
      <c r="AC2281" s="168" t="s">
        <v>8701</v>
      </c>
      <c r="AD2281" s="169">
        <v>103696.1942800239</v>
      </c>
      <c r="AE2281" s="168" t="s">
        <v>810</v>
      </c>
      <c r="AF2281" s="169">
        <v>-67045.562902263569</v>
      </c>
      <c r="AG2281" s="169">
        <v>-127145.7935334185</v>
      </c>
      <c r="AH2281" s="169">
        <v>-103819.9739659014</v>
      </c>
      <c r="AI2281" s="168" t="s">
        <v>21</v>
      </c>
      <c r="AJ2281"/>
      <c r="AK2281"/>
    </row>
    <row r="2282" spans="1:37" hidden="1" x14ac:dyDescent="0.25">
      <c r="A2282" s="179" t="b">
        <f>IF(E2282&lt;&gt;1,"",NOT(ISNA(VLOOKUP(P2282,Mapping!$P:$P,1,FALSE))))</f>
        <v>0</v>
      </c>
      <c r="B2282" s="180" t="str">
        <f t="shared" si="35"/>
        <v/>
      </c>
      <c r="E2282" s="167">
        <v>1</v>
      </c>
      <c r="F2282" s="170" t="s">
        <v>3875</v>
      </c>
      <c r="G2282" s="169">
        <v>740362.39911474788</v>
      </c>
      <c r="H2282" s="168" t="s">
        <v>1266</v>
      </c>
      <c r="I2282" s="168" t="s">
        <v>2830</v>
      </c>
      <c r="J2282" s="169">
        <v>243939.61620935259</v>
      </c>
      <c r="K2282" s="169">
        <v>147097.9503019916</v>
      </c>
      <c r="L2282" s="168" t="s">
        <v>5</v>
      </c>
      <c r="M2282" s="168" t="s">
        <v>21</v>
      </c>
      <c r="N2282" s="168" t="s">
        <v>2829</v>
      </c>
      <c r="O2282" s="168" t="s">
        <v>21</v>
      </c>
      <c r="P2282" s="168" t="s">
        <v>2836</v>
      </c>
      <c r="Q2282" s="168" t="s">
        <v>2837</v>
      </c>
      <c r="R2282" s="168" t="s">
        <v>1259</v>
      </c>
      <c r="S2282" s="168" t="s">
        <v>21</v>
      </c>
      <c r="T2282" s="168" t="s">
        <v>1259</v>
      </c>
      <c r="U2282" s="168" t="s">
        <v>1259</v>
      </c>
      <c r="V2282" s="168" t="s">
        <v>2837</v>
      </c>
      <c r="W2282" s="168" t="s">
        <v>1259</v>
      </c>
      <c r="X2282" s="168" t="s">
        <v>21</v>
      </c>
      <c r="Y2282" s="168" t="s">
        <v>1259</v>
      </c>
      <c r="Z2282" s="168" t="s">
        <v>21</v>
      </c>
      <c r="AA2282" s="168" t="s">
        <v>3876</v>
      </c>
      <c r="AB2282" s="168" t="s">
        <v>1259</v>
      </c>
      <c r="AC2282" s="168" t="s">
        <v>8702</v>
      </c>
      <c r="AD2282" s="169">
        <v>327280.83892216173</v>
      </c>
      <c r="AE2282" s="168" t="s">
        <v>810</v>
      </c>
      <c r="AF2282" s="169">
        <v>-211605.9150001847</v>
      </c>
      <c r="AG2282" s="169">
        <v>-401291.31316690391</v>
      </c>
      <c r="AH2282" s="169">
        <v>-327671.50629155542</v>
      </c>
      <c r="AI2282" s="168" t="s">
        <v>21</v>
      </c>
      <c r="AJ2282"/>
      <c r="AK2282"/>
    </row>
    <row r="2283" spans="1:37" hidden="1" x14ac:dyDescent="0.25">
      <c r="A2283" s="179" t="b">
        <f>IF(E2283&lt;&gt;1,"",NOT(ISNA(VLOOKUP(P2283,Mapping!$P:$P,1,FALSE))))</f>
        <v>0</v>
      </c>
      <c r="B2283" s="180" t="str">
        <f t="shared" si="35"/>
        <v/>
      </c>
      <c r="E2283" s="167">
        <v>1</v>
      </c>
      <c r="F2283" s="170" t="s">
        <v>3877</v>
      </c>
      <c r="G2283" s="169">
        <v>1417167.7553870601</v>
      </c>
      <c r="H2283" s="168" t="s">
        <v>1266</v>
      </c>
      <c r="I2283" s="168" t="s">
        <v>303</v>
      </c>
      <c r="J2283" s="169">
        <v>440543.07053477532</v>
      </c>
      <c r="K2283" s="169">
        <v>217408.145510615</v>
      </c>
      <c r="L2283" s="168" t="s">
        <v>5</v>
      </c>
      <c r="M2283" s="168" t="s">
        <v>21</v>
      </c>
      <c r="N2283" s="168" t="s">
        <v>2829</v>
      </c>
      <c r="O2283" s="168" t="s">
        <v>21</v>
      </c>
      <c r="P2283" s="168" t="s">
        <v>2831</v>
      </c>
      <c r="Q2283" s="168" t="s">
        <v>2832</v>
      </c>
      <c r="R2283" s="168" t="s">
        <v>1259</v>
      </c>
      <c r="S2283" s="168" t="s">
        <v>21</v>
      </c>
      <c r="T2283" s="168" t="s">
        <v>1259</v>
      </c>
      <c r="U2283" s="168" t="s">
        <v>1259</v>
      </c>
      <c r="V2283" s="168" t="s">
        <v>2832</v>
      </c>
      <c r="W2283" s="168" t="s">
        <v>1259</v>
      </c>
      <c r="X2283" s="168" t="s">
        <v>21</v>
      </c>
      <c r="Y2283" s="168" t="s">
        <v>1259</v>
      </c>
      <c r="Z2283" s="168" t="s">
        <v>21</v>
      </c>
      <c r="AA2283" s="168" t="s">
        <v>3878</v>
      </c>
      <c r="AB2283" s="168" t="s">
        <v>3879</v>
      </c>
      <c r="AC2283" s="168" t="s">
        <v>8703</v>
      </c>
      <c r="AD2283" s="169">
        <v>643087.20037736255</v>
      </c>
      <c r="AE2283" s="168" t="s">
        <v>808</v>
      </c>
      <c r="AF2283" s="169">
        <v>-439830.9223119627</v>
      </c>
      <c r="AG2283" s="169">
        <v>581105.41831062245</v>
      </c>
      <c r="AH2283" s="169">
        <v>-322133.10051478888</v>
      </c>
      <c r="AI2283" s="168" t="s">
        <v>21</v>
      </c>
      <c r="AJ2283"/>
      <c r="AK2283"/>
    </row>
    <row r="2284" spans="1:37" hidden="1" x14ac:dyDescent="0.25">
      <c r="A2284" s="179" t="b">
        <f>IF(E2284&lt;&gt;1,"",NOT(ISNA(VLOOKUP(P2284,Mapping!$P:$P,1,FALSE))))</f>
        <v>0</v>
      </c>
      <c r="B2284" s="180" t="str">
        <f t="shared" si="35"/>
        <v/>
      </c>
      <c r="E2284" s="167">
        <v>1</v>
      </c>
      <c r="F2284" s="170" t="s">
        <v>3877</v>
      </c>
      <c r="G2284" s="169">
        <v>3373108.8304387629</v>
      </c>
      <c r="H2284" s="168" t="s">
        <v>1266</v>
      </c>
      <c r="I2284" s="168" t="s">
        <v>303</v>
      </c>
      <c r="J2284" s="169">
        <v>1048570.090422074</v>
      </c>
      <c r="K2284" s="169">
        <v>517469.67332803679</v>
      </c>
      <c r="L2284" s="168" t="s">
        <v>5</v>
      </c>
      <c r="M2284" s="168" t="s">
        <v>21</v>
      </c>
      <c r="N2284" s="168" t="s">
        <v>2829</v>
      </c>
      <c r="O2284" s="168" t="s">
        <v>21</v>
      </c>
      <c r="P2284" s="168" t="s">
        <v>2836</v>
      </c>
      <c r="Q2284" s="168" t="s">
        <v>2837</v>
      </c>
      <c r="R2284" s="168" t="s">
        <v>1259</v>
      </c>
      <c r="S2284" s="168" t="s">
        <v>21</v>
      </c>
      <c r="T2284" s="168" t="s">
        <v>1259</v>
      </c>
      <c r="U2284" s="168" t="s">
        <v>1259</v>
      </c>
      <c r="V2284" s="168" t="s">
        <v>2837</v>
      </c>
      <c r="W2284" s="168" t="s">
        <v>1259</v>
      </c>
      <c r="X2284" s="168" t="s">
        <v>21</v>
      </c>
      <c r="Y2284" s="168" t="s">
        <v>1259</v>
      </c>
      <c r="Z2284" s="168" t="s">
        <v>21</v>
      </c>
      <c r="AA2284" s="168" t="s">
        <v>3878</v>
      </c>
      <c r="AB2284" s="168" t="s">
        <v>3879</v>
      </c>
      <c r="AC2284" s="168" t="s">
        <v>6887</v>
      </c>
      <c r="AD2284" s="169">
        <v>1530660.7888087111</v>
      </c>
      <c r="AE2284" s="168" t="s">
        <v>808</v>
      </c>
      <c r="AF2284" s="169">
        <v>-1046875.052237766</v>
      </c>
      <c r="AG2284" s="169">
        <v>1383133.23208798</v>
      </c>
      <c r="AH2284" s="169">
        <v>-766733.50899539748</v>
      </c>
      <c r="AI2284" s="168" t="s">
        <v>21</v>
      </c>
      <c r="AJ2284"/>
      <c r="AK2284"/>
    </row>
    <row r="2285" spans="1:37" hidden="1" x14ac:dyDescent="0.25">
      <c r="A2285" s="179" t="b">
        <f>IF(E2285&lt;&gt;1,"",NOT(ISNA(VLOOKUP(P2285,Mapping!$P:$P,1,FALSE))))</f>
        <v>0</v>
      </c>
      <c r="B2285" s="180" t="str">
        <f t="shared" si="35"/>
        <v/>
      </c>
      <c r="E2285" s="167">
        <v>1</v>
      </c>
      <c r="F2285" s="170" t="s">
        <v>3881</v>
      </c>
      <c r="G2285" s="169">
        <v>117260.1109819922</v>
      </c>
      <c r="H2285" s="168" t="s">
        <v>1266</v>
      </c>
      <c r="I2285" s="168" t="s">
        <v>402</v>
      </c>
      <c r="J2285" s="169">
        <v>44812.153697032307</v>
      </c>
      <c r="K2285" s="169">
        <v>18393.536461733249</v>
      </c>
      <c r="L2285" s="168" t="s">
        <v>5</v>
      </c>
      <c r="M2285" s="168" t="s">
        <v>21</v>
      </c>
      <c r="N2285" s="168" t="s">
        <v>2829</v>
      </c>
      <c r="O2285" s="168" t="s">
        <v>21</v>
      </c>
      <c r="P2285" s="168" t="s">
        <v>2831</v>
      </c>
      <c r="Q2285" s="168" t="s">
        <v>2832</v>
      </c>
      <c r="R2285" s="168" t="s">
        <v>1259</v>
      </c>
      <c r="S2285" s="168" t="s">
        <v>21</v>
      </c>
      <c r="T2285" s="168" t="s">
        <v>1259</v>
      </c>
      <c r="U2285" s="168" t="s">
        <v>1259</v>
      </c>
      <c r="V2285" s="168" t="s">
        <v>2832</v>
      </c>
      <c r="W2285" s="168" t="s">
        <v>1259</v>
      </c>
      <c r="X2285" s="168" t="s">
        <v>21</v>
      </c>
      <c r="Y2285" s="168" t="s">
        <v>1259</v>
      </c>
      <c r="Z2285" s="168" t="s">
        <v>21</v>
      </c>
      <c r="AA2285" s="168" t="s">
        <v>3882</v>
      </c>
      <c r="AB2285" s="168" t="s">
        <v>1259</v>
      </c>
      <c r="AC2285" s="168" t="s">
        <v>7231</v>
      </c>
      <c r="AD2285" s="169">
        <v>69116.953664015047</v>
      </c>
      <c r="AE2285" s="168" t="s">
        <v>808</v>
      </c>
      <c r="AF2285" s="169">
        <v>2478.9572263060982</v>
      </c>
      <c r="AG2285" s="169">
        <v>-87277.094787691385</v>
      </c>
      <c r="AH2285" s="169">
        <v>-26045.39550088951</v>
      </c>
      <c r="AI2285" s="168" t="s">
        <v>21</v>
      </c>
      <c r="AJ2285"/>
      <c r="AK2285"/>
    </row>
    <row r="2286" spans="1:37" hidden="1" x14ac:dyDescent="0.25">
      <c r="A2286" s="179" t="b">
        <f>IF(E2286&lt;&gt;1,"",NOT(ISNA(VLOOKUP(P2286,Mapping!$P:$P,1,FALSE))))</f>
        <v>0</v>
      </c>
      <c r="B2286" s="180" t="str">
        <f t="shared" si="35"/>
        <v/>
      </c>
      <c r="E2286" s="167">
        <v>1</v>
      </c>
      <c r="F2286" s="170" t="s">
        <v>3881</v>
      </c>
      <c r="G2286" s="169">
        <v>275789.57770268712</v>
      </c>
      <c r="H2286" s="168" t="s">
        <v>1266</v>
      </c>
      <c r="I2286" s="168" t="s">
        <v>402</v>
      </c>
      <c r="J2286" s="169">
        <v>105395.8148304193</v>
      </c>
      <c r="K2286" s="169">
        <v>43260.624698022097</v>
      </c>
      <c r="L2286" s="168" t="s">
        <v>5</v>
      </c>
      <c r="M2286" s="168" t="s">
        <v>21</v>
      </c>
      <c r="N2286" s="168" t="s">
        <v>2829</v>
      </c>
      <c r="O2286" s="168" t="s">
        <v>21</v>
      </c>
      <c r="P2286" s="168" t="s">
        <v>2836</v>
      </c>
      <c r="Q2286" s="168" t="s">
        <v>2837</v>
      </c>
      <c r="R2286" s="168" t="s">
        <v>1259</v>
      </c>
      <c r="S2286" s="168" t="s">
        <v>21</v>
      </c>
      <c r="T2286" s="168" t="s">
        <v>1259</v>
      </c>
      <c r="U2286" s="168" t="s">
        <v>1259</v>
      </c>
      <c r="V2286" s="168" t="s">
        <v>2837</v>
      </c>
      <c r="W2286" s="168" t="s">
        <v>1259</v>
      </c>
      <c r="X2286" s="168" t="s">
        <v>21</v>
      </c>
      <c r="Y2286" s="168" t="s">
        <v>1259</v>
      </c>
      <c r="Z2286" s="168" t="s">
        <v>21</v>
      </c>
      <c r="AA2286" s="168" t="s">
        <v>3882</v>
      </c>
      <c r="AB2286" s="168" t="s">
        <v>1259</v>
      </c>
      <c r="AC2286" s="168" t="s">
        <v>8704</v>
      </c>
      <c r="AD2286" s="169">
        <v>162559.41857348409</v>
      </c>
      <c r="AE2286" s="168" t="s">
        <v>808</v>
      </c>
      <c r="AF2286" s="169">
        <v>5830.3762537881848</v>
      </c>
      <c r="AG2286" s="169">
        <v>-205271.10978354159</v>
      </c>
      <c r="AH2286" s="169">
        <v>-61257.392357345612</v>
      </c>
      <c r="AI2286" s="168" t="s">
        <v>21</v>
      </c>
      <c r="AJ2286"/>
      <c r="AK2286"/>
    </row>
    <row r="2287" spans="1:37" hidden="1" x14ac:dyDescent="0.25">
      <c r="A2287" s="179" t="b">
        <f>IF(E2287&lt;&gt;1,"",NOT(ISNA(VLOOKUP(P2287,Mapping!$P:$P,1,FALSE))))</f>
        <v>0</v>
      </c>
      <c r="B2287" s="180" t="str">
        <f t="shared" si="35"/>
        <v/>
      </c>
      <c r="E2287" s="167">
        <v>1</v>
      </c>
      <c r="F2287" s="170" t="s">
        <v>3883</v>
      </c>
      <c r="G2287" s="169">
        <v>1000666.521413336</v>
      </c>
      <c r="H2287" s="168" t="s">
        <v>1266</v>
      </c>
      <c r="I2287" s="168" t="s">
        <v>303</v>
      </c>
      <c r="J2287" s="169">
        <v>336451.5101505185</v>
      </c>
      <c r="K2287" s="169">
        <v>220997.36081693499</v>
      </c>
      <c r="L2287" s="168" t="s">
        <v>5</v>
      </c>
      <c r="M2287" s="168" t="s">
        <v>21</v>
      </c>
      <c r="N2287" s="168" t="s">
        <v>2829</v>
      </c>
      <c r="O2287" s="168" t="s">
        <v>21</v>
      </c>
      <c r="P2287" s="168" t="s">
        <v>2831</v>
      </c>
      <c r="Q2287" s="168" t="s">
        <v>2832</v>
      </c>
      <c r="R2287" s="168" t="s">
        <v>1259</v>
      </c>
      <c r="S2287" s="168" t="s">
        <v>21</v>
      </c>
      <c r="T2287" s="168" t="s">
        <v>1259</v>
      </c>
      <c r="U2287" s="168" t="s">
        <v>1259</v>
      </c>
      <c r="V2287" s="168" t="s">
        <v>2832</v>
      </c>
      <c r="W2287" s="168" t="s">
        <v>1259</v>
      </c>
      <c r="X2287" s="168" t="s">
        <v>21</v>
      </c>
      <c r="Y2287" s="168" t="s">
        <v>1259</v>
      </c>
      <c r="Z2287" s="168" t="s">
        <v>21</v>
      </c>
      <c r="AA2287" s="168" t="s">
        <v>3884</v>
      </c>
      <c r="AB2287" s="168" t="s">
        <v>3885</v>
      </c>
      <c r="AC2287" s="168" t="s">
        <v>8705</v>
      </c>
      <c r="AD2287" s="169">
        <v>510888.23710012599</v>
      </c>
      <c r="AE2287" s="168" t="s">
        <v>814</v>
      </c>
      <c r="AF2287" s="169">
        <v>-286088.68733113632</v>
      </c>
      <c r="AG2287" s="169">
        <v>214030.75339369391</v>
      </c>
      <c r="AH2287" s="169">
        <v>-308965.74073533731</v>
      </c>
      <c r="AI2287" s="168" t="s">
        <v>21</v>
      </c>
      <c r="AJ2287"/>
      <c r="AK2287"/>
    </row>
    <row r="2288" spans="1:37" hidden="1" x14ac:dyDescent="0.25">
      <c r="A2288" s="179" t="b">
        <f>IF(E2288&lt;&gt;1,"",NOT(ISNA(VLOOKUP(P2288,Mapping!$P:$P,1,FALSE))))</f>
        <v>0</v>
      </c>
      <c r="B2288" s="180" t="str">
        <f t="shared" si="35"/>
        <v/>
      </c>
      <c r="E2288" s="167">
        <v>1</v>
      </c>
      <c r="F2288" s="170" t="s">
        <v>3883</v>
      </c>
      <c r="G2288" s="169">
        <v>2580016.8881322891</v>
      </c>
      <c r="H2288" s="168" t="s">
        <v>1266</v>
      </c>
      <c r="I2288" s="168" t="s">
        <v>303</v>
      </c>
      <c r="J2288" s="169">
        <v>867472.38930300262</v>
      </c>
      <c r="K2288" s="169">
        <v>569797.14114452584</v>
      </c>
      <c r="L2288" s="168" t="s">
        <v>5</v>
      </c>
      <c r="M2288" s="168" t="s">
        <v>21</v>
      </c>
      <c r="N2288" s="168" t="s">
        <v>2829</v>
      </c>
      <c r="O2288" s="168" t="s">
        <v>21</v>
      </c>
      <c r="P2288" s="168" t="s">
        <v>2851</v>
      </c>
      <c r="Q2288" s="168" t="s">
        <v>2834</v>
      </c>
      <c r="R2288" s="168" t="s">
        <v>1259</v>
      </c>
      <c r="S2288" s="168" t="s">
        <v>21</v>
      </c>
      <c r="T2288" s="168" t="s">
        <v>1259</v>
      </c>
      <c r="U2288" s="168" t="s">
        <v>1259</v>
      </c>
      <c r="V2288" s="168" t="s">
        <v>2834</v>
      </c>
      <c r="W2288" s="168" t="s">
        <v>1259</v>
      </c>
      <c r="X2288" s="168" t="s">
        <v>21</v>
      </c>
      <c r="Y2288" s="168" t="s">
        <v>1259</v>
      </c>
      <c r="Z2288" s="168" t="s">
        <v>21</v>
      </c>
      <c r="AA2288" s="168" t="s">
        <v>3884</v>
      </c>
      <c r="AB2288" s="168" t="s">
        <v>3885</v>
      </c>
      <c r="AC2288" s="168" t="s">
        <v>8706</v>
      </c>
      <c r="AD2288" s="169">
        <v>1317222.3227822019</v>
      </c>
      <c r="AE2288" s="168" t="s">
        <v>814</v>
      </c>
      <c r="AF2288" s="169">
        <v>-737622.00395734399</v>
      </c>
      <c r="AG2288" s="169">
        <v>551835.14839237276</v>
      </c>
      <c r="AH2288" s="169">
        <v>-796605.87407840951</v>
      </c>
      <c r="AI2288" s="168" t="s">
        <v>21</v>
      </c>
      <c r="AJ2288"/>
      <c r="AK2288"/>
    </row>
    <row r="2289" spans="1:37" hidden="1" x14ac:dyDescent="0.25">
      <c r="A2289" s="179" t="b">
        <f>IF(E2289&lt;&gt;1,"",NOT(ISNA(VLOOKUP(P2289,Mapping!$P:$P,1,FALSE))))</f>
        <v>0</v>
      </c>
      <c r="B2289" s="180" t="str">
        <f t="shared" si="35"/>
        <v/>
      </c>
      <c r="E2289" s="167">
        <v>1</v>
      </c>
      <c r="F2289" s="170" t="s">
        <v>3883</v>
      </c>
      <c r="G2289" s="169">
        <v>1718777.3912808599</v>
      </c>
      <c r="H2289" s="168" t="s">
        <v>1266</v>
      </c>
      <c r="I2289" s="168" t="s">
        <v>303</v>
      </c>
      <c r="J2289" s="169">
        <v>577900.06614016241</v>
      </c>
      <c r="K2289" s="169">
        <v>379592.2609346364</v>
      </c>
      <c r="L2289" s="168" t="s">
        <v>5</v>
      </c>
      <c r="M2289" s="168" t="s">
        <v>21</v>
      </c>
      <c r="N2289" s="168" t="s">
        <v>2829</v>
      </c>
      <c r="O2289" s="168" t="s">
        <v>21</v>
      </c>
      <c r="P2289" s="168" t="s">
        <v>2835</v>
      </c>
      <c r="Q2289" s="168" t="s">
        <v>2834</v>
      </c>
      <c r="R2289" s="168" t="s">
        <v>1259</v>
      </c>
      <c r="S2289" s="168" t="s">
        <v>21</v>
      </c>
      <c r="T2289" s="168" t="s">
        <v>1259</v>
      </c>
      <c r="U2289" s="168" t="s">
        <v>1259</v>
      </c>
      <c r="V2289" s="168" t="s">
        <v>2834</v>
      </c>
      <c r="W2289" s="168" t="s">
        <v>1259</v>
      </c>
      <c r="X2289" s="168" t="s">
        <v>21</v>
      </c>
      <c r="Y2289" s="168" t="s">
        <v>1259</v>
      </c>
      <c r="Z2289" s="168" t="s">
        <v>21</v>
      </c>
      <c r="AA2289" s="168" t="s">
        <v>3884</v>
      </c>
      <c r="AB2289" s="168" t="s">
        <v>3885</v>
      </c>
      <c r="AC2289" s="168" t="s">
        <v>8707</v>
      </c>
      <c r="AD2289" s="169">
        <v>877518.26668369654</v>
      </c>
      <c r="AE2289" s="168" t="s">
        <v>814</v>
      </c>
      <c r="AF2289" s="169">
        <v>-491395.24223461538</v>
      </c>
      <c r="AG2289" s="169">
        <v>367626.18924465543</v>
      </c>
      <c r="AH2289" s="169">
        <v>-530689.6138647655</v>
      </c>
      <c r="AI2289" s="168" t="s">
        <v>21</v>
      </c>
      <c r="AJ2289"/>
      <c r="AK2289"/>
    </row>
    <row r="2290" spans="1:37" hidden="1" x14ac:dyDescent="0.25">
      <c r="A2290" s="179" t="b">
        <f>IF(E2290&lt;&gt;1,"",NOT(ISNA(VLOOKUP(P2290,Mapping!$P:$P,1,FALSE))))</f>
        <v>0</v>
      </c>
      <c r="B2290" s="180" t="str">
        <f t="shared" si="35"/>
        <v/>
      </c>
      <c r="E2290" s="167">
        <v>1</v>
      </c>
      <c r="F2290" s="170" t="s">
        <v>3883</v>
      </c>
      <c r="G2290" s="169">
        <v>2824322.647984127</v>
      </c>
      <c r="H2290" s="168" t="s">
        <v>1266</v>
      </c>
      <c r="I2290" s="168" t="s">
        <v>303</v>
      </c>
      <c r="J2290" s="169">
        <v>949614.68154689914</v>
      </c>
      <c r="K2290" s="169">
        <v>623752.10716395115</v>
      </c>
      <c r="L2290" s="168" t="s">
        <v>5</v>
      </c>
      <c r="M2290" s="168" t="s">
        <v>21</v>
      </c>
      <c r="N2290" s="168" t="s">
        <v>2829</v>
      </c>
      <c r="O2290" s="168" t="s">
        <v>21</v>
      </c>
      <c r="P2290" s="168" t="s">
        <v>2836</v>
      </c>
      <c r="Q2290" s="168" t="s">
        <v>2837</v>
      </c>
      <c r="R2290" s="168" t="s">
        <v>1259</v>
      </c>
      <c r="S2290" s="168" t="s">
        <v>21</v>
      </c>
      <c r="T2290" s="168" t="s">
        <v>1259</v>
      </c>
      <c r="U2290" s="168" t="s">
        <v>1259</v>
      </c>
      <c r="V2290" s="168" t="s">
        <v>2837</v>
      </c>
      <c r="W2290" s="168" t="s">
        <v>1259</v>
      </c>
      <c r="X2290" s="168" t="s">
        <v>21</v>
      </c>
      <c r="Y2290" s="168" t="s">
        <v>1259</v>
      </c>
      <c r="Z2290" s="168" t="s">
        <v>21</v>
      </c>
      <c r="AA2290" s="168" t="s">
        <v>3884</v>
      </c>
      <c r="AB2290" s="168" t="s">
        <v>3885</v>
      </c>
      <c r="AC2290" s="168" t="s">
        <v>8708</v>
      </c>
      <c r="AD2290" s="169">
        <v>1441952.1266611509</v>
      </c>
      <c r="AE2290" s="168" t="s">
        <v>814</v>
      </c>
      <c r="AF2290" s="169">
        <v>-807468.56387296086</v>
      </c>
      <c r="AG2290" s="169">
        <v>604089.26574373012</v>
      </c>
      <c r="AH2290" s="169">
        <v>-872037.70720491605</v>
      </c>
      <c r="AI2290" s="168" t="s">
        <v>21</v>
      </c>
      <c r="AJ2290"/>
      <c r="AK2290"/>
    </row>
    <row r="2291" spans="1:37" hidden="1" x14ac:dyDescent="0.25">
      <c r="A2291" s="179" t="b">
        <f>IF(E2291&lt;&gt;1,"",NOT(ISNA(VLOOKUP(P2291,Mapping!$P:$P,1,FALSE))))</f>
        <v>0</v>
      </c>
      <c r="B2291" s="180" t="str">
        <f t="shared" si="35"/>
        <v/>
      </c>
      <c r="E2291" s="167">
        <v>1</v>
      </c>
      <c r="F2291" s="170" t="s">
        <v>3886</v>
      </c>
      <c r="G2291" s="169">
        <v>466187.47572716809</v>
      </c>
      <c r="H2291" s="168" t="s">
        <v>1266</v>
      </c>
      <c r="I2291" s="168" t="s">
        <v>2920</v>
      </c>
      <c r="J2291" s="169">
        <v>149382.94993171329</v>
      </c>
      <c r="K2291" s="169">
        <v>71963.744734043488</v>
      </c>
      <c r="L2291" s="168" t="s">
        <v>5</v>
      </c>
      <c r="M2291" s="168" t="s">
        <v>21</v>
      </c>
      <c r="N2291" s="168" t="s">
        <v>2829</v>
      </c>
      <c r="O2291" s="168" t="s">
        <v>21</v>
      </c>
      <c r="P2291" s="168" t="s">
        <v>2831</v>
      </c>
      <c r="Q2291" s="168" t="s">
        <v>2832</v>
      </c>
      <c r="R2291" s="168" t="s">
        <v>1259</v>
      </c>
      <c r="S2291" s="168" t="s">
        <v>21</v>
      </c>
      <c r="T2291" s="168" t="s">
        <v>1259</v>
      </c>
      <c r="U2291" s="168" t="s">
        <v>1259</v>
      </c>
      <c r="V2291" s="168" t="s">
        <v>2832</v>
      </c>
      <c r="W2291" s="168" t="s">
        <v>1259</v>
      </c>
      <c r="X2291" s="168" t="s">
        <v>21</v>
      </c>
      <c r="Y2291" s="168" t="s">
        <v>1259</v>
      </c>
      <c r="Z2291" s="168" t="s">
        <v>21</v>
      </c>
      <c r="AA2291" s="168" t="s">
        <v>3887</v>
      </c>
      <c r="AB2291" s="168" t="s">
        <v>1259</v>
      </c>
      <c r="AC2291" s="168" t="s">
        <v>8709</v>
      </c>
      <c r="AD2291" s="169">
        <v>280160.25139134092</v>
      </c>
      <c r="AE2291" s="168" t="s">
        <v>817</v>
      </c>
      <c r="AF2291" s="169">
        <v>-257110.56368135649</v>
      </c>
      <c r="AG2291" s="169">
        <v>-61614.972416011791</v>
      </c>
      <c r="AH2291" s="169">
        <v>-101615.5564815643</v>
      </c>
      <c r="AI2291" s="168" t="s">
        <v>21</v>
      </c>
      <c r="AJ2291"/>
      <c r="AK2291"/>
    </row>
    <row r="2292" spans="1:37" hidden="1" x14ac:dyDescent="0.25">
      <c r="A2292" s="179" t="b">
        <f>IF(E2292&lt;&gt;1,"",NOT(ISNA(VLOOKUP(P2292,Mapping!$P:$P,1,FALSE))))</f>
        <v>0</v>
      </c>
      <c r="B2292" s="180" t="str">
        <f t="shared" si="35"/>
        <v/>
      </c>
      <c r="E2292" s="167">
        <v>1</v>
      </c>
      <c r="F2292" s="170" t="s">
        <v>3888</v>
      </c>
      <c r="G2292" s="169">
        <v>572268.79092562047</v>
      </c>
      <c r="H2292" s="168" t="s">
        <v>1266</v>
      </c>
      <c r="I2292" s="168" t="s">
        <v>303</v>
      </c>
      <c r="J2292" s="169">
        <v>232038.00483736079</v>
      </c>
      <c r="K2292" s="169">
        <v>172843.00005659481</v>
      </c>
      <c r="L2292" s="168" t="s">
        <v>5</v>
      </c>
      <c r="M2292" s="168" t="s">
        <v>21</v>
      </c>
      <c r="N2292" s="168" t="s">
        <v>2829</v>
      </c>
      <c r="O2292" s="168" t="s">
        <v>21</v>
      </c>
      <c r="P2292" s="168" t="s">
        <v>2831</v>
      </c>
      <c r="Q2292" s="168" t="s">
        <v>2832</v>
      </c>
      <c r="R2292" s="168" t="s">
        <v>1259</v>
      </c>
      <c r="S2292" s="168" t="s">
        <v>21</v>
      </c>
      <c r="T2292" s="168" t="s">
        <v>1259</v>
      </c>
      <c r="U2292" s="168" t="s">
        <v>1259</v>
      </c>
      <c r="V2292" s="168" t="s">
        <v>2832</v>
      </c>
      <c r="W2292" s="168" t="s">
        <v>1259</v>
      </c>
      <c r="X2292" s="168" t="s">
        <v>21</v>
      </c>
      <c r="Y2292" s="168" t="s">
        <v>1259</v>
      </c>
      <c r="Z2292" s="168" t="s">
        <v>21</v>
      </c>
      <c r="AA2292" s="168" t="s">
        <v>3889</v>
      </c>
      <c r="AB2292" s="168" t="s">
        <v>3890</v>
      </c>
      <c r="AC2292" s="168" t="s">
        <v>12318</v>
      </c>
      <c r="AD2292" s="169">
        <v>397057.73866055248</v>
      </c>
      <c r="AE2292" s="168" t="s">
        <v>809</v>
      </c>
      <c r="AF2292" s="169">
        <v>-310392.9901527036</v>
      </c>
      <c r="AG2292" s="169">
        <v>-261087.35708947841</v>
      </c>
      <c r="AH2292" s="169">
        <v>-202858.6828555016</v>
      </c>
      <c r="AI2292" s="168" t="s">
        <v>21</v>
      </c>
      <c r="AJ2292"/>
      <c r="AK2292"/>
    </row>
    <row r="2293" spans="1:37" hidden="1" x14ac:dyDescent="0.25">
      <c r="A2293" s="179" t="b">
        <f>IF(E2293&lt;&gt;1,"",NOT(ISNA(VLOOKUP(P2293,Mapping!$P:$P,1,FALSE))))</f>
        <v>0</v>
      </c>
      <c r="B2293" s="180" t="str">
        <f t="shared" si="35"/>
        <v/>
      </c>
      <c r="E2293" s="167">
        <v>1</v>
      </c>
      <c r="F2293" s="170" t="s">
        <v>3891</v>
      </c>
      <c r="G2293" s="169">
        <v>584157.84146961255</v>
      </c>
      <c r="H2293" s="168" t="s">
        <v>1266</v>
      </c>
      <c r="I2293" s="168" t="s">
        <v>303</v>
      </c>
      <c r="J2293" s="169">
        <v>260437.85816660989</v>
      </c>
      <c r="K2293" s="169">
        <v>153133.02366509731</v>
      </c>
      <c r="L2293" s="168" t="s">
        <v>5</v>
      </c>
      <c r="M2293" s="168" t="s">
        <v>21</v>
      </c>
      <c r="N2293" s="168" t="s">
        <v>2829</v>
      </c>
      <c r="O2293" s="168" t="s">
        <v>21</v>
      </c>
      <c r="P2293" s="168" t="s">
        <v>2831</v>
      </c>
      <c r="Q2293" s="168" t="s">
        <v>2832</v>
      </c>
      <c r="R2293" s="168" t="s">
        <v>1259</v>
      </c>
      <c r="S2293" s="168" t="s">
        <v>21</v>
      </c>
      <c r="T2293" s="168" t="s">
        <v>1259</v>
      </c>
      <c r="U2293" s="168" t="s">
        <v>1259</v>
      </c>
      <c r="V2293" s="168" t="s">
        <v>2832</v>
      </c>
      <c r="W2293" s="168" t="s">
        <v>1259</v>
      </c>
      <c r="X2293" s="168" t="s">
        <v>21</v>
      </c>
      <c r="Y2293" s="168" t="s">
        <v>1259</v>
      </c>
      <c r="Z2293" s="168" t="s">
        <v>21</v>
      </c>
      <c r="AA2293" s="168" t="s">
        <v>3892</v>
      </c>
      <c r="AB2293" s="168" t="s">
        <v>3893</v>
      </c>
      <c r="AC2293" s="168" t="s">
        <v>7095</v>
      </c>
      <c r="AD2293" s="169">
        <v>430610.64578432537</v>
      </c>
      <c r="AE2293" s="168" t="s">
        <v>807</v>
      </c>
      <c r="AF2293" s="169">
        <v>-134808.07011179131</v>
      </c>
      <c r="AG2293" s="169">
        <v>3294616.1509593618</v>
      </c>
      <c r="AH2293" s="169">
        <v>-270854.86671950138</v>
      </c>
      <c r="AI2293" s="168" t="s">
        <v>21</v>
      </c>
      <c r="AJ2293"/>
      <c r="AK2293"/>
    </row>
    <row r="2294" spans="1:37" hidden="1" x14ac:dyDescent="0.25">
      <c r="A2294" s="179" t="b">
        <f>IF(E2294&lt;&gt;1,"",NOT(ISNA(VLOOKUP(P2294,Mapping!$P:$P,1,FALSE))))</f>
        <v>0</v>
      </c>
      <c r="B2294" s="180" t="str">
        <f t="shared" si="35"/>
        <v/>
      </c>
      <c r="E2294" s="167">
        <v>1</v>
      </c>
      <c r="F2294" s="170" t="s">
        <v>3894</v>
      </c>
      <c r="G2294" s="169">
        <v>1196619.374348206</v>
      </c>
      <c r="H2294" s="168" t="s">
        <v>1266</v>
      </c>
      <c r="I2294" s="168" t="s">
        <v>303</v>
      </c>
      <c r="J2294" s="169">
        <v>734625.79788522725</v>
      </c>
      <c r="K2294" s="169">
        <v>373414.56676719227</v>
      </c>
      <c r="L2294" s="168" t="s">
        <v>5</v>
      </c>
      <c r="M2294" s="168" t="s">
        <v>21</v>
      </c>
      <c r="N2294" s="168" t="s">
        <v>2829</v>
      </c>
      <c r="O2294" s="168" t="s">
        <v>21</v>
      </c>
      <c r="P2294" s="168" t="s">
        <v>2831</v>
      </c>
      <c r="Q2294" s="168" t="s">
        <v>2832</v>
      </c>
      <c r="R2294" s="168" t="s">
        <v>1259</v>
      </c>
      <c r="S2294" s="168" t="s">
        <v>21</v>
      </c>
      <c r="T2294" s="168" t="s">
        <v>1259</v>
      </c>
      <c r="U2294" s="168" t="s">
        <v>1259</v>
      </c>
      <c r="V2294" s="168" t="s">
        <v>2832</v>
      </c>
      <c r="W2294" s="168" t="s">
        <v>1259</v>
      </c>
      <c r="X2294" s="168" t="s">
        <v>21</v>
      </c>
      <c r="Y2294" s="168" t="s">
        <v>1259</v>
      </c>
      <c r="Z2294" s="168" t="s">
        <v>21</v>
      </c>
      <c r="AA2294" s="168" t="s">
        <v>3895</v>
      </c>
      <c r="AB2294" s="168" t="s">
        <v>3896</v>
      </c>
      <c r="AC2294" s="168" t="s">
        <v>12319</v>
      </c>
      <c r="AD2294" s="169">
        <v>1188286.653731297</v>
      </c>
      <c r="AE2294" s="168" t="s">
        <v>807</v>
      </c>
      <c r="AF2294" s="169">
        <v>-438920.78425319347</v>
      </c>
      <c r="AG2294" s="169">
        <v>-694099.18478962756</v>
      </c>
      <c r="AH2294" s="169">
        <v>-779938.98373092338</v>
      </c>
      <c r="AI2294" s="168" t="s">
        <v>21</v>
      </c>
      <c r="AJ2294"/>
      <c r="AK2294"/>
    </row>
    <row r="2295" spans="1:37" hidden="1" x14ac:dyDescent="0.25">
      <c r="A2295" s="179" t="b">
        <f>IF(E2295&lt;&gt;1,"",NOT(ISNA(VLOOKUP(P2295,Mapping!$P:$P,1,FALSE))))</f>
        <v>0</v>
      </c>
      <c r="B2295" s="180" t="str">
        <f t="shared" si="35"/>
        <v/>
      </c>
      <c r="E2295" s="167">
        <v>1</v>
      </c>
      <c r="F2295" s="170" t="s">
        <v>3894</v>
      </c>
      <c r="G2295" s="169">
        <v>1940499.2150447131</v>
      </c>
      <c r="H2295" s="168" t="s">
        <v>1266</v>
      </c>
      <c r="I2295" s="168" t="s">
        <v>303</v>
      </c>
      <c r="J2295" s="169">
        <v>1191306.7886974211</v>
      </c>
      <c r="K2295" s="169">
        <v>605548.17114898423</v>
      </c>
      <c r="L2295" s="168" t="s">
        <v>5</v>
      </c>
      <c r="M2295" s="168" t="s">
        <v>21</v>
      </c>
      <c r="N2295" s="168" t="s">
        <v>2829</v>
      </c>
      <c r="O2295" s="168" t="s">
        <v>21</v>
      </c>
      <c r="P2295" s="168" t="s">
        <v>2835</v>
      </c>
      <c r="Q2295" s="168" t="s">
        <v>2834</v>
      </c>
      <c r="R2295" s="168" t="s">
        <v>1259</v>
      </c>
      <c r="S2295" s="168" t="s">
        <v>21</v>
      </c>
      <c r="T2295" s="168" t="s">
        <v>1259</v>
      </c>
      <c r="U2295" s="168" t="s">
        <v>1259</v>
      </c>
      <c r="V2295" s="168" t="s">
        <v>2834</v>
      </c>
      <c r="W2295" s="168" t="s">
        <v>1259</v>
      </c>
      <c r="X2295" s="168" t="s">
        <v>21</v>
      </c>
      <c r="Y2295" s="168" t="s">
        <v>1259</v>
      </c>
      <c r="Z2295" s="168" t="s">
        <v>21</v>
      </c>
      <c r="AA2295" s="168" t="s">
        <v>3895</v>
      </c>
      <c r="AB2295" s="168" t="s">
        <v>3896</v>
      </c>
      <c r="AC2295" s="168" t="s">
        <v>8710</v>
      </c>
      <c r="AD2295" s="169">
        <v>1926986.4488611261</v>
      </c>
      <c r="AE2295" s="168" t="s">
        <v>807</v>
      </c>
      <c r="AF2295" s="169">
        <v>-711776.40573809296</v>
      </c>
      <c r="AG2295" s="169">
        <v>-1125586.7589316759</v>
      </c>
      <c r="AH2295" s="169">
        <v>-1264788.9697900049</v>
      </c>
      <c r="AI2295" s="168" t="s">
        <v>21</v>
      </c>
      <c r="AJ2295"/>
      <c r="AK2295"/>
    </row>
    <row r="2296" spans="1:37" hidden="1" x14ac:dyDescent="0.25">
      <c r="A2296" s="179" t="b">
        <f>IF(E2296&lt;&gt;1,"",NOT(ISNA(VLOOKUP(P2296,Mapping!$P:$P,1,FALSE))))</f>
        <v>0</v>
      </c>
      <c r="B2296" s="180" t="str">
        <f t="shared" si="35"/>
        <v/>
      </c>
      <c r="E2296" s="167">
        <v>1</v>
      </c>
      <c r="F2296" s="170" t="s">
        <v>3894</v>
      </c>
      <c r="G2296" s="169">
        <v>1805104.3377768029</v>
      </c>
      <c r="H2296" s="168" t="s">
        <v>1266</v>
      </c>
      <c r="I2296" s="168" t="s">
        <v>303</v>
      </c>
      <c r="J2296" s="169">
        <v>1108185.478885192</v>
      </c>
      <c r="K2296" s="169">
        <v>563297.12581133645</v>
      </c>
      <c r="L2296" s="168" t="s">
        <v>5</v>
      </c>
      <c r="M2296" s="168" t="s">
        <v>21</v>
      </c>
      <c r="N2296" s="168" t="s">
        <v>2829</v>
      </c>
      <c r="O2296" s="168" t="s">
        <v>21</v>
      </c>
      <c r="P2296" s="168" t="s">
        <v>2836</v>
      </c>
      <c r="Q2296" s="168" t="s">
        <v>2837</v>
      </c>
      <c r="R2296" s="168" t="s">
        <v>1259</v>
      </c>
      <c r="S2296" s="168" t="s">
        <v>21</v>
      </c>
      <c r="T2296" s="168" t="s">
        <v>1259</v>
      </c>
      <c r="U2296" s="168" t="s">
        <v>1259</v>
      </c>
      <c r="V2296" s="168" t="s">
        <v>2837</v>
      </c>
      <c r="W2296" s="168" t="s">
        <v>1259</v>
      </c>
      <c r="X2296" s="168" t="s">
        <v>21</v>
      </c>
      <c r="Y2296" s="168" t="s">
        <v>1259</v>
      </c>
      <c r="Z2296" s="168" t="s">
        <v>21</v>
      </c>
      <c r="AA2296" s="168" t="s">
        <v>3895</v>
      </c>
      <c r="AB2296" s="168" t="s">
        <v>3896</v>
      </c>
      <c r="AC2296" s="168" t="s">
        <v>8711</v>
      </c>
      <c r="AD2296" s="169">
        <v>1792534.4007913889</v>
      </c>
      <c r="AE2296" s="168" t="s">
        <v>807</v>
      </c>
      <c r="AF2296" s="169">
        <v>-662113.47449342208</v>
      </c>
      <c r="AG2296" s="169">
        <v>-1047050.947168192</v>
      </c>
      <c r="AH2296" s="169">
        <v>-1176540.571642326</v>
      </c>
      <c r="AI2296" s="168" t="s">
        <v>21</v>
      </c>
      <c r="AJ2296"/>
      <c r="AK2296"/>
    </row>
    <row r="2297" spans="1:37" hidden="1" x14ac:dyDescent="0.25">
      <c r="A2297" s="179" t="b">
        <f>IF(E2297&lt;&gt;1,"",NOT(ISNA(VLOOKUP(P2297,Mapping!$P:$P,1,FALSE))))</f>
        <v>0</v>
      </c>
      <c r="B2297" s="180" t="str">
        <f t="shared" si="35"/>
        <v/>
      </c>
      <c r="E2297" s="167">
        <v>1</v>
      </c>
      <c r="F2297" s="170" t="s">
        <v>3897</v>
      </c>
      <c r="G2297" s="169">
        <v>401983.07369352097</v>
      </c>
      <c r="H2297" s="168" t="s">
        <v>1266</v>
      </c>
      <c r="I2297" s="168" t="s">
        <v>402</v>
      </c>
      <c r="J2297" s="169">
        <v>117994.618303475</v>
      </c>
      <c r="K2297" s="169">
        <v>45175.098448504687</v>
      </c>
      <c r="L2297" s="168" t="s">
        <v>5</v>
      </c>
      <c r="M2297" s="168" t="s">
        <v>21</v>
      </c>
      <c r="N2297" s="168" t="s">
        <v>2829</v>
      </c>
      <c r="O2297" s="168" t="s">
        <v>21</v>
      </c>
      <c r="P2297" s="168" t="s">
        <v>2831</v>
      </c>
      <c r="Q2297" s="168" t="s">
        <v>2832</v>
      </c>
      <c r="R2297" s="168" t="s">
        <v>1259</v>
      </c>
      <c r="S2297" s="168" t="s">
        <v>21</v>
      </c>
      <c r="T2297" s="168" t="s">
        <v>1259</v>
      </c>
      <c r="U2297" s="168" t="s">
        <v>1259</v>
      </c>
      <c r="V2297" s="168" t="s">
        <v>2832</v>
      </c>
      <c r="W2297" s="168" t="s">
        <v>1259</v>
      </c>
      <c r="X2297" s="168" t="s">
        <v>21</v>
      </c>
      <c r="Y2297" s="168" t="s">
        <v>1259</v>
      </c>
      <c r="Z2297" s="168" t="s">
        <v>21</v>
      </c>
      <c r="AA2297" s="168" t="s">
        <v>3898</v>
      </c>
      <c r="AB2297" s="168" t="s">
        <v>1259</v>
      </c>
      <c r="AC2297" s="168" t="s">
        <v>8712</v>
      </c>
      <c r="AD2297" s="169">
        <v>198486.0943802043</v>
      </c>
      <c r="AE2297" s="168" t="s">
        <v>817</v>
      </c>
      <c r="AF2297" s="169">
        <v>-113265.5971363929</v>
      </c>
      <c r="AG2297" s="169">
        <v>-239805.6017392253</v>
      </c>
      <c r="AH2297" s="169">
        <v>-25856.290689145859</v>
      </c>
      <c r="AI2297" s="168" t="s">
        <v>21</v>
      </c>
      <c r="AJ2297"/>
      <c r="AK2297"/>
    </row>
    <row r="2298" spans="1:37" hidden="1" x14ac:dyDescent="0.25">
      <c r="A2298" s="179" t="b">
        <f>IF(E2298&lt;&gt;1,"",NOT(ISNA(VLOOKUP(P2298,Mapping!$P:$P,1,FALSE))))</f>
        <v>0</v>
      </c>
      <c r="B2298" s="180" t="str">
        <f t="shared" si="35"/>
        <v/>
      </c>
      <c r="E2298" s="167">
        <v>1</v>
      </c>
      <c r="F2298" s="170" t="s">
        <v>3897</v>
      </c>
      <c r="G2298" s="169">
        <v>1506307.360413363</v>
      </c>
      <c r="H2298" s="168" t="s">
        <v>1266</v>
      </c>
      <c r="I2298" s="168" t="s">
        <v>402</v>
      </c>
      <c r="J2298" s="169">
        <v>442148.37308100017</v>
      </c>
      <c r="K2298" s="169">
        <v>169279.7228379359</v>
      </c>
      <c r="L2298" s="168" t="s">
        <v>5</v>
      </c>
      <c r="M2298" s="168" t="s">
        <v>21</v>
      </c>
      <c r="N2298" s="168" t="s">
        <v>2829</v>
      </c>
      <c r="O2298" s="168" t="s">
        <v>21</v>
      </c>
      <c r="P2298" s="168" t="s">
        <v>2833</v>
      </c>
      <c r="Q2298" s="168" t="s">
        <v>2834</v>
      </c>
      <c r="R2298" s="168" t="s">
        <v>1259</v>
      </c>
      <c r="S2298" s="168" t="s">
        <v>21</v>
      </c>
      <c r="T2298" s="168" t="s">
        <v>1259</v>
      </c>
      <c r="U2298" s="168" t="s">
        <v>1259</v>
      </c>
      <c r="V2298" s="168" t="s">
        <v>2834</v>
      </c>
      <c r="W2298" s="168" t="s">
        <v>1259</v>
      </c>
      <c r="X2298" s="168" t="s">
        <v>21</v>
      </c>
      <c r="Y2298" s="168" t="s">
        <v>1259</v>
      </c>
      <c r="Z2298" s="168" t="s">
        <v>21</v>
      </c>
      <c r="AA2298" s="168" t="s">
        <v>3898</v>
      </c>
      <c r="AB2298" s="168" t="s">
        <v>1259</v>
      </c>
      <c r="AC2298" s="168" t="s">
        <v>7079</v>
      </c>
      <c r="AD2298" s="169">
        <v>743765.30871683126</v>
      </c>
      <c r="AE2298" s="168" t="s">
        <v>817</v>
      </c>
      <c r="AF2298" s="169">
        <v>-424427.82747176482</v>
      </c>
      <c r="AG2298" s="169">
        <v>-898597.39528125466</v>
      </c>
      <c r="AH2298" s="169">
        <v>-96888.460054271389</v>
      </c>
      <c r="AI2298" s="168" t="s">
        <v>21</v>
      </c>
      <c r="AJ2298"/>
      <c r="AK2298"/>
    </row>
    <row r="2299" spans="1:37" hidden="1" x14ac:dyDescent="0.25">
      <c r="A2299" s="179" t="b">
        <f>IF(E2299&lt;&gt;1,"",NOT(ISNA(VLOOKUP(P2299,Mapping!$P:$P,1,FALSE))))</f>
        <v>0</v>
      </c>
      <c r="B2299" s="180" t="str">
        <f t="shared" si="35"/>
        <v/>
      </c>
      <c r="E2299" s="167">
        <v>1</v>
      </c>
      <c r="F2299" s="170" t="s">
        <v>3899</v>
      </c>
      <c r="G2299" s="169">
        <v>2903972.8353280742</v>
      </c>
      <c r="H2299" s="168" t="s">
        <v>1266</v>
      </c>
      <c r="I2299" s="168" t="s">
        <v>303</v>
      </c>
      <c r="J2299" s="169">
        <v>1034958.332492416</v>
      </c>
      <c r="K2299" s="169">
        <v>745104.80380616838</v>
      </c>
      <c r="L2299" s="168" t="s">
        <v>5</v>
      </c>
      <c r="M2299" s="168" t="s">
        <v>21</v>
      </c>
      <c r="N2299" s="168" t="s">
        <v>2829</v>
      </c>
      <c r="O2299" s="168" t="s">
        <v>21</v>
      </c>
      <c r="P2299" s="168" t="s">
        <v>2831</v>
      </c>
      <c r="Q2299" s="168" t="s">
        <v>2832</v>
      </c>
      <c r="R2299" s="168" t="s">
        <v>1259</v>
      </c>
      <c r="S2299" s="168" t="s">
        <v>21</v>
      </c>
      <c r="T2299" s="168" t="s">
        <v>1259</v>
      </c>
      <c r="U2299" s="168" t="s">
        <v>1259</v>
      </c>
      <c r="V2299" s="168" t="s">
        <v>2832</v>
      </c>
      <c r="W2299" s="168" t="s">
        <v>1259</v>
      </c>
      <c r="X2299" s="168" t="s">
        <v>21</v>
      </c>
      <c r="Y2299" s="168" t="s">
        <v>1259</v>
      </c>
      <c r="Z2299" s="168" t="s">
        <v>21</v>
      </c>
      <c r="AA2299" s="168" t="s">
        <v>3900</v>
      </c>
      <c r="AB2299" s="168" t="s">
        <v>3901</v>
      </c>
      <c r="AC2299" s="168" t="s">
        <v>8713</v>
      </c>
      <c r="AD2299" s="169">
        <v>1269688.376751502</v>
      </c>
      <c r="AE2299" s="168" t="s">
        <v>814</v>
      </c>
      <c r="AF2299" s="169">
        <v>-1341735.3549395159</v>
      </c>
      <c r="AG2299" s="169">
        <v>-1324885.4465907619</v>
      </c>
      <c r="AH2299" s="169">
        <v>-885012.74863839848</v>
      </c>
      <c r="AI2299" s="168" t="s">
        <v>21</v>
      </c>
      <c r="AJ2299"/>
      <c r="AK2299"/>
    </row>
    <row r="2300" spans="1:37" hidden="1" x14ac:dyDescent="0.25">
      <c r="A2300" s="179" t="b">
        <f>IF(E2300&lt;&gt;1,"",NOT(ISNA(VLOOKUP(P2300,Mapping!$P:$P,1,FALSE))))</f>
        <v>0</v>
      </c>
      <c r="B2300" s="180" t="str">
        <f t="shared" si="35"/>
        <v/>
      </c>
      <c r="E2300" s="167">
        <v>1</v>
      </c>
      <c r="F2300" s="170" t="s">
        <v>3902</v>
      </c>
      <c r="G2300" s="169">
        <v>513812.8968836593</v>
      </c>
      <c r="H2300" s="168" t="s">
        <v>1266</v>
      </c>
      <c r="I2300" s="168" t="s">
        <v>303</v>
      </c>
      <c r="J2300" s="169">
        <v>230698.63997766931</v>
      </c>
      <c r="K2300" s="169">
        <v>100701.66353557049</v>
      </c>
      <c r="L2300" s="168" t="s">
        <v>5</v>
      </c>
      <c r="M2300" s="168" t="s">
        <v>21</v>
      </c>
      <c r="N2300" s="168" t="s">
        <v>2829</v>
      </c>
      <c r="O2300" s="168" t="s">
        <v>21</v>
      </c>
      <c r="P2300" s="168" t="s">
        <v>2831</v>
      </c>
      <c r="Q2300" s="168" t="s">
        <v>2832</v>
      </c>
      <c r="R2300" s="168" t="s">
        <v>1259</v>
      </c>
      <c r="S2300" s="168" t="s">
        <v>21</v>
      </c>
      <c r="T2300" s="168" t="s">
        <v>1259</v>
      </c>
      <c r="U2300" s="168" t="s">
        <v>1259</v>
      </c>
      <c r="V2300" s="168" t="s">
        <v>2832</v>
      </c>
      <c r="W2300" s="168" t="s">
        <v>1259</v>
      </c>
      <c r="X2300" s="168" t="s">
        <v>21</v>
      </c>
      <c r="Y2300" s="168" t="s">
        <v>1259</v>
      </c>
      <c r="Z2300" s="168" t="s">
        <v>21</v>
      </c>
      <c r="AA2300" s="168" t="s">
        <v>3903</v>
      </c>
      <c r="AB2300" s="168" t="s">
        <v>3904</v>
      </c>
      <c r="AC2300" s="168" t="s">
        <v>8714</v>
      </c>
      <c r="AD2300" s="169">
        <v>375185.67145386903</v>
      </c>
      <c r="AE2300" s="168" t="s">
        <v>808</v>
      </c>
      <c r="AF2300" s="169">
        <v>-93261.817267490551</v>
      </c>
      <c r="AG2300" s="169">
        <v>-234417.90538474289</v>
      </c>
      <c r="AH2300" s="169">
        <v>-104153.1426291362</v>
      </c>
      <c r="AI2300" s="168" t="s">
        <v>21</v>
      </c>
      <c r="AJ2300"/>
      <c r="AK2300"/>
    </row>
    <row r="2301" spans="1:37" hidden="1" x14ac:dyDescent="0.25">
      <c r="A2301" s="179" t="b">
        <f>IF(E2301&lt;&gt;1,"",NOT(ISNA(VLOOKUP(P2301,Mapping!$P:$P,1,FALSE))))</f>
        <v>0</v>
      </c>
      <c r="B2301" s="180" t="str">
        <f t="shared" si="35"/>
        <v/>
      </c>
      <c r="E2301" s="167">
        <v>1</v>
      </c>
      <c r="F2301" s="170" t="s">
        <v>3905</v>
      </c>
      <c r="G2301" s="169">
        <v>9103854.9791639633</v>
      </c>
      <c r="H2301" s="168" t="s">
        <v>1266</v>
      </c>
      <c r="I2301" s="168" t="s">
        <v>303</v>
      </c>
      <c r="J2301" s="169">
        <v>3012111.2628601459</v>
      </c>
      <c r="K2301" s="169">
        <v>1844575.618197486</v>
      </c>
      <c r="L2301" s="168" t="s">
        <v>5</v>
      </c>
      <c r="M2301" s="168" t="s">
        <v>21</v>
      </c>
      <c r="N2301" s="168" t="s">
        <v>2829</v>
      </c>
      <c r="O2301" s="168" t="s">
        <v>21</v>
      </c>
      <c r="P2301" s="168" t="s">
        <v>2831</v>
      </c>
      <c r="Q2301" s="168" t="s">
        <v>2832</v>
      </c>
      <c r="R2301" s="168" t="s">
        <v>1259</v>
      </c>
      <c r="S2301" s="168" t="s">
        <v>21</v>
      </c>
      <c r="T2301" s="168" t="s">
        <v>1259</v>
      </c>
      <c r="U2301" s="168" t="s">
        <v>1259</v>
      </c>
      <c r="V2301" s="168" t="s">
        <v>2832</v>
      </c>
      <c r="W2301" s="168" t="s">
        <v>1259</v>
      </c>
      <c r="X2301" s="168" t="s">
        <v>21</v>
      </c>
      <c r="Y2301" s="168" t="s">
        <v>1259</v>
      </c>
      <c r="Z2301" s="168" t="s">
        <v>21</v>
      </c>
      <c r="AA2301" s="168" t="s">
        <v>3906</v>
      </c>
      <c r="AB2301" s="168" t="s">
        <v>3907</v>
      </c>
      <c r="AC2301" s="168" t="s">
        <v>8715</v>
      </c>
      <c r="AD2301" s="169">
        <v>4821597.3983972054</v>
      </c>
      <c r="AE2301" s="168" t="s">
        <v>814</v>
      </c>
      <c r="AF2301" s="169">
        <v>-5167404.1546639008</v>
      </c>
      <c r="AG2301" s="169">
        <v>-801477.057541769</v>
      </c>
      <c r="AH2301" s="169">
        <v>-2171682.2800408769</v>
      </c>
      <c r="AI2301" s="168" t="s">
        <v>21</v>
      </c>
      <c r="AJ2301"/>
      <c r="AK2301"/>
    </row>
    <row r="2302" spans="1:37" hidden="1" x14ac:dyDescent="0.25">
      <c r="A2302" s="179" t="b">
        <f>IF(E2302&lt;&gt;1,"",NOT(ISNA(VLOOKUP(P2302,Mapping!$P:$P,1,FALSE))))</f>
        <v>0</v>
      </c>
      <c r="B2302" s="180" t="str">
        <f t="shared" si="35"/>
        <v/>
      </c>
      <c r="E2302" s="167">
        <v>1</v>
      </c>
      <c r="F2302" s="170" t="s">
        <v>3905</v>
      </c>
      <c r="G2302" s="169">
        <v>11970853.62819406</v>
      </c>
      <c r="H2302" s="168" t="s">
        <v>1266</v>
      </c>
      <c r="I2302" s="168" t="s">
        <v>303</v>
      </c>
      <c r="J2302" s="169">
        <v>3960689.5235105008</v>
      </c>
      <c r="K2302" s="169">
        <v>2425471.9327268321</v>
      </c>
      <c r="L2302" s="168" t="s">
        <v>5</v>
      </c>
      <c r="M2302" s="168" t="s">
        <v>21</v>
      </c>
      <c r="N2302" s="168" t="s">
        <v>2829</v>
      </c>
      <c r="O2302" s="168" t="s">
        <v>21</v>
      </c>
      <c r="P2302" s="168" t="s">
        <v>2851</v>
      </c>
      <c r="Q2302" s="168" t="s">
        <v>2834</v>
      </c>
      <c r="R2302" s="168" t="s">
        <v>1259</v>
      </c>
      <c r="S2302" s="168" t="s">
        <v>21</v>
      </c>
      <c r="T2302" s="168" t="s">
        <v>1259</v>
      </c>
      <c r="U2302" s="168" t="s">
        <v>1259</v>
      </c>
      <c r="V2302" s="168" t="s">
        <v>2834</v>
      </c>
      <c r="W2302" s="168" t="s">
        <v>1259</v>
      </c>
      <c r="X2302" s="168" t="s">
        <v>21</v>
      </c>
      <c r="Y2302" s="168" t="s">
        <v>1259</v>
      </c>
      <c r="Z2302" s="168" t="s">
        <v>21</v>
      </c>
      <c r="AA2302" s="168" t="s">
        <v>3906</v>
      </c>
      <c r="AB2302" s="168" t="s">
        <v>3907</v>
      </c>
      <c r="AC2302" s="168" t="s">
        <v>8716</v>
      </c>
      <c r="AD2302" s="169">
        <v>6340021.5449823346</v>
      </c>
      <c r="AE2302" s="168" t="s">
        <v>814</v>
      </c>
      <c r="AF2302" s="169">
        <v>-6794730.2450202331</v>
      </c>
      <c r="AG2302" s="169">
        <v>-1053879.3252030979</v>
      </c>
      <c r="AH2302" s="169">
        <v>-2855591.4786440791</v>
      </c>
      <c r="AI2302" s="168" t="s">
        <v>21</v>
      </c>
      <c r="AJ2302"/>
      <c r="AK2302"/>
    </row>
    <row r="2303" spans="1:37" hidden="1" x14ac:dyDescent="0.25">
      <c r="A2303" s="179" t="b">
        <f>IF(E2303&lt;&gt;1,"",NOT(ISNA(VLOOKUP(P2303,Mapping!$P:$P,1,FALSE))))</f>
        <v>0</v>
      </c>
      <c r="B2303" s="180" t="str">
        <f t="shared" si="35"/>
        <v/>
      </c>
      <c r="E2303" s="167">
        <v>1</v>
      </c>
      <c r="F2303" s="170" t="s">
        <v>3905</v>
      </c>
      <c r="G2303" s="169">
        <v>3551340.6400476452</v>
      </c>
      <c r="H2303" s="168" t="s">
        <v>1266</v>
      </c>
      <c r="I2303" s="168" t="s">
        <v>303</v>
      </c>
      <c r="J2303" s="169">
        <v>1175000.3888048329</v>
      </c>
      <c r="K2303" s="169">
        <v>719554.11982488586</v>
      </c>
      <c r="L2303" s="168" t="s">
        <v>5</v>
      </c>
      <c r="M2303" s="168" t="s">
        <v>21</v>
      </c>
      <c r="N2303" s="168" t="s">
        <v>2829</v>
      </c>
      <c r="O2303" s="168" t="s">
        <v>21</v>
      </c>
      <c r="P2303" s="168" t="s">
        <v>2835</v>
      </c>
      <c r="Q2303" s="168" t="s">
        <v>2834</v>
      </c>
      <c r="R2303" s="168" t="s">
        <v>1259</v>
      </c>
      <c r="S2303" s="168" t="s">
        <v>21</v>
      </c>
      <c r="T2303" s="168" t="s">
        <v>1259</v>
      </c>
      <c r="U2303" s="168" t="s">
        <v>1259</v>
      </c>
      <c r="V2303" s="168" t="s">
        <v>2834</v>
      </c>
      <c r="W2303" s="168" t="s">
        <v>1259</v>
      </c>
      <c r="X2303" s="168" t="s">
        <v>21</v>
      </c>
      <c r="Y2303" s="168" t="s">
        <v>1259</v>
      </c>
      <c r="Z2303" s="168" t="s">
        <v>21</v>
      </c>
      <c r="AA2303" s="168" t="s">
        <v>3906</v>
      </c>
      <c r="AB2303" s="168" t="s">
        <v>3907</v>
      </c>
      <c r="AC2303" s="168" t="s">
        <v>8717</v>
      </c>
      <c r="AD2303" s="169">
        <v>1880866.383533767</v>
      </c>
      <c r="AE2303" s="168" t="s">
        <v>814</v>
      </c>
      <c r="AF2303" s="169">
        <v>-2015762.8191584181</v>
      </c>
      <c r="AG2303" s="169">
        <v>-312649.7569467295</v>
      </c>
      <c r="AH2303" s="169">
        <v>-847155.79894801276</v>
      </c>
      <c r="AI2303" s="168" t="s">
        <v>21</v>
      </c>
      <c r="AJ2303"/>
      <c r="AK2303"/>
    </row>
    <row r="2304" spans="1:37" hidden="1" x14ac:dyDescent="0.25">
      <c r="A2304" s="179" t="b">
        <f>IF(E2304&lt;&gt;1,"",NOT(ISNA(VLOOKUP(P2304,Mapping!$P:$P,1,FALSE))))</f>
        <v>0</v>
      </c>
      <c r="B2304" s="180" t="str">
        <f t="shared" si="35"/>
        <v/>
      </c>
      <c r="E2304" s="167">
        <v>1</v>
      </c>
      <c r="F2304" s="170" t="s">
        <v>3905</v>
      </c>
      <c r="G2304" s="169">
        <v>10383417.865289111</v>
      </c>
      <c r="H2304" s="168" t="s">
        <v>1266</v>
      </c>
      <c r="I2304" s="168" t="s">
        <v>303</v>
      </c>
      <c r="J2304" s="169">
        <v>3435468.8173968289</v>
      </c>
      <c r="K2304" s="169">
        <v>2103833.9771123361</v>
      </c>
      <c r="L2304" s="168" t="s">
        <v>5</v>
      </c>
      <c r="M2304" s="168" t="s">
        <v>21</v>
      </c>
      <c r="N2304" s="168" t="s">
        <v>2829</v>
      </c>
      <c r="O2304" s="168" t="s">
        <v>21</v>
      </c>
      <c r="P2304" s="168" t="s">
        <v>2836</v>
      </c>
      <c r="Q2304" s="168" t="s">
        <v>2837</v>
      </c>
      <c r="R2304" s="168" t="s">
        <v>1259</v>
      </c>
      <c r="S2304" s="168" t="s">
        <v>21</v>
      </c>
      <c r="T2304" s="168" t="s">
        <v>1259</v>
      </c>
      <c r="U2304" s="168" t="s">
        <v>1259</v>
      </c>
      <c r="V2304" s="168" t="s">
        <v>2837</v>
      </c>
      <c r="W2304" s="168" t="s">
        <v>1259</v>
      </c>
      <c r="X2304" s="168" t="s">
        <v>21</v>
      </c>
      <c r="Y2304" s="168" t="s">
        <v>1259</v>
      </c>
      <c r="Z2304" s="168" t="s">
        <v>21</v>
      </c>
      <c r="AA2304" s="168" t="s">
        <v>3906</v>
      </c>
      <c r="AB2304" s="168" t="s">
        <v>3907</v>
      </c>
      <c r="AC2304" s="168" t="s">
        <v>8718</v>
      </c>
      <c r="AD2304" s="169">
        <v>5499281.4231259357</v>
      </c>
      <c r="AE2304" s="168" t="s">
        <v>814</v>
      </c>
      <c r="AF2304" s="169">
        <v>-5893691.9293538313</v>
      </c>
      <c r="AG2304" s="169">
        <v>-914126.07263025641</v>
      </c>
      <c r="AH2304" s="169">
        <v>-2476916.0576390279</v>
      </c>
      <c r="AI2304" s="168" t="s">
        <v>21</v>
      </c>
      <c r="AJ2304"/>
      <c r="AK2304"/>
    </row>
    <row r="2305" spans="1:37" hidden="1" x14ac:dyDescent="0.25">
      <c r="A2305" s="179" t="b">
        <f>IF(E2305&lt;&gt;1,"",NOT(ISNA(VLOOKUP(P2305,Mapping!$P:$P,1,FALSE))))</f>
        <v>0</v>
      </c>
      <c r="B2305" s="180" t="str">
        <f t="shared" si="35"/>
        <v/>
      </c>
      <c r="E2305" s="167">
        <v>1</v>
      </c>
      <c r="F2305" s="170" t="s">
        <v>3909</v>
      </c>
      <c r="G2305" s="169">
        <v>1049672.257262304</v>
      </c>
      <c r="H2305" s="168" t="s">
        <v>1266</v>
      </c>
      <c r="I2305" s="168" t="s">
        <v>303</v>
      </c>
      <c r="J2305" s="169">
        <v>338926.41916874732</v>
      </c>
      <c r="K2305" s="169">
        <v>204661.09383584521</v>
      </c>
      <c r="L2305" s="168" t="s">
        <v>5</v>
      </c>
      <c r="M2305" s="168" t="s">
        <v>21</v>
      </c>
      <c r="N2305" s="168" t="s">
        <v>2829</v>
      </c>
      <c r="O2305" s="168" t="s">
        <v>21</v>
      </c>
      <c r="P2305" s="168" t="s">
        <v>2831</v>
      </c>
      <c r="Q2305" s="168" t="s">
        <v>2832</v>
      </c>
      <c r="R2305" s="168" t="s">
        <v>1259</v>
      </c>
      <c r="S2305" s="168" t="s">
        <v>21</v>
      </c>
      <c r="T2305" s="168" t="s">
        <v>1259</v>
      </c>
      <c r="U2305" s="168" t="s">
        <v>1259</v>
      </c>
      <c r="V2305" s="168" t="s">
        <v>2832</v>
      </c>
      <c r="W2305" s="168" t="s">
        <v>1259</v>
      </c>
      <c r="X2305" s="168" t="s">
        <v>21</v>
      </c>
      <c r="Y2305" s="168" t="s">
        <v>1259</v>
      </c>
      <c r="Z2305" s="168" t="s">
        <v>21</v>
      </c>
      <c r="AA2305" s="168" t="s">
        <v>3910</v>
      </c>
      <c r="AB2305" s="168" t="s">
        <v>3911</v>
      </c>
      <c r="AC2305" s="168" t="s">
        <v>7201</v>
      </c>
      <c r="AD2305" s="169">
        <v>543380.46983600943</v>
      </c>
      <c r="AE2305" s="168" t="s">
        <v>809</v>
      </c>
      <c r="AF2305" s="169">
        <v>-569331.9569026283</v>
      </c>
      <c r="AG2305" s="169">
        <v>-478894.1137528884</v>
      </c>
      <c r="AH2305" s="169">
        <v>-328040.36642596469</v>
      </c>
      <c r="AI2305" s="168" t="s">
        <v>21</v>
      </c>
      <c r="AJ2305"/>
      <c r="AK2305"/>
    </row>
    <row r="2306" spans="1:37" hidden="1" x14ac:dyDescent="0.25">
      <c r="A2306" s="179" t="b">
        <f>IF(E2306&lt;&gt;1,"",NOT(ISNA(VLOOKUP(P2306,Mapping!$P:$P,1,FALSE))))</f>
        <v>0</v>
      </c>
      <c r="B2306" s="180" t="str">
        <f t="shared" si="35"/>
        <v/>
      </c>
      <c r="E2306" s="167">
        <v>1</v>
      </c>
      <c r="F2306" s="170" t="s">
        <v>3909</v>
      </c>
      <c r="G2306" s="169">
        <v>3699437.035578547</v>
      </c>
      <c r="H2306" s="168" t="s">
        <v>1266</v>
      </c>
      <c r="I2306" s="168" t="s">
        <v>303</v>
      </c>
      <c r="J2306" s="169">
        <v>1194503.273506596</v>
      </c>
      <c r="K2306" s="169">
        <v>721302.12553492398</v>
      </c>
      <c r="L2306" s="168" t="s">
        <v>5</v>
      </c>
      <c r="M2306" s="168" t="s">
        <v>21</v>
      </c>
      <c r="N2306" s="168" t="s">
        <v>2829</v>
      </c>
      <c r="O2306" s="168" t="s">
        <v>21</v>
      </c>
      <c r="P2306" s="168" t="s">
        <v>2833</v>
      </c>
      <c r="Q2306" s="168" t="s">
        <v>2834</v>
      </c>
      <c r="R2306" s="168" t="s">
        <v>1259</v>
      </c>
      <c r="S2306" s="168" t="s">
        <v>21</v>
      </c>
      <c r="T2306" s="168" t="s">
        <v>1259</v>
      </c>
      <c r="U2306" s="168" t="s">
        <v>1259</v>
      </c>
      <c r="V2306" s="168" t="s">
        <v>2834</v>
      </c>
      <c r="W2306" s="168" t="s">
        <v>1259</v>
      </c>
      <c r="X2306" s="168" t="s">
        <v>21</v>
      </c>
      <c r="Y2306" s="168" t="s">
        <v>1259</v>
      </c>
      <c r="Z2306" s="168" t="s">
        <v>21</v>
      </c>
      <c r="AA2306" s="168" t="s">
        <v>3910</v>
      </c>
      <c r="AB2306" s="168" t="s">
        <v>3911</v>
      </c>
      <c r="AC2306" s="168" t="s">
        <v>8719</v>
      </c>
      <c r="AD2306" s="169">
        <v>1915075.7015949821</v>
      </c>
      <c r="AE2306" s="168" t="s">
        <v>809</v>
      </c>
      <c r="AF2306" s="169">
        <v>-2006538.4336223991</v>
      </c>
      <c r="AG2306" s="169">
        <v>-1687801.7002742251</v>
      </c>
      <c r="AH2306" s="169">
        <v>-1156136.7582354911</v>
      </c>
      <c r="AI2306" s="168" t="s">
        <v>21</v>
      </c>
      <c r="AJ2306"/>
      <c r="AK2306"/>
    </row>
    <row r="2307" spans="1:37" hidden="1" x14ac:dyDescent="0.25">
      <c r="A2307" s="179" t="b">
        <f>IF(E2307&lt;&gt;1,"",NOT(ISNA(VLOOKUP(P2307,Mapping!$P:$P,1,FALSE))))</f>
        <v>0</v>
      </c>
      <c r="B2307" s="180" t="str">
        <f t="shared" si="35"/>
        <v/>
      </c>
      <c r="E2307" s="167">
        <v>1</v>
      </c>
      <c r="F2307" s="170" t="s">
        <v>3909</v>
      </c>
      <c r="G2307" s="169">
        <v>1653862.567831903</v>
      </c>
      <c r="H2307" s="168" t="s">
        <v>1266</v>
      </c>
      <c r="I2307" s="168" t="s">
        <v>303</v>
      </c>
      <c r="J2307" s="169">
        <v>534012.13000947342</v>
      </c>
      <c r="K2307" s="169">
        <v>322463.81653397658</v>
      </c>
      <c r="L2307" s="168" t="s">
        <v>5</v>
      </c>
      <c r="M2307" s="168" t="s">
        <v>21</v>
      </c>
      <c r="N2307" s="168" t="s">
        <v>2829</v>
      </c>
      <c r="O2307" s="168" t="s">
        <v>21</v>
      </c>
      <c r="P2307" s="168" t="s">
        <v>2851</v>
      </c>
      <c r="Q2307" s="168" t="s">
        <v>2834</v>
      </c>
      <c r="R2307" s="168" t="s">
        <v>1259</v>
      </c>
      <c r="S2307" s="168" t="s">
        <v>21</v>
      </c>
      <c r="T2307" s="168" t="s">
        <v>1259</v>
      </c>
      <c r="U2307" s="168" t="s">
        <v>1259</v>
      </c>
      <c r="V2307" s="168" t="s">
        <v>2834</v>
      </c>
      <c r="W2307" s="168" t="s">
        <v>1259</v>
      </c>
      <c r="X2307" s="168" t="s">
        <v>21</v>
      </c>
      <c r="Y2307" s="168" t="s">
        <v>1259</v>
      </c>
      <c r="Z2307" s="168" t="s">
        <v>21</v>
      </c>
      <c r="AA2307" s="168" t="s">
        <v>3910</v>
      </c>
      <c r="AB2307" s="168" t="s">
        <v>3911</v>
      </c>
      <c r="AC2307" s="168" t="s">
        <v>8720</v>
      </c>
      <c r="AD2307" s="169">
        <v>856149.72953230538</v>
      </c>
      <c r="AE2307" s="168" t="s">
        <v>809</v>
      </c>
      <c r="AF2307" s="169">
        <v>-897038.86682454869</v>
      </c>
      <c r="AG2307" s="169">
        <v>-754545.09082354035</v>
      </c>
      <c r="AH2307" s="169">
        <v>-516860.07610105892</v>
      </c>
      <c r="AI2307" s="168" t="s">
        <v>21</v>
      </c>
      <c r="AJ2307"/>
      <c r="AK2307"/>
    </row>
    <row r="2308" spans="1:37" hidden="1" x14ac:dyDescent="0.25">
      <c r="A2308" s="179" t="b">
        <f>IF(E2308&lt;&gt;1,"",NOT(ISNA(VLOOKUP(P2308,Mapping!$P:$P,1,FALSE))))</f>
        <v>0</v>
      </c>
      <c r="B2308" s="180" t="str">
        <f t="shared" si="35"/>
        <v/>
      </c>
      <c r="E2308" s="167">
        <v>1</v>
      </c>
      <c r="F2308" s="170" t="s">
        <v>3909</v>
      </c>
      <c r="G2308" s="169">
        <v>7500632.4392530257</v>
      </c>
      <c r="H2308" s="168" t="s">
        <v>1266</v>
      </c>
      <c r="I2308" s="168" t="s">
        <v>303</v>
      </c>
      <c r="J2308" s="169">
        <v>2421863.087786369</v>
      </c>
      <c r="K2308" s="169">
        <v>1462444.7096295319</v>
      </c>
      <c r="L2308" s="168" t="s">
        <v>5</v>
      </c>
      <c r="M2308" s="168" t="s">
        <v>21</v>
      </c>
      <c r="N2308" s="168" t="s">
        <v>2829</v>
      </c>
      <c r="O2308" s="168" t="s">
        <v>21</v>
      </c>
      <c r="P2308" s="168" t="s">
        <v>2835</v>
      </c>
      <c r="Q2308" s="168" t="s">
        <v>2834</v>
      </c>
      <c r="R2308" s="168" t="s">
        <v>1259</v>
      </c>
      <c r="S2308" s="168" t="s">
        <v>21</v>
      </c>
      <c r="T2308" s="168" t="s">
        <v>1259</v>
      </c>
      <c r="U2308" s="168" t="s">
        <v>1259</v>
      </c>
      <c r="V2308" s="168" t="s">
        <v>2834</v>
      </c>
      <c r="W2308" s="168" t="s">
        <v>1259</v>
      </c>
      <c r="X2308" s="168" t="s">
        <v>21</v>
      </c>
      <c r="Y2308" s="168" t="s">
        <v>1259</v>
      </c>
      <c r="Z2308" s="168" t="s">
        <v>21</v>
      </c>
      <c r="AA2308" s="168" t="s">
        <v>3910</v>
      </c>
      <c r="AB2308" s="168" t="s">
        <v>3911</v>
      </c>
      <c r="AC2308" s="168" t="s">
        <v>8721</v>
      </c>
      <c r="AD2308" s="169">
        <v>3882828.331138826</v>
      </c>
      <c r="AE2308" s="168" t="s">
        <v>809</v>
      </c>
      <c r="AF2308" s="169">
        <v>-4068269.60996849</v>
      </c>
      <c r="AG2308" s="169">
        <v>-3422028.828265612</v>
      </c>
      <c r="AH2308" s="169">
        <v>-2344074.7307320521</v>
      </c>
      <c r="AI2308" s="168" t="s">
        <v>21</v>
      </c>
      <c r="AJ2308"/>
      <c r="AK2308"/>
    </row>
    <row r="2309" spans="1:37" hidden="1" x14ac:dyDescent="0.25">
      <c r="A2309" s="179" t="b">
        <f>IF(E2309&lt;&gt;1,"",NOT(ISNA(VLOOKUP(P2309,Mapping!$P:$P,1,FALSE))))</f>
        <v>0</v>
      </c>
      <c r="B2309" s="180" t="str">
        <f t="shared" si="35"/>
        <v/>
      </c>
      <c r="E2309" s="167">
        <v>1</v>
      </c>
      <c r="F2309" s="170" t="s">
        <v>3909</v>
      </c>
      <c r="G2309" s="169">
        <v>2676649.8017052249</v>
      </c>
      <c r="H2309" s="168" t="s">
        <v>1266</v>
      </c>
      <c r="I2309" s="168" t="s">
        <v>303</v>
      </c>
      <c r="J2309" s="169">
        <v>864257.70175803709</v>
      </c>
      <c r="K2309" s="169">
        <v>521882.97103445051</v>
      </c>
      <c r="L2309" s="168" t="s">
        <v>5</v>
      </c>
      <c r="M2309" s="168" t="s">
        <v>21</v>
      </c>
      <c r="N2309" s="168" t="s">
        <v>2829</v>
      </c>
      <c r="O2309" s="168" t="s">
        <v>21</v>
      </c>
      <c r="P2309" s="168" t="s">
        <v>2836</v>
      </c>
      <c r="Q2309" s="168" t="s">
        <v>2837</v>
      </c>
      <c r="R2309" s="168" t="s">
        <v>1259</v>
      </c>
      <c r="S2309" s="168" t="s">
        <v>21</v>
      </c>
      <c r="T2309" s="168" t="s">
        <v>1259</v>
      </c>
      <c r="U2309" s="168" t="s">
        <v>1259</v>
      </c>
      <c r="V2309" s="168" t="s">
        <v>2837</v>
      </c>
      <c r="W2309" s="168" t="s">
        <v>1259</v>
      </c>
      <c r="X2309" s="168" t="s">
        <v>21</v>
      </c>
      <c r="Y2309" s="168" t="s">
        <v>1259</v>
      </c>
      <c r="Z2309" s="168" t="s">
        <v>21</v>
      </c>
      <c r="AA2309" s="168" t="s">
        <v>3910</v>
      </c>
      <c r="AB2309" s="168" t="s">
        <v>3911</v>
      </c>
      <c r="AC2309" s="168" t="s">
        <v>8722</v>
      </c>
      <c r="AD2309" s="169">
        <v>1385612.715563643</v>
      </c>
      <c r="AE2309" s="168" t="s">
        <v>809</v>
      </c>
      <c r="AF2309" s="169">
        <v>-1451788.650223474</v>
      </c>
      <c r="AG2309" s="169">
        <v>-1221173.3955488829</v>
      </c>
      <c r="AH2309" s="169">
        <v>-836498.41716827569</v>
      </c>
      <c r="AI2309" s="168" t="s">
        <v>21</v>
      </c>
      <c r="AJ2309"/>
      <c r="AK2309"/>
    </row>
    <row r="2310" spans="1:37" hidden="1" x14ac:dyDescent="0.25">
      <c r="A2310" s="179" t="b">
        <f>IF(E2310&lt;&gt;1,"",NOT(ISNA(VLOOKUP(P2310,Mapping!$P:$P,1,FALSE))))</f>
        <v>0</v>
      </c>
      <c r="B2310" s="180" t="str">
        <f t="shared" si="35"/>
        <v/>
      </c>
      <c r="E2310" s="167">
        <v>1</v>
      </c>
      <c r="F2310" s="170" t="s">
        <v>3912</v>
      </c>
      <c r="G2310" s="169">
        <v>1966767.0518146961</v>
      </c>
      <c r="H2310" s="168" t="s">
        <v>1266</v>
      </c>
      <c r="I2310" s="168" t="s">
        <v>303</v>
      </c>
      <c r="J2310" s="169">
        <v>1270699.7465791041</v>
      </c>
      <c r="K2310" s="169">
        <v>705470.00887774478</v>
      </c>
      <c r="L2310" s="168" t="s">
        <v>5</v>
      </c>
      <c r="M2310" s="168" t="s">
        <v>21</v>
      </c>
      <c r="N2310" s="168" t="s">
        <v>2829</v>
      </c>
      <c r="O2310" s="168" t="s">
        <v>21</v>
      </c>
      <c r="P2310" s="168" t="s">
        <v>2831</v>
      </c>
      <c r="Q2310" s="168" t="s">
        <v>2832</v>
      </c>
      <c r="R2310" s="168" t="s">
        <v>1259</v>
      </c>
      <c r="S2310" s="168" t="s">
        <v>21</v>
      </c>
      <c r="T2310" s="168" t="s">
        <v>1259</v>
      </c>
      <c r="U2310" s="168" t="s">
        <v>1259</v>
      </c>
      <c r="V2310" s="168" t="s">
        <v>2832</v>
      </c>
      <c r="W2310" s="168" t="s">
        <v>1259</v>
      </c>
      <c r="X2310" s="168" t="s">
        <v>21</v>
      </c>
      <c r="Y2310" s="168" t="s">
        <v>1259</v>
      </c>
      <c r="Z2310" s="168" t="s">
        <v>21</v>
      </c>
      <c r="AA2310" s="168" t="s">
        <v>3913</v>
      </c>
      <c r="AB2310" s="168" t="s">
        <v>3914</v>
      </c>
      <c r="AC2310" s="168" t="s">
        <v>8723</v>
      </c>
      <c r="AD2310" s="169">
        <v>1836287.299499237</v>
      </c>
      <c r="AE2310" s="168" t="s">
        <v>819</v>
      </c>
      <c r="AF2310" s="169">
        <v>-1463859.4699588961</v>
      </c>
      <c r="AG2310" s="169">
        <v>-897302.1414262394</v>
      </c>
      <c r="AH2310" s="169">
        <v>-896612.95698142075</v>
      </c>
      <c r="AI2310" s="168" t="s">
        <v>21</v>
      </c>
      <c r="AJ2310"/>
      <c r="AK2310"/>
    </row>
    <row r="2311" spans="1:37" hidden="1" x14ac:dyDescent="0.25">
      <c r="A2311" s="179" t="b">
        <f>IF(E2311&lt;&gt;1,"",NOT(ISNA(VLOOKUP(P2311,Mapping!$P:$P,1,FALSE))))</f>
        <v>0</v>
      </c>
      <c r="B2311" s="180" t="str">
        <f t="shared" si="35"/>
        <v/>
      </c>
      <c r="E2311" s="167">
        <v>1</v>
      </c>
      <c r="F2311" s="170" t="s">
        <v>3912</v>
      </c>
      <c r="G2311" s="169">
        <v>5884271.7803060971</v>
      </c>
      <c r="H2311" s="168" t="s">
        <v>1266</v>
      </c>
      <c r="I2311" s="168" t="s">
        <v>303</v>
      </c>
      <c r="J2311" s="169">
        <v>3801742.8922955249</v>
      </c>
      <c r="K2311" s="169">
        <v>2110660.3658330562</v>
      </c>
      <c r="L2311" s="168" t="s">
        <v>5</v>
      </c>
      <c r="M2311" s="168" t="s">
        <v>21</v>
      </c>
      <c r="N2311" s="168" t="s">
        <v>2829</v>
      </c>
      <c r="O2311" s="168" t="s">
        <v>21</v>
      </c>
      <c r="P2311" s="168" t="s">
        <v>2835</v>
      </c>
      <c r="Q2311" s="168" t="s">
        <v>2834</v>
      </c>
      <c r="R2311" s="168" t="s">
        <v>1259</v>
      </c>
      <c r="S2311" s="168" t="s">
        <v>21</v>
      </c>
      <c r="T2311" s="168" t="s">
        <v>1259</v>
      </c>
      <c r="U2311" s="168" t="s">
        <v>1259</v>
      </c>
      <c r="V2311" s="168" t="s">
        <v>2834</v>
      </c>
      <c r="W2311" s="168" t="s">
        <v>1259</v>
      </c>
      <c r="X2311" s="168" t="s">
        <v>21</v>
      </c>
      <c r="Y2311" s="168" t="s">
        <v>1259</v>
      </c>
      <c r="Z2311" s="168" t="s">
        <v>21</v>
      </c>
      <c r="AA2311" s="168" t="s">
        <v>3913</v>
      </c>
      <c r="AB2311" s="168" t="s">
        <v>3914</v>
      </c>
      <c r="AC2311" s="168" t="s">
        <v>12195</v>
      </c>
      <c r="AD2311" s="169">
        <v>5493895.9481795784</v>
      </c>
      <c r="AE2311" s="168" t="s">
        <v>819</v>
      </c>
      <c r="AF2311" s="169">
        <v>-4379647.7887227386</v>
      </c>
      <c r="AG2311" s="169">
        <v>-2684593.3097826359</v>
      </c>
      <c r="AH2311" s="169">
        <v>-2682531.37337978</v>
      </c>
      <c r="AI2311" s="168" t="s">
        <v>21</v>
      </c>
      <c r="AJ2311"/>
      <c r="AK2311"/>
    </row>
    <row r="2312" spans="1:37" hidden="1" x14ac:dyDescent="0.25">
      <c r="A2312" s="179" t="b">
        <f>IF(E2312&lt;&gt;1,"",NOT(ISNA(VLOOKUP(P2312,Mapping!$P:$P,1,FALSE))))</f>
        <v>0</v>
      </c>
      <c r="B2312" s="180" t="str">
        <f t="shared" si="35"/>
        <v/>
      </c>
      <c r="E2312" s="167">
        <v>1</v>
      </c>
      <c r="F2312" s="170" t="s">
        <v>3912</v>
      </c>
      <c r="G2312" s="169">
        <v>3872771.588571432</v>
      </c>
      <c r="H2312" s="168" t="s">
        <v>1266</v>
      </c>
      <c r="I2312" s="168" t="s">
        <v>303</v>
      </c>
      <c r="J2312" s="169">
        <v>2502141.7109951321</v>
      </c>
      <c r="K2312" s="169">
        <v>1389144.7919315579</v>
      </c>
      <c r="L2312" s="168" t="s">
        <v>5</v>
      </c>
      <c r="M2312" s="168" t="s">
        <v>21</v>
      </c>
      <c r="N2312" s="168" t="s">
        <v>2829</v>
      </c>
      <c r="O2312" s="168" t="s">
        <v>21</v>
      </c>
      <c r="P2312" s="168" t="s">
        <v>2836</v>
      </c>
      <c r="Q2312" s="168" t="s">
        <v>2837</v>
      </c>
      <c r="R2312" s="168" t="s">
        <v>1259</v>
      </c>
      <c r="S2312" s="168" t="s">
        <v>21</v>
      </c>
      <c r="T2312" s="168" t="s">
        <v>1259</v>
      </c>
      <c r="U2312" s="168" t="s">
        <v>1259</v>
      </c>
      <c r="V2312" s="168" t="s">
        <v>2837</v>
      </c>
      <c r="W2312" s="168" t="s">
        <v>1259</v>
      </c>
      <c r="X2312" s="168" t="s">
        <v>21</v>
      </c>
      <c r="Y2312" s="168" t="s">
        <v>1259</v>
      </c>
      <c r="Z2312" s="168" t="s">
        <v>21</v>
      </c>
      <c r="AA2312" s="168" t="s">
        <v>3913</v>
      </c>
      <c r="AB2312" s="168" t="s">
        <v>3914</v>
      </c>
      <c r="AC2312" s="168" t="s">
        <v>8724</v>
      </c>
      <c r="AD2312" s="169">
        <v>3615843.2059320631</v>
      </c>
      <c r="AE2312" s="168" t="s">
        <v>819</v>
      </c>
      <c r="AF2312" s="169">
        <v>-2882493.56205515</v>
      </c>
      <c r="AG2312" s="169">
        <v>-1766882.476739424</v>
      </c>
      <c r="AH2312" s="169">
        <v>-1765525.399939344</v>
      </c>
      <c r="AI2312" s="168" t="s">
        <v>21</v>
      </c>
      <c r="AJ2312"/>
      <c r="AK2312"/>
    </row>
    <row r="2313" spans="1:37" hidden="1" x14ac:dyDescent="0.25">
      <c r="A2313" s="179" t="b">
        <f>IF(E2313&lt;&gt;1,"",NOT(ISNA(VLOOKUP(P2313,Mapping!$P:$P,1,FALSE))))</f>
        <v>0</v>
      </c>
      <c r="B2313" s="180" t="str">
        <f t="shared" si="35"/>
        <v/>
      </c>
      <c r="E2313" s="167">
        <v>1</v>
      </c>
      <c r="F2313" s="170" t="s">
        <v>3915</v>
      </c>
      <c r="G2313" s="169">
        <v>1158539.784632232</v>
      </c>
      <c r="H2313" s="168" t="s">
        <v>1266</v>
      </c>
      <c r="I2313" s="168" t="s">
        <v>303</v>
      </c>
      <c r="J2313" s="169">
        <v>326110.08222219383</v>
      </c>
      <c r="K2313" s="169">
        <v>226602.41857715219</v>
      </c>
      <c r="L2313" s="168" t="s">
        <v>5</v>
      </c>
      <c r="M2313" s="168" t="s">
        <v>21</v>
      </c>
      <c r="N2313" s="168" t="s">
        <v>2829</v>
      </c>
      <c r="O2313" s="168" t="s">
        <v>21</v>
      </c>
      <c r="P2313" s="168" t="s">
        <v>2831</v>
      </c>
      <c r="Q2313" s="168" t="s">
        <v>2832</v>
      </c>
      <c r="R2313" s="168" t="s">
        <v>1259</v>
      </c>
      <c r="S2313" s="168" t="s">
        <v>21</v>
      </c>
      <c r="T2313" s="168" t="s">
        <v>1259</v>
      </c>
      <c r="U2313" s="168" t="s">
        <v>1259</v>
      </c>
      <c r="V2313" s="168" t="s">
        <v>2832</v>
      </c>
      <c r="W2313" s="168" t="s">
        <v>1259</v>
      </c>
      <c r="X2313" s="168" t="s">
        <v>21</v>
      </c>
      <c r="Y2313" s="168" t="s">
        <v>1259</v>
      </c>
      <c r="Z2313" s="168" t="s">
        <v>21</v>
      </c>
      <c r="AA2313" s="168" t="s">
        <v>3916</v>
      </c>
      <c r="AB2313" s="168" t="s">
        <v>3917</v>
      </c>
      <c r="AC2313" s="168" t="s">
        <v>8725</v>
      </c>
      <c r="AD2313" s="169">
        <v>526529.32047276455</v>
      </c>
      <c r="AE2313" s="168" t="s">
        <v>816</v>
      </c>
      <c r="AF2313" s="169">
        <v>-347292.05900701071</v>
      </c>
      <c r="AG2313" s="169">
        <v>-528562.9676980885</v>
      </c>
      <c r="AH2313" s="169">
        <v>-319700.81876760197</v>
      </c>
      <c r="AI2313" s="168" t="s">
        <v>21</v>
      </c>
      <c r="AJ2313"/>
      <c r="AK2313"/>
    </row>
    <row r="2314" spans="1:37" hidden="1" x14ac:dyDescent="0.25">
      <c r="A2314" s="179" t="b">
        <f>IF(E2314&lt;&gt;1,"",NOT(ISNA(VLOOKUP(P2314,Mapping!$P:$P,1,FALSE))))</f>
        <v>0</v>
      </c>
      <c r="B2314" s="180" t="str">
        <f t="shared" si="35"/>
        <v/>
      </c>
      <c r="E2314" s="167">
        <v>1</v>
      </c>
      <c r="F2314" s="170" t="s">
        <v>3918</v>
      </c>
      <c r="G2314" s="169">
        <v>387462.99059974297</v>
      </c>
      <c r="H2314" s="168" t="s">
        <v>1266</v>
      </c>
      <c r="I2314" s="168" t="s">
        <v>303</v>
      </c>
      <c r="J2314" s="169">
        <v>185707.61498602011</v>
      </c>
      <c r="K2314" s="169">
        <v>107125.7086287718</v>
      </c>
      <c r="L2314" s="168" t="s">
        <v>5</v>
      </c>
      <c r="M2314" s="168" t="s">
        <v>21</v>
      </c>
      <c r="N2314" s="168" t="s">
        <v>2829</v>
      </c>
      <c r="O2314" s="168" t="s">
        <v>21</v>
      </c>
      <c r="P2314" s="168" t="s">
        <v>2831</v>
      </c>
      <c r="Q2314" s="168" t="s">
        <v>2832</v>
      </c>
      <c r="R2314" s="168" t="s">
        <v>1259</v>
      </c>
      <c r="S2314" s="168" t="s">
        <v>21</v>
      </c>
      <c r="T2314" s="168" t="s">
        <v>1259</v>
      </c>
      <c r="U2314" s="168" t="s">
        <v>1259</v>
      </c>
      <c r="V2314" s="168" t="s">
        <v>2832</v>
      </c>
      <c r="W2314" s="168" t="s">
        <v>1259</v>
      </c>
      <c r="X2314" s="168" t="s">
        <v>21</v>
      </c>
      <c r="Y2314" s="168" t="s">
        <v>1259</v>
      </c>
      <c r="Z2314" s="168" t="s">
        <v>21</v>
      </c>
      <c r="AA2314" s="168" t="s">
        <v>3919</v>
      </c>
      <c r="AB2314" s="168" t="s">
        <v>3920</v>
      </c>
      <c r="AC2314" s="168" t="s">
        <v>8726</v>
      </c>
      <c r="AD2314" s="169">
        <v>370021.76034014329</v>
      </c>
      <c r="AE2314" s="168" t="s">
        <v>813</v>
      </c>
      <c r="AF2314" s="169">
        <v>-276087.36086298031</v>
      </c>
      <c r="AG2314" s="169">
        <v>-176773.03006869831</v>
      </c>
      <c r="AH2314" s="169">
        <v>-133427.7958033467</v>
      </c>
      <c r="AI2314" s="168" t="s">
        <v>21</v>
      </c>
      <c r="AJ2314"/>
      <c r="AK2314"/>
    </row>
    <row r="2315" spans="1:37" hidden="1" x14ac:dyDescent="0.25">
      <c r="A2315" s="179" t="b">
        <f>IF(E2315&lt;&gt;1,"",NOT(ISNA(VLOOKUP(P2315,Mapping!$P:$P,1,FALSE))))</f>
        <v>0</v>
      </c>
      <c r="B2315" s="180" t="str">
        <f t="shared" si="35"/>
        <v/>
      </c>
      <c r="E2315" s="167">
        <v>1</v>
      </c>
      <c r="F2315" s="170" t="s">
        <v>3918</v>
      </c>
      <c r="G2315" s="169">
        <v>762619.05719949421</v>
      </c>
      <c r="H2315" s="168" t="s">
        <v>1266</v>
      </c>
      <c r="I2315" s="168" t="s">
        <v>303</v>
      </c>
      <c r="J2315" s="169">
        <v>365516.62917841319</v>
      </c>
      <c r="K2315" s="169">
        <v>210848.80078442229</v>
      </c>
      <c r="L2315" s="168" t="s">
        <v>5</v>
      </c>
      <c r="M2315" s="168" t="s">
        <v>21</v>
      </c>
      <c r="N2315" s="168" t="s">
        <v>2829</v>
      </c>
      <c r="O2315" s="168" t="s">
        <v>21</v>
      </c>
      <c r="P2315" s="168" t="s">
        <v>2836</v>
      </c>
      <c r="Q2315" s="168" t="s">
        <v>2837</v>
      </c>
      <c r="R2315" s="168" t="s">
        <v>1259</v>
      </c>
      <c r="S2315" s="168" t="s">
        <v>21</v>
      </c>
      <c r="T2315" s="168" t="s">
        <v>1259</v>
      </c>
      <c r="U2315" s="168" t="s">
        <v>1259</v>
      </c>
      <c r="V2315" s="168" t="s">
        <v>2837</v>
      </c>
      <c r="W2315" s="168" t="s">
        <v>1259</v>
      </c>
      <c r="X2315" s="168" t="s">
        <v>21</v>
      </c>
      <c r="Y2315" s="168" t="s">
        <v>1259</v>
      </c>
      <c r="Z2315" s="168" t="s">
        <v>21</v>
      </c>
      <c r="AA2315" s="168" t="s">
        <v>3919</v>
      </c>
      <c r="AB2315" s="168" t="s">
        <v>3920</v>
      </c>
      <c r="AC2315" s="168" t="s">
        <v>8657</v>
      </c>
      <c r="AD2315" s="169">
        <v>728290.57964248431</v>
      </c>
      <c r="AE2315" s="168" t="s">
        <v>813</v>
      </c>
      <c r="AF2315" s="169">
        <v>-543405.40375254676</v>
      </c>
      <c r="AG2315" s="169">
        <v>-347931.24711245112</v>
      </c>
      <c r="AH2315" s="169">
        <v>-262617.5462132573</v>
      </c>
      <c r="AI2315" s="168" t="s">
        <v>21</v>
      </c>
      <c r="AJ2315"/>
      <c r="AK2315"/>
    </row>
    <row r="2316" spans="1:37" hidden="1" x14ac:dyDescent="0.25">
      <c r="A2316" s="179" t="b">
        <f>IF(E2316&lt;&gt;1,"",NOT(ISNA(VLOOKUP(P2316,Mapping!$P:$P,1,FALSE))))</f>
        <v>0</v>
      </c>
      <c r="B2316" s="180" t="str">
        <f t="shared" si="35"/>
        <v/>
      </c>
      <c r="E2316" s="167">
        <v>1</v>
      </c>
      <c r="F2316" s="170" t="s">
        <v>3921</v>
      </c>
      <c r="G2316" s="169">
        <v>838097.54751389171</v>
      </c>
      <c r="H2316" s="168" t="s">
        <v>1266</v>
      </c>
      <c r="I2316" s="168" t="s">
        <v>402</v>
      </c>
      <c r="J2316" s="169">
        <v>264253.74227443553</v>
      </c>
      <c r="K2316" s="169">
        <v>118571.83140162261</v>
      </c>
      <c r="L2316" s="168" t="s">
        <v>5</v>
      </c>
      <c r="M2316" s="168" t="s">
        <v>21</v>
      </c>
      <c r="N2316" s="168" t="s">
        <v>2829</v>
      </c>
      <c r="O2316" s="168" t="s">
        <v>21</v>
      </c>
      <c r="P2316" s="168" t="s">
        <v>2831</v>
      </c>
      <c r="Q2316" s="168" t="s">
        <v>2832</v>
      </c>
      <c r="R2316" s="168" t="s">
        <v>1259</v>
      </c>
      <c r="S2316" s="168" t="s">
        <v>21</v>
      </c>
      <c r="T2316" s="168" t="s">
        <v>1259</v>
      </c>
      <c r="U2316" s="168" t="s">
        <v>1259</v>
      </c>
      <c r="V2316" s="168" t="s">
        <v>2832</v>
      </c>
      <c r="W2316" s="168" t="s">
        <v>1259</v>
      </c>
      <c r="X2316" s="168" t="s">
        <v>21</v>
      </c>
      <c r="Y2316" s="168" t="s">
        <v>1259</v>
      </c>
      <c r="Z2316" s="168" t="s">
        <v>21</v>
      </c>
      <c r="AA2316" s="168" t="s">
        <v>3922</v>
      </c>
      <c r="AB2316" s="168" t="s">
        <v>1259</v>
      </c>
      <c r="AC2316" s="168" t="s">
        <v>8727</v>
      </c>
      <c r="AD2316" s="169">
        <v>398651.3837719686</v>
      </c>
      <c r="AE2316" s="168" t="s">
        <v>810</v>
      </c>
      <c r="AF2316" s="169">
        <v>-82875.541971530416</v>
      </c>
      <c r="AG2316" s="169">
        <v>-526593.43309140275</v>
      </c>
      <c r="AH2316" s="169">
        <v>-120219.55493309219</v>
      </c>
      <c r="AI2316" s="168" t="s">
        <v>21</v>
      </c>
      <c r="AJ2316"/>
      <c r="AK2316"/>
    </row>
    <row r="2317" spans="1:37" hidden="1" x14ac:dyDescent="0.25">
      <c r="A2317" s="179" t="b">
        <f>IF(E2317&lt;&gt;1,"",NOT(ISNA(VLOOKUP(P2317,Mapping!$P:$P,1,FALSE))))</f>
        <v>0</v>
      </c>
      <c r="B2317" s="180" t="str">
        <f t="shared" si="35"/>
        <v/>
      </c>
      <c r="E2317" s="167">
        <v>1</v>
      </c>
      <c r="F2317" s="170" t="s">
        <v>3921</v>
      </c>
      <c r="G2317" s="169">
        <v>334097.28598342842</v>
      </c>
      <c r="H2317" s="168" t="s">
        <v>1266</v>
      </c>
      <c r="I2317" s="168" t="s">
        <v>402</v>
      </c>
      <c r="J2317" s="169">
        <v>105341.5063279249</v>
      </c>
      <c r="K2317" s="169">
        <v>47267.203182825338</v>
      </c>
      <c r="L2317" s="168" t="s">
        <v>5</v>
      </c>
      <c r="M2317" s="168" t="s">
        <v>21</v>
      </c>
      <c r="N2317" s="168" t="s">
        <v>2829</v>
      </c>
      <c r="O2317" s="168" t="s">
        <v>21</v>
      </c>
      <c r="P2317" s="168" t="s">
        <v>2836</v>
      </c>
      <c r="Q2317" s="168" t="s">
        <v>2837</v>
      </c>
      <c r="R2317" s="168" t="s">
        <v>1259</v>
      </c>
      <c r="S2317" s="168" t="s">
        <v>21</v>
      </c>
      <c r="T2317" s="168" t="s">
        <v>1259</v>
      </c>
      <c r="U2317" s="168" t="s">
        <v>1259</v>
      </c>
      <c r="V2317" s="168" t="s">
        <v>2837</v>
      </c>
      <c r="W2317" s="168" t="s">
        <v>1259</v>
      </c>
      <c r="X2317" s="168" t="s">
        <v>21</v>
      </c>
      <c r="Y2317" s="168" t="s">
        <v>1259</v>
      </c>
      <c r="Z2317" s="168" t="s">
        <v>21</v>
      </c>
      <c r="AA2317" s="168" t="s">
        <v>3922</v>
      </c>
      <c r="AB2317" s="168" t="s">
        <v>1259</v>
      </c>
      <c r="AC2317" s="168" t="s">
        <v>8728</v>
      </c>
      <c r="AD2317" s="169">
        <v>158917.47418524229</v>
      </c>
      <c r="AE2317" s="168" t="s">
        <v>810</v>
      </c>
      <c r="AF2317" s="169">
        <v>-33037.31615636911</v>
      </c>
      <c r="AG2317" s="169">
        <v>-209919.99956856761</v>
      </c>
      <c r="AH2317" s="169">
        <v>-47924.04791593313</v>
      </c>
      <c r="AI2317" s="168" t="s">
        <v>21</v>
      </c>
      <c r="AJ2317"/>
      <c r="AK2317"/>
    </row>
    <row r="2318" spans="1:37" hidden="1" x14ac:dyDescent="0.25">
      <c r="A2318" s="179" t="b">
        <f>IF(E2318&lt;&gt;1,"",NOT(ISNA(VLOOKUP(P2318,Mapping!$P:$P,1,FALSE))))</f>
        <v>0</v>
      </c>
      <c r="B2318" s="180" t="str">
        <f t="shared" si="35"/>
        <v/>
      </c>
      <c r="E2318" s="167">
        <v>1</v>
      </c>
      <c r="F2318" s="170" t="s">
        <v>3923</v>
      </c>
      <c r="G2318" s="169">
        <v>188408.32919987509</v>
      </c>
      <c r="H2318" s="168" t="s">
        <v>1266</v>
      </c>
      <c r="I2318" s="168" t="s">
        <v>303</v>
      </c>
      <c r="J2318" s="169">
        <v>191735.1897112747</v>
      </c>
      <c r="K2318" s="169">
        <v>44108.298064397983</v>
      </c>
      <c r="L2318" s="168" t="s">
        <v>5</v>
      </c>
      <c r="M2318" s="168" t="s">
        <v>21</v>
      </c>
      <c r="N2318" s="168" t="s">
        <v>2829</v>
      </c>
      <c r="O2318" s="168" t="s">
        <v>21</v>
      </c>
      <c r="P2318" s="168" t="s">
        <v>2831</v>
      </c>
      <c r="Q2318" s="168" t="s">
        <v>2832</v>
      </c>
      <c r="R2318" s="168" t="s">
        <v>1259</v>
      </c>
      <c r="S2318" s="168" t="s">
        <v>21</v>
      </c>
      <c r="T2318" s="168" t="s">
        <v>1259</v>
      </c>
      <c r="U2318" s="168" t="s">
        <v>1259</v>
      </c>
      <c r="V2318" s="168" t="s">
        <v>2832</v>
      </c>
      <c r="W2318" s="168" t="s">
        <v>1259</v>
      </c>
      <c r="X2318" s="168" t="s">
        <v>21</v>
      </c>
      <c r="Y2318" s="168" t="s">
        <v>1259</v>
      </c>
      <c r="Z2318" s="168" t="s">
        <v>21</v>
      </c>
      <c r="AA2318" s="168" t="s">
        <v>3924</v>
      </c>
      <c r="AB2318" s="168" t="s">
        <v>3925</v>
      </c>
      <c r="AC2318" s="168" t="s">
        <v>5170</v>
      </c>
      <c r="AD2318" s="169">
        <v>186137.22932069891</v>
      </c>
      <c r="AE2318" s="168" t="s">
        <v>817</v>
      </c>
      <c r="AF2318" s="169">
        <v>-49677.736440278328</v>
      </c>
      <c r="AG2318" s="169">
        <v>-85957.916112942985</v>
      </c>
      <c r="AH2318" s="169">
        <v>-47000.622901007147</v>
      </c>
      <c r="AI2318" s="168" t="s">
        <v>21</v>
      </c>
      <c r="AJ2318"/>
      <c r="AK2318"/>
    </row>
    <row r="2319" spans="1:37" hidden="1" x14ac:dyDescent="0.25">
      <c r="A2319" s="179" t="b">
        <f>IF(E2319&lt;&gt;1,"",NOT(ISNA(VLOOKUP(P2319,Mapping!$P:$P,1,FALSE))))</f>
        <v>0</v>
      </c>
      <c r="B2319" s="180" t="str">
        <f t="shared" si="35"/>
        <v/>
      </c>
      <c r="E2319" s="167">
        <v>1</v>
      </c>
      <c r="F2319" s="170" t="s">
        <v>3923</v>
      </c>
      <c r="G2319" s="169">
        <v>445984.25463870418</v>
      </c>
      <c r="H2319" s="168" t="s">
        <v>1266</v>
      </c>
      <c r="I2319" s="168" t="s">
        <v>303</v>
      </c>
      <c r="J2319" s="169">
        <v>453859.31733770709</v>
      </c>
      <c r="K2319" s="169">
        <v>104409.4309374374</v>
      </c>
      <c r="L2319" s="168" t="s">
        <v>5</v>
      </c>
      <c r="M2319" s="168" t="s">
        <v>21</v>
      </c>
      <c r="N2319" s="168" t="s">
        <v>2829</v>
      </c>
      <c r="O2319" s="168" t="s">
        <v>21</v>
      </c>
      <c r="P2319" s="168" t="s">
        <v>2836</v>
      </c>
      <c r="Q2319" s="168" t="s">
        <v>2837</v>
      </c>
      <c r="R2319" s="168" t="s">
        <v>1259</v>
      </c>
      <c r="S2319" s="168" t="s">
        <v>21</v>
      </c>
      <c r="T2319" s="168" t="s">
        <v>1259</v>
      </c>
      <c r="U2319" s="168" t="s">
        <v>1259</v>
      </c>
      <c r="V2319" s="168" t="s">
        <v>2837</v>
      </c>
      <c r="W2319" s="168" t="s">
        <v>1259</v>
      </c>
      <c r="X2319" s="168" t="s">
        <v>21</v>
      </c>
      <c r="Y2319" s="168" t="s">
        <v>1259</v>
      </c>
      <c r="Z2319" s="168" t="s">
        <v>21</v>
      </c>
      <c r="AA2319" s="168" t="s">
        <v>3924</v>
      </c>
      <c r="AB2319" s="168" t="s">
        <v>3925</v>
      </c>
      <c r="AC2319" s="168" t="s">
        <v>8729</v>
      </c>
      <c r="AD2319" s="169">
        <v>440608.29917470692</v>
      </c>
      <c r="AE2319" s="168" t="s">
        <v>817</v>
      </c>
      <c r="AF2319" s="169">
        <v>-117592.9342006511</v>
      </c>
      <c r="AG2319" s="169">
        <v>-203472.30566042589</v>
      </c>
      <c r="AH2319" s="169">
        <v>-111255.8975554802</v>
      </c>
      <c r="AI2319" s="168" t="s">
        <v>21</v>
      </c>
      <c r="AJ2319"/>
      <c r="AK2319"/>
    </row>
    <row r="2320" spans="1:37" hidden="1" x14ac:dyDescent="0.25">
      <c r="A2320" s="179" t="b">
        <f>IF(E2320&lt;&gt;1,"",NOT(ISNA(VLOOKUP(P2320,Mapping!$P:$P,1,FALSE))))</f>
        <v>0</v>
      </c>
      <c r="B2320" s="180" t="str">
        <f t="shared" si="35"/>
        <v/>
      </c>
      <c r="E2320" s="167">
        <v>1</v>
      </c>
      <c r="F2320" s="170" t="s">
        <v>3926</v>
      </c>
      <c r="G2320" s="169">
        <v>2122655.3599215918</v>
      </c>
      <c r="H2320" s="168" t="s">
        <v>1266</v>
      </c>
      <c r="I2320" s="168" t="s">
        <v>303</v>
      </c>
      <c r="J2320" s="169">
        <v>523904.36151211342</v>
      </c>
      <c r="K2320" s="169">
        <v>191414.34854472309</v>
      </c>
      <c r="L2320" s="168" t="s">
        <v>5</v>
      </c>
      <c r="M2320" s="168" t="s">
        <v>21</v>
      </c>
      <c r="N2320" s="168" t="s">
        <v>2829</v>
      </c>
      <c r="O2320" s="168" t="s">
        <v>21</v>
      </c>
      <c r="P2320" s="168" t="s">
        <v>2831</v>
      </c>
      <c r="Q2320" s="168" t="s">
        <v>2832</v>
      </c>
      <c r="R2320" s="168" t="s">
        <v>1259</v>
      </c>
      <c r="S2320" s="168" t="s">
        <v>21</v>
      </c>
      <c r="T2320" s="168" t="s">
        <v>1259</v>
      </c>
      <c r="U2320" s="168" t="s">
        <v>1259</v>
      </c>
      <c r="V2320" s="168" t="s">
        <v>2832</v>
      </c>
      <c r="W2320" s="168" t="s">
        <v>1259</v>
      </c>
      <c r="X2320" s="168" t="s">
        <v>21</v>
      </c>
      <c r="Y2320" s="168" t="s">
        <v>1259</v>
      </c>
      <c r="Z2320" s="168" t="s">
        <v>21</v>
      </c>
      <c r="AA2320" s="168" t="s">
        <v>3927</v>
      </c>
      <c r="AB2320" s="168" t="s">
        <v>3928</v>
      </c>
      <c r="AC2320" s="168" t="s">
        <v>8730</v>
      </c>
      <c r="AD2320" s="169">
        <v>651140.15541097056</v>
      </c>
      <c r="AE2320" s="168" t="s">
        <v>808</v>
      </c>
      <c r="AF2320" s="169">
        <v>-191231.99640993631</v>
      </c>
      <c r="AG2320" s="169">
        <v>2810099.1386596821</v>
      </c>
      <c r="AH2320" s="169">
        <v>-311338.27309669531</v>
      </c>
      <c r="AI2320" s="168" t="s">
        <v>21</v>
      </c>
      <c r="AJ2320"/>
      <c r="AK2320"/>
    </row>
    <row r="2321" spans="1:37" hidden="1" x14ac:dyDescent="0.25">
      <c r="A2321" s="179" t="b">
        <f>IF(E2321&lt;&gt;1,"",NOT(ISNA(VLOOKUP(P2321,Mapping!$P:$P,1,FALSE))))</f>
        <v>0</v>
      </c>
      <c r="B2321" s="180" t="str">
        <f t="shared" si="35"/>
        <v/>
      </c>
      <c r="E2321" s="167">
        <v>1</v>
      </c>
      <c r="F2321" s="170" t="s">
        <v>3926</v>
      </c>
      <c r="G2321" s="169">
        <v>4634970.3277889267</v>
      </c>
      <c r="H2321" s="168" t="s">
        <v>1266</v>
      </c>
      <c r="I2321" s="168" t="s">
        <v>303</v>
      </c>
      <c r="J2321" s="169">
        <v>1143982.775563502</v>
      </c>
      <c r="K2321" s="169">
        <v>417966.96843457868</v>
      </c>
      <c r="L2321" s="168" t="s">
        <v>5</v>
      </c>
      <c r="M2321" s="168" t="s">
        <v>21</v>
      </c>
      <c r="N2321" s="168" t="s">
        <v>2829</v>
      </c>
      <c r="O2321" s="168" t="s">
        <v>21</v>
      </c>
      <c r="P2321" s="168" t="s">
        <v>2836</v>
      </c>
      <c r="Q2321" s="168" t="s">
        <v>2837</v>
      </c>
      <c r="R2321" s="168" t="s">
        <v>1259</v>
      </c>
      <c r="S2321" s="168" t="s">
        <v>21</v>
      </c>
      <c r="T2321" s="168" t="s">
        <v>1259</v>
      </c>
      <c r="U2321" s="168" t="s">
        <v>1259</v>
      </c>
      <c r="V2321" s="168" t="s">
        <v>2837</v>
      </c>
      <c r="W2321" s="168" t="s">
        <v>1259</v>
      </c>
      <c r="X2321" s="168" t="s">
        <v>21</v>
      </c>
      <c r="Y2321" s="168" t="s">
        <v>1259</v>
      </c>
      <c r="Z2321" s="168" t="s">
        <v>21</v>
      </c>
      <c r="AA2321" s="168" t="s">
        <v>3927</v>
      </c>
      <c r="AB2321" s="168" t="s">
        <v>3928</v>
      </c>
      <c r="AC2321" s="168" t="s">
        <v>8731</v>
      </c>
      <c r="AD2321" s="169">
        <v>1421811.263639709</v>
      </c>
      <c r="AE2321" s="168" t="s">
        <v>808</v>
      </c>
      <c r="AF2321" s="169">
        <v>-417568.78946030792</v>
      </c>
      <c r="AG2321" s="169">
        <v>6136053.1585843321</v>
      </c>
      <c r="AH2321" s="169">
        <v>-679829.46499686688</v>
      </c>
      <c r="AI2321" s="168" t="s">
        <v>21</v>
      </c>
      <c r="AJ2321"/>
      <c r="AK2321"/>
    </row>
    <row r="2322" spans="1:37" hidden="1" x14ac:dyDescent="0.25">
      <c r="A2322" s="179" t="b">
        <f>IF(E2322&lt;&gt;1,"",NOT(ISNA(VLOOKUP(P2322,Mapping!$P:$P,1,FALSE))))</f>
        <v>0</v>
      </c>
      <c r="B2322" s="180" t="str">
        <f t="shared" si="35"/>
        <v/>
      </c>
      <c r="E2322" s="167">
        <v>1</v>
      </c>
      <c r="F2322" s="170" t="s">
        <v>3930</v>
      </c>
      <c r="G2322" s="169">
        <v>1517210.9513179939</v>
      </c>
      <c r="H2322" s="168" t="s">
        <v>1266</v>
      </c>
      <c r="I2322" s="168" t="s">
        <v>303</v>
      </c>
      <c r="J2322" s="169">
        <v>506679.93264412868</v>
      </c>
      <c r="K2322" s="169">
        <v>174813.8021617913</v>
      </c>
      <c r="L2322" s="168" t="s">
        <v>5</v>
      </c>
      <c r="M2322" s="168" t="s">
        <v>21</v>
      </c>
      <c r="N2322" s="168" t="s">
        <v>2829</v>
      </c>
      <c r="O2322" s="168" t="s">
        <v>21</v>
      </c>
      <c r="P2322" s="168" t="s">
        <v>2831</v>
      </c>
      <c r="Q2322" s="168" t="s">
        <v>2832</v>
      </c>
      <c r="R2322" s="168" t="s">
        <v>1259</v>
      </c>
      <c r="S2322" s="168" t="s">
        <v>21</v>
      </c>
      <c r="T2322" s="168" t="s">
        <v>1259</v>
      </c>
      <c r="U2322" s="168" t="s">
        <v>1259</v>
      </c>
      <c r="V2322" s="168" t="s">
        <v>2832</v>
      </c>
      <c r="W2322" s="168" t="s">
        <v>1259</v>
      </c>
      <c r="X2322" s="168" t="s">
        <v>21</v>
      </c>
      <c r="Y2322" s="168" t="s">
        <v>1259</v>
      </c>
      <c r="Z2322" s="168" t="s">
        <v>21</v>
      </c>
      <c r="AA2322" s="168" t="s">
        <v>3931</v>
      </c>
      <c r="AB2322" s="168" t="s">
        <v>3932</v>
      </c>
      <c r="AC2322" s="168" t="s">
        <v>2749</v>
      </c>
      <c r="AD2322" s="169">
        <v>800241.26272433379</v>
      </c>
      <c r="AE2322" s="168" t="s">
        <v>808</v>
      </c>
      <c r="AF2322" s="169">
        <v>-203775.83632545409</v>
      </c>
      <c r="AG2322" s="169">
        <v>213865.6349903364</v>
      </c>
      <c r="AH2322" s="169">
        <v>-241326.3415279449</v>
      </c>
      <c r="AI2322" s="168" t="s">
        <v>21</v>
      </c>
      <c r="AJ2322"/>
      <c r="AK2322"/>
    </row>
    <row r="2323" spans="1:37" hidden="1" x14ac:dyDescent="0.25">
      <c r="A2323" s="179" t="b">
        <f>IF(E2323&lt;&gt;1,"",NOT(ISNA(VLOOKUP(P2323,Mapping!$P:$P,1,FALSE))))</f>
        <v>0</v>
      </c>
      <c r="B2323" s="180" t="str">
        <f t="shared" si="35"/>
        <v/>
      </c>
      <c r="E2323" s="167">
        <v>1</v>
      </c>
      <c r="F2323" s="170" t="s">
        <v>3930</v>
      </c>
      <c r="G2323" s="169">
        <v>2044602.305044644</v>
      </c>
      <c r="H2323" s="168" t="s">
        <v>1266</v>
      </c>
      <c r="I2323" s="168" t="s">
        <v>303</v>
      </c>
      <c r="J2323" s="169">
        <v>682804.82506675716</v>
      </c>
      <c r="K2323" s="169">
        <v>235580.09685016039</v>
      </c>
      <c r="L2323" s="168" t="s">
        <v>5</v>
      </c>
      <c r="M2323" s="168" t="s">
        <v>21</v>
      </c>
      <c r="N2323" s="168" t="s">
        <v>2829</v>
      </c>
      <c r="O2323" s="168" t="s">
        <v>21</v>
      </c>
      <c r="P2323" s="168" t="s">
        <v>2836</v>
      </c>
      <c r="Q2323" s="168" t="s">
        <v>2837</v>
      </c>
      <c r="R2323" s="168" t="s">
        <v>1259</v>
      </c>
      <c r="S2323" s="168" t="s">
        <v>21</v>
      </c>
      <c r="T2323" s="168" t="s">
        <v>1259</v>
      </c>
      <c r="U2323" s="168" t="s">
        <v>1259</v>
      </c>
      <c r="V2323" s="168" t="s">
        <v>2837</v>
      </c>
      <c r="W2323" s="168" t="s">
        <v>1259</v>
      </c>
      <c r="X2323" s="168" t="s">
        <v>21</v>
      </c>
      <c r="Y2323" s="168" t="s">
        <v>1259</v>
      </c>
      <c r="Z2323" s="168" t="s">
        <v>21</v>
      </c>
      <c r="AA2323" s="168" t="s">
        <v>3931</v>
      </c>
      <c r="AB2323" s="168" t="s">
        <v>3932</v>
      </c>
      <c r="AC2323" s="168" t="s">
        <v>8732</v>
      </c>
      <c r="AD2323" s="169">
        <v>1078409.781406255</v>
      </c>
      <c r="AE2323" s="168" t="s">
        <v>808</v>
      </c>
      <c r="AF2323" s="169">
        <v>-274609.5025886083</v>
      </c>
      <c r="AG2323" s="169">
        <v>288206.57397128799</v>
      </c>
      <c r="AH2323" s="169">
        <v>-325212.78186622541</v>
      </c>
      <c r="AI2323" s="168" t="s">
        <v>21</v>
      </c>
      <c r="AJ2323"/>
      <c r="AK2323"/>
    </row>
    <row r="2324" spans="1:37" hidden="1" x14ac:dyDescent="0.25">
      <c r="A2324" s="179" t="b">
        <f>IF(E2324&lt;&gt;1,"",NOT(ISNA(VLOOKUP(P2324,Mapping!$P:$P,1,FALSE))))</f>
        <v>0</v>
      </c>
      <c r="B2324" s="180" t="str">
        <f t="shared" si="35"/>
        <v/>
      </c>
      <c r="E2324" s="167">
        <v>1</v>
      </c>
      <c r="F2324" s="170" t="s">
        <v>3933</v>
      </c>
      <c r="G2324" s="169">
        <v>964047.08641436067</v>
      </c>
      <c r="H2324" s="168" t="s">
        <v>1266</v>
      </c>
      <c r="I2324" s="168" t="s">
        <v>303</v>
      </c>
      <c r="J2324" s="169">
        <v>324614.23697586352</v>
      </c>
      <c r="K2324" s="169">
        <v>187584.79408770549</v>
      </c>
      <c r="L2324" s="168" t="s">
        <v>5</v>
      </c>
      <c r="M2324" s="168" t="s">
        <v>21</v>
      </c>
      <c r="N2324" s="168" t="s">
        <v>2829</v>
      </c>
      <c r="O2324" s="168" t="s">
        <v>21</v>
      </c>
      <c r="P2324" s="168" t="s">
        <v>2831</v>
      </c>
      <c r="Q2324" s="168" t="s">
        <v>2832</v>
      </c>
      <c r="R2324" s="168" t="s">
        <v>1259</v>
      </c>
      <c r="S2324" s="168" t="s">
        <v>21</v>
      </c>
      <c r="T2324" s="168" t="s">
        <v>1259</v>
      </c>
      <c r="U2324" s="168" t="s">
        <v>1259</v>
      </c>
      <c r="V2324" s="168" t="s">
        <v>2832</v>
      </c>
      <c r="W2324" s="168" t="s">
        <v>1259</v>
      </c>
      <c r="X2324" s="168" t="s">
        <v>21</v>
      </c>
      <c r="Y2324" s="168" t="s">
        <v>1259</v>
      </c>
      <c r="Z2324" s="168" t="s">
        <v>21</v>
      </c>
      <c r="AA2324" s="168" t="s">
        <v>3934</v>
      </c>
      <c r="AB2324" s="168" t="s">
        <v>3935</v>
      </c>
      <c r="AC2324" s="168" t="s">
        <v>8733</v>
      </c>
      <c r="AD2324" s="169">
        <v>514541.06800939451</v>
      </c>
      <c r="AE2324" s="168" t="s">
        <v>818</v>
      </c>
      <c r="AF2324" s="169">
        <v>-269261.58471608668</v>
      </c>
      <c r="AG2324" s="169">
        <v>-646256.36546670843</v>
      </c>
      <c r="AH2324" s="169">
        <v>-457247.43614101573</v>
      </c>
      <c r="AI2324" s="168" t="s">
        <v>21</v>
      </c>
      <c r="AJ2324"/>
      <c r="AK2324"/>
    </row>
    <row r="2325" spans="1:37" hidden="1" x14ac:dyDescent="0.25">
      <c r="A2325" s="179" t="b">
        <f>IF(E2325&lt;&gt;1,"",NOT(ISNA(VLOOKUP(P2325,Mapping!$P:$P,1,FALSE))))</f>
        <v>0</v>
      </c>
      <c r="B2325" s="180" t="str">
        <f t="shared" ref="B2325:B2388" si="36">IF(AI2325="","",VALUE(AI2325))</f>
        <v/>
      </c>
      <c r="E2325" s="167">
        <v>1</v>
      </c>
      <c r="F2325" s="170" t="s">
        <v>3936</v>
      </c>
      <c r="G2325" s="169">
        <v>750226.66183647467</v>
      </c>
      <c r="H2325" s="168" t="s">
        <v>1266</v>
      </c>
      <c r="I2325" s="168" t="s">
        <v>797</v>
      </c>
      <c r="J2325" s="169">
        <v>223265.6298201337</v>
      </c>
      <c r="K2325" s="169">
        <v>13379.17563007325</v>
      </c>
      <c r="L2325" s="168" t="s">
        <v>5</v>
      </c>
      <c r="M2325" s="168" t="s">
        <v>21</v>
      </c>
      <c r="N2325" s="168" t="s">
        <v>2829</v>
      </c>
      <c r="O2325" s="168" t="s">
        <v>21</v>
      </c>
      <c r="P2325" s="168" t="s">
        <v>2831</v>
      </c>
      <c r="Q2325" s="168" t="s">
        <v>2832</v>
      </c>
      <c r="R2325" s="168" t="s">
        <v>1259</v>
      </c>
      <c r="S2325" s="168" t="s">
        <v>21</v>
      </c>
      <c r="T2325" s="168" t="s">
        <v>1259</v>
      </c>
      <c r="U2325" s="168" t="s">
        <v>1259</v>
      </c>
      <c r="V2325" s="168" t="s">
        <v>2832</v>
      </c>
      <c r="W2325" s="168" t="s">
        <v>1259</v>
      </c>
      <c r="X2325" s="168" t="s">
        <v>21</v>
      </c>
      <c r="Y2325" s="168" t="s">
        <v>1259</v>
      </c>
      <c r="Z2325" s="168" t="s">
        <v>21</v>
      </c>
      <c r="AA2325" s="168" t="s">
        <v>3937</v>
      </c>
      <c r="AB2325" s="168" t="s">
        <v>1259</v>
      </c>
      <c r="AC2325" s="168" t="s">
        <v>7125</v>
      </c>
      <c r="AD2325" s="169">
        <v>384654.81657851132</v>
      </c>
      <c r="AE2325" s="168" t="s">
        <v>814</v>
      </c>
      <c r="AF2325" s="169">
        <v>-254774.8253334956</v>
      </c>
      <c r="AG2325" s="169">
        <v>212.71470599726311</v>
      </c>
      <c r="AH2325" s="169">
        <v>-37525.366906462346</v>
      </c>
      <c r="AI2325" s="168" t="s">
        <v>21</v>
      </c>
      <c r="AJ2325"/>
      <c r="AK2325"/>
    </row>
    <row r="2326" spans="1:37" hidden="1" x14ac:dyDescent="0.25">
      <c r="A2326" s="179" t="b">
        <f>IF(E2326&lt;&gt;1,"",NOT(ISNA(VLOOKUP(P2326,Mapping!$P:$P,1,FALSE))))</f>
        <v>0</v>
      </c>
      <c r="B2326" s="180" t="str">
        <f t="shared" si="36"/>
        <v/>
      </c>
      <c r="E2326" s="167">
        <v>1</v>
      </c>
      <c r="F2326" s="170" t="s">
        <v>3938</v>
      </c>
      <c r="G2326" s="169">
        <v>383262.85498046188</v>
      </c>
      <c r="H2326" s="168" t="s">
        <v>1266</v>
      </c>
      <c r="I2326" s="168" t="s">
        <v>561</v>
      </c>
      <c r="J2326" s="169">
        <v>158477.54608191061</v>
      </c>
      <c r="K2326" s="169">
        <v>47939.288755965783</v>
      </c>
      <c r="L2326" s="168" t="s">
        <v>5</v>
      </c>
      <c r="M2326" s="168" t="s">
        <v>21</v>
      </c>
      <c r="N2326" s="168" t="s">
        <v>2829</v>
      </c>
      <c r="O2326" s="168" t="s">
        <v>21</v>
      </c>
      <c r="P2326" s="168" t="s">
        <v>2831</v>
      </c>
      <c r="Q2326" s="168" t="s">
        <v>2832</v>
      </c>
      <c r="R2326" s="168" t="s">
        <v>1259</v>
      </c>
      <c r="S2326" s="168" t="s">
        <v>21</v>
      </c>
      <c r="T2326" s="168" t="s">
        <v>1259</v>
      </c>
      <c r="U2326" s="168" t="s">
        <v>1259</v>
      </c>
      <c r="V2326" s="168" t="s">
        <v>2832</v>
      </c>
      <c r="W2326" s="168" t="s">
        <v>1259</v>
      </c>
      <c r="X2326" s="168" t="s">
        <v>21</v>
      </c>
      <c r="Y2326" s="168" t="s">
        <v>1259</v>
      </c>
      <c r="Z2326" s="168" t="s">
        <v>21</v>
      </c>
      <c r="AA2326" s="168" t="s">
        <v>3939</v>
      </c>
      <c r="AB2326" s="168" t="s">
        <v>1259</v>
      </c>
      <c r="AC2326" s="168" t="s">
        <v>8734</v>
      </c>
      <c r="AD2326" s="169">
        <v>233394.33122683351</v>
      </c>
      <c r="AE2326" s="168" t="s">
        <v>818</v>
      </c>
      <c r="AF2326" s="169">
        <v>-74201.678203970194</v>
      </c>
      <c r="AG2326" s="169">
        <v>-100271.3585063475</v>
      </c>
      <c r="AH2326" s="169">
        <v>-193092.6012687342</v>
      </c>
      <c r="AI2326" s="168" t="s">
        <v>21</v>
      </c>
      <c r="AJ2326"/>
      <c r="AK2326"/>
    </row>
    <row r="2327" spans="1:37" hidden="1" x14ac:dyDescent="0.25">
      <c r="A2327" s="179" t="b">
        <f>IF(E2327&lt;&gt;1,"",NOT(ISNA(VLOOKUP(P2327,Mapping!$P:$P,1,FALSE))))</f>
        <v>0</v>
      </c>
      <c r="B2327" s="180" t="str">
        <f t="shared" si="36"/>
        <v/>
      </c>
      <c r="E2327" s="167">
        <v>1</v>
      </c>
      <c r="F2327" s="170" t="s">
        <v>3938</v>
      </c>
      <c r="G2327" s="169">
        <v>41506180.409882471</v>
      </c>
      <c r="H2327" s="168" t="s">
        <v>1266</v>
      </c>
      <c r="I2327" s="168" t="s">
        <v>561</v>
      </c>
      <c r="J2327" s="169">
        <v>17162627.510371599</v>
      </c>
      <c r="K2327" s="169">
        <v>5191676.5268786717</v>
      </c>
      <c r="L2327" s="168" t="s">
        <v>5</v>
      </c>
      <c r="M2327" s="168" t="s">
        <v>21</v>
      </c>
      <c r="N2327" s="168" t="s">
        <v>2829</v>
      </c>
      <c r="O2327" s="168" t="s">
        <v>21</v>
      </c>
      <c r="P2327" s="168" t="s">
        <v>2852</v>
      </c>
      <c r="Q2327" s="168" t="s">
        <v>2853</v>
      </c>
      <c r="R2327" s="168" t="s">
        <v>1259</v>
      </c>
      <c r="S2327" s="168" t="s">
        <v>21</v>
      </c>
      <c r="T2327" s="168" t="s">
        <v>1259</v>
      </c>
      <c r="U2327" s="168" t="s">
        <v>1259</v>
      </c>
      <c r="V2327" s="168" t="s">
        <v>2853</v>
      </c>
      <c r="W2327" s="168" t="s">
        <v>1259</v>
      </c>
      <c r="X2327" s="168" t="s">
        <v>21</v>
      </c>
      <c r="Y2327" s="168" t="s">
        <v>1259</v>
      </c>
      <c r="Z2327" s="168" t="s">
        <v>21</v>
      </c>
      <c r="AA2327" s="168" t="s">
        <v>3939</v>
      </c>
      <c r="AB2327" s="168" t="s">
        <v>1259</v>
      </c>
      <c r="AC2327" s="168" t="s">
        <v>8735</v>
      </c>
      <c r="AD2327" s="169">
        <v>25275883.35957744</v>
      </c>
      <c r="AE2327" s="168" t="s">
        <v>818</v>
      </c>
      <c r="AF2327" s="169">
        <v>-8035811.9818499954</v>
      </c>
      <c r="AG2327" s="169">
        <v>-10859077.633079341</v>
      </c>
      <c r="AH2327" s="169">
        <v>-20911330.80058632</v>
      </c>
      <c r="AI2327" s="168" t="s">
        <v>21</v>
      </c>
      <c r="AJ2327"/>
      <c r="AK2327"/>
    </row>
    <row r="2328" spans="1:37" hidden="1" x14ac:dyDescent="0.25">
      <c r="A2328" s="179" t="b">
        <f>IF(E2328&lt;&gt;1,"",NOT(ISNA(VLOOKUP(P2328,Mapping!$P:$P,1,FALSE))))</f>
        <v>0</v>
      </c>
      <c r="B2328" s="180" t="str">
        <f t="shared" si="36"/>
        <v/>
      </c>
      <c r="E2328" s="167">
        <v>1</v>
      </c>
      <c r="F2328" s="170" t="s">
        <v>3942</v>
      </c>
      <c r="G2328" s="169">
        <v>769951.73606348934</v>
      </c>
      <c r="H2328" s="168" t="s">
        <v>1266</v>
      </c>
      <c r="I2328" s="168" t="s">
        <v>303</v>
      </c>
      <c r="J2328" s="169">
        <v>334820.34740900312</v>
      </c>
      <c r="K2328" s="169">
        <v>132311.22048456769</v>
      </c>
      <c r="L2328" s="168" t="s">
        <v>5</v>
      </c>
      <c r="M2328" s="168" t="s">
        <v>21</v>
      </c>
      <c r="N2328" s="168" t="s">
        <v>2829</v>
      </c>
      <c r="O2328" s="168" t="s">
        <v>21</v>
      </c>
      <c r="P2328" s="168" t="s">
        <v>2831</v>
      </c>
      <c r="Q2328" s="168" t="s">
        <v>2832</v>
      </c>
      <c r="R2328" s="168" t="s">
        <v>1259</v>
      </c>
      <c r="S2328" s="168" t="s">
        <v>21</v>
      </c>
      <c r="T2328" s="168" t="s">
        <v>1259</v>
      </c>
      <c r="U2328" s="168" t="s">
        <v>1259</v>
      </c>
      <c r="V2328" s="168" t="s">
        <v>2832</v>
      </c>
      <c r="W2328" s="168" t="s">
        <v>1259</v>
      </c>
      <c r="X2328" s="168" t="s">
        <v>21</v>
      </c>
      <c r="Y2328" s="168" t="s">
        <v>1259</v>
      </c>
      <c r="Z2328" s="168" t="s">
        <v>21</v>
      </c>
      <c r="AA2328" s="168" t="s">
        <v>3943</v>
      </c>
      <c r="AB2328" s="168" t="s">
        <v>3944</v>
      </c>
      <c r="AC2328" s="168" t="s">
        <v>8736</v>
      </c>
      <c r="AD2328" s="169">
        <v>505290.884548145</v>
      </c>
      <c r="AE2328" s="168" t="s">
        <v>813</v>
      </c>
      <c r="AF2328" s="169">
        <v>-388895.47616362898</v>
      </c>
      <c r="AG2328" s="169">
        <v>-351276.65013869299</v>
      </c>
      <c r="AH2328" s="169">
        <v>-291095.13981798053</v>
      </c>
      <c r="AI2328" s="168" t="s">
        <v>21</v>
      </c>
      <c r="AJ2328"/>
      <c r="AK2328"/>
    </row>
    <row r="2329" spans="1:37" hidden="1" x14ac:dyDescent="0.25">
      <c r="A2329" s="179" t="b">
        <f>IF(E2329&lt;&gt;1,"",NOT(ISNA(VLOOKUP(P2329,Mapping!$P:$P,1,FALSE))))</f>
        <v>0</v>
      </c>
      <c r="B2329" s="180" t="str">
        <f t="shared" si="36"/>
        <v/>
      </c>
      <c r="E2329" s="167">
        <v>1</v>
      </c>
      <c r="F2329" s="170" t="s">
        <v>3942</v>
      </c>
      <c r="G2329" s="169">
        <v>2220485.8102545268</v>
      </c>
      <c r="H2329" s="168" t="s">
        <v>1266</v>
      </c>
      <c r="I2329" s="168" t="s">
        <v>303</v>
      </c>
      <c r="J2329" s="169">
        <v>965597.96618846362</v>
      </c>
      <c r="K2329" s="169">
        <v>381576.1090760298</v>
      </c>
      <c r="L2329" s="168" t="s">
        <v>5</v>
      </c>
      <c r="M2329" s="168" t="s">
        <v>21</v>
      </c>
      <c r="N2329" s="168" t="s">
        <v>2829</v>
      </c>
      <c r="O2329" s="168" t="s">
        <v>21</v>
      </c>
      <c r="P2329" s="168" t="s">
        <v>2836</v>
      </c>
      <c r="Q2329" s="168" t="s">
        <v>2837</v>
      </c>
      <c r="R2329" s="168" t="s">
        <v>1259</v>
      </c>
      <c r="S2329" s="168" t="s">
        <v>21</v>
      </c>
      <c r="T2329" s="168" t="s">
        <v>1259</v>
      </c>
      <c r="U2329" s="168" t="s">
        <v>1259</v>
      </c>
      <c r="V2329" s="168" t="s">
        <v>2837</v>
      </c>
      <c r="W2329" s="168" t="s">
        <v>1259</v>
      </c>
      <c r="X2329" s="168" t="s">
        <v>21</v>
      </c>
      <c r="Y2329" s="168" t="s">
        <v>1259</v>
      </c>
      <c r="Z2329" s="168" t="s">
        <v>21</v>
      </c>
      <c r="AA2329" s="168" t="s">
        <v>3943</v>
      </c>
      <c r="AB2329" s="168" t="s">
        <v>3944</v>
      </c>
      <c r="AC2329" s="168" t="s">
        <v>8737</v>
      </c>
      <c r="AD2329" s="169">
        <v>1457222.818830807</v>
      </c>
      <c r="AE2329" s="168" t="s">
        <v>813</v>
      </c>
      <c r="AF2329" s="169">
        <v>-1121546.775007609</v>
      </c>
      <c r="AG2329" s="169">
        <v>-1013056.767810695</v>
      </c>
      <c r="AH2329" s="169">
        <v>-839497.59072506893</v>
      </c>
      <c r="AI2329" s="168" t="s">
        <v>21</v>
      </c>
      <c r="AJ2329"/>
      <c r="AK2329"/>
    </row>
    <row r="2330" spans="1:37" hidden="1" x14ac:dyDescent="0.25">
      <c r="A2330" s="179" t="b">
        <f>IF(E2330&lt;&gt;1,"",NOT(ISNA(VLOOKUP(P2330,Mapping!$P:$P,1,FALSE))))</f>
        <v>0</v>
      </c>
      <c r="B2330" s="180" t="str">
        <f t="shared" si="36"/>
        <v/>
      </c>
      <c r="E2330" s="167">
        <v>1</v>
      </c>
      <c r="F2330" s="170" t="s">
        <v>3945</v>
      </c>
      <c r="G2330" s="169">
        <v>616709.07944059093</v>
      </c>
      <c r="H2330" s="168" t="s">
        <v>1266</v>
      </c>
      <c r="I2330" s="168" t="s">
        <v>303</v>
      </c>
      <c r="J2330" s="169">
        <v>185981.81671529109</v>
      </c>
      <c r="K2330" s="169">
        <v>71135.171492821493</v>
      </c>
      <c r="L2330" s="168" t="s">
        <v>5</v>
      </c>
      <c r="M2330" s="168" t="s">
        <v>21</v>
      </c>
      <c r="N2330" s="168" t="s">
        <v>2829</v>
      </c>
      <c r="O2330" s="168" t="s">
        <v>21</v>
      </c>
      <c r="P2330" s="168" t="s">
        <v>2831</v>
      </c>
      <c r="Q2330" s="168" t="s">
        <v>2832</v>
      </c>
      <c r="R2330" s="168" t="s">
        <v>1259</v>
      </c>
      <c r="S2330" s="168" t="s">
        <v>21</v>
      </c>
      <c r="T2330" s="168" t="s">
        <v>1259</v>
      </c>
      <c r="U2330" s="168" t="s">
        <v>1259</v>
      </c>
      <c r="V2330" s="168" t="s">
        <v>2832</v>
      </c>
      <c r="W2330" s="168" t="s">
        <v>1259</v>
      </c>
      <c r="X2330" s="168" t="s">
        <v>21</v>
      </c>
      <c r="Y2330" s="168" t="s">
        <v>1259</v>
      </c>
      <c r="Z2330" s="168" t="s">
        <v>21</v>
      </c>
      <c r="AA2330" s="168" t="s">
        <v>3946</v>
      </c>
      <c r="AB2330" s="168" t="s">
        <v>3947</v>
      </c>
      <c r="AC2330" s="168" t="s">
        <v>8738</v>
      </c>
      <c r="AD2330" s="169">
        <v>261202.42479802491</v>
      </c>
      <c r="AE2330" s="168" t="s">
        <v>814</v>
      </c>
      <c r="AF2330" s="169">
        <v>-46475.178939086501</v>
      </c>
      <c r="AG2330" s="169">
        <v>322342.50239888119</v>
      </c>
      <c r="AH2330" s="169">
        <v>-24338.013297998699</v>
      </c>
      <c r="AI2330" s="168" t="s">
        <v>21</v>
      </c>
      <c r="AJ2330"/>
      <c r="AK2330"/>
    </row>
    <row r="2331" spans="1:37" hidden="1" x14ac:dyDescent="0.25">
      <c r="A2331" s="179" t="b">
        <f>IF(E2331&lt;&gt;1,"",NOT(ISNA(VLOOKUP(P2331,Mapping!$P:$P,1,FALSE))))</f>
        <v>0</v>
      </c>
      <c r="B2331" s="180" t="str">
        <f t="shared" si="36"/>
        <v/>
      </c>
      <c r="E2331" s="167">
        <v>1</v>
      </c>
      <c r="F2331" s="170" t="s">
        <v>3945</v>
      </c>
      <c r="G2331" s="169">
        <v>2166594.337969563</v>
      </c>
      <c r="H2331" s="168" t="s">
        <v>1266</v>
      </c>
      <c r="I2331" s="168" t="s">
        <v>303</v>
      </c>
      <c r="J2331" s="169">
        <v>653382.87450891919</v>
      </c>
      <c r="K2331" s="169">
        <v>249908.8547985093</v>
      </c>
      <c r="L2331" s="168" t="s">
        <v>5</v>
      </c>
      <c r="M2331" s="168" t="s">
        <v>21</v>
      </c>
      <c r="N2331" s="168" t="s">
        <v>2829</v>
      </c>
      <c r="O2331" s="168" t="s">
        <v>21</v>
      </c>
      <c r="P2331" s="168" t="s">
        <v>2833</v>
      </c>
      <c r="Q2331" s="168" t="s">
        <v>2834</v>
      </c>
      <c r="R2331" s="168" t="s">
        <v>1259</v>
      </c>
      <c r="S2331" s="168" t="s">
        <v>21</v>
      </c>
      <c r="T2331" s="168" t="s">
        <v>1259</v>
      </c>
      <c r="U2331" s="168" t="s">
        <v>1259</v>
      </c>
      <c r="V2331" s="168" t="s">
        <v>2834</v>
      </c>
      <c r="W2331" s="168" t="s">
        <v>1259</v>
      </c>
      <c r="X2331" s="168" t="s">
        <v>21</v>
      </c>
      <c r="Y2331" s="168" t="s">
        <v>1259</v>
      </c>
      <c r="Z2331" s="168" t="s">
        <v>21</v>
      </c>
      <c r="AA2331" s="168" t="s">
        <v>3946</v>
      </c>
      <c r="AB2331" s="168" t="s">
        <v>3947</v>
      </c>
      <c r="AC2331" s="168" t="s">
        <v>3948</v>
      </c>
      <c r="AD2331" s="169">
        <v>917644.49964747566</v>
      </c>
      <c r="AE2331" s="168" t="s">
        <v>814</v>
      </c>
      <c r="AF2331" s="169">
        <v>-163274.4885755284</v>
      </c>
      <c r="AG2331" s="169">
        <v>1132439.044383541</v>
      </c>
      <c r="AH2331" s="169">
        <v>-85503.203320281347</v>
      </c>
      <c r="AI2331" s="168" t="s">
        <v>21</v>
      </c>
      <c r="AJ2331"/>
      <c r="AK2331"/>
    </row>
    <row r="2332" spans="1:37" hidden="1" x14ac:dyDescent="0.25">
      <c r="A2332" s="179" t="b">
        <f>IF(E2332&lt;&gt;1,"",NOT(ISNA(VLOOKUP(P2332,Mapping!$P:$P,1,FALSE))))</f>
        <v>0</v>
      </c>
      <c r="B2332" s="180" t="str">
        <f t="shared" si="36"/>
        <v/>
      </c>
      <c r="E2332" s="167">
        <v>1</v>
      </c>
      <c r="F2332" s="170" t="s">
        <v>3945</v>
      </c>
      <c r="G2332" s="169">
        <v>2550743.3661553082</v>
      </c>
      <c r="H2332" s="168" t="s">
        <v>1266</v>
      </c>
      <c r="I2332" s="168" t="s">
        <v>303</v>
      </c>
      <c r="J2332" s="169">
        <v>769231.23240273248</v>
      </c>
      <c r="K2332" s="169">
        <v>294219.06184715743</v>
      </c>
      <c r="L2332" s="168" t="s">
        <v>5</v>
      </c>
      <c r="M2332" s="168" t="s">
        <v>21</v>
      </c>
      <c r="N2332" s="168" t="s">
        <v>2829</v>
      </c>
      <c r="O2332" s="168" t="s">
        <v>21</v>
      </c>
      <c r="P2332" s="168" t="s">
        <v>2835</v>
      </c>
      <c r="Q2332" s="168" t="s">
        <v>2834</v>
      </c>
      <c r="R2332" s="168" t="s">
        <v>1259</v>
      </c>
      <c r="S2332" s="168" t="s">
        <v>21</v>
      </c>
      <c r="T2332" s="168" t="s">
        <v>1259</v>
      </c>
      <c r="U2332" s="168" t="s">
        <v>1259</v>
      </c>
      <c r="V2332" s="168" t="s">
        <v>2834</v>
      </c>
      <c r="W2332" s="168" t="s">
        <v>1259</v>
      </c>
      <c r="X2332" s="168" t="s">
        <v>21</v>
      </c>
      <c r="Y2332" s="168" t="s">
        <v>1259</v>
      </c>
      <c r="Z2332" s="168" t="s">
        <v>21</v>
      </c>
      <c r="AA2332" s="168" t="s">
        <v>3946</v>
      </c>
      <c r="AB2332" s="168" t="s">
        <v>3947</v>
      </c>
      <c r="AC2332" s="168" t="s">
        <v>7257</v>
      </c>
      <c r="AD2332" s="169">
        <v>1080347.8892861409</v>
      </c>
      <c r="AE2332" s="168" t="s">
        <v>814</v>
      </c>
      <c r="AF2332" s="169">
        <v>-192223.94857116041</v>
      </c>
      <c r="AG2332" s="169">
        <v>1333226.6818086519</v>
      </c>
      <c r="AH2332" s="169">
        <v>-100663.3890027725</v>
      </c>
      <c r="AI2332" s="168" t="s">
        <v>21</v>
      </c>
      <c r="AJ2332"/>
      <c r="AK2332"/>
    </row>
    <row r="2333" spans="1:37" hidden="1" x14ac:dyDescent="0.25">
      <c r="A2333" s="179" t="b">
        <f>IF(E2333&lt;&gt;1,"",NOT(ISNA(VLOOKUP(P2333,Mapping!$P:$P,1,FALSE))))</f>
        <v>0</v>
      </c>
      <c r="B2333" s="180" t="str">
        <f t="shared" si="36"/>
        <v/>
      </c>
      <c r="E2333" s="167">
        <v>1</v>
      </c>
      <c r="F2333" s="170" t="s">
        <v>3949</v>
      </c>
      <c r="G2333" s="169">
        <v>454924.18124969827</v>
      </c>
      <c r="H2333" s="168" t="s">
        <v>1266</v>
      </c>
      <c r="I2333" s="168" t="s">
        <v>303</v>
      </c>
      <c r="J2333" s="169">
        <v>185188.84856441789</v>
      </c>
      <c r="K2333" s="169">
        <v>115149.77324821609</v>
      </c>
      <c r="L2333" s="168" t="s">
        <v>5</v>
      </c>
      <c r="M2333" s="168" t="s">
        <v>21</v>
      </c>
      <c r="N2333" s="168" t="s">
        <v>2829</v>
      </c>
      <c r="O2333" s="168" t="s">
        <v>21</v>
      </c>
      <c r="P2333" s="168" t="s">
        <v>2831</v>
      </c>
      <c r="Q2333" s="168" t="s">
        <v>2832</v>
      </c>
      <c r="R2333" s="168" t="s">
        <v>1259</v>
      </c>
      <c r="S2333" s="168" t="s">
        <v>21</v>
      </c>
      <c r="T2333" s="168" t="s">
        <v>1259</v>
      </c>
      <c r="U2333" s="168" t="s">
        <v>1259</v>
      </c>
      <c r="V2333" s="168" t="s">
        <v>2832</v>
      </c>
      <c r="W2333" s="168" t="s">
        <v>1259</v>
      </c>
      <c r="X2333" s="168" t="s">
        <v>21</v>
      </c>
      <c r="Y2333" s="168" t="s">
        <v>1259</v>
      </c>
      <c r="Z2333" s="168" t="s">
        <v>21</v>
      </c>
      <c r="AA2333" s="168" t="s">
        <v>3950</v>
      </c>
      <c r="AB2333" s="168" t="s">
        <v>3951</v>
      </c>
      <c r="AC2333" s="168" t="s">
        <v>7250</v>
      </c>
      <c r="AD2333" s="169">
        <v>310804.61678318592</v>
      </c>
      <c r="AE2333" s="168" t="s">
        <v>808</v>
      </c>
      <c r="AF2333" s="169">
        <v>-246118.28159253669</v>
      </c>
      <c r="AG2333" s="169">
        <v>76739.201190545165</v>
      </c>
      <c r="AH2333" s="169">
        <v>-155861.57257255891</v>
      </c>
      <c r="AI2333" s="168" t="s">
        <v>21</v>
      </c>
      <c r="AJ2333"/>
      <c r="AK2333"/>
    </row>
    <row r="2334" spans="1:37" hidden="1" x14ac:dyDescent="0.25">
      <c r="A2334" s="179" t="b">
        <f>IF(E2334&lt;&gt;1,"",NOT(ISNA(VLOOKUP(P2334,Mapping!$P:$P,1,FALSE))))</f>
        <v>0</v>
      </c>
      <c r="B2334" s="180" t="str">
        <f t="shared" si="36"/>
        <v/>
      </c>
      <c r="E2334" s="167">
        <v>1</v>
      </c>
      <c r="F2334" s="170" t="s">
        <v>3952</v>
      </c>
      <c r="G2334" s="169">
        <v>5940441.6210680613</v>
      </c>
      <c r="H2334" s="168" t="s">
        <v>1266</v>
      </c>
      <c r="I2334" s="168" t="s">
        <v>303</v>
      </c>
      <c r="J2334" s="169">
        <v>2228896.147523867</v>
      </c>
      <c r="K2334" s="169">
        <v>1227272.103542638</v>
      </c>
      <c r="L2334" s="168" t="s">
        <v>5</v>
      </c>
      <c r="M2334" s="168" t="s">
        <v>21</v>
      </c>
      <c r="N2334" s="168" t="s">
        <v>2829</v>
      </c>
      <c r="O2334" s="168" t="s">
        <v>21</v>
      </c>
      <c r="P2334" s="168" t="s">
        <v>2831</v>
      </c>
      <c r="Q2334" s="168" t="s">
        <v>2832</v>
      </c>
      <c r="R2334" s="168" t="s">
        <v>1259</v>
      </c>
      <c r="S2334" s="168" t="s">
        <v>21</v>
      </c>
      <c r="T2334" s="168" t="s">
        <v>1259</v>
      </c>
      <c r="U2334" s="168" t="s">
        <v>1259</v>
      </c>
      <c r="V2334" s="168" t="s">
        <v>2832</v>
      </c>
      <c r="W2334" s="168" t="s">
        <v>1259</v>
      </c>
      <c r="X2334" s="168" t="s">
        <v>21</v>
      </c>
      <c r="Y2334" s="168" t="s">
        <v>1259</v>
      </c>
      <c r="Z2334" s="168" t="s">
        <v>21</v>
      </c>
      <c r="AA2334" s="168" t="s">
        <v>3953</v>
      </c>
      <c r="AB2334" s="168" t="s">
        <v>3954</v>
      </c>
      <c r="AC2334" s="168" t="s">
        <v>12320</v>
      </c>
      <c r="AD2334" s="169">
        <v>3440362.071096038</v>
      </c>
      <c r="AE2334" s="168" t="s">
        <v>809</v>
      </c>
      <c r="AF2334" s="169">
        <v>-2392056.1667748452</v>
      </c>
      <c r="AG2334" s="169">
        <v>-4422658.5753457136</v>
      </c>
      <c r="AH2334" s="169">
        <v>-1705111.62782454</v>
      </c>
      <c r="AI2334" s="168" t="s">
        <v>21</v>
      </c>
      <c r="AJ2334"/>
      <c r="AK2334"/>
    </row>
    <row r="2335" spans="1:37" hidden="1" x14ac:dyDescent="0.25">
      <c r="A2335" s="179" t="b">
        <f>IF(E2335&lt;&gt;1,"",NOT(ISNA(VLOOKUP(P2335,Mapping!$P:$P,1,FALSE))))</f>
        <v>0</v>
      </c>
      <c r="B2335" s="180" t="str">
        <f t="shared" si="36"/>
        <v/>
      </c>
      <c r="E2335" s="167">
        <v>1</v>
      </c>
      <c r="F2335" s="170" t="s">
        <v>3952</v>
      </c>
      <c r="G2335" s="169">
        <v>4242306.8329081871</v>
      </c>
      <c r="H2335" s="168" t="s">
        <v>1266</v>
      </c>
      <c r="I2335" s="168" t="s">
        <v>303</v>
      </c>
      <c r="J2335" s="169">
        <v>1591743.8398768699</v>
      </c>
      <c r="K2335" s="169">
        <v>876444.06978624966</v>
      </c>
      <c r="L2335" s="168" t="s">
        <v>5</v>
      </c>
      <c r="M2335" s="168" t="s">
        <v>21</v>
      </c>
      <c r="N2335" s="168" t="s">
        <v>2829</v>
      </c>
      <c r="O2335" s="168" t="s">
        <v>21</v>
      </c>
      <c r="P2335" s="168" t="s">
        <v>2836</v>
      </c>
      <c r="Q2335" s="168" t="s">
        <v>2837</v>
      </c>
      <c r="R2335" s="168" t="s">
        <v>1259</v>
      </c>
      <c r="S2335" s="168" t="s">
        <v>21</v>
      </c>
      <c r="T2335" s="168" t="s">
        <v>1259</v>
      </c>
      <c r="U2335" s="168" t="s">
        <v>1259</v>
      </c>
      <c r="V2335" s="168" t="s">
        <v>2837</v>
      </c>
      <c r="W2335" s="168" t="s">
        <v>1259</v>
      </c>
      <c r="X2335" s="168" t="s">
        <v>21</v>
      </c>
      <c r="Y2335" s="168" t="s">
        <v>1259</v>
      </c>
      <c r="Z2335" s="168" t="s">
        <v>21</v>
      </c>
      <c r="AA2335" s="168" t="s">
        <v>3953</v>
      </c>
      <c r="AB2335" s="168" t="s">
        <v>3954</v>
      </c>
      <c r="AC2335" s="168" t="s">
        <v>8739</v>
      </c>
      <c r="AD2335" s="169">
        <v>2456900.084688439</v>
      </c>
      <c r="AE2335" s="168" t="s">
        <v>809</v>
      </c>
      <c r="AF2335" s="169">
        <v>-1708262.9320048031</v>
      </c>
      <c r="AG2335" s="169">
        <v>-3158397.2860313621</v>
      </c>
      <c r="AH2335" s="169">
        <v>-1217688.3758838589</v>
      </c>
      <c r="AI2335" s="168" t="s">
        <v>21</v>
      </c>
      <c r="AJ2335"/>
      <c r="AK2335"/>
    </row>
    <row r="2336" spans="1:37" hidden="1" x14ac:dyDescent="0.25">
      <c r="A2336" s="179" t="b">
        <f>IF(E2336&lt;&gt;1,"",NOT(ISNA(VLOOKUP(P2336,Mapping!$P:$P,1,FALSE))))</f>
        <v>0</v>
      </c>
      <c r="B2336" s="180" t="str">
        <f t="shared" si="36"/>
        <v/>
      </c>
      <c r="E2336" s="167">
        <v>1</v>
      </c>
      <c r="F2336" s="170" t="s">
        <v>3955</v>
      </c>
      <c r="G2336" s="169">
        <v>1755267.8705088359</v>
      </c>
      <c r="H2336" s="168" t="s">
        <v>1266</v>
      </c>
      <c r="I2336" s="168" t="s">
        <v>303</v>
      </c>
      <c r="J2336" s="169">
        <v>590307.32593898126</v>
      </c>
      <c r="K2336" s="169">
        <v>268541.49726448971</v>
      </c>
      <c r="L2336" s="168" t="s">
        <v>5</v>
      </c>
      <c r="M2336" s="168" t="s">
        <v>21</v>
      </c>
      <c r="N2336" s="168" t="s">
        <v>2829</v>
      </c>
      <c r="O2336" s="168" t="s">
        <v>21</v>
      </c>
      <c r="P2336" s="168" t="s">
        <v>2831</v>
      </c>
      <c r="Q2336" s="168" t="s">
        <v>2832</v>
      </c>
      <c r="R2336" s="168" t="s">
        <v>1259</v>
      </c>
      <c r="S2336" s="168" t="s">
        <v>21</v>
      </c>
      <c r="T2336" s="168" t="s">
        <v>1259</v>
      </c>
      <c r="U2336" s="168" t="s">
        <v>1259</v>
      </c>
      <c r="V2336" s="168" t="s">
        <v>2832</v>
      </c>
      <c r="W2336" s="168" t="s">
        <v>1259</v>
      </c>
      <c r="X2336" s="168" t="s">
        <v>21</v>
      </c>
      <c r="Y2336" s="168" t="s">
        <v>1259</v>
      </c>
      <c r="Z2336" s="168" t="s">
        <v>21</v>
      </c>
      <c r="AA2336" s="168" t="s">
        <v>3956</v>
      </c>
      <c r="AB2336" s="168" t="s">
        <v>3957</v>
      </c>
      <c r="AC2336" s="168" t="s">
        <v>8740</v>
      </c>
      <c r="AD2336" s="169">
        <v>991125.96333836531</v>
      </c>
      <c r="AE2336" s="168" t="s">
        <v>810</v>
      </c>
      <c r="AF2336" s="169">
        <v>-327257.70961145847</v>
      </c>
      <c r="AG2336" s="169">
        <v>-800809.43878484657</v>
      </c>
      <c r="AH2336" s="169">
        <v>-366450.82369916909</v>
      </c>
      <c r="AI2336" s="168" t="s">
        <v>21</v>
      </c>
      <c r="AJ2336"/>
      <c r="AK2336"/>
    </row>
    <row r="2337" spans="1:37" hidden="1" x14ac:dyDescent="0.25">
      <c r="A2337" s="179" t="b">
        <f>IF(E2337&lt;&gt;1,"",NOT(ISNA(VLOOKUP(P2337,Mapping!$P:$P,1,FALSE))))</f>
        <v>0</v>
      </c>
      <c r="B2337" s="180" t="str">
        <f t="shared" si="36"/>
        <v/>
      </c>
      <c r="E2337" s="167">
        <v>1</v>
      </c>
      <c r="F2337" s="170" t="s">
        <v>3955</v>
      </c>
      <c r="G2337" s="169">
        <v>376476.5602077503</v>
      </c>
      <c r="H2337" s="168" t="s">
        <v>1266</v>
      </c>
      <c r="I2337" s="168" t="s">
        <v>303</v>
      </c>
      <c r="J2337" s="169">
        <v>126611.37098722051</v>
      </c>
      <c r="K2337" s="169">
        <v>57597.806501104693</v>
      </c>
      <c r="L2337" s="168" t="s">
        <v>5</v>
      </c>
      <c r="M2337" s="168" t="s">
        <v>21</v>
      </c>
      <c r="N2337" s="168" t="s">
        <v>2829</v>
      </c>
      <c r="O2337" s="168" t="s">
        <v>21</v>
      </c>
      <c r="P2337" s="168" t="s">
        <v>2835</v>
      </c>
      <c r="Q2337" s="168" t="s">
        <v>2834</v>
      </c>
      <c r="R2337" s="168" t="s">
        <v>1259</v>
      </c>
      <c r="S2337" s="168" t="s">
        <v>21</v>
      </c>
      <c r="T2337" s="168" t="s">
        <v>1259</v>
      </c>
      <c r="U2337" s="168" t="s">
        <v>1259</v>
      </c>
      <c r="V2337" s="168" t="s">
        <v>2834</v>
      </c>
      <c r="W2337" s="168" t="s">
        <v>1259</v>
      </c>
      <c r="X2337" s="168" t="s">
        <v>21</v>
      </c>
      <c r="Y2337" s="168" t="s">
        <v>1259</v>
      </c>
      <c r="Z2337" s="168" t="s">
        <v>21</v>
      </c>
      <c r="AA2337" s="168" t="s">
        <v>3956</v>
      </c>
      <c r="AB2337" s="168" t="s">
        <v>3957</v>
      </c>
      <c r="AC2337" s="168" t="s">
        <v>8741</v>
      </c>
      <c r="AD2337" s="169">
        <v>212580.48397026281</v>
      </c>
      <c r="AE2337" s="168" t="s">
        <v>810</v>
      </c>
      <c r="AF2337" s="169">
        <v>-70191.484095400607</v>
      </c>
      <c r="AG2337" s="169">
        <v>-171760.6685344385</v>
      </c>
      <c r="AH2337" s="169">
        <v>-78597.772972148377</v>
      </c>
      <c r="AI2337" s="168" t="s">
        <v>21</v>
      </c>
      <c r="AJ2337"/>
      <c r="AK2337"/>
    </row>
    <row r="2338" spans="1:37" hidden="1" x14ac:dyDescent="0.25">
      <c r="A2338" s="179" t="b">
        <f>IF(E2338&lt;&gt;1,"",NOT(ISNA(VLOOKUP(P2338,Mapping!$P:$P,1,FALSE))))</f>
        <v>0</v>
      </c>
      <c r="B2338" s="180" t="str">
        <f t="shared" si="36"/>
        <v/>
      </c>
      <c r="E2338" s="167">
        <v>1</v>
      </c>
      <c r="F2338" s="170" t="s">
        <v>3958</v>
      </c>
      <c r="G2338" s="169">
        <v>742103.75206750783</v>
      </c>
      <c r="H2338" s="168" t="s">
        <v>1266</v>
      </c>
      <c r="I2338" s="168" t="s">
        <v>303</v>
      </c>
      <c r="J2338" s="169">
        <v>183081.15662283229</v>
      </c>
      <c r="K2338" s="169">
        <v>72350.082059874301</v>
      </c>
      <c r="L2338" s="168" t="s">
        <v>5</v>
      </c>
      <c r="M2338" s="168" t="s">
        <v>21</v>
      </c>
      <c r="N2338" s="168" t="s">
        <v>2829</v>
      </c>
      <c r="O2338" s="168" t="s">
        <v>21</v>
      </c>
      <c r="P2338" s="168" t="s">
        <v>2831</v>
      </c>
      <c r="Q2338" s="168" t="s">
        <v>2832</v>
      </c>
      <c r="R2338" s="168" t="s">
        <v>1259</v>
      </c>
      <c r="S2338" s="168" t="s">
        <v>21</v>
      </c>
      <c r="T2338" s="168" t="s">
        <v>1259</v>
      </c>
      <c r="U2338" s="168" t="s">
        <v>1259</v>
      </c>
      <c r="V2338" s="168" t="s">
        <v>2832</v>
      </c>
      <c r="W2338" s="168" t="s">
        <v>1259</v>
      </c>
      <c r="X2338" s="168" t="s">
        <v>21</v>
      </c>
      <c r="Y2338" s="168" t="s">
        <v>1259</v>
      </c>
      <c r="Z2338" s="168" t="s">
        <v>21</v>
      </c>
      <c r="AA2338" s="168" t="s">
        <v>3959</v>
      </c>
      <c r="AB2338" s="168" t="s">
        <v>1259</v>
      </c>
      <c r="AC2338" s="168" t="s">
        <v>8742</v>
      </c>
      <c r="AD2338" s="169">
        <v>248486.8700183183</v>
      </c>
      <c r="AE2338" s="168" t="s">
        <v>816</v>
      </c>
      <c r="AF2338" s="169">
        <v>52767.223393886823</v>
      </c>
      <c r="AG2338" s="169">
        <v>-472475.14450533228</v>
      </c>
      <c r="AH2338" s="169">
        <v>-104850.9922181751</v>
      </c>
      <c r="AI2338" s="168" t="s">
        <v>21</v>
      </c>
      <c r="AJ2338"/>
      <c r="AK2338"/>
    </row>
    <row r="2339" spans="1:37" hidden="1" x14ac:dyDescent="0.25">
      <c r="A2339" s="179" t="b">
        <f>IF(E2339&lt;&gt;1,"",NOT(ISNA(VLOOKUP(P2339,Mapping!$P:$P,1,FALSE))))</f>
        <v>0</v>
      </c>
      <c r="B2339" s="180" t="str">
        <f t="shared" si="36"/>
        <v/>
      </c>
      <c r="E2339" s="167">
        <v>1</v>
      </c>
      <c r="F2339" s="170" t="s">
        <v>3958</v>
      </c>
      <c r="G2339" s="169">
        <v>2612965.839244267</v>
      </c>
      <c r="H2339" s="168" t="s">
        <v>1266</v>
      </c>
      <c r="I2339" s="168" t="s">
        <v>303</v>
      </c>
      <c r="J2339" s="169">
        <v>644633.3234834146</v>
      </c>
      <c r="K2339" s="169">
        <v>254746.44530805841</v>
      </c>
      <c r="L2339" s="168" t="s">
        <v>5</v>
      </c>
      <c r="M2339" s="168" t="s">
        <v>21</v>
      </c>
      <c r="N2339" s="168" t="s">
        <v>2829</v>
      </c>
      <c r="O2339" s="168" t="s">
        <v>21</v>
      </c>
      <c r="P2339" s="168" t="s">
        <v>2833</v>
      </c>
      <c r="Q2339" s="168" t="s">
        <v>2834</v>
      </c>
      <c r="R2339" s="168" t="s">
        <v>1259</v>
      </c>
      <c r="S2339" s="168" t="s">
        <v>21</v>
      </c>
      <c r="T2339" s="168" t="s">
        <v>1259</v>
      </c>
      <c r="U2339" s="168" t="s">
        <v>1259</v>
      </c>
      <c r="V2339" s="168" t="s">
        <v>2834</v>
      </c>
      <c r="W2339" s="168" t="s">
        <v>1259</v>
      </c>
      <c r="X2339" s="168" t="s">
        <v>21</v>
      </c>
      <c r="Y2339" s="168" t="s">
        <v>1259</v>
      </c>
      <c r="Z2339" s="168" t="s">
        <v>21</v>
      </c>
      <c r="AA2339" s="168" t="s">
        <v>3959</v>
      </c>
      <c r="AB2339" s="168" t="s">
        <v>1259</v>
      </c>
      <c r="AC2339" s="168" t="s">
        <v>7064</v>
      </c>
      <c r="AD2339" s="169">
        <v>874928.47334308212</v>
      </c>
      <c r="AE2339" s="168" t="s">
        <v>816</v>
      </c>
      <c r="AF2339" s="169">
        <v>185794.71101697671</v>
      </c>
      <c r="AG2339" s="169">
        <v>-1663596.7801603661</v>
      </c>
      <c r="AH2339" s="169">
        <v>-369182.96143048722</v>
      </c>
      <c r="AI2339" s="168" t="s">
        <v>21</v>
      </c>
      <c r="AJ2339"/>
      <c r="AK2339"/>
    </row>
    <row r="2340" spans="1:37" hidden="1" x14ac:dyDescent="0.25">
      <c r="A2340" s="179" t="b">
        <f>IF(E2340&lt;&gt;1,"",NOT(ISNA(VLOOKUP(P2340,Mapping!$P:$P,1,FALSE))))</f>
        <v>0</v>
      </c>
      <c r="B2340" s="180" t="str">
        <f t="shared" si="36"/>
        <v/>
      </c>
      <c r="E2340" s="167">
        <v>1</v>
      </c>
      <c r="F2340" s="170" t="s">
        <v>3958</v>
      </c>
      <c r="G2340" s="169">
        <v>1131440.0503762499</v>
      </c>
      <c r="H2340" s="168" t="s">
        <v>1266</v>
      </c>
      <c r="I2340" s="168" t="s">
        <v>303</v>
      </c>
      <c r="J2340" s="169">
        <v>279132.60443054012</v>
      </c>
      <c r="K2340" s="169">
        <v>110307.7302364904</v>
      </c>
      <c r="L2340" s="168" t="s">
        <v>5</v>
      </c>
      <c r="M2340" s="168" t="s">
        <v>21</v>
      </c>
      <c r="N2340" s="168" t="s">
        <v>2829</v>
      </c>
      <c r="O2340" s="168" t="s">
        <v>21</v>
      </c>
      <c r="P2340" s="168" t="s">
        <v>2851</v>
      </c>
      <c r="Q2340" s="168" t="s">
        <v>2834</v>
      </c>
      <c r="R2340" s="168" t="s">
        <v>1259</v>
      </c>
      <c r="S2340" s="168" t="s">
        <v>21</v>
      </c>
      <c r="T2340" s="168" t="s">
        <v>1259</v>
      </c>
      <c r="U2340" s="168" t="s">
        <v>1259</v>
      </c>
      <c r="V2340" s="168" t="s">
        <v>2834</v>
      </c>
      <c r="W2340" s="168" t="s">
        <v>1259</v>
      </c>
      <c r="X2340" s="168" t="s">
        <v>21</v>
      </c>
      <c r="Y2340" s="168" t="s">
        <v>1259</v>
      </c>
      <c r="Z2340" s="168" t="s">
        <v>21</v>
      </c>
      <c r="AA2340" s="168" t="s">
        <v>3959</v>
      </c>
      <c r="AB2340" s="168" t="s">
        <v>1259</v>
      </c>
      <c r="AC2340" s="168" t="s">
        <v>8743</v>
      </c>
      <c r="AD2340" s="169">
        <v>378852.68191689259</v>
      </c>
      <c r="AE2340" s="168" t="s">
        <v>816</v>
      </c>
      <c r="AF2340" s="169">
        <v>80450.947362361476</v>
      </c>
      <c r="AG2340" s="169">
        <v>-720353.8586232746</v>
      </c>
      <c r="AH2340" s="169">
        <v>-159859.87348375531</v>
      </c>
      <c r="AI2340" s="168" t="s">
        <v>21</v>
      </c>
      <c r="AJ2340"/>
      <c r="AK2340"/>
    </row>
    <row r="2341" spans="1:37" hidden="1" x14ac:dyDescent="0.25">
      <c r="A2341" s="179" t="b">
        <f>IF(E2341&lt;&gt;1,"",NOT(ISNA(VLOOKUP(P2341,Mapping!$P:$P,1,FALSE))))</f>
        <v>0</v>
      </c>
      <c r="B2341" s="180" t="str">
        <f t="shared" si="36"/>
        <v/>
      </c>
      <c r="E2341" s="167">
        <v>1</v>
      </c>
      <c r="F2341" s="170" t="s">
        <v>3958</v>
      </c>
      <c r="G2341" s="169">
        <v>1526383.5715159881</v>
      </c>
      <c r="H2341" s="168" t="s">
        <v>1266</v>
      </c>
      <c r="I2341" s="168" t="s">
        <v>303</v>
      </c>
      <c r="J2341" s="169">
        <v>376567.38555044477</v>
      </c>
      <c r="K2341" s="169">
        <v>148812.0446047544</v>
      </c>
      <c r="L2341" s="168" t="s">
        <v>5</v>
      </c>
      <c r="M2341" s="168" t="s">
        <v>21</v>
      </c>
      <c r="N2341" s="168" t="s">
        <v>2829</v>
      </c>
      <c r="O2341" s="168" t="s">
        <v>21</v>
      </c>
      <c r="P2341" s="168" t="s">
        <v>2836</v>
      </c>
      <c r="Q2341" s="168" t="s">
        <v>2837</v>
      </c>
      <c r="R2341" s="168" t="s">
        <v>1259</v>
      </c>
      <c r="S2341" s="168" t="s">
        <v>21</v>
      </c>
      <c r="T2341" s="168" t="s">
        <v>1259</v>
      </c>
      <c r="U2341" s="168" t="s">
        <v>1259</v>
      </c>
      <c r="V2341" s="168" t="s">
        <v>2837</v>
      </c>
      <c r="W2341" s="168" t="s">
        <v>1259</v>
      </c>
      <c r="X2341" s="168" t="s">
        <v>21</v>
      </c>
      <c r="Y2341" s="168" t="s">
        <v>1259</v>
      </c>
      <c r="Z2341" s="168" t="s">
        <v>21</v>
      </c>
      <c r="AA2341" s="168" t="s">
        <v>3959</v>
      </c>
      <c r="AB2341" s="168" t="s">
        <v>1259</v>
      </c>
      <c r="AC2341" s="168" t="s">
        <v>8744</v>
      </c>
      <c r="AD2341" s="169">
        <v>511096.02272821718</v>
      </c>
      <c r="AE2341" s="168" t="s">
        <v>816</v>
      </c>
      <c r="AF2341" s="169">
        <v>108533.3724274393</v>
      </c>
      <c r="AG2341" s="169">
        <v>-971802.52291323454</v>
      </c>
      <c r="AH2341" s="169">
        <v>-215660.9928639929</v>
      </c>
      <c r="AI2341" s="168" t="s">
        <v>21</v>
      </c>
      <c r="AJ2341"/>
      <c r="AK2341"/>
    </row>
    <row r="2342" spans="1:37" hidden="1" x14ac:dyDescent="0.25">
      <c r="A2342" s="179" t="b">
        <f>IF(E2342&lt;&gt;1,"",NOT(ISNA(VLOOKUP(P2342,Mapping!$P:$P,1,FALSE))))</f>
        <v>0</v>
      </c>
      <c r="B2342" s="180" t="str">
        <f t="shared" si="36"/>
        <v/>
      </c>
      <c r="E2342" s="167">
        <v>1</v>
      </c>
      <c r="F2342" s="170" t="s">
        <v>3960</v>
      </c>
      <c r="G2342" s="169">
        <v>2390990.5293734139</v>
      </c>
      <c r="H2342" s="168" t="s">
        <v>1266</v>
      </c>
      <c r="I2342" s="168" t="s">
        <v>303</v>
      </c>
      <c r="J2342" s="169">
        <v>2228272.814649635</v>
      </c>
      <c r="K2342" s="169">
        <v>720230.6004298703</v>
      </c>
      <c r="L2342" s="168" t="s">
        <v>5</v>
      </c>
      <c r="M2342" s="168" t="s">
        <v>21</v>
      </c>
      <c r="N2342" s="168" t="s">
        <v>2829</v>
      </c>
      <c r="O2342" s="168" t="s">
        <v>21</v>
      </c>
      <c r="P2342" s="168" t="s">
        <v>2831</v>
      </c>
      <c r="Q2342" s="168" t="s">
        <v>2832</v>
      </c>
      <c r="R2342" s="168" t="s">
        <v>1259</v>
      </c>
      <c r="S2342" s="168" t="s">
        <v>21</v>
      </c>
      <c r="T2342" s="168" t="s">
        <v>1259</v>
      </c>
      <c r="U2342" s="168" t="s">
        <v>1259</v>
      </c>
      <c r="V2342" s="168" t="s">
        <v>2832</v>
      </c>
      <c r="W2342" s="168" t="s">
        <v>1259</v>
      </c>
      <c r="X2342" s="168" t="s">
        <v>21</v>
      </c>
      <c r="Y2342" s="168" t="s">
        <v>1259</v>
      </c>
      <c r="Z2342" s="168" t="s">
        <v>21</v>
      </c>
      <c r="AA2342" s="168" t="s">
        <v>3961</v>
      </c>
      <c r="AB2342" s="168" t="s">
        <v>3962</v>
      </c>
      <c r="AC2342" s="168" t="s">
        <v>8745</v>
      </c>
      <c r="AD2342" s="169">
        <v>1460005.0650415199</v>
      </c>
      <c r="AE2342" s="168" t="s">
        <v>811</v>
      </c>
      <c r="AF2342" s="169">
        <v>903841.8988592336</v>
      </c>
      <c r="AG2342" s="169">
        <v>-1060005.888075921</v>
      </c>
      <c r="AH2342" s="169">
        <v>-881967.7789765466</v>
      </c>
      <c r="AI2342" s="168" t="s">
        <v>21</v>
      </c>
      <c r="AJ2342"/>
      <c r="AK2342"/>
    </row>
    <row r="2343" spans="1:37" hidden="1" x14ac:dyDescent="0.25">
      <c r="A2343" s="179" t="b">
        <f>IF(E2343&lt;&gt;1,"",NOT(ISNA(VLOOKUP(P2343,Mapping!$P:$P,1,FALSE))))</f>
        <v>0</v>
      </c>
      <c r="B2343" s="180" t="str">
        <f t="shared" si="36"/>
        <v/>
      </c>
      <c r="E2343" s="167">
        <v>1</v>
      </c>
      <c r="F2343" s="170" t="s">
        <v>3960</v>
      </c>
      <c r="G2343" s="169">
        <v>183133.28092487849</v>
      </c>
      <c r="H2343" s="168" t="s">
        <v>1266</v>
      </c>
      <c r="I2343" s="168" t="s">
        <v>303</v>
      </c>
      <c r="J2343" s="169">
        <v>170670.23324824331</v>
      </c>
      <c r="K2343" s="169">
        <v>55164.665547120661</v>
      </c>
      <c r="L2343" s="168" t="s">
        <v>5</v>
      </c>
      <c r="M2343" s="168" t="s">
        <v>21</v>
      </c>
      <c r="N2343" s="168" t="s">
        <v>2829</v>
      </c>
      <c r="O2343" s="168" t="s">
        <v>21</v>
      </c>
      <c r="P2343" s="168" t="s">
        <v>2835</v>
      </c>
      <c r="Q2343" s="168" t="s">
        <v>2834</v>
      </c>
      <c r="R2343" s="168" t="s">
        <v>1259</v>
      </c>
      <c r="S2343" s="168" t="s">
        <v>21</v>
      </c>
      <c r="T2343" s="168" t="s">
        <v>1259</v>
      </c>
      <c r="U2343" s="168" t="s">
        <v>1259</v>
      </c>
      <c r="V2343" s="168" t="s">
        <v>2834</v>
      </c>
      <c r="W2343" s="168" t="s">
        <v>1259</v>
      </c>
      <c r="X2343" s="168" t="s">
        <v>21</v>
      </c>
      <c r="Y2343" s="168" t="s">
        <v>1259</v>
      </c>
      <c r="Z2343" s="168" t="s">
        <v>21</v>
      </c>
      <c r="AA2343" s="168" t="s">
        <v>3961</v>
      </c>
      <c r="AB2343" s="168" t="s">
        <v>3962</v>
      </c>
      <c r="AC2343" s="168" t="s">
        <v>7639</v>
      </c>
      <c r="AD2343" s="169">
        <v>111826.2554549146</v>
      </c>
      <c r="AE2343" s="168" t="s">
        <v>811</v>
      </c>
      <c r="AF2343" s="169">
        <v>69228.016732814489</v>
      </c>
      <c r="AG2343" s="169">
        <v>-81189.09451887499</v>
      </c>
      <c r="AH2343" s="169">
        <v>-67552.610957572702</v>
      </c>
      <c r="AI2343" s="168" t="s">
        <v>21</v>
      </c>
      <c r="AJ2343"/>
      <c r="AK2343"/>
    </row>
    <row r="2344" spans="1:37" hidden="1" x14ac:dyDescent="0.25">
      <c r="A2344" s="179" t="b">
        <f>IF(E2344&lt;&gt;1,"",NOT(ISNA(VLOOKUP(P2344,Mapping!$P:$P,1,FALSE))))</f>
        <v>0</v>
      </c>
      <c r="B2344" s="180" t="str">
        <f t="shared" si="36"/>
        <v/>
      </c>
      <c r="E2344" s="167">
        <v>1</v>
      </c>
      <c r="F2344" s="170" t="s">
        <v>3960</v>
      </c>
      <c r="G2344" s="169">
        <v>2213589.591673532</v>
      </c>
      <c r="H2344" s="168" t="s">
        <v>1266</v>
      </c>
      <c r="I2344" s="168" t="s">
        <v>303</v>
      </c>
      <c r="J2344" s="169">
        <v>2062944.812755126</v>
      </c>
      <c r="K2344" s="169">
        <v>666792.67070712487</v>
      </c>
      <c r="L2344" s="168" t="s">
        <v>5</v>
      </c>
      <c r="M2344" s="168" t="s">
        <v>21</v>
      </c>
      <c r="N2344" s="168" t="s">
        <v>2829</v>
      </c>
      <c r="O2344" s="168" t="s">
        <v>21</v>
      </c>
      <c r="P2344" s="168" t="s">
        <v>2836</v>
      </c>
      <c r="Q2344" s="168" t="s">
        <v>2837</v>
      </c>
      <c r="R2344" s="168" t="s">
        <v>1259</v>
      </c>
      <c r="S2344" s="168" t="s">
        <v>21</v>
      </c>
      <c r="T2344" s="168" t="s">
        <v>1259</v>
      </c>
      <c r="U2344" s="168" t="s">
        <v>1259</v>
      </c>
      <c r="V2344" s="168" t="s">
        <v>2837</v>
      </c>
      <c r="W2344" s="168" t="s">
        <v>1259</v>
      </c>
      <c r="X2344" s="168" t="s">
        <v>21</v>
      </c>
      <c r="Y2344" s="168" t="s">
        <v>1259</v>
      </c>
      <c r="Z2344" s="168" t="s">
        <v>21</v>
      </c>
      <c r="AA2344" s="168" t="s">
        <v>3961</v>
      </c>
      <c r="AB2344" s="168" t="s">
        <v>3962</v>
      </c>
      <c r="AC2344" s="168" t="s">
        <v>8746</v>
      </c>
      <c r="AD2344" s="169">
        <v>1351679.1371873361</v>
      </c>
      <c r="AE2344" s="168" t="s">
        <v>811</v>
      </c>
      <c r="AF2344" s="169">
        <v>836780.82169466186</v>
      </c>
      <c r="AG2344" s="169">
        <v>-981358.13259470486</v>
      </c>
      <c r="AH2344" s="169">
        <v>-816529.66490232456</v>
      </c>
      <c r="AI2344" s="168" t="s">
        <v>21</v>
      </c>
      <c r="AJ2344"/>
      <c r="AK2344"/>
    </row>
    <row r="2345" spans="1:37" hidden="1" x14ac:dyDescent="0.25">
      <c r="A2345" s="179" t="b">
        <f>IF(E2345&lt;&gt;1,"",NOT(ISNA(VLOOKUP(P2345,Mapping!$P:$P,1,FALSE))))</f>
        <v>0</v>
      </c>
      <c r="B2345" s="180" t="str">
        <f t="shared" si="36"/>
        <v/>
      </c>
      <c r="E2345" s="167">
        <v>1</v>
      </c>
      <c r="F2345" s="170" t="s">
        <v>3965</v>
      </c>
      <c r="G2345" s="169">
        <v>13595596.22961898</v>
      </c>
      <c r="H2345" s="168" t="s">
        <v>1266</v>
      </c>
      <c r="I2345" s="168" t="s">
        <v>303</v>
      </c>
      <c r="J2345" s="169">
        <v>4516976.4124757312</v>
      </c>
      <c r="K2345" s="169">
        <v>2281524.271459721</v>
      </c>
      <c r="L2345" s="168" t="s">
        <v>5</v>
      </c>
      <c r="M2345" s="168" t="s">
        <v>21</v>
      </c>
      <c r="N2345" s="168" t="s">
        <v>2829</v>
      </c>
      <c r="O2345" s="168" t="s">
        <v>21</v>
      </c>
      <c r="P2345" s="168" t="s">
        <v>2831</v>
      </c>
      <c r="Q2345" s="168" t="s">
        <v>2832</v>
      </c>
      <c r="R2345" s="168" t="s">
        <v>1259</v>
      </c>
      <c r="S2345" s="168" t="s">
        <v>21</v>
      </c>
      <c r="T2345" s="168" t="s">
        <v>1259</v>
      </c>
      <c r="U2345" s="168" t="s">
        <v>1259</v>
      </c>
      <c r="V2345" s="168" t="s">
        <v>2832</v>
      </c>
      <c r="W2345" s="168" t="s">
        <v>1259</v>
      </c>
      <c r="X2345" s="168" t="s">
        <v>21</v>
      </c>
      <c r="Y2345" s="168" t="s">
        <v>1259</v>
      </c>
      <c r="Z2345" s="168" t="s">
        <v>21</v>
      </c>
      <c r="AA2345" s="168" t="s">
        <v>3966</v>
      </c>
      <c r="AB2345" s="168" t="s">
        <v>3967</v>
      </c>
      <c r="AC2345" s="168" t="s">
        <v>12321</v>
      </c>
      <c r="AD2345" s="169">
        <v>6975940.1663588788</v>
      </c>
      <c r="AE2345" s="168" t="s">
        <v>811</v>
      </c>
      <c r="AF2345" s="169">
        <v>-2371249.5491843349</v>
      </c>
      <c r="AG2345" s="169">
        <v>-3696220.9504392738</v>
      </c>
      <c r="AH2345" s="169">
        <v>-5881813.8252885556</v>
      </c>
      <c r="AI2345" s="168" t="s">
        <v>21</v>
      </c>
      <c r="AJ2345"/>
      <c r="AK2345"/>
    </row>
    <row r="2346" spans="1:37" hidden="1" x14ac:dyDescent="0.25">
      <c r="A2346" s="179" t="b">
        <f>IF(E2346&lt;&gt;1,"",NOT(ISNA(VLOOKUP(P2346,Mapping!$P:$P,1,FALSE))))</f>
        <v>0</v>
      </c>
      <c r="B2346" s="180" t="str">
        <f t="shared" si="36"/>
        <v/>
      </c>
      <c r="E2346" s="167">
        <v>1</v>
      </c>
      <c r="F2346" s="170" t="s">
        <v>3965</v>
      </c>
      <c r="G2346" s="169">
        <v>6363598.1754197786</v>
      </c>
      <c r="H2346" s="168" t="s">
        <v>1266</v>
      </c>
      <c r="I2346" s="168" t="s">
        <v>303</v>
      </c>
      <c r="J2346" s="169">
        <v>2114230.4001514432</v>
      </c>
      <c r="K2346" s="169">
        <v>1067897.534306512</v>
      </c>
      <c r="L2346" s="168" t="s">
        <v>5</v>
      </c>
      <c r="M2346" s="168" t="s">
        <v>21</v>
      </c>
      <c r="N2346" s="168" t="s">
        <v>2829</v>
      </c>
      <c r="O2346" s="168" t="s">
        <v>21</v>
      </c>
      <c r="P2346" s="168" t="s">
        <v>2836</v>
      </c>
      <c r="Q2346" s="168" t="s">
        <v>2837</v>
      </c>
      <c r="R2346" s="168" t="s">
        <v>1259</v>
      </c>
      <c r="S2346" s="168" t="s">
        <v>21</v>
      </c>
      <c r="T2346" s="168" t="s">
        <v>1259</v>
      </c>
      <c r="U2346" s="168" t="s">
        <v>1259</v>
      </c>
      <c r="V2346" s="168" t="s">
        <v>2837</v>
      </c>
      <c r="W2346" s="168" t="s">
        <v>1259</v>
      </c>
      <c r="X2346" s="168" t="s">
        <v>21</v>
      </c>
      <c r="Y2346" s="168" t="s">
        <v>1259</v>
      </c>
      <c r="Z2346" s="168" t="s">
        <v>21</v>
      </c>
      <c r="AA2346" s="168" t="s">
        <v>3966</v>
      </c>
      <c r="AB2346" s="168" t="s">
        <v>3967</v>
      </c>
      <c r="AC2346" s="168" t="s">
        <v>8747</v>
      </c>
      <c r="AD2346" s="169">
        <v>3265180.8250797852</v>
      </c>
      <c r="AE2346" s="168" t="s">
        <v>811</v>
      </c>
      <c r="AF2346" s="169">
        <v>-1109894.6342478511</v>
      </c>
      <c r="AG2346" s="169">
        <v>-1730064.9783141529</v>
      </c>
      <c r="AH2346" s="169">
        <v>-2753060.5568604809</v>
      </c>
      <c r="AI2346" s="168" t="s">
        <v>21</v>
      </c>
      <c r="AJ2346"/>
      <c r="AK2346"/>
    </row>
    <row r="2347" spans="1:37" hidden="1" x14ac:dyDescent="0.25">
      <c r="A2347" s="179" t="b">
        <f>IF(E2347&lt;&gt;1,"",NOT(ISNA(VLOOKUP(P2347,Mapping!$P:$P,1,FALSE))))</f>
        <v>0</v>
      </c>
      <c r="B2347" s="180" t="str">
        <f t="shared" si="36"/>
        <v/>
      </c>
      <c r="E2347" s="167">
        <v>1</v>
      </c>
      <c r="F2347" s="170" t="s">
        <v>3968</v>
      </c>
      <c r="G2347" s="169">
        <v>194710.79135807481</v>
      </c>
      <c r="H2347" s="168" t="s">
        <v>1266</v>
      </c>
      <c r="I2347" s="168" t="s">
        <v>797</v>
      </c>
      <c r="J2347" s="169">
        <v>67225.996930059599</v>
      </c>
      <c r="K2347" s="169">
        <v>17488.973167398679</v>
      </c>
      <c r="L2347" s="168" t="s">
        <v>5</v>
      </c>
      <c r="M2347" s="168" t="s">
        <v>21</v>
      </c>
      <c r="N2347" s="168" t="s">
        <v>2829</v>
      </c>
      <c r="O2347" s="168" t="s">
        <v>21</v>
      </c>
      <c r="P2347" s="168" t="s">
        <v>2831</v>
      </c>
      <c r="Q2347" s="168" t="s">
        <v>2832</v>
      </c>
      <c r="R2347" s="168" t="s">
        <v>1259</v>
      </c>
      <c r="S2347" s="168" t="s">
        <v>21</v>
      </c>
      <c r="T2347" s="168" t="s">
        <v>1259</v>
      </c>
      <c r="U2347" s="168" t="s">
        <v>1259</v>
      </c>
      <c r="V2347" s="168" t="s">
        <v>2832</v>
      </c>
      <c r="W2347" s="168" t="s">
        <v>1259</v>
      </c>
      <c r="X2347" s="168" t="s">
        <v>21</v>
      </c>
      <c r="Y2347" s="168" t="s">
        <v>1259</v>
      </c>
      <c r="Z2347" s="168" t="s">
        <v>21</v>
      </c>
      <c r="AA2347" s="168" t="s">
        <v>3969</v>
      </c>
      <c r="AB2347" s="168" t="s">
        <v>1259</v>
      </c>
      <c r="AC2347" s="168" t="s">
        <v>3371</v>
      </c>
      <c r="AD2347" s="169">
        <v>99483.026872194241</v>
      </c>
      <c r="AE2347" s="168" t="s">
        <v>809</v>
      </c>
      <c r="AF2347" s="169">
        <v>1112.652544183482</v>
      </c>
      <c r="AG2347" s="169">
        <v>-83865.137681203953</v>
      </c>
      <c r="AH2347" s="169">
        <v>-30226.09728966132</v>
      </c>
      <c r="AI2347" s="168" t="s">
        <v>21</v>
      </c>
      <c r="AJ2347"/>
      <c r="AK2347"/>
    </row>
    <row r="2348" spans="1:37" hidden="1" x14ac:dyDescent="0.25">
      <c r="A2348" s="179" t="b">
        <f>IF(E2348&lt;&gt;1,"",NOT(ISNA(VLOOKUP(P2348,Mapping!$P:$P,1,FALSE))))</f>
        <v>0</v>
      </c>
      <c r="B2348" s="180" t="str">
        <f t="shared" si="36"/>
        <v/>
      </c>
      <c r="E2348" s="167">
        <v>1</v>
      </c>
      <c r="F2348" s="170" t="s">
        <v>3970</v>
      </c>
      <c r="G2348" s="169">
        <v>3903897.4852474108</v>
      </c>
      <c r="H2348" s="168" t="s">
        <v>1266</v>
      </c>
      <c r="I2348" s="168" t="s">
        <v>303</v>
      </c>
      <c r="J2348" s="169">
        <v>1483782.809028659</v>
      </c>
      <c r="K2348" s="169">
        <v>837619.79599752405</v>
      </c>
      <c r="L2348" s="168" t="s">
        <v>5</v>
      </c>
      <c r="M2348" s="168" t="s">
        <v>21</v>
      </c>
      <c r="N2348" s="168" t="s">
        <v>2829</v>
      </c>
      <c r="O2348" s="168" t="s">
        <v>21</v>
      </c>
      <c r="P2348" s="168" t="s">
        <v>2831</v>
      </c>
      <c r="Q2348" s="168" t="s">
        <v>2832</v>
      </c>
      <c r="R2348" s="168" t="s">
        <v>1259</v>
      </c>
      <c r="S2348" s="168" t="s">
        <v>21</v>
      </c>
      <c r="T2348" s="168" t="s">
        <v>1259</v>
      </c>
      <c r="U2348" s="168" t="s">
        <v>1259</v>
      </c>
      <c r="V2348" s="168" t="s">
        <v>2832</v>
      </c>
      <c r="W2348" s="168" t="s">
        <v>1259</v>
      </c>
      <c r="X2348" s="168" t="s">
        <v>21</v>
      </c>
      <c r="Y2348" s="168" t="s">
        <v>1259</v>
      </c>
      <c r="Z2348" s="168" t="s">
        <v>21</v>
      </c>
      <c r="AA2348" s="168" t="s">
        <v>3971</v>
      </c>
      <c r="AB2348" s="168" t="s">
        <v>3972</v>
      </c>
      <c r="AC2348" s="168" t="s">
        <v>12322</v>
      </c>
      <c r="AD2348" s="169">
        <v>1778030.8507306741</v>
      </c>
      <c r="AE2348" s="168" t="s">
        <v>807</v>
      </c>
      <c r="AF2348" s="169">
        <v>-467986.15247061622</v>
      </c>
      <c r="AG2348" s="169">
        <v>-1781083.10803198</v>
      </c>
      <c r="AH2348" s="169">
        <v>-1058425.4684042979</v>
      </c>
      <c r="AI2348" s="168" t="s">
        <v>21</v>
      </c>
      <c r="AJ2348"/>
      <c r="AK2348"/>
    </row>
    <row r="2349" spans="1:37" hidden="1" x14ac:dyDescent="0.25">
      <c r="A2349" s="179" t="b">
        <f>IF(E2349&lt;&gt;1,"",NOT(ISNA(VLOOKUP(P2349,Mapping!$P:$P,1,FALSE))))</f>
        <v>0</v>
      </c>
      <c r="B2349" s="180" t="str">
        <f t="shared" si="36"/>
        <v/>
      </c>
      <c r="E2349" s="167">
        <v>1</v>
      </c>
      <c r="F2349" s="170" t="s">
        <v>3970</v>
      </c>
      <c r="G2349" s="169">
        <v>2086044.5229106171</v>
      </c>
      <c r="H2349" s="168" t="s">
        <v>1266</v>
      </c>
      <c r="I2349" s="168" t="s">
        <v>303</v>
      </c>
      <c r="J2349" s="169">
        <v>792858.16639906052</v>
      </c>
      <c r="K2349" s="169">
        <v>447581.47321366047</v>
      </c>
      <c r="L2349" s="168" t="s">
        <v>5</v>
      </c>
      <c r="M2349" s="168" t="s">
        <v>21</v>
      </c>
      <c r="N2349" s="168" t="s">
        <v>2829</v>
      </c>
      <c r="O2349" s="168" t="s">
        <v>21</v>
      </c>
      <c r="P2349" s="168" t="s">
        <v>2851</v>
      </c>
      <c r="Q2349" s="168" t="s">
        <v>2834</v>
      </c>
      <c r="R2349" s="168" t="s">
        <v>1259</v>
      </c>
      <c r="S2349" s="168" t="s">
        <v>21</v>
      </c>
      <c r="T2349" s="168" t="s">
        <v>1259</v>
      </c>
      <c r="U2349" s="168" t="s">
        <v>1259</v>
      </c>
      <c r="V2349" s="168" t="s">
        <v>2834</v>
      </c>
      <c r="W2349" s="168" t="s">
        <v>1259</v>
      </c>
      <c r="X2349" s="168" t="s">
        <v>21</v>
      </c>
      <c r="Y2349" s="168" t="s">
        <v>1259</v>
      </c>
      <c r="Z2349" s="168" t="s">
        <v>21</v>
      </c>
      <c r="AA2349" s="168" t="s">
        <v>3971</v>
      </c>
      <c r="AB2349" s="168" t="s">
        <v>3972</v>
      </c>
      <c r="AC2349" s="168" t="s">
        <v>8748</v>
      </c>
      <c r="AD2349" s="169">
        <v>950089.37395233836</v>
      </c>
      <c r="AE2349" s="168" t="s">
        <v>807</v>
      </c>
      <c r="AF2349" s="169">
        <v>-250068.02915509281</v>
      </c>
      <c r="AG2349" s="169">
        <v>-951720.3452188666</v>
      </c>
      <c r="AH2349" s="169">
        <v>-565568.80902162357</v>
      </c>
      <c r="AI2349" s="168" t="s">
        <v>21</v>
      </c>
      <c r="AJ2349"/>
      <c r="AK2349"/>
    </row>
    <row r="2350" spans="1:37" hidden="1" x14ac:dyDescent="0.25">
      <c r="A2350" s="179" t="b">
        <f>IF(E2350&lt;&gt;1,"",NOT(ISNA(VLOOKUP(P2350,Mapping!$P:$P,1,FALSE))))</f>
        <v>0</v>
      </c>
      <c r="B2350" s="180" t="str">
        <f t="shared" si="36"/>
        <v/>
      </c>
      <c r="E2350" s="167">
        <v>1</v>
      </c>
      <c r="F2350" s="170" t="s">
        <v>3970</v>
      </c>
      <c r="G2350" s="169">
        <v>2750409.383839176</v>
      </c>
      <c r="H2350" s="168" t="s">
        <v>1266</v>
      </c>
      <c r="I2350" s="168" t="s">
        <v>303</v>
      </c>
      <c r="J2350" s="169">
        <v>1045368.167825502</v>
      </c>
      <c r="K2350" s="169">
        <v>590127.52145950426</v>
      </c>
      <c r="L2350" s="168" t="s">
        <v>5</v>
      </c>
      <c r="M2350" s="168" t="s">
        <v>21</v>
      </c>
      <c r="N2350" s="168" t="s">
        <v>2829</v>
      </c>
      <c r="O2350" s="168" t="s">
        <v>21</v>
      </c>
      <c r="P2350" s="168" t="s">
        <v>2835</v>
      </c>
      <c r="Q2350" s="168" t="s">
        <v>2834</v>
      </c>
      <c r="R2350" s="168" t="s">
        <v>1259</v>
      </c>
      <c r="S2350" s="168" t="s">
        <v>21</v>
      </c>
      <c r="T2350" s="168" t="s">
        <v>1259</v>
      </c>
      <c r="U2350" s="168" t="s">
        <v>1259</v>
      </c>
      <c r="V2350" s="168" t="s">
        <v>2834</v>
      </c>
      <c r="W2350" s="168" t="s">
        <v>1259</v>
      </c>
      <c r="X2350" s="168" t="s">
        <v>21</v>
      </c>
      <c r="Y2350" s="168" t="s">
        <v>1259</v>
      </c>
      <c r="Z2350" s="168" t="s">
        <v>21</v>
      </c>
      <c r="AA2350" s="168" t="s">
        <v>3971</v>
      </c>
      <c r="AB2350" s="168" t="s">
        <v>3972</v>
      </c>
      <c r="AC2350" s="168" t="s">
        <v>8749</v>
      </c>
      <c r="AD2350" s="169">
        <v>1252674.4759782811</v>
      </c>
      <c r="AE2350" s="168" t="s">
        <v>807</v>
      </c>
      <c r="AF2350" s="169">
        <v>-329709.86306019733</v>
      </c>
      <c r="AG2350" s="169">
        <v>-1254824.8800693459</v>
      </c>
      <c r="AH2350" s="169">
        <v>-745691.54323197179</v>
      </c>
      <c r="AI2350" s="168" t="s">
        <v>21</v>
      </c>
      <c r="AJ2350"/>
      <c r="AK2350"/>
    </row>
    <row r="2351" spans="1:37" hidden="1" x14ac:dyDescent="0.25">
      <c r="A2351" s="179" t="b">
        <f>IF(E2351&lt;&gt;1,"",NOT(ISNA(VLOOKUP(P2351,Mapping!$P:$P,1,FALSE))))</f>
        <v>0</v>
      </c>
      <c r="B2351" s="180" t="str">
        <f t="shared" si="36"/>
        <v/>
      </c>
      <c r="E2351" s="167">
        <v>1</v>
      </c>
      <c r="F2351" s="170" t="s">
        <v>3970</v>
      </c>
      <c r="G2351" s="169">
        <v>1769188.504795827</v>
      </c>
      <c r="H2351" s="168" t="s">
        <v>1266</v>
      </c>
      <c r="I2351" s="168" t="s">
        <v>303</v>
      </c>
      <c r="J2351" s="169">
        <v>672428.38708424754</v>
      </c>
      <c r="K2351" s="169">
        <v>379596.88236391492</v>
      </c>
      <c r="L2351" s="168" t="s">
        <v>5</v>
      </c>
      <c r="M2351" s="168" t="s">
        <v>21</v>
      </c>
      <c r="N2351" s="168" t="s">
        <v>2829</v>
      </c>
      <c r="O2351" s="168" t="s">
        <v>21</v>
      </c>
      <c r="P2351" s="168" t="s">
        <v>2836</v>
      </c>
      <c r="Q2351" s="168" t="s">
        <v>2837</v>
      </c>
      <c r="R2351" s="168" t="s">
        <v>1259</v>
      </c>
      <c r="S2351" s="168" t="s">
        <v>21</v>
      </c>
      <c r="T2351" s="168" t="s">
        <v>1259</v>
      </c>
      <c r="U2351" s="168" t="s">
        <v>1259</v>
      </c>
      <c r="V2351" s="168" t="s">
        <v>2837</v>
      </c>
      <c r="W2351" s="168" t="s">
        <v>1259</v>
      </c>
      <c r="X2351" s="168" t="s">
        <v>21</v>
      </c>
      <c r="Y2351" s="168" t="s">
        <v>1259</v>
      </c>
      <c r="Z2351" s="168" t="s">
        <v>21</v>
      </c>
      <c r="AA2351" s="168" t="s">
        <v>3971</v>
      </c>
      <c r="AB2351" s="168" t="s">
        <v>3972</v>
      </c>
      <c r="AC2351" s="168" t="s">
        <v>8750</v>
      </c>
      <c r="AD2351" s="169">
        <v>805777.24035335251</v>
      </c>
      <c r="AE2351" s="168" t="s">
        <v>807</v>
      </c>
      <c r="AF2351" s="169">
        <v>-212084.39117149849</v>
      </c>
      <c r="AG2351" s="169">
        <v>-807160.47814367805</v>
      </c>
      <c r="AH2351" s="169">
        <v>-479662.74190351792</v>
      </c>
      <c r="AI2351" s="168" t="s">
        <v>21</v>
      </c>
      <c r="AJ2351"/>
      <c r="AK2351"/>
    </row>
    <row r="2352" spans="1:37" hidden="1" x14ac:dyDescent="0.25">
      <c r="A2352" s="179" t="b">
        <f>IF(E2352&lt;&gt;1,"",NOT(ISNA(VLOOKUP(P2352,Mapping!$P:$P,1,FALSE))))</f>
        <v>0</v>
      </c>
      <c r="B2352" s="180" t="str">
        <f t="shared" si="36"/>
        <v/>
      </c>
      <c r="E2352" s="167">
        <v>1</v>
      </c>
      <c r="F2352" s="170" t="s">
        <v>3973</v>
      </c>
      <c r="G2352" s="169">
        <v>629369.82218424394</v>
      </c>
      <c r="H2352" s="168" t="s">
        <v>1266</v>
      </c>
      <c r="I2352" s="168" t="s">
        <v>2855</v>
      </c>
      <c r="J2352" s="169">
        <v>153238.17905503101</v>
      </c>
      <c r="K2352" s="169">
        <v>44830.390229527009</v>
      </c>
      <c r="L2352" s="168" t="s">
        <v>5</v>
      </c>
      <c r="M2352" s="168" t="s">
        <v>21</v>
      </c>
      <c r="N2352" s="168" t="s">
        <v>2829</v>
      </c>
      <c r="O2352" s="168" t="s">
        <v>21</v>
      </c>
      <c r="P2352" s="168" t="s">
        <v>2831</v>
      </c>
      <c r="Q2352" s="168" t="s">
        <v>2832</v>
      </c>
      <c r="R2352" s="168" t="s">
        <v>1259</v>
      </c>
      <c r="S2352" s="168" t="s">
        <v>21</v>
      </c>
      <c r="T2352" s="168" t="s">
        <v>1259</v>
      </c>
      <c r="U2352" s="168" t="s">
        <v>1259</v>
      </c>
      <c r="V2352" s="168" t="s">
        <v>2832</v>
      </c>
      <c r="W2352" s="168" t="s">
        <v>1259</v>
      </c>
      <c r="X2352" s="168" t="s">
        <v>21</v>
      </c>
      <c r="Y2352" s="168" t="s">
        <v>1259</v>
      </c>
      <c r="Z2352" s="168" t="s">
        <v>21</v>
      </c>
      <c r="AA2352" s="168" t="s">
        <v>3974</v>
      </c>
      <c r="AB2352" s="168" t="s">
        <v>1259</v>
      </c>
      <c r="AC2352" s="168" t="s">
        <v>7344</v>
      </c>
      <c r="AD2352" s="169">
        <v>234793.55459781201</v>
      </c>
      <c r="AE2352" s="168" t="s">
        <v>817</v>
      </c>
      <c r="AF2352" s="169">
        <v>-141797.62688398911</v>
      </c>
      <c r="AG2352" s="169">
        <v>33205.884834181517</v>
      </c>
      <c r="AH2352" s="169">
        <v>-85903.421969052521</v>
      </c>
      <c r="AI2352" s="168" t="s">
        <v>21</v>
      </c>
      <c r="AJ2352"/>
      <c r="AK2352"/>
    </row>
    <row r="2353" spans="1:37" hidden="1" x14ac:dyDescent="0.25">
      <c r="A2353" s="179" t="b">
        <f>IF(E2353&lt;&gt;1,"",NOT(ISNA(VLOOKUP(P2353,Mapping!$P:$P,1,FALSE))))</f>
        <v>0</v>
      </c>
      <c r="B2353" s="180" t="str">
        <f t="shared" si="36"/>
        <v/>
      </c>
      <c r="E2353" s="167">
        <v>1</v>
      </c>
      <c r="F2353" s="170" t="s">
        <v>3973</v>
      </c>
      <c r="G2353" s="169">
        <v>523417.44284475938</v>
      </c>
      <c r="H2353" s="168" t="s">
        <v>1266</v>
      </c>
      <c r="I2353" s="168" t="s">
        <v>2855</v>
      </c>
      <c r="J2353" s="169">
        <v>119173.01192429449</v>
      </c>
      <c r="K2353" s="169">
        <v>36132.002941983468</v>
      </c>
      <c r="L2353" s="168" t="s">
        <v>5</v>
      </c>
      <c r="M2353" s="168" t="s">
        <v>21</v>
      </c>
      <c r="N2353" s="168" t="s">
        <v>2829</v>
      </c>
      <c r="O2353" s="168" t="s">
        <v>21</v>
      </c>
      <c r="P2353" s="168" t="s">
        <v>2831</v>
      </c>
      <c r="Q2353" s="168" t="s">
        <v>2832</v>
      </c>
      <c r="R2353" s="168" t="s">
        <v>1259</v>
      </c>
      <c r="S2353" s="168" t="s">
        <v>21</v>
      </c>
      <c r="T2353" s="168" t="s">
        <v>1259</v>
      </c>
      <c r="U2353" s="168" t="s">
        <v>1259</v>
      </c>
      <c r="V2353" s="168" t="s">
        <v>2832</v>
      </c>
      <c r="W2353" s="168" t="s">
        <v>1259</v>
      </c>
      <c r="X2353" s="168" t="s">
        <v>21</v>
      </c>
      <c r="Y2353" s="168" t="s">
        <v>1259</v>
      </c>
      <c r="Z2353" s="168" t="s">
        <v>21</v>
      </c>
      <c r="AA2353" s="168" t="s">
        <v>3975</v>
      </c>
      <c r="AB2353" s="168" t="s">
        <v>1259</v>
      </c>
      <c r="AC2353" s="168" t="s">
        <v>6793</v>
      </c>
      <c r="AD2353" s="169">
        <v>180915.25669798761</v>
      </c>
      <c r="AE2353" s="168" t="s">
        <v>817</v>
      </c>
      <c r="AF2353" s="169">
        <v>-153659.56833124021</v>
      </c>
      <c r="AG2353" s="169">
        <v>16965.12965923833</v>
      </c>
      <c r="AH2353" s="169">
        <v>-30081.650704101539</v>
      </c>
      <c r="AI2353" s="168" t="s">
        <v>21</v>
      </c>
      <c r="AJ2353"/>
      <c r="AK2353"/>
    </row>
    <row r="2354" spans="1:37" hidden="1" x14ac:dyDescent="0.25">
      <c r="A2354" s="179" t="b">
        <f>IF(E2354&lt;&gt;1,"",NOT(ISNA(VLOOKUP(P2354,Mapping!$P:$P,1,FALSE))))</f>
        <v>0</v>
      </c>
      <c r="B2354" s="180" t="str">
        <f t="shared" si="36"/>
        <v/>
      </c>
      <c r="E2354" s="167">
        <v>1</v>
      </c>
      <c r="F2354" s="170" t="s">
        <v>3973</v>
      </c>
      <c r="G2354" s="169">
        <v>314684.91109212203</v>
      </c>
      <c r="H2354" s="168" t="s">
        <v>1266</v>
      </c>
      <c r="I2354" s="168" t="s">
        <v>2855</v>
      </c>
      <c r="J2354" s="169">
        <v>76619.089527515491</v>
      </c>
      <c r="K2354" s="169">
        <v>22415.195114763501</v>
      </c>
      <c r="L2354" s="168" t="s">
        <v>5</v>
      </c>
      <c r="M2354" s="168" t="s">
        <v>21</v>
      </c>
      <c r="N2354" s="168" t="s">
        <v>2829</v>
      </c>
      <c r="O2354" s="168" t="s">
        <v>21</v>
      </c>
      <c r="P2354" s="168" t="s">
        <v>2836</v>
      </c>
      <c r="Q2354" s="168" t="s">
        <v>2837</v>
      </c>
      <c r="R2354" s="168" t="s">
        <v>1259</v>
      </c>
      <c r="S2354" s="168" t="s">
        <v>21</v>
      </c>
      <c r="T2354" s="168" t="s">
        <v>1259</v>
      </c>
      <c r="U2354" s="168" t="s">
        <v>1259</v>
      </c>
      <c r="V2354" s="168" t="s">
        <v>2837</v>
      </c>
      <c r="W2354" s="168" t="s">
        <v>1259</v>
      </c>
      <c r="X2354" s="168" t="s">
        <v>21</v>
      </c>
      <c r="Y2354" s="168" t="s">
        <v>1259</v>
      </c>
      <c r="Z2354" s="168" t="s">
        <v>21</v>
      </c>
      <c r="AA2354" s="168" t="s">
        <v>3974</v>
      </c>
      <c r="AB2354" s="168" t="s">
        <v>1259</v>
      </c>
      <c r="AC2354" s="168" t="s">
        <v>1104</v>
      </c>
      <c r="AD2354" s="169">
        <v>117396.777298906</v>
      </c>
      <c r="AE2354" s="168" t="s">
        <v>817</v>
      </c>
      <c r="AF2354" s="169">
        <v>-70898.813441994571</v>
      </c>
      <c r="AG2354" s="169">
        <v>16602.942417090759</v>
      </c>
      <c r="AH2354" s="169">
        <v>-42951.71098452626</v>
      </c>
      <c r="AI2354" s="168" t="s">
        <v>21</v>
      </c>
      <c r="AJ2354"/>
      <c r="AK2354"/>
    </row>
    <row r="2355" spans="1:37" hidden="1" x14ac:dyDescent="0.25">
      <c r="A2355" s="179" t="b">
        <f>IF(E2355&lt;&gt;1,"",NOT(ISNA(VLOOKUP(P2355,Mapping!$P:$P,1,FALSE))))</f>
        <v>0</v>
      </c>
      <c r="B2355" s="180" t="str">
        <f t="shared" si="36"/>
        <v/>
      </c>
      <c r="E2355" s="167">
        <v>1</v>
      </c>
      <c r="F2355" s="170" t="s">
        <v>8751</v>
      </c>
      <c r="G2355" s="169">
        <v>384511.29569974501</v>
      </c>
      <c r="H2355" s="168" t="s">
        <v>1266</v>
      </c>
      <c r="I2355" s="168" t="s">
        <v>303</v>
      </c>
      <c r="J2355" s="169">
        <v>153211.13915227019</v>
      </c>
      <c r="K2355" s="169">
        <v>69471.740633987269</v>
      </c>
      <c r="L2355" s="168" t="s">
        <v>5</v>
      </c>
      <c r="M2355" s="168" t="s">
        <v>21</v>
      </c>
      <c r="N2355" s="168" t="s">
        <v>2829</v>
      </c>
      <c r="O2355" s="168" t="s">
        <v>21</v>
      </c>
      <c r="P2355" s="168" t="s">
        <v>2831</v>
      </c>
      <c r="Q2355" s="168" t="s">
        <v>2832</v>
      </c>
      <c r="R2355" s="168" t="s">
        <v>1259</v>
      </c>
      <c r="S2355" s="168" t="s">
        <v>21</v>
      </c>
      <c r="T2355" s="168" t="s">
        <v>1259</v>
      </c>
      <c r="U2355" s="168" t="s">
        <v>1259</v>
      </c>
      <c r="V2355" s="168" t="s">
        <v>2832</v>
      </c>
      <c r="W2355" s="168" t="s">
        <v>1259</v>
      </c>
      <c r="X2355" s="168" t="s">
        <v>21</v>
      </c>
      <c r="Y2355" s="168" t="s">
        <v>1259</v>
      </c>
      <c r="Z2355" s="168" t="s">
        <v>21</v>
      </c>
      <c r="AA2355" s="168" t="s">
        <v>8752</v>
      </c>
      <c r="AB2355" s="168" t="s">
        <v>8753</v>
      </c>
      <c r="AC2355" s="168" t="s">
        <v>12323</v>
      </c>
      <c r="AD2355" s="169">
        <v>207608.81895034001</v>
      </c>
      <c r="AE2355" s="168" t="s">
        <v>811</v>
      </c>
      <c r="AF2355" s="169">
        <v>-121074.4159935059</v>
      </c>
      <c r="AG2355" s="169">
        <v>-175426.3722872588</v>
      </c>
      <c r="AH2355" s="169">
        <v>-187447.76789598729</v>
      </c>
      <c r="AI2355" s="168" t="s">
        <v>21</v>
      </c>
      <c r="AJ2355"/>
      <c r="AK2355"/>
    </row>
    <row r="2356" spans="1:37" hidden="1" x14ac:dyDescent="0.25">
      <c r="A2356" s="179" t="b">
        <f>IF(E2356&lt;&gt;1,"",NOT(ISNA(VLOOKUP(P2356,Mapping!$P:$P,1,FALSE))))</f>
        <v>0</v>
      </c>
      <c r="B2356" s="180" t="str">
        <f t="shared" si="36"/>
        <v/>
      </c>
      <c r="E2356" s="167">
        <v>1</v>
      </c>
      <c r="F2356" s="170" t="s">
        <v>8751</v>
      </c>
      <c r="G2356" s="169">
        <v>1407494.442878067</v>
      </c>
      <c r="H2356" s="168" t="s">
        <v>1266</v>
      </c>
      <c r="I2356" s="168" t="s">
        <v>303</v>
      </c>
      <c r="J2356" s="169">
        <v>560825.7269826195</v>
      </c>
      <c r="K2356" s="169">
        <v>254299.6525016473</v>
      </c>
      <c r="L2356" s="168" t="s">
        <v>5</v>
      </c>
      <c r="M2356" s="168" t="s">
        <v>21</v>
      </c>
      <c r="N2356" s="168" t="s">
        <v>2829</v>
      </c>
      <c r="O2356" s="168" t="s">
        <v>21</v>
      </c>
      <c r="P2356" s="168" t="s">
        <v>2833</v>
      </c>
      <c r="Q2356" s="168" t="s">
        <v>2834</v>
      </c>
      <c r="R2356" s="168" t="s">
        <v>1259</v>
      </c>
      <c r="S2356" s="168" t="s">
        <v>21</v>
      </c>
      <c r="T2356" s="168" t="s">
        <v>1259</v>
      </c>
      <c r="U2356" s="168" t="s">
        <v>1259</v>
      </c>
      <c r="V2356" s="168" t="s">
        <v>2834</v>
      </c>
      <c r="W2356" s="168" t="s">
        <v>1259</v>
      </c>
      <c r="X2356" s="168" t="s">
        <v>21</v>
      </c>
      <c r="Y2356" s="168" t="s">
        <v>1259</v>
      </c>
      <c r="Z2356" s="168" t="s">
        <v>21</v>
      </c>
      <c r="AA2356" s="168" t="s">
        <v>8752</v>
      </c>
      <c r="AB2356" s="168" t="s">
        <v>8753</v>
      </c>
      <c r="AC2356" s="168" t="s">
        <v>8754</v>
      </c>
      <c r="AD2356" s="169">
        <v>759947.1387005978</v>
      </c>
      <c r="AE2356" s="168" t="s">
        <v>811</v>
      </c>
      <c r="AF2356" s="169">
        <v>-443190.01702003833</v>
      </c>
      <c r="AG2356" s="169">
        <v>-642144.05893912306</v>
      </c>
      <c r="AH2356" s="169">
        <v>-686148.09134116909</v>
      </c>
      <c r="AI2356" s="168" t="s">
        <v>21</v>
      </c>
      <c r="AJ2356"/>
      <c r="AK2356"/>
    </row>
    <row r="2357" spans="1:37" hidden="1" x14ac:dyDescent="0.25">
      <c r="A2357" s="179" t="b">
        <f>IF(E2357&lt;&gt;1,"",NOT(ISNA(VLOOKUP(P2357,Mapping!$P:$P,1,FALSE))))</f>
        <v>0</v>
      </c>
      <c r="B2357" s="180" t="str">
        <f t="shared" si="36"/>
        <v/>
      </c>
      <c r="E2357" s="167">
        <v>1</v>
      </c>
      <c r="F2357" s="170" t="s">
        <v>3976</v>
      </c>
      <c r="G2357" s="169">
        <v>5366168.9229294416</v>
      </c>
      <c r="H2357" s="168" t="s">
        <v>1266</v>
      </c>
      <c r="I2357" s="168" t="s">
        <v>303</v>
      </c>
      <c r="J2357" s="169">
        <v>1709563.618296165</v>
      </c>
      <c r="K2357" s="169">
        <v>1000760.741003709</v>
      </c>
      <c r="L2357" s="168" t="s">
        <v>5</v>
      </c>
      <c r="M2357" s="168" t="s">
        <v>21</v>
      </c>
      <c r="N2357" s="168" t="s">
        <v>2829</v>
      </c>
      <c r="O2357" s="168" t="s">
        <v>21</v>
      </c>
      <c r="P2357" s="168" t="s">
        <v>2831</v>
      </c>
      <c r="Q2357" s="168" t="s">
        <v>2832</v>
      </c>
      <c r="R2357" s="168" t="s">
        <v>1259</v>
      </c>
      <c r="S2357" s="168" t="s">
        <v>21</v>
      </c>
      <c r="T2357" s="168" t="s">
        <v>1259</v>
      </c>
      <c r="U2357" s="168" t="s">
        <v>1259</v>
      </c>
      <c r="V2357" s="168" t="s">
        <v>2832</v>
      </c>
      <c r="W2357" s="168" t="s">
        <v>1259</v>
      </c>
      <c r="X2357" s="168" t="s">
        <v>21</v>
      </c>
      <c r="Y2357" s="168" t="s">
        <v>1259</v>
      </c>
      <c r="Z2357" s="168" t="s">
        <v>21</v>
      </c>
      <c r="AA2357" s="168" t="s">
        <v>3977</v>
      </c>
      <c r="AB2357" s="168" t="s">
        <v>1259</v>
      </c>
      <c r="AC2357" s="168" t="s">
        <v>12324</v>
      </c>
      <c r="AD2357" s="169">
        <v>2456435.600410392</v>
      </c>
      <c r="AE2357" s="168" t="s">
        <v>809</v>
      </c>
      <c r="AF2357" s="169">
        <v>-1078139.85296394</v>
      </c>
      <c r="AG2357" s="169">
        <v>1196436.659233873</v>
      </c>
      <c r="AH2357" s="169">
        <v>-1915009.372813738</v>
      </c>
      <c r="AI2357" s="168" t="s">
        <v>21</v>
      </c>
      <c r="AJ2357"/>
      <c r="AK2357"/>
    </row>
    <row r="2358" spans="1:37" hidden="1" x14ac:dyDescent="0.25">
      <c r="A2358" s="179" t="b">
        <f>IF(E2358&lt;&gt;1,"",NOT(ISNA(VLOOKUP(P2358,Mapping!$P:$P,1,FALSE))))</f>
        <v>0</v>
      </c>
      <c r="B2358" s="180" t="str">
        <f t="shared" si="36"/>
        <v/>
      </c>
      <c r="E2358" s="167">
        <v>1</v>
      </c>
      <c r="F2358" s="170" t="s">
        <v>3976</v>
      </c>
      <c r="G2358" s="169">
        <v>5057884.972409646</v>
      </c>
      <c r="H2358" s="168" t="s">
        <v>1266</v>
      </c>
      <c r="I2358" s="168" t="s">
        <v>303</v>
      </c>
      <c r="J2358" s="169">
        <v>1611349.9702573889</v>
      </c>
      <c r="K2358" s="169">
        <v>943267.49410955235</v>
      </c>
      <c r="L2358" s="168" t="s">
        <v>5</v>
      </c>
      <c r="M2358" s="168" t="s">
        <v>21</v>
      </c>
      <c r="N2358" s="168" t="s">
        <v>2829</v>
      </c>
      <c r="O2358" s="168" t="s">
        <v>21</v>
      </c>
      <c r="P2358" s="168" t="s">
        <v>2851</v>
      </c>
      <c r="Q2358" s="168" t="s">
        <v>2834</v>
      </c>
      <c r="R2358" s="168" t="s">
        <v>1259</v>
      </c>
      <c r="S2358" s="168" t="s">
        <v>21</v>
      </c>
      <c r="T2358" s="168" t="s">
        <v>1259</v>
      </c>
      <c r="U2358" s="168" t="s">
        <v>1259</v>
      </c>
      <c r="V2358" s="168" t="s">
        <v>2834</v>
      </c>
      <c r="W2358" s="168" t="s">
        <v>1259</v>
      </c>
      <c r="X2358" s="168" t="s">
        <v>21</v>
      </c>
      <c r="Y2358" s="168" t="s">
        <v>1259</v>
      </c>
      <c r="Z2358" s="168" t="s">
        <v>21</v>
      </c>
      <c r="AA2358" s="168" t="s">
        <v>3977</v>
      </c>
      <c r="AB2358" s="168" t="s">
        <v>1259</v>
      </c>
      <c r="AC2358" s="168" t="s">
        <v>8755</v>
      </c>
      <c r="AD2358" s="169">
        <v>2315314.4985650592</v>
      </c>
      <c r="AE2358" s="168" t="s">
        <v>809</v>
      </c>
      <c r="AF2358" s="169">
        <v>-1016201.2114753471</v>
      </c>
      <c r="AG2358" s="169">
        <v>1127701.9203255849</v>
      </c>
      <c r="AH2358" s="169">
        <v>-1804992.960134137</v>
      </c>
      <c r="AI2358" s="168" t="s">
        <v>21</v>
      </c>
      <c r="AJ2358"/>
      <c r="AK2358"/>
    </row>
    <row r="2359" spans="1:37" hidden="1" x14ac:dyDescent="0.25">
      <c r="A2359" s="179" t="b">
        <f>IF(E2359&lt;&gt;1,"",NOT(ISNA(VLOOKUP(P2359,Mapping!$P:$P,1,FALSE))))</f>
        <v>0</v>
      </c>
      <c r="B2359" s="180" t="str">
        <f t="shared" si="36"/>
        <v/>
      </c>
      <c r="E2359" s="167">
        <v>1</v>
      </c>
      <c r="F2359" s="170" t="s">
        <v>3976</v>
      </c>
      <c r="G2359" s="169">
        <v>685120.5163525457</v>
      </c>
      <c r="H2359" s="168" t="s">
        <v>1266</v>
      </c>
      <c r="I2359" s="168" t="s">
        <v>303</v>
      </c>
      <c r="J2359" s="169">
        <v>218266.9099177738</v>
      </c>
      <c r="K2359" s="169">
        <v>127771.1763213597</v>
      </c>
      <c r="L2359" s="168" t="s">
        <v>5</v>
      </c>
      <c r="M2359" s="168" t="s">
        <v>21</v>
      </c>
      <c r="N2359" s="168" t="s">
        <v>2829</v>
      </c>
      <c r="O2359" s="168" t="s">
        <v>21</v>
      </c>
      <c r="P2359" s="168" t="s">
        <v>2836</v>
      </c>
      <c r="Q2359" s="168" t="s">
        <v>2837</v>
      </c>
      <c r="R2359" s="168" t="s">
        <v>1259</v>
      </c>
      <c r="S2359" s="168" t="s">
        <v>21</v>
      </c>
      <c r="T2359" s="168" t="s">
        <v>1259</v>
      </c>
      <c r="U2359" s="168" t="s">
        <v>1259</v>
      </c>
      <c r="V2359" s="168" t="s">
        <v>2837</v>
      </c>
      <c r="W2359" s="168" t="s">
        <v>1259</v>
      </c>
      <c r="X2359" s="168" t="s">
        <v>21</v>
      </c>
      <c r="Y2359" s="168" t="s">
        <v>1259</v>
      </c>
      <c r="Z2359" s="168" t="s">
        <v>21</v>
      </c>
      <c r="AA2359" s="168" t="s">
        <v>3977</v>
      </c>
      <c r="AB2359" s="168" t="s">
        <v>1259</v>
      </c>
      <c r="AC2359" s="168" t="s">
        <v>8756</v>
      </c>
      <c r="AD2359" s="169">
        <v>313623.08028521878</v>
      </c>
      <c r="AE2359" s="168" t="s">
        <v>809</v>
      </c>
      <c r="AF2359" s="169">
        <v>-137650.48088714911</v>
      </c>
      <c r="AG2359" s="169">
        <v>152753.91317907709</v>
      </c>
      <c r="AH2359" s="169">
        <v>-244497.00133663951</v>
      </c>
      <c r="AI2359" s="168" t="s">
        <v>21</v>
      </c>
      <c r="AJ2359"/>
      <c r="AK2359"/>
    </row>
    <row r="2360" spans="1:37" hidden="1" x14ac:dyDescent="0.25">
      <c r="A2360" s="179" t="b">
        <f>IF(E2360&lt;&gt;1,"",NOT(ISNA(VLOOKUP(P2360,Mapping!$P:$P,1,FALSE))))</f>
        <v>0</v>
      </c>
      <c r="B2360" s="180" t="str">
        <f t="shared" si="36"/>
        <v/>
      </c>
      <c r="E2360" s="167">
        <v>1</v>
      </c>
      <c r="F2360" s="170" t="s">
        <v>3978</v>
      </c>
      <c r="G2360" s="169">
        <v>338706.12948103982</v>
      </c>
      <c r="H2360" s="168" t="s">
        <v>1266</v>
      </c>
      <c r="I2360" s="168" t="s">
        <v>797</v>
      </c>
      <c r="J2360" s="169">
        <v>104306.2803220535</v>
      </c>
      <c r="K2360" s="169">
        <v>3193.1693713430432</v>
      </c>
      <c r="L2360" s="168" t="s">
        <v>5</v>
      </c>
      <c r="M2360" s="168" t="s">
        <v>21</v>
      </c>
      <c r="N2360" s="168" t="s">
        <v>2829</v>
      </c>
      <c r="O2360" s="168" t="s">
        <v>21</v>
      </c>
      <c r="P2360" s="168" t="s">
        <v>2831</v>
      </c>
      <c r="Q2360" s="168" t="s">
        <v>2832</v>
      </c>
      <c r="R2360" s="168" t="s">
        <v>1259</v>
      </c>
      <c r="S2360" s="168" t="s">
        <v>21</v>
      </c>
      <c r="T2360" s="168" t="s">
        <v>1259</v>
      </c>
      <c r="U2360" s="168" t="s">
        <v>1259</v>
      </c>
      <c r="V2360" s="168" t="s">
        <v>2832</v>
      </c>
      <c r="W2360" s="168" t="s">
        <v>1259</v>
      </c>
      <c r="X2360" s="168" t="s">
        <v>21</v>
      </c>
      <c r="Y2360" s="168" t="s">
        <v>1259</v>
      </c>
      <c r="Z2360" s="168" t="s">
        <v>21</v>
      </c>
      <c r="AA2360" s="168" t="s">
        <v>3979</v>
      </c>
      <c r="AB2360" s="168" t="s">
        <v>1259</v>
      </c>
      <c r="AC2360" s="168" t="s">
        <v>7097</v>
      </c>
      <c r="AD2360" s="169">
        <v>147173.7314933686</v>
      </c>
      <c r="AE2360" s="168" t="s">
        <v>818</v>
      </c>
      <c r="AF2360" s="169">
        <v>46649.438184681349</v>
      </c>
      <c r="AG2360" s="169">
        <v>66652.733047160553</v>
      </c>
      <c r="AH2360" s="169">
        <v>1132.7827309886341</v>
      </c>
      <c r="AI2360" s="168" t="s">
        <v>21</v>
      </c>
      <c r="AJ2360"/>
      <c r="AK2360"/>
    </row>
    <row r="2361" spans="1:37" hidden="1" x14ac:dyDescent="0.25">
      <c r="A2361" s="179" t="b">
        <f>IF(E2361&lt;&gt;1,"",NOT(ISNA(VLOOKUP(P2361,Mapping!$P:$P,1,FALSE))))</f>
        <v>0</v>
      </c>
      <c r="B2361" s="180" t="str">
        <f t="shared" si="36"/>
        <v/>
      </c>
      <c r="E2361" s="167">
        <v>1</v>
      </c>
      <c r="F2361" s="170" t="s">
        <v>3980</v>
      </c>
      <c r="G2361" s="169">
        <v>1322482.4028177119</v>
      </c>
      <c r="H2361" s="168" t="s">
        <v>1266</v>
      </c>
      <c r="I2361" s="168" t="s">
        <v>797</v>
      </c>
      <c r="J2361" s="169">
        <v>420117.58764424548</v>
      </c>
      <c r="K2361" s="169">
        <v>61692.306739098982</v>
      </c>
      <c r="L2361" s="168" t="s">
        <v>5</v>
      </c>
      <c r="M2361" s="168" t="s">
        <v>21</v>
      </c>
      <c r="N2361" s="168" t="s">
        <v>2829</v>
      </c>
      <c r="O2361" s="168" t="s">
        <v>21</v>
      </c>
      <c r="P2361" s="168" t="s">
        <v>2831</v>
      </c>
      <c r="Q2361" s="168" t="s">
        <v>2832</v>
      </c>
      <c r="R2361" s="168" t="s">
        <v>1259</v>
      </c>
      <c r="S2361" s="168" t="s">
        <v>21</v>
      </c>
      <c r="T2361" s="168" t="s">
        <v>1259</v>
      </c>
      <c r="U2361" s="168" t="s">
        <v>1259</v>
      </c>
      <c r="V2361" s="168" t="s">
        <v>2832</v>
      </c>
      <c r="W2361" s="168" t="s">
        <v>1259</v>
      </c>
      <c r="X2361" s="168" t="s">
        <v>21</v>
      </c>
      <c r="Y2361" s="168" t="s">
        <v>1259</v>
      </c>
      <c r="Z2361" s="168" t="s">
        <v>21</v>
      </c>
      <c r="AA2361" s="168" t="s">
        <v>3981</v>
      </c>
      <c r="AB2361" s="168" t="s">
        <v>1259</v>
      </c>
      <c r="AC2361" s="168" t="s">
        <v>4848</v>
      </c>
      <c r="AD2361" s="169">
        <v>562999.48593977315</v>
      </c>
      <c r="AE2361" s="168" t="s">
        <v>808</v>
      </c>
      <c r="AF2361" s="169">
        <v>318240.07836789993</v>
      </c>
      <c r="AG2361" s="169">
        <v>-428914.62605447677</v>
      </c>
      <c r="AH2361" s="169">
        <v>101151.5690460654</v>
      </c>
      <c r="AI2361" s="168" t="s">
        <v>21</v>
      </c>
      <c r="AJ2361"/>
      <c r="AK2361"/>
    </row>
    <row r="2362" spans="1:37" hidden="1" x14ac:dyDescent="0.25">
      <c r="A2362" s="179" t="b">
        <f>IF(E2362&lt;&gt;1,"",NOT(ISNA(VLOOKUP(P2362,Mapping!$P:$P,1,FALSE))))</f>
        <v>0</v>
      </c>
      <c r="B2362" s="180" t="str">
        <f t="shared" si="36"/>
        <v/>
      </c>
      <c r="E2362" s="167">
        <v>1</v>
      </c>
      <c r="F2362" s="170" t="s">
        <v>3980</v>
      </c>
      <c r="G2362" s="169">
        <v>710761.46759366046</v>
      </c>
      <c r="H2362" s="168" t="s">
        <v>1266</v>
      </c>
      <c r="I2362" s="168" t="s">
        <v>797</v>
      </c>
      <c r="J2362" s="169">
        <v>225790.069130388</v>
      </c>
      <c r="K2362" s="169">
        <v>33156.217718810884</v>
      </c>
      <c r="L2362" s="168" t="s">
        <v>5</v>
      </c>
      <c r="M2362" s="168" t="s">
        <v>21</v>
      </c>
      <c r="N2362" s="168" t="s">
        <v>2829</v>
      </c>
      <c r="O2362" s="168" t="s">
        <v>21</v>
      </c>
      <c r="P2362" s="168" t="s">
        <v>2836</v>
      </c>
      <c r="Q2362" s="168" t="s">
        <v>2837</v>
      </c>
      <c r="R2362" s="168" t="s">
        <v>1259</v>
      </c>
      <c r="S2362" s="168" t="s">
        <v>21</v>
      </c>
      <c r="T2362" s="168" t="s">
        <v>1259</v>
      </c>
      <c r="U2362" s="168" t="s">
        <v>1259</v>
      </c>
      <c r="V2362" s="168" t="s">
        <v>2837</v>
      </c>
      <c r="W2362" s="168" t="s">
        <v>1259</v>
      </c>
      <c r="X2362" s="168" t="s">
        <v>21</v>
      </c>
      <c r="Y2362" s="168" t="s">
        <v>1259</v>
      </c>
      <c r="Z2362" s="168" t="s">
        <v>21</v>
      </c>
      <c r="AA2362" s="168" t="s">
        <v>3981</v>
      </c>
      <c r="AB2362" s="168" t="s">
        <v>1259</v>
      </c>
      <c r="AC2362" s="168" t="s">
        <v>6987</v>
      </c>
      <c r="AD2362" s="169">
        <v>302581.22151829209</v>
      </c>
      <c r="AE2362" s="168" t="s">
        <v>808</v>
      </c>
      <c r="AF2362" s="169">
        <v>171036.5178893558</v>
      </c>
      <c r="AG2362" s="169">
        <v>-230517.99285747221</v>
      </c>
      <c r="AH2362" s="169">
        <v>54363.398341938147</v>
      </c>
      <c r="AI2362" s="168" t="s">
        <v>21</v>
      </c>
      <c r="AJ2362"/>
      <c r="AK2362"/>
    </row>
    <row r="2363" spans="1:37" hidden="1" x14ac:dyDescent="0.25">
      <c r="A2363" s="179" t="b">
        <f>IF(E2363&lt;&gt;1,"",NOT(ISNA(VLOOKUP(P2363,Mapping!$P:$P,1,FALSE))))</f>
        <v>0</v>
      </c>
      <c r="B2363" s="180" t="str">
        <f t="shared" si="36"/>
        <v/>
      </c>
      <c r="E2363" s="167">
        <v>1</v>
      </c>
      <c r="F2363" s="170" t="s">
        <v>3983</v>
      </c>
      <c r="G2363" s="169">
        <v>1310226.9359751311</v>
      </c>
      <c r="H2363" s="168" t="s">
        <v>1266</v>
      </c>
      <c r="I2363" s="168" t="s">
        <v>303</v>
      </c>
      <c r="J2363" s="169">
        <v>270722.85061813891</v>
      </c>
      <c r="K2363" s="169">
        <v>62365.544559221737</v>
      </c>
      <c r="L2363" s="168" t="s">
        <v>5</v>
      </c>
      <c r="M2363" s="168" t="s">
        <v>21</v>
      </c>
      <c r="N2363" s="168" t="s">
        <v>2829</v>
      </c>
      <c r="O2363" s="168" t="s">
        <v>21</v>
      </c>
      <c r="P2363" s="168" t="s">
        <v>2831</v>
      </c>
      <c r="Q2363" s="168" t="s">
        <v>2832</v>
      </c>
      <c r="R2363" s="168" t="s">
        <v>1259</v>
      </c>
      <c r="S2363" s="168" t="s">
        <v>21</v>
      </c>
      <c r="T2363" s="168" t="s">
        <v>1259</v>
      </c>
      <c r="U2363" s="168" t="s">
        <v>1259</v>
      </c>
      <c r="V2363" s="168" t="s">
        <v>2832</v>
      </c>
      <c r="W2363" s="168" t="s">
        <v>1259</v>
      </c>
      <c r="X2363" s="168" t="s">
        <v>21</v>
      </c>
      <c r="Y2363" s="168" t="s">
        <v>1259</v>
      </c>
      <c r="Z2363" s="168" t="s">
        <v>21</v>
      </c>
      <c r="AA2363" s="168" t="s">
        <v>3984</v>
      </c>
      <c r="AB2363" s="168" t="s">
        <v>3985</v>
      </c>
      <c r="AC2363" s="168" t="s">
        <v>8757</v>
      </c>
      <c r="AD2363" s="169">
        <v>380304.20738400589</v>
      </c>
      <c r="AE2363" s="168" t="s">
        <v>817</v>
      </c>
      <c r="AF2363" s="169">
        <v>-105578.1330813526</v>
      </c>
      <c r="AG2363" s="169">
        <v>148167.0470594459</v>
      </c>
      <c r="AH2363" s="169">
        <v>-152934.4668907458</v>
      </c>
      <c r="AI2363" s="168" t="s">
        <v>21</v>
      </c>
      <c r="AJ2363"/>
      <c r="AK2363"/>
    </row>
    <row r="2364" spans="1:37" hidden="1" x14ac:dyDescent="0.25">
      <c r="A2364" s="179" t="b">
        <f>IF(E2364&lt;&gt;1,"",NOT(ISNA(VLOOKUP(P2364,Mapping!$P:$P,1,FALSE))))</f>
        <v>1</v>
      </c>
      <c r="B2364" s="180" t="str">
        <f t="shared" si="36"/>
        <v/>
      </c>
      <c r="E2364" s="167">
        <v>1</v>
      </c>
      <c r="F2364" s="170" t="s">
        <v>3983</v>
      </c>
      <c r="G2364" s="169">
        <v>41835533.669972263</v>
      </c>
      <c r="H2364" s="168" t="s">
        <v>1266</v>
      </c>
      <c r="I2364" s="168" t="s">
        <v>303</v>
      </c>
      <c r="J2364" s="169">
        <v>8644178.0589992087</v>
      </c>
      <c r="K2364" s="169">
        <v>1991331.2477518809</v>
      </c>
      <c r="L2364" s="168" t="s">
        <v>5</v>
      </c>
      <c r="M2364" s="168" t="s">
        <v>21</v>
      </c>
      <c r="N2364" s="168" t="s">
        <v>2829</v>
      </c>
      <c r="O2364" s="168" t="s">
        <v>21</v>
      </c>
      <c r="P2364" s="168" t="s">
        <v>183</v>
      </c>
      <c r="Q2364" s="168" t="s">
        <v>2834</v>
      </c>
      <c r="R2364" s="168" t="s">
        <v>1259</v>
      </c>
      <c r="S2364" s="168" t="s">
        <v>21</v>
      </c>
      <c r="T2364" s="168" t="s">
        <v>1259</v>
      </c>
      <c r="U2364" s="168" t="s">
        <v>1259</v>
      </c>
      <c r="V2364" s="168" t="s">
        <v>2834</v>
      </c>
      <c r="W2364" s="168" t="s">
        <v>1259</v>
      </c>
      <c r="X2364" s="168" t="s">
        <v>21</v>
      </c>
      <c r="Y2364" s="168" t="s">
        <v>1259</v>
      </c>
      <c r="Z2364" s="168" t="s">
        <v>21</v>
      </c>
      <c r="AA2364" s="168" t="s">
        <v>3984</v>
      </c>
      <c r="AB2364" s="168" t="s">
        <v>3985</v>
      </c>
      <c r="AC2364" s="168" t="s">
        <v>8758</v>
      </c>
      <c r="AD2364" s="169">
        <v>12143109.74381285</v>
      </c>
      <c r="AE2364" s="168" t="s">
        <v>817</v>
      </c>
      <c r="AF2364" s="169">
        <v>-3371108.7904405301</v>
      </c>
      <c r="AG2364" s="169">
        <v>4730972.4108385146</v>
      </c>
      <c r="AH2364" s="169">
        <v>-4883196.0809485912</v>
      </c>
      <c r="AI2364" s="168" t="s">
        <v>21</v>
      </c>
      <c r="AJ2364"/>
      <c r="AK2364"/>
    </row>
    <row r="2365" spans="1:37" hidden="1" x14ac:dyDescent="0.25">
      <c r="A2365" s="179" t="b">
        <f>IF(E2365&lt;&gt;1,"",NOT(ISNA(VLOOKUP(P2365,Mapping!$P:$P,1,FALSE))))</f>
        <v>0</v>
      </c>
      <c r="B2365" s="180" t="str">
        <f t="shared" si="36"/>
        <v/>
      </c>
      <c r="E2365" s="167">
        <v>1</v>
      </c>
      <c r="F2365" s="170" t="s">
        <v>3986</v>
      </c>
      <c r="G2365" s="169">
        <v>2058694.849726259</v>
      </c>
      <c r="H2365" s="168" t="s">
        <v>1266</v>
      </c>
      <c r="I2365" s="168" t="s">
        <v>402</v>
      </c>
      <c r="J2365" s="169">
        <v>804166.27171387337</v>
      </c>
      <c r="K2365" s="169">
        <v>536167.80374225811</v>
      </c>
      <c r="L2365" s="168" t="s">
        <v>5</v>
      </c>
      <c r="M2365" s="168" t="s">
        <v>21</v>
      </c>
      <c r="N2365" s="168" t="s">
        <v>2829</v>
      </c>
      <c r="O2365" s="168" t="s">
        <v>21</v>
      </c>
      <c r="P2365" s="168" t="s">
        <v>2831</v>
      </c>
      <c r="Q2365" s="168" t="s">
        <v>2832</v>
      </c>
      <c r="R2365" s="168" t="s">
        <v>1259</v>
      </c>
      <c r="S2365" s="168" t="s">
        <v>21</v>
      </c>
      <c r="T2365" s="168" t="s">
        <v>1259</v>
      </c>
      <c r="U2365" s="168" t="s">
        <v>1259</v>
      </c>
      <c r="V2365" s="168" t="s">
        <v>2832</v>
      </c>
      <c r="W2365" s="168" t="s">
        <v>1259</v>
      </c>
      <c r="X2365" s="168" t="s">
        <v>21</v>
      </c>
      <c r="Y2365" s="168" t="s">
        <v>1259</v>
      </c>
      <c r="Z2365" s="168" t="s">
        <v>21</v>
      </c>
      <c r="AA2365" s="168" t="s">
        <v>3987</v>
      </c>
      <c r="AB2365" s="168" t="s">
        <v>1259</v>
      </c>
      <c r="AC2365" s="168" t="s">
        <v>8759</v>
      </c>
      <c r="AD2365" s="169">
        <v>1146203.6342650829</v>
      </c>
      <c r="AE2365" s="168" t="s">
        <v>814</v>
      </c>
      <c r="AF2365" s="169">
        <v>-964068.20480333851</v>
      </c>
      <c r="AG2365" s="169">
        <v>-844085.93596676551</v>
      </c>
      <c r="AH2365" s="169">
        <v>-901349.99830471817</v>
      </c>
      <c r="AI2365" s="168" t="s">
        <v>21</v>
      </c>
      <c r="AJ2365"/>
      <c r="AK2365"/>
    </row>
    <row r="2366" spans="1:37" hidden="1" x14ac:dyDescent="0.25">
      <c r="A2366" s="179" t="b">
        <f>IF(E2366&lt;&gt;1,"",NOT(ISNA(VLOOKUP(P2366,Mapping!$P:$P,1,FALSE))))</f>
        <v>0</v>
      </c>
      <c r="B2366" s="180" t="str">
        <f t="shared" si="36"/>
        <v/>
      </c>
      <c r="E2366" s="167">
        <v>1</v>
      </c>
      <c r="F2366" s="170" t="s">
        <v>3986</v>
      </c>
      <c r="G2366" s="169">
        <v>5073164.359371732</v>
      </c>
      <c r="H2366" s="168" t="s">
        <v>1266</v>
      </c>
      <c r="I2366" s="168" t="s">
        <v>402</v>
      </c>
      <c r="J2366" s="169">
        <v>1981676.7255283829</v>
      </c>
      <c r="K2366" s="169">
        <v>1321258.1713844191</v>
      </c>
      <c r="L2366" s="168" t="s">
        <v>5</v>
      </c>
      <c r="M2366" s="168" t="s">
        <v>21</v>
      </c>
      <c r="N2366" s="168" t="s">
        <v>2829</v>
      </c>
      <c r="O2366" s="168" t="s">
        <v>21</v>
      </c>
      <c r="P2366" s="168" t="s">
        <v>2851</v>
      </c>
      <c r="Q2366" s="168" t="s">
        <v>2834</v>
      </c>
      <c r="R2366" s="168" t="s">
        <v>1259</v>
      </c>
      <c r="S2366" s="168" t="s">
        <v>21</v>
      </c>
      <c r="T2366" s="168" t="s">
        <v>1259</v>
      </c>
      <c r="U2366" s="168" t="s">
        <v>1259</v>
      </c>
      <c r="V2366" s="168" t="s">
        <v>2834</v>
      </c>
      <c r="W2366" s="168" t="s">
        <v>1259</v>
      </c>
      <c r="X2366" s="168" t="s">
        <v>21</v>
      </c>
      <c r="Y2366" s="168" t="s">
        <v>1259</v>
      </c>
      <c r="Z2366" s="168" t="s">
        <v>21</v>
      </c>
      <c r="AA2366" s="168" t="s">
        <v>3987</v>
      </c>
      <c r="AB2366" s="168" t="s">
        <v>1259</v>
      </c>
      <c r="AC2366" s="168" t="s">
        <v>8760</v>
      </c>
      <c r="AD2366" s="169">
        <v>2824546.5454528942</v>
      </c>
      <c r="AE2366" s="168" t="s">
        <v>814</v>
      </c>
      <c r="AF2366" s="169">
        <v>-2375717.0506654331</v>
      </c>
      <c r="AG2366" s="169">
        <v>-2080049.2541004419</v>
      </c>
      <c r="AH2366" s="169">
        <v>-2221162.9311295422</v>
      </c>
      <c r="AI2366" s="168" t="s">
        <v>21</v>
      </c>
      <c r="AJ2366"/>
      <c r="AK2366"/>
    </row>
    <row r="2367" spans="1:37" hidden="1" x14ac:dyDescent="0.25">
      <c r="A2367" s="179" t="b">
        <f>IF(E2367&lt;&gt;1,"",NOT(ISNA(VLOOKUP(P2367,Mapping!$P:$P,1,FALSE))))</f>
        <v>0</v>
      </c>
      <c r="B2367" s="180" t="str">
        <f t="shared" si="36"/>
        <v/>
      </c>
      <c r="E2367" s="167">
        <v>1</v>
      </c>
      <c r="F2367" s="170" t="s">
        <v>3986</v>
      </c>
      <c r="G2367" s="169">
        <v>3936411.4382401141</v>
      </c>
      <c r="H2367" s="168" t="s">
        <v>1266</v>
      </c>
      <c r="I2367" s="168" t="s">
        <v>402</v>
      </c>
      <c r="J2367" s="169">
        <v>1537638.91265494</v>
      </c>
      <c r="K2367" s="169">
        <v>1025201.513350921</v>
      </c>
      <c r="L2367" s="168" t="s">
        <v>5</v>
      </c>
      <c r="M2367" s="168" t="s">
        <v>21</v>
      </c>
      <c r="N2367" s="168" t="s">
        <v>2829</v>
      </c>
      <c r="O2367" s="168" t="s">
        <v>21</v>
      </c>
      <c r="P2367" s="168" t="s">
        <v>2836</v>
      </c>
      <c r="Q2367" s="168" t="s">
        <v>2837</v>
      </c>
      <c r="R2367" s="168" t="s">
        <v>1259</v>
      </c>
      <c r="S2367" s="168" t="s">
        <v>21</v>
      </c>
      <c r="T2367" s="168" t="s">
        <v>1259</v>
      </c>
      <c r="U2367" s="168" t="s">
        <v>1259</v>
      </c>
      <c r="V2367" s="168" t="s">
        <v>2837</v>
      </c>
      <c r="W2367" s="168" t="s">
        <v>1259</v>
      </c>
      <c r="X2367" s="168" t="s">
        <v>21</v>
      </c>
      <c r="Y2367" s="168" t="s">
        <v>1259</v>
      </c>
      <c r="Z2367" s="168" t="s">
        <v>21</v>
      </c>
      <c r="AA2367" s="168" t="s">
        <v>3987</v>
      </c>
      <c r="AB2367" s="168" t="s">
        <v>1259</v>
      </c>
      <c r="AC2367" s="168" t="s">
        <v>8761</v>
      </c>
      <c r="AD2367" s="169">
        <v>2191645.3995469031</v>
      </c>
      <c r="AE2367" s="168" t="s">
        <v>814</v>
      </c>
      <c r="AF2367" s="169">
        <v>-1843385.924405497</v>
      </c>
      <c r="AG2367" s="169">
        <v>-1613968.934560165</v>
      </c>
      <c r="AH2367" s="169">
        <v>-1723463.0201052791</v>
      </c>
      <c r="AI2367" s="168" t="s">
        <v>21</v>
      </c>
      <c r="AJ2367"/>
      <c r="AK2367"/>
    </row>
    <row r="2368" spans="1:37" hidden="1" x14ac:dyDescent="0.25">
      <c r="A2368" s="179" t="b">
        <f>IF(E2368&lt;&gt;1,"",NOT(ISNA(VLOOKUP(P2368,Mapping!$P:$P,1,FALSE))))</f>
        <v>0</v>
      </c>
      <c r="B2368" s="180" t="str">
        <f t="shared" si="36"/>
        <v/>
      </c>
      <c r="E2368" s="167">
        <v>1</v>
      </c>
      <c r="F2368" s="170" t="s">
        <v>3988</v>
      </c>
      <c r="G2368" s="169">
        <v>3494771.029633984</v>
      </c>
      <c r="H2368" s="168" t="s">
        <v>1266</v>
      </c>
      <c r="I2368" s="168" t="s">
        <v>2855</v>
      </c>
      <c r="J2368" s="169">
        <v>1343720.943628341</v>
      </c>
      <c r="K2368" s="169">
        <v>598628.37650504056</v>
      </c>
      <c r="L2368" s="168" t="s">
        <v>5</v>
      </c>
      <c r="M2368" s="168" t="s">
        <v>21</v>
      </c>
      <c r="N2368" s="168" t="s">
        <v>2829</v>
      </c>
      <c r="O2368" s="168" t="s">
        <v>21</v>
      </c>
      <c r="P2368" s="168" t="s">
        <v>2831</v>
      </c>
      <c r="Q2368" s="168" t="s">
        <v>2832</v>
      </c>
      <c r="R2368" s="168" t="s">
        <v>1259</v>
      </c>
      <c r="S2368" s="168" t="s">
        <v>21</v>
      </c>
      <c r="T2368" s="168" t="s">
        <v>1259</v>
      </c>
      <c r="U2368" s="168" t="s">
        <v>1259</v>
      </c>
      <c r="V2368" s="168" t="s">
        <v>2832</v>
      </c>
      <c r="W2368" s="168" t="s">
        <v>1259</v>
      </c>
      <c r="X2368" s="168" t="s">
        <v>21</v>
      </c>
      <c r="Y2368" s="168" t="s">
        <v>1259</v>
      </c>
      <c r="Z2368" s="168" t="s">
        <v>21</v>
      </c>
      <c r="AA2368" s="168" t="s">
        <v>3989</v>
      </c>
      <c r="AB2368" s="168" t="s">
        <v>1259</v>
      </c>
      <c r="AC2368" s="168" t="s">
        <v>8762</v>
      </c>
      <c r="AD2368" s="169">
        <v>1786230.1319900909</v>
      </c>
      <c r="AE2368" s="168" t="s">
        <v>807</v>
      </c>
      <c r="AF2368" s="169">
        <v>-1379053.709690595</v>
      </c>
      <c r="AG2368" s="169">
        <v>-1538441.493385016</v>
      </c>
      <c r="AH2368" s="169">
        <v>-710501.15625336394</v>
      </c>
      <c r="AI2368" s="168" t="s">
        <v>21</v>
      </c>
      <c r="AJ2368"/>
      <c r="AK2368"/>
    </row>
    <row r="2369" spans="1:37" hidden="1" x14ac:dyDescent="0.25">
      <c r="A2369" s="179" t="b">
        <f>IF(E2369&lt;&gt;1,"",NOT(ISNA(VLOOKUP(P2369,Mapping!$P:$P,1,FALSE))))</f>
        <v>0</v>
      </c>
      <c r="B2369" s="180" t="str">
        <f t="shared" si="36"/>
        <v/>
      </c>
      <c r="E2369" s="167">
        <v>1</v>
      </c>
      <c r="F2369" s="170" t="s">
        <v>3988</v>
      </c>
      <c r="G2369" s="169">
        <v>2111055.5575771648</v>
      </c>
      <c r="H2369" s="168" t="s">
        <v>1266</v>
      </c>
      <c r="I2369" s="168" t="s">
        <v>2855</v>
      </c>
      <c r="J2369" s="169">
        <v>811689.67632667476</v>
      </c>
      <c r="K2369" s="169">
        <v>361608.17130177299</v>
      </c>
      <c r="L2369" s="168" t="s">
        <v>5</v>
      </c>
      <c r="M2369" s="168" t="s">
        <v>21</v>
      </c>
      <c r="N2369" s="168" t="s">
        <v>2829</v>
      </c>
      <c r="O2369" s="168" t="s">
        <v>21</v>
      </c>
      <c r="P2369" s="168" t="s">
        <v>2836</v>
      </c>
      <c r="Q2369" s="168" t="s">
        <v>2837</v>
      </c>
      <c r="R2369" s="168" t="s">
        <v>1259</v>
      </c>
      <c r="S2369" s="168" t="s">
        <v>21</v>
      </c>
      <c r="T2369" s="168" t="s">
        <v>1259</v>
      </c>
      <c r="U2369" s="168" t="s">
        <v>1259</v>
      </c>
      <c r="V2369" s="168" t="s">
        <v>2837</v>
      </c>
      <c r="W2369" s="168" t="s">
        <v>1259</v>
      </c>
      <c r="X2369" s="168" t="s">
        <v>21</v>
      </c>
      <c r="Y2369" s="168" t="s">
        <v>1259</v>
      </c>
      <c r="Z2369" s="168" t="s">
        <v>21</v>
      </c>
      <c r="AA2369" s="168" t="s">
        <v>3989</v>
      </c>
      <c r="AB2369" s="168" t="s">
        <v>1259</v>
      </c>
      <c r="AC2369" s="168" t="s">
        <v>8763</v>
      </c>
      <c r="AD2369" s="169">
        <v>1078992.304581505</v>
      </c>
      <c r="AE2369" s="168" t="s">
        <v>807</v>
      </c>
      <c r="AF2369" s="169">
        <v>-833032.82914779102</v>
      </c>
      <c r="AG2369" s="169">
        <v>-929312.80392292095</v>
      </c>
      <c r="AH2369" s="169">
        <v>-429186.17610572191</v>
      </c>
      <c r="AI2369" s="168" t="s">
        <v>21</v>
      </c>
      <c r="AJ2369"/>
      <c r="AK2369"/>
    </row>
    <row r="2370" spans="1:37" hidden="1" x14ac:dyDescent="0.25">
      <c r="A2370" s="179" t="b">
        <f>IF(E2370&lt;&gt;1,"",NOT(ISNA(VLOOKUP(P2370,Mapping!$P:$P,1,FALSE))))</f>
        <v>0</v>
      </c>
      <c r="B2370" s="180" t="str">
        <f t="shared" si="36"/>
        <v/>
      </c>
      <c r="E2370" s="167">
        <v>1</v>
      </c>
      <c r="F2370" s="170" t="s">
        <v>3990</v>
      </c>
      <c r="G2370" s="169">
        <v>1066507.581551881</v>
      </c>
      <c r="H2370" s="168" t="s">
        <v>1266</v>
      </c>
      <c r="I2370" s="168" t="s">
        <v>402</v>
      </c>
      <c r="J2370" s="169">
        <v>327367.38575397362</v>
      </c>
      <c r="K2370" s="169">
        <v>200655.11659475829</v>
      </c>
      <c r="L2370" s="168" t="s">
        <v>5</v>
      </c>
      <c r="M2370" s="168" t="s">
        <v>21</v>
      </c>
      <c r="N2370" s="168" t="s">
        <v>2829</v>
      </c>
      <c r="O2370" s="168" t="s">
        <v>21</v>
      </c>
      <c r="P2370" s="168" t="s">
        <v>2831</v>
      </c>
      <c r="Q2370" s="168" t="s">
        <v>2832</v>
      </c>
      <c r="R2370" s="168" t="s">
        <v>1259</v>
      </c>
      <c r="S2370" s="168" t="s">
        <v>21</v>
      </c>
      <c r="T2370" s="168" t="s">
        <v>1259</v>
      </c>
      <c r="U2370" s="168" t="s">
        <v>1259</v>
      </c>
      <c r="V2370" s="168" t="s">
        <v>2832</v>
      </c>
      <c r="W2370" s="168" t="s">
        <v>1259</v>
      </c>
      <c r="X2370" s="168" t="s">
        <v>21</v>
      </c>
      <c r="Y2370" s="168" t="s">
        <v>1259</v>
      </c>
      <c r="Z2370" s="168" t="s">
        <v>21</v>
      </c>
      <c r="AA2370" s="168" t="s">
        <v>3991</v>
      </c>
      <c r="AB2370" s="168" t="s">
        <v>1259</v>
      </c>
      <c r="AC2370" s="168" t="s">
        <v>8764</v>
      </c>
      <c r="AD2370" s="169">
        <v>523407.74349657423</v>
      </c>
      <c r="AE2370" s="168" t="s">
        <v>807</v>
      </c>
      <c r="AF2370" s="169">
        <v>-458355.44470017578</v>
      </c>
      <c r="AG2370" s="169">
        <v>-268683.54942299018</v>
      </c>
      <c r="AH2370" s="169">
        <v>-276215.94775685051</v>
      </c>
      <c r="AI2370" s="168" t="s">
        <v>21</v>
      </c>
      <c r="AJ2370"/>
      <c r="AK2370"/>
    </row>
    <row r="2371" spans="1:37" hidden="1" x14ac:dyDescent="0.25">
      <c r="A2371" s="179" t="b">
        <f>IF(E2371&lt;&gt;1,"",NOT(ISNA(VLOOKUP(P2371,Mapping!$P:$P,1,FALSE))))</f>
        <v>0</v>
      </c>
      <c r="B2371" s="180" t="str">
        <f t="shared" si="36"/>
        <v/>
      </c>
      <c r="E2371" s="167">
        <v>1</v>
      </c>
      <c r="F2371" s="170" t="s">
        <v>3990</v>
      </c>
      <c r="G2371" s="169">
        <v>3822286.993168972</v>
      </c>
      <c r="H2371" s="168" t="s">
        <v>1266</v>
      </c>
      <c r="I2371" s="168" t="s">
        <v>402</v>
      </c>
      <c r="J2371" s="169">
        <v>1173261.3271575449</v>
      </c>
      <c r="K2371" s="169">
        <v>719133.60536728578</v>
      </c>
      <c r="L2371" s="168" t="s">
        <v>5</v>
      </c>
      <c r="M2371" s="168" t="s">
        <v>21</v>
      </c>
      <c r="N2371" s="168" t="s">
        <v>2829</v>
      </c>
      <c r="O2371" s="168" t="s">
        <v>21</v>
      </c>
      <c r="P2371" s="168" t="s">
        <v>2833</v>
      </c>
      <c r="Q2371" s="168" t="s">
        <v>2834</v>
      </c>
      <c r="R2371" s="168" t="s">
        <v>1259</v>
      </c>
      <c r="S2371" s="168" t="s">
        <v>21</v>
      </c>
      <c r="T2371" s="168" t="s">
        <v>1259</v>
      </c>
      <c r="U2371" s="168" t="s">
        <v>1259</v>
      </c>
      <c r="V2371" s="168" t="s">
        <v>2834</v>
      </c>
      <c r="W2371" s="168" t="s">
        <v>1259</v>
      </c>
      <c r="X2371" s="168" t="s">
        <v>21</v>
      </c>
      <c r="Y2371" s="168" t="s">
        <v>1259</v>
      </c>
      <c r="Z2371" s="168" t="s">
        <v>21</v>
      </c>
      <c r="AA2371" s="168" t="s">
        <v>3991</v>
      </c>
      <c r="AB2371" s="168" t="s">
        <v>1259</v>
      </c>
      <c r="AC2371" s="168" t="s">
        <v>8765</v>
      </c>
      <c r="AD2371" s="169">
        <v>1875855.966424322</v>
      </c>
      <c r="AE2371" s="168" t="s">
        <v>807</v>
      </c>
      <c r="AF2371" s="169">
        <v>-1642713.174130809</v>
      </c>
      <c r="AG2371" s="169">
        <v>-962942.64944989514</v>
      </c>
      <c r="AH2371" s="169">
        <v>-989938.22704999894</v>
      </c>
      <c r="AI2371" s="168" t="s">
        <v>21</v>
      </c>
      <c r="AJ2371"/>
      <c r="AK2371"/>
    </row>
    <row r="2372" spans="1:37" hidden="1" x14ac:dyDescent="0.25">
      <c r="A2372" s="179" t="b">
        <f>IF(E2372&lt;&gt;1,"",NOT(ISNA(VLOOKUP(P2372,Mapping!$P:$P,1,FALSE))))</f>
        <v>0</v>
      </c>
      <c r="B2372" s="180" t="str">
        <f t="shared" si="36"/>
        <v/>
      </c>
      <c r="E2372" s="167">
        <v>1</v>
      </c>
      <c r="F2372" s="170" t="s">
        <v>3990</v>
      </c>
      <c r="G2372" s="169">
        <v>2356024.871249693</v>
      </c>
      <c r="H2372" s="168" t="s">
        <v>1266</v>
      </c>
      <c r="I2372" s="168" t="s">
        <v>402</v>
      </c>
      <c r="J2372" s="169">
        <v>723188.20439143165</v>
      </c>
      <c r="K2372" s="169">
        <v>443267.77738687891</v>
      </c>
      <c r="L2372" s="168" t="s">
        <v>5</v>
      </c>
      <c r="M2372" s="168" t="s">
        <v>21</v>
      </c>
      <c r="N2372" s="168" t="s">
        <v>2829</v>
      </c>
      <c r="O2372" s="168" t="s">
        <v>21</v>
      </c>
      <c r="P2372" s="168" t="s">
        <v>2836</v>
      </c>
      <c r="Q2372" s="168" t="s">
        <v>2837</v>
      </c>
      <c r="R2372" s="168" t="s">
        <v>1259</v>
      </c>
      <c r="S2372" s="168" t="s">
        <v>21</v>
      </c>
      <c r="T2372" s="168" t="s">
        <v>1259</v>
      </c>
      <c r="U2372" s="168" t="s">
        <v>1259</v>
      </c>
      <c r="V2372" s="168" t="s">
        <v>2837</v>
      </c>
      <c r="W2372" s="168" t="s">
        <v>1259</v>
      </c>
      <c r="X2372" s="168" t="s">
        <v>21</v>
      </c>
      <c r="Y2372" s="168" t="s">
        <v>1259</v>
      </c>
      <c r="Z2372" s="168" t="s">
        <v>21</v>
      </c>
      <c r="AA2372" s="168" t="s">
        <v>3991</v>
      </c>
      <c r="AB2372" s="168" t="s">
        <v>1259</v>
      </c>
      <c r="AC2372" s="168" t="s">
        <v>8766</v>
      </c>
      <c r="AD2372" s="169">
        <v>1156261.5051345699</v>
      </c>
      <c r="AE2372" s="168" t="s">
        <v>807</v>
      </c>
      <c r="AF2372" s="169">
        <v>-1012554.290532998</v>
      </c>
      <c r="AG2372" s="169">
        <v>-593549.57797401957</v>
      </c>
      <c r="AH2372" s="169">
        <v>-610189.42012958275</v>
      </c>
      <c r="AI2372" s="168" t="s">
        <v>21</v>
      </c>
      <c r="AJ2372"/>
      <c r="AK2372"/>
    </row>
    <row r="2373" spans="1:37" hidden="1" x14ac:dyDescent="0.25">
      <c r="A2373" s="179" t="b">
        <f>IF(E2373&lt;&gt;1,"",NOT(ISNA(VLOOKUP(P2373,Mapping!$P:$P,1,FALSE))))</f>
        <v>0</v>
      </c>
      <c r="B2373" s="180" t="str">
        <f t="shared" si="36"/>
        <v/>
      </c>
      <c r="E2373" s="167">
        <v>1</v>
      </c>
      <c r="F2373" s="170" t="s">
        <v>3992</v>
      </c>
      <c r="G2373" s="169">
        <v>4436326.9789620582</v>
      </c>
      <c r="H2373" s="168" t="s">
        <v>1266</v>
      </c>
      <c r="I2373" s="168" t="s">
        <v>303</v>
      </c>
      <c r="J2373" s="169">
        <v>2005964.3532075421</v>
      </c>
      <c r="K2373" s="169">
        <v>1090381.8070327831</v>
      </c>
      <c r="L2373" s="168" t="s">
        <v>5</v>
      </c>
      <c r="M2373" s="168" t="s">
        <v>21</v>
      </c>
      <c r="N2373" s="168" t="s">
        <v>2829</v>
      </c>
      <c r="O2373" s="168" t="s">
        <v>21</v>
      </c>
      <c r="P2373" s="168" t="s">
        <v>2831</v>
      </c>
      <c r="Q2373" s="168" t="s">
        <v>2832</v>
      </c>
      <c r="R2373" s="168" t="s">
        <v>1259</v>
      </c>
      <c r="S2373" s="168" t="s">
        <v>21</v>
      </c>
      <c r="T2373" s="168" t="s">
        <v>1259</v>
      </c>
      <c r="U2373" s="168" t="s">
        <v>1259</v>
      </c>
      <c r="V2373" s="168" t="s">
        <v>2832</v>
      </c>
      <c r="W2373" s="168" t="s">
        <v>1259</v>
      </c>
      <c r="X2373" s="168" t="s">
        <v>21</v>
      </c>
      <c r="Y2373" s="168" t="s">
        <v>1259</v>
      </c>
      <c r="Z2373" s="168" t="s">
        <v>21</v>
      </c>
      <c r="AA2373" s="168" t="s">
        <v>3993</v>
      </c>
      <c r="AB2373" s="168" t="s">
        <v>3994</v>
      </c>
      <c r="AC2373" s="168" t="s">
        <v>7260</v>
      </c>
      <c r="AD2373" s="169">
        <v>3420643.8674575821</v>
      </c>
      <c r="AE2373" s="168" t="s">
        <v>808</v>
      </c>
      <c r="AF2373" s="169">
        <v>-2610195.3558964208</v>
      </c>
      <c r="AG2373" s="169">
        <v>-2073790.446164086</v>
      </c>
      <c r="AH2373" s="169">
        <v>-1280929.6980805199</v>
      </c>
      <c r="AI2373" s="168" t="s">
        <v>21</v>
      </c>
      <c r="AJ2373"/>
      <c r="AK2373"/>
    </row>
    <row r="2374" spans="1:37" hidden="1" x14ac:dyDescent="0.25">
      <c r="A2374" s="179" t="b">
        <f>IF(E2374&lt;&gt;1,"",NOT(ISNA(VLOOKUP(P2374,Mapping!$P:$P,1,FALSE))))</f>
        <v>0</v>
      </c>
      <c r="B2374" s="180" t="str">
        <f t="shared" si="36"/>
        <v/>
      </c>
      <c r="E2374" s="167">
        <v>1</v>
      </c>
      <c r="F2374" s="170" t="s">
        <v>3992</v>
      </c>
      <c r="G2374" s="169">
        <v>12095367.13349198</v>
      </c>
      <c r="H2374" s="168" t="s">
        <v>1266</v>
      </c>
      <c r="I2374" s="168" t="s">
        <v>303</v>
      </c>
      <c r="J2374" s="169">
        <v>5469135.9369592005</v>
      </c>
      <c r="K2374" s="169">
        <v>2972857.5766134262</v>
      </c>
      <c r="L2374" s="168" t="s">
        <v>5</v>
      </c>
      <c r="M2374" s="168" t="s">
        <v>21</v>
      </c>
      <c r="N2374" s="168" t="s">
        <v>2829</v>
      </c>
      <c r="O2374" s="168" t="s">
        <v>21</v>
      </c>
      <c r="P2374" s="168" t="s">
        <v>2833</v>
      </c>
      <c r="Q2374" s="168" t="s">
        <v>2834</v>
      </c>
      <c r="R2374" s="168" t="s">
        <v>1259</v>
      </c>
      <c r="S2374" s="168" t="s">
        <v>21</v>
      </c>
      <c r="T2374" s="168" t="s">
        <v>1259</v>
      </c>
      <c r="U2374" s="168" t="s">
        <v>1259</v>
      </c>
      <c r="V2374" s="168" t="s">
        <v>2834</v>
      </c>
      <c r="W2374" s="168" t="s">
        <v>1259</v>
      </c>
      <c r="X2374" s="168" t="s">
        <v>21</v>
      </c>
      <c r="Y2374" s="168" t="s">
        <v>1259</v>
      </c>
      <c r="Z2374" s="168" t="s">
        <v>21</v>
      </c>
      <c r="AA2374" s="168" t="s">
        <v>3993</v>
      </c>
      <c r="AB2374" s="168" t="s">
        <v>3994</v>
      </c>
      <c r="AC2374" s="168" t="s">
        <v>8767</v>
      </c>
      <c r="AD2374" s="169">
        <v>9326170.8629753422</v>
      </c>
      <c r="AE2374" s="168" t="s">
        <v>808</v>
      </c>
      <c r="AF2374" s="169">
        <v>-7116533.8509582793</v>
      </c>
      <c r="AG2374" s="169">
        <v>-5654059.5233923281</v>
      </c>
      <c r="AH2374" s="169">
        <v>-3492374.4448840879</v>
      </c>
      <c r="AI2374" s="168" t="s">
        <v>21</v>
      </c>
      <c r="AJ2374"/>
      <c r="AK2374"/>
    </row>
    <row r="2375" spans="1:37" hidden="1" x14ac:dyDescent="0.25">
      <c r="A2375" s="179" t="b">
        <f>IF(E2375&lt;&gt;1,"",NOT(ISNA(VLOOKUP(P2375,Mapping!$P:$P,1,FALSE))))</f>
        <v>0</v>
      </c>
      <c r="B2375" s="180" t="str">
        <f t="shared" si="36"/>
        <v/>
      </c>
      <c r="E2375" s="167">
        <v>1</v>
      </c>
      <c r="F2375" s="170" t="s">
        <v>3992</v>
      </c>
      <c r="G2375" s="169">
        <v>4241079.6668071877</v>
      </c>
      <c r="H2375" s="168" t="s">
        <v>1266</v>
      </c>
      <c r="I2375" s="168" t="s">
        <v>303</v>
      </c>
      <c r="J2375" s="169">
        <v>1917679.7993187991</v>
      </c>
      <c r="K2375" s="169">
        <v>1042392.982481459</v>
      </c>
      <c r="L2375" s="168" t="s">
        <v>5</v>
      </c>
      <c r="M2375" s="168" t="s">
        <v>21</v>
      </c>
      <c r="N2375" s="168" t="s">
        <v>2829</v>
      </c>
      <c r="O2375" s="168" t="s">
        <v>21</v>
      </c>
      <c r="P2375" s="168" t="s">
        <v>2851</v>
      </c>
      <c r="Q2375" s="168" t="s">
        <v>2834</v>
      </c>
      <c r="R2375" s="168" t="s">
        <v>1259</v>
      </c>
      <c r="S2375" s="168" t="s">
        <v>21</v>
      </c>
      <c r="T2375" s="168" t="s">
        <v>1259</v>
      </c>
      <c r="U2375" s="168" t="s">
        <v>1259</v>
      </c>
      <c r="V2375" s="168" t="s">
        <v>2834</v>
      </c>
      <c r="W2375" s="168" t="s">
        <v>1259</v>
      </c>
      <c r="X2375" s="168" t="s">
        <v>21</v>
      </c>
      <c r="Y2375" s="168" t="s">
        <v>1259</v>
      </c>
      <c r="Z2375" s="168" t="s">
        <v>21</v>
      </c>
      <c r="AA2375" s="168" t="s">
        <v>3993</v>
      </c>
      <c r="AB2375" s="168" t="s">
        <v>3994</v>
      </c>
      <c r="AC2375" s="168" t="s">
        <v>8768</v>
      </c>
      <c r="AD2375" s="169">
        <v>3270097.8134522578</v>
      </c>
      <c r="AE2375" s="168" t="s">
        <v>808</v>
      </c>
      <c r="AF2375" s="169">
        <v>-2495317.974257356</v>
      </c>
      <c r="AG2375" s="169">
        <v>-1982520.796179737</v>
      </c>
      <c r="AH2375" s="169">
        <v>-1224554.6649065481</v>
      </c>
      <c r="AI2375" s="168" t="s">
        <v>21</v>
      </c>
      <c r="AJ2375"/>
      <c r="AK2375"/>
    </row>
    <row r="2376" spans="1:37" hidden="1" x14ac:dyDescent="0.25">
      <c r="A2376" s="179" t="b">
        <f>IF(E2376&lt;&gt;1,"",NOT(ISNA(VLOOKUP(P2376,Mapping!$P:$P,1,FALSE))))</f>
        <v>0</v>
      </c>
      <c r="B2376" s="180" t="str">
        <f t="shared" si="36"/>
        <v/>
      </c>
      <c r="E2376" s="167">
        <v>1</v>
      </c>
      <c r="F2376" s="170" t="s">
        <v>3992</v>
      </c>
      <c r="G2376" s="169">
        <v>6198535.8984108893</v>
      </c>
      <c r="H2376" s="168" t="s">
        <v>1266</v>
      </c>
      <c r="I2376" s="168" t="s">
        <v>303</v>
      </c>
      <c r="J2376" s="169">
        <v>2802778.540277624</v>
      </c>
      <c r="K2376" s="169">
        <v>1523506.0007790851</v>
      </c>
      <c r="L2376" s="168" t="s">
        <v>5</v>
      </c>
      <c r="M2376" s="168" t="s">
        <v>21</v>
      </c>
      <c r="N2376" s="168" t="s">
        <v>2829</v>
      </c>
      <c r="O2376" s="168" t="s">
        <v>21</v>
      </c>
      <c r="P2376" s="168" t="s">
        <v>2836</v>
      </c>
      <c r="Q2376" s="168" t="s">
        <v>2837</v>
      </c>
      <c r="R2376" s="168" t="s">
        <v>1259</v>
      </c>
      <c r="S2376" s="168" t="s">
        <v>21</v>
      </c>
      <c r="T2376" s="168" t="s">
        <v>1259</v>
      </c>
      <c r="U2376" s="168" t="s">
        <v>1259</v>
      </c>
      <c r="V2376" s="168" t="s">
        <v>2837</v>
      </c>
      <c r="W2376" s="168" t="s">
        <v>1259</v>
      </c>
      <c r="X2376" s="168" t="s">
        <v>21</v>
      </c>
      <c r="Y2376" s="168" t="s">
        <v>1259</v>
      </c>
      <c r="Z2376" s="168" t="s">
        <v>21</v>
      </c>
      <c r="AA2376" s="168" t="s">
        <v>3993</v>
      </c>
      <c r="AB2376" s="168" t="s">
        <v>3994</v>
      </c>
      <c r="AC2376" s="168" t="s">
        <v>8769</v>
      </c>
      <c r="AD2376" s="169">
        <v>4779400.5961832087</v>
      </c>
      <c r="AE2376" s="168" t="s">
        <v>808</v>
      </c>
      <c r="AF2376" s="169">
        <v>-3647023.695979855</v>
      </c>
      <c r="AG2376" s="169">
        <v>-2897546.6838418441</v>
      </c>
      <c r="AH2376" s="169">
        <v>-1789743.80259734</v>
      </c>
      <c r="AI2376" s="168" t="s">
        <v>21</v>
      </c>
      <c r="AJ2376"/>
      <c r="AK2376"/>
    </row>
    <row r="2377" spans="1:37" hidden="1" x14ac:dyDescent="0.25">
      <c r="A2377" s="179" t="b">
        <f>IF(E2377&lt;&gt;1,"",NOT(ISNA(VLOOKUP(P2377,Mapping!$P:$P,1,FALSE))))</f>
        <v>0</v>
      </c>
      <c r="B2377" s="180" t="str">
        <f t="shared" si="36"/>
        <v/>
      </c>
      <c r="E2377" s="167">
        <v>1</v>
      </c>
      <c r="F2377" s="170" t="s">
        <v>3995</v>
      </c>
      <c r="G2377" s="169">
        <v>1147502.6092522391</v>
      </c>
      <c r="H2377" s="168" t="s">
        <v>1266</v>
      </c>
      <c r="I2377" s="168" t="s">
        <v>303</v>
      </c>
      <c r="J2377" s="169">
        <v>416740.47180102341</v>
      </c>
      <c r="K2377" s="169">
        <v>217871.45539533431</v>
      </c>
      <c r="L2377" s="168" t="s">
        <v>5</v>
      </c>
      <c r="M2377" s="168" t="s">
        <v>21</v>
      </c>
      <c r="N2377" s="168" t="s">
        <v>2829</v>
      </c>
      <c r="O2377" s="168" t="s">
        <v>21</v>
      </c>
      <c r="P2377" s="168" t="s">
        <v>2831</v>
      </c>
      <c r="Q2377" s="168" t="s">
        <v>2832</v>
      </c>
      <c r="R2377" s="168" t="s">
        <v>1259</v>
      </c>
      <c r="S2377" s="168" t="s">
        <v>21</v>
      </c>
      <c r="T2377" s="168" t="s">
        <v>1259</v>
      </c>
      <c r="U2377" s="168" t="s">
        <v>1259</v>
      </c>
      <c r="V2377" s="168" t="s">
        <v>2832</v>
      </c>
      <c r="W2377" s="168" t="s">
        <v>1259</v>
      </c>
      <c r="X2377" s="168" t="s">
        <v>21</v>
      </c>
      <c r="Y2377" s="168" t="s">
        <v>1259</v>
      </c>
      <c r="Z2377" s="168" t="s">
        <v>21</v>
      </c>
      <c r="AA2377" s="168" t="s">
        <v>3996</v>
      </c>
      <c r="AB2377" s="168" t="s">
        <v>3997</v>
      </c>
      <c r="AC2377" s="168" t="s">
        <v>8770</v>
      </c>
      <c r="AD2377" s="169">
        <v>668505.80475281959</v>
      </c>
      <c r="AE2377" s="168" t="s">
        <v>809</v>
      </c>
      <c r="AF2377" s="169">
        <v>-217600.96226271059</v>
      </c>
      <c r="AG2377" s="169">
        <v>166954.09588323001</v>
      </c>
      <c r="AH2377" s="169">
        <v>-366288.26189614407</v>
      </c>
      <c r="AI2377" s="168" t="s">
        <v>21</v>
      </c>
      <c r="AJ2377"/>
      <c r="AK2377"/>
    </row>
    <row r="2378" spans="1:37" hidden="1" x14ac:dyDescent="0.25">
      <c r="A2378" s="179" t="b">
        <f>IF(E2378&lt;&gt;1,"",NOT(ISNA(VLOOKUP(P2378,Mapping!$P:$P,1,FALSE))))</f>
        <v>0</v>
      </c>
      <c r="B2378" s="180" t="str">
        <f t="shared" si="36"/>
        <v/>
      </c>
      <c r="E2378" s="167">
        <v>1</v>
      </c>
      <c r="F2378" s="170" t="s">
        <v>3995</v>
      </c>
      <c r="G2378" s="169">
        <v>8970567.9857580494</v>
      </c>
      <c r="H2378" s="168" t="s">
        <v>1266</v>
      </c>
      <c r="I2378" s="168" t="s">
        <v>303</v>
      </c>
      <c r="J2378" s="169">
        <v>3257856.413192878</v>
      </c>
      <c r="K2378" s="169">
        <v>1703203.7112782579</v>
      </c>
      <c r="L2378" s="168" t="s">
        <v>5</v>
      </c>
      <c r="M2378" s="168" t="s">
        <v>21</v>
      </c>
      <c r="N2378" s="168" t="s">
        <v>2829</v>
      </c>
      <c r="O2378" s="168" t="s">
        <v>21</v>
      </c>
      <c r="P2378" s="168" t="s">
        <v>2835</v>
      </c>
      <c r="Q2378" s="168" t="s">
        <v>2834</v>
      </c>
      <c r="R2378" s="168" t="s">
        <v>1259</v>
      </c>
      <c r="S2378" s="168" t="s">
        <v>21</v>
      </c>
      <c r="T2378" s="168" t="s">
        <v>1259</v>
      </c>
      <c r="U2378" s="168" t="s">
        <v>1259</v>
      </c>
      <c r="V2378" s="168" t="s">
        <v>2834</v>
      </c>
      <c r="W2378" s="168" t="s">
        <v>1259</v>
      </c>
      <c r="X2378" s="168" t="s">
        <v>21</v>
      </c>
      <c r="Y2378" s="168" t="s">
        <v>1259</v>
      </c>
      <c r="Z2378" s="168" t="s">
        <v>21</v>
      </c>
      <c r="AA2378" s="168" t="s">
        <v>3996</v>
      </c>
      <c r="AB2378" s="168" t="s">
        <v>3997</v>
      </c>
      <c r="AC2378" s="168" t="s">
        <v>3998</v>
      </c>
      <c r="AD2378" s="169">
        <v>5226024.5179894418</v>
      </c>
      <c r="AE2378" s="168" t="s">
        <v>809</v>
      </c>
      <c r="AF2378" s="169">
        <v>-1701089.1391489061</v>
      </c>
      <c r="AG2378" s="169">
        <v>1305158.746956775</v>
      </c>
      <c r="AH2378" s="169">
        <v>-2863447.7422806779</v>
      </c>
      <c r="AI2378" s="168" t="s">
        <v>21</v>
      </c>
      <c r="AJ2378"/>
      <c r="AK2378"/>
    </row>
    <row r="2379" spans="1:37" hidden="1" x14ac:dyDescent="0.25">
      <c r="A2379" s="179" t="b">
        <f>IF(E2379&lt;&gt;1,"",NOT(ISNA(VLOOKUP(P2379,Mapping!$P:$P,1,FALSE))))</f>
        <v>0</v>
      </c>
      <c r="B2379" s="180" t="str">
        <f t="shared" si="36"/>
        <v/>
      </c>
      <c r="E2379" s="167">
        <v>1</v>
      </c>
      <c r="F2379" s="170" t="s">
        <v>3999</v>
      </c>
      <c r="G2379" s="169">
        <v>3821041.400397466</v>
      </c>
      <c r="H2379" s="168" t="s">
        <v>1266</v>
      </c>
      <c r="I2379" s="168" t="s">
        <v>303</v>
      </c>
      <c r="J2379" s="169">
        <v>1117979.365002152</v>
      </c>
      <c r="K2379" s="169">
        <v>757614.16661619418</v>
      </c>
      <c r="L2379" s="168" t="s">
        <v>5</v>
      </c>
      <c r="M2379" s="168" t="s">
        <v>21</v>
      </c>
      <c r="N2379" s="168" t="s">
        <v>2829</v>
      </c>
      <c r="O2379" s="168" t="s">
        <v>21</v>
      </c>
      <c r="P2379" s="168" t="s">
        <v>2831</v>
      </c>
      <c r="Q2379" s="168" t="s">
        <v>2832</v>
      </c>
      <c r="R2379" s="168" t="s">
        <v>1259</v>
      </c>
      <c r="S2379" s="168" t="s">
        <v>21</v>
      </c>
      <c r="T2379" s="168" t="s">
        <v>1259</v>
      </c>
      <c r="U2379" s="168" t="s">
        <v>1259</v>
      </c>
      <c r="V2379" s="168" t="s">
        <v>2832</v>
      </c>
      <c r="W2379" s="168" t="s">
        <v>1259</v>
      </c>
      <c r="X2379" s="168" t="s">
        <v>21</v>
      </c>
      <c r="Y2379" s="168" t="s">
        <v>1259</v>
      </c>
      <c r="Z2379" s="168" t="s">
        <v>21</v>
      </c>
      <c r="AA2379" s="168" t="s">
        <v>4000</v>
      </c>
      <c r="AB2379" s="168" t="s">
        <v>4001</v>
      </c>
      <c r="AC2379" s="168" t="s">
        <v>8771</v>
      </c>
      <c r="AD2379" s="169">
        <v>1513971.9315867559</v>
      </c>
      <c r="AE2379" s="168" t="s">
        <v>814</v>
      </c>
      <c r="AF2379" s="169">
        <v>-918757.36272351071</v>
      </c>
      <c r="AG2379" s="169">
        <v>-299026.02640451072</v>
      </c>
      <c r="AH2379" s="169">
        <v>-1539063.6121001679</v>
      </c>
      <c r="AI2379" s="168" t="s">
        <v>21</v>
      </c>
      <c r="AJ2379"/>
      <c r="AK2379"/>
    </row>
    <row r="2380" spans="1:37" hidden="1" x14ac:dyDescent="0.25">
      <c r="A2380" s="179" t="b">
        <f>IF(E2380&lt;&gt;1,"",NOT(ISNA(VLOOKUP(P2380,Mapping!$P:$P,1,FALSE))))</f>
        <v>0</v>
      </c>
      <c r="B2380" s="180" t="str">
        <f t="shared" si="36"/>
        <v/>
      </c>
      <c r="E2380" s="167">
        <v>1</v>
      </c>
      <c r="F2380" s="170" t="s">
        <v>3999</v>
      </c>
      <c r="G2380" s="169">
        <v>13392476.742951119</v>
      </c>
      <c r="H2380" s="168" t="s">
        <v>1266</v>
      </c>
      <c r="I2380" s="168" t="s">
        <v>303</v>
      </c>
      <c r="J2380" s="169">
        <v>3918437.6917070728</v>
      </c>
      <c r="K2380" s="169">
        <v>2655383.4526582821</v>
      </c>
      <c r="L2380" s="168" t="s">
        <v>5</v>
      </c>
      <c r="M2380" s="168" t="s">
        <v>21</v>
      </c>
      <c r="N2380" s="168" t="s">
        <v>2829</v>
      </c>
      <c r="O2380" s="168" t="s">
        <v>21</v>
      </c>
      <c r="P2380" s="168" t="s">
        <v>2833</v>
      </c>
      <c r="Q2380" s="168" t="s">
        <v>2834</v>
      </c>
      <c r="R2380" s="168" t="s">
        <v>1259</v>
      </c>
      <c r="S2380" s="168" t="s">
        <v>21</v>
      </c>
      <c r="T2380" s="168" t="s">
        <v>1259</v>
      </c>
      <c r="U2380" s="168" t="s">
        <v>1259</v>
      </c>
      <c r="V2380" s="168" t="s">
        <v>2834</v>
      </c>
      <c r="W2380" s="168" t="s">
        <v>1259</v>
      </c>
      <c r="X2380" s="168" t="s">
        <v>21</v>
      </c>
      <c r="Y2380" s="168" t="s">
        <v>1259</v>
      </c>
      <c r="Z2380" s="168" t="s">
        <v>21</v>
      </c>
      <c r="AA2380" s="168" t="s">
        <v>4000</v>
      </c>
      <c r="AB2380" s="168" t="s">
        <v>4001</v>
      </c>
      <c r="AC2380" s="168" t="s">
        <v>8772</v>
      </c>
      <c r="AD2380" s="169">
        <v>5306363.307434273</v>
      </c>
      <c r="AE2380" s="168" t="s">
        <v>814</v>
      </c>
      <c r="AF2380" s="169">
        <v>-3220178.8264868869</v>
      </c>
      <c r="AG2380" s="169">
        <v>-1048064.829588847</v>
      </c>
      <c r="AH2380" s="169">
        <v>-5394307.8525215117</v>
      </c>
      <c r="AI2380" s="168" t="s">
        <v>21</v>
      </c>
      <c r="AJ2380"/>
      <c r="AK2380"/>
    </row>
    <row r="2381" spans="1:37" hidden="1" x14ac:dyDescent="0.25">
      <c r="A2381" s="179" t="b">
        <f>IF(E2381&lt;&gt;1,"",NOT(ISNA(VLOOKUP(P2381,Mapping!$P:$P,1,FALSE))))</f>
        <v>0</v>
      </c>
      <c r="B2381" s="180" t="str">
        <f t="shared" si="36"/>
        <v/>
      </c>
      <c r="E2381" s="167">
        <v>1</v>
      </c>
      <c r="F2381" s="170" t="s">
        <v>3999</v>
      </c>
      <c r="G2381" s="169">
        <v>3961368.9939573728</v>
      </c>
      <c r="H2381" s="168" t="s">
        <v>1266</v>
      </c>
      <c r="I2381" s="168" t="s">
        <v>303</v>
      </c>
      <c r="J2381" s="169">
        <v>1159037.112747065</v>
      </c>
      <c r="K2381" s="169">
        <v>785437.51677332248</v>
      </c>
      <c r="L2381" s="168" t="s">
        <v>5</v>
      </c>
      <c r="M2381" s="168" t="s">
        <v>21</v>
      </c>
      <c r="N2381" s="168" t="s">
        <v>2829</v>
      </c>
      <c r="O2381" s="168" t="s">
        <v>21</v>
      </c>
      <c r="P2381" s="168" t="s">
        <v>2851</v>
      </c>
      <c r="Q2381" s="168" t="s">
        <v>2834</v>
      </c>
      <c r="R2381" s="168" t="s">
        <v>1259</v>
      </c>
      <c r="S2381" s="168" t="s">
        <v>21</v>
      </c>
      <c r="T2381" s="168" t="s">
        <v>1259</v>
      </c>
      <c r="U2381" s="168" t="s">
        <v>1259</v>
      </c>
      <c r="V2381" s="168" t="s">
        <v>2834</v>
      </c>
      <c r="W2381" s="168" t="s">
        <v>1259</v>
      </c>
      <c r="X2381" s="168" t="s">
        <v>21</v>
      </c>
      <c r="Y2381" s="168" t="s">
        <v>1259</v>
      </c>
      <c r="Z2381" s="168" t="s">
        <v>21</v>
      </c>
      <c r="AA2381" s="168" t="s">
        <v>4000</v>
      </c>
      <c r="AB2381" s="168" t="s">
        <v>4001</v>
      </c>
      <c r="AC2381" s="168" t="s">
        <v>8773</v>
      </c>
      <c r="AD2381" s="169">
        <v>1569572.4906005131</v>
      </c>
      <c r="AE2381" s="168" t="s">
        <v>814</v>
      </c>
      <c r="AF2381" s="169">
        <v>-952498.69035294326</v>
      </c>
      <c r="AG2381" s="169">
        <v>-310007.74533923902</v>
      </c>
      <c r="AH2381" s="169">
        <v>-1595585.662083497</v>
      </c>
      <c r="AI2381" s="168" t="s">
        <v>21</v>
      </c>
      <c r="AJ2381"/>
      <c r="AK2381"/>
    </row>
    <row r="2382" spans="1:37" hidden="1" x14ac:dyDescent="0.25">
      <c r="A2382" s="179" t="b">
        <f>IF(E2382&lt;&gt;1,"",NOT(ISNA(VLOOKUP(P2382,Mapping!$P:$P,1,FALSE))))</f>
        <v>0</v>
      </c>
      <c r="B2382" s="180" t="str">
        <f t="shared" si="36"/>
        <v/>
      </c>
      <c r="E2382" s="167">
        <v>1</v>
      </c>
      <c r="F2382" s="170" t="s">
        <v>3999</v>
      </c>
      <c r="G2382" s="169">
        <v>5163569.4599965746</v>
      </c>
      <c r="H2382" s="168" t="s">
        <v>1266</v>
      </c>
      <c r="I2382" s="168" t="s">
        <v>303</v>
      </c>
      <c r="J2382" s="169">
        <v>1510782.925678584</v>
      </c>
      <c r="K2382" s="169">
        <v>1023802.92785972</v>
      </c>
      <c r="L2382" s="168" t="s">
        <v>5</v>
      </c>
      <c r="M2382" s="168" t="s">
        <v>21</v>
      </c>
      <c r="N2382" s="168" t="s">
        <v>2829</v>
      </c>
      <c r="O2382" s="168" t="s">
        <v>21</v>
      </c>
      <c r="P2382" s="168" t="s">
        <v>2835</v>
      </c>
      <c r="Q2382" s="168" t="s">
        <v>2834</v>
      </c>
      <c r="R2382" s="168" t="s">
        <v>1259</v>
      </c>
      <c r="S2382" s="168" t="s">
        <v>21</v>
      </c>
      <c r="T2382" s="168" t="s">
        <v>1259</v>
      </c>
      <c r="U2382" s="168" t="s">
        <v>1259</v>
      </c>
      <c r="V2382" s="168" t="s">
        <v>2834</v>
      </c>
      <c r="W2382" s="168" t="s">
        <v>1259</v>
      </c>
      <c r="X2382" s="168" t="s">
        <v>21</v>
      </c>
      <c r="Y2382" s="168" t="s">
        <v>1259</v>
      </c>
      <c r="Z2382" s="168" t="s">
        <v>21</v>
      </c>
      <c r="AA2382" s="168" t="s">
        <v>4000</v>
      </c>
      <c r="AB2382" s="168" t="s">
        <v>4001</v>
      </c>
      <c r="AC2382" s="168" t="s">
        <v>2455</v>
      </c>
      <c r="AD2382" s="169">
        <v>2045908.015657777</v>
      </c>
      <c r="AE2382" s="168" t="s">
        <v>814</v>
      </c>
      <c r="AF2382" s="169">
        <v>-1241564.0036804201</v>
      </c>
      <c r="AG2382" s="169">
        <v>-404089.22487096023</v>
      </c>
      <c r="AH2382" s="169">
        <v>-2079815.692027254</v>
      </c>
      <c r="AI2382" s="168" t="s">
        <v>21</v>
      </c>
      <c r="AJ2382"/>
      <c r="AK2382"/>
    </row>
    <row r="2383" spans="1:37" hidden="1" x14ac:dyDescent="0.25">
      <c r="A2383" s="179" t="b">
        <f>IF(E2383&lt;&gt;1,"",NOT(ISNA(VLOOKUP(P2383,Mapping!$P:$P,1,FALSE))))</f>
        <v>0</v>
      </c>
      <c r="B2383" s="180" t="str">
        <f t="shared" si="36"/>
        <v/>
      </c>
      <c r="E2383" s="167">
        <v>1</v>
      </c>
      <c r="F2383" s="170" t="s">
        <v>4003</v>
      </c>
      <c r="G2383" s="169">
        <v>11159192.8837546</v>
      </c>
      <c r="H2383" s="168" t="s">
        <v>1266</v>
      </c>
      <c r="I2383" s="168" t="s">
        <v>303</v>
      </c>
      <c r="J2383" s="169">
        <v>2831743.966258496</v>
      </c>
      <c r="K2383" s="169">
        <v>1748910.32112224</v>
      </c>
      <c r="L2383" s="168" t="s">
        <v>5</v>
      </c>
      <c r="M2383" s="168" t="s">
        <v>21</v>
      </c>
      <c r="N2383" s="168" t="s">
        <v>2829</v>
      </c>
      <c r="O2383" s="168" t="s">
        <v>21</v>
      </c>
      <c r="P2383" s="168" t="s">
        <v>2831</v>
      </c>
      <c r="Q2383" s="168" t="s">
        <v>2832</v>
      </c>
      <c r="R2383" s="168" t="s">
        <v>1259</v>
      </c>
      <c r="S2383" s="168" t="s">
        <v>21</v>
      </c>
      <c r="T2383" s="168" t="s">
        <v>1259</v>
      </c>
      <c r="U2383" s="168" t="s">
        <v>1259</v>
      </c>
      <c r="V2383" s="168" t="s">
        <v>2832</v>
      </c>
      <c r="W2383" s="168" t="s">
        <v>1259</v>
      </c>
      <c r="X2383" s="168" t="s">
        <v>21</v>
      </c>
      <c r="Y2383" s="168" t="s">
        <v>1259</v>
      </c>
      <c r="Z2383" s="168" t="s">
        <v>21</v>
      </c>
      <c r="AA2383" s="168" t="s">
        <v>4004</v>
      </c>
      <c r="AB2383" s="168" t="s">
        <v>4005</v>
      </c>
      <c r="AC2383" s="168" t="s">
        <v>12325</v>
      </c>
      <c r="AD2383" s="169">
        <v>4221481.1325677522</v>
      </c>
      <c r="AE2383" s="168" t="s">
        <v>816</v>
      </c>
      <c r="AF2383" s="169">
        <v>-2652640.164526694</v>
      </c>
      <c r="AG2383" s="169">
        <v>-8594639.4194925614</v>
      </c>
      <c r="AH2383" s="169">
        <v>-1544089.0482624769</v>
      </c>
      <c r="AI2383" s="168" t="s">
        <v>21</v>
      </c>
      <c r="AJ2383"/>
      <c r="AK2383"/>
    </row>
    <row r="2384" spans="1:37" hidden="1" x14ac:dyDescent="0.25">
      <c r="A2384" s="179" t="b">
        <f>IF(E2384&lt;&gt;1,"",NOT(ISNA(VLOOKUP(P2384,Mapping!$P:$P,1,FALSE))))</f>
        <v>0</v>
      </c>
      <c r="B2384" s="180" t="str">
        <f t="shared" si="36"/>
        <v/>
      </c>
      <c r="E2384" s="167">
        <v>1</v>
      </c>
      <c r="F2384" s="170" t="s">
        <v>4003</v>
      </c>
      <c r="G2384" s="169">
        <v>16707469.061040919</v>
      </c>
      <c r="H2384" s="168" t="s">
        <v>1266</v>
      </c>
      <c r="I2384" s="168" t="s">
        <v>303</v>
      </c>
      <c r="J2384" s="169">
        <v>4239668.1550265262</v>
      </c>
      <c r="K2384" s="169">
        <v>2618456.853024099</v>
      </c>
      <c r="L2384" s="168" t="s">
        <v>5</v>
      </c>
      <c r="M2384" s="168" t="s">
        <v>21</v>
      </c>
      <c r="N2384" s="168" t="s">
        <v>2829</v>
      </c>
      <c r="O2384" s="168" t="s">
        <v>21</v>
      </c>
      <c r="P2384" s="168" t="s">
        <v>2833</v>
      </c>
      <c r="Q2384" s="168" t="s">
        <v>2834</v>
      </c>
      <c r="R2384" s="168" t="s">
        <v>1259</v>
      </c>
      <c r="S2384" s="168" t="s">
        <v>21</v>
      </c>
      <c r="T2384" s="168" t="s">
        <v>1259</v>
      </c>
      <c r="U2384" s="168" t="s">
        <v>1259</v>
      </c>
      <c r="V2384" s="168" t="s">
        <v>2834</v>
      </c>
      <c r="W2384" s="168" t="s">
        <v>1259</v>
      </c>
      <c r="X2384" s="168" t="s">
        <v>21</v>
      </c>
      <c r="Y2384" s="168" t="s">
        <v>1259</v>
      </c>
      <c r="Z2384" s="168" t="s">
        <v>21</v>
      </c>
      <c r="AA2384" s="168" t="s">
        <v>4004</v>
      </c>
      <c r="AB2384" s="168" t="s">
        <v>4005</v>
      </c>
      <c r="AC2384" s="168" t="s">
        <v>8774</v>
      </c>
      <c r="AD2384" s="169">
        <v>6320373.3593332293</v>
      </c>
      <c r="AE2384" s="168" t="s">
        <v>816</v>
      </c>
      <c r="AF2384" s="169">
        <v>-3971515.139183864</v>
      </c>
      <c r="AG2384" s="169">
        <v>-12867836.74122327</v>
      </c>
      <c r="AH2384" s="169">
        <v>-2311799.81115781</v>
      </c>
      <c r="AI2384" s="168" t="s">
        <v>21</v>
      </c>
      <c r="AJ2384"/>
      <c r="AK2384"/>
    </row>
    <row r="2385" spans="1:37" hidden="1" x14ac:dyDescent="0.25">
      <c r="A2385" s="179" t="b">
        <f>IF(E2385&lt;&gt;1,"",NOT(ISNA(VLOOKUP(P2385,Mapping!$P:$P,1,FALSE))))</f>
        <v>0</v>
      </c>
      <c r="B2385" s="180" t="str">
        <f t="shared" si="36"/>
        <v/>
      </c>
      <c r="E2385" s="167">
        <v>1</v>
      </c>
      <c r="F2385" s="170" t="s">
        <v>4003</v>
      </c>
      <c r="G2385" s="169">
        <v>11311365.891664499</v>
      </c>
      <c r="H2385" s="168" t="s">
        <v>1266</v>
      </c>
      <c r="I2385" s="168" t="s">
        <v>303</v>
      </c>
      <c r="J2385" s="169">
        <v>2870359.2139260569</v>
      </c>
      <c r="K2385" s="169">
        <v>1772759.4423716171</v>
      </c>
      <c r="L2385" s="168" t="s">
        <v>5</v>
      </c>
      <c r="M2385" s="168" t="s">
        <v>21</v>
      </c>
      <c r="N2385" s="168" t="s">
        <v>2829</v>
      </c>
      <c r="O2385" s="168" t="s">
        <v>21</v>
      </c>
      <c r="P2385" s="168" t="s">
        <v>2835</v>
      </c>
      <c r="Q2385" s="168" t="s">
        <v>2834</v>
      </c>
      <c r="R2385" s="168" t="s">
        <v>1259</v>
      </c>
      <c r="S2385" s="168" t="s">
        <v>21</v>
      </c>
      <c r="T2385" s="168" t="s">
        <v>1259</v>
      </c>
      <c r="U2385" s="168" t="s">
        <v>1259</v>
      </c>
      <c r="V2385" s="168" t="s">
        <v>2834</v>
      </c>
      <c r="W2385" s="168" t="s">
        <v>1259</v>
      </c>
      <c r="X2385" s="168" t="s">
        <v>21</v>
      </c>
      <c r="Y2385" s="168" t="s">
        <v>1259</v>
      </c>
      <c r="Z2385" s="168" t="s">
        <v>21</v>
      </c>
      <c r="AA2385" s="168" t="s">
        <v>4004</v>
      </c>
      <c r="AB2385" s="168" t="s">
        <v>4005</v>
      </c>
      <c r="AC2385" s="168" t="s">
        <v>8775</v>
      </c>
      <c r="AD2385" s="169">
        <v>4279047.6150606386</v>
      </c>
      <c r="AE2385" s="168" t="s">
        <v>816</v>
      </c>
      <c r="AF2385" s="169">
        <v>-2688813.0523818969</v>
      </c>
      <c r="AG2385" s="169">
        <v>-8711840.7391569205</v>
      </c>
      <c r="AH2385" s="169">
        <v>-1565145.111850813</v>
      </c>
      <c r="AI2385" s="168" t="s">
        <v>21</v>
      </c>
      <c r="AJ2385"/>
      <c r="AK2385"/>
    </row>
    <row r="2386" spans="1:37" hidden="1" x14ac:dyDescent="0.25">
      <c r="A2386" s="179" t="b">
        <f>IF(E2386&lt;&gt;1,"",NOT(ISNA(VLOOKUP(P2386,Mapping!$P:$P,1,FALSE))))</f>
        <v>0</v>
      </c>
      <c r="B2386" s="180" t="str">
        <f t="shared" si="36"/>
        <v/>
      </c>
      <c r="E2386" s="167">
        <v>1</v>
      </c>
      <c r="F2386" s="170" t="s">
        <v>4003</v>
      </c>
      <c r="G2386" s="169">
        <v>6045938.2735249903</v>
      </c>
      <c r="H2386" s="168" t="s">
        <v>1266</v>
      </c>
      <c r="I2386" s="168" t="s">
        <v>303</v>
      </c>
      <c r="J2386" s="169">
        <v>1534210.3505845419</v>
      </c>
      <c r="K2386" s="169">
        <v>947541.99139518803</v>
      </c>
      <c r="L2386" s="168" t="s">
        <v>5</v>
      </c>
      <c r="M2386" s="168" t="s">
        <v>21</v>
      </c>
      <c r="N2386" s="168" t="s">
        <v>2829</v>
      </c>
      <c r="O2386" s="168" t="s">
        <v>21</v>
      </c>
      <c r="P2386" s="168" t="s">
        <v>2836</v>
      </c>
      <c r="Q2386" s="168" t="s">
        <v>2837</v>
      </c>
      <c r="R2386" s="168" t="s">
        <v>1259</v>
      </c>
      <c r="S2386" s="168" t="s">
        <v>21</v>
      </c>
      <c r="T2386" s="168" t="s">
        <v>1259</v>
      </c>
      <c r="U2386" s="168" t="s">
        <v>1259</v>
      </c>
      <c r="V2386" s="168" t="s">
        <v>2837</v>
      </c>
      <c r="W2386" s="168" t="s">
        <v>1259</v>
      </c>
      <c r="X2386" s="168" t="s">
        <v>21</v>
      </c>
      <c r="Y2386" s="168" t="s">
        <v>1259</v>
      </c>
      <c r="Z2386" s="168" t="s">
        <v>21</v>
      </c>
      <c r="AA2386" s="168" t="s">
        <v>4004</v>
      </c>
      <c r="AB2386" s="168" t="s">
        <v>4005</v>
      </c>
      <c r="AC2386" s="168" t="s">
        <v>8776</v>
      </c>
      <c r="AD2386" s="169">
        <v>2287155.9454367608</v>
      </c>
      <c r="AE2386" s="168" t="s">
        <v>816</v>
      </c>
      <c r="AF2386" s="169">
        <v>-1437173.715309557</v>
      </c>
      <c r="AG2386" s="169">
        <v>-4656489.044929334</v>
      </c>
      <c r="AH2386" s="169">
        <v>-836571.88937125728</v>
      </c>
      <c r="AI2386" s="168" t="s">
        <v>21</v>
      </c>
      <c r="AJ2386"/>
      <c r="AK2386"/>
    </row>
    <row r="2387" spans="1:37" hidden="1" x14ac:dyDescent="0.25">
      <c r="A2387" s="179" t="b">
        <f>IF(E2387&lt;&gt;1,"",NOT(ISNA(VLOOKUP(P2387,Mapping!$P:$P,1,FALSE))))</f>
        <v>0</v>
      </c>
      <c r="B2387" s="180" t="str">
        <f t="shared" si="36"/>
        <v/>
      </c>
      <c r="E2387" s="167">
        <v>1</v>
      </c>
      <c r="F2387" s="170" t="s">
        <v>4006</v>
      </c>
      <c r="G2387" s="169">
        <v>6366118.9031957779</v>
      </c>
      <c r="H2387" s="168" t="s">
        <v>1266</v>
      </c>
      <c r="I2387" s="168" t="s">
        <v>303</v>
      </c>
      <c r="J2387" s="169">
        <v>4714647.8972404124</v>
      </c>
      <c r="K2387" s="169">
        <v>2632555.153865058</v>
      </c>
      <c r="L2387" s="168" t="s">
        <v>5</v>
      </c>
      <c r="M2387" s="168" t="s">
        <v>21</v>
      </c>
      <c r="N2387" s="168" t="s">
        <v>2829</v>
      </c>
      <c r="O2387" s="168" t="s">
        <v>21</v>
      </c>
      <c r="P2387" s="168" t="s">
        <v>2831</v>
      </c>
      <c r="Q2387" s="168" t="s">
        <v>2832</v>
      </c>
      <c r="R2387" s="168" t="s">
        <v>1259</v>
      </c>
      <c r="S2387" s="168" t="s">
        <v>21</v>
      </c>
      <c r="T2387" s="168" t="s">
        <v>1259</v>
      </c>
      <c r="U2387" s="168" t="s">
        <v>1259</v>
      </c>
      <c r="V2387" s="168" t="s">
        <v>2832</v>
      </c>
      <c r="W2387" s="168" t="s">
        <v>1259</v>
      </c>
      <c r="X2387" s="168" t="s">
        <v>21</v>
      </c>
      <c r="Y2387" s="168" t="s">
        <v>1259</v>
      </c>
      <c r="Z2387" s="168" t="s">
        <v>21</v>
      </c>
      <c r="AA2387" s="168" t="s">
        <v>4007</v>
      </c>
      <c r="AB2387" s="168" t="s">
        <v>4008</v>
      </c>
      <c r="AC2387" s="168" t="s">
        <v>12326</v>
      </c>
      <c r="AD2387" s="169">
        <v>6336280.569466548</v>
      </c>
      <c r="AE2387" s="168" t="s">
        <v>809</v>
      </c>
      <c r="AF2387" s="169">
        <v>-5910717.5935377721</v>
      </c>
      <c r="AG2387" s="169">
        <v>-1456876.4957116309</v>
      </c>
      <c r="AH2387" s="169">
        <v>-2962543.2912935489</v>
      </c>
      <c r="AI2387" s="168" t="s">
        <v>21</v>
      </c>
      <c r="AJ2387"/>
      <c r="AK2387"/>
    </row>
    <row r="2388" spans="1:37" hidden="1" x14ac:dyDescent="0.25">
      <c r="A2388" s="179" t="b">
        <f>IF(E2388&lt;&gt;1,"",NOT(ISNA(VLOOKUP(P2388,Mapping!$P:$P,1,FALSE))))</f>
        <v>0</v>
      </c>
      <c r="B2388" s="180" t="str">
        <f t="shared" si="36"/>
        <v/>
      </c>
      <c r="E2388" s="167">
        <v>1</v>
      </c>
      <c r="F2388" s="170" t="s">
        <v>4006</v>
      </c>
      <c r="G2388" s="169">
        <v>4591473.1064969553</v>
      </c>
      <c r="H2388" s="168" t="s">
        <v>1266</v>
      </c>
      <c r="I2388" s="168" t="s">
        <v>303</v>
      </c>
      <c r="J2388" s="169">
        <v>3400373.0304055498</v>
      </c>
      <c r="K2388" s="169">
        <v>1898693.124357691</v>
      </c>
      <c r="L2388" s="168" t="s">
        <v>5</v>
      </c>
      <c r="M2388" s="168" t="s">
        <v>21</v>
      </c>
      <c r="N2388" s="168" t="s">
        <v>2829</v>
      </c>
      <c r="O2388" s="168" t="s">
        <v>21</v>
      </c>
      <c r="P2388" s="168" t="s">
        <v>2833</v>
      </c>
      <c r="Q2388" s="168" t="s">
        <v>2834</v>
      </c>
      <c r="R2388" s="168" t="s">
        <v>1259</v>
      </c>
      <c r="S2388" s="168" t="s">
        <v>21</v>
      </c>
      <c r="T2388" s="168" t="s">
        <v>1259</v>
      </c>
      <c r="U2388" s="168" t="s">
        <v>1259</v>
      </c>
      <c r="V2388" s="168" t="s">
        <v>2834</v>
      </c>
      <c r="W2388" s="168" t="s">
        <v>1259</v>
      </c>
      <c r="X2388" s="168" t="s">
        <v>21</v>
      </c>
      <c r="Y2388" s="168" t="s">
        <v>1259</v>
      </c>
      <c r="Z2388" s="168" t="s">
        <v>21</v>
      </c>
      <c r="AA2388" s="168" t="s">
        <v>4007</v>
      </c>
      <c r="AB2388" s="168" t="s">
        <v>4008</v>
      </c>
      <c r="AC2388" s="168" t="s">
        <v>8777</v>
      </c>
      <c r="AD2388" s="169">
        <v>4569952.630843902</v>
      </c>
      <c r="AE2388" s="168" t="s">
        <v>809</v>
      </c>
      <c r="AF2388" s="169">
        <v>-4263021.3609744878</v>
      </c>
      <c r="AG2388" s="169">
        <v>-1050751.541286719</v>
      </c>
      <c r="AH2388" s="169">
        <v>-2136692.3954214728</v>
      </c>
      <c r="AI2388" s="168" t="s">
        <v>21</v>
      </c>
      <c r="AJ2388"/>
      <c r="AK2388"/>
    </row>
    <row r="2389" spans="1:37" hidden="1" x14ac:dyDescent="0.25">
      <c r="A2389" s="179" t="b">
        <f>IF(E2389&lt;&gt;1,"",NOT(ISNA(VLOOKUP(P2389,Mapping!$P:$P,1,FALSE))))</f>
        <v>1</v>
      </c>
      <c r="B2389" s="180" t="str">
        <f t="shared" ref="B2389:B2452" si="37">IF(AI2389="","",VALUE(AI2389))</f>
        <v/>
      </c>
      <c r="E2389" s="167">
        <v>1</v>
      </c>
      <c r="F2389" s="170" t="s">
        <v>4006</v>
      </c>
      <c r="G2389" s="169">
        <v>8462696.1299943887</v>
      </c>
      <c r="H2389" s="168" t="s">
        <v>1266</v>
      </c>
      <c r="I2389" s="168" t="s">
        <v>303</v>
      </c>
      <c r="J2389" s="169">
        <v>6267340.1362694995</v>
      </c>
      <c r="K2389" s="169">
        <v>3499544.1730481782</v>
      </c>
      <c r="L2389" s="168" t="s">
        <v>5</v>
      </c>
      <c r="M2389" s="168" t="s">
        <v>21</v>
      </c>
      <c r="N2389" s="168" t="s">
        <v>2829</v>
      </c>
      <c r="O2389" s="168" t="s">
        <v>21</v>
      </c>
      <c r="P2389" s="168" t="s">
        <v>182</v>
      </c>
      <c r="Q2389" s="168" t="s">
        <v>2834</v>
      </c>
      <c r="R2389" s="168" t="s">
        <v>1259</v>
      </c>
      <c r="S2389" s="168" t="s">
        <v>21</v>
      </c>
      <c r="T2389" s="168" t="s">
        <v>1259</v>
      </c>
      <c r="U2389" s="168" t="s">
        <v>1259</v>
      </c>
      <c r="V2389" s="168" t="s">
        <v>2834</v>
      </c>
      <c r="W2389" s="168" t="s">
        <v>1259</v>
      </c>
      <c r="X2389" s="168" t="s">
        <v>21</v>
      </c>
      <c r="Y2389" s="168" t="s">
        <v>1259</v>
      </c>
      <c r="Z2389" s="168" t="s">
        <v>21</v>
      </c>
      <c r="AA2389" s="168" t="s">
        <v>4007</v>
      </c>
      <c r="AB2389" s="168" t="s">
        <v>4008</v>
      </c>
      <c r="AC2389" s="168" t="s">
        <v>8778</v>
      </c>
      <c r="AD2389" s="169">
        <v>8423031.0286640655</v>
      </c>
      <c r="AE2389" s="168" t="s">
        <v>809</v>
      </c>
      <c r="AF2389" s="169">
        <v>-7857315.8410867276</v>
      </c>
      <c r="AG2389" s="169">
        <v>-1936674.961560871</v>
      </c>
      <c r="AH2389" s="169">
        <v>-3938208.5109320101</v>
      </c>
      <c r="AI2389" s="168" t="s">
        <v>21</v>
      </c>
      <c r="AJ2389"/>
      <c r="AK2389"/>
    </row>
    <row r="2390" spans="1:37" hidden="1" x14ac:dyDescent="0.25">
      <c r="A2390" s="179" t="b">
        <f>IF(E2390&lt;&gt;1,"",NOT(ISNA(VLOOKUP(P2390,Mapping!$P:$P,1,FALSE))))</f>
        <v>0</v>
      </c>
      <c r="B2390" s="180" t="str">
        <f t="shared" si="37"/>
        <v/>
      </c>
      <c r="E2390" s="167">
        <v>1</v>
      </c>
      <c r="F2390" s="170" t="s">
        <v>4006</v>
      </c>
      <c r="G2390" s="169">
        <v>1465801.010099028</v>
      </c>
      <c r="H2390" s="168" t="s">
        <v>1266</v>
      </c>
      <c r="I2390" s="168" t="s">
        <v>303</v>
      </c>
      <c r="J2390" s="169">
        <v>1085549.257738041</v>
      </c>
      <c r="K2390" s="169">
        <v>606146.70607859537</v>
      </c>
      <c r="L2390" s="168" t="s">
        <v>5</v>
      </c>
      <c r="M2390" s="168" t="s">
        <v>21</v>
      </c>
      <c r="N2390" s="168" t="s">
        <v>2829</v>
      </c>
      <c r="O2390" s="168" t="s">
        <v>21</v>
      </c>
      <c r="P2390" s="168" t="s">
        <v>2851</v>
      </c>
      <c r="Q2390" s="168" t="s">
        <v>2834</v>
      </c>
      <c r="R2390" s="168" t="s">
        <v>1259</v>
      </c>
      <c r="S2390" s="168" t="s">
        <v>21</v>
      </c>
      <c r="T2390" s="168" t="s">
        <v>1259</v>
      </c>
      <c r="U2390" s="168" t="s">
        <v>1259</v>
      </c>
      <c r="V2390" s="168" t="s">
        <v>2834</v>
      </c>
      <c r="W2390" s="168" t="s">
        <v>1259</v>
      </c>
      <c r="X2390" s="168" t="s">
        <v>21</v>
      </c>
      <c r="Y2390" s="168" t="s">
        <v>1259</v>
      </c>
      <c r="Z2390" s="168" t="s">
        <v>21</v>
      </c>
      <c r="AA2390" s="168" t="s">
        <v>4007</v>
      </c>
      <c r="AB2390" s="168" t="s">
        <v>4008</v>
      </c>
      <c r="AC2390" s="168" t="s">
        <v>8779</v>
      </c>
      <c r="AD2390" s="169">
        <v>1458930.723762078</v>
      </c>
      <c r="AE2390" s="168" t="s">
        <v>809</v>
      </c>
      <c r="AF2390" s="169">
        <v>-1360944.7059916649</v>
      </c>
      <c r="AG2390" s="169">
        <v>-335446.30118856719</v>
      </c>
      <c r="AH2390" s="169">
        <v>-682126.58526692912</v>
      </c>
      <c r="AI2390" s="168" t="s">
        <v>21</v>
      </c>
      <c r="AJ2390"/>
      <c r="AK2390"/>
    </row>
    <row r="2391" spans="1:37" hidden="1" x14ac:dyDescent="0.25">
      <c r="A2391" s="179" t="b">
        <f>IF(E2391&lt;&gt;1,"",NOT(ISNA(VLOOKUP(P2391,Mapping!$P:$P,1,FALSE))))</f>
        <v>0</v>
      </c>
      <c r="B2391" s="180" t="str">
        <f t="shared" si="37"/>
        <v/>
      </c>
      <c r="E2391" s="167">
        <v>1</v>
      </c>
      <c r="F2391" s="170" t="s">
        <v>4006</v>
      </c>
      <c r="G2391" s="169">
        <v>8664715.1303942539</v>
      </c>
      <c r="H2391" s="168" t="s">
        <v>1266</v>
      </c>
      <c r="I2391" s="168" t="s">
        <v>303</v>
      </c>
      <c r="J2391" s="169">
        <v>6416952.2421570774</v>
      </c>
      <c r="K2391" s="169">
        <v>3583084.265334913</v>
      </c>
      <c r="L2391" s="168" t="s">
        <v>5</v>
      </c>
      <c r="M2391" s="168" t="s">
        <v>21</v>
      </c>
      <c r="N2391" s="168" t="s">
        <v>2829</v>
      </c>
      <c r="O2391" s="168" t="s">
        <v>21</v>
      </c>
      <c r="P2391" s="168" t="s">
        <v>2836</v>
      </c>
      <c r="Q2391" s="168" t="s">
        <v>2837</v>
      </c>
      <c r="R2391" s="168" t="s">
        <v>1259</v>
      </c>
      <c r="S2391" s="168" t="s">
        <v>21</v>
      </c>
      <c r="T2391" s="168" t="s">
        <v>1259</v>
      </c>
      <c r="U2391" s="168" t="s">
        <v>1259</v>
      </c>
      <c r="V2391" s="168" t="s">
        <v>2837</v>
      </c>
      <c r="W2391" s="168" t="s">
        <v>1259</v>
      </c>
      <c r="X2391" s="168" t="s">
        <v>21</v>
      </c>
      <c r="Y2391" s="168" t="s">
        <v>1259</v>
      </c>
      <c r="Z2391" s="168" t="s">
        <v>21</v>
      </c>
      <c r="AA2391" s="168" t="s">
        <v>4007</v>
      </c>
      <c r="AB2391" s="168" t="s">
        <v>4008</v>
      </c>
      <c r="AC2391" s="168" t="s">
        <v>8780</v>
      </c>
      <c r="AD2391" s="169">
        <v>8624103.155396454</v>
      </c>
      <c r="AE2391" s="168" t="s">
        <v>809</v>
      </c>
      <c r="AF2391" s="169">
        <v>-8044883.3807525309</v>
      </c>
      <c r="AG2391" s="169">
        <v>-1982906.6983294019</v>
      </c>
      <c r="AH2391" s="169">
        <v>-4032220.2696580379</v>
      </c>
      <c r="AI2391" s="168" t="s">
        <v>21</v>
      </c>
      <c r="AJ2391"/>
      <c r="AK2391"/>
    </row>
    <row r="2392" spans="1:37" hidden="1" x14ac:dyDescent="0.25">
      <c r="A2392" s="179" t="b">
        <f>IF(E2392&lt;&gt;1,"",NOT(ISNA(VLOOKUP(P2392,Mapping!$P:$P,1,FALSE))))</f>
        <v>0</v>
      </c>
      <c r="B2392" s="180" t="str">
        <f t="shared" si="37"/>
        <v/>
      </c>
      <c r="E2392" s="167">
        <v>1</v>
      </c>
      <c r="F2392" s="170" t="s">
        <v>4009</v>
      </c>
      <c r="G2392" s="169">
        <v>1027387.508678319</v>
      </c>
      <c r="H2392" s="168" t="s">
        <v>1266</v>
      </c>
      <c r="I2392" s="168" t="s">
        <v>303</v>
      </c>
      <c r="J2392" s="169">
        <v>425887.87731672992</v>
      </c>
      <c r="K2392" s="169">
        <v>291778.89607306401</v>
      </c>
      <c r="L2392" s="168" t="s">
        <v>5</v>
      </c>
      <c r="M2392" s="168" t="s">
        <v>21</v>
      </c>
      <c r="N2392" s="168" t="s">
        <v>2829</v>
      </c>
      <c r="O2392" s="168" t="s">
        <v>21</v>
      </c>
      <c r="P2392" s="168" t="s">
        <v>2831</v>
      </c>
      <c r="Q2392" s="168" t="s">
        <v>2832</v>
      </c>
      <c r="R2392" s="168" t="s">
        <v>1259</v>
      </c>
      <c r="S2392" s="168" t="s">
        <v>21</v>
      </c>
      <c r="T2392" s="168" t="s">
        <v>1259</v>
      </c>
      <c r="U2392" s="168" t="s">
        <v>1259</v>
      </c>
      <c r="V2392" s="168" t="s">
        <v>2832</v>
      </c>
      <c r="W2392" s="168" t="s">
        <v>1259</v>
      </c>
      <c r="X2392" s="168" t="s">
        <v>21</v>
      </c>
      <c r="Y2392" s="168" t="s">
        <v>1259</v>
      </c>
      <c r="Z2392" s="168" t="s">
        <v>21</v>
      </c>
      <c r="AA2392" s="168" t="s">
        <v>4010</v>
      </c>
      <c r="AB2392" s="168" t="s">
        <v>4011</v>
      </c>
      <c r="AC2392" s="168" t="s">
        <v>7065</v>
      </c>
      <c r="AD2392" s="169">
        <v>772695.55951842701</v>
      </c>
      <c r="AE2392" s="168" t="s">
        <v>809</v>
      </c>
      <c r="AF2392" s="169">
        <v>-557244.92742021242</v>
      </c>
      <c r="AG2392" s="169">
        <v>-468727.09747757227</v>
      </c>
      <c r="AH2392" s="169">
        <v>-531956.41761424835</v>
      </c>
      <c r="AI2392" s="168" t="s">
        <v>21</v>
      </c>
      <c r="AJ2392"/>
      <c r="AK2392"/>
    </row>
    <row r="2393" spans="1:37" hidden="1" x14ac:dyDescent="0.25">
      <c r="A2393" s="179" t="b">
        <f>IF(E2393&lt;&gt;1,"",NOT(ISNA(VLOOKUP(P2393,Mapping!$P:$P,1,FALSE))))</f>
        <v>0</v>
      </c>
      <c r="B2393" s="180" t="str">
        <f t="shared" si="37"/>
        <v/>
      </c>
      <c r="E2393" s="167">
        <v>1</v>
      </c>
      <c r="F2393" s="170" t="s">
        <v>4013</v>
      </c>
      <c r="G2393" s="169">
        <v>370140.37809180393</v>
      </c>
      <c r="H2393" s="168" t="s">
        <v>1266</v>
      </c>
      <c r="I2393" s="168" t="s">
        <v>421</v>
      </c>
      <c r="J2393" s="169">
        <v>102713.10118207621</v>
      </c>
      <c r="K2393" s="169">
        <v>40315.777032859303</v>
      </c>
      <c r="L2393" s="168" t="s">
        <v>5</v>
      </c>
      <c r="M2393" s="168" t="s">
        <v>21</v>
      </c>
      <c r="N2393" s="168" t="s">
        <v>2829</v>
      </c>
      <c r="O2393" s="168" t="s">
        <v>21</v>
      </c>
      <c r="P2393" s="168" t="s">
        <v>2831</v>
      </c>
      <c r="Q2393" s="168" t="s">
        <v>2832</v>
      </c>
      <c r="R2393" s="168" t="s">
        <v>1259</v>
      </c>
      <c r="S2393" s="168" t="s">
        <v>21</v>
      </c>
      <c r="T2393" s="168" t="s">
        <v>1259</v>
      </c>
      <c r="U2393" s="168" t="s">
        <v>1259</v>
      </c>
      <c r="V2393" s="168" t="s">
        <v>2832</v>
      </c>
      <c r="W2393" s="168" t="s">
        <v>1259</v>
      </c>
      <c r="X2393" s="168" t="s">
        <v>21</v>
      </c>
      <c r="Y2393" s="168" t="s">
        <v>1259</v>
      </c>
      <c r="Z2393" s="168" t="s">
        <v>21</v>
      </c>
      <c r="AA2393" s="168" t="s">
        <v>4014</v>
      </c>
      <c r="AB2393" s="168" t="s">
        <v>1259</v>
      </c>
      <c r="AC2393" s="168" t="s">
        <v>2702</v>
      </c>
      <c r="AD2393" s="169">
        <v>197151.3759659811</v>
      </c>
      <c r="AE2393" s="168" t="s">
        <v>819</v>
      </c>
      <c r="AF2393" s="169">
        <v>-148770.67082666981</v>
      </c>
      <c r="AG2393" s="169">
        <v>-134655.71733432659</v>
      </c>
      <c r="AH2393" s="169">
        <v>-79191.207254425157</v>
      </c>
      <c r="AI2393" s="168" t="s">
        <v>21</v>
      </c>
      <c r="AJ2393"/>
      <c r="AK2393"/>
    </row>
    <row r="2394" spans="1:37" hidden="1" x14ac:dyDescent="0.25">
      <c r="A2394" s="179" t="b">
        <f>IF(E2394&lt;&gt;1,"",NOT(ISNA(VLOOKUP(P2394,Mapping!$P:$P,1,FALSE))))</f>
        <v>0</v>
      </c>
      <c r="B2394" s="180" t="str">
        <f t="shared" si="37"/>
        <v/>
      </c>
      <c r="E2394" s="167">
        <v>1</v>
      </c>
      <c r="F2394" s="170" t="s">
        <v>4013</v>
      </c>
      <c r="G2394" s="169">
        <v>1326810.8937752361</v>
      </c>
      <c r="H2394" s="168" t="s">
        <v>1266</v>
      </c>
      <c r="I2394" s="168" t="s">
        <v>421</v>
      </c>
      <c r="J2394" s="169">
        <v>368186.96269882761</v>
      </c>
      <c r="K2394" s="169">
        <v>144516.55459471091</v>
      </c>
      <c r="L2394" s="168" t="s">
        <v>5</v>
      </c>
      <c r="M2394" s="168" t="s">
        <v>21</v>
      </c>
      <c r="N2394" s="168" t="s">
        <v>2829</v>
      </c>
      <c r="O2394" s="168" t="s">
        <v>21</v>
      </c>
      <c r="P2394" s="168" t="s">
        <v>2833</v>
      </c>
      <c r="Q2394" s="168" t="s">
        <v>2834</v>
      </c>
      <c r="R2394" s="168" t="s">
        <v>1259</v>
      </c>
      <c r="S2394" s="168" t="s">
        <v>21</v>
      </c>
      <c r="T2394" s="168" t="s">
        <v>1259</v>
      </c>
      <c r="U2394" s="168" t="s">
        <v>1259</v>
      </c>
      <c r="V2394" s="168" t="s">
        <v>2834</v>
      </c>
      <c r="W2394" s="168" t="s">
        <v>1259</v>
      </c>
      <c r="X2394" s="168" t="s">
        <v>21</v>
      </c>
      <c r="Y2394" s="168" t="s">
        <v>1259</v>
      </c>
      <c r="Z2394" s="168" t="s">
        <v>21</v>
      </c>
      <c r="AA2394" s="168" t="s">
        <v>4014</v>
      </c>
      <c r="AB2394" s="168" t="s">
        <v>1259</v>
      </c>
      <c r="AC2394" s="168" t="s">
        <v>4015</v>
      </c>
      <c r="AD2394" s="169">
        <v>706711.85538574588</v>
      </c>
      <c r="AE2394" s="168" t="s">
        <v>819</v>
      </c>
      <c r="AF2394" s="169">
        <v>-533285.63542483177</v>
      </c>
      <c r="AG2394" s="169">
        <v>-482688.95598304772</v>
      </c>
      <c r="AH2394" s="169">
        <v>-283870.01985047798</v>
      </c>
      <c r="AI2394" s="168" t="s">
        <v>21</v>
      </c>
      <c r="AJ2394"/>
      <c r="AK2394"/>
    </row>
    <row r="2395" spans="1:37" hidden="1" x14ac:dyDescent="0.25">
      <c r="A2395" s="179" t="b">
        <f>IF(E2395&lt;&gt;1,"",NOT(ISNA(VLOOKUP(P2395,Mapping!$P:$P,1,FALSE))))</f>
        <v>0</v>
      </c>
      <c r="B2395" s="180" t="str">
        <f t="shared" si="37"/>
        <v/>
      </c>
      <c r="E2395" s="167">
        <v>1</v>
      </c>
      <c r="F2395" s="170" t="s">
        <v>4016</v>
      </c>
      <c r="G2395" s="169">
        <v>653374.70130066085</v>
      </c>
      <c r="H2395" s="168" t="s">
        <v>1266</v>
      </c>
      <c r="I2395" s="168" t="s">
        <v>421</v>
      </c>
      <c r="J2395" s="169">
        <v>173608.4811715871</v>
      </c>
      <c r="K2395" s="169">
        <v>61868.230958549953</v>
      </c>
      <c r="L2395" s="168" t="s">
        <v>5</v>
      </c>
      <c r="M2395" s="168" t="s">
        <v>21</v>
      </c>
      <c r="N2395" s="168" t="s">
        <v>2829</v>
      </c>
      <c r="O2395" s="168" t="s">
        <v>21</v>
      </c>
      <c r="P2395" s="168" t="s">
        <v>2831</v>
      </c>
      <c r="Q2395" s="168" t="s">
        <v>2832</v>
      </c>
      <c r="R2395" s="168" t="s">
        <v>1259</v>
      </c>
      <c r="S2395" s="168" t="s">
        <v>21</v>
      </c>
      <c r="T2395" s="168" t="s">
        <v>1259</v>
      </c>
      <c r="U2395" s="168" t="s">
        <v>1259</v>
      </c>
      <c r="V2395" s="168" t="s">
        <v>2832</v>
      </c>
      <c r="W2395" s="168" t="s">
        <v>1259</v>
      </c>
      <c r="X2395" s="168" t="s">
        <v>21</v>
      </c>
      <c r="Y2395" s="168" t="s">
        <v>1259</v>
      </c>
      <c r="Z2395" s="168" t="s">
        <v>21</v>
      </c>
      <c r="AA2395" s="168" t="s">
        <v>4017</v>
      </c>
      <c r="AB2395" s="168" t="s">
        <v>1259</v>
      </c>
      <c r="AC2395" s="168" t="s">
        <v>8781</v>
      </c>
      <c r="AD2395" s="169">
        <v>324751.56656709948</v>
      </c>
      <c r="AE2395" s="168" t="s">
        <v>814</v>
      </c>
      <c r="AF2395" s="169">
        <v>-215660.2314547837</v>
      </c>
      <c r="AG2395" s="169">
        <v>-333499.86599002738</v>
      </c>
      <c r="AH2395" s="169">
        <v>-172419.96948093161</v>
      </c>
      <c r="AI2395" s="168" t="s">
        <v>21</v>
      </c>
      <c r="AJ2395"/>
      <c r="AK2395"/>
    </row>
    <row r="2396" spans="1:37" hidden="1" x14ac:dyDescent="0.25">
      <c r="A2396" s="179" t="b">
        <f>IF(E2396&lt;&gt;1,"",NOT(ISNA(VLOOKUP(P2396,Mapping!$P:$P,1,FALSE))))</f>
        <v>0</v>
      </c>
      <c r="B2396" s="180" t="str">
        <f t="shared" si="37"/>
        <v/>
      </c>
      <c r="E2396" s="167">
        <v>1</v>
      </c>
      <c r="F2396" s="170" t="s">
        <v>4016</v>
      </c>
      <c r="G2396" s="169">
        <v>1573874.9710888851</v>
      </c>
      <c r="H2396" s="168" t="s">
        <v>1266</v>
      </c>
      <c r="I2396" s="168" t="s">
        <v>421</v>
      </c>
      <c r="J2396" s="169">
        <v>418195.01541885041</v>
      </c>
      <c r="K2396" s="169">
        <v>149030.65578965639</v>
      </c>
      <c r="L2396" s="168" t="s">
        <v>5</v>
      </c>
      <c r="M2396" s="168" t="s">
        <v>21</v>
      </c>
      <c r="N2396" s="168" t="s">
        <v>2829</v>
      </c>
      <c r="O2396" s="168" t="s">
        <v>21</v>
      </c>
      <c r="P2396" s="168" t="s">
        <v>2851</v>
      </c>
      <c r="Q2396" s="168" t="s">
        <v>2834</v>
      </c>
      <c r="R2396" s="168" t="s">
        <v>1259</v>
      </c>
      <c r="S2396" s="168" t="s">
        <v>21</v>
      </c>
      <c r="T2396" s="168" t="s">
        <v>1259</v>
      </c>
      <c r="U2396" s="168" t="s">
        <v>1259</v>
      </c>
      <c r="V2396" s="168" t="s">
        <v>2834</v>
      </c>
      <c r="W2396" s="168" t="s">
        <v>1259</v>
      </c>
      <c r="X2396" s="168" t="s">
        <v>21</v>
      </c>
      <c r="Y2396" s="168" t="s">
        <v>1259</v>
      </c>
      <c r="Z2396" s="168" t="s">
        <v>21</v>
      </c>
      <c r="AA2396" s="168" t="s">
        <v>4017</v>
      </c>
      <c r="AB2396" s="168" t="s">
        <v>1259</v>
      </c>
      <c r="AC2396" s="168" t="s">
        <v>8782</v>
      </c>
      <c r="AD2396" s="169">
        <v>782274.49184119143</v>
      </c>
      <c r="AE2396" s="168" t="s">
        <v>814</v>
      </c>
      <c r="AF2396" s="169">
        <v>-519490.94427782157</v>
      </c>
      <c r="AG2396" s="169">
        <v>-803347.74348978978</v>
      </c>
      <c r="AH2396" s="169">
        <v>-415332.08118058671</v>
      </c>
      <c r="AI2396" s="168" t="s">
        <v>21</v>
      </c>
      <c r="AJ2396"/>
      <c r="AK2396"/>
    </row>
    <row r="2397" spans="1:37" hidden="1" x14ac:dyDescent="0.25">
      <c r="A2397" s="179" t="b">
        <f>IF(E2397&lt;&gt;1,"",NOT(ISNA(VLOOKUP(P2397,Mapping!$P:$P,1,FALSE))))</f>
        <v>0</v>
      </c>
      <c r="B2397" s="180" t="str">
        <f t="shared" si="37"/>
        <v/>
      </c>
      <c r="E2397" s="167">
        <v>1</v>
      </c>
      <c r="F2397" s="170" t="s">
        <v>4018</v>
      </c>
      <c r="G2397" s="169">
        <v>207608.9088870401</v>
      </c>
      <c r="H2397" s="168" t="s">
        <v>1266</v>
      </c>
      <c r="I2397" s="168" t="s">
        <v>421</v>
      </c>
      <c r="J2397" s="169">
        <v>53631.006430221132</v>
      </c>
      <c r="K2397" s="169">
        <v>7084.5575843086208</v>
      </c>
      <c r="L2397" s="168" t="s">
        <v>5</v>
      </c>
      <c r="M2397" s="168" t="s">
        <v>21</v>
      </c>
      <c r="N2397" s="168" t="s">
        <v>2829</v>
      </c>
      <c r="O2397" s="168" t="s">
        <v>21</v>
      </c>
      <c r="P2397" s="168" t="s">
        <v>2831</v>
      </c>
      <c r="Q2397" s="168" t="s">
        <v>2832</v>
      </c>
      <c r="R2397" s="168" t="s">
        <v>1259</v>
      </c>
      <c r="S2397" s="168" t="s">
        <v>21</v>
      </c>
      <c r="T2397" s="168" t="s">
        <v>1259</v>
      </c>
      <c r="U2397" s="168" t="s">
        <v>1259</v>
      </c>
      <c r="V2397" s="168" t="s">
        <v>2832</v>
      </c>
      <c r="W2397" s="168" t="s">
        <v>1259</v>
      </c>
      <c r="X2397" s="168" t="s">
        <v>21</v>
      </c>
      <c r="Y2397" s="168" t="s">
        <v>1259</v>
      </c>
      <c r="Z2397" s="168" t="s">
        <v>21</v>
      </c>
      <c r="AA2397" s="168" t="s">
        <v>4019</v>
      </c>
      <c r="AB2397" s="168" t="s">
        <v>1259</v>
      </c>
      <c r="AC2397" s="168" t="s">
        <v>6690</v>
      </c>
      <c r="AD2397" s="169">
        <v>89815.738813719174</v>
      </c>
      <c r="AE2397" s="168" t="s">
        <v>818</v>
      </c>
      <c r="AF2397" s="169">
        <v>19094.53027543204</v>
      </c>
      <c r="AG2397" s="169">
        <v>2996.055382463237</v>
      </c>
      <c r="AH2397" s="169">
        <v>-58451.638203104027</v>
      </c>
      <c r="AI2397" s="168" t="s">
        <v>21</v>
      </c>
      <c r="AJ2397"/>
      <c r="AK2397"/>
    </row>
    <row r="2398" spans="1:37" hidden="1" x14ac:dyDescent="0.25">
      <c r="A2398" s="179" t="b">
        <f>IF(E2398&lt;&gt;1,"",NOT(ISNA(VLOOKUP(P2398,Mapping!$P:$P,1,FALSE))))</f>
        <v>0</v>
      </c>
      <c r="B2398" s="180" t="str">
        <f t="shared" si="37"/>
        <v/>
      </c>
      <c r="E2398" s="167">
        <v>1</v>
      </c>
      <c r="F2398" s="170" t="s">
        <v>4020</v>
      </c>
      <c r="G2398" s="169">
        <v>128995.5943437057</v>
      </c>
      <c r="H2398" s="168" t="s">
        <v>1266</v>
      </c>
      <c r="I2398" s="168" t="s">
        <v>2855</v>
      </c>
      <c r="J2398" s="169">
        <v>42411.656526046907</v>
      </c>
      <c r="K2398" s="169">
        <v>23655.353998058232</v>
      </c>
      <c r="L2398" s="168" t="s">
        <v>5</v>
      </c>
      <c r="M2398" s="168" t="s">
        <v>21</v>
      </c>
      <c r="N2398" s="168" t="s">
        <v>2829</v>
      </c>
      <c r="O2398" s="168" t="s">
        <v>21</v>
      </c>
      <c r="P2398" s="168" t="s">
        <v>2831</v>
      </c>
      <c r="Q2398" s="168" t="s">
        <v>2832</v>
      </c>
      <c r="R2398" s="168" t="s">
        <v>1259</v>
      </c>
      <c r="S2398" s="168" t="s">
        <v>21</v>
      </c>
      <c r="T2398" s="168" t="s">
        <v>1259</v>
      </c>
      <c r="U2398" s="168" t="s">
        <v>1259</v>
      </c>
      <c r="V2398" s="168" t="s">
        <v>2832</v>
      </c>
      <c r="W2398" s="168" t="s">
        <v>1259</v>
      </c>
      <c r="X2398" s="168" t="s">
        <v>21</v>
      </c>
      <c r="Y2398" s="168" t="s">
        <v>1259</v>
      </c>
      <c r="Z2398" s="168" t="s">
        <v>21</v>
      </c>
      <c r="AA2398" s="168" t="s">
        <v>4021</v>
      </c>
      <c r="AB2398" s="168" t="s">
        <v>1259</v>
      </c>
      <c r="AC2398" s="168" t="s">
        <v>8783</v>
      </c>
      <c r="AD2398" s="169">
        <v>83428.598925209109</v>
      </c>
      <c r="AE2398" s="168" t="s">
        <v>813</v>
      </c>
      <c r="AF2398" s="169">
        <v>-68063.316815457889</v>
      </c>
      <c r="AG2398" s="169">
        <v>-105762.1795021694</v>
      </c>
      <c r="AH2398" s="169">
        <v>-38468.566545335423</v>
      </c>
      <c r="AI2398" s="168" t="s">
        <v>21</v>
      </c>
      <c r="AJ2398"/>
      <c r="AK2398"/>
    </row>
    <row r="2399" spans="1:37" hidden="1" x14ac:dyDescent="0.25">
      <c r="A2399" s="179" t="b">
        <f>IF(E2399&lt;&gt;1,"",NOT(ISNA(VLOOKUP(P2399,Mapping!$P:$P,1,FALSE))))</f>
        <v>0</v>
      </c>
      <c r="B2399" s="180" t="str">
        <f t="shared" si="37"/>
        <v/>
      </c>
      <c r="E2399" s="167">
        <v>1</v>
      </c>
      <c r="F2399" s="170" t="s">
        <v>4022</v>
      </c>
      <c r="G2399" s="169">
        <v>1012992.467759328</v>
      </c>
      <c r="H2399" s="168" t="s">
        <v>1266</v>
      </c>
      <c r="I2399" s="168" t="s">
        <v>303</v>
      </c>
      <c r="J2399" s="169">
        <v>270257.37039603502</v>
      </c>
      <c r="K2399" s="169">
        <v>29587.775368955841</v>
      </c>
      <c r="L2399" s="168" t="s">
        <v>5</v>
      </c>
      <c r="M2399" s="168" t="s">
        <v>21</v>
      </c>
      <c r="N2399" s="168" t="s">
        <v>2829</v>
      </c>
      <c r="O2399" s="168" t="s">
        <v>21</v>
      </c>
      <c r="P2399" s="168" t="s">
        <v>2831</v>
      </c>
      <c r="Q2399" s="168" t="s">
        <v>2832</v>
      </c>
      <c r="R2399" s="168" t="s">
        <v>1259</v>
      </c>
      <c r="S2399" s="168" t="s">
        <v>21</v>
      </c>
      <c r="T2399" s="168" t="s">
        <v>1259</v>
      </c>
      <c r="U2399" s="168" t="s">
        <v>1259</v>
      </c>
      <c r="V2399" s="168" t="s">
        <v>2832</v>
      </c>
      <c r="W2399" s="168" t="s">
        <v>1259</v>
      </c>
      <c r="X2399" s="168" t="s">
        <v>21</v>
      </c>
      <c r="Y2399" s="168" t="s">
        <v>1259</v>
      </c>
      <c r="Z2399" s="168" t="s">
        <v>21</v>
      </c>
      <c r="AA2399" s="168" t="s">
        <v>4023</v>
      </c>
      <c r="AB2399" s="168" t="s">
        <v>4024</v>
      </c>
      <c r="AC2399" s="168" t="s">
        <v>8784</v>
      </c>
      <c r="AD2399" s="169">
        <v>415164.32170101092</v>
      </c>
      <c r="AE2399" s="168" t="s">
        <v>817</v>
      </c>
      <c r="AF2399" s="169">
        <v>-34021.491793385707</v>
      </c>
      <c r="AG2399" s="169">
        <v>-163442.947120036</v>
      </c>
      <c r="AH2399" s="169">
        <v>116543.6407863303</v>
      </c>
      <c r="AI2399" s="168" t="s">
        <v>21</v>
      </c>
      <c r="AJ2399"/>
      <c r="AK2399"/>
    </row>
    <row r="2400" spans="1:37" hidden="1" x14ac:dyDescent="0.25">
      <c r="A2400" s="179" t="b">
        <f>IF(E2400&lt;&gt;1,"",NOT(ISNA(VLOOKUP(P2400,Mapping!$P:$P,1,FALSE))))</f>
        <v>0</v>
      </c>
      <c r="B2400" s="180" t="str">
        <f t="shared" si="37"/>
        <v/>
      </c>
      <c r="E2400" s="167">
        <v>1</v>
      </c>
      <c r="F2400" s="170" t="s">
        <v>4022</v>
      </c>
      <c r="G2400" s="169">
        <v>482501.80628968001</v>
      </c>
      <c r="H2400" s="168" t="s">
        <v>1266</v>
      </c>
      <c r="I2400" s="168" t="s">
        <v>303</v>
      </c>
      <c r="J2400" s="169">
        <v>128727.1855709074</v>
      </c>
      <c r="K2400" s="169">
        <v>14093.051541826761</v>
      </c>
      <c r="L2400" s="168" t="s">
        <v>5</v>
      </c>
      <c r="M2400" s="168" t="s">
        <v>21</v>
      </c>
      <c r="N2400" s="168" t="s">
        <v>2829</v>
      </c>
      <c r="O2400" s="168" t="s">
        <v>21</v>
      </c>
      <c r="P2400" s="168" t="s">
        <v>2835</v>
      </c>
      <c r="Q2400" s="168" t="s">
        <v>2834</v>
      </c>
      <c r="R2400" s="168" t="s">
        <v>1259</v>
      </c>
      <c r="S2400" s="168" t="s">
        <v>21</v>
      </c>
      <c r="T2400" s="168" t="s">
        <v>1259</v>
      </c>
      <c r="U2400" s="168" t="s">
        <v>1259</v>
      </c>
      <c r="V2400" s="168" t="s">
        <v>2834</v>
      </c>
      <c r="W2400" s="168" t="s">
        <v>1259</v>
      </c>
      <c r="X2400" s="168" t="s">
        <v>21</v>
      </c>
      <c r="Y2400" s="168" t="s">
        <v>1259</v>
      </c>
      <c r="Z2400" s="168" t="s">
        <v>21</v>
      </c>
      <c r="AA2400" s="168" t="s">
        <v>4023</v>
      </c>
      <c r="AB2400" s="168" t="s">
        <v>4024</v>
      </c>
      <c r="AC2400" s="168" t="s">
        <v>7301</v>
      </c>
      <c r="AD2400" s="169">
        <v>197748.29675768071</v>
      </c>
      <c r="AE2400" s="168" t="s">
        <v>817</v>
      </c>
      <c r="AF2400" s="169">
        <v>-16204.889735545499</v>
      </c>
      <c r="AG2400" s="169">
        <v>-77850.052908253449</v>
      </c>
      <c r="AH2400" s="169">
        <v>55511.28856403305</v>
      </c>
      <c r="AI2400" s="168" t="s">
        <v>21</v>
      </c>
      <c r="AJ2400"/>
      <c r="AK2400"/>
    </row>
    <row r="2401" spans="1:37" hidden="1" x14ac:dyDescent="0.25">
      <c r="A2401" s="179" t="b">
        <f>IF(E2401&lt;&gt;1,"",NOT(ISNA(VLOOKUP(P2401,Mapping!$P:$P,1,FALSE))))</f>
        <v>0</v>
      </c>
      <c r="B2401" s="180" t="str">
        <f t="shared" si="37"/>
        <v/>
      </c>
      <c r="E2401" s="167">
        <v>1</v>
      </c>
      <c r="F2401" s="170" t="s">
        <v>4025</v>
      </c>
      <c r="G2401" s="169">
        <v>1347667.5490731059</v>
      </c>
      <c r="H2401" s="168" t="s">
        <v>1266</v>
      </c>
      <c r="I2401" s="168" t="s">
        <v>303</v>
      </c>
      <c r="J2401" s="169">
        <v>868153.31277811527</v>
      </c>
      <c r="K2401" s="169">
        <v>372671.61017740809</v>
      </c>
      <c r="L2401" s="168" t="s">
        <v>5</v>
      </c>
      <c r="M2401" s="168" t="s">
        <v>21</v>
      </c>
      <c r="N2401" s="168" t="s">
        <v>2829</v>
      </c>
      <c r="O2401" s="168" t="s">
        <v>21</v>
      </c>
      <c r="P2401" s="168" t="s">
        <v>2831</v>
      </c>
      <c r="Q2401" s="168" t="s">
        <v>2832</v>
      </c>
      <c r="R2401" s="168" t="s">
        <v>1259</v>
      </c>
      <c r="S2401" s="168" t="s">
        <v>21</v>
      </c>
      <c r="T2401" s="168" t="s">
        <v>1259</v>
      </c>
      <c r="U2401" s="168" t="s">
        <v>1259</v>
      </c>
      <c r="V2401" s="168" t="s">
        <v>2832</v>
      </c>
      <c r="W2401" s="168" t="s">
        <v>1259</v>
      </c>
      <c r="X2401" s="168" t="s">
        <v>21</v>
      </c>
      <c r="Y2401" s="168" t="s">
        <v>1259</v>
      </c>
      <c r="Z2401" s="168" t="s">
        <v>21</v>
      </c>
      <c r="AA2401" s="168" t="s">
        <v>4026</v>
      </c>
      <c r="AB2401" s="168" t="s">
        <v>4027</v>
      </c>
      <c r="AC2401" s="168" t="s">
        <v>8785</v>
      </c>
      <c r="AD2401" s="169">
        <v>1103520.2586188549</v>
      </c>
      <c r="AE2401" s="168" t="s">
        <v>816</v>
      </c>
      <c r="AF2401" s="169">
        <v>-403986.33191790088</v>
      </c>
      <c r="AG2401" s="169">
        <v>-614849.11321764614</v>
      </c>
      <c r="AH2401" s="169">
        <v>248258.394552774</v>
      </c>
      <c r="AI2401" s="168" t="s">
        <v>21</v>
      </c>
      <c r="AJ2401"/>
      <c r="AK2401"/>
    </row>
    <row r="2402" spans="1:37" hidden="1" x14ac:dyDescent="0.25">
      <c r="A2402" s="179" t="b">
        <f>IF(E2402&lt;&gt;1,"",NOT(ISNA(VLOOKUP(P2402,Mapping!$P:$P,1,FALSE))))</f>
        <v>0</v>
      </c>
      <c r="B2402" s="180" t="str">
        <f t="shared" si="37"/>
        <v/>
      </c>
      <c r="E2402" s="167">
        <v>1</v>
      </c>
      <c r="F2402" s="170" t="s">
        <v>4025</v>
      </c>
      <c r="G2402" s="169">
        <v>23444151.230099451</v>
      </c>
      <c r="H2402" s="168" t="s">
        <v>1266</v>
      </c>
      <c r="I2402" s="168" t="s">
        <v>303</v>
      </c>
      <c r="J2402" s="169">
        <v>15102476.54896819</v>
      </c>
      <c r="K2402" s="169">
        <v>6483030.3246323038</v>
      </c>
      <c r="L2402" s="168" t="s">
        <v>5</v>
      </c>
      <c r="M2402" s="168" t="s">
        <v>21</v>
      </c>
      <c r="N2402" s="168" t="s">
        <v>2829</v>
      </c>
      <c r="O2402" s="168" t="s">
        <v>21</v>
      </c>
      <c r="P2402" s="168" t="s">
        <v>2842</v>
      </c>
      <c r="Q2402" s="168" t="s">
        <v>2834</v>
      </c>
      <c r="R2402" s="168" t="s">
        <v>1259</v>
      </c>
      <c r="S2402" s="168" t="s">
        <v>21</v>
      </c>
      <c r="T2402" s="168" t="s">
        <v>1259</v>
      </c>
      <c r="U2402" s="168" t="s">
        <v>1259</v>
      </c>
      <c r="V2402" s="168" t="s">
        <v>2834</v>
      </c>
      <c r="W2402" s="168" t="s">
        <v>1259</v>
      </c>
      <c r="X2402" s="168" t="s">
        <v>21</v>
      </c>
      <c r="Y2402" s="168" t="s">
        <v>1259</v>
      </c>
      <c r="Z2402" s="168" t="s">
        <v>21</v>
      </c>
      <c r="AA2402" s="168" t="s">
        <v>4026</v>
      </c>
      <c r="AB2402" s="168" t="s">
        <v>4027</v>
      </c>
      <c r="AC2402" s="168" t="s">
        <v>8786</v>
      </c>
      <c r="AD2402" s="169">
        <v>19196942.039846849</v>
      </c>
      <c r="AE2402" s="168" t="s">
        <v>816</v>
      </c>
      <c r="AF2402" s="169">
        <v>-7027784.1644925196</v>
      </c>
      <c r="AG2402" s="169">
        <v>-10695972.908067031</v>
      </c>
      <c r="AH2402" s="169">
        <v>4318726.3431845121</v>
      </c>
      <c r="AI2402" s="168" t="s">
        <v>21</v>
      </c>
      <c r="AJ2402"/>
      <c r="AK2402"/>
    </row>
    <row r="2403" spans="1:37" hidden="1" x14ac:dyDescent="0.25">
      <c r="A2403" s="179" t="b">
        <f>IF(E2403&lt;&gt;1,"",NOT(ISNA(VLOOKUP(P2403,Mapping!$P:$P,1,FALSE))))</f>
        <v>0</v>
      </c>
      <c r="B2403" s="180" t="str">
        <f t="shared" si="37"/>
        <v/>
      </c>
      <c r="E2403" s="167">
        <v>1</v>
      </c>
      <c r="F2403" s="170" t="s">
        <v>4025</v>
      </c>
      <c r="G2403" s="169">
        <v>1260537.2245611639</v>
      </c>
      <c r="H2403" s="168" t="s">
        <v>1266</v>
      </c>
      <c r="I2403" s="168" t="s">
        <v>303</v>
      </c>
      <c r="J2403" s="169">
        <v>812024.87077437481</v>
      </c>
      <c r="K2403" s="169">
        <v>348577.3902390576</v>
      </c>
      <c r="L2403" s="168" t="s">
        <v>5</v>
      </c>
      <c r="M2403" s="168" t="s">
        <v>21</v>
      </c>
      <c r="N2403" s="168" t="s">
        <v>2829</v>
      </c>
      <c r="O2403" s="168" t="s">
        <v>21</v>
      </c>
      <c r="P2403" s="168" t="s">
        <v>2835</v>
      </c>
      <c r="Q2403" s="168" t="s">
        <v>2834</v>
      </c>
      <c r="R2403" s="168" t="s">
        <v>1259</v>
      </c>
      <c r="S2403" s="168" t="s">
        <v>21</v>
      </c>
      <c r="T2403" s="168" t="s">
        <v>1259</v>
      </c>
      <c r="U2403" s="168" t="s">
        <v>1259</v>
      </c>
      <c r="V2403" s="168" t="s">
        <v>2834</v>
      </c>
      <c r="W2403" s="168" t="s">
        <v>1259</v>
      </c>
      <c r="X2403" s="168" t="s">
        <v>21</v>
      </c>
      <c r="Y2403" s="168" t="s">
        <v>1259</v>
      </c>
      <c r="Z2403" s="168" t="s">
        <v>21</v>
      </c>
      <c r="AA2403" s="168" t="s">
        <v>4026</v>
      </c>
      <c r="AB2403" s="168" t="s">
        <v>4027</v>
      </c>
      <c r="AC2403" s="168" t="s">
        <v>12196</v>
      </c>
      <c r="AD2403" s="169">
        <v>1032174.7117849221</v>
      </c>
      <c r="AE2403" s="168" t="s">
        <v>816</v>
      </c>
      <c r="AF2403" s="169">
        <v>-377867.53116277017</v>
      </c>
      <c r="AG2403" s="169">
        <v>-575097.46764498332</v>
      </c>
      <c r="AH2403" s="169">
        <v>232207.82295959859</v>
      </c>
      <c r="AI2403" s="168" t="s">
        <v>21</v>
      </c>
      <c r="AJ2403"/>
      <c r="AK2403"/>
    </row>
    <row r="2404" spans="1:37" hidden="1" x14ac:dyDescent="0.25">
      <c r="A2404" s="179" t="b">
        <f>IF(E2404&lt;&gt;1,"",NOT(ISNA(VLOOKUP(P2404,Mapping!$P:$P,1,FALSE))))</f>
        <v>0</v>
      </c>
      <c r="B2404" s="180" t="str">
        <f t="shared" si="37"/>
        <v/>
      </c>
      <c r="E2404" s="167">
        <v>1</v>
      </c>
      <c r="F2404" s="170" t="s">
        <v>4025</v>
      </c>
      <c r="G2404" s="169">
        <v>461972.24142269371</v>
      </c>
      <c r="H2404" s="168" t="s">
        <v>1266</v>
      </c>
      <c r="I2404" s="168" t="s">
        <v>303</v>
      </c>
      <c r="J2404" s="169">
        <v>297597.67687400721</v>
      </c>
      <c r="K2404" s="169">
        <v>127749.5619647976</v>
      </c>
      <c r="L2404" s="168" t="s">
        <v>5</v>
      </c>
      <c r="M2404" s="168" t="s">
        <v>21</v>
      </c>
      <c r="N2404" s="168" t="s">
        <v>2829</v>
      </c>
      <c r="O2404" s="168" t="s">
        <v>21</v>
      </c>
      <c r="P2404" s="168" t="s">
        <v>2836</v>
      </c>
      <c r="Q2404" s="168" t="s">
        <v>2837</v>
      </c>
      <c r="R2404" s="168" t="s">
        <v>1259</v>
      </c>
      <c r="S2404" s="168" t="s">
        <v>21</v>
      </c>
      <c r="T2404" s="168" t="s">
        <v>1259</v>
      </c>
      <c r="U2404" s="168" t="s">
        <v>1259</v>
      </c>
      <c r="V2404" s="168" t="s">
        <v>2837</v>
      </c>
      <c r="W2404" s="168" t="s">
        <v>1259</v>
      </c>
      <c r="X2404" s="168" t="s">
        <v>21</v>
      </c>
      <c r="Y2404" s="168" t="s">
        <v>1259</v>
      </c>
      <c r="Z2404" s="168" t="s">
        <v>21</v>
      </c>
      <c r="AA2404" s="168" t="s">
        <v>4026</v>
      </c>
      <c r="AB2404" s="168" t="s">
        <v>4027</v>
      </c>
      <c r="AC2404" s="168" t="s">
        <v>8787</v>
      </c>
      <c r="AD2404" s="169">
        <v>378280.03477573377</v>
      </c>
      <c r="AE2404" s="168" t="s">
        <v>816</v>
      </c>
      <c r="AF2404" s="169">
        <v>-138484.05817043301</v>
      </c>
      <c r="AG2404" s="169">
        <v>-210766.53746338969</v>
      </c>
      <c r="AH2404" s="169">
        <v>85101.468134648225</v>
      </c>
      <c r="AI2404" s="168" t="s">
        <v>21</v>
      </c>
      <c r="AJ2404"/>
      <c r="AK2404"/>
    </row>
    <row r="2405" spans="1:37" hidden="1" x14ac:dyDescent="0.25">
      <c r="A2405" s="179" t="b">
        <f>IF(E2405&lt;&gt;1,"",NOT(ISNA(VLOOKUP(P2405,Mapping!$P:$P,1,FALSE))))</f>
        <v>0</v>
      </c>
      <c r="B2405" s="180" t="str">
        <f t="shared" si="37"/>
        <v/>
      </c>
      <c r="E2405" s="167">
        <v>1</v>
      </c>
      <c r="F2405" s="170" t="s">
        <v>4028</v>
      </c>
      <c r="G2405" s="169">
        <v>659132.34024306166</v>
      </c>
      <c r="H2405" s="168" t="s">
        <v>1266</v>
      </c>
      <c r="I2405" s="168" t="s">
        <v>421</v>
      </c>
      <c r="J2405" s="169">
        <v>119982.4996890523</v>
      </c>
      <c r="K2405" s="169">
        <v>6139.6419476508754</v>
      </c>
      <c r="L2405" s="168" t="s">
        <v>5</v>
      </c>
      <c r="M2405" s="168" t="s">
        <v>21</v>
      </c>
      <c r="N2405" s="168" t="s">
        <v>2829</v>
      </c>
      <c r="O2405" s="168" t="s">
        <v>21</v>
      </c>
      <c r="P2405" s="168" t="s">
        <v>2831</v>
      </c>
      <c r="Q2405" s="168" t="s">
        <v>2832</v>
      </c>
      <c r="R2405" s="168" t="s">
        <v>1259</v>
      </c>
      <c r="S2405" s="168" t="s">
        <v>21</v>
      </c>
      <c r="T2405" s="168" t="s">
        <v>1259</v>
      </c>
      <c r="U2405" s="168" t="s">
        <v>1259</v>
      </c>
      <c r="V2405" s="168" t="s">
        <v>2832</v>
      </c>
      <c r="W2405" s="168" t="s">
        <v>1259</v>
      </c>
      <c r="X2405" s="168" t="s">
        <v>21</v>
      </c>
      <c r="Y2405" s="168" t="s">
        <v>1259</v>
      </c>
      <c r="Z2405" s="168" t="s">
        <v>21</v>
      </c>
      <c r="AA2405" s="168" t="s">
        <v>4029</v>
      </c>
      <c r="AB2405" s="168" t="s">
        <v>1259</v>
      </c>
      <c r="AC2405" s="168" t="s">
        <v>8788</v>
      </c>
      <c r="AD2405" s="169">
        <v>202425.27185504729</v>
      </c>
      <c r="AE2405" s="168" t="s">
        <v>818</v>
      </c>
      <c r="AF2405" s="169">
        <v>51360.818894285243</v>
      </c>
      <c r="AG2405" s="169">
        <v>117205.5417052784</v>
      </c>
      <c r="AH2405" s="169">
        <v>-82283.866610105382</v>
      </c>
      <c r="AI2405" s="168" t="s">
        <v>21</v>
      </c>
      <c r="AJ2405"/>
      <c r="AK2405"/>
    </row>
    <row r="2406" spans="1:37" hidden="1" x14ac:dyDescent="0.25">
      <c r="A2406" s="179" t="b">
        <f>IF(E2406&lt;&gt;1,"",NOT(ISNA(VLOOKUP(P2406,Mapping!$P:$P,1,FALSE))))</f>
        <v>0</v>
      </c>
      <c r="B2406" s="180" t="str">
        <f t="shared" si="37"/>
        <v/>
      </c>
      <c r="E2406" s="167">
        <v>1</v>
      </c>
      <c r="F2406" s="170" t="s">
        <v>4030</v>
      </c>
      <c r="G2406" s="169">
        <v>3971940.9226533659</v>
      </c>
      <c r="H2406" s="168" t="s">
        <v>1266</v>
      </c>
      <c r="I2406" s="168" t="s">
        <v>303</v>
      </c>
      <c r="J2406" s="169">
        <v>1322064.854814939</v>
      </c>
      <c r="K2406" s="169">
        <v>625585.11083460669</v>
      </c>
      <c r="L2406" s="168" t="s">
        <v>5</v>
      </c>
      <c r="M2406" s="168" t="s">
        <v>21</v>
      </c>
      <c r="N2406" s="168" t="s">
        <v>2829</v>
      </c>
      <c r="O2406" s="168" t="s">
        <v>21</v>
      </c>
      <c r="P2406" s="168" t="s">
        <v>2831</v>
      </c>
      <c r="Q2406" s="168" t="s">
        <v>2832</v>
      </c>
      <c r="R2406" s="168" t="s">
        <v>1259</v>
      </c>
      <c r="S2406" s="168" t="s">
        <v>21</v>
      </c>
      <c r="T2406" s="168" t="s">
        <v>1259</v>
      </c>
      <c r="U2406" s="168" t="s">
        <v>1259</v>
      </c>
      <c r="V2406" s="168" t="s">
        <v>2832</v>
      </c>
      <c r="W2406" s="168" t="s">
        <v>1259</v>
      </c>
      <c r="X2406" s="168" t="s">
        <v>21</v>
      </c>
      <c r="Y2406" s="168" t="s">
        <v>1259</v>
      </c>
      <c r="Z2406" s="168" t="s">
        <v>21</v>
      </c>
      <c r="AA2406" s="168" t="s">
        <v>4031</v>
      </c>
      <c r="AB2406" s="168" t="s">
        <v>4032</v>
      </c>
      <c r="AC2406" s="168" t="s">
        <v>8789</v>
      </c>
      <c r="AD2406" s="169">
        <v>2180425.783271431</v>
      </c>
      <c r="AE2406" s="168" t="s">
        <v>809</v>
      </c>
      <c r="AF2406" s="169">
        <v>-1292598.5471788661</v>
      </c>
      <c r="AG2406" s="169">
        <v>-1567894.599663537</v>
      </c>
      <c r="AH2406" s="169">
        <v>-1070391.0306455339</v>
      </c>
      <c r="AI2406" s="168" t="s">
        <v>21</v>
      </c>
      <c r="AJ2406"/>
      <c r="AK2406"/>
    </row>
    <row r="2407" spans="1:37" hidden="1" x14ac:dyDescent="0.25">
      <c r="A2407" s="179" t="b">
        <f>IF(E2407&lt;&gt;1,"",NOT(ISNA(VLOOKUP(P2407,Mapping!$P:$P,1,FALSE))))</f>
        <v>0</v>
      </c>
      <c r="B2407" s="180" t="str">
        <f t="shared" si="37"/>
        <v/>
      </c>
      <c r="E2407" s="167">
        <v>1</v>
      </c>
      <c r="F2407" s="170" t="s">
        <v>4030</v>
      </c>
      <c r="G2407" s="169">
        <v>42354688.446223907</v>
      </c>
      <c r="H2407" s="168" t="s">
        <v>1266</v>
      </c>
      <c r="I2407" s="168" t="s">
        <v>303</v>
      </c>
      <c r="J2407" s="169">
        <v>14097804.101774599</v>
      </c>
      <c r="K2407" s="169">
        <v>6670910.5150274709</v>
      </c>
      <c r="L2407" s="168" t="s">
        <v>5</v>
      </c>
      <c r="M2407" s="168" t="s">
        <v>21</v>
      </c>
      <c r="N2407" s="168" t="s">
        <v>2829</v>
      </c>
      <c r="O2407" s="168" t="s">
        <v>21</v>
      </c>
      <c r="P2407" s="168" t="s">
        <v>2844</v>
      </c>
      <c r="Q2407" s="168" t="s">
        <v>2834</v>
      </c>
      <c r="R2407" s="168" t="s">
        <v>1259</v>
      </c>
      <c r="S2407" s="168" t="s">
        <v>21</v>
      </c>
      <c r="T2407" s="168" t="s">
        <v>1259</v>
      </c>
      <c r="U2407" s="168" t="s">
        <v>1259</v>
      </c>
      <c r="V2407" s="168" t="s">
        <v>2834</v>
      </c>
      <c r="W2407" s="168" t="s">
        <v>1259</v>
      </c>
      <c r="X2407" s="168" t="s">
        <v>21</v>
      </c>
      <c r="Y2407" s="168" t="s">
        <v>1259</v>
      </c>
      <c r="Z2407" s="168" t="s">
        <v>21</v>
      </c>
      <c r="AA2407" s="168" t="s">
        <v>4031</v>
      </c>
      <c r="AB2407" s="168" t="s">
        <v>4032</v>
      </c>
      <c r="AC2407" s="168" t="s">
        <v>8790</v>
      </c>
      <c r="AD2407" s="169">
        <v>23250913.47755539</v>
      </c>
      <c r="AE2407" s="168" t="s">
        <v>809</v>
      </c>
      <c r="AF2407" s="169">
        <v>-13783590.89873614</v>
      </c>
      <c r="AG2407" s="169">
        <v>-16719203.175082451</v>
      </c>
      <c r="AH2407" s="169">
        <v>-11414086.841034479</v>
      </c>
      <c r="AI2407" s="168" t="s">
        <v>21</v>
      </c>
      <c r="AJ2407"/>
      <c r="AK2407"/>
    </row>
    <row r="2408" spans="1:37" hidden="1" x14ac:dyDescent="0.25">
      <c r="A2408" s="179" t="b">
        <f>IF(E2408&lt;&gt;1,"",NOT(ISNA(VLOOKUP(P2408,Mapping!$P:$P,1,FALSE))))</f>
        <v>0</v>
      </c>
      <c r="B2408" s="180" t="str">
        <f t="shared" si="37"/>
        <v/>
      </c>
      <c r="E2408" s="167">
        <v>1</v>
      </c>
      <c r="F2408" s="170" t="s">
        <v>4030</v>
      </c>
      <c r="G2408" s="169">
        <v>1679379.078130886</v>
      </c>
      <c r="H2408" s="168" t="s">
        <v>1266</v>
      </c>
      <c r="I2408" s="168" t="s">
        <v>303</v>
      </c>
      <c r="J2408" s="169">
        <v>558983.15215251758</v>
      </c>
      <c r="K2408" s="169">
        <v>264504.07173327351</v>
      </c>
      <c r="L2408" s="168" t="s">
        <v>5</v>
      </c>
      <c r="M2408" s="168" t="s">
        <v>21</v>
      </c>
      <c r="N2408" s="168" t="s">
        <v>2829</v>
      </c>
      <c r="O2408" s="168" t="s">
        <v>21</v>
      </c>
      <c r="P2408" s="168" t="s">
        <v>2836</v>
      </c>
      <c r="Q2408" s="168" t="s">
        <v>2837</v>
      </c>
      <c r="R2408" s="168" t="s">
        <v>1259</v>
      </c>
      <c r="S2408" s="168" t="s">
        <v>21</v>
      </c>
      <c r="T2408" s="168" t="s">
        <v>1259</v>
      </c>
      <c r="U2408" s="168" t="s">
        <v>1259</v>
      </c>
      <c r="V2408" s="168" t="s">
        <v>2837</v>
      </c>
      <c r="W2408" s="168" t="s">
        <v>1259</v>
      </c>
      <c r="X2408" s="168" t="s">
        <v>21</v>
      </c>
      <c r="Y2408" s="168" t="s">
        <v>1259</v>
      </c>
      <c r="Z2408" s="168" t="s">
        <v>21</v>
      </c>
      <c r="AA2408" s="168" t="s">
        <v>4031</v>
      </c>
      <c r="AB2408" s="168" t="s">
        <v>4032</v>
      </c>
      <c r="AC2408" s="168" t="s">
        <v>8791</v>
      </c>
      <c r="AD2408" s="169">
        <v>921907.32771449001</v>
      </c>
      <c r="AE2408" s="168" t="s">
        <v>809</v>
      </c>
      <c r="AF2408" s="169">
        <v>-546524.48231894616</v>
      </c>
      <c r="AG2408" s="169">
        <v>-662922.59594595607</v>
      </c>
      <c r="AH2408" s="169">
        <v>-452572.76915494137</v>
      </c>
      <c r="AI2408" s="168" t="s">
        <v>21</v>
      </c>
      <c r="AJ2408"/>
      <c r="AK2408"/>
    </row>
    <row r="2409" spans="1:37" hidden="1" x14ac:dyDescent="0.25">
      <c r="A2409" s="179" t="b">
        <f>IF(E2409&lt;&gt;1,"",NOT(ISNA(VLOOKUP(P2409,Mapping!$P:$P,1,FALSE))))</f>
        <v>0</v>
      </c>
      <c r="B2409" s="180" t="str">
        <f t="shared" si="37"/>
        <v/>
      </c>
      <c r="E2409" s="167">
        <v>1</v>
      </c>
      <c r="F2409" s="170" t="s">
        <v>4034</v>
      </c>
      <c r="G2409" s="169">
        <v>990457.30979934323</v>
      </c>
      <c r="H2409" s="168" t="s">
        <v>1266</v>
      </c>
      <c r="I2409" s="168" t="s">
        <v>303</v>
      </c>
      <c r="J2409" s="169">
        <v>258254.9431025536</v>
      </c>
      <c r="K2409" s="169">
        <v>96058.477693176232</v>
      </c>
      <c r="L2409" s="168" t="s">
        <v>5</v>
      </c>
      <c r="M2409" s="168" t="s">
        <v>21</v>
      </c>
      <c r="N2409" s="168" t="s">
        <v>2829</v>
      </c>
      <c r="O2409" s="168" t="s">
        <v>21</v>
      </c>
      <c r="P2409" s="168" t="s">
        <v>2831</v>
      </c>
      <c r="Q2409" s="168" t="s">
        <v>2832</v>
      </c>
      <c r="R2409" s="168" t="s">
        <v>1259</v>
      </c>
      <c r="S2409" s="168" t="s">
        <v>21</v>
      </c>
      <c r="T2409" s="168" t="s">
        <v>1259</v>
      </c>
      <c r="U2409" s="168" t="s">
        <v>1259</v>
      </c>
      <c r="V2409" s="168" t="s">
        <v>2832</v>
      </c>
      <c r="W2409" s="168" t="s">
        <v>1259</v>
      </c>
      <c r="X2409" s="168" t="s">
        <v>21</v>
      </c>
      <c r="Y2409" s="168" t="s">
        <v>1259</v>
      </c>
      <c r="Z2409" s="168" t="s">
        <v>21</v>
      </c>
      <c r="AA2409" s="168" t="s">
        <v>4035</v>
      </c>
      <c r="AB2409" s="168" t="s">
        <v>4036</v>
      </c>
      <c r="AC2409" s="168" t="s">
        <v>8792</v>
      </c>
      <c r="AD2409" s="169">
        <v>354381.07404993218</v>
      </c>
      <c r="AE2409" s="168" t="s">
        <v>818</v>
      </c>
      <c r="AF2409" s="169">
        <v>-35792.619501109817</v>
      </c>
      <c r="AG2409" s="169">
        <v>-874313.98801323446</v>
      </c>
      <c r="AH2409" s="169">
        <v>-219088.3610737113</v>
      </c>
      <c r="AI2409" s="168" t="s">
        <v>21</v>
      </c>
      <c r="AJ2409"/>
      <c r="AK2409"/>
    </row>
    <row r="2410" spans="1:37" hidden="1" x14ac:dyDescent="0.25">
      <c r="A2410" s="179" t="b">
        <f>IF(E2410&lt;&gt;1,"",NOT(ISNA(VLOOKUP(P2410,Mapping!$P:$P,1,FALSE))))</f>
        <v>0</v>
      </c>
      <c r="B2410" s="180" t="str">
        <f t="shared" si="37"/>
        <v/>
      </c>
      <c r="E2410" s="167">
        <v>1</v>
      </c>
      <c r="F2410" s="170" t="s">
        <v>4037</v>
      </c>
      <c r="G2410" s="169">
        <v>467827.48529968981</v>
      </c>
      <c r="H2410" s="168" t="s">
        <v>1266</v>
      </c>
      <c r="I2410" s="168" t="s">
        <v>303</v>
      </c>
      <c r="J2410" s="169">
        <v>167589.97777649431</v>
      </c>
      <c r="K2410" s="169">
        <v>94887.219430841797</v>
      </c>
      <c r="L2410" s="168" t="s">
        <v>5</v>
      </c>
      <c r="M2410" s="168" t="s">
        <v>21</v>
      </c>
      <c r="N2410" s="168" t="s">
        <v>2829</v>
      </c>
      <c r="O2410" s="168" t="s">
        <v>21</v>
      </c>
      <c r="P2410" s="168" t="s">
        <v>2831</v>
      </c>
      <c r="Q2410" s="168" t="s">
        <v>2832</v>
      </c>
      <c r="R2410" s="168" t="s">
        <v>1259</v>
      </c>
      <c r="S2410" s="168" t="s">
        <v>21</v>
      </c>
      <c r="T2410" s="168" t="s">
        <v>1259</v>
      </c>
      <c r="U2410" s="168" t="s">
        <v>1259</v>
      </c>
      <c r="V2410" s="168" t="s">
        <v>2832</v>
      </c>
      <c r="W2410" s="168" t="s">
        <v>1259</v>
      </c>
      <c r="X2410" s="168" t="s">
        <v>21</v>
      </c>
      <c r="Y2410" s="168" t="s">
        <v>1259</v>
      </c>
      <c r="Z2410" s="168" t="s">
        <v>21</v>
      </c>
      <c r="AA2410" s="168" t="s">
        <v>4038</v>
      </c>
      <c r="AB2410" s="168" t="s">
        <v>1259</v>
      </c>
      <c r="AC2410" s="168" t="s">
        <v>11341</v>
      </c>
      <c r="AD2410" s="169">
        <v>281068.0412928352</v>
      </c>
      <c r="AE2410" s="168" t="s">
        <v>814</v>
      </c>
      <c r="AF2410" s="169">
        <v>-216152.39281951709</v>
      </c>
      <c r="AG2410" s="169">
        <v>-213437.8873136701</v>
      </c>
      <c r="AH2410" s="169">
        <v>-167637.10958524921</v>
      </c>
      <c r="AI2410" s="168" t="s">
        <v>21</v>
      </c>
      <c r="AJ2410"/>
      <c r="AK2410"/>
    </row>
    <row r="2411" spans="1:37" hidden="1" x14ac:dyDescent="0.25">
      <c r="A2411" s="179" t="b">
        <f>IF(E2411&lt;&gt;1,"",NOT(ISNA(VLOOKUP(P2411,Mapping!$P:$P,1,FALSE))))</f>
        <v>0</v>
      </c>
      <c r="B2411" s="180" t="str">
        <f t="shared" si="37"/>
        <v/>
      </c>
      <c r="E2411" s="167">
        <v>1</v>
      </c>
      <c r="F2411" s="170" t="s">
        <v>4039</v>
      </c>
      <c r="G2411" s="169">
        <v>12236174.02273589</v>
      </c>
      <c r="H2411" s="168" t="s">
        <v>1266</v>
      </c>
      <c r="I2411" s="168" t="s">
        <v>303</v>
      </c>
      <c r="J2411" s="169">
        <v>2528767.4567195661</v>
      </c>
      <c r="K2411" s="169">
        <v>1226572.443503174</v>
      </c>
      <c r="L2411" s="168" t="s">
        <v>5</v>
      </c>
      <c r="M2411" s="168" t="s">
        <v>21</v>
      </c>
      <c r="N2411" s="168" t="s">
        <v>2829</v>
      </c>
      <c r="O2411" s="168" t="s">
        <v>21</v>
      </c>
      <c r="P2411" s="168" t="s">
        <v>2831</v>
      </c>
      <c r="Q2411" s="168" t="s">
        <v>2832</v>
      </c>
      <c r="R2411" s="168" t="s">
        <v>1259</v>
      </c>
      <c r="S2411" s="168" t="s">
        <v>21</v>
      </c>
      <c r="T2411" s="168" t="s">
        <v>1259</v>
      </c>
      <c r="U2411" s="168" t="s">
        <v>1259</v>
      </c>
      <c r="V2411" s="168" t="s">
        <v>2832</v>
      </c>
      <c r="W2411" s="168" t="s">
        <v>1259</v>
      </c>
      <c r="X2411" s="168" t="s">
        <v>21</v>
      </c>
      <c r="Y2411" s="168" t="s">
        <v>1259</v>
      </c>
      <c r="Z2411" s="168" t="s">
        <v>21</v>
      </c>
      <c r="AA2411" s="168" t="s">
        <v>4040</v>
      </c>
      <c r="AB2411" s="168" t="s">
        <v>4041</v>
      </c>
      <c r="AC2411" s="168" t="s">
        <v>12327</v>
      </c>
      <c r="AD2411" s="169">
        <v>3787518.2405625009</v>
      </c>
      <c r="AE2411" s="168" t="s">
        <v>817</v>
      </c>
      <c r="AF2411" s="169">
        <v>-1012302.60101112</v>
      </c>
      <c r="AG2411" s="169">
        <v>-4972582.217184159</v>
      </c>
      <c r="AH2411" s="169">
        <v>-3649974.3453950551</v>
      </c>
      <c r="AI2411" s="168" t="s">
        <v>21</v>
      </c>
      <c r="AJ2411"/>
      <c r="AK2411"/>
    </row>
    <row r="2412" spans="1:37" hidden="1" x14ac:dyDescent="0.25">
      <c r="A2412" s="179" t="b">
        <f>IF(E2412&lt;&gt;1,"",NOT(ISNA(VLOOKUP(P2412,Mapping!$P:$P,1,FALSE))))</f>
        <v>0</v>
      </c>
      <c r="B2412" s="180" t="str">
        <f t="shared" si="37"/>
        <v/>
      </c>
      <c r="E2412" s="167">
        <v>1</v>
      </c>
      <c r="F2412" s="170" t="s">
        <v>4039</v>
      </c>
      <c r="G2412" s="169">
        <v>42080163.877430089</v>
      </c>
      <c r="H2412" s="168" t="s">
        <v>1266</v>
      </c>
      <c r="I2412" s="168" t="s">
        <v>303</v>
      </c>
      <c r="J2412" s="169">
        <v>8696423.3091937434</v>
      </c>
      <c r="K2412" s="169">
        <v>4218178.7652128357</v>
      </c>
      <c r="L2412" s="168" t="s">
        <v>5</v>
      </c>
      <c r="M2412" s="168" t="s">
        <v>21</v>
      </c>
      <c r="N2412" s="168" t="s">
        <v>2829</v>
      </c>
      <c r="O2412" s="168" t="s">
        <v>21</v>
      </c>
      <c r="P2412" s="168" t="s">
        <v>2843</v>
      </c>
      <c r="Q2412" s="168" t="s">
        <v>2834</v>
      </c>
      <c r="R2412" s="168" t="s">
        <v>1259</v>
      </c>
      <c r="S2412" s="168" t="s">
        <v>21</v>
      </c>
      <c r="T2412" s="168" t="s">
        <v>1259</v>
      </c>
      <c r="U2412" s="168" t="s">
        <v>1259</v>
      </c>
      <c r="V2412" s="168" t="s">
        <v>2834</v>
      </c>
      <c r="W2412" s="168" t="s">
        <v>1259</v>
      </c>
      <c r="X2412" s="168" t="s">
        <v>21</v>
      </c>
      <c r="Y2412" s="168" t="s">
        <v>1259</v>
      </c>
      <c r="Z2412" s="168" t="s">
        <v>21</v>
      </c>
      <c r="AA2412" s="168" t="s">
        <v>4040</v>
      </c>
      <c r="AB2412" s="168" t="s">
        <v>4041</v>
      </c>
      <c r="AC2412" s="168" t="s">
        <v>12847</v>
      </c>
      <c r="AD2412" s="169">
        <v>13025263.285360631</v>
      </c>
      <c r="AE2412" s="168" t="s">
        <v>817</v>
      </c>
      <c r="AF2412" s="169">
        <v>-3481305.4525823151</v>
      </c>
      <c r="AG2412" s="169">
        <v>-17100694.563864861</v>
      </c>
      <c r="AH2412" s="169">
        <v>-12552250.26362431</v>
      </c>
      <c r="AI2412" s="168" t="s">
        <v>21</v>
      </c>
      <c r="AJ2412"/>
      <c r="AK2412"/>
    </row>
    <row r="2413" spans="1:37" hidden="1" x14ac:dyDescent="0.25">
      <c r="A2413" s="179" t="b">
        <f>IF(E2413&lt;&gt;1,"",NOT(ISNA(VLOOKUP(P2413,Mapping!$P:$P,1,FALSE))))</f>
        <v>0</v>
      </c>
      <c r="B2413" s="180" t="str">
        <f t="shared" si="37"/>
        <v/>
      </c>
      <c r="E2413" s="167">
        <v>1</v>
      </c>
      <c r="F2413" s="170" t="s">
        <v>4039</v>
      </c>
      <c r="G2413" s="169">
        <v>2197272.5632605432</v>
      </c>
      <c r="H2413" s="168" t="s">
        <v>1266</v>
      </c>
      <c r="I2413" s="168" t="s">
        <v>303</v>
      </c>
      <c r="J2413" s="169">
        <v>454095.48288474692</v>
      </c>
      <c r="K2413" s="169">
        <v>220257.89858441119</v>
      </c>
      <c r="L2413" s="168" t="s">
        <v>5</v>
      </c>
      <c r="M2413" s="168" t="s">
        <v>21</v>
      </c>
      <c r="N2413" s="168" t="s">
        <v>2829</v>
      </c>
      <c r="O2413" s="168" t="s">
        <v>21</v>
      </c>
      <c r="P2413" s="168" t="s">
        <v>2851</v>
      </c>
      <c r="Q2413" s="168" t="s">
        <v>2834</v>
      </c>
      <c r="R2413" s="168" t="s">
        <v>1259</v>
      </c>
      <c r="S2413" s="168" t="s">
        <v>21</v>
      </c>
      <c r="T2413" s="168" t="s">
        <v>1259</v>
      </c>
      <c r="U2413" s="168" t="s">
        <v>1259</v>
      </c>
      <c r="V2413" s="168" t="s">
        <v>2834</v>
      </c>
      <c r="W2413" s="168" t="s">
        <v>1259</v>
      </c>
      <c r="X2413" s="168" t="s">
        <v>21</v>
      </c>
      <c r="Y2413" s="168" t="s">
        <v>1259</v>
      </c>
      <c r="Z2413" s="168" t="s">
        <v>21</v>
      </c>
      <c r="AA2413" s="168" t="s">
        <v>4040</v>
      </c>
      <c r="AB2413" s="168" t="s">
        <v>4041</v>
      </c>
      <c r="AC2413" s="168" t="s">
        <v>12612</v>
      </c>
      <c r="AD2413" s="169">
        <v>680131.70598696999</v>
      </c>
      <c r="AE2413" s="168" t="s">
        <v>817</v>
      </c>
      <c r="AF2413" s="169">
        <v>-181781.0638183195</v>
      </c>
      <c r="AG2413" s="169">
        <v>-892935.8518499604</v>
      </c>
      <c r="AH2413" s="169">
        <v>-655432.69250989472</v>
      </c>
      <c r="AI2413" s="168" t="s">
        <v>21</v>
      </c>
      <c r="AJ2413"/>
      <c r="AK2413"/>
    </row>
    <row r="2414" spans="1:37" hidden="1" x14ac:dyDescent="0.25">
      <c r="A2414" s="179" t="b">
        <f>IF(E2414&lt;&gt;1,"",NOT(ISNA(VLOOKUP(P2414,Mapping!$P:$P,1,FALSE))))</f>
        <v>0</v>
      </c>
      <c r="B2414" s="180" t="str">
        <f t="shared" si="37"/>
        <v/>
      </c>
      <c r="E2414" s="167">
        <v>1</v>
      </c>
      <c r="F2414" s="170" t="s">
        <v>4039</v>
      </c>
      <c r="G2414" s="169">
        <v>18861624.76563549</v>
      </c>
      <c r="H2414" s="168" t="s">
        <v>1266</v>
      </c>
      <c r="I2414" s="168" t="s">
        <v>303</v>
      </c>
      <c r="J2414" s="169">
        <v>3898004.6213440839</v>
      </c>
      <c r="K2414" s="169">
        <v>1890717.5669648331</v>
      </c>
      <c r="L2414" s="168" t="s">
        <v>5</v>
      </c>
      <c r="M2414" s="168" t="s">
        <v>21</v>
      </c>
      <c r="N2414" s="168" t="s">
        <v>2829</v>
      </c>
      <c r="O2414" s="168" t="s">
        <v>21</v>
      </c>
      <c r="P2414" s="168" t="s">
        <v>2836</v>
      </c>
      <c r="Q2414" s="168" t="s">
        <v>2837</v>
      </c>
      <c r="R2414" s="168" t="s">
        <v>1259</v>
      </c>
      <c r="S2414" s="168" t="s">
        <v>21</v>
      </c>
      <c r="T2414" s="168" t="s">
        <v>1259</v>
      </c>
      <c r="U2414" s="168" t="s">
        <v>1259</v>
      </c>
      <c r="V2414" s="168" t="s">
        <v>2837</v>
      </c>
      <c r="W2414" s="168" t="s">
        <v>1259</v>
      </c>
      <c r="X2414" s="168" t="s">
        <v>21</v>
      </c>
      <c r="Y2414" s="168" t="s">
        <v>1259</v>
      </c>
      <c r="Z2414" s="168" t="s">
        <v>21</v>
      </c>
      <c r="AA2414" s="168" t="s">
        <v>4040</v>
      </c>
      <c r="AB2414" s="168" t="s">
        <v>4041</v>
      </c>
      <c r="AC2414" s="168" t="s">
        <v>8793</v>
      </c>
      <c r="AD2414" s="169">
        <v>5838323.9494428644</v>
      </c>
      <c r="AE2414" s="168" t="s">
        <v>817</v>
      </c>
      <c r="AF2414" s="169">
        <v>-1560428.265736561</v>
      </c>
      <c r="AG2414" s="169">
        <v>-7665057.6987976357</v>
      </c>
      <c r="AH2414" s="169">
        <v>-5626304.9527669754</v>
      </c>
      <c r="AI2414" s="168" t="s">
        <v>21</v>
      </c>
      <c r="AJ2414"/>
      <c r="AK2414"/>
    </row>
    <row r="2415" spans="1:37" hidden="1" x14ac:dyDescent="0.25">
      <c r="A2415" s="179" t="b">
        <f>IF(E2415&lt;&gt;1,"",NOT(ISNA(VLOOKUP(P2415,Mapping!$P:$P,1,FALSE))))</f>
        <v>0</v>
      </c>
      <c r="B2415" s="180" t="str">
        <f t="shared" si="37"/>
        <v/>
      </c>
      <c r="E2415" s="167">
        <v>1</v>
      </c>
      <c r="F2415" s="170" t="s">
        <v>4042</v>
      </c>
      <c r="G2415" s="169">
        <v>742467.91619650763</v>
      </c>
      <c r="H2415" s="168" t="s">
        <v>1266</v>
      </c>
      <c r="I2415" s="168" t="s">
        <v>303</v>
      </c>
      <c r="J2415" s="169">
        <v>258885.10520353611</v>
      </c>
      <c r="K2415" s="169">
        <v>164800.48757673649</v>
      </c>
      <c r="L2415" s="168" t="s">
        <v>5</v>
      </c>
      <c r="M2415" s="168" t="s">
        <v>21</v>
      </c>
      <c r="N2415" s="168" t="s">
        <v>2829</v>
      </c>
      <c r="O2415" s="168" t="s">
        <v>21</v>
      </c>
      <c r="P2415" s="168" t="s">
        <v>2831</v>
      </c>
      <c r="Q2415" s="168" t="s">
        <v>2832</v>
      </c>
      <c r="R2415" s="168" t="s">
        <v>1259</v>
      </c>
      <c r="S2415" s="168" t="s">
        <v>21</v>
      </c>
      <c r="T2415" s="168" t="s">
        <v>1259</v>
      </c>
      <c r="U2415" s="168" t="s">
        <v>1259</v>
      </c>
      <c r="V2415" s="168" t="s">
        <v>2832</v>
      </c>
      <c r="W2415" s="168" t="s">
        <v>1259</v>
      </c>
      <c r="X2415" s="168" t="s">
        <v>21</v>
      </c>
      <c r="Y2415" s="168" t="s">
        <v>1259</v>
      </c>
      <c r="Z2415" s="168" t="s">
        <v>21</v>
      </c>
      <c r="AA2415" s="168" t="s">
        <v>4043</v>
      </c>
      <c r="AB2415" s="168" t="s">
        <v>1259</v>
      </c>
      <c r="AC2415" s="168" t="s">
        <v>8794</v>
      </c>
      <c r="AD2415" s="169">
        <v>455433.24414545379</v>
      </c>
      <c r="AE2415" s="168" t="s">
        <v>817</v>
      </c>
      <c r="AF2415" s="169">
        <v>-182975.76463125271</v>
      </c>
      <c r="AG2415" s="169">
        <v>-104179.0712676625</v>
      </c>
      <c r="AH2415" s="169">
        <v>-309157.02470474481</v>
      </c>
      <c r="AI2415" s="168" t="s">
        <v>21</v>
      </c>
      <c r="AJ2415"/>
      <c r="AK2415"/>
    </row>
    <row r="2416" spans="1:37" hidden="1" x14ac:dyDescent="0.25">
      <c r="A2416" s="179" t="b">
        <f>IF(E2416&lt;&gt;1,"",NOT(ISNA(VLOOKUP(P2416,Mapping!$P:$P,1,FALSE))))</f>
        <v>0</v>
      </c>
      <c r="B2416" s="180" t="str">
        <f t="shared" si="37"/>
        <v/>
      </c>
      <c r="E2416" s="167">
        <v>1</v>
      </c>
      <c r="F2416" s="170" t="s">
        <v>4042</v>
      </c>
      <c r="G2416" s="169">
        <v>834969.31389844627</v>
      </c>
      <c r="H2416" s="168" t="s">
        <v>1266</v>
      </c>
      <c r="I2416" s="168" t="s">
        <v>303</v>
      </c>
      <c r="J2416" s="169">
        <v>291138.66600144428</v>
      </c>
      <c r="K2416" s="169">
        <v>185332.3854678965</v>
      </c>
      <c r="L2416" s="168" t="s">
        <v>5</v>
      </c>
      <c r="M2416" s="168" t="s">
        <v>21</v>
      </c>
      <c r="N2416" s="168" t="s">
        <v>2829</v>
      </c>
      <c r="O2416" s="168" t="s">
        <v>21</v>
      </c>
      <c r="P2416" s="168" t="s">
        <v>2836</v>
      </c>
      <c r="Q2416" s="168" t="s">
        <v>2837</v>
      </c>
      <c r="R2416" s="168" t="s">
        <v>1259</v>
      </c>
      <c r="S2416" s="168" t="s">
        <v>21</v>
      </c>
      <c r="T2416" s="168" t="s">
        <v>1259</v>
      </c>
      <c r="U2416" s="168" t="s">
        <v>1259</v>
      </c>
      <c r="V2416" s="168" t="s">
        <v>2837</v>
      </c>
      <c r="W2416" s="168" t="s">
        <v>1259</v>
      </c>
      <c r="X2416" s="168" t="s">
        <v>21</v>
      </c>
      <c r="Y2416" s="168" t="s">
        <v>1259</v>
      </c>
      <c r="Z2416" s="168" t="s">
        <v>21</v>
      </c>
      <c r="AA2416" s="168" t="s">
        <v>4043</v>
      </c>
      <c r="AB2416" s="168" t="s">
        <v>1259</v>
      </c>
      <c r="AC2416" s="168" t="s">
        <v>8795</v>
      </c>
      <c r="AD2416" s="169">
        <v>512174.028123294</v>
      </c>
      <c r="AE2416" s="168" t="s">
        <v>817</v>
      </c>
      <c r="AF2416" s="169">
        <v>-205772.0546860169</v>
      </c>
      <c r="AG2416" s="169">
        <v>-117158.36571706479</v>
      </c>
      <c r="AH2416" s="169">
        <v>-347673.78249417199</v>
      </c>
      <c r="AI2416" s="168" t="s">
        <v>21</v>
      </c>
      <c r="AJ2416"/>
      <c r="AK2416"/>
    </row>
    <row r="2417" spans="1:37" hidden="1" x14ac:dyDescent="0.25">
      <c r="A2417" s="179" t="b">
        <f>IF(E2417&lt;&gt;1,"",NOT(ISNA(VLOOKUP(P2417,Mapping!$P:$P,1,FALSE))))</f>
        <v>0</v>
      </c>
      <c r="B2417" s="180" t="str">
        <f t="shared" si="37"/>
        <v/>
      </c>
      <c r="E2417" s="167">
        <v>1</v>
      </c>
      <c r="F2417" s="170" t="s">
        <v>4044</v>
      </c>
      <c r="G2417" s="169">
        <v>362819.78078543692</v>
      </c>
      <c r="H2417" s="168" t="s">
        <v>1266</v>
      </c>
      <c r="I2417" s="168" t="s">
        <v>561</v>
      </c>
      <c r="J2417" s="169">
        <v>131129.53398248419</v>
      </c>
      <c r="K2417" s="169">
        <v>48465.199226623961</v>
      </c>
      <c r="L2417" s="168" t="s">
        <v>5</v>
      </c>
      <c r="M2417" s="168" t="s">
        <v>21</v>
      </c>
      <c r="N2417" s="168" t="s">
        <v>2829</v>
      </c>
      <c r="O2417" s="168" t="s">
        <v>21</v>
      </c>
      <c r="P2417" s="168" t="s">
        <v>2831</v>
      </c>
      <c r="Q2417" s="168" t="s">
        <v>2832</v>
      </c>
      <c r="R2417" s="168" t="s">
        <v>1259</v>
      </c>
      <c r="S2417" s="168" t="s">
        <v>21</v>
      </c>
      <c r="T2417" s="168" t="s">
        <v>1259</v>
      </c>
      <c r="U2417" s="168" t="s">
        <v>1259</v>
      </c>
      <c r="V2417" s="168" t="s">
        <v>2832</v>
      </c>
      <c r="W2417" s="168" t="s">
        <v>1259</v>
      </c>
      <c r="X2417" s="168" t="s">
        <v>21</v>
      </c>
      <c r="Y2417" s="168" t="s">
        <v>1259</v>
      </c>
      <c r="Z2417" s="168" t="s">
        <v>21</v>
      </c>
      <c r="AA2417" s="168" t="s">
        <v>4045</v>
      </c>
      <c r="AB2417" s="168" t="s">
        <v>1259</v>
      </c>
      <c r="AC2417" s="168" t="s">
        <v>8796</v>
      </c>
      <c r="AD2417" s="169">
        <v>231242.6807605128</v>
      </c>
      <c r="AE2417" s="168" t="s">
        <v>817</v>
      </c>
      <c r="AF2417" s="169">
        <v>-174984.86858188751</v>
      </c>
      <c r="AG2417" s="169">
        <v>-185483.41724806809</v>
      </c>
      <c r="AH2417" s="169">
        <v>-151982.22696421141</v>
      </c>
      <c r="AI2417" s="168" t="s">
        <v>21</v>
      </c>
      <c r="AJ2417"/>
      <c r="AK2417"/>
    </row>
    <row r="2418" spans="1:37" hidden="1" x14ac:dyDescent="0.25">
      <c r="A2418" s="179" t="b">
        <f>IF(E2418&lt;&gt;1,"",NOT(ISNA(VLOOKUP(P2418,Mapping!$P:$P,1,FALSE))))</f>
        <v>0</v>
      </c>
      <c r="B2418" s="180" t="str">
        <f t="shared" si="37"/>
        <v/>
      </c>
      <c r="E2418" s="167">
        <v>1</v>
      </c>
      <c r="F2418" s="170" t="s">
        <v>4044</v>
      </c>
      <c r="G2418" s="169">
        <v>840664.39384806156</v>
      </c>
      <c r="H2418" s="168" t="s">
        <v>1266</v>
      </c>
      <c r="I2418" s="168" t="s">
        <v>561</v>
      </c>
      <c r="J2418" s="169">
        <v>303831.09201577608</v>
      </c>
      <c r="K2418" s="169">
        <v>112295.3308730148</v>
      </c>
      <c r="L2418" s="168" t="s">
        <v>5</v>
      </c>
      <c r="M2418" s="168" t="s">
        <v>21</v>
      </c>
      <c r="N2418" s="168" t="s">
        <v>2829</v>
      </c>
      <c r="O2418" s="168" t="s">
        <v>21</v>
      </c>
      <c r="P2418" s="168" t="s">
        <v>2851</v>
      </c>
      <c r="Q2418" s="168" t="s">
        <v>2834</v>
      </c>
      <c r="R2418" s="168" t="s">
        <v>1259</v>
      </c>
      <c r="S2418" s="168" t="s">
        <v>21</v>
      </c>
      <c r="T2418" s="168" t="s">
        <v>1259</v>
      </c>
      <c r="U2418" s="168" t="s">
        <v>1259</v>
      </c>
      <c r="V2418" s="168" t="s">
        <v>2834</v>
      </c>
      <c r="W2418" s="168" t="s">
        <v>1259</v>
      </c>
      <c r="X2418" s="168" t="s">
        <v>21</v>
      </c>
      <c r="Y2418" s="168" t="s">
        <v>1259</v>
      </c>
      <c r="Z2418" s="168" t="s">
        <v>21</v>
      </c>
      <c r="AA2418" s="168" t="s">
        <v>4045</v>
      </c>
      <c r="AB2418" s="168" t="s">
        <v>1259</v>
      </c>
      <c r="AC2418" s="168" t="s">
        <v>8797</v>
      </c>
      <c r="AD2418" s="169">
        <v>535796.27778976772</v>
      </c>
      <c r="AE2418" s="168" t="s">
        <v>817</v>
      </c>
      <c r="AF2418" s="169">
        <v>-405445.22727102571</v>
      </c>
      <c r="AG2418" s="169">
        <v>-429770.68172015471</v>
      </c>
      <c r="AH2418" s="169">
        <v>-352147.41167076869</v>
      </c>
      <c r="AI2418" s="168" t="s">
        <v>21</v>
      </c>
      <c r="AJ2418"/>
      <c r="AK2418"/>
    </row>
    <row r="2419" spans="1:37" hidden="1" x14ac:dyDescent="0.25">
      <c r="A2419" s="179" t="b">
        <f>IF(E2419&lt;&gt;1,"",NOT(ISNA(VLOOKUP(P2419,Mapping!$P:$P,1,FALSE))))</f>
        <v>0</v>
      </c>
      <c r="B2419" s="180" t="str">
        <f t="shared" si="37"/>
        <v/>
      </c>
      <c r="E2419" s="167">
        <v>1</v>
      </c>
      <c r="F2419" s="170" t="s">
        <v>4044</v>
      </c>
      <c r="G2419" s="169">
        <v>2951517.5338681438</v>
      </c>
      <c r="H2419" s="168" t="s">
        <v>1266</v>
      </c>
      <c r="I2419" s="168" t="s">
        <v>561</v>
      </c>
      <c r="J2419" s="169">
        <v>1066731.0308148321</v>
      </c>
      <c r="K2419" s="169">
        <v>394261.53940704558</v>
      </c>
      <c r="L2419" s="168" t="s">
        <v>5</v>
      </c>
      <c r="M2419" s="168" t="s">
        <v>21</v>
      </c>
      <c r="N2419" s="168" t="s">
        <v>2829</v>
      </c>
      <c r="O2419" s="168" t="s">
        <v>21</v>
      </c>
      <c r="P2419" s="168" t="s">
        <v>2835</v>
      </c>
      <c r="Q2419" s="168" t="s">
        <v>2834</v>
      </c>
      <c r="R2419" s="168" t="s">
        <v>1259</v>
      </c>
      <c r="S2419" s="168" t="s">
        <v>21</v>
      </c>
      <c r="T2419" s="168" t="s">
        <v>1259</v>
      </c>
      <c r="U2419" s="168" t="s">
        <v>1259</v>
      </c>
      <c r="V2419" s="168" t="s">
        <v>2834</v>
      </c>
      <c r="W2419" s="168" t="s">
        <v>1259</v>
      </c>
      <c r="X2419" s="168" t="s">
        <v>21</v>
      </c>
      <c r="Y2419" s="168" t="s">
        <v>1259</v>
      </c>
      <c r="Z2419" s="168" t="s">
        <v>21</v>
      </c>
      <c r="AA2419" s="168" t="s">
        <v>4045</v>
      </c>
      <c r="AB2419" s="168" t="s">
        <v>1259</v>
      </c>
      <c r="AC2419" s="168" t="s">
        <v>4046</v>
      </c>
      <c r="AD2419" s="169">
        <v>1881145.579675413</v>
      </c>
      <c r="AE2419" s="168" t="s">
        <v>817</v>
      </c>
      <c r="AF2419" s="169">
        <v>-1423491.5931622889</v>
      </c>
      <c r="AG2419" s="169">
        <v>-1508896.6678286139</v>
      </c>
      <c r="AH2419" s="169">
        <v>-1236366.4592655611</v>
      </c>
      <c r="AI2419" s="168" t="s">
        <v>21</v>
      </c>
      <c r="AJ2419"/>
      <c r="AK2419"/>
    </row>
    <row r="2420" spans="1:37" hidden="1" x14ac:dyDescent="0.25">
      <c r="A2420" s="179" t="b">
        <f>IF(E2420&lt;&gt;1,"",NOT(ISNA(VLOOKUP(P2420,Mapping!$P:$P,1,FALSE))))</f>
        <v>0</v>
      </c>
      <c r="B2420" s="180" t="str">
        <f t="shared" si="37"/>
        <v/>
      </c>
      <c r="E2420" s="167">
        <v>1</v>
      </c>
      <c r="F2420" s="170" t="s">
        <v>4044</v>
      </c>
      <c r="G2420" s="169">
        <v>2700822.3865973512</v>
      </c>
      <c r="H2420" s="168" t="s">
        <v>1266</v>
      </c>
      <c r="I2420" s="168" t="s">
        <v>561</v>
      </c>
      <c r="J2420" s="169">
        <v>976125.33737076423</v>
      </c>
      <c r="K2420" s="169">
        <v>360773.86618447711</v>
      </c>
      <c r="L2420" s="168" t="s">
        <v>5</v>
      </c>
      <c r="M2420" s="168" t="s">
        <v>21</v>
      </c>
      <c r="N2420" s="168" t="s">
        <v>2829</v>
      </c>
      <c r="O2420" s="168" t="s">
        <v>21</v>
      </c>
      <c r="P2420" s="168" t="s">
        <v>2836</v>
      </c>
      <c r="Q2420" s="168" t="s">
        <v>2837</v>
      </c>
      <c r="R2420" s="168" t="s">
        <v>1259</v>
      </c>
      <c r="S2420" s="168" t="s">
        <v>21</v>
      </c>
      <c r="T2420" s="168" t="s">
        <v>1259</v>
      </c>
      <c r="U2420" s="168" t="s">
        <v>1259</v>
      </c>
      <c r="V2420" s="168" t="s">
        <v>2837</v>
      </c>
      <c r="W2420" s="168" t="s">
        <v>1259</v>
      </c>
      <c r="X2420" s="168" t="s">
        <v>21</v>
      </c>
      <c r="Y2420" s="168" t="s">
        <v>1259</v>
      </c>
      <c r="Z2420" s="168" t="s">
        <v>21</v>
      </c>
      <c r="AA2420" s="168" t="s">
        <v>4045</v>
      </c>
      <c r="AB2420" s="168" t="s">
        <v>1259</v>
      </c>
      <c r="AC2420" s="168" t="s">
        <v>8798</v>
      </c>
      <c r="AD2420" s="169">
        <v>1721365.377551225</v>
      </c>
      <c r="AE2420" s="168" t="s">
        <v>817</v>
      </c>
      <c r="AF2420" s="169">
        <v>-1302583.4736977681</v>
      </c>
      <c r="AG2420" s="169">
        <v>-1380734.4366993441</v>
      </c>
      <c r="AH2420" s="169">
        <v>-1131352.3205963459</v>
      </c>
      <c r="AI2420" s="168" t="s">
        <v>21</v>
      </c>
      <c r="AJ2420"/>
      <c r="AK2420"/>
    </row>
    <row r="2421" spans="1:37" hidden="1" x14ac:dyDescent="0.25">
      <c r="A2421" s="179" t="b">
        <f>IF(E2421&lt;&gt;1,"",NOT(ISNA(VLOOKUP(P2421,Mapping!$P:$P,1,FALSE))))</f>
        <v>0</v>
      </c>
      <c r="B2421" s="180" t="str">
        <f t="shared" si="37"/>
        <v/>
      </c>
      <c r="E2421" s="167">
        <v>1</v>
      </c>
      <c r="F2421" s="170" t="s">
        <v>4047</v>
      </c>
      <c r="G2421" s="169">
        <v>591214.36208527838</v>
      </c>
      <c r="H2421" s="168" t="s">
        <v>1266</v>
      </c>
      <c r="I2421" s="168" t="s">
        <v>2830</v>
      </c>
      <c r="J2421" s="169">
        <v>171839.46706022159</v>
      </c>
      <c r="K2421" s="169">
        <v>84573.054268517706</v>
      </c>
      <c r="L2421" s="168" t="s">
        <v>5</v>
      </c>
      <c r="M2421" s="168" t="s">
        <v>21</v>
      </c>
      <c r="N2421" s="168" t="s">
        <v>2829</v>
      </c>
      <c r="O2421" s="168" t="s">
        <v>21</v>
      </c>
      <c r="P2421" s="168" t="s">
        <v>2831</v>
      </c>
      <c r="Q2421" s="168" t="s">
        <v>2832</v>
      </c>
      <c r="R2421" s="168" t="s">
        <v>1259</v>
      </c>
      <c r="S2421" s="168" t="s">
        <v>21</v>
      </c>
      <c r="T2421" s="168" t="s">
        <v>1259</v>
      </c>
      <c r="U2421" s="168" t="s">
        <v>1259</v>
      </c>
      <c r="V2421" s="168" t="s">
        <v>2832</v>
      </c>
      <c r="W2421" s="168" t="s">
        <v>1259</v>
      </c>
      <c r="X2421" s="168" t="s">
        <v>21</v>
      </c>
      <c r="Y2421" s="168" t="s">
        <v>1259</v>
      </c>
      <c r="Z2421" s="168" t="s">
        <v>21</v>
      </c>
      <c r="AA2421" s="168" t="s">
        <v>4048</v>
      </c>
      <c r="AB2421" s="168" t="s">
        <v>1259</v>
      </c>
      <c r="AC2421" s="168" t="s">
        <v>8799</v>
      </c>
      <c r="AD2421" s="169">
        <v>240750.5629966814</v>
      </c>
      <c r="AE2421" s="168" t="s">
        <v>808</v>
      </c>
      <c r="AF2421" s="169">
        <v>-63841.401580614387</v>
      </c>
      <c r="AG2421" s="169">
        <v>289966.86885112477</v>
      </c>
      <c r="AH2421" s="169">
        <v>-191166.70817307159</v>
      </c>
      <c r="AI2421" s="168" t="s">
        <v>21</v>
      </c>
      <c r="AJ2421"/>
      <c r="AK2421"/>
    </row>
    <row r="2422" spans="1:37" hidden="1" x14ac:dyDescent="0.25">
      <c r="A2422" s="179" t="b">
        <f>IF(E2422&lt;&gt;1,"",NOT(ISNA(VLOOKUP(P2422,Mapping!$P:$P,1,FALSE))))</f>
        <v>0</v>
      </c>
      <c r="B2422" s="180" t="str">
        <f t="shared" si="37"/>
        <v/>
      </c>
      <c r="E2422" s="167">
        <v>1</v>
      </c>
      <c r="F2422" s="170" t="s">
        <v>4047</v>
      </c>
      <c r="G2422" s="169">
        <v>1509545.9750985</v>
      </c>
      <c r="H2422" s="168" t="s">
        <v>1266</v>
      </c>
      <c r="I2422" s="168" t="s">
        <v>2830</v>
      </c>
      <c r="J2422" s="169">
        <v>438757.23003226338</v>
      </c>
      <c r="K2422" s="169">
        <v>215940.14262869471</v>
      </c>
      <c r="L2422" s="168" t="s">
        <v>5</v>
      </c>
      <c r="M2422" s="168" t="s">
        <v>21</v>
      </c>
      <c r="N2422" s="168" t="s">
        <v>2829</v>
      </c>
      <c r="O2422" s="168" t="s">
        <v>21</v>
      </c>
      <c r="P2422" s="168" t="s">
        <v>2851</v>
      </c>
      <c r="Q2422" s="168" t="s">
        <v>2834</v>
      </c>
      <c r="R2422" s="168" t="s">
        <v>1259</v>
      </c>
      <c r="S2422" s="168" t="s">
        <v>21</v>
      </c>
      <c r="T2422" s="168" t="s">
        <v>1259</v>
      </c>
      <c r="U2422" s="168" t="s">
        <v>1259</v>
      </c>
      <c r="V2422" s="168" t="s">
        <v>2834</v>
      </c>
      <c r="W2422" s="168" t="s">
        <v>1259</v>
      </c>
      <c r="X2422" s="168" t="s">
        <v>21</v>
      </c>
      <c r="Y2422" s="168" t="s">
        <v>1259</v>
      </c>
      <c r="Z2422" s="168" t="s">
        <v>21</v>
      </c>
      <c r="AA2422" s="168" t="s">
        <v>4048</v>
      </c>
      <c r="AB2422" s="168" t="s">
        <v>1259</v>
      </c>
      <c r="AC2422" s="168" t="s">
        <v>8800</v>
      </c>
      <c r="AD2422" s="169">
        <v>614707.73831086233</v>
      </c>
      <c r="AE2422" s="168" t="s">
        <v>808</v>
      </c>
      <c r="AF2422" s="169">
        <v>-163006.07187678991</v>
      </c>
      <c r="AG2422" s="169">
        <v>740371.59422556846</v>
      </c>
      <c r="AH2422" s="169">
        <v>-488105.4206424451</v>
      </c>
      <c r="AI2422" s="168" t="s">
        <v>21</v>
      </c>
      <c r="AJ2422"/>
      <c r="AK2422"/>
    </row>
    <row r="2423" spans="1:37" hidden="1" x14ac:dyDescent="0.25">
      <c r="A2423" s="179" t="b">
        <f>IF(E2423&lt;&gt;1,"",NOT(ISNA(VLOOKUP(P2423,Mapping!$P:$P,1,FALSE))))</f>
        <v>0</v>
      </c>
      <c r="B2423" s="180" t="str">
        <f t="shared" si="37"/>
        <v/>
      </c>
      <c r="E2423" s="167">
        <v>1</v>
      </c>
      <c r="F2423" s="170" t="s">
        <v>4047</v>
      </c>
      <c r="G2423" s="169">
        <v>613378.22480121243</v>
      </c>
      <c r="H2423" s="168" t="s">
        <v>1266</v>
      </c>
      <c r="I2423" s="168" t="s">
        <v>2830</v>
      </c>
      <c r="J2423" s="169">
        <v>178281.50670159349</v>
      </c>
      <c r="K2423" s="169">
        <v>87743.588823299491</v>
      </c>
      <c r="L2423" s="168" t="s">
        <v>5</v>
      </c>
      <c r="M2423" s="168" t="s">
        <v>21</v>
      </c>
      <c r="N2423" s="168" t="s">
        <v>2829</v>
      </c>
      <c r="O2423" s="168" t="s">
        <v>21</v>
      </c>
      <c r="P2423" s="168" t="s">
        <v>2835</v>
      </c>
      <c r="Q2423" s="168" t="s">
        <v>2834</v>
      </c>
      <c r="R2423" s="168" t="s">
        <v>1259</v>
      </c>
      <c r="S2423" s="168" t="s">
        <v>21</v>
      </c>
      <c r="T2423" s="168" t="s">
        <v>1259</v>
      </c>
      <c r="U2423" s="168" t="s">
        <v>1259</v>
      </c>
      <c r="V2423" s="168" t="s">
        <v>2834</v>
      </c>
      <c r="W2423" s="168" t="s">
        <v>1259</v>
      </c>
      <c r="X2423" s="168" t="s">
        <v>21</v>
      </c>
      <c r="Y2423" s="168" t="s">
        <v>1259</v>
      </c>
      <c r="Z2423" s="168" t="s">
        <v>21</v>
      </c>
      <c r="AA2423" s="168" t="s">
        <v>4048</v>
      </c>
      <c r="AB2423" s="168" t="s">
        <v>1259</v>
      </c>
      <c r="AC2423" s="168" t="s">
        <v>6963</v>
      </c>
      <c r="AD2423" s="169">
        <v>249775.99060676579</v>
      </c>
      <c r="AE2423" s="168" t="s">
        <v>808</v>
      </c>
      <c r="AF2423" s="169">
        <v>-66234.733256852371</v>
      </c>
      <c r="AG2423" s="169">
        <v>300837.35219107219</v>
      </c>
      <c r="AH2423" s="169">
        <v>-198333.30111722919</v>
      </c>
      <c r="AI2423" s="168" t="s">
        <v>21</v>
      </c>
      <c r="AJ2423"/>
      <c r="AK2423"/>
    </row>
    <row r="2424" spans="1:37" hidden="1" x14ac:dyDescent="0.25">
      <c r="A2424" s="179" t="b">
        <f>IF(E2424&lt;&gt;1,"",NOT(ISNA(VLOOKUP(P2424,Mapping!$P:$P,1,FALSE))))</f>
        <v>0</v>
      </c>
      <c r="B2424" s="180" t="str">
        <f t="shared" si="37"/>
        <v/>
      </c>
      <c r="E2424" s="167">
        <v>1</v>
      </c>
      <c r="F2424" s="170" t="s">
        <v>4047</v>
      </c>
      <c r="G2424" s="169">
        <v>2067915.0948457071</v>
      </c>
      <c r="H2424" s="168" t="s">
        <v>1266</v>
      </c>
      <c r="I2424" s="168" t="s">
        <v>2830</v>
      </c>
      <c r="J2424" s="169">
        <v>601050.06003358297</v>
      </c>
      <c r="K2424" s="169">
        <v>295814.69388229511</v>
      </c>
      <c r="L2424" s="168" t="s">
        <v>5</v>
      </c>
      <c r="M2424" s="168" t="s">
        <v>21</v>
      </c>
      <c r="N2424" s="168" t="s">
        <v>2829</v>
      </c>
      <c r="O2424" s="168" t="s">
        <v>21</v>
      </c>
      <c r="P2424" s="168" t="s">
        <v>2836</v>
      </c>
      <c r="Q2424" s="168" t="s">
        <v>2837</v>
      </c>
      <c r="R2424" s="168" t="s">
        <v>1259</v>
      </c>
      <c r="S2424" s="168" t="s">
        <v>21</v>
      </c>
      <c r="T2424" s="168" t="s">
        <v>1259</v>
      </c>
      <c r="U2424" s="168" t="s">
        <v>1259</v>
      </c>
      <c r="V2424" s="168" t="s">
        <v>2837</v>
      </c>
      <c r="W2424" s="168" t="s">
        <v>1259</v>
      </c>
      <c r="X2424" s="168" t="s">
        <v>21</v>
      </c>
      <c r="Y2424" s="168" t="s">
        <v>1259</v>
      </c>
      <c r="Z2424" s="168" t="s">
        <v>21</v>
      </c>
      <c r="AA2424" s="168" t="s">
        <v>4048</v>
      </c>
      <c r="AB2424" s="168" t="s">
        <v>1259</v>
      </c>
      <c r="AC2424" s="168" t="s">
        <v>8801</v>
      </c>
      <c r="AD2424" s="169">
        <v>842083.27002994576</v>
      </c>
      <c r="AE2424" s="168" t="s">
        <v>808</v>
      </c>
      <c r="AF2424" s="169">
        <v>-223300.728925148</v>
      </c>
      <c r="AG2424" s="169">
        <v>1014229.192584964</v>
      </c>
      <c r="AH2424" s="169">
        <v>-668651.75613923487</v>
      </c>
      <c r="AI2424" s="168" t="s">
        <v>21</v>
      </c>
      <c r="AJ2424"/>
      <c r="AK2424"/>
    </row>
    <row r="2425" spans="1:37" hidden="1" x14ac:dyDescent="0.25">
      <c r="A2425" s="179" t="b">
        <f>IF(E2425&lt;&gt;1,"",NOT(ISNA(VLOOKUP(P2425,Mapping!$P:$P,1,FALSE))))</f>
        <v>0</v>
      </c>
      <c r="B2425" s="180" t="str">
        <f t="shared" si="37"/>
        <v/>
      </c>
      <c r="E2425" s="167">
        <v>1</v>
      </c>
      <c r="F2425" s="170" t="s">
        <v>4049</v>
      </c>
      <c r="G2425" s="169">
        <v>1843144.913419778</v>
      </c>
      <c r="H2425" s="168" t="s">
        <v>1266</v>
      </c>
      <c r="I2425" s="168" t="s">
        <v>303</v>
      </c>
      <c r="J2425" s="169">
        <v>542307.43246651511</v>
      </c>
      <c r="K2425" s="169">
        <v>346417.11919331679</v>
      </c>
      <c r="L2425" s="168" t="s">
        <v>5</v>
      </c>
      <c r="M2425" s="168" t="s">
        <v>21</v>
      </c>
      <c r="N2425" s="168" t="s">
        <v>2829</v>
      </c>
      <c r="O2425" s="168" t="s">
        <v>21</v>
      </c>
      <c r="P2425" s="168" t="s">
        <v>2831</v>
      </c>
      <c r="Q2425" s="168" t="s">
        <v>2832</v>
      </c>
      <c r="R2425" s="168" t="s">
        <v>1259</v>
      </c>
      <c r="S2425" s="168" t="s">
        <v>21</v>
      </c>
      <c r="T2425" s="168" t="s">
        <v>1259</v>
      </c>
      <c r="U2425" s="168" t="s">
        <v>1259</v>
      </c>
      <c r="V2425" s="168" t="s">
        <v>2832</v>
      </c>
      <c r="W2425" s="168" t="s">
        <v>1259</v>
      </c>
      <c r="X2425" s="168" t="s">
        <v>21</v>
      </c>
      <c r="Y2425" s="168" t="s">
        <v>1259</v>
      </c>
      <c r="Z2425" s="168" t="s">
        <v>21</v>
      </c>
      <c r="AA2425" s="168" t="s">
        <v>4050</v>
      </c>
      <c r="AB2425" s="168" t="s">
        <v>4051</v>
      </c>
      <c r="AC2425" s="168" t="s">
        <v>12328</v>
      </c>
      <c r="AD2425" s="169">
        <v>825071.28752684512</v>
      </c>
      <c r="AE2425" s="168" t="s">
        <v>816</v>
      </c>
      <c r="AF2425" s="169">
        <v>-417854.85763649427</v>
      </c>
      <c r="AG2425" s="169">
        <v>961444.49262312823</v>
      </c>
      <c r="AH2425" s="169">
        <v>-596719.7111919194</v>
      </c>
      <c r="AI2425" s="168" t="s">
        <v>21</v>
      </c>
      <c r="AJ2425"/>
      <c r="AK2425"/>
    </row>
    <row r="2426" spans="1:37" hidden="1" x14ac:dyDescent="0.25">
      <c r="A2426" s="179" t="b">
        <f>IF(E2426&lt;&gt;1,"",NOT(ISNA(VLOOKUP(P2426,Mapping!$P:$P,1,FALSE))))</f>
        <v>0</v>
      </c>
      <c r="B2426" s="180" t="str">
        <f t="shared" si="37"/>
        <v/>
      </c>
      <c r="E2426" s="167">
        <v>1</v>
      </c>
      <c r="F2426" s="170" t="s">
        <v>4049</v>
      </c>
      <c r="G2426" s="169">
        <v>6377948.8074497702</v>
      </c>
      <c r="H2426" s="168" t="s">
        <v>1266</v>
      </c>
      <c r="I2426" s="168" t="s">
        <v>303</v>
      </c>
      <c r="J2426" s="169">
        <v>1876580.0871042041</v>
      </c>
      <c r="K2426" s="169">
        <v>1198728.6708454289</v>
      </c>
      <c r="L2426" s="168" t="s">
        <v>5</v>
      </c>
      <c r="M2426" s="168" t="s">
        <v>21</v>
      </c>
      <c r="N2426" s="168" t="s">
        <v>2829</v>
      </c>
      <c r="O2426" s="168" t="s">
        <v>21</v>
      </c>
      <c r="P2426" s="168" t="s">
        <v>2833</v>
      </c>
      <c r="Q2426" s="168" t="s">
        <v>2834</v>
      </c>
      <c r="R2426" s="168" t="s">
        <v>1259</v>
      </c>
      <c r="S2426" s="168" t="s">
        <v>21</v>
      </c>
      <c r="T2426" s="168" t="s">
        <v>1259</v>
      </c>
      <c r="U2426" s="168" t="s">
        <v>1259</v>
      </c>
      <c r="V2426" s="168" t="s">
        <v>2834</v>
      </c>
      <c r="W2426" s="168" t="s">
        <v>1259</v>
      </c>
      <c r="X2426" s="168" t="s">
        <v>21</v>
      </c>
      <c r="Y2426" s="168" t="s">
        <v>1259</v>
      </c>
      <c r="Z2426" s="168" t="s">
        <v>21</v>
      </c>
      <c r="AA2426" s="168" t="s">
        <v>4050</v>
      </c>
      <c r="AB2426" s="168" t="s">
        <v>4051</v>
      </c>
      <c r="AC2426" s="168" t="s">
        <v>8802</v>
      </c>
      <c r="AD2426" s="169">
        <v>2855045.4150559758</v>
      </c>
      <c r="AE2426" s="168" t="s">
        <v>816</v>
      </c>
      <c r="AF2426" s="169">
        <v>-1445929.11362841</v>
      </c>
      <c r="AG2426" s="169">
        <v>3326946.085740712</v>
      </c>
      <c r="AH2426" s="169">
        <v>-2064866.274305522</v>
      </c>
      <c r="AI2426" s="168" t="s">
        <v>21</v>
      </c>
      <c r="AJ2426"/>
      <c r="AK2426"/>
    </row>
    <row r="2427" spans="1:37" hidden="1" x14ac:dyDescent="0.25">
      <c r="A2427" s="179" t="b">
        <f>IF(E2427&lt;&gt;1,"",NOT(ISNA(VLOOKUP(P2427,Mapping!$P:$P,1,FALSE))))</f>
        <v>0</v>
      </c>
      <c r="B2427" s="180" t="str">
        <f t="shared" si="37"/>
        <v/>
      </c>
      <c r="E2427" s="167">
        <v>1</v>
      </c>
      <c r="F2427" s="170" t="s">
        <v>4049</v>
      </c>
      <c r="G2427" s="169">
        <v>4771744.1846518358</v>
      </c>
      <c r="H2427" s="168" t="s">
        <v>1266</v>
      </c>
      <c r="I2427" s="168" t="s">
        <v>303</v>
      </c>
      <c r="J2427" s="169">
        <v>1403987.4555301419</v>
      </c>
      <c r="K2427" s="169">
        <v>896844.2263758562</v>
      </c>
      <c r="L2427" s="168" t="s">
        <v>5</v>
      </c>
      <c r="M2427" s="168" t="s">
        <v>21</v>
      </c>
      <c r="N2427" s="168" t="s">
        <v>2829</v>
      </c>
      <c r="O2427" s="168" t="s">
        <v>21</v>
      </c>
      <c r="P2427" s="168" t="s">
        <v>2836</v>
      </c>
      <c r="Q2427" s="168" t="s">
        <v>2837</v>
      </c>
      <c r="R2427" s="168" t="s">
        <v>1259</v>
      </c>
      <c r="S2427" s="168" t="s">
        <v>21</v>
      </c>
      <c r="T2427" s="168" t="s">
        <v>1259</v>
      </c>
      <c r="U2427" s="168" t="s">
        <v>1259</v>
      </c>
      <c r="V2427" s="168" t="s">
        <v>2837</v>
      </c>
      <c r="W2427" s="168" t="s">
        <v>1259</v>
      </c>
      <c r="X2427" s="168" t="s">
        <v>21</v>
      </c>
      <c r="Y2427" s="168" t="s">
        <v>1259</v>
      </c>
      <c r="Z2427" s="168" t="s">
        <v>21</v>
      </c>
      <c r="AA2427" s="168" t="s">
        <v>4050</v>
      </c>
      <c r="AB2427" s="168" t="s">
        <v>4051</v>
      </c>
      <c r="AC2427" s="168" t="s">
        <v>8803</v>
      </c>
      <c r="AD2427" s="169">
        <v>2136038.8374860059</v>
      </c>
      <c r="AE2427" s="168" t="s">
        <v>816</v>
      </c>
      <c r="AF2427" s="169">
        <v>-1081790.4074921489</v>
      </c>
      <c r="AG2427" s="169">
        <v>2489097.3754352229</v>
      </c>
      <c r="AH2427" s="169">
        <v>-1544856.1808762499</v>
      </c>
      <c r="AI2427" s="168" t="s">
        <v>21</v>
      </c>
      <c r="AJ2427"/>
      <c r="AK2427"/>
    </row>
    <row r="2428" spans="1:37" hidden="1" x14ac:dyDescent="0.25">
      <c r="A2428" s="179" t="b">
        <f>IF(E2428&lt;&gt;1,"",NOT(ISNA(VLOOKUP(P2428,Mapping!$P:$P,1,FALSE))))</f>
        <v>0</v>
      </c>
      <c r="B2428" s="180" t="str">
        <f t="shared" si="37"/>
        <v/>
      </c>
      <c r="E2428" s="167">
        <v>1</v>
      </c>
      <c r="F2428" s="170" t="s">
        <v>4052</v>
      </c>
      <c r="G2428" s="169">
        <v>2985767.5322770202</v>
      </c>
      <c r="H2428" s="168" t="s">
        <v>1266</v>
      </c>
      <c r="I2428" s="168" t="s">
        <v>303</v>
      </c>
      <c r="J2428" s="169">
        <v>2162145.0363445641</v>
      </c>
      <c r="K2428" s="169">
        <v>1065266.3773787359</v>
      </c>
      <c r="L2428" s="168" t="s">
        <v>5</v>
      </c>
      <c r="M2428" s="168" t="s">
        <v>21</v>
      </c>
      <c r="N2428" s="168" t="s">
        <v>2829</v>
      </c>
      <c r="O2428" s="168" t="s">
        <v>21</v>
      </c>
      <c r="P2428" s="168" t="s">
        <v>2831</v>
      </c>
      <c r="Q2428" s="168" t="s">
        <v>2832</v>
      </c>
      <c r="R2428" s="168" t="s">
        <v>1259</v>
      </c>
      <c r="S2428" s="168" t="s">
        <v>21</v>
      </c>
      <c r="T2428" s="168" t="s">
        <v>1259</v>
      </c>
      <c r="U2428" s="168" t="s">
        <v>1259</v>
      </c>
      <c r="V2428" s="168" t="s">
        <v>2832</v>
      </c>
      <c r="W2428" s="168" t="s">
        <v>1259</v>
      </c>
      <c r="X2428" s="168" t="s">
        <v>21</v>
      </c>
      <c r="Y2428" s="168" t="s">
        <v>1259</v>
      </c>
      <c r="Z2428" s="168" t="s">
        <v>21</v>
      </c>
      <c r="AA2428" s="168" t="s">
        <v>4053</v>
      </c>
      <c r="AB2428" s="168" t="s">
        <v>4054</v>
      </c>
      <c r="AC2428" s="168" t="s">
        <v>8804</v>
      </c>
      <c r="AD2428" s="169">
        <v>2965072.3223110479</v>
      </c>
      <c r="AE2428" s="168" t="s">
        <v>809</v>
      </c>
      <c r="AF2428" s="169">
        <v>-1619451.0812748091</v>
      </c>
      <c r="AG2428" s="169">
        <v>-1362202.80792335</v>
      </c>
      <c r="AH2428" s="169">
        <v>-1085430.1370389799</v>
      </c>
      <c r="AI2428" s="168" t="s">
        <v>21</v>
      </c>
      <c r="AJ2428"/>
      <c r="AK2428"/>
    </row>
    <row r="2429" spans="1:37" hidden="1" x14ac:dyDescent="0.25">
      <c r="A2429" s="179" t="b">
        <f>IF(E2429&lt;&gt;1,"",NOT(ISNA(VLOOKUP(P2429,Mapping!$P:$P,1,FALSE))))</f>
        <v>0</v>
      </c>
      <c r="B2429" s="180" t="str">
        <f t="shared" si="37"/>
        <v/>
      </c>
      <c r="E2429" s="167">
        <v>1</v>
      </c>
      <c r="F2429" s="170" t="s">
        <v>4052</v>
      </c>
      <c r="G2429" s="169">
        <v>2494768.5536113461</v>
      </c>
      <c r="H2429" s="168" t="s">
        <v>1266</v>
      </c>
      <c r="I2429" s="168" t="s">
        <v>303</v>
      </c>
      <c r="J2429" s="169">
        <v>1806587.882917203</v>
      </c>
      <c r="K2429" s="169">
        <v>890087.06497562048</v>
      </c>
      <c r="L2429" s="168" t="s">
        <v>5</v>
      </c>
      <c r="M2429" s="168" t="s">
        <v>21</v>
      </c>
      <c r="N2429" s="168" t="s">
        <v>2829</v>
      </c>
      <c r="O2429" s="168" t="s">
        <v>21</v>
      </c>
      <c r="P2429" s="168" t="s">
        <v>2836</v>
      </c>
      <c r="Q2429" s="168" t="s">
        <v>2837</v>
      </c>
      <c r="R2429" s="168" t="s">
        <v>1259</v>
      </c>
      <c r="S2429" s="168" t="s">
        <v>21</v>
      </c>
      <c r="T2429" s="168" t="s">
        <v>1259</v>
      </c>
      <c r="U2429" s="168" t="s">
        <v>1259</v>
      </c>
      <c r="V2429" s="168" t="s">
        <v>2837</v>
      </c>
      <c r="W2429" s="168" t="s">
        <v>1259</v>
      </c>
      <c r="X2429" s="168" t="s">
        <v>21</v>
      </c>
      <c r="Y2429" s="168" t="s">
        <v>1259</v>
      </c>
      <c r="Z2429" s="168" t="s">
        <v>21</v>
      </c>
      <c r="AA2429" s="168" t="s">
        <v>4053</v>
      </c>
      <c r="AB2429" s="168" t="s">
        <v>4054</v>
      </c>
      <c r="AC2429" s="168" t="s">
        <v>8805</v>
      </c>
      <c r="AD2429" s="169">
        <v>2477476.59820111</v>
      </c>
      <c r="AE2429" s="168" t="s">
        <v>809</v>
      </c>
      <c r="AF2429" s="169">
        <v>-1353138.041726632</v>
      </c>
      <c r="AG2429" s="169">
        <v>-1138193.3429547879</v>
      </c>
      <c r="AH2429" s="169">
        <v>-906934.96521539032</v>
      </c>
      <c r="AI2429" s="168" t="s">
        <v>21</v>
      </c>
      <c r="AJ2429"/>
      <c r="AK2429"/>
    </row>
    <row r="2430" spans="1:37" hidden="1" x14ac:dyDescent="0.25">
      <c r="A2430" s="179" t="b">
        <f>IF(E2430&lt;&gt;1,"",NOT(ISNA(VLOOKUP(P2430,Mapping!$P:$P,1,FALSE))))</f>
        <v>0</v>
      </c>
      <c r="B2430" s="180" t="str">
        <f t="shared" si="37"/>
        <v/>
      </c>
      <c r="E2430" s="167">
        <v>1</v>
      </c>
      <c r="F2430" s="170" t="s">
        <v>4055</v>
      </c>
      <c r="G2430" s="169">
        <v>749882.863780546</v>
      </c>
      <c r="H2430" s="168" t="s">
        <v>1266</v>
      </c>
      <c r="I2430" s="168" t="s">
        <v>2830</v>
      </c>
      <c r="J2430" s="169">
        <v>159061.70714827461</v>
      </c>
      <c r="K2430" s="169">
        <v>74437.035221404498</v>
      </c>
      <c r="L2430" s="168" t="s">
        <v>5</v>
      </c>
      <c r="M2430" s="168" t="s">
        <v>21</v>
      </c>
      <c r="N2430" s="168" t="s">
        <v>2829</v>
      </c>
      <c r="O2430" s="168" t="s">
        <v>21</v>
      </c>
      <c r="P2430" s="168" t="s">
        <v>2831</v>
      </c>
      <c r="Q2430" s="168" t="s">
        <v>2832</v>
      </c>
      <c r="R2430" s="168" t="s">
        <v>1259</v>
      </c>
      <c r="S2430" s="168" t="s">
        <v>21</v>
      </c>
      <c r="T2430" s="168" t="s">
        <v>1259</v>
      </c>
      <c r="U2430" s="168" t="s">
        <v>1259</v>
      </c>
      <c r="V2430" s="168" t="s">
        <v>2832</v>
      </c>
      <c r="W2430" s="168" t="s">
        <v>1259</v>
      </c>
      <c r="X2430" s="168" t="s">
        <v>21</v>
      </c>
      <c r="Y2430" s="168" t="s">
        <v>1259</v>
      </c>
      <c r="Z2430" s="168" t="s">
        <v>21</v>
      </c>
      <c r="AA2430" s="168" t="s">
        <v>4056</v>
      </c>
      <c r="AB2430" s="168" t="s">
        <v>1259</v>
      </c>
      <c r="AC2430" s="168" t="s">
        <v>8806</v>
      </c>
      <c r="AD2430" s="169">
        <v>272586.59249053057</v>
      </c>
      <c r="AE2430" s="168" t="s">
        <v>817</v>
      </c>
      <c r="AF2430" s="169">
        <v>-178657.75438412189</v>
      </c>
      <c r="AG2430" s="169">
        <v>74407.644647219451</v>
      </c>
      <c r="AH2430" s="169">
        <v>-38450.822336209007</v>
      </c>
      <c r="AI2430" s="168" t="s">
        <v>21</v>
      </c>
      <c r="AJ2430"/>
      <c r="AK2430"/>
    </row>
    <row r="2431" spans="1:37" hidden="1" x14ac:dyDescent="0.25">
      <c r="A2431" s="179" t="b">
        <f>IF(E2431&lt;&gt;1,"",NOT(ISNA(VLOOKUP(P2431,Mapping!$P:$P,1,FALSE))))</f>
        <v>0</v>
      </c>
      <c r="B2431" s="180" t="str">
        <f t="shared" si="37"/>
        <v/>
      </c>
      <c r="E2431" s="167">
        <v>1</v>
      </c>
      <c r="F2431" s="170" t="s">
        <v>4055</v>
      </c>
      <c r="G2431" s="169">
        <v>2670110.9952729209</v>
      </c>
      <c r="H2431" s="168" t="s">
        <v>1266</v>
      </c>
      <c r="I2431" s="168" t="s">
        <v>2830</v>
      </c>
      <c r="J2431" s="169">
        <v>566371.67442698427</v>
      </c>
      <c r="K2431" s="169">
        <v>265048.25726802519</v>
      </c>
      <c r="L2431" s="168" t="s">
        <v>5</v>
      </c>
      <c r="M2431" s="168" t="s">
        <v>21</v>
      </c>
      <c r="N2431" s="168" t="s">
        <v>2829</v>
      </c>
      <c r="O2431" s="168" t="s">
        <v>21</v>
      </c>
      <c r="P2431" s="168" t="s">
        <v>2833</v>
      </c>
      <c r="Q2431" s="168" t="s">
        <v>2834</v>
      </c>
      <c r="R2431" s="168" t="s">
        <v>1259</v>
      </c>
      <c r="S2431" s="168" t="s">
        <v>21</v>
      </c>
      <c r="T2431" s="168" t="s">
        <v>1259</v>
      </c>
      <c r="U2431" s="168" t="s">
        <v>1259</v>
      </c>
      <c r="V2431" s="168" t="s">
        <v>2834</v>
      </c>
      <c r="W2431" s="168" t="s">
        <v>1259</v>
      </c>
      <c r="X2431" s="168" t="s">
        <v>21</v>
      </c>
      <c r="Y2431" s="168" t="s">
        <v>1259</v>
      </c>
      <c r="Z2431" s="168" t="s">
        <v>21</v>
      </c>
      <c r="AA2431" s="168" t="s">
        <v>4056</v>
      </c>
      <c r="AB2431" s="168" t="s">
        <v>1259</v>
      </c>
      <c r="AC2431" s="168" t="s">
        <v>4057</v>
      </c>
      <c r="AD2431" s="169">
        <v>970600.20028134435</v>
      </c>
      <c r="AE2431" s="168" t="s">
        <v>817</v>
      </c>
      <c r="AF2431" s="169">
        <v>-636147.40036440874</v>
      </c>
      <c r="AG2431" s="169">
        <v>264943.60612972273</v>
      </c>
      <c r="AH2431" s="169">
        <v>-136912.00113521051</v>
      </c>
      <c r="AI2431" s="168" t="s">
        <v>21</v>
      </c>
      <c r="AJ2431"/>
      <c r="AK2431"/>
    </row>
    <row r="2432" spans="1:37" hidden="1" x14ac:dyDescent="0.25">
      <c r="A2432" s="179" t="b">
        <f>IF(E2432&lt;&gt;1,"",NOT(ISNA(VLOOKUP(P2432,Mapping!$P:$P,1,FALSE))))</f>
        <v>0</v>
      </c>
      <c r="B2432" s="180" t="str">
        <f t="shared" si="37"/>
        <v/>
      </c>
      <c r="E2432" s="167">
        <v>1</v>
      </c>
      <c r="F2432" s="170" t="s">
        <v>4058</v>
      </c>
      <c r="G2432" s="169">
        <v>3561637.376931638</v>
      </c>
      <c r="H2432" s="168" t="s">
        <v>1266</v>
      </c>
      <c r="I2432" s="168" t="s">
        <v>303</v>
      </c>
      <c r="J2432" s="169">
        <v>675352.81331286195</v>
      </c>
      <c r="K2432" s="169">
        <v>234808.2478108865</v>
      </c>
      <c r="L2432" s="168" t="s">
        <v>5</v>
      </c>
      <c r="M2432" s="168" t="s">
        <v>21</v>
      </c>
      <c r="N2432" s="168" t="s">
        <v>2829</v>
      </c>
      <c r="O2432" s="168" t="s">
        <v>21</v>
      </c>
      <c r="P2432" s="168" t="s">
        <v>2831</v>
      </c>
      <c r="Q2432" s="168" t="s">
        <v>2832</v>
      </c>
      <c r="R2432" s="168" t="s">
        <v>1259</v>
      </c>
      <c r="S2432" s="168" t="s">
        <v>21</v>
      </c>
      <c r="T2432" s="168" t="s">
        <v>1259</v>
      </c>
      <c r="U2432" s="168" t="s">
        <v>1259</v>
      </c>
      <c r="V2432" s="168" t="s">
        <v>2832</v>
      </c>
      <c r="W2432" s="168" t="s">
        <v>1259</v>
      </c>
      <c r="X2432" s="168" t="s">
        <v>21</v>
      </c>
      <c r="Y2432" s="168" t="s">
        <v>1259</v>
      </c>
      <c r="Z2432" s="168" t="s">
        <v>21</v>
      </c>
      <c r="AA2432" s="168" t="s">
        <v>4059</v>
      </c>
      <c r="AB2432" s="168" t="s">
        <v>4060</v>
      </c>
      <c r="AC2432" s="168" t="s">
        <v>12329</v>
      </c>
      <c r="AD2432" s="169">
        <v>993741.59563886956</v>
      </c>
      <c r="AE2432" s="168" t="s">
        <v>817</v>
      </c>
      <c r="AF2432" s="169">
        <v>-261527.67854063259</v>
      </c>
      <c r="AG2432" s="169">
        <v>-552022.43446317455</v>
      </c>
      <c r="AH2432" s="169">
        <v>-390626.18219562899</v>
      </c>
      <c r="AI2432" s="168" t="s">
        <v>21</v>
      </c>
      <c r="AJ2432"/>
      <c r="AK2432"/>
    </row>
    <row r="2433" spans="1:37" hidden="1" x14ac:dyDescent="0.25">
      <c r="A2433" s="179" t="b">
        <f>IF(E2433&lt;&gt;1,"",NOT(ISNA(VLOOKUP(P2433,Mapping!$P:$P,1,FALSE))))</f>
        <v>0</v>
      </c>
      <c r="B2433" s="180" t="str">
        <f t="shared" si="37"/>
        <v/>
      </c>
      <c r="E2433" s="167">
        <v>1</v>
      </c>
      <c r="F2433" s="170" t="s">
        <v>4058</v>
      </c>
      <c r="G2433" s="169">
        <v>11573560.130824329</v>
      </c>
      <c r="H2433" s="168" t="s">
        <v>1266</v>
      </c>
      <c r="I2433" s="168" t="s">
        <v>303</v>
      </c>
      <c r="J2433" s="169">
        <v>2194562.6595853758</v>
      </c>
      <c r="K2433" s="169">
        <v>763010.6851568314</v>
      </c>
      <c r="L2433" s="168" t="s">
        <v>5</v>
      </c>
      <c r="M2433" s="168" t="s">
        <v>21</v>
      </c>
      <c r="N2433" s="168" t="s">
        <v>2829</v>
      </c>
      <c r="O2433" s="168" t="s">
        <v>21</v>
      </c>
      <c r="P2433" s="168" t="s">
        <v>2833</v>
      </c>
      <c r="Q2433" s="168" t="s">
        <v>2834</v>
      </c>
      <c r="R2433" s="168" t="s">
        <v>1259</v>
      </c>
      <c r="S2433" s="168" t="s">
        <v>21</v>
      </c>
      <c r="T2433" s="168" t="s">
        <v>1259</v>
      </c>
      <c r="U2433" s="168" t="s">
        <v>1259</v>
      </c>
      <c r="V2433" s="168" t="s">
        <v>2834</v>
      </c>
      <c r="W2433" s="168" t="s">
        <v>1259</v>
      </c>
      <c r="X2433" s="168" t="s">
        <v>21</v>
      </c>
      <c r="Y2433" s="168" t="s">
        <v>1259</v>
      </c>
      <c r="Z2433" s="168" t="s">
        <v>21</v>
      </c>
      <c r="AA2433" s="168" t="s">
        <v>4059</v>
      </c>
      <c r="AB2433" s="168" t="s">
        <v>4060</v>
      </c>
      <c r="AC2433" s="168" t="s">
        <v>8807</v>
      </c>
      <c r="AD2433" s="169">
        <v>3229168.748654603</v>
      </c>
      <c r="AE2433" s="168" t="s">
        <v>817</v>
      </c>
      <c r="AF2433" s="169">
        <v>-849835.62141087651</v>
      </c>
      <c r="AG2433" s="169">
        <v>-1793799.919161791</v>
      </c>
      <c r="AH2433" s="169">
        <v>-1269341.9149285329</v>
      </c>
      <c r="AI2433" s="168" t="s">
        <v>21</v>
      </c>
      <c r="AJ2433"/>
      <c r="AK2433"/>
    </row>
    <row r="2434" spans="1:37" hidden="1" x14ac:dyDescent="0.25">
      <c r="A2434" s="179" t="b">
        <f>IF(E2434&lt;&gt;1,"",NOT(ISNA(VLOOKUP(P2434,Mapping!$P:$P,1,FALSE))))</f>
        <v>0</v>
      </c>
      <c r="B2434" s="180" t="str">
        <f t="shared" si="37"/>
        <v/>
      </c>
      <c r="E2434" s="167">
        <v>1</v>
      </c>
      <c r="F2434" s="170" t="s">
        <v>4058</v>
      </c>
      <c r="G2434" s="169">
        <v>31227768.672387291</v>
      </c>
      <c r="H2434" s="168" t="s">
        <v>1266</v>
      </c>
      <c r="I2434" s="168" t="s">
        <v>303</v>
      </c>
      <c r="J2434" s="169">
        <v>5921366.8305977052</v>
      </c>
      <c r="K2434" s="169">
        <v>2058754.6875206979</v>
      </c>
      <c r="L2434" s="168" t="s">
        <v>5</v>
      </c>
      <c r="M2434" s="168" t="s">
        <v>21</v>
      </c>
      <c r="N2434" s="168" t="s">
        <v>2829</v>
      </c>
      <c r="O2434" s="168" t="s">
        <v>21</v>
      </c>
      <c r="P2434" s="168" t="s">
        <v>2844</v>
      </c>
      <c r="Q2434" s="168" t="s">
        <v>2834</v>
      </c>
      <c r="R2434" s="168" t="s">
        <v>1259</v>
      </c>
      <c r="S2434" s="168" t="s">
        <v>21</v>
      </c>
      <c r="T2434" s="168" t="s">
        <v>1259</v>
      </c>
      <c r="U2434" s="168" t="s">
        <v>1259</v>
      </c>
      <c r="V2434" s="168" t="s">
        <v>2834</v>
      </c>
      <c r="W2434" s="168" t="s">
        <v>1259</v>
      </c>
      <c r="X2434" s="168" t="s">
        <v>21</v>
      </c>
      <c r="Y2434" s="168" t="s">
        <v>1259</v>
      </c>
      <c r="Z2434" s="168" t="s">
        <v>21</v>
      </c>
      <c r="AA2434" s="168" t="s">
        <v>4059</v>
      </c>
      <c r="AB2434" s="168" t="s">
        <v>4060</v>
      </c>
      <c r="AC2434" s="168" t="s">
        <v>8808</v>
      </c>
      <c r="AD2434" s="169">
        <v>8712939.9724219199</v>
      </c>
      <c r="AE2434" s="168" t="s">
        <v>817</v>
      </c>
      <c r="AF2434" s="169">
        <v>-2293025.6459542182</v>
      </c>
      <c r="AG2434" s="169">
        <v>-4840029.1947281472</v>
      </c>
      <c r="AH2434" s="169">
        <v>-3424937.118526049</v>
      </c>
      <c r="AI2434" s="168" t="s">
        <v>21</v>
      </c>
      <c r="AJ2434"/>
      <c r="AK2434"/>
    </row>
    <row r="2435" spans="1:37" hidden="1" x14ac:dyDescent="0.25">
      <c r="A2435" s="179" t="b">
        <f>IF(E2435&lt;&gt;1,"",NOT(ISNA(VLOOKUP(P2435,Mapping!$P:$P,1,FALSE))))</f>
        <v>0</v>
      </c>
      <c r="B2435" s="180" t="str">
        <f t="shared" si="37"/>
        <v/>
      </c>
      <c r="E2435" s="167">
        <v>1</v>
      </c>
      <c r="F2435" s="170" t="s">
        <v>4058</v>
      </c>
      <c r="G2435" s="169">
        <v>7567000.561506982</v>
      </c>
      <c r="H2435" s="168" t="s">
        <v>1266</v>
      </c>
      <c r="I2435" s="168" t="s">
        <v>303</v>
      </c>
      <c r="J2435" s="169">
        <v>1434844.3080290139</v>
      </c>
      <c r="K2435" s="169">
        <v>498870.02942510601</v>
      </c>
      <c r="L2435" s="168" t="s">
        <v>5</v>
      </c>
      <c r="M2435" s="168" t="s">
        <v>21</v>
      </c>
      <c r="N2435" s="168" t="s">
        <v>2829</v>
      </c>
      <c r="O2435" s="168" t="s">
        <v>21</v>
      </c>
      <c r="P2435" s="168" t="s">
        <v>2851</v>
      </c>
      <c r="Q2435" s="168" t="s">
        <v>2834</v>
      </c>
      <c r="R2435" s="168" t="s">
        <v>1259</v>
      </c>
      <c r="S2435" s="168" t="s">
        <v>21</v>
      </c>
      <c r="T2435" s="168" t="s">
        <v>1259</v>
      </c>
      <c r="U2435" s="168" t="s">
        <v>1259</v>
      </c>
      <c r="V2435" s="168" t="s">
        <v>2834</v>
      </c>
      <c r="W2435" s="168" t="s">
        <v>1259</v>
      </c>
      <c r="X2435" s="168" t="s">
        <v>21</v>
      </c>
      <c r="Y2435" s="168" t="s">
        <v>1259</v>
      </c>
      <c r="Z2435" s="168" t="s">
        <v>21</v>
      </c>
      <c r="AA2435" s="168" t="s">
        <v>4059</v>
      </c>
      <c r="AB2435" s="168" t="s">
        <v>4060</v>
      </c>
      <c r="AC2435" s="168" t="s">
        <v>8809</v>
      </c>
      <c r="AD2435" s="169">
        <v>2111288.2689563301</v>
      </c>
      <c r="AE2435" s="168" t="s">
        <v>817</v>
      </c>
      <c r="AF2435" s="169">
        <v>-555637.72527327854</v>
      </c>
      <c r="AG2435" s="169">
        <v>-1172818.4622618509</v>
      </c>
      <c r="AH2435" s="169">
        <v>-829918.44120867178</v>
      </c>
      <c r="AI2435" s="168" t="s">
        <v>21</v>
      </c>
      <c r="AJ2435"/>
      <c r="AK2435"/>
    </row>
    <row r="2436" spans="1:37" hidden="1" x14ac:dyDescent="0.25">
      <c r="A2436" s="179" t="b">
        <f>IF(E2436&lt;&gt;1,"",NOT(ISNA(VLOOKUP(P2436,Mapping!$P:$P,1,FALSE))))</f>
        <v>0</v>
      </c>
      <c r="B2436" s="180" t="str">
        <f t="shared" si="37"/>
        <v/>
      </c>
      <c r="E2436" s="167">
        <v>1</v>
      </c>
      <c r="F2436" s="170" t="s">
        <v>4058</v>
      </c>
      <c r="G2436" s="169">
        <v>9145962.5576699357</v>
      </c>
      <c r="H2436" s="168" t="s">
        <v>1266</v>
      </c>
      <c r="I2436" s="168" t="s">
        <v>303</v>
      </c>
      <c r="J2436" s="169">
        <v>1734244.924478462</v>
      </c>
      <c r="K2436" s="169">
        <v>602966.33694937383</v>
      </c>
      <c r="L2436" s="168" t="s">
        <v>5</v>
      </c>
      <c r="M2436" s="168" t="s">
        <v>21</v>
      </c>
      <c r="N2436" s="168" t="s">
        <v>2829</v>
      </c>
      <c r="O2436" s="168" t="s">
        <v>21</v>
      </c>
      <c r="P2436" s="168" t="s">
        <v>2836</v>
      </c>
      <c r="Q2436" s="168" t="s">
        <v>2837</v>
      </c>
      <c r="R2436" s="168" t="s">
        <v>1259</v>
      </c>
      <c r="S2436" s="168" t="s">
        <v>21</v>
      </c>
      <c r="T2436" s="168" t="s">
        <v>1259</v>
      </c>
      <c r="U2436" s="168" t="s">
        <v>1259</v>
      </c>
      <c r="V2436" s="168" t="s">
        <v>2837</v>
      </c>
      <c r="W2436" s="168" t="s">
        <v>1259</v>
      </c>
      <c r="X2436" s="168" t="s">
        <v>21</v>
      </c>
      <c r="Y2436" s="168" t="s">
        <v>1259</v>
      </c>
      <c r="Z2436" s="168" t="s">
        <v>21</v>
      </c>
      <c r="AA2436" s="168" t="s">
        <v>4059</v>
      </c>
      <c r="AB2436" s="168" t="s">
        <v>4060</v>
      </c>
      <c r="AC2436" s="168" t="s">
        <v>8810</v>
      </c>
      <c r="AD2436" s="169">
        <v>2551838.5124153998</v>
      </c>
      <c r="AE2436" s="168" t="s">
        <v>817</v>
      </c>
      <c r="AF2436" s="169">
        <v>-671579.41771927848</v>
      </c>
      <c r="AG2436" s="169">
        <v>-1417543.6694634929</v>
      </c>
      <c r="AH2436" s="169">
        <v>-1003092.695384006</v>
      </c>
      <c r="AI2436" s="168" t="s">
        <v>21</v>
      </c>
      <c r="AJ2436"/>
      <c r="AK2436"/>
    </row>
    <row r="2437" spans="1:37" hidden="1" x14ac:dyDescent="0.25">
      <c r="A2437" s="179" t="b">
        <f>IF(E2437&lt;&gt;1,"",NOT(ISNA(VLOOKUP(P2437,Mapping!$P:$P,1,FALSE))))</f>
        <v>0</v>
      </c>
      <c r="B2437" s="180" t="str">
        <f t="shared" si="37"/>
        <v/>
      </c>
      <c r="E2437" s="167">
        <v>1</v>
      </c>
      <c r="F2437" s="170" t="s">
        <v>4061</v>
      </c>
      <c r="G2437" s="169">
        <v>755721.45657802629</v>
      </c>
      <c r="H2437" s="168" t="s">
        <v>1266</v>
      </c>
      <c r="I2437" s="168" t="s">
        <v>2920</v>
      </c>
      <c r="J2437" s="169">
        <v>229469.5963523057</v>
      </c>
      <c r="K2437" s="169">
        <v>94689.138022948158</v>
      </c>
      <c r="L2437" s="168" t="s">
        <v>5</v>
      </c>
      <c r="M2437" s="168" t="s">
        <v>21</v>
      </c>
      <c r="N2437" s="168" t="s">
        <v>2829</v>
      </c>
      <c r="O2437" s="168" t="s">
        <v>21</v>
      </c>
      <c r="P2437" s="168" t="s">
        <v>2831</v>
      </c>
      <c r="Q2437" s="168" t="s">
        <v>2832</v>
      </c>
      <c r="R2437" s="168" t="s">
        <v>1259</v>
      </c>
      <c r="S2437" s="168" t="s">
        <v>21</v>
      </c>
      <c r="T2437" s="168" t="s">
        <v>1259</v>
      </c>
      <c r="U2437" s="168" t="s">
        <v>1259</v>
      </c>
      <c r="V2437" s="168" t="s">
        <v>2832</v>
      </c>
      <c r="W2437" s="168" t="s">
        <v>1259</v>
      </c>
      <c r="X2437" s="168" t="s">
        <v>21</v>
      </c>
      <c r="Y2437" s="168" t="s">
        <v>1259</v>
      </c>
      <c r="Z2437" s="168" t="s">
        <v>21</v>
      </c>
      <c r="AA2437" s="168" t="s">
        <v>4062</v>
      </c>
      <c r="AB2437" s="168" t="s">
        <v>1259</v>
      </c>
      <c r="AC2437" s="168" t="s">
        <v>8784</v>
      </c>
      <c r="AD2437" s="169">
        <v>336139.3209758533</v>
      </c>
      <c r="AE2437" s="168" t="s">
        <v>808</v>
      </c>
      <c r="AF2437" s="169">
        <v>36703.646970220383</v>
      </c>
      <c r="AG2437" s="169">
        <v>310777.37298141612</v>
      </c>
      <c r="AH2437" s="169">
        <v>51253.975805930437</v>
      </c>
      <c r="AI2437" s="168" t="s">
        <v>21</v>
      </c>
      <c r="AJ2437"/>
      <c r="AK2437"/>
    </row>
    <row r="2438" spans="1:37" hidden="1" x14ac:dyDescent="0.25">
      <c r="A2438" s="179" t="b">
        <f>IF(E2438&lt;&gt;1,"",NOT(ISNA(VLOOKUP(P2438,Mapping!$P:$P,1,FALSE))))</f>
        <v>0</v>
      </c>
      <c r="B2438" s="180" t="str">
        <f t="shared" si="37"/>
        <v/>
      </c>
      <c r="E2438" s="167">
        <v>1</v>
      </c>
      <c r="F2438" s="170" t="s">
        <v>4061</v>
      </c>
      <c r="G2438" s="169">
        <v>12726923.56365185</v>
      </c>
      <c r="H2438" s="168" t="s">
        <v>1266</v>
      </c>
      <c r="I2438" s="168" t="s">
        <v>2920</v>
      </c>
      <c r="J2438" s="169">
        <v>3864442.3650240758</v>
      </c>
      <c r="K2438" s="169">
        <v>1594637.0338390879</v>
      </c>
      <c r="L2438" s="168" t="s">
        <v>5</v>
      </c>
      <c r="M2438" s="168" t="s">
        <v>21</v>
      </c>
      <c r="N2438" s="168" t="s">
        <v>2829</v>
      </c>
      <c r="O2438" s="168" t="s">
        <v>21</v>
      </c>
      <c r="P2438" s="168" t="s">
        <v>2844</v>
      </c>
      <c r="Q2438" s="168" t="s">
        <v>2834</v>
      </c>
      <c r="R2438" s="168" t="s">
        <v>1259</v>
      </c>
      <c r="S2438" s="168" t="s">
        <v>21</v>
      </c>
      <c r="T2438" s="168" t="s">
        <v>1259</v>
      </c>
      <c r="U2438" s="168" t="s">
        <v>1259</v>
      </c>
      <c r="V2438" s="168" t="s">
        <v>2834</v>
      </c>
      <c r="W2438" s="168" t="s">
        <v>1259</v>
      </c>
      <c r="X2438" s="168" t="s">
        <v>21</v>
      </c>
      <c r="Y2438" s="168" t="s">
        <v>1259</v>
      </c>
      <c r="Z2438" s="168" t="s">
        <v>21</v>
      </c>
      <c r="AA2438" s="168" t="s">
        <v>4062</v>
      </c>
      <c r="AB2438" s="168" t="s">
        <v>1259</v>
      </c>
      <c r="AC2438" s="168" t="s">
        <v>8811</v>
      </c>
      <c r="AD2438" s="169">
        <v>5660841.5806648964</v>
      </c>
      <c r="AE2438" s="168" t="s">
        <v>808</v>
      </c>
      <c r="AF2438" s="169">
        <v>618117.30424121954</v>
      </c>
      <c r="AG2438" s="169">
        <v>5233727.1051647533</v>
      </c>
      <c r="AH2438" s="169">
        <v>863155.89790057577</v>
      </c>
      <c r="AI2438" s="168" t="s">
        <v>21</v>
      </c>
      <c r="AJ2438"/>
      <c r="AK2438"/>
    </row>
    <row r="2439" spans="1:37" hidden="1" x14ac:dyDescent="0.25">
      <c r="A2439" s="179" t="b">
        <f>IF(E2439&lt;&gt;1,"",NOT(ISNA(VLOOKUP(P2439,Mapping!$P:$P,1,FALSE))))</f>
        <v>0</v>
      </c>
      <c r="B2439" s="180" t="str">
        <f t="shared" si="37"/>
        <v/>
      </c>
      <c r="E2439" s="167">
        <v>1</v>
      </c>
      <c r="F2439" s="170" t="s">
        <v>4064</v>
      </c>
      <c r="G2439" s="169">
        <v>8138469.0932946028</v>
      </c>
      <c r="H2439" s="168" t="s">
        <v>1266</v>
      </c>
      <c r="I2439" s="168" t="s">
        <v>303</v>
      </c>
      <c r="J2439" s="169">
        <v>2285654.5364330709</v>
      </c>
      <c r="K2439" s="169">
        <v>1165021.2267103789</v>
      </c>
      <c r="L2439" s="168" t="s">
        <v>5</v>
      </c>
      <c r="M2439" s="168" t="s">
        <v>21</v>
      </c>
      <c r="N2439" s="168" t="s">
        <v>2829</v>
      </c>
      <c r="O2439" s="168" t="s">
        <v>21</v>
      </c>
      <c r="P2439" s="168" t="s">
        <v>2831</v>
      </c>
      <c r="Q2439" s="168" t="s">
        <v>2832</v>
      </c>
      <c r="R2439" s="168" t="s">
        <v>1259</v>
      </c>
      <c r="S2439" s="168" t="s">
        <v>21</v>
      </c>
      <c r="T2439" s="168" t="s">
        <v>1259</v>
      </c>
      <c r="U2439" s="168" t="s">
        <v>1259</v>
      </c>
      <c r="V2439" s="168" t="s">
        <v>2832</v>
      </c>
      <c r="W2439" s="168" t="s">
        <v>1259</v>
      </c>
      <c r="X2439" s="168" t="s">
        <v>21</v>
      </c>
      <c r="Y2439" s="168" t="s">
        <v>1259</v>
      </c>
      <c r="Z2439" s="168" t="s">
        <v>21</v>
      </c>
      <c r="AA2439" s="168" t="s">
        <v>4065</v>
      </c>
      <c r="AB2439" s="168" t="s">
        <v>4066</v>
      </c>
      <c r="AC2439" s="168" t="s">
        <v>12330</v>
      </c>
      <c r="AD2439" s="169">
        <v>3915689.4842677899</v>
      </c>
      <c r="AE2439" s="168" t="s">
        <v>810</v>
      </c>
      <c r="AF2439" s="169">
        <v>-2253390.8484225869</v>
      </c>
      <c r="AG2439" s="169">
        <v>-3835782.4467769088</v>
      </c>
      <c r="AH2439" s="169">
        <v>-1488335.275657197</v>
      </c>
      <c r="AI2439" s="168" t="s">
        <v>21</v>
      </c>
      <c r="AJ2439"/>
      <c r="AK2439"/>
    </row>
    <row r="2440" spans="1:37" hidden="1" x14ac:dyDescent="0.25">
      <c r="A2440" s="179" t="b">
        <f>IF(E2440&lt;&gt;1,"",NOT(ISNA(VLOOKUP(P2440,Mapping!$P:$P,1,FALSE))))</f>
        <v>0</v>
      </c>
      <c r="B2440" s="180" t="str">
        <f t="shared" si="37"/>
        <v/>
      </c>
      <c r="E2440" s="167">
        <v>1</v>
      </c>
      <c r="F2440" s="170" t="s">
        <v>4064</v>
      </c>
      <c r="G2440" s="169">
        <v>6383175.7940957667</v>
      </c>
      <c r="H2440" s="168" t="s">
        <v>1266</v>
      </c>
      <c r="I2440" s="168" t="s">
        <v>303</v>
      </c>
      <c r="J2440" s="169">
        <v>1792687.856079163</v>
      </c>
      <c r="K2440" s="169">
        <v>913751.12551235338</v>
      </c>
      <c r="L2440" s="168" t="s">
        <v>5</v>
      </c>
      <c r="M2440" s="168" t="s">
        <v>21</v>
      </c>
      <c r="N2440" s="168" t="s">
        <v>2829</v>
      </c>
      <c r="O2440" s="168" t="s">
        <v>21</v>
      </c>
      <c r="P2440" s="168" t="s">
        <v>2833</v>
      </c>
      <c r="Q2440" s="168" t="s">
        <v>2834</v>
      </c>
      <c r="R2440" s="168" t="s">
        <v>1259</v>
      </c>
      <c r="S2440" s="168" t="s">
        <v>21</v>
      </c>
      <c r="T2440" s="168" t="s">
        <v>1259</v>
      </c>
      <c r="U2440" s="168" t="s">
        <v>1259</v>
      </c>
      <c r="V2440" s="168" t="s">
        <v>2834</v>
      </c>
      <c r="W2440" s="168" t="s">
        <v>1259</v>
      </c>
      <c r="X2440" s="168" t="s">
        <v>21</v>
      </c>
      <c r="Y2440" s="168" t="s">
        <v>1259</v>
      </c>
      <c r="Z2440" s="168" t="s">
        <v>21</v>
      </c>
      <c r="AA2440" s="168" t="s">
        <v>4065</v>
      </c>
      <c r="AB2440" s="168" t="s">
        <v>4066</v>
      </c>
      <c r="AC2440" s="168" t="s">
        <v>8813</v>
      </c>
      <c r="AD2440" s="169">
        <v>3071159.2127033798</v>
      </c>
      <c r="AE2440" s="168" t="s">
        <v>810</v>
      </c>
      <c r="AF2440" s="169">
        <v>-1767382.753857109</v>
      </c>
      <c r="AG2440" s="169">
        <v>-3008486.4100371031</v>
      </c>
      <c r="AH2440" s="169">
        <v>-1167333.265773694</v>
      </c>
      <c r="AI2440" s="168" t="s">
        <v>21</v>
      </c>
      <c r="AJ2440"/>
      <c r="AK2440"/>
    </row>
    <row r="2441" spans="1:37" hidden="1" x14ac:dyDescent="0.25">
      <c r="A2441" s="179" t="b">
        <f>IF(E2441&lt;&gt;1,"",NOT(ISNA(VLOOKUP(P2441,Mapping!$P:$P,1,FALSE))))</f>
        <v>0</v>
      </c>
      <c r="B2441" s="180" t="str">
        <f t="shared" si="37"/>
        <v/>
      </c>
      <c r="E2441" s="167">
        <v>1</v>
      </c>
      <c r="F2441" s="170" t="s">
        <v>4064</v>
      </c>
      <c r="G2441" s="169">
        <v>3504424.7069976758</v>
      </c>
      <c r="H2441" s="168" t="s">
        <v>1266</v>
      </c>
      <c r="I2441" s="168" t="s">
        <v>303</v>
      </c>
      <c r="J2441" s="169">
        <v>984202.81963555992</v>
      </c>
      <c r="K2441" s="169">
        <v>501658.12811458763</v>
      </c>
      <c r="L2441" s="168" t="s">
        <v>5</v>
      </c>
      <c r="M2441" s="168" t="s">
        <v>21</v>
      </c>
      <c r="N2441" s="168" t="s">
        <v>2829</v>
      </c>
      <c r="O2441" s="168" t="s">
        <v>21</v>
      </c>
      <c r="P2441" s="168" t="s">
        <v>2851</v>
      </c>
      <c r="Q2441" s="168" t="s">
        <v>2834</v>
      </c>
      <c r="R2441" s="168" t="s">
        <v>1259</v>
      </c>
      <c r="S2441" s="168" t="s">
        <v>21</v>
      </c>
      <c r="T2441" s="168" t="s">
        <v>1259</v>
      </c>
      <c r="U2441" s="168" t="s">
        <v>1259</v>
      </c>
      <c r="V2441" s="168" t="s">
        <v>2834</v>
      </c>
      <c r="W2441" s="168" t="s">
        <v>1259</v>
      </c>
      <c r="X2441" s="168" t="s">
        <v>21</v>
      </c>
      <c r="Y2441" s="168" t="s">
        <v>1259</v>
      </c>
      <c r="Z2441" s="168" t="s">
        <v>21</v>
      </c>
      <c r="AA2441" s="168" t="s">
        <v>4065</v>
      </c>
      <c r="AB2441" s="168" t="s">
        <v>4066</v>
      </c>
      <c r="AC2441" s="168" t="s">
        <v>8814</v>
      </c>
      <c r="AD2441" s="169">
        <v>1686095.8512338591</v>
      </c>
      <c r="AE2441" s="168" t="s">
        <v>810</v>
      </c>
      <c r="AF2441" s="169">
        <v>-970310.07591352565</v>
      </c>
      <c r="AG2441" s="169">
        <v>-1651687.881720681</v>
      </c>
      <c r="AH2441" s="169">
        <v>-640877.15423120698</v>
      </c>
      <c r="AI2441" s="168" t="s">
        <v>21</v>
      </c>
      <c r="AJ2441"/>
      <c r="AK2441"/>
    </row>
    <row r="2442" spans="1:37" hidden="1" x14ac:dyDescent="0.25">
      <c r="A2442" s="179" t="b">
        <f>IF(E2442&lt;&gt;1,"",NOT(ISNA(VLOOKUP(P2442,Mapping!$P:$P,1,FALSE))))</f>
        <v>0</v>
      </c>
      <c r="B2442" s="180" t="str">
        <f t="shared" si="37"/>
        <v/>
      </c>
      <c r="E2442" s="167">
        <v>1</v>
      </c>
      <c r="F2442" s="170" t="s">
        <v>4064</v>
      </c>
      <c r="G2442" s="169">
        <v>8488065.8141943719</v>
      </c>
      <c r="H2442" s="168" t="s">
        <v>1266</v>
      </c>
      <c r="I2442" s="168" t="s">
        <v>303</v>
      </c>
      <c r="J2442" s="169">
        <v>2383837.2931514191</v>
      </c>
      <c r="K2442" s="169">
        <v>1215065.970502814</v>
      </c>
      <c r="L2442" s="168" t="s">
        <v>5</v>
      </c>
      <c r="M2442" s="168" t="s">
        <v>21</v>
      </c>
      <c r="N2442" s="168" t="s">
        <v>2829</v>
      </c>
      <c r="O2442" s="168" t="s">
        <v>21</v>
      </c>
      <c r="P2442" s="168" t="s">
        <v>2836</v>
      </c>
      <c r="Q2442" s="168" t="s">
        <v>2837</v>
      </c>
      <c r="R2442" s="168" t="s">
        <v>1259</v>
      </c>
      <c r="S2442" s="168" t="s">
        <v>21</v>
      </c>
      <c r="T2442" s="168" t="s">
        <v>1259</v>
      </c>
      <c r="U2442" s="168" t="s">
        <v>1259</v>
      </c>
      <c r="V2442" s="168" t="s">
        <v>2837</v>
      </c>
      <c r="W2442" s="168" t="s">
        <v>1259</v>
      </c>
      <c r="X2442" s="168" t="s">
        <v>21</v>
      </c>
      <c r="Y2442" s="168" t="s">
        <v>1259</v>
      </c>
      <c r="Z2442" s="168" t="s">
        <v>21</v>
      </c>
      <c r="AA2442" s="168" t="s">
        <v>4065</v>
      </c>
      <c r="AB2442" s="168" t="s">
        <v>4066</v>
      </c>
      <c r="AC2442" s="168" t="s">
        <v>8815</v>
      </c>
      <c r="AD2442" s="169">
        <v>4083892.150895772</v>
      </c>
      <c r="AE2442" s="168" t="s">
        <v>810</v>
      </c>
      <c r="AF2442" s="169">
        <v>-2350187.683611549</v>
      </c>
      <c r="AG2442" s="169">
        <v>-4000552.6203938299</v>
      </c>
      <c r="AH2442" s="169">
        <v>-1552268.3232616789</v>
      </c>
      <c r="AI2442" s="168" t="s">
        <v>21</v>
      </c>
      <c r="AJ2442"/>
      <c r="AK2442"/>
    </row>
    <row r="2443" spans="1:37" hidden="1" x14ac:dyDescent="0.25">
      <c r="A2443" s="179" t="b">
        <f>IF(E2443&lt;&gt;1,"",NOT(ISNA(VLOOKUP(P2443,Mapping!$P:$P,1,FALSE))))</f>
        <v>0</v>
      </c>
      <c r="B2443" s="180" t="str">
        <f t="shared" si="37"/>
        <v/>
      </c>
      <c r="E2443" s="167">
        <v>1</v>
      </c>
      <c r="F2443" s="170" t="s">
        <v>4067</v>
      </c>
      <c r="G2443" s="169">
        <v>824168.13725914445</v>
      </c>
      <c r="H2443" s="168" t="s">
        <v>1266</v>
      </c>
      <c r="I2443" s="168" t="s">
        <v>402</v>
      </c>
      <c r="J2443" s="169">
        <v>501413.34741283668</v>
      </c>
      <c r="K2443" s="169">
        <v>227079.3510261511</v>
      </c>
      <c r="L2443" s="168" t="s">
        <v>5</v>
      </c>
      <c r="M2443" s="168" t="s">
        <v>21</v>
      </c>
      <c r="N2443" s="168" t="s">
        <v>2829</v>
      </c>
      <c r="O2443" s="168" t="s">
        <v>21</v>
      </c>
      <c r="P2443" s="168" t="s">
        <v>2831</v>
      </c>
      <c r="Q2443" s="168" t="s">
        <v>2832</v>
      </c>
      <c r="R2443" s="168" t="s">
        <v>1259</v>
      </c>
      <c r="S2443" s="168" t="s">
        <v>21</v>
      </c>
      <c r="T2443" s="168" t="s">
        <v>1259</v>
      </c>
      <c r="U2443" s="168" t="s">
        <v>1259</v>
      </c>
      <c r="V2443" s="168" t="s">
        <v>2832</v>
      </c>
      <c r="W2443" s="168" t="s">
        <v>1259</v>
      </c>
      <c r="X2443" s="168" t="s">
        <v>21</v>
      </c>
      <c r="Y2443" s="168" t="s">
        <v>1259</v>
      </c>
      <c r="Z2443" s="168" t="s">
        <v>21</v>
      </c>
      <c r="AA2443" s="168" t="s">
        <v>4068</v>
      </c>
      <c r="AB2443" s="168" t="s">
        <v>1259</v>
      </c>
      <c r="AC2443" s="168" t="s">
        <v>8816</v>
      </c>
      <c r="AD2443" s="169">
        <v>760636.77190022834</v>
      </c>
      <c r="AE2443" s="168" t="s">
        <v>809</v>
      </c>
      <c r="AF2443" s="169">
        <v>-702195.50244468858</v>
      </c>
      <c r="AG2443" s="169">
        <v>-685642.63423568942</v>
      </c>
      <c r="AH2443" s="169">
        <v>-360897.15827004932</v>
      </c>
      <c r="AI2443" s="168" t="s">
        <v>21</v>
      </c>
      <c r="AJ2443"/>
      <c r="AK2443"/>
    </row>
    <row r="2444" spans="1:37" hidden="1" x14ac:dyDescent="0.25">
      <c r="A2444" s="179" t="b">
        <f>IF(E2444&lt;&gt;1,"",NOT(ISNA(VLOOKUP(P2444,Mapping!$P:$P,1,FALSE))))</f>
        <v>0</v>
      </c>
      <c r="B2444" s="180" t="str">
        <f t="shared" si="37"/>
        <v/>
      </c>
      <c r="E2444" s="167">
        <v>1</v>
      </c>
      <c r="F2444" s="170" t="s">
        <v>4067</v>
      </c>
      <c r="G2444" s="169">
        <v>1230997.9463615641</v>
      </c>
      <c r="H2444" s="168" t="s">
        <v>1266</v>
      </c>
      <c r="I2444" s="168" t="s">
        <v>402</v>
      </c>
      <c r="J2444" s="169">
        <v>748923.39686434565</v>
      </c>
      <c r="K2444" s="169">
        <v>339171.34397348552</v>
      </c>
      <c r="L2444" s="168" t="s">
        <v>5</v>
      </c>
      <c r="M2444" s="168" t="s">
        <v>21</v>
      </c>
      <c r="N2444" s="168" t="s">
        <v>2829</v>
      </c>
      <c r="O2444" s="168" t="s">
        <v>21</v>
      </c>
      <c r="P2444" s="168" t="s">
        <v>2835</v>
      </c>
      <c r="Q2444" s="168" t="s">
        <v>2834</v>
      </c>
      <c r="R2444" s="168" t="s">
        <v>1259</v>
      </c>
      <c r="S2444" s="168" t="s">
        <v>21</v>
      </c>
      <c r="T2444" s="168" t="s">
        <v>1259</v>
      </c>
      <c r="U2444" s="168" t="s">
        <v>1259</v>
      </c>
      <c r="V2444" s="168" t="s">
        <v>2834</v>
      </c>
      <c r="W2444" s="168" t="s">
        <v>1259</v>
      </c>
      <c r="X2444" s="168" t="s">
        <v>21</v>
      </c>
      <c r="Y2444" s="168" t="s">
        <v>1259</v>
      </c>
      <c r="Z2444" s="168" t="s">
        <v>21</v>
      </c>
      <c r="AA2444" s="168" t="s">
        <v>4068</v>
      </c>
      <c r="AB2444" s="168" t="s">
        <v>1259</v>
      </c>
      <c r="AC2444" s="168" t="s">
        <v>8817</v>
      </c>
      <c r="AD2444" s="169">
        <v>1136105.925242601</v>
      </c>
      <c r="AE2444" s="168" t="s">
        <v>809</v>
      </c>
      <c r="AF2444" s="169">
        <v>-1048816.5974583691</v>
      </c>
      <c r="AG2444" s="169">
        <v>-1024092.823448571</v>
      </c>
      <c r="AH2444" s="169">
        <v>-539044.93584961817</v>
      </c>
      <c r="AI2444" s="168" t="s">
        <v>21</v>
      </c>
      <c r="AJ2444"/>
      <c r="AK2444"/>
    </row>
    <row r="2445" spans="1:37" hidden="1" x14ac:dyDescent="0.25">
      <c r="A2445" s="179" t="b">
        <f>IF(E2445&lt;&gt;1,"",NOT(ISNA(VLOOKUP(P2445,Mapping!$P:$P,1,FALSE))))</f>
        <v>0</v>
      </c>
      <c r="B2445" s="180" t="str">
        <f t="shared" si="37"/>
        <v/>
      </c>
      <c r="E2445" s="167">
        <v>1</v>
      </c>
      <c r="F2445" s="170" t="s">
        <v>4067</v>
      </c>
      <c r="G2445" s="169">
        <v>1341531.1018521329</v>
      </c>
      <c r="H2445" s="168" t="s">
        <v>1266</v>
      </c>
      <c r="I2445" s="168" t="s">
        <v>402</v>
      </c>
      <c r="J2445" s="169">
        <v>816170.35411622713</v>
      </c>
      <c r="K2445" s="169">
        <v>369626.04863986972</v>
      </c>
      <c r="L2445" s="168" t="s">
        <v>5</v>
      </c>
      <c r="M2445" s="168" t="s">
        <v>21</v>
      </c>
      <c r="N2445" s="168" t="s">
        <v>2829</v>
      </c>
      <c r="O2445" s="168" t="s">
        <v>21</v>
      </c>
      <c r="P2445" s="168" t="s">
        <v>2836</v>
      </c>
      <c r="Q2445" s="168" t="s">
        <v>2837</v>
      </c>
      <c r="R2445" s="168" t="s">
        <v>1259</v>
      </c>
      <c r="S2445" s="168" t="s">
        <v>21</v>
      </c>
      <c r="T2445" s="168" t="s">
        <v>1259</v>
      </c>
      <c r="U2445" s="168" t="s">
        <v>1259</v>
      </c>
      <c r="V2445" s="168" t="s">
        <v>2837</v>
      </c>
      <c r="W2445" s="168" t="s">
        <v>1259</v>
      </c>
      <c r="X2445" s="168" t="s">
        <v>21</v>
      </c>
      <c r="Y2445" s="168" t="s">
        <v>1259</v>
      </c>
      <c r="Z2445" s="168" t="s">
        <v>21</v>
      </c>
      <c r="AA2445" s="168" t="s">
        <v>4068</v>
      </c>
      <c r="AB2445" s="168" t="s">
        <v>1259</v>
      </c>
      <c r="AC2445" s="168" t="s">
        <v>8818</v>
      </c>
      <c r="AD2445" s="169">
        <v>1238118.583557558</v>
      </c>
      <c r="AE2445" s="168" t="s">
        <v>809</v>
      </c>
      <c r="AF2445" s="169">
        <v>-1142991.415857218</v>
      </c>
      <c r="AG2445" s="169">
        <v>-1116047.6570253361</v>
      </c>
      <c r="AH2445" s="169">
        <v>-587446.59069134737</v>
      </c>
      <c r="AI2445" s="168" t="s">
        <v>21</v>
      </c>
      <c r="AJ2445"/>
      <c r="AK2445"/>
    </row>
    <row r="2446" spans="1:37" hidden="1" x14ac:dyDescent="0.25">
      <c r="A2446" s="179" t="b">
        <f>IF(E2446&lt;&gt;1,"",NOT(ISNA(VLOOKUP(P2446,Mapping!$P:$P,1,FALSE))))</f>
        <v>0</v>
      </c>
      <c r="B2446" s="180" t="str">
        <f t="shared" si="37"/>
        <v/>
      </c>
      <c r="E2446" s="167">
        <v>1</v>
      </c>
      <c r="F2446" s="170" t="s">
        <v>4069</v>
      </c>
      <c r="G2446" s="169">
        <v>7886409.3226621766</v>
      </c>
      <c r="H2446" s="168" t="s">
        <v>1266</v>
      </c>
      <c r="I2446" s="168" t="s">
        <v>2830</v>
      </c>
      <c r="J2446" s="169">
        <v>2531132.4817035669</v>
      </c>
      <c r="K2446" s="169">
        <v>1640380.455194195</v>
      </c>
      <c r="L2446" s="168" t="s">
        <v>5</v>
      </c>
      <c r="M2446" s="168" t="s">
        <v>21</v>
      </c>
      <c r="N2446" s="168" t="s">
        <v>2829</v>
      </c>
      <c r="O2446" s="168" t="s">
        <v>21</v>
      </c>
      <c r="P2446" s="168" t="s">
        <v>2831</v>
      </c>
      <c r="Q2446" s="168" t="s">
        <v>2832</v>
      </c>
      <c r="R2446" s="168" t="s">
        <v>1259</v>
      </c>
      <c r="S2446" s="168" t="s">
        <v>21</v>
      </c>
      <c r="T2446" s="168" t="s">
        <v>1259</v>
      </c>
      <c r="U2446" s="168" t="s">
        <v>1259</v>
      </c>
      <c r="V2446" s="168" t="s">
        <v>2832</v>
      </c>
      <c r="W2446" s="168" t="s">
        <v>1259</v>
      </c>
      <c r="X2446" s="168" t="s">
        <v>21</v>
      </c>
      <c r="Y2446" s="168" t="s">
        <v>1259</v>
      </c>
      <c r="Z2446" s="168" t="s">
        <v>21</v>
      </c>
      <c r="AA2446" s="168" t="s">
        <v>4070</v>
      </c>
      <c r="AB2446" s="168" t="s">
        <v>1259</v>
      </c>
      <c r="AC2446" s="168" t="s">
        <v>8819</v>
      </c>
      <c r="AD2446" s="169">
        <v>3271811.9639640432</v>
      </c>
      <c r="AE2446" s="168" t="s">
        <v>809</v>
      </c>
      <c r="AF2446" s="169">
        <v>-3288071.124268882</v>
      </c>
      <c r="AG2446" s="169">
        <v>-1215194.3538904749</v>
      </c>
      <c r="AH2446" s="169">
        <v>-3251804.958816865</v>
      </c>
      <c r="AI2446" s="168" t="s">
        <v>21</v>
      </c>
      <c r="AJ2446"/>
      <c r="AK2446"/>
    </row>
    <row r="2447" spans="1:37" hidden="1" x14ac:dyDescent="0.25">
      <c r="A2447" s="179" t="b">
        <f>IF(E2447&lt;&gt;1,"",NOT(ISNA(VLOOKUP(P2447,Mapping!$P:$P,1,FALSE))))</f>
        <v>0</v>
      </c>
      <c r="B2447" s="180" t="str">
        <f t="shared" si="37"/>
        <v/>
      </c>
      <c r="E2447" s="167">
        <v>1</v>
      </c>
      <c r="F2447" s="170" t="s">
        <v>4069</v>
      </c>
      <c r="G2447" s="169">
        <v>6769378.2671676464</v>
      </c>
      <c r="H2447" s="168" t="s">
        <v>1266</v>
      </c>
      <c r="I2447" s="168" t="s">
        <v>2830</v>
      </c>
      <c r="J2447" s="169">
        <v>2172622.8644675948</v>
      </c>
      <c r="K2447" s="169">
        <v>1408036.9594016611</v>
      </c>
      <c r="L2447" s="168" t="s">
        <v>5</v>
      </c>
      <c r="M2447" s="168" t="s">
        <v>21</v>
      </c>
      <c r="N2447" s="168" t="s">
        <v>2829</v>
      </c>
      <c r="O2447" s="168" t="s">
        <v>21</v>
      </c>
      <c r="P2447" s="168" t="s">
        <v>2836</v>
      </c>
      <c r="Q2447" s="168" t="s">
        <v>2837</v>
      </c>
      <c r="R2447" s="168" t="s">
        <v>1259</v>
      </c>
      <c r="S2447" s="168" t="s">
        <v>21</v>
      </c>
      <c r="T2447" s="168" t="s">
        <v>1259</v>
      </c>
      <c r="U2447" s="168" t="s">
        <v>1259</v>
      </c>
      <c r="V2447" s="168" t="s">
        <v>2837</v>
      </c>
      <c r="W2447" s="168" t="s">
        <v>1259</v>
      </c>
      <c r="X2447" s="168" t="s">
        <v>21</v>
      </c>
      <c r="Y2447" s="168" t="s">
        <v>1259</v>
      </c>
      <c r="Z2447" s="168" t="s">
        <v>21</v>
      </c>
      <c r="AA2447" s="168" t="s">
        <v>4070</v>
      </c>
      <c r="AB2447" s="168" t="s">
        <v>1259</v>
      </c>
      <c r="AC2447" s="168" t="s">
        <v>7069</v>
      </c>
      <c r="AD2447" s="169">
        <v>2808392.5011948328</v>
      </c>
      <c r="AE2447" s="168" t="s">
        <v>809</v>
      </c>
      <c r="AF2447" s="169">
        <v>-2822348.7139535979</v>
      </c>
      <c r="AG2447" s="169">
        <v>-1043074.219590995</v>
      </c>
      <c r="AH2447" s="169">
        <v>-2791219.2883556969</v>
      </c>
      <c r="AI2447" s="168" t="s">
        <v>21</v>
      </c>
      <c r="AJ2447"/>
      <c r="AK2447"/>
    </row>
    <row r="2448" spans="1:37" hidden="1" x14ac:dyDescent="0.25">
      <c r="A2448" s="179" t="b">
        <f>IF(E2448&lt;&gt;1,"",NOT(ISNA(VLOOKUP(P2448,Mapping!$P:$P,1,FALSE))))</f>
        <v>0</v>
      </c>
      <c r="B2448" s="180" t="str">
        <f t="shared" si="37"/>
        <v/>
      </c>
      <c r="E2448" s="167">
        <v>1</v>
      </c>
      <c r="F2448" s="170" t="s">
        <v>4071</v>
      </c>
      <c r="G2448" s="169">
        <v>2676822.3681122828</v>
      </c>
      <c r="H2448" s="168" t="s">
        <v>1266</v>
      </c>
      <c r="I2448" s="168" t="s">
        <v>561</v>
      </c>
      <c r="J2448" s="169">
        <v>969492.48438364139</v>
      </c>
      <c r="K2448" s="169">
        <v>630996.32518861594</v>
      </c>
      <c r="L2448" s="168" t="s">
        <v>5</v>
      </c>
      <c r="M2448" s="168" t="s">
        <v>21</v>
      </c>
      <c r="N2448" s="168" t="s">
        <v>2829</v>
      </c>
      <c r="O2448" s="168" t="s">
        <v>21</v>
      </c>
      <c r="P2448" s="168" t="s">
        <v>2831</v>
      </c>
      <c r="Q2448" s="168" t="s">
        <v>2832</v>
      </c>
      <c r="R2448" s="168" t="s">
        <v>1259</v>
      </c>
      <c r="S2448" s="168" t="s">
        <v>21</v>
      </c>
      <c r="T2448" s="168" t="s">
        <v>1259</v>
      </c>
      <c r="U2448" s="168" t="s">
        <v>1259</v>
      </c>
      <c r="V2448" s="168" t="s">
        <v>2832</v>
      </c>
      <c r="W2448" s="168" t="s">
        <v>1259</v>
      </c>
      <c r="X2448" s="168" t="s">
        <v>21</v>
      </c>
      <c r="Y2448" s="168" t="s">
        <v>1259</v>
      </c>
      <c r="Z2448" s="168" t="s">
        <v>21</v>
      </c>
      <c r="AA2448" s="168" t="s">
        <v>4072</v>
      </c>
      <c r="AB2448" s="168" t="s">
        <v>1259</v>
      </c>
      <c r="AC2448" s="168" t="s">
        <v>8820</v>
      </c>
      <c r="AD2448" s="169">
        <v>1410803.9728349471</v>
      </c>
      <c r="AE2448" s="168" t="s">
        <v>807</v>
      </c>
      <c r="AF2448" s="169">
        <v>-688311.49362805765</v>
      </c>
      <c r="AG2448" s="169">
        <v>-1609739.536705127</v>
      </c>
      <c r="AH2448" s="169">
        <v>-1294794.693065464</v>
      </c>
      <c r="AI2448" s="168" t="s">
        <v>21</v>
      </c>
      <c r="AJ2448"/>
      <c r="AK2448"/>
    </row>
    <row r="2449" spans="1:37" hidden="1" x14ac:dyDescent="0.25">
      <c r="A2449" s="179" t="b">
        <f>IF(E2449&lt;&gt;1,"",NOT(ISNA(VLOOKUP(P2449,Mapping!$P:$P,1,FALSE))))</f>
        <v>0</v>
      </c>
      <c r="B2449" s="180" t="str">
        <f t="shared" si="37"/>
        <v/>
      </c>
      <c r="E2449" s="167">
        <v>1</v>
      </c>
      <c r="F2449" s="170" t="s">
        <v>4073</v>
      </c>
      <c r="G2449" s="169">
        <v>498879.31587245309</v>
      </c>
      <c r="H2449" s="168" t="s">
        <v>1266</v>
      </c>
      <c r="I2449" s="168" t="s">
        <v>2830</v>
      </c>
      <c r="J2449" s="169">
        <v>167200.12115400081</v>
      </c>
      <c r="K2449" s="169">
        <v>79439.902237335904</v>
      </c>
      <c r="L2449" s="168" t="s">
        <v>5</v>
      </c>
      <c r="M2449" s="168" t="s">
        <v>21</v>
      </c>
      <c r="N2449" s="168" t="s">
        <v>2829</v>
      </c>
      <c r="O2449" s="168" t="s">
        <v>21</v>
      </c>
      <c r="P2449" s="168" t="s">
        <v>2831</v>
      </c>
      <c r="Q2449" s="168" t="s">
        <v>2832</v>
      </c>
      <c r="R2449" s="168" t="s">
        <v>1259</v>
      </c>
      <c r="S2449" s="168" t="s">
        <v>21</v>
      </c>
      <c r="T2449" s="168" t="s">
        <v>1259</v>
      </c>
      <c r="U2449" s="168" t="s">
        <v>1259</v>
      </c>
      <c r="V2449" s="168" t="s">
        <v>2832</v>
      </c>
      <c r="W2449" s="168" t="s">
        <v>1259</v>
      </c>
      <c r="X2449" s="168" t="s">
        <v>21</v>
      </c>
      <c r="Y2449" s="168" t="s">
        <v>1259</v>
      </c>
      <c r="Z2449" s="168" t="s">
        <v>21</v>
      </c>
      <c r="AA2449" s="168" t="s">
        <v>4074</v>
      </c>
      <c r="AB2449" s="168" t="s">
        <v>1259</v>
      </c>
      <c r="AC2449" s="168" t="s">
        <v>8821</v>
      </c>
      <c r="AD2449" s="169">
        <v>245500.56395750871</v>
      </c>
      <c r="AE2449" s="168" t="s">
        <v>814</v>
      </c>
      <c r="AF2449" s="169">
        <v>-133670.55374770821</v>
      </c>
      <c r="AG2449" s="169">
        <v>-396774.4355106689</v>
      </c>
      <c r="AH2449" s="169">
        <v>-251783.22113644861</v>
      </c>
      <c r="AI2449" s="168" t="s">
        <v>21</v>
      </c>
      <c r="AJ2449"/>
      <c r="AK2449"/>
    </row>
    <row r="2450" spans="1:37" hidden="1" x14ac:dyDescent="0.25">
      <c r="A2450" s="179" t="b">
        <f>IF(E2450&lt;&gt;1,"",NOT(ISNA(VLOOKUP(P2450,Mapping!$P:$P,1,FALSE))))</f>
        <v>0</v>
      </c>
      <c r="B2450" s="180" t="str">
        <f t="shared" si="37"/>
        <v/>
      </c>
      <c r="E2450" s="167">
        <v>1</v>
      </c>
      <c r="F2450" s="170" t="s">
        <v>4073</v>
      </c>
      <c r="G2450" s="169">
        <v>1281180.004646867</v>
      </c>
      <c r="H2450" s="168" t="s">
        <v>1266</v>
      </c>
      <c r="I2450" s="168" t="s">
        <v>2830</v>
      </c>
      <c r="J2450" s="169">
        <v>429389.32359305781</v>
      </c>
      <c r="K2450" s="169">
        <v>204010.89217256251</v>
      </c>
      <c r="L2450" s="168" t="s">
        <v>5</v>
      </c>
      <c r="M2450" s="168" t="s">
        <v>21</v>
      </c>
      <c r="N2450" s="168" t="s">
        <v>2829</v>
      </c>
      <c r="O2450" s="168" t="s">
        <v>21</v>
      </c>
      <c r="P2450" s="168" t="s">
        <v>2851</v>
      </c>
      <c r="Q2450" s="168" t="s">
        <v>2834</v>
      </c>
      <c r="R2450" s="168" t="s">
        <v>1259</v>
      </c>
      <c r="S2450" s="168" t="s">
        <v>21</v>
      </c>
      <c r="T2450" s="168" t="s">
        <v>1259</v>
      </c>
      <c r="U2450" s="168" t="s">
        <v>1259</v>
      </c>
      <c r="V2450" s="168" t="s">
        <v>2834</v>
      </c>
      <c r="W2450" s="168" t="s">
        <v>1259</v>
      </c>
      <c r="X2450" s="168" t="s">
        <v>21</v>
      </c>
      <c r="Y2450" s="168" t="s">
        <v>1259</v>
      </c>
      <c r="Z2450" s="168" t="s">
        <v>21</v>
      </c>
      <c r="AA2450" s="168" t="s">
        <v>4074</v>
      </c>
      <c r="AB2450" s="168" t="s">
        <v>1259</v>
      </c>
      <c r="AC2450" s="168" t="s">
        <v>8822</v>
      </c>
      <c r="AD2450" s="169">
        <v>630473.95164465834</v>
      </c>
      <c r="AE2450" s="168" t="s">
        <v>814</v>
      </c>
      <c r="AF2450" s="169">
        <v>-343281.50160353119</v>
      </c>
      <c r="AG2450" s="169">
        <v>-1018962.817174169</v>
      </c>
      <c r="AH2450" s="169">
        <v>-646608.5447167973</v>
      </c>
      <c r="AI2450" s="168" t="s">
        <v>21</v>
      </c>
      <c r="AJ2450"/>
      <c r="AK2450"/>
    </row>
    <row r="2451" spans="1:37" hidden="1" x14ac:dyDescent="0.25">
      <c r="A2451" s="179" t="b">
        <f>IF(E2451&lt;&gt;1,"",NOT(ISNA(VLOOKUP(P2451,Mapping!$P:$P,1,FALSE))))</f>
        <v>0</v>
      </c>
      <c r="B2451" s="180" t="str">
        <f t="shared" si="37"/>
        <v/>
      </c>
      <c r="E2451" s="167">
        <v>1</v>
      </c>
      <c r="F2451" s="170" t="s">
        <v>4073</v>
      </c>
      <c r="G2451" s="169">
        <v>2904923.4363238108</v>
      </c>
      <c r="H2451" s="168" t="s">
        <v>1266</v>
      </c>
      <c r="I2451" s="168" t="s">
        <v>2830</v>
      </c>
      <c r="J2451" s="169">
        <v>973589.27308306389</v>
      </c>
      <c r="K2451" s="169">
        <v>462570.4583180364</v>
      </c>
      <c r="L2451" s="168" t="s">
        <v>5</v>
      </c>
      <c r="M2451" s="168" t="s">
        <v>21</v>
      </c>
      <c r="N2451" s="168" t="s">
        <v>2829</v>
      </c>
      <c r="O2451" s="168" t="s">
        <v>21</v>
      </c>
      <c r="P2451" s="168" t="s">
        <v>2835</v>
      </c>
      <c r="Q2451" s="168" t="s">
        <v>2834</v>
      </c>
      <c r="R2451" s="168" t="s">
        <v>1259</v>
      </c>
      <c r="S2451" s="168" t="s">
        <v>21</v>
      </c>
      <c r="T2451" s="168" t="s">
        <v>1259</v>
      </c>
      <c r="U2451" s="168" t="s">
        <v>1259</v>
      </c>
      <c r="V2451" s="168" t="s">
        <v>2834</v>
      </c>
      <c r="W2451" s="168" t="s">
        <v>1259</v>
      </c>
      <c r="X2451" s="168" t="s">
        <v>21</v>
      </c>
      <c r="Y2451" s="168" t="s">
        <v>1259</v>
      </c>
      <c r="Z2451" s="168" t="s">
        <v>21</v>
      </c>
      <c r="AA2451" s="168" t="s">
        <v>4074</v>
      </c>
      <c r="AB2451" s="168" t="s">
        <v>1259</v>
      </c>
      <c r="AC2451" s="168" t="s">
        <v>8823</v>
      </c>
      <c r="AD2451" s="169">
        <v>1429524.775192752</v>
      </c>
      <c r="AE2451" s="168" t="s">
        <v>814</v>
      </c>
      <c r="AF2451" s="169">
        <v>-778350.01767717162</v>
      </c>
      <c r="AG2451" s="169">
        <v>-2310377.1192305242</v>
      </c>
      <c r="AH2451" s="169">
        <v>-1466108.047941935</v>
      </c>
      <c r="AI2451" s="168" t="s">
        <v>21</v>
      </c>
      <c r="AJ2451"/>
      <c r="AK2451"/>
    </row>
    <row r="2452" spans="1:37" hidden="1" x14ac:dyDescent="0.25">
      <c r="A2452" s="179" t="b">
        <f>IF(E2452&lt;&gt;1,"",NOT(ISNA(VLOOKUP(P2452,Mapping!$P:$P,1,FALSE))))</f>
        <v>0</v>
      </c>
      <c r="B2452" s="180" t="str">
        <f t="shared" si="37"/>
        <v/>
      </c>
      <c r="E2452" s="167">
        <v>1</v>
      </c>
      <c r="F2452" s="170" t="s">
        <v>4073</v>
      </c>
      <c r="G2452" s="169">
        <v>2614622.4999022572</v>
      </c>
      <c r="H2452" s="168" t="s">
        <v>1266</v>
      </c>
      <c r="I2452" s="168" t="s">
        <v>2830</v>
      </c>
      <c r="J2452" s="169">
        <v>876294.4961771135</v>
      </c>
      <c r="K2452" s="169">
        <v>416343.89154125057</v>
      </c>
      <c r="L2452" s="168" t="s">
        <v>5</v>
      </c>
      <c r="M2452" s="168" t="s">
        <v>21</v>
      </c>
      <c r="N2452" s="168" t="s">
        <v>2829</v>
      </c>
      <c r="O2452" s="168" t="s">
        <v>21</v>
      </c>
      <c r="P2452" s="168" t="s">
        <v>2836</v>
      </c>
      <c r="Q2452" s="168" t="s">
        <v>2837</v>
      </c>
      <c r="R2452" s="168" t="s">
        <v>1259</v>
      </c>
      <c r="S2452" s="168" t="s">
        <v>21</v>
      </c>
      <c r="T2452" s="168" t="s">
        <v>1259</v>
      </c>
      <c r="U2452" s="168" t="s">
        <v>1259</v>
      </c>
      <c r="V2452" s="168" t="s">
        <v>2837</v>
      </c>
      <c r="W2452" s="168" t="s">
        <v>1259</v>
      </c>
      <c r="X2452" s="168" t="s">
        <v>21</v>
      </c>
      <c r="Y2452" s="168" t="s">
        <v>1259</v>
      </c>
      <c r="Z2452" s="168" t="s">
        <v>21</v>
      </c>
      <c r="AA2452" s="168" t="s">
        <v>4074</v>
      </c>
      <c r="AB2452" s="168" t="s">
        <v>1259</v>
      </c>
      <c r="AC2452" s="168" t="s">
        <v>8824</v>
      </c>
      <c r="AD2452" s="169">
        <v>1286666.4899494611</v>
      </c>
      <c r="AE2452" s="168" t="s">
        <v>814</v>
      </c>
      <c r="AF2452" s="169">
        <v>-700566.30187591678</v>
      </c>
      <c r="AG2452" s="169">
        <v>-2079491.639491915</v>
      </c>
      <c r="AH2452" s="169">
        <v>-1319593.8459183071</v>
      </c>
      <c r="AI2452" s="168" t="s">
        <v>21</v>
      </c>
      <c r="AJ2452"/>
      <c r="AK2452"/>
    </row>
    <row r="2453" spans="1:37" hidden="1" x14ac:dyDescent="0.25">
      <c r="A2453" s="179" t="b">
        <f>IF(E2453&lt;&gt;1,"",NOT(ISNA(VLOOKUP(P2453,Mapping!$P:$P,1,FALSE))))</f>
        <v>0</v>
      </c>
      <c r="B2453" s="180" t="str">
        <f t="shared" ref="B2453:B2516" si="38">IF(AI2453="","",VALUE(AI2453))</f>
        <v/>
      </c>
      <c r="E2453" s="167">
        <v>1</v>
      </c>
      <c r="F2453" s="170" t="s">
        <v>4075</v>
      </c>
      <c r="G2453" s="169">
        <v>614524.58638159244</v>
      </c>
      <c r="H2453" s="168" t="s">
        <v>1266</v>
      </c>
      <c r="I2453" s="168" t="s">
        <v>303</v>
      </c>
      <c r="J2453" s="169">
        <v>142800.36306452821</v>
      </c>
      <c r="K2453" s="169">
        <v>24074.547296231551</v>
      </c>
      <c r="L2453" s="168" t="s">
        <v>5</v>
      </c>
      <c r="M2453" s="168" t="s">
        <v>21</v>
      </c>
      <c r="N2453" s="168" t="s">
        <v>2829</v>
      </c>
      <c r="O2453" s="168" t="s">
        <v>21</v>
      </c>
      <c r="P2453" s="168" t="s">
        <v>2831</v>
      </c>
      <c r="Q2453" s="168" t="s">
        <v>2832</v>
      </c>
      <c r="R2453" s="168" t="s">
        <v>1259</v>
      </c>
      <c r="S2453" s="168" t="s">
        <v>21</v>
      </c>
      <c r="T2453" s="168" t="s">
        <v>1259</v>
      </c>
      <c r="U2453" s="168" t="s">
        <v>1259</v>
      </c>
      <c r="V2453" s="168" t="s">
        <v>2832</v>
      </c>
      <c r="W2453" s="168" t="s">
        <v>1259</v>
      </c>
      <c r="X2453" s="168" t="s">
        <v>21</v>
      </c>
      <c r="Y2453" s="168" t="s">
        <v>1259</v>
      </c>
      <c r="Z2453" s="168" t="s">
        <v>21</v>
      </c>
      <c r="AA2453" s="168" t="s">
        <v>4076</v>
      </c>
      <c r="AB2453" s="168" t="s">
        <v>4077</v>
      </c>
      <c r="AC2453" s="168" t="s">
        <v>12331</v>
      </c>
      <c r="AD2453" s="169">
        <v>216460.76243573971</v>
      </c>
      <c r="AE2453" s="168" t="s">
        <v>817</v>
      </c>
      <c r="AF2453" s="169">
        <v>-84504.464688942535</v>
      </c>
      <c r="AG2453" s="169">
        <v>-24174.369062105659</v>
      </c>
      <c r="AH2453" s="169">
        <v>-21115.655102261229</v>
      </c>
      <c r="AI2453" s="168" t="s">
        <v>21</v>
      </c>
      <c r="AJ2453"/>
      <c r="AK2453"/>
    </row>
    <row r="2454" spans="1:37" hidden="1" x14ac:dyDescent="0.25">
      <c r="A2454" s="179" t="b">
        <f>IF(E2454&lt;&gt;1,"",NOT(ISNA(VLOOKUP(P2454,Mapping!$P:$P,1,FALSE))))</f>
        <v>0</v>
      </c>
      <c r="B2454" s="180" t="str">
        <f t="shared" si="38"/>
        <v/>
      </c>
      <c r="E2454" s="167">
        <v>1</v>
      </c>
      <c r="F2454" s="170" t="s">
        <v>4075</v>
      </c>
      <c r="G2454" s="169">
        <v>1365614.3457800939</v>
      </c>
      <c r="H2454" s="168" t="s">
        <v>1266</v>
      </c>
      <c r="I2454" s="168" t="s">
        <v>303</v>
      </c>
      <c r="J2454" s="169">
        <v>317335.10538898519</v>
      </c>
      <c r="K2454" s="169">
        <v>53499.156721258107</v>
      </c>
      <c r="L2454" s="168" t="s">
        <v>5</v>
      </c>
      <c r="M2454" s="168" t="s">
        <v>21</v>
      </c>
      <c r="N2454" s="168" t="s">
        <v>2829</v>
      </c>
      <c r="O2454" s="168" t="s">
        <v>21</v>
      </c>
      <c r="P2454" s="168" t="s">
        <v>2851</v>
      </c>
      <c r="Q2454" s="168" t="s">
        <v>2834</v>
      </c>
      <c r="R2454" s="168" t="s">
        <v>1259</v>
      </c>
      <c r="S2454" s="168" t="s">
        <v>21</v>
      </c>
      <c r="T2454" s="168" t="s">
        <v>1259</v>
      </c>
      <c r="U2454" s="168" t="s">
        <v>1259</v>
      </c>
      <c r="V2454" s="168" t="s">
        <v>2834</v>
      </c>
      <c r="W2454" s="168" t="s">
        <v>1259</v>
      </c>
      <c r="X2454" s="168" t="s">
        <v>21</v>
      </c>
      <c r="Y2454" s="168" t="s">
        <v>1259</v>
      </c>
      <c r="Z2454" s="168" t="s">
        <v>21</v>
      </c>
      <c r="AA2454" s="168" t="s">
        <v>4076</v>
      </c>
      <c r="AB2454" s="168" t="s">
        <v>4077</v>
      </c>
      <c r="AC2454" s="168" t="s">
        <v>8826</v>
      </c>
      <c r="AD2454" s="169">
        <v>481025.37966997712</v>
      </c>
      <c r="AE2454" s="168" t="s">
        <v>817</v>
      </c>
      <c r="AF2454" s="169">
        <v>-187788.27050872261</v>
      </c>
      <c r="AG2454" s="169">
        <v>-53720.983542381087</v>
      </c>
      <c r="AH2454" s="169">
        <v>-46923.820734304842</v>
      </c>
      <c r="AI2454" s="168" t="s">
        <v>21</v>
      </c>
      <c r="AJ2454"/>
      <c r="AK2454"/>
    </row>
    <row r="2455" spans="1:37" hidden="1" x14ac:dyDescent="0.25">
      <c r="A2455" s="179" t="b">
        <f>IF(E2455&lt;&gt;1,"",NOT(ISNA(VLOOKUP(P2455,Mapping!$P:$P,1,FALSE))))</f>
        <v>0</v>
      </c>
      <c r="B2455" s="180" t="str">
        <f t="shared" si="38"/>
        <v/>
      </c>
      <c r="E2455" s="167">
        <v>1</v>
      </c>
      <c r="F2455" s="170" t="s">
        <v>4078</v>
      </c>
      <c r="G2455" s="169">
        <v>284083.76977128722</v>
      </c>
      <c r="H2455" s="168" t="s">
        <v>1266</v>
      </c>
      <c r="I2455" s="168" t="s">
        <v>797</v>
      </c>
      <c r="J2455" s="169">
        <v>95044.800705498317</v>
      </c>
      <c r="K2455" s="169">
        <v>25851.82045342377</v>
      </c>
      <c r="L2455" s="168" t="s">
        <v>5</v>
      </c>
      <c r="M2455" s="168" t="s">
        <v>21</v>
      </c>
      <c r="N2455" s="168" t="s">
        <v>2829</v>
      </c>
      <c r="O2455" s="168" t="s">
        <v>21</v>
      </c>
      <c r="P2455" s="168" t="s">
        <v>2831</v>
      </c>
      <c r="Q2455" s="168" t="s">
        <v>2832</v>
      </c>
      <c r="R2455" s="168" t="s">
        <v>1259</v>
      </c>
      <c r="S2455" s="168" t="s">
        <v>21</v>
      </c>
      <c r="T2455" s="168" t="s">
        <v>1259</v>
      </c>
      <c r="U2455" s="168" t="s">
        <v>1259</v>
      </c>
      <c r="V2455" s="168" t="s">
        <v>2832</v>
      </c>
      <c r="W2455" s="168" t="s">
        <v>1259</v>
      </c>
      <c r="X2455" s="168" t="s">
        <v>21</v>
      </c>
      <c r="Y2455" s="168" t="s">
        <v>1259</v>
      </c>
      <c r="Z2455" s="168" t="s">
        <v>21</v>
      </c>
      <c r="AA2455" s="168" t="s">
        <v>4079</v>
      </c>
      <c r="AB2455" s="168" t="s">
        <v>1259</v>
      </c>
      <c r="AC2455" s="168" t="s">
        <v>7080</v>
      </c>
      <c r="AD2455" s="169">
        <v>153148.7209348818</v>
      </c>
      <c r="AE2455" s="168" t="s">
        <v>809</v>
      </c>
      <c r="AF2455" s="169">
        <v>-94135.831316895783</v>
      </c>
      <c r="AG2455" s="169">
        <v>-150412.6165253181</v>
      </c>
      <c r="AH2455" s="169">
        <v>-49864.517562863737</v>
      </c>
      <c r="AI2455" s="168" t="s">
        <v>21</v>
      </c>
      <c r="AJ2455"/>
      <c r="AK2455"/>
    </row>
    <row r="2456" spans="1:37" hidden="1" x14ac:dyDescent="0.25">
      <c r="A2456" s="179" t="b">
        <f>IF(E2456&lt;&gt;1,"",NOT(ISNA(VLOOKUP(P2456,Mapping!$P:$P,1,FALSE))))</f>
        <v>0</v>
      </c>
      <c r="B2456" s="180" t="str">
        <f t="shared" si="38"/>
        <v/>
      </c>
      <c r="E2456" s="167">
        <v>1</v>
      </c>
      <c r="F2456" s="170" t="s">
        <v>4078</v>
      </c>
      <c r="G2456" s="169">
        <v>452133.32372049917</v>
      </c>
      <c r="H2456" s="168" t="s">
        <v>1266</v>
      </c>
      <c r="I2456" s="168" t="s">
        <v>797</v>
      </c>
      <c r="J2456" s="169">
        <v>151268.48562987801</v>
      </c>
      <c r="K2456" s="169">
        <v>41144.446637139263</v>
      </c>
      <c r="L2456" s="168" t="s">
        <v>5</v>
      </c>
      <c r="M2456" s="168" t="s">
        <v>21</v>
      </c>
      <c r="N2456" s="168" t="s">
        <v>2829</v>
      </c>
      <c r="O2456" s="168" t="s">
        <v>21</v>
      </c>
      <c r="P2456" s="168" t="s">
        <v>2835</v>
      </c>
      <c r="Q2456" s="168" t="s">
        <v>2834</v>
      </c>
      <c r="R2456" s="168" t="s">
        <v>1259</v>
      </c>
      <c r="S2456" s="168" t="s">
        <v>21</v>
      </c>
      <c r="T2456" s="168" t="s">
        <v>1259</v>
      </c>
      <c r="U2456" s="168" t="s">
        <v>1259</v>
      </c>
      <c r="V2456" s="168" t="s">
        <v>2834</v>
      </c>
      <c r="W2456" s="168" t="s">
        <v>1259</v>
      </c>
      <c r="X2456" s="168" t="s">
        <v>21</v>
      </c>
      <c r="Y2456" s="168" t="s">
        <v>1259</v>
      </c>
      <c r="Z2456" s="168" t="s">
        <v>21</v>
      </c>
      <c r="AA2456" s="168" t="s">
        <v>4079</v>
      </c>
      <c r="AB2456" s="168" t="s">
        <v>1259</v>
      </c>
      <c r="AC2456" s="168" t="s">
        <v>8827</v>
      </c>
      <c r="AD2456" s="169">
        <v>243743.7389526974</v>
      </c>
      <c r="AE2456" s="168" t="s">
        <v>809</v>
      </c>
      <c r="AF2456" s="169">
        <v>-149821.8160395665</v>
      </c>
      <c r="AG2456" s="169">
        <v>-239389.09390649211</v>
      </c>
      <c r="AH2456" s="169">
        <v>-79361.837811318343</v>
      </c>
      <c r="AI2456" s="168" t="s">
        <v>21</v>
      </c>
      <c r="AJ2456"/>
      <c r="AK2456"/>
    </row>
    <row r="2457" spans="1:37" hidden="1" x14ac:dyDescent="0.25">
      <c r="A2457" s="179" t="b">
        <f>IF(E2457&lt;&gt;1,"",NOT(ISNA(VLOOKUP(P2457,Mapping!$P:$P,1,FALSE))))</f>
        <v>0</v>
      </c>
      <c r="B2457" s="180" t="str">
        <f t="shared" si="38"/>
        <v/>
      </c>
      <c r="E2457" s="167">
        <v>1</v>
      </c>
      <c r="F2457" s="170" t="s">
        <v>4080</v>
      </c>
      <c r="G2457" s="169">
        <v>6410437.3166357493</v>
      </c>
      <c r="H2457" s="168" t="s">
        <v>1266</v>
      </c>
      <c r="I2457" s="168" t="s">
        <v>303</v>
      </c>
      <c r="J2457" s="169">
        <v>2488768.4993282771</v>
      </c>
      <c r="K2457" s="169">
        <v>1165976.3385429929</v>
      </c>
      <c r="L2457" s="168" t="s">
        <v>5</v>
      </c>
      <c r="M2457" s="168" t="s">
        <v>21</v>
      </c>
      <c r="N2457" s="168" t="s">
        <v>2829</v>
      </c>
      <c r="O2457" s="168" t="s">
        <v>21</v>
      </c>
      <c r="P2457" s="168" t="s">
        <v>2831</v>
      </c>
      <c r="Q2457" s="168" t="s">
        <v>2832</v>
      </c>
      <c r="R2457" s="168" t="s">
        <v>1259</v>
      </c>
      <c r="S2457" s="168" t="s">
        <v>21</v>
      </c>
      <c r="T2457" s="168" t="s">
        <v>1259</v>
      </c>
      <c r="U2457" s="168" t="s">
        <v>1259</v>
      </c>
      <c r="V2457" s="168" t="s">
        <v>2832</v>
      </c>
      <c r="W2457" s="168" t="s">
        <v>1259</v>
      </c>
      <c r="X2457" s="168" t="s">
        <v>21</v>
      </c>
      <c r="Y2457" s="168" t="s">
        <v>1259</v>
      </c>
      <c r="Z2457" s="168" t="s">
        <v>21</v>
      </c>
      <c r="AA2457" s="168" t="s">
        <v>4081</v>
      </c>
      <c r="AB2457" s="168" t="s">
        <v>4082</v>
      </c>
      <c r="AC2457" s="168" t="s">
        <v>8828</v>
      </c>
      <c r="AD2457" s="169">
        <v>3997599.4579972578</v>
      </c>
      <c r="AE2457" s="168" t="s">
        <v>811</v>
      </c>
      <c r="AF2457" s="169">
        <v>-2949965.3635144392</v>
      </c>
      <c r="AG2457" s="169">
        <v>942999.44740439765</v>
      </c>
      <c r="AH2457" s="169">
        <v>-3351913.5836534272</v>
      </c>
      <c r="AI2457" s="168" t="s">
        <v>21</v>
      </c>
      <c r="AJ2457"/>
      <c r="AK2457"/>
    </row>
    <row r="2458" spans="1:37" hidden="1" x14ac:dyDescent="0.25">
      <c r="A2458" s="179" t="b">
        <f>IF(E2458&lt;&gt;1,"",NOT(ISNA(VLOOKUP(P2458,Mapping!$P:$P,1,FALSE))))</f>
        <v>0</v>
      </c>
      <c r="B2458" s="180" t="str">
        <f t="shared" si="38"/>
        <v/>
      </c>
      <c r="E2458" s="167">
        <v>1</v>
      </c>
      <c r="F2458" s="170" t="s">
        <v>4083</v>
      </c>
      <c r="G2458" s="169">
        <v>1613565.02033893</v>
      </c>
      <c r="H2458" s="168" t="s">
        <v>1266</v>
      </c>
      <c r="I2458" s="168" t="s">
        <v>303</v>
      </c>
      <c r="J2458" s="169">
        <v>390727.27129528183</v>
      </c>
      <c r="K2458" s="169">
        <v>100795.1319498714</v>
      </c>
      <c r="L2458" s="168" t="s">
        <v>5</v>
      </c>
      <c r="M2458" s="168" t="s">
        <v>21</v>
      </c>
      <c r="N2458" s="168" t="s">
        <v>2829</v>
      </c>
      <c r="O2458" s="168" t="s">
        <v>21</v>
      </c>
      <c r="P2458" s="168" t="s">
        <v>2831</v>
      </c>
      <c r="Q2458" s="168" t="s">
        <v>2832</v>
      </c>
      <c r="R2458" s="168" t="s">
        <v>1259</v>
      </c>
      <c r="S2458" s="168" t="s">
        <v>21</v>
      </c>
      <c r="T2458" s="168" t="s">
        <v>1259</v>
      </c>
      <c r="U2458" s="168" t="s">
        <v>1259</v>
      </c>
      <c r="V2458" s="168" t="s">
        <v>2832</v>
      </c>
      <c r="W2458" s="168" t="s">
        <v>1259</v>
      </c>
      <c r="X2458" s="168" t="s">
        <v>21</v>
      </c>
      <c r="Y2458" s="168" t="s">
        <v>1259</v>
      </c>
      <c r="Z2458" s="168" t="s">
        <v>21</v>
      </c>
      <c r="AA2458" s="168" t="s">
        <v>4084</v>
      </c>
      <c r="AB2458" s="168" t="s">
        <v>4085</v>
      </c>
      <c r="AC2458" s="168" t="s">
        <v>8829</v>
      </c>
      <c r="AD2458" s="169">
        <v>562580.06031728862</v>
      </c>
      <c r="AE2458" s="168" t="s">
        <v>818</v>
      </c>
      <c r="AF2458" s="169">
        <v>18885.6968830023</v>
      </c>
      <c r="AG2458" s="169">
        <v>273185.89180335309</v>
      </c>
      <c r="AH2458" s="169">
        <v>-313763.8364765665</v>
      </c>
      <c r="AI2458" s="168" t="s">
        <v>21</v>
      </c>
      <c r="AJ2458"/>
      <c r="AK2458"/>
    </row>
    <row r="2459" spans="1:37" hidden="1" x14ac:dyDescent="0.25">
      <c r="A2459" s="179" t="b">
        <f>IF(E2459&lt;&gt;1,"",NOT(ISNA(VLOOKUP(P2459,Mapping!$P:$P,1,FALSE))))</f>
        <v>0</v>
      </c>
      <c r="B2459" s="180" t="str">
        <f t="shared" si="38"/>
        <v/>
      </c>
      <c r="E2459" s="167">
        <v>1</v>
      </c>
      <c r="F2459" s="170" t="s">
        <v>4083</v>
      </c>
      <c r="G2459" s="169">
        <v>5688263.8552912278</v>
      </c>
      <c r="H2459" s="168" t="s">
        <v>1266</v>
      </c>
      <c r="I2459" s="168" t="s">
        <v>303</v>
      </c>
      <c r="J2459" s="169">
        <v>1377421.9114632721</v>
      </c>
      <c r="K2459" s="169">
        <v>355330.77293614869</v>
      </c>
      <c r="L2459" s="168" t="s">
        <v>5</v>
      </c>
      <c r="M2459" s="168" t="s">
        <v>21</v>
      </c>
      <c r="N2459" s="168" t="s">
        <v>2829</v>
      </c>
      <c r="O2459" s="168" t="s">
        <v>21</v>
      </c>
      <c r="P2459" s="168" t="s">
        <v>2833</v>
      </c>
      <c r="Q2459" s="168" t="s">
        <v>2834</v>
      </c>
      <c r="R2459" s="168" t="s">
        <v>1259</v>
      </c>
      <c r="S2459" s="168" t="s">
        <v>21</v>
      </c>
      <c r="T2459" s="168" t="s">
        <v>1259</v>
      </c>
      <c r="U2459" s="168" t="s">
        <v>1259</v>
      </c>
      <c r="V2459" s="168" t="s">
        <v>2834</v>
      </c>
      <c r="W2459" s="168" t="s">
        <v>1259</v>
      </c>
      <c r="X2459" s="168" t="s">
        <v>21</v>
      </c>
      <c r="Y2459" s="168" t="s">
        <v>1259</v>
      </c>
      <c r="Z2459" s="168" t="s">
        <v>21</v>
      </c>
      <c r="AA2459" s="168" t="s">
        <v>4084</v>
      </c>
      <c r="AB2459" s="168" t="s">
        <v>4085</v>
      </c>
      <c r="AC2459" s="168" t="s">
        <v>8830</v>
      </c>
      <c r="AD2459" s="169">
        <v>1983250.617405073</v>
      </c>
      <c r="AE2459" s="168" t="s">
        <v>818</v>
      </c>
      <c r="AF2459" s="169">
        <v>66577.315204195678</v>
      </c>
      <c r="AG2459" s="169">
        <v>963055.97514385171</v>
      </c>
      <c r="AH2459" s="169">
        <v>-1106104.475264509</v>
      </c>
      <c r="AI2459" s="168" t="s">
        <v>21</v>
      </c>
      <c r="AJ2459"/>
      <c r="AK2459"/>
    </row>
    <row r="2460" spans="1:37" hidden="1" x14ac:dyDescent="0.25">
      <c r="A2460" s="179" t="b">
        <f>IF(E2460&lt;&gt;1,"",NOT(ISNA(VLOOKUP(P2460,Mapping!$P:$P,1,FALSE))))</f>
        <v>0</v>
      </c>
      <c r="B2460" s="180" t="str">
        <f t="shared" si="38"/>
        <v/>
      </c>
      <c r="E2460" s="167">
        <v>1</v>
      </c>
      <c r="F2460" s="170" t="s">
        <v>4083</v>
      </c>
      <c r="G2460" s="169">
        <v>1476571.886684021</v>
      </c>
      <c r="H2460" s="168" t="s">
        <v>1266</v>
      </c>
      <c r="I2460" s="168" t="s">
        <v>303</v>
      </c>
      <c r="J2460" s="169">
        <v>357554.17159092089</v>
      </c>
      <c r="K2460" s="169">
        <v>92237.533830848843</v>
      </c>
      <c r="L2460" s="168" t="s">
        <v>5</v>
      </c>
      <c r="M2460" s="168" t="s">
        <v>21</v>
      </c>
      <c r="N2460" s="168" t="s">
        <v>2829</v>
      </c>
      <c r="O2460" s="168" t="s">
        <v>21</v>
      </c>
      <c r="P2460" s="168" t="s">
        <v>2835</v>
      </c>
      <c r="Q2460" s="168" t="s">
        <v>2834</v>
      </c>
      <c r="R2460" s="168" t="s">
        <v>1259</v>
      </c>
      <c r="S2460" s="168" t="s">
        <v>21</v>
      </c>
      <c r="T2460" s="168" t="s">
        <v>1259</v>
      </c>
      <c r="U2460" s="168" t="s">
        <v>1259</v>
      </c>
      <c r="V2460" s="168" t="s">
        <v>2834</v>
      </c>
      <c r="W2460" s="168" t="s">
        <v>1259</v>
      </c>
      <c r="X2460" s="168" t="s">
        <v>21</v>
      </c>
      <c r="Y2460" s="168" t="s">
        <v>1259</v>
      </c>
      <c r="Z2460" s="168" t="s">
        <v>21</v>
      </c>
      <c r="AA2460" s="168" t="s">
        <v>4084</v>
      </c>
      <c r="AB2460" s="168" t="s">
        <v>4085</v>
      </c>
      <c r="AC2460" s="168" t="s">
        <v>4086</v>
      </c>
      <c r="AD2460" s="169">
        <v>514816.50296250498</v>
      </c>
      <c r="AE2460" s="168" t="s">
        <v>818</v>
      </c>
      <c r="AF2460" s="169">
        <v>17282.284089190191</v>
      </c>
      <c r="AG2460" s="169">
        <v>249992.16182240029</v>
      </c>
      <c r="AH2460" s="169">
        <v>-287125.00219055638</v>
      </c>
      <c r="AI2460" s="168" t="s">
        <v>21</v>
      </c>
      <c r="AJ2460"/>
      <c r="AK2460"/>
    </row>
    <row r="2461" spans="1:37" hidden="1" x14ac:dyDescent="0.25">
      <c r="A2461" s="179" t="b">
        <f>IF(E2461&lt;&gt;1,"",NOT(ISNA(VLOOKUP(P2461,Mapping!$P:$P,1,FALSE))))</f>
        <v>0</v>
      </c>
      <c r="B2461" s="180" t="str">
        <f t="shared" si="38"/>
        <v/>
      </c>
      <c r="E2461" s="167">
        <v>1</v>
      </c>
      <c r="F2461" s="170" t="s">
        <v>4083</v>
      </c>
      <c r="G2461" s="169">
        <v>3588921.99602762</v>
      </c>
      <c r="H2461" s="168" t="s">
        <v>1266</v>
      </c>
      <c r="I2461" s="168" t="s">
        <v>303</v>
      </c>
      <c r="J2461" s="169">
        <v>869063.02548932168</v>
      </c>
      <c r="K2461" s="169">
        <v>224190.448843155</v>
      </c>
      <c r="L2461" s="168" t="s">
        <v>5</v>
      </c>
      <c r="M2461" s="168" t="s">
        <v>21</v>
      </c>
      <c r="N2461" s="168" t="s">
        <v>2829</v>
      </c>
      <c r="O2461" s="168" t="s">
        <v>21</v>
      </c>
      <c r="P2461" s="168" t="s">
        <v>2836</v>
      </c>
      <c r="Q2461" s="168" t="s">
        <v>2837</v>
      </c>
      <c r="R2461" s="168" t="s">
        <v>1259</v>
      </c>
      <c r="S2461" s="168" t="s">
        <v>21</v>
      </c>
      <c r="T2461" s="168" t="s">
        <v>1259</v>
      </c>
      <c r="U2461" s="168" t="s">
        <v>1259</v>
      </c>
      <c r="V2461" s="168" t="s">
        <v>2837</v>
      </c>
      <c r="W2461" s="168" t="s">
        <v>1259</v>
      </c>
      <c r="X2461" s="168" t="s">
        <v>21</v>
      </c>
      <c r="Y2461" s="168" t="s">
        <v>1259</v>
      </c>
      <c r="Z2461" s="168" t="s">
        <v>21</v>
      </c>
      <c r="AA2461" s="168" t="s">
        <v>4084</v>
      </c>
      <c r="AB2461" s="168" t="s">
        <v>4085</v>
      </c>
      <c r="AC2461" s="168" t="s">
        <v>8831</v>
      </c>
      <c r="AD2461" s="169">
        <v>1251301.266170952</v>
      </c>
      <c r="AE2461" s="168" t="s">
        <v>818</v>
      </c>
      <c r="AF2461" s="169">
        <v>42005.926070138346</v>
      </c>
      <c r="AG2461" s="169">
        <v>607625.25447628601</v>
      </c>
      <c r="AH2461" s="169">
        <v>-697879.4905037228</v>
      </c>
      <c r="AI2461" s="168" t="s">
        <v>21</v>
      </c>
      <c r="AJ2461"/>
      <c r="AK2461"/>
    </row>
    <row r="2462" spans="1:37" hidden="1" x14ac:dyDescent="0.25">
      <c r="A2462" s="179" t="b">
        <f>IF(E2462&lt;&gt;1,"",NOT(ISNA(VLOOKUP(P2462,Mapping!$P:$P,1,FALSE))))</f>
        <v>0</v>
      </c>
      <c r="B2462" s="180" t="str">
        <f t="shared" si="38"/>
        <v/>
      </c>
      <c r="E2462" s="167">
        <v>1</v>
      </c>
      <c r="F2462" s="170" t="s">
        <v>4087</v>
      </c>
      <c r="G2462" s="169">
        <v>1891317.543568746</v>
      </c>
      <c r="H2462" s="168" t="s">
        <v>1266</v>
      </c>
      <c r="I2462" s="168" t="s">
        <v>303</v>
      </c>
      <c r="J2462" s="169">
        <v>569819.16528113955</v>
      </c>
      <c r="K2462" s="169">
        <v>309761.66032048513</v>
      </c>
      <c r="L2462" s="168" t="s">
        <v>5</v>
      </c>
      <c r="M2462" s="168" t="s">
        <v>21</v>
      </c>
      <c r="N2462" s="168" t="s">
        <v>2829</v>
      </c>
      <c r="O2462" s="168" t="s">
        <v>21</v>
      </c>
      <c r="P2462" s="168" t="s">
        <v>2831</v>
      </c>
      <c r="Q2462" s="168" t="s">
        <v>2832</v>
      </c>
      <c r="R2462" s="168" t="s">
        <v>1259</v>
      </c>
      <c r="S2462" s="168" t="s">
        <v>21</v>
      </c>
      <c r="T2462" s="168" t="s">
        <v>1259</v>
      </c>
      <c r="U2462" s="168" t="s">
        <v>1259</v>
      </c>
      <c r="V2462" s="168" t="s">
        <v>2832</v>
      </c>
      <c r="W2462" s="168" t="s">
        <v>1259</v>
      </c>
      <c r="X2462" s="168" t="s">
        <v>21</v>
      </c>
      <c r="Y2462" s="168" t="s">
        <v>1259</v>
      </c>
      <c r="Z2462" s="168" t="s">
        <v>21</v>
      </c>
      <c r="AA2462" s="168" t="s">
        <v>4088</v>
      </c>
      <c r="AB2462" s="168" t="s">
        <v>4089</v>
      </c>
      <c r="AC2462" s="168" t="s">
        <v>8832</v>
      </c>
      <c r="AD2462" s="169">
        <v>896044.13433312578</v>
      </c>
      <c r="AE2462" s="168" t="s">
        <v>817</v>
      </c>
      <c r="AF2462" s="169">
        <v>-484669.50405964401</v>
      </c>
      <c r="AG2462" s="169">
        <v>1492146.942413603</v>
      </c>
      <c r="AH2462" s="169">
        <v>-805068.61434318614</v>
      </c>
      <c r="AI2462" s="168" t="s">
        <v>21</v>
      </c>
      <c r="AJ2462"/>
      <c r="AK2462"/>
    </row>
    <row r="2463" spans="1:37" hidden="1" x14ac:dyDescent="0.25">
      <c r="A2463" s="179" t="b">
        <f>IF(E2463&lt;&gt;1,"",NOT(ISNA(VLOOKUP(P2463,Mapping!$P:$P,1,FALSE))))</f>
        <v>0</v>
      </c>
      <c r="B2463" s="180" t="str">
        <f t="shared" si="38"/>
        <v/>
      </c>
      <c r="E2463" s="167">
        <v>1</v>
      </c>
      <c r="F2463" s="170" t="s">
        <v>4087</v>
      </c>
      <c r="G2463" s="169">
        <v>1661215.6036968981</v>
      </c>
      <c r="H2463" s="168" t="s">
        <v>1266</v>
      </c>
      <c r="I2463" s="168" t="s">
        <v>303</v>
      </c>
      <c r="J2463" s="169">
        <v>500493.68593305151</v>
      </c>
      <c r="K2463" s="169">
        <v>272075.36106310389</v>
      </c>
      <c r="L2463" s="168" t="s">
        <v>5</v>
      </c>
      <c r="M2463" s="168" t="s">
        <v>21</v>
      </c>
      <c r="N2463" s="168" t="s">
        <v>2829</v>
      </c>
      <c r="O2463" s="168" t="s">
        <v>21</v>
      </c>
      <c r="P2463" s="168" t="s">
        <v>2851</v>
      </c>
      <c r="Q2463" s="168" t="s">
        <v>2834</v>
      </c>
      <c r="R2463" s="168" t="s">
        <v>1259</v>
      </c>
      <c r="S2463" s="168" t="s">
        <v>21</v>
      </c>
      <c r="T2463" s="168" t="s">
        <v>1259</v>
      </c>
      <c r="U2463" s="168" t="s">
        <v>1259</v>
      </c>
      <c r="V2463" s="168" t="s">
        <v>2834</v>
      </c>
      <c r="W2463" s="168" t="s">
        <v>1259</v>
      </c>
      <c r="X2463" s="168" t="s">
        <v>21</v>
      </c>
      <c r="Y2463" s="168" t="s">
        <v>1259</v>
      </c>
      <c r="Z2463" s="168" t="s">
        <v>21</v>
      </c>
      <c r="AA2463" s="168" t="s">
        <v>4088</v>
      </c>
      <c r="AB2463" s="168" t="s">
        <v>4089</v>
      </c>
      <c r="AC2463" s="168" t="s">
        <v>8833</v>
      </c>
      <c r="AD2463" s="169">
        <v>787029.39261408127</v>
      </c>
      <c r="AE2463" s="168" t="s">
        <v>817</v>
      </c>
      <c r="AF2463" s="169">
        <v>-425703.52372488979</v>
      </c>
      <c r="AG2463" s="169">
        <v>1310608.994335697</v>
      </c>
      <c r="AH2463" s="169">
        <v>-707122.15869895753</v>
      </c>
      <c r="AI2463" s="168" t="s">
        <v>21</v>
      </c>
      <c r="AJ2463"/>
      <c r="AK2463"/>
    </row>
    <row r="2464" spans="1:37" hidden="1" x14ac:dyDescent="0.25">
      <c r="A2464" s="179" t="b">
        <f>IF(E2464&lt;&gt;1,"",NOT(ISNA(VLOOKUP(P2464,Mapping!$P:$P,1,FALSE))))</f>
        <v>0</v>
      </c>
      <c r="B2464" s="180" t="str">
        <f t="shared" si="38"/>
        <v/>
      </c>
      <c r="E2464" s="167">
        <v>1</v>
      </c>
      <c r="F2464" s="170" t="s">
        <v>4090</v>
      </c>
      <c r="G2464" s="169">
        <v>3518931.0862416672</v>
      </c>
      <c r="H2464" s="168" t="s">
        <v>1266</v>
      </c>
      <c r="I2464" s="168" t="s">
        <v>303</v>
      </c>
      <c r="J2464" s="169">
        <v>1366503.509120903</v>
      </c>
      <c r="K2464" s="169">
        <v>583671.97715428332</v>
      </c>
      <c r="L2464" s="168" t="s">
        <v>5</v>
      </c>
      <c r="M2464" s="168" t="s">
        <v>21</v>
      </c>
      <c r="N2464" s="168" t="s">
        <v>2829</v>
      </c>
      <c r="O2464" s="168" t="s">
        <v>21</v>
      </c>
      <c r="P2464" s="168" t="s">
        <v>2831</v>
      </c>
      <c r="Q2464" s="168" t="s">
        <v>2832</v>
      </c>
      <c r="R2464" s="168" t="s">
        <v>1259</v>
      </c>
      <c r="S2464" s="168" t="s">
        <v>21</v>
      </c>
      <c r="T2464" s="168" t="s">
        <v>1259</v>
      </c>
      <c r="U2464" s="168" t="s">
        <v>1259</v>
      </c>
      <c r="V2464" s="168" t="s">
        <v>2832</v>
      </c>
      <c r="W2464" s="168" t="s">
        <v>1259</v>
      </c>
      <c r="X2464" s="168" t="s">
        <v>21</v>
      </c>
      <c r="Y2464" s="168" t="s">
        <v>1259</v>
      </c>
      <c r="Z2464" s="168" t="s">
        <v>21</v>
      </c>
      <c r="AA2464" s="168" t="s">
        <v>4091</v>
      </c>
      <c r="AB2464" s="168" t="s">
        <v>4092</v>
      </c>
      <c r="AC2464" s="168" t="s">
        <v>8834</v>
      </c>
      <c r="AD2464" s="169">
        <v>1406945.303880357</v>
      </c>
      <c r="AE2464" s="168" t="s">
        <v>818</v>
      </c>
      <c r="AF2464" s="169">
        <v>-898594.78727223212</v>
      </c>
      <c r="AG2464" s="169">
        <v>-1605449.1030356691</v>
      </c>
      <c r="AH2464" s="169">
        <v>-1030748.685462235</v>
      </c>
      <c r="AI2464" s="168" t="s">
        <v>21</v>
      </c>
      <c r="AJ2464"/>
      <c r="AK2464"/>
    </row>
    <row r="2465" spans="1:37" hidden="1" x14ac:dyDescent="0.25">
      <c r="A2465" s="179" t="b">
        <f>IF(E2465&lt;&gt;1,"",NOT(ISNA(VLOOKUP(P2465,Mapping!$P:$P,1,FALSE))))</f>
        <v>0</v>
      </c>
      <c r="B2465" s="180" t="str">
        <f t="shared" si="38"/>
        <v/>
      </c>
      <c r="E2465" s="167">
        <v>1</v>
      </c>
      <c r="F2465" s="170" t="s">
        <v>4090</v>
      </c>
      <c r="G2465" s="169">
        <v>1326433.5251991199</v>
      </c>
      <c r="H2465" s="168" t="s">
        <v>1266</v>
      </c>
      <c r="I2465" s="168" t="s">
        <v>303</v>
      </c>
      <c r="J2465" s="169">
        <v>515092.80016509083</v>
      </c>
      <c r="K2465" s="169">
        <v>220010.58254413499</v>
      </c>
      <c r="L2465" s="168" t="s">
        <v>5</v>
      </c>
      <c r="M2465" s="168" t="s">
        <v>21</v>
      </c>
      <c r="N2465" s="168" t="s">
        <v>2829</v>
      </c>
      <c r="O2465" s="168" t="s">
        <v>21</v>
      </c>
      <c r="P2465" s="168" t="s">
        <v>2835</v>
      </c>
      <c r="Q2465" s="168" t="s">
        <v>2834</v>
      </c>
      <c r="R2465" s="168" t="s">
        <v>1259</v>
      </c>
      <c r="S2465" s="168" t="s">
        <v>21</v>
      </c>
      <c r="T2465" s="168" t="s">
        <v>1259</v>
      </c>
      <c r="U2465" s="168" t="s">
        <v>1259</v>
      </c>
      <c r="V2465" s="168" t="s">
        <v>2834</v>
      </c>
      <c r="W2465" s="168" t="s">
        <v>1259</v>
      </c>
      <c r="X2465" s="168" t="s">
        <v>21</v>
      </c>
      <c r="Y2465" s="168" t="s">
        <v>1259</v>
      </c>
      <c r="Z2465" s="168" t="s">
        <v>21</v>
      </c>
      <c r="AA2465" s="168" t="s">
        <v>4091</v>
      </c>
      <c r="AB2465" s="168" t="s">
        <v>4092</v>
      </c>
      <c r="AC2465" s="168" t="s">
        <v>4489</v>
      </c>
      <c r="AD2465" s="169">
        <v>530337.01810328779</v>
      </c>
      <c r="AE2465" s="168" t="s">
        <v>818</v>
      </c>
      <c r="AF2465" s="169">
        <v>-338718.2704620898</v>
      </c>
      <c r="AG2465" s="169">
        <v>-605161.47121874068</v>
      </c>
      <c r="AH2465" s="169">
        <v>-388532.64782524231</v>
      </c>
      <c r="AI2465" s="168" t="s">
        <v>21</v>
      </c>
      <c r="AJ2465"/>
      <c r="AK2465"/>
    </row>
    <row r="2466" spans="1:37" hidden="1" x14ac:dyDescent="0.25">
      <c r="A2466" s="179" t="b">
        <f>IF(E2466&lt;&gt;1,"",NOT(ISNA(VLOOKUP(P2466,Mapping!$P:$P,1,FALSE))))</f>
        <v>0</v>
      </c>
      <c r="B2466" s="180" t="str">
        <f t="shared" si="38"/>
        <v/>
      </c>
      <c r="E2466" s="167">
        <v>1</v>
      </c>
      <c r="F2466" s="170" t="s">
        <v>4090</v>
      </c>
      <c r="G2466" s="169">
        <v>2166939.4516545632</v>
      </c>
      <c r="H2466" s="168" t="s">
        <v>1266</v>
      </c>
      <c r="I2466" s="168" t="s">
        <v>303</v>
      </c>
      <c r="J2466" s="169">
        <v>841485.75012336147</v>
      </c>
      <c r="K2466" s="169">
        <v>359422.16631234583</v>
      </c>
      <c r="L2466" s="168" t="s">
        <v>5</v>
      </c>
      <c r="M2466" s="168" t="s">
        <v>21</v>
      </c>
      <c r="N2466" s="168" t="s">
        <v>2829</v>
      </c>
      <c r="O2466" s="168" t="s">
        <v>21</v>
      </c>
      <c r="P2466" s="168" t="s">
        <v>2836</v>
      </c>
      <c r="Q2466" s="168" t="s">
        <v>2837</v>
      </c>
      <c r="R2466" s="168" t="s">
        <v>1259</v>
      </c>
      <c r="S2466" s="168" t="s">
        <v>21</v>
      </c>
      <c r="T2466" s="168" t="s">
        <v>1259</v>
      </c>
      <c r="U2466" s="168" t="s">
        <v>1259</v>
      </c>
      <c r="V2466" s="168" t="s">
        <v>2837</v>
      </c>
      <c r="W2466" s="168" t="s">
        <v>1259</v>
      </c>
      <c r="X2466" s="168" t="s">
        <v>21</v>
      </c>
      <c r="Y2466" s="168" t="s">
        <v>1259</v>
      </c>
      <c r="Z2466" s="168" t="s">
        <v>21</v>
      </c>
      <c r="AA2466" s="168" t="s">
        <v>4091</v>
      </c>
      <c r="AB2466" s="168" t="s">
        <v>4092</v>
      </c>
      <c r="AC2466" s="168" t="s">
        <v>8835</v>
      </c>
      <c r="AD2466" s="169">
        <v>866389.59689166467</v>
      </c>
      <c r="AE2466" s="168" t="s">
        <v>818</v>
      </c>
      <c r="AF2466" s="169">
        <v>-553349.99403782352</v>
      </c>
      <c r="AG2466" s="169">
        <v>-988627.20346905454</v>
      </c>
      <c r="AH2466" s="169">
        <v>-634729.67686182214</v>
      </c>
      <c r="AI2466" s="168" t="s">
        <v>21</v>
      </c>
      <c r="AJ2466"/>
      <c r="AK2466"/>
    </row>
    <row r="2467" spans="1:37" hidden="1" x14ac:dyDescent="0.25">
      <c r="A2467" s="179" t="b">
        <f>IF(E2467&lt;&gt;1,"",NOT(ISNA(VLOOKUP(P2467,Mapping!$P:$P,1,FALSE))))</f>
        <v>0</v>
      </c>
      <c r="B2467" s="180" t="str">
        <f t="shared" si="38"/>
        <v/>
      </c>
      <c r="E2467" s="167">
        <v>1</v>
      </c>
      <c r="F2467" s="170" t="s">
        <v>390</v>
      </c>
      <c r="G2467" s="169">
        <v>10934550.28760997</v>
      </c>
      <c r="H2467" s="168" t="s">
        <v>1266</v>
      </c>
      <c r="I2467" s="168" t="s">
        <v>384</v>
      </c>
      <c r="J2467" s="169">
        <v>5386634.649477521</v>
      </c>
      <c r="K2467" s="169">
        <v>1805829.3103214209</v>
      </c>
      <c r="L2467" s="168" t="s">
        <v>5</v>
      </c>
      <c r="M2467" s="168" t="s">
        <v>21</v>
      </c>
      <c r="N2467" s="168" t="s">
        <v>2829</v>
      </c>
      <c r="O2467" s="168" t="s">
        <v>21</v>
      </c>
      <c r="P2467" s="168" t="s">
        <v>2842</v>
      </c>
      <c r="Q2467" s="168" t="s">
        <v>2834</v>
      </c>
      <c r="R2467" s="168" t="s">
        <v>1259</v>
      </c>
      <c r="S2467" s="168" t="s">
        <v>21</v>
      </c>
      <c r="T2467" s="168" t="s">
        <v>1259</v>
      </c>
      <c r="U2467" s="168" t="s">
        <v>1259</v>
      </c>
      <c r="V2467" s="168" t="s">
        <v>2834</v>
      </c>
      <c r="W2467" s="168" t="s">
        <v>1259</v>
      </c>
      <c r="X2467" s="168" t="s">
        <v>21</v>
      </c>
      <c r="Y2467" s="168" t="s">
        <v>1259</v>
      </c>
      <c r="Z2467" s="168" t="s">
        <v>21</v>
      </c>
      <c r="AA2467" s="168" t="s">
        <v>755</v>
      </c>
      <c r="AB2467" s="168" t="s">
        <v>1259</v>
      </c>
      <c r="AC2467" s="168" t="s">
        <v>8836</v>
      </c>
      <c r="AD2467" s="169">
        <v>6641765.1738771973</v>
      </c>
      <c r="AE2467" s="168" t="s">
        <v>814</v>
      </c>
      <c r="AF2467" s="169">
        <v>-3359827.9734853939</v>
      </c>
      <c r="AG2467" s="169">
        <v>-3682629.1150468551</v>
      </c>
      <c r="AH2467" s="169">
        <v>-2696178.6226895242</v>
      </c>
      <c r="AI2467" s="168" t="s">
        <v>21</v>
      </c>
      <c r="AJ2467"/>
      <c r="AK2467"/>
    </row>
    <row r="2468" spans="1:37" hidden="1" x14ac:dyDescent="0.25">
      <c r="A2468" s="179" t="b">
        <f>IF(E2468&lt;&gt;1,"",NOT(ISNA(VLOOKUP(P2468,Mapping!$P:$P,1,FALSE))))</f>
        <v>0</v>
      </c>
      <c r="B2468" s="180" t="str">
        <f t="shared" si="38"/>
        <v/>
      </c>
      <c r="E2468" s="167">
        <v>1</v>
      </c>
      <c r="F2468" s="170" t="s">
        <v>4093</v>
      </c>
      <c r="G2468" s="169">
        <v>347064.1407298767</v>
      </c>
      <c r="H2468" s="168" t="s">
        <v>1266</v>
      </c>
      <c r="I2468" s="168" t="s">
        <v>402</v>
      </c>
      <c r="J2468" s="169">
        <v>148434.90011355659</v>
      </c>
      <c r="K2468" s="169">
        <v>62180.926334498326</v>
      </c>
      <c r="L2468" s="168" t="s">
        <v>5</v>
      </c>
      <c r="M2468" s="168" t="s">
        <v>21</v>
      </c>
      <c r="N2468" s="168" t="s">
        <v>2829</v>
      </c>
      <c r="O2468" s="168" t="s">
        <v>21</v>
      </c>
      <c r="P2468" s="168" t="s">
        <v>2831</v>
      </c>
      <c r="Q2468" s="168" t="s">
        <v>2832</v>
      </c>
      <c r="R2468" s="168" t="s">
        <v>1259</v>
      </c>
      <c r="S2468" s="168" t="s">
        <v>21</v>
      </c>
      <c r="T2468" s="168" t="s">
        <v>1259</v>
      </c>
      <c r="U2468" s="168" t="s">
        <v>1259</v>
      </c>
      <c r="V2468" s="168" t="s">
        <v>2832</v>
      </c>
      <c r="W2468" s="168" t="s">
        <v>1259</v>
      </c>
      <c r="X2468" s="168" t="s">
        <v>21</v>
      </c>
      <c r="Y2468" s="168" t="s">
        <v>1259</v>
      </c>
      <c r="Z2468" s="168" t="s">
        <v>21</v>
      </c>
      <c r="AA2468" s="168" t="s">
        <v>4094</v>
      </c>
      <c r="AB2468" s="168" t="s">
        <v>1259</v>
      </c>
      <c r="AC2468" s="168" t="s">
        <v>8837</v>
      </c>
      <c r="AD2468" s="169">
        <v>300057.35523098212</v>
      </c>
      <c r="AE2468" s="168" t="s">
        <v>807</v>
      </c>
      <c r="AF2468" s="169">
        <v>-284346.57054939162</v>
      </c>
      <c r="AG2468" s="169">
        <v>-75264.940208452812</v>
      </c>
      <c r="AH2468" s="169">
        <v>-143858.59712074991</v>
      </c>
      <c r="AI2468" s="168" t="s">
        <v>21</v>
      </c>
      <c r="AJ2468"/>
      <c r="AK2468"/>
    </row>
    <row r="2469" spans="1:37" hidden="1" x14ac:dyDescent="0.25">
      <c r="A2469" s="179" t="b">
        <f>IF(E2469&lt;&gt;1,"",NOT(ISNA(VLOOKUP(P2469,Mapping!$P:$P,1,FALSE))))</f>
        <v>0</v>
      </c>
      <c r="B2469" s="180" t="str">
        <f t="shared" si="38"/>
        <v/>
      </c>
      <c r="E2469" s="167">
        <v>1</v>
      </c>
      <c r="F2469" s="170" t="s">
        <v>4093</v>
      </c>
      <c r="G2469" s="169">
        <v>168491.3324414813</v>
      </c>
      <c r="H2469" s="168" t="s">
        <v>1266</v>
      </c>
      <c r="I2469" s="168" t="s">
        <v>402</v>
      </c>
      <c r="J2469" s="169">
        <v>72061.590829739071</v>
      </c>
      <c r="K2469" s="169">
        <v>30187.35127320321</v>
      </c>
      <c r="L2469" s="168" t="s">
        <v>5</v>
      </c>
      <c r="M2469" s="168" t="s">
        <v>21</v>
      </c>
      <c r="N2469" s="168" t="s">
        <v>2829</v>
      </c>
      <c r="O2469" s="168" t="s">
        <v>21</v>
      </c>
      <c r="P2469" s="168" t="s">
        <v>2835</v>
      </c>
      <c r="Q2469" s="168" t="s">
        <v>2834</v>
      </c>
      <c r="R2469" s="168" t="s">
        <v>1259</v>
      </c>
      <c r="S2469" s="168" t="s">
        <v>21</v>
      </c>
      <c r="T2469" s="168" t="s">
        <v>1259</v>
      </c>
      <c r="U2469" s="168" t="s">
        <v>1259</v>
      </c>
      <c r="V2469" s="168" t="s">
        <v>2834</v>
      </c>
      <c r="W2469" s="168" t="s">
        <v>1259</v>
      </c>
      <c r="X2469" s="168" t="s">
        <v>21</v>
      </c>
      <c r="Y2469" s="168" t="s">
        <v>1259</v>
      </c>
      <c r="Z2469" s="168" t="s">
        <v>21</v>
      </c>
      <c r="AA2469" s="168" t="s">
        <v>4094</v>
      </c>
      <c r="AB2469" s="168" t="s">
        <v>1259</v>
      </c>
      <c r="AC2469" s="168" t="s">
        <v>8397</v>
      </c>
      <c r="AD2469" s="169">
        <v>145670.6633114368</v>
      </c>
      <c r="AE2469" s="168" t="s">
        <v>807</v>
      </c>
      <c r="AF2469" s="169">
        <v>-138043.4534270177</v>
      </c>
      <c r="AG2469" s="169">
        <v>-36539.326809106307</v>
      </c>
      <c r="AH2469" s="169">
        <v>-69839.905272445816</v>
      </c>
      <c r="AI2469" s="168" t="s">
        <v>21</v>
      </c>
      <c r="AJ2469"/>
      <c r="AK2469"/>
    </row>
    <row r="2470" spans="1:37" hidden="1" x14ac:dyDescent="0.25">
      <c r="A2470" s="179" t="b">
        <f>IF(E2470&lt;&gt;1,"",NOT(ISNA(VLOOKUP(P2470,Mapping!$P:$P,1,FALSE))))</f>
        <v>0</v>
      </c>
      <c r="B2470" s="180" t="str">
        <f t="shared" si="38"/>
        <v/>
      </c>
      <c r="E2470" s="167">
        <v>1</v>
      </c>
      <c r="F2470" s="170" t="s">
        <v>6998</v>
      </c>
      <c r="G2470" s="169">
        <v>956513.68948736566</v>
      </c>
      <c r="H2470" s="168" t="s">
        <v>1266</v>
      </c>
      <c r="I2470" s="168" t="s">
        <v>303</v>
      </c>
      <c r="J2470" s="169">
        <v>357599.80942390318</v>
      </c>
      <c r="K2470" s="169">
        <v>198264.26294271351</v>
      </c>
      <c r="L2470" s="168" t="s">
        <v>5</v>
      </c>
      <c r="M2470" s="168" t="s">
        <v>21</v>
      </c>
      <c r="N2470" s="168" t="s">
        <v>2829</v>
      </c>
      <c r="O2470" s="168" t="s">
        <v>21</v>
      </c>
      <c r="P2470" s="168" t="s">
        <v>2831</v>
      </c>
      <c r="Q2470" s="168" t="s">
        <v>2832</v>
      </c>
      <c r="R2470" s="168" t="s">
        <v>1259</v>
      </c>
      <c r="S2470" s="168" t="s">
        <v>21</v>
      </c>
      <c r="T2470" s="168" t="s">
        <v>1259</v>
      </c>
      <c r="U2470" s="168" t="s">
        <v>1259</v>
      </c>
      <c r="V2470" s="168" t="s">
        <v>2832</v>
      </c>
      <c r="W2470" s="168" t="s">
        <v>1259</v>
      </c>
      <c r="X2470" s="168" t="s">
        <v>21</v>
      </c>
      <c r="Y2470" s="168" t="s">
        <v>1259</v>
      </c>
      <c r="Z2470" s="168" t="s">
        <v>21</v>
      </c>
      <c r="AA2470" s="168" t="s">
        <v>6999</v>
      </c>
      <c r="AB2470" s="168" t="s">
        <v>7000</v>
      </c>
      <c r="AC2470" s="168" t="s">
        <v>8838</v>
      </c>
      <c r="AD2470" s="169">
        <v>564570.20462932065</v>
      </c>
      <c r="AE2470" s="168" t="s">
        <v>808</v>
      </c>
      <c r="AF2470" s="169">
        <v>-327085.70259144832</v>
      </c>
      <c r="AG2470" s="169">
        <v>686107.35110570432</v>
      </c>
      <c r="AH2470" s="169">
        <v>-221490.12222217469</v>
      </c>
      <c r="AI2470" s="168" t="s">
        <v>21</v>
      </c>
      <c r="AJ2470"/>
      <c r="AK2470"/>
    </row>
    <row r="2471" spans="1:37" hidden="1" x14ac:dyDescent="0.25">
      <c r="A2471" s="179" t="b">
        <f>IF(E2471&lt;&gt;1,"",NOT(ISNA(VLOOKUP(P2471,Mapping!$P:$P,1,FALSE))))</f>
        <v>0</v>
      </c>
      <c r="B2471" s="180" t="str">
        <f t="shared" si="38"/>
        <v/>
      </c>
      <c r="E2471" s="167">
        <v>1</v>
      </c>
      <c r="F2471" s="170" t="s">
        <v>4095</v>
      </c>
      <c r="G2471" s="169">
        <v>2371111.391059428</v>
      </c>
      <c r="H2471" s="168" t="s">
        <v>1266</v>
      </c>
      <c r="I2471" s="168" t="s">
        <v>303</v>
      </c>
      <c r="J2471" s="169">
        <v>657217.29763140308</v>
      </c>
      <c r="K2471" s="169">
        <v>366141.76832934498</v>
      </c>
      <c r="L2471" s="168" t="s">
        <v>5</v>
      </c>
      <c r="M2471" s="168" t="s">
        <v>21</v>
      </c>
      <c r="N2471" s="168" t="s">
        <v>2829</v>
      </c>
      <c r="O2471" s="168" t="s">
        <v>21</v>
      </c>
      <c r="P2471" s="168" t="s">
        <v>2831</v>
      </c>
      <c r="Q2471" s="168" t="s">
        <v>2832</v>
      </c>
      <c r="R2471" s="168" t="s">
        <v>1259</v>
      </c>
      <c r="S2471" s="168" t="s">
        <v>21</v>
      </c>
      <c r="T2471" s="168" t="s">
        <v>1259</v>
      </c>
      <c r="U2471" s="168" t="s">
        <v>1259</v>
      </c>
      <c r="V2471" s="168" t="s">
        <v>2832</v>
      </c>
      <c r="W2471" s="168" t="s">
        <v>1259</v>
      </c>
      <c r="X2471" s="168" t="s">
        <v>21</v>
      </c>
      <c r="Y2471" s="168" t="s">
        <v>1259</v>
      </c>
      <c r="Z2471" s="168" t="s">
        <v>21</v>
      </c>
      <c r="AA2471" s="168" t="s">
        <v>4096</v>
      </c>
      <c r="AB2471" s="168" t="s">
        <v>4097</v>
      </c>
      <c r="AC2471" s="168" t="s">
        <v>12332</v>
      </c>
      <c r="AD2471" s="169">
        <v>907910.73565295758</v>
      </c>
      <c r="AE2471" s="168" t="s">
        <v>814</v>
      </c>
      <c r="AF2471" s="169">
        <v>-735696.2229733807</v>
      </c>
      <c r="AG2471" s="169">
        <v>-957318.02007196145</v>
      </c>
      <c r="AH2471" s="169">
        <v>-724952.49214449152</v>
      </c>
      <c r="AI2471" s="168" t="s">
        <v>21</v>
      </c>
      <c r="AJ2471"/>
      <c r="AK2471"/>
    </row>
    <row r="2472" spans="1:37" hidden="1" x14ac:dyDescent="0.25">
      <c r="A2472" s="179" t="b">
        <f>IF(E2472&lt;&gt;1,"",NOT(ISNA(VLOOKUP(P2472,Mapping!$P:$P,1,FALSE))))</f>
        <v>0</v>
      </c>
      <c r="B2472" s="180" t="str">
        <f t="shared" si="38"/>
        <v/>
      </c>
      <c r="E2472" s="167">
        <v>1</v>
      </c>
      <c r="F2472" s="170" t="s">
        <v>7205</v>
      </c>
      <c r="G2472" s="169">
        <v>406746.64799973031</v>
      </c>
      <c r="H2472" s="168" t="s">
        <v>1266</v>
      </c>
      <c r="I2472" s="168" t="s">
        <v>303</v>
      </c>
      <c r="J2472" s="169">
        <v>139435.91964317</v>
      </c>
      <c r="K2472" s="169">
        <v>101450.028437304</v>
      </c>
      <c r="L2472" s="168" t="s">
        <v>5</v>
      </c>
      <c r="M2472" s="168" t="s">
        <v>21</v>
      </c>
      <c r="N2472" s="168" t="s">
        <v>2829</v>
      </c>
      <c r="O2472" s="168" t="s">
        <v>21</v>
      </c>
      <c r="P2472" s="168" t="s">
        <v>2831</v>
      </c>
      <c r="Q2472" s="168" t="s">
        <v>2832</v>
      </c>
      <c r="R2472" s="168" t="s">
        <v>1259</v>
      </c>
      <c r="S2472" s="168" t="s">
        <v>21</v>
      </c>
      <c r="T2472" s="168" t="s">
        <v>1259</v>
      </c>
      <c r="U2472" s="168" t="s">
        <v>1259</v>
      </c>
      <c r="V2472" s="168" t="s">
        <v>2832</v>
      </c>
      <c r="W2472" s="168" t="s">
        <v>1259</v>
      </c>
      <c r="X2472" s="168" t="s">
        <v>21</v>
      </c>
      <c r="Y2472" s="168" t="s">
        <v>1259</v>
      </c>
      <c r="Z2472" s="168" t="s">
        <v>21</v>
      </c>
      <c r="AA2472" s="168" t="s">
        <v>7206</v>
      </c>
      <c r="AB2472" s="168" t="s">
        <v>7207</v>
      </c>
      <c r="AC2472" s="168" t="s">
        <v>2706</v>
      </c>
      <c r="AD2472" s="169">
        <v>227126.8435082339</v>
      </c>
      <c r="AE2472" s="168" t="s">
        <v>809</v>
      </c>
      <c r="AF2472" s="169">
        <v>-220615.400156663</v>
      </c>
      <c r="AG2472" s="169">
        <v>-185570.85239522811</v>
      </c>
      <c r="AH2472" s="169">
        <v>-147866.5251416268</v>
      </c>
      <c r="AI2472" s="168" t="s">
        <v>21</v>
      </c>
      <c r="AJ2472"/>
      <c r="AK2472"/>
    </row>
    <row r="2473" spans="1:37" hidden="1" x14ac:dyDescent="0.25">
      <c r="A2473" s="179" t="b">
        <f>IF(E2473&lt;&gt;1,"",NOT(ISNA(VLOOKUP(P2473,Mapping!$P:$P,1,FALSE))))</f>
        <v>0</v>
      </c>
      <c r="B2473" s="180" t="str">
        <f t="shared" si="38"/>
        <v/>
      </c>
      <c r="E2473" s="167">
        <v>1</v>
      </c>
      <c r="F2473" s="170" t="s">
        <v>4098</v>
      </c>
      <c r="G2473" s="169">
        <v>1824340.31287079</v>
      </c>
      <c r="H2473" s="168" t="s">
        <v>1266</v>
      </c>
      <c r="I2473" s="168" t="s">
        <v>303</v>
      </c>
      <c r="J2473" s="169">
        <v>589977.91783545783</v>
      </c>
      <c r="K2473" s="169">
        <v>405768.30192678748</v>
      </c>
      <c r="L2473" s="168" t="s">
        <v>5</v>
      </c>
      <c r="M2473" s="168" t="s">
        <v>21</v>
      </c>
      <c r="N2473" s="168" t="s">
        <v>2829</v>
      </c>
      <c r="O2473" s="168" t="s">
        <v>21</v>
      </c>
      <c r="P2473" s="168" t="s">
        <v>2831</v>
      </c>
      <c r="Q2473" s="168" t="s">
        <v>2832</v>
      </c>
      <c r="R2473" s="168" t="s">
        <v>1259</v>
      </c>
      <c r="S2473" s="168" t="s">
        <v>21</v>
      </c>
      <c r="T2473" s="168" t="s">
        <v>1259</v>
      </c>
      <c r="U2473" s="168" t="s">
        <v>1259</v>
      </c>
      <c r="V2473" s="168" t="s">
        <v>2832</v>
      </c>
      <c r="W2473" s="168" t="s">
        <v>1259</v>
      </c>
      <c r="X2473" s="168" t="s">
        <v>21</v>
      </c>
      <c r="Y2473" s="168" t="s">
        <v>1259</v>
      </c>
      <c r="Z2473" s="168" t="s">
        <v>21</v>
      </c>
      <c r="AA2473" s="168" t="s">
        <v>4099</v>
      </c>
      <c r="AB2473" s="168" t="s">
        <v>4100</v>
      </c>
      <c r="AC2473" s="168" t="s">
        <v>12333</v>
      </c>
      <c r="AD2473" s="169">
        <v>792122.87050837767</v>
      </c>
      <c r="AE2473" s="168" t="s">
        <v>816</v>
      </c>
      <c r="AF2473" s="169">
        <v>-705333.45293312706</v>
      </c>
      <c r="AG2473" s="169">
        <v>-1597948.2880462869</v>
      </c>
      <c r="AH2473" s="169">
        <v>-510210.64462027443</v>
      </c>
      <c r="AI2473" s="168" t="s">
        <v>21</v>
      </c>
      <c r="AJ2473"/>
      <c r="AK2473"/>
    </row>
    <row r="2474" spans="1:37" hidden="1" x14ac:dyDescent="0.25">
      <c r="A2474" s="179" t="b">
        <f>IF(E2474&lt;&gt;1,"",NOT(ISNA(VLOOKUP(P2474,Mapping!$P:$P,1,FALSE))))</f>
        <v>0</v>
      </c>
      <c r="B2474" s="180" t="str">
        <f t="shared" si="38"/>
        <v/>
      </c>
      <c r="E2474" s="167">
        <v>1</v>
      </c>
      <c r="F2474" s="170" t="s">
        <v>4098</v>
      </c>
      <c r="G2474" s="169">
        <v>4367142.6644131038</v>
      </c>
      <c r="H2474" s="168" t="s">
        <v>1266</v>
      </c>
      <c r="I2474" s="168" t="s">
        <v>303</v>
      </c>
      <c r="J2474" s="169">
        <v>1412301.0481451319</v>
      </c>
      <c r="K2474" s="169">
        <v>971336.35139730433</v>
      </c>
      <c r="L2474" s="168" t="s">
        <v>5</v>
      </c>
      <c r="M2474" s="168" t="s">
        <v>21</v>
      </c>
      <c r="N2474" s="168" t="s">
        <v>2829</v>
      </c>
      <c r="O2474" s="168" t="s">
        <v>21</v>
      </c>
      <c r="P2474" s="168" t="s">
        <v>2835</v>
      </c>
      <c r="Q2474" s="168" t="s">
        <v>2834</v>
      </c>
      <c r="R2474" s="168" t="s">
        <v>1259</v>
      </c>
      <c r="S2474" s="168" t="s">
        <v>21</v>
      </c>
      <c r="T2474" s="168" t="s">
        <v>1259</v>
      </c>
      <c r="U2474" s="168" t="s">
        <v>1259</v>
      </c>
      <c r="V2474" s="168" t="s">
        <v>2834</v>
      </c>
      <c r="W2474" s="168" t="s">
        <v>1259</v>
      </c>
      <c r="X2474" s="168" t="s">
        <v>21</v>
      </c>
      <c r="Y2474" s="168" t="s">
        <v>1259</v>
      </c>
      <c r="Z2474" s="168" t="s">
        <v>21</v>
      </c>
      <c r="AA2474" s="168" t="s">
        <v>4099</v>
      </c>
      <c r="AB2474" s="168" t="s">
        <v>4100</v>
      </c>
      <c r="AC2474" s="168" t="s">
        <v>12197</v>
      </c>
      <c r="AD2474" s="169">
        <v>1896199.7160556661</v>
      </c>
      <c r="AE2474" s="168" t="s">
        <v>816</v>
      </c>
      <c r="AF2474" s="169">
        <v>-1688441.456459902</v>
      </c>
      <c r="AG2474" s="169">
        <v>-3825200.8657701979</v>
      </c>
      <c r="AH2474" s="169">
        <v>-1221352.5394572159</v>
      </c>
      <c r="AI2474" s="168" t="s">
        <v>21</v>
      </c>
      <c r="AJ2474"/>
      <c r="AK2474"/>
    </row>
    <row r="2475" spans="1:37" hidden="1" x14ac:dyDescent="0.25">
      <c r="A2475" s="179" t="b">
        <f>IF(E2475&lt;&gt;1,"",NOT(ISNA(VLOOKUP(P2475,Mapping!$P:$P,1,FALSE))))</f>
        <v>0</v>
      </c>
      <c r="B2475" s="180" t="str">
        <f t="shared" si="38"/>
        <v/>
      </c>
      <c r="E2475" s="167">
        <v>1</v>
      </c>
      <c r="F2475" s="170" t="s">
        <v>8840</v>
      </c>
      <c r="G2475" s="169">
        <v>1168804.7848252249</v>
      </c>
      <c r="H2475" s="168" t="s">
        <v>1266</v>
      </c>
      <c r="I2475" s="168" t="s">
        <v>303</v>
      </c>
      <c r="J2475" s="169">
        <v>417587.6601960698</v>
      </c>
      <c r="K2475" s="169">
        <v>284846.12623084837</v>
      </c>
      <c r="L2475" s="168" t="s">
        <v>5</v>
      </c>
      <c r="M2475" s="168" t="s">
        <v>21</v>
      </c>
      <c r="N2475" s="168" t="s">
        <v>2829</v>
      </c>
      <c r="O2475" s="168" t="s">
        <v>21</v>
      </c>
      <c r="P2475" s="168" t="s">
        <v>2831</v>
      </c>
      <c r="Q2475" s="168" t="s">
        <v>2832</v>
      </c>
      <c r="R2475" s="168" t="s">
        <v>1259</v>
      </c>
      <c r="S2475" s="168" t="s">
        <v>21</v>
      </c>
      <c r="T2475" s="168" t="s">
        <v>1259</v>
      </c>
      <c r="U2475" s="168" t="s">
        <v>1259</v>
      </c>
      <c r="V2475" s="168" t="s">
        <v>2832</v>
      </c>
      <c r="W2475" s="168" t="s">
        <v>1259</v>
      </c>
      <c r="X2475" s="168" t="s">
        <v>21</v>
      </c>
      <c r="Y2475" s="168" t="s">
        <v>1259</v>
      </c>
      <c r="Z2475" s="168" t="s">
        <v>21</v>
      </c>
      <c r="AA2475" s="168" t="s">
        <v>8841</v>
      </c>
      <c r="AB2475" s="168" t="s">
        <v>8842</v>
      </c>
      <c r="AC2475" s="168" t="s">
        <v>7246</v>
      </c>
      <c r="AD2475" s="169">
        <v>733607.91714292485</v>
      </c>
      <c r="AE2475" s="168" t="s">
        <v>809</v>
      </c>
      <c r="AF2475" s="169">
        <v>-633948.27364234452</v>
      </c>
      <c r="AG2475" s="169">
        <v>-533246.18966197839</v>
      </c>
      <c r="AH2475" s="169">
        <v>-431863.80640210467</v>
      </c>
      <c r="AI2475" s="168" t="s">
        <v>21</v>
      </c>
      <c r="AJ2475"/>
      <c r="AK2475"/>
    </row>
    <row r="2476" spans="1:37" hidden="1" x14ac:dyDescent="0.25">
      <c r="A2476" s="179" t="b">
        <f>IF(E2476&lt;&gt;1,"",NOT(ISNA(VLOOKUP(P2476,Mapping!$P:$P,1,FALSE))))</f>
        <v>0</v>
      </c>
      <c r="B2476" s="180" t="str">
        <f t="shared" si="38"/>
        <v/>
      </c>
      <c r="E2476" s="167">
        <v>1</v>
      </c>
      <c r="F2476" s="170" t="s">
        <v>4101</v>
      </c>
      <c r="G2476" s="169">
        <v>1917002.3046917289</v>
      </c>
      <c r="H2476" s="168" t="s">
        <v>1266</v>
      </c>
      <c r="I2476" s="168" t="s">
        <v>303</v>
      </c>
      <c r="J2476" s="169">
        <v>551470.79210449639</v>
      </c>
      <c r="K2476" s="169">
        <v>312991.66561328812</v>
      </c>
      <c r="L2476" s="168" t="s">
        <v>5</v>
      </c>
      <c r="M2476" s="168" t="s">
        <v>21</v>
      </c>
      <c r="N2476" s="168" t="s">
        <v>2829</v>
      </c>
      <c r="O2476" s="168" t="s">
        <v>21</v>
      </c>
      <c r="P2476" s="168" t="s">
        <v>2831</v>
      </c>
      <c r="Q2476" s="168" t="s">
        <v>2832</v>
      </c>
      <c r="R2476" s="168" t="s">
        <v>1259</v>
      </c>
      <c r="S2476" s="168" t="s">
        <v>21</v>
      </c>
      <c r="T2476" s="168" t="s">
        <v>1259</v>
      </c>
      <c r="U2476" s="168" t="s">
        <v>1259</v>
      </c>
      <c r="V2476" s="168" t="s">
        <v>2832</v>
      </c>
      <c r="W2476" s="168" t="s">
        <v>1259</v>
      </c>
      <c r="X2476" s="168" t="s">
        <v>21</v>
      </c>
      <c r="Y2476" s="168" t="s">
        <v>1259</v>
      </c>
      <c r="Z2476" s="168" t="s">
        <v>21</v>
      </c>
      <c r="AA2476" s="168" t="s">
        <v>4102</v>
      </c>
      <c r="AB2476" s="168" t="s">
        <v>4103</v>
      </c>
      <c r="AC2476" s="168" t="s">
        <v>12334</v>
      </c>
      <c r="AD2476" s="169">
        <v>903632.54908230097</v>
      </c>
      <c r="AE2476" s="168" t="s">
        <v>813</v>
      </c>
      <c r="AF2476" s="169">
        <v>-877875.62509879319</v>
      </c>
      <c r="AG2476" s="169">
        <v>-874597.8693977996</v>
      </c>
      <c r="AH2476" s="169">
        <v>-415282.85259483382</v>
      </c>
      <c r="AI2476" s="168" t="s">
        <v>21</v>
      </c>
      <c r="AJ2476"/>
      <c r="AK2476"/>
    </row>
    <row r="2477" spans="1:37" hidden="1" x14ac:dyDescent="0.25">
      <c r="A2477" s="179" t="b">
        <f>IF(E2477&lt;&gt;1,"",NOT(ISNA(VLOOKUP(P2477,Mapping!$P:$P,1,FALSE))))</f>
        <v>0</v>
      </c>
      <c r="B2477" s="180" t="str">
        <f t="shared" si="38"/>
        <v/>
      </c>
      <c r="E2477" s="167">
        <v>1</v>
      </c>
      <c r="F2477" s="170" t="s">
        <v>4101</v>
      </c>
      <c r="G2477" s="169">
        <v>267818.26459482242</v>
      </c>
      <c r="H2477" s="168" t="s">
        <v>1266</v>
      </c>
      <c r="I2477" s="168" t="s">
        <v>303</v>
      </c>
      <c r="J2477" s="169">
        <v>77044.221676044705</v>
      </c>
      <c r="K2477" s="169">
        <v>43727.065174641742</v>
      </c>
      <c r="L2477" s="168" t="s">
        <v>5</v>
      </c>
      <c r="M2477" s="168" t="s">
        <v>21</v>
      </c>
      <c r="N2477" s="168" t="s">
        <v>2829</v>
      </c>
      <c r="O2477" s="168" t="s">
        <v>21</v>
      </c>
      <c r="P2477" s="168" t="s">
        <v>2836</v>
      </c>
      <c r="Q2477" s="168" t="s">
        <v>2837</v>
      </c>
      <c r="R2477" s="168" t="s">
        <v>1259</v>
      </c>
      <c r="S2477" s="168" t="s">
        <v>21</v>
      </c>
      <c r="T2477" s="168" t="s">
        <v>1259</v>
      </c>
      <c r="U2477" s="168" t="s">
        <v>1259</v>
      </c>
      <c r="V2477" s="168" t="s">
        <v>2837</v>
      </c>
      <c r="W2477" s="168" t="s">
        <v>1259</v>
      </c>
      <c r="X2477" s="168" t="s">
        <v>21</v>
      </c>
      <c r="Y2477" s="168" t="s">
        <v>1259</v>
      </c>
      <c r="Z2477" s="168" t="s">
        <v>21</v>
      </c>
      <c r="AA2477" s="168" t="s">
        <v>4102</v>
      </c>
      <c r="AB2477" s="168" t="s">
        <v>4103</v>
      </c>
      <c r="AC2477" s="168" t="s">
        <v>6745</v>
      </c>
      <c r="AD2477" s="169">
        <v>126243.61511424169</v>
      </c>
      <c r="AE2477" s="168" t="s">
        <v>813</v>
      </c>
      <c r="AF2477" s="169">
        <v>-122645.1975924263</v>
      </c>
      <c r="AG2477" s="169">
        <v>-122187.2728202665</v>
      </c>
      <c r="AH2477" s="169">
        <v>-58017.8399502869</v>
      </c>
      <c r="AI2477" s="168" t="s">
        <v>21</v>
      </c>
      <c r="AJ2477"/>
      <c r="AK2477"/>
    </row>
    <row r="2478" spans="1:37" hidden="1" x14ac:dyDescent="0.25">
      <c r="A2478" s="179" t="b">
        <f>IF(E2478&lt;&gt;1,"",NOT(ISNA(VLOOKUP(P2478,Mapping!$P:$P,1,FALSE))))</f>
        <v>0</v>
      </c>
      <c r="B2478" s="180" t="str">
        <f t="shared" si="38"/>
        <v/>
      </c>
      <c r="E2478" s="167">
        <v>1</v>
      </c>
      <c r="F2478" s="170" t="s">
        <v>4104</v>
      </c>
      <c r="G2478" s="169">
        <v>1452378.4550090369</v>
      </c>
      <c r="H2478" s="168" t="s">
        <v>1266</v>
      </c>
      <c r="I2478" s="168" t="s">
        <v>303</v>
      </c>
      <c r="J2478" s="169">
        <v>489189.89665857848</v>
      </c>
      <c r="K2478" s="169">
        <v>257317.88840655569</v>
      </c>
      <c r="L2478" s="168" t="s">
        <v>5</v>
      </c>
      <c r="M2478" s="168" t="s">
        <v>21</v>
      </c>
      <c r="N2478" s="168" t="s">
        <v>2829</v>
      </c>
      <c r="O2478" s="168" t="s">
        <v>21</v>
      </c>
      <c r="P2478" s="168" t="s">
        <v>2831</v>
      </c>
      <c r="Q2478" s="168" t="s">
        <v>2832</v>
      </c>
      <c r="R2478" s="168" t="s">
        <v>1259</v>
      </c>
      <c r="S2478" s="168" t="s">
        <v>21</v>
      </c>
      <c r="T2478" s="168" t="s">
        <v>1259</v>
      </c>
      <c r="U2478" s="168" t="s">
        <v>1259</v>
      </c>
      <c r="V2478" s="168" t="s">
        <v>2832</v>
      </c>
      <c r="W2478" s="168" t="s">
        <v>1259</v>
      </c>
      <c r="X2478" s="168" t="s">
        <v>21</v>
      </c>
      <c r="Y2478" s="168" t="s">
        <v>1259</v>
      </c>
      <c r="Z2478" s="168" t="s">
        <v>21</v>
      </c>
      <c r="AA2478" s="168" t="s">
        <v>4105</v>
      </c>
      <c r="AB2478" s="168" t="s">
        <v>4106</v>
      </c>
      <c r="AC2478" s="168" t="s">
        <v>8843</v>
      </c>
      <c r="AD2478" s="169">
        <v>735436.09421835607</v>
      </c>
      <c r="AE2478" s="168" t="s">
        <v>819</v>
      </c>
      <c r="AF2478" s="169">
        <v>-596402.1724545887</v>
      </c>
      <c r="AG2478" s="169">
        <v>-690332.74714330107</v>
      </c>
      <c r="AH2478" s="169">
        <v>-274219.63403366669</v>
      </c>
      <c r="AI2478" s="168" t="s">
        <v>21</v>
      </c>
      <c r="AJ2478"/>
      <c r="AK2478"/>
    </row>
    <row r="2479" spans="1:37" hidden="1" x14ac:dyDescent="0.25">
      <c r="A2479" s="179" t="b">
        <f>IF(E2479&lt;&gt;1,"",NOT(ISNA(VLOOKUP(P2479,Mapping!$P:$P,1,FALSE))))</f>
        <v>0</v>
      </c>
      <c r="B2479" s="180" t="str">
        <f t="shared" si="38"/>
        <v/>
      </c>
      <c r="E2479" s="167">
        <v>1</v>
      </c>
      <c r="F2479" s="170" t="s">
        <v>4104</v>
      </c>
      <c r="G2479" s="169">
        <v>1288839.0334041449</v>
      </c>
      <c r="H2479" s="168" t="s">
        <v>1266</v>
      </c>
      <c r="I2479" s="168" t="s">
        <v>303</v>
      </c>
      <c r="J2479" s="169">
        <v>434106.57283303852</v>
      </c>
      <c r="K2479" s="169">
        <v>228343.60935864819</v>
      </c>
      <c r="L2479" s="168" t="s">
        <v>5</v>
      </c>
      <c r="M2479" s="168" t="s">
        <v>21</v>
      </c>
      <c r="N2479" s="168" t="s">
        <v>2829</v>
      </c>
      <c r="O2479" s="168" t="s">
        <v>21</v>
      </c>
      <c r="P2479" s="168" t="s">
        <v>2836</v>
      </c>
      <c r="Q2479" s="168" t="s">
        <v>2837</v>
      </c>
      <c r="R2479" s="168" t="s">
        <v>1259</v>
      </c>
      <c r="S2479" s="168" t="s">
        <v>21</v>
      </c>
      <c r="T2479" s="168" t="s">
        <v>1259</v>
      </c>
      <c r="U2479" s="168" t="s">
        <v>1259</v>
      </c>
      <c r="V2479" s="168" t="s">
        <v>2837</v>
      </c>
      <c r="W2479" s="168" t="s">
        <v>1259</v>
      </c>
      <c r="X2479" s="168" t="s">
        <v>21</v>
      </c>
      <c r="Y2479" s="168" t="s">
        <v>1259</v>
      </c>
      <c r="Z2479" s="168" t="s">
        <v>21</v>
      </c>
      <c r="AA2479" s="168" t="s">
        <v>4105</v>
      </c>
      <c r="AB2479" s="168" t="s">
        <v>4106</v>
      </c>
      <c r="AC2479" s="168" t="s">
        <v>8319</v>
      </c>
      <c r="AD2479" s="169">
        <v>652625.17598899605</v>
      </c>
      <c r="AE2479" s="168" t="s">
        <v>819</v>
      </c>
      <c r="AF2479" s="169">
        <v>-529246.62770608347</v>
      </c>
      <c r="AG2479" s="169">
        <v>-612600.5157174163</v>
      </c>
      <c r="AH2479" s="169">
        <v>-243342.19972038249</v>
      </c>
      <c r="AI2479" s="168" t="s">
        <v>21</v>
      </c>
      <c r="AJ2479"/>
      <c r="AK2479"/>
    </row>
    <row r="2480" spans="1:37" hidden="1" x14ac:dyDescent="0.25">
      <c r="A2480" s="179" t="b">
        <f>IF(E2480&lt;&gt;1,"",NOT(ISNA(VLOOKUP(P2480,Mapping!$P:$P,1,FALSE))))</f>
        <v>0</v>
      </c>
      <c r="B2480" s="180" t="str">
        <f t="shared" si="38"/>
        <v/>
      </c>
      <c r="E2480" s="167">
        <v>1</v>
      </c>
      <c r="F2480" s="170" t="s">
        <v>4107</v>
      </c>
      <c r="G2480" s="169">
        <v>19666661.575162958</v>
      </c>
      <c r="H2480" s="168" t="s">
        <v>1266</v>
      </c>
      <c r="I2480" s="168" t="s">
        <v>303</v>
      </c>
      <c r="J2480" s="169">
        <v>4453725.2288449099</v>
      </c>
      <c r="K2480" s="169">
        <v>2194216.5623403029</v>
      </c>
      <c r="L2480" s="168" t="s">
        <v>5</v>
      </c>
      <c r="M2480" s="168" t="s">
        <v>21</v>
      </c>
      <c r="N2480" s="168" t="s">
        <v>2829</v>
      </c>
      <c r="O2480" s="168" t="s">
        <v>21</v>
      </c>
      <c r="P2480" s="168" t="s">
        <v>2831</v>
      </c>
      <c r="Q2480" s="168" t="s">
        <v>2832</v>
      </c>
      <c r="R2480" s="168" t="s">
        <v>1259</v>
      </c>
      <c r="S2480" s="168" t="s">
        <v>21</v>
      </c>
      <c r="T2480" s="168" t="s">
        <v>1259</v>
      </c>
      <c r="U2480" s="168" t="s">
        <v>1259</v>
      </c>
      <c r="V2480" s="168" t="s">
        <v>2832</v>
      </c>
      <c r="W2480" s="168" t="s">
        <v>1259</v>
      </c>
      <c r="X2480" s="168" t="s">
        <v>21</v>
      </c>
      <c r="Y2480" s="168" t="s">
        <v>1259</v>
      </c>
      <c r="Z2480" s="168" t="s">
        <v>21</v>
      </c>
      <c r="AA2480" s="168" t="s">
        <v>4108</v>
      </c>
      <c r="AB2480" s="168" t="s">
        <v>4109</v>
      </c>
      <c r="AC2480" s="168" t="s">
        <v>12335</v>
      </c>
      <c r="AD2480" s="169">
        <v>5895965.6639219243</v>
      </c>
      <c r="AE2480" s="168" t="s">
        <v>817</v>
      </c>
      <c r="AF2480" s="169">
        <v>-5278684.3809611406</v>
      </c>
      <c r="AG2480" s="169">
        <v>-8651313.5021407045</v>
      </c>
      <c r="AH2480" s="169">
        <v>-47682.167110297829</v>
      </c>
      <c r="AI2480" s="168" t="s">
        <v>21</v>
      </c>
      <c r="AJ2480"/>
      <c r="AK2480"/>
    </row>
    <row r="2481" spans="1:37" hidden="1" x14ac:dyDescent="0.25">
      <c r="A2481" s="179" t="b">
        <f>IF(E2481&lt;&gt;1,"",NOT(ISNA(VLOOKUP(P2481,Mapping!$P:$P,1,FALSE))))</f>
        <v>0</v>
      </c>
      <c r="B2481" s="180" t="str">
        <f t="shared" si="38"/>
        <v/>
      </c>
      <c r="E2481" s="167">
        <v>1</v>
      </c>
      <c r="F2481" s="170" t="s">
        <v>4107</v>
      </c>
      <c r="G2481" s="169">
        <v>6121933.07965694</v>
      </c>
      <c r="H2481" s="168" t="s">
        <v>1266</v>
      </c>
      <c r="I2481" s="168" t="s">
        <v>303</v>
      </c>
      <c r="J2481" s="169">
        <v>1386377.027029431</v>
      </c>
      <c r="K2481" s="169">
        <v>683026.29328236333</v>
      </c>
      <c r="L2481" s="168" t="s">
        <v>5</v>
      </c>
      <c r="M2481" s="168" t="s">
        <v>21</v>
      </c>
      <c r="N2481" s="168" t="s">
        <v>2829</v>
      </c>
      <c r="O2481" s="168" t="s">
        <v>21</v>
      </c>
      <c r="P2481" s="168" t="s">
        <v>2851</v>
      </c>
      <c r="Q2481" s="168" t="s">
        <v>2834</v>
      </c>
      <c r="R2481" s="168" t="s">
        <v>1259</v>
      </c>
      <c r="S2481" s="168" t="s">
        <v>21</v>
      </c>
      <c r="T2481" s="168" t="s">
        <v>1259</v>
      </c>
      <c r="U2481" s="168" t="s">
        <v>1259</v>
      </c>
      <c r="V2481" s="168" t="s">
        <v>2834</v>
      </c>
      <c r="W2481" s="168" t="s">
        <v>1259</v>
      </c>
      <c r="X2481" s="168" t="s">
        <v>21</v>
      </c>
      <c r="Y2481" s="168" t="s">
        <v>1259</v>
      </c>
      <c r="Z2481" s="168" t="s">
        <v>21</v>
      </c>
      <c r="AA2481" s="168" t="s">
        <v>4108</v>
      </c>
      <c r="AB2481" s="168" t="s">
        <v>4109</v>
      </c>
      <c r="AC2481" s="168" t="s">
        <v>7232</v>
      </c>
      <c r="AD2481" s="169">
        <v>1835324.5718159529</v>
      </c>
      <c r="AE2481" s="168" t="s">
        <v>817</v>
      </c>
      <c r="AF2481" s="169">
        <v>-1643174.2828018151</v>
      </c>
      <c r="AG2481" s="169">
        <v>-2693022.5096324738</v>
      </c>
      <c r="AH2481" s="169">
        <v>-14842.73449393641</v>
      </c>
      <c r="AI2481" s="168" t="s">
        <v>21</v>
      </c>
      <c r="AJ2481"/>
      <c r="AK2481"/>
    </row>
    <row r="2482" spans="1:37" hidden="1" x14ac:dyDescent="0.25">
      <c r="A2482" s="179" t="b">
        <f>IF(E2482&lt;&gt;1,"",NOT(ISNA(VLOOKUP(P2482,Mapping!$P:$P,1,FALSE))))</f>
        <v>0</v>
      </c>
      <c r="B2482" s="180" t="str">
        <f t="shared" si="38"/>
        <v/>
      </c>
      <c r="E2482" s="167">
        <v>1</v>
      </c>
      <c r="F2482" s="170" t="s">
        <v>4107</v>
      </c>
      <c r="G2482" s="169">
        <v>4867576.2490287721</v>
      </c>
      <c r="H2482" s="168" t="s">
        <v>1266</v>
      </c>
      <c r="I2482" s="168" t="s">
        <v>303</v>
      </c>
      <c r="J2482" s="169">
        <v>1102314.5469185261</v>
      </c>
      <c r="K2482" s="169">
        <v>543077.24690608808</v>
      </c>
      <c r="L2482" s="168" t="s">
        <v>5</v>
      </c>
      <c r="M2482" s="168" t="s">
        <v>21</v>
      </c>
      <c r="N2482" s="168" t="s">
        <v>2829</v>
      </c>
      <c r="O2482" s="168" t="s">
        <v>21</v>
      </c>
      <c r="P2482" s="168" t="s">
        <v>2835</v>
      </c>
      <c r="Q2482" s="168" t="s">
        <v>2834</v>
      </c>
      <c r="R2482" s="168" t="s">
        <v>1259</v>
      </c>
      <c r="S2482" s="168" t="s">
        <v>21</v>
      </c>
      <c r="T2482" s="168" t="s">
        <v>1259</v>
      </c>
      <c r="U2482" s="168" t="s">
        <v>1259</v>
      </c>
      <c r="V2482" s="168" t="s">
        <v>2834</v>
      </c>
      <c r="W2482" s="168" t="s">
        <v>1259</v>
      </c>
      <c r="X2482" s="168" t="s">
        <v>21</v>
      </c>
      <c r="Y2482" s="168" t="s">
        <v>1259</v>
      </c>
      <c r="Z2482" s="168" t="s">
        <v>21</v>
      </c>
      <c r="AA2482" s="168" t="s">
        <v>4108</v>
      </c>
      <c r="AB2482" s="168" t="s">
        <v>4109</v>
      </c>
      <c r="AC2482" s="168" t="s">
        <v>8844</v>
      </c>
      <c r="AD2482" s="169">
        <v>1459274.7386795699</v>
      </c>
      <c r="AE2482" s="168" t="s">
        <v>817</v>
      </c>
      <c r="AF2482" s="169">
        <v>-1306495.1883513911</v>
      </c>
      <c r="AG2482" s="169">
        <v>-2141234.1878656191</v>
      </c>
      <c r="AH2482" s="169">
        <v>-11801.52428215928</v>
      </c>
      <c r="AI2482" s="168" t="s">
        <v>21</v>
      </c>
      <c r="AJ2482"/>
      <c r="AK2482"/>
    </row>
    <row r="2483" spans="1:37" hidden="1" x14ac:dyDescent="0.25">
      <c r="A2483" s="179" t="b">
        <f>IF(E2483&lt;&gt;1,"",NOT(ISNA(VLOOKUP(P2483,Mapping!$P:$P,1,FALSE))))</f>
        <v>0</v>
      </c>
      <c r="B2483" s="180" t="str">
        <f t="shared" si="38"/>
        <v/>
      </c>
      <c r="E2483" s="167">
        <v>1</v>
      </c>
      <c r="F2483" s="170" t="s">
        <v>4107</v>
      </c>
      <c r="G2483" s="169">
        <v>24313336.672762878</v>
      </c>
      <c r="H2483" s="168" t="s">
        <v>1266</v>
      </c>
      <c r="I2483" s="168" t="s">
        <v>303</v>
      </c>
      <c r="J2483" s="169">
        <v>5506014.3544462798</v>
      </c>
      <c r="K2483" s="169">
        <v>2712647.7876909389</v>
      </c>
      <c r="L2483" s="168" t="s">
        <v>5</v>
      </c>
      <c r="M2483" s="168" t="s">
        <v>21</v>
      </c>
      <c r="N2483" s="168" t="s">
        <v>2829</v>
      </c>
      <c r="O2483" s="168" t="s">
        <v>21</v>
      </c>
      <c r="P2483" s="168" t="s">
        <v>2836</v>
      </c>
      <c r="Q2483" s="168" t="s">
        <v>2837</v>
      </c>
      <c r="R2483" s="168" t="s">
        <v>1259</v>
      </c>
      <c r="S2483" s="168" t="s">
        <v>21</v>
      </c>
      <c r="T2483" s="168" t="s">
        <v>1259</v>
      </c>
      <c r="U2483" s="168" t="s">
        <v>1259</v>
      </c>
      <c r="V2483" s="168" t="s">
        <v>2837</v>
      </c>
      <c r="W2483" s="168" t="s">
        <v>1259</v>
      </c>
      <c r="X2483" s="168" t="s">
        <v>21</v>
      </c>
      <c r="Y2483" s="168" t="s">
        <v>1259</v>
      </c>
      <c r="Z2483" s="168" t="s">
        <v>21</v>
      </c>
      <c r="AA2483" s="168" t="s">
        <v>4108</v>
      </c>
      <c r="AB2483" s="168" t="s">
        <v>4109</v>
      </c>
      <c r="AC2483" s="168" t="s">
        <v>8845</v>
      </c>
      <c r="AD2483" s="169">
        <v>7289015.354747396</v>
      </c>
      <c r="AE2483" s="168" t="s">
        <v>817</v>
      </c>
      <c r="AF2483" s="169">
        <v>-6525887.9883125089</v>
      </c>
      <c r="AG2483" s="169">
        <v>-10695373.845493309</v>
      </c>
      <c r="AH2483" s="169">
        <v>-58948.112663090229</v>
      </c>
      <c r="AI2483" s="168" t="s">
        <v>21</v>
      </c>
      <c r="AJ2483"/>
      <c r="AK2483"/>
    </row>
    <row r="2484" spans="1:37" hidden="1" x14ac:dyDescent="0.25">
      <c r="A2484" s="179" t="b">
        <f>IF(E2484&lt;&gt;1,"",NOT(ISNA(VLOOKUP(P2484,Mapping!$P:$P,1,FALSE))))</f>
        <v>0</v>
      </c>
      <c r="B2484" s="180" t="str">
        <f t="shared" si="38"/>
        <v/>
      </c>
      <c r="E2484" s="167">
        <v>1</v>
      </c>
      <c r="F2484" s="170" t="s">
        <v>4110</v>
      </c>
      <c r="G2484" s="169">
        <v>937912.7572913781</v>
      </c>
      <c r="H2484" s="168" t="s">
        <v>1266</v>
      </c>
      <c r="I2484" s="168" t="s">
        <v>303</v>
      </c>
      <c r="J2484" s="169">
        <v>395504.95817536389</v>
      </c>
      <c r="K2484" s="169">
        <v>137620.6357430419</v>
      </c>
      <c r="L2484" s="168" t="s">
        <v>5</v>
      </c>
      <c r="M2484" s="168" t="s">
        <v>21</v>
      </c>
      <c r="N2484" s="168" t="s">
        <v>2829</v>
      </c>
      <c r="O2484" s="168" t="s">
        <v>21</v>
      </c>
      <c r="P2484" s="168" t="s">
        <v>2831</v>
      </c>
      <c r="Q2484" s="168" t="s">
        <v>2832</v>
      </c>
      <c r="R2484" s="168" t="s">
        <v>1259</v>
      </c>
      <c r="S2484" s="168" t="s">
        <v>21</v>
      </c>
      <c r="T2484" s="168" t="s">
        <v>1259</v>
      </c>
      <c r="U2484" s="168" t="s">
        <v>1259</v>
      </c>
      <c r="V2484" s="168" t="s">
        <v>2832</v>
      </c>
      <c r="W2484" s="168" t="s">
        <v>1259</v>
      </c>
      <c r="X2484" s="168" t="s">
        <v>21</v>
      </c>
      <c r="Y2484" s="168" t="s">
        <v>1259</v>
      </c>
      <c r="Z2484" s="168" t="s">
        <v>21</v>
      </c>
      <c r="AA2484" s="168" t="s">
        <v>4111</v>
      </c>
      <c r="AB2484" s="168" t="s">
        <v>4112</v>
      </c>
      <c r="AC2484" s="168" t="s">
        <v>12336</v>
      </c>
      <c r="AD2484" s="169">
        <v>614202.07842664723</v>
      </c>
      <c r="AE2484" s="168" t="s">
        <v>811</v>
      </c>
      <c r="AF2484" s="169">
        <v>-411190.35179651511</v>
      </c>
      <c r="AG2484" s="169">
        <v>585099.31156140345</v>
      </c>
      <c r="AH2484" s="169">
        <v>27633.588658906749</v>
      </c>
      <c r="AI2484" s="168" t="s">
        <v>21</v>
      </c>
      <c r="AJ2484"/>
      <c r="AK2484"/>
    </row>
    <row r="2485" spans="1:37" hidden="1" x14ac:dyDescent="0.25">
      <c r="A2485" s="179" t="b">
        <f>IF(E2485&lt;&gt;1,"",NOT(ISNA(VLOOKUP(P2485,Mapping!$P:$P,1,FALSE))))</f>
        <v>0</v>
      </c>
      <c r="B2485" s="180" t="str">
        <f t="shared" si="38"/>
        <v/>
      </c>
      <c r="E2485" s="167">
        <v>1</v>
      </c>
      <c r="F2485" s="170" t="s">
        <v>4110</v>
      </c>
      <c r="G2485" s="169">
        <v>315255.23290779098</v>
      </c>
      <c r="H2485" s="168" t="s">
        <v>1266</v>
      </c>
      <c r="I2485" s="168" t="s">
        <v>303</v>
      </c>
      <c r="J2485" s="169">
        <v>132938.81199125751</v>
      </c>
      <c r="K2485" s="169">
        <v>46257.634558021433</v>
      </c>
      <c r="L2485" s="168" t="s">
        <v>5</v>
      </c>
      <c r="M2485" s="168" t="s">
        <v>21</v>
      </c>
      <c r="N2485" s="168" t="s">
        <v>2829</v>
      </c>
      <c r="O2485" s="168" t="s">
        <v>21</v>
      </c>
      <c r="P2485" s="168" t="s">
        <v>2836</v>
      </c>
      <c r="Q2485" s="168" t="s">
        <v>2837</v>
      </c>
      <c r="R2485" s="168" t="s">
        <v>1259</v>
      </c>
      <c r="S2485" s="168" t="s">
        <v>21</v>
      </c>
      <c r="T2485" s="168" t="s">
        <v>1259</v>
      </c>
      <c r="U2485" s="168" t="s">
        <v>1259</v>
      </c>
      <c r="V2485" s="168" t="s">
        <v>2837</v>
      </c>
      <c r="W2485" s="168" t="s">
        <v>1259</v>
      </c>
      <c r="X2485" s="168" t="s">
        <v>21</v>
      </c>
      <c r="Y2485" s="168" t="s">
        <v>1259</v>
      </c>
      <c r="Z2485" s="168" t="s">
        <v>21</v>
      </c>
      <c r="AA2485" s="168" t="s">
        <v>4111</v>
      </c>
      <c r="AB2485" s="168" t="s">
        <v>4112</v>
      </c>
      <c r="AC2485" s="168" t="s">
        <v>8846</v>
      </c>
      <c r="AD2485" s="169">
        <v>206448.22003064759</v>
      </c>
      <c r="AE2485" s="168" t="s">
        <v>811</v>
      </c>
      <c r="AF2485" s="169">
        <v>-138211.05333870111</v>
      </c>
      <c r="AG2485" s="169">
        <v>196666.07401009489</v>
      </c>
      <c r="AH2485" s="169">
        <v>9288.3195809174213</v>
      </c>
      <c r="AI2485" s="168" t="s">
        <v>21</v>
      </c>
      <c r="AJ2485"/>
      <c r="AK2485"/>
    </row>
    <row r="2486" spans="1:37" hidden="1" x14ac:dyDescent="0.25">
      <c r="A2486" s="179" t="b">
        <f>IF(E2486&lt;&gt;1,"",NOT(ISNA(VLOOKUP(P2486,Mapping!$P:$P,1,FALSE))))</f>
        <v>0</v>
      </c>
      <c r="B2486" s="180" t="str">
        <f t="shared" si="38"/>
        <v/>
      </c>
      <c r="E2486" s="167">
        <v>1</v>
      </c>
      <c r="F2486" s="170" t="s">
        <v>4113</v>
      </c>
      <c r="G2486" s="169">
        <v>20873035.043770161</v>
      </c>
      <c r="H2486" s="168" t="s">
        <v>1266</v>
      </c>
      <c r="I2486" s="168" t="s">
        <v>303</v>
      </c>
      <c r="J2486" s="169">
        <v>9848569.7775812875</v>
      </c>
      <c r="K2486" s="169">
        <v>4641912.9015881959</v>
      </c>
      <c r="L2486" s="168" t="s">
        <v>5</v>
      </c>
      <c r="M2486" s="168" t="s">
        <v>21</v>
      </c>
      <c r="N2486" s="168" t="s">
        <v>2829</v>
      </c>
      <c r="O2486" s="168" t="s">
        <v>21</v>
      </c>
      <c r="P2486" s="168" t="s">
        <v>2842</v>
      </c>
      <c r="Q2486" s="168" t="s">
        <v>2834</v>
      </c>
      <c r="R2486" s="168" t="s">
        <v>1259</v>
      </c>
      <c r="S2486" s="168" t="s">
        <v>21</v>
      </c>
      <c r="T2486" s="168" t="s">
        <v>1259</v>
      </c>
      <c r="U2486" s="168" t="s">
        <v>1259</v>
      </c>
      <c r="V2486" s="168" t="s">
        <v>2834</v>
      </c>
      <c r="W2486" s="168" t="s">
        <v>1259</v>
      </c>
      <c r="X2486" s="168" t="s">
        <v>21</v>
      </c>
      <c r="Y2486" s="168" t="s">
        <v>1259</v>
      </c>
      <c r="Z2486" s="168" t="s">
        <v>21</v>
      </c>
      <c r="AA2486" s="168" t="s">
        <v>4114</v>
      </c>
      <c r="AB2486" s="168" t="s">
        <v>4115</v>
      </c>
      <c r="AC2486" s="168" t="s">
        <v>8847</v>
      </c>
      <c r="AD2486" s="169">
        <v>17455292.938132741</v>
      </c>
      <c r="AE2486" s="168" t="s">
        <v>807</v>
      </c>
      <c r="AF2486" s="169">
        <v>-6971090.4542004466</v>
      </c>
      <c r="AG2486" s="169">
        <v>-9522947.3289979342</v>
      </c>
      <c r="AH2486" s="169">
        <v>-4671895.4138083626</v>
      </c>
      <c r="AI2486" s="168" t="s">
        <v>21</v>
      </c>
      <c r="AJ2486"/>
      <c r="AK2486"/>
    </row>
    <row r="2487" spans="1:37" hidden="1" x14ac:dyDescent="0.25">
      <c r="A2487" s="179" t="b">
        <f>IF(E2487&lt;&gt;1,"",NOT(ISNA(VLOOKUP(P2487,Mapping!$P:$P,1,FALSE))))</f>
        <v>0</v>
      </c>
      <c r="B2487" s="180" t="str">
        <f t="shared" si="38"/>
        <v/>
      </c>
      <c r="E2487" s="167">
        <v>1</v>
      </c>
      <c r="F2487" s="170" t="s">
        <v>4116</v>
      </c>
      <c r="G2487" s="169">
        <v>543246.19778079516</v>
      </c>
      <c r="H2487" s="168" t="s">
        <v>1266</v>
      </c>
      <c r="I2487" s="168" t="s">
        <v>402</v>
      </c>
      <c r="J2487" s="169">
        <v>187118.64062970571</v>
      </c>
      <c r="K2487" s="169">
        <v>84561.034764050666</v>
      </c>
      <c r="L2487" s="168" t="s">
        <v>5</v>
      </c>
      <c r="M2487" s="168" t="s">
        <v>21</v>
      </c>
      <c r="N2487" s="168" t="s">
        <v>2829</v>
      </c>
      <c r="O2487" s="168" t="s">
        <v>21</v>
      </c>
      <c r="P2487" s="168" t="s">
        <v>2831</v>
      </c>
      <c r="Q2487" s="168" t="s">
        <v>2832</v>
      </c>
      <c r="R2487" s="168" t="s">
        <v>1259</v>
      </c>
      <c r="S2487" s="168" t="s">
        <v>21</v>
      </c>
      <c r="T2487" s="168" t="s">
        <v>1259</v>
      </c>
      <c r="U2487" s="168" t="s">
        <v>1259</v>
      </c>
      <c r="V2487" s="168" t="s">
        <v>2832</v>
      </c>
      <c r="W2487" s="168" t="s">
        <v>1259</v>
      </c>
      <c r="X2487" s="168" t="s">
        <v>21</v>
      </c>
      <c r="Y2487" s="168" t="s">
        <v>1259</v>
      </c>
      <c r="Z2487" s="168" t="s">
        <v>21</v>
      </c>
      <c r="AA2487" s="168" t="s">
        <v>4117</v>
      </c>
      <c r="AB2487" s="168" t="s">
        <v>1259</v>
      </c>
      <c r="AC2487" s="168" t="s">
        <v>6620</v>
      </c>
      <c r="AD2487" s="169">
        <v>295593.52499103028</v>
      </c>
      <c r="AE2487" s="168" t="s">
        <v>813</v>
      </c>
      <c r="AF2487" s="169">
        <v>-249445.8724901879</v>
      </c>
      <c r="AG2487" s="169">
        <v>-331390.7849796681</v>
      </c>
      <c r="AH2487" s="169">
        <v>-142640.36320753401</v>
      </c>
      <c r="AI2487" s="168" t="s">
        <v>21</v>
      </c>
      <c r="AJ2487"/>
      <c r="AK2487"/>
    </row>
    <row r="2488" spans="1:37" hidden="1" x14ac:dyDescent="0.25">
      <c r="A2488" s="179" t="b">
        <f>IF(E2488&lt;&gt;1,"",NOT(ISNA(VLOOKUP(P2488,Mapping!$P:$P,1,FALSE))))</f>
        <v>0</v>
      </c>
      <c r="B2488" s="180" t="str">
        <f t="shared" si="38"/>
        <v/>
      </c>
      <c r="E2488" s="167">
        <v>1</v>
      </c>
      <c r="F2488" s="170" t="s">
        <v>4118</v>
      </c>
      <c r="G2488" s="169">
        <v>144002.15438241049</v>
      </c>
      <c r="H2488" s="168" t="s">
        <v>1266</v>
      </c>
      <c r="I2488" s="168" t="s">
        <v>402</v>
      </c>
      <c r="J2488" s="169">
        <v>59059.620584998003</v>
      </c>
      <c r="K2488" s="169">
        <v>31270.935765047001</v>
      </c>
      <c r="L2488" s="168" t="s">
        <v>5</v>
      </c>
      <c r="M2488" s="168" t="s">
        <v>21</v>
      </c>
      <c r="N2488" s="168" t="s">
        <v>2829</v>
      </c>
      <c r="O2488" s="168" t="s">
        <v>21</v>
      </c>
      <c r="P2488" s="168" t="s">
        <v>2831</v>
      </c>
      <c r="Q2488" s="168" t="s">
        <v>2832</v>
      </c>
      <c r="R2488" s="168" t="s">
        <v>1259</v>
      </c>
      <c r="S2488" s="168" t="s">
        <v>21</v>
      </c>
      <c r="T2488" s="168" t="s">
        <v>1259</v>
      </c>
      <c r="U2488" s="168" t="s">
        <v>1259</v>
      </c>
      <c r="V2488" s="168" t="s">
        <v>2832</v>
      </c>
      <c r="W2488" s="168" t="s">
        <v>1259</v>
      </c>
      <c r="X2488" s="168" t="s">
        <v>21</v>
      </c>
      <c r="Y2488" s="168" t="s">
        <v>1259</v>
      </c>
      <c r="Z2488" s="168" t="s">
        <v>21</v>
      </c>
      <c r="AA2488" s="168" t="s">
        <v>4119</v>
      </c>
      <c r="AB2488" s="168" t="s">
        <v>1259</v>
      </c>
      <c r="AC2488" s="168" t="s">
        <v>7370</v>
      </c>
      <c r="AD2488" s="169">
        <v>112827.5361328375</v>
      </c>
      <c r="AE2488" s="168" t="s">
        <v>819</v>
      </c>
      <c r="AF2488" s="169">
        <v>-69484.686621026878</v>
      </c>
      <c r="AG2488" s="169">
        <v>58327.797108506551</v>
      </c>
      <c r="AH2488" s="169">
        <v>-72192.639963580586</v>
      </c>
      <c r="AI2488" s="168" t="s">
        <v>21</v>
      </c>
      <c r="AJ2488"/>
      <c r="AK2488"/>
    </row>
    <row r="2489" spans="1:37" hidden="1" x14ac:dyDescent="0.25">
      <c r="A2489" s="179" t="b">
        <f>IF(E2489&lt;&gt;1,"",NOT(ISNA(VLOOKUP(P2489,Mapping!$P:$P,1,FALSE))))</f>
        <v>0</v>
      </c>
      <c r="B2489" s="180" t="str">
        <f t="shared" si="38"/>
        <v/>
      </c>
      <c r="E2489" s="167">
        <v>1</v>
      </c>
      <c r="F2489" s="170" t="s">
        <v>4120</v>
      </c>
      <c r="G2489" s="169">
        <v>713939.65187375154</v>
      </c>
      <c r="H2489" s="168" t="s">
        <v>1266</v>
      </c>
      <c r="I2489" s="168" t="s">
        <v>402</v>
      </c>
      <c r="J2489" s="169">
        <v>315914.32725688053</v>
      </c>
      <c r="K2489" s="169">
        <v>163403.55929576841</v>
      </c>
      <c r="L2489" s="168" t="s">
        <v>5</v>
      </c>
      <c r="M2489" s="168" t="s">
        <v>21</v>
      </c>
      <c r="N2489" s="168" t="s">
        <v>2829</v>
      </c>
      <c r="O2489" s="168" t="s">
        <v>21</v>
      </c>
      <c r="P2489" s="168" t="s">
        <v>2831</v>
      </c>
      <c r="Q2489" s="168" t="s">
        <v>2832</v>
      </c>
      <c r="R2489" s="168" t="s">
        <v>1259</v>
      </c>
      <c r="S2489" s="168" t="s">
        <v>21</v>
      </c>
      <c r="T2489" s="168" t="s">
        <v>1259</v>
      </c>
      <c r="U2489" s="168" t="s">
        <v>1259</v>
      </c>
      <c r="V2489" s="168" t="s">
        <v>2832</v>
      </c>
      <c r="W2489" s="168" t="s">
        <v>1259</v>
      </c>
      <c r="X2489" s="168" t="s">
        <v>21</v>
      </c>
      <c r="Y2489" s="168" t="s">
        <v>1259</v>
      </c>
      <c r="Z2489" s="168" t="s">
        <v>21</v>
      </c>
      <c r="AA2489" s="168" t="s">
        <v>4121</v>
      </c>
      <c r="AB2489" s="168" t="s">
        <v>1259</v>
      </c>
      <c r="AC2489" s="168" t="s">
        <v>6833</v>
      </c>
      <c r="AD2489" s="169">
        <v>522992.50014162879</v>
      </c>
      <c r="AE2489" s="168" t="s">
        <v>809</v>
      </c>
      <c r="AF2489" s="169">
        <v>-352681.2708009046</v>
      </c>
      <c r="AG2489" s="169">
        <v>-299759.53028415842</v>
      </c>
      <c r="AH2489" s="169">
        <v>-314209.89618823747</v>
      </c>
      <c r="AI2489" s="168" t="s">
        <v>21</v>
      </c>
      <c r="AJ2489"/>
      <c r="AK2489"/>
    </row>
    <row r="2490" spans="1:37" hidden="1" x14ac:dyDescent="0.25">
      <c r="A2490" s="179" t="b">
        <f>IF(E2490&lt;&gt;1,"",NOT(ISNA(VLOOKUP(P2490,Mapping!$P:$P,1,FALSE))))</f>
        <v>0</v>
      </c>
      <c r="B2490" s="180" t="str">
        <f t="shared" si="38"/>
        <v/>
      </c>
      <c r="E2490" s="167">
        <v>1</v>
      </c>
      <c r="F2490" s="170" t="s">
        <v>4120</v>
      </c>
      <c r="G2490" s="169">
        <v>282664.26328655181</v>
      </c>
      <c r="H2490" s="168" t="s">
        <v>1266</v>
      </c>
      <c r="I2490" s="168" t="s">
        <v>402</v>
      </c>
      <c r="J2490" s="169">
        <v>125077.36521058749</v>
      </c>
      <c r="K2490" s="169">
        <v>64695.029314475287</v>
      </c>
      <c r="L2490" s="168" t="s">
        <v>5</v>
      </c>
      <c r="M2490" s="168" t="s">
        <v>21</v>
      </c>
      <c r="N2490" s="168" t="s">
        <v>2829</v>
      </c>
      <c r="O2490" s="168" t="s">
        <v>21</v>
      </c>
      <c r="P2490" s="168" t="s">
        <v>2835</v>
      </c>
      <c r="Q2490" s="168" t="s">
        <v>2834</v>
      </c>
      <c r="R2490" s="168" t="s">
        <v>1259</v>
      </c>
      <c r="S2490" s="168" t="s">
        <v>21</v>
      </c>
      <c r="T2490" s="168" t="s">
        <v>1259</v>
      </c>
      <c r="U2490" s="168" t="s">
        <v>1259</v>
      </c>
      <c r="V2490" s="168" t="s">
        <v>2834</v>
      </c>
      <c r="W2490" s="168" t="s">
        <v>1259</v>
      </c>
      <c r="X2490" s="168" t="s">
        <v>21</v>
      </c>
      <c r="Y2490" s="168" t="s">
        <v>1259</v>
      </c>
      <c r="Z2490" s="168" t="s">
        <v>21</v>
      </c>
      <c r="AA2490" s="168" t="s">
        <v>4121</v>
      </c>
      <c r="AB2490" s="168" t="s">
        <v>1259</v>
      </c>
      <c r="AC2490" s="168" t="s">
        <v>8848</v>
      </c>
      <c r="AD2490" s="169">
        <v>207064.12561473419</v>
      </c>
      <c r="AE2490" s="168" t="s">
        <v>809</v>
      </c>
      <c r="AF2490" s="169">
        <v>-139634.19922715149</v>
      </c>
      <c r="AG2490" s="169">
        <v>-118681.3291130631</v>
      </c>
      <c r="AH2490" s="169">
        <v>-124402.5438148625</v>
      </c>
      <c r="AI2490" s="168" t="s">
        <v>21</v>
      </c>
      <c r="AJ2490"/>
      <c r="AK2490"/>
    </row>
    <row r="2491" spans="1:37" hidden="1" x14ac:dyDescent="0.25">
      <c r="A2491" s="179" t="b">
        <f>IF(E2491&lt;&gt;1,"",NOT(ISNA(VLOOKUP(P2491,Mapping!$P:$P,1,FALSE))))</f>
        <v>0</v>
      </c>
      <c r="B2491" s="180" t="str">
        <f t="shared" si="38"/>
        <v/>
      </c>
      <c r="E2491" s="167">
        <v>1</v>
      </c>
      <c r="F2491" s="170" t="s">
        <v>4122</v>
      </c>
      <c r="G2491" s="169">
        <v>3303959.5259978091</v>
      </c>
      <c r="H2491" s="168" t="s">
        <v>1266</v>
      </c>
      <c r="I2491" s="168" t="s">
        <v>303</v>
      </c>
      <c r="J2491" s="169">
        <v>836608.4295683821</v>
      </c>
      <c r="K2491" s="169">
        <v>668028.10002260399</v>
      </c>
      <c r="L2491" s="168" t="s">
        <v>5</v>
      </c>
      <c r="M2491" s="168" t="s">
        <v>21</v>
      </c>
      <c r="N2491" s="168" t="s">
        <v>2829</v>
      </c>
      <c r="O2491" s="168" t="s">
        <v>21</v>
      </c>
      <c r="P2491" s="168" t="s">
        <v>2831</v>
      </c>
      <c r="Q2491" s="168" t="s">
        <v>2832</v>
      </c>
      <c r="R2491" s="168" t="s">
        <v>1259</v>
      </c>
      <c r="S2491" s="168" t="s">
        <v>21</v>
      </c>
      <c r="T2491" s="168" t="s">
        <v>1259</v>
      </c>
      <c r="U2491" s="168" t="s">
        <v>1259</v>
      </c>
      <c r="V2491" s="168" t="s">
        <v>2832</v>
      </c>
      <c r="W2491" s="168" t="s">
        <v>1259</v>
      </c>
      <c r="X2491" s="168" t="s">
        <v>21</v>
      </c>
      <c r="Y2491" s="168" t="s">
        <v>1259</v>
      </c>
      <c r="Z2491" s="168" t="s">
        <v>21</v>
      </c>
      <c r="AA2491" s="168" t="s">
        <v>4123</v>
      </c>
      <c r="AB2491" s="168" t="s">
        <v>1259</v>
      </c>
      <c r="AC2491" s="168" t="s">
        <v>4972</v>
      </c>
      <c r="AD2491" s="169">
        <v>1246603.205395424</v>
      </c>
      <c r="AE2491" s="168" t="s">
        <v>813</v>
      </c>
      <c r="AF2491" s="169">
        <v>-1513021.4121744931</v>
      </c>
      <c r="AG2491" s="169">
        <v>-1507372.1898727331</v>
      </c>
      <c r="AH2491" s="169">
        <v>-942189.68245692458</v>
      </c>
      <c r="AI2491" s="168" t="s">
        <v>21</v>
      </c>
      <c r="AJ2491"/>
      <c r="AK2491"/>
    </row>
    <row r="2492" spans="1:37" hidden="1" x14ac:dyDescent="0.25">
      <c r="A2492" s="179" t="b">
        <f>IF(E2492&lt;&gt;1,"",NOT(ISNA(VLOOKUP(P2492,Mapping!$P:$P,1,FALSE))))</f>
        <v>0</v>
      </c>
      <c r="B2492" s="180" t="str">
        <f t="shared" si="38"/>
        <v/>
      </c>
      <c r="E2492" s="167">
        <v>1</v>
      </c>
      <c r="F2492" s="170" t="s">
        <v>4122</v>
      </c>
      <c r="G2492" s="169">
        <v>796450.24336447183</v>
      </c>
      <c r="H2492" s="168" t="s">
        <v>1266</v>
      </c>
      <c r="I2492" s="168" t="s">
        <v>303</v>
      </c>
      <c r="J2492" s="169">
        <v>201672.2608395986</v>
      </c>
      <c r="K2492" s="169">
        <v>161034.40089104211</v>
      </c>
      <c r="L2492" s="168" t="s">
        <v>5</v>
      </c>
      <c r="M2492" s="168" t="s">
        <v>21</v>
      </c>
      <c r="N2492" s="168" t="s">
        <v>2829</v>
      </c>
      <c r="O2492" s="168" t="s">
        <v>21</v>
      </c>
      <c r="P2492" s="168" t="s">
        <v>2833</v>
      </c>
      <c r="Q2492" s="168" t="s">
        <v>2834</v>
      </c>
      <c r="R2492" s="168" t="s">
        <v>1259</v>
      </c>
      <c r="S2492" s="168" t="s">
        <v>21</v>
      </c>
      <c r="T2492" s="168" t="s">
        <v>1259</v>
      </c>
      <c r="U2492" s="168" t="s">
        <v>1259</v>
      </c>
      <c r="V2492" s="168" t="s">
        <v>2834</v>
      </c>
      <c r="W2492" s="168" t="s">
        <v>1259</v>
      </c>
      <c r="X2492" s="168" t="s">
        <v>21</v>
      </c>
      <c r="Y2492" s="168" t="s">
        <v>1259</v>
      </c>
      <c r="Z2492" s="168" t="s">
        <v>21</v>
      </c>
      <c r="AA2492" s="168" t="s">
        <v>4123</v>
      </c>
      <c r="AB2492" s="168" t="s">
        <v>1259</v>
      </c>
      <c r="AC2492" s="168" t="s">
        <v>8850</v>
      </c>
      <c r="AD2492" s="169">
        <v>300505.32353790622</v>
      </c>
      <c r="AE2492" s="168" t="s">
        <v>813</v>
      </c>
      <c r="AF2492" s="169">
        <v>-364727.9158415547</v>
      </c>
      <c r="AG2492" s="169">
        <v>-363366.11814347358</v>
      </c>
      <c r="AH2492" s="169">
        <v>-227123.6060804002</v>
      </c>
      <c r="AI2492" s="168" t="s">
        <v>21</v>
      </c>
      <c r="AJ2492"/>
      <c r="AK2492"/>
    </row>
    <row r="2493" spans="1:37" hidden="1" x14ac:dyDescent="0.25">
      <c r="A2493" s="179" t="b">
        <f>IF(E2493&lt;&gt;1,"",NOT(ISNA(VLOOKUP(P2493,Mapping!$P:$P,1,FALSE))))</f>
        <v>0</v>
      </c>
      <c r="B2493" s="180" t="str">
        <f t="shared" si="38"/>
        <v/>
      </c>
      <c r="E2493" s="167">
        <v>1</v>
      </c>
      <c r="F2493" s="170" t="s">
        <v>4122</v>
      </c>
      <c r="G2493" s="169">
        <v>5349194.4715614524</v>
      </c>
      <c r="H2493" s="168" t="s">
        <v>1266</v>
      </c>
      <c r="I2493" s="168" t="s">
        <v>303</v>
      </c>
      <c r="J2493" s="169">
        <v>1354490.317177048</v>
      </c>
      <c r="K2493" s="169">
        <v>1081554.47770185</v>
      </c>
      <c r="L2493" s="168" t="s">
        <v>5</v>
      </c>
      <c r="M2493" s="168" t="s">
        <v>21</v>
      </c>
      <c r="N2493" s="168" t="s">
        <v>2829</v>
      </c>
      <c r="O2493" s="168" t="s">
        <v>21</v>
      </c>
      <c r="P2493" s="168" t="s">
        <v>2851</v>
      </c>
      <c r="Q2493" s="168" t="s">
        <v>2834</v>
      </c>
      <c r="R2493" s="168" t="s">
        <v>1259</v>
      </c>
      <c r="S2493" s="168" t="s">
        <v>21</v>
      </c>
      <c r="T2493" s="168" t="s">
        <v>1259</v>
      </c>
      <c r="U2493" s="168" t="s">
        <v>1259</v>
      </c>
      <c r="V2493" s="168" t="s">
        <v>2834</v>
      </c>
      <c r="W2493" s="168" t="s">
        <v>1259</v>
      </c>
      <c r="X2493" s="168" t="s">
        <v>21</v>
      </c>
      <c r="Y2493" s="168" t="s">
        <v>1259</v>
      </c>
      <c r="Z2493" s="168" t="s">
        <v>21</v>
      </c>
      <c r="AA2493" s="168" t="s">
        <v>4123</v>
      </c>
      <c r="AB2493" s="168" t="s">
        <v>1259</v>
      </c>
      <c r="AC2493" s="168" t="s">
        <v>8851</v>
      </c>
      <c r="AD2493" s="169">
        <v>2018282.2828370179</v>
      </c>
      <c r="AE2493" s="168" t="s">
        <v>813</v>
      </c>
      <c r="AF2493" s="169">
        <v>-2449620.1329565761</v>
      </c>
      <c r="AG2493" s="169">
        <v>-2440473.8984257299</v>
      </c>
      <c r="AH2493" s="169">
        <v>-1525429.0498727381</v>
      </c>
      <c r="AI2493" s="168" t="s">
        <v>21</v>
      </c>
      <c r="AJ2493"/>
      <c r="AK2493"/>
    </row>
    <row r="2494" spans="1:37" hidden="1" x14ac:dyDescent="0.25">
      <c r="A2494" s="179" t="b">
        <f>IF(E2494&lt;&gt;1,"",NOT(ISNA(VLOOKUP(P2494,Mapping!$P:$P,1,FALSE))))</f>
        <v>0</v>
      </c>
      <c r="B2494" s="180" t="str">
        <f t="shared" si="38"/>
        <v/>
      </c>
      <c r="E2494" s="167">
        <v>1</v>
      </c>
      <c r="F2494" s="170" t="s">
        <v>4122</v>
      </c>
      <c r="G2494" s="169">
        <v>4792141.2955468222</v>
      </c>
      <c r="H2494" s="168" t="s">
        <v>1266</v>
      </c>
      <c r="I2494" s="168" t="s">
        <v>303</v>
      </c>
      <c r="J2494" s="169">
        <v>1213436.717971429</v>
      </c>
      <c r="K2494" s="169">
        <v>968923.80778702302</v>
      </c>
      <c r="L2494" s="168" t="s">
        <v>5</v>
      </c>
      <c r="M2494" s="168" t="s">
        <v>21</v>
      </c>
      <c r="N2494" s="168" t="s">
        <v>2829</v>
      </c>
      <c r="O2494" s="168" t="s">
        <v>21</v>
      </c>
      <c r="P2494" s="168" t="s">
        <v>2835</v>
      </c>
      <c r="Q2494" s="168" t="s">
        <v>2834</v>
      </c>
      <c r="R2494" s="168" t="s">
        <v>1259</v>
      </c>
      <c r="S2494" s="168" t="s">
        <v>21</v>
      </c>
      <c r="T2494" s="168" t="s">
        <v>1259</v>
      </c>
      <c r="U2494" s="168" t="s">
        <v>1259</v>
      </c>
      <c r="V2494" s="168" t="s">
        <v>2834</v>
      </c>
      <c r="W2494" s="168" t="s">
        <v>1259</v>
      </c>
      <c r="X2494" s="168" t="s">
        <v>21</v>
      </c>
      <c r="Y2494" s="168" t="s">
        <v>1259</v>
      </c>
      <c r="Z2494" s="168" t="s">
        <v>21</v>
      </c>
      <c r="AA2494" s="168" t="s">
        <v>4123</v>
      </c>
      <c r="AB2494" s="168" t="s">
        <v>1259</v>
      </c>
      <c r="AC2494" s="168" t="s">
        <v>8852</v>
      </c>
      <c r="AD2494" s="169">
        <v>1808102.869520572</v>
      </c>
      <c r="AE2494" s="168" t="s">
        <v>813</v>
      </c>
      <c r="AF2494" s="169">
        <v>-2194522.1584208859</v>
      </c>
      <c r="AG2494" s="169">
        <v>-2186328.3923450699</v>
      </c>
      <c r="AH2494" s="169">
        <v>-1366574.2724788371</v>
      </c>
      <c r="AI2494" s="168" t="s">
        <v>21</v>
      </c>
      <c r="AJ2494"/>
      <c r="AK2494"/>
    </row>
    <row r="2495" spans="1:37" hidden="1" x14ac:dyDescent="0.25">
      <c r="A2495" s="179" t="b">
        <f>IF(E2495&lt;&gt;1,"",NOT(ISNA(VLOOKUP(P2495,Mapping!$P:$P,1,FALSE))))</f>
        <v>0</v>
      </c>
      <c r="B2495" s="180" t="str">
        <f t="shared" si="38"/>
        <v/>
      </c>
      <c r="E2495" s="167">
        <v>1</v>
      </c>
      <c r="F2495" s="170" t="s">
        <v>4122</v>
      </c>
      <c r="G2495" s="169">
        <v>5823228.664571139</v>
      </c>
      <c r="H2495" s="168" t="s">
        <v>1266</v>
      </c>
      <c r="I2495" s="168" t="s">
        <v>303</v>
      </c>
      <c r="J2495" s="169">
        <v>1474522.3571142729</v>
      </c>
      <c r="K2495" s="169">
        <v>1177399.5262898391</v>
      </c>
      <c r="L2495" s="168" t="s">
        <v>5</v>
      </c>
      <c r="M2495" s="168" t="s">
        <v>21</v>
      </c>
      <c r="N2495" s="168" t="s">
        <v>2829</v>
      </c>
      <c r="O2495" s="168" t="s">
        <v>21</v>
      </c>
      <c r="P2495" s="168" t="s">
        <v>2836</v>
      </c>
      <c r="Q2495" s="168" t="s">
        <v>2837</v>
      </c>
      <c r="R2495" s="168" t="s">
        <v>1259</v>
      </c>
      <c r="S2495" s="168" t="s">
        <v>21</v>
      </c>
      <c r="T2495" s="168" t="s">
        <v>1259</v>
      </c>
      <c r="U2495" s="168" t="s">
        <v>1259</v>
      </c>
      <c r="V2495" s="168" t="s">
        <v>2837</v>
      </c>
      <c r="W2495" s="168" t="s">
        <v>1259</v>
      </c>
      <c r="X2495" s="168" t="s">
        <v>21</v>
      </c>
      <c r="Y2495" s="168" t="s">
        <v>1259</v>
      </c>
      <c r="Z2495" s="168" t="s">
        <v>21</v>
      </c>
      <c r="AA2495" s="168" t="s">
        <v>4123</v>
      </c>
      <c r="AB2495" s="168" t="s">
        <v>1259</v>
      </c>
      <c r="AC2495" s="168" t="s">
        <v>8853</v>
      </c>
      <c r="AD2495" s="169">
        <v>2197138.149509443</v>
      </c>
      <c r="AE2495" s="168" t="s">
        <v>813</v>
      </c>
      <c r="AF2495" s="169">
        <v>-2666700.2389575448</v>
      </c>
      <c r="AG2495" s="169">
        <v>-2656743.4846506929</v>
      </c>
      <c r="AH2495" s="169">
        <v>-1660609.31533033</v>
      </c>
      <c r="AI2495" s="168" t="s">
        <v>21</v>
      </c>
      <c r="AJ2495"/>
      <c r="AK2495"/>
    </row>
    <row r="2496" spans="1:37" hidden="1" x14ac:dyDescent="0.25">
      <c r="A2496" s="179" t="b">
        <f>IF(E2496&lt;&gt;1,"",NOT(ISNA(VLOOKUP(P2496,Mapping!$P:$P,1,FALSE))))</f>
        <v>0</v>
      </c>
      <c r="B2496" s="180" t="str">
        <f t="shared" si="38"/>
        <v/>
      </c>
      <c r="E2496" s="167">
        <v>1</v>
      </c>
      <c r="F2496" s="170" t="s">
        <v>4125</v>
      </c>
      <c r="G2496" s="169">
        <v>275678.14191134472</v>
      </c>
      <c r="H2496" s="168" t="s">
        <v>1266</v>
      </c>
      <c r="I2496" s="168" t="s">
        <v>561</v>
      </c>
      <c r="J2496" s="169">
        <v>85313.940187801083</v>
      </c>
      <c r="K2496" s="169">
        <v>37943.987733597503</v>
      </c>
      <c r="L2496" s="168" t="s">
        <v>5</v>
      </c>
      <c r="M2496" s="168" t="s">
        <v>21</v>
      </c>
      <c r="N2496" s="168" t="s">
        <v>2829</v>
      </c>
      <c r="O2496" s="168" t="s">
        <v>21</v>
      </c>
      <c r="P2496" s="168" t="s">
        <v>2831</v>
      </c>
      <c r="Q2496" s="168" t="s">
        <v>2832</v>
      </c>
      <c r="R2496" s="168" t="s">
        <v>1259</v>
      </c>
      <c r="S2496" s="168" t="s">
        <v>21</v>
      </c>
      <c r="T2496" s="168" t="s">
        <v>1259</v>
      </c>
      <c r="U2496" s="168" t="s">
        <v>1259</v>
      </c>
      <c r="V2496" s="168" t="s">
        <v>2832</v>
      </c>
      <c r="W2496" s="168" t="s">
        <v>1259</v>
      </c>
      <c r="X2496" s="168" t="s">
        <v>21</v>
      </c>
      <c r="Y2496" s="168" t="s">
        <v>1259</v>
      </c>
      <c r="Z2496" s="168" t="s">
        <v>21</v>
      </c>
      <c r="AA2496" s="168" t="s">
        <v>4126</v>
      </c>
      <c r="AB2496" s="168" t="s">
        <v>1259</v>
      </c>
      <c r="AC2496" s="168" t="s">
        <v>8854</v>
      </c>
      <c r="AD2496" s="169">
        <v>145858.10634273701</v>
      </c>
      <c r="AE2496" s="168" t="s">
        <v>813</v>
      </c>
      <c r="AF2496" s="169">
        <v>-87400.216353328695</v>
      </c>
      <c r="AG2496" s="169">
        <v>-60945.958286891488</v>
      </c>
      <c r="AH2496" s="169">
        <v>-48620.194193732459</v>
      </c>
      <c r="AI2496" s="168" t="s">
        <v>21</v>
      </c>
      <c r="AJ2496"/>
      <c r="AK2496"/>
    </row>
    <row r="2497" spans="1:37" hidden="1" x14ac:dyDescent="0.25">
      <c r="A2497" s="179" t="b">
        <f>IF(E2497&lt;&gt;1,"",NOT(ISNA(VLOOKUP(P2497,Mapping!$P:$P,1,FALSE))))</f>
        <v>0</v>
      </c>
      <c r="B2497" s="180" t="str">
        <f t="shared" si="38"/>
        <v/>
      </c>
      <c r="E2497" s="167">
        <v>1</v>
      </c>
      <c r="F2497" s="170" t="s">
        <v>4127</v>
      </c>
      <c r="G2497" s="169">
        <v>3841698.783066452</v>
      </c>
      <c r="H2497" s="168" t="s">
        <v>1266</v>
      </c>
      <c r="I2497" s="168" t="s">
        <v>303</v>
      </c>
      <c r="J2497" s="169">
        <v>2320778.0795080438</v>
      </c>
      <c r="K2497" s="169">
        <v>960585.01976037689</v>
      </c>
      <c r="L2497" s="168" t="s">
        <v>5</v>
      </c>
      <c r="M2497" s="168" t="s">
        <v>21</v>
      </c>
      <c r="N2497" s="168" t="s">
        <v>2829</v>
      </c>
      <c r="O2497" s="168" t="s">
        <v>21</v>
      </c>
      <c r="P2497" s="168" t="s">
        <v>2831</v>
      </c>
      <c r="Q2497" s="168" t="s">
        <v>2832</v>
      </c>
      <c r="R2497" s="168" t="s">
        <v>1259</v>
      </c>
      <c r="S2497" s="168" t="s">
        <v>21</v>
      </c>
      <c r="T2497" s="168" t="s">
        <v>1259</v>
      </c>
      <c r="U2497" s="168" t="s">
        <v>1259</v>
      </c>
      <c r="V2497" s="168" t="s">
        <v>2832</v>
      </c>
      <c r="W2497" s="168" t="s">
        <v>1259</v>
      </c>
      <c r="X2497" s="168" t="s">
        <v>21</v>
      </c>
      <c r="Y2497" s="168" t="s">
        <v>1259</v>
      </c>
      <c r="Z2497" s="168" t="s">
        <v>21</v>
      </c>
      <c r="AA2497" s="168" t="s">
        <v>4128</v>
      </c>
      <c r="AB2497" s="168" t="s">
        <v>4129</v>
      </c>
      <c r="AC2497" s="168" t="s">
        <v>8855</v>
      </c>
      <c r="AD2497" s="169">
        <v>2742599.500396349</v>
      </c>
      <c r="AE2497" s="168" t="s">
        <v>816</v>
      </c>
      <c r="AF2497" s="169">
        <v>-1151614.729294257</v>
      </c>
      <c r="AG2497" s="169">
        <v>-1752706.0673400429</v>
      </c>
      <c r="AH2497" s="169">
        <v>-112806.3675259775</v>
      </c>
      <c r="AI2497" s="168" t="s">
        <v>21</v>
      </c>
      <c r="AJ2497"/>
      <c r="AK2497"/>
    </row>
    <row r="2498" spans="1:37" hidden="1" x14ac:dyDescent="0.25">
      <c r="A2498" s="179" t="b">
        <f>IF(E2498&lt;&gt;1,"",NOT(ISNA(VLOOKUP(P2498,Mapping!$P:$P,1,FALSE))))</f>
        <v>0</v>
      </c>
      <c r="B2498" s="180" t="str">
        <f t="shared" si="38"/>
        <v/>
      </c>
      <c r="E2498" s="167">
        <v>1</v>
      </c>
      <c r="F2498" s="170" t="s">
        <v>4127</v>
      </c>
      <c r="G2498" s="169">
        <v>2345590.0760024451</v>
      </c>
      <c r="H2498" s="168" t="s">
        <v>1266</v>
      </c>
      <c r="I2498" s="168" t="s">
        <v>303</v>
      </c>
      <c r="J2498" s="169">
        <v>1416975.75455226</v>
      </c>
      <c r="K2498" s="169">
        <v>586495.40652119822</v>
      </c>
      <c r="L2498" s="168" t="s">
        <v>5</v>
      </c>
      <c r="M2498" s="168" t="s">
        <v>21</v>
      </c>
      <c r="N2498" s="168" t="s">
        <v>2829</v>
      </c>
      <c r="O2498" s="168" t="s">
        <v>21</v>
      </c>
      <c r="P2498" s="168" t="s">
        <v>2836</v>
      </c>
      <c r="Q2498" s="168" t="s">
        <v>2837</v>
      </c>
      <c r="R2498" s="168" t="s">
        <v>1259</v>
      </c>
      <c r="S2498" s="168" t="s">
        <v>21</v>
      </c>
      <c r="T2498" s="168" t="s">
        <v>1259</v>
      </c>
      <c r="U2498" s="168" t="s">
        <v>1259</v>
      </c>
      <c r="V2498" s="168" t="s">
        <v>2837</v>
      </c>
      <c r="W2498" s="168" t="s">
        <v>1259</v>
      </c>
      <c r="X2498" s="168" t="s">
        <v>21</v>
      </c>
      <c r="Y2498" s="168" t="s">
        <v>1259</v>
      </c>
      <c r="Z2498" s="168" t="s">
        <v>21</v>
      </c>
      <c r="AA2498" s="168" t="s">
        <v>4128</v>
      </c>
      <c r="AB2498" s="168" t="s">
        <v>4129</v>
      </c>
      <c r="AC2498" s="168" t="s">
        <v>8856</v>
      </c>
      <c r="AD2498" s="169">
        <v>1674523.3121697451</v>
      </c>
      <c r="AE2498" s="168" t="s">
        <v>816</v>
      </c>
      <c r="AF2498" s="169">
        <v>-703130.62864723988</v>
      </c>
      <c r="AG2498" s="169">
        <v>-1070133.342005685</v>
      </c>
      <c r="AH2498" s="169">
        <v>-68875.128197222948</v>
      </c>
      <c r="AI2498" s="168" t="s">
        <v>21</v>
      </c>
      <c r="AJ2498"/>
      <c r="AK2498"/>
    </row>
    <row r="2499" spans="1:37" hidden="1" x14ac:dyDescent="0.25">
      <c r="A2499" s="179" t="b">
        <f>IF(E2499&lt;&gt;1,"",NOT(ISNA(VLOOKUP(P2499,Mapping!$P:$P,1,FALSE))))</f>
        <v>0</v>
      </c>
      <c r="B2499" s="180" t="str">
        <f t="shared" si="38"/>
        <v/>
      </c>
      <c r="E2499" s="167">
        <v>1</v>
      </c>
      <c r="F2499" s="170" t="s">
        <v>4130</v>
      </c>
      <c r="G2499" s="169">
        <v>2203489.6110345391</v>
      </c>
      <c r="H2499" s="168" t="s">
        <v>1266</v>
      </c>
      <c r="I2499" s="168" t="s">
        <v>303</v>
      </c>
      <c r="J2499" s="169">
        <v>885691.87171137973</v>
      </c>
      <c r="K2499" s="169">
        <v>503637.30068632471</v>
      </c>
      <c r="L2499" s="168" t="s">
        <v>5</v>
      </c>
      <c r="M2499" s="168" t="s">
        <v>21</v>
      </c>
      <c r="N2499" s="168" t="s">
        <v>2829</v>
      </c>
      <c r="O2499" s="168" t="s">
        <v>21</v>
      </c>
      <c r="P2499" s="168" t="s">
        <v>2831</v>
      </c>
      <c r="Q2499" s="168" t="s">
        <v>2832</v>
      </c>
      <c r="R2499" s="168" t="s">
        <v>1259</v>
      </c>
      <c r="S2499" s="168" t="s">
        <v>21</v>
      </c>
      <c r="T2499" s="168" t="s">
        <v>1259</v>
      </c>
      <c r="U2499" s="168" t="s">
        <v>1259</v>
      </c>
      <c r="V2499" s="168" t="s">
        <v>2832</v>
      </c>
      <c r="W2499" s="168" t="s">
        <v>1259</v>
      </c>
      <c r="X2499" s="168" t="s">
        <v>21</v>
      </c>
      <c r="Y2499" s="168" t="s">
        <v>1259</v>
      </c>
      <c r="Z2499" s="168" t="s">
        <v>21</v>
      </c>
      <c r="AA2499" s="168" t="s">
        <v>4131</v>
      </c>
      <c r="AB2499" s="168" t="s">
        <v>4132</v>
      </c>
      <c r="AC2499" s="168" t="s">
        <v>8857</v>
      </c>
      <c r="AD2499" s="169">
        <v>1484410.1825389699</v>
      </c>
      <c r="AE2499" s="168" t="s">
        <v>819</v>
      </c>
      <c r="AF2499" s="169">
        <v>-989496.35758672957</v>
      </c>
      <c r="AG2499" s="169">
        <v>-1892001.656176364</v>
      </c>
      <c r="AH2499" s="169">
        <v>-505748.4244945338</v>
      </c>
      <c r="AI2499" s="168" t="s">
        <v>21</v>
      </c>
      <c r="AJ2499"/>
      <c r="AK2499"/>
    </row>
    <row r="2500" spans="1:37" hidden="1" x14ac:dyDescent="0.25">
      <c r="A2500" s="179" t="b">
        <f>IF(E2500&lt;&gt;1,"",NOT(ISNA(VLOOKUP(P2500,Mapping!$P:$P,1,FALSE))))</f>
        <v>0</v>
      </c>
      <c r="B2500" s="180" t="str">
        <f t="shared" si="38"/>
        <v/>
      </c>
      <c r="E2500" s="167">
        <v>1</v>
      </c>
      <c r="F2500" s="170" t="s">
        <v>4130</v>
      </c>
      <c r="G2500" s="169">
        <v>638594.68188557657</v>
      </c>
      <c r="H2500" s="168" t="s">
        <v>1266</v>
      </c>
      <c r="I2500" s="168" t="s">
        <v>303</v>
      </c>
      <c r="J2500" s="169">
        <v>256682.9070723961</v>
      </c>
      <c r="K2500" s="169">
        <v>145959.43643523401</v>
      </c>
      <c r="L2500" s="168" t="s">
        <v>5</v>
      </c>
      <c r="M2500" s="168" t="s">
        <v>21</v>
      </c>
      <c r="N2500" s="168" t="s">
        <v>2829</v>
      </c>
      <c r="O2500" s="168" t="s">
        <v>21</v>
      </c>
      <c r="P2500" s="168" t="s">
        <v>2836</v>
      </c>
      <c r="Q2500" s="168" t="s">
        <v>2837</v>
      </c>
      <c r="R2500" s="168" t="s">
        <v>1259</v>
      </c>
      <c r="S2500" s="168" t="s">
        <v>21</v>
      </c>
      <c r="T2500" s="168" t="s">
        <v>1259</v>
      </c>
      <c r="U2500" s="168" t="s">
        <v>1259</v>
      </c>
      <c r="V2500" s="168" t="s">
        <v>2837</v>
      </c>
      <c r="W2500" s="168" t="s">
        <v>1259</v>
      </c>
      <c r="X2500" s="168" t="s">
        <v>21</v>
      </c>
      <c r="Y2500" s="168" t="s">
        <v>1259</v>
      </c>
      <c r="Z2500" s="168" t="s">
        <v>21</v>
      </c>
      <c r="AA2500" s="168" t="s">
        <v>4131</v>
      </c>
      <c r="AB2500" s="168" t="s">
        <v>4132</v>
      </c>
      <c r="AC2500" s="168" t="s">
        <v>8858</v>
      </c>
      <c r="AD2500" s="169">
        <v>430197.82964219683</v>
      </c>
      <c r="AE2500" s="168" t="s">
        <v>819</v>
      </c>
      <c r="AF2500" s="169">
        <v>-286766.54908455099</v>
      </c>
      <c r="AG2500" s="169">
        <v>-548322.16576036788</v>
      </c>
      <c r="AH2500" s="169">
        <v>-146571.26252689009</v>
      </c>
      <c r="AI2500" s="168" t="s">
        <v>21</v>
      </c>
      <c r="AJ2500"/>
      <c r="AK2500"/>
    </row>
    <row r="2501" spans="1:37" hidden="1" x14ac:dyDescent="0.25">
      <c r="A2501" s="179" t="b">
        <f>IF(E2501&lt;&gt;1,"",NOT(ISNA(VLOOKUP(P2501,Mapping!$P:$P,1,FALSE))))</f>
        <v>0</v>
      </c>
      <c r="B2501" s="180" t="str">
        <f t="shared" si="38"/>
        <v/>
      </c>
      <c r="E2501" s="167">
        <v>1</v>
      </c>
      <c r="F2501" s="170" t="s">
        <v>4133</v>
      </c>
      <c r="G2501" s="169">
        <v>524756.87119765196</v>
      </c>
      <c r="H2501" s="168" t="s">
        <v>1266</v>
      </c>
      <c r="I2501" s="168" t="s">
        <v>303</v>
      </c>
      <c r="J2501" s="169">
        <v>176465.53568401051</v>
      </c>
      <c r="K2501" s="169">
        <v>104334.8418131783</v>
      </c>
      <c r="L2501" s="168" t="s">
        <v>5</v>
      </c>
      <c r="M2501" s="168" t="s">
        <v>21</v>
      </c>
      <c r="N2501" s="168" t="s">
        <v>2829</v>
      </c>
      <c r="O2501" s="168" t="s">
        <v>21</v>
      </c>
      <c r="P2501" s="168" t="s">
        <v>2831</v>
      </c>
      <c r="Q2501" s="168" t="s">
        <v>2832</v>
      </c>
      <c r="R2501" s="168" t="s">
        <v>1259</v>
      </c>
      <c r="S2501" s="168" t="s">
        <v>21</v>
      </c>
      <c r="T2501" s="168" t="s">
        <v>1259</v>
      </c>
      <c r="U2501" s="168" t="s">
        <v>1259</v>
      </c>
      <c r="V2501" s="168" t="s">
        <v>2832</v>
      </c>
      <c r="W2501" s="168" t="s">
        <v>1259</v>
      </c>
      <c r="X2501" s="168" t="s">
        <v>21</v>
      </c>
      <c r="Y2501" s="168" t="s">
        <v>1259</v>
      </c>
      <c r="Z2501" s="168" t="s">
        <v>21</v>
      </c>
      <c r="AA2501" s="168" t="s">
        <v>4134</v>
      </c>
      <c r="AB2501" s="168" t="s">
        <v>4135</v>
      </c>
      <c r="AC2501" s="168" t="s">
        <v>8859</v>
      </c>
      <c r="AD2501" s="169">
        <v>256732.7215596053</v>
      </c>
      <c r="AE2501" s="168" t="s">
        <v>813</v>
      </c>
      <c r="AF2501" s="169">
        <v>-43093.430577814637</v>
      </c>
      <c r="AG2501" s="169">
        <v>-416554.37498391449</v>
      </c>
      <c r="AH2501" s="169">
        <v>-201656.4285548623</v>
      </c>
      <c r="AI2501" s="168" t="s">
        <v>21</v>
      </c>
      <c r="AJ2501"/>
      <c r="AK2501"/>
    </row>
    <row r="2502" spans="1:37" hidden="1" x14ac:dyDescent="0.25">
      <c r="A2502" s="179" t="b">
        <f>IF(E2502&lt;&gt;1,"",NOT(ISNA(VLOOKUP(P2502,Mapping!$P:$P,1,FALSE))))</f>
        <v>0</v>
      </c>
      <c r="B2502" s="180" t="str">
        <f t="shared" si="38"/>
        <v/>
      </c>
      <c r="E2502" s="167">
        <v>1</v>
      </c>
      <c r="F2502" s="170" t="s">
        <v>4133</v>
      </c>
      <c r="G2502" s="169">
        <v>358251.1015857624</v>
      </c>
      <c r="H2502" s="168" t="s">
        <v>1266</v>
      </c>
      <c r="I2502" s="168" t="s">
        <v>303</v>
      </c>
      <c r="J2502" s="169">
        <v>120472.88186324079</v>
      </c>
      <c r="K2502" s="169">
        <v>71229.31411653453</v>
      </c>
      <c r="L2502" s="168" t="s">
        <v>5</v>
      </c>
      <c r="M2502" s="168" t="s">
        <v>21</v>
      </c>
      <c r="N2502" s="168" t="s">
        <v>2829</v>
      </c>
      <c r="O2502" s="168" t="s">
        <v>21</v>
      </c>
      <c r="P2502" s="168" t="s">
        <v>2836</v>
      </c>
      <c r="Q2502" s="168" t="s">
        <v>2837</v>
      </c>
      <c r="R2502" s="168" t="s">
        <v>1259</v>
      </c>
      <c r="S2502" s="168" t="s">
        <v>21</v>
      </c>
      <c r="T2502" s="168" t="s">
        <v>1259</v>
      </c>
      <c r="U2502" s="168" t="s">
        <v>1259</v>
      </c>
      <c r="V2502" s="168" t="s">
        <v>2837</v>
      </c>
      <c r="W2502" s="168" t="s">
        <v>1259</v>
      </c>
      <c r="X2502" s="168" t="s">
        <v>21</v>
      </c>
      <c r="Y2502" s="168" t="s">
        <v>1259</v>
      </c>
      <c r="Z2502" s="168" t="s">
        <v>21</v>
      </c>
      <c r="AA2502" s="168" t="s">
        <v>4134</v>
      </c>
      <c r="AB2502" s="168" t="s">
        <v>4135</v>
      </c>
      <c r="AC2502" s="168" t="s">
        <v>6957</v>
      </c>
      <c r="AD2502" s="169">
        <v>175271.2262765147</v>
      </c>
      <c r="AE2502" s="168" t="s">
        <v>813</v>
      </c>
      <c r="AF2502" s="169">
        <v>-29419.851026203662</v>
      </c>
      <c r="AG2502" s="169">
        <v>-284381.34286410821</v>
      </c>
      <c r="AH2502" s="169">
        <v>-137670.68453386499</v>
      </c>
      <c r="AI2502" s="168" t="s">
        <v>21</v>
      </c>
      <c r="AJ2502"/>
      <c r="AK2502"/>
    </row>
    <row r="2503" spans="1:37" hidden="1" x14ac:dyDescent="0.25">
      <c r="A2503" s="179" t="b">
        <f>IF(E2503&lt;&gt;1,"",NOT(ISNA(VLOOKUP(P2503,Mapping!$P:$P,1,FALSE))))</f>
        <v>0</v>
      </c>
      <c r="B2503" s="180" t="str">
        <f t="shared" si="38"/>
        <v/>
      </c>
      <c r="E2503" s="167">
        <v>1</v>
      </c>
      <c r="F2503" s="170" t="s">
        <v>4136</v>
      </c>
      <c r="G2503" s="169">
        <v>4054411.8089832151</v>
      </c>
      <c r="H2503" s="168" t="s">
        <v>1266</v>
      </c>
      <c r="I2503" s="168" t="s">
        <v>2830</v>
      </c>
      <c r="J2503" s="169">
        <v>1058244.6345203519</v>
      </c>
      <c r="K2503" s="169">
        <v>571096.91520655749</v>
      </c>
      <c r="L2503" s="168" t="s">
        <v>5</v>
      </c>
      <c r="M2503" s="168" t="s">
        <v>21</v>
      </c>
      <c r="N2503" s="168" t="s">
        <v>2829</v>
      </c>
      <c r="O2503" s="168" t="s">
        <v>21</v>
      </c>
      <c r="P2503" s="168" t="s">
        <v>2831</v>
      </c>
      <c r="Q2503" s="168" t="s">
        <v>2832</v>
      </c>
      <c r="R2503" s="168" t="s">
        <v>1259</v>
      </c>
      <c r="S2503" s="168" t="s">
        <v>21</v>
      </c>
      <c r="T2503" s="168" t="s">
        <v>1259</v>
      </c>
      <c r="U2503" s="168" t="s">
        <v>1259</v>
      </c>
      <c r="V2503" s="168" t="s">
        <v>2832</v>
      </c>
      <c r="W2503" s="168" t="s">
        <v>1259</v>
      </c>
      <c r="X2503" s="168" t="s">
        <v>21</v>
      </c>
      <c r="Y2503" s="168" t="s">
        <v>1259</v>
      </c>
      <c r="Z2503" s="168" t="s">
        <v>21</v>
      </c>
      <c r="AA2503" s="168" t="s">
        <v>4137</v>
      </c>
      <c r="AB2503" s="168" t="s">
        <v>1259</v>
      </c>
      <c r="AC2503" s="168" t="s">
        <v>8860</v>
      </c>
      <c r="AD2503" s="169">
        <v>1666172.4863005879</v>
      </c>
      <c r="AE2503" s="168" t="s">
        <v>808</v>
      </c>
      <c r="AF2503" s="169">
        <v>-913836.38517228561</v>
      </c>
      <c r="AG2503" s="169">
        <v>-1612888.150956681</v>
      </c>
      <c r="AH2503" s="169">
        <v>-703710.7587125646</v>
      </c>
      <c r="AI2503" s="168" t="s">
        <v>21</v>
      </c>
      <c r="AJ2503"/>
      <c r="AK2503"/>
    </row>
    <row r="2504" spans="1:37" hidden="1" x14ac:dyDescent="0.25">
      <c r="A2504" s="179" t="b">
        <f>IF(E2504&lt;&gt;1,"",NOT(ISNA(VLOOKUP(P2504,Mapping!$P:$P,1,FALSE))))</f>
        <v>0</v>
      </c>
      <c r="B2504" s="180" t="str">
        <f t="shared" si="38"/>
        <v/>
      </c>
      <c r="E2504" s="167">
        <v>1</v>
      </c>
      <c r="F2504" s="170" t="s">
        <v>4136</v>
      </c>
      <c r="G2504" s="169">
        <v>733194.51997162018</v>
      </c>
      <c r="H2504" s="168" t="s">
        <v>1266</v>
      </c>
      <c r="I2504" s="168" t="s">
        <v>2830</v>
      </c>
      <c r="J2504" s="169">
        <v>191371.57333168841</v>
      </c>
      <c r="K2504" s="169">
        <v>103276.4179687893</v>
      </c>
      <c r="L2504" s="168" t="s">
        <v>5</v>
      </c>
      <c r="M2504" s="168" t="s">
        <v>21</v>
      </c>
      <c r="N2504" s="168" t="s">
        <v>2829</v>
      </c>
      <c r="O2504" s="168" t="s">
        <v>21</v>
      </c>
      <c r="P2504" s="168" t="s">
        <v>2851</v>
      </c>
      <c r="Q2504" s="168" t="s">
        <v>2834</v>
      </c>
      <c r="R2504" s="168" t="s">
        <v>1259</v>
      </c>
      <c r="S2504" s="168" t="s">
        <v>21</v>
      </c>
      <c r="T2504" s="168" t="s">
        <v>1259</v>
      </c>
      <c r="U2504" s="168" t="s">
        <v>1259</v>
      </c>
      <c r="V2504" s="168" t="s">
        <v>2834</v>
      </c>
      <c r="W2504" s="168" t="s">
        <v>1259</v>
      </c>
      <c r="X2504" s="168" t="s">
        <v>21</v>
      </c>
      <c r="Y2504" s="168" t="s">
        <v>1259</v>
      </c>
      <c r="Z2504" s="168" t="s">
        <v>21</v>
      </c>
      <c r="AA2504" s="168" t="s">
        <v>4137</v>
      </c>
      <c r="AB2504" s="168" t="s">
        <v>1259</v>
      </c>
      <c r="AC2504" s="168" t="s">
        <v>7404</v>
      </c>
      <c r="AD2504" s="169">
        <v>301308.44961934019</v>
      </c>
      <c r="AE2504" s="168" t="s">
        <v>808</v>
      </c>
      <c r="AF2504" s="169">
        <v>-165256.9747045564</v>
      </c>
      <c r="AG2504" s="169">
        <v>-291672.58022197959</v>
      </c>
      <c r="AH2504" s="169">
        <v>-127258.1316949443</v>
      </c>
      <c r="AI2504" s="168" t="s">
        <v>21</v>
      </c>
      <c r="AJ2504"/>
      <c r="AK2504"/>
    </row>
    <row r="2505" spans="1:37" hidden="1" x14ac:dyDescent="0.25">
      <c r="A2505" s="179" t="b">
        <f>IF(E2505&lt;&gt;1,"",NOT(ISNA(VLOOKUP(P2505,Mapping!$P:$P,1,FALSE))))</f>
        <v>0</v>
      </c>
      <c r="B2505" s="180" t="str">
        <f t="shared" si="38"/>
        <v/>
      </c>
      <c r="E2505" s="167">
        <v>1</v>
      </c>
      <c r="F2505" s="170" t="s">
        <v>4136</v>
      </c>
      <c r="G2505" s="169">
        <v>3448545.9243350341</v>
      </c>
      <c r="H2505" s="168" t="s">
        <v>1266</v>
      </c>
      <c r="I2505" s="168" t="s">
        <v>2830</v>
      </c>
      <c r="J2505" s="169">
        <v>900107.19020666147</v>
      </c>
      <c r="K2505" s="169">
        <v>485755.77226078522</v>
      </c>
      <c r="L2505" s="168" t="s">
        <v>5</v>
      </c>
      <c r="M2505" s="168" t="s">
        <v>21</v>
      </c>
      <c r="N2505" s="168" t="s">
        <v>2829</v>
      </c>
      <c r="O2505" s="168" t="s">
        <v>21</v>
      </c>
      <c r="P2505" s="168" t="s">
        <v>2836</v>
      </c>
      <c r="Q2505" s="168" t="s">
        <v>2837</v>
      </c>
      <c r="R2505" s="168" t="s">
        <v>1259</v>
      </c>
      <c r="S2505" s="168" t="s">
        <v>21</v>
      </c>
      <c r="T2505" s="168" t="s">
        <v>1259</v>
      </c>
      <c r="U2505" s="168" t="s">
        <v>1259</v>
      </c>
      <c r="V2505" s="168" t="s">
        <v>2837</v>
      </c>
      <c r="W2505" s="168" t="s">
        <v>1259</v>
      </c>
      <c r="X2505" s="168" t="s">
        <v>21</v>
      </c>
      <c r="Y2505" s="168" t="s">
        <v>1259</v>
      </c>
      <c r="Z2505" s="168" t="s">
        <v>21</v>
      </c>
      <c r="AA2505" s="168" t="s">
        <v>4137</v>
      </c>
      <c r="AB2505" s="168" t="s">
        <v>1259</v>
      </c>
      <c r="AC2505" s="168" t="s">
        <v>8861</v>
      </c>
      <c r="AD2505" s="169">
        <v>1417190.1147634089</v>
      </c>
      <c r="AE2505" s="168" t="s">
        <v>808</v>
      </c>
      <c r="AF2505" s="169">
        <v>-777278.40438222978</v>
      </c>
      <c r="AG2505" s="169">
        <v>-1371868.256467226</v>
      </c>
      <c r="AH2505" s="169">
        <v>-598552.63431603136</v>
      </c>
      <c r="AI2505" s="168" t="s">
        <v>21</v>
      </c>
      <c r="AJ2505"/>
      <c r="AK2505"/>
    </row>
    <row r="2506" spans="1:37" hidden="1" x14ac:dyDescent="0.25">
      <c r="A2506" s="179" t="b">
        <f>IF(E2506&lt;&gt;1,"",NOT(ISNA(VLOOKUP(P2506,Mapping!$P:$P,1,FALSE))))</f>
        <v>0</v>
      </c>
      <c r="B2506" s="180" t="str">
        <f t="shared" si="38"/>
        <v/>
      </c>
      <c r="E2506" s="167">
        <v>1</v>
      </c>
      <c r="F2506" s="170" t="s">
        <v>4138</v>
      </c>
      <c r="G2506" s="169">
        <v>3306847.6210748069</v>
      </c>
      <c r="H2506" s="168" t="s">
        <v>1266</v>
      </c>
      <c r="I2506" s="168" t="s">
        <v>303</v>
      </c>
      <c r="J2506" s="169">
        <v>942008.15596999833</v>
      </c>
      <c r="K2506" s="169">
        <v>609879.75164643128</v>
      </c>
      <c r="L2506" s="168" t="s">
        <v>5</v>
      </c>
      <c r="M2506" s="168" t="s">
        <v>21</v>
      </c>
      <c r="N2506" s="168" t="s">
        <v>2829</v>
      </c>
      <c r="O2506" s="168" t="s">
        <v>21</v>
      </c>
      <c r="P2506" s="168" t="s">
        <v>2831</v>
      </c>
      <c r="Q2506" s="168" t="s">
        <v>2832</v>
      </c>
      <c r="R2506" s="168" t="s">
        <v>1259</v>
      </c>
      <c r="S2506" s="168" t="s">
        <v>21</v>
      </c>
      <c r="T2506" s="168" t="s">
        <v>1259</v>
      </c>
      <c r="U2506" s="168" t="s">
        <v>1259</v>
      </c>
      <c r="V2506" s="168" t="s">
        <v>2832</v>
      </c>
      <c r="W2506" s="168" t="s">
        <v>1259</v>
      </c>
      <c r="X2506" s="168" t="s">
        <v>21</v>
      </c>
      <c r="Y2506" s="168" t="s">
        <v>1259</v>
      </c>
      <c r="Z2506" s="168" t="s">
        <v>21</v>
      </c>
      <c r="AA2506" s="168" t="s">
        <v>4139</v>
      </c>
      <c r="AB2506" s="168" t="s">
        <v>4140</v>
      </c>
      <c r="AC2506" s="168" t="s">
        <v>12337</v>
      </c>
      <c r="AD2506" s="169">
        <v>1535969.7591999429</v>
      </c>
      <c r="AE2506" s="168" t="s">
        <v>814</v>
      </c>
      <c r="AF2506" s="169">
        <v>-1861249.6169581129</v>
      </c>
      <c r="AG2506" s="169">
        <v>-472014.45917098131</v>
      </c>
      <c r="AH2506" s="169">
        <v>-1094581.1042083651</v>
      </c>
      <c r="AI2506" s="168" t="s">
        <v>21</v>
      </c>
      <c r="AJ2506"/>
      <c r="AK2506"/>
    </row>
    <row r="2507" spans="1:37" hidden="1" x14ac:dyDescent="0.25">
      <c r="A2507" s="179" t="b">
        <f>IF(E2507&lt;&gt;1,"",NOT(ISNA(VLOOKUP(P2507,Mapping!$P:$P,1,FALSE))))</f>
        <v>0</v>
      </c>
      <c r="B2507" s="180" t="str">
        <f t="shared" si="38"/>
        <v/>
      </c>
      <c r="E2507" s="167">
        <v>1</v>
      </c>
      <c r="F2507" s="170" t="s">
        <v>4138</v>
      </c>
      <c r="G2507" s="169">
        <v>4481579.5806570277</v>
      </c>
      <c r="H2507" s="168" t="s">
        <v>1266</v>
      </c>
      <c r="I2507" s="168" t="s">
        <v>303</v>
      </c>
      <c r="J2507" s="169">
        <v>1276649.2443444871</v>
      </c>
      <c r="K2507" s="169">
        <v>826534.80136664317</v>
      </c>
      <c r="L2507" s="168" t="s">
        <v>5</v>
      </c>
      <c r="M2507" s="168" t="s">
        <v>21</v>
      </c>
      <c r="N2507" s="168" t="s">
        <v>2829</v>
      </c>
      <c r="O2507" s="168" t="s">
        <v>21</v>
      </c>
      <c r="P2507" s="168" t="s">
        <v>2851</v>
      </c>
      <c r="Q2507" s="168" t="s">
        <v>2834</v>
      </c>
      <c r="R2507" s="168" t="s">
        <v>1259</v>
      </c>
      <c r="S2507" s="168" t="s">
        <v>21</v>
      </c>
      <c r="T2507" s="168" t="s">
        <v>1259</v>
      </c>
      <c r="U2507" s="168" t="s">
        <v>1259</v>
      </c>
      <c r="V2507" s="168" t="s">
        <v>2834</v>
      </c>
      <c r="W2507" s="168" t="s">
        <v>1259</v>
      </c>
      <c r="X2507" s="168" t="s">
        <v>21</v>
      </c>
      <c r="Y2507" s="168" t="s">
        <v>1259</v>
      </c>
      <c r="Z2507" s="168" t="s">
        <v>21</v>
      </c>
      <c r="AA2507" s="168" t="s">
        <v>4139</v>
      </c>
      <c r="AB2507" s="168" t="s">
        <v>4140</v>
      </c>
      <c r="AC2507" s="168" t="s">
        <v>8862</v>
      </c>
      <c r="AD2507" s="169">
        <v>2081611.098578475</v>
      </c>
      <c r="AE2507" s="168" t="s">
        <v>814</v>
      </c>
      <c r="AF2507" s="169">
        <v>-2522444.1019613878</v>
      </c>
      <c r="AG2507" s="169">
        <v>-639693.93343500746</v>
      </c>
      <c r="AH2507" s="169">
        <v>-1483422.5486322341</v>
      </c>
      <c r="AI2507" s="168" t="s">
        <v>21</v>
      </c>
      <c r="AJ2507"/>
      <c r="AK2507"/>
    </row>
    <row r="2508" spans="1:37" hidden="1" x14ac:dyDescent="0.25">
      <c r="A2508" s="179" t="b">
        <f>IF(E2508&lt;&gt;1,"",NOT(ISNA(VLOOKUP(P2508,Mapping!$P:$P,1,FALSE))))</f>
        <v>0</v>
      </c>
      <c r="B2508" s="180" t="str">
        <f t="shared" si="38"/>
        <v/>
      </c>
      <c r="E2508" s="167">
        <v>1</v>
      </c>
      <c r="F2508" s="170" t="s">
        <v>4138</v>
      </c>
      <c r="G2508" s="169">
        <v>1203030.4669102021</v>
      </c>
      <c r="H2508" s="168" t="s">
        <v>1266</v>
      </c>
      <c r="I2508" s="168" t="s">
        <v>303</v>
      </c>
      <c r="J2508" s="169">
        <v>342702.36840894021</v>
      </c>
      <c r="K2508" s="169">
        <v>221874.12498426921</v>
      </c>
      <c r="L2508" s="168" t="s">
        <v>5</v>
      </c>
      <c r="M2508" s="168" t="s">
        <v>21</v>
      </c>
      <c r="N2508" s="168" t="s">
        <v>2829</v>
      </c>
      <c r="O2508" s="168" t="s">
        <v>21</v>
      </c>
      <c r="P2508" s="168" t="s">
        <v>2836</v>
      </c>
      <c r="Q2508" s="168" t="s">
        <v>2837</v>
      </c>
      <c r="R2508" s="168" t="s">
        <v>1259</v>
      </c>
      <c r="S2508" s="168" t="s">
        <v>21</v>
      </c>
      <c r="T2508" s="168" t="s">
        <v>1259</v>
      </c>
      <c r="U2508" s="168" t="s">
        <v>1259</v>
      </c>
      <c r="V2508" s="168" t="s">
        <v>2837</v>
      </c>
      <c r="W2508" s="168" t="s">
        <v>1259</v>
      </c>
      <c r="X2508" s="168" t="s">
        <v>21</v>
      </c>
      <c r="Y2508" s="168" t="s">
        <v>1259</v>
      </c>
      <c r="Z2508" s="168" t="s">
        <v>21</v>
      </c>
      <c r="AA2508" s="168" t="s">
        <v>4139</v>
      </c>
      <c r="AB2508" s="168" t="s">
        <v>4140</v>
      </c>
      <c r="AC2508" s="168" t="s">
        <v>8863</v>
      </c>
      <c r="AD2508" s="169">
        <v>558785.47435750079</v>
      </c>
      <c r="AE2508" s="168" t="s">
        <v>814</v>
      </c>
      <c r="AF2508" s="169">
        <v>-677122.21798649989</v>
      </c>
      <c r="AG2508" s="169">
        <v>-171718.76066677301</v>
      </c>
      <c r="AH2508" s="169">
        <v>-398208.37479015038</v>
      </c>
      <c r="AI2508" s="168" t="s">
        <v>21</v>
      </c>
      <c r="AJ2508"/>
      <c r="AK2508"/>
    </row>
    <row r="2509" spans="1:37" hidden="1" x14ac:dyDescent="0.25">
      <c r="A2509" s="179" t="b">
        <f>IF(E2509&lt;&gt;1,"",NOT(ISNA(VLOOKUP(P2509,Mapping!$P:$P,1,FALSE))))</f>
        <v>0</v>
      </c>
      <c r="B2509" s="180" t="str">
        <f t="shared" si="38"/>
        <v/>
      </c>
      <c r="E2509" s="167">
        <v>1</v>
      </c>
      <c r="F2509" s="170" t="s">
        <v>8864</v>
      </c>
      <c r="G2509" s="169">
        <v>282247.6629403953</v>
      </c>
      <c r="H2509" s="168" t="s">
        <v>1266</v>
      </c>
      <c r="I2509" s="168" t="s">
        <v>402</v>
      </c>
      <c r="J2509" s="169">
        <v>109560.01099785609</v>
      </c>
      <c r="K2509" s="169">
        <v>47230.64963891574</v>
      </c>
      <c r="L2509" s="168" t="s">
        <v>5</v>
      </c>
      <c r="M2509" s="168" t="s">
        <v>21</v>
      </c>
      <c r="N2509" s="168" t="s">
        <v>2829</v>
      </c>
      <c r="O2509" s="168" t="s">
        <v>21</v>
      </c>
      <c r="P2509" s="168" t="s">
        <v>2831</v>
      </c>
      <c r="Q2509" s="168" t="s">
        <v>2832</v>
      </c>
      <c r="R2509" s="168" t="s">
        <v>1259</v>
      </c>
      <c r="S2509" s="168" t="s">
        <v>21</v>
      </c>
      <c r="T2509" s="168" t="s">
        <v>1259</v>
      </c>
      <c r="U2509" s="168" t="s">
        <v>1259</v>
      </c>
      <c r="V2509" s="168" t="s">
        <v>2832</v>
      </c>
      <c r="W2509" s="168" t="s">
        <v>1259</v>
      </c>
      <c r="X2509" s="168" t="s">
        <v>21</v>
      </c>
      <c r="Y2509" s="168" t="s">
        <v>1259</v>
      </c>
      <c r="Z2509" s="168" t="s">
        <v>21</v>
      </c>
      <c r="AA2509" s="168" t="s">
        <v>8865</v>
      </c>
      <c r="AB2509" s="168" t="s">
        <v>1259</v>
      </c>
      <c r="AC2509" s="168" t="s">
        <v>8866</v>
      </c>
      <c r="AD2509" s="169">
        <v>158917.20723896351</v>
      </c>
      <c r="AE2509" s="168" t="s">
        <v>810</v>
      </c>
      <c r="AF2509" s="169">
        <v>1283.8323048273451</v>
      </c>
      <c r="AG2509" s="169">
        <v>-252171.75320763909</v>
      </c>
      <c r="AH2509" s="169">
        <v>-110378.5432683861</v>
      </c>
      <c r="AI2509" s="168" t="s">
        <v>21</v>
      </c>
      <c r="AJ2509"/>
      <c r="AK2509"/>
    </row>
    <row r="2510" spans="1:37" hidden="1" x14ac:dyDescent="0.25">
      <c r="A2510" s="179" t="b">
        <f>IF(E2510&lt;&gt;1,"",NOT(ISNA(VLOOKUP(P2510,Mapping!$P:$P,1,FALSE))))</f>
        <v>0</v>
      </c>
      <c r="B2510" s="180" t="str">
        <f t="shared" si="38"/>
        <v/>
      </c>
      <c r="E2510" s="167">
        <v>1</v>
      </c>
      <c r="F2510" s="170" t="s">
        <v>8864</v>
      </c>
      <c r="G2510" s="169">
        <v>145270.5980821182</v>
      </c>
      <c r="H2510" s="168" t="s">
        <v>1266</v>
      </c>
      <c r="I2510" s="168" t="s">
        <v>402</v>
      </c>
      <c r="J2510" s="169">
        <v>56389.654949607408</v>
      </c>
      <c r="K2510" s="169">
        <v>24309.234837849512</v>
      </c>
      <c r="L2510" s="168" t="s">
        <v>5</v>
      </c>
      <c r="M2510" s="168" t="s">
        <v>21</v>
      </c>
      <c r="N2510" s="168" t="s">
        <v>2829</v>
      </c>
      <c r="O2510" s="168" t="s">
        <v>21</v>
      </c>
      <c r="P2510" s="168" t="s">
        <v>2835</v>
      </c>
      <c r="Q2510" s="168" t="s">
        <v>2834</v>
      </c>
      <c r="R2510" s="168" t="s">
        <v>1259</v>
      </c>
      <c r="S2510" s="168" t="s">
        <v>21</v>
      </c>
      <c r="T2510" s="168" t="s">
        <v>1259</v>
      </c>
      <c r="U2510" s="168" t="s">
        <v>1259</v>
      </c>
      <c r="V2510" s="168" t="s">
        <v>2834</v>
      </c>
      <c r="W2510" s="168" t="s">
        <v>1259</v>
      </c>
      <c r="X2510" s="168" t="s">
        <v>21</v>
      </c>
      <c r="Y2510" s="168" t="s">
        <v>1259</v>
      </c>
      <c r="Z2510" s="168" t="s">
        <v>21</v>
      </c>
      <c r="AA2510" s="168" t="s">
        <v>8865</v>
      </c>
      <c r="AB2510" s="168" t="s">
        <v>1259</v>
      </c>
      <c r="AC2510" s="168" t="s">
        <v>8867</v>
      </c>
      <c r="AD2510" s="169">
        <v>81793.406190291556</v>
      </c>
      <c r="AE2510" s="168" t="s">
        <v>810</v>
      </c>
      <c r="AF2510" s="169">
        <v>660.77814362203935</v>
      </c>
      <c r="AG2510" s="169">
        <v>-129790.7696604247</v>
      </c>
      <c r="AH2510" s="169">
        <v>-56810.946914439533</v>
      </c>
      <c r="AI2510" s="168" t="s">
        <v>21</v>
      </c>
      <c r="AJ2510"/>
      <c r="AK2510"/>
    </row>
    <row r="2511" spans="1:37" hidden="1" x14ac:dyDescent="0.25">
      <c r="A2511" s="179" t="b">
        <f>IF(E2511&lt;&gt;1,"",NOT(ISNA(VLOOKUP(P2511,Mapping!$P:$P,1,FALSE))))</f>
        <v>0</v>
      </c>
      <c r="B2511" s="180" t="str">
        <f t="shared" si="38"/>
        <v/>
      </c>
      <c r="E2511" s="167">
        <v>1</v>
      </c>
      <c r="F2511" s="170" t="s">
        <v>8864</v>
      </c>
      <c r="G2511" s="169">
        <v>1029468.253075489</v>
      </c>
      <c r="H2511" s="168" t="s">
        <v>1266</v>
      </c>
      <c r="I2511" s="168" t="s">
        <v>402</v>
      </c>
      <c r="J2511" s="169">
        <v>399608.45717511879</v>
      </c>
      <c r="K2511" s="169">
        <v>172268.7581142635</v>
      </c>
      <c r="L2511" s="168" t="s">
        <v>5</v>
      </c>
      <c r="M2511" s="168" t="s">
        <v>21</v>
      </c>
      <c r="N2511" s="168" t="s">
        <v>2829</v>
      </c>
      <c r="O2511" s="168" t="s">
        <v>21</v>
      </c>
      <c r="P2511" s="168" t="s">
        <v>2836</v>
      </c>
      <c r="Q2511" s="168" t="s">
        <v>2837</v>
      </c>
      <c r="R2511" s="168" t="s">
        <v>1259</v>
      </c>
      <c r="S2511" s="168" t="s">
        <v>21</v>
      </c>
      <c r="T2511" s="168" t="s">
        <v>1259</v>
      </c>
      <c r="U2511" s="168" t="s">
        <v>1259</v>
      </c>
      <c r="V2511" s="168" t="s">
        <v>2837</v>
      </c>
      <c r="W2511" s="168" t="s">
        <v>1259</v>
      </c>
      <c r="X2511" s="168" t="s">
        <v>21</v>
      </c>
      <c r="Y2511" s="168" t="s">
        <v>1259</v>
      </c>
      <c r="Z2511" s="168" t="s">
        <v>21</v>
      </c>
      <c r="AA2511" s="168" t="s">
        <v>8865</v>
      </c>
      <c r="AB2511" s="168" t="s">
        <v>1259</v>
      </c>
      <c r="AC2511" s="168" t="s">
        <v>8868</v>
      </c>
      <c r="AD2511" s="169">
        <v>579633.5672564276</v>
      </c>
      <c r="AE2511" s="168" t="s">
        <v>810</v>
      </c>
      <c r="AF2511" s="169">
        <v>4682.6414303086931</v>
      </c>
      <c r="AG2511" s="169">
        <v>-919769.57947203342</v>
      </c>
      <c r="AH2511" s="169">
        <v>-402593.96634763008</v>
      </c>
      <c r="AI2511" s="168" t="s">
        <v>21</v>
      </c>
      <c r="AJ2511"/>
      <c r="AK2511"/>
    </row>
    <row r="2512" spans="1:37" hidden="1" x14ac:dyDescent="0.25">
      <c r="A2512" s="179" t="b">
        <f>IF(E2512&lt;&gt;1,"",NOT(ISNA(VLOOKUP(P2512,Mapping!$P:$P,1,FALSE))))</f>
        <v>0</v>
      </c>
      <c r="B2512" s="180" t="str">
        <f t="shared" si="38"/>
        <v/>
      </c>
      <c r="E2512" s="167">
        <v>1</v>
      </c>
      <c r="F2512" s="170" t="s">
        <v>4141</v>
      </c>
      <c r="G2512" s="169">
        <v>2400566.510410408</v>
      </c>
      <c r="H2512" s="168" t="s">
        <v>1266</v>
      </c>
      <c r="I2512" s="168" t="s">
        <v>303</v>
      </c>
      <c r="J2512" s="169">
        <v>797062.31935536372</v>
      </c>
      <c r="K2512" s="169">
        <v>505400.73307365878</v>
      </c>
      <c r="L2512" s="168" t="s">
        <v>5</v>
      </c>
      <c r="M2512" s="168" t="s">
        <v>21</v>
      </c>
      <c r="N2512" s="168" t="s">
        <v>2829</v>
      </c>
      <c r="O2512" s="168" t="s">
        <v>21</v>
      </c>
      <c r="P2512" s="168" t="s">
        <v>2831</v>
      </c>
      <c r="Q2512" s="168" t="s">
        <v>2832</v>
      </c>
      <c r="R2512" s="168" t="s">
        <v>1259</v>
      </c>
      <c r="S2512" s="168" t="s">
        <v>21</v>
      </c>
      <c r="T2512" s="168" t="s">
        <v>1259</v>
      </c>
      <c r="U2512" s="168" t="s">
        <v>1259</v>
      </c>
      <c r="V2512" s="168" t="s">
        <v>2832</v>
      </c>
      <c r="W2512" s="168" t="s">
        <v>1259</v>
      </c>
      <c r="X2512" s="168" t="s">
        <v>21</v>
      </c>
      <c r="Y2512" s="168" t="s">
        <v>1259</v>
      </c>
      <c r="Z2512" s="168" t="s">
        <v>21</v>
      </c>
      <c r="AA2512" s="168" t="s">
        <v>4142</v>
      </c>
      <c r="AB2512" s="168" t="s">
        <v>4143</v>
      </c>
      <c r="AC2512" s="168" t="s">
        <v>8869</v>
      </c>
      <c r="AD2512" s="169">
        <v>1236901.5354584779</v>
      </c>
      <c r="AE2512" s="168" t="s">
        <v>814</v>
      </c>
      <c r="AF2512" s="169">
        <v>-1428859.488101339</v>
      </c>
      <c r="AG2512" s="169">
        <v>-1200626.770111212</v>
      </c>
      <c r="AH2512" s="169">
        <v>-740083.00228419667</v>
      </c>
      <c r="AI2512" s="168" t="s">
        <v>21</v>
      </c>
      <c r="AJ2512"/>
      <c r="AK2512"/>
    </row>
    <row r="2513" spans="1:37" hidden="1" x14ac:dyDescent="0.25">
      <c r="A2513" s="179" t="b">
        <f>IF(E2513&lt;&gt;1,"",NOT(ISNA(VLOOKUP(P2513,Mapping!$P:$P,1,FALSE))))</f>
        <v>0</v>
      </c>
      <c r="B2513" s="180" t="str">
        <f t="shared" si="38"/>
        <v/>
      </c>
      <c r="E2513" s="167">
        <v>1</v>
      </c>
      <c r="F2513" s="170" t="s">
        <v>4141</v>
      </c>
      <c r="G2513" s="169">
        <v>211724.44297185959</v>
      </c>
      <c r="H2513" s="168" t="s">
        <v>1266</v>
      </c>
      <c r="I2513" s="168" t="s">
        <v>303</v>
      </c>
      <c r="J2513" s="169">
        <v>70299.062678551287</v>
      </c>
      <c r="K2513" s="169">
        <v>44575.181826266467</v>
      </c>
      <c r="L2513" s="168" t="s">
        <v>5</v>
      </c>
      <c r="M2513" s="168" t="s">
        <v>21</v>
      </c>
      <c r="N2513" s="168" t="s">
        <v>2829</v>
      </c>
      <c r="O2513" s="168" t="s">
        <v>21</v>
      </c>
      <c r="P2513" s="168" t="s">
        <v>2833</v>
      </c>
      <c r="Q2513" s="168" t="s">
        <v>2834</v>
      </c>
      <c r="R2513" s="168" t="s">
        <v>1259</v>
      </c>
      <c r="S2513" s="168" t="s">
        <v>21</v>
      </c>
      <c r="T2513" s="168" t="s">
        <v>1259</v>
      </c>
      <c r="U2513" s="168" t="s">
        <v>1259</v>
      </c>
      <c r="V2513" s="168" t="s">
        <v>2834</v>
      </c>
      <c r="W2513" s="168" t="s">
        <v>1259</v>
      </c>
      <c r="X2513" s="168" t="s">
        <v>21</v>
      </c>
      <c r="Y2513" s="168" t="s">
        <v>1259</v>
      </c>
      <c r="Z2513" s="168" t="s">
        <v>21</v>
      </c>
      <c r="AA2513" s="168" t="s">
        <v>4142</v>
      </c>
      <c r="AB2513" s="168" t="s">
        <v>4143</v>
      </c>
      <c r="AC2513" s="168" t="s">
        <v>7394</v>
      </c>
      <c r="AD2513" s="169">
        <v>109091.8695525802</v>
      </c>
      <c r="AE2513" s="168" t="s">
        <v>814</v>
      </c>
      <c r="AF2513" s="169">
        <v>-126022.11931699071</v>
      </c>
      <c r="AG2513" s="169">
        <v>-105892.51871027741</v>
      </c>
      <c r="AH2513" s="169">
        <v>-65273.61801143107</v>
      </c>
      <c r="AI2513" s="168" t="s">
        <v>21</v>
      </c>
      <c r="AJ2513"/>
      <c r="AK2513"/>
    </row>
    <row r="2514" spans="1:37" hidden="1" x14ac:dyDescent="0.25">
      <c r="A2514" s="179" t="b">
        <f>IF(E2514&lt;&gt;1,"",NOT(ISNA(VLOOKUP(P2514,Mapping!$P:$P,1,FALSE))))</f>
        <v>0</v>
      </c>
      <c r="B2514" s="180" t="str">
        <f t="shared" si="38"/>
        <v/>
      </c>
      <c r="E2514" s="167">
        <v>1</v>
      </c>
      <c r="F2514" s="170" t="s">
        <v>4141</v>
      </c>
      <c r="G2514" s="169">
        <v>5028711.2264306648</v>
      </c>
      <c r="H2514" s="168" t="s">
        <v>1266</v>
      </c>
      <c r="I2514" s="168" t="s">
        <v>303</v>
      </c>
      <c r="J2514" s="169">
        <v>1669687.6408652051</v>
      </c>
      <c r="K2514" s="169">
        <v>1058714.403134488</v>
      </c>
      <c r="L2514" s="168" t="s">
        <v>5</v>
      </c>
      <c r="M2514" s="168" t="s">
        <v>21</v>
      </c>
      <c r="N2514" s="168" t="s">
        <v>2829</v>
      </c>
      <c r="O2514" s="168" t="s">
        <v>21</v>
      </c>
      <c r="P2514" s="168" t="s">
        <v>2851</v>
      </c>
      <c r="Q2514" s="168" t="s">
        <v>2834</v>
      </c>
      <c r="R2514" s="168" t="s">
        <v>1259</v>
      </c>
      <c r="S2514" s="168" t="s">
        <v>21</v>
      </c>
      <c r="T2514" s="168" t="s">
        <v>1259</v>
      </c>
      <c r="U2514" s="168" t="s">
        <v>1259</v>
      </c>
      <c r="V2514" s="168" t="s">
        <v>2834</v>
      </c>
      <c r="W2514" s="168" t="s">
        <v>1259</v>
      </c>
      <c r="X2514" s="168" t="s">
        <v>21</v>
      </c>
      <c r="Y2514" s="168" t="s">
        <v>1259</v>
      </c>
      <c r="Z2514" s="168" t="s">
        <v>21</v>
      </c>
      <c r="AA2514" s="168" t="s">
        <v>4142</v>
      </c>
      <c r="AB2514" s="168" t="s">
        <v>4143</v>
      </c>
      <c r="AC2514" s="168" t="s">
        <v>9283</v>
      </c>
      <c r="AD2514" s="169">
        <v>2591063.6553394208</v>
      </c>
      <c r="AE2514" s="168" t="s">
        <v>814</v>
      </c>
      <c r="AF2514" s="169">
        <v>-2993177.5344057251</v>
      </c>
      <c r="AG2514" s="169">
        <v>-2515075.208884438</v>
      </c>
      <c r="AH2514" s="169">
        <v>-1550327.260643482</v>
      </c>
      <c r="AI2514" s="168" t="s">
        <v>21</v>
      </c>
      <c r="AJ2514"/>
      <c r="AK2514"/>
    </row>
    <row r="2515" spans="1:37" hidden="1" x14ac:dyDescent="0.25">
      <c r="A2515" s="179" t="b">
        <f>IF(E2515&lt;&gt;1,"",NOT(ISNA(VLOOKUP(P2515,Mapping!$P:$P,1,FALSE))))</f>
        <v>0</v>
      </c>
      <c r="B2515" s="180" t="str">
        <f t="shared" si="38"/>
        <v/>
      </c>
      <c r="E2515" s="167">
        <v>1</v>
      </c>
      <c r="F2515" s="170" t="s">
        <v>4141</v>
      </c>
      <c r="G2515" s="169">
        <v>1969957.8606946941</v>
      </c>
      <c r="H2515" s="168" t="s">
        <v>1266</v>
      </c>
      <c r="I2515" s="168" t="s">
        <v>303</v>
      </c>
      <c r="J2515" s="169">
        <v>654086.93100913079</v>
      </c>
      <c r="K2515" s="169">
        <v>414742.9961226536</v>
      </c>
      <c r="L2515" s="168" t="s">
        <v>5</v>
      </c>
      <c r="M2515" s="168" t="s">
        <v>21</v>
      </c>
      <c r="N2515" s="168" t="s">
        <v>2829</v>
      </c>
      <c r="O2515" s="168" t="s">
        <v>21</v>
      </c>
      <c r="P2515" s="168" t="s">
        <v>2836</v>
      </c>
      <c r="Q2515" s="168" t="s">
        <v>2837</v>
      </c>
      <c r="R2515" s="168" t="s">
        <v>1259</v>
      </c>
      <c r="S2515" s="168" t="s">
        <v>21</v>
      </c>
      <c r="T2515" s="168" t="s">
        <v>1259</v>
      </c>
      <c r="U2515" s="168" t="s">
        <v>1259</v>
      </c>
      <c r="V2515" s="168" t="s">
        <v>2837</v>
      </c>
      <c r="W2515" s="168" t="s">
        <v>1259</v>
      </c>
      <c r="X2515" s="168" t="s">
        <v>21</v>
      </c>
      <c r="Y2515" s="168" t="s">
        <v>1259</v>
      </c>
      <c r="Z2515" s="168" t="s">
        <v>21</v>
      </c>
      <c r="AA2515" s="168" t="s">
        <v>4142</v>
      </c>
      <c r="AB2515" s="168" t="s">
        <v>4143</v>
      </c>
      <c r="AC2515" s="168" t="s">
        <v>7263</v>
      </c>
      <c r="AD2515" s="169">
        <v>1015028.699315313</v>
      </c>
      <c r="AE2515" s="168" t="s">
        <v>814</v>
      </c>
      <c r="AF2515" s="169">
        <v>-1172553.6319059141</v>
      </c>
      <c r="AG2515" s="169">
        <v>-985260.82626084157</v>
      </c>
      <c r="AH2515" s="169">
        <v>-607328.44584548916</v>
      </c>
      <c r="AI2515" s="168" t="s">
        <v>21</v>
      </c>
      <c r="AJ2515"/>
      <c r="AK2515"/>
    </row>
    <row r="2516" spans="1:37" hidden="1" x14ac:dyDescent="0.25">
      <c r="A2516" s="179" t="b">
        <f>IF(E2516&lt;&gt;1,"",NOT(ISNA(VLOOKUP(P2516,Mapping!$P:$P,1,FALSE))))</f>
        <v>0</v>
      </c>
      <c r="B2516" s="180" t="str">
        <f t="shared" si="38"/>
        <v/>
      </c>
      <c r="E2516" s="167">
        <v>1</v>
      </c>
      <c r="F2516" s="170" t="s">
        <v>4144</v>
      </c>
      <c r="G2516" s="169">
        <v>3404603.4712177422</v>
      </c>
      <c r="H2516" s="168" t="s">
        <v>1266</v>
      </c>
      <c r="I2516" s="168" t="s">
        <v>303</v>
      </c>
      <c r="J2516" s="169">
        <v>998436.26944066328</v>
      </c>
      <c r="K2516" s="169">
        <v>368633.07957594597</v>
      </c>
      <c r="L2516" s="168" t="s">
        <v>5</v>
      </c>
      <c r="M2516" s="168" t="s">
        <v>21</v>
      </c>
      <c r="N2516" s="168" t="s">
        <v>2829</v>
      </c>
      <c r="O2516" s="168" t="s">
        <v>21</v>
      </c>
      <c r="P2516" s="168" t="s">
        <v>2831</v>
      </c>
      <c r="Q2516" s="168" t="s">
        <v>2832</v>
      </c>
      <c r="R2516" s="168" t="s">
        <v>1259</v>
      </c>
      <c r="S2516" s="168" t="s">
        <v>21</v>
      </c>
      <c r="T2516" s="168" t="s">
        <v>1259</v>
      </c>
      <c r="U2516" s="168" t="s">
        <v>1259</v>
      </c>
      <c r="V2516" s="168" t="s">
        <v>2832</v>
      </c>
      <c r="W2516" s="168" t="s">
        <v>1259</v>
      </c>
      <c r="X2516" s="168" t="s">
        <v>21</v>
      </c>
      <c r="Y2516" s="168" t="s">
        <v>1259</v>
      </c>
      <c r="Z2516" s="168" t="s">
        <v>21</v>
      </c>
      <c r="AA2516" s="168" t="s">
        <v>4145</v>
      </c>
      <c r="AB2516" s="168" t="s">
        <v>4146</v>
      </c>
      <c r="AC2516" s="168" t="s">
        <v>12338</v>
      </c>
      <c r="AD2516" s="169">
        <v>1747112.497265792</v>
      </c>
      <c r="AE2516" s="168" t="s">
        <v>808</v>
      </c>
      <c r="AF2516" s="169">
        <v>-544037.00664177723</v>
      </c>
      <c r="AG2516" s="169">
        <v>-1029528.761257279</v>
      </c>
      <c r="AH2516" s="169">
        <v>-488658.27261450101</v>
      </c>
      <c r="AI2516" s="168" t="s">
        <v>21</v>
      </c>
      <c r="AJ2516"/>
      <c r="AK2516"/>
    </row>
    <row r="2517" spans="1:37" hidden="1" x14ac:dyDescent="0.25">
      <c r="A2517" s="179" t="b">
        <f>IF(E2517&lt;&gt;1,"",NOT(ISNA(VLOOKUP(P2517,Mapping!$P:$P,1,FALSE))))</f>
        <v>0</v>
      </c>
      <c r="B2517" s="180" t="str">
        <f t="shared" ref="B2517:B2580" si="39">IF(AI2517="","",VALUE(AI2517))</f>
        <v/>
      </c>
      <c r="E2517" s="167">
        <v>1</v>
      </c>
      <c r="F2517" s="170" t="s">
        <v>4144</v>
      </c>
      <c r="G2517" s="169">
        <v>1165420.745999227</v>
      </c>
      <c r="H2517" s="168" t="s">
        <v>1266</v>
      </c>
      <c r="I2517" s="168" t="s">
        <v>303</v>
      </c>
      <c r="J2517" s="169">
        <v>341772.06003612379</v>
      </c>
      <c r="K2517" s="169">
        <v>126185.80760764171</v>
      </c>
      <c r="L2517" s="168" t="s">
        <v>5</v>
      </c>
      <c r="M2517" s="168" t="s">
        <v>21</v>
      </c>
      <c r="N2517" s="168" t="s">
        <v>2829</v>
      </c>
      <c r="O2517" s="168" t="s">
        <v>21</v>
      </c>
      <c r="P2517" s="168" t="s">
        <v>2836</v>
      </c>
      <c r="Q2517" s="168" t="s">
        <v>2837</v>
      </c>
      <c r="R2517" s="168" t="s">
        <v>1259</v>
      </c>
      <c r="S2517" s="168" t="s">
        <v>21</v>
      </c>
      <c r="T2517" s="168" t="s">
        <v>1259</v>
      </c>
      <c r="U2517" s="168" t="s">
        <v>1259</v>
      </c>
      <c r="V2517" s="168" t="s">
        <v>2837</v>
      </c>
      <c r="W2517" s="168" t="s">
        <v>1259</v>
      </c>
      <c r="X2517" s="168" t="s">
        <v>21</v>
      </c>
      <c r="Y2517" s="168" t="s">
        <v>1259</v>
      </c>
      <c r="Z2517" s="168" t="s">
        <v>21</v>
      </c>
      <c r="AA2517" s="168" t="s">
        <v>4145</v>
      </c>
      <c r="AB2517" s="168" t="s">
        <v>4146</v>
      </c>
      <c r="AC2517" s="168" t="s">
        <v>8245</v>
      </c>
      <c r="AD2517" s="169">
        <v>598049.42546798545</v>
      </c>
      <c r="AE2517" s="168" t="s">
        <v>808</v>
      </c>
      <c r="AF2517" s="169">
        <v>-186227.85868947851</v>
      </c>
      <c r="AG2517" s="169">
        <v>-352415.24809435947</v>
      </c>
      <c r="AH2517" s="169">
        <v>-167271.3117470305</v>
      </c>
      <c r="AI2517" s="168" t="s">
        <v>21</v>
      </c>
      <c r="AJ2517"/>
      <c r="AK2517"/>
    </row>
    <row r="2518" spans="1:37" hidden="1" x14ac:dyDescent="0.25">
      <c r="A2518" s="179" t="b">
        <f>IF(E2518&lt;&gt;1,"",NOT(ISNA(VLOOKUP(P2518,Mapping!$P:$P,1,FALSE))))</f>
        <v>0</v>
      </c>
      <c r="B2518" s="180" t="str">
        <f t="shared" si="39"/>
        <v/>
      </c>
      <c r="E2518" s="167">
        <v>1</v>
      </c>
      <c r="F2518" s="170" t="s">
        <v>4144</v>
      </c>
      <c r="G2518" s="169">
        <v>39134828.650654048</v>
      </c>
      <c r="H2518" s="168" t="s">
        <v>1266</v>
      </c>
      <c r="I2518" s="168" t="s">
        <v>303</v>
      </c>
      <c r="J2518" s="169">
        <v>11476705.776013</v>
      </c>
      <c r="K2518" s="169">
        <v>4237319.4194646124</v>
      </c>
      <c r="L2518" s="168" t="s">
        <v>5</v>
      </c>
      <c r="M2518" s="168" t="s">
        <v>21</v>
      </c>
      <c r="N2518" s="168" t="s">
        <v>2829</v>
      </c>
      <c r="O2518" s="168" t="s">
        <v>21</v>
      </c>
      <c r="P2518" s="168" t="s">
        <v>2852</v>
      </c>
      <c r="Q2518" s="168" t="s">
        <v>2853</v>
      </c>
      <c r="R2518" s="168" t="s">
        <v>1259</v>
      </c>
      <c r="S2518" s="168" t="s">
        <v>21</v>
      </c>
      <c r="T2518" s="168" t="s">
        <v>1259</v>
      </c>
      <c r="U2518" s="168" t="s">
        <v>1259</v>
      </c>
      <c r="V2518" s="168" t="s">
        <v>2853</v>
      </c>
      <c r="W2518" s="168" t="s">
        <v>1259</v>
      </c>
      <c r="X2518" s="168" t="s">
        <v>21</v>
      </c>
      <c r="Y2518" s="168" t="s">
        <v>1259</v>
      </c>
      <c r="Z2518" s="168" t="s">
        <v>21</v>
      </c>
      <c r="AA2518" s="168" t="s">
        <v>4145</v>
      </c>
      <c r="AB2518" s="168" t="s">
        <v>4146</v>
      </c>
      <c r="AC2518" s="168" t="s">
        <v>8871</v>
      </c>
      <c r="AD2518" s="169">
        <v>20082499.707214911</v>
      </c>
      <c r="AE2518" s="168" t="s">
        <v>808</v>
      </c>
      <c r="AF2518" s="169">
        <v>-6253531.4947926961</v>
      </c>
      <c r="AG2518" s="169">
        <v>-11834104.031008599</v>
      </c>
      <c r="AH2518" s="169">
        <v>-5616970.6484652907</v>
      </c>
      <c r="AI2518" s="168" t="s">
        <v>21</v>
      </c>
      <c r="AJ2518"/>
      <c r="AK2518"/>
    </row>
    <row r="2519" spans="1:37" hidden="1" x14ac:dyDescent="0.25">
      <c r="A2519" s="179" t="b">
        <f>IF(E2519&lt;&gt;1,"",NOT(ISNA(VLOOKUP(P2519,Mapping!$P:$P,1,FALSE))))</f>
        <v>0</v>
      </c>
      <c r="B2519" s="180" t="str">
        <f t="shared" si="39"/>
        <v/>
      </c>
      <c r="E2519" s="167">
        <v>1</v>
      </c>
      <c r="F2519" s="170" t="s">
        <v>4147</v>
      </c>
      <c r="G2519" s="169">
        <v>644730.72312557243</v>
      </c>
      <c r="H2519" s="168" t="s">
        <v>1266</v>
      </c>
      <c r="I2519" s="168" t="s">
        <v>303</v>
      </c>
      <c r="J2519" s="169">
        <v>290596.80551567092</v>
      </c>
      <c r="K2519" s="169">
        <v>141180.84382296851</v>
      </c>
      <c r="L2519" s="168" t="s">
        <v>5</v>
      </c>
      <c r="M2519" s="168" t="s">
        <v>21</v>
      </c>
      <c r="N2519" s="168" t="s">
        <v>2829</v>
      </c>
      <c r="O2519" s="168" t="s">
        <v>21</v>
      </c>
      <c r="P2519" s="168" t="s">
        <v>2831</v>
      </c>
      <c r="Q2519" s="168" t="s">
        <v>2832</v>
      </c>
      <c r="R2519" s="168" t="s">
        <v>1259</v>
      </c>
      <c r="S2519" s="168" t="s">
        <v>21</v>
      </c>
      <c r="T2519" s="168" t="s">
        <v>1259</v>
      </c>
      <c r="U2519" s="168" t="s">
        <v>1259</v>
      </c>
      <c r="V2519" s="168" t="s">
        <v>2832</v>
      </c>
      <c r="W2519" s="168" t="s">
        <v>1259</v>
      </c>
      <c r="X2519" s="168" t="s">
        <v>21</v>
      </c>
      <c r="Y2519" s="168" t="s">
        <v>1259</v>
      </c>
      <c r="Z2519" s="168" t="s">
        <v>21</v>
      </c>
      <c r="AA2519" s="168" t="s">
        <v>4148</v>
      </c>
      <c r="AB2519" s="168" t="s">
        <v>1259</v>
      </c>
      <c r="AC2519" s="168" t="s">
        <v>8872</v>
      </c>
      <c r="AD2519" s="169">
        <v>409865.92393275001</v>
      </c>
      <c r="AE2519" s="168" t="s">
        <v>816</v>
      </c>
      <c r="AF2519" s="169">
        <v>-193269.02995432049</v>
      </c>
      <c r="AG2519" s="169">
        <v>-294146.812135213</v>
      </c>
      <c r="AH2519" s="169">
        <v>-172211.95040691539</v>
      </c>
      <c r="AI2519" s="168" t="s">
        <v>21</v>
      </c>
      <c r="AJ2519"/>
      <c r="AK2519"/>
    </row>
    <row r="2520" spans="1:37" hidden="1" x14ac:dyDescent="0.25">
      <c r="A2520" s="179" t="b">
        <f>IF(E2520&lt;&gt;1,"",NOT(ISNA(VLOOKUP(P2520,Mapping!$P:$P,1,FALSE))))</f>
        <v>0</v>
      </c>
      <c r="B2520" s="180" t="str">
        <f t="shared" si="39"/>
        <v/>
      </c>
      <c r="E2520" s="167">
        <v>1</v>
      </c>
      <c r="F2520" s="170" t="s">
        <v>4149</v>
      </c>
      <c r="G2520" s="169">
        <v>212994.26148563379</v>
      </c>
      <c r="H2520" s="168" t="s">
        <v>1266</v>
      </c>
      <c r="I2520" s="168" t="s">
        <v>402</v>
      </c>
      <c r="J2520" s="169">
        <v>79169.959123288922</v>
      </c>
      <c r="K2520" s="169">
        <v>40741.309100533123</v>
      </c>
      <c r="L2520" s="168" t="s">
        <v>5</v>
      </c>
      <c r="M2520" s="168" t="s">
        <v>21</v>
      </c>
      <c r="N2520" s="168" t="s">
        <v>2829</v>
      </c>
      <c r="O2520" s="168" t="s">
        <v>21</v>
      </c>
      <c r="P2520" s="168" t="s">
        <v>2831</v>
      </c>
      <c r="Q2520" s="168" t="s">
        <v>2832</v>
      </c>
      <c r="R2520" s="168" t="s">
        <v>1259</v>
      </c>
      <c r="S2520" s="168" t="s">
        <v>21</v>
      </c>
      <c r="T2520" s="168" t="s">
        <v>1259</v>
      </c>
      <c r="U2520" s="168" t="s">
        <v>1259</v>
      </c>
      <c r="V2520" s="168" t="s">
        <v>2832</v>
      </c>
      <c r="W2520" s="168" t="s">
        <v>1259</v>
      </c>
      <c r="X2520" s="168" t="s">
        <v>21</v>
      </c>
      <c r="Y2520" s="168" t="s">
        <v>1259</v>
      </c>
      <c r="Z2520" s="168" t="s">
        <v>21</v>
      </c>
      <c r="AA2520" s="168" t="s">
        <v>4150</v>
      </c>
      <c r="AB2520" s="168" t="s">
        <v>1259</v>
      </c>
      <c r="AC2520" s="168" t="s">
        <v>8873</v>
      </c>
      <c r="AD2520" s="169">
        <v>104270.10198175329</v>
      </c>
      <c r="AE2520" s="168" t="s">
        <v>807</v>
      </c>
      <c r="AF2520" s="169">
        <v>-86751.186732506831</v>
      </c>
      <c r="AG2520" s="169">
        <v>-147699.02681534621</v>
      </c>
      <c r="AH2520" s="169">
        <v>-57023.046279888447</v>
      </c>
      <c r="AI2520" s="168" t="s">
        <v>21</v>
      </c>
      <c r="AJ2520"/>
      <c r="AK2520"/>
    </row>
    <row r="2521" spans="1:37" hidden="1" x14ac:dyDescent="0.25">
      <c r="A2521" s="179" t="b">
        <f>IF(E2521&lt;&gt;1,"",NOT(ISNA(VLOOKUP(P2521,Mapping!$P:$P,1,FALSE))))</f>
        <v>0</v>
      </c>
      <c r="B2521" s="180" t="str">
        <f t="shared" si="39"/>
        <v/>
      </c>
      <c r="E2521" s="167">
        <v>1</v>
      </c>
      <c r="F2521" s="170" t="s">
        <v>4151</v>
      </c>
      <c r="G2521" s="169">
        <v>289804.98559836578</v>
      </c>
      <c r="H2521" s="168" t="s">
        <v>1266</v>
      </c>
      <c r="I2521" s="168" t="s">
        <v>797</v>
      </c>
      <c r="J2521" s="169">
        <v>86400.350357311283</v>
      </c>
      <c r="K2521" s="169">
        <v>36030.57640610922</v>
      </c>
      <c r="L2521" s="168" t="s">
        <v>5</v>
      </c>
      <c r="M2521" s="168" t="s">
        <v>21</v>
      </c>
      <c r="N2521" s="168" t="s">
        <v>2829</v>
      </c>
      <c r="O2521" s="168" t="s">
        <v>21</v>
      </c>
      <c r="P2521" s="168" t="s">
        <v>2831</v>
      </c>
      <c r="Q2521" s="168" t="s">
        <v>2832</v>
      </c>
      <c r="R2521" s="168" t="s">
        <v>1259</v>
      </c>
      <c r="S2521" s="168" t="s">
        <v>21</v>
      </c>
      <c r="T2521" s="168" t="s">
        <v>1259</v>
      </c>
      <c r="U2521" s="168" t="s">
        <v>1259</v>
      </c>
      <c r="V2521" s="168" t="s">
        <v>2832</v>
      </c>
      <c r="W2521" s="168" t="s">
        <v>1259</v>
      </c>
      <c r="X2521" s="168" t="s">
        <v>21</v>
      </c>
      <c r="Y2521" s="168" t="s">
        <v>1259</v>
      </c>
      <c r="Z2521" s="168" t="s">
        <v>21</v>
      </c>
      <c r="AA2521" s="168" t="s">
        <v>4152</v>
      </c>
      <c r="AB2521" s="168" t="s">
        <v>1259</v>
      </c>
      <c r="AC2521" s="168" t="s">
        <v>8874</v>
      </c>
      <c r="AD2521" s="169">
        <v>125864.67348048621</v>
      </c>
      <c r="AE2521" s="168" t="s">
        <v>814</v>
      </c>
      <c r="AF2521" s="169">
        <v>-93124.461119387677</v>
      </c>
      <c r="AG2521" s="169">
        <v>-127846.9151488061</v>
      </c>
      <c r="AH2521" s="169">
        <v>-70721.054044384393</v>
      </c>
      <c r="AI2521" s="168" t="s">
        <v>21</v>
      </c>
      <c r="AJ2521"/>
      <c r="AK2521"/>
    </row>
    <row r="2522" spans="1:37" hidden="1" x14ac:dyDescent="0.25">
      <c r="A2522" s="179" t="b">
        <f>IF(E2522&lt;&gt;1,"",NOT(ISNA(VLOOKUP(P2522,Mapping!$P:$P,1,FALSE))))</f>
        <v>0</v>
      </c>
      <c r="B2522" s="180" t="str">
        <f t="shared" si="39"/>
        <v/>
      </c>
      <c r="E2522" s="167">
        <v>1</v>
      </c>
      <c r="F2522" s="170" t="s">
        <v>4154</v>
      </c>
      <c r="G2522" s="169">
        <v>1080677.5251308391</v>
      </c>
      <c r="H2522" s="168" t="s">
        <v>1266</v>
      </c>
      <c r="I2522" s="168" t="s">
        <v>797</v>
      </c>
      <c r="J2522" s="169">
        <v>369760.86720649939</v>
      </c>
      <c r="K2522" s="169">
        <v>126575.86658972529</v>
      </c>
      <c r="L2522" s="168" t="s">
        <v>5</v>
      </c>
      <c r="M2522" s="168" t="s">
        <v>21</v>
      </c>
      <c r="N2522" s="168" t="s">
        <v>2829</v>
      </c>
      <c r="O2522" s="168" t="s">
        <v>21</v>
      </c>
      <c r="P2522" s="168" t="s">
        <v>2831</v>
      </c>
      <c r="Q2522" s="168" t="s">
        <v>2832</v>
      </c>
      <c r="R2522" s="168" t="s">
        <v>1259</v>
      </c>
      <c r="S2522" s="168" t="s">
        <v>21</v>
      </c>
      <c r="T2522" s="168" t="s">
        <v>1259</v>
      </c>
      <c r="U2522" s="168" t="s">
        <v>1259</v>
      </c>
      <c r="V2522" s="168" t="s">
        <v>2832</v>
      </c>
      <c r="W2522" s="168" t="s">
        <v>1259</v>
      </c>
      <c r="X2522" s="168" t="s">
        <v>21</v>
      </c>
      <c r="Y2522" s="168" t="s">
        <v>1259</v>
      </c>
      <c r="Z2522" s="168" t="s">
        <v>21</v>
      </c>
      <c r="AA2522" s="168" t="s">
        <v>4155</v>
      </c>
      <c r="AB2522" s="168" t="s">
        <v>1259</v>
      </c>
      <c r="AC2522" s="168" t="s">
        <v>8875</v>
      </c>
      <c r="AD2522" s="169">
        <v>556365.49685278349</v>
      </c>
      <c r="AE2522" s="168" t="s">
        <v>809</v>
      </c>
      <c r="AF2522" s="169">
        <v>-358100.27899720962</v>
      </c>
      <c r="AG2522" s="169">
        <v>-572181.69945400208</v>
      </c>
      <c r="AH2522" s="169">
        <v>-248558.2041992954</v>
      </c>
      <c r="AI2522" s="168" t="s">
        <v>21</v>
      </c>
      <c r="AJ2522"/>
      <c r="AK2522"/>
    </row>
    <row r="2523" spans="1:37" hidden="1" x14ac:dyDescent="0.25">
      <c r="A2523" s="179" t="b">
        <f>IF(E2523&lt;&gt;1,"",NOT(ISNA(VLOOKUP(P2523,Mapping!$P:$P,1,FALSE))))</f>
        <v>0</v>
      </c>
      <c r="B2523" s="180" t="str">
        <f t="shared" si="39"/>
        <v/>
      </c>
      <c r="E2523" s="167">
        <v>1</v>
      </c>
      <c r="F2523" s="170" t="s">
        <v>4154</v>
      </c>
      <c r="G2523" s="169">
        <v>964133.87045986578</v>
      </c>
      <c r="H2523" s="168" t="s">
        <v>1266</v>
      </c>
      <c r="I2523" s="168" t="s">
        <v>797</v>
      </c>
      <c r="J2523" s="169">
        <v>329884.69525285717</v>
      </c>
      <c r="K2523" s="169">
        <v>112925.5280359311</v>
      </c>
      <c r="L2523" s="168" t="s">
        <v>5</v>
      </c>
      <c r="M2523" s="168" t="s">
        <v>21</v>
      </c>
      <c r="N2523" s="168" t="s">
        <v>2829</v>
      </c>
      <c r="O2523" s="168" t="s">
        <v>21</v>
      </c>
      <c r="P2523" s="168" t="s">
        <v>2851</v>
      </c>
      <c r="Q2523" s="168" t="s">
        <v>2834</v>
      </c>
      <c r="R2523" s="168" t="s">
        <v>1259</v>
      </c>
      <c r="S2523" s="168" t="s">
        <v>21</v>
      </c>
      <c r="T2523" s="168" t="s">
        <v>1259</v>
      </c>
      <c r="U2523" s="168" t="s">
        <v>1259</v>
      </c>
      <c r="V2523" s="168" t="s">
        <v>2834</v>
      </c>
      <c r="W2523" s="168" t="s">
        <v>1259</v>
      </c>
      <c r="X2523" s="168" t="s">
        <v>21</v>
      </c>
      <c r="Y2523" s="168" t="s">
        <v>1259</v>
      </c>
      <c r="Z2523" s="168" t="s">
        <v>21</v>
      </c>
      <c r="AA2523" s="168" t="s">
        <v>4155</v>
      </c>
      <c r="AB2523" s="168" t="s">
        <v>1259</v>
      </c>
      <c r="AC2523" s="168" t="s">
        <v>7158</v>
      </c>
      <c r="AD2523" s="169">
        <v>496365.29621179868</v>
      </c>
      <c r="AE2523" s="168" t="s">
        <v>809</v>
      </c>
      <c r="AF2523" s="169">
        <v>-319481.62145829492</v>
      </c>
      <c r="AG2523" s="169">
        <v>-510475.82990504103</v>
      </c>
      <c r="AH2523" s="169">
        <v>-221752.90766799889</v>
      </c>
      <c r="AI2523" s="168" t="s">
        <v>21</v>
      </c>
      <c r="AJ2523"/>
      <c r="AK2523"/>
    </row>
    <row r="2524" spans="1:37" hidden="1" x14ac:dyDescent="0.25">
      <c r="A2524" s="179" t="b">
        <f>IF(E2524&lt;&gt;1,"",NOT(ISNA(VLOOKUP(P2524,Mapping!$P:$P,1,FALSE))))</f>
        <v>0</v>
      </c>
      <c r="B2524" s="180" t="str">
        <f t="shared" si="39"/>
        <v/>
      </c>
      <c r="E2524" s="167">
        <v>1</v>
      </c>
      <c r="F2524" s="170" t="s">
        <v>4157</v>
      </c>
      <c r="G2524" s="169">
        <v>311238.1294822857</v>
      </c>
      <c r="H2524" s="168" t="s">
        <v>1266</v>
      </c>
      <c r="I2524" s="168" t="s">
        <v>797</v>
      </c>
      <c r="J2524" s="169">
        <v>107828.3278964479</v>
      </c>
      <c r="K2524" s="169">
        <v>47832.029682100867</v>
      </c>
      <c r="L2524" s="168" t="s">
        <v>5</v>
      </c>
      <c r="M2524" s="168" t="s">
        <v>21</v>
      </c>
      <c r="N2524" s="168" t="s">
        <v>2829</v>
      </c>
      <c r="O2524" s="168" t="s">
        <v>21</v>
      </c>
      <c r="P2524" s="168" t="s">
        <v>2831</v>
      </c>
      <c r="Q2524" s="168" t="s">
        <v>2832</v>
      </c>
      <c r="R2524" s="168" t="s">
        <v>1259</v>
      </c>
      <c r="S2524" s="168" t="s">
        <v>21</v>
      </c>
      <c r="T2524" s="168" t="s">
        <v>1259</v>
      </c>
      <c r="U2524" s="168" t="s">
        <v>1259</v>
      </c>
      <c r="V2524" s="168" t="s">
        <v>2832</v>
      </c>
      <c r="W2524" s="168" t="s">
        <v>1259</v>
      </c>
      <c r="X2524" s="168" t="s">
        <v>21</v>
      </c>
      <c r="Y2524" s="168" t="s">
        <v>1259</v>
      </c>
      <c r="Z2524" s="168" t="s">
        <v>21</v>
      </c>
      <c r="AA2524" s="168" t="s">
        <v>4158</v>
      </c>
      <c r="AB2524" s="168" t="s">
        <v>1259</v>
      </c>
      <c r="AC2524" s="168" t="s">
        <v>7134</v>
      </c>
      <c r="AD2524" s="169">
        <v>163405.1833726468</v>
      </c>
      <c r="AE2524" s="168" t="s">
        <v>814</v>
      </c>
      <c r="AF2524" s="169">
        <v>-103112.7350958208</v>
      </c>
      <c r="AG2524" s="169">
        <v>-171484.2715802264</v>
      </c>
      <c r="AH2524" s="169">
        <v>-27204.026649332369</v>
      </c>
      <c r="AI2524" s="168" t="s">
        <v>21</v>
      </c>
      <c r="AJ2524"/>
      <c r="AK2524"/>
    </row>
    <row r="2525" spans="1:37" hidden="1" x14ac:dyDescent="0.25">
      <c r="A2525" s="179" t="b">
        <f>IF(E2525&lt;&gt;1,"",NOT(ISNA(VLOOKUP(P2525,Mapping!$P:$P,1,FALSE))))</f>
        <v>0</v>
      </c>
      <c r="B2525" s="180" t="str">
        <f t="shared" si="39"/>
        <v/>
      </c>
      <c r="E2525" s="167">
        <v>1</v>
      </c>
      <c r="F2525" s="170" t="s">
        <v>4157</v>
      </c>
      <c r="G2525" s="169">
        <v>162757.55394945221</v>
      </c>
      <c r="H2525" s="168" t="s">
        <v>1266</v>
      </c>
      <c r="I2525" s="168" t="s">
        <v>797</v>
      </c>
      <c r="J2525" s="169">
        <v>56387.290734839771</v>
      </c>
      <c r="K2525" s="169">
        <v>25013.079742016031</v>
      </c>
      <c r="L2525" s="168" t="s">
        <v>5</v>
      </c>
      <c r="M2525" s="168" t="s">
        <v>21</v>
      </c>
      <c r="N2525" s="168" t="s">
        <v>2829</v>
      </c>
      <c r="O2525" s="168" t="s">
        <v>21</v>
      </c>
      <c r="P2525" s="168" t="s">
        <v>2835</v>
      </c>
      <c r="Q2525" s="168" t="s">
        <v>2834</v>
      </c>
      <c r="R2525" s="168" t="s">
        <v>1259</v>
      </c>
      <c r="S2525" s="168" t="s">
        <v>21</v>
      </c>
      <c r="T2525" s="168" t="s">
        <v>1259</v>
      </c>
      <c r="U2525" s="168" t="s">
        <v>1259</v>
      </c>
      <c r="V2525" s="168" t="s">
        <v>2834</v>
      </c>
      <c r="W2525" s="168" t="s">
        <v>1259</v>
      </c>
      <c r="X2525" s="168" t="s">
        <v>21</v>
      </c>
      <c r="Y2525" s="168" t="s">
        <v>1259</v>
      </c>
      <c r="Z2525" s="168" t="s">
        <v>21</v>
      </c>
      <c r="AA2525" s="168" t="s">
        <v>4158</v>
      </c>
      <c r="AB2525" s="168" t="s">
        <v>1259</v>
      </c>
      <c r="AC2525" s="168" t="s">
        <v>4742</v>
      </c>
      <c r="AD2525" s="169">
        <v>85450.416993035644</v>
      </c>
      <c r="AE2525" s="168" t="s">
        <v>814</v>
      </c>
      <c r="AF2525" s="169">
        <v>-53921.338536346622</v>
      </c>
      <c r="AG2525" s="169">
        <v>-89675.261285072527</v>
      </c>
      <c r="AH2525" s="169">
        <v>-14225.958890017881</v>
      </c>
      <c r="AI2525" s="168" t="s">
        <v>21</v>
      </c>
      <c r="AJ2525"/>
      <c r="AK2525"/>
    </row>
    <row r="2526" spans="1:37" hidden="1" x14ac:dyDescent="0.25">
      <c r="A2526" s="179" t="b">
        <f>IF(E2526&lt;&gt;1,"",NOT(ISNA(VLOOKUP(P2526,Mapping!$P:$P,1,FALSE))))</f>
        <v>0</v>
      </c>
      <c r="B2526" s="180" t="str">
        <f t="shared" si="39"/>
        <v/>
      </c>
      <c r="E2526" s="167">
        <v>1</v>
      </c>
      <c r="F2526" s="170" t="s">
        <v>4160</v>
      </c>
      <c r="G2526" s="169">
        <v>2530197.8416118529</v>
      </c>
      <c r="H2526" s="168" t="s">
        <v>1266</v>
      </c>
      <c r="I2526" s="168" t="s">
        <v>797</v>
      </c>
      <c r="J2526" s="169">
        <v>1031447.234980416</v>
      </c>
      <c r="K2526" s="169">
        <v>321074.15455190121</v>
      </c>
      <c r="L2526" s="168" t="s">
        <v>5</v>
      </c>
      <c r="M2526" s="168" t="s">
        <v>21</v>
      </c>
      <c r="N2526" s="168" t="s">
        <v>2829</v>
      </c>
      <c r="O2526" s="168" t="s">
        <v>21</v>
      </c>
      <c r="P2526" s="168" t="s">
        <v>2831</v>
      </c>
      <c r="Q2526" s="168" t="s">
        <v>2832</v>
      </c>
      <c r="R2526" s="168" t="s">
        <v>1259</v>
      </c>
      <c r="S2526" s="168" t="s">
        <v>21</v>
      </c>
      <c r="T2526" s="168" t="s">
        <v>1259</v>
      </c>
      <c r="U2526" s="168" t="s">
        <v>1259</v>
      </c>
      <c r="V2526" s="168" t="s">
        <v>2832</v>
      </c>
      <c r="W2526" s="168" t="s">
        <v>1259</v>
      </c>
      <c r="X2526" s="168" t="s">
        <v>21</v>
      </c>
      <c r="Y2526" s="168" t="s">
        <v>1259</v>
      </c>
      <c r="Z2526" s="168" t="s">
        <v>21</v>
      </c>
      <c r="AA2526" s="168" t="s">
        <v>4161</v>
      </c>
      <c r="AB2526" s="168" t="s">
        <v>1259</v>
      </c>
      <c r="AC2526" s="168" t="s">
        <v>8876</v>
      </c>
      <c r="AD2526" s="169">
        <v>1618390.3326778749</v>
      </c>
      <c r="AE2526" s="168" t="s">
        <v>808</v>
      </c>
      <c r="AF2526" s="169">
        <v>-895006.42133072624</v>
      </c>
      <c r="AG2526" s="169">
        <v>-1339653.0114689299</v>
      </c>
      <c r="AH2526" s="169">
        <v>-114405.65772710041</v>
      </c>
      <c r="AI2526" s="168" t="s">
        <v>21</v>
      </c>
      <c r="AJ2526"/>
      <c r="AK2526"/>
    </row>
    <row r="2527" spans="1:37" hidden="1" x14ac:dyDescent="0.25">
      <c r="A2527" s="179" t="b">
        <f>IF(E2527&lt;&gt;1,"",NOT(ISNA(VLOOKUP(P2527,Mapping!$P:$P,1,FALSE))))</f>
        <v>0</v>
      </c>
      <c r="B2527" s="180" t="str">
        <f t="shared" si="39"/>
        <v/>
      </c>
      <c r="E2527" s="167">
        <v>1</v>
      </c>
      <c r="F2527" s="170" t="s">
        <v>4160</v>
      </c>
      <c r="G2527" s="169">
        <v>2477569.7265063268</v>
      </c>
      <c r="H2527" s="168" t="s">
        <v>1266</v>
      </c>
      <c r="I2527" s="168" t="s">
        <v>797</v>
      </c>
      <c r="J2527" s="169">
        <v>1009993.132492824</v>
      </c>
      <c r="K2527" s="169">
        <v>314395.81213722163</v>
      </c>
      <c r="L2527" s="168" t="s">
        <v>5</v>
      </c>
      <c r="M2527" s="168" t="s">
        <v>21</v>
      </c>
      <c r="N2527" s="168" t="s">
        <v>2829</v>
      </c>
      <c r="O2527" s="168" t="s">
        <v>21</v>
      </c>
      <c r="P2527" s="168" t="s">
        <v>2835</v>
      </c>
      <c r="Q2527" s="168" t="s">
        <v>2834</v>
      </c>
      <c r="R2527" s="168" t="s">
        <v>1259</v>
      </c>
      <c r="S2527" s="168" t="s">
        <v>21</v>
      </c>
      <c r="T2527" s="168" t="s">
        <v>1259</v>
      </c>
      <c r="U2527" s="168" t="s">
        <v>1259</v>
      </c>
      <c r="V2527" s="168" t="s">
        <v>2834</v>
      </c>
      <c r="W2527" s="168" t="s">
        <v>1259</v>
      </c>
      <c r="X2527" s="168" t="s">
        <v>21</v>
      </c>
      <c r="Y2527" s="168" t="s">
        <v>1259</v>
      </c>
      <c r="Z2527" s="168" t="s">
        <v>21</v>
      </c>
      <c r="AA2527" s="168" t="s">
        <v>4161</v>
      </c>
      <c r="AB2527" s="168" t="s">
        <v>1259</v>
      </c>
      <c r="AC2527" s="168" t="s">
        <v>6827</v>
      </c>
      <c r="AD2527" s="169">
        <v>1584727.813758173</v>
      </c>
      <c r="AE2527" s="168" t="s">
        <v>808</v>
      </c>
      <c r="AF2527" s="169">
        <v>-876390.2877670473</v>
      </c>
      <c r="AG2527" s="169">
        <v>-1311788.2288303759</v>
      </c>
      <c r="AH2527" s="169">
        <v>-112026.0200463771</v>
      </c>
      <c r="AI2527" s="168" t="s">
        <v>21</v>
      </c>
      <c r="AJ2527"/>
      <c r="AK2527"/>
    </row>
    <row r="2528" spans="1:37" hidden="1" x14ac:dyDescent="0.25">
      <c r="A2528" s="179" t="b">
        <f>IF(E2528&lt;&gt;1,"",NOT(ISNA(VLOOKUP(P2528,Mapping!$P:$P,1,FALSE))))</f>
        <v>0</v>
      </c>
      <c r="B2528" s="180" t="str">
        <f t="shared" si="39"/>
        <v/>
      </c>
      <c r="E2528" s="167">
        <v>1</v>
      </c>
      <c r="F2528" s="170" t="s">
        <v>4160</v>
      </c>
      <c r="G2528" s="169">
        <v>4226442.4746284401</v>
      </c>
      <c r="H2528" s="168" t="s">
        <v>1266</v>
      </c>
      <c r="I2528" s="168" t="s">
        <v>797</v>
      </c>
      <c r="J2528" s="169">
        <v>1722929.46131129</v>
      </c>
      <c r="K2528" s="169">
        <v>536322.26776349591</v>
      </c>
      <c r="L2528" s="168" t="s">
        <v>5</v>
      </c>
      <c r="M2528" s="168" t="s">
        <v>21</v>
      </c>
      <c r="N2528" s="168" t="s">
        <v>2829</v>
      </c>
      <c r="O2528" s="168" t="s">
        <v>21</v>
      </c>
      <c r="P2528" s="168" t="s">
        <v>2836</v>
      </c>
      <c r="Q2528" s="168" t="s">
        <v>2837</v>
      </c>
      <c r="R2528" s="168" t="s">
        <v>1259</v>
      </c>
      <c r="S2528" s="168" t="s">
        <v>21</v>
      </c>
      <c r="T2528" s="168" t="s">
        <v>1259</v>
      </c>
      <c r="U2528" s="168" t="s">
        <v>1259</v>
      </c>
      <c r="V2528" s="168" t="s">
        <v>2837</v>
      </c>
      <c r="W2528" s="168" t="s">
        <v>1259</v>
      </c>
      <c r="X2528" s="168" t="s">
        <v>21</v>
      </c>
      <c r="Y2528" s="168" t="s">
        <v>1259</v>
      </c>
      <c r="Z2528" s="168" t="s">
        <v>21</v>
      </c>
      <c r="AA2528" s="168" t="s">
        <v>4161</v>
      </c>
      <c r="AB2528" s="168" t="s">
        <v>1259</v>
      </c>
      <c r="AC2528" s="168" t="s">
        <v>8877</v>
      </c>
      <c r="AD2528" s="169">
        <v>2703359.2117051212</v>
      </c>
      <c r="AE2528" s="168" t="s">
        <v>808</v>
      </c>
      <c r="AF2528" s="169">
        <v>-1495018.726190845</v>
      </c>
      <c r="AG2528" s="169">
        <v>-2237756.3903577011</v>
      </c>
      <c r="AH2528" s="169">
        <v>-191103.2106673489</v>
      </c>
      <c r="AI2528" s="168" t="s">
        <v>21</v>
      </c>
      <c r="AJ2528"/>
      <c r="AK2528"/>
    </row>
    <row r="2529" spans="1:37" hidden="1" x14ac:dyDescent="0.25">
      <c r="A2529" s="179" t="b">
        <f>IF(E2529&lt;&gt;1,"",NOT(ISNA(VLOOKUP(P2529,Mapping!$P:$P,1,FALSE))))</f>
        <v>0</v>
      </c>
      <c r="B2529" s="180" t="str">
        <f t="shared" si="39"/>
        <v/>
      </c>
      <c r="E2529" s="167">
        <v>1</v>
      </c>
      <c r="F2529" s="170" t="s">
        <v>4162</v>
      </c>
      <c r="G2529" s="169">
        <v>1497754.7481335029</v>
      </c>
      <c r="H2529" s="168" t="s">
        <v>1266</v>
      </c>
      <c r="I2529" s="168" t="s">
        <v>797</v>
      </c>
      <c r="J2529" s="169">
        <v>494476.63966871501</v>
      </c>
      <c r="K2529" s="169">
        <v>224016.68105536481</v>
      </c>
      <c r="L2529" s="168" t="s">
        <v>5</v>
      </c>
      <c r="M2529" s="168" t="s">
        <v>21</v>
      </c>
      <c r="N2529" s="168" t="s">
        <v>2829</v>
      </c>
      <c r="O2529" s="168" t="s">
        <v>21</v>
      </c>
      <c r="P2529" s="168" t="s">
        <v>2831</v>
      </c>
      <c r="Q2529" s="168" t="s">
        <v>2832</v>
      </c>
      <c r="R2529" s="168" t="s">
        <v>1259</v>
      </c>
      <c r="S2529" s="168" t="s">
        <v>21</v>
      </c>
      <c r="T2529" s="168" t="s">
        <v>1259</v>
      </c>
      <c r="U2529" s="168" t="s">
        <v>1259</v>
      </c>
      <c r="V2529" s="168" t="s">
        <v>2832</v>
      </c>
      <c r="W2529" s="168" t="s">
        <v>1259</v>
      </c>
      <c r="X2529" s="168" t="s">
        <v>21</v>
      </c>
      <c r="Y2529" s="168" t="s">
        <v>1259</v>
      </c>
      <c r="Z2529" s="168" t="s">
        <v>21</v>
      </c>
      <c r="AA2529" s="168" t="s">
        <v>4163</v>
      </c>
      <c r="AB2529" s="168" t="s">
        <v>1259</v>
      </c>
      <c r="AC2529" s="168" t="s">
        <v>5421</v>
      </c>
      <c r="AD2529" s="169">
        <v>767168.53431587142</v>
      </c>
      <c r="AE2529" s="168" t="s">
        <v>814</v>
      </c>
      <c r="AF2529" s="169">
        <v>-384394.96076738689</v>
      </c>
      <c r="AG2529" s="169">
        <v>176704.59537677301</v>
      </c>
      <c r="AH2529" s="169">
        <v>-173371.2537321751</v>
      </c>
      <c r="AI2529" s="168" t="s">
        <v>21</v>
      </c>
      <c r="AJ2529"/>
      <c r="AK2529"/>
    </row>
    <row r="2530" spans="1:37" hidden="1" x14ac:dyDescent="0.25">
      <c r="A2530" s="179" t="b">
        <f>IF(E2530&lt;&gt;1,"",NOT(ISNA(VLOOKUP(P2530,Mapping!$P:$P,1,FALSE))))</f>
        <v>0</v>
      </c>
      <c r="B2530" s="180" t="str">
        <f t="shared" si="39"/>
        <v/>
      </c>
      <c r="E2530" s="167">
        <v>1</v>
      </c>
      <c r="F2530" s="170" t="s">
        <v>4162</v>
      </c>
      <c r="G2530" s="169">
        <v>824606.54672518733</v>
      </c>
      <c r="H2530" s="168" t="s">
        <v>1266</v>
      </c>
      <c r="I2530" s="168" t="s">
        <v>797</v>
      </c>
      <c r="J2530" s="169">
        <v>272239.94768277637</v>
      </c>
      <c r="K2530" s="169">
        <v>123335.0266484594</v>
      </c>
      <c r="L2530" s="168" t="s">
        <v>5</v>
      </c>
      <c r="M2530" s="168" t="s">
        <v>21</v>
      </c>
      <c r="N2530" s="168" t="s">
        <v>2829</v>
      </c>
      <c r="O2530" s="168" t="s">
        <v>21</v>
      </c>
      <c r="P2530" s="168" t="s">
        <v>2836</v>
      </c>
      <c r="Q2530" s="168" t="s">
        <v>2837</v>
      </c>
      <c r="R2530" s="168" t="s">
        <v>1259</v>
      </c>
      <c r="S2530" s="168" t="s">
        <v>21</v>
      </c>
      <c r="T2530" s="168" t="s">
        <v>1259</v>
      </c>
      <c r="U2530" s="168" t="s">
        <v>1259</v>
      </c>
      <c r="V2530" s="168" t="s">
        <v>2837</v>
      </c>
      <c r="W2530" s="168" t="s">
        <v>1259</v>
      </c>
      <c r="X2530" s="168" t="s">
        <v>21</v>
      </c>
      <c r="Y2530" s="168" t="s">
        <v>1259</v>
      </c>
      <c r="Z2530" s="168" t="s">
        <v>21</v>
      </c>
      <c r="AA2530" s="168" t="s">
        <v>4163</v>
      </c>
      <c r="AB2530" s="168" t="s">
        <v>1259</v>
      </c>
      <c r="AC2530" s="168" t="s">
        <v>4732</v>
      </c>
      <c r="AD2530" s="169">
        <v>422373.68743233231</v>
      </c>
      <c r="AE2530" s="168" t="s">
        <v>814</v>
      </c>
      <c r="AF2530" s="169">
        <v>-211633.1806472131</v>
      </c>
      <c r="AG2530" s="169">
        <v>97286.799701818847</v>
      </c>
      <c r="AH2530" s="169">
        <v>-95451.589133444824</v>
      </c>
      <c r="AI2530" s="168" t="s">
        <v>21</v>
      </c>
      <c r="AJ2530"/>
      <c r="AK2530"/>
    </row>
    <row r="2531" spans="1:37" hidden="1" x14ac:dyDescent="0.25">
      <c r="A2531" s="179" t="b">
        <f>IF(E2531&lt;&gt;1,"",NOT(ISNA(VLOOKUP(P2531,Mapping!$P:$P,1,FALSE))))</f>
        <v>0</v>
      </c>
      <c r="B2531" s="180" t="str">
        <f t="shared" si="39"/>
        <v/>
      </c>
      <c r="E2531" s="167">
        <v>1</v>
      </c>
      <c r="F2531" s="170" t="s">
        <v>4164</v>
      </c>
      <c r="G2531" s="169">
        <v>904237.06006288191</v>
      </c>
      <c r="H2531" s="168" t="s">
        <v>1266</v>
      </c>
      <c r="I2531" s="168" t="s">
        <v>402</v>
      </c>
      <c r="J2531" s="169">
        <v>307759.58314611297</v>
      </c>
      <c r="K2531" s="169">
        <v>200799.91290927061</v>
      </c>
      <c r="L2531" s="168" t="s">
        <v>5</v>
      </c>
      <c r="M2531" s="168" t="s">
        <v>21</v>
      </c>
      <c r="N2531" s="168" t="s">
        <v>2829</v>
      </c>
      <c r="O2531" s="168" t="s">
        <v>21</v>
      </c>
      <c r="P2531" s="168" t="s">
        <v>2831</v>
      </c>
      <c r="Q2531" s="168" t="s">
        <v>2832</v>
      </c>
      <c r="R2531" s="168" t="s">
        <v>1259</v>
      </c>
      <c r="S2531" s="168" t="s">
        <v>21</v>
      </c>
      <c r="T2531" s="168" t="s">
        <v>1259</v>
      </c>
      <c r="U2531" s="168" t="s">
        <v>1259</v>
      </c>
      <c r="V2531" s="168" t="s">
        <v>2832</v>
      </c>
      <c r="W2531" s="168" t="s">
        <v>1259</v>
      </c>
      <c r="X2531" s="168" t="s">
        <v>21</v>
      </c>
      <c r="Y2531" s="168" t="s">
        <v>1259</v>
      </c>
      <c r="Z2531" s="168" t="s">
        <v>21</v>
      </c>
      <c r="AA2531" s="168" t="s">
        <v>4165</v>
      </c>
      <c r="AB2531" s="168" t="s">
        <v>1259</v>
      </c>
      <c r="AC2531" s="168" t="s">
        <v>8878</v>
      </c>
      <c r="AD2531" s="169">
        <v>484354.10026290989</v>
      </c>
      <c r="AE2531" s="168" t="s">
        <v>814</v>
      </c>
      <c r="AF2531" s="169">
        <v>-434075.63277596742</v>
      </c>
      <c r="AG2531" s="169">
        <v>-523001.29868805979</v>
      </c>
      <c r="AH2531" s="169">
        <v>-264926.05067623139</v>
      </c>
      <c r="AI2531" s="168" t="s">
        <v>21</v>
      </c>
      <c r="AJ2531"/>
      <c r="AK2531"/>
    </row>
    <row r="2532" spans="1:37" hidden="1" x14ac:dyDescent="0.25">
      <c r="A2532" s="179" t="b">
        <f>IF(E2532&lt;&gt;1,"",NOT(ISNA(VLOOKUP(P2532,Mapping!$P:$P,1,FALSE))))</f>
        <v>0</v>
      </c>
      <c r="B2532" s="180" t="str">
        <f t="shared" si="39"/>
        <v/>
      </c>
      <c r="E2532" s="167">
        <v>1</v>
      </c>
      <c r="F2532" s="170" t="s">
        <v>4166</v>
      </c>
      <c r="G2532" s="169">
        <v>313277.69782751688</v>
      </c>
      <c r="H2532" s="168" t="s">
        <v>1266</v>
      </c>
      <c r="I2532" s="168" t="s">
        <v>797</v>
      </c>
      <c r="J2532" s="169">
        <v>102578.5273419673</v>
      </c>
      <c r="K2532" s="169">
        <v>20199.541733948201</v>
      </c>
      <c r="L2532" s="168" t="s">
        <v>5</v>
      </c>
      <c r="M2532" s="168" t="s">
        <v>21</v>
      </c>
      <c r="N2532" s="168" t="s">
        <v>2829</v>
      </c>
      <c r="O2532" s="168" t="s">
        <v>21</v>
      </c>
      <c r="P2532" s="168" t="s">
        <v>2831</v>
      </c>
      <c r="Q2532" s="168" t="s">
        <v>2832</v>
      </c>
      <c r="R2532" s="168" t="s">
        <v>1259</v>
      </c>
      <c r="S2532" s="168" t="s">
        <v>21</v>
      </c>
      <c r="T2532" s="168" t="s">
        <v>1259</v>
      </c>
      <c r="U2532" s="168" t="s">
        <v>1259</v>
      </c>
      <c r="V2532" s="168" t="s">
        <v>2832</v>
      </c>
      <c r="W2532" s="168" t="s">
        <v>1259</v>
      </c>
      <c r="X2532" s="168" t="s">
        <v>21</v>
      </c>
      <c r="Y2532" s="168" t="s">
        <v>1259</v>
      </c>
      <c r="Z2532" s="168" t="s">
        <v>21</v>
      </c>
      <c r="AA2532" s="168" t="s">
        <v>4167</v>
      </c>
      <c r="AB2532" s="168" t="s">
        <v>1259</v>
      </c>
      <c r="AC2532" s="168" t="s">
        <v>2428</v>
      </c>
      <c r="AD2532" s="169">
        <v>156754.42434013079</v>
      </c>
      <c r="AE2532" s="168" t="s">
        <v>819</v>
      </c>
      <c r="AF2532" s="169">
        <v>-26740.781448691501</v>
      </c>
      <c r="AG2532" s="169">
        <v>230271.81245146919</v>
      </c>
      <c r="AH2532" s="169">
        <v>-38711.280072364258</v>
      </c>
      <c r="AI2532" s="168" t="s">
        <v>21</v>
      </c>
      <c r="AJ2532"/>
      <c r="AK2532"/>
    </row>
    <row r="2533" spans="1:37" hidden="1" x14ac:dyDescent="0.25">
      <c r="A2533" s="179" t="b">
        <f>IF(E2533&lt;&gt;1,"",NOT(ISNA(VLOOKUP(P2533,Mapping!$P:$P,1,FALSE))))</f>
        <v>0</v>
      </c>
      <c r="B2533" s="180" t="str">
        <f t="shared" si="39"/>
        <v/>
      </c>
      <c r="E2533" s="167">
        <v>1</v>
      </c>
      <c r="F2533" s="170" t="s">
        <v>4166</v>
      </c>
      <c r="G2533" s="169">
        <v>1127799.712179061</v>
      </c>
      <c r="H2533" s="168" t="s">
        <v>1266</v>
      </c>
      <c r="I2533" s="168" t="s">
        <v>797</v>
      </c>
      <c r="J2533" s="169">
        <v>369282.6984310812</v>
      </c>
      <c r="K2533" s="169">
        <v>72718.350242213521</v>
      </c>
      <c r="L2533" s="168" t="s">
        <v>5</v>
      </c>
      <c r="M2533" s="168" t="s">
        <v>21</v>
      </c>
      <c r="N2533" s="168" t="s">
        <v>2829</v>
      </c>
      <c r="O2533" s="168" t="s">
        <v>21</v>
      </c>
      <c r="P2533" s="168" t="s">
        <v>2833</v>
      </c>
      <c r="Q2533" s="168" t="s">
        <v>2834</v>
      </c>
      <c r="R2533" s="168" t="s">
        <v>1259</v>
      </c>
      <c r="S2533" s="168" t="s">
        <v>21</v>
      </c>
      <c r="T2533" s="168" t="s">
        <v>1259</v>
      </c>
      <c r="U2533" s="168" t="s">
        <v>1259</v>
      </c>
      <c r="V2533" s="168" t="s">
        <v>2834</v>
      </c>
      <c r="W2533" s="168" t="s">
        <v>1259</v>
      </c>
      <c r="X2533" s="168" t="s">
        <v>21</v>
      </c>
      <c r="Y2533" s="168" t="s">
        <v>1259</v>
      </c>
      <c r="Z2533" s="168" t="s">
        <v>21</v>
      </c>
      <c r="AA2533" s="168" t="s">
        <v>4167</v>
      </c>
      <c r="AB2533" s="168" t="s">
        <v>1259</v>
      </c>
      <c r="AC2533" s="168" t="s">
        <v>4169</v>
      </c>
      <c r="AD2533" s="169">
        <v>564315.92762446846</v>
      </c>
      <c r="AE2533" s="168" t="s">
        <v>819</v>
      </c>
      <c r="AF2533" s="169">
        <v>-96266.813215289149</v>
      </c>
      <c r="AG2533" s="169">
        <v>828978.52482528961</v>
      </c>
      <c r="AH2533" s="169">
        <v>-139360.60826051119</v>
      </c>
      <c r="AI2533" s="168" t="s">
        <v>21</v>
      </c>
      <c r="AJ2533"/>
      <c r="AK2533"/>
    </row>
    <row r="2534" spans="1:37" hidden="1" x14ac:dyDescent="0.25">
      <c r="A2534" s="179" t="b">
        <f>IF(E2534&lt;&gt;1,"",NOT(ISNA(VLOOKUP(P2534,Mapping!$P:$P,1,FALSE))))</f>
        <v>0</v>
      </c>
      <c r="B2534" s="180" t="str">
        <f t="shared" si="39"/>
        <v/>
      </c>
      <c r="E2534" s="167">
        <v>1</v>
      </c>
      <c r="F2534" s="170" t="s">
        <v>4166</v>
      </c>
      <c r="G2534" s="169">
        <v>704874.82011191302</v>
      </c>
      <c r="H2534" s="168" t="s">
        <v>1266</v>
      </c>
      <c r="I2534" s="168" t="s">
        <v>797</v>
      </c>
      <c r="J2534" s="169">
        <v>230801.686519426</v>
      </c>
      <c r="K2534" s="169">
        <v>45448.968901383378</v>
      </c>
      <c r="L2534" s="168" t="s">
        <v>5</v>
      </c>
      <c r="M2534" s="168" t="s">
        <v>21</v>
      </c>
      <c r="N2534" s="168" t="s">
        <v>2829</v>
      </c>
      <c r="O2534" s="168" t="s">
        <v>21</v>
      </c>
      <c r="P2534" s="168" t="s">
        <v>2851</v>
      </c>
      <c r="Q2534" s="168" t="s">
        <v>2834</v>
      </c>
      <c r="R2534" s="168" t="s">
        <v>1259</v>
      </c>
      <c r="S2534" s="168" t="s">
        <v>21</v>
      </c>
      <c r="T2534" s="168" t="s">
        <v>1259</v>
      </c>
      <c r="U2534" s="168" t="s">
        <v>1259</v>
      </c>
      <c r="V2534" s="168" t="s">
        <v>2834</v>
      </c>
      <c r="W2534" s="168" t="s">
        <v>1259</v>
      </c>
      <c r="X2534" s="168" t="s">
        <v>21</v>
      </c>
      <c r="Y2534" s="168" t="s">
        <v>1259</v>
      </c>
      <c r="Z2534" s="168" t="s">
        <v>21</v>
      </c>
      <c r="AA2534" s="168" t="s">
        <v>4167</v>
      </c>
      <c r="AB2534" s="168" t="s">
        <v>1259</v>
      </c>
      <c r="AC2534" s="168" t="s">
        <v>3396</v>
      </c>
      <c r="AD2534" s="169">
        <v>352697.45476529351</v>
      </c>
      <c r="AE2534" s="168" t="s">
        <v>819</v>
      </c>
      <c r="AF2534" s="169">
        <v>-60166.758259555667</v>
      </c>
      <c r="AG2534" s="169">
        <v>518111.5780158058</v>
      </c>
      <c r="AH2534" s="169">
        <v>-87100.380162819522</v>
      </c>
      <c r="AI2534" s="168" t="s">
        <v>21</v>
      </c>
      <c r="AJ2534"/>
      <c r="AK2534"/>
    </row>
    <row r="2535" spans="1:37" hidden="1" x14ac:dyDescent="0.25">
      <c r="A2535" s="179" t="b">
        <f>IF(E2535&lt;&gt;1,"",NOT(ISNA(VLOOKUP(P2535,Mapping!$P:$P,1,FALSE))))</f>
        <v>0</v>
      </c>
      <c r="B2535" s="180" t="str">
        <f t="shared" si="39"/>
        <v/>
      </c>
      <c r="E2535" s="167">
        <v>1</v>
      </c>
      <c r="F2535" s="170" t="s">
        <v>4166</v>
      </c>
      <c r="G2535" s="169">
        <v>1582052.37402896</v>
      </c>
      <c r="H2535" s="168" t="s">
        <v>1266</v>
      </c>
      <c r="I2535" s="168" t="s">
        <v>797</v>
      </c>
      <c r="J2535" s="169">
        <v>518021.56307693379</v>
      </c>
      <c r="K2535" s="169">
        <v>102007.6857564385</v>
      </c>
      <c r="L2535" s="168" t="s">
        <v>5</v>
      </c>
      <c r="M2535" s="168" t="s">
        <v>21</v>
      </c>
      <c r="N2535" s="168" t="s">
        <v>2829</v>
      </c>
      <c r="O2535" s="168" t="s">
        <v>21</v>
      </c>
      <c r="P2535" s="168" t="s">
        <v>2835</v>
      </c>
      <c r="Q2535" s="168" t="s">
        <v>2834</v>
      </c>
      <c r="R2535" s="168" t="s">
        <v>1259</v>
      </c>
      <c r="S2535" s="168" t="s">
        <v>21</v>
      </c>
      <c r="T2535" s="168" t="s">
        <v>1259</v>
      </c>
      <c r="U2535" s="168" t="s">
        <v>1259</v>
      </c>
      <c r="V2535" s="168" t="s">
        <v>2834</v>
      </c>
      <c r="W2535" s="168" t="s">
        <v>1259</v>
      </c>
      <c r="X2535" s="168" t="s">
        <v>21</v>
      </c>
      <c r="Y2535" s="168" t="s">
        <v>1259</v>
      </c>
      <c r="Z2535" s="168" t="s">
        <v>21</v>
      </c>
      <c r="AA2535" s="168" t="s">
        <v>4167</v>
      </c>
      <c r="AB2535" s="168" t="s">
        <v>1259</v>
      </c>
      <c r="AC2535" s="168" t="s">
        <v>8879</v>
      </c>
      <c r="AD2535" s="169">
        <v>791609.84291765816</v>
      </c>
      <c r="AE2535" s="168" t="s">
        <v>819</v>
      </c>
      <c r="AF2535" s="169">
        <v>-135040.94631589181</v>
      </c>
      <c r="AG2535" s="169">
        <v>1162872.6528799201</v>
      </c>
      <c r="AH2535" s="169">
        <v>-195491.96436543949</v>
      </c>
      <c r="AI2535" s="168" t="s">
        <v>21</v>
      </c>
      <c r="AJ2535"/>
      <c r="AK2535"/>
    </row>
    <row r="2536" spans="1:37" hidden="1" x14ac:dyDescent="0.25">
      <c r="A2536" s="179" t="b">
        <f>IF(E2536&lt;&gt;1,"",NOT(ISNA(VLOOKUP(P2536,Mapping!$P:$P,1,FALSE))))</f>
        <v>0</v>
      </c>
      <c r="B2536" s="180" t="str">
        <f t="shared" si="39"/>
        <v/>
      </c>
      <c r="E2536" s="167">
        <v>1</v>
      </c>
      <c r="F2536" s="170" t="s">
        <v>4166</v>
      </c>
      <c r="G2536" s="169">
        <v>2412238.2732718801</v>
      </c>
      <c r="H2536" s="168" t="s">
        <v>1266</v>
      </c>
      <c r="I2536" s="168" t="s">
        <v>797</v>
      </c>
      <c r="J2536" s="169">
        <v>789854.6605331474</v>
      </c>
      <c r="K2536" s="169">
        <v>155536.47135140089</v>
      </c>
      <c r="L2536" s="168" t="s">
        <v>5</v>
      </c>
      <c r="M2536" s="168" t="s">
        <v>21</v>
      </c>
      <c r="N2536" s="168" t="s">
        <v>2829</v>
      </c>
      <c r="O2536" s="168" t="s">
        <v>21</v>
      </c>
      <c r="P2536" s="168" t="s">
        <v>2836</v>
      </c>
      <c r="Q2536" s="168" t="s">
        <v>2837</v>
      </c>
      <c r="R2536" s="168" t="s">
        <v>1259</v>
      </c>
      <c r="S2536" s="168" t="s">
        <v>21</v>
      </c>
      <c r="T2536" s="168" t="s">
        <v>1259</v>
      </c>
      <c r="U2536" s="168" t="s">
        <v>1259</v>
      </c>
      <c r="V2536" s="168" t="s">
        <v>2837</v>
      </c>
      <c r="W2536" s="168" t="s">
        <v>1259</v>
      </c>
      <c r="X2536" s="168" t="s">
        <v>21</v>
      </c>
      <c r="Y2536" s="168" t="s">
        <v>1259</v>
      </c>
      <c r="Z2536" s="168" t="s">
        <v>21</v>
      </c>
      <c r="AA2536" s="168" t="s">
        <v>4167</v>
      </c>
      <c r="AB2536" s="168" t="s">
        <v>1259</v>
      </c>
      <c r="AC2536" s="168" t="s">
        <v>7365</v>
      </c>
      <c r="AD2536" s="169">
        <v>1207009.0674190051</v>
      </c>
      <c r="AE2536" s="168" t="s">
        <v>819</v>
      </c>
      <c r="AF2536" s="169">
        <v>-205904.01715492411</v>
      </c>
      <c r="AG2536" s="169">
        <v>1773092.9558763141</v>
      </c>
      <c r="AH2536" s="169">
        <v>-298076.85655720491</v>
      </c>
      <c r="AI2536" s="168" t="s">
        <v>21</v>
      </c>
      <c r="AJ2536"/>
      <c r="AK2536"/>
    </row>
    <row r="2537" spans="1:37" hidden="1" x14ac:dyDescent="0.25">
      <c r="A2537" s="179" t="b">
        <f>IF(E2537&lt;&gt;1,"",NOT(ISNA(VLOOKUP(P2537,Mapping!$P:$P,1,FALSE))))</f>
        <v>0</v>
      </c>
      <c r="B2537" s="180" t="str">
        <f t="shared" si="39"/>
        <v/>
      </c>
      <c r="E2537" s="167">
        <v>1</v>
      </c>
      <c r="F2537" s="170" t="s">
        <v>4170</v>
      </c>
      <c r="G2537" s="169">
        <v>796998.04312931723</v>
      </c>
      <c r="H2537" s="168" t="s">
        <v>1266</v>
      </c>
      <c r="I2537" s="168" t="s">
        <v>797</v>
      </c>
      <c r="J2537" s="169">
        <v>237309.13806094779</v>
      </c>
      <c r="K2537" s="169">
        <v>100979.1641353313</v>
      </c>
      <c r="L2537" s="168" t="s">
        <v>5</v>
      </c>
      <c r="M2537" s="168" t="s">
        <v>21</v>
      </c>
      <c r="N2537" s="168" t="s">
        <v>2829</v>
      </c>
      <c r="O2537" s="168" t="s">
        <v>21</v>
      </c>
      <c r="P2537" s="168" t="s">
        <v>2831</v>
      </c>
      <c r="Q2537" s="168" t="s">
        <v>2832</v>
      </c>
      <c r="R2537" s="168" t="s">
        <v>1259</v>
      </c>
      <c r="S2537" s="168" t="s">
        <v>21</v>
      </c>
      <c r="T2537" s="168" t="s">
        <v>1259</v>
      </c>
      <c r="U2537" s="168" t="s">
        <v>1259</v>
      </c>
      <c r="V2537" s="168" t="s">
        <v>2832</v>
      </c>
      <c r="W2537" s="168" t="s">
        <v>1259</v>
      </c>
      <c r="X2537" s="168" t="s">
        <v>21</v>
      </c>
      <c r="Y2537" s="168" t="s">
        <v>1259</v>
      </c>
      <c r="Z2537" s="168" t="s">
        <v>21</v>
      </c>
      <c r="AA2537" s="168" t="s">
        <v>4171</v>
      </c>
      <c r="AB2537" s="168" t="s">
        <v>1259</v>
      </c>
      <c r="AC2537" s="168" t="s">
        <v>5431</v>
      </c>
      <c r="AD2537" s="169">
        <v>357617.54917521868</v>
      </c>
      <c r="AE2537" s="168" t="s">
        <v>819</v>
      </c>
      <c r="AF2537" s="169">
        <v>-162852.00084905731</v>
      </c>
      <c r="AG2537" s="169">
        <v>-260841.653754795</v>
      </c>
      <c r="AH2537" s="169">
        <v>-181529.45115264881</v>
      </c>
      <c r="AI2537" s="168" t="s">
        <v>21</v>
      </c>
      <c r="AJ2537"/>
      <c r="AK2537"/>
    </row>
    <row r="2538" spans="1:37" hidden="1" x14ac:dyDescent="0.25">
      <c r="A2538" s="179" t="b">
        <f>IF(E2538&lt;&gt;1,"",NOT(ISNA(VLOOKUP(P2538,Mapping!$P:$P,1,FALSE))))</f>
        <v>0</v>
      </c>
      <c r="B2538" s="180" t="str">
        <f t="shared" si="39"/>
        <v/>
      </c>
      <c r="E2538" s="167">
        <v>1</v>
      </c>
      <c r="F2538" s="170" t="s">
        <v>4170</v>
      </c>
      <c r="G2538" s="169">
        <v>2572321.7265020292</v>
      </c>
      <c r="H2538" s="168" t="s">
        <v>1266</v>
      </c>
      <c r="I2538" s="168" t="s">
        <v>797</v>
      </c>
      <c r="J2538" s="169">
        <v>765918.38210147014</v>
      </c>
      <c r="K2538" s="169">
        <v>325911.58795001108</v>
      </c>
      <c r="L2538" s="168" t="s">
        <v>5</v>
      </c>
      <c r="M2538" s="168" t="s">
        <v>21</v>
      </c>
      <c r="N2538" s="168" t="s">
        <v>2829</v>
      </c>
      <c r="O2538" s="168" t="s">
        <v>21</v>
      </c>
      <c r="P2538" s="168" t="s">
        <v>2836</v>
      </c>
      <c r="Q2538" s="168" t="s">
        <v>2837</v>
      </c>
      <c r="R2538" s="168" t="s">
        <v>1259</v>
      </c>
      <c r="S2538" s="168" t="s">
        <v>21</v>
      </c>
      <c r="T2538" s="168" t="s">
        <v>1259</v>
      </c>
      <c r="U2538" s="168" t="s">
        <v>1259</v>
      </c>
      <c r="V2538" s="168" t="s">
        <v>2837</v>
      </c>
      <c r="W2538" s="168" t="s">
        <v>1259</v>
      </c>
      <c r="X2538" s="168" t="s">
        <v>21</v>
      </c>
      <c r="Y2538" s="168" t="s">
        <v>1259</v>
      </c>
      <c r="Z2538" s="168" t="s">
        <v>21</v>
      </c>
      <c r="AA2538" s="168" t="s">
        <v>4171</v>
      </c>
      <c r="AB2538" s="168" t="s">
        <v>1259</v>
      </c>
      <c r="AC2538" s="168" t="s">
        <v>2821</v>
      </c>
      <c r="AD2538" s="169">
        <v>1154215.3703538841</v>
      </c>
      <c r="AE2538" s="168" t="s">
        <v>819</v>
      </c>
      <c r="AF2538" s="169">
        <v>-525606.98686732841</v>
      </c>
      <c r="AG2538" s="169">
        <v>-841869.88778002607</v>
      </c>
      <c r="AH2538" s="169">
        <v>-585888.70477839047</v>
      </c>
      <c r="AI2538" s="168" t="s">
        <v>21</v>
      </c>
      <c r="AJ2538"/>
      <c r="AK2538"/>
    </row>
    <row r="2539" spans="1:37" hidden="1" x14ac:dyDescent="0.25">
      <c r="A2539" s="179" t="b">
        <f>IF(E2539&lt;&gt;1,"",NOT(ISNA(VLOOKUP(P2539,Mapping!$P:$P,1,FALSE))))</f>
        <v>0</v>
      </c>
      <c r="B2539" s="180" t="str">
        <f t="shared" si="39"/>
        <v/>
      </c>
      <c r="E2539" s="167">
        <v>1</v>
      </c>
      <c r="F2539" s="170" t="s">
        <v>4172</v>
      </c>
      <c r="G2539" s="169">
        <v>416178.90645594301</v>
      </c>
      <c r="H2539" s="168" t="s">
        <v>1266</v>
      </c>
      <c r="I2539" s="168" t="s">
        <v>797</v>
      </c>
      <c r="J2539" s="169">
        <v>125784.3415871669</v>
      </c>
      <c r="K2539" s="169">
        <v>44674.492048619773</v>
      </c>
      <c r="L2539" s="168" t="s">
        <v>5</v>
      </c>
      <c r="M2539" s="168" t="s">
        <v>21</v>
      </c>
      <c r="N2539" s="168" t="s">
        <v>2829</v>
      </c>
      <c r="O2539" s="168" t="s">
        <v>21</v>
      </c>
      <c r="P2539" s="168" t="s">
        <v>2831</v>
      </c>
      <c r="Q2539" s="168" t="s">
        <v>2832</v>
      </c>
      <c r="R2539" s="168" t="s">
        <v>1259</v>
      </c>
      <c r="S2539" s="168" t="s">
        <v>21</v>
      </c>
      <c r="T2539" s="168" t="s">
        <v>1259</v>
      </c>
      <c r="U2539" s="168" t="s">
        <v>1259</v>
      </c>
      <c r="V2539" s="168" t="s">
        <v>2832</v>
      </c>
      <c r="W2539" s="168" t="s">
        <v>1259</v>
      </c>
      <c r="X2539" s="168" t="s">
        <v>21</v>
      </c>
      <c r="Y2539" s="168" t="s">
        <v>1259</v>
      </c>
      <c r="Z2539" s="168" t="s">
        <v>21</v>
      </c>
      <c r="AA2539" s="168" t="s">
        <v>4173</v>
      </c>
      <c r="AB2539" s="168" t="s">
        <v>1259</v>
      </c>
      <c r="AC2539" s="168" t="s">
        <v>8880</v>
      </c>
      <c r="AD2539" s="169">
        <v>207946.97034136279</v>
      </c>
      <c r="AE2539" s="168" t="s">
        <v>809</v>
      </c>
      <c r="AF2539" s="169">
        <v>-188067.50125281411</v>
      </c>
      <c r="AG2539" s="169">
        <v>-304337.63549414848</v>
      </c>
      <c r="AH2539" s="169">
        <v>-66408.575254581403</v>
      </c>
      <c r="AI2539" s="168" t="s">
        <v>21</v>
      </c>
      <c r="AJ2539"/>
      <c r="AK2539"/>
    </row>
    <row r="2540" spans="1:37" hidden="1" x14ac:dyDescent="0.25">
      <c r="A2540" s="179" t="b">
        <f>IF(E2540&lt;&gt;1,"",NOT(ISNA(VLOOKUP(P2540,Mapping!$P:$P,1,FALSE))))</f>
        <v>0</v>
      </c>
      <c r="B2540" s="180" t="str">
        <f t="shared" si="39"/>
        <v/>
      </c>
      <c r="E2540" s="167">
        <v>1</v>
      </c>
      <c r="F2540" s="170" t="s">
        <v>4172</v>
      </c>
      <c r="G2540" s="169">
        <v>1009533.755349893</v>
      </c>
      <c r="H2540" s="168" t="s">
        <v>1266</v>
      </c>
      <c r="I2540" s="168" t="s">
        <v>797</v>
      </c>
      <c r="J2540" s="169">
        <v>305117.67116709671</v>
      </c>
      <c r="K2540" s="169">
        <v>108367.8365880046</v>
      </c>
      <c r="L2540" s="168" t="s">
        <v>5</v>
      </c>
      <c r="M2540" s="168" t="s">
        <v>21</v>
      </c>
      <c r="N2540" s="168" t="s">
        <v>2829</v>
      </c>
      <c r="O2540" s="168" t="s">
        <v>21</v>
      </c>
      <c r="P2540" s="168" t="s">
        <v>2851</v>
      </c>
      <c r="Q2540" s="168" t="s">
        <v>2834</v>
      </c>
      <c r="R2540" s="168" t="s">
        <v>1259</v>
      </c>
      <c r="S2540" s="168" t="s">
        <v>21</v>
      </c>
      <c r="T2540" s="168" t="s">
        <v>1259</v>
      </c>
      <c r="U2540" s="168" t="s">
        <v>1259</v>
      </c>
      <c r="V2540" s="168" t="s">
        <v>2834</v>
      </c>
      <c r="W2540" s="168" t="s">
        <v>1259</v>
      </c>
      <c r="X2540" s="168" t="s">
        <v>21</v>
      </c>
      <c r="Y2540" s="168" t="s">
        <v>1259</v>
      </c>
      <c r="Z2540" s="168" t="s">
        <v>21</v>
      </c>
      <c r="AA2540" s="168" t="s">
        <v>4173</v>
      </c>
      <c r="AB2540" s="168" t="s">
        <v>1259</v>
      </c>
      <c r="AC2540" s="168" t="s">
        <v>8881</v>
      </c>
      <c r="AD2540" s="169">
        <v>504421.25399878132</v>
      </c>
      <c r="AE2540" s="168" t="s">
        <v>809</v>
      </c>
      <c r="AF2540" s="169">
        <v>-456199.21589928761</v>
      </c>
      <c r="AG2540" s="169">
        <v>-738238.07811662648</v>
      </c>
      <c r="AH2540" s="169">
        <v>-161088.65039581401</v>
      </c>
      <c r="AI2540" s="168" t="s">
        <v>21</v>
      </c>
      <c r="AJ2540"/>
      <c r="AK2540"/>
    </row>
    <row r="2541" spans="1:37" s="160" customFormat="1" hidden="1" x14ac:dyDescent="0.25">
      <c r="A2541" s="181" t="b">
        <f>IF(E2541&lt;&gt;1,"",NOT(ISNA(VLOOKUP(P2541,Mapping!$P:$P,1,FALSE))))</f>
        <v>0</v>
      </c>
      <c r="B2541" s="180" t="str">
        <f t="shared" si="39"/>
        <v/>
      </c>
      <c r="E2541" s="167">
        <v>1</v>
      </c>
      <c r="F2541" s="170" t="s">
        <v>4174</v>
      </c>
      <c r="G2541" s="169">
        <v>7403477.9003590904</v>
      </c>
      <c r="H2541" s="168" t="s">
        <v>1266</v>
      </c>
      <c r="I2541" s="168" t="s">
        <v>303</v>
      </c>
      <c r="J2541" s="169">
        <v>1964437.230101207</v>
      </c>
      <c r="K2541" s="169">
        <v>1074186.1388965249</v>
      </c>
      <c r="L2541" s="168" t="s">
        <v>5</v>
      </c>
      <c r="M2541" s="168" t="s">
        <v>21</v>
      </c>
      <c r="N2541" s="168" t="s">
        <v>2829</v>
      </c>
      <c r="O2541" s="168" t="s">
        <v>21</v>
      </c>
      <c r="P2541" s="168" t="s">
        <v>2831</v>
      </c>
      <c r="Q2541" s="168" t="s">
        <v>2832</v>
      </c>
      <c r="R2541" s="168" t="s">
        <v>1259</v>
      </c>
      <c r="S2541" s="168" t="s">
        <v>21</v>
      </c>
      <c r="T2541" s="168" t="s">
        <v>1259</v>
      </c>
      <c r="U2541" s="168" t="s">
        <v>1259</v>
      </c>
      <c r="V2541" s="168" t="s">
        <v>2832</v>
      </c>
      <c r="W2541" s="168" t="s">
        <v>1259</v>
      </c>
      <c r="X2541" s="168" t="s">
        <v>21</v>
      </c>
      <c r="Y2541" s="168" t="s">
        <v>1259</v>
      </c>
      <c r="Z2541" s="168" t="s">
        <v>21</v>
      </c>
      <c r="AA2541" s="168" t="s">
        <v>4175</v>
      </c>
      <c r="AB2541" s="168" t="s">
        <v>4176</v>
      </c>
      <c r="AC2541" s="168" t="s">
        <v>12339</v>
      </c>
      <c r="AD2541" s="169">
        <v>2884035.255190664</v>
      </c>
      <c r="AE2541" s="168" t="s">
        <v>808</v>
      </c>
      <c r="AF2541" s="169">
        <v>-1732942.1941338419</v>
      </c>
      <c r="AG2541" s="169">
        <v>3443807.7311207349</v>
      </c>
      <c r="AH2541" s="169">
        <v>-1124123.162141786</v>
      </c>
      <c r="AI2541" s="168" t="s">
        <v>21</v>
      </c>
      <c r="AJ2541"/>
      <c r="AK2541"/>
    </row>
    <row r="2542" spans="1:37" hidden="1" x14ac:dyDescent="0.25">
      <c r="A2542" s="179" t="b">
        <f>IF(E2542&lt;&gt;1,"",NOT(ISNA(VLOOKUP(P2542,Mapping!$P:$P,1,FALSE))))</f>
        <v>0</v>
      </c>
      <c r="B2542" s="180" t="str">
        <f t="shared" si="39"/>
        <v/>
      </c>
      <c r="E2542" s="167">
        <v>1</v>
      </c>
      <c r="F2542" s="170" t="s">
        <v>4174</v>
      </c>
      <c r="G2542" s="169">
        <v>4469042.5621350361</v>
      </c>
      <c r="H2542" s="168" t="s">
        <v>1266</v>
      </c>
      <c r="I2542" s="168" t="s">
        <v>303</v>
      </c>
      <c r="J2542" s="169">
        <v>1185814.790037954</v>
      </c>
      <c r="K2542" s="169">
        <v>648422.76008566562</v>
      </c>
      <c r="L2542" s="168" t="s">
        <v>5</v>
      </c>
      <c r="M2542" s="168" t="s">
        <v>21</v>
      </c>
      <c r="N2542" s="168" t="s">
        <v>2829</v>
      </c>
      <c r="O2542" s="168" t="s">
        <v>21</v>
      </c>
      <c r="P2542" s="168" t="s">
        <v>2836</v>
      </c>
      <c r="Q2542" s="168" t="s">
        <v>2837</v>
      </c>
      <c r="R2542" s="168" t="s">
        <v>1259</v>
      </c>
      <c r="S2542" s="168" t="s">
        <v>21</v>
      </c>
      <c r="T2542" s="168" t="s">
        <v>1259</v>
      </c>
      <c r="U2542" s="168" t="s">
        <v>1259</v>
      </c>
      <c r="V2542" s="168" t="s">
        <v>2837</v>
      </c>
      <c r="W2542" s="168" t="s">
        <v>1259</v>
      </c>
      <c r="X2542" s="168" t="s">
        <v>21</v>
      </c>
      <c r="Y2542" s="168" t="s">
        <v>1259</v>
      </c>
      <c r="Z2542" s="168" t="s">
        <v>21</v>
      </c>
      <c r="AA2542" s="168" t="s">
        <v>4175</v>
      </c>
      <c r="AB2542" s="168" t="s">
        <v>4176</v>
      </c>
      <c r="AC2542" s="168" t="s">
        <v>8882</v>
      </c>
      <c r="AD2542" s="169">
        <v>1740921.8315516119</v>
      </c>
      <c r="AE2542" s="168" t="s">
        <v>808</v>
      </c>
      <c r="AF2542" s="169">
        <v>-1046074.902570883</v>
      </c>
      <c r="AG2542" s="169">
        <v>2078823.4304639141</v>
      </c>
      <c r="AH2542" s="169">
        <v>-678566.79310811451</v>
      </c>
      <c r="AI2542" s="168" t="s">
        <v>21</v>
      </c>
      <c r="AJ2542"/>
      <c r="AK2542"/>
    </row>
    <row r="2543" spans="1:37" hidden="1" x14ac:dyDescent="0.25">
      <c r="A2543" s="179" t="b">
        <f>IF(E2543&lt;&gt;1,"",NOT(ISNA(VLOOKUP(P2543,Mapping!$P:$P,1,FALSE))))</f>
        <v>0</v>
      </c>
      <c r="B2543" s="180" t="str">
        <f t="shared" si="39"/>
        <v/>
      </c>
      <c r="E2543" s="167">
        <v>1</v>
      </c>
      <c r="F2543" s="170" t="s">
        <v>4177</v>
      </c>
      <c r="G2543" s="169">
        <v>2106388.3328352668</v>
      </c>
      <c r="H2543" s="168" t="s">
        <v>1266</v>
      </c>
      <c r="I2543" s="168" t="s">
        <v>402</v>
      </c>
      <c r="J2543" s="169">
        <v>444089.08588141279</v>
      </c>
      <c r="K2543" s="169">
        <v>158460.6701772669</v>
      </c>
      <c r="L2543" s="168" t="s">
        <v>5</v>
      </c>
      <c r="M2543" s="168" t="s">
        <v>21</v>
      </c>
      <c r="N2543" s="168" t="s">
        <v>2829</v>
      </c>
      <c r="O2543" s="168" t="s">
        <v>21</v>
      </c>
      <c r="P2543" s="168" t="s">
        <v>2831</v>
      </c>
      <c r="Q2543" s="168" t="s">
        <v>2832</v>
      </c>
      <c r="R2543" s="168" t="s">
        <v>1259</v>
      </c>
      <c r="S2543" s="168" t="s">
        <v>21</v>
      </c>
      <c r="T2543" s="168" t="s">
        <v>1259</v>
      </c>
      <c r="U2543" s="168" t="s">
        <v>1259</v>
      </c>
      <c r="V2543" s="168" t="s">
        <v>2832</v>
      </c>
      <c r="W2543" s="168" t="s">
        <v>1259</v>
      </c>
      <c r="X2543" s="168" t="s">
        <v>21</v>
      </c>
      <c r="Y2543" s="168" t="s">
        <v>1259</v>
      </c>
      <c r="Z2543" s="168" t="s">
        <v>21</v>
      </c>
      <c r="AA2543" s="168" t="s">
        <v>4178</v>
      </c>
      <c r="AB2543" s="168" t="s">
        <v>1259</v>
      </c>
      <c r="AC2543" s="168" t="s">
        <v>8883</v>
      </c>
      <c r="AD2543" s="169">
        <v>730439.68181970902</v>
      </c>
      <c r="AE2543" s="168" t="s">
        <v>817</v>
      </c>
      <c r="AF2543" s="169">
        <v>-448492.19637534232</v>
      </c>
      <c r="AG2543" s="169">
        <v>14864.08752884157</v>
      </c>
      <c r="AH2543" s="169">
        <v>-215252.08428897621</v>
      </c>
      <c r="AI2543" s="168" t="s">
        <v>21</v>
      </c>
      <c r="AJ2543"/>
      <c r="AK2543"/>
    </row>
    <row r="2544" spans="1:37" hidden="1" x14ac:dyDescent="0.25">
      <c r="A2544" s="179" t="b">
        <f>IF(E2544&lt;&gt;1,"",NOT(ISNA(VLOOKUP(P2544,Mapping!$P:$P,1,FALSE))))</f>
        <v>0</v>
      </c>
      <c r="B2544" s="180" t="str">
        <f t="shared" si="39"/>
        <v/>
      </c>
      <c r="E2544" s="167">
        <v>1</v>
      </c>
      <c r="F2544" s="170" t="s">
        <v>4177</v>
      </c>
      <c r="G2544" s="169">
        <v>3123771.3879211298</v>
      </c>
      <c r="H2544" s="168" t="s">
        <v>1266</v>
      </c>
      <c r="I2544" s="168" t="s">
        <v>402</v>
      </c>
      <c r="J2544" s="169">
        <v>658583.58524856763</v>
      </c>
      <c r="K2544" s="169">
        <v>234996.9850736282</v>
      </c>
      <c r="L2544" s="168" t="s">
        <v>5</v>
      </c>
      <c r="M2544" s="168" t="s">
        <v>21</v>
      </c>
      <c r="N2544" s="168" t="s">
        <v>2829</v>
      </c>
      <c r="O2544" s="168" t="s">
        <v>21</v>
      </c>
      <c r="P2544" s="168" t="s">
        <v>2836</v>
      </c>
      <c r="Q2544" s="168" t="s">
        <v>2837</v>
      </c>
      <c r="R2544" s="168" t="s">
        <v>1259</v>
      </c>
      <c r="S2544" s="168" t="s">
        <v>21</v>
      </c>
      <c r="T2544" s="168" t="s">
        <v>1259</v>
      </c>
      <c r="U2544" s="168" t="s">
        <v>1259</v>
      </c>
      <c r="V2544" s="168" t="s">
        <v>2837</v>
      </c>
      <c r="W2544" s="168" t="s">
        <v>1259</v>
      </c>
      <c r="X2544" s="168" t="s">
        <v>21</v>
      </c>
      <c r="Y2544" s="168" t="s">
        <v>1259</v>
      </c>
      <c r="Z2544" s="168" t="s">
        <v>21</v>
      </c>
      <c r="AA2544" s="168" t="s">
        <v>4178</v>
      </c>
      <c r="AB2544" s="168" t="s">
        <v>1259</v>
      </c>
      <c r="AC2544" s="168" t="s">
        <v>8884</v>
      </c>
      <c r="AD2544" s="169">
        <v>1083241.1778503179</v>
      </c>
      <c r="AE2544" s="168" t="s">
        <v>817</v>
      </c>
      <c r="AF2544" s="169">
        <v>-665113.39286494488</v>
      </c>
      <c r="AG2544" s="169">
        <v>22043.42409533355</v>
      </c>
      <c r="AH2544" s="169">
        <v>-319218.58453669911</v>
      </c>
      <c r="AI2544" s="168" t="s">
        <v>21</v>
      </c>
      <c r="AJ2544"/>
      <c r="AK2544"/>
    </row>
    <row r="2545" spans="1:37" hidden="1" x14ac:dyDescent="0.25">
      <c r="A2545" s="179" t="b">
        <f>IF(E2545&lt;&gt;1,"",NOT(ISNA(VLOOKUP(P2545,Mapping!$P:$P,1,FALSE))))</f>
        <v>0</v>
      </c>
      <c r="B2545" s="180" t="str">
        <f t="shared" si="39"/>
        <v/>
      </c>
      <c r="E2545" s="167">
        <v>1</v>
      </c>
      <c r="F2545" s="170" t="s">
        <v>4179</v>
      </c>
      <c r="G2545" s="169">
        <v>961546.00757851591</v>
      </c>
      <c r="H2545" s="168" t="s">
        <v>1266</v>
      </c>
      <c r="I2545" s="168" t="s">
        <v>2920</v>
      </c>
      <c r="J2545" s="169">
        <v>386026.95626790682</v>
      </c>
      <c r="K2545" s="169">
        <v>199460.84714607289</v>
      </c>
      <c r="L2545" s="168" t="s">
        <v>5</v>
      </c>
      <c r="M2545" s="168" t="s">
        <v>21</v>
      </c>
      <c r="N2545" s="168" t="s">
        <v>2829</v>
      </c>
      <c r="O2545" s="168" t="s">
        <v>21</v>
      </c>
      <c r="P2545" s="168" t="s">
        <v>2831</v>
      </c>
      <c r="Q2545" s="168" t="s">
        <v>2832</v>
      </c>
      <c r="R2545" s="168" t="s">
        <v>1259</v>
      </c>
      <c r="S2545" s="168" t="s">
        <v>21</v>
      </c>
      <c r="T2545" s="168" t="s">
        <v>1259</v>
      </c>
      <c r="U2545" s="168" t="s">
        <v>1259</v>
      </c>
      <c r="V2545" s="168" t="s">
        <v>2832</v>
      </c>
      <c r="W2545" s="168" t="s">
        <v>1259</v>
      </c>
      <c r="X2545" s="168" t="s">
        <v>21</v>
      </c>
      <c r="Y2545" s="168" t="s">
        <v>1259</v>
      </c>
      <c r="Z2545" s="168" t="s">
        <v>21</v>
      </c>
      <c r="AA2545" s="168" t="s">
        <v>4180</v>
      </c>
      <c r="AB2545" s="168" t="s">
        <v>1259</v>
      </c>
      <c r="AC2545" s="168" t="s">
        <v>8885</v>
      </c>
      <c r="AD2545" s="169">
        <v>650732.09309371025</v>
      </c>
      <c r="AE2545" s="168" t="s">
        <v>809</v>
      </c>
      <c r="AF2545" s="169">
        <v>-705010.45671683294</v>
      </c>
      <c r="AG2545" s="169">
        <v>539658.01413051598</v>
      </c>
      <c r="AH2545" s="169">
        <v>-343669.43978919787</v>
      </c>
      <c r="AI2545" s="168" t="s">
        <v>21</v>
      </c>
      <c r="AJ2545"/>
      <c r="AK2545"/>
    </row>
    <row r="2546" spans="1:37" hidden="1" x14ac:dyDescent="0.25">
      <c r="A2546" s="179" t="b">
        <f>IF(E2546&lt;&gt;1,"",NOT(ISNA(VLOOKUP(P2546,Mapping!$P:$P,1,FALSE))))</f>
        <v>0</v>
      </c>
      <c r="B2546" s="180" t="str">
        <f t="shared" si="39"/>
        <v/>
      </c>
      <c r="E2546" s="167">
        <v>1</v>
      </c>
      <c r="F2546" s="170" t="s">
        <v>4179</v>
      </c>
      <c r="G2546" s="169">
        <v>415219.60987778252</v>
      </c>
      <c r="H2546" s="168" t="s">
        <v>1266</v>
      </c>
      <c r="I2546" s="168" t="s">
        <v>2920</v>
      </c>
      <c r="J2546" s="169">
        <v>166696.09246001599</v>
      </c>
      <c r="K2546" s="169">
        <v>86132.181388233483</v>
      </c>
      <c r="L2546" s="168" t="s">
        <v>5</v>
      </c>
      <c r="M2546" s="168" t="s">
        <v>21</v>
      </c>
      <c r="N2546" s="168" t="s">
        <v>2829</v>
      </c>
      <c r="O2546" s="168" t="s">
        <v>21</v>
      </c>
      <c r="P2546" s="168" t="s">
        <v>2851</v>
      </c>
      <c r="Q2546" s="168" t="s">
        <v>2834</v>
      </c>
      <c r="R2546" s="168" t="s">
        <v>1259</v>
      </c>
      <c r="S2546" s="168" t="s">
        <v>21</v>
      </c>
      <c r="T2546" s="168" t="s">
        <v>1259</v>
      </c>
      <c r="U2546" s="168" t="s">
        <v>1259</v>
      </c>
      <c r="V2546" s="168" t="s">
        <v>2834</v>
      </c>
      <c r="W2546" s="168" t="s">
        <v>1259</v>
      </c>
      <c r="X2546" s="168" t="s">
        <v>21</v>
      </c>
      <c r="Y2546" s="168" t="s">
        <v>1259</v>
      </c>
      <c r="Z2546" s="168" t="s">
        <v>21</v>
      </c>
      <c r="AA2546" s="168" t="s">
        <v>4180</v>
      </c>
      <c r="AB2546" s="168" t="s">
        <v>1259</v>
      </c>
      <c r="AC2546" s="168" t="s">
        <v>8886</v>
      </c>
      <c r="AD2546" s="169">
        <v>281002.38958899741</v>
      </c>
      <c r="AE2546" s="168" t="s">
        <v>809</v>
      </c>
      <c r="AF2546" s="169">
        <v>-304441.14425155811</v>
      </c>
      <c r="AG2546" s="169">
        <v>233037.82484520841</v>
      </c>
      <c r="AH2546" s="169">
        <v>-148405.05767950439</v>
      </c>
      <c r="AI2546" s="168" t="s">
        <v>21</v>
      </c>
      <c r="AJ2546"/>
      <c r="AK2546"/>
    </row>
    <row r="2547" spans="1:37" hidden="1" x14ac:dyDescent="0.25">
      <c r="A2547" s="179" t="b">
        <f>IF(E2547&lt;&gt;1,"",NOT(ISNA(VLOOKUP(P2547,Mapping!$P:$P,1,FALSE))))</f>
        <v>0</v>
      </c>
      <c r="B2547" s="180" t="str">
        <f t="shared" si="39"/>
        <v/>
      </c>
      <c r="E2547" s="167">
        <v>1</v>
      </c>
      <c r="F2547" s="170" t="s">
        <v>4181</v>
      </c>
      <c r="G2547" s="169">
        <v>947015.76469437184</v>
      </c>
      <c r="H2547" s="168" t="s">
        <v>1266</v>
      </c>
      <c r="I2547" s="168" t="s">
        <v>303</v>
      </c>
      <c r="J2547" s="169">
        <v>411616.62982730742</v>
      </c>
      <c r="K2547" s="169">
        <v>275548.91062689287</v>
      </c>
      <c r="L2547" s="168" t="s">
        <v>5</v>
      </c>
      <c r="M2547" s="168" t="s">
        <v>21</v>
      </c>
      <c r="N2547" s="168" t="s">
        <v>2829</v>
      </c>
      <c r="O2547" s="168" t="s">
        <v>21</v>
      </c>
      <c r="P2547" s="168" t="s">
        <v>2831</v>
      </c>
      <c r="Q2547" s="168" t="s">
        <v>2832</v>
      </c>
      <c r="R2547" s="168" t="s">
        <v>1259</v>
      </c>
      <c r="S2547" s="168" t="s">
        <v>21</v>
      </c>
      <c r="T2547" s="168" t="s">
        <v>1259</v>
      </c>
      <c r="U2547" s="168" t="s">
        <v>1259</v>
      </c>
      <c r="V2547" s="168" t="s">
        <v>2832</v>
      </c>
      <c r="W2547" s="168" t="s">
        <v>1259</v>
      </c>
      <c r="X2547" s="168" t="s">
        <v>21</v>
      </c>
      <c r="Y2547" s="168" t="s">
        <v>1259</v>
      </c>
      <c r="Z2547" s="168" t="s">
        <v>21</v>
      </c>
      <c r="AA2547" s="168" t="s">
        <v>4182</v>
      </c>
      <c r="AB2547" s="168" t="s">
        <v>4183</v>
      </c>
      <c r="AC2547" s="168" t="s">
        <v>8887</v>
      </c>
      <c r="AD2547" s="169">
        <v>593331.34894551698</v>
      </c>
      <c r="AE2547" s="168" t="s">
        <v>807</v>
      </c>
      <c r="AF2547" s="169">
        <v>43756.231743750628</v>
      </c>
      <c r="AG2547" s="169">
        <v>459575.95747810259</v>
      </c>
      <c r="AH2547" s="169">
        <v>-585872.49150123692</v>
      </c>
      <c r="AI2547" s="168" t="s">
        <v>21</v>
      </c>
      <c r="AJ2547"/>
      <c r="AK2547"/>
    </row>
    <row r="2548" spans="1:37" hidden="1" x14ac:dyDescent="0.25">
      <c r="A2548" s="179" t="b">
        <f>IF(E2548&lt;&gt;1,"",NOT(ISNA(VLOOKUP(P2548,Mapping!$P:$P,1,FALSE))))</f>
        <v>0</v>
      </c>
      <c r="B2548" s="180" t="str">
        <f t="shared" si="39"/>
        <v/>
      </c>
      <c r="E2548" s="167">
        <v>1</v>
      </c>
      <c r="F2548" s="170" t="s">
        <v>4184</v>
      </c>
      <c r="G2548" s="169">
        <v>190322.1115721098</v>
      </c>
      <c r="H2548" s="168" t="s">
        <v>1266</v>
      </c>
      <c r="I2548" s="168" t="s">
        <v>402</v>
      </c>
      <c r="J2548" s="169">
        <v>65123.425581025243</v>
      </c>
      <c r="K2548" s="169">
        <v>22586.724087542789</v>
      </c>
      <c r="L2548" s="168" t="s">
        <v>5</v>
      </c>
      <c r="M2548" s="168" t="s">
        <v>21</v>
      </c>
      <c r="N2548" s="168" t="s">
        <v>2829</v>
      </c>
      <c r="O2548" s="168" t="s">
        <v>21</v>
      </c>
      <c r="P2548" s="168" t="s">
        <v>2831</v>
      </c>
      <c r="Q2548" s="168" t="s">
        <v>2832</v>
      </c>
      <c r="R2548" s="168" t="s">
        <v>1259</v>
      </c>
      <c r="S2548" s="168" t="s">
        <v>21</v>
      </c>
      <c r="T2548" s="168" t="s">
        <v>1259</v>
      </c>
      <c r="U2548" s="168" t="s">
        <v>1259</v>
      </c>
      <c r="V2548" s="168" t="s">
        <v>2832</v>
      </c>
      <c r="W2548" s="168" t="s">
        <v>1259</v>
      </c>
      <c r="X2548" s="168" t="s">
        <v>21</v>
      </c>
      <c r="Y2548" s="168" t="s">
        <v>1259</v>
      </c>
      <c r="Z2548" s="168" t="s">
        <v>21</v>
      </c>
      <c r="AA2548" s="168" t="s">
        <v>4185</v>
      </c>
      <c r="AB2548" s="168" t="s">
        <v>1259</v>
      </c>
      <c r="AC2548" s="168" t="s">
        <v>8888</v>
      </c>
      <c r="AD2548" s="169">
        <v>98283.097341099856</v>
      </c>
      <c r="AE2548" s="168" t="s">
        <v>814</v>
      </c>
      <c r="AF2548" s="169">
        <v>-73611.8941527102</v>
      </c>
      <c r="AG2548" s="169">
        <v>34329.255146299489</v>
      </c>
      <c r="AH2548" s="169">
        <v>-55854.88727603716</v>
      </c>
      <c r="AI2548" s="168" t="s">
        <v>21</v>
      </c>
      <c r="AJ2548"/>
      <c r="AK2548"/>
    </row>
    <row r="2549" spans="1:37" hidden="1" x14ac:dyDescent="0.25">
      <c r="A2549" s="179" t="b">
        <f>IF(E2549&lt;&gt;1,"",NOT(ISNA(VLOOKUP(P2549,Mapping!$P:$P,1,FALSE))))</f>
        <v>0</v>
      </c>
      <c r="B2549" s="180" t="str">
        <f t="shared" si="39"/>
        <v/>
      </c>
      <c r="E2549" s="167">
        <v>1</v>
      </c>
      <c r="F2549" s="170" t="s">
        <v>4184</v>
      </c>
      <c r="G2549" s="169">
        <v>549312.92082489177</v>
      </c>
      <c r="H2549" s="168" t="s">
        <v>1266</v>
      </c>
      <c r="I2549" s="168" t="s">
        <v>402</v>
      </c>
      <c r="J2549" s="169">
        <v>187961.02473086261</v>
      </c>
      <c r="K2549" s="169">
        <v>65190.425210752277</v>
      </c>
      <c r="L2549" s="168" t="s">
        <v>5</v>
      </c>
      <c r="M2549" s="168" t="s">
        <v>21</v>
      </c>
      <c r="N2549" s="168" t="s">
        <v>2829</v>
      </c>
      <c r="O2549" s="168" t="s">
        <v>21</v>
      </c>
      <c r="P2549" s="168" t="s">
        <v>2836</v>
      </c>
      <c r="Q2549" s="168" t="s">
        <v>2837</v>
      </c>
      <c r="R2549" s="168" t="s">
        <v>1259</v>
      </c>
      <c r="S2549" s="168" t="s">
        <v>21</v>
      </c>
      <c r="T2549" s="168" t="s">
        <v>1259</v>
      </c>
      <c r="U2549" s="168" t="s">
        <v>1259</v>
      </c>
      <c r="V2549" s="168" t="s">
        <v>2837</v>
      </c>
      <c r="W2549" s="168" t="s">
        <v>1259</v>
      </c>
      <c r="X2549" s="168" t="s">
        <v>21</v>
      </c>
      <c r="Y2549" s="168" t="s">
        <v>1259</v>
      </c>
      <c r="Z2549" s="168" t="s">
        <v>21</v>
      </c>
      <c r="AA2549" s="168" t="s">
        <v>4185</v>
      </c>
      <c r="AB2549" s="168" t="s">
        <v>1259</v>
      </c>
      <c r="AC2549" s="168" t="s">
        <v>8889</v>
      </c>
      <c r="AD2549" s="169">
        <v>283667.38274497108</v>
      </c>
      <c r="AE2549" s="168" t="s">
        <v>814</v>
      </c>
      <c r="AF2549" s="169">
        <v>-212460.6765365648</v>
      </c>
      <c r="AG2549" s="169">
        <v>99082.041799499188</v>
      </c>
      <c r="AH2549" s="169">
        <v>-161209.91417395149</v>
      </c>
      <c r="AI2549" s="168" t="s">
        <v>21</v>
      </c>
      <c r="AJ2549"/>
      <c r="AK2549"/>
    </row>
    <row r="2550" spans="1:37" hidden="1" x14ac:dyDescent="0.25">
      <c r="A2550" s="179" t="b">
        <f>IF(E2550&lt;&gt;1,"",NOT(ISNA(VLOOKUP(P2550,Mapping!$P:$P,1,FALSE))))</f>
        <v>0</v>
      </c>
      <c r="B2550" s="180" t="str">
        <f t="shared" si="39"/>
        <v/>
      </c>
      <c r="E2550" s="167">
        <v>1</v>
      </c>
      <c r="F2550" s="170" t="s">
        <v>4186</v>
      </c>
      <c r="G2550" s="169">
        <v>1066554.136213491</v>
      </c>
      <c r="H2550" s="168" t="s">
        <v>1266</v>
      </c>
      <c r="I2550" s="168" t="s">
        <v>402</v>
      </c>
      <c r="J2550" s="169">
        <v>340984.24995803548</v>
      </c>
      <c r="K2550" s="169">
        <v>212327.5791028385</v>
      </c>
      <c r="L2550" s="168" t="s">
        <v>5</v>
      </c>
      <c r="M2550" s="168" t="s">
        <v>21</v>
      </c>
      <c r="N2550" s="168" t="s">
        <v>2829</v>
      </c>
      <c r="O2550" s="168" t="s">
        <v>21</v>
      </c>
      <c r="P2550" s="168" t="s">
        <v>2831</v>
      </c>
      <c r="Q2550" s="168" t="s">
        <v>2832</v>
      </c>
      <c r="R2550" s="168" t="s">
        <v>1259</v>
      </c>
      <c r="S2550" s="168" t="s">
        <v>21</v>
      </c>
      <c r="T2550" s="168" t="s">
        <v>1259</v>
      </c>
      <c r="U2550" s="168" t="s">
        <v>1259</v>
      </c>
      <c r="V2550" s="168" t="s">
        <v>2832</v>
      </c>
      <c r="W2550" s="168" t="s">
        <v>1259</v>
      </c>
      <c r="X2550" s="168" t="s">
        <v>21</v>
      </c>
      <c r="Y2550" s="168" t="s">
        <v>1259</v>
      </c>
      <c r="Z2550" s="168" t="s">
        <v>21</v>
      </c>
      <c r="AA2550" s="168" t="s">
        <v>4187</v>
      </c>
      <c r="AB2550" s="168" t="s">
        <v>1259</v>
      </c>
      <c r="AC2550" s="168" t="s">
        <v>8890</v>
      </c>
      <c r="AD2550" s="169">
        <v>534967.83575532888</v>
      </c>
      <c r="AE2550" s="168" t="s">
        <v>816</v>
      </c>
      <c r="AF2550" s="169">
        <v>-349976.64431913028</v>
      </c>
      <c r="AG2550" s="169">
        <v>-692624.39465388912</v>
      </c>
      <c r="AH2550" s="169">
        <v>-166758.63102100111</v>
      </c>
      <c r="AI2550" s="168" t="s">
        <v>21</v>
      </c>
      <c r="AJ2550"/>
      <c r="AK2550"/>
    </row>
    <row r="2551" spans="1:37" hidden="1" x14ac:dyDescent="0.25">
      <c r="A2551" s="179" t="b">
        <f>IF(E2551&lt;&gt;1,"",NOT(ISNA(VLOOKUP(P2551,Mapping!$P:$P,1,FALSE))))</f>
        <v>0</v>
      </c>
      <c r="B2551" s="180" t="str">
        <f t="shared" si="39"/>
        <v/>
      </c>
      <c r="E2551" s="167">
        <v>1</v>
      </c>
      <c r="F2551" s="170" t="s">
        <v>4186</v>
      </c>
      <c r="G2551" s="169">
        <v>10846310.05309651</v>
      </c>
      <c r="H2551" s="168" t="s">
        <v>1266</v>
      </c>
      <c r="I2551" s="168" t="s">
        <v>402</v>
      </c>
      <c r="J2551" s="169">
        <v>3467635.4182992051</v>
      </c>
      <c r="K2551" s="169">
        <v>2159262.8799404679</v>
      </c>
      <c r="L2551" s="168" t="s">
        <v>5</v>
      </c>
      <c r="M2551" s="168" t="s">
        <v>21</v>
      </c>
      <c r="N2551" s="168" t="s">
        <v>2829</v>
      </c>
      <c r="O2551" s="168" t="s">
        <v>21</v>
      </c>
      <c r="P2551" s="168" t="s">
        <v>2844</v>
      </c>
      <c r="Q2551" s="168" t="s">
        <v>2834</v>
      </c>
      <c r="R2551" s="168" t="s">
        <v>1259</v>
      </c>
      <c r="S2551" s="168" t="s">
        <v>21</v>
      </c>
      <c r="T2551" s="168" t="s">
        <v>1259</v>
      </c>
      <c r="U2551" s="168" t="s">
        <v>1259</v>
      </c>
      <c r="V2551" s="168" t="s">
        <v>2834</v>
      </c>
      <c r="W2551" s="168" t="s">
        <v>1259</v>
      </c>
      <c r="X2551" s="168" t="s">
        <v>21</v>
      </c>
      <c r="Y2551" s="168" t="s">
        <v>1259</v>
      </c>
      <c r="Z2551" s="168" t="s">
        <v>21</v>
      </c>
      <c r="AA2551" s="168" t="s">
        <v>4187</v>
      </c>
      <c r="AB2551" s="168" t="s">
        <v>1259</v>
      </c>
      <c r="AC2551" s="168" t="s">
        <v>8891</v>
      </c>
      <c r="AD2551" s="169">
        <v>5440349.2687546257</v>
      </c>
      <c r="AE2551" s="168" t="s">
        <v>816</v>
      </c>
      <c r="AF2551" s="169">
        <v>-3559083.4695968358</v>
      </c>
      <c r="AG2551" s="169">
        <v>-7043635.8358940473</v>
      </c>
      <c r="AH2551" s="169">
        <v>-1695849.9851728571</v>
      </c>
      <c r="AI2551" s="168" t="s">
        <v>21</v>
      </c>
      <c r="AJ2551"/>
      <c r="AK2551"/>
    </row>
    <row r="2552" spans="1:37" hidden="1" x14ac:dyDescent="0.25">
      <c r="A2552" s="179" t="b">
        <f>IF(E2552&lt;&gt;1,"",NOT(ISNA(VLOOKUP(P2552,Mapping!$P:$P,1,FALSE))))</f>
        <v>0</v>
      </c>
      <c r="B2552" s="180" t="str">
        <f t="shared" si="39"/>
        <v/>
      </c>
      <c r="E2552" s="167">
        <v>1</v>
      </c>
      <c r="F2552" s="170" t="s">
        <v>4186</v>
      </c>
      <c r="G2552" s="169">
        <v>886021.18950196356</v>
      </c>
      <c r="H2552" s="168" t="s">
        <v>1266</v>
      </c>
      <c r="I2552" s="168" t="s">
        <v>402</v>
      </c>
      <c r="J2552" s="169">
        <v>283266.70019943442</v>
      </c>
      <c r="K2552" s="169">
        <v>176387.42170993949</v>
      </c>
      <c r="L2552" s="168" t="s">
        <v>5</v>
      </c>
      <c r="M2552" s="168" t="s">
        <v>21</v>
      </c>
      <c r="N2552" s="168" t="s">
        <v>2829</v>
      </c>
      <c r="O2552" s="168" t="s">
        <v>21</v>
      </c>
      <c r="P2552" s="168" t="s">
        <v>2835</v>
      </c>
      <c r="Q2552" s="168" t="s">
        <v>2834</v>
      </c>
      <c r="R2552" s="168" t="s">
        <v>1259</v>
      </c>
      <c r="S2552" s="168" t="s">
        <v>21</v>
      </c>
      <c r="T2552" s="168" t="s">
        <v>1259</v>
      </c>
      <c r="U2552" s="168" t="s">
        <v>1259</v>
      </c>
      <c r="V2552" s="168" t="s">
        <v>2834</v>
      </c>
      <c r="W2552" s="168" t="s">
        <v>1259</v>
      </c>
      <c r="X2552" s="168" t="s">
        <v>21</v>
      </c>
      <c r="Y2552" s="168" t="s">
        <v>1259</v>
      </c>
      <c r="Z2552" s="168" t="s">
        <v>21</v>
      </c>
      <c r="AA2552" s="168" t="s">
        <v>4187</v>
      </c>
      <c r="AB2552" s="168" t="s">
        <v>1259</v>
      </c>
      <c r="AC2552" s="168" t="s">
        <v>8892</v>
      </c>
      <c r="AD2552" s="169">
        <v>444415.17039538932</v>
      </c>
      <c r="AE2552" s="168" t="s">
        <v>816</v>
      </c>
      <c r="AF2552" s="169">
        <v>-290736.97449472162</v>
      </c>
      <c r="AG2552" s="169">
        <v>-575385.59852950287</v>
      </c>
      <c r="AH2552" s="169">
        <v>-138531.81531084629</v>
      </c>
      <c r="AI2552" s="168" t="s">
        <v>21</v>
      </c>
      <c r="AJ2552"/>
      <c r="AK2552"/>
    </row>
    <row r="2553" spans="1:37" hidden="1" x14ac:dyDescent="0.25">
      <c r="A2553" s="179" t="b">
        <f>IF(E2553&lt;&gt;1,"",NOT(ISNA(VLOOKUP(P2553,Mapping!$P:$P,1,FALSE))))</f>
        <v>0</v>
      </c>
      <c r="B2553" s="180" t="str">
        <f t="shared" si="39"/>
        <v/>
      </c>
      <c r="E2553" s="167">
        <v>1</v>
      </c>
      <c r="F2553" s="170" t="s">
        <v>4188</v>
      </c>
      <c r="G2553" s="169">
        <v>1687812.987859881</v>
      </c>
      <c r="H2553" s="168" t="s">
        <v>1266</v>
      </c>
      <c r="I2553" s="168" t="s">
        <v>303</v>
      </c>
      <c r="J2553" s="169">
        <v>878231.26039677311</v>
      </c>
      <c r="K2553" s="169">
        <v>416420.48979022529</v>
      </c>
      <c r="L2553" s="168" t="s">
        <v>5</v>
      </c>
      <c r="M2553" s="168" t="s">
        <v>21</v>
      </c>
      <c r="N2553" s="168" t="s">
        <v>2829</v>
      </c>
      <c r="O2553" s="168" t="s">
        <v>21</v>
      </c>
      <c r="P2553" s="168" t="s">
        <v>2831</v>
      </c>
      <c r="Q2553" s="168" t="s">
        <v>2832</v>
      </c>
      <c r="R2553" s="168" t="s">
        <v>1259</v>
      </c>
      <c r="S2553" s="168" t="s">
        <v>21</v>
      </c>
      <c r="T2553" s="168" t="s">
        <v>1259</v>
      </c>
      <c r="U2553" s="168" t="s">
        <v>1259</v>
      </c>
      <c r="V2553" s="168" t="s">
        <v>2832</v>
      </c>
      <c r="W2553" s="168" t="s">
        <v>1259</v>
      </c>
      <c r="X2553" s="168" t="s">
        <v>21</v>
      </c>
      <c r="Y2553" s="168" t="s">
        <v>1259</v>
      </c>
      <c r="Z2553" s="168" t="s">
        <v>21</v>
      </c>
      <c r="AA2553" s="168" t="s">
        <v>4189</v>
      </c>
      <c r="AB2553" s="168" t="s">
        <v>4190</v>
      </c>
      <c r="AC2553" s="168" t="s">
        <v>8893</v>
      </c>
      <c r="AD2553" s="169">
        <v>1257296.083642609</v>
      </c>
      <c r="AE2553" s="168" t="s">
        <v>816</v>
      </c>
      <c r="AF2553" s="169">
        <v>-505950.72827706579</v>
      </c>
      <c r="AG2553" s="169">
        <v>-770034.36016294465</v>
      </c>
      <c r="AH2553" s="169">
        <v>-334520.43504141847</v>
      </c>
      <c r="AI2553" s="168" t="s">
        <v>21</v>
      </c>
      <c r="AJ2553"/>
      <c r="AK2553"/>
    </row>
    <row r="2554" spans="1:37" hidden="1" x14ac:dyDescent="0.25">
      <c r="A2554" s="179" t="b">
        <f>IF(E2554&lt;&gt;1,"",NOT(ISNA(VLOOKUP(P2554,Mapping!$P:$P,1,FALSE))))</f>
        <v>0</v>
      </c>
      <c r="B2554" s="180" t="str">
        <f t="shared" si="39"/>
        <v/>
      </c>
      <c r="E2554" s="167">
        <v>1</v>
      </c>
      <c r="F2554" s="170" t="s">
        <v>4188</v>
      </c>
      <c r="G2554" s="169">
        <v>11652935.53377727</v>
      </c>
      <c r="H2554" s="168" t="s">
        <v>1266</v>
      </c>
      <c r="I2554" s="168" t="s">
        <v>303</v>
      </c>
      <c r="J2554" s="169">
        <v>6063451.5404032273</v>
      </c>
      <c r="K2554" s="169">
        <v>2875034.827538786</v>
      </c>
      <c r="L2554" s="168" t="s">
        <v>5</v>
      </c>
      <c r="M2554" s="168" t="s">
        <v>21</v>
      </c>
      <c r="N2554" s="168" t="s">
        <v>2829</v>
      </c>
      <c r="O2554" s="168" t="s">
        <v>21</v>
      </c>
      <c r="P2554" s="168" t="s">
        <v>2842</v>
      </c>
      <c r="Q2554" s="168" t="s">
        <v>2834</v>
      </c>
      <c r="R2554" s="168" t="s">
        <v>1259</v>
      </c>
      <c r="S2554" s="168" t="s">
        <v>21</v>
      </c>
      <c r="T2554" s="168" t="s">
        <v>1259</v>
      </c>
      <c r="U2554" s="168" t="s">
        <v>1259</v>
      </c>
      <c r="V2554" s="168" t="s">
        <v>2834</v>
      </c>
      <c r="W2554" s="168" t="s">
        <v>1259</v>
      </c>
      <c r="X2554" s="168" t="s">
        <v>21</v>
      </c>
      <c r="Y2554" s="168" t="s">
        <v>1259</v>
      </c>
      <c r="Z2554" s="168" t="s">
        <v>21</v>
      </c>
      <c r="AA2554" s="168" t="s">
        <v>4189</v>
      </c>
      <c r="AB2554" s="168" t="s">
        <v>4190</v>
      </c>
      <c r="AC2554" s="168" t="s">
        <v>8894</v>
      </c>
      <c r="AD2554" s="169">
        <v>8680576.7670596298</v>
      </c>
      <c r="AE2554" s="168" t="s">
        <v>816</v>
      </c>
      <c r="AF2554" s="169">
        <v>-3493166.163720605</v>
      </c>
      <c r="AG2554" s="169">
        <v>-5316442.5338082304</v>
      </c>
      <c r="AH2554" s="169">
        <v>-2309583.5215793462</v>
      </c>
      <c r="AI2554" s="168" t="s">
        <v>21</v>
      </c>
      <c r="AJ2554"/>
      <c r="AK2554"/>
    </row>
    <row r="2555" spans="1:37" hidden="1" x14ac:dyDescent="0.25">
      <c r="A2555" s="179" t="b">
        <f>IF(E2555&lt;&gt;1,"",NOT(ISNA(VLOOKUP(P2555,Mapping!$P:$P,1,FALSE))))</f>
        <v>0</v>
      </c>
      <c r="B2555" s="180" t="str">
        <f t="shared" si="39"/>
        <v/>
      </c>
      <c r="E2555" s="167">
        <v>1</v>
      </c>
      <c r="F2555" s="170" t="s">
        <v>4188</v>
      </c>
      <c r="G2555" s="169">
        <v>826651.40676245175</v>
      </c>
      <c r="H2555" s="168" t="s">
        <v>1266</v>
      </c>
      <c r="I2555" s="168" t="s">
        <v>303</v>
      </c>
      <c r="J2555" s="169">
        <v>430137.17283352552</v>
      </c>
      <c r="K2555" s="169">
        <v>203953.03636469951</v>
      </c>
      <c r="L2555" s="168" t="s">
        <v>5</v>
      </c>
      <c r="M2555" s="168" t="s">
        <v>21</v>
      </c>
      <c r="N2555" s="168" t="s">
        <v>2829</v>
      </c>
      <c r="O2555" s="168" t="s">
        <v>21</v>
      </c>
      <c r="P2555" s="168" t="s">
        <v>2836</v>
      </c>
      <c r="Q2555" s="168" t="s">
        <v>2837</v>
      </c>
      <c r="R2555" s="168" t="s">
        <v>1259</v>
      </c>
      <c r="S2555" s="168" t="s">
        <v>21</v>
      </c>
      <c r="T2555" s="168" t="s">
        <v>1259</v>
      </c>
      <c r="U2555" s="168" t="s">
        <v>1259</v>
      </c>
      <c r="V2555" s="168" t="s">
        <v>2837</v>
      </c>
      <c r="W2555" s="168" t="s">
        <v>1259</v>
      </c>
      <c r="X2555" s="168" t="s">
        <v>21</v>
      </c>
      <c r="Y2555" s="168" t="s">
        <v>1259</v>
      </c>
      <c r="Z2555" s="168" t="s">
        <v>21</v>
      </c>
      <c r="AA2555" s="168" t="s">
        <v>4189</v>
      </c>
      <c r="AB2555" s="168" t="s">
        <v>4190</v>
      </c>
      <c r="AC2555" s="168" t="s">
        <v>8895</v>
      </c>
      <c r="AD2555" s="169">
        <v>615794.27563118772</v>
      </c>
      <c r="AE2555" s="168" t="s">
        <v>816</v>
      </c>
      <c r="AF2555" s="169">
        <v>-247802.85747951921</v>
      </c>
      <c r="AG2555" s="169">
        <v>-377144.8564874818</v>
      </c>
      <c r="AH2555" s="169">
        <v>-163840.3011511447</v>
      </c>
      <c r="AI2555" s="168" t="s">
        <v>21</v>
      </c>
      <c r="AJ2555"/>
      <c r="AK2555"/>
    </row>
    <row r="2556" spans="1:37" hidden="1" x14ac:dyDescent="0.25">
      <c r="A2556" s="179" t="b">
        <f>IF(E2556&lt;&gt;1,"",NOT(ISNA(VLOOKUP(P2556,Mapping!$P:$P,1,FALSE))))</f>
        <v>0</v>
      </c>
      <c r="B2556" s="180" t="str">
        <f t="shared" si="39"/>
        <v/>
      </c>
      <c r="E2556" s="167">
        <v>1</v>
      </c>
      <c r="F2556" s="170" t="s">
        <v>4191</v>
      </c>
      <c r="G2556" s="169">
        <v>176210.58257092361</v>
      </c>
      <c r="H2556" s="168" t="s">
        <v>1266</v>
      </c>
      <c r="I2556" s="168" t="s">
        <v>402</v>
      </c>
      <c r="J2556" s="169">
        <v>51083.775193331006</v>
      </c>
      <c r="K2556" s="169">
        <v>26153.46156459011</v>
      </c>
      <c r="L2556" s="168" t="s">
        <v>5</v>
      </c>
      <c r="M2556" s="168" t="s">
        <v>21</v>
      </c>
      <c r="N2556" s="168" t="s">
        <v>2829</v>
      </c>
      <c r="O2556" s="168" t="s">
        <v>21</v>
      </c>
      <c r="P2556" s="168" t="s">
        <v>2831</v>
      </c>
      <c r="Q2556" s="168" t="s">
        <v>2832</v>
      </c>
      <c r="R2556" s="168" t="s">
        <v>1259</v>
      </c>
      <c r="S2556" s="168" t="s">
        <v>21</v>
      </c>
      <c r="T2556" s="168" t="s">
        <v>1259</v>
      </c>
      <c r="U2556" s="168" t="s">
        <v>1259</v>
      </c>
      <c r="V2556" s="168" t="s">
        <v>2832</v>
      </c>
      <c r="W2556" s="168" t="s">
        <v>1259</v>
      </c>
      <c r="X2556" s="168" t="s">
        <v>21</v>
      </c>
      <c r="Y2556" s="168" t="s">
        <v>1259</v>
      </c>
      <c r="Z2556" s="168" t="s">
        <v>21</v>
      </c>
      <c r="AA2556" s="168" t="s">
        <v>4192</v>
      </c>
      <c r="AB2556" s="168" t="s">
        <v>1259</v>
      </c>
      <c r="AC2556" s="168" t="s">
        <v>8896</v>
      </c>
      <c r="AD2556" s="169">
        <v>84371.562916761031</v>
      </c>
      <c r="AE2556" s="168" t="s">
        <v>817</v>
      </c>
      <c r="AF2556" s="169">
        <v>-49725.781161531573</v>
      </c>
      <c r="AG2556" s="169">
        <v>-36427.637165972439</v>
      </c>
      <c r="AH2556" s="169">
        <v>-27013.201134073959</v>
      </c>
      <c r="AI2556" s="168" t="s">
        <v>21</v>
      </c>
      <c r="AJ2556"/>
      <c r="AK2556"/>
    </row>
    <row r="2557" spans="1:37" hidden="1" x14ac:dyDescent="0.25">
      <c r="A2557" s="179" t="b">
        <f>IF(E2557&lt;&gt;1,"",NOT(ISNA(VLOOKUP(P2557,Mapping!$P:$P,1,FALSE))))</f>
        <v>0</v>
      </c>
      <c r="B2557" s="180" t="str">
        <f t="shared" si="39"/>
        <v/>
      </c>
      <c r="E2557" s="167">
        <v>1</v>
      </c>
      <c r="F2557" s="170" t="s">
        <v>4191</v>
      </c>
      <c r="G2557" s="169">
        <v>948731.12084507477</v>
      </c>
      <c r="H2557" s="168" t="s">
        <v>1266</v>
      </c>
      <c r="I2557" s="168" t="s">
        <v>402</v>
      </c>
      <c r="J2557" s="169">
        <v>275038.91417338559</v>
      </c>
      <c r="K2557" s="169">
        <v>140812.21764399571</v>
      </c>
      <c r="L2557" s="168" t="s">
        <v>5</v>
      </c>
      <c r="M2557" s="168" t="s">
        <v>21</v>
      </c>
      <c r="N2557" s="168" t="s">
        <v>2829</v>
      </c>
      <c r="O2557" s="168" t="s">
        <v>21</v>
      </c>
      <c r="P2557" s="168" t="s">
        <v>2836</v>
      </c>
      <c r="Q2557" s="168" t="s">
        <v>2837</v>
      </c>
      <c r="R2557" s="168" t="s">
        <v>1259</v>
      </c>
      <c r="S2557" s="168" t="s">
        <v>21</v>
      </c>
      <c r="T2557" s="168" t="s">
        <v>1259</v>
      </c>
      <c r="U2557" s="168" t="s">
        <v>1259</v>
      </c>
      <c r="V2557" s="168" t="s">
        <v>2837</v>
      </c>
      <c r="W2557" s="168" t="s">
        <v>1259</v>
      </c>
      <c r="X2557" s="168" t="s">
        <v>21</v>
      </c>
      <c r="Y2557" s="168" t="s">
        <v>1259</v>
      </c>
      <c r="Z2557" s="168" t="s">
        <v>21</v>
      </c>
      <c r="AA2557" s="168" t="s">
        <v>4192</v>
      </c>
      <c r="AB2557" s="168" t="s">
        <v>1259</v>
      </c>
      <c r="AC2557" s="168" t="s">
        <v>8897</v>
      </c>
      <c r="AD2557" s="169">
        <v>454262.88413325901</v>
      </c>
      <c r="AE2557" s="168" t="s">
        <v>817</v>
      </c>
      <c r="AF2557" s="169">
        <v>-267727.37146640179</v>
      </c>
      <c r="AG2557" s="169">
        <v>-196129.15713674881</v>
      </c>
      <c r="AH2557" s="169">
        <v>-145441.12059347061</v>
      </c>
      <c r="AI2557" s="168" t="s">
        <v>21</v>
      </c>
      <c r="AJ2557"/>
      <c r="AK2557"/>
    </row>
    <row r="2558" spans="1:37" hidden="1" x14ac:dyDescent="0.25">
      <c r="A2558" s="179" t="b">
        <f>IF(E2558&lt;&gt;1,"",NOT(ISNA(VLOOKUP(P2558,Mapping!$P:$P,1,FALSE))))</f>
        <v>0</v>
      </c>
      <c r="B2558" s="180" t="str">
        <f t="shared" si="39"/>
        <v/>
      </c>
      <c r="E2558" s="167">
        <v>1</v>
      </c>
      <c r="F2558" s="170" t="s">
        <v>4193</v>
      </c>
      <c r="G2558" s="169">
        <v>398946.13743573538</v>
      </c>
      <c r="H2558" s="168" t="s">
        <v>1266</v>
      </c>
      <c r="I2558" s="168" t="s">
        <v>303</v>
      </c>
      <c r="J2558" s="169">
        <v>126609.9990438442</v>
      </c>
      <c r="K2558" s="169">
        <v>47157.864875538311</v>
      </c>
      <c r="L2558" s="168" t="s">
        <v>5</v>
      </c>
      <c r="M2558" s="168" t="s">
        <v>21</v>
      </c>
      <c r="N2558" s="168" t="s">
        <v>2829</v>
      </c>
      <c r="O2558" s="168" t="s">
        <v>21</v>
      </c>
      <c r="P2558" s="168" t="s">
        <v>2831</v>
      </c>
      <c r="Q2558" s="168" t="s">
        <v>2832</v>
      </c>
      <c r="R2558" s="168" t="s">
        <v>1259</v>
      </c>
      <c r="S2558" s="168" t="s">
        <v>21</v>
      </c>
      <c r="T2558" s="168" t="s">
        <v>1259</v>
      </c>
      <c r="U2558" s="168" t="s">
        <v>1259</v>
      </c>
      <c r="V2558" s="168" t="s">
        <v>2832</v>
      </c>
      <c r="W2558" s="168" t="s">
        <v>1259</v>
      </c>
      <c r="X2558" s="168" t="s">
        <v>21</v>
      </c>
      <c r="Y2558" s="168" t="s">
        <v>1259</v>
      </c>
      <c r="Z2558" s="168" t="s">
        <v>21</v>
      </c>
      <c r="AA2558" s="168" t="s">
        <v>4194</v>
      </c>
      <c r="AB2558" s="168" t="s">
        <v>4195</v>
      </c>
      <c r="AC2558" s="168" t="s">
        <v>7388</v>
      </c>
      <c r="AD2558" s="169">
        <v>180931.09322394099</v>
      </c>
      <c r="AE2558" s="168" t="s">
        <v>808</v>
      </c>
      <c r="AF2558" s="169">
        <v>-1910.8376747173611</v>
      </c>
      <c r="AG2558" s="169">
        <v>1246417.0019110059</v>
      </c>
      <c r="AH2558" s="169">
        <v>-52131.988182568108</v>
      </c>
      <c r="AI2558" s="168" t="s">
        <v>21</v>
      </c>
      <c r="AJ2558"/>
      <c r="AK2558"/>
    </row>
    <row r="2559" spans="1:37" hidden="1" x14ac:dyDescent="0.25">
      <c r="A2559" s="179" t="b">
        <f>IF(E2559&lt;&gt;1,"",NOT(ISNA(VLOOKUP(P2559,Mapping!$P:$P,1,FALSE))))</f>
        <v>0</v>
      </c>
      <c r="B2559" s="180" t="str">
        <f t="shared" si="39"/>
        <v/>
      </c>
      <c r="E2559" s="167">
        <v>1</v>
      </c>
      <c r="F2559" s="170" t="s">
        <v>4193</v>
      </c>
      <c r="G2559" s="169">
        <v>1351418.983298104</v>
      </c>
      <c r="H2559" s="168" t="s">
        <v>1266</v>
      </c>
      <c r="I2559" s="168" t="s">
        <v>303</v>
      </c>
      <c r="J2559" s="169">
        <v>428887.86261470738</v>
      </c>
      <c r="K2559" s="169">
        <v>159745.96022972011</v>
      </c>
      <c r="L2559" s="168" t="s">
        <v>5</v>
      </c>
      <c r="M2559" s="168" t="s">
        <v>21</v>
      </c>
      <c r="N2559" s="168" t="s">
        <v>2829</v>
      </c>
      <c r="O2559" s="168" t="s">
        <v>21</v>
      </c>
      <c r="P2559" s="168" t="s">
        <v>2833</v>
      </c>
      <c r="Q2559" s="168" t="s">
        <v>2834</v>
      </c>
      <c r="R2559" s="168" t="s">
        <v>1259</v>
      </c>
      <c r="S2559" s="168" t="s">
        <v>21</v>
      </c>
      <c r="T2559" s="168" t="s">
        <v>1259</v>
      </c>
      <c r="U2559" s="168" t="s">
        <v>1259</v>
      </c>
      <c r="V2559" s="168" t="s">
        <v>2834</v>
      </c>
      <c r="W2559" s="168" t="s">
        <v>1259</v>
      </c>
      <c r="X2559" s="168" t="s">
        <v>21</v>
      </c>
      <c r="Y2559" s="168" t="s">
        <v>1259</v>
      </c>
      <c r="Z2559" s="168" t="s">
        <v>21</v>
      </c>
      <c r="AA2559" s="168" t="s">
        <v>4194</v>
      </c>
      <c r="AB2559" s="168" t="s">
        <v>4195</v>
      </c>
      <c r="AC2559" s="168" t="s">
        <v>7074</v>
      </c>
      <c r="AD2559" s="169">
        <v>612899.0635762224</v>
      </c>
      <c r="AE2559" s="168" t="s">
        <v>808</v>
      </c>
      <c r="AF2559" s="169">
        <v>-6472.9096619719639</v>
      </c>
      <c r="AG2559" s="169">
        <v>4222203.0480477586</v>
      </c>
      <c r="AH2559" s="169">
        <v>-176595.66506855539</v>
      </c>
      <c r="AI2559" s="168" t="s">
        <v>21</v>
      </c>
      <c r="AJ2559"/>
      <c r="AK2559"/>
    </row>
    <row r="2560" spans="1:37" hidden="1" x14ac:dyDescent="0.25">
      <c r="A2560" s="179" t="b">
        <f>IF(E2560&lt;&gt;1,"",NOT(ISNA(VLOOKUP(P2560,Mapping!$P:$P,1,FALSE))))</f>
        <v>0</v>
      </c>
      <c r="B2560" s="180" t="str">
        <f t="shared" si="39"/>
        <v/>
      </c>
      <c r="E2560" s="167">
        <v>1</v>
      </c>
      <c r="F2560" s="170" t="s">
        <v>6955</v>
      </c>
      <c r="G2560" s="169">
        <v>569580.38833462226</v>
      </c>
      <c r="H2560" s="168" t="s">
        <v>1266</v>
      </c>
      <c r="I2560" s="168" t="s">
        <v>303</v>
      </c>
      <c r="J2560" s="169">
        <v>229120.82560441739</v>
      </c>
      <c r="K2560" s="169">
        <v>145936.0000781306</v>
      </c>
      <c r="L2560" s="168" t="s">
        <v>5</v>
      </c>
      <c r="M2560" s="168" t="s">
        <v>21</v>
      </c>
      <c r="N2560" s="168" t="s">
        <v>2829</v>
      </c>
      <c r="O2560" s="168" t="s">
        <v>21</v>
      </c>
      <c r="P2560" s="168" t="s">
        <v>2831</v>
      </c>
      <c r="Q2560" s="168" t="s">
        <v>2832</v>
      </c>
      <c r="R2560" s="168" t="s">
        <v>1259</v>
      </c>
      <c r="S2560" s="168" t="s">
        <v>21</v>
      </c>
      <c r="T2560" s="168" t="s">
        <v>1259</v>
      </c>
      <c r="U2560" s="168" t="s">
        <v>1259</v>
      </c>
      <c r="V2560" s="168" t="s">
        <v>2832</v>
      </c>
      <c r="W2560" s="168" t="s">
        <v>1259</v>
      </c>
      <c r="X2560" s="168" t="s">
        <v>21</v>
      </c>
      <c r="Y2560" s="168" t="s">
        <v>1259</v>
      </c>
      <c r="Z2560" s="168" t="s">
        <v>21</v>
      </c>
      <c r="AA2560" s="168" t="s">
        <v>3940</v>
      </c>
      <c r="AB2560" s="168" t="s">
        <v>3941</v>
      </c>
      <c r="AC2560" s="168" t="s">
        <v>8898</v>
      </c>
      <c r="AD2560" s="169">
        <v>391269.39222346607</v>
      </c>
      <c r="AE2560" s="168" t="s">
        <v>814</v>
      </c>
      <c r="AF2560" s="169">
        <v>-263165.73461418209</v>
      </c>
      <c r="AG2560" s="169">
        <v>-259860.8216949116</v>
      </c>
      <c r="AH2560" s="169">
        <v>-175821.31833844469</v>
      </c>
      <c r="AI2560" s="168" t="s">
        <v>21</v>
      </c>
      <c r="AJ2560"/>
      <c r="AK2560"/>
    </row>
    <row r="2561" spans="1:37" hidden="1" x14ac:dyDescent="0.25">
      <c r="A2561" s="179" t="b">
        <f>IF(E2561&lt;&gt;1,"",NOT(ISNA(VLOOKUP(P2561,Mapping!$P:$P,1,FALSE))))</f>
        <v>0</v>
      </c>
      <c r="B2561" s="180" t="str">
        <f t="shared" si="39"/>
        <v/>
      </c>
      <c r="E2561" s="167">
        <v>1</v>
      </c>
      <c r="F2561" s="170" t="s">
        <v>4196</v>
      </c>
      <c r="G2561" s="169">
        <v>2988264.542790133</v>
      </c>
      <c r="H2561" s="168" t="s">
        <v>1266</v>
      </c>
      <c r="I2561" s="168" t="s">
        <v>805</v>
      </c>
      <c r="J2561" s="169">
        <v>737971.1403821226</v>
      </c>
      <c r="K2561" s="169">
        <v>407411.45198266278</v>
      </c>
      <c r="L2561" s="168" t="s">
        <v>5</v>
      </c>
      <c r="M2561" s="168" t="s">
        <v>21</v>
      </c>
      <c r="N2561" s="168" t="s">
        <v>2829</v>
      </c>
      <c r="O2561" s="168" t="s">
        <v>21</v>
      </c>
      <c r="P2561" s="168" t="s">
        <v>2831</v>
      </c>
      <c r="Q2561" s="168" t="s">
        <v>2832</v>
      </c>
      <c r="R2561" s="168" t="s">
        <v>1259</v>
      </c>
      <c r="S2561" s="168" t="s">
        <v>21</v>
      </c>
      <c r="T2561" s="168" t="s">
        <v>1259</v>
      </c>
      <c r="U2561" s="168" t="s">
        <v>1259</v>
      </c>
      <c r="V2561" s="168" t="s">
        <v>2832</v>
      </c>
      <c r="W2561" s="168" t="s">
        <v>1259</v>
      </c>
      <c r="X2561" s="168" t="s">
        <v>21</v>
      </c>
      <c r="Y2561" s="168" t="s">
        <v>1259</v>
      </c>
      <c r="Z2561" s="168" t="s">
        <v>21</v>
      </c>
      <c r="AA2561" s="168" t="s">
        <v>4197</v>
      </c>
      <c r="AB2561" s="168" t="s">
        <v>1259</v>
      </c>
      <c r="AC2561" s="168" t="s">
        <v>8899</v>
      </c>
      <c r="AD2561" s="169">
        <v>1198504.957631547</v>
      </c>
      <c r="AE2561" s="168" t="s">
        <v>809</v>
      </c>
      <c r="AF2561" s="169">
        <v>-1447645.995271289</v>
      </c>
      <c r="AG2561" s="169">
        <v>-1801273.282368381</v>
      </c>
      <c r="AH2561" s="169">
        <v>-856894.95904770494</v>
      </c>
      <c r="AI2561" s="168" t="s">
        <v>21</v>
      </c>
      <c r="AJ2561"/>
      <c r="AK2561"/>
    </row>
    <row r="2562" spans="1:37" hidden="1" x14ac:dyDescent="0.25">
      <c r="A2562" s="179" t="b">
        <f>IF(E2562&lt;&gt;1,"",NOT(ISNA(VLOOKUP(P2562,Mapping!$P:$P,1,FALSE))))</f>
        <v>0</v>
      </c>
      <c r="B2562" s="180" t="str">
        <f t="shared" si="39"/>
        <v/>
      </c>
      <c r="E2562" s="167">
        <v>1</v>
      </c>
      <c r="F2562" s="170" t="s">
        <v>4196</v>
      </c>
      <c r="G2562" s="169">
        <v>470522.93751597463</v>
      </c>
      <c r="H2562" s="168" t="s">
        <v>1266</v>
      </c>
      <c r="I2562" s="168" t="s">
        <v>805</v>
      </c>
      <c r="J2562" s="169">
        <v>116198.664409544</v>
      </c>
      <c r="K2562" s="169">
        <v>64149.75328306936</v>
      </c>
      <c r="L2562" s="168" t="s">
        <v>5</v>
      </c>
      <c r="M2562" s="168" t="s">
        <v>21</v>
      </c>
      <c r="N2562" s="168" t="s">
        <v>2829</v>
      </c>
      <c r="O2562" s="168" t="s">
        <v>21</v>
      </c>
      <c r="P2562" s="168" t="s">
        <v>2851</v>
      </c>
      <c r="Q2562" s="168" t="s">
        <v>2834</v>
      </c>
      <c r="R2562" s="168" t="s">
        <v>1259</v>
      </c>
      <c r="S2562" s="168" t="s">
        <v>21</v>
      </c>
      <c r="T2562" s="168" t="s">
        <v>1259</v>
      </c>
      <c r="U2562" s="168" t="s">
        <v>1259</v>
      </c>
      <c r="V2562" s="168" t="s">
        <v>2834</v>
      </c>
      <c r="W2562" s="168" t="s">
        <v>1259</v>
      </c>
      <c r="X2562" s="168" t="s">
        <v>21</v>
      </c>
      <c r="Y2562" s="168" t="s">
        <v>1259</v>
      </c>
      <c r="Z2562" s="168" t="s">
        <v>21</v>
      </c>
      <c r="AA2562" s="168" t="s">
        <v>4197</v>
      </c>
      <c r="AB2562" s="168" t="s">
        <v>1259</v>
      </c>
      <c r="AC2562" s="168" t="s">
        <v>8900</v>
      </c>
      <c r="AD2562" s="169">
        <v>188712.9018255258</v>
      </c>
      <c r="AE2562" s="168" t="s">
        <v>809</v>
      </c>
      <c r="AF2562" s="169">
        <v>-227941.88279672709</v>
      </c>
      <c r="AG2562" s="169">
        <v>-283622.94701581751</v>
      </c>
      <c r="AH2562" s="169">
        <v>-134924.04286847409</v>
      </c>
      <c r="AI2562" s="168" t="s">
        <v>21</v>
      </c>
      <c r="AJ2562"/>
      <c r="AK2562"/>
    </row>
    <row r="2563" spans="1:37" hidden="1" x14ac:dyDescent="0.25">
      <c r="A2563" s="179" t="b">
        <f>IF(E2563&lt;&gt;1,"",NOT(ISNA(VLOOKUP(P2563,Mapping!$P:$P,1,FALSE))))</f>
        <v>0</v>
      </c>
      <c r="B2563" s="180" t="str">
        <f t="shared" si="39"/>
        <v/>
      </c>
      <c r="E2563" s="167">
        <v>1</v>
      </c>
      <c r="F2563" s="170" t="s">
        <v>4196</v>
      </c>
      <c r="G2563" s="169">
        <v>2247412.8609843198</v>
      </c>
      <c r="H2563" s="168" t="s">
        <v>1266</v>
      </c>
      <c r="I2563" s="168" t="s">
        <v>805</v>
      </c>
      <c r="J2563" s="169">
        <v>555013.05462785158</v>
      </c>
      <c r="K2563" s="169">
        <v>306405.84987941477</v>
      </c>
      <c r="L2563" s="168" t="s">
        <v>5</v>
      </c>
      <c r="M2563" s="168" t="s">
        <v>21</v>
      </c>
      <c r="N2563" s="168" t="s">
        <v>2829</v>
      </c>
      <c r="O2563" s="168" t="s">
        <v>21</v>
      </c>
      <c r="P2563" s="168" t="s">
        <v>2835</v>
      </c>
      <c r="Q2563" s="168" t="s">
        <v>2834</v>
      </c>
      <c r="R2563" s="168" t="s">
        <v>1259</v>
      </c>
      <c r="S2563" s="168" t="s">
        <v>21</v>
      </c>
      <c r="T2563" s="168" t="s">
        <v>1259</v>
      </c>
      <c r="U2563" s="168" t="s">
        <v>1259</v>
      </c>
      <c r="V2563" s="168" t="s">
        <v>2834</v>
      </c>
      <c r="W2563" s="168" t="s">
        <v>1259</v>
      </c>
      <c r="X2563" s="168" t="s">
        <v>21</v>
      </c>
      <c r="Y2563" s="168" t="s">
        <v>1259</v>
      </c>
      <c r="Z2563" s="168" t="s">
        <v>21</v>
      </c>
      <c r="AA2563" s="168" t="s">
        <v>4197</v>
      </c>
      <c r="AB2563" s="168" t="s">
        <v>1259</v>
      </c>
      <c r="AC2563" s="168" t="s">
        <v>8901</v>
      </c>
      <c r="AD2563" s="169">
        <v>901371.15277607087</v>
      </c>
      <c r="AE2563" s="168" t="s">
        <v>809</v>
      </c>
      <c r="AF2563" s="169">
        <v>-1088745.049622481</v>
      </c>
      <c r="AG2563" s="169">
        <v>-1354700.9252274381</v>
      </c>
      <c r="AH2563" s="169">
        <v>-644453.23494630586</v>
      </c>
      <c r="AI2563" s="168" t="s">
        <v>21</v>
      </c>
      <c r="AJ2563"/>
      <c r="AK2563"/>
    </row>
    <row r="2564" spans="1:37" hidden="1" x14ac:dyDescent="0.25">
      <c r="A2564" s="179" t="b">
        <f>IF(E2564&lt;&gt;1,"",NOT(ISNA(VLOOKUP(P2564,Mapping!$P:$P,1,FALSE))))</f>
        <v>0</v>
      </c>
      <c r="B2564" s="180" t="str">
        <f t="shared" si="39"/>
        <v/>
      </c>
      <c r="E2564" s="167">
        <v>1</v>
      </c>
      <c r="F2564" s="170" t="s">
        <v>4196</v>
      </c>
      <c r="G2564" s="169">
        <v>3501844.7679844559</v>
      </c>
      <c r="H2564" s="168" t="s">
        <v>1266</v>
      </c>
      <c r="I2564" s="168" t="s">
        <v>805</v>
      </c>
      <c r="J2564" s="169">
        <v>864803.07879895612</v>
      </c>
      <c r="K2564" s="169">
        <v>477431.51287748438</v>
      </c>
      <c r="L2564" s="168" t="s">
        <v>5</v>
      </c>
      <c r="M2564" s="168" t="s">
        <v>21</v>
      </c>
      <c r="N2564" s="168" t="s">
        <v>2829</v>
      </c>
      <c r="O2564" s="168" t="s">
        <v>21</v>
      </c>
      <c r="P2564" s="168" t="s">
        <v>2836</v>
      </c>
      <c r="Q2564" s="168" t="s">
        <v>2837</v>
      </c>
      <c r="R2564" s="168" t="s">
        <v>1259</v>
      </c>
      <c r="S2564" s="168" t="s">
        <v>21</v>
      </c>
      <c r="T2564" s="168" t="s">
        <v>1259</v>
      </c>
      <c r="U2564" s="168" t="s">
        <v>1259</v>
      </c>
      <c r="V2564" s="168" t="s">
        <v>2837</v>
      </c>
      <c r="W2564" s="168" t="s">
        <v>1259</v>
      </c>
      <c r="X2564" s="168" t="s">
        <v>21</v>
      </c>
      <c r="Y2564" s="168" t="s">
        <v>1259</v>
      </c>
      <c r="Z2564" s="168" t="s">
        <v>21</v>
      </c>
      <c r="AA2564" s="168" t="s">
        <v>4197</v>
      </c>
      <c r="AB2564" s="168" t="s">
        <v>1259</v>
      </c>
      <c r="AC2564" s="168" t="s">
        <v>8902</v>
      </c>
      <c r="AD2564" s="169">
        <v>1404486.8702845019</v>
      </c>
      <c r="AE2564" s="168" t="s">
        <v>809</v>
      </c>
      <c r="AF2564" s="169">
        <v>-1696446.710739038</v>
      </c>
      <c r="AG2564" s="169">
        <v>-2110850.4047243251</v>
      </c>
      <c r="AH2564" s="169">
        <v>-1004165.824706974</v>
      </c>
      <c r="AI2564" s="168" t="s">
        <v>21</v>
      </c>
      <c r="AJ2564"/>
      <c r="AK2564"/>
    </row>
    <row r="2565" spans="1:37" hidden="1" x14ac:dyDescent="0.25">
      <c r="A2565" s="179" t="b">
        <f>IF(E2565&lt;&gt;1,"",NOT(ISNA(VLOOKUP(P2565,Mapping!$P:$P,1,FALSE))))</f>
        <v>0</v>
      </c>
      <c r="B2565" s="180" t="str">
        <f t="shared" si="39"/>
        <v/>
      </c>
      <c r="E2565" s="167">
        <v>1</v>
      </c>
      <c r="F2565" s="170" t="s">
        <v>4198</v>
      </c>
      <c r="G2565" s="169">
        <v>332059.72347072029</v>
      </c>
      <c r="H2565" s="168" t="s">
        <v>1266</v>
      </c>
      <c r="I2565" s="168" t="s">
        <v>561</v>
      </c>
      <c r="J2565" s="169">
        <v>105740.7752412784</v>
      </c>
      <c r="K2565" s="169">
        <v>53016.604251473647</v>
      </c>
      <c r="L2565" s="168" t="s">
        <v>5</v>
      </c>
      <c r="M2565" s="168" t="s">
        <v>21</v>
      </c>
      <c r="N2565" s="168" t="s">
        <v>2829</v>
      </c>
      <c r="O2565" s="168" t="s">
        <v>21</v>
      </c>
      <c r="P2565" s="168" t="s">
        <v>2831</v>
      </c>
      <c r="Q2565" s="168" t="s">
        <v>2832</v>
      </c>
      <c r="R2565" s="168" t="s">
        <v>1259</v>
      </c>
      <c r="S2565" s="168" t="s">
        <v>21</v>
      </c>
      <c r="T2565" s="168" t="s">
        <v>1259</v>
      </c>
      <c r="U2565" s="168" t="s">
        <v>1259</v>
      </c>
      <c r="V2565" s="168" t="s">
        <v>2832</v>
      </c>
      <c r="W2565" s="168" t="s">
        <v>1259</v>
      </c>
      <c r="X2565" s="168" t="s">
        <v>21</v>
      </c>
      <c r="Y2565" s="168" t="s">
        <v>1259</v>
      </c>
      <c r="Z2565" s="168" t="s">
        <v>21</v>
      </c>
      <c r="AA2565" s="168" t="s">
        <v>4199</v>
      </c>
      <c r="AB2565" s="168" t="s">
        <v>1259</v>
      </c>
      <c r="AC2565" s="168" t="s">
        <v>8903</v>
      </c>
      <c r="AD2565" s="169">
        <v>164256.93816732129</v>
      </c>
      <c r="AE2565" s="168" t="s">
        <v>814</v>
      </c>
      <c r="AF2565" s="169">
        <v>-123986.7606740457</v>
      </c>
      <c r="AG2565" s="169">
        <v>98035.631268874684</v>
      </c>
      <c r="AH2565" s="169">
        <v>-99007.521490573592</v>
      </c>
      <c r="AI2565" s="168" t="s">
        <v>21</v>
      </c>
      <c r="AJ2565"/>
      <c r="AK2565"/>
    </row>
    <row r="2566" spans="1:37" hidden="1" x14ac:dyDescent="0.25">
      <c r="A2566" s="179" t="b">
        <f>IF(E2566&lt;&gt;1,"",NOT(ISNA(VLOOKUP(P2566,Mapping!$P:$P,1,FALSE))))</f>
        <v>0</v>
      </c>
      <c r="B2566" s="180" t="str">
        <f t="shared" si="39"/>
        <v/>
      </c>
      <c r="E2566" s="167">
        <v>1</v>
      </c>
      <c r="F2566" s="170" t="s">
        <v>4198</v>
      </c>
      <c r="G2566" s="169">
        <v>1181683.5102445469</v>
      </c>
      <c r="H2566" s="168" t="s">
        <v>1266</v>
      </c>
      <c r="I2566" s="168" t="s">
        <v>561</v>
      </c>
      <c r="J2566" s="169">
        <v>376294.14720063639</v>
      </c>
      <c r="K2566" s="169">
        <v>188667.40705050179</v>
      </c>
      <c r="L2566" s="168" t="s">
        <v>5</v>
      </c>
      <c r="M2566" s="168" t="s">
        <v>21</v>
      </c>
      <c r="N2566" s="168" t="s">
        <v>2829</v>
      </c>
      <c r="O2566" s="168" t="s">
        <v>21</v>
      </c>
      <c r="P2566" s="168" t="s">
        <v>2833</v>
      </c>
      <c r="Q2566" s="168" t="s">
        <v>2834</v>
      </c>
      <c r="R2566" s="168" t="s">
        <v>1259</v>
      </c>
      <c r="S2566" s="168" t="s">
        <v>21</v>
      </c>
      <c r="T2566" s="168" t="s">
        <v>1259</v>
      </c>
      <c r="U2566" s="168" t="s">
        <v>1259</v>
      </c>
      <c r="V2566" s="168" t="s">
        <v>2834</v>
      </c>
      <c r="W2566" s="168" t="s">
        <v>1259</v>
      </c>
      <c r="X2566" s="168" t="s">
        <v>21</v>
      </c>
      <c r="Y2566" s="168" t="s">
        <v>1259</v>
      </c>
      <c r="Z2566" s="168" t="s">
        <v>21</v>
      </c>
      <c r="AA2566" s="168" t="s">
        <v>4199</v>
      </c>
      <c r="AB2566" s="168" t="s">
        <v>1259</v>
      </c>
      <c r="AC2566" s="168" t="s">
        <v>6904</v>
      </c>
      <c r="AD2566" s="169">
        <v>584532.54507000057</v>
      </c>
      <c r="AE2566" s="168" t="s">
        <v>814</v>
      </c>
      <c r="AF2566" s="169">
        <v>-441225.1779462673</v>
      </c>
      <c r="AG2566" s="169">
        <v>348874.25573929591</v>
      </c>
      <c r="AH2566" s="169">
        <v>-352332.87046301359</v>
      </c>
      <c r="AI2566" s="168" t="s">
        <v>21</v>
      </c>
      <c r="AJ2566"/>
      <c r="AK2566"/>
    </row>
    <row r="2567" spans="1:37" hidden="1" x14ac:dyDescent="0.25">
      <c r="A2567" s="179" t="b">
        <f>IF(E2567&lt;&gt;1,"",NOT(ISNA(VLOOKUP(P2567,Mapping!$P:$P,1,FALSE))))</f>
        <v>0</v>
      </c>
      <c r="B2567" s="180" t="str">
        <f t="shared" si="39"/>
        <v/>
      </c>
      <c r="E2567" s="167">
        <v>1</v>
      </c>
      <c r="F2567" s="170" t="s">
        <v>4198</v>
      </c>
      <c r="G2567" s="169">
        <v>2414437.8457027241</v>
      </c>
      <c r="H2567" s="168" t="s">
        <v>1266</v>
      </c>
      <c r="I2567" s="168" t="s">
        <v>561</v>
      </c>
      <c r="J2567" s="169">
        <v>768851.23828936904</v>
      </c>
      <c r="K2567" s="169">
        <v>385488.77418037452</v>
      </c>
      <c r="L2567" s="168" t="s">
        <v>5</v>
      </c>
      <c r="M2567" s="168" t="s">
        <v>21</v>
      </c>
      <c r="N2567" s="168" t="s">
        <v>2829</v>
      </c>
      <c r="O2567" s="168" t="s">
        <v>21</v>
      </c>
      <c r="P2567" s="168" t="s">
        <v>2836</v>
      </c>
      <c r="Q2567" s="168" t="s">
        <v>2837</v>
      </c>
      <c r="R2567" s="168" t="s">
        <v>1259</v>
      </c>
      <c r="S2567" s="168" t="s">
        <v>21</v>
      </c>
      <c r="T2567" s="168" t="s">
        <v>1259</v>
      </c>
      <c r="U2567" s="168" t="s">
        <v>1259</v>
      </c>
      <c r="V2567" s="168" t="s">
        <v>2837</v>
      </c>
      <c r="W2567" s="168" t="s">
        <v>1259</v>
      </c>
      <c r="X2567" s="168" t="s">
        <v>21</v>
      </c>
      <c r="Y2567" s="168" t="s">
        <v>1259</v>
      </c>
      <c r="Z2567" s="168" t="s">
        <v>21</v>
      </c>
      <c r="AA2567" s="168" t="s">
        <v>4199</v>
      </c>
      <c r="AB2567" s="168" t="s">
        <v>1259</v>
      </c>
      <c r="AC2567" s="168" t="s">
        <v>2780</v>
      </c>
      <c r="AD2567" s="169">
        <v>1194327.82688985</v>
      </c>
      <c r="AE2567" s="168" t="s">
        <v>814</v>
      </c>
      <c r="AF2567" s="169">
        <v>-901519.53452403075</v>
      </c>
      <c r="AG2567" s="169">
        <v>712826.40330151236</v>
      </c>
      <c r="AH2567" s="169">
        <v>-719893.10958136991</v>
      </c>
      <c r="AI2567" s="168" t="s">
        <v>21</v>
      </c>
      <c r="AJ2567"/>
      <c r="AK2567"/>
    </row>
    <row r="2568" spans="1:37" hidden="1" x14ac:dyDescent="0.25">
      <c r="A2568" s="179" t="b">
        <f>IF(E2568&lt;&gt;1,"",NOT(ISNA(VLOOKUP(P2568,Mapping!$P:$P,1,FALSE))))</f>
        <v>0</v>
      </c>
      <c r="B2568" s="180" t="str">
        <f t="shared" si="39"/>
        <v/>
      </c>
      <c r="E2568" s="167">
        <v>1</v>
      </c>
      <c r="F2568" s="170" t="s">
        <v>4200</v>
      </c>
      <c r="G2568" s="169">
        <v>1302934.043879136</v>
      </c>
      <c r="H2568" s="168" t="s">
        <v>1266</v>
      </c>
      <c r="I2568" s="168" t="s">
        <v>303</v>
      </c>
      <c r="J2568" s="169">
        <v>561440.12830821506</v>
      </c>
      <c r="K2568" s="169">
        <v>300550.19397702889</v>
      </c>
      <c r="L2568" s="168" t="s">
        <v>5</v>
      </c>
      <c r="M2568" s="168" t="s">
        <v>21</v>
      </c>
      <c r="N2568" s="168" t="s">
        <v>2829</v>
      </c>
      <c r="O2568" s="168" t="s">
        <v>21</v>
      </c>
      <c r="P2568" s="168" t="s">
        <v>2831</v>
      </c>
      <c r="Q2568" s="168" t="s">
        <v>2832</v>
      </c>
      <c r="R2568" s="168" t="s">
        <v>1259</v>
      </c>
      <c r="S2568" s="168" t="s">
        <v>21</v>
      </c>
      <c r="T2568" s="168" t="s">
        <v>1259</v>
      </c>
      <c r="U2568" s="168" t="s">
        <v>1259</v>
      </c>
      <c r="V2568" s="168" t="s">
        <v>2832</v>
      </c>
      <c r="W2568" s="168" t="s">
        <v>1259</v>
      </c>
      <c r="X2568" s="168" t="s">
        <v>21</v>
      </c>
      <c r="Y2568" s="168" t="s">
        <v>1259</v>
      </c>
      <c r="Z2568" s="168" t="s">
        <v>21</v>
      </c>
      <c r="AA2568" s="168" t="s">
        <v>4201</v>
      </c>
      <c r="AB2568" s="168" t="s">
        <v>4202</v>
      </c>
      <c r="AC2568" s="168" t="s">
        <v>8904</v>
      </c>
      <c r="AD2568" s="169">
        <v>718374.8086419506</v>
      </c>
      <c r="AE2568" s="168" t="s">
        <v>807</v>
      </c>
      <c r="AF2568" s="169">
        <v>-741368.57968472887</v>
      </c>
      <c r="AG2568" s="169">
        <v>463822.13213106222</v>
      </c>
      <c r="AH2568" s="169">
        <v>-437193.96094619413</v>
      </c>
      <c r="AI2568" s="168" t="s">
        <v>21</v>
      </c>
      <c r="AJ2568"/>
      <c r="AK2568"/>
    </row>
    <row r="2569" spans="1:37" hidden="1" x14ac:dyDescent="0.25">
      <c r="A2569" s="179" t="b">
        <f>IF(E2569&lt;&gt;1,"",NOT(ISNA(VLOOKUP(P2569,Mapping!$P:$P,1,FALSE))))</f>
        <v>0</v>
      </c>
      <c r="B2569" s="180" t="str">
        <f t="shared" si="39"/>
        <v/>
      </c>
      <c r="E2569" s="167">
        <v>1</v>
      </c>
      <c r="F2569" s="170" t="s">
        <v>4200</v>
      </c>
      <c r="G2569" s="169">
        <v>4588529.1385469567</v>
      </c>
      <c r="H2569" s="168" t="s">
        <v>1266</v>
      </c>
      <c r="I2569" s="168" t="s">
        <v>303</v>
      </c>
      <c r="J2569" s="169">
        <v>1977217.8034598699</v>
      </c>
      <c r="K2569" s="169">
        <v>1058444.461665676</v>
      </c>
      <c r="L2569" s="168" t="s">
        <v>5</v>
      </c>
      <c r="M2569" s="168" t="s">
        <v>21</v>
      </c>
      <c r="N2569" s="168" t="s">
        <v>2829</v>
      </c>
      <c r="O2569" s="168" t="s">
        <v>21</v>
      </c>
      <c r="P2569" s="168" t="s">
        <v>2833</v>
      </c>
      <c r="Q2569" s="168" t="s">
        <v>2834</v>
      </c>
      <c r="R2569" s="168" t="s">
        <v>1259</v>
      </c>
      <c r="S2569" s="168" t="s">
        <v>21</v>
      </c>
      <c r="T2569" s="168" t="s">
        <v>1259</v>
      </c>
      <c r="U2569" s="168" t="s">
        <v>1259</v>
      </c>
      <c r="V2569" s="168" t="s">
        <v>2834</v>
      </c>
      <c r="W2569" s="168" t="s">
        <v>1259</v>
      </c>
      <c r="X2569" s="168" t="s">
        <v>21</v>
      </c>
      <c r="Y2569" s="168" t="s">
        <v>1259</v>
      </c>
      <c r="Z2569" s="168" t="s">
        <v>21</v>
      </c>
      <c r="AA2569" s="168" t="s">
        <v>4201</v>
      </c>
      <c r="AB2569" s="168" t="s">
        <v>4202</v>
      </c>
      <c r="AC2569" s="168" t="s">
        <v>8905</v>
      </c>
      <c r="AD2569" s="169">
        <v>2529893.019018732</v>
      </c>
      <c r="AE2569" s="168" t="s">
        <v>807</v>
      </c>
      <c r="AF2569" s="169">
        <v>-2610869.941013</v>
      </c>
      <c r="AG2569" s="169">
        <v>1633437.5315346201</v>
      </c>
      <c r="AH2569" s="169">
        <v>-1539661.380729462</v>
      </c>
      <c r="AI2569" s="168" t="s">
        <v>21</v>
      </c>
      <c r="AJ2569"/>
      <c r="AK2569"/>
    </row>
    <row r="2570" spans="1:37" hidden="1" x14ac:dyDescent="0.25">
      <c r="A2570" s="179" t="b">
        <f>IF(E2570&lt;&gt;1,"",NOT(ISNA(VLOOKUP(P2570,Mapping!$P:$P,1,FALSE))))</f>
        <v>0</v>
      </c>
      <c r="B2570" s="180" t="str">
        <f t="shared" si="39"/>
        <v/>
      </c>
      <c r="E2570" s="167">
        <v>1</v>
      </c>
      <c r="F2570" s="170" t="s">
        <v>4200</v>
      </c>
      <c r="G2570" s="169">
        <v>2859464.2686731028</v>
      </c>
      <c r="H2570" s="168" t="s">
        <v>1266</v>
      </c>
      <c r="I2570" s="168" t="s">
        <v>303</v>
      </c>
      <c r="J2570" s="169">
        <v>1232155.98935222</v>
      </c>
      <c r="K2570" s="169">
        <v>659597.88575438189</v>
      </c>
      <c r="L2570" s="168" t="s">
        <v>5</v>
      </c>
      <c r="M2570" s="168" t="s">
        <v>21</v>
      </c>
      <c r="N2570" s="168" t="s">
        <v>2829</v>
      </c>
      <c r="O2570" s="168" t="s">
        <v>21</v>
      </c>
      <c r="P2570" s="168" t="s">
        <v>2851</v>
      </c>
      <c r="Q2570" s="168" t="s">
        <v>2834</v>
      </c>
      <c r="R2570" s="168" t="s">
        <v>1259</v>
      </c>
      <c r="S2570" s="168" t="s">
        <v>21</v>
      </c>
      <c r="T2570" s="168" t="s">
        <v>1259</v>
      </c>
      <c r="U2570" s="168" t="s">
        <v>1259</v>
      </c>
      <c r="V2570" s="168" t="s">
        <v>2834</v>
      </c>
      <c r="W2570" s="168" t="s">
        <v>1259</v>
      </c>
      <c r="X2570" s="168" t="s">
        <v>21</v>
      </c>
      <c r="Y2570" s="168" t="s">
        <v>1259</v>
      </c>
      <c r="Z2570" s="168" t="s">
        <v>21</v>
      </c>
      <c r="AA2570" s="168" t="s">
        <v>4201</v>
      </c>
      <c r="AB2570" s="168" t="s">
        <v>4202</v>
      </c>
      <c r="AC2570" s="168" t="s">
        <v>8906</v>
      </c>
      <c r="AD2570" s="169">
        <v>1576570.2849476561</v>
      </c>
      <c r="AE2570" s="168" t="s">
        <v>807</v>
      </c>
      <c r="AF2570" s="169">
        <v>-1627033.2128354921</v>
      </c>
      <c r="AG2570" s="169">
        <v>1017920.1472853509</v>
      </c>
      <c r="AH2570" s="169">
        <v>-959481.0387203854</v>
      </c>
      <c r="AI2570" s="168" t="s">
        <v>21</v>
      </c>
      <c r="AJ2570"/>
      <c r="AK2570"/>
    </row>
    <row r="2571" spans="1:37" hidden="1" x14ac:dyDescent="0.25">
      <c r="A2571" s="179" t="b">
        <f>IF(E2571&lt;&gt;1,"",NOT(ISNA(VLOOKUP(P2571,Mapping!$P:$P,1,FALSE))))</f>
        <v>0</v>
      </c>
      <c r="B2571" s="180" t="str">
        <f t="shared" si="39"/>
        <v/>
      </c>
      <c r="E2571" s="167">
        <v>1</v>
      </c>
      <c r="F2571" s="170" t="s">
        <v>4200</v>
      </c>
      <c r="G2571" s="169">
        <v>174022.01270988461</v>
      </c>
      <c r="H2571" s="168" t="s">
        <v>1266</v>
      </c>
      <c r="I2571" s="168" t="s">
        <v>303</v>
      </c>
      <c r="J2571" s="169">
        <v>74986.86645212445</v>
      </c>
      <c r="K2571" s="169">
        <v>40141.977962685261</v>
      </c>
      <c r="L2571" s="168" t="s">
        <v>5</v>
      </c>
      <c r="M2571" s="168" t="s">
        <v>21</v>
      </c>
      <c r="N2571" s="168" t="s">
        <v>2829</v>
      </c>
      <c r="O2571" s="168" t="s">
        <v>21</v>
      </c>
      <c r="P2571" s="168" t="s">
        <v>2835</v>
      </c>
      <c r="Q2571" s="168" t="s">
        <v>2834</v>
      </c>
      <c r="R2571" s="168" t="s">
        <v>1259</v>
      </c>
      <c r="S2571" s="168" t="s">
        <v>21</v>
      </c>
      <c r="T2571" s="168" t="s">
        <v>1259</v>
      </c>
      <c r="U2571" s="168" t="s">
        <v>1259</v>
      </c>
      <c r="V2571" s="168" t="s">
        <v>2834</v>
      </c>
      <c r="W2571" s="168" t="s">
        <v>1259</v>
      </c>
      <c r="X2571" s="168" t="s">
        <v>21</v>
      </c>
      <c r="Y2571" s="168" t="s">
        <v>1259</v>
      </c>
      <c r="Z2571" s="168" t="s">
        <v>21</v>
      </c>
      <c r="AA2571" s="168" t="s">
        <v>4201</v>
      </c>
      <c r="AB2571" s="168" t="s">
        <v>4202</v>
      </c>
      <c r="AC2571" s="168" t="s">
        <v>8907</v>
      </c>
      <c r="AD2571" s="169">
        <v>95947.320332315328</v>
      </c>
      <c r="AE2571" s="168" t="s">
        <v>807</v>
      </c>
      <c r="AF2571" s="169">
        <v>-99018.406190768568</v>
      </c>
      <c r="AG2571" s="169">
        <v>61948.846414765168</v>
      </c>
      <c r="AH2571" s="169">
        <v>-58392.344098977948</v>
      </c>
      <c r="AI2571" s="168" t="s">
        <v>21</v>
      </c>
      <c r="AJ2571"/>
      <c r="AK2571"/>
    </row>
    <row r="2572" spans="1:37" hidden="1" x14ac:dyDescent="0.25">
      <c r="A2572" s="179" t="b">
        <f>IF(E2572&lt;&gt;1,"",NOT(ISNA(VLOOKUP(P2572,Mapping!$P:$P,1,FALSE))))</f>
        <v>0</v>
      </c>
      <c r="B2572" s="180" t="str">
        <f t="shared" si="39"/>
        <v/>
      </c>
      <c r="E2572" s="167">
        <v>1</v>
      </c>
      <c r="F2572" s="170" t="s">
        <v>4200</v>
      </c>
      <c r="G2572" s="169">
        <v>3242461.43339785</v>
      </c>
      <c r="H2572" s="168" t="s">
        <v>1266</v>
      </c>
      <c r="I2572" s="168" t="s">
        <v>303</v>
      </c>
      <c r="J2572" s="169">
        <v>1397191.1868857411</v>
      </c>
      <c r="K2572" s="169">
        <v>747944.54665516224</v>
      </c>
      <c r="L2572" s="168" t="s">
        <v>5</v>
      </c>
      <c r="M2572" s="168" t="s">
        <v>21</v>
      </c>
      <c r="N2572" s="168" t="s">
        <v>2829</v>
      </c>
      <c r="O2572" s="168" t="s">
        <v>21</v>
      </c>
      <c r="P2572" s="168" t="s">
        <v>2836</v>
      </c>
      <c r="Q2572" s="168" t="s">
        <v>2837</v>
      </c>
      <c r="R2572" s="168" t="s">
        <v>1259</v>
      </c>
      <c r="S2572" s="168" t="s">
        <v>21</v>
      </c>
      <c r="T2572" s="168" t="s">
        <v>1259</v>
      </c>
      <c r="U2572" s="168" t="s">
        <v>1259</v>
      </c>
      <c r="V2572" s="168" t="s">
        <v>2837</v>
      </c>
      <c r="W2572" s="168" t="s">
        <v>1259</v>
      </c>
      <c r="X2572" s="168" t="s">
        <v>21</v>
      </c>
      <c r="Y2572" s="168" t="s">
        <v>1259</v>
      </c>
      <c r="Z2572" s="168" t="s">
        <v>21</v>
      </c>
      <c r="AA2572" s="168" t="s">
        <v>4201</v>
      </c>
      <c r="AB2572" s="168" t="s">
        <v>4202</v>
      </c>
      <c r="AC2572" s="168" t="s">
        <v>8908</v>
      </c>
      <c r="AD2572" s="169">
        <v>1787736.3959354421</v>
      </c>
      <c r="AE2572" s="168" t="s">
        <v>807</v>
      </c>
      <c r="AF2572" s="169">
        <v>-1844958.3375715851</v>
      </c>
      <c r="AG2572" s="169">
        <v>1154260.557129812</v>
      </c>
      <c r="AH2572" s="169">
        <v>-1087994.103724547</v>
      </c>
      <c r="AI2572" s="168" t="s">
        <v>21</v>
      </c>
      <c r="AJ2572"/>
      <c r="AK2572"/>
    </row>
    <row r="2573" spans="1:37" hidden="1" x14ac:dyDescent="0.25">
      <c r="A2573" s="179" t="b">
        <f>IF(E2573&lt;&gt;1,"",NOT(ISNA(VLOOKUP(P2573,Mapping!$P:$P,1,FALSE))))</f>
        <v>0</v>
      </c>
      <c r="B2573" s="180" t="str">
        <f t="shared" si="39"/>
        <v/>
      </c>
      <c r="E2573" s="167">
        <v>1</v>
      </c>
      <c r="F2573" s="170" t="s">
        <v>4203</v>
      </c>
      <c r="G2573" s="169">
        <v>5102414.6406626161</v>
      </c>
      <c r="H2573" s="168" t="s">
        <v>1266</v>
      </c>
      <c r="I2573" s="168" t="s">
        <v>303</v>
      </c>
      <c r="J2573" s="169">
        <v>1870248.129899614</v>
      </c>
      <c r="K2573" s="169">
        <v>1155289.5292160281</v>
      </c>
      <c r="L2573" s="168" t="s">
        <v>5</v>
      </c>
      <c r="M2573" s="168" t="s">
        <v>21</v>
      </c>
      <c r="N2573" s="168" t="s">
        <v>2829</v>
      </c>
      <c r="O2573" s="168" t="s">
        <v>21</v>
      </c>
      <c r="P2573" s="168" t="s">
        <v>2831</v>
      </c>
      <c r="Q2573" s="168" t="s">
        <v>2832</v>
      </c>
      <c r="R2573" s="168" t="s">
        <v>1259</v>
      </c>
      <c r="S2573" s="168" t="s">
        <v>21</v>
      </c>
      <c r="T2573" s="168" t="s">
        <v>1259</v>
      </c>
      <c r="U2573" s="168" t="s">
        <v>1259</v>
      </c>
      <c r="V2573" s="168" t="s">
        <v>2832</v>
      </c>
      <c r="W2573" s="168" t="s">
        <v>1259</v>
      </c>
      <c r="X2573" s="168" t="s">
        <v>21</v>
      </c>
      <c r="Y2573" s="168" t="s">
        <v>1259</v>
      </c>
      <c r="Z2573" s="168" t="s">
        <v>21</v>
      </c>
      <c r="AA2573" s="168" t="s">
        <v>4204</v>
      </c>
      <c r="AB2573" s="168" t="s">
        <v>4205</v>
      </c>
      <c r="AC2573" s="168" t="s">
        <v>8909</v>
      </c>
      <c r="AD2573" s="169">
        <v>2804705.7210469642</v>
      </c>
      <c r="AE2573" s="168" t="s">
        <v>814</v>
      </c>
      <c r="AF2573" s="169">
        <v>-2762517.6613874682</v>
      </c>
      <c r="AG2573" s="169">
        <v>-854913.74651193805</v>
      </c>
      <c r="AH2573" s="169">
        <v>-1486583.17596662</v>
      </c>
      <c r="AI2573" s="168" t="s">
        <v>21</v>
      </c>
      <c r="AJ2573"/>
      <c r="AK2573"/>
    </row>
    <row r="2574" spans="1:37" hidden="1" x14ac:dyDescent="0.25">
      <c r="A2574" s="179" t="b">
        <f>IF(E2574&lt;&gt;1,"",NOT(ISNA(VLOOKUP(P2574,Mapping!$P:$P,1,FALSE))))</f>
        <v>0</v>
      </c>
      <c r="B2574" s="180" t="str">
        <f t="shared" si="39"/>
        <v/>
      </c>
      <c r="E2574" s="167">
        <v>1</v>
      </c>
      <c r="F2574" s="170" t="s">
        <v>4203</v>
      </c>
      <c r="G2574" s="169">
        <v>2306259.5914244708</v>
      </c>
      <c r="H2574" s="168" t="s">
        <v>1266</v>
      </c>
      <c r="I2574" s="168" t="s">
        <v>303</v>
      </c>
      <c r="J2574" s="169">
        <v>845340.48909920244</v>
      </c>
      <c r="K2574" s="169">
        <v>522183.66112259339</v>
      </c>
      <c r="L2574" s="168" t="s">
        <v>5</v>
      </c>
      <c r="M2574" s="168" t="s">
        <v>21</v>
      </c>
      <c r="N2574" s="168" t="s">
        <v>2829</v>
      </c>
      <c r="O2574" s="168" t="s">
        <v>21</v>
      </c>
      <c r="P2574" s="168" t="s">
        <v>2836</v>
      </c>
      <c r="Q2574" s="168" t="s">
        <v>2837</v>
      </c>
      <c r="R2574" s="168" t="s">
        <v>1259</v>
      </c>
      <c r="S2574" s="168" t="s">
        <v>21</v>
      </c>
      <c r="T2574" s="168" t="s">
        <v>1259</v>
      </c>
      <c r="U2574" s="168" t="s">
        <v>1259</v>
      </c>
      <c r="V2574" s="168" t="s">
        <v>2837</v>
      </c>
      <c r="W2574" s="168" t="s">
        <v>1259</v>
      </c>
      <c r="X2574" s="168" t="s">
        <v>21</v>
      </c>
      <c r="Y2574" s="168" t="s">
        <v>1259</v>
      </c>
      <c r="Z2574" s="168" t="s">
        <v>21</v>
      </c>
      <c r="AA2574" s="168" t="s">
        <v>4204</v>
      </c>
      <c r="AB2574" s="168" t="s">
        <v>4205</v>
      </c>
      <c r="AC2574" s="168" t="s">
        <v>8910</v>
      </c>
      <c r="AD2574" s="169">
        <v>1267709.4916472039</v>
      </c>
      <c r="AE2574" s="168" t="s">
        <v>814</v>
      </c>
      <c r="AF2574" s="169">
        <v>-1248640.75182784</v>
      </c>
      <c r="AG2574" s="169">
        <v>-386415.6809250887</v>
      </c>
      <c r="AH2574" s="169">
        <v>-671926.32301988686</v>
      </c>
      <c r="AI2574" s="168" t="s">
        <v>21</v>
      </c>
      <c r="AJ2574"/>
      <c r="AK2574"/>
    </row>
    <row r="2575" spans="1:37" hidden="1" x14ac:dyDescent="0.25">
      <c r="A2575" s="179" t="b">
        <f>IF(E2575&lt;&gt;1,"",NOT(ISNA(VLOOKUP(P2575,Mapping!$P:$P,1,FALSE))))</f>
        <v>1</v>
      </c>
      <c r="B2575" s="180" t="str">
        <f t="shared" si="39"/>
        <v/>
      </c>
      <c r="E2575" s="167">
        <v>1</v>
      </c>
      <c r="F2575" s="170" t="s">
        <v>269</v>
      </c>
      <c r="G2575" s="169">
        <v>119321693.41</v>
      </c>
      <c r="H2575" s="168" t="s">
        <v>1266</v>
      </c>
      <c r="I2575" s="168" t="s">
        <v>4</v>
      </c>
      <c r="J2575" s="169">
        <v>35115138.326662883</v>
      </c>
      <c r="K2575" s="169">
        <v>21412943.898705289</v>
      </c>
      <c r="L2575" s="168" t="s">
        <v>5</v>
      </c>
      <c r="M2575" s="168" t="s">
        <v>21</v>
      </c>
      <c r="N2575" s="168" t="s">
        <v>2829</v>
      </c>
      <c r="O2575" s="168" t="s">
        <v>21</v>
      </c>
      <c r="P2575" s="168" t="s">
        <v>183</v>
      </c>
      <c r="Q2575" s="168" t="s">
        <v>2834</v>
      </c>
      <c r="R2575" s="168" t="s">
        <v>1259</v>
      </c>
      <c r="S2575" s="168" t="s">
        <v>21</v>
      </c>
      <c r="T2575" s="168" t="s">
        <v>1259</v>
      </c>
      <c r="U2575" s="168" t="s">
        <v>1259</v>
      </c>
      <c r="V2575" s="168" t="s">
        <v>2834</v>
      </c>
      <c r="W2575" s="168" t="s">
        <v>1259</v>
      </c>
      <c r="X2575" s="168" t="s">
        <v>21</v>
      </c>
      <c r="Y2575" s="168" t="s">
        <v>1259</v>
      </c>
      <c r="Z2575" s="168" t="s">
        <v>21</v>
      </c>
      <c r="AA2575" s="168" t="s">
        <v>1318</v>
      </c>
      <c r="AB2575" s="168" t="s">
        <v>855</v>
      </c>
      <c r="AC2575" s="168" t="s">
        <v>12848</v>
      </c>
      <c r="AD2575" s="169">
        <v>49131463.630154721</v>
      </c>
      <c r="AE2575" s="168" t="s">
        <v>809</v>
      </c>
      <c r="AF2575" s="169">
        <v>-55653828.63992808</v>
      </c>
      <c r="AG2575" s="169">
        <v>-55522149.505165063</v>
      </c>
      <c r="AH2575" s="169">
        <v>-46201075.393673122</v>
      </c>
      <c r="AI2575" s="168" t="s">
        <v>21</v>
      </c>
      <c r="AJ2575"/>
      <c r="AK2575"/>
    </row>
    <row r="2576" spans="1:37" hidden="1" x14ac:dyDescent="0.25">
      <c r="A2576" s="179" t="b">
        <f>IF(E2576&lt;&gt;1,"",NOT(ISNA(VLOOKUP(P2576,Mapping!$P:$P,1,FALSE))))</f>
        <v>0</v>
      </c>
      <c r="B2576" s="180" t="str">
        <f t="shared" si="39"/>
        <v/>
      </c>
      <c r="E2576" s="167">
        <v>1</v>
      </c>
      <c r="F2576" s="170" t="s">
        <v>4206</v>
      </c>
      <c r="G2576" s="169">
        <v>333991.84725078382</v>
      </c>
      <c r="H2576" s="168" t="s">
        <v>1266</v>
      </c>
      <c r="I2576" s="168" t="s">
        <v>402</v>
      </c>
      <c r="J2576" s="169">
        <v>217140.47563937519</v>
      </c>
      <c r="K2576" s="169">
        <v>84919.238649955718</v>
      </c>
      <c r="L2576" s="168" t="s">
        <v>5</v>
      </c>
      <c r="M2576" s="168" t="s">
        <v>21</v>
      </c>
      <c r="N2576" s="168" t="s">
        <v>2829</v>
      </c>
      <c r="O2576" s="168" t="s">
        <v>21</v>
      </c>
      <c r="P2576" s="168" t="s">
        <v>2831</v>
      </c>
      <c r="Q2576" s="168" t="s">
        <v>2832</v>
      </c>
      <c r="R2576" s="168" t="s">
        <v>1259</v>
      </c>
      <c r="S2576" s="168" t="s">
        <v>21</v>
      </c>
      <c r="T2576" s="168" t="s">
        <v>1259</v>
      </c>
      <c r="U2576" s="168" t="s">
        <v>1259</v>
      </c>
      <c r="V2576" s="168" t="s">
        <v>2832</v>
      </c>
      <c r="W2576" s="168" t="s">
        <v>1259</v>
      </c>
      <c r="X2576" s="168" t="s">
        <v>21</v>
      </c>
      <c r="Y2576" s="168" t="s">
        <v>1259</v>
      </c>
      <c r="Z2576" s="168" t="s">
        <v>21</v>
      </c>
      <c r="AA2576" s="168" t="s">
        <v>4207</v>
      </c>
      <c r="AB2576" s="168" t="s">
        <v>1259</v>
      </c>
      <c r="AC2576" s="168" t="s">
        <v>8911</v>
      </c>
      <c r="AD2576" s="169">
        <v>322433.7360127187</v>
      </c>
      <c r="AE2576" s="168" t="s">
        <v>807</v>
      </c>
      <c r="AF2576" s="169">
        <v>-119416.85597555419</v>
      </c>
      <c r="AG2576" s="169">
        <v>-202609.48165246571</v>
      </c>
      <c r="AH2576" s="169">
        <v>-1210.0762662158229</v>
      </c>
      <c r="AI2576" s="168" t="s">
        <v>21</v>
      </c>
      <c r="AJ2576"/>
      <c r="AK2576"/>
    </row>
    <row r="2577" spans="1:37" hidden="1" x14ac:dyDescent="0.25">
      <c r="A2577" s="179" t="b">
        <f>IF(E2577&lt;&gt;1,"",NOT(ISNA(VLOOKUP(P2577,Mapping!$P:$P,1,FALSE))))</f>
        <v>0</v>
      </c>
      <c r="B2577" s="180" t="str">
        <f t="shared" si="39"/>
        <v/>
      </c>
      <c r="E2577" s="167">
        <v>1</v>
      </c>
      <c r="F2577" s="170" t="s">
        <v>4206</v>
      </c>
      <c r="G2577" s="169">
        <v>289737.52663570148</v>
      </c>
      <c r="H2577" s="168" t="s">
        <v>1266</v>
      </c>
      <c r="I2577" s="168" t="s">
        <v>402</v>
      </c>
      <c r="J2577" s="169">
        <v>188369.10200688971</v>
      </c>
      <c r="K2577" s="169">
        <v>73667.337609443202</v>
      </c>
      <c r="L2577" s="168" t="s">
        <v>5</v>
      </c>
      <c r="M2577" s="168" t="s">
        <v>21</v>
      </c>
      <c r="N2577" s="168" t="s">
        <v>2829</v>
      </c>
      <c r="O2577" s="168" t="s">
        <v>21</v>
      </c>
      <c r="P2577" s="168" t="s">
        <v>2836</v>
      </c>
      <c r="Q2577" s="168" t="s">
        <v>2837</v>
      </c>
      <c r="R2577" s="168" t="s">
        <v>1259</v>
      </c>
      <c r="S2577" s="168" t="s">
        <v>21</v>
      </c>
      <c r="T2577" s="168" t="s">
        <v>1259</v>
      </c>
      <c r="U2577" s="168" t="s">
        <v>1259</v>
      </c>
      <c r="V2577" s="168" t="s">
        <v>2837</v>
      </c>
      <c r="W2577" s="168" t="s">
        <v>1259</v>
      </c>
      <c r="X2577" s="168" t="s">
        <v>21</v>
      </c>
      <c r="Y2577" s="168" t="s">
        <v>1259</v>
      </c>
      <c r="Z2577" s="168" t="s">
        <v>21</v>
      </c>
      <c r="AA2577" s="168" t="s">
        <v>4207</v>
      </c>
      <c r="AB2577" s="168" t="s">
        <v>1259</v>
      </c>
      <c r="AC2577" s="168" t="s">
        <v>8912</v>
      </c>
      <c r="AD2577" s="169">
        <v>279710.87900863279</v>
      </c>
      <c r="AE2577" s="168" t="s">
        <v>807</v>
      </c>
      <c r="AF2577" s="169">
        <v>-103593.9792356343</v>
      </c>
      <c r="AG2577" s="169">
        <v>-175763.48216322879</v>
      </c>
      <c r="AH2577" s="169">
        <v>-1049.7397086183189</v>
      </c>
      <c r="AI2577" s="168" t="s">
        <v>21</v>
      </c>
      <c r="AJ2577"/>
      <c r="AK2577"/>
    </row>
    <row r="2578" spans="1:37" hidden="1" x14ac:dyDescent="0.25">
      <c r="A2578" s="179" t="b">
        <f>IF(E2578&lt;&gt;1,"",NOT(ISNA(VLOOKUP(P2578,Mapping!$P:$P,1,FALSE))))</f>
        <v>0</v>
      </c>
      <c r="B2578" s="180" t="str">
        <f t="shared" si="39"/>
        <v/>
      </c>
      <c r="E2578" s="167">
        <v>1</v>
      </c>
      <c r="F2578" s="170" t="s">
        <v>4208</v>
      </c>
      <c r="G2578" s="169">
        <v>1841824.447909778</v>
      </c>
      <c r="H2578" s="168" t="s">
        <v>1266</v>
      </c>
      <c r="I2578" s="168" t="s">
        <v>303</v>
      </c>
      <c r="J2578" s="169">
        <v>726786.00720658607</v>
      </c>
      <c r="K2578" s="169">
        <v>379369.49443156237</v>
      </c>
      <c r="L2578" s="168" t="s">
        <v>5</v>
      </c>
      <c r="M2578" s="168" t="s">
        <v>21</v>
      </c>
      <c r="N2578" s="168" t="s">
        <v>2829</v>
      </c>
      <c r="O2578" s="168" t="s">
        <v>21</v>
      </c>
      <c r="P2578" s="168" t="s">
        <v>2831</v>
      </c>
      <c r="Q2578" s="168" t="s">
        <v>2832</v>
      </c>
      <c r="R2578" s="168" t="s">
        <v>1259</v>
      </c>
      <c r="S2578" s="168" t="s">
        <v>21</v>
      </c>
      <c r="T2578" s="168" t="s">
        <v>1259</v>
      </c>
      <c r="U2578" s="168" t="s">
        <v>1259</v>
      </c>
      <c r="V2578" s="168" t="s">
        <v>2832</v>
      </c>
      <c r="W2578" s="168" t="s">
        <v>1259</v>
      </c>
      <c r="X2578" s="168" t="s">
        <v>21</v>
      </c>
      <c r="Y2578" s="168" t="s">
        <v>1259</v>
      </c>
      <c r="Z2578" s="168" t="s">
        <v>21</v>
      </c>
      <c r="AA2578" s="168" t="s">
        <v>4209</v>
      </c>
      <c r="AB2578" s="168" t="s">
        <v>4210</v>
      </c>
      <c r="AC2578" s="168" t="s">
        <v>9645</v>
      </c>
      <c r="AD2578" s="169">
        <v>824437.88271191029</v>
      </c>
      <c r="AE2578" s="168" t="s">
        <v>816</v>
      </c>
      <c r="AF2578" s="169">
        <v>-552118.29004826862</v>
      </c>
      <c r="AG2578" s="169">
        <v>-840299.32254343911</v>
      </c>
      <c r="AH2578" s="169">
        <v>-424005.40246490441</v>
      </c>
      <c r="AI2578" s="168" t="s">
        <v>21</v>
      </c>
      <c r="AJ2578"/>
      <c r="AK2578"/>
    </row>
    <row r="2579" spans="1:37" hidden="1" x14ac:dyDescent="0.25">
      <c r="A2579" s="179" t="b">
        <f>IF(E2579&lt;&gt;1,"",NOT(ISNA(VLOOKUP(P2579,Mapping!$P:$P,1,FALSE))))</f>
        <v>0</v>
      </c>
      <c r="B2579" s="180" t="str">
        <f t="shared" si="39"/>
        <v/>
      </c>
      <c r="E2579" s="167">
        <v>1</v>
      </c>
      <c r="F2579" s="170" t="s">
        <v>4208</v>
      </c>
      <c r="G2579" s="169">
        <v>784767.40404247947</v>
      </c>
      <c r="H2579" s="168" t="s">
        <v>1266</v>
      </c>
      <c r="I2579" s="168" t="s">
        <v>303</v>
      </c>
      <c r="J2579" s="169">
        <v>309670.10391092917</v>
      </c>
      <c r="K2579" s="169">
        <v>161642.33983093951</v>
      </c>
      <c r="L2579" s="168" t="s">
        <v>5</v>
      </c>
      <c r="M2579" s="168" t="s">
        <v>21</v>
      </c>
      <c r="N2579" s="168" t="s">
        <v>2829</v>
      </c>
      <c r="O2579" s="168" t="s">
        <v>21</v>
      </c>
      <c r="P2579" s="168" t="s">
        <v>2836</v>
      </c>
      <c r="Q2579" s="168" t="s">
        <v>2837</v>
      </c>
      <c r="R2579" s="168" t="s">
        <v>1259</v>
      </c>
      <c r="S2579" s="168" t="s">
        <v>21</v>
      </c>
      <c r="T2579" s="168" t="s">
        <v>1259</v>
      </c>
      <c r="U2579" s="168" t="s">
        <v>1259</v>
      </c>
      <c r="V2579" s="168" t="s">
        <v>2837</v>
      </c>
      <c r="W2579" s="168" t="s">
        <v>1259</v>
      </c>
      <c r="X2579" s="168" t="s">
        <v>21</v>
      </c>
      <c r="Y2579" s="168" t="s">
        <v>1259</v>
      </c>
      <c r="Z2579" s="168" t="s">
        <v>21</v>
      </c>
      <c r="AA2579" s="168" t="s">
        <v>4209</v>
      </c>
      <c r="AB2579" s="168" t="s">
        <v>4210</v>
      </c>
      <c r="AC2579" s="168" t="s">
        <v>8914</v>
      </c>
      <c r="AD2579" s="169">
        <v>351277.76577423088</v>
      </c>
      <c r="AE2579" s="168" t="s">
        <v>816</v>
      </c>
      <c r="AF2579" s="169">
        <v>-235247.41334456261</v>
      </c>
      <c r="AG2579" s="169">
        <v>-358036.0325434074</v>
      </c>
      <c r="AH2579" s="169">
        <v>-180660.87643151381</v>
      </c>
      <c r="AI2579" s="168" t="s">
        <v>21</v>
      </c>
      <c r="AJ2579"/>
      <c r="AK2579"/>
    </row>
    <row r="2580" spans="1:37" hidden="1" x14ac:dyDescent="0.25">
      <c r="A2580" s="179" t="b">
        <f>IF(E2580&lt;&gt;1,"",NOT(ISNA(VLOOKUP(P2580,Mapping!$P:$P,1,FALSE))))</f>
        <v>0</v>
      </c>
      <c r="B2580" s="180" t="str">
        <f t="shared" si="39"/>
        <v/>
      </c>
      <c r="E2580" s="167">
        <v>1</v>
      </c>
      <c r="F2580" s="170" t="s">
        <v>4211</v>
      </c>
      <c r="G2580" s="169">
        <v>493627.68705567258</v>
      </c>
      <c r="H2580" s="168" t="s">
        <v>1266</v>
      </c>
      <c r="I2580" s="168" t="s">
        <v>303</v>
      </c>
      <c r="J2580" s="169">
        <v>285458.90827691689</v>
      </c>
      <c r="K2580" s="169">
        <v>170236.11362778489</v>
      </c>
      <c r="L2580" s="168" t="s">
        <v>5</v>
      </c>
      <c r="M2580" s="168" t="s">
        <v>21</v>
      </c>
      <c r="N2580" s="168" t="s">
        <v>2829</v>
      </c>
      <c r="O2580" s="168" t="s">
        <v>21</v>
      </c>
      <c r="P2580" s="168" t="s">
        <v>2831</v>
      </c>
      <c r="Q2580" s="168" t="s">
        <v>2832</v>
      </c>
      <c r="R2580" s="168" t="s">
        <v>1259</v>
      </c>
      <c r="S2580" s="168" t="s">
        <v>21</v>
      </c>
      <c r="T2580" s="168" t="s">
        <v>1259</v>
      </c>
      <c r="U2580" s="168" t="s">
        <v>1259</v>
      </c>
      <c r="V2580" s="168" t="s">
        <v>2832</v>
      </c>
      <c r="W2580" s="168" t="s">
        <v>1259</v>
      </c>
      <c r="X2580" s="168" t="s">
        <v>21</v>
      </c>
      <c r="Y2580" s="168" t="s">
        <v>1259</v>
      </c>
      <c r="Z2580" s="168" t="s">
        <v>21</v>
      </c>
      <c r="AA2580" s="168" t="s">
        <v>4212</v>
      </c>
      <c r="AB2580" s="168" t="s">
        <v>4213</v>
      </c>
      <c r="AC2580" s="168" t="s">
        <v>7353</v>
      </c>
      <c r="AD2580" s="169">
        <v>458109.8104794714</v>
      </c>
      <c r="AE2580" s="168" t="s">
        <v>814</v>
      </c>
      <c r="AF2580" s="169">
        <v>-168083.5527803053</v>
      </c>
      <c r="AG2580" s="169">
        <v>-225208.76595611629</v>
      </c>
      <c r="AH2580" s="169">
        <v>-272011.37012228498</v>
      </c>
      <c r="AI2580" s="168" t="s">
        <v>21</v>
      </c>
      <c r="AJ2580"/>
      <c r="AK2580"/>
    </row>
    <row r="2581" spans="1:37" hidden="1" x14ac:dyDescent="0.25">
      <c r="A2581" s="179" t="b">
        <f>IF(E2581&lt;&gt;1,"",NOT(ISNA(VLOOKUP(P2581,Mapping!$P:$P,1,FALSE))))</f>
        <v>0</v>
      </c>
      <c r="B2581" s="180" t="str">
        <f t="shared" ref="B2581:B2644" si="40">IF(AI2581="","",VALUE(AI2581))</f>
        <v/>
      </c>
      <c r="E2581" s="167">
        <v>1</v>
      </c>
      <c r="F2581" s="170" t="s">
        <v>4214</v>
      </c>
      <c r="G2581" s="169">
        <v>177657.70892895659</v>
      </c>
      <c r="H2581" s="168" t="s">
        <v>1266</v>
      </c>
      <c r="I2581" s="168" t="s">
        <v>2920</v>
      </c>
      <c r="J2581" s="169">
        <v>72310.668966136756</v>
      </c>
      <c r="K2581" s="169">
        <v>37799.825206596062</v>
      </c>
      <c r="L2581" s="168" t="s">
        <v>5</v>
      </c>
      <c r="M2581" s="168" t="s">
        <v>21</v>
      </c>
      <c r="N2581" s="168" t="s">
        <v>2829</v>
      </c>
      <c r="O2581" s="168" t="s">
        <v>21</v>
      </c>
      <c r="P2581" s="168" t="s">
        <v>2831</v>
      </c>
      <c r="Q2581" s="168" t="s">
        <v>2832</v>
      </c>
      <c r="R2581" s="168" t="s">
        <v>1259</v>
      </c>
      <c r="S2581" s="168" t="s">
        <v>21</v>
      </c>
      <c r="T2581" s="168" t="s">
        <v>1259</v>
      </c>
      <c r="U2581" s="168" t="s">
        <v>1259</v>
      </c>
      <c r="V2581" s="168" t="s">
        <v>2832</v>
      </c>
      <c r="W2581" s="168" t="s">
        <v>1259</v>
      </c>
      <c r="X2581" s="168" t="s">
        <v>21</v>
      </c>
      <c r="Y2581" s="168" t="s">
        <v>1259</v>
      </c>
      <c r="Z2581" s="168" t="s">
        <v>21</v>
      </c>
      <c r="AA2581" s="168" t="s">
        <v>4215</v>
      </c>
      <c r="AB2581" s="168" t="s">
        <v>1259</v>
      </c>
      <c r="AC2581" s="168" t="s">
        <v>8915</v>
      </c>
      <c r="AD2581" s="169">
        <v>108479.3868310245</v>
      </c>
      <c r="AE2581" s="168" t="s">
        <v>808</v>
      </c>
      <c r="AF2581" s="169">
        <v>-43228.165754136193</v>
      </c>
      <c r="AG2581" s="169">
        <v>8914.4673769133224</v>
      </c>
      <c r="AH2581" s="169">
        <v>-54761.456584298387</v>
      </c>
      <c r="AI2581" s="168" t="s">
        <v>21</v>
      </c>
      <c r="AJ2581"/>
      <c r="AK2581"/>
    </row>
    <row r="2582" spans="1:37" hidden="1" x14ac:dyDescent="0.25">
      <c r="A2582" s="179" t="b">
        <f>IF(E2582&lt;&gt;1,"",NOT(ISNA(VLOOKUP(P2582,Mapping!$P:$P,1,FALSE))))</f>
        <v>0</v>
      </c>
      <c r="B2582" s="180" t="str">
        <f t="shared" si="40"/>
        <v/>
      </c>
      <c r="E2582" s="167">
        <v>1</v>
      </c>
      <c r="F2582" s="170" t="s">
        <v>4216</v>
      </c>
      <c r="G2582" s="169">
        <v>1312262.352458464</v>
      </c>
      <c r="H2582" s="168" t="s">
        <v>1266</v>
      </c>
      <c r="I2582" s="168" t="s">
        <v>797</v>
      </c>
      <c r="J2582" s="169">
        <v>402907.61933181062</v>
      </c>
      <c r="K2582" s="169">
        <v>179348.98993925899</v>
      </c>
      <c r="L2582" s="168" t="s">
        <v>5</v>
      </c>
      <c r="M2582" s="168" t="s">
        <v>21</v>
      </c>
      <c r="N2582" s="168" t="s">
        <v>2829</v>
      </c>
      <c r="O2582" s="168" t="s">
        <v>21</v>
      </c>
      <c r="P2582" s="168" t="s">
        <v>2831</v>
      </c>
      <c r="Q2582" s="168" t="s">
        <v>2832</v>
      </c>
      <c r="R2582" s="168" t="s">
        <v>1259</v>
      </c>
      <c r="S2582" s="168" t="s">
        <v>21</v>
      </c>
      <c r="T2582" s="168" t="s">
        <v>1259</v>
      </c>
      <c r="U2582" s="168" t="s">
        <v>1259</v>
      </c>
      <c r="V2582" s="168" t="s">
        <v>2832</v>
      </c>
      <c r="W2582" s="168" t="s">
        <v>1259</v>
      </c>
      <c r="X2582" s="168" t="s">
        <v>21</v>
      </c>
      <c r="Y2582" s="168" t="s">
        <v>1259</v>
      </c>
      <c r="Z2582" s="168" t="s">
        <v>21</v>
      </c>
      <c r="AA2582" s="168" t="s">
        <v>4217</v>
      </c>
      <c r="AB2582" s="168" t="s">
        <v>1259</v>
      </c>
      <c r="AC2582" s="168" t="s">
        <v>8916</v>
      </c>
      <c r="AD2582" s="169">
        <v>609130.70628011087</v>
      </c>
      <c r="AE2582" s="168" t="s">
        <v>807</v>
      </c>
      <c r="AF2582" s="169">
        <v>-149742.54327153109</v>
      </c>
      <c r="AG2582" s="169">
        <v>-420555.6066795364</v>
      </c>
      <c r="AH2582" s="169">
        <v>-303775.98318185162</v>
      </c>
      <c r="AI2582" s="168" t="s">
        <v>21</v>
      </c>
      <c r="AJ2582"/>
      <c r="AK2582"/>
    </row>
    <row r="2583" spans="1:37" hidden="1" x14ac:dyDescent="0.25">
      <c r="A2583" s="179" t="b">
        <f>IF(E2583&lt;&gt;1,"",NOT(ISNA(VLOOKUP(P2583,Mapping!$P:$P,1,FALSE))))</f>
        <v>0</v>
      </c>
      <c r="B2583" s="180" t="str">
        <f t="shared" si="40"/>
        <v/>
      </c>
      <c r="E2583" s="167">
        <v>1</v>
      </c>
      <c r="F2583" s="170" t="s">
        <v>4218</v>
      </c>
      <c r="G2583" s="169">
        <v>227267.74099688581</v>
      </c>
      <c r="H2583" s="168" t="s">
        <v>1266</v>
      </c>
      <c r="I2583" s="168" t="s">
        <v>797</v>
      </c>
      <c r="J2583" s="169">
        <v>77934.903799046733</v>
      </c>
      <c r="K2583" s="169">
        <v>27615.225198945831</v>
      </c>
      <c r="L2583" s="168" t="s">
        <v>5</v>
      </c>
      <c r="M2583" s="168" t="s">
        <v>21</v>
      </c>
      <c r="N2583" s="168" t="s">
        <v>2829</v>
      </c>
      <c r="O2583" s="168" t="s">
        <v>21</v>
      </c>
      <c r="P2583" s="168" t="s">
        <v>2831</v>
      </c>
      <c r="Q2583" s="168" t="s">
        <v>2832</v>
      </c>
      <c r="R2583" s="168" t="s">
        <v>1259</v>
      </c>
      <c r="S2583" s="168" t="s">
        <v>21</v>
      </c>
      <c r="T2583" s="168" t="s">
        <v>1259</v>
      </c>
      <c r="U2583" s="168" t="s">
        <v>1259</v>
      </c>
      <c r="V2583" s="168" t="s">
        <v>2832</v>
      </c>
      <c r="W2583" s="168" t="s">
        <v>1259</v>
      </c>
      <c r="X2583" s="168" t="s">
        <v>21</v>
      </c>
      <c r="Y2583" s="168" t="s">
        <v>1259</v>
      </c>
      <c r="Z2583" s="168" t="s">
        <v>21</v>
      </c>
      <c r="AA2583" s="168" t="s">
        <v>4219</v>
      </c>
      <c r="AB2583" s="168" t="s">
        <v>1259</v>
      </c>
      <c r="AC2583" s="168" t="s">
        <v>7120</v>
      </c>
      <c r="AD2583" s="169">
        <v>129127.2943286153</v>
      </c>
      <c r="AE2583" s="168" t="s">
        <v>810</v>
      </c>
      <c r="AF2583" s="169">
        <v>-41611.94053261503</v>
      </c>
      <c r="AG2583" s="169">
        <v>-181688.44260534199</v>
      </c>
      <c r="AH2583" s="169">
        <v>-71710.307318896259</v>
      </c>
      <c r="AI2583" s="168" t="s">
        <v>21</v>
      </c>
      <c r="AJ2583"/>
      <c r="AK2583"/>
    </row>
    <row r="2584" spans="1:37" hidden="1" x14ac:dyDescent="0.25">
      <c r="A2584" s="179" t="b">
        <f>IF(E2584&lt;&gt;1,"",NOT(ISNA(VLOOKUP(P2584,Mapping!$P:$P,1,FALSE))))</f>
        <v>0</v>
      </c>
      <c r="B2584" s="180" t="str">
        <f t="shared" si="40"/>
        <v/>
      </c>
      <c r="E2584" s="167">
        <v>1</v>
      </c>
      <c r="F2584" s="170" t="s">
        <v>4221</v>
      </c>
      <c r="G2584" s="169">
        <v>1539985.555217304</v>
      </c>
      <c r="H2584" s="168" t="s">
        <v>1266</v>
      </c>
      <c r="I2584" s="168" t="s">
        <v>402</v>
      </c>
      <c r="J2584" s="169">
        <v>819817.97564919712</v>
      </c>
      <c r="K2584" s="169">
        <v>457233.95248831762</v>
      </c>
      <c r="L2584" s="168" t="s">
        <v>5</v>
      </c>
      <c r="M2584" s="168" t="s">
        <v>21</v>
      </c>
      <c r="N2584" s="168" t="s">
        <v>2829</v>
      </c>
      <c r="O2584" s="168" t="s">
        <v>21</v>
      </c>
      <c r="P2584" s="168" t="s">
        <v>2831</v>
      </c>
      <c r="Q2584" s="168" t="s">
        <v>2832</v>
      </c>
      <c r="R2584" s="168" t="s">
        <v>1259</v>
      </c>
      <c r="S2584" s="168" t="s">
        <v>21</v>
      </c>
      <c r="T2584" s="168" t="s">
        <v>1259</v>
      </c>
      <c r="U2584" s="168" t="s">
        <v>1259</v>
      </c>
      <c r="V2584" s="168" t="s">
        <v>2832</v>
      </c>
      <c r="W2584" s="168" t="s">
        <v>1259</v>
      </c>
      <c r="X2584" s="168" t="s">
        <v>21</v>
      </c>
      <c r="Y2584" s="168" t="s">
        <v>1259</v>
      </c>
      <c r="Z2584" s="168" t="s">
        <v>21</v>
      </c>
      <c r="AA2584" s="168" t="s">
        <v>4222</v>
      </c>
      <c r="AB2584" s="168" t="s">
        <v>1259</v>
      </c>
      <c r="AC2584" s="168" t="s">
        <v>8917</v>
      </c>
      <c r="AD2584" s="169">
        <v>1228730.57529548</v>
      </c>
      <c r="AE2584" s="168" t="s">
        <v>809</v>
      </c>
      <c r="AF2584" s="169">
        <v>-969568.4780647062</v>
      </c>
      <c r="AG2584" s="169">
        <v>-864707.28970827209</v>
      </c>
      <c r="AH2584" s="169">
        <v>-509102.11173487367</v>
      </c>
      <c r="AI2584" s="168" t="s">
        <v>21</v>
      </c>
      <c r="AJ2584"/>
      <c r="AK2584"/>
    </row>
    <row r="2585" spans="1:37" hidden="1" x14ac:dyDescent="0.25">
      <c r="A2585" s="179" t="b">
        <f>IF(E2585&lt;&gt;1,"",NOT(ISNA(VLOOKUP(P2585,Mapping!$P:$P,1,FALSE))))</f>
        <v>0</v>
      </c>
      <c r="B2585" s="180" t="str">
        <f t="shared" si="40"/>
        <v/>
      </c>
      <c r="E2585" s="167">
        <v>1</v>
      </c>
      <c r="F2585" s="170" t="s">
        <v>4221</v>
      </c>
      <c r="G2585" s="169">
        <v>489760.45913619001</v>
      </c>
      <c r="H2585" s="168" t="s">
        <v>1266</v>
      </c>
      <c r="I2585" s="168" t="s">
        <v>402</v>
      </c>
      <c r="J2585" s="169">
        <v>260726.1001908523</v>
      </c>
      <c r="K2585" s="169">
        <v>145413.77335953899</v>
      </c>
      <c r="L2585" s="168" t="s">
        <v>5</v>
      </c>
      <c r="M2585" s="168" t="s">
        <v>21</v>
      </c>
      <c r="N2585" s="168" t="s">
        <v>2829</v>
      </c>
      <c r="O2585" s="168" t="s">
        <v>21</v>
      </c>
      <c r="P2585" s="168" t="s">
        <v>2836</v>
      </c>
      <c r="Q2585" s="168" t="s">
        <v>2837</v>
      </c>
      <c r="R2585" s="168" t="s">
        <v>1259</v>
      </c>
      <c r="S2585" s="168" t="s">
        <v>21</v>
      </c>
      <c r="T2585" s="168" t="s">
        <v>1259</v>
      </c>
      <c r="U2585" s="168" t="s">
        <v>1259</v>
      </c>
      <c r="V2585" s="168" t="s">
        <v>2837</v>
      </c>
      <c r="W2585" s="168" t="s">
        <v>1259</v>
      </c>
      <c r="X2585" s="168" t="s">
        <v>21</v>
      </c>
      <c r="Y2585" s="168" t="s">
        <v>1259</v>
      </c>
      <c r="Z2585" s="168" t="s">
        <v>21</v>
      </c>
      <c r="AA2585" s="168" t="s">
        <v>4222</v>
      </c>
      <c r="AB2585" s="168" t="s">
        <v>1259</v>
      </c>
      <c r="AC2585" s="168" t="s">
        <v>8918</v>
      </c>
      <c r="AD2585" s="169">
        <v>390772.26969604607</v>
      </c>
      <c r="AE2585" s="168" t="s">
        <v>809</v>
      </c>
      <c r="AF2585" s="169">
        <v>-308351.140939073</v>
      </c>
      <c r="AG2585" s="169">
        <v>-275002.21530725638</v>
      </c>
      <c r="AH2585" s="169">
        <v>-161909.36541303611</v>
      </c>
      <c r="AI2585" s="168" t="s">
        <v>21</v>
      </c>
      <c r="AJ2585"/>
      <c r="AK2585"/>
    </row>
    <row r="2586" spans="1:37" hidden="1" x14ac:dyDescent="0.25">
      <c r="A2586" s="179" t="b">
        <f>IF(E2586&lt;&gt;1,"",NOT(ISNA(VLOOKUP(P2586,Mapping!$P:$P,1,FALSE))))</f>
        <v>0</v>
      </c>
      <c r="B2586" s="180" t="str">
        <f t="shared" si="40"/>
        <v/>
      </c>
      <c r="E2586" s="167">
        <v>1</v>
      </c>
      <c r="F2586" s="170" t="s">
        <v>4223</v>
      </c>
      <c r="G2586" s="169">
        <v>2031001.0353371101</v>
      </c>
      <c r="H2586" s="168" t="s">
        <v>1266</v>
      </c>
      <c r="I2586" s="168" t="s">
        <v>402</v>
      </c>
      <c r="J2586" s="169">
        <v>608662.78938540653</v>
      </c>
      <c r="K2586" s="169">
        <v>382278.30312550772</v>
      </c>
      <c r="L2586" s="168" t="s">
        <v>5</v>
      </c>
      <c r="M2586" s="168" t="s">
        <v>21</v>
      </c>
      <c r="N2586" s="168" t="s">
        <v>2829</v>
      </c>
      <c r="O2586" s="168" t="s">
        <v>21</v>
      </c>
      <c r="P2586" s="168" t="s">
        <v>2831</v>
      </c>
      <c r="Q2586" s="168" t="s">
        <v>2832</v>
      </c>
      <c r="R2586" s="168" t="s">
        <v>1259</v>
      </c>
      <c r="S2586" s="168" t="s">
        <v>21</v>
      </c>
      <c r="T2586" s="168" t="s">
        <v>1259</v>
      </c>
      <c r="U2586" s="168" t="s">
        <v>1259</v>
      </c>
      <c r="V2586" s="168" t="s">
        <v>2832</v>
      </c>
      <c r="W2586" s="168" t="s">
        <v>1259</v>
      </c>
      <c r="X2586" s="168" t="s">
        <v>21</v>
      </c>
      <c r="Y2586" s="168" t="s">
        <v>1259</v>
      </c>
      <c r="Z2586" s="168" t="s">
        <v>21</v>
      </c>
      <c r="AA2586" s="168" t="s">
        <v>4224</v>
      </c>
      <c r="AB2586" s="168" t="s">
        <v>1259</v>
      </c>
      <c r="AC2586" s="168" t="s">
        <v>7258</v>
      </c>
      <c r="AD2586" s="169">
        <v>855193.32559221238</v>
      </c>
      <c r="AE2586" s="168" t="s">
        <v>809</v>
      </c>
      <c r="AF2586" s="169">
        <v>-906622.03140665917</v>
      </c>
      <c r="AG2586" s="169">
        <v>-47292.485671911163</v>
      </c>
      <c r="AH2586" s="169">
        <v>-539013.25672371965</v>
      </c>
      <c r="AI2586" s="168" t="s">
        <v>21</v>
      </c>
      <c r="AJ2586"/>
      <c r="AK2586"/>
    </row>
    <row r="2587" spans="1:37" hidden="1" x14ac:dyDescent="0.25">
      <c r="A2587" s="179" t="b">
        <f>IF(E2587&lt;&gt;1,"",NOT(ISNA(VLOOKUP(P2587,Mapping!$P:$P,1,FALSE))))</f>
        <v>0</v>
      </c>
      <c r="B2587" s="180" t="str">
        <f t="shared" si="40"/>
        <v/>
      </c>
      <c r="E2587" s="167">
        <v>1</v>
      </c>
      <c r="F2587" s="170" t="s">
        <v>4225</v>
      </c>
      <c r="G2587" s="169">
        <v>189205.56025462781</v>
      </c>
      <c r="H2587" s="168" t="s">
        <v>1266</v>
      </c>
      <c r="I2587" s="168" t="s">
        <v>402</v>
      </c>
      <c r="J2587" s="169">
        <v>83826.223495197366</v>
      </c>
      <c r="K2587" s="169">
        <v>35914.472857890221</v>
      </c>
      <c r="L2587" s="168" t="s">
        <v>5</v>
      </c>
      <c r="M2587" s="168" t="s">
        <v>21</v>
      </c>
      <c r="N2587" s="168" t="s">
        <v>2829</v>
      </c>
      <c r="O2587" s="168" t="s">
        <v>21</v>
      </c>
      <c r="P2587" s="168" t="s">
        <v>2831</v>
      </c>
      <c r="Q2587" s="168" t="s">
        <v>2832</v>
      </c>
      <c r="R2587" s="168" t="s">
        <v>1259</v>
      </c>
      <c r="S2587" s="168" t="s">
        <v>21</v>
      </c>
      <c r="T2587" s="168" t="s">
        <v>1259</v>
      </c>
      <c r="U2587" s="168" t="s">
        <v>1259</v>
      </c>
      <c r="V2587" s="168" t="s">
        <v>2832</v>
      </c>
      <c r="W2587" s="168" t="s">
        <v>1259</v>
      </c>
      <c r="X2587" s="168" t="s">
        <v>21</v>
      </c>
      <c r="Y2587" s="168" t="s">
        <v>1259</v>
      </c>
      <c r="Z2587" s="168" t="s">
        <v>21</v>
      </c>
      <c r="AA2587" s="168" t="s">
        <v>4226</v>
      </c>
      <c r="AB2587" s="168" t="s">
        <v>1259</v>
      </c>
      <c r="AC2587" s="168" t="s">
        <v>8919</v>
      </c>
      <c r="AD2587" s="169">
        <v>143149.01367982579</v>
      </c>
      <c r="AE2587" s="168" t="s">
        <v>814</v>
      </c>
      <c r="AF2587" s="169">
        <v>-75618.18008531259</v>
      </c>
      <c r="AG2587" s="169">
        <v>-118271.3070856198</v>
      </c>
      <c r="AH2587" s="169">
        <v>-57046.072198678507</v>
      </c>
      <c r="AI2587" s="168" t="s">
        <v>21</v>
      </c>
      <c r="AJ2587"/>
      <c r="AK2587"/>
    </row>
    <row r="2588" spans="1:37" hidden="1" x14ac:dyDescent="0.25">
      <c r="A2588" s="179" t="b">
        <f>IF(E2588&lt;&gt;1,"",NOT(ISNA(VLOOKUP(P2588,Mapping!$P:$P,1,FALSE))))</f>
        <v>0</v>
      </c>
      <c r="B2588" s="180" t="str">
        <f t="shared" si="40"/>
        <v/>
      </c>
      <c r="E2588" s="167">
        <v>1</v>
      </c>
      <c r="F2588" s="170" t="s">
        <v>4228</v>
      </c>
      <c r="G2588" s="169">
        <v>5040828.7748643346</v>
      </c>
      <c r="H2588" s="168" t="s">
        <v>1266</v>
      </c>
      <c r="I2588" s="168" t="s">
        <v>402</v>
      </c>
      <c r="J2588" s="169">
        <v>1267465.868981662</v>
      </c>
      <c r="K2588" s="169">
        <v>605077.86199261621</v>
      </c>
      <c r="L2588" s="168" t="s">
        <v>5</v>
      </c>
      <c r="M2588" s="168" t="s">
        <v>21</v>
      </c>
      <c r="N2588" s="168" t="s">
        <v>2829</v>
      </c>
      <c r="O2588" s="168" t="s">
        <v>21</v>
      </c>
      <c r="P2588" s="168" t="s">
        <v>2831</v>
      </c>
      <c r="Q2588" s="168" t="s">
        <v>2832</v>
      </c>
      <c r="R2588" s="168" t="s">
        <v>1259</v>
      </c>
      <c r="S2588" s="168" t="s">
        <v>21</v>
      </c>
      <c r="T2588" s="168" t="s">
        <v>1259</v>
      </c>
      <c r="U2588" s="168" t="s">
        <v>1259</v>
      </c>
      <c r="V2588" s="168" t="s">
        <v>2832</v>
      </c>
      <c r="W2588" s="168" t="s">
        <v>1259</v>
      </c>
      <c r="X2588" s="168" t="s">
        <v>21</v>
      </c>
      <c r="Y2588" s="168" t="s">
        <v>1259</v>
      </c>
      <c r="Z2588" s="168" t="s">
        <v>21</v>
      </c>
      <c r="AA2588" s="168" t="s">
        <v>4229</v>
      </c>
      <c r="AB2588" s="168" t="s">
        <v>1259</v>
      </c>
      <c r="AC2588" s="168" t="s">
        <v>8920</v>
      </c>
      <c r="AD2588" s="169">
        <v>1722209.3484163641</v>
      </c>
      <c r="AE2588" s="168" t="s">
        <v>810</v>
      </c>
      <c r="AF2588" s="169">
        <v>-585401.48343829252</v>
      </c>
      <c r="AG2588" s="169">
        <v>-4304761.1265037358</v>
      </c>
      <c r="AH2588" s="169">
        <v>-1158243.36131233</v>
      </c>
      <c r="AI2588" s="168" t="s">
        <v>21</v>
      </c>
      <c r="AJ2588"/>
      <c r="AK2588"/>
    </row>
    <row r="2589" spans="1:37" hidden="1" x14ac:dyDescent="0.25">
      <c r="A2589" s="179" t="b">
        <f>IF(E2589&lt;&gt;1,"",NOT(ISNA(VLOOKUP(P2589,Mapping!$P:$P,1,FALSE))))</f>
        <v>0</v>
      </c>
      <c r="B2589" s="180" t="str">
        <f t="shared" si="40"/>
        <v/>
      </c>
      <c r="E2589" s="167">
        <v>1</v>
      </c>
      <c r="F2589" s="170" t="s">
        <v>4228</v>
      </c>
      <c r="G2589" s="169">
        <v>8287882.7891941471</v>
      </c>
      <c r="H2589" s="168" t="s">
        <v>1266</v>
      </c>
      <c r="I2589" s="168" t="s">
        <v>402</v>
      </c>
      <c r="J2589" s="169">
        <v>2083905.054225299</v>
      </c>
      <c r="K2589" s="169">
        <v>994839.26602247346</v>
      </c>
      <c r="L2589" s="168" t="s">
        <v>5</v>
      </c>
      <c r="M2589" s="168" t="s">
        <v>21</v>
      </c>
      <c r="N2589" s="168" t="s">
        <v>2829</v>
      </c>
      <c r="O2589" s="168" t="s">
        <v>21</v>
      </c>
      <c r="P2589" s="168" t="s">
        <v>2851</v>
      </c>
      <c r="Q2589" s="168" t="s">
        <v>2834</v>
      </c>
      <c r="R2589" s="168" t="s">
        <v>1259</v>
      </c>
      <c r="S2589" s="168" t="s">
        <v>21</v>
      </c>
      <c r="T2589" s="168" t="s">
        <v>1259</v>
      </c>
      <c r="U2589" s="168" t="s">
        <v>1259</v>
      </c>
      <c r="V2589" s="168" t="s">
        <v>2834</v>
      </c>
      <c r="W2589" s="168" t="s">
        <v>1259</v>
      </c>
      <c r="X2589" s="168" t="s">
        <v>21</v>
      </c>
      <c r="Y2589" s="168" t="s">
        <v>1259</v>
      </c>
      <c r="Z2589" s="168" t="s">
        <v>21</v>
      </c>
      <c r="AA2589" s="168" t="s">
        <v>4229</v>
      </c>
      <c r="AB2589" s="168" t="s">
        <v>1259</v>
      </c>
      <c r="AC2589" s="168" t="s">
        <v>8921</v>
      </c>
      <c r="AD2589" s="169">
        <v>2831571.9211298591</v>
      </c>
      <c r="AE2589" s="168" t="s">
        <v>810</v>
      </c>
      <c r="AF2589" s="169">
        <v>-962488.3319881307</v>
      </c>
      <c r="AG2589" s="169">
        <v>-7077676.5578399384</v>
      </c>
      <c r="AH2589" s="169">
        <v>-1904326.7781253271</v>
      </c>
      <c r="AI2589" s="168" t="s">
        <v>21</v>
      </c>
      <c r="AJ2589"/>
      <c r="AK2589"/>
    </row>
    <row r="2590" spans="1:37" hidden="1" x14ac:dyDescent="0.25">
      <c r="A2590" s="179" t="b">
        <f>IF(E2590&lt;&gt;1,"",NOT(ISNA(VLOOKUP(P2590,Mapping!$P:$P,1,FALSE))))</f>
        <v>0</v>
      </c>
      <c r="B2590" s="180" t="str">
        <f t="shared" si="40"/>
        <v/>
      </c>
      <c r="E2590" s="167">
        <v>1</v>
      </c>
      <c r="F2590" s="170" t="s">
        <v>4228</v>
      </c>
      <c r="G2590" s="169">
        <v>1142219.3059197131</v>
      </c>
      <c r="H2590" s="168" t="s">
        <v>1266</v>
      </c>
      <c r="I2590" s="168" t="s">
        <v>402</v>
      </c>
      <c r="J2590" s="169">
        <v>287199.59550384153</v>
      </c>
      <c r="K2590" s="169">
        <v>137106.74304171171</v>
      </c>
      <c r="L2590" s="168" t="s">
        <v>5</v>
      </c>
      <c r="M2590" s="168" t="s">
        <v>21</v>
      </c>
      <c r="N2590" s="168" t="s">
        <v>2829</v>
      </c>
      <c r="O2590" s="168" t="s">
        <v>21</v>
      </c>
      <c r="P2590" s="168" t="s">
        <v>2836</v>
      </c>
      <c r="Q2590" s="168" t="s">
        <v>2837</v>
      </c>
      <c r="R2590" s="168" t="s">
        <v>1259</v>
      </c>
      <c r="S2590" s="168" t="s">
        <v>21</v>
      </c>
      <c r="T2590" s="168" t="s">
        <v>1259</v>
      </c>
      <c r="U2590" s="168" t="s">
        <v>1259</v>
      </c>
      <c r="V2590" s="168" t="s">
        <v>2837</v>
      </c>
      <c r="W2590" s="168" t="s">
        <v>1259</v>
      </c>
      <c r="X2590" s="168" t="s">
        <v>21</v>
      </c>
      <c r="Y2590" s="168" t="s">
        <v>1259</v>
      </c>
      <c r="Z2590" s="168" t="s">
        <v>21</v>
      </c>
      <c r="AA2590" s="168" t="s">
        <v>4229</v>
      </c>
      <c r="AB2590" s="168" t="s">
        <v>1259</v>
      </c>
      <c r="AC2590" s="168" t="s">
        <v>8922</v>
      </c>
      <c r="AD2590" s="169">
        <v>390241.53655160061</v>
      </c>
      <c r="AE2590" s="168" t="s">
        <v>810</v>
      </c>
      <c r="AF2590" s="169">
        <v>-132648.202500243</v>
      </c>
      <c r="AG2590" s="169">
        <v>-975431.12168049987</v>
      </c>
      <c r="AH2590" s="169">
        <v>-262450.47934203839</v>
      </c>
      <c r="AI2590" s="168" t="s">
        <v>21</v>
      </c>
      <c r="AJ2590"/>
      <c r="AK2590"/>
    </row>
    <row r="2591" spans="1:37" hidden="1" x14ac:dyDescent="0.25">
      <c r="A2591" s="179" t="b">
        <f>IF(E2591&lt;&gt;1,"",NOT(ISNA(VLOOKUP(P2591,Mapping!$P:$P,1,FALSE))))</f>
        <v>0</v>
      </c>
      <c r="B2591" s="180" t="str">
        <f t="shared" si="40"/>
        <v/>
      </c>
      <c r="E2591" s="167">
        <v>1</v>
      </c>
      <c r="F2591" s="170" t="s">
        <v>4230</v>
      </c>
      <c r="G2591" s="169">
        <v>1175636.72923122</v>
      </c>
      <c r="H2591" s="168" t="s">
        <v>1266</v>
      </c>
      <c r="I2591" s="168" t="s">
        <v>303</v>
      </c>
      <c r="J2591" s="169">
        <v>636359.66270246822</v>
      </c>
      <c r="K2591" s="169">
        <v>239252.4298664954</v>
      </c>
      <c r="L2591" s="168" t="s">
        <v>5</v>
      </c>
      <c r="M2591" s="168" t="s">
        <v>21</v>
      </c>
      <c r="N2591" s="168" t="s">
        <v>2829</v>
      </c>
      <c r="O2591" s="168" t="s">
        <v>21</v>
      </c>
      <c r="P2591" s="168" t="s">
        <v>2831</v>
      </c>
      <c r="Q2591" s="168" t="s">
        <v>2832</v>
      </c>
      <c r="R2591" s="168" t="s">
        <v>1259</v>
      </c>
      <c r="S2591" s="168" t="s">
        <v>21</v>
      </c>
      <c r="T2591" s="168" t="s">
        <v>1259</v>
      </c>
      <c r="U2591" s="168" t="s">
        <v>1259</v>
      </c>
      <c r="V2591" s="168" t="s">
        <v>2832</v>
      </c>
      <c r="W2591" s="168" t="s">
        <v>1259</v>
      </c>
      <c r="X2591" s="168" t="s">
        <v>21</v>
      </c>
      <c r="Y2591" s="168" t="s">
        <v>1259</v>
      </c>
      <c r="Z2591" s="168" t="s">
        <v>21</v>
      </c>
      <c r="AA2591" s="168" t="s">
        <v>4231</v>
      </c>
      <c r="AB2591" s="168" t="s">
        <v>4232</v>
      </c>
      <c r="AC2591" s="168" t="s">
        <v>12340</v>
      </c>
      <c r="AD2591" s="169">
        <v>992387.39853465045</v>
      </c>
      <c r="AE2591" s="168" t="s">
        <v>811</v>
      </c>
      <c r="AF2591" s="169">
        <v>-583719.87640859443</v>
      </c>
      <c r="AG2591" s="169">
        <v>344459.30243202718</v>
      </c>
      <c r="AH2591" s="169">
        <v>-760576.8168081271</v>
      </c>
      <c r="AI2591" s="168" t="s">
        <v>21</v>
      </c>
      <c r="AJ2591"/>
      <c r="AK2591"/>
    </row>
    <row r="2592" spans="1:37" hidden="1" x14ac:dyDescent="0.25">
      <c r="A2592" s="179" t="b">
        <f>IF(E2592&lt;&gt;1,"",NOT(ISNA(VLOOKUP(P2592,Mapping!$P:$P,1,FALSE))))</f>
        <v>0</v>
      </c>
      <c r="B2592" s="180" t="str">
        <f t="shared" si="40"/>
        <v/>
      </c>
      <c r="E2592" s="167">
        <v>1</v>
      </c>
      <c r="F2592" s="170" t="s">
        <v>4230</v>
      </c>
      <c r="G2592" s="169">
        <v>1192467.332888209</v>
      </c>
      <c r="H2592" s="168" t="s">
        <v>1266</v>
      </c>
      <c r="I2592" s="168" t="s">
        <v>303</v>
      </c>
      <c r="J2592" s="169">
        <v>645469.88952673785</v>
      </c>
      <c r="K2592" s="169">
        <v>242677.60596122971</v>
      </c>
      <c r="L2592" s="168" t="s">
        <v>5</v>
      </c>
      <c r="M2592" s="168" t="s">
        <v>21</v>
      </c>
      <c r="N2592" s="168" t="s">
        <v>2829</v>
      </c>
      <c r="O2592" s="168" t="s">
        <v>21</v>
      </c>
      <c r="P2592" s="168" t="s">
        <v>2835</v>
      </c>
      <c r="Q2592" s="168" t="s">
        <v>2834</v>
      </c>
      <c r="R2592" s="168" t="s">
        <v>1259</v>
      </c>
      <c r="S2592" s="168" t="s">
        <v>21</v>
      </c>
      <c r="T2592" s="168" t="s">
        <v>1259</v>
      </c>
      <c r="U2592" s="168" t="s">
        <v>1259</v>
      </c>
      <c r="V2592" s="168" t="s">
        <v>2834</v>
      </c>
      <c r="W2592" s="168" t="s">
        <v>1259</v>
      </c>
      <c r="X2592" s="168" t="s">
        <v>21</v>
      </c>
      <c r="Y2592" s="168" t="s">
        <v>1259</v>
      </c>
      <c r="Z2592" s="168" t="s">
        <v>21</v>
      </c>
      <c r="AA2592" s="168" t="s">
        <v>4231</v>
      </c>
      <c r="AB2592" s="168" t="s">
        <v>4232</v>
      </c>
      <c r="AC2592" s="168" t="s">
        <v>12198</v>
      </c>
      <c r="AD2592" s="169">
        <v>1006594.5754317601</v>
      </c>
      <c r="AE2592" s="168" t="s">
        <v>811</v>
      </c>
      <c r="AF2592" s="169">
        <v>-592076.50362367299</v>
      </c>
      <c r="AG2592" s="169">
        <v>349390.63695998793</v>
      </c>
      <c r="AH2592" s="169">
        <v>-771465.35630005226</v>
      </c>
      <c r="AI2592" s="168" t="s">
        <v>21</v>
      </c>
      <c r="AJ2592"/>
      <c r="AK2592"/>
    </row>
    <row r="2593" spans="1:37" hidden="1" x14ac:dyDescent="0.25">
      <c r="A2593" s="179" t="b">
        <f>IF(E2593&lt;&gt;1,"",NOT(ISNA(VLOOKUP(P2593,Mapping!$P:$P,1,FALSE))))</f>
        <v>0</v>
      </c>
      <c r="B2593" s="180" t="str">
        <f t="shared" si="40"/>
        <v/>
      </c>
      <c r="E2593" s="167">
        <v>1</v>
      </c>
      <c r="F2593" s="170" t="s">
        <v>4230</v>
      </c>
      <c r="G2593" s="169">
        <v>913645.77910139423</v>
      </c>
      <c r="H2593" s="168" t="s">
        <v>1266</v>
      </c>
      <c r="I2593" s="168" t="s">
        <v>303</v>
      </c>
      <c r="J2593" s="169">
        <v>494546.74676478771</v>
      </c>
      <c r="K2593" s="169">
        <v>185934.963796358</v>
      </c>
      <c r="L2593" s="168" t="s">
        <v>5</v>
      </c>
      <c r="M2593" s="168" t="s">
        <v>21</v>
      </c>
      <c r="N2593" s="168" t="s">
        <v>2829</v>
      </c>
      <c r="O2593" s="168" t="s">
        <v>21</v>
      </c>
      <c r="P2593" s="168" t="s">
        <v>2836</v>
      </c>
      <c r="Q2593" s="168" t="s">
        <v>2837</v>
      </c>
      <c r="R2593" s="168" t="s">
        <v>1259</v>
      </c>
      <c r="S2593" s="168" t="s">
        <v>21</v>
      </c>
      <c r="T2593" s="168" t="s">
        <v>1259</v>
      </c>
      <c r="U2593" s="168" t="s">
        <v>1259</v>
      </c>
      <c r="V2593" s="168" t="s">
        <v>2837</v>
      </c>
      <c r="W2593" s="168" t="s">
        <v>1259</v>
      </c>
      <c r="X2593" s="168" t="s">
        <v>21</v>
      </c>
      <c r="Y2593" s="168" t="s">
        <v>1259</v>
      </c>
      <c r="Z2593" s="168" t="s">
        <v>21</v>
      </c>
      <c r="AA2593" s="168" t="s">
        <v>4231</v>
      </c>
      <c r="AB2593" s="168" t="s">
        <v>4232</v>
      </c>
      <c r="AC2593" s="168" t="s">
        <v>8923</v>
      </c>
      <c r="AD2593" s="169">
        <v>771233.60929485981</v>
      </c>
      <c r="AE2593" s="168" t="s">
        <v>811</v>
      </c>
      <c r="AF2593" s="169">
        <v>-453637.75050397351</v>
      </c>
      <c r="AG2593" s="169">
        <v>267696.45751458599</v>
      </c>
      <c r="AH2593" s="169">
        <v>-591082.07584968163</v>
      </c>
      <c r="AI2593" s="168" t="s">
        <v>21</v>
      </c>
      <c r="AJ2593"/>
      <c r="AK2593"/>
    </row>
    <row r="2594" spans="1:37" hidden="1" x14ac:dyDescent="0.25">
      <c r="A2594" s="179" t="b">
        <f>IF(E2594&lt;&gt;1,"",NOT(ISNA(VLOOKUP(P2594,Mapping!$P:$P,1,FALSE))))</f>
        <v>0</v>
      </c>
      <c r="B2594" s="180" t="str">
        <f t="shared" si="40"/>
        <v/>
      </c>
      <c r="E2594" s="167">
        <v>1</v>
      </c>
      <c r="F2594" s="170" t="s">
        <v>4233</v>
      </c>
      <c r="G2594" s="169">
        <v>1467335.6947610271</v>
      </c>
      <c r="H2594" s="168" t="s">
        <v>1266</v>
      </c>
      <c r="I2594" s="168" t="s">
        <v>303</v>
      </c>
      <c r="J2594" s="169">
        <v>905472.60356638639</v>
      </c>
      <c r="K2594" s="169">
        <v>418127.55036918231</v>
      </c>
      <c r="L2594" s="168" t="s">
        <v>5</v>
      </c>
      <c r="M2594" s="168" t="s">
        <v>21</v>
      </c>
      <c r="N2594" s="168" t="s">
        <v>2829</v>
      </c>
      <c r="O2594" s="168" t="s">
        <v>21</v>
      </c>
      <c r="P2594" s="168" t="s">
        <v>2831</v>
      </c>
      <c r="Q2594" s="168" t="s">
        <v>2832</v>
      </c>
      <c r="R2594" s="168" t="s">
        <v>1259</v>
      </c>
      <c r="S2594" s="168" t="s">
        <v>21</v>
      </c>
      <c r="T2594" s="168" t="s">
        <v>1259</v>
      </c>
      <c r="U2594" s="168" t="s">
        <v>1259</v>
      </c>
      <c r="V2594" s="168" t="s">
        <v>2832</v>
      </c>
      <c r="W2594" s="168" t="s">
        <v>1259</v>
      </c>
      <c r="X2594" s="168" t="s">
        <v>21</v>
      </c>
      <c r="Y2594" s="168" t="s">
        <v>1259</v>
      </c>
      <c r="Z2594" s="168" t="s">
        <v>21</v>
      </c>
      <c r="AA2594" s="168" t="s">
        <v>4234</v>
      </c>
      <c r="AB2594" s="168" t="s">
        <v>4235</v>
      </c>
      <c r="AC2594" s="168" t="s">
        <v>8924</v>
      </c>
      <c r="AD2594" s="169">
        <v>1373299.192646422</v>
      </c>
      <c r="AE2594" s="168" t="s">
        <v>808</v>
      </c>
      <c r="AF2594" s="169">
        <v>-464836.91613653599</v>
      </c>
      <c r="AG2594" s="169">
        <v>-669445.55527579552</v>
      </c>
      <c r="AH2594" s="169">
        <v>-317474.69690857362</v>
      </c>
      <c r="AI2594" s="168" t="s">
        <v>21</v>
      </c>
      <c r="AJ2594"/>
      <c r="AK2594"/>
    </row>
    <row r="2595" spans="1:37" hidden="1" x14ac:dyDescent="0.25">
      <c r="A2595" s="179" t="b">
        <f>IF(E2595&lt;&gt;1,"",NOT(ISNA(VLOOKUP(P2595,Mapping!$P:$P,1,FALSE))))</f>
        <v>0</v>
      </c>
      <c r="B2595" s="180" t="str">
        <f t="shared" si="40"/>
        <v/>
      </c>
      <c r="E2595" s="167">
        <v>1</v>
      </c>
      <c r="F2595" s="170" t="s">
        <v>4233</v>
      </c>
      <c r="G2595" s="169">
        <v>13094369.157483321</v>
      </c>
      <c r="H2595" s="168" t="s">
        <v>1266</v>
      </c>
      <c r="I2595" s="168" t="s">
        <v>303</v>
      </c>
      <c r="J2595" s="169">
        <v>8080354.4651837489</v>
      </c>
      <c r="K2595" s="169">
        <v>3731331.9092533528</v>
      </c>
      <c r="L2595" s="168" t="s">
        <v>5</v>
      </c>
      <c r="M2595" s="168" t="s">
        <v>21</v>
      </c>
      <c r="N2595" s="168" t="s">
        <v>2829</v>
      </c>
      <c r="O2595" s="168" t="s">
        <v>21</v>
      </c>
      <c r="P2595" s="168" t="s">
        <v>2842</v>
      </c>
      <c r="Q2595" s="168" t="s">
        <v>2834</v>
      </c>
      <c r="R2595" s="168" t="s">
        <v>1259</v>
      </c>
      <c r="S2595" s="168" t="s">
        <v>21</v>
      </c>
      <c r="T2595" s="168" t="s">
        <v>1259</v>
      </c>
      <c r="U2595" s="168" t="s">
        <v>1259</v>
      </c>
      <c r="V2595" s="168" t="s">
        <v>2834</v>
      </c>
      <c r="W2595" s="168" t="s">
        <v>1259</v>
      </c>
      <c r="X2595" s="168" t="s">
        <v>21</v>
      </c>
      <c r="Y2595" s="168" t="s">
        <v>1259</v>
      </c>
      <c r="Z2595" s="168" t="s">
        <v>21</v>
      </c>
      <c r="AA2595" s="168" t="s">
        <v>4234</v>
      </c>
      <c r="AB2595" s="168" t="s">
        <v>4235</v>
      </c>
      <c r="AC2595" s="168" t="s">
        <v>8925</v>
      </c>
      <c r="AD2595" s="169">
        <v>12255196.03754662</v>
      </c>
      <c r="AE2595" s="168" t="s">
        <v>808</v>
      </c>
      <c r="AF2595" s="169">
        <v>-4148162.0052248612</v>
      </c>
      <c r="AG2595" s="169">
        <v>-5974070.7344036316</v>
      </c>
      <c r="AH2595" s="169">
        <v>-2833115.076750061</v>
      </c>
      <c r="AI2595" s="168" t="s">
        <v>21</v>
      </c>
      <c r="AJ2595"/>
      <c r="AK2595"/>
    </row>
    <row r="2596" spans="1:37" hidden="1" x14ac:dyDescent="0.25">
      <c r="A2596" s="179" t="b">
        <f>IF(E2596&lt;&gt;1,"",NOT(ISNA(VLOOKUP(P2596,Mapping!$P:$P,1,FALSE))))</f>
        <v>0</v>
      </c>
      <c r="B2596" s="180" t="str">
        <f t="shared" si="40"/>
        <v/>
      </c>
      <c r="E2596" s="167">
        <v>1</v>
      </c>
      <c r="F2596" s="170" t="s">
        <v>4233</v>
      </c>
      <c r="G2596" s="169">
        <v>1686139.513126882</v>
      </c>
      <c r="H2596" s="168" t="s">
        <v>1266</v>
      </c>
      <c r="I2596" s="168" t="s">
        <v>303</v>
      </c>
      <c r="J2596" s="169">
        <v>1040493.419725474</v>
      </c>
      <c r="K2596" s="169">
        <v>480477.22598287137</v>
      </c>
      <c r="L2596" s="168" t="s">
        <v>5</v>
      </c>
      <c r="M2596" s="168" t="s">
        <v>21</v>
      </c>
      <c r="N2596" s="168" t="s">
        <v>2829</v>
      </c>
      <c r="O2596" s="168" t="s">
        <v>21</v>
      </c>
      <c r="P2596" s="168" t="s">
        <v>2836</v>
      </c>
      <c r="Q2596" s="168" t="s">
        <v>2837</v>
      </c>
      <c r="R2596" s="168" t="s">
        <v>1259</v>
      </c>
      <c r="S2596" s="168" t="s">
        <v>21</v>
      </c>
      <c r="T2596" s="168" t="s">
        <v>1259</v>
      </c>
      <c r="U2596" s="168" t="s">
        <v>1259</v>
      </c>
      <c r="V2596" s="168" t="s">
        <v>2837</v>
      </c>
      <c r="W2596" s="168" t="s">
        <v>1259</v>
      </c>
      <c r="X2596" s="168" t="s">
        <v>21</v>
      </c>
      <c r="Y2596" s="168" t="s">
        <v>1259</v>
      </c>
      <c r="Z2596" s="168" t="s">
        <v>21</v>
      </c>
      <c r="AA2596" s="168" t="s">
        <v>4234</v>
      </c>
      <c r="AB2596" s="168" t="s">
        <v>4235</v>
      </c>
      <c r="AC2596" s="168" t="s">
        <v>8926</v>
      </c>
      <c r="AD2596" s="169">
        <v>1578080.626222003</v>
      </c>
      <c r="AE2596" s="168" t="s">
        <v>808</v>
      </c>
      <c r="AF2596" s="169">
        <v>-534151.72428249824</v>
      </c>
      <c r="AG2596" s="169">
        <v>-769270.86737402645</v>
      </c>
      <c r="AH2596" s="169">
        <v>-364815.38122924737</v>
      </c>
      <c r="AI2596" s="168" t="s">
        <v>21</v>
      </c>
      <c r="AJ2596"/>
      <c r="AK2596"/>
    </row>
    <row r="2597" spans="1:37" hidden="1" x14ac:dyDescent="0.25">
      <c r="A2597" s="179" t="b">
        <f>IF(E2597&lt;&gt;1,"",NOT(ISNA(VLOOKUP(P2597,Mapping!$P:$P,1,FALSE))))</f>
        <v>0</v>
      </c>
      <c r="B2597" s="180" t="str">
        <f t="shared" si="40"/>
        <v/>
      </c>
      <c r="E2597" s="167">
        <v>1</v>
      </c>
      <c r="F2597" s="170" t="s">
        <v>4237</v>
      </c>
      <c r="G2597" s="169">
        <v>231856.85061677621</v>
      </c>
      <c r="H2597" s="168" t="s">
        <v>1266</v>
      </c>
      <c r="I2597" s="168" t="s">
        <v>2830</v>
      </c>
      <c r="J2597" s="169">
        <v>89630.771585498398</v>
      </c>
      <c r="K2597" s="169">
        <v>42368.330042116977</v>
      </c>
      <c r="L2597" s="168" t="s">
        <v>5</v>
      </c>
      <c r="M2597" s="168" t="s">
        <v>21</v>
      </c>
      <c r="N2597" s="168" t="s">
        <v>2829</v>
      </c>
      <c r="O2597" s="168" t="s">
        <v>21</v>
      </c>
      <c r="P2597" s="168" t="s">
        <v>2831</v>
      </c>
      <c r="Q2597" s="168" t="s">
        <v>2832</v>
      </c>
      <c r="R2597" s="168" t="s">
        <v>1259</v>
      </c>
      <c r="S2597" s="168" t="s">
        <v>21</v>
      </c>
      <c r="T2597" s="168" t="s">
        <v>1259</v>
      </c>
      <c r="U2597" s="168" t="s">
        <v>1259</v>
      </c>
      <c r="V2597" s="168" t="s">
        <v>2832</v>
      </c>
      <c r="W2597" s="168" t="s">
        <v>1259</v>
      </c>
      <c r="X2597" s="168" t="s">
        <v>21</v>
      </c>
      <c r="Y2597" s="168" t="s">
        <v>1259</v>
      </c>
      <c r="Z2597" s="168" t="s">
        <v>21</v>
      </c>
      <c r="AA2597" s="168" t="s">
        <v>4238</v>
      </c>
      <c r="AB2597" s="168" t="s">
        <v>1259</v>
      </c>
      <c r="AC2597" s="168" t="s">
        <v>8927</v>
      </c>
      <c r="AD2597" s="169">
        <v>160935.13846819161</v>
      </c>
      <c r="AE2597" s="168" t="s">
        <v>819</v>
      </c>
      <c r="AF2597" s="169">
        <v>-132002.71186990311</v>
      </c>
      <c r="AG2597" s="169">
        <v>-99431.315699250088</v>
      </c>
      <c r="AH2597" s="169">
        <v>-93167.7838429611</v>
      </c>
      <c r="AI2597" s="168" t="s">
        <v>21</v>
      </c>
      <c r="AJ2597"/>
      <c r="AK2597"/>
    </row>
    <row r="2598" spans="1:37" hidden="1" x14ac:dyDescent="0.25">
      <c r="A2598" s="179" t="b">
        <f>IF(E2598&lt;&gt;1,"",NOT(ISNA(VLOOKUP(P2598,Mapping!$P:$P,1,FALSE))))</f>
        <v>0</v>
      </c>
      <c r="B2598" s="180" t="str">
        <f t="shared" si="40"/>
        <v/>
      </c>
      <c r="E2598" s="167">
        <v>1</v>
      </c>
      <c r="F2598" s="170" t="s">
        <v>8928</v>
      </c>
      <c r="G2598" s="169">
        <v>1822373.464447167</v>
      </c>
      <c r="H2598" s="168" t="s">
        <v>1266</v>
      </c>
      <c r="I2598" s="168" t="s">
        <v>402</v>
      </c>
      <c r="J2598" s="169">
        <v>628435.67707952275</v>
      </c>
      <c r="K2598" s="169">
        <v>383397.47941286769</v>
      </c>
      <c r="L2598" s="168" t="s">
        <v>5</v>
      </c>
      <c r="M2598" s="168" t="s">
        <v>21</v>
      </c>
      <c r="N2598" s="168" t="s">
        <v>2829</v>
      </c>
      <c r="O2598" s="168" t="s">
        <v>21</v>
      </c>
      <c r="P2598" s="168" t="s">
        <v>2831</v>
      </c>
      <c r="Q2598" s="168" t="s">
        <v>2832</v>
      </c>
      <c r="R2598" s="168" t="s">
        <v>1259</v>
      </c>
      <c r="S2598" s="168" t="s">
        <v>21</v>
      </c>
      <c r="T2598" s="168" t="s">
        <v>1259</v>
      </c>
      <c r="U2598" s="168" t="s">
        <v>1259</v>
      </c>
      <c r="V2598" s="168" t="s">
        <v>2832</v>
      </c>
      <c r="W2598" s="168" t="s">
        <v>1259</v>
      </c>
      <c r="X2598" s="168" t="s">
        <v>21</v>
      </c>
      <c r="Y2598" s="168" t="s">
        <v>1259</v>
      </c>
      <c r="Z2598" s="168" t="s">
        <v>21</v>
      </c>
      <c r="AA2598" s="168" t="s">
        <v>4227</v>
      </c>
      <c r="AB2598" s="168" t="s">
        <v>1259</v>
      </c>
      <c r="AC2598" s="168" t="s">
        <v>8929</v>
      </c>
      <c r="AD2598" s="169">
        <v>1095128.1061840761</v>
      </c>
      <c r="AE2598" s="168" t="s">
        <v>814</v>
      </c>
      <c r="AF2598" s="169">
        <v>-940674.96605570207</v>
      </c>
      <c r="AG2598" s="169">
        <v>-948214.71556144441</v>
      </c>
      <c r="AH2598" s="169">
        <v>-443650.04588980688</v>
      </c>
      <c r="AI2598" s="168" t="s">
        <v>21</v>
      </c>
      <c r="AJ2598"/>
      <c r="AK2598"/>
    </row>
    <row r="2599" spans="1:37" hidden="1" x14ac:dyDescent="0.25">
      <c r="A2599" s="179" t="b">
        <f>IF(E2599&lt;&gt;1,"",NOT(ISNA(VLOOKUP(P2599,Mapping!$P:$P,1,FALSE))))</f>
        <v>0</v>
      </c>
      <c r="B2599" s="180" t="str">
        <f t="shared" si="40"/>
        <v/>
      </c>
      <c r="E2599" s="167">
        <v>1</v>
      </c>
      <c r="F2599" s="170" t="s">
        <v>8928</v>
      </c>
      <c r="G2599" s="169">
        <v>6545587.0563938348</v>
      </c>
      <c r="H2599" s="168" t="s">
        <v>1266</v>
      </c>
      <c r="I2599" s="168" t="s">
        <v>402</v>
      </c>
      <c r="J2599" s="169">
        <v>2257210.4532457571</v>
      </c>
      <c r="K2599" s="169">
        <v>1377084.1310291949</v>
      </c>
      <c r="L2599" s="168" t="s">
        <v>5</v>
      </c>
      <c r="M2599" s="168" t="s">
        <v>21</v>
      </c>
      <c r="N2599" s="168" t="s">
        <v>2829</v>
      </c>
      <c r="O2599" s="168" t="s">
        <v>21</v>
      </c>
      <c r="P2599" s="168" t="s">
        <v>2833</v>
      </c>
      <c r="Q2599" s="168" t="s">
        <v>2834</v>
      </c>
      <c r="R2599" s="168" t="s">
        <v>1259</v>
      </c>
      <c r="S2599" s="168" t="s">
        <v>21</v>
      </c>
      <c r="T2599" s="168" t="s">
        <v>1259</v>
      </c>
      <c r="U2599" s="168" t="s">
        <v>1259</v>
      </c>
      <c r="V2599" s="168" t="s">
        <v>2834</v>
      </c>
      <c r="W2599" s="168" t="s">
        <v>1259</v>
      </c>
      <c r="X2599" s="168" t="s">
        <v>21</v>
      </c>
      <c r="Y2599" s="168" t="s">
        <v>1259</v>
      </c>
      <c r="Z2599" s="168" t="s">
        <v>21</v>
      </c>
      <c r="AA2599" s="168" t="s">
        <v>4227</v>
      </c>
      <c r="AB2599" s="168" t="s">
        <v>1259</v>
      </c>
      <c r="AC2599" s="168" t="s">
        <v>8930</v>
      </c>
      <c r="AD2599" s="169">
        <v>3933472.7468203851</v>
      </c>
      <c r="AE2599" s="168" t="s">
        <v>814</v>
      </c>
      <c r="AF2599" s="169">
        <v>-3378709.1406951402</v>
      </c>
      <c r="AG2599" s="169">
        <v>-3405790.3552409252</v>
      </c>
      <c r="AH2599" s="169">
        <v>-1593498.837970508</v>
      </c>
      <c r="AI2599" s="168" t="s">
        <v>21</v>
      </c>
      <c r="AJ2599"/>
      <c r="AK2599"/>
    </row>
    <row r="2600" spans="1:37" hidden="1" x14ac:dyDescent="0.25">
      <c r="A2600" s="179" t="b">
        <f>IF(E2600&lt;&gt;1,"",NOT(ISNA(VLOOKUP(P2600,Mapping!$P:$P,1,FALSE))))</f>
        <v>0</v>
      </c>
      <c r="B2600" s="180" t="str">
        <f t="shared" si="40"/>
        <v/>
      </c>
      <c r="E2600" s="167">
        <v>1</v>
      </c>
      <c r="F2600" s="170" t="s">
        <v>8928</v>
      </c>
      <c r="G2600" s="169">
        <v>530010.47278063209</v>
      </c>
      <c r="H2600" s="168" t="s">
        <v>1266</v>
      </c>
      <c r="I2600" s="168" t="s">
        <v>402</v>
      </c>
      <c r="J2600" s="169">
        <v>182771.257823477</v>
      </c>
      <c r="K2600" s="169">
        <v>111505.50822367299</v>
      </c>
      <c r="L2600" s="168" t="s">
        <v>5</v>
      </c>
      <c r="M2600" s="168" t="s">
        <v>21</v>
      </c>
      <c r="N2600" s="168" t="s">
        <v>2829</v>
      </c>
      <c r="O2600" s="168" t="s">
        <v>21</v>
      </c>
      <c r="P2600" s="168" t="s">
        <v>2836</v>
      </c>
      <c r="Q2600" s="168" t="s">
        <v>2837</v>
      </c>
      <c r="R2600" s="168" t="s">
        <v>1259</v>
      </c>
      <c r="S2600" s="168" t="s">
        <v>21</v>
      </c>
      <c r="T2600" s="168" t="s">
        <v>1259</v>
      </c>
      <c r="U2600" s="168" t="s">
        <v>1259</v>
      </c>
      <c r="V2600" s="168" t="s">
        <v>2837</v>
      </c>
      <c r="W2600" s="168" t="s">
        <v>1259</v>
      </c>
      <c r="X2600" s="168" t="s">
        <v>21</v>
      </c>
      <c r="Y2600" s="168" t="s">
        <v>1259</v>
      </c>
      <c r="Z2600" s="168" t="s">
        <v>21</v>
      </c>
      <c r="AA2600" s="168" t="s">
        <v>4227</v>
      </c>
      <c r="AB2600" s="168" t="s">
        <v>1259</v>
      </c>
      <c r="AC2600" s="168" t="s">
        <v>8931</v>
      </c>
      <c r="AD2600" s="169">
        <v>318501.87496560009</v>
      </c>
      <c r="AE2600" s="168" t="s">
        <v>814</v>
      </c>
      <c r="AF2600" s="169">
        <v>-273581.45474497048</v>
      </c>
      <c r="AG2600" s="169">
        <v>-275774.27980423922</v>
      </c>
      <c r="AH2600" s="169">
        <v>-129029.0794716643</v>
      </c>
      <c r="AI2600" s="168" t="s">
        <v>21</v>
      </c>
      <c r="AJ2600"/>
      <c r="AK2600"/>
    </row>
    <row r="2601" spans="1:37" hidden="1" x14ac:dyDescent="0.25">
      <c r="A2601" s="179" t="b">
        <f>IF(E2601&lt;&gt;1,"",NOT(ISNA(VLOOKUP(P2601,Mapping!$P:$P,1,FALSE))))</f>
        <v>0</v>
      </c>
      <c r="B2601" s="180" t="str">
        <f t="shared" si="40"/>
        <v/>
      </c>
      <c r="E2601" s="167">
        <v>1</v>
      </c>
      <c r="F2601" s="170" t="s">
        <v>8928</v>
      </c>
      <c r="G2601" s="169">
        <v>38635427.360512927</v>
      </c>
      <c r="H2601" s="168" t="s">
        <v>1266</v>
      </c>
      <c r="I2601" s="168" t="s">
        <v>402</v>
      </c>
      <c r="J2601" s="169">
        <v>13323219.10203311</v>
      </c>
      <c r="K2601" s="169">
        <v>8128260.071298385</v>
      </c>
      <c r="L2601" s="168" t="s">
        <v>5</v>
      </c>
      <c r="M2601" s="168" t="s">
        <v>21</v>
      </c>
      <c r="N2601" s="168" t="s">
        <v>2829</v>
      </c>
      <c r="O2601" s="168" t="s">
        <v>21</v>
      </c>
      <c r="P2601" s="168" t="s">
        <v>2852</v>
      </c>
      <c r="Q2601" s="168" t="s">
        <v>2853</v>
      </c>
      <c r="R2601" s="168" t="s">
        <v>1259</v>
      </c>
      <c r="S2601" s="168" t="s">
        <v>21</v>
      </c>
      <c r="T2601" s="168" t="s">
        <v>1259</v>
      </c>
      <c r="U2601" s="168" t="s">
        <v>1259</v>
      </c>
      <c r="V2601" s="168" t="s">
        <v>2853</v>
      </c>
      <c r="W2601" s="168" t="s">
        <v>1259</v>
      </c>
      <c r="X2601" s="168" t="s">
        <v>21</v>
      </c>
      <c r="Y2601" s="168" t="s">
        <v>1259</v>
      </c>
      <c r="Z2601" s="168" t="s">
        <v>21</v>
      </c>
      <c r="AA2601" s="168" t="s">
        <v>4227</v>
      </c>
      <c r="AB2601" s="168" t="s">
        <v>1259</v>
      </c>
      <c r="AC2601" s="168" t="s">
        <v>8932</v>
      </c>
      <c r="AD2601" s="169">
        <v>23217382.837477989</v>
      </c>
      <c r="AE2601" s="168" t="s">
        <v>814</v>
      </c>
      <c r="AF2601" s="169">
        <v>-19942882.197268561</v>
      </c>
      <c r="AG2601" s="169">
        <v>-20102729.478865121</v>
      </c>
      <c r="AH2601" s="169">
        <v>-9405651.1773582175</v>
      </c>
      <c r="AI2601" s="168" t="s">
        <v>21</v>
      </c>
      <c r="AJ2601"/>
      <c r="AK2601"/>
    </row>
    <row r="2602" spans="1:37" hidden="1" x14ac:dyDescent="0.25">
      <c r="A2602" s="179" t="b">
        <f>IF(E2602&lt;&gt;1,"",NOT(ISNA(VLOOKUP(P2602,Mapping!$P:$P,1,FALSE))))</f>
        <v>0</v>
      </c>
      <c r="B2602" s="180" t="str">
        <f t="shared" si="40"/>
        <v/>
      </c>
      <c r="E2602" s="167">
        <v>1</v>
      </c>
      <c r="F2602" s="170" t="s">
        <v>4239</v>
      </c>
      <c r="G2602" s="169">
        <v>3150232.8444989691</v>
      </c>
      <c r="H2602" s="168" t="s">
        <v>1266</v>
      </c>
      <c r="I2602" s="168" t="s">
        <v>561</v>
      </c>
      <c r="J2602" s="169">
        <v>779520.50992250978</v>
      </c>
      <c r="K2602" s="169">
        <v>481392.90704224061</v>
      </c>
      <c r="L2602" s="168" t="s">
        <v>5</v>
      </c>
      <c r="M2602" s="168" t="s">
        <v>21</v>
      </c>
      <c r="N2602" s="168" t="s">
        <v>2829</v>
      </c>
      <c r="O2602" s="168" t="s">
        <v>21</v>
      </c>
      <c r="P2602" s="168" t="s">
        <v>2831</v>
      </c>
      <c r="Q2602" s="168" t="s">
        <v>2832</v>
      </c>
      <c r="R2602" s="168" t="s">
        <v>1259</v>
      </c>
      <c r="S2602" s="168" t="s">
        <v>21</v>
      </c>
      <c r="T2602" s="168" t="s">
        <v>1259</v>
      </c>
      <c r="U2602" s="168" t="s">
        <v>1259</v>
      </c>
      <c r="V2602" s="168" t="s">
        <v>2832</v>
      </c>
      <c r="W2602" s="168" t="s">
        <v>1259</v>
      </c>
      <c r="X2602" s="168" t="s">
        <v>21</v>
      </c>
      <c r="Y2602" s="168" t="s">
        <v>1259</v>
      </c>
      <c r="Z2602" s="168" t="s">
        <v>21</v>
      </c>
      <c r="AA2602" s="168" t="s">
        <v>4240</v>
      </c>
      <c r="AB2602" s="168" t="s">
        <v>1259</v>
      </c>
      <c r="AC2602" s="168" t="s">
        <v>8933</v>
      </c>
      <c r="AD2602" s="169">
        <v>1322225.847485421</v>
      </c>
      <c r="AE2602" s="168" t="s">
        <v>817</v>
      </c>
      <c r="AF2602" s="169">
        <v>-849150.20055204956</v>
      </c>
      <c r="AG2602" s="169">
        <v>521579.52277644578</v>
      </c>
      <c r="AH2602" s="169">
        <v>-892037.1730527766</v>
      </c>
      <c r="AI2602" s="168" t="s">
        <v>21</v>
      </c>
      <c r="AJ2602"/>
      <c r="AK2602"/>
    </row>
    <row r="2603" spans="1:37" hidden="1" x14ac:dyDescent="0.25">
      <c r="A2603" s="179" t="b">
        <f>IF(E2603&lt;&gt;1,"",NOT(ISNA(VLOOKUP(P2603,Mapping!$P:$P,1,FALSE))))</f>
        <v>0</v>
      </c>
      <c r="B2603" s="180" t="str">
        <f t="shared" si="40"/>
        <v/>
      </c>
      <c r="E2603" s="167">
        <v>1</v>
      </c>
      <c r="F2603" s="170" t="s">
        <v>4239</v>
      </c>
      <c r="G2603" s="169">
        <v>1902254.374591067</v>
      </c>
      <c r="H2603" s="168" t="s">
        <v>1266</v>
      </c>
      <c r="I2603" s="168" t="s">
        <v>561</v>
      </c>
      <c r="J2603" s="169">
        <v>470710.06280470488</v>
      </c>
      <c r="K2603" s="169">
        <v>290687.00903086871</v>
      </c>
      <c r="L2603" s="168" t="s">
        <v>5</v>
      </c>
      <c r="M2603" s="168" t="s">
        <v>21</v>
      </c>
      <c r="N2603" s="168" t="s">
        <v>2829</v>
      </c>
      <c r="O2603" s="168" t="s">
        <v>21</v>
      </c>
      <c r="P2603" s="168" t="s">
        <v>2836</v>
      </c>
      <c r="Q2603" s="168" t="s">
        <v>2837</v>
      </c>
      <c r="R2603" s="168" t="s">
        <v>1259</v>
      </c>
      <c r="S2603" s="168" t="s">
        <v>21</v>
      </c>
      <c r="T2603" s="168" t="s">
        <v>1259</v>
      </c>
      <c r="U2603" s="168" t="s">
        <v>1259</v>
      </c>
      <c r="V2603" s="168" t="s">
        <v>2837</v>
      </c>
      <c r="W2603" s="168" t="s">
        <v>1259</v>
      </c>
      <c r="X2603" s="168" t="s">
        <v>21</v>
      </c>
      <c r="Y2603" s="168" t="s">
        <v>1259</v>
      </c>
      <c r="Z2603" s="168" t="s">
        <v>21</v>
      </c>
      <c r="AA2603" s="168" t="s">
        <v>4240</v>
      </c>
      <c r="AB2603" s="168" t="s">
        <v>1259</v>
      </c>
      <c r="AC2603" s="168" t="s">
        <v>8934</v>
      </c>
      <c r="AD2603" s="169">
        <v>798420.31580892648</v>
      </c>
      <c r="AE2603" s="168" t="s">
        <v>817</v>
      </c>
      <c r="AF2603" s="169">
        <v>-512755.64804858877</v>
      </c>
      <c r="AG2603" s="169">
        <v>314953.52181067708</v>
      </c>
      <c r="AH2603" s="169">
        <v>-538652.75949383783</v>
      </c>
      <c r="AI2603" s="168" t="s">
        <v>21</v>
      </c>
      <c r="AJ2603"/>
      <c r="AK2603"/>
    </row>
    <row r="2604" spans="1:37" hidden="1" x14ac:dyDescent="0.25">
      <c r="A2604" s="179" t="b">
        <f>IF(E2604&lt;&gt;1,"",NOT(ISNA(VLOOKUP(P2604,Mapping!$P:$P,1,FALSE))))</f>
        <v>0</v>
      </c>
      <c r="B2604" s="180" t="str">
        <f t="shared" si="40"/>
        <v/>
      </c>
      <c r="E2604" s="167">
        <v>1</v>
      </c>
      <c r="F2604" s="170" t="s">
        <v>4241</v>
      </c>
      <c r="G2604" s="169">
        <v>1667216.746438894</v>
      </c>
      <c r="H2604" s="168" t="s">
        <v>1266</v>
      </c>
      <c r="I2604" s="168" t="s">
        <v>303</v>
      </c>
      <c r="J2604" s="169">
        <v>875181.54500951513</v>
      </c>
      <c r="K2604" s="169">
        <v>355801.45093194209</v>
      </c>
      <c r="L2604" s="168" t="s">
        <v>5</v>
      </c>
      <c r="M2604" s="168" t="s">
        <v>21</v>
      </c>
      <c r="N2604" s="168" t="s">
        <v>2829</v>
      </c>
      <c r="O2604" s="168" t="s">
        <v>21</v>
      </c>
      <c r="P2604" s="168" t="s">
        <v>2831</v>
      </c>
      <c r="Q2604" s="168" t="s">
        <v>2832</v>
      </c>
      <c r="R2604" s="168" t="s">
        <v>1259</v>
      </c>
      <c r="S2604" s="168" t="s">
        <v>21</v>
      </c>
      <c r="T2604" s="168" t="s">
        <v>1259</v>
      </c>
      <c r="U2604" s="168" t="s">
        <v>1259</v>
      </c>
      <c r="V2604" s="168" t="s">
        <v>2832</v>
      </c>
      <c r="W2604" s="168" t="s">
        <v>1259</v>
      </c>
      <c r="X2604" s="168" t="s">
        <v>21</v>
      </c>
      <c r="Y2604" s="168" t="s">
        <v>1259</v>
      </c>
      <c r="Z2604" s="168" t="s">
        <v>21</v>
      </c>
      <c r="AA2604" s="168" t="s">
        <v>4242</v>
      </c>
      <c r="AB2604" s="168" t="s">
        <v>4243</v>
      </c>
      <c r="AC2604" s="168" t="s">
        <v>7202</v>
      </c>
      <c r="AD2604" s="169">
        <v>1294290.648644482</v>
      </c>
      <c r="AE2604" s="168" t="s">
        <v>811</v>
      </c>
      <c r="AF2604" s="169">
        <v>-524971.03769691964</v>
      </c>
      <c r="AG2604" s="169">
        <v>-760637.69495273044</v>
      </c>
      <c r="AH2604" s="169">
        <v>-1143696.54373077</v>
      </c>
      <c r="AI2604" s="168" t="s">
        <v>21</v>
      </c>
      <c r="AJ2604"/>
      <c r="AK2604"/>
    </row>
    <row r="2605" spans="1:37" hidden="1" x14ac:dyDescent="0.25">
      <c r="A2605" s="179" t="b">
        <f>IF(E2605&lt;&gt;1,"",NOT(ISNA(VLOOKUP(P2605,Mapping!$P:$P,1,FALSE))))</f>
        <v>0</v>
      </c>
      <c r="B2605" s="180" t="str">
        <f t="shared" si="40"/>
        <v/>
      </c>
      <c r="E2605" s="167">
        <v>1</v>
      </c>
      <c r="F2605" s="170" t="s">
        <v>4241</v>
      </c>
      <c r="G2605" s="169">
        <v>1098103.9790692721</v>
      </c>
      <c r="H2605" s="168" t="s">
        <v>1266</v>
      </c>
      <c r="I2605" s="168" t="s">
        <v>303</v>
      </c>
      <c r="J2605" s="169">
        <v>576433.95139575307</v>
      </c>
      <c r="K2605" s="169">
        <v>234346.84773981539</v>
      </c>
      <c r="L2605" s="168" t="s">
        <v>5</v>
      </c>
      <c r="M2605" s="168" t="s">
        <v>21</v>
      </c>
      <c r="N2605" s="168" t="s">
        <v>2829</v>
      </c>
      <c r="O2605" s="168" t="s">
        <v>21</v>
      </c>
      <c r="P2605" s="168" t="s">
        <v>2835</v>
      </c>
      <c r="Q2605" s="168" t="s">
        <v>2834</v>
      </c>
      <c r="R2605" s="168" t="s">
        <v>1259</v>
      </c>
      <c r="S2605" s="168" t="s">
        <v>21</v>
      </c>
      <c r="T2605" s="168" t="s">
        <v>1259</v>
      </c>
      <c r="U2605" s="168" t="s">
        <v>1259</v>
      </c>
      <c r="V2605" s="168" t="s">
        <v>2834</v>
      </c>
      <c r="W2605" s="168" t="s">
        <v>1259</v>
      </c>
      <c r="X2605" s="168" t="s">
        <v>21</v>
      </c>
      <c r="Y2605" s="168" t="s">
        <v>1259</v>
      </c>
      <c r="Z2605" s="168" t="s">
        <v>21</v>
      </c>
      <c r="AA2605" s="168" t="s">
        <v>4242</v>
      </c>
      <c r="AB2605" s="168" t="s">
        <v>4243</v>
      </c>
      <c r="AC2605" s="168" t="s">
        <v>8935</v>
      </c>
      <c r="AD2605" s="169">
        <v>852478.06824422698</v>
      </c>
      <c r="AE2605" s="168" t="s">
        <v>811</v>
      </c>
      <c r="AF2605" s="169">
        <v>-345769.5507332409</v>
      </c>
      <c r="AG2605" s="169">
        <v>-500990.21692395501</v>
      </c>
      <c r="AH2605" s="169">
        <v>-753290.01355167327</v>
      </c>
      <c r="AI2605" s="168" t="s">
        <v>21</v>
      </c>
      <c r="AJ2605"/>
      <c r="AK2605"/>
    </row>
    <row r="2606" spans="1:37" hidden="1" x14ac:dyDescent="0.25">
      <c r="A2606" s="179" t="b">
        <f>IF(E2606&lt;&gt;1,"",NOT(ISNA(VLOOKUP(P2606,Mapping!$P:$P,1,FALSE))))</f>
        <v>0</v>
      </c>
      <c r="B2606" s="180" t="str">
        <f t="shared" si="40"/>
        <v/>
      </c>
      <c r="E2606" s="167">
        <v>1</v>
      </c>
      <c r="F2606" s="170" t="s">
        <v>4241</v>
      </c>
      <c r="G2606" s="169">
        <v>1094781.812039274</v>
      </c>
      <c r="H2606" s="168" t="s">
        <v>1266</v>
      </c>
      <c r="I2606" s="168" t="s">
        <v>303</v>
      </c>
      <c r="J2606" s="169">
        <v>574690.02740968333</v>
      </c>
      <c r="K2606" s="169">
        <v>233637.86262912929</v>
      </c>
      <c r="L2606" s="168" t="s">
        <v>5</v>
      </c>
      <c r="M2606" s="168" t="s">
        <v>21</v>
      </c>
      <c r="N2606" s="168" t="s">
        <v>2829</v>
      </c>
      <c r="O2606" s="168" t="s">
        <v>21</v>
      </c>
      <c r="P2606" s="168" t="s">
        <v>2836</v>
      </c>
      <c r="Q2606" s="168" t="s">
        <v>2837</v>
      </c>
      <c r="R2606" s="168" t="s">
        <v>1259</v>
      </c>
      <c r="S2606" s="168" t="s">
        <v>21</v>
      </c>
      <c r="T2606" s="168" t="s">
        <v>1259</v>
      </c>
      <c r="U2606" s="168" t="s">
        <v>1259</v>
      </c>
      <c r="V2606" s="168" t="s">
        <v>2837</v>
      </c>
      <c r="W2606" s="168" t="s">
        <v>1259</v>
      </c>
      <c r="X2606" s="168" t="s">
        <v>21</v>
      </c>
      <c r="Y2606" s="168" t="s">
        <v>1259</v>
      </c>
      <c r="Z2606" s="168" t="s">
        <v>21</v>
      </c>
      <c r="AA2606" s="168" t="s">
        <v>4242</v>
      </c>
      <c r="AB2606" s="168" t="s">
        <v>4243</v>
      </c>
      <c r="AC2606" s="168" t="s">
        <v>8936</v>
      </c>
      <c r="AD2606" s="169">
        <v>849899.00962491601</v>
      </c>
      <c r="AE2606" s="168" t="s">
        <v>811</v>
      </c>
      <c r="AF2606" s="169">
        <v>-344723.47110570263</v>
      </c>
      <c r="AG2606" s="169">
        <v>-499474.53788741538</v>
      </c>
      <c r="AH2606" s="169">
        <v>-751011.03515368118</v>
      </c>
      <c r="AI2606" s="168" t="s">
        <v>21</v>
      </c>
      <c r="AJ2606"/>
      <c r="AK2606"/>
    </row>
    <row r="2607" spans="1:37" hidden="1" x14ac:dyDescent="0.25">
      <c r="A2607" s="179" t="b">
        <f>IF(E2607&lt;&gt;1,"",NOT(ISNA(VLOOKUP(P2607,Mapping!$P:$P,1,FALSE))))</f>
        <v>0</v>
      </c>
      <c r="B2607" s="180" t="str">
        <f t="shared" si="40"/>
        <v/>
      </c>
      <c r="E2607" s="167">
        <v>1</v>
      </c>
      <c r="F2607" s="170" t="s">
        <v>4244</v>
      </c>
      <c r="G2607" s="169">
        <v>117341.7376142664</v>
      </c>
      <c r="H2607" s="168" t="s">
        <v>1266</v>
      </c>
      <c r="I2607" s="168" t="s">
        <v>402</v>
      </c>
      <c r="J2607" s="169">
        <v>39416.695803335417</v>
      </c>
      <c r="K2607" s="169">
        <v>8207.0024609771554</v>
      </c>
      <c r="L2607" s="168" t="s">
        <v>5</v>
      </c>
      <c r="M2607" s="168" t="s">
        <v>21</v>
      </c>
      <c r="N2607" s="168" t="s">
        <v>2829</v>
      </c>
      <c r="O2607" s="168" t="s">
        <v>21</v>
      </c>
      <c r="P2607" s="168" t="s">
        <v>2831</v>
      </c>
      <c r="Q2607" s="168" t="s">
        <v>2832</v>
      </c>
      <c r="R2607" s="168" t="s">
        <v>1259</v>
      </c>
      <c r="S2607" s="168" t="s">
        <v>21</v>
      </c>
      <c r="T2607" s="168" t="s">
        <v>1259</v>
      </c>
      <c r="U2607" s="168" t="s">
        <v>1259</v>
      </c>
      <c r="V2607" s="168" t="s">
        <v>2832</v>
      </c>
      <c r="W2607" s="168" t="s">
        <v>1259</v>
      </c>
      <c r="X2607" s="168" t="s">
        <v>21</v>
      </c>
      <c r="Y2607" s="168" t="s">
        <v>1259</v>
      </c>
      <c r="Z2607" s="168" t="s">
        <v>21</v>
      </c>
      <c r="AA2607" s="168" t="s">
        <v>4245</v>
      </c>
      <c r="AB2607" s="168" t="s">
        <v>1259</v>
      </c>
      <c r="AC2607" s="168" t="s">
        <v>6813</v>
      </c>
      <c r="AD2607" s="169">
        <v>56011.587348555942</v>
      </c>
      <c r="AE2607" s="168" t="s">
        <v>808</v>
      </c>
      <c r="AF2607" s="169">
        <v>24249.739559618931</v>
      </c>
      <c r="AG2607" s="169">
        <v>-53646.694299645089</v>
      </c>
      <c r="AH2607" s="169">
        <v>17225.784662505841</v>
      </c>
      <c r="AI2607" s="168" t="s">
        <v>21</v>
      </c>
      <c r="AJ2607"/>
      <c r="AK2607"/>
    </row>
    <row r="2608" spans="1:37" hidden="1" x14ac:dyDescent="0.25">
      <c r="A2608" s="179" t="b">
        <f>IF(E2608&lt;&gt;1,"",NOT(ISNA(VLOOKUP(P2608,Mapping!$P:$P,1,FALSE))))</f>
        <v>0</v>
      </c>
      <c r="B2608" s="180" t="str">
        <f t="shared" si="40"/>
        <v/>
      </c>
      <c r="E2608" s="167">
        <v>1</v>
      </c>
      <c r="F2608" s="170" t="s">
        <v>4246</v>
      </c>
      <c r="G2608" s="169">
        <v>563872.01270362607</v>
      </c>
      <c r="H2608" s="168" t="s">
        <v>1266</v>
      </c>
      <c r="I2608" s="168" t="s">
        <v>303</v>
      </c>
      <c r="J2608" s="169">
        <v>284622.96017199662</v>
      </c>
      <c r="K2608" s="169">
        <v>135266.46692817929</v>
      </c>
      <c r="L2608" s="168" t="s">
        <v>5</v>
      </c>
      <c r="M2608" s="168" t="s">
        <v>21</v>
      </c>
      <c r="N2608" s="168" t="s">
        <v>2829</v>
      </c>
      <c r="O2608" s="168" t="s">
        <v>21</v>
      </c>
      <c r="P2608" s="168" t="s">
        <v>2831</v>
      </c>
      <c r="Q2608" s="168" t="s">
        <v>2832</v>
      </c>
      <c r="R2608" s="168" t="s">
        <v>1259</v>
      </c>
      <c r="S2608" s="168" t="s">
        <v>21</v>
      </c>
      <c r="T2608" s="168" t="s">
        <v>1259</v>
      </c>
      <c r="U2608" s="168" t="s">
        <v>1259</v>
      </c>
      <c r="V2608" s="168" t="s">
        <v>2832</v>
      </c>
      <c r="W2608" s="168" t="s">
        <v>1259</v>
      </c>
      <c r="X2608" s="168" t="s">
        <v>21</v>
      </c>
      <c r="Y2608" s="168" t="s">
        <v>1259</v>
      </c>
      <c r="Z2608" s="168" t="s">
        <v>21</v>
      </c>
      <c r="AA2608" s="168" t="s">
        <v>4247</v>
      </c>
      <c r="AB2608" s="168" t="s">
        <v>4248</v>
      </c>
      <c r="AC2608" s="168" t="s">
        <v>8937</v>
      </c>
      <c r="AD2608" s="169">
        <v>326501.91087759472</v>
      </c>
      <c r="AE2608" s="168" t="s">
        <v>807</v>
      </c>
      <c r="AF2608" s="169">
        <v>-217089.0981814113</v>
      </c>
      <c r="AG2608" s="169">
        <v>-19065.557109946971</v>
      </c>
      <c r="AH2608" s="169">
        <v>-309720.54728763038</v>
      </c>
      <c r="AI2608" s="168" t="s">
        <v>21</v>
      </c>
      <c r="AJ2608"/>
      <c r="AK2608"/>
    </row>
    <row r="2609" spans="1:37" hidden="1" x14ac:dyDescent="0.25">
      <c r="A2609" s="179" t="b">
        <f>IF(E2609&lt;&gt;1,"",NOT(ISNA(VLOOKUP(P2609,Mapping!$P:$P,1,FALSE))))</f>
        <v>0</v>
      </c>
      <c r="B2609" s="180" t="str">
        <f t="shared" si="40"/>
        <v/>
      </c>
      <c r="E2609" s="167">
        <v>1</v>
      </c>
      <c r="F2609" s="170" t="s">
        <v>4246</v>
      </c>
      <c r="G2609" s="169">
        <v>160824.63499189331</v>
      </c>
      <c r="H2609" s="168" t="s">
        <v>1266</v>
      </c>
      <c r="I2609" s="168" t="s">
        <v>303</v>
      </c>
      <c r="J2609" s="169">
        <v>81178.676452652362</v>
      </c>
      <c r="K2609" s="169">
        <v>38579.996311683593</v>
      </c>
      <c r="L2609" s="168" t="s">
        <v>5</v>
      </c>
      <c r="M2609" s="168" t="s">
        <v>21</v>
      </c>
      <c r="N2609" s="168" t="s">
        <v>2829</v>
      </c>
      <c r="O2609" s="168" t="s">
        <v>21</v>
      </c>
      <c r="P2609" s="168" t="s">
        <v>2835</v>
      </c>
      <c r="Q2609" s="168" t="s">
        <v>2834</v>
      </c>
      <c r="R2609" s="168" t="s">
        <v>1259</v>
      </c>
      <c r="S2609" s="168" t="s">
        <v>21</v>
      </c>
      <c r="T2609" s="168" t="s">
        <v>1259</v>
      </c>
      <c r="U2609" s="168" t="s">
        <v>1259</v>
      </c>
      <c r="V2609" s="168" t="s">
        <v>2834</v>
      </c>
      <c r="W2609" s="168" t="s">
        <v>1259</v>
      </c>
      <c r="X2609" s="168" t="s">
        <v>21</v>
      </c>
      <c r="Y2609" s="168" t="s">
        <v>1259</v>
      </c>
      <c r="Z2609" s="168" t="s">
        <v>21</v>
      </c>
      <c r="AA2609" s="168" t="s">
        <v>4247</v>
      </c>
      <c r="AB2609" s="168" t="s">
        <v>4248</v>
      </c>
      <c r="AC2609" s="168" t="s">
        <v>12199</v>
      </c>
      <c r="AD2609" s="169">
        <v>93123.17238317008</v>
      </c>
      <c r="AE2609" s="168" t="s">
        <v>807</v>
      </c>
      <c r="AF2609" s="169">
        <v>-61917.020510282629</v>
      </c>
      <c r="AG2609" s="169">
        <v>-5437.7787761137297</v>
      </c>
      <c r="AH2609" s="169">
        <v>-88336.879371247225</v>
      </c>
      <c r="AI2609" s="168" t="s">
        <v>21</v>
      </c>
      <c r="AJ2609"/>
      <c r="AK2609"/>
    </row>
    <row r="2610" spans="1:37" hidden="1" x14ac:dyDescent="0.25">
      <c r="A2610" s="179" t="b">
        <f>IF(E2610&lt;&gt;1,"",NOT(ISNA(VLOOKUP(P2610,Mapping!$P:$P,1,FALSE))))</f>
        <v>0</v>
      </c>
      <c r="B2610" s="180" t="str">
        <f t="shared" si="40"/>
        <v/>
      </c>
      <c r="E2610" s="167">
        <v>1</v>
      </c>
      <c r="F2610" s="170" t="s">
        <v>4246</v>
      </c>
      <c r="G2610" s="169">
        <v>1337013.208943113</v>
      </c>
      <c r="H2610" s="168" t="s">
        <v>1266</v>
      </c>
      <c r="I2610" s="168" t="s">
        <v>303</v>
      </c>
      <c r="J2610" s="169">
        <v>674877.71824998432</v>
      </c>
      <c r="K2610" s="169">
        <v>320734.22502900468</v>
      </c>
      <c r="L2610" s="168" t="s">
        <v>5</v>
      </c>
      <c r="M2610" s="168" t="s">
        <v>21</v>
      </c>
      <c r="N2610" s="168" t="s">
        <v>2829</v>
      </c>
      <c r="O2610" s="168" t="s">
        <v>21</v>
      </c>
      <c r="P2610" s="168" t="s">
        <v>2836</v>
      </c>
      <c r="Q2610" s="168" t="s">
        <v>2837</v>
      </c>
      <c r="R2610" s="168" t="s">
        <v>1259</v>
      </c>
      <c r="S2610" s="168" t="s">
        <v>21</v>
      </c>
      <c r="T2610" s="168" t="s">
        <v>1259</v>
      </c>
      <c r="U2610" s="168" t="s">
        <v>1259</v>
      </c>
      <c r="V2610" s="168" t="s">
        <v>2837</v>
      </c>
      <c r="W2610" s="168" t="s">
        <v>1259</v>
      </c>
      <c r="X2610" s="168" t="s">
        <v>21</v>
      </c>
      <c r="Y2610" s="168" t="s">
        <v>1259</v>
      </c>
      <c r="Z2610" s="168" t="s">
        <v>21</v>
      </c>
      <c r="AA2610" s="168" t="s">
        <v>4247</v>
      </c>
      <c r="AB2610" s="168" t="s">
        <v>4248</v>
      </c>
      <c r="AC2610" s="168" t="s">
        <v>8938</v>
      </c>
      <c r="AD2610" s="169">
        <v>774178.10736060922</v>
      </c>
      <c r="AE2610" s="168" t="s">
        <v>807</v>
      </c>
      <c r="AF2610" s="169">
        <v>-514746.22830527427</v>
      </c>
      <c r="AG2610" s="169">
        <v>-45206.892907551257</v>
      </c>
      <c r="AH2610" s="169">
        <v>-734387.33165553515</v>
      </c>
      <c r="AI2610" s="168" t="s">
        <v>21</v>
      </c>
      <c r="AJ2610"/>
      <c r="AK2610"/>
    </row>
    <row r="2611" spans="1:37" hidden="1" x14ac:dyDescent="0.25">
      <c r="A2611" s="179" t="b">
        <f>IF(E2611&lt;&gt;1,"",NOT(ISNA(VLOOKUP(P2611,Mapping!$P:$P,1,FALSE))))</f>
        <v>0</v>
      </c>
      <c r="B2611" s="180" t="str">
        <f t="shared" si="40"/>
        <v/>
      </c>
      <c r="E2611" s="167">
        <v>1</v>
      </c>
      <c r="F2611" s="170" t="s">
        <v>4249</v>
      </c>
      <c r="G2611" s="169">
        <v>2880183.5933830901</v>
      </c>
      <c r="H2611" s="168" t="s">
        <v>1266</v>
      </c>
      <c r="I2611" s="168" t="s">
        <v>303</v>
      </c>
      <c r="J2611" s="169">
        <v>1130082.6582122471</v>
      </c>
      <c r="K2611" s="169">
        <v>519064.42402953643</v>
      </c>
      <c r="L2611" s="168" t="s">
        <v>5</v>
      </c>
      <c r="M2611" s="168" t="s">
        <v>21</v>
      </c>
      <c r="N2611" s="168" t="s">
        <v>2829</v>
      </c>
      <c r="O2611" s="168" t="s">
        <v>21</v>
      </c>
      <c r="P2611" s="168" t="s">
        <v>2831</v>
      </c>
      <c r="Q2611" s="168" t="s">
        <v>2832</v>
      </c>
      <c r="R2611" s="168" t="s">
        <v>1259</v>
      </c>
      <c r="S2611" s="168" t="s">
        <v>21</v>
      </c>
      <c r="T2611" s="168" t="s">
        <v>1259</v>
      </c>
      <c r="U2611" s="168" t="s">
        <v>1259</v>
      </c>
      <c r="V2611" s="168" t="s">
        <v>2832</v>
      </c>
      <c r="W2611" s="168" t="s">
        <v>1259</v>
      </c>
      <c r="X2611" s="168" t="s">
        <v>21</v>
      </c>
      <c r="Y2611" s="168" t="s">
        <v>1259</v>
      </c>
      <c r="Z2611" s="168" t="s">
        <v>21</v>
      </c>
      <c r="AA2611" s="168" t="s">
        <v>4250</v>
      </c>
      <c r="AB2611" s="168" t="s">
        <v>4251</v>
      </c>
      <c r="AC2611" s="168" t="s">
        <v>8939</v>
      </c>
      <c r="AD2611" s="169">
        <v>1661219.395024491</v>
      </c>
      <c r="AE2611" s="168" t="s">
        <v>819</v>
      </c>
      <c r="AF2611" s="169">
        <v>-768883.5871339445</v>
      </c>
      <c r="AG2611" s="169">
        <v>-1314032.032242354</v>
      </c>
      <c r="AH2611" s="169">
        <v>-362866.65067341132</v>
      </c>
      <c r="AI2611" s="168" t="s">
        <v>21</v>
      </c>
      <c r="AJ2611"/>
      <c r="AK2611"/>
    </row>
    <row r="2612" spans="1:37" hidden="1" x14ac:dyDescent="0.25">
      <c r="A2612" s="179" t="b">
        <f>IF(E2612&lt;&gt;1,"",NOT(ISNA(VLOOKUP(P2612,Mapping!$P:$P,1,FALSE))))</f>
        <v>0</v>
      </c>
      <c r="B2612" s="180" t="str">
        <f t="shared" si="40"/>
        <v/>
      </c>
      <c r="E2612" s="167">
        <v>1</v>
      </c>
      <c r="F2612" s="170" t="s">
        <v>4249</v>
      </c>
      <c r="G2612" s="169">
        <v>1513866.7273579959</v>
      </c>
      <c r="H2612" s="168" t="s">
        <v>1266</v>
      </c>
      <c r="I2612" s="168" t="s">
        <v>303</v>
      </c>
      <c r="J2612" s="169">
        <v>593988.01498701959</v>
      </c>
      <c r="K2612" s="169">
        <v>272827.87204914051</v>
      </c>
      <c r="L2612" s="168" t="s">
        <v>5</v>
      </c>
      <c r="M2612" s="168" t="s">
        <v>21</v>
      </c>
      <c r="N2612" s="168" t="s">
        <v>2829</v>
      </c>
      <c r="O2612" s="168" t="s">
        <v>21</v>
      </c>
      <c r="P2612" s="168" t="s">
        <v>2836</v>
      </c>
      <c r="Q2612" s="168" t="s">
        <v>2837</v>
      </c>
      <c r="R2612" s="168" t="s">
        <v>1259</v>
      </c>
      <c r="S2612" s="168" t="s">
        <v>21</v>
      </c>
      <c r="T2612" s="168" t="s">
        <v>1259</v>
      </c>
      <c r="U2612" s="168" t="s">
        <v>1259</v>
      </c>
      <c r="V2612" s="168" t="s">
        <v>2837</v>
      </c>
      <c r="W2612" s="168" t="s">
        <v>1259</v>
      </c>
      <c r="X2612" s="168" t="s">
        <v>21</v>
      </c>
      <c r="Y2612" s="168" t="s">
        <v>1259</v>
      </c>
      <c r="Z2612" s="168" t="s">
        <v>21</v>
      </c>
      <c r="AA2612" s="168" t="s">
        <v>4250</v>
      </c>
      <c r="AB2612" s="168" t="s">
        <v>4251</v>
      </c>
      <c r="AC2612" s="168" t="s">
        <v>7240</v>
      </c>
      <c r="AD2612" s="169">
        <v>873161.27164496586</v>
      </c>
      <c r="AE2612" s="168" t="s">
        <v>819</v>
      </c>
      <c r="AF2612" s="169">
        <v>-404136.48714890121</v>
      </c>
      <c r="AG2612" s="169">
        <v>-690674.50313391141</v>
      </c>
      <c r="AH2612" s="169">
        <v>-190728.0321241827</v>
      </c>
      <c r="AI2612" s="168" t="s">
        <v>21</v>
      </c>
      <c r="AJ2612"/>
      <c r="AK2612"/>
    </row>
    <row r="2613" spans="1:37" hidden="1" x14ac:dyDescent="0.25">
      <c r="A2613" s="179" t="b">
        <f>IF(E2613&lt;&gt;1,"",NOT(ISNA(VLOOKUP(P2613,Mapping!$P:$P,1,FALSE))))</f>
        <v>0</v>
      </c>
      <c r="B2613" s="180" t="str">
        <f t="shared" si="40"/>
        <v/>
      </c>
      <c r="E2613" s="167">
        <v>1</v>
      </c>
      <c r="F2613" s="170" t="s">
        <v>4252</v>
      </c>
      <c r="G2613" s="169">
        <v>1192032.5179315431</v>
      </c>
      <c r="H2613" s="168" t="s">
        <v>1266</v>
      </c>
      <c r="I2613" s="168" t="s">
        <v>797</v>
      </c>
      <c r="J2613" s="169">
        <v>438017.44502369472</v>
      </c>
      <c r="K2613" s="169">
        <v>179825.39662019111</v>
      </c>
      <c r="L2613" s="168" t="s">
        <v>5</v>
      </c>
      <c r="M2613" s="168" t="s">
        <v>21</v>
      </c>
      <c r="N2613" s="168" t="s">
        <v>2829</v>
      </c>
      <c r="O2613" s="168" t="s">
        <v>21</v>
      </c>
      <c r="P2613" s="168" t="s">
        <v>2831</v>
      </c>
      <c r="Q2613" s="168" t="s">
        <v>2832</v>
      </c>
      <c r="R2613" s="168" t="s">
        <v>1259</v>
      </c>
      <c r="S2613" s="168" t="s">
        <v>21</v>
      </c>
      <c r="T2613" s="168" t="s">
        <v>1259</v>
      </c>
      <c r="U2613" s="168" t="s">
        <v>1259</v>
      </c>
      <c r="V2613" s="168" t="s">
        <v>2832</v>
      </c>
      <c r="W2613" s="168" t="s">
        <v>1259</v>
      </c>
      <c r="X2613" s="168" t="s">
        <v>21</v>
      </c>
      <c r="Y2613" s="168" t="s">
        <v>1259</v>
      </c>
      <c r="Z2613" s="168" t="s">
        <v>21</v>
      </c>
      <c r="AA2613" s="168" t="s">
        <v>4253</v>
      </c>
      <c r="AB2613" s="168" t="s">
        <v>1259</v>
      </c>
      <c r="AC2613" s="168" t="s">
        <v>3714</v>
      </c>
      <c r="AD2613" s="169">
        <v>507253.84879239538</v>
      </c>
      <c r="AE2613" s="168" t="s">
        <v>816</v>
      </c>
      <c r="AF2613" s="169">
        <v>-270784.48944163998</v>
      </c>
      <c r="AG2613" s="169">
        <v>-880044.50185583904</v>
      </c>
      <c r="AH2613" s="169">
        <v>-218112.201841173</v>
      </c>
      <c r="AI2613" s="168" t="s">
        <v>21</v>
      </c>
      <c r="AJ2613"/>
      <c r="AK2613"/>
    </row>
    <row r="2614" spans="1:37" hidden="1" x14ac:dyDescent="0.25">
      <c r="A2614" s="179" t="b">
        <f>IF(E2614&lt;&gt;1,"",NOT(ISNA(VLOOKUP(P2614,Mapping!$P:$P,1,FALSE))))</f>
        <v>0</v>
      </c>
      <c r="B2614" s="180" t="str">
        <f t="shared" si="40"/>
        <v/>
      </c>
      <c r="E2614" s="167">
        <v>1</v>
      </c>
      <c r="F2614" s="170" t="s">
        <v>4252</v>
      </c>
      <c r="G2614" s="169">
        <v>1115127.194194024</v>
      </c>
      <c r="H2614" s="168" t="s">
        <v>1266</v>
      </c>
      <c r="I2614" s="168" t="s">
        <v>797</v>
      </c>
      <c r="J2614" s="169">
        <v>409758.25502216688</v>
      </c>
      <c r="K2614" s="169">
        <v>168223.758128566</v>
      </c>
      <c r="L2614" s="168" t="s">
        <v>5</v>
      </c>
      <c r="M2614" s="168" t="s">
        <v>21</v>
      </c>
      <c r="N2614" s="168" t="s">
        <v>2829</v>
      </c>
      <c r="O2614" s="168" t="s">
        <v>21</v>
      </c>
      <c r="P2614" s="168" t="s">
        <v>2835</v>
      </c>
      <c r="Q2614" s="168" t="s">
        <v>2834</v>
      </c>
      <c r="R2614" s="168" t="s">
        <v>1259</v>
      </c>
      <c r="S2614" s="168" t="s">
        <v>21</v>
      </c>
      <c r="T2614" s="168" t="s">
        <v>1259</v>
      </c>
      <c r="U2614" s="168" t="s">
        <v>1259</v>
      </c>
      <c r="V2614" s="168" t="s">
        <v>2834</v>
      </c>
      <c r="W2614" s="168" t="s">
        <v>1259</v>
      </c>
      <c r="X2614" s="168" t="s">
        <v>21</v>
      </c>
      <c r="Y2614" s="168" t="s">
        <v>1259</v>
      </c>
      <c r="Z2614" s="168" t="s">
        <v>21</v>
      </c>
      <c r="AA2614" s="168" t="s">
        <v>4253</v>
      </c>
      <c r="AB2614" s="168" t="s">
        <v>1259</v>
      </c>
      <c r="AC2614" s="168" t="s">
        <v>2698</v>
      </c>
      <c r="AD2614" s="169">
        <v>474527.7940315936</v>
      </c>
      <c r="AE2614" s="168" t="s">
        <v>816</v>
      </c>
      <c r="AF2614" s="169">
        <v>-253314.52238088919</v>
      </c>
      <c r="AG2614" s="169">
        <v>-823267.43721997854</v>
      </c>
      <c r="AH2614" s="169">
        <v>-204040.446883678</v>
      </c>
      <c r="AI2614" s="168" t="s">
        <v>21</v>
      </c>
      <c r="AJ2614"/>
      <c r="AK2614"/>
    </row>
    <row r="2615" spans="1:37" hidden="1" x14ac:dyDescent="0.25">
      <c r="A2615" s="179" t="b">
        <f>IF(E2615&lt;&gt;1,"",NOT(ISNA(VLOOKUP(P2615,Mapping!$P:$P,1,FALSE))))</f>
        <v>0</v>
      </c>
      <c r="B2615" s="180" t="str">
        <f t="shared" si="40"/>
        <v/>
      </c>
      <c r="E2615" s="167">
        <v>1</v>
      </c>
      <c r="F2615" s="170" t="s">
        <v>4252</v>
      </c>
      <c r="G2615" s="169">
        <v>422979.28055635397</v>
      </c>
      <c r="H2615" s="168" t="s">
        <v>1266</v>
      </c>
      <c r="I2615" s="168" t="s">
        <v>797</v>
      </c>
      <c r="J2615" s="169">
        <v>155425.54500840799</v>
      </c>
      <c r="K2615" s="169">
        <v>63809.011703938777</v>
      </c>
      <c r="L2615" s="168" t="s">
        <v>5</v>
      </c>
      <c r="M2615" s="168" t="s">
        <v>21</v>
      </c>
      <c r="N2615" s="168" t="s">
        <v>2829</v>
      </c>
      <c r="O2615" s="168" t="s">
        <v>21</v>
      </c>
      <c r="P2615" s="168" t="s">
        <v>2836</v>
      </c>
      <c r="Q2615" s="168" t="s">
        <v>2837</v>
      </c>
      <c r="R2615" s="168" t="s">
        <v>1259</v>
      </c>
      <c r="S2615" s="168" t="s">
        <v>21</v>
      </c>
      <c r="T2615" s="168" t="s">
        <v>1259</v>
      </c>
      <c r="U2615" s="168" t="s">
        <v>1259</v>
      </c>
      <c r="V2615" s="168" t="s">
        <v>2837</v>
      </c>
      <c r="W2615" s="168" t="s">
        <v>1259</v>
      </c>
      <c r="X2615" s="168" t="s">
        <v>21</v>
      </c>
      <c r="Y2615" s="168" t="s">
        <v>1259</v>
      </c>
      <c r="Z2615" s="168" t="s">
        <v>21</v>
      </c>
      <c r="AA2615" s="168" t="s">
        <v>4253</v>
      </c>
      <c r="AB2615" s="168" t="s">
        <v>1259</v>
      </c>
      <c r="AC2615" s="168" t="s">
        <v>7083</v>
      </c>
      <c r="AD2615" s="169">
        <v>179993.30118439841</v>
      </c>
      <c r="AE2615" s="168" t="s">
        <v>816</v>
      </c>
      <c r="AF2615" s="169">
        <v>-96084.818834130303</v>
      </c>
      <c r="AG2615" s="169">
        <v>-312273.85549723322</v>
      </c>
      <c r="AH2615" s="169">
        <v>-77394.652266222693</v>
      </c>
      <c r="AI2615" s="168" t="s">
        <v>21</v>
      </c>
      <c r="AJ2615"/>
      <c r="AK2615"/>
    </row>
    <row r="2616" spans="1:37" hidden="1" x14ac:dyDescent="0.25">
      <c r="A2616" s="179" t="b">
        <f>IF(E2616&lt;&gt;1,"",NOT(ISNA(VLOOKUP(P2616,Mapping!$P:$P,1,FALSE))))</f>
        <v>0</v>
      </c>
      <c r="B2616" s="180" t="str">
        <f t="shared" si="40"/>
        <v/>
      </c>
      <c r="E2616" s="167">
        <v>1</v>
      </c>
      <c r="F2616" s="170" t="s">
        <v>4254</v>
      </c>
      <c r="G2616" s="169">
        <v>2089948.0094626141</v>
      </c>
      <c r="H2616" s="168" t="s">
        <v>1266</v>
      </c>
      <c r="I2616" s="168" t="s">
        <v>303</v>
      </c>
      <c r="J2616" s="169">
        <v>1033562.381131446</v>
      </c>
      <c r="K2616" s="169">
        <v>689506.6278684109</v>
      </c>
      <c r="L2616" s="168" t="s">
        <v>5</v>
      </c>
      <c r="M2616" s="168" t="s">
        <v>21</v>
      </c>
      <c r="N2616" s="168" t="s">
        <v>2829</v>
      </c>
      <c r="O2616" s="168" t="s">
        <v>21</v>
      </c>
      <c r="P2616" s="168" t="s">
        <v>2831</v>
      </c>
      <c r="Q2616" s="168" t="s">
        <v>2832</v>
      </c>
      <c r="R2616" s="168" t="s">
        <v>1259</v>
      </c>
      <c r="S2616" s="168" t="s">
        <v>21</v>
      </c>
      <c r="T2616" s="168" t="s">
        <v>1259</v>
      </c>
      <c r="U2616" s="168" t="s">
        <v>1259</v>
      </c>
      <c r="V2616" s="168" t="s">
        <v>2832</v>
      </c>
      <c r="W2616" s="168" t="s">
        <v>1259</v>
      </c>
      <c r="X2616" s="168" t="s">
        <v>21</v>
      </c>
      <c r="Y2616" s="168" t="s">
        <v>1259</v>
      </c>
      <c r="Z2616" s="168" t="s">
        <v>21</v>
      </c>
      <c r="AA2616" s="168" t="s">
        <v>4255</v>
      </c>
      <c r="AB2616" s="168" t="s">
        <v>4256</v>
      </c>
      <c r="AC2616" s="168" t="s">
        <v>12341</v>
      </c>
      <c r="AD2616" s="169">
        <v>1630671.526994752</v>
      </c>
      <c r="AE2616" s="168" t="s">
        <v>809</v>
      </c>
      <c r="AF2616" s="169">
        <v>-1246856.5137764351</v>
      </c>
      <c r="AG2616" s="169">
        <v>-953501.24084598408</v>
      </c>
      <c r="AH2616" s="169">
        <v>-1255659.739555954</v>
      </c>
      <c r="AI2616" s="168" t="s">
        <v>21</v>
      </c>
      <c r="AJ2616"/>
      <c r="AK2616"/>
    </row>
    <row r="2617" spans="1:37" hidden="1" x14ac:dyDescent="0.25">
      <c r="A2617" s="179" t="b">
        <f>IF(E2617&lt;&gt;1,"",NOT(ISNA(VLOOKUP(P2617,Mapping!$P:$P,1,FALSE))))</f>
        <v>0</v>
      </c>
      <c r="B2617" s="180" t="str">
        <f t="shared" si="40"/>
        <v/>
      </c>
      <c r="E2617" s="167">
        <v>1</v>
      </c>
      <c r="F2617" s="170" t="s">
        <v>4254</v>
      </c>
      <c r="G2617" s="169">
        <v>9534961.918811677</v>
      </c>
      <c r="H2617" s="168" t="s">
        <v>1266</v>
      </c>
      <c r="I2617" s="168" t="s">
        <v>303</v>
      </c>
      <c r="J2617" s="169">
        <v>4715417.7521088906</v>
      </c>
      <c r="K2617" s="169">
        <v>3145733.487018195</v>
      </c>
      <c r="L2617" s="168" t="s">
        <v>5</v>
      </c>
      <c r="M2617" s="168" t="s">
        <v>21</v>
      </c>
      <c r="N2617" s="168" t="s">
        <v>2829</v>
      </c>
      <c r="O2617" s="168" t="s">
        <v>21</v>
      </c>
      <c r="P2617" s="168" t="s">
        <v>2835</v>
      </c>
      <c r="Q2617" s="168" t="s">
        <v>2834</v>
      </c>
      <c r="R2617" s="168" t="s">
        <v>1259</v>
      </c>
      <c r="S2617" s="168" t="s">
        <v>21</v>
      </c>
      <c r="T2617" s="168" t="s">
        <v>1259</v>
      </c>
      <c r="U2617" s="168" t="s">
        <v>1259</v>
      </c>
      <c r="V2617" s="168" t="s">
        <v>2834</v>
      </c>
      <c r="W2617" s="168" t="s">
        <v>1259</v>
      </c>
      <c r="X2617" s="168" t="s">
        <v>21</v>
      </c>
      <c r="Y2617" s="168" t="s">
        <v>1259</v>
      </c>
      <c r="Z2617" s="168" t="s">
        <v>21</v>
      </c>
      <c r="AA2617" s="168" t="s">
        <v>4255</v>
      </c>
      <c r="AB2617" s="168" t="s">
        <v>4256</v>
      </c>
      <c r="AC2617" s="168" t="s">
        <v>6956</v>
      </c>
      <c r="AD2617" s="169">
        <v>7439606.5555637218</v>
      </c>
      <c r="AE2617" s="168" t="s">
        <v>809</v>
      </c>
      <c r="AF2617" s="169">
        <v>-5688528.7687790506</v>
      </c>
      <c r="AG2617" s="169">
        <v>-4350155.113831684</v>
      </c>
      <c r="AH2617" s="169">
        <v>-5728691.692540966</v>
      </c>
      <c r="AI2617" s="168" t="s">
        <v>21</v>
      </c>
      <c r="AJ2617"/>
      <c r="AK2617"/>
    </row>
    <row r="2618" spans="1:37" hidden="1" x14ac:dyDescent="0.25">
      <c r="A2618" s="179" t="b">
        <f>IF(E2618&lt;&gt;1,"",NOT(ISNA(VLOOKUP(P2618,Mapping!$P:$P,1,FALSE))))</f>
        <v>0</v>
      </c>
      <c r="B2618" s="180" t="str">
        <f t="shared" si="40"/>
        <v/>
      </c>
      <c r="E2618" s="167">
        <v>1</v>
      </c>
      <c r="F2618" s="170" t="s">
        <v>4254</v>
      </c>
      <c r="G2618" s="169">
        <v>3543761.4012336498</v>
      </c>
      <c r="H2618" s="168" t="s">
        <v>1266</v>
      </c>
      <c r="I2618" s="168" t="s">
        <v>303</v>
      </c>
      <c r="J2618" s="169">
        <v>1752530.9028919591</v>
      </c>
      <c r="K2618" s="169">
        <v>1169142.467980878</v>
      </c>
      <c r="L2618" s="168" t="s">
        <v>5</v>
      </c>
      <c r="M2618" s="168" t="s">
        <v>21</v>
      </c>
      <c r="N2618" s="168" t="s">
        <v>2829</v>
      </c>
      <c r="O2618" s="168" t="s">
        <v>21</v>
      </c>
      <c r="P2618" s="168" t="s">
        <v>2836</v>
      </c>
      <c r="Q2618" s="168" t="s">
        <v>2837</v>
      </c>
      <c r="R2618" s="168" t="s">
        <v>1259</v>
      </c>
      <c r="S2618" s="168" t="s">
        <v>21</v>
      </c>
      <c r="T2618" s="168" t="s">
        <v>1259</v>
      </c>
      <c r="U2618" s="168" t="s">
        <v>1259</v>
      </c>
      <c r="V2618" s="168" t="s">
        <v>2837</v>
      </c>
      <c r="W2618" s="168" t="s">
        <v>1259</v>
      </c>
      <c r="X2618" s="168" t="s">
        <v>21</v>
      </c>
      <c r="Y2618" s="168" t="s">
        <v>1259</v>
      </c>
      <c r="Z2618" s="168" t="s">
        <v>21</v>
      </c>
      <c r="AA2618" s="168" t="s">
        <v>4255</v>
      </c>
      <c r="AB2618" s="168" t="s">
        <v>4256</v>
      </c>
      <c r="AC2618" s="168" t="s">
        <v>8940</v>
      </c>
      <c r="AD2618" s="169">
        <v>2765002.1863178378</v>
      </c>
      <c r="AE2618" s="168" t="s">
        <v>809</v>
      </c>
      <c r="AF2618" s="169">
        <v>-2114197.0835599019</v>
      </c>
      <c r="AG2618" s="169">
        <v>-1616777.4882626019</v>
      </c>
      <c r="AH2618" s="169">
        <v>-2129124.0250831158</v>
      </c>
      <c r="AI2618" s="168" t="s">
        <v>21</v>
      </c>
      <c r="AJ2618"/>
      <c r="AK2618"/>
    </row>
    <row r="2619" spans="1:37" hidden="1" x14ac:dyDescent="0.25">
      <c r="A2619" s="179" t="b">
        <f>IF(E2619&lt;&gt;1,"",NOT(ISNA(VLOOKUP(P2619,Mapping!$P:$P,1,FALSE))))</f>
        <v>0</v>
      </c>
      <c r="B2619" s="180" t="str">
        <f t="shared" si="40"/>
        <v/>
      </c>
      <c r="E2619" s="167">
        <v>1</v>
      </c>
      <c r="F2619" s="170" t="s">
        <v>4257</v>
      </c>
      <c r="G2619" s="169">
        <v>885324.72423908743</v>
      </c>
      <c r="H2619" s="168" t="s">
        <v>1266</v>
      </c>
      <c r="I2619" s="168" t="s">
        <v>3223</v>
      </c>
      <c r="J2619" s="169">
        <v>372941.70799669542</v>
      </c>
      <c r="K2619" s="169">
        <v>238686.72671026149</v>
      </c>
      <c r="L2619" s="168" t="s">
        <v>5</v>
      </c>
      <c r="M2619" s="168" t="s">
        <v>21</v>
      </c>
      <c r="N2619" s="168" t="s">
        <v>2829</v>
      </c>
      <c r="O2619" s="168" t="s">
        <v>21</v>
      </c>
      <c r="P2619" s="168" t="s">
        <v>2831</v>
      </c>
      <c r="Q2619" s="168" t="s">
        <v>2832</v>
      </c>
      <c r="R2619" s="168" t="s">
        <v>1259</v>
      </c>
      <c r="S2619" s="168" t="s">
        <v>21</v>
      </c>
      <c r="T2619" s="168" t="s">
        <v>1259</v>
      </c>
      <c r="U2619" s="168" t="s">
        <v>1259</v>
      </c>
      <c r="V2619" s="168" t="s">
        <v>2832</v>
      </c>
      <c r="W2619" s="168" t="s">
        <v>1259</v>
      </c>
      <c r="X2619" s="168" t="s">
        <v>21</v>
      </c>
      <c r="Y2619" s="168" t="s">
        <v>1259</v>
      </c>
      <c r="Z2619" s="168" t="s">
        <v>21</v>
      </c>
      <c r="AA2619" s="168" t="s">
        <v>4258</v>
      </c>
      <c r="AB2619" s="168" t="s">
        <v>1259</v>
      </c>
      <c r="AC2619" s="168" t="s">
        <v>8941</v>
      </c>
      <c r="AD2619" s="169">
        <v>629902.17340094526</v>
      </c>
      <c r="AE2619" s="168" t="s">
        <v>809</v>
      </c>
      <c r="AF2619" s="169">
        <v>-581222.19472558494</v>
      </c>
      <c r="AG2619" s="169">
        <v>-1788.1970996963789</v>
      </c>
      <c r="AH2619" s="169">
        <v>-410711.16180541832</v>
      </c>
      <c r="AI2619" s="168" t="s">
        <v>21</v>
      </c>
      <c r="AJ2619"/>
      <c r="AK2619"/>
    </row>
    <row r="2620" spans="1:37" hidden="1" x14ac:dyDescent="0.25">
      <c r="A2620" s="179" t="b">
        <f>IF(E2620&lt;&gt;1,"",NOT(ISNA(VLOOKUP(P2620,Mapping!$P:$P,1,FALSE))))</f>
        <v>0</v>
      </c>
      <c r="B2620" s="180" t="str">
        <f t="shared" si="40"/>
        <v/>
      </c>
      <c r="E2620" s="167">
        <v>1</v>
      </c>
      <c r="F2620" s="170" t="s">
        <v>4257</v>
      </c>
      <c r="G2620" s="169">
        <v>412669.94347770221</v>
      </c>
      <c r="H2620" s="168" t="s">
        <v>1266</v>
      </c>
      <c r="I2620" s="168" t="s">
        <v>3223</v>
      </c>
      <c r="J2620" s="169">
        <v>173836.5927730629</v>
      </c>
      <c r="K2620" s="169">
        <v>111257.299523696</v>
      </c>
      <c r="L2620" s="168" t="s">
        <v>5</v>
      </c>
      <c r="M2620" s="168" t="s">
        <v>21</v>
      </c>
      <c r="N2620" s="168" t="s">
        <v>2829</v>
      </c>
      <c r="O2620" s="168" t="s">
        <v>21</v>
      </c>
      <c r="P2620" s="168" t="s">
        <v>2835</v>
      </c>
      <c r="Q2620" s="168" t="s">
        <v>2834</v>
      </c>
      <c r="R2620" s="168" t="s">
        <v>1259</v>
      </c>
      <c r="S2620" s="168" t="s">
        <v>21</v>
      </c>
      <c r="T2620" s="168" t="s">
        <v>1259</v>
      </c>
      <c r="U2620" s="168" t="s">
        <v>1259</v>
      </c>
      <c r="V2620" s="168" t="s">
        <v>2834</v>
      </c>
      <c r="W2620" s="168" t="s">
        <v>1259</v>
      </c>
      <c r="X2620" s="168" t="s">
        <v>21</v>
      </c>
      <c r="Y2620" s="168" t="s">
        <v>1259</v>
      </c>
      <c r="Z2620" s="168" t="s">
        <v>21</v>
      </c>
      <c r="AA2620" s="168" t="s">
        <v>4258</v>
      </c>
      <c r="AB2620" s="168" t="s">
        <v>1259</v>
      </c>
      <c r="AC2620" s="168" t="s">
        <v>8942</v>
      </c>
      <c r="AD2620" s="169">
        <v>293611.69656395027</v>
      </c>
      <c r="AE2620" s="168" t="s">
        <v>809</v>
      </c>
      <c r="AF2620" s="169">
        <v>-270920.85387261747</v>
      </c>
      <c r="AG2620" s="169">
        <v>-833.51924537395826</v>
      </c>
      <c r="AH2620" s="169">
        <v>-191441.79224586079</v>
      </c>
      <c r="AI2620" s="168" t="s">
        <v>21</v>
      </c>
      <c r="AJ2620"/>
      <c r="AK2620"/>
    </row>
    <row r="2621" spans="1:37" hidden="1" x14ac:dyDescent="0.25">
      <c r="A2621" s="179" t="b">
        <f>IF(E2621&lt;&gt;1,"",NOT(ISNA(VLOOKUP(P2621,Mapping!$P:$P,1,FALSE))))</f>
        <v>0</v>
      </c>
      <c r="B2621" s="180" t="str">
        <f t="shared" si="40"/>
        <v/>
      </c>
      <c r="E2621" s="167">
        <v>1</v>
      </c>
      <c r="F2621" s="170" t="s">
        <v>4257</v>
      </c>
      <c r="G2621" s="169">
        <v>3105524.1161046298</v>
      </c>
      <c r="H2621" s="168" t="s">
        <v>1266</v>
      </c>
      <c r="I2621" s="168" t="s">
        <v>3223</v>
      </c>
      <c r="J2621" s="169">
        <v>1308197.361234223</v>
      </c>
      <c r="K2621" s="169">
        <v>837260.46014345274</v>
      </c>
      <c r="L2621" s="168" t="s">
        <v>5</v>
      </c>
      <c r="M2621" s="168" t="s">
        <v>21</v>
      </c>
      <c r="N2621" s="168" t="s">
        <v>2829</v>
      </c>
      <c r="O2621" s="168" t="s">
        <v>21</v>
      </c>
      <c r="P2621" s="168" t="s">
        <v>2836</v>
      </c>
      <c r="Q2621" s="168" t="s">
        <v>2837</v>
      </c>
      <c r="R2621" s="168" t="s">
        <v>1259</v>
      </c>
      <c r="S2621" s="168" t="s">
        <v>21</v>
      </c>
      <c r="T2621" s="168" t="s">
        <v>1259</v>
      </c>
      <c r="U2621" s="168" t="s">
        <v>1259</v>
      </c>
      <c r="V2621" s="168" t="s">
        <v>2837</v>
      </c>
      <c r="W2621" s="168" t="s">
        <v>1259</v>
      </c>
      <c r="X2621" s="168" t="s">
        <v>21</v>
      </c>
      <c r="Y2621" s="168" t="s">
        <v>1259</v>
      </c>
      <c r="Z2621" s="168" t="s">
        <v>21</v>
      </c>
      <c r="AA2621" s="168" t="s">
        <v>4258</v>
      </c>
      <c r="AB2621" s="168" t="s">
        <v>1259</v>
      </c>
      <c r="AC2621" s="168" t="s">
        <v>8943</v>
      </c>
      <c r="AD2621" s="169">
        <v>2209558.0714349081</v>
      </c>
      <c r="AE2621" s="168" t="s">
        <v>809</v>
      </c>
      <c r="AF2621" s="169">
        <v>-2038799.4293132541</v>
      </c>
      <c r="AG2621" s="169">
        <v>-6272.6015273416406</v>
      </c>
      <c r="AH2621" s="169">
        <v>-1440684.2854595671</v>
      </c>
      <c r="AI2621" s="168" t="s">
        <v>21</v>
      </c>
      <c r="AJ2621"/>
      <c r="AK2621"/>
    </row>
    <row r="2622" spans="1:37" hidden="1" x14ac:dyDescent="0.25">
      <c r="A2622" s="179" t="b">
        <f>IF(E2622&lt;&gt;1,"",NOT(ISNA(VLOOKUP(P2622,Mapping!$P:$P,1,FALSE))))</f>
        <v>0</v>
      </c>
      <c r="B2622" s="180" t="str">
        <f t="shared" si="40"/>
        <v/>
      </c>
      <c r="E2622" s="167">
        <v>1</v>
      </c>
      <c r="F2622" s="170" t="s">
        <v>4259</v>
      </c>
      <c r="G2622" s="169">
        <v>776439.39567548514</v>
      </c>
      <c r="H2622" s="168" t="s">
        <v>1266</v>
      </c>
      <c r="I2622" s="168" t="s">
        <v>303</v>
      </c>
      <c r="J2622" s="169">
        <v>402396.45046193892</v>
      </c>
      <c r="K2622" s="169">
        <v>189243.84836190671</v>
      </c>
      <c r="L2622" s="168" t="s">
        <v>5</v>
      </c>
      <c r="M2622" s="168" t="s">
        <v>21</v>
      </c>
      <c r="N2622" s="168" t="s">
        <v>2829</v>
      </c>
      <c r="O2622" s="168" t="s">
        <v>21</v>
      </c>
      <c r="P2622" s="168" t="s">
        <v>2831</v>
      </c>
      <c r="Q2622" s="168" t="s">
        <v>2832</v>
      </c>
      <c r="R2622" s="168" t="s">
        <v>1259</v>
      </c>
      <c r="S2622" s="168" t="s">
        <v>21</v>
      </c>
      <c r="T2622" s="168" t="s">
        <v>1259</v>
      </c>
      <c r="U2622" s="168" t="s">
        <v>1259</v>
      </c>
      <c r="V2622" s="168" t="s">
        <v>2832</v>
      </c>
      <c r="W2622" s="168" t="s">
        <v>1259</v>
      </c>
      <c r="X2622" s="168" t="s">
        <v>21</v>
      </c>
      <c r="Y2622" s="168" t="s">
        <v>1259</v>
      </c>
      <c r="Z2622" s="168" t="s">
        <v>21</v>
      </c>
      <c r="AA2622" s="168" t="s">
        <v>4260</v>
      </c>
      <c r="AB2622" s="168" t="s">
        <v>4261</v>
      </c>
      <c r="AC2622" s="168" t="s">
        <v>8944</v>
      </c>
      <c r="AD2622" s="169">
        <v>620929.46717173455</v>
      </c>
      <c r="AE2622" s="168" t="s">
        <v>816</v>
      </c>
      <c r="AF2622" s="169">
        <v>-232750.95080476371</v>
      </c>
      <c r="AG2622" s="169">
        <v>-354236.52830897109</v>
      </c>
      <c r="AH2622" s="169">
        <v>46047.317328350153</v>
      </c>
      <c r="AI2622" s="168" t="s">
        <v>21</v>
      </c>
      <c r="AJ2622"/>
      <c r="AK2622"/>
    </row>
    <row r="2623" spans="1:37" hidden="1" x14ac:dyDescent="0.25">
      <c r="A2623" s="179" t="b">
        <f>IF(E2623&lt;&gt;1,"",NOT(ISNA(VLOOKUP(P2623,Mapping!$P:$P,1,FALSE))))</f>
        <v>0</v>
      </c>
      <c r="B2623" s="180" t="str">
        <f t="shared" si="40"/>
        <v/>
      </c>
      <c r="E2623" s="167">
        <v>1</v>
      </c>
      <c r="F2623" s="170" t="s">
        <v>4259</v>
      </c>
      <c r="G2623" s="169">
        <v>1428463.5166610531</v>
      </c>
      <c r="H2623" s="168" t="s">
        <v>1266</v>
      </c>
      <c r="I2623" s="168" t="s">
        <v>303</v>
      </c>
      <c r="J2623" s="169">
        <v>740313.60582716845</v>
      </c>
      <c r="K2623" s="169">
        <v>348163.59736916883</v>
      </c>
      <c r="L2623" s="168" t="s">
        <v>5</v>
      </c>
      <c r="M2623" s="168" t="s">
        <v>21</v>
      </c>
      <c r="N2623" s="168" t="s">
        <v>2829</v>
      </c>
      <c r="O2623" s="168" t="s">
        <v>21</v>
      </c>
      <c r="P2623" s="168" t="s">
        <v>2836</v>
      </c>
      <c r="Q2623" s="168" t="s">
        <v>2837</v>
      </c>
      <c r="R2623" s="168" t="s">
        <v>1259</v>
      </c>
      <c r="S2623" s="168" t="s">
        <v>21</v>
      </c>
      <c r="T2623" s="168" t="s">
        <v>1259</v>
      </c>
      <c r="U2623" s="168" t="s">
        <v>1259</v>
      </c>
      <c r="V2623" s="168" t="s">
        <v>2837</v>
      </c>
      <c r="W2623" s="168" t="s">
        <v>1259</v>
      </c>
      <c r="X2623" s="168" t="s">
        <v>21</v>
      </c>
      <c r="Y2623" s="168" t="s">
        <v>1259</v>
      </c>
      <c r="Z2623" s="168" t="s">
        <v>21</v>
      </c>
      <c r="AA2623" s="168" t="s">
        <v>4260</v>
      </c>
      <c r="AB2623" s="168" t="s">
        <v>4261</v>
      </c>
      <c r="AC2623" s="168" t="s">
        <v>8945</v>
      </c>
      <c r="AD2623" s="169">
        <v>1142362.2953894029</v>
      </c>
      <c r="AE2623" s="168" t="s">
        <v>816</v>
      </c>
      <c r="AF2623" s="169">
        <v>-428206.3011544249</v>
      </c>
      <c r="AG2623" s="169">
        <v>-651710.82221789425</v>
      </c>
      <c r="AH2623" s="169">
        <v>84716.094018436503</v>
      </c>
      <c r="AI2623" s="168" t="s">
        <v>21</v>
      </c>
      <c r="AJ2623"/>
      <c r="AK2623"/>
    </row>
    <row r="2624" spans="1:37" hidden="1" x14ac:dyDescent="0.25">
      <c r="A2624" s="179" t="b">
        <f>IF(E2624&lt;&gt;1,"",NOT(ISNA(VLOOKUP(P2624,Mapping!$P:$P,1,FALSE))))</f>
        <v>0</v>
      </c>
      <c r="B2624" s="180" t="str">
        <f t="shared" si="40"/>
        <v/>
      </c>
      <c r="E2624" s="167">
        <v>1</v>
      </c>
      <c r="F2624" s="170" t="s">
        <v>4262</v>
      </c>
      <c r="G2624" s="169">
        <v>818559.67447745719</v>
      </c>
      <c r="H2624" s="168" t="s">
        <v>1266</v>
      </c>
      <c r="I2624" s="168" t="s">
        <v>303</v>
      </c>
      <c r="J2624" s="169">
        <v>263323.21819525829</v>
      </c>
      <c r="K2624" s="169">
        <v>45808.740025572297</v>
      </c>
      <c r="L2624" s="168" t="s">
        <v>5</v>
      </c>
      <c r="M2624" s="168" t="s">
        <v>21</v>
      </c>
      <c r="N2624" s="168" t="s">
        <v>2829</v>
      </c>
      <c r="O2624" s="168" t="s">
        <v>21</v>
      </c>
      <c r="P2624" s="168" t="s">
        <v>2831</v>
      </c>
      <c r="Q2624" s="168" t="s">
        <v>2832</v>
      </c>
      <c r="R2624" s="168" t="s">
        <v>1259</v>
      </c>
      <c r="S2624" s="168" t="s">
        <v>21</v>
      </c>
      <c r="T2624" s="168" t="s">
        <v>1259</v>
      </c>
      <c r="U2624" s="168" t="s">
        <v>1259</v>
      </c>
      <c r="V2624" s="168" t="s">
        <v>2832</v>
      </c>
      <c r="W2624" s="168" t="s">
        <v>1259</v>
      </c>
      <c r="X2624" s="168" t="s">
        <v>21</v>
      </c>
      <c r="Y2624" s="168" t="s">
        <v>1259</v>
      </c>
      <c r="Z2624" s="168" t="s">
        <v>21</v>
      </c>
      <c r="AA2624" s="168" t="s">
        <v>4263</v>
      </c>
      <c r="AB2624" s="168" t="s">
        <v>4264</v>
      </c>
      <c r="AC2624" s="168" t="s">
        <v>8946</v>
      </c>
      <c r="AD2624" s="169">
        <v>484533.4457836551</v>
      </c>
      <c r="AE2624" s="168" t="s">
        <v>817</v>
      </c>
      <c r="AF2624" s="169">
        <v>-114881.38752598839</v>
      </c>
      <c r="AG2624" s="169">
        <v>-373453.14897159982</v>
      </c>
      <c r="AH2624" s="169">
        <v>-57607.439133943059</v>
      </c>
      <c r="AI2624" s="168" t="s">
        <v>21</v>
      </c>
      <c r="AJ2624"/>
      <c r="AK2624"/>
    </row>
    <row r="2625" spans="1:37" hidden="1" x14ac:dyDescent="0.25">
      <c r="A2625" s="179" t="b">
        <f>IF(E2625&lt;&gt;1,"",NOT(ISNA(VLOOKUP(P2625,Mapping!$P:$P,1,FALSE))))</f>
        <v>0</v>
      </c>
      <c r="B2625" s="180" t="str">
        <f t="shared" si="40"/>
        <v/>
      </c>
      <c r="E2625" s="167">
        <v>1</v>
      </c>
      <c r="F2625" s="170" t="s">
        <v>4262</v>
      </c>
      <c r="G2625" s="169">
        <v>946791.30382137222</v>
      </c>
      <c r="H2625" s="168" t="s">
        <v>1266</v>
      </c>
      <c r="I2625" s="168" t="s">
        <v>303</v>
      </c>
      <c r="J2625" s="169">
        <v>304574.16955053568</v>
      </c>
      <c r="K2625" s="169">
        <v>52984.917346328817</v>
      </c>
      <c r="L2625" s="168" t="s">
        <v>5</v>
      </c>
      <c r="M2625" s="168" t="s">
        <v>21</v>
      </c>
      <c r="N2625" s="168" t="s">
        <v>2829</v>
      </c>
      <c r="O2625" s="168" t="s">
        <v>21</v>
      </c>
      <c r="P2625" s="168" t="s">
        <v>2836</v>
      </c>
      <c r="Q2625" s="168" t="s">
        <v>2837</v>
      </c>
      <c r="R2625" s="168" t="s">
        <v>1259</v>
      </c>
      <c r="S2625" s="168" t="s">
        <v>21</v>
      </c>
      <c r="T2625" s="168" t="s">
        <v>1259</v>
      </c>
      <c r="U2625" s="168" t="s">
        <v>1259</v>
      </c>
      <c r="V2625" s="168" t="s">
        <v>2837</v>
      </c>
      <c r="W2625" s="168" t="s">
        <v>1259</v>
      </c>
      <c r="X2625" s="168" t="s">
        <v>21</v>
      </c>
      <c r="Y2625" s="168" t="s">
        <v>1259</v>
      </c>
      <c r="Z2625" s="168" t="s">
        <v>21</v>
      </c>
      <c r="AA2625" s="168" t="s">
        <v>4263</v>
      </c>
      <c r="AB2625" s="168" t="s">
        <v>4264</v>
      </c>
      <c r="AC2625" s="168" t="s">
        <v>8947</v>
      </c>
      <c r="AD2625" s="169">
        <v>560438.12953700835</v>
      </c>
      <c r="AE2625" s="168" t="s">
        <v>817</v>
      </c>
      <c r="AF2625" s="169">
        <v>-132878.15424082981</v>
      </c>
      <c r="AG2625" s="169">
        <v>-431956.52663531702</v>
      </c>
      <c r="AH2625" s="169">
        <v>-66631.944020763505</v>
      </c>
      <c r="AI2625" s="168" t="s">
        <v>21</v>
      </c>
      <c r="AJ2625"/>
      <c r="AK2625"/>
    </row>
    <row r="2626" spans="1:37" hidden="1" x14ac:dyDescent="0.25">
      <c r="A2626" s="179" t="b">
        <f>IF(E2626&lt;&gt;1,"",NOT(ISNA(VLOOKUP(P2626,Mapping!$P:$P,1,FALSE))))</f>
        <v>0</v>
      </c>
      <c r="B2626" s="180" t="str">
        <f t="shared" si="40"/>
        <v/>
      </c>
      <c r="E2626" s="167">
        <v>1</v>
      </c>
      <c r="F2626" s="170" t="s">
        <v>4265</v>
      </c>
      <c r="G2626" s="169">
        <v>656051.87094256491</v>
      </c>
      <c r="H2626" s="168" t="s">
        <v>1266</v>
      </c>
      <c r="I2626" s="168" t="s">
        <v>303</v>
      </c>
      <c r="J2626" s="169">
        <v>252010.3655242984</v>
      </c>
      <c r="K2626" s="169">
        <v>23652.134243251319</v>
      </c>
      <c r="L2626" s="168" t="s">
        <v>5</v>
      </c>
      <c r="M2626" s="168" t="s">
        <v>21</v>
      </c>
      <c r="N2626" s="168" t="s">
        <v>2829</v>
      </c>
      <c r="O2626" s="168" t="s">
        <v>21</v>
      </c>
      <c r="P2626" s="168" t="s">
        <v>2831</v>
      </c>
      <c r="Q2626" s="168" t="s">
        <v>2832</v>
      </c>
      <c r="R2626" s="168" t="s">
        <v>1259</v>
      </c>
      <c r="S2626" s="168" t="s">
        <v>21</v>
      </c>
      <c r="T2626" s="168" t="s">
        <v>1259</v>
      </c>
      <c r="U2626" s="168" t="s">
        <v>1259</v>
      </c>
      <c r="V2626" s="168" t="s">
        <v>2832</v>
      </c>
      <c r="W2626" s="168" t="s">
        <v>1259</v>
      </c>
      <c r="X2626" s="168" t="s">
        <v>21</v>
      </c>
      <c r="Y2626" s="168" t="s">
        <v>1259</v>
      </c>
      <c r="Z2626" s="168" t="s">
        <v>21</v>
      </c>
      <c r="AA2626" s="168" t="s">
        <v>4266</v>
      </c>
      <c r="AB2626" s="168" t="s">
        <v>4267</v>
      </c>
      <c r="AC2626" s="168" t="s">
        <v>8948</v>
      </c>
      <c r="AD2626" s="169">
        <v>393365.10263201222</v>
      </c>
      <c r="AE2626" s="168" t="s">
        <v>817</v>
      </c>
      <c r="AF2626" s="169">
        <v>146203.98439276591</v>
      </c>
      <c r="AG2626" s="169">
        <v>-294999.71158300422</v>
      </c>
      <c r="AH2626" s="169">
        <v>-53039.125053003663</v>
      </c>
      <c r="AI2626" s="168" t="s">
        <v>21</v>
      </c>
      <c r="AJ2626"/>
      <c r="AK2626"/>
    </row>
    <row r="2627" spans="1:37" hidden="1" x14ac:dyDescent="0.25">
      <c r="A2627" s="179" t="b">
        <f>IF(E2627&lt;&gt;1,"",NOT(ISNA(VLOOKUP(P2627,Mapping!$P:$P,1,FALSE))))</f>
        <v>0</v>
      </c>
      <c r="B2627" s="180" t="str">
        <f t="shared" si="40"/>
        <v/>
      </c>
      <c r="E2627" s="167">
        <v>1</v>
      </c>
      <c r="F2627" s="170" t="s">
        <v>4265</v>
      </c>
      <c r="G2627" s="169">
        <v>1183772.182004215</v>
      </c>
      <c r="H2627" s="168" t="s">
        <v>1266</v>
      </c>
      <c r="I2627" s="168" t="s">
        <v>303</v>
      </c>
      <c r="J2627" s="169">
        <v>454724.50197538669</v>
      </c>
      <c r="K2627" s="169">
        <v>42677.62931910222</v>
      </c>
      <c r="L2627" s="168" t="s">
        <v>5</v>
      </c>
      <c r="M2627" s="168" t="s">
        <v>21</v>
      </c>
      <c r="N2627" s="168" t="s">
        <v>2829</v>
      </c>
      <c r="O2627" s="168" t="s">
        <v>21</v>
      </c>
      <c r="P2627" s="168" t="s">
        <v>2836</v>
      </c>
      <c r="Q2627" s="168" t="s">
        <v>2837</v>
      </c>
      <c r="R2627" s="168" t="s">
        <v>1259</v>
      </c>
      <c r="S2627" s="168" t="s">
        <v>21</v>
      </c>
      <c r="T2627" s="168" t="s">
        <v>1259</v>
      </c>
      <c r="U2627" s="168" t="s">
        <v>1259</v>
      </c>
      <c r="V2627" s="168" t="s">
        <v>2837</v>
      </c>
      <c r="W2627" s="168" t="s">
        <v>1259</v>
      </c>
      <c r="X2627" s="168" t="s">
        <v>21</v>
      </c>
      <c r="Y2627" s="168" t="s">
        <v>1259</v>
      </c>
      <c r="Z2627" s="168" t="s">
        <v>21</v>
      </c>
      <c r="AA2627" s="168" t="s">
        <v>4266</v>
      </c>
      <c r="AB2627" s="168" t="s">
        <v>4267</v>
      </c>
      <c r="AC2627" s="168" t="s">
        <v>8949</v>
      </c>
      <c r="AD2627" s="169">
        <v>709783.30600291141</v>
      </c>
      <c r="AE2627" s="168" t="s">
        <v>817</v>
      </c>
      <c r="AF2627" s="169">
        <v>263808.72807157441</v>
      </c>
      <c r="AG2627" s="169">
        <v>-532293.96597788134</v>
      </c>
      <c r="AH2627" s="169">
        <v>-95703.165521625895</v>
      </c>
      <c r="AI2627" s="168" t="s">
        <v>21</v>
      </c>
      <c r="AJ2627"/>
      <c r="AK2627"/>
    </row>
    <row r="2628" spans="1:37" hidden="1" x14ac:dyDescent="0.25">
      <c r="A2628" s="179" t="b">
        <f>IF(E2628&lt;&gt;1,"",NOT(ISNA(VLOOKUP(P2628,Mapping!$P:$P,1,FALSE))))</f>
        <v>0</v>
      </c>
      <c r="B2628" s="180" t="str">
        <f t="shared" si="40"/>
        <v/>
      </c>
      <c r="E2628" s="167">
        <v>1</v>
      </c>
      <c r="F2628" s="170" t="s">
        <v>4268</v>
      </c>
      <c r="G2628" s="169">
        <v>2338335.3831374501</v>
      </c>
      <c r="H2628" s="168" t="s">
        <v>1266</v>
      </c>
      <c r="I2628" s="168" t="s">
        <v>303</v>
      </c>
      <c r="J2628" s="169">
        <v>632226.97157869488</v>
      </c>
      <c r="K2628" s="169">
        <v>247082.03253510271</v>
      </c>
      <c r="L2628" s="168" t="s">
        <v>5</v>
      </c>
      <c r="M2628" s="168" t="s">
        <v>21</v>
      </c>
      <c r="N2628" s="168" t="s">
        <v>2829</v>
      </c>
      <c r="O2628" s="168" t="s">
        <v>21</v>
      </c>
      <c r="P2628" s="168" t="s">
        <v>2831</v>
      </c>
      <c r="Q2628" s="168" t="s">
        <v>2832</v>
      </c>
      <c r="R2628" s="168" t="s">
        <v>1259</v>
      </c>
      <c r="S2628" s="168" t="s">
        <v>21</v>
      </c>
      <c r="T2628" s="168" t="s">
        <v>1259</v>
      </c>
      <c r="U2628" s="168" t="s">
        <v>1259</v>
      </c>
      <c r="V2628" s="168" t="s">
        <v>2832</v>
      </c>
      <c r="W2628" s="168" t="s">
        <v>1259</v>
      </c>
      <c r="X2628" s="168" t="s">
        <v>21</v>
      </c>
      <c r="Y2628" s="168" t="s">
        <v>1259</v>
      </c>
      <c r="Z2628" s="168" t="s">
        <v>21</v>
      </c>
      <c r="AA2628" s="168" t="s">
        <v>4269</v>
      </c>
      <c r="AB2628" s="168" t="s">
        <v>4270</v>
      </c>
      <c r="AC2628" s="168" t="s">
        <v>12342</v>
      </c>
      <c r="AD2628" s="169">
        <v>1015966.830136013</v>
      </c>
      <c r="AE2628" s="168" t="s">
        <v>818</v>
      </c>
      <c r="AF2628" s="169">
        <v>-504321.89711348811</v>
      </c>
      <c r="AG2628" s="169">
        <v>707828.92907093978</v>
      </c>
      <c r="AH2628" s="169">
        <v>-643835.42682809825</v>
      </c>
      <c r="AI2628" s="168" t="s">
        <v>21</v>
      </c>
      <c r="AJ2628"/>
      <c r="AK2628"/>
    </row>
    <row r="2629" spans="1:37" hidden="1" x14ac:dyDescent="0.25">
      <c r="A2629" s="179" t="b">
        <f>IF(E2629&lt;&gt;1,"",NOT(ISNA(VLOOKUP(P2629,Mapping!$P:$P,1,FALSE))))</f>
        <v>0</v>
      </c>
      <c r="B2629" s="180" t="str">
        <f t="shared" si="40"/>
        <v/>
      </c>
      <c r="E2629" s="167">
        <v>1</v>
      </c>
      <c r="F2629" s="170" t="s">
        <v>4268</v>
      </c>
      <c r="G2629" s="169">
        <v>5134511.3372875946</v>
      </c>
      <c r="H2629" s="168" t="s">
        <v>1266</v>
      </c>
      <c r="I2629" s="168" t="s">
        <v>303</v>
      </c>
      <c r="J2629" s="169">
        <v>1388242.4979406821</v>
      </c>
      <c r="K2629" s="169">
        <v>542542.14619519189</v>
      </c>
      <c r="L2629" s="168" t="s">
        <v>5</v>
      </c>
      <c r="M2629" s="168" t="s">
        <v>21</v>
      </c>
      <c r="N2629" s="168" t="s">
        <v>2829</v>
      </c>
      <c r="O2629" s="168" t="s">
        <v>21</v>
      </c>
      <c r="P2629" s="168" t="s">
        <v>2835</v>
      </c>
      <c r="Q2629" s="168" t="s">
        <v>2834</v>
      </c>
      <c r="R2629" s="168" t="s">
        <v>1259</v>
      </c>
      <c r="S2629" s="168" t="s">
        <v>21</v>
      </c>
      <c r="T2629" s="168" t="s">
        <v>1259</v>
      </c>
      <c r="U2629" s="168" t="s">
        <v>1259</v>
      </c>
      <c r="V2629" s="168" t="s">
        <v>2834</v>
      </c>
      <c r="W2629" s="168" t="s">
        <v>1259</v>
      </c>
      <c r="X2629" s="168" t="s">
        <v>21</v>
      </c>
      <c r="Y2629" s="168" t="s">
        <v>1259</v>
      </c>
      <c r="Z2629" s="168" t="s">
        <v>21</v>
      </c>
      <c r="AA2629" s="168" t="s">
        <v>4269</v>
      </c>
      <c r="AB2629" s="168" t="s">
        <v>4270</v>
      </c>
      <c r="AC2629" s="168" t="s">
        <v>8950</v>
      </c>
      <c r="AD2629" s="169">
        <v>2230857.5772575079</v>
      </c>
      <c r="AE2629" s="168" t="s">
        <v>818</v>
      </c>
      <c r="AF2629" s="169">
        <v>-1107388.836111787</v>
      </c>
      <c r="AG2629" s="169">
        <v>1554249.0984755589</v>
      </c>
      <c r="AH2629" s="169">
        <v>-1413732.3166879311</v>
      </c>
      <c r="AI2629" s="168" t="s">
        <v>21</v>
      </c>
      <c r="AJ2629"/>
      <c r="AK2629"/>
    </row>
    <row r="2630" spans="1:37" hidden="1" x14ac:dyDescent="0.25">
      <c r="A2630" s="179" t="b">
        <f>IF(E2630&lt;&gt;1,"",NOT(ISNA(VLOOKUP(P2630,Mapping!$P:$P,1,FALSE))))</f>
        <v>0</v>
      </c>
      <c r="B2630" s="180" t="str">
        <f t="shared" si="40"/>
        <v/>
      </c>
      <c r="E2630" s="167">
        <v>1</v>
      </c>
      <c r="F2630" s="170" t="s">
        <v>4268</v>
      </c>
      <c r="G2630" s="169">
        <v>1313849.2036941289</v>
      </c>
      <c r="H2630" s="168" t="s">
        <v>1266</v>
      </c>
      <c r="I2630" s="168" t="s">
        <v>303</v>
      </c>
      <c r="J2630" s="169">
        <v>355231.72131454397</v>
      </c>
      <c r="K2630" s="169">
        <v>138828.90112102029</v>
      </c>
      <c r="L2630" s="168" t="s">
        <v>5</v>
      </c>
      <c r="M2630" s="168" t="s">
        <v>21</v>
      </c>
      <c r="N2630" s="168" t="s">
        <v>2829</v>
      </c>
      <c r="O2630" s="168" t="s">
        <v>21</v>
      </c>
      <c r="P2630" s="168" t="s">
        <v>2836</v>
      </c>
      <c r="Q2630" s="168" t="s">
        <v>2837</v>
      </c>
      <c r="R2630" s="168" t="s">
        <v>1259</v>
      </c>
      <c r="S2630" s="168" t="s">
        <v>21</v>
      </c>
      <c r="T2630" s="168" t="s">
        <v>1259</v>
      </c>
      <c r="U2630" s="168" t="s">
        <v>1259</v>
      </c>
      <c r="V2630" s="168" t="s">
        <v>2837</v>
      </c>
      <c r="W2630" s="168" t="s">
        <v>1259</v>
      </c>
      <c r="X2630" s="168" t="s">
        <v>21</v>
      </c>
      <c r="Y2630" s="168" t="s">
        <v>1259</v>
      </c>
      <c r="Z2630" s="168" t="s">
        <v>21</v>
      </c>
      <c r="AA2630" s="168" t="s">
        <v>4269</v>
      </c>
      <c r="AB2630" s="168" t="s">
        <v>4270</v>
      </c>
      <c r="AC2630" s="168" t="s">
        <v>8951</v>
      </c>
      <c r="AD2630" s="169">
        <v>570845.0637063235</v>
      </c>
      <c r="AE2630" s="168" t="s">
        <v>818</v>
      </c>
      <c r="AF2630" s="169">
        <v>-283365.22113394382</v>
      </c>
      <c r="AG2630" s="169">
        <v>397710.47451872629</v>
      </c>
      <c r="AH2630" s="169">
        <v>-361754.20726567501</v>
      </c>
      <c r="AI2630" s="168" t="s">
        <v>21</v>
      </c>
      <c r="AJ2630"/>
      <c r="AK2630"/>
    </row>
    <row r="2631" spans="1:37" hidden="1" x14ac:dyDescent="0.25">
      <c r="A2631" s="179" t="b">
        <f>IF(E2631&lt;&gt;1,"",NOT(ISNA(VLOOKUP(P2631,Mapping!$P:$P,1,FALSE))))</f>
        <v>0</v>
      </c>
      <c r="B2631" s="180" t="str">
        <f t="shared" si="40"/>
        <v/>
      </c>
      <c r="E2631" s="167">
        <v>1</v>
      </c>
      <c r="F2631" s="170" t="s">
        <v>4271</v>
      </c>
      <c r="G2631" s="169">
        <v>779424.89246948308</v>
      </c>
      <c r="H2631" s="168" t="s">
        <v>1266</v>
      </c>
      <c r="I2631" s="168" t="s">
        <v>303</v>
      </c>
      <c r="J2631" s="169">
        <v>299394.3167787866</v>
      </c>
      <c r="K2631" s="169">
        <v>104357.6142964024</v>
      </c>
      <c r="L2631" s="168" t="s">
        <v>5</v>
      </c>
      <c r="M2631" s="168" t="s">
        <v>21</v>
      </c>
      <c r="N2631" s="168" t="s">
        <v>2829</v>
      </c>
      <c r="O2631" s="168" t="s">
        <v>21</v>
      </c>
      <c r="P2631" s="168" t="s">
        <v>2831</v>
      </c>
      <c r="Q2631" s="168" t="s">
        <v>2832</v>
      </c>
      <c r="R2631" s="168" t="s">
        <v>1259</v>
      </c>
      <c r="S2631" s="168" t="s">
        <v>21</v>
      </c>
      <c r="T2631" s="168" t="s">
        <v>1259</v>
      </c>
      <c r="U2631" s="168" t="s">
        <v>1259</v>
      </c>
      <c r="V2631" s="168" t="s">
        <v>2832</v>
      </c>
      <c r="W2631" s="168" t="s">
        <v>1259</v>
      </c>
      <c r="X2631" s="168" t="s">
        <v>21</v>
      </c>
      <c r="Y2631" s="168" t="s">
        <v>1259</v>
      </c>
      <c r="Z2631" s="168" t="s">
        <v>21</v>
      </c>
      <c r="AA2631" s="168" t="s">
        <v>4272</v>
      </c>
      <c r="AB2631" s="168" t="s">
        <v>4273</v>
      </c>
      <c r="AC2631" s="168" t="s">
        <v>8952</v>
      </c>
      <c r="AD2631" s="169">
        <v>493987.12452788959</v>
      </c>
      <c r="AE2631" s="168" t="s">
        <v>807</v>
      </c>
      <c r="AF2631" s="169">
        <v>-329104.73105820449</v>
      </c>
      <c r="AG2631" s="169">
        <v>-355598.60759741737</v>
      </c>
      <c r="AH2631" s="169">
        <v>-17478.922923677252</v>
      </c>
      <c r="AI2631" s="168" t="s">
        <v>21</v>
      </c>
      <c r="AJ2631"/>
      <c r="AK2631"/>
    </row>
    <row r="2632" spans="1:37" hidden="1" x14ac:dyDescent="0.25">
      <c r="A2632" s="179" t="b">
        <f>IF(E2632&lt;&gt;1,"",NOT(ISNA(VLOOKUP(P2632,Mapping!$P:$P,1,FALSE))))</f>
        <v>0</v>
      </c>
      <c r="B2632" s="180" t="str">
        <f t="shared" si="40"/>
        <v/>
      </c>
      <c r="E2632" s="167">
        <v>1</v>
      </c>
      <c r="F2632" s="170" t="s">
        <v>4274</v>
      </c>
      <c r="G2632" s="169">
        <v>2537583.2182873171</v>
      </c>
      <c r="H2632" s="168" t="s">
        <v>1266</v>
      </c>
      <c r="I2632" s="168" t="s">
        <v>303</v>
      </c>
      <c r="J2632" s="169">
        <v>1270638.020431458</v>
      </c>
      <c r="K2632" s="169">
        <v>665740.71475735167</v>
      </c>
      <c r="L2632" s="168" t="s">
        <v>5</v>
      </c>
      <c r="M2632" s="168" t="s">
        <v>21</v>
      </c>
      <c r="N2632" s="168" t="s">
        <v>2829</v>
      </c>
      <c r="O2632" s="168" t="s">
        <v>21</v>
      </c>
      <c r="P2632" s="168" t="s">
        <v>2831</v>
      </c>
      <c r="Q2632" s="168" t="s">
        <v>2832</v>
      </c>
      <c r="R2632" s="168" t="s">
        <v>1259</v>
      </c>
      <c r="S2632" s="168" t="s">
        <v>21</v>
      </c>
      <c r="T2632" s="168" t="s">
        <v>1259</v>
      </c>
      <c r="U2632" s="168" t="s">
        <v>1259</v>
      </c>
      <c r="V2632" s="168" t="s">
        <v>2832</v>
      </c>
      <c r="W2632" s="168" t="s">
        <v>1259</v>
      </c>
      <c r="X2632" s="168" t="s">
        <v>21</v>
      </c>
      <c r="Y2632" s="168" t="s">
        <v>1259</v>
      </c>
      <c r="Z2632" s="168" t="s">
        <v>21</v>
      </c>
      <c r="AA2632" s="168" t="s">
        <v>4275</v>
      </c>
      <c r="AB2632" s="168" t="s">
        <v>4276</v>
      </c>
      <c r="AC2632" s="168" t="s">
        <v>12343</v>
      </c>
      <c r="AD2632" s="169">
        <v>1899040.3623305401</v>
      </c>
      <c r="AE2632" s="168" t="s">
        <v>807</v>
      </c>
      <c r="AF2632" s="169">
        <v>-847491.61358887795</v>
      </c>
      <c r="AG2632" s="169">
        <v>-1157726.7647002609</v>
      </c>
      <c r="AH2632" s="169">
        <v>-567973.14692440792</v>
      </c>
      <c r="AI2632" s="168" t="s">
        <v>21</v>
      </c>
      <c r="AJ2632"/>
      <c r="AK2632"/>
    </row>
    <row r="2633" spans="1:37" hidden="1" x14ac:dyDescent="0.25">
      <c r="A2633" s="179" t="b">
        <f>IF(E2633&lt;&gt;1,"",NOT(ISNA(VLOOKUP(P2633,Mapping!$P:$P,1,FALSE))))</f>
        <v>0</v>
      </c>
      <c r="B2633" s="180" t="str">
        <f t="shared" si="40"/>
        <v/>
      </c>
      <c r="E2633" s="167">
        <v>1</v>
      </c>
      <c r="F2633" s="170" t="s">
        <v>4274</v>
      </c>
      <c r="G2633" s="169">
        <v>2627855.8545312569</v>
      </c>
      <c r="H2633" s="168" t="s">
        <v>1266</v>
      </c>
      <c r="I2633" s="168" t="s">
        <v>303</v>
      </c>
      <c r="J2633" s="169">
        <v>1315840.023262145</v>
      </c>
      <c r="K2633" s="169">
        <v>689423.94569258427</v>
      </c>
      <c r="L2633" s="168" t="s">
        <v>5</v>
      </c>
      <c r="M2633" s="168" t="s">
        <v>21</v>
      </c>
      <c r="N2633" s="168" t="s">
        <v>2829</v>
      </c>
      <c r="O2633" s="168" t="s">
        <v>21</v>
      </c>
      <c r="P2633" s="168" t="s">
        <v>2835</v>
      </c>
      <c r="Q2633" s="168" t="s">
        <v>2834</v>
      </c>
      <c r="R2633" s="168" t="s">
        <v>1259</v>
      </c>
      <c r="S2633" s="168" t="s">
        <v>21</v>
      </c>
      <c r="T2633" s="168" t="s">
        <v>1259</v>
      </c>
      <c r="U2633" s="168" t="s">
        <v>1259</v>
      </c>
      <c r="V2633" s="168" t="s">
        <v>2834</v>
      </c>
      <c r="W2633" s="168" t="s">
        <v>1259</v>
      </c>
      <c r="X2633" s="168" t="s">
        <v>21</v>
      </c>
      <c r="Y2633" s="168" t="s">
        <v>1259</v>
      </c>
      <c r="Z2633" s="168" t="s">
        <v>21</v>
      </c>
      <c r="AA2633" s="168" t="s">
        <v>4275</v>
      </c>
      <c r="AB2633" s="168" t="s">
        <v>4276</v>
      </c>
      <c r="AC2633" s="168" t="s">
        <v>8953</v>
      </c>
      <c r="AD2633" s="169">
        <v>1966597.311243894</v>
      </c>
      <c r="AE2633" s="168" t="s">
        <v>807</v>
      </c>
      <c r="AF2633" s="169">
        <v>-877640.49761441746</v>
      </c>
      <c r="AG2633" s="169">
        <v>-1198912.0335602111</v>
      </c>
      <c r="AH2633" s="169">
        <v>-588178.3693262327</v>
      </c>
      <c r="AI2633" s="168" t="s">
        <v>21</v>
      </c>
      <c r="AJ2633"/>
      <c r="AK2633"/>
    </row>
    <row r="2634" spans="1:37" hidden="1" x14ac:dyDescent="0.25">
      <c r="A2634" s="179" t="b">
        <f>IF(E2634&lt;&gt;1,"",NOT(ISNA(VLOOKUP(P2634,Mapping!$P:$P,1,FALSE))))</f>
        <v>0</v>
      </c>
      <c r="B2634" s="180" t="str">
        <f t="shared" si="40"/>
        <v/>
      </c>
      <c r="E2634" s="167">
        <v>1</v>
      </c>
      <c r="F2634" s="170" t="s">
        <v>4274</v>
      </c>
      <c r="G2634" s="169">
        <v>3773735.930724497</v>
      </c>
      <c r="H2634" s="168" t="s">
        <v>1266</v>
      </c>
      <c r="I2634" s="168" t="s">
        <v>303</v>
      </c>
      <c r="J2634" s="169">
        <v>1889613.8333871651</v>
      </c>
      <c r="K2634" s="169">
        <v>990048.18353175663</v>
      </c>
      <c r="L2634" s="168" t="s">
        <v>5</v>
      </c>
      <c r="M2634" s="168" t="s">
        <v>21</v>
      </c>
      <c r="N2634" s="168" t="s">
        <v>2829</v>
      </c>
      <c r="O2634" s="168" t="s">
        <v>21</v>
      </c>
      <c r="P2634" s="168" t="s">
        <v>2836</v>
      </c>
      <c r="Q2634" s="168" t="s">
        <v>2837</v>
      </c>
      <c r="R2634" s="168" t="s">
        <v>1259</v>
      </c>
      <c r="S2634" s="168" t="s">
        <v>21</v>
      </c>
      <c r="T2634" s="168" t="s">
        <v>1259</v>
      </c>
      <c r="U2634" s="168" t="s">
        <v>1259</v>
      </c>
      <c r="V2634" s="168" t="s">
        <v>2837</v>
      </c>
      <c r="W2634" s="168" t="s">
        <v>1259</v>
      </c>
      <c r="X2634" s="168" t="s">
        <v>21</v>
      </c>
      <c r="Y2634" s="168" t="s">
        <v>1259</v>
      </c>
      <c r="Z2634" s="168" t="s">
        <v>21</v>
      </c>
      <c r="AA2634" s="168" t="s">
        <v>4275</v>
      </c>
      <c r="AB2634" s="168" t="s">
        <v>4276</v>
      </c>
      <c r="AC2634" s="168" t="s">
        <v>4236</v>
      </c>
      <c r="AD2634" s="169">
        <v>2824134.711160202</v>
      </c>
      <c r="AE2634" s="168" t="s">
        <v>807</v>
      </c>
      <c r="AF2634" s="169">
        <v>-1260336.815809567</v>
      </c>
      <c r="AG2634" s="169">
        <v>-1721699.236669576</v>
      </c>
      <c r="AH2634" s="169">
        <v>-844654.3375558448</v>
      </c>
      <c r="AI2634" s="168" t="s">
        <v>21</v>
      </c>
      <c r="AJ2634"/>
      <c r="AK2634"/>
    </row>
    <row r="2635" spans="1:37" hidden="1" x14ac:dyDescent="0.25">
      <c r="A2635" s="179" t="b">
        <f>IF(E2635&lt;&gt;1,"",NOT(ISNA(VLOOKUP(P2635,Mapping!$P:$P,1,FALSE))))</f>
        <v>0</v>
      </c>
      <c r="B2635" s="180" t="str">
        <f t="shared" si="40"/>
        <v/>
      </c>
      <c r="E2635" s="167">
        <v>1</v>
      </c>
      <c r="F2635" s="170" t="s">
        <v>4277</v>
      </c>
      <c r="G2635" s="169">
        <v>1339037.009540112</v>
      </c>
      <c r="H2635" s="168" t="s">
        <v>1266</v>
      </c>
      <c r="I2635" s="168" t="s">
        <v>303</v>
      </c>
      <c r="J2635" s="169">
        <v>405540.04147744348</v>
      </c>
      <c r="K2635" s="169">
        <v>306839.89473480667</v>
      </c>
      <c r="L2635" s="168" t="s">
        <v>5</v>
      </c>
      <c r="M2635" s="168" t="s">
        <v>21</v>
      </c>
      <c r="N2635" s="168" t="s">
        <v>2829</v>
      </c>
      <c r="O2635" s="168" t="s">
        <v>21</v>
      </c>
      <c r="P2635" s="168" t="s">
        <v>2831</v>
      </c>
      <c r="Q2635" s="168" t="s">
        <v>2832</v>
      </c>
      <c r="R2635" s="168" t="s">
        <v>1259</v>
      </c>
      <c r="S2635" s="168" t="s">
        <v>21</v>
      </c>
      <c r="T2635" s="168" t="s">
        <v>1259</v>
      </c>
      <c r="U2635" s="168" t="s">
        <v>1259</v>
      </c>
      <c r="V2635" s="168" t="s">
        <v>2832</v>
      </c>
      <c r="W2635" s="168" t="s">
        <v>1259</v>
      </c>
      <c r="X2635" s="168" t="s">
        <v>21</v>
      </c>
      <c r="Y2635" s="168" t="s">
        <v>1259</v>
      </c>
      <c r="Z2635" s="168" t="s">
        <v>21</v>
      </c>
      <c r="AA2635" s="168" t="s">
        <v>4278</v>
      </c>
      <c r="AB2635" s="168" t="s">
        <v>4279</v>
      </c>
      <c r="AC2635" s="168" t="s">
        <v>8954</v>
      </c>
      <c r="AD2635" s="169">
        <v>608003.93526168191</v>
      </c>
      <c r="AE2635" s="168" t="s">
        <v>814</v>
      </c>
      <c r="AF2635" s="169">
        <v>-555025.16060214629</v>
      </c>
      <c r="AG2635" s="169">
        <v>-644954.78330906737</v>
      </c>
      <c r="AH2635" s="169">
        <v>-504664.73970322212</v>
      </c>
      <c r="AI2635" s="168" t="s">
        <v>21</v>
      </c>
      <c r="AJ2635"/>
      <c r="AK2635"/>
    </row>
    <row r="2636" spans="1:37" hidden="1" x14ac:dyDescent="0.25">
      <c r="A2636" s="179" t="b">
        <f>IF(E2636&lt;&gt;1,"",NOT(ISNA(VLOOKUP(P2636,Mapping!$P:$P,1,FALSE))))</f>
        <v>0</v>
      </c>
      <c r="B2636" s="180" t="str">
        <f t="shared" si="40"/>
        <v/>
      </c>
      <c r="E2636" s="167">
        <v>1</v>
      </c>
      <c r="F2636" s="170" t="s">
        <v>4277</v>
      </c>
      <c r="G2636" s="169">
        <v>3058683.949626972</v>
      </c>
      <c r="H2636" s="168" t="s">
        <v>1266</v>
      </c>
      <c r="I2636" s="168" t="s">
        <v>303</v>
      </c>
      <c r="J2636" s="169">
        <v>926351.40549560229</v>
      </c>
      <c r="K2636" s="169">
        <v>700896.43112471909</v>
      </c>
      <c r="L2636" s="168" t="s">
        <v>5</v>
      </c>
      <c r="M2636" s="168" t="s">
        <v>21</v>
      </c>
      <c r="N2636" s="168" t="s">
        <v>2829</v>
      </c>
      <c r="O2636" s="168" t="s">
        <v>21</v>
      </c>
      <c r="P2636" s="168" t="s">
        <v>2851</v>
      </c>
      <c r="Q2636" s="168" t="s">
        <v>2834</v>
      </c>
      <c r="R2636" s="168" t="s">
        <v>1259</v>
      </c>
      <c r="S2636" s="168" t="s">
        <v>21</v>
      </c>
      <c r="T2636" s="168" t="s">
        <v>1259</v>
      </c>
      <c r="U2636" s="168" t="s">
        <v>1259</v>
      </c>
      <c r="V2636" s="168" t="s">
        <v>2834</v>
      </c>
      <c r="W2636" s="168" t="s">
        <v>1259</v>
      </c>
      <c r="X2636" s="168" t="s">
        <v>21</v>
      </c>
      <c r="Y2636" s="168" t="s">
        <v>1259</v>
      </c>
      <c r="Z2636" s="168" t="s">
        <v>21</v>
      </c>
      <c r="AA2636" s="168" t="s">
        <v>4278</v>
      </c>
      <c r="AB2636" s="168" t="s">
        <v>4279</v>
      </c>
      <c r="AC2636" s="168" t="s">
        <v>8955</v>
      </c>
      <c r="AD2636" s="169">
        <v>1388827.840340019</v>
      </c>
      <c r="AE2636" s="168" t="s">
        <v>814</v>
      </c>
      <c r="AF2636" s="169">
        <v>-1267811.5229660219</v>
      </c>
      <c r="AG2636" s="169">
        <v>-1473232.502080064</v>
      </c>
      <c r="AH2636" s="169">
        <v>-1152776.1579966091</v>
      </c>
      <c r="AI2636" s="168" t="s">
        <v>21</v>
      </c>
      <c r="AJ2636"/>
      <c r="AK2636"/>
    </row>
    <row r="2637" spans="1:37" hidden="1" x14ac:dyDescent="0.25">
      <c r="A2637" s="179" t="b">
        <f>IF(E2637&lt;&gt;1,"",NOT(ISNA(VLOOKUP(P2637,Mapping!$P:$P,1,FALSE))))</f>
        <v>0</v>
      </c>
      <c r="B2637" s="180" t="str">
        <f t="shared" si="40"/>
        <v/>
      </c>
      <c r="E2637" s="167">
        <v>1</v>
      </c>
      <c r="F2637" s="170" t="s">
        <v>4280</v>
      </c>
      <c r="G2637" s="169">
        <v>1500807.971123005</v>
      </c>
      <c r="H2637" s="168" t="s">
        <v>1266</v>
      </c>
      <c r="I2637" s="168" t="s">
        <v>303</v>
      </c>
      <c r="J2637" s="169">
        <v>516526.88606263592</v>
      </c>
      <c r="K2637" s="169">
        <v>288769.68079167628</v>
      </c>
      <c r="L2637" s="168" t="s">
        <v>5</v>
      </c>
      <c r="M2637" s="168" t="s">
        <v>21</v>
      </c>
      <c r="N2637" s="168" t="s">
        <v>2829</v>
      </c>
      <c r="O2637" s="168" t="s">
        <v>21</v>
      </c>
      <c r="P2637" s="168" t="s">
        <v>2831</v>
      </c>
      <c r="Q2637" s="168" t="s">
        <v>2832</v>
      </c>
      <c r="R2637" s="168" t="s">
        <v>1259</v>
      </c>
      <c r="S2637" s="168" t="s">
        <v>21</v>
      </c>
      <c r="T2637" s="168" t="s">
        <v>1259</v>
      </c>
      <c r="U2637" s="168" t="s">
        <v>1259</v>
      </c>
      <c r="V2637" s="168" t="s">
        <v>2832</v>
      </c>
      <c r="W2637" s="168" t="s">
        <v>1259</v>
      </c>
      <c r="X2637" s="168" t="s">
        <v>21</v>
      </c>
      <c r="Y2637" s="168" t="s">
        <v>1259</v>
      </c>
      <c r="Z2637" s="168" t="s">
        <v>21</v>
      </c>
      <c r="AA2637" s="168" t="s">
        <v>4281</v>
      </c>
      <c r="AB2637" s="168" t="s">
        <v>4282</v>
      </c>
      <c r="AC2637" s="168" t="s">
        <v>12344</v>
      </c>
      <c r="AD2637" s="169">
        <v>925930.70429225231</v>
      </c>
      <c r="AE2637" s="168" t="s">
        <v>813</v>
      </c>
      <c r="AF2637" s="169">
        <v>-687282.812638417</v>
      </c>
      <c r="AG2637" s="169">
        <v>-684716.68015573558</v>
      </c>
      <c r="AH2637" s="169">
        <v>-555528.88183197263</v>
      </c>
      <c r="AI2637" s="168" t="s">
        <v>21</v>
      </c>
      <c r="AJ2637"/>
      <c r="AK2637"/>
    </row>
    <row r="2638" spans="1:37" hidden="1" x14ac:dyDescent="0.25">
      <c r="A2638" s="179" t="b">
        <f>IF(E2638&lt;&gt;1,"",NOT(ISNA(VLOOKUP(P2638,Mapping!$P:$P,1,FALSE))))</f>
        <v>0</v>
      </c>
      <c r="B2638" s="180" t="str">
        <f t="shared" si="40"/>
        <v/>
      </c>
      <c r="E2638" s="167">
        <v>1</v>
      </c>
      <c r="F2638" s="170" t="s">
        <v>4283</v>
      </c>
      <c r="G2638" s="169">
        <v>2304275.6056934721</v>
      </c>
      <c r="H2638" s="168" t="s">
        <v>1266</v>
      </c>
      <c r="I2638" s="168" t="s">
        <v>303</v>
      </c>
      <c r="J2638" s="169">
        <v>1312403.2176060199</v>
      </c>
      <c r="K2638" s="169">
        <v>819116.93323772133</v>
      </c>
      <c r="L2638" s="168" t="s">
        <v>5</v>
      </c>
      <c r="M2638" s="168" t="s">
        <v>21</v>
      </c>
      <c r="N2638" s="168" t="s">
        <v>2829</v>
      </c>
      <c r="O2638" s="168" t="s">
        <v>21</v>
      </c>
      <c r="P2638" s="168" t="s">
        <v>2831</v>
      </c>
      <c r="Q2638" s="168" t="s">
        <v>2832</v>
      </c>
      <c r="R2638" s="168" t="s">
        <v>1259</v>
      </c>
      <c r="S2638" s="168" t="s">
        <v>21</v>
      </c>
      <c r="T2638" s="168" t="s">
        <v>1259</v>
      </c>
      <c r="U2638" s="168" t="s">
        <v>1259</v>
      </c>
      <c r="V2638" s="168" t="s">
        <v>2832</v>
      </c>
      <c r="W2638" s="168" t="s">
        <v>1259</v>
      </c>
      <c r="X2638" s="168" t="s">
        <v>21</v>
      </c>
      <c r="Y2638" s="168" t="s">
        <v>1259</v>
      </c>
      <c r="Z2638" s="168" t="s">
        <v>21</v>
      </c>
      <c r="AA2638" s="168" t="s">
        <v>4284</v>
      </c>
      <c r="AB2638" s="168" t="s">
        <v>4285</v>
      </c>
      <c r="AC2638" s="168" t="s">
        <v>12345</v>
      </c>
      <c r="AD2638" s="169">
        <v>1584734.88747382</v>
      </c>
      <c r="AE2638" s="168" t="s">
        <v>807</v>
      </c>
      <c r="AF2638" s="169">
        <v>-592396.24602172803</v>
      </c>
      <c r="AG2638" s="169">
        <v>4011826.229051413</v>
      </c>
      <c r="AH2638" s="169">
        <v>-1069227.0570133149</v>
      </c>
      <c r="AI2638" s="168" t="s">
        <v>21</v>
      </c>
      <c r="AJ2638"/>
      <c r="AK2638"/>
    </row>
    <row r="2639" spans="1:37" hidden="1" x14ac:dyDescent="0.25">
      <c r="A2639" s="179" t="b">
        <f>IF(E2639&lt;&gt;1,"",NOT(ISNA(VLOOKUP(P2639,Mapping!$P:$P,1,FALSE))))</f>
        <v>0</v>
      </c>
      <c r="B2639" s="180" t="str">
        <f t="shared" si="40"/>
        <v/>
      </c>
      <c r="E2639" s="167">
        <v>1</v>
      </c>
      <c r="F2639" s="170" t="s">
        <v>4283</v>
      </c>
      <c r="G2639" s="169">
        <v>2469855.012343362</v>
      </c>
      <c r="H2639" s="168" t="s">
        <v>1266</v>
      </c>
      <c r="I2639" s="168" t="s">
        <v>303</v>
      </c>
      <c r="J2639" s="169">
        <v>1406709.187568851</v>
      </c>
      <c r="K2639" s="169">
        <v>877976.60065218434</v>
      </c>
      <c r="L2639" s="168" t="s">
        <v>5</v>
      </c>
      <c r="M2639" s="168" t="s">
        <v>21</v>
      </c>
      <c r="N2639" s="168" t="s">
        <v>2829</v>
      </c>
      <c r="O2639" s="168" t="s">
        <v>21</v>
      </c>
      <c r="P2639" s="168" t="s">
        <v>2851</v>
      </c>
      <c r="Q2639" s="168" t="s">
        <v>2834</v>
      </c>
      <c r="R2639" s="168" t="s">
        <v>1259</v>
      </c>
      <c r="S2639" s="168" t="s">
        <v>21</v>
      </c>
      <c r="T2639" s="168" t="s">
        <v>1259</v>
      </c>
      <c r="U2639" s="168" t="s">
        <v>1259</v>
      </c>
      <c r="V2639" s="168" t="s">
        <v>2834</v>
      </c>
      <c r="W2639" s="168" t="s">
        <v>1259</v>
      </c>
      <c r="X2639" s="168" t="s">
        <v>21</v>
      </c>
      <c r="Y2639" s="168" t="s">
        <v>1259</v>
      </c>
      <c r="Z2639" s="168" t="s">
        <v>21</v>
      </c>
      <c r="AA2639" s="168" t="s">
        <v>4284</v>
      </c>
      <c r="AB2639" s="168" t="s">
        <v>4285</v>
      </c>
      <c r="AC2639" s="168" t="s">
        <v>8956</v>
      </c>
      <c r="AD2639" s="169">
        <v>1698609.9212227981</v>
      </c>
      <c r="AE2639" s="168" t="s">
        <v>807</v>
      </c>
      <c r="AF2639" s="169">
        <v>-634964.33929821802</v>
      </c>
      <c r="AG2639" s="169">
        <v>4300105.897050973</v>
      </c>
      <c r="AH2639" s="169">
        <v>-1146059.0042147839</v>
      </c>
      <c r="AI2639" s="168" t="s">
        <v>21</v>
      </c>
      <c r="AJ2639"/>
      <c r="AK2639"/>
    </row>
    <row r="2640" spans="1:37" hidden="1" x14ac:dyDescent="0.25">
      <c r="A2640" s="179" t="b">
        <f>IF(E2640&lt;&gt;1,"",NOT(ISNA(VLOOKUP(P2640,Mapping!$P:$P,1,FALSE))))</f>
        <v>0</v>
      </c>
      <c r="B2640" s="180" t="str">
        <f t="shared" si="40"/>
        <v/>
      </c>
      <c r="E2640" s="167">
        <v>1</v>
      </c>
      <c r="F2640" s="170" t="s">
        <v>4283</v>
      </c>
      <c r="G2640" s="169">
        <v>2295429.5825984781</v>
      </c>
      <c r="H2640" s="168" t="s">
        <v>1266</v>
      </c>
      <c r="I2640" s="168" t="s">
        <v>303</v>
      </c>
      <c r="J2640" s="169">
        <v>1307364.9534573189</v>
      </c>
      <c r="K2640" s="169">
        <v>815972.37566352368</v>
      </c>
      <c r="L2640" s="168" t="s">
        <v>5</v>
      </c>
      <c r="M2640" s="168" t="s">
        <v>21</v>
      </c>
      <c r="N2640" s="168" t="s">
        <v>2829</v>
      </c>
      <c r="O2640" s="168" t="s">
        <v>21</v>
      </c>
      <c r="P2640" s="168" t="s">
        <v>2835</v>
      </c>
      <c r="Q2640" s="168" t="s">
        <v>2834</v>
      </c>
      <c r="R2640" s="168" t="s">
        <v>1259</v>
      </c>
      <c r="S2640" s="168" t="s">
        <v>21</v>
      </c>
      <c r="T2640" s="168" t="s">
        <v>1259</v>
      </c>
      <c r="U2640" s="168" t="s">
        <v>1259</v>
      </c>
      <c r="V2640" s="168" t="s">
        <v>2834</v>
      </c>
      <c r="W2640" s="168" t="s">
        <v>1259</v>
      </c>
      <c r="X2640" s="168" t="s">
        <v>21</v>
      </c>
      <c r="Y2640" s="168" t="s">
        <v>1259</v>
      </c>
      <c r="Z2640" s="168" t="s">
        <v>21</v>
      </c>
      <c r="AA2640" s="168" t="s">
        <v>4284</v>
      </c>
      <c r="AB2640" s="168" t="s">
        <v>4285</v>
      </c>
      <c r="AC2640" s="168" t="s">
        <v>2799</v>
      </c>
      <c r="AD2640" s="169">
        <v>1578651.1527940801</v>
      </c>
      <c r="AE2640" s="168" t="s">
        <v>807</v>
      </c>
      <c r="AF2640" s="169">
        <v>-590122.06021654583</v>
      </c>
      <c r="AG2640" s="169">
        <v>3996424.9865144491</v>
      </c>
      <c r="AH2640" s="169">
        <v>-1065122.336546388</v>
      </c>
      <c r="AI2640" s="168" t="s">
        <v>21</v>
      </c>
      <c r="AJ2640"/>
      <c r="AK2640"/>
    </row>
    <row r="2641" spans="1:37" hidden="1" x14ac:dyDescent="0.25">
      <c r="A2641" s="179" t="b">
        <f>IF(E2641&lt;&gt;1,"",NOT(ISNA(VLOOKUP(P2641,Mapping!$P:$P,1,FALSE))))</f>
        <v>0</v>
      </c>
      <c r="B2641" s="180" t="str">
        <f t="shared" si="40"/>
        <v/>
      </c>
      <c r="E2641" s="167">
        <v>1</v>
      </c>
      <c r="F2641" s="170" t="s">
        <v>4283</v>
      </c>
      <c r="G2641" s="169">
        <v>430733.27839471429</v>
      </c>
      <c r="H2641" s="168" t="s">
        <v>1266</v>
      </c>
      <c r="I2641" s="168" t="s">
        <v>303</v>
      </c>
      <c r="J2641" s="169">
        <v>245324.7081635815</v>
      </c>
      <c r="K2641" s="169">
        <v>153115.76495899531</v>
      </c>
      <c r="L2641" s="168" t="s">
        <v>5</v>
      </c>
      <c r="M2641" s="168" t="s">
        <v>21</v>
      </c>
      <c r="N2641" s="168" t="s">
        <v>2829</v>
      </c>
      <c r="O2641" s="168" t="s">
        <v>21</v>
      </c>
      <c r="P2641" s="168" t="s">
        <v>2836</v>
      </c>
      <c r="Q2641" s="168" t="s">
        <v>2837</v>
      </c>
      <c r="R2641" s="168" t="s">
        <v>1259</v>
      </c>
      <c r="S2641" s="168" t="s">
        <v>21</v>
      </c>
      <c r="T2641" s="168" t="s">
        <v>1259</v>
      </c>
      <c r="U2641" s="168" t="s">
        <v>1259</v>
      </c>
      <c r="V2641" s="168" t="s">
        <v>2837</v>
      </c>
      <c r="W2641" s="168" t="s">
        <v>1259</v>
      </c>
      <c r="X2641" s="168" t="s">
        <v>21</v>
      </c>
      <c r="Y2641" s="168" t="s">
        <v>1259</v>
      </c>
      <c r="Z2641" s="168" t="s">
        <v>21</v>
      </c>
      <c r="AA2641" s="168" t="s">
        <v>4284</v>
      </c>
      <c r="AB2641" s="168" t="s">
        <v>4285</v>
      </c>
      <c r="AC2641" s="168" t="s">
        <v>7105</v>
      </c>
      <c r="AD2641" s="169">
        <v>296231.08094426512</v>
      </c>
      <c r="AE2641" s="168" t="s">
        <v>807</v>
      </c>
      <c r="AF2641" s="169">
        <v>-110735.35497541699</v>
      </c>
      <c r="AG2641" s="169">
        <v>749922.04045365017</v>
      </c>
      <c r="AH2641" s="169">
        <v>-199868.31196656029</v>
      </c>
      <c r="AI2641" s="168" t="s">
        <v>21</v>
      </c>
      <c r="AJ2641"/>
      <c r="AK2641"/>
    </row>
    <row r="2642" spans="1:37" hidden="1" x14ac:dyDescent="0.25">
      <c r="A2642" s="179" t="b">
        <f>IF(E2642&lt;&gt;1,"",NOT(ISNA(VLOOKUP(P2642,Mapping!$P:$P,1,FALSE))))</f>
        <v>0</v>
      </c>
      <c r="B2642" s="180" t="str">
        <f t="shared" si="40"/>
        <v/>
      </c>
      <c r="E2642" s="167">
        <v>1</v>
      </c>
      <c r="F2642" s="170" t="s">
        <v>4286</v>
      </c>
      <c r="G2642" s="169">
        <v>356869.55664336332</v>
      </c>
      <c r="H2642" s="168" t="s">
        <v>1266</v>
      </c>
      <c r="I2642" s="168" t="s">
        <v>402</v>
      </c>
      <c r="J2642" s="169">
        <v>144724.65792656649</v>
      </c>
      <c r="K2642" s="169">
        <v>77472.855837888987</v>
      </c>
      <c r="L2642" s="168" t="s">
        <v>5</v>
      </c>
      <c r="M2642" s="168" t="s">
        <v>21</v>
      </c>
      <c r="N2642" s="168" t="s">
        <v>2829</v>
      </c>
      <c r="O2642" s="168" t="s">
        <v>21</v>
      </c>
      <c r="P2642" s="168" t="s">
        <v>2831</v>
      </c>
      <c r="Q2642" s="168" t="s">
        <v>2832</v>
      </c>
      <c r="R2642" s="168" t="s">
        <v>1259</v>
      </c>
      <c r="S2642" s="168" t="s">
        <v>21</v>
      </c>
      <c r="T2642" s="168" t="s">
        <v>1259</v>
      </c>
      <c r="U2642" s="168" t="s">
        <v>1259</v>
      </c>
      <c r="V2642" s="168" t="s">
        <v>2832</v>
      </c>
      <c r="W2642" s="168" t="s">
        <v>1259</v>
      </c>
      <c r="X2642" s="168" t="s">
        <v>21</v>
      </c>
      <c r="Y2642" s="168" t="s">
        <v>1259</v>
      </c>
      <c r="Z2642" s="168" t="s">
        <v>21</v>
      </c>
      <c r="AA2642" s="168" t="s">
        <v>4287</v>
      </c>
      <c r="AB2642" s="168" t="s">
        <v>1259</v>
      </c>
      <c r="AC2642" s="168" t="s">
        <v>8957</v>
      </c>
      <c r="AD2642" s="169">
        <v>226331.16481361861</v>
      </c>
      <c r="AE2642" s="168" t="s">
        <v>807</v>
      </c>
      <c r="AF2642" s="169">
        <v>-127596.6488359855</v>
      </c>
      <c r="AG2642" s="169">
        <v>-216487.78700506871</v>
      </c>
      <c r="AH2642" s="169">
        <v>-111711.5931722675</v>
      </c>
      <c r="AI2642" s="168" t="s">
        <v>21</v>
      </c>
      <c r="AJ2642"/>
      <c r="AK2642"/>
    </row>
    <row r="2643" spans="1:37" hidden="1" x14ac:dyDescent="0.25">
      <c r="A2643" s="179" t="b">
        <f>IF(E2643&lt;&gt;1,"",NOT(ISNA(VLOOKUP(P2643,Mapping!$P:$P,1,FALSE))))</f>
        <v>0</v>
      </c>
      <c r="B2643" s="180" t="str">
        <f t="shared" si="40"/>
        <v/>
      </c>
      <c r="E2643" s="167">
        <v>1</v>
      </c>
      <c r="F2643" s="170" t="s">
        <v>4288</v>
      </c>
      <c r="G2643" s="169">
        <v>891034.78463940904</v>
      </c>
      <c r="H2643" s="168" t="s">
        <v>1266</v>
      </c>
      <c r="I2643" s="168" t="s">
        <v>303</v>
      </c>
      <c r="J2643" s="169">
        <v>597889.7126613413</v>
      </c>
      <c r="K2643" s="169">
        <v>253222.4456456207</v>
      </c>
      <c r="L2643" s="168" t="s">
        <v>5</v>
      </c>
      <c r="M2643" s="168" t="s">
        <v>21</v>
      </c>
      <c r="N2643" s="168" t="s">
        <v>2829</v>
      </c>
      <c r="O2643" s="168" t="s">
        <v>21</v>
      </c>
      <c r="P2643" s="168" t="s">
        <v>2831</v>
      </c>
      <c r="Q2643" s="168" t="s">
        <v>2832</v>
      </c>
      <c r="R2643" s="168" t="s">
        <v>1259</v>
      </c>
      <c r="S2643" s="168" t="s">
        <v>21</v>
      </c>
      <c r="T2643" s="168" t="s">
        <v>1259</v>
      </c>
      <c r="U2643" s="168" t="s">
        <v>1259</v>
      </c>
      <c r="V2643" s="168" t="s">
        <v>2832</v>
      </c>
      <c r="W2643" s="168" t="s">
        <v>1259</v>
      </c>
      <c r="X2643" s="168" t="s">
        <v>21</v>
      </c>
      <c r="Y2643" s="168" t="s">
        <v>1259</v>
      </c>
      <c r="Z2643" s="168" t="s">
        <v>21</v>
      </c>
      <c r="AA2643" s="168" t="s">
        <v>4289</v>
      </c>
      <c r="AB2643" s="168" t="s">
        <v>4290</v>
      </c>
      <c r="AC2643" s="168" t="s">
        <v>12346</v>
      </c>
      <c r="AD2643" s="169">
        <v>836169.23426671757</v>
      </c>
      <c r="AE2643" s="168" t="s">
        <v>807</v>
      </c>
      <c r="AF2643" s="169">
        <v>-297584.13515499921</v>
      </c>
      <c r="AG2643" s="169">
        <v>-406518.6162258017</v>
      </c>
      <c r="AH2643" s="169">
        <v>-228028.6419729261</v>
      </c>
      <c r="AI2643" s="168" t="s">
        <v>21</v>
      </c>
      <c r="AJ2643"/>
      <c r="AK2643"/>
    </row>
    <row r="2644" spans="1:37" hidden="1" x14ac:dyDescent="0.25">
      <c r="A2644" s="179" t="b">
        <f>IF(E2644&lt;&gt;1,"",NOT(ISNA(VLOOKUP(P2644,Mapping!$P:$P,1,FALSE))))</f>
        <v>0</v>
      </c>
      <c r="B2644" s="180" t="str">
        <f t="shared" si="40"/>
        <v/>
      </c>
      <c r="E2644" s="167">
        <v>1</v>
      </c>
      <c r="F2644" s="170" t="s">
        <v>4288</v>
      </c>
      <c r="G2644" s="169">
        <v>429155.57569471537</v>
      </c>
      <c r="H2644" s="168" t="s">
        <v>1266</v>
      </c>
      <c r="I2644" s="168" t="s">
        <v>303</v>
      </c>
      <c r="J2644" s="169">
        <v>287965.97872771509</v>
      </c>
      <c r="K2644" s="169">
        <v>121961.3715572826</v>
      </c>
      <c r="L2644" s="168" t="s">
        <v>5</v>
      </c>
      <c r="M2644" s="168" t="s">
        <v>21</v>
      </c>
      <c r="N2644" s="168" t="s">
        <v>2829</v>
      </c>
      <c r="O2644" s="168" t="s">
        <v>21</v>
      </c>
      <c r="P2644" s="168" t="s">
        <v>2836</v>
      </c>
      <c r="Q2644" s="168" t="s">
        <v>2837</v>
      </c>
      <c r="R2644" s="168" t="s">
        <v>1259</v>
      </c>
      <c r="S2644" s="168" t="s">
        <v>21</v>
      </c>
      <c r="T2644" s="168" t="s">
        <v>1259</v>
      </c>
      <c r="U2644" s="168" t="s">
        <v>1259</v>
      </c>
      <c r="V2644" s="168" t="s">
        <v>2837</v>
      </c>
      <c r="W2644" s="168" t="s">
        <v>1259</v>
      </c>
      <c r="X2644" s="168" t="s">
        <v>21</v>
      </c>
      <c r="Y2644" s="168" t="s">
        <v>1259</v>
      </c>
      <c r="Z2644" s="168" t="s">
        <v>21</v>
      </c>
      <c r="AA2644" s="168" t="s">
        <v>4289</v>
      </c>
      <c r="AB2644" s="168" t="s">
        <v>4290</v>
      </c>
      <c r="AC2644" s="168" t="s">
        <v>8958</v>
      </c>
      <c r="AD2644" s="169">
        <v>402730.28090049629</v>
      </c>
      <c r="AE2644" s="168" t="s">
        <v>807</v>
      </c>
      <c r="AF2644" s="169">
        <v>-143327.6153093623</v>
      </c>
      <c r="AG2644" s="169">
        <v>-195794.52315950239</v>
      </c>
      <c r="AH2644" s="169">
        <v>-109827.0963241664</v>
      </c>
      <c r="AI2644" s="168" t="s">
        <v>21</v>
      </c>
      <c r="AJ2644"/>
      <c r="AK2644"/>
    </row>
    <row r="2645" spans="1:37" hidden="1" x14ac:dyDescent="0.25">
      <c r="A2645" s="179" t="b">
        <f>IF(E2645&lt;&gt;1,"",NOT(ISNA(VLOOKUP(P2645,Mapping!$P:$P,1,FALSE))))</f>
        <v>0</v>
      </c>
      <c r="B2645" s="180" t="str">
        <f t="shared" ref="B2645:B2708" si="41">IF(AI2645="","",VALUE(AI2645))</f>
        <v/>
      </c>
      <c r="E2645" s="167">
        <v>1</v>
      </c>
      <c r="F2645" s="170" t="s">
        <v>4291</v>
      </c>
      <c r="G2645" s="169">
        <v>956796.55999456276</v>
      </c>
      <c r="H2645" s="168" t="s">
        <v>1266</v>
      </c>
      <c r="I2645" s="168" t="s">
        <v>402</v>
      </c>
      <c r="J2645" s="169">
        <v>292182.68438761152</v>
      </c>
      <c r="K2645" s="169">
        <v>162471.2147246619</v>
      </c>
      <c r="L2645" s="168" t="s">
        <v>5</v>
      </c>
      <c r="M2645" s="168" t="s">
        <v>21</v>
      </c>
      <c r="N2645" s="168" t="s">
        <v>2829</v>
      </c>
      <c r="O2645" s="168" t="s">
        <v>21</v>
      </c>
      <c r="P2645" s="168" t="s">
        <v>2831</v>
      </c>
      <c r="Q2645" s="168" t="s">
        <v>2832</v>
      </c>
      <c r="R2645" s="168" t="s">
        <v>1259</v>
      </c>
      <c r="S2645" s="168" t="s">
        <v>21</v>
      </c>
      <c r="T2645" s="168" t="s">
        <v>1259</v>
      </c>
      <c r="U2645" s="168" t="s">
        <v>1259</v>
      </c>
      <c r="V2645" s="168" t="s">
        <v>2832</v>
      </c>
      <c r="W2645" s="168" t="s">
        <v>1259</v>
      </c>
      <c r="X2645" s="168" t="s">
        <v>21</v>
      </c>
      <c r="Y2645" s="168" t="s">
        <v>1259</v>
      </c>
      <c r="Z2645" s="168" t="s">
        <v>21</v>
      </c>
      <c r="AA2645" s="168" t="s">
        <v>4292</v>
      </c>
      <c r="AB2645" s="168" t="s">
        <v>1259</v>
      </c>
      <c r="AC2645" s="168" t="s">
        <v>8959</v>
      </c>
      <c r="AD2645" s="169">
        <v>491539.37175444659</v>
      </c>
      <c r="AE2645" s="168" t="s">
        <v>813</v>
      </c>
      <c r="AF2645" s="169">
        <v>-358866.19436112151</v>
      </c>
      <c r="AG2645" s="169">
        <v>-437431.50224783912</v>
      </c>
      <c r="AH2645" s="169">
        <v>-192889.1689038238</v>
      </c>
      <c r="AI2645" s="168" t="s">
        <v>21</v>
      </c>
      <c r="AJ2645"/>
      <c r="AK2645"/>
    </row>
    <row r="2646" spans="1:37" hidden="1" x14ac:dyDescent="0.25">
      <c r="A2646" s="179" t="b">
        <f>IF(E2646&lt;&gt;1,"",NOT(ISNA(VLOOKUP(P2646,Mapping!$P:$P,1,FALSE))))</f>
        <v>0</v>
      </c>
      <c r="B2646" s="180" t="str">
        <f t="shared" si="41"/>
        <v/>
      </c>
      <c r="E2646" s="167">
        <v>1</v>
      </c>
      <c r="F2646" s="170" t="s">
        <v>4291</v>
      </c>
      <c r="G2646" s="169">
        <v>483800.90094205737</v>
      </c>
      <c r="H2646" s="168" t="s">
        <v>1266</v>
      </c>
      <c r="I2646" s="168" t="s">
        <v>402</v>
      </c>
      <c r="J2646" s="169">
        <v>147741.17284368011</v>
      </c>
      <c r="K2646" s="169">
        <v>82153.012821647906</v>
      </c>
      <c r="L2646" s="168" t="s">
        <v>5</v>
      </c>
      <c r="M2646" s="168" t="s">
        <v>21</v>
      </c>
      <c r="N2646" s="168" t="s">
        <v>2829</v>
      </c>
      <c r="O2646" s="168" t="s">
        <v>21</v>
      </c>
      <c r="P2646" s="168" t="s">
        <v>2836</v>
      </c>
      <c r="Q2646" s="168" t="s">
        <v>2837</v>
      </c>
      <c r="R2646" s="168" t="s">
        <v>1259</v>
      </c>
      <c r="S2646" s="168" t="s">
        <v>21</v>
      </c>
      <c r="T2646" s="168" t="s">
        <v>1259</v>
      </c>
      <c r="U2646" s="168" t="s">
        <v>1259</v>
      </c>
      <c r="V2646" s="168" t="s">
        <v>2837</v>
      </c>
      <c r="W2646" s="168" t="s">
        <v>1259</v>
      </c>
      <c r="X2646" s="168" t="s">
        <v>21</v>
      </c>
      <c r="Y2646" s="168" t="s">
        <v>1259</v>
      </c>
      <c r="Z2646" s="168" t="s">
        <v>21</v>
      </c>
      <c r="AA2646" s="168" t="s">
        <v>4292</v>
      </c>
      <c r="AB2646" s="168" t="s">
        <v>1259</v>
      </c>
      <c r="AC2646" s="168" t="s">
        <v>8960</v>
      </c>
      <c r="AD2646" s="169">
        <v>248545.1984742145</v>
      </c>
      <c r="AE2646" s="168" t="s">
        <v>813</v>
      </c>
      <c r="AF2646" s="169">
        <v>-181459.46109018681</v>
      </c>
      <c r="AG2646" s="169">
        <v>-221185.73972417379</v>
      </c>
      <c r="AH2646" s="169">
        <v>-97533.747088477132</v>
      </c>
      <c r="AI2646" s="168" t="s">
        <v>21</v>
      </c>
      <c r="AJ2646"/>
      <c r="AK2646"/>
    </row>
    <row r="2647" spans="1:37" hidden="1" x14ac:dyDescent="0.25">
      <c r="A2647" s="179" t="b">
        <f>IF(E2647&lt;&gt;1,"",NOT(ISNA(VLOOKUP(P2647,Mapping!$P:$P,1,FALSE))))</f>
        <v>0</v>
      </c>
      <c r="B2647" s="180" t="str">
        <f t="shared" si="41"/>
        <v/>
      </c>
      <c r="E2647" s="167">
        <v>1</v>
      </c>
      <c r="F2647" s="170" t="s">
        <v>4293</v>
      </c>
      <c r="G2647" s="169">
        <v>2042835.201354136</v>
      </c>
      <c r="H2647" s="168" t="s">
        <v>1266</v>
      </c>
      <c r="I2647" s="168" t="s">
        <v>2920</v>
      </c>
      <c r="J2647" s="169">
        <v>727552.25405663764</v>
      </c>
      <c r="K2647" s="169">
        <v>475829.19620162941</v>
      </c>
      <c r="L2647" s="168" t="s">
        <v>5</v>
      </c>
      <c r="M2647" s="168" t="s">
        <v>21</v>
      </c>
      <c r="N2647" s="168" t="s">
        <v>2829</v>
      </c>
      <c r="O2647" s="168" t="s">
        <v>21</v>
      </c>
      <c r="P2647" s="168" t="s">
        <v>2831</v>
      </c>
      <c r="Q2647" s="168" t="s">
        <v>2832</v>
      </c>
      <c r="R2647" s="168" t="s">
        <v>1259</v>
      </c>
      <c r="S2647" s="168" t="s">
        <v>21</v>
      </c>
      <c r="T2647" s="168" t="s">
        <v>1259</v>
      </c>
      <c r="U2647" s="168" t="s">
        <v>1259</v>
      </c>
      <c r="V2647" s="168" t="s">
        <v>2832</v>
      </c>
      <c r="W2647" s="168" t="s">
        <v>1259</v>
      </c>
      <c r="X2647" s="168" t="s">
        <v>21</v>
      </c>
      <c r="Y2647" s="168" t="s">
        <v>1259</v>
      </c>
      <c r="Z2647" s="168" t="s">
        <v>21</v>
      </c>
      <c r="AA2647" s="168" t="s">
        <v>4294</v>
      </c>
      <c r="AB2647" s="168" t="s">
        <v>1259</v>
      </c>
      <c r="AC2647" s="168" t="s">
        <v>8961</v>
      </c>
      <c r="AD2647" s="169">
        <v>1157838.040666345</v>
      </c>
      <c r="AE2647" s="168" t="s">
        <v>814</v>
      </c>
      <c r="AF2647" s="169">
        <v>-1140939.4456847741</v>
      </c>
      <c r="AG2647" s="169">
        <v>-243251.09547629909</v>
      </c>
      <c r="AH2647" s="169">
        <v>-584376.36150821485</v>
      </c>
      <c r="AI2647" s="168" t="s">
        <v>21</v>
      </c>
      <c r="AJ2647"/>
      <c r="AK2647"/>
    </row>
    <row r="2648" spans="1:37" hidden="1" x14ac:dyDescent="0.25">
      <c r="A2648" s="179" t="b">
        <f>IF(E2648&lt;&gt;1,"",NOT(ISNA(VLOOKUP(P2648,Mapping!$P:$P,1,FALSE))))</f>
        <v>0</v>
      </c>
      <c r="B2648" s="180" t="str">
        <f t="shared" si="41"/>
        <v/>
      </c>
      <c r="E2648" s="167">
        <v>1</v>
      </c>
      <c r="F2648" s="170" t="s">
        <v>4293</v>
      </c>
      <c r="G2648" s="169">
        <v>913184.00431117148</v>
      </c>
      <c r="H2648" s="168" t="s">
        <v>1266</v>
      </c>
      <c r="I2648" s="168" t="s">
        <v>2920</v>
      </c>
      <c r="J2648" s="169">
        <v>325228.91727372567</v>
      </c>
      <c r="K2648" s="169">
        <v>212704.19193263349</v>
      </c>
      <c r="L2648" s="168" t="s">
        <v>5</v>
      </c>
      <c r="M2648" s="168" t="s">
        <v>21</v>
      </c>
      <c r="N2648" s="168" t="s">
        <v>2829</v>
      </c>
      <c r="O2648" s="168" t="s">
        <v>21</v>
      </c>
      <c r="P2648" s="168" t="s">
        <v>2836</v>
      </c>
      <c r="Q2648" s="168" t="s">
        <v>2837</v>
      </c>
      <c r="R2648" s="168" t="s">
        <v>1259</v>
      </c>
      <c r="S2648" s="168" t="s">
        <v>21</v>
      </c>
      <c r="T2648" s="168" t="s">
        <v>1259</v>
      </c>
      <c r="U2648" s="168" t="s">
        <v>1259</v>
      </c>
      <c r="V2648" s="168" t="s">
        <v>2837</v>
      </c>
      <c r="W2648" s="168" t="s">
        <v>1259</v>
      </c>
      <c r="X2648" s="168" t="s">
        <v>21</v>
      </c>
      <c r="Y2648" s="168" t="s">
        <v>1259</v>
      </c>
      <c r="Z2648" s="168" t="s">
        <v>21</v>
      </c>
      <c r="AA2648" s="168" t="s">
        <v>4294</v>
      </c>
      <c r="AB2648" s="168" t="s">
        <v>1259</v>
      </c>
      <c r="AC2648" s="168" t="s">
        <v>8962</v>
      </c>
      <c r="AD2648" s="169">
        <v>517574.38760533539</v>
      </c>
      <c r="AE2648" s="168" t="s">
        <v>814</v>
      </c>
      <c r="AF2648" s="169">
        <v>-510020.41231537098</v>
      </c>
      <c r="AG2648" s="169">
        <v>-108737.60608436749</v>
      </c>
      <c r="AH2648" s="169">
        <v>-261226.72326829299</v>
      </c>
      <c r="AI2648" s="168" t="s">
        <v>21</v>
      </c>
      <c r="AJ2648"/>
      <c r="AK2648"/>
    </row>
    <row r="2649" spans="1:37" hidden="1" x14ac:dyDescent="0.25">
      <c r="A2649" s="179" t="b">
        <f>IF(E2649&lt;&gt;1,"",NOT(ISNA(VLOOKUP(P2649,Mapping!$P:$P,1,FALSE))))</f>
        <v>0</v>
      </c>
      <c r="B2649" s="180" t="str">
        <f t="shared" si="41"/>
        <v/>
      </c>
      <c r="E2649" s="167">
        <v>1</v>
      </c>
      <c r="F2649" s="170" t="s">
        <v>4295</v>
      </c>
      <c r="G2649" s="169">
        <v>1209072.3938991979</v>
      </c>
      <c r="H2649" s="168" t="s">
        <v>1266</v>
      </c>
      <c r="I2649" s="168" t="s">
        <v>303</v>
      </c>
      <c r="J2649" s="169">
        <v>323027.33334579261</v>
      </c>
      <c r="K2649" s="169">
        <v>152123.08827518829</v>
      </c>
      <c r="L2649" s="168" t="s">
        <v>5</v>
      </c>
      <c r="M2649" s="168" t="s">
        <v>21</v>
      </c>
      <c r="N2649" s="168" t="s">
        <v>2829</v>
      </c>
      <c r="O2649" s="168" t="s">
        <v>21</v>
      </c>
      <c r="P2649" s="168" t="s">
        <v>2831</v>
      </c>
      <c r="Q2649" s="168" t="s">
        <v>2832</v>
      </c>
      <c r="R2649" s="168" t="s">
        <v>1259</v>
      </c>
      <c r="S2649" s="168" t="s">
        <v>21</v>
      </c>
      <c r="T2649" s="168" t="s">
        <v>1259</v>
      </c>
      <c r="U2649" s="168" t="s">
        <v>1259</v>
      </c>
      <c r="V2649" s="168" t="s">
        <v>2832</v>
      </c>
      <c r="W2649" s="168" t="s">
        <v>1259</v>
      </c>
      <c r="X2649" s="168" t="s">
        <v>21</v>
      </c>
      <c r="Y2649" s="168" t="s">
        <v>1259</v>
      </c>
      <c r="Z2649" s="168" t="s">
        <v>21</v>
      </c>
      <c r="AA2649" s="168" t="s">
        <v>4296</v>
      </c>
      <c r="AB2649" s="168" t="s">
        <v>4297</v>
      </c>
      <c r="AC2649" s="168" t="s">
        <v>8963</v>
      </c>
      <c r="AD2649" s="169">
        <v>492802.45710441348</v>
      </c>
      <c r="AE2649" s="168" t="s">
        <v>818</v>
      </c>
      <c r="AF2649" s="169">
        <v>-353721.09753101738</v>
      </c>
      <c r="AG2649" s="169">
        <v>370616.14675817592</v>
      </c>
      <c r="AH2649" s="169">
        <v>-443169.70489439648</v>
      </c>
      <c r="AI2649" s="168" t="s">
        <v>21</v>
      </c>
      <c r="AJ2649"/>
      <c r="AK2649"/>
    </row>
    <row r="2650" spans="1:37" hidden="1" x14ac:dyDescent="0.25">
      <c r="A2650" s="179" t="b">
        <f>IF(E2650&lt;&gt;1,"",NOT(ISNA(VLOOKUP(P2650,Mapping!$P:$P,1,FALSE))))</f>
        <v>0</v>
      </c>
      <c r="B2650" s="180" t="str">
        <f t="shared" si="41"/>
        <v/>
      </c>
      <c r="E2650" s="167">
        <v>1</v>
      </c>
      <c r="F2650" s="170" t="s">
        <v>4298</v>
      </c>
      <c r="G2650" s="169">
        <v>4239200.1072931886</v>
      </c>
      <c r="H2650" s="168" t="s">
        <v>1266</v>
      </c>
      <c r="I2650" s="168" t="s">
        <v>303</v>
      </c>
      <c r="J2650" s="169">
        <v>1034890.499922356</v>
      </c>
      <c r="K2650" s="169">
        <v>403098.89193612267</v>
      </c>
      <c r="L2650" s="168" t="s">
        <v>5</v>
      </c>
      <c r="M2650" s="168" t="s">
        <v>21</v>
      </c>
      <c r="N2650" s="168" t="s">
        <v>2829</v>
      </c>
      <c r="O2650" s="168" t="s">
        <v>21</v>
      </c>
      <c r="P2650" s="168" t="s">
        <v>2831</v>
      </c>
      <c r="Q2650" s="168" t="s">
        <v>2832</v>
      </c>
      <c r="R2650" s="168" t="s">
        <v>1259</v>
      </c>
      <c r="S2650" s="168" t="s">
        <v>21</v>
      </c>
      <c r="T2650" s="168" t="s">
        <v>1259</v>
      </c>
      <c r="U2650" s="168" t="s">
        <v>1259</v>
      </c>
      <c r="V2650" s="168" t="s">
        <v>2832</v>
      </c>
      <c r="W2650" s="168" t="s">
        <v>1259</v>
      </c>
      <c r="X2650" s="168" t="s">
        <v>21</v>
      </c>
      <c r="Y2650" s="168" t="s">
        <v>1259</v>
      </c>
      <c r="Z2650" s="168" t="s">
        <v>21</v>
      </c>
      <c r="AA2650" s="168" t="s">
        <v>4299</v>
      </c>
      <c r="AB2650" s="168" t="s">
        <v>4300</v>
      </c>
      <c r="AC2650" s="168" t="s">
        <v>8964</v>
      </c>
      <c r="AD2650" s="169">
        <v>1443836.916401187</v>
      </c>
      <c r="AE2650" s="168" t="s">
        <v>818</v>
      </c>
      <c r="AF2650" s="169">
        <v>-609881.60012613004</v>
      </c>
      <c r="AG2650" s="169">
        <v>-2164337.6361761708</v>
      </c>
      <c r="AH2650" s="169">
        <v>-1326453.4232855211</v>
      </c>
      <c r="AI2650" s="168" t="s">
        <v>21</v>
      </c>
      <c r="AJ2650"/>
      <c r="AK2650"/>
    </row>
    <row r="2651" spans="1:37" hidden="1" x14ac:dyDescent="0.25">
      <c r="A2651" s="179" t="b">
        <f>IF(E2651&lt;&gt;1,"",NOT(ISNA(VLOOKUP(P2651,Mapping!$P:$P,1,FALSE))))</f>
        <v>0</v>
      </c>
      <c r="B2651" s="180" t="str">
        <f t="shared" si="41"/>
        <v/>
      </c>
      <c r="E2651" s="167">
        <v>1</v>
      </c>
      <c r="F2651" s="170" t="s">
        <v>4298</v>
      </c>
      <c r="G2651" s="169">
        <v>378841.82174974878</v>
      </c>
      <c r="H2651" s="168" t="s">
        <v>1266</v>
      </c>
      <c r="I2651" s="168" t="s">
        <v>303</v>
      </c>
      <c r="J2651" s="169">
        <v>92484.382048299216</v>
      </c>
      <c r="K2651" s="169">
        <v>36023.47487764492</v>
      </c>
      <c r="L2651" s="168" t="s">
        <v>5</v>
      </c>
      <c r="M2651" s="168" t="s">
        <v>21</v>
      </c>
      <c r="N2651" s="168" t="s">
        <v>2829</v>
      </c>
      <c r="O2651" s="168" t="s">
        <v>21</v>
      </c>
      <c r="P2651" s="168" t="s">
        <v>2851</v>
      </c>
      <c r="Q2651" s="168" t="s">
        <v>2834</v>
      </c>
      <c r="R2651" s="168" t="s">
        <v>1259</v>
      </c>
      <c r="S2651" s="168" t="s">
        <v>21</v>
      </c>
      <c r="T2651" s="168" t="s">
        <v>1259</v>
      </c>
      <c r="U2651" s="168" t="s">
        <v>1259</v>
      </c>
      <c r="V2651" s="168" t="s">
        <v>2834</v>
      </c>
      <c r="W2651" s="168" t="s">
        <v>1259</v>
      </c>
      <c r="X2651" s="168" t="s">
        <v>21</v>
      </c>
      <c r="Y2651" s="168" t="s">
        <v>1259</v>
      </c>
      <c r="Z2651" s="168" t="s">
        <v>21</v>
      </c>
      <c r="AA2651" s="168" t="s">
        <v>4299</v>
      </c>
      <c r="AB2651" s="168" t="s">
        <v>4300</v>
      </c>
      <c r="AC2651" s="168" t="s">
        <v>8965</v>
      </c>
      <c r="AD2651" s="169">
        <v>129030.4288249855</v>
      </c>
      <c r="AE2651" s="168" t="s">
        <v>818</v>
      </c>
      <c r="AF2651" s="169">
        <v>-54502.889836678223</v>
      </c>
      <c r="AG2651" s="169">
        <v>-193418.9451354006</v>
      </c>
      <c r="AH2651" s="169">
        <v>-118540.29501441569</v>
      </c>
      <c r="AI2651" s="168" t="s">
        <v>21</v>
      </c>
      <c r="AJ2651"/>
      <c r="AK2651"/>
    </row>
    <row r="2652" spans="1:37" hidden="1" x14ac:dyDescent="0.25">
      <c r="A2652" s="179" t="b">
        <f>IF(E2652&lt;&gt;1,"",NOT(ISNA(VLOOKUP(P2652,Mapping!$P:$P,1,FALSE))))</f>
        <v>0</v>
      </c>
      <c r="B2652" s="180" t="str">
        <f t="shared" si="41"/>
        <v/>
      </c>
      <c r="E2652" s="167">
        <v>1</v>
      </c>
      <c r="F2652" s="170" t="s">
        <v>4298</v>
      </c>
      <c r="G2652" s="169">
        <v>3212897.6731298701</v>
      </c>
      <c r="H2652" s="168" t="s">
        <v>1266</v>
      </c>
      <c r="I2652" s="168" t="s">
        <v>303</v>
      </c>
      <c r="J2652" s="169">
        <v>784345.44135446032</v>
      </c>
      <c r="K2652" s="169">
        <v>305509.40252022102</v>
      </c>
      <c r="L2652" s="168" t="s">
        <v>5</v>
      </c>
      <c r="M2652" s="168" t="s">
        <v>21</v>
      </c>
      <c r="N2652" s="168" t="s">
        <v>2829</v>
      </c>
      <c r="O2652" s="168" t="s">
        <v>21</v>
      </c>
      <c r="P2652" s="168" t="s">
        <v>2836</v>
      </c>
      <c r="Q2652" s="168" t="s">
        <v>2837</v>
      </c>
      <c r="R2652" s="168" t="s">
        <v>1259</v>
      </c>
      <c r="S2652" s="168" t="s">
        <v>21</v>
      </c>
      <c r="T2652" s="168" t="s">
        <v>1259</v>
      </c>
      <c r="U2652" s="168" t="s">
        <v>1259</v>
      </c>
      <c r="V2652" s="168" t="s">
        <v>2837</v>
      </c>
      <c r="W2652" s="168" t="s">
        <v>1259</v>
      </c>
      <c r="X2652" s="168" t="s">
        <v>21</v>
      </c>
      <c r="Y2652" s="168" t="s">
        <v>1259</v>
      </c>
      <c r="Z2652" s="168" t="s">
        <v>21</v>
      </c>
      <c r="AA2652" s="168" t="s">
        <v>4299</v>
      </c>
      <c r="AB2652" s="168" t="s">
        <v>4300</v>
      </c>
      <c r="AC2652" s="168" t="s">
        <v>8966</v>
      </c>
      <c r="AD2652" s="169">
        <v>1094286.693639098</v>
      </c>
      <c r="AE2652" s="168" t="s">
        <v>818</v>
      </c>
      <c r="AF2652" s="169">
        <v>-462230.40298542049</v>
      </c>
      <c r="AG2652" s="169">
        <v>-1640355.53385989</v>
      </c>
      <c r="AH2652" s="169">
        <v>-1005321.525128574</v>
      </c>
      <c r="AI2652" s="168" t="s">
        <v>21</v>
      </c>
      <c r="AJ2652"/>
      <c r="AK2652"/>
    </row>
    <row r="2653" spans="1:37" hidden="1" x14ac:dyDescent="0.25">
      <c r="A2653" s="179" t="b">
        <f>IF(E2653&lt;&gt;1,"",NOT(ISNA(VLOOKUP(P2653,Mapping!$P:$P,1,FALSE))))</f>
        <v>0</v>
      </c>
      <c r="B2653" s="180" t="str">
        <f t="shared" si="41"/>
        <v/>
      </c>
      <c r="E2653" s="167">
        <v>1</v>
      </c>
      <c r="F2653" s="170" t="s">
        <v>4301</v>
      </c>
      <c r="G2653" s="169">
        <v>1657255.794703901</v>
      </c>
      <c r="H2653" s="168" t="s">
        <v>1266</v>
      </c>
      <c r="I2653" s="168" t="s">
        <v>303</v>
      </c>
      <c r="J2653" s="169">
        <v>628747.26860373584</v>
      </c>
      <c r="K2653" s="169">
        <v>329301.71263579489</v>
      </c>
      <c r="L2653" s="168" t="s">
        <v>5</v>
      </c>
      <c r="M2653" s="168" t="s">
        <v>21</v>
      </c>
      <c r="N2653" s="168" t="s">
        <v>2829</v>
      </c>
      <c r="O2653" s="168" t="s">
        <v>21</v>
      </c>
      <c r="P2653" s="168" t="s">
        <v>2831</v>
      </c>
      <c r="Q2653" s="168" t="s">
        <v>2832</v>
      </c>
      <c r="R2653" s="168" t="s">
        <v>1259</v>
      </c>
      <c r="S2653" s="168" t="s">
        <v>21</v>
      </c>
      <c r="T2653" s="168" t="s">
        <v>1259</v>
      </c>
      <c r="U2653" s="168" t="s">
        <v>1259</v>
      </c>
      <c r="V2653" s="168" t="s">
        <v>2832</v>
      </c>
      <c r="W2653" s="168" t="s">
        <v>1259</v>
      </c>
      <c r="X2653" s="168" t="s">
        <v>21</v>
      </c>
      <c r="Y2653" s="168" t="s">
        <v>1259</v>
      </c>
      <c r="Z2653" s="168" t="s">
        <v>21</v>
      </c>
      <c r="AA2653" s="168" t="s">
        <v>4302</v>
      </c>
      <c r="AB2653" s="168" t="s">
        <v>4303</v>
      </c>
      <c r="AC2653" s="168" t="s">
        <v>8967</v>
      </c>
      <c r="AD2653" s="169">
        <v>1257310.3504058791</v>
      </c>
      <c r="AE2653" s="168" t="s">
        <v>813</v>
      </c>
      <c r="AF2653" s="169">
        <v>-1245135.4925155989</v>
      </c>
      <c r="AG2653" s="169">
        <v>-661177.34577284846</v>
      </c>
      <c r="AH2653" s="169">
        <v>-632875.90624773304</v>
      </c>
      <c r="AI2653" s="168" t="s">
        <v>21</v>
      </c>
      <c r="AJ2653"/>
      <c r="AK2653"/>
    </row>
    <row r="2654" spans="1:37" hidden="1" x14ac:dyDescent="0.25">
      <c r="A2654" s="179" t="b">
        <f>IF(E2654&lt;&gt;1,"",NOT(ISNA(VLOOKUP(P2654,Mapping!$P:$P,1,FALSE))))</f>
        <v>0</v>
      </c>
      <c r="B2654" s="180" t="str">
        <f t="shared" si="41"/>
        <v/>
      </c>
      <c r="E2654" s="167">
        <v>1</v>
      </c>
      <c r="F2654" s="170" t="s">
        <v>4301</v>
      </c>
      <c r="G2654" s="169">
        <v>5807010.4989711493</v>
      </c>
      <c r="H2654" s="168" t="s">
        <v>1266</v>
      </c>
      <c r="I2654" s="168" t="s">
        <v>303</v>
      </c>
      <c r="J2654" s="169">
        <v>2203125.1914455751</v>
      </c>
      <c r="K2654" s="169">
        <v>1153870.457847394</v>
      </c>
      <c r="L2654" s="168" t="s">
        <v>5</v>
      </c>
      <c r="M2654" s="168" t="s">
        <v>21</v>
      </c>
      <c r="N2654" s="168" t="s">
        <v>2829</v>
      </c>
      <c r="O2654" s="168" t="s">
        <v>21</v>
      </c>
      <c r="P2654" s="168" t="s">
        <v>2833</v>
      </c>
      <c r="Q2654" s="168" t="s">
        <v>2834</v>
      </c>
      <c r="R2654" s="168" t="s">
        <v>1259</v>
      </c>
      <c r="S2654" s="168" t="s">
        <v>21</v>
      </c>
      <c r="T2654" s="168" t="s">
        <v>1259</v>
      </c>
      <c r="U2654" s="168" t="s">
        <v>1259</v>
      </c>
      <c r="V2654" s="168" t="s">
        <v>2834</v>
      </c>
      <c r="W2654" s="168" t="s">
        <v>1259</v>
      </c>
      <c r="X2654" s="168" t="s">
        <v>21</v>
      </c>
      <c r="Y2654" s="168" t="s">
        <v>1259</v>
      </c>
      <c r="Z2654" s="168" t="s">
        <v>21</v>
      </c>
      <c r="AA2654" s="168" t="s">
        <v>4302</v>
      </c>
      <c r="AB2654" s="168" t="s">
        <v>4303</v>
      </c>
      <c r="AC2654" s="168" t="s">
        <v>8968</v>
      </c>
      <c r="AD2654" s="169">
        <v>4405604.9938727207</v>
      </c>
      <c r="AE2654" s="168" t="s">
        <v>813</v>
      </c>
      <c r="AF2654" s="169">
        <v>-4362944.3932471285</v>
      </c>
      <c r="AG2654" s="169">
        <v>-2316759.9116893122</v>
      </c>
      <c r="AH2654" s="169">
        <v>-2217591.9033567752</v>
      </c>
      <c r="AI2654" s="168" t="s">
        <v>21</v>
      </c>
      <c r="AJ2654"/>
      <c r="AK2654"/>
    </row>
    <row r="2655" spans="1:37" hidden="1" x14ac:dyDescent="0.25">
      <c r="A2655" s="179" t="b">
        <f>IF(E2655&lt;&gt;1,"",NOT(ISNA(VLOOKUP(P2655,Mapping!$P:$P,1,FALSE))))</f>
        <v>0</v>
      </c>
      <c r="B2655" s="180" t="str">
        <f t="shared" si="41"/>
        <v/>
      </c>
      <c r="E2655" s="167">
        <v>1</v>
      </c>
      <c r="F2655" s="170" t="s">
        <v>4304</v>
      </c>
      <c r="G2655" s="169">
        <v>719804.84209152265</v>
      </c>
      <c r="H2655" s="168" t="s">
        <v>1266</v>
      </c>
      <c r="I2655" s="168" t="s">
        <v>303</v>
      </c>
      <c r="J2655" s="169">
        <v>312738.46371511492</v>
      </c>
      <c r="K2655" s="169">
        <v>161994.8380998557</v>
      </c>
      <c r="L2655" s="168" t="s">
        <v>5</v>
      </c>
      <c r="M2655" s="168" t="s">
        <v>21</v>
      </c>
      <c r="N2655" s="168" t="s">
        <v>2829</v>
      </c>
      <c r="O2655" s="168" t="s">
        <v>21</v>
      </c>
      <c r="P2655" s="168" t="s">
        <v>2831</v>
      </c>
      <c r="Q2655" s="168" t="s">
        <v>2832</v>
      </c>
      <c r="R2655" s="168" t="s">
        <v>1259</v>
      </c>
      <c r="S2655" s="168" t="s">
        <v>21</v>
      </c>
      <c r="T2655" s="168" t="s">
        <v>1259</v>
      </c>
      <c r="U2655" s="168" t="s">
        <v>1259</v>
      </c>
      <c r="V2655" s="168" t="s">
        <v>2832</v>
      </c>
      <c r="W2655" s="168" t="s">
        <v>1259</v>
      </c>
      <c r="X2655" s="168" t="s">
        <v>21</v>
      </c>
      <c r="Y2655" s="168" t="s">
        <v>1259</v>
      </c>
      <c r="Z2655" s="168" t="s">
        <v>21</v>
      </c>
      <c r="AA2655" s="168" t="s">
        <v>4305</v>
      </c>
      <c r="AB2655" s="168" t="s">
        <v>4306</v>
      </c>
      <c r="AC2655" s="168" t="s">
        <v>8969</v>
      </c>
      <c r="AD2655" s="169">
        <v>457907.35637890821</v>
      </c>
      <c r="AE2655" s="168" t="s">
        <v>816</v>
      </c>
      <c r="AF2655" s="169">
        <v>-215773.77748191499</v>
      </c>
      <c r="AG2655" s="169">
        <v>-328398.03047430399</v>
      </c>
      <c r="AH2655" s="169">
        <v>-188335.6344711337</v>
      </c>
      <c r="AI2655" s="168" t="s">
        <v>21</v>
      </c>
      <c r="AJ2655"/>
      <c r="AK2655"/>
    </row>
    <row r="2656" spans="1:37" hidden="1" x14ac:dyDescent="0.25">
      <c r="A2656" s="179" t="b">
        <f>IF(E2656&lt;&gt;1,"",NOT(ISNA(VLOOKUP(P2656,Mapping!$P:$P,1,FALSE))))</f>
        <v>0</v>
      </c>
      <c r="B2656" s="180" t="str">
        <f t="shared" si="41"/>
        <v/>
      </c>
      <c r="E2656" s="167">
        <v>1</v>
      </c>
      <c r="F2656" s="170" t="s">
        <v>4307</v>
      </c>
      <c r="G2656" s="169">
        <v>1304348.1877474319</v>
      </c>
      <c r="H2656" s="168" t="s">
        <v>1266</v>
      </c>
      <c r="I2656" s="168" t="s">
        <v>402</v>
      </c>
      <c r="J2656" s="169">
        <v>403332.91812789917</v>
      </c>
      <c r="K2656" s="169">
        <v>214167.1079045682</v>
      </c>
      <c r="L2656" s="168" t="s">
        <v>5</v>
      </c>
      <c r="M2656" s="168" t="s">
        <v>21</v>
      </c>
      <c r="N2656" s="168" t="s">
        <v>2829</v>
      </c>
      <c r="O2656" s="168" t="s">
        <v>21</v>
      </c>
      <c r="P2656" s="168" t="s">
        <v>2831</v>
      </c>
      <c r="Q2656" s="168" t="s">
        <v>2832</v>
      </c>
      <c r="R2656" s="168" t="s">
        <v>1259</v>
      </c>
      <c r="S2656" s="168" t="s">
        <v>21</v>
      </c>
      <c r="T2656" s="168" t="s">
        <v>1259</v>
      </c>
      <c r="U2656" s="168" t="s">
        <v>1259</v>
      </c>
      <c r="V2656" s="168" t="s">
        <v>2832</v>
      </c>
      <c r="W2656" s="168" t="s">
        <v>1259</v>
      </c>
      <c r="X2656" s="168" t="s">
        <v>21</v>
      </c>
      <c r="Y2656" s="168" t="s">
        <v>1259</v>
      </c>
      <c r="Z2656" s="168" t="s">
        <v>21</v>
      </c>
      <c r="AA2656" s="168" t="s">
        <v>4308</v>
      </c>
      <c r="AB2656" s="168" t="s">
        <v>1259</v>
      </c>
      <c r="AC2656" s="168" t="s">
        <v>8970</v>
      </c>
      <c r="AD2656" s="169">
        <v>647066.7657554847</v>
      </c>
      <c r="AE2656" s="168" t="s">
        <v>818</v>
      </c>
      <c r="AF2656" s="169">
        <v>-610040.46829357906</v>
      </c>
      <c r="AG2656" s="169">
        <v>-227055.1078809032</v>
      </c>
      <c r="AH2656" s="169">
        <v>-302579.431575077</v>
      </c>
      <c r="AI2656" s="168" t="s">
        <v>21</v>
      </c>
      <c r="AJ2656"/>
      <c r="AK2656"/>
    </row>
    <row r="2657" spans="1:37" hidden="1" x14ac:dyDescent="0.25">
      <c r="A2657" s="179" t="b">
        <f>IF(E2657&lt;&gt;1,"",NOT(ISNA(VLOOKUP(P2657,Mapping!$P:$P,1,FALSE))))</f>
        <v>0</v>
      </c>
      <c r="B2657" s="180" t="str">
        <f t="shared" si="41"/>
        <v/>
      </c>
      <c r="E2657" s="167">
        <v>1</v>
      </c>
      <c r="F2657" s="170" t="s">
        <v>4309</v>
      </c>
      <c r="G2657" s="169">
        <v>810234.8416898679</v>
      </c>
      <c r="H2657" s="168" t="s">
        <v>1266</v>
      </c>
      <c r="I2657" s="168" t="s">
        <v>797</v>
      </c>
      <c r="J2657" s="169">
        <v>232926.01593528339</v>
      </c>
      <c r="K2657" s="169">
        <v>18727.252521872069</v>
      </c>
      <c r="L2657" s="168" t="s">
        <v>5</v>
      </c>
      <c r="M2657" s="168" t="s">
        <v>21</v>
      </c>
      <c r="N2657" s="168" t="s">
        <v>2829</v>
      </c>
      <c r="O2657" s="168" t="s">
        <v>21</v>
      </c>
      <c r="P2657" s="168" t="s">
        <v>2831</v>
      </c>
      <c r="Q2657" s="168" t="s">
        <v>2832</v>
      </c>
      <c r="R2657" s="168" t="s">
        <v>1259</v>
      </c>
      <c r="S2657" s="168" t="s">
        <v>21</v>
      </c>
      <c r="T2657" s="168" t="s">
        <v>1259</v>
      </c>
      <c r="U2657" s="168" t="s">
        <v>1259</v>
      </c>
      <c r="V2657" s="168" t="s">
        <v>2832</v>
      </c>
      <c r="W2657" s="168" t="s">
        <v>1259</v>
      </c>
      <c r="X2657" s="168" t="s">
        <v>21</v>
      </c>
      <c r="Y2657" s="168" t="s">
        <v>1259</v>
      </c>
      <c r="Z2657" s="168" t="s">
        <v>21</v>
      </c>
      <c r="AA2657" s="168" t="s">
        <v>4310</v>
      </c>
      <c r="AB2657" s="168" t="s">
        <v>1259</v>
      </c>
      <c r="AC2657" s="168" t="s">
        <v>8971</v>
      </c>
      <c r="AD2657" s="169">
        <v>409219.88725604909</v>
      </c>
      <c r="AE2657" s="168" t="s">
        <v>814</v>
      </c>
      <c r="AF2657" s="169">
        <v>-118268.6502965672</v>
      </c>
      <c r="AG2657" s="169">
        <v>-55258.909261213499</v>
      </c>
      <c r="AH2657" s="169">
        <v>-6674.3580111761112</v>
      </c>
      <c r="AI2657" s="168" t="s">
        <v>21</v>
      </c>
      <c r="AJ2657"/>
      <c r="AK2657"/>
    </row>
    <row r="2658" spans="1:37" hidden="1" x14ac:dyDescent="0.25">
      <c r="A2658" s="179" t="b">
        <f>IF(E2658&lt;&gt;1,"",NOT(ISNA(VLOOKUP(P2658,Mapping!$P:$P,1,FALSE))))</f>
        <v>0</v>
      </c>
      <c r="B2658" s="180" t="str">
        <f t="shared" si="41"/>
        <v/>
      </c>
      <c r="E2658" s="167">
        <v>1</v>
      </c>
      <c r="F2658" s="170" t="s">
        <v>4311</v>
      </c>
      <c r="G2658" s="169">
        <v>592823.6439926069</v>
      </c>
      <c r="H2658" s="168" t="s">
        <v>1266</v>
      </c>
      <c r="I2658" s="168" t="s">
        <v>303</v>
      </c>
      <c r="J2658" s="169">
        <v>211679.37569685461</v>
      </c>
      <c r="K2658" s="169">
        <v>153059.74455414439</v>
      </c>
      <c r="L2658" s="168" t="s">
        <v>5</v>
      </c>
      <c r="M2658" s="168" t="s">
        <v>21</v>
      </c>
      <c r="N2658" s="168" t="s">
        <v>2829</v>
      </c>
      <c r="O2658" s="168" t="s">
        <v>21</v>
      </c>
      <c r="P2658" s="168" t="s">
        <v>2831</v>
      </c>
      <c r="Q2658" s="168" t="s">
        <v>2832</v>
      </c>
      <c r="R2658" s="168" t="s">
        <v>1259</v>
      </c>
      <c r="S2658" s="168" t="s">
        <v>21</v>
      </c>
      <c r="T2658" s="168" t="s">
        <v>1259</v>
      </c>
      <c r="U2658" s="168" t="s">
        <v>1259</v>
      </c>
      <c r="V2658" s="168" t="s">
        <v>2832</v>
      </c>
      <c r="W2658" s="168" t="s">
        <v>1259</v>
      </c>
      <c r="X2658" s="168" t="s">
        <v>21</v>
      </c>
      <c r="Y2658" s="168" t="s">
        <v>1259</v>
      </c>
      <c r="Z2658" s="168" t="s">
        <v>21</v>
      </c>
      <c r="AA2658" s="168" t="s">
        <v>4312</v>
      </c>
      <c r="AB2658" s="168" t="s">
        <v>4313</v>
      </c>
      <c r="AC2658" s="168" t="s">
        <v>7238</v>
      </c>
      <c r="AD2658" s="169">
        <v>368968.87840863591</v>
      </c>
      <c r="AE2658" s="168" t="s">
        <v>813</v>
      </c>
      <c r="AF2658" s="169">
        <v>-363260.03965145268</v>
      </c>
      <c r="AG2658" s="169">
        <v>-225288.9153092799</v>
      </c>
      <c r="AH2658" s="169">
        <v>-241798.32074798501</v>
      </c>
      <c r="AI2658" s="168" t="s">
        <v>21</v>
      </c>
      <c r="AJ2658"/>
      <c r="AK2658"/>
    </row>
    <row r="2659" spans="1:37" hidden="1" x14ac:dyDescent="0.25">
      <c r="A2659" s="179" t="b">
        <f>IF(E2659&lt;&gt;1,"",NOT(ISNA(VLOOKUP(P2659,Mapping!$P:$P,1,FALSE))))</f>
        <v>0</v>
      </c>
      <c r="B2659" s="180" t="str">
        <f t="shared" si="41"/>
        <v/>
      </c>
      <c r="E2659" s="167">
        <v>1</v>
      </c>
      <c r="F2659" s="170" t="s">
        <v>4314</v>
      </c>
      <c r="G2659" s="169">
        <v>6915352.5884474134</v>
      </c>
      <c r="H2659" s="168" t="s">
        <v>1266</v>
      </c>
      <c r="I2659" s="168" t="s">
        <v>303</v>
      </c>
      <c r="J2659" s="169">
        <v>2340745.1368251378</v>
      </c>
      <c r="K2659" s="169">
        <v>1418731.599993088</v>
      </c>
      <c r="L2659" s="168" t="s">
        <v>5</v>
      </c>
      <c r="M2659" s="168" t="s">
        <v>21</v>
      </c>
      <c r="N2659" s="168" t="s">
        <v>2829</v>
      </c>
      <c r="O2659" s="168" t="s">
        <v>21</v>
      </c>
      <c r="P2659" s="168" t="s">
        <v>2831</v>
      </c>
      <c r="Q2659" s="168" t="s">
        <v>2832</v>
      </c>
      <c r="R2659" s="168" t="s">
        <v>1259</v>
      </c>
      <c r="S2659" s="168" t="s">
        <v>21</v>
      </c>
      <c r="T2659" s="168" t="s">
        <v>1259</v>
      </c>
      <c r="U2659" s="168" t="s">
        <v>1259</v>
      </c>
      <c r="V2659" s="168" t="s">
        <v>2832</v>
      </c>
      <c r="W2659" s="168" t="s">
        <v>1259</v>
      </c>
      <c r="X2659" s="168" t="s">
        <v>21</v>
      </c>
      <c r="Y2659" s="168" t="s">
        <v>1259</v>
      </c>
      <c r="Z2659" s="168" t="s">
        <v>21</v>
      </c>
      <c r="AA2659" s="168" t="s">
        <v>4315</v>
      </c>
      <c r="AB2659" s="168" t="s">
        <v>1259</v>
      </c>
      <c r="AC2659" s="168" t="s">
        <v>8972</v>
      </c>
      <c r="AD2659" s="169">
        <v>3049547.2733253548</v>
      </c>
      <c r="AE2659" s="168" t="s">
        <v>814</v>
      </c>
      <c r="AF2659" s="169">
        <v>-3061955.03665466</v>
      </c>
      <c r="AG2659" s="169">
        <v>648372.37887257989</v>
      </c>
      <c r="AH2659" s="169">
        <v>-2609024.7964069028</v>
      </c>
      <c r="AI2659" s="168" t="s">
        <v>21</v>
      </c>
      <c r="AJ2659"/>
      <c r="AK2659"/>
    </row>
    <row r="2660" spans="1:37" hidden="1" x14ac:dyDescent="0.25">
      <c r="A2660" s="179" t="b">
        <f>IF(E2660&lt;&gt;1,"",NOT(ISNA(VLOOKUP(P2660,Mapping!$P:$P,1,FALSE))))</f>
        <v>0</v>
      </c>
      <c r="B2660" s="180" t="str">
        <f t="shared" si="41"/>
        <v/>
      </c>
      <c r="E2660" s="167">
        <v>1</v>
      </c>
      <c r="F2660" s="170" t="s">
        <v>4314</v>
      </c>
      <c r="G2660" s="169">
        <v>9857745.631496463</v>
      </c>
      <c r="H2660" s="168" t="s">
        <v>1266</v>
      </c>
      <c r="I2660" s="168" t="s">
        <v>303</v>
      </c>
      <c r="J2660" s="169">
        <v>3336701.9037513812</v>
      </c>
      <c r="K2660" s="169">
        <v>2022383.5376755139</v>
      </c>
      <c r="L2660" s="168" t="s">
        <v>5</v>
      </c>
      <c r="M2660" s="168" t="s">
        <v>21</v>
      </c>
      <c r="N2660" s="168" t="s">
        <v>2829</v>
      </c>
      <c r="O2660" s="168" t="s">
        <v>21</v>
      </c>
      <c r="P2660" s="168" t="s">
        <v>2835</v>
      </c>
      <c r="Q2660" s="168" t="s">
        <v>2834</v>
      </c>
      <c r="R2660" s="168" t="s">
        <v>1259</v>
      </c>
      <c r="S2660" s="168" t="s">
        <v>21</v>
      </c>
      <c r="T2660" s="168" t="s">
        <v>1259</v>
      </c>
      <c r="U2660" s="168" t="s">
        <v>1259</v>
      </c>
      <c r="V2660" s="168" t="s">
        <v>2834</v>
      </c>
      <c r="W2660" s="168" t="s">
        <v>1259</v>
      </c>
      <c r="X2660" s="168" t="s">
        <v>21</v>
      </c>
      <c r="Y2660" s="168" t="s">
        <v>1259</v>
      </c>
      <c r="Z2660" s="168" t="s">
        <v>21</v>
      </c>
      <c r="AA2660" s="168" t="s">
        <v>4315</v>
      </c>
      <c r="AB2660" s="168" t="s">
        <v>1259</v>
      </c>
      <c r="AC2660" s="168" t="s">
        <v>7303</v>
      </c>
      <c r="AD2660" s="169">
        <v>4347090.1775688548</v>
      </c>
      <c r="AE2660" s="168" t="s">
        <v>814</v>
      </c>
      <c r="AF2660" s="169">
        <v>-4364777.2836406846</v>
      </c>
      <c r="AG2660" s="169">
        <v>924246.43626871333</v>
      </c>
      <c r="AH2660" s="169">
        <v>-3719131.0869978899</v>
      </c>
      <c r="AI2660" s="168" t="s">
        <v>21</v>
      </c>
      <c r="AJ2660"/>
      <c r="AK2660"/>
    </row>
    <row r="2661" spans="1:37" hidden="1" x14ac:dyDescent="0.25">
      <c r="A2661" s="179" t="b">
        <f>IF(E2661&lt;&gt;1,"",NOT(ISNA(VLOOKUP(P2661,Mapping!$P:$P,1,FALSE))))</f>
        <v>0</v>
      </c>
      <c r="B2661" s="180" t="str">
        <f t="shared" si="41"/>
        <v/>
      </c>
      <c r="E2661" s="167">
        <v>1</v>
      </c>
      <c r="F2661" s="170" t="s">
        <v>4314</v>
      </c>
      <c r="G2661" s="169">
        <v>3368192.9588977662</v>
      </c>
      <c r="H2661" s="168" t="s">
        <v>1266</v>
      </c>
      <c r="I2661" s="168" t="s">
        <v>303</v>
      </c>
      <c r="J2661" s="169">
        <v>1140083.7755690899</v>
      </c>
      <c r="K2661" s="169">
        <v>691007.68537028693</v>
      </c>
      <c r="L2661" s="168" t="s">
        <v>5</v>
      </c>
      <c r="M2661" s="168" t="s">
        <v>21</v>
      </c>
      <c r="N2661" s="168" t="s">
        <v>2829</v>
      </c>
      <c r="O2661" s="168" t="s">
        <v>21</v>
      </c>
      <c r="P2661" s="168" t="s">
        <v>2836</v>
      </c>
      <c r="Q2661" s="168" t="s">
        <v>2837</v>
      </c>
      <c r="R2661" s="168" t="s">
        <v>1259</v>
      </c>
      <c r="S2661" s="168" t="s">
        <v>21</v>
      </c>
      <c r="T2661" s="168" t="s">
        <v>1259</v>
      </c>
      <c r="U2661" s="168" t="s">
        <v>1259</v>
      </c>
      <c r="V2661" s="168" t="s">
        <v>2837</v>
      </c>
      <c r="W2661" s="168" t="s">
        <v>1259</v>
      </c>
      <c r="X2661" s="168" t="s">
        <v>21</v>
      </c>
      <c r="Y2661" s="168" t="s">
        <v>1259</v>
      </c>
      <c r="Z2661" s="168" t="s">
        <v>21</v>
      </c>
      <c r="AA2661" s="168" t="s">
        <v>4315</v>
      </c>
      <c r="AB2661" s="168" t="s">
        <v>1259</v>
      </c>
      <c r="AC2661" s="168" t="s">
        <v>5911</v>
      </c>
      <c r="AD2661" s="169">
        <v>1485313.080203539</v>
      </c>
      <c r="AE2661" s="168" t="s">
        <v>814</v>
      </c>
      <c r="AF2661" s="169">
        <v>-1491356.4077919619</v>
      </c>
      <c r="AG2661" s="169">
        <v>315796.37528687762</v>
      </c>
      <c r="AH2661" s="169">
        <v>-1270752.1180522139</v>
      </c>
      <c r="AI2661" s="168" t="s">
        <v>21</v>
      </c>
      <c r="AJ2661"/>
      <c r="AK2661"/>
    </row>
    <row r="2662" spans="1:37" hidden="1" x14ac:dyDescent="0.25">
      <c r="A2662" s="179" t="b">
        <f>IF(E2662&lt;&gt;1,"",NOT(ISNA(VLOOKUP(P2662,Mapping!$P:$P,1,FALSE))))</f>
        <v>0</v>
      </c>
      <c r="B2662" s="180" t="str">
        <f t="shared" si="41"/>
        <v/>
      </c>
      <c r="E2662" s="167">
        <v>1</v>
      </c>
      <c r="F2662" s="170" t="s">
        <v>4316</v>
      </c>
      <c r="G2662" s="169">
        <v>1494367.6987880089</v>
      </c>
      <c r="H2662" s="168" t="s">
        <v>1266</v>
      </c>
      <c r="I2662" s="168" t="s">
        <v>303</v>
      </c>
      <c r="J2662" s="169">
        <v>474876.76912181813</v>
      </c>
      <c r="K2662" s="169">
        <v>277222.99142620678</v>
      </c>
      <c r="L2662" s="168" t="s">
        <v>5</v>
      </c>
      <c r="M2662" s="168" t="s">
        <v>21</v>
      </c>
      <c r="N2662" s="168" t="s">
        <v>2829</v>
      </c>
      <c r="O2662" s="168" t="s">
        <v>21</v>
      </c>
      <c r="P2662" s="168" t="s">
        <v>2831</v>
      </c>
      <c r="Q2662" s="168" t="s">
        <v>2832</v>
      </c>
      <c r="R2662" s="168" t="s">
        <v>1259</v>
      </c>
      <c r="S2662" s="168" t="s">
        <v>21</v>
      </c>
      <c r="T2662" s="168" t="s">
        <v>1259</v>
      </c>
      <c r="U2662" s="168" t="s">
        <v>1259</v>
      </c>
      <c r="V2662" s="168" t="s">
        <v>2832</v>
      </c>
      <c r="W2662" s="168" t="s">
        <v>1259</v>
      </c>
      <c r="X2662" s="168" t="s">
        <v>21</v>
      </c>
      <c r="Y2662" s="168" t="s">
        <v>1259</v>
      </c>
      <c r="Z2662" s="168" t="s">
        <v>21</v>
      </c>
      <c r="AA2662" s="168" t="s">
        <v>4317</v>
      </c>
      <c r="AB2662" s="168" t="s">
        <v>4318</v>
      </c>
      <c r="AC2662" s="168" t="s">
        <v>8973</v>
      </c>
      <c r="AD2662" s="169">
        <v>756734.63933355687</v>
      </c>
      <c r="AE2662" s="168" t="s">
        <v>807</v>
      </c>
      <c r="AF2662" s="169">
        <v>-715386.56851202645</v>
      </c>
      <c r="AG2662" s="169">
        <v>177307.40154514511</v>
      </c>
      <c r="AH2662" s="169">
        <v>-336848.60491315898</v>
      </c>
      <c r="AI2662" s="168" t="s">
        <v>21</v>
      </c>
      <c r="AJ2662"/>
      <c r="AK2662"/>
    </row>
    <row r="2663" spans="1:37" hidden="1" x14ac:dyDescent="0.25">
      <c r="A2663" s="179" t="b">
        <f>IF(E2663&lt;&gt;1,"",NOT(ISNA(VLOOKUP(P2663,Mapping!$P:$P,1,FALSE))))</f>
        <v>0</v>
      </c>
      <c r="B2663" s="180" t="str">
        <f t="shared" si="41"/>
        <v/>
      </c>
      <c r="E2663" s="167">
        <v>1</v>
      </c>
      <c r="F2663" s="170" t="s">
        <v>4316</v>
      </c>
      <c r="G2663" s="169">
        <v>3553059.577344643</v>
      </c>
      <c r="H2663" s="168" t="s">
        <v>1266</v>
      </c>
      <c r="I2663" s="168" t="s">
        <v>303</v>
      </c>
      <c r="J2663" s="169">
        <v>1129083.1928147229</v>
      </c>
      <c r="K2663" s="169">
        <v>659134.83378012187</v>
      </c>
      <c r="L2663" s="168" t="s">
        <v>5</v>
      </c>
      <c r="M2663" s="168" t="s">
        <v>21</v>
      </c>
      <c r="N2663" s="168" t="s">
        <v>2829</v>
      </c>
      <c r="O2663" s="168" t="s">
        <v>21</v>
      </c>
      <c r="P2663" s="168" t="s">
        <v>2851</v>
      </c>
      <c r="Q2663" s="168" t="s">
        <v>2834</v>
      </c>
      <c r="R2663" s="168" t="s">
        <v>1259</v>
      </c>
      <c r="S2663" s="168" t="s">
        <v>21</v>
      </c>
      <c r="T2663" s="168" t="s">
        <v>1259</v>
      </c>
      <c r="U2663" s="168" t="s">
        <v>1259</v>
      </c>
      <c r="V2663" s="168" t="s">
        <v>2834</v>
      </c>
      <c r="W2663" s="168" t="s">
        <v>1259</v>
      </c>
      <c r="X2663" s="168" t="s">
        <v>21</v>
      </c>
      <c r="Y2663" s="168" t="s">
        <v>1259</v>
      </c>
      <c r="Z2663" s="168" t="s">
        <v>21</v>
      </c>
      <c r="AA2663" s="168" t="s">
        <v>4317</v>
      </c>
      <c r="AB2663" s="168" t="s">
        <v>4318</v>
      </c>
      <c r="AC2663" s="168" t="s">
        <v>8974</v>
      </c>
      <c r="AD2663" s="169">
        <v>1799238.072378838</v>
      </c>
      <c r="AE2663" s="168" t="s">
        <v>807</v>
      </c>
      <c r="AF2663" s="169">
        <v>-1700927.4898118339</v>
      </c>
      <c r="AG2663" s="169">
        <v>421572.12157691322</v>
      </c>
      <c r="AH2663" s="169">
        <v>-800902.72479294706</v>
      </c>
      <c r="AI2663" s="168" t="s">
        <v>21</v>
      </c>
      <c r="AJ2663"/>
      <c r="AK2663"/>
    </row>
    <row r="2664" spans="1:37" hidden="1" x14ac:dyDescent="0.25">
      <c r="A2664" s="179" t="b">
        <f>IF(E2664&lt;&gt;1,"",NOT(ISNA(VLOOKUP(P2664,Mapping!$P:$P,1,FALSE))))</f>
        <v>0</v>
      </c>
      <c r="B2664" s="180" t="str">
        <f t="shared" si="41"/>
        <v/>
      </c>
      <c r="E2664" s="167">
        <v>1</v>
      </c>
      <c r="F2664" s="170" t="s">
        <v>4316</v>
      </c>
      <c r="G2664" s="169">
        <v>6030616.1390960012</v>
      </c>
      <c r="H2664" s="168" t="s">
        <v>1266</v>
      </c>
      <c r="I2664" s="168" t="s">
        <v>303</v>
      </c>
      <c r="J2664" s="169">
        <v>1916395.483033024</v>
      </c>
      <c r="K2664" s="169">
        <v>1118751.0594476</v>
      </c>
      <c r="L2664" s="168" t="s">
        <v>5</v>
      </c>
      <c r="M2664" s="168" t="s">
        <v>21</v>
      </c>
      <c r="N2664" s="168" t="s">
        <v>2829</v>
      </c>
      <c r="O2664" s="168" t="s">
        <v>21</v>
      </c>
      <c r="P2664" s="168" t="s">
        <v>2836</v>
      </c>
      <c r="Q2664" s="168" t="s">
        <v>2837</v>
      </c>
      <c r="R2664" s="168" t="s">
        <v>1259</v>
      </c>
      <c r="S2664" s="168" t="s">
        <v>21</v>
      </c>
      <c r="T2664" s="168" t="s">
        <v>1259</v>
      </c>
      <c r="U2664" s="168" t="s">
        <v>1259</v>
      </c>
      <c r="V2664" s="168" t="s">
        <v>2837</v>
      </c>
      <c r="W2664" s="168" t="s">
        <v>1259</v>
      </c>
      <c r="X2664" s="168" t="s">
        <v>21</v>
      </c>
      <c r="Y2664" s="168" t="s">
        <v>1259</v>
      </c>
      <c r="Z2664" s="168" t="s">
        <v>21</v>
      </c>
      <c r="AA2664" s="168" t="s">
        <v>4317</v>
      </c>
      <c r="AB2664" s="168" t="s">
        <v>4318</v>
      </c>
      <c r="AC2664" s="168" t="s">
        <v>8975</v>
      </c>
      <c r="AD2664" s="169">
        <v>3053850.89136976</v>
      </c>
      <c r="AE2664" s="168" t="s">
        <v>807</v>
      </c>
      <c r="AF2664" s="169">
        <v>-2886988.114946635</v>
      </c>
      <c r="AG2664" s="169">
        <v>715535.32521249447</v>
      </c>
      <c r="AH2664" s="169">
        <v>-1359374.0247924391</v>
      </c>
      <c r="AI2664" s="168" t="s">
        <v>21</v>
      </c>
      <c r="AJ2664"/>
      <c r="AK2664"/>
    </row>
    <row r="2665" spans="1:37" hidden="1" x14ac:dyDescent="0.25">
      <c r="A2665" s="179" t="b">
        <f>IF(E2665&lt;&gt;1,"",NOT(ISNA(VLOOKUP(P2665,Mapping!$P:$P,1,FALSE))))</f>
        <v>0</v>
      </c>
      <c r="B2665" s="180" t="str">
        <f t="shared" si="41"/>
        <v/>
      </c>
      <c r="E2665" s="167">
        <v>1</v>
      </c>
      <c r="F2665" s="170" t="s">
        <v>4319</v>
      </c>
      <c r="G2665" s="169">
        <v>3055815.8462769729</v>
      </c>
      <c r="H2665" s="168" t="s">
        <v>1266</v>
      </c>
      <c r="I2665" s="168" t="s">
        <v>303</v>
      </c>
      <c r="J2665" s="169">
        <v>904809.02381892002</v>
      </c>
      <c r="K2665" s="169">
        <v>525328.42254280206</v>
      </c>
      <c r="L2665" s="168" t="s">
        <v>5</v>
      </c>
      <c r="M2665" s="168" t="s">
        <v>21</v>
      </c>
      <c r="N2665" s="168" t="s">
        <v>2829</v>
      </c>
      <c r="O2665" s="168" t="s">
        <v>21</v>
      </c>
      <c r="P2665" s="168" t="s">
        <v>2831</v>
      </c>
      <c r="Q2665" s="168" t="s">
        <v>2832</v>
      </c>
      <c r="R2665" s="168" t="s">
        <v>1259</v>
      </c>
      <c r="S2665" s="168" t="s">
        <v>21</v>
      </c>
      <c r="T2665" s="168" t="s">
        <v>1259</v>
      </c>
      <c r="U2665" s="168" t="s">
        <v>1259</v>
      </c>
      <c r="V2665" s="168" t="s">
        <v>2832</v>
      </c>
      <c r="W2665" s="168" t="s">
        <v>1259</v>
      </c>
      <c r="X2665" s="168" t="s">
        <v>21</v>
      </c>
      <c r="Y2665" s="168" t="s">
        <v>1259</v>
      </c>
      <c r="Z2665" s="168" t="s">
        <v>21</v>
      </c>
      <c r="AA2665" s="168" t="s">
        <v>4320</v>
      </c>
      <c r="AB2665" s="168" t="s">
        <v>4321</v>
      </c>
      <c r="AC2665" s="168" t="s">
        <v>8976</v>
      </c>
      <c r="AD2665" s="169">
        <v>1418722.7484305841</v>
      </c>
      <c r="AE2665" s="168" t="s">
        <v>813</v>
      </c>
      <c r="AF2665" s="169">
        <v>-584520.99009364983</v>
      </c>
      <c r="AG2665" s="169">
        <v>771345.34516728809</v>
      </c>
      <c r="AH2665" s="169">
        <v>-985528.00566804176</v>
      </c>
      <c r="AI2665" s="168" t="s">
        <v>21</v>
      </c>
      <c r="AJ2665"/>
      <c r="AK2665"/>
    </row>
    <row r="2666" spans="1:37" hidden="1" x14ac:dyDescent="0.25">
      <c r="A2666" s="179" t="b">
        <f>IF(E2666&lt;&gt;1,"",NOT(ISNA(VLOOKUP(P2666,Mapping!$P:$P,1,FALSE))))</f>
        <v>0</v>
      </c>
      <c r="B2666" s="180" t="str">
        <f t="shared" si="41"/>
        <v/>
      </c>
      <c r="E2666" s="167">
        <v>1</v>
      </c>
      <c r="F2666" s="170" t="s">
        <v>4319</v>
      </c>
      <c r="G2666" s="169">
        <v>3282505.3402448231</v>
      </c>
      <c r="H2666" s="168" t="s">
        <v>1266</v>
      </c>
      <c r="I2666" s="168" t="s">
        <v>303</v>
      </c>
      <c r="J2666" s="169">
        <v>971930.44410900434</v>
      </c>
      <c r="K2666" s="169">
        <v>564298.84493204369</v>
      </c>
      <c r="L2666" s="168" t="s">
        <v>5</v>
      </c>
      <c r="M2666" s="168" t="s">
        <v>21</v>
      </c>
      <c r="N2666" s="168" t="s">
        <v>2829</v>
      </c>
      <c r="O2666" s="168" t="s">
        <v>21</v>
      </c>
      <c r="P2666" s="168" t="s">
        <v>2851</v>
      </c>
      <c r="Q2666" s="168" t="s">
        <v>2834</v>
      </c>
      <c r="R2666" s="168" t="s">
        <v>1259</v>
      </c>
      <c r="S2666" s="168" t="s">
        <v>21</v>
      </c>
      <c r="T2666" s="168" t="s">
        <v>1259</v>
      </c>
      <c r="U2666" s="168" t="s">
        <v>1259</v>
      </c>
      <c r="V2666" s="168" t="s">
        <v>2834</v>
      </c>
      <c r="W2666" s="168" t="s">
        <v>1259</v>
      </c>
      <c r="X2666" s="168" t="s">
        <v>21</v>
      </c>
      <c r="Y2666" s="168" t="s">
        <v>1259</v>
      </c>
      <c r="Z2666" s="168" t="s">
        <v>21</v>
      </c>
      <c r="AA2666" s="168" t="s">
        <v>4320</v>
      </c>
      <c r="AB2666" s="168" t="s">
        <v>4321</v>
      </c>
      <c r="AC2666" s="168" t="s">
        <v>8977</v>
      </c>
      <c r="AD2666" s="169">
        <v>1523967.8149205151</v>
      </c>
      <c r="AE2666" s="168" t="s">
        <v>813</v>
      </c>
      <c r="AF2666" s="169">
        <v>-627882.49292090675</v>
      </c>
      <c r="AG2666" s="169">
        <v>828566.03344386211</v>
      </c>
      <c r="AH2666" s="169">
        <v>-1058637.3997332051</v>
      </c>
      <c r="AI2666" s="168" t="s">
        <v>21</v>
      </c>
      <c r="AJ2666"/>
      <c r="AK2666"/>
    </row>
    <row r="2667" spans="1:37" hidden="1" x14ac:dyDescent="0.25">
      <c r="A2667" s="179" t="b">
        <f>IF(E2667&lt;&gt;1,"",NOT(ISNA(VLOOKUP(P2667,Mapping!$P:$P,1,FALSE))))</f>
        <v>0</v>
      </c>
      <c r="B2667" s="180" t="str">
        <f t="shared" si="41"/>
        <v/>
      </c>
      <c r="E2667" s="167">
        <v>1</v>
      </c>
      <c r="F2667" s="170" t="s">
        <v>4319</v>
      </c>
      <c r="G2667" s="169">
        <v>172436.06324688561</v>
      </c>
      <c r="H2667" s="168" t="s">
        <v>1266</v>
      </c>
      <c r="I2667" s="168" t="s">
        <v>303</v>
      </c>
      <c r="J2667" s="169">
        <v>51057.299885292443</v>
      </c>
      <c r="K2667" s="169">
        <v>29643.659713768859</v>
      </c>
      <c r="L2667" s="168" t="s">
        <v>5</v>
      </c>
      <c r="M2667" s="168" t="s">
        <v>21</v>
      </c>
      <c r="N2667" s="168" t="s">
        <v>2829</v>
      </c>
      <c r="O2667" s="168" t="s">
        <v>21</v>
      </c>
      <c r="P2667" s="168" t="s">
        <v>2835</v>
      </c>
      <c r="Q2667" s="168" t="s">
        <v>2834</v>
      </c>
      <c r="R2667" s="168" t="s">
        <v>1259</v>
      </c>
      <c r="S2667" s="168" t="s">
        <v>21</v>
      </c>
      <c r="T2667" s="168" t="s">
        <v>1259</v>
      </c>
      <c r="U2667" s="168" t="s">
        <v>1259</v>
      </c>
      <c r="V2667" s="168" t="s">
        <v>2834</v>
      </c>
      <c r="W2667" s="168" t="s">
        <v>1259</v>
      </c>
      <c r="X2667" s="168" t="s">
        <v>21</v>
      </c>
      <c r="Y2667" s="168" t="s">
        <v>1259</v>
      </c>
      <c r="Z2667" s="168" t="s">
        <v>21</v>
      </c>
      <c r="AA2667" s="168" t="s">
        <v>4320</v>
      </c>
      <c r="AB2667" s="168" t="s">
        <v>4321</v>
      </c>
      <c r="AC2667" s="168" t="s">
        <v>4322</v>
      </c>
      <c r="AD2667" s="169">
        <v>80056.841735481066</v>
      </c>
      <c r="AE2667" s="168" t="s">
        <v>813</v>
      </c>
      <c r="AF2667" s="169">
        <v>-32983.826083538501</v>
      </c>
      <c r="AG2667" s="169">
        <v>43526.102820137603</v>
      </c>
      <c r="AH2667" s="169">
        <v>-55612.176278226019</v>
      </c>
      <c r="AI2667" s="168" t="s">
        <v>21</v>
      </c>
      <c r="AJ2667"/>
      <c r="AK2667"/>
    </row>
    <row r="2668" spans="1:37" hidden="1" x14ac:dyDescent="0.25">
      <c r="A2668" s="179" t="b">
        <f>IF(E2668&lt;&gt;1,"",NOT(ISNA(VLOOKUP(P2668,Mapping!$P:$P,1,FALSE))))</f>
        <v>0</v>
      </c>
      <c r="B2668" s="180" t="str">
        <f t="shared" si="41"/>
        <v/>
      </c>
      <c r="E2668" s="167">
        <v>1</v>
      </c>
      <c r="F2668" s="170" t="s">
        <v>4319</v>
      </c>
      <c r="G2668" s="169">
        <v>3352654.6806037771</v>
      </c>
      <c r="H2668" s="168" t="s">
        <v>1266</v>
      </c>
      <c r="I2668" s="168" t="s">
        <v>303</v>
      </c>
      <c r="J2668" s="169">
        <v>992701.2494731606</v>
      </c>
      <c r="K2668" s="169">
        <v>576358.28966530086</v>
      </c>
      <c r="L2668" s="168" t="s">
        <v>5</v>
      </c>
      <c r="M2668" s="168" t="s">
        <v>21</v>
      </c>
      <c r="N2668" s="168" t="s">
        <v>2829</v>
      </c>
      <c r="O2668" s="168" t="s">
        <v>21</v>
      </c>
      <c r="P2668" s="168" t="s">
        <v>2836</v>
      </c>
      <c r="Q2668" s="168" t="s">
        <v>2837</v>
      </c>
      <c r="R2668" s="168" t="s">
        <v>1259</v>
      </c>
      <c r="S2668" s="168" t="s">
        <v>21</v>
      </c>
      <c r="T2668" s="168" t="s">
        <v>1259</v>
      </c>
      <c r="U2668" s="168" t="s">
        <v>1259</v>
      </c>
      <c r="V2668" s="168" t="s">
        <v>2837</v>
      </c>
      <c r="W2668" s="168" t="s">
        <v>1259</v>
      </c>
      <c r="X2668" s="168" t="s">
        <v>21</v>
      </c>
      <c r="Y2668" s="168" t="s">
        <v>1259</v>
      </c>
      <c r="Z2668" s="168" t="s">
        <v>21</v>
      </c>
      <c r="AA2668" s="168" t="s">
        <v>4320</v>
      </c>
      <c r="AB2668" s="168" t="s">
        <v>4321</v>
      </c>
      <c r="AC2668" s="168" t="s">
        <v>8978</v>
      </c>
      <c r="AD2668" s="169">
        <v>1556536.0290934639</v>
      </c>
      <c r="AE2668" s="168" t="s">
        <v>813</v>
      </c>
      <c r="AF2668" s="169">
        <v>-641300.76285068272</v>
      </c>
      <c r="AG2668" s="169">
        <v>846273.04521237453</v>
      </c>
      <c r="AH2668" s="169">
        <v>-1081261.190884467</v>
      </c>
      <c r="AI2668" s="168" t="s">
        <v>21</v>
      </c>
      <c r="AJ2668"/>
      <c r="AK2668"/>
    </row>
    <row r="2669" spans="1:37" hidden="1" x14ac:dyDescent="0.25">
      <c r="A2669" s="179" t="b">
        <f>IF(E2669&lt;&gt;1,"",NOT(ISNA(VLOOKUP(P2669,Mapping!$P:$P,1,FALSE))))</f>
        <v>0</v>
      </c>
      <c r="B2669" s="180" t="str">
        <f t="shared" si="41"/>
        <v/>
      </c>
      <c r="E2669" s="167">
        <v>1</v>
      </c>
      <c r="F2669" s="170" t="s">
        <v>4323</v>
      </c>
      <c r="G2669" s="169">
        <v>357188.19017608062</v>
      </c>
      <c r="H2669" s="168" t="s">
        <v>1266</v>
      </c>
      <c r="I2669" s="168" t="s">
        <v>402</v>
      </c>
      <c r="J2669" s="169">
        <v>131140.58274062481</v>
      </c>
      <c r="K2669" s="169">
        <v>64289.334420402432</v>
      </c>
      <c r="L2669" s="168" t="s">
        <v>5</v>
      </c>
      <c r="M2669" s="168" t="s">
        <v>21</v>
      </c>
      <c r="N2669" s="168" t="s">
        <v>2829</v>
      </c>
      <c r="O2669" s="168" t="s">
        <v>21</v>
      </c>
      <c r="P2669" s="168" t="s">
        <v>2831</v>
      </c>
      <c r="Q2669" s="168" t="s">
        <v>2832</v>
      </c>
      <c r="R2669" s="168" t="s">
        <v>1259</v>
      </c>
      <c r="S2669" s="168" t="s">
        <v>21</v>
      </c>
      <c r="T2669" s="168" t="s">
        <v>1259</v>
      </c>
      <c r="U2669" s="168" t="s">
        <v>1259</v>
      </c>
      <c r="V2669" s="168" t="s">
        <v>2832</v>
      </c>
      <c r="W2669" s="168" t="s">
        <v>1259</v>
      </c>
      <c r="X2669" s="168" t="s">
        <v>21</v>
      </c>
      <c r="Y2669" s="168" t="s">
        <v>1259</v>
      </c>
      <c r="Z2669" s="168" t="s">
        <v>21</v>
      </c>
      <c r="AA2669" s="168" t="s">
        <v>4324</v>
      </c>
      <c r="AB2669" s="168" t="s">
        <v>1259</v>
      </c>
      <c r="AC2669" s="168" t="s">
        <v>8979</v>
      </c>
      <c r="AD2669" s="169">
        <v>226856.14508129359</v>
      </c>
      <c r="AE2669" s="168" t="s">
        <v>809</v>
      </c>
      <c r="AF2669" s="169">
        <v>-203374.96657976831</v>
      </c>
      <c r="AG2669" s="169">
        <v>-163300.5104186387</v>
      </c>
      <c r="AH2669" s="169">
        <v>-75632.004121475911</v>
      </c>
      <c r="AI2669" s="168" t="s">
        <v>21</v>
      </c>
      <c r="AJ2669"/>
      <c r="AK2669"/>
    </row>
    <row r="2670" spans="1:37" hidden="1" x14ac:dyDescent="0.25">
      <c r="A2670" s="179" t="b">
        <f>IF(E2670&lt;&gt;1,"",NOT(ISNA(VLOOKUP(P2670,Mapping!$P:$P,1,FALSE))))</f>
        <v>0</v>
      </c>
      <c r="B2670" s="180" t="str">
        <f t="shared" si="41"/>
        <v/>
      </c>
      <c r="E2670" s="167">
        <v>1</v>
      </c>
      <c r="F2670" s="170" t="s">
        <v>4325</v>
      </c>
      <c r="G2670" s="169">
        <v>1568804.73775096</v>
      </c>
      <c r="H2670" s="168" t="s">
        <v>1266</v>
      </c>
      <c r="I2670" s="168" t="s">
        <v>303</v>
      </c>
      <c r="J2670" s="169">
        <v>456018.38464686048</v>
      </c>
      <c r="K2670" s="169">
        <v>262032.82135063899</v>
      </c>
      <c r="L2670" s="168" t="s">
        <v>5</v>
      </c>
      <c r="M2670" s="168" t="s">
        <v>21</v>
      </c>
      <c r="N2670" s="168" t="s">
        <v>2829</v>
      </c>
      <c r="O2670" s="168" t="s">
        <v>21</v>
      </c>
      <c r="P2670" s="168" t="s">
        <v>2831</v>
      </c>
      <c r="Q2670" s="168" t="s">
        <v>2832</v>
      </c>
      <c r="R2670" s="168" t="s">
        <v>1259</v>
      </c>
      <c r="S2670" s="168" t="s">
        <v>21</v>
      </c>
      <c r="T2670" s="168" t="s">
        <v>1259</v>
      </c>
      <c r="U2670" s="168" t="s">
        <v>1259</v>
      </c>
      <c r="V2670" s="168" t="s">
        <v>2832</v>
      </c>
      <c r="W2670" s="168" t="s">
        <v>1259</v>
      </c>
      <c r="X2670" s="168" t="s">
        <v>21</v>
      </c>
      <c r="Y2670" s="168" t="s">
        <v>1259</v>
      </c>
      <c r="Z2670" s="168" t="s">
        <v>21</v>
      </c>
      <c r="AA2670" s="168" t="s">
        <v>4326</v>
      </c>
      <c r="AB2670" s="168" t="s">
        <v>4327</v>
      </c>
      <c r="AC2670" s="168" t="s">
        <v>8980</v>
      </c>
      <c r="AD2670" s="169">
        <v>750182.75010417483</v>
      </c>
      <c r="AE2670" s="168" t="s">
        <v>818</v>
      </c>
      <c r="AF2670" s="169">
        <v>-550249.12979669287</v>
      </c>
      <c r="AG2670" s="169">
        <v>-828162.69560550794</v>
      </c>
      <c r="AH2670" s="169">
        <v>-567202.16367076023</v>
      </c>
      <c r="AI2670" s="168" t="s">
        <v>21</v>
      </c>
      <c r="AJ2670"/>
      <c r="AK2670"/>
    </row>
    <row r="2671" spans="1:37" hidden="1" x14ac:dyDescent="0.25">
      <c r="A2671" s="179" t="b">
        <f>IF(E2671&lt;&gt;1,"",NOT(ISNA(VLOOKUP(P2671,Mapping!$P:$P,1,FALSE))))</f>
        <v>0</v>
      </c>
      <c r="B2671" s="180" t="str">
        <f t="shared" si="41"/>
        <v/>
      </c>
      <c r="E2671" s="167">
        <v>1</v>
      </c>
      <c r="F2671" s="170" t="s">
        <v>4325</v>
      </c>
      <c r="G2671" s="169">
        <v>5140165.5118765905</v>
      </c>
      <c r="H2671" s="168" t="s">
        <v>1266</v>
      </c>
      <c r="I2671" s="168" t="s">
        <v>303</v>
      </c>
      <c r="J2671" s="169">
        <v>1494137.490242311</v>
      </c>
      <c r="K2671" s="169">
        <v>858546.6622297304</v>
      </c>
      <c r="L2671" s="168" t="s">
        <v>5</v>
      </c>
      <c r="M2671" s="168" t="s">
        <v>21</v>
      </c>
      <c r="N2671" s="168" t="s">
        <v>2829</v>
      </c>
      <c r="O2671" s="168" t="s">
        <v>21</v>
      </c>
      <c r="P2671" s="168" t="s">
        <v>2836</v>
      </c>
      <c r="Q2671" s="168" t="s">
        <v>2837</v>
      </c>
      <c r="R2671" s="168" t="s">
        <v>1259</v>
      </c>
      <c r="S2671" s="168" t="s">
        <v>21</v>
      </c>
      <c r="T2671" s="168" t="s">
        <v>1259</v>
      </c>
      <c r="U2671" s="168" t="s">
        <v>1259</v>
      </c>
      <c r="V2671" s="168" t="s">
        <v>2837</v>
      </c>
      <c r="W2671" s="168" t="s">
        <v>1259</v>
      </c>
      <c r="X2671" s="168" t="s">
        <v>21</v>
      </c>
      <c r="Y2671" s="168" t="s">
        <v>1259</v>
      </c>
      <c r="Z2671" s="168" t="s">
        <v>21</v>
      </c>
      <c r="AA2671" s="168" t="s">
        <v>4326</v>
      </c>
      <c r="AB2671" s="168" t="s">
        <v>4327</v>
      </c>
      <c r="AC2671" s="168" t="s">
        <v>8981</v>
      </c>
      <c r="AD2671" s="169">
        <v>2457962.6813329752</v>
      </c>
      <c r="AE2671" s="168" t="s">
        <v>818</v>
      </c>
      <c r="AF2671" s="169">
        <v>-1802883.1325279039</v>
      </c>
      <c r="AG2671" s="169">
        <v>-2713462.8190101399</v>
      </c>
      <c r="AH2671" s="169">
        <v>-1858429.497186441</v>
      </c>
      <c r="AI2671" s="168" t="s">
        <v>21</v>
      </c>
      <c r="AJ2671"/>
      <c r="AK2671"/>
    </row>
    <row r="2672" spans="1:37" hidden="1" x14ac:dyDescent="0.25">
      <c r="A2672" s="179" t="b">
        <f>IF(E2672&lt;&gt;1,"",NOT(ISNA(VLOOKUP(P2672,Mapping!$P:$P,1,FALSE))))</f>
        <v>0</v>
      </c>
      <c r="B2672" s="180" t="str">
        <f t="shared" si="41"/>
        <v/>
      </c>
      <c r="E2672" s="167">
        <v>1</v>
      </c>
      <c r="F2672" s="170" t="s">
        <v>4329</v>
      </c>
      <c r="G2672" s="169">
        <v>172793.52388570111</v>
      </c>
      <c r="H2672" s="168" t="s">
        <v>1266</v>
      </c>
      <c r="I2672" s="168" t="s">
        <v>402</v>
      </c>
      <c r="J2672" s="169">
        <v>63518.002417643183</v>
      </c>
      <c r="K2672" s="169">
        <v>25183.7769996559</v>
      </c>
      <c r="L2672" s="168" t="s">
        <v>5</v>
      </c>
      <c r="M2672" s="168" t="s">
        <v>21</v>
      </c>
      <c r="N2672" s="168" t="s">
        <v>2829</v>
      </c>
      <c r="O2672" s="168" t="s">
        <v>21</v>
      </c>
      <c r="P2672" s="168" t="s">
        <v>2831</v>
      </c>
      <c r="Q2672" s="168" t="s">
        <v>2832</v>
      </c>
      <c r="R2672" s="168" t="s">
        <v>1259</v>
      </c>
      <c r="S2672" s="168" t="s">
        <v>21</v>
      </c>
      <c r="T2672" s="168" t="s">
        <v>1259</v>
      </c>
      <c r="U2672" s="168" t="s">
        <v>1259</v>
      </c>
      <c r="V2672" s="168" t="s">
        <v>2832</v>
      </c>
      <c r="W2672" s="168" t="s">
        <v>1259</v>
      </c>
      <c r="X2672" s="168" t="s">
        <v>21</v>
      </c>
      <c r="Y2672" s="168" t="s">
        <v>1259</v>
      </c>
      <c r="Z2672" s="168" t="s">
        <v>21</v>
      </c>
      <c r="AA2672" s="168" t="s">
        <v>4330</v>
      </c>
      <c r="AB2672" s="168" t="s">
        <v>1259</v>
      </c>
      <c r="AC2672" s="168" t="s">
        <v>7187</v>
      </c>
      <c r="AD2672" s="169">
        <v>91896.645290086599</v>
      </c>
      <c r="AE2672" s="168" t="s">
        <v>818</v>
      </c>
      <c r="AF2672" s="169">
        <v>-21384.2292161732</v>
      </c>
      <c r="AG2672" s="169">
        <v>-78998.330358179388</v>
      </c>
      <c r="AH2672" s="169">
        <v>-42471.061227785853</v>
      </c>
      <c r="AI2672" s="168" t="s">
        <v>21</v>
      </c>
      <c r="AJ2672"/>
      <c r="AK2672"/>
    </row>
    <row r="2673" spans="1:37" hidden="1" x14ac:dyDescent="0.25">
      <c r="A2673" s="179" t="b">
        <f>IF(E2673&lt;&gt;1,"",NOT(ISNA(VLOOKUP(P2673,Mapping!$P:$P,1,FALSE))))</f>
        <v>0</v>
      </c>
      <c r="B2673" s="180" t="str">
        <f t="shared" si="41"/>
        <v/>
      </c>
      <c r="E2673" s="167">
        <v>1</v>
      </c>
      <c r="F2673" s="170" t="s">
        <v>4329</v>
      </c>
      <c r="G2673" s="169">
        <v>1265672.419836787</v>
      </c>
      <c r="H2673" s="168" t="s">
        <v>1266</v>
      </c>
      <c r="I2673" s="168" t="s">
        <v>402</v>
      </c>
      <c r="J2673" s="169">
        <v>465254.6114883066</v>
      </c>
      <c r="K2673" s="169">
        <v>184465.31593897409</v>
      </c>
      <c r="L2673" s="168" t="s">
        <v>5</v>
      </c>
      <c r="M2673" s="168" t="s">
        <v>21</v>
      </c>
      <c r="N2673" s="168" t="s">
        <v>2829</v>
      </c>
      <c r="O2673" s="168" t="s">
        <v>21</v>
      </c>
      <c r="P2673" s="168" t="s">
        <v>2836</v>
      </c>
      <c r="Q2673" s="168" t="s">
        <v>2837</v>
      </c>
      <c r="R2673" s="168" t="s">
        <v>1259</v>
      </c>
      <c r="S2673" s="168" t="s">
        <v>21</v>
      </c>
      <c r="T2673" s="168" t="s">
        <v>1259</v>
      </c>
      <c r="U2673" s="168" t="s">
        <v>1259</v>
      </c>
      <c r="V2673" s="168" t="s">
        <v>2837</v>
      </c>
      <c r="W2673" s="168" t="s">
        <v>1259</v>
      </c>
      <c r="X2673" s="168" t="s">
        <v>21</v>
      </c>
      <c r="Y2673" s="168" t="s">
        <v>1259</v>
      </c>
      <c r="Z2673" s="168" t="s">
        <v>21</v>
      </c>
      <c r="AA2673" s="168" t="s">
        <v>4330</v>
      </c>
      <c r="AB2673" s="168" t="s">
        <v>1259</v>
      </c>
      <c r="AC2673" s="168" t="s">
        <v>8982</v>
      </c>
      <c r="AD2673" s="169">
        <v>673121.57772836473</v>
      </c>
      <c r="AE2673" s="168" t="s">
        <v>818</v>
      </c>
      <c r="AF2673" s="169">
        <v>-156634.51111907189</v>
      </c>
      <c r="AG2673" s="169">
        <v>-578644.41733152699</v>
      </c>
      <c r="AH2673" s="169">
        <v>-311090.65680473862</v>
      </c>
      <c r="AI2673" s="168" t="s">
        <v>21</v>
      </c>
      <c r="AJ2673"/>
      <c r="AK2673"/>
    </row>
    <row r="2674" spans="1:37" hidden="1" x14ac:dyDescent="0.25">
      <c r="A2674" s="179" t="b">
        <f>IF(E2674&lt;&gt;1,"",NOT(ISNA(VLOOKUP(P2674,Mapping!$P:$P,1,FALSE))))</f>
        <v>0</v>
      </c>
      <c r="B2674" s="180" t="str">
        <f t="shared" si="41"/>
        <v/>
      </c>
      <c r="E2674" s="167">
        <v>1</v>
      </c>
      <c r="F2674" s="170" t="s">
        <v>8983</v>
      </c>
      <c r="G2674" s="169">
        <v>542202.97376902658</v>
      </c>
      <c r="H2674" s="168" t="s">
        <v>1266</v>
      </c>
      <c r="I2674" s="168" t="s">
        <v>402</v>
      </c>
      <c r="J2674" s="169">
        <v>144209.55821841629</v>
      </c>
      <c r="K2674" s="169">
        <v>64408.286690115878</v>
      </c>
      <c r="L2674" s="168" t="s">
        <v>5</v>
      </c>
      <c r="M2674" s="168" t="s">
        <v>21</v>
      </c>
      <c r="N2674" s="168" t="s">
        <v>2829</v>
      </c>
      <c r="O2674" s="168" t="s">
        <v>21</v>
      </c>
      <c r="P2674" s="168" t="s">
        <v>2831</v>
      </c>
      <c r="Q2674" s="168" t="s">
        <v>2832</v>
      </c>
      <c r="R2674" s="168" t="s">
        <v>1259</v>
      </c>
      <c r="S2674" s="168" t="s">
        <v>21</v>
      </c>
      <c r="T2674" s="168" t="s">
        <v>1259</v>
      </c>
      <c r="U2674" s="168" t="s">
        <v>1259</v>
      </c>
      <c r="V2674" s="168" t="s">
        <v>2832</v>
      </c>
      <c r="W2674" s="168" t="s">
        <v>1259</v>
      </c>
      <c r="X2674" s="168" t="s">
        <v>21</v>
      </c>
      <c r="Y2674" s="168" t="s">
        <v>1259</v>
      </c>
      <c r="Z2674" s="168" t="s">
        <v>21</v>
      </c>
      <c r="AA2674" s="168" t="s">
        <v>4328</v>
      </c>
      <c r="AB2674" s="168" t="s">
        <v>1259</v>
      </c>
      <c r="AC2674" s="168" t="s">
        <v>8984</v>
      </c>
      <c r="AD2674" s="169">
        <v>226384.9044214086</v>
      </c>
      <c r="AE2674" s="168" t="s">
        <v>818</v>
      </c>
      <c r="AF2674" s="169">
        <v>-151530.51829022061</v>
      </c>
      <c r="AG2674" s="169">
        <v>-277598.95788228337</v>
      </c>
      <c r="AH2674" s="169">
        <v>-149758.3836825559</v>
      </c>
      <c r="AI2674" s="168" t="s">
        <v>21</v>
      </c>
      <c r="AJ2674"/>
      <c r="AK2674"/>
    </row>
    <row r="2675" spans="1:37" hidden="1" x14ac:dyDescent="0.25">
      <c r="A2675" s="179" t="b">
        <f>IF(E2675&lt;&gt;1,"",NOT(ISNA(VLOOKUP(P2675,Mapping!$P:$P,1,FALSE))))</f>
        <v>0</v>
      </c>
      <c r="B2675" s="180" t="str">
        <f t="shared" si="41"/>
        <v/>
      </c>
      <c r="E2675" s="167">
        <v>1</v>
      </c>
      <c r="F2675" s="170" t="s">
        <v>4331</v>
      </c>
      <c r="G2675" s="169">
        <v>2035741.36191165</v>
      </c>
      <c r="H2675" s="168" t="s">
        <v>1266</v>
      </c>
      <c r="I2675" s="168" t="s">
        <v>303</v>
      </c>
      <c r="J2675" s="169">
        <v>666899.26174096589</v>
      </c>
      <c r="K2675" s="169">
        <v>343615.23407342657</v>
      </c>
      <c r="L2675" s="168" t="s">
        <v>5</v>
      </c>
      <c r="M2675" s="168" t="s">
        <v>21</v>
      </c>
      <c r="N2675" s="168" t="s">
        <v>2829</v>
      </c>
      <c r="O2675" s="168" t="s">
        <v>21</v>
      </c>
      <c r="P2675" s="168" t="s">
        <v>2831</v>
      </c>
      <c r="Q2675" s="168" t="s">
        <v>2832</v>
      </c>
      <c r="R2675" s="168" t="s">
        <v>1259</v>
      </c>
      <c r="S2675" s="168" t="s">
        <v>21</v>
      </c>
      <c r="T2675" s="168" t="s">
        <v>1259</v>
      </c>
      <c r="U2675" s="168" t="s">
        <v>1259</v>
      </c>
      <c r="V2675" s="168" t="s">
        <v>2832</v>
      </c>
      <c r="W2675" s="168" t="s">
        <v>1259</v>
      </c>
      <c r="X2675" s="168" t="s">
        <v>21</v>
      </c>
      <c r="Y2675" s="168" t="s">
        <v>1259</v>
      </c>
      <c r="Z2675" s="168" t="s">
        <v>21</v>
      </c>
      <c r="AA2675" s="168" t="s">
        <v>4332</v>
      </c>
      <c r="AB2675" s="168" t="s">
        <v>4333</v>
      </c>
      <c r="AC2675" s="168" t="s">
        <v>8985</v>
      </c>
      <c r="AD2675" s="169">
        <v>1081216.5290541609</v>
      </c>
      <c r="AE2675" s="168" t="s">
        <v>808</v>
      </c>
      <c r="AF2675" s="169">
        <v>217716.478525541</v>
      </c>
      <c r="AG2675" s="169">
        <v>1315796.3046384959</v>
      </c>
      <c r="AH2675" s="169">
        <v>-485888.66033550841</v>
      </c>
      <c r="AI2675" s="168" t="s">
        <v>21</v>
      </c>
      <c r="AJ2675"/>
      <c r="AK2675"/>
    </row>
    <row r="2676" spans="1:37" hidden="1" x14ac:dyDescent="0.25">
      <c r="A2676" s="179" t="b">
        <f>IF(E2676&lt;&gt;1,"",NOT(ISNA(VLOOKUP(P2676,Mapping!$P:$P,1,FALSE))))</f>
        <v>0</v>
      </c>
      <c r="B2676" s="180" t="str">
        <f t="shared" si="41"/>
        <v/>
      </c>
      <c r="E2676" s="167">
        <v>1</v>
      </c>
      <c r="F2676" s="170" t="s">
        <v>4331</v>
      </c>
      <c r="G2676" s="169">
        <v>1515637.0839949951</v>
      </c>
      <c r="H2676" s="168" t="s">
        <v>1266</v>
      </c>
      <c r="I2676" s="168" t="s">
        <v>303</v>
      </c>
      <c r="J2676" s="169">
        <v>496515.55511665269</v>
      </c>
      <c r="K2676" s="169">
        <v>255826.20716526351</v>
      </c>
      <c r="L2676" s="168" t="s">
        <v>5</v>
      </c>
      <c r="M2676" s="168" t="s">
        <v>21</v>
      </c>
      <c r="N2676" s="168" t="s">
        <v>2829</v>
      </c>
      <c r="O2676" s="168" t="s">
        <v>21</v>
      </c>
      <c r="P2676" s="168" t="s">
        <v>2836</v>
      </c>
      <c r="Q2676" s="168" t="s">
        <v>2837</v>
      </c>
      <c r="R2676" s="168" t="s">
        <v>1259</v>
      </c>
      <c r="S2676" s="168" t="s">
        <v>21</v>
      </c>
      <c r="T2676" s="168" t="s">
        <v>1259</v>
      </c>
      <c r="U2676" s="168" t="s">
        <v>1259</v>
      </c>
      <c r="V2676" s="168" t="s">
        <v>2837</v>
      </c>
      <c r="W2676" s="168" t="s">
        <v>1259</v>
      </c>
      <c r="X2676" s="168" t="s">
        <v>21</v>
      </c>
      <c r="Y2676" s="168" t="s">
        <v>1259</v>
      </c>
      <c r="Z2676" s="168" t="s">
        <v>21</v>
      </c>
      <c r="AA2676" s="168" t="s">
        <v>4332</v>
      </c>
      <c r="AB2676" s="168" t="s">
        <v>4333</v>
      </c>
      <c r="AC2676" s="168" t="s">
        <v>8986</v>
      </c>
      <c r="AD2676" s="169">
        <v>804980.38597791351</v>
      </c>
      <c r="AE2676" s="168" t="s">
        <v>808</v>
      </c>
      <c r="AF2676" s="169">
        <v>162092.8742835217</v>
      </c>
      <c r="AG2676" s="169">
        <v>979628.21388124349</v>
      </c>
      <c r="AH2676" s="169">
        <v>-361750.70471899421</v>
      </c>
      <c r="AI2676" s="168" t="s">
        <v>21</v>
      </c>
      <c r="AJ2676"/>
      <c r="AK2676"/>
    </row>
    <row r="2677" spans="1:37" hidden="1" x14ac:dyDescent="0.25">
      <c r="A2677" s="179" t="b">
        <f>IF(E2677&lt;&gt;1,"",NOT(ISNA(VLOOKUP(P2677,Mapping!$P:$P,1,FALSE))))</f>
        <v>0</v>
      </c>
      <c r="B2677" s="180" t="str">
        <f t="shared" si="41"/>
        <v/>
      </c>
      <c r="E2677" s="167">
        <v>1</v>
      </c>
      <c r="F2677" s="170" t="s">
        <v>4334</v>
      </c>
      <c r="G2677" s="169">
        <v>316003.89250769687</v>
      </c>
      <c r="H2677" s="168" t="s">
        <v>1266</v>
      </c>
      <c r="I2677" s="168" t="s">
        <v>402</v>
      </c>
      <c r="J2677" s="169">
        <v>104770.82234272519</v>
      </c>
      <c r="K2677" s="169">
        <v>59783.2590252562</v>
      </c>
      <c r="L2677" s="168" t="s">
        <v>5</v>
      </c>
      <c r="M2677" s="168" t="s">
        <v>21</v>
      </c>
      <c r="N2677" s="168" t="s">
        <v>2829</v>
      </c>
      <c r="O2677" s="168" t="s">
        <v>21</v>
      </c>
      <c r="P2677" s="168" t="s">
        <v>2831</v>
      </c>
      <c r="Q2677" s="168" t="s">
        <v>2832</v>
      </c>
      <c r="R2677" s="168" t="s">
        <v>1259</v>
      </c>
      <c r="S2677" s="168" t="s">
        <v>21</v>
      </c>
      <c r="T2677" s="168" t="s">
        <v>1259</v>
      </c>
      <c r="U2677" s="168" t="s">
        <v>1259</v>
      </c>
      <c r="V2677" s="168" t="s">
        <v>2832</v>
      </c>
      <c r="W2677" s="168" t="s">
        <v>1259</v>
      </c>
      <c r="X2677" s="168" t="s">
        <v>21</v>
      </c>
      <c r="Y2677" s="168" t="s">
        <v>1259</v>
      </c>
      <c r="Z2677" s="168" t="s">
        <v>21</v>
      </c>
      <c r="AA2677" s="168" t="s">
        <v>4335</v>
      </c>
      <c r="AB2677" s="168" t="s">
        <v>1259</v>
      </c>
      <c r="AC2677" s="168" t="s">
        <v>8177</v>
      </c>
      <c r="AD2677" s="169">
        <v>164479.36074171879</v>
      </c>
      <c r="AE2677" s="168" t="s">
        <v>814</v>
      </c>
      <c r="AF2677" s="169">
        <v>-103397.9321829352</v>
      </c>
      <c r="AG2677" s="169">
        <v>53669.258910258483</v>
      </c>
      <c r="AH2677" s="169">
        <v>-140210.22289052489</v>
      </c>
      <c r="AI2677" s="168" t="s">
        <v>21</v>
      </c>
      <c r="AJ2677"/>
      <c r="AK2677"/>
    </row>
    <row r="2678" spans="1:37" hidden="1" x14ac:dyDescent="0.25">
      <c r="A2678" s="179" t="b">
        <f>IF(E2678&lt;&gt;1,"",NOT(ISNA(VLOOKUP(P2678,Mapping!$P:$P,1,FALSE))))</f>
        <v>0</v>
      </c>
      <c r="B2678" s="180" t="str">
        <f t="shared" si="41"/>
        <v/>
      </c>
      <c r="E2678" s="167">
        <v>1</v>
      </c>
      <c r="F2678" s="170" t="s">
        <v>4334</v>
      </c>
      <c r="G2678" s="169">
        <v>530107.97909805668</v>
      </c>
      <c r="H2678" s="168" t="s">
        <v>1266</v>
      </c>
      <c r="I2678" s="168" t="s">
        <v>402</v>
      </c>
      <c r="J2678" s="169">
        <v>175756.85052420921</v>
      </c>
      <c r="K2678" s="169">
        <v>100288.58307497681</v>
      </c>
      <c r="L2678" s="168" t="s">
        <v>5</v>
      </c>
      <c r="M2678" s="168" t="s">
        <v>21</v>
      </c>
      <c r="N2678" s="168" t="s">
        <v>2829</v>
      </c>
      <c r="O2678" s="168" t="s">
        <v>21</v>
      </c>
      <c r="P2678" s="168" t="s">
        <v>2851</v>
      </c>
      <c r="Q2678" s="168" t="s">
        <v>2834</v>
      </c>
      <c r="R2678" s="168" t="s">
        <v>1259</v>
      </c>
      <c r="S2678" s="168" t="s">
        <v>21</v>
      </c>
      <c r="T2678" s="168" t="s">
        <v>1259</v>
      </c>
      <c r="U2678" s="168" t="s">
        <v>1259</v>
      </c>
      <c r="V2678" s="168" t="s">
        <v>2834</v>
      </c>
      <c r="W2678" s="168" t="s">
        <v>1259</v>
      </c>
      <c r="X2678" s="168" t="s">
        <v>21</v>
      </c>
      <c r="Y2678" s="168" t="s">
        <v>1259</v>
      </c>
      <c r="Z2678" s="168" t="s">
        <v>21</v>
      </c>
      <c r="AA2678" s="168" t="s">
        <v>4335</v>
      </c>
      <c r="AB2678" s="168" t="s">
        <v>1259</v>
      </c>
      <c r="AC2678" s="168" t="s">
        <v>8987</v>
      </c>
      <c r="AD2678" s="169">
        <v>275920.08704136201</v>
      </c>
      <c r="AE2678" s="168" t="s">
        <v>814</v>
      </c>
      <c r="AF2678" s="169">
        <v>-173453.77753876449</v>
      </c>
      <c r="AG2678" s="169">
        <v>90032.12636032491</v>
      </c>
      <c r="AH2678" s="169">
        <v>-235207.72897939509</v>
      </c>
      <c r="AI2678" s="168" t="s">
        <v>21</v>
      </c>
      <c r="AJ2678"/>
      <c r="AK2678"/>
    </row>
    <row r="2679" spans="1:37" hidden="1" x14ac:dyDescent="0.25">
      <c r="A2679" s="179" t="b">
        <f>IF(E2679&lt;&gt;1,"",NOT(ISNA(VLOOKUP(P2679,Mapping!$P:$P,1,FALSE))))</f>
        <v>0</v>
      </c>
      <c r="B2679" s="180" t="str">
        <f t="shared" si="41"/>
        <v/>
      </c>
      <c r="E2679" s="167">
        <v>1</v>
      </c>
      <c r="F2679" s="170" t="s">
        <v>4334</v>
      </c>
      <c r="G2679" s="169">
        <v>1688788.918292945</v>
      </c>
      <c r="H2679" s="168" t="s">
        <v>1266</v>
      </c>
      <c r="I2679" s="168" t="s">
        <v>402</v>
      </c>
      <c r="J2679" s="169">
        <v>559916.53244753531</v>
      </c>
      <c r="K2679" s="169">
        <v>319493.86616758339</v>
      </c>
      <c r="L2679" s="168" t="s">
        <v>5</v>
      </c>
      <c r="M2679" s="168" t="s">
        <v>21</v>
      </c>
      <c r="N2679" s="168" t="s">
        <v>2829</v>
      </c>
      <c r="O2679" s="168" t="s">
        <v>21</v>
      </c>
      <c r="P2679" s="168" t="s">
        <v>2836</v>
      </c>
      <c r="Q2679" s="168" t="s">
        <v>2837</v>
      </c>
      <c r="R2679" s="168" t="s">
        <v>1259</v>
      </c>
      <c r="S2679" s="168" t="s">
        <v>21</v>
      </c>
      <c r="T2679" s="168" t="s">
        <v>1259</v>
      </c>
      <c r="U2679" s="168" t="s">
        <v>1259</v>
      </c>
      <c r="V2679" s="168" t="s">
        <v>2837</v>
      </c>
      <c r="W2679" s="168" t="s">
        <v>1259</v>
      </c>
      <c r="X2679" s="168" t="s">
        <v>21</v>
      </c>
      <c r="Y2679" s="168" t="s">
        <v>1259</v>
      </c>
      <c r="Z2679" s="168" t="s">
        <v>21</v>
      </c>
      <c r="AA2679" s="168" t="s">
        <v>4335</v>
      </c>
      <c r="AB2679" s="168" t="s">
        <v>1259</v>
      </c>
      <c r="AC2679" s="168" t="s">
        <v>8988</v>
      </c>
      <c r="AD2679" s="169">
        <v>879011.07642766414</v>
      </c>
      <c r="AE2679" s="168" t="s">
        <v>814</v>
      </c>
      <c r="AF2679" s="169">
        <v>-552579.52887619333</v>
      </c>
      <c r="AG2679" s="169">
        <v>286819.4090312731</v>
      </c>
      <c r="AH2679" s="169">
        <v>-749311.87957798631</v>
      </c>
      <c r="AI2679" s="168" t="s">
        <v>21</v>
      </c>
      <c r="AJ2679"/>
      <c r="AK2679"/>
    </row>
    <row r="2680" spans="1:37" hidden="1" x14ac:dyDescent="0.25">
      <c r="A2680" s="179" t="b">
        <f>IF(E2680&lt;&gt;1,"",NOT(ISNA(VLOOKUP(P2680,Mapping!$P:$P,1,FALSE))))</f>
        <v>0</v>
      </c>
      <c r="B2680" s="180" t="str">
        <f t="shared" si="41"/>
        <v/>
      </c>
      <c r="E2680" s="167">
        <v>1</v>
      </c>
      <c r="F2680" s="170" t="s">
        <v>4336</v>
      </c>
      <c r="G2680" s="169">
        <v>368608.9208465899</v>
      </c>
      <c r="H2680" s="168" t="s">
        <v>1266</v>
      </c>
      <c r="I2680" s="168" t="s">
        <v>797</v>
      </c>
      <c r="J2680" s="169">
        <v>145603.02658947601</v>
      </c>
      <c r="K2680" s="169">
        <v>33526.162471455536</v>
      </c>
      <c r="L2680" s="168" t="s">
        <v>5</v>
      </c>
      <c r="M2680" s="168" t="s">
        <v>21</v>
      </c>
      <c r="N2680" s="168" t="s">
        <v>2829</v>
      </c>
      <c r="O2680" s="168" t="s">
        <v>21</v>
      </c>
      <c r="P2680" s="168" t="s">
        <v>2831</v>
      </c>
      <c r="Q2680" s="168" t="s">
        <v>2832</v>
      </c>
      <c r="R2680" s="168" t="s">
        <v>1259</v>
      </c>
      <c r="S2680" s="168" t="s">
        <v>21</v>
      </c>
      <c r="T2680" s="168" t="s">
        <v>1259</v>
      </c>
      <c r="U2680" s="168" t="s">
        <v>1259</v>
      </c>
      <c r="V2680" s="168" t="s">
        <v>2832</v>
      </c>
      <c r="W2680" s="168" t="s">
        <v>1259</v>
      </c>
      <c r="X2680" s="168" t="s">
        <v>21</v>
      </c>
      <c r="Y2680" s="168" t="s">
        <v>1259</v>
      </c>
      <c r="Z2680" s="168" t="s">
        <v>21</v>
      </c>
      <c r="AA2680" s="168" t="s">
        <v>4337</v>
      </c>
      <c r="AB2680" s="168" t="s">
        <v>1259</v>
      </c>
      <c r="AC2680" s="168" t="s">
        <v>2456</v>
      </c>
      <c r="AD2680" s="169">
        <v>226585.1396571857</v>
      </c>
      <c r="AE2680" s="168" t="s">
        <v>808</v>
      </c>
      <c r="AF2680" s="169">
        <v>-43110.146580926259</v>
      </c>
      <c r="AG2680" s="169">
        <v>-60664.564593978343</v>
      </c>
      <c r="AH2680" s="169">
        <v>-70367.561077323568</v>
      </c>
      <c r="AI2680" s="168" t="s">
        <v>21</v>
      </c>
      <c r="AJ2680"/>
      <c r="AK2680"/>
    </row>
    <row r="2681" spans="1:37" hidden="1" x14ac:dyDescent="0.25">
      <c r="A2681" s="179" t="b">
        <f>IF(E2681&lt;&gt;1,"",NOT(ISNA(VLOOKUP(P2681,Mapping!$P:$P,1,FALSE))))</f>
        <v>0</v>
      </c>
      <c r="B2681" s="180" t="str">
        <f t="shared" si="41"/>
        <v/>
      </c>
      <c r="E2681" s="167">
        <v>1</v>
      </c>
      <c r="F2681" s="170" t="s">
        <v>4339</v>
      </c>
      <c r="G2681" s="169">
        <v>299365.40703056211</v>
      </c>
      <c r="H2681" s="168" t="s">
        <v>1266</v>
      </c>
      <c r="I2681" s="168" t="s">
        <v>3221</v>
      </c>
      <c r="J2681" s="169">
        <v>89505.948928435697</v>
      </c>
      <c r="K2681" s="169">
        <v>14087.45282890158</v>
      </c>
      <c r="L2681" s="168" t="s">
        <v>5</v>
      </c>
      <c r="M2681" s="168" t="s">
        <v>21</v>
      </c>
      <c r="N2681" s="168" t="s">
        <v>2829</v>
      </c>
      <c r="O2681" s="168" t="s">
        <v>21</v>
      </c>
      <c r="P2681" s="168" t="s">
        <v>2831</v>
      </c>
      <c r="Q2681" s="168" t="s">
        <v>2832</v>
      </c>
      <c r="R2681" s="168" t="s">
        <v>1259</v>
      </c>
      <c r="S2681" s="168" t="s">
        <v>21</v>
      </c>
      <c r="T2681" s="168" t="s">
        <v>1259</v>
      </c>
      <c r="U2681" s="168" t="s">
        <v>1259</v>
      </c>
      <c r="V2681" s="168" t="s">
        <v>2832</v>
      </c>
      <c r="W2681" s="168" t="s">
        <v>1259</v>
      </c>
      <c r="X2681" s="168" t="s">
        <v>21</v>
      </c>
      <c r="Y2681" s="168" t="s">
        <v>1259</v>
      </c>
      <c r="Z2681" s="168" t="s">
        <v>21</v>
      </c>
      <c r="AA2681" s="168" t="s">
        <v>4340</v>
      </c>
      <c r="AB2681" s="168" t="s">
        <v>1259</v>
      </c>
      <c r="AC2681" s="168" t="s">
        <v>8989</v>
      </c>
      <c r="AD2681" s="169">
        <v>127044.43377328941</v>
      </c>
      <c r="AE2681" s="168" t="s">
        <v>814</v>
      </c>
      <c r="AF2681" s="169">
        <v>-15611.281853310469</v>
      </c>
      <c r="AG2681" s="169">
        <v>-14011.282850494381</v>
      </c>
      <c r="AH2681" s="169">
        <v>-53995.503639695118</v>
      </c>
      <c r="AI2681" s="168" t="s">
        <v>21</v>
      </c>
      <c r="AJ2681"/>
      <c r="AK2681"/>
    </row>
    <row r="2682" spans="1:37" hidden="1" x14ac:dyDescent="0.25">
      <c r="A2682" s="179" t="b">
        <f>IF(E2682&lt;&gt;1,"",NOT(ISNA(VLOOKUP(P2682,Mapping!$P:$P,1,FALSE))))</f>
        <v>0</v>
      </c>
      <c r="B2682" s="180" t="str">
        <f t="shared" si="41"/>
        <v/>
      </c>
      <c r="E2682" s="167">
        <v>1</v>
      </c>
      <c r="F2682" s="170" t="s">
        <v>4339</v>
      </c>
      <c r="G2682" s="169">
        <v>572511.44914381334</v>
      </c>
      <c r="H2682" s="168" t="s">
        <v>1266</v>
      </c>
      <c r="I2682" s="168" t="s">
        <v>3221</v>
      </c>
      <c r="J2682" s="169">
        <v>171172.6850349796</v>
      </c>
      <c r="K2682" s="169">
        <v>26941.082183875009</v>
      </c>
      <c r="L2682" s="168" t="s">
        <v>5</v>
      </c>
      <c r="M2682" s="168" t="s">
        <v>21</v>
      </c>
      <c r="N2682" s="168" t="s">
        <v>2829</v>
      </c>
      <c r="O2682" s="168" t="s">
        <v>21</v>
      </c>
      <c r="P2682" s="168" t="s">
        <v>2836</v>
      </c>
      <c r="Q2682" s="168" t="s">
        <v>2837</v>
      </c>
      <c r="R2682" s="168" t="s">
        <v>1259</v>
      </c>
      <c r="S2682" s="168" t="s">
        <v>21</v>
      </c>
      <c r="T2682" s="168" t="s">
        <v>1259</v>
      </c>
      <c r="U2682" s="168" t="s">
        <v>1259</v>
      </c>
      <c r="V2682" s="168" t="s">
        <v>2837</v>
      </c>
      <c r="W2682" s="168" t="s">
        <v>1259</v>
      </c>
      <c r="X2682" s="168" t="s">
        <v>21</v>
      </c>
      <c r="Y2682" s="168" t="s">
        <v>1259</v>
      </c>
      <c r="Z2682" s="168" t="s">
        <v>21</v>
      </c>
      <c r="AA2682" s="168" t="s">
        <v>4340</v>
      </c>
      <c r="AB2682" s="168" t="s">
        <v>1259</v>
      </c>
      <c r="AC2682" s="168" t="s">
        <v>7363</v>
      </c>
      <c r="AD2682" s="169">
        <v>242961.9160298502</v>
      </c>
      <c r="AE2682" s="168" t="s">
        <v>814</v>
      </c>
      <c r="AF2682" s="169">
        <v>-29855.278488869779</v>
      </c>
      <c r="AG2682" s="169">
        <v>-26795.413433595091</v>
      </c>
      <c r="AH2682" s="169">
        <v>-103261.9110626098</v>
      </c>
      <c r="AI2682" s="168" t="s">
        <v>21</v>
      </c>
      <c r="AJ2682"/>
      <c r="AK2682"/>
    </row>
    <row r="2683" spans="1:37" hidden="1" x14ac:dyDescent="0.25">
      <c r="A2683" s="179" t="b">
        <f>IF(E2683&lt;&gt;1,"",NOT(ISNA(VLOOKUP(P2683,Mapping!$P:$P,1,FALSE))))</f>
        <v>0</v>
      </c>
      <c r="B2683" s="180" t="str">
        <f t="shared" si="41"/>
        <v/>
      </c>
      <c r="E2683" s="167">
        <v>1</v>
      </c>
      <c r="F2683" s="170" t="s">
        <v>4341</v>
      </c>
      <c r="G2683" s="169">
        <v>2003942.293351671</v>
      </c>
      <c r="H2683" s="168" t="s">
        <v>1266</v>
      </c>
      <c r="I2683" s="168" t="s">
        <v>303</v>
      </c>
      <c r="J2683" s="169">
        <v>640454.97863076732</v>
      </c>
      <c r="K2683" s="169">
        <v>211351.63861775311</v>
      </c>
      <c r="L2683" s="168" t="s">
        <v>5</v>
      </c>
      <c r="M2683" s="168" t="s">
        <v>21</v>
      </c>
      <c r="N2683" s="168" t="s">
        <v>2829</v>
      </c>
      <c r="O2683" s="168" t="s">
        <v>21</v>
      </c>
      <c r="P2683" s="168" t="s">
        <v>2831</v>
      </c>
      <c r="Q2683" s="168" t="s">
        <v>2832</v>
      </c>
      <c r="R2683" s="168" t="s">
        <v>1259</v>
      </c>
      <c r="S2683" s="168" t="s">
        <v>21</v>
      </c>
      <c r="T2683" s="168" t="s">
        <v>1259</v>
      </c>
      <c r="U2683" s="168" t="s">
        <v>1259</v>
      </c>
      <c r="V2683" s="168" t="s">
        <v>2832</v>
      </c>
      <c r="W2683" s="168" t="s">
        <v>1259</v>
      </c>
      <c r="X2683" s="168" t="s">
        <v>21</v>
      </c>
      <c r="Y2683" s="168" t="s">
        <v>1259</v>
      </c>
      <c r="Z2683" s="168" t="s">
        <v>21</v>
      </c>
      <c r="AA2683" s="168" t="s">
        <v>4342</v>
      </c>
      <c r="AB2683" s="168" t="s">
        <v>4343</v>
      </c>
      <c r="AC2683" s="168" t="s">
        <v>8990</v>
      </c>
      <c r="AD2683" s="169">
        <v>1043779.619305182</v>
      </c>
      <c r="AE2683" s="168" t="s">
        <v>810</v>
      </c>
      <c r="AF2683" s="169">
        <v>-1217696.689959625</v>
      </c>
      <c r="AG2683" s="169">
        <v>845920.79553913069</v>
      </c>
      <c r="AH2683" s="169">
        <v>-45348.471058144467</v>
      </c>
      <c r="AI2683" s="168" t="s">
        <v>21</v>
      </c>
      <c r="AJ2683"/>
      <c r="AK2683"/>
    </row>
    <row r="2684" spans="1:37" hidden="1" x14ac:dyDescent="0.25">
      <c r="A2684" s="179" t="b">
        <f>IF(E2684&lt;&gt;1,"",NOT(ISNA(VLOOKUP(P2684,Mapping!$P:$P,1,FALSE))))</f>
        <v>0</v>
      </c>
      <c r="B2684" s="180" t="str">
        <f t="shared" si="41"/>
        <v/>
      </c>
      <c r="E2684" s="167">
        <v>1</v>
      </c>
      <c r="F2684" s="170" t="s">
        <v>4341</v>
      </c>
      <c r="G2684" s="169">
        <v>4359732.3367261086</v>
      </c>
      <c r="H2684" s="168" t="s">
        <v>1266</v>
      </c>
      <c r="I2684" s="168" t="s">
        <v>303</v>
      </c>
      <c r="J2684" s="169">
        <v>1393359.6240856319</v>
      </c>
      <c r="K2684" s="169">
        <v>459811.92989381478</v>
      </c>
      <c r="L2684" s="168" t="s">
        <v>5</v>
      </c>
      <c r="M2684" s="168" t="s">
        <v>21</v>
      </c>
      <c r="N2684" s="168" t="s">
        <v>2829</v>
      </c>
      <c r="O2684" s="168" t="s">
        <v>21</v>
      </c>
      <c r="P2684" s="168" t="s">
        <v>2833</v>
      </c>
      <c r="Q2684" s="168" t="s">
        <v>2834</v>
      </c>
      <c r="R2684" s="168" t="s">
        <v>1259</v>
      </c>
      <c r="S2684" s="168" t="s">
        <v>21</v>
      </c>
      <c r="T2684" s="168" t="s">
        <v>1259</v>
      </c>
      <c r="U2684" s="168" t="s">
        <v>1259</v>
      </c>
      <c r="V2684" s="168" t="s">
        <v>2834</v>
      </c>
      <c r="W2684" s="168" t="s">
        <v>1259</v>
      </c>
      <c r="X2684" s="168" t="s">
        <v>21</v>
      </c>
      <c r="Y2684" s="168" t="s">
        <v>1259</v>
      </c>
      <c r="Z2684" s="168" t="s">
        <v>21</v>
      </c>
      <c r="AA2684" s="168" t="s">
        <v>4342</v>
      </c>
      <c r="AB2684" s="168" t="s">
        <v>4343</v>
      </c>
      <c r="AC2684" s="168" t="s">
        <v>8991</v>
      </c>
      <c r="AD2684" s="169">
        <v>2270823.752658789</v>
      </c>
      <c r="AE2684" s="168" t="s">
        <v>810</v>
      </c>
      <c r="AF2684" s="169">
        <v>-2649193.868083945</v>
      </c>
      <c r="AG2684" s="169">
        <v>1840366.4910194189</v>
      </c>
      <c r="AH2684" s="169">
        <v>-98659.126237914898</v>
      </c>
      <c r="AI2684" s="168" t="s">
        <v>21</v>
      </c>
      <c r="AJ2684"/>
      <c r="AK2684"/>
    </row>
    <row r="2685" spans="1:37" hidden="1" x14ac:dyDescent="0.25">
      <c r="A2685" s="179" t="b">
        <f>IF(E2685&lt;&gt;1,"",NOT(ISNA(VLOOKUP(P2685,Mapping!$P:$P,1,FALSE))))</f>
        <v>0</v>
      </c>
      <c r="B2685" s="180" t="str">
        <f t="shared" si="41"/>
        <v/>
      </c>
      <c r="E2685" s="167">
        <v>1</v>
      </c>
      <c r="F2685" s="170" t="s">
        <v>4341</v>
      </c>
      <c r="G2685" s="169">
        <v>5409054.3102714131</v>
      </c>
      <c r="H2685" s="168" t="s">
        <v>1266</v>
      </c>
      <c r="I2685" s="168" t="s">
        <v>303</v>
      </c>
      <c r="J2685" s="169">
        <v>1728720.3200364769</v>
      </c>
      <c r="K2685" s="169">
        <v>570481.74273332721</v>
      </c>
      <c r="L2685" s="168" t="s">
        <v>5</v>
      </c>
      <c r="M2685" s="168" t="s">
        <v>21</v>
      </c>
      <c r="N2685" s="168" t="s">
        <v>2829</v>
      </c>
      <c r="O2685" s="168" t="s">
        <v>21</v>
      </c>
      <c r="P2685" s="168" t="s">
        <v>2851</v>
      </c>
      <c r="Q2685" s="168" t="s">
        <v>2834</v>
      </c>
      <c r="R2685" s="168" t="s">
        <v>1259</v>
      </c>
      <c r="S2685" s="168" t="s">
        <v>21</v>
      </c>
      <c r="T2685" s="168" t="s">
        <v>1259</v>
      </c>
      <c r="U2685" s="168" t="s">
        <v>1259</v>
      </c>
      <c r="V2685" s="168" t="s">
        <v>2834</v>
      </c>
      <c r="W2685" s="168" t="s">
        <v>1259</v>
      </c>
      <c r="X2685" s="168" t="s">
        <v>21</v>
      </c>
      <c r="Y2685" s="168" t="s">
        <v>1259</v>
      </c>
      <c r="Z2685" s="168" t="s">
        <v>21</v>
      </c>
      <c r="AA2685" s="168" t="s">
        <v>4342</v>
      </c>
      <c r="AB2685" s="168" t="s">
        <v>4343</v>
      </c>
      <c r="AC2685" s="168" t="s">
        <v>8992</v>
      </c>
      <c r="AD2685" s="169">
        <v>2817376.8613532442</v>
      </c>
      <c r="AE2685" s="168" t="s">
        <v>810</v>
      </c>
      <c r="AF2685" s="169">
        <v>-3286814.9703118559</v>
      </c>
      <c r="AG2685" s="169">
        <v>2283315.0138301831</v>
      </c>
      <c r="AH2685" s="169">
        <v>-122404.89342186321</v>
      </c>
      <c r="AI2685" s="168" t="s">
        <v>21</v>
      </c>
      <c r="AJ2685"/>
      <c r="AK2685"/>
    </row>
    <row r="2686" spans="1:37" hidden="1" x14ac:dyDescent="0.25">
      <c r="A2686" s="179" t="b">
        <f>IF(E2686&lt;&gt;1,"",NOT(ISNA(VLOOKUP(P2686,Mapping!$P:$P,1,FALSE))))</f>
        <v>0</v>
      </c>
      <c r="B2686" s="180" t="str">
        <f t="shared" si="41"/>
        <v/>
      </c>
      <c r="E2686" s="167">
        <v>1</v>
      </c>
      <c r="F2686" s="170" t="s">
        <v>4341</v>
      </c>
      <c r="G2686" s="169">
        <v>13643028.99728095</v>
      </c>
      <c r="H2686" s="168" t="s">
        <v>1266</v>
      </c>
      <c r="I2686" s="168" t="s">
        <v>303</v>
      </c>
      <c r="J2686" s="169">
        <v>4360278.174626613</v>
      </c>
      <c r="K2686" s="169">
        <v>1438901.9802871279</v>
      </c>
      <c r="L2686" s="168" t="s">
        <v>5</v>
      </c>
      <c r="M2686" s="168" t="s">
        <v>21</v>
      </c>
      <c r="N2686" s="168" t="s">
        <v>2829</v>
      </c>
      <c r="O2686" s="168" t="s">
        <v>21</v>
      </c>
      <c r="P2686" s="168" t="s">
        <v>2835</v>
      </c>
      <c r="Q2686" s="168" t="s">
        <v>2834</v>
      </c>
      <c r="R2686" s="168" t="s">
        <v>1259</v>
      </c>
      <c r="S2686" s="168" t="s">
        <v>21</v>
      </c>
      <c r="T2686" s="168" t="s">
        <v>1259</v>
      </c>
      <c r="U2686" s="168" t="s">
        <v>1259</v>
      </c>
      <c r="V2686" s="168" t="s">
        <v>2834</v>
      </c>
      <c r="W2686" s="168" t="s">
        <v>1259</v>
      </c>
      <c r="X2686" s="168" t="s">
        <v>21</v>
      </c>
      <c r="Y2686" s="168" t="s">
        <v>1259</v>
      </c>
      <c r="Z2686" s="168" t="s">
        <v>21</v>
      </c>
      <c r="AA2686" s="168" t="s">
        <v>4342</v>
      </c>
      <c r="AB2686" s="168" t="s">
        <v>4343</v>
      </c>
      <c r="AC2686" s="168" t="s">
        <v>8993</v>
      </c>
      <c r="AD2686" s="169">
        <v>7106150.5414579911</v>
      </c>
      <c r="AE2686" s="168" t="s">
        <v>810</v>
      </c>
      <c r="AF2686" s="169">
        <v>-8290194.4363009576</v>
      </c>
      <c r="AG2686" s="169">
        <v>5759108.9230622016</v>
      </c>
      <c r="AH2686" s="169">
        <v>-308736.68751899712</v>
      </c>
      <c r="AI2686" s="168" t="s">
        <v>21</v>
      </c>
      <c r="AJ2686"/>
      <c r="AK2686"/>
    </row>
    <row r="2687" spans="1:37" hidden="1" x14ac:dyDescent="0.25">
      <c r="A2687" s="179" t="b">
        <f>IF(E2687&lt;&gt;1,"",NOT(ISNA(VLOOKUP(P2687,Mapping!$P:$P,1,FALSE))))</f>
        <v>0</v>
      </c>
      <c r="B2687" s="180" t="str">
        <f t="shared" si="41"/>
        <v/>
      </c>
      <c r="E2687" s="167">
        <v>1</v>
      </c>
      <c r="F2687" s="170" t="s">
        <v>4341</v>
      </c>
      <c r="G2687" s="169">
        <v>4031156.7692523259</v>
      </c>
      <c r="H2687" s="168" t="s">
        <v>1266</v>
      </c>
      <c r="I2687" s="168" t="s">
        <v>303</v>
      </c>
      <c r="J2687" s="169">
        <v>1288347.688989911</v>
      </c>
      <c r="K2687" s="169">
        <v>425157.74607538129</v>
      </c>
      <c r="L2687" s="168" t="s">
        <v>5</v>
      </c>
      <c r="M2687" s="168" t="s">
        <v>21</v>
      </c>
      <c r="N2687" s="168" t="s">
        <v>2829</v>
      </c>
      <c r="O2687" s="168" t="s">
        <v>21</v>
      </c>
      <c r="P2687" s="168" t="s">
        <v>2836</v>
      </c>
      <c r="Q2687" s="168" t="s">
        <v>2837</v>
      </c>
      <c r="R2687" s="168" t="s">
        <v>1259</v>
      </c>
      <c r="S2687" s="168" t="s">
        <v>21</v>
      </c>
      <c r="T2687" s="168" t="s">
        <v>1259</v>
      </c>
      <c r="U2687" s="168" t="s">
        <v>1259</v>
      </c>
      <c r="V2687" s="168" t="s">
        <v>2837</v>
      </c>
      <c r="W2687" s="168" t="s">
        <v>1259</v>
      </c>
      <c r="X2687" s="168" t="s">
        <v>21</v>
      </c>
      <c r="Y2687" s="168" t="s">
        <v>1259</v>
      </c>
      <c r="Z2687" s="168" t="s">
        <v>21</v>
      </c>
      <c r="AA2687" s="168" t="s">
        <v>4342</v>
      </c>
      <c r="AB2687" s="168" t="s">
        <v>4343</v>
      </c>
      <c r="AC2687" s="168" t="s">
        <v>8994</v>
      </c>
      <c r="AD2687" s="169">
        <v>2099680.8600372672</v>
      </c>
      <c r="AE2687" s="168" t="s">
        <v>810</v>
      </c>
      <c r="AF2687" s="169">
        <v>-2449534.7350630839</v>
      </c>
      <c r="AG2687" s="169">
        <v>1701665.4384221111</v>
      </c>
      <c r="AH2687" s="169">
        <v>-91223.582978295162</v>
      </c>
      <c r="AI2687" s="168" t="s">
        <v>21</v>
      </c>
      <c r="AJ2687"/>
      <c r="AK2687"/>
    </row>
    <row r="2688" spans="1:37" hidden="1" x14ac:dyDescent="0.25">
      <c r="A2688" s="179" t="b">
        <f>IF(E2688&lt;&gt;1,"",NOT(ISNA(VLOOKUP(P2688,Mapping!$P:$P,1,FALSE))))</f>
        <v>0</v>
      </c>
      <c r="B2688" s="180" t="str">
        <f t="shared" si="41"/>
        <v/>
      </c>
      <c r="E2688" s="167">
        <v>1</v>
      </c>
      <c r="F2688" s="170" t="s">
        <v>4344</v>
      </c>
      <c r="G2688" s="169">
        <v>4493977.4016870204</v>
      </c>
      <c r="H2688" s="168" t="s">
        <v>1266</v>
      </c>
      <c r="I2688" s="168" t="s">
        <v>303</v>
      </c>
      <c r="J2688" s="169">
        <v>1553805.994031721</v>
      </c>
      <c r="K2688" s="169">
        <v>793406.19287923921</v>
      </c>
      <c r="L2688" s="168" t="s">
        <v>5</v>
      </c>
      <c r="M2688" s="168" t="s">
        <v>21</v>
      </c>
      <c r="N2688" s="168" t="s">
        <v>2829</v>
      </c>
      <c r="O2688" s="168" t="s">
        <v>21</v>
      </c>
      <c r="P2688" s="168" t="s">
        <v>2831</v>
      </c>
      <c r="Q2688" s="168" t="s">
        <v>2832</v>
      </c>
      <c r="R2688" s="168" t="s">
        <v>1259</v>
      </c>
      <c r="S2688" s="168" t="s">
        <v>21</v>
      </c>
      <c r="T2688" s="168" t="s">
        <v>1259</v>
      </c>
      <c r="U2688" s="168" t="s">
        <v>1259</v>
      </c>
      <c r="V2688" s="168" t="s">
        <v>2832</v>
      </c>
      <c r="W2688" s="168" t="s">
        <v>1259</v>
      </c>
      <c r="X2688" s="168" t="s">
        <v>21</v>
      </c>
      <c r="Y2688" s="168" t="s">
        <v>1259</v>
      </c>
      <c r="Z2688" s="168" t="s">
        <v>21</v>
      </c>
      <c r="AA2688" s="168" t="s">
        <v>4345</v>
      </c>
      <c r="AB2688" s="168" t="s">
        <v>4346</v>
      </c>
      <c r="AC2688" s="168" t="s">
        <v>8995</v>
      </c>
      <c r="AD2688" s="169">
        <v>2513747.349525576</v>
      </c>
      <c r="AE2688" s="168" t="s">
        <v>808</v>
      </c>
      <c r="AF2688" s="169">
        <v>-1134156.2834939989</v>
      </c>
      <c r="AG2688" s="169">
        <v>3979628.961645619</v>
      </c>
      <c r="AH2688" s="169">
        <v>-1394354.564406476</v>
      </c>
      <c r="AI2688" s="168" t="s">
        <v>21</v>
      </c>
      <c r="AJ2688"/>
      <c r="AK2688"/>
    </row>
    <row r="2689" spans="1:37" hidden="1" x14ac:dyDescent="0.25">
      <c r="A2689" s="179" t="b">
        <f>IF(E2689&lt;&gt;1,"",NOT(ISNA(VLOOKUP(P2689,Mapping!$P:$P,1,FALSE))))</f>
        <v>0</v>
      </c>
      <c r="B2689" s="180" t="str">
        <f t="shared" si="41"/>
        <v/>
      </c>
      <c r="E2689" s="167">
        <v>1</v>
      </c>
      <c r="F2689" s="170" t="s">
        <v>4344</v>
      </c>
      <c r="G2689" s="169">
        <v>9842502.930113472</v>
      </c>
      <c r="H2689" s="168" t="s">
        <v>1266</v>
      </c>
      <c r="I2689" s="168" t="s">
        <v>303</v>
      </c>
      <c r="J2689" s="169">
        <v>3403074.533339682</v>
      </c>
      <c r="K2689" s="169">
        <v>1737681.8083803861</v>
      </c>
      <c r="L2689" s="168" t="s">
        <v>5</v>
      </c>
      <c r="M2689" s="168" t="s">
        <v>21</v>
      </c>
      <c r="N2689" s="168" t="s">
        <v>2829</v>
      </c>
      <c r="O2689" s="168" t="s">
        <v>21</v>
      </c>
      <c r="P2689" s="168" t="s">
        <v>2833</v>
      </c>
      <c r="Q2689" s="168" t="s">
        <v>2834</v>
      </c>
      <c r="R2689" s="168" t="s">
        <v>1259</v>
      </c>
      <c r="S2689" s="168" t="s">
        <v>21</v>
      </c>
      <c r="T2689" s="168" t="s">
        <v>1259</v>
      </c>
      <c r="U2689" s="168" t="s">
        <v>1259</v>
      </c>
      <c r="V2689" s="168" t="s">
        <v>2834</v>
      </c>
      <c r="W2689" s="168" t="s">
        <v>1259</v>
      </c>
      <c r="X2689" s="168" t="s">
        <v>21</v>
      </c>
      <c r="Y2689" s="168" t="s">
        <v>1259</v>
      </c>
      <c r="Z2689" s="168" t="s">
        <v>21</v>
      </c>
      <c r="AA2689" s="168" t="s">
        <v>4345</v>
      </c>
      <c r="AB2689" s="168" t="s">
        <v>4346</v>
      </c>
      <c r="AC2689" s="168" t="s">
        <v>8996</v>
      </c>
      <c r="AD2689" s="169">
        <v>5505494.0071533294</v>
      </c>
      <c r="AE2689" s="168" t="s">
        <v>808</v>
      </c>
      <c r="AF2689" s="169">
        <v>-2483977.0087196641</v>
      </c>
      <c r="AG2689" s="169">
        <v>8716000.5969450101</v>
      </c>
      <c r="AH2689" s="169">
        <v>-3053851.334596368</v>
      </c>
      <c r="AI2689" s="168" t="s">
        <v>21</v>
      </c>
      <c r="AJ2689"/>
      <c r="AK2689"/>
    </row>
    <row r="2690" spans="1:37" hidden="1" x14ac:dyDescent="0.25">
      <c r="A2690" s="179" t="b">
        <f>IF(E2690&lt;&gt;1,"",NOT(ISNA(VLOOKUP(P2690,Mapping!$P:$P,1,FALSE))))</f>
        <v>0</v>
      </c>
      <c r="B2690" s="180" t="str">
        <f t="shared" si="41"/>
        <v/>
      </c>
      <c r="E2690" s="167">
        <v>1</v>
      </c>
      <c r="F2690" s="170" t="s">
        <v>4344</v>
      </c>
      <c r="G2690" s="169">
        <v>3455909.7167677078</v>
      </c>
      <c r="H2690" s="168" t="s">
        <v>1266</v>
      </c>
      <c r="I2690" s="168" t="s">
        <v>303</v>
      </c>
      <c r="J2690" s="169">
        <v>1194891.01808352</v>
      </c>
      <c r="K2690" s="169">
        <v>610136.6175730495</v>
      </c>
      <c r="L2690" s="168" t="s">
        <v>5</v>
      </c>
      <c r="M2690" s="168" t="s">
        <v>21</v>
      </c>
      <c r="N2690" s="168" t="s">
        <v>2829</v>
      </c>
      <c r="O2690" s="168" t="s">
        <v>21</v>
      </c>
      <c r="P2690" s="168" t="s">
        <v>2851</v>
      </c>
      <c r="Q2690" s="168" t="s">
        <v>2834</v>
      </c>
      <c r="R2690" s="168" t="s">
        <v>1259</v>
      </c>
      <c r="S2690" s="168" t="s">
        <v>21</v>
      </c>
      <c r="T2690" s="168" t="s">
        <v>1259</v>
      </c>
      <c r="U2690" s="168" t="s">
        <v>1259</v>
      </c>
      <c r="V2690" s="168" t="s">
        <v>2834</v>
      </c>
      <c r="W2690" s="168" t="s">
        <v>1259</v>
      </c>
      <c r="X2690" s="168" t="s">
        <v>21</v>
      </c>
      <c r="Y2690" s="168" t="s">
        <v>1259</v>
      </c>
      <c r="Z2690" s="168" t="s">
        <v>21</v>
      </c>
      <c r="AA2690" s="168" t="s">
        <v>4345</v>
      </c>
      <c r="AB2690" s="168" t="s">
        <v>4346</v>
      </c>
      <c r="AC2690" s="168" t="s">
        <v>8997</v>
      </c>
      <c r="AD2690" s="169">
        <v>1933094.698576658</v>
      </c>
      <c r="AE2690" s="168" t="s">
        <v>808</v>
      </c>
      <c r="AF2690" s="169">
        <v>-872176.55322180409</v>
      </c>
      <c r="AG2690" s="169">
        <v>3060371.0629515802</v>
      </c>
      <c r="AH2690" s="169">
        <v>-1072271.4106089631</v>
      </c>
      <c r="AI2690" s="168" t="s">
        <v>21</v>
      </c>
      <c r="AJ2690"/>
      <c r="AK2690"/>
    </row>
    <row r="2691" spans="1:37" hidden="1" x14ac:dyDescent="0.25">
      <c r="A2691" s="179" t="b">
        <f>IF(E2691&lt;&gt;1,"",NOT(ISNA(VLOOKUP(P2691,Mapping!$P:$P,1,FALSE))))</f>
        <v>0</v>
      </c>
      <c r="B2691" s="180" t="str">
        <f t="shared" si="41"/>
        <v/>
      </c>
      <c r="E2691" s="167">
        <v>1</v>
      </c>
      <c r="F2691" s="170" t="s">
        <v>4344</v>
      </c>
      <c r="G2691" s="169">
        <v>6113002.7063659457</v>
      </c>
      <c r="H2691" s="168" t="s">
        <v>1266</v>
      </c>
      <c r="I2691" s="168" t="s">
        <v>303</v>
      </c>
      <c r="J2691" s="169">
        <v>2113588.7873218679</v>
      </c>
      <c r="K2691" s="169">
        <v>1079243.122695185</v>
      </c>
      <c r="L2691" s="168" t="s">
        <v>5</v>
      </c>
      <c r="M2691" s="168" t="s">
        <v>21</v>
      </c>
      <c r="N2691" s="168" t="s">
        <v>2829</v>
      </c>
      <c r="O2691" s="168" t="s">
        <v>21</v>
      </c>
      <c r="P2691" s="168" t="s">
        <v>2836</v>
      </c>
      <c r="Q2691" s="168" t="s">
        <v>2837</v>
      </c>
      <c r="R2691" s="168" t="s">
        <v>1259</v>
      </c>
      <c r="S2691" s="168" t="s">
        <v>21</v>
      </c>
      <c r="T2691" s="168" t="s">
        <v>1259</v>
      </c>
      <c r="U2691" s="168" t="s">
        <v>1259</v>
      </c>
      <c r="V2691" s="168" t="s">
        <v>2837</v>
      </c>
      <c r="W2691" s="168" t="s">
        <v>1259</v>
      </c>
      <c r="X2691" s="168" t="s">
        <v>21</v>
      </c>
      <c r="Y2691" s="168" t="s">
        <v>1259</v>
      </c>
      <c r="Z2691" s="168" t="s">
        <v>21</v>
      </c>
      <c r="AA2691" s="168" t="s">
        <v>4345</v>
      </c>
      <c r="AB2691" s="168" t="s">
        <v>4346</v>
      </c>
      <c r="AC2691" s="168" t="s">
        <v>8998</v>
      </c>
      <c r="AD2691" s="169">
        <v>3419363.9569708318</v>
      </c>
      <c r="AE2691" s="168" t="s">
        <v>808</v>
      </c>
      <c r="AF2691" s="169">
        <v>-1542753.7369987899</v>
      </c>
      <c r="AG2691" s="169">
        <v>5413352.2353137648</v>
      </c>
      <c r="AH2691" s="169">
        <v>-1896692.4984203831</v>
      </c>
      <c r="AI2691" s="168" t="s">
        <v>21</v>
      </c>
      <c r="AJ2691"/>
      <c r="AK2691"/>
    </row>
    <row r="2692" spans="1:37" hidden="1" x14ac:dyDescent="0.25">
      <c r="A2692" s="179" t="b">
        <f>IF(E2692&lt;&gt;1,"",NOT(ISNA(VLOOKUP(P2692,Mapping!$P:$P,1,FALSE))))</f>
        <v>0</v>
      </c>
      <c r="B2692" s="180" t="str">
        <f t="shared" si="41"/>
        <v/>
      </c>
      <c r="E2692" s="167">
        <v>1</v>
      </c>
      <c r="F2692" s="170" t="s">
        <v>8999</v>
      </c>
      <c r="G2692" s="169">
        <v>10915929.278722759</v>
      </c>
      <c r="H2692" s="168" t="s">
        <v>1266</v>
      </c>
      <c r="I2692" s="168" t="s">
        <v>303</v>
      </c>
      <c r="J2692" s="169">
        <v>4968242.9645410571</v>
      </c>
      <c r="K2692" s="169">
        <v>1932402.7079598361</v>
      </c>
      <c r="L2692" s="168" t="s">
        <v>5</v>
      </c>
      <c r="M2692" s="168" t="s">
        <v>21</v>
      </c>
      <c r="N2692" s="168" t="s">
        <v>2829</v>
      </c>
      <c r="O2692" s="168" t="s">
        <v>21</v>
      </c>
      <c r="P2692" s="168" t="s">
        <v>2842</v>
      </c>
      <c r="Q2692" s="168" t="s">
        <v>2834</v>
      </c>
      <c r="R2692" s="168" t="s">
        <v>1259</v>
      </c>
      <c r="S2692" s="168" t="s">
        <v>21</v>
      </c>
      <c r="T2692" s="168" t="s">
        <v>1259</v>
      </c>
      <c r="U2692" s="168" t="s">
        <v>1259</v>
      </c>
      <c r="V2692" s="168" t="s">
        <v>2834</v>
      </c>
      <c r="W2692" s="168" t="s">
        <v>1259</v>
      </c>
      <c r="X2692" s="168" t="s">
        <v>21</v>
      </c>
      <c r="Y2692" s="168" t="s">
        <v>1259</v>
      </c>
      <c r="Z2692" s="168" t="s">
        <v>21</v>
      </c>
      <c r="AA2692" s="168" t="s">
        <v>9000</v>
      </c>
      <c r="AB2692" s="168" t="s">
        <v>9001</v>
      </c>
      <c r="AC2692" s="168" t="s">
        <v>12849</v>
      </c>
      <c r="AD2692" s="169">
        <v>5731620.3792511253</v>
      </c>
      <c r="AE2692" s="168" t="s">
        <v>817</v>
      </c>
      <c r="AF2692" s="169">
        <v>-1532004.4961606129</v>
      </c>
      <c r="AG2692" s="169">
        <v>-4980196.6676316746</v>
      </c>
      <c r="AH2692" s="169">
        <v>-4813639.2812146042</v>
      </c>
      <c r="AI2692" s="168" t="s">
        <v>21</v>
      </c>
      <c r="AJ2692"/>
      <c r="AK2692"/>
    </row>
    <row r="2693" spans="1:37" hidden="1" x14ac:dyDescent="0.25">
      <c r="A2693" s="179" t="b">
        <f>IF(E2693&lt;&gt;1,"",NOT(ISNA(VLOOKUP(P2693,Mapping!$P:$P,1,FALSE))))</f>
        <v>0</v>
      </c>
      <c r="B2693" s="180" t="str">
        <f t="shared" si="41"/>
        <v/>
      </c>
      <c r="E2693" s="167">
        <v>1</v>
      </c>
      <c r="F2693" s="170" t="s">
        <v>4347</v>
      </c>
      <c r="G2693" s="169">
        <v>28447657.131581139</v>
      </c>
      <c r="H2693" s="168" t="s">
        <v>1266</v>
      </c>
      <c r="I2693" s="168" t="s">
        <v>303</v>
      </c>
      <c r="J2693" s="169">
        <v>9136179.2834496554</v>
      </c>
      <c r="K2693" s="169">
        <v>4116709.2532333531</v>
      </c>
      <c r="L2693" s="168" t="s">
        <v>5</v>
      </c>
      <c r="M2693" s="168" t="s">
        <v>21</v>
      </c>
      <c r="N2693" s="168" t="s">
        <v>2829</v>
      </c>
      <c r="O2693" s="168" t="s">
        <v>21</v>
      </c>
      <c r="P2693" s="168" t="s">
        <v>2831</v>
      </c>
      <c r="Q2693" s="168" t="s">
        <v>2832</v>
      </c>
      <c r="R2693" s="168" t="s">
        <v>1259</v>
      </c>
      <c r="S2693" s="168" t="s">
        <v>21</v>
      </c>
      <c r="T2693" s="168" t="s">
        <v>1259</v>
      </c>
      <c r="U2693" s="168" t="s">
        <v>1259</v>
      </c>
      <c r="V2693" s="168" t="s">
        <v>2832</v>
      </c>
      <c r="W2693" s="168" t="s">
        <v>1259</v>
      </c>
      <c r="X2693" s="168" t="s">
        <v>21</v>
      </c>
      <c r="Y2693" s="168" t="s">
        <v>1259</v>
      </c>
      <c r="Z2693" s="168" t="s">
        <v>21</v>
      </c>
      <c r="AA2693" s="168" t="s">
        <v>4348</v>
      </c>
      <c r="AB2693" s="168" t="s">
        <v>4349</v>
      </c>
      <c r="AC2693" s="168" t="s">
        <v>9002</v>
      </c>
      <c r="AD2693" s="169">
        <v>10540759.96494814</v>
      </c>
      <c r="AE2693" s="168" t="s">
        <v>808</v>
      </c>
      <c r="AF2693" s="169">
        <v>-7554418.361102473</v>
      </c>
      <c r="AG2693" s="169">
        <v>-5371260.4665067792</v>
      </c>
      <c r="AH2693" s="169">
        <v>-1586619.3665026459</v>
      </c>
      <c r="AI2693" s="168" t="s">
        <v>21</v>
      </c>
      <c r="AJ2693"/>
      <c r="AK2693"/>
    </row>
    <row r="2694" spans="1:37" hidden="1" x14ac:dyDescent="0.25">
      <c r="A2694" s="179" t="b">
        <f>IF(E2694&lt;&gt;1,"",NOT(ISNA(VLOOKUP(P2694,Mapping!$P:$P,1,FALSE))))</f>
        <v>0</v>
      </c>
      <c r="B2694" s="180" t="str">
        <f t="shared" si="41"/>
        <v/>
      </c>
      <c r="E2694" s="167">
        <v>1</v>
      </c>
      <c r="F2694" s="170" t="s">
        <v>4347</v>
      </c>
      <c r="G2694" s="169">
        <v>11419928.58383243</v>
      </c>
      <c r="H2694" s="168" t="s">
        <v>1266</v>
      </c>
      <c r="I2694" s="168" t="s">
        <v>303</v>
      </c>
      <c r="J2694" s="169">
        <v>3667596.050651825</v>
      </c>
      <c r="K2694" s="169">
        <v>1652597.451342877</v>
      </c>
      <c r="L2694" s="168" t="s">
        <v>5</v>
      </c>
      <c r="M2694" s="168" t="s">
        <v>21</v>
      </c>
      <c r="N2694" s="168" t="s">
        <v>2829</v>
      </c>
      <c r="O2694" s="168" t="s">
        <v>21</v>
      </c>
      <c r="P2694" s="168" t="s">
        <v>2833</v>
      </c>
      <c r="Q2694" s="168" t="s">
        <v>2834</v>
      </c>
      <c r="R2694" s="168" t="s">
        <v>1259</v>
      </c>
      <c r="S2694" s="168" t="s">
        <v>21</v>
      </c>
      <c r="T2694" s="168" t="s">
        <v>1259</v>
      </c>
      <c r="U2694" s="168" t="s">
        <v>1259</v>
      </c>
      <c r="V2694" s="168" t="s">
        <v>2834</v>
      </c>
      <c r="W2694" s="168" t="s">
        <v>1259</v>
      </c>
      <c r="X2694" s="168" t="s">
        <v>21</v>
      </c>
      <c r="Y2694" s="168" t="s">
        <v>1259</v>
      </c>
      <c r="Z2694" s="168" t="s">
        <v>21</v>
      </c>
      <c r="AA2694" s="168" t="s">
        <v>4348</v>
      </c>
      <c r="AB2694" s="168" t="s">
        <v>4349</v>
      </c>
      <c r="AC2694" s="168" t="s">
        <v>9003</v>
      </c>
      <c r="AD2694" s="169">
        <v>4231446.0365663702</v>
      </c>
      <c r="AE2694" s="168" t="s">
        <v>808</v>
      </c>
      <c r="AF2694" s="169">
        <v>-3032619.4447981128</v>
      </c>
      <c r="AG2694" s="169">
        <v>-2156220.129093654</v>
      </c>
      <c r="AH2694" s="169">
        <v>-636926.96278565563</v>
      </c>
      <c r="AI2694" s="168" t="s">
        <v>21</v>
      </c>
      <c r="AJ2694"/>
      <c r="AK2694"/>
    </row>
    <row r="2695" spans="1:37" hidden="1" x14ac:dyDescent="0.25">
      <c r="A2695" s="179" t="b">
        <f>IF(E2695&lt;&gt;1,"",NOT(ISNA(VLOOKUP(P2695,Mapping!$P:$P,1,FALSE))))</f>
        <v>0</v>
      </c>
      <c r="B2695" s="180" t="str">
        <f t="shared" si="41"/>
        <v/>
      </c>
      <c r="E2695" s="167">
        <v>1</v>
      </c>
      <c r="F2695" s="170" t="s">
        <v>4347</v>
      </c>
      <c r="G2695" s="169">
        <v>64437084.95611728</v>
      </c>
      <c r="H2695" s="168" t="s">
        <v>1266</v>
      </c>
      <c r="I2695" s="168" t="s">
        <v>303</v>
      </c>
      <c r="J2695" s="169">
        <v>20694455.010441199</v>
      </c>
      <c r="K2695" s="169">
        <v>9324801.0781085882</v>
      </c>
      <c r="L2695" s="168" t="s">
        <v>5</v>
      </c>
      <c r="M2695" s="168" t="s">
        <v>21</v>
      </c>
      <c r="N2695" s="168" t="s">
        <v>2829</v>
      </c>
      <c r="O2695" s="168" t="s">
        <v>21</v>
      </c>
      <c r="P2695" s="168" t="s">
        <v>2843</v>
      </c>
      <c r="Q2695" s="168" t="s">
        <v>2834</v>
      </c>
      <c r="R2695" s="168" t="s">
        <v>1259</v>
      </c>
      <c r="S2695" s="168" t="s">
        <v>21</v>
      </c>
      <c r="T2695" s="168" t="s">
        <v>1259</v>
      </c>
      <c r="U2695" s="168" t="s">
        <v>1259</v>
      </c>
      <c r="V2695" s="168" t="s">
        <v>2834</v>
      </c>
      <c r="W2695" s="168" t="s">
        <v>1259</v>
      </c>
      <c r="X2695" s="168" t="s">
        <v>21</v>
      </c>
      <c r="Y2695" s="168" t="s">
        <v>1259</v>
      </c>
      <c r="Z2695" s="168" t="s">
        <v>21</v>
      </c>
      <c r="AA2695" s="168" t="s">
        <v>4348</v>
      </c>
      <c r="AB2695" s="168" t="s">
        <v>4349</v>
      </c>
      <c r="AC2695" s="168" t="s">
        <v>12850</v>
      </c>
      <c r="AD2695" s="169">
        <v>23875985.365746491</v>
      </c>
      <c r="AE2695" s="168" t="s">
        <v>808</v>
      </c>
      <c r="AF2695" s="169">
        <v>-17111591.84311207</v>
      </c>
      <c r="AG2695" s="169">
        <v>-12166498.11971686</v>
      </c>
      <c r="AH2695" s="169">
        <v>-3593868.0798726981</v>
      </c>
      <c r="AI2695" s="168" t="s">
        <v>21</v>
      </c>
      <c r="AJ2695"/>
      <c r="AK2695"/>
    </row>
    <row r="2696" spans="1:37" hidden="1" x14ac:dyDescent="0.25">
      <c r="A2696" s="179" t="b">
        <f>IF(E2696&lt;&gt;1,"",NOT(ISNA(VLOOKUP(P2696,Mapping!$P:$P,1,FALSE))))</f>
        <v>0</v>
      </c>
      <c r="B2696" s="180" t="str">
        <f t="shared" si="41"/>
        <v/>
      </c>
      <c r="E2696" s="167">
        <v>1</v>
      </c>
      <c r="F2696" s="170" t="s">
        <v>4347</v>
      </c>
      <c r="G2696" s="169">
        <v>6314777.1136758123</v>
      </c>
      <c r="H2696" s="168" t="s">
        <v>1266</v>
      </c>
      <c r="I2696" s="168" t="s">
        <v>303</v>
      </c>
      <c r="J2696" s="169">
        <v>2028038.2169510571</v>
      </c>
      <c r="K2696" s="169">
        <v>913822.22640457388</v>
      </c>
      <c r="L2696" s="168" t="s">
        <v>5</v>
      </c>
      <c r="M2696" s="168" t="s">
        <v>21</v>
      </c>
      <c r="N2696" s="168" t="s">
        <v>2829</v>
      </c>
      <c r="O2696" s="168" t="s">
        <v>21</v>
      </c>
      <c r="P2696" s="168" t="s">
        <v>2835</v>
      </c>
      <c r="Q2696" s="168" t="s">
        <v>2834</v>
      </c>
      <c r="R2696" s="168" t="s">
        <v>1259</v>
      </c>
      <c r="S2696" s="168" t="s">
        <v>21</v>
      </c>
      <c r="T2696" s="168" t="s">
        <v>1259</v>
      </c>
      <c r="U2696" s="168" t="s">
        <v>1259</v>
      </c>
      <c r="V2696" s="168" t="s">
        <v>2834</v>
      </c>
      <c r="W2696" s="168" t="s">
        <v>1259</v>
      </c>
      <c r="X2696" s="168" t="s">
        <v>21</v>
      </c>
      <c r="Y2696" s="168" t="s">
        <v>1259</v>
      </c>
      <c r="Z2696" s="168" t="s">
        <v>21</v>
      </c>
      <c r="AA2696" s="168" t="s">
        <v>4348</v>
      </c>
      <c r="AB2696" s="168" t="s">
        <v>4349</v>
      </c>
      <c r="AC2696" s="168" t="s">
        <v>9004</v>
      </c>
      <c r="AD2696" s="169">
        <v>2339825.3669723351</v>
      </c>
      <c r="AE2696" s="168" t="s">
        <v>808</v>
      </c>
      <c r="AF2696" s="169">
        <v>-1676920.8076844809</v>
      </c>
      <c r="AG2696" s="169">
        <v>-1192306.0134127629</v>
      </c>
      <c r="AH2696" s="169">
        <v>-352195.88092486368</v>
      </c>
      <c r="AI2696" s="168" t="s">
        <v>21</v>
      </c>
      <c r="AJ2696"/>
      <c r="AK2696"/>
    </row>
    <row r="2697" spans="1:37" hidden="1" x14ac:dyDescent="0.25">
      <c r="A2697" s="179" t="b">
        <f>IF(E2697&lt;&gt;1,"",NOT(ISNA(VLOOKUP(P2697,Mapping!$P:$P,1,FALSE))))</f>
        <v>0</v>
      </c>
      <c r="B2697" s="180" t="str">
        <f t="shared" si="41"/>
        <v/>
      </c>
      <c r="E2697" s="167">
        <v>1</v>
      </c>
      <c r="F2697" s="170" t="s">
        <v>4347</v>
      </c>
      <c r="G2697" s="169">
        <v>17781701.288388211</v>
      </c>
      <c r="H2697" s="168" t="s">
        <v>1266</v>
      </c>
      <c r="I2697" s="168" t="s">
        <v>303</v>
      </c>
      <c r="J2697" s="169">
        <v>5710727.2554656416</v>
      </c>
      <c r="K2697" s="169">
        <v>2573220.4903044151</v>
      </c>
      <c r="L2697" s="168" t="s">
        <v>5</v>
      </c>
      <c r="M2697" s="168" t="s">
        <v>21</v>
      </c>
      <c r="N2697" s="168" t="s">
        <v>2829</v>
      </c>
      <c r="O2697" s="168" t="s">
        <v>21</v>
      </c>
      <c r="P2697" s="168" t="s">
        <v>2836</v>
      </c>
      <c r="Q2697" s="168" t="s">
        <v>2837</v>
      </c>
      <c r="R2697" s="168" t="s">
        <v>1259</v>
      </c>
      <c r="S2697" s="168" t="s">
        <v>21</v>
      </c>
      <c r="T2697" s="168" t="s">
        <v>1259</v>
      </c>
      <c r="U2697" s="168" t="s">
        <v>1259</v>
      </c>
      <c r="V2697" s="168" t="s">
        <v>2837</v>
      </c>
      <c r="W2697" s="168" t="s">
        <v>1259</v>
      </c>
      <c r="X2697" s="168" t="s">
        <v>21</v>
      </c>
      <c r="Y2697" s="168" t="s">
        <v>1259</v>
      </c>
      <c r="Z2697" s="168" t="s">
        <v>21</v>
      </c>
      <c r="AA2697" s="168" t="s">
        <v>4348</v>
      </c>
      <c r="AB2697" s="168" t="s">
        <v>4349</v>
      </c>
      <c r="AC2697" s="168" t="s">
        <v>9005</v>
      </c>
      <c r="AD2697" s="169">
        <v>6588684.7617138801</v>
      </c>
      <c r="AE2697" s="168" t="s">
        <v>808</v>
      </c>
      <c r="AF2697" s="169">
        <v>-4722020.1678932849</v>
      </c>
      <c r="AG2697" s="169">
        <v>-3357399.4763709982</v>
      </c>
      <c r="AH2697" s="169">
        <v>-991743.94232280552</v>
      </c>
      <c r="AI2697" s="168" t="s">
        <v>21</v>
      </c>
      <c r="AJ2697"/>
      <c r="AK2697"/>
    </row>
    <row r="2698" spans="1:37" hidden="1" x14ac:dyDescent="0.25">
      <c r="A2698" s="179" t="b">
        <f>IF(E2698&lt;&gt;1,"",NOT(ISNA(VLOOKUP(P2698,Mapping!$P:$P,1,FALSE))))</f>
        <v>0</v>
      </c>
      <c r="B2698" s="180" t="str">
        <f t="shared" si="41"/>
        <v/>
      </c>
      <c r="E2698" s="167">
        <v>1</v>
      </c>
      <c r="F2698" s="170" t="s">
        <v>4350</v>
      </c>
      <c r="G2698" s="169">
        <v>123514.0925022396</v>
      </c>
      <c r="H2698" s="168" t="s">
        <v>1266</v>
      </c>
      <c r="I2698" s="168" t="s">
        <v>402</v>
      </c>
      <c r="J2698" s="169">
        <v>35079.086962952897</v>
      </c>
      <c r="K2698" s="169">
        <v>12963.86509441745</v>
      </c>
      <c r="L2698" s="168" t="s">
        <v>5</v>
      </c>
      <c r="M2698" s="168" t="s">
        <v>21</v>
      </c>
      <c r="N2698" s="168" t="s">
        <v>2829</v>
      </c>
      <c r="O2698" s="168" t="s">
        <v>21</v>
      </c>
      <c r="P2698" s="168" t="s">
        <v>2831</v>
      </c>
      <c r="Q2698" s="168" t="s">
        <v>2832</v>
      </c>
      <c r="R2698" s="168" t="s">
        <v>1259</v>
      </c>
      <c r="S2698" s="168" t="s">
        <v>21</v>
      </c>
      <c r="T2698" s="168" t="s">
        <v>1259</v>
      </c>
      <c r="U2698" s="168" t="s">
        <v>1259</v>
      </c>
      <c r="V2698" s="168" t="s">
        <v>2832</v>
      </c>
      <c r="W2698" s="168" t="s">
        <v>1259</v>
      </c>
      <c r="X2698" s="168" t="s">
        <v>21</v>
      </c>
      <c r="Y2698" s="168" t="s">
        <v>1259</v>
      </c>
      <c r="Z2698" s="168" t="s">
        <v>21</v>
      </c>
      <c r="AA2698" s="168" t="s">
        <v>4351</v>
      </c>
      <c r="AB2698" s="168" t="s">
        <v>1259</v>
      </c>
      <c r="AC2698" s="168" t="s">
        <v>6969</v>
      </c>
      <c r="AD2698" s="169">
        <v>51608.424791158577</v>
      </c>
      <c r="AE2698" s="168" t="s">
        <v>818</v>
      </c>
      <c r="AF2698" s="169">
        <v>2129.9143128723808</v>
      </c>
      <c r="AG2698" s="169">
        <v>-56468.59247940885</v>
      </c>
      <c r="AH2698" s="169">
        <v>-11535.15918065068</v>
      </c>
      <c r="AI2698" s="168" t="s">
        <v>21</v>
      </c>
      <c r="AJ2698"/>
      <c r="AK2698"/>
    </row>
    <row r="2699" spans="1:37" hidden="1" x14ac:dyDescent="0.25">
      <c r="A2699" s="179" t="b">
        <f>IF(E2699&lt;&gt;1,"",NOT(ISNA(VLOOKUP(P2699,Mapping!$P:$P,1,FALSE))))</f>
        <v>0</v>
      </c>
      <c r="B2699" s="180" t="str">
        <f t="shared" si="41"/>
        <v/>
      </c>
      <c r="E2699" s="167">
        <v>1</v>
      </c>
      <c r="F2699" s="170" t="s">
        <v>4350</v>
      </c>
      <c r="G2699" s="169">
        <v>455660.13803391613</v>
      </c>
      <c r="H2699" s="168" t="s">
        <v>1266</v>
      </c>
      <c r="I2699" s="168" t="s">
        <v>402</v>
      </c>
      <c r="J2699" s="169">
        <v>129411.4807778153</v>
      </c>
      <c r="K2699" s="169">
        <v>47825.445977091353</v>
      </c>
      <c r="L2699" s="168" t="s">
        <v>5</v>
      </c>
      <c r="M2699" s="168" t="s">
        <v>21</v>
      </c>
      <c r="N2699" s="168" t="s">
        <v>2829</v>
      </c>
      <c r="O2699" s="168" t="s">
        <v>21</v>
      </c>
      <c r="P2699" s="168" t="s">
        <v>2836</v>
      </c>
      <c r="Q2699" s="168" t="s">
        <v>2837</v>
      </c>
      <c r="R2699" s="168" t="s">
        <v>1259</v>
      </c>
      <c r="S2699" s="168" t="s">
        <v>21</v>
      </c>
      <c r="T2699" s="168" t="s">
        <v>1259</v>
      </c>
      <c r="U2699" s="168" t="s">
        <v>1259</v>
      </c>
      <c r="V2699" s="168" t="s">
        <v>2837</v>
      </c>
      <c r="W2699" s="168" t="s">
        <v>1259</v>
      </c>
      <c r="X2699" s="168" t="s">
        <v>21</v>
      </c>
      <c r="Y2699" s="168" t="s">
        <v>1259</v>
      </c>
      <c r="Z2699" s="168" t="s">
        <v>21</v>
      </c>
      <c r="AA2699" s="168" t="s">
        <v>4351</v>
      </c>
      <c r="AB2699" s="168" t="s">
        <v>1259</v>
      </c>
      <c r="AC2699" s="168" t="s">
        <v>9006</v>
      </c>
      <c r="AD2699" s="169">
        <v>190390.43632714139</v>
      </c>
      <c r="AE2699" s="168" t="s">
        <v>818</v>
      </c>
      <c r="AF2699" s="169">
        <v>7857.5410314919427</v>
      </c>
      <c r="AG2699" s="169">
        <v>-208320.25012272861</v>
      </c>
      <c r="AH2699" s="169">
        <v>-42554.757259000027</v>
      </c>
      <c r="AI2699" s="168" t="s">
        <v>21</v>
      </c>
      <c r="AJ2699"/>
      <c r="AK2699"/>
    </row>
    <row r="2700" spans="1:37" hidden="1" x14ac:dyDescent="0.25">
      <c r="A2700" s="179" t="b">
        <f>IF(E2700&lt;&gt;1,"",NOT(ISNA(VLOOKUP(P2700,Mapping!$P:$P,1,FALSE))))</f>
        <v>0</v>
      </c>
      <c r="B2700" s="180" t="str">
        <f t="shared" si="41"/>
        <v/>
      </c>
      <c r="E2700" s="167">
        <v>1</v>
      </c>
      <c r="F2700" s="170" t="s">
        <v>4352</v>
      </c>
      <c r="G2700" s="169">
        <v>308540.6484529794</v>
      </c>
      <c r="H2700" s="168" t="s">
        <v>1266</v>
      </c>
      <c r="I2700" s="168" t="s">
        <v>402</v>
      </c>
      <c r="J2700" s="169">
        <v>71888.804331231702</v>
      </c>
      <c r="K2700" s="169">
        <v>28703.569696359282</v>
      </c>
      <c r="L2700" s="168" t="s">
        <v>5</v>
      </c>
      <c r="M2700" s="168" t="s">
        <v>21</v>
      </c>
      <c r="N2700" s="168" t="s">
        <v>2829</v>
      </c>
      <c r="O2700" s="168" t="s">
        <v>21</v>
      </c>
      <c r="P2700" s="168" t="s">
        <v>2831</v>
      </c>
      <c r="Q2700" s="168" t="s">
        <v>2832</v>
      </c>
      <c r="R2700" s="168" t="s">
        <v>1259</v>
      </c>
      <c r="S2700" s="168" t="s">
        <v>21</v>
      </c>
      <c r="T2700" s="168" t="s">
        <v>1259</v>
      </c>
      <c r="U2700" s="168" t="s">
        <v>1259</v>
      </c>
      <c r="V2700" s="168" t="s">
        <v>2832</v>
      </c>
      <c r="W2700" s="168" t="s">
        <v>1259</v>
      </c>
      <c r="X2700" s="168" t="s">
        <v>21</v>
      </c>
      <c r="Y2700" s="168" t="s">
        <v>1259</v>
      </c>
      <c r="Z2700" s="168" t="s">
        <v>21</v>
      </c>
      <c r="AA2700" s="168" t="s">
        <v>4353</v>
      </c>
      <c r="AB2700" s="168" t="s">
        <v>1259</v>
      </c>
      <c r="AC2700" s="168" t="s">
        <v>4964</v>
      </c>
      <c r="AD2700" s="169">
        <v>116532.44311337519</v>
      </c>
      <c r="AE2700" s="168" t="s">
        <v>810</v>
      </c>
      <c r="AF2700" s="169">
        <v>-86743.644095104886</v>
      </c>
      <c r="AG2700" s="169">
        <v>-263454.10649614828</v>
      </c>
      <c r="AH2700" s="169">
        <v>-3937.094521082297</v>
      </c>
      <c r="AI2700" s="168" t="s">
        <v>21</v>
      </c>
      <c r="AJ2700"/>
      <c r="AK2700"/>
    </row>
    <row r="2701" spans="1:37" hidden="1" x14ac:dyDescent="0.25">
      <c r="A2701" s="179" t="b">
        <f>IF(E2701&lt;&gt;1,"",NOT(ISNA(VLOOKUP(P2701,Mapping!$P:$P,1,FALSE))))</f>
        <v>0</v>
      </c>
      <c r="B2701" s="180" t="str">
        <f t="shared" si="41"/>
        <v/>
      </c>
      <c r="E2701" s="167">
        <v>1</v>
      </c>
      <c r="F2701" s="170" t="s">
        <v>9007</v>
      </c>
      <c r="G2701" s="169">
        <v>1125830.663999253</v>
      </c>
      <c r="H2701" s="168" t="s">
        <v>1266</v>
      </c>
      <c r="I2701" s="168" t="s">
        <v>303</v>
      </c>
      <c r="J2701" s="169">
        <v>439653.10796353949</v>
      </c>
      <c r="K2701" s="169">
        <v>294283.53343672742</v>
      </c>
      <c r="L2701" s="168" t="s">
        <v>5</v>
      </c>
      <c r="M2701" s="168" t="s">
        <v>21</v>
      </c>
      <c r="N2701" s="168" t="s">
        <v>2829</v>
      </c>
      <c r="O2701" s="168" t="s">
        <v>21</v>
      </c>
      <c r="P2701" s="168" t="s">
        <v>2831</v>
      </c>
      <c r="Q2701" s="168" t="s">
        <v>2832</v>
      </c>
      <c r="R2701" s="168" t="s">
        <v>1259</v>
      </c>
      <c r="S2701" s="168" t="s">
        <v>21</v>
      </c>
      <c r="T2701" s="168" t="s">
        <v>1259</v>
      </c>
      <c r="U2701" s="168" t="s">
        <v>1259</v>
      </c>
      <c r="V2701" s="168" t="s">
        <v>2832</v>
      </c>
      <c r="W2701" s="168" t="s">
        <v>1259</v>
      </c>
      <c r="X2701" s="168" t="s">
        <v>21</v>
      </c>
      <c r="Y2701" s="168" t="s">
        <v>1259</v>
      </c>
      <c r="Z2701" s="168" t="s">
        <v>21</v>
      </c>
      <c r="AA2701" s="168" t="s">
        <v>9008</v>
      </c>
      <c r="AB2701" s="168" t="s">
        <v>9009</v>
      </c>
      <c r="AC2701" s="168" t="s">
        <v>5505</v>
      </c>
      <c r="AD2701" s="169">
        <v>573913.4743955041</v>
      </c>
      <c r="AE2701" s="168" t="s">
        <v>814</v>
      </c>
      <c r="AF2701" s="169">
        <v>-527170.66225252848</v>
      </c>
      <c r="AG2701" s="169">
        <v>1446477.804879616</v>
      </c>
      <c r="AH2701" s="169">
        <v>-378040.77255326888</v>
      </c>
      <c r="AI2701" s="168" t="s">
        <v>21</v>
      </c>
      <c r="AJ2701"/>
      <c r="AK2701"/>
    </row>
    <row r="2702" spans="1:37" hidden="1" x14ac:dyDescent="0.25">
      <c r="A2702" s="179" t="b">
        <f>IF(E2702&lt;&gt;1,"",NOT(ISNA(VLOOKUP(P2702,Mapping!$P:$P,1,FALSE))))</f>
        <v>0</v>
      </c>
      <c r="B2702" s="180" t="str">
        <f t="shared" si="41"/>
        <v/>
      </c>
      <c r="E2702" s="167">
        <v>1</v>
      </c>
      <c r="F2702" s="170" t="s">
        <v>9007</v>
      </c>
      <c r="G2702" s="169">
        <v>4022030.0471373331</v>
      </c>
      <c r="H2702" s="168" t="s">
        <v>1266</v>
      </c>
      <c r="I2702" s="168" t="s">
        <v>303</v>
      </c>
      <c r="J2702" s="169">
        <v>1570660.728199739</v>
      </c>
      <c r="K2702" s="169">
        <v>1051327.92320271</v>
      </c>
      <c r="L2702" s="168" t="s">
        <v>5</v>
      </c>
      <c r="M2702" s="168" t="s">
        <v>21</v>
      </c>
      <c r="N2702" s="168" t="s">
        <v>2829</v>
      </c>
      <c r="O2702" s="168" t="s">
        <v>21</v>
      </c>
      <c r="P2702" s="168" t="s">
        <v>2833</v>
      </c>
      <c r="Q2702" s="168" t="s">
        <v>2834</v>
      </c>
      <c r="R2702" s="168" t="s">
        <v>1259</v>
      </c>
      <c r="S2702" s="168" t="s">
        <v>21</v>
      </c>
      <c r="T2702" s="168" t="s">
        <v>1259</v>
      </c>
      <c r="U2702" s="168" t="s">
        <v>1259</v>
      </c>
      <c r="V2702" s="168" t="s">
        <v>2834</v>
      </c>
      <c r="W2702" s="168" t="s">
        <v>1259</v>
      </c>
      <c r="X2702" s="168" t="s">
        <v>21</v>
      </c>
      <c r="Y2702" s="168" t="s">
        <v>1259</v>
      </c>
      <c r="Z2702" s="168" t="s">
        <v>21</v>
      </c>
      <c r="AA2702" s="168" t="s">
        <v>9008</v>
      </c>
      <c r="AB2702" s="168" t="s">
        <v>9009</v>
      </c>
      <c r="AC2702" s="168" t="s">
        <v>9010</v>
      </c>
      <c r="AD2702" s="169">
        <v>2050305.8872779559</v>
      </c>
      <c r="AE2702" s="168" t="s">
        <v>814</v>
      </c>
      <c r="AF2702" s="169">
        <v>-1883317.1908971581</v>
      </c>
      <c r="AG2702" s="169">
        <v>5167541.9579324285</v>
      </c>
      <c r="AH2702" s="169">
        <v>-1350550.6599465541</v>
      </c>
      <c r="AI2702" s="168" t="s">
        <v>21</v>
      </c>
      <c r="AJ2702"/>
      <c r="AK2702"/>
    </row>
    <row r="2703" spans="1:37" hidden="1" x14ac:dyDescent="0.25">
      <c r="A2703" s="179" t="b">
        <f>IF(E2703&lt;&gt;1,"",NOT(ISNA(VLOOKUP(P2703,Mapping!$P:$P,1,FALSE))))</f>
        <v>0</v>
      </c>
      <c r="B2703" s="180" t="str">
        <f t="shared" si="41"/>
        <v/>
      </c>
      <c r="E2703" s="167">
        <v>1</v>
      </c>
      <c r="F2703" s="170" t="s">
        <v>9007</v>
      </c>
      <c r="G2703" s="169">
        <v>2561264.760598301</v>
      </c>
      <c r="H2703" s="168" t="s">
        <v>1266</v>
      </c>
      <c r="I2703" s="168" t="s">
        <v>303</v>
      </c>
      <c r="J2703" s="169">
        <v>1000210.820617051</v>
      </c>
      <c r="K2703" s="169">
        <v>669495.03856855468</v>
      </c>
      <c r="L2703" s="168" t="s">
        <v>5</v>
      </c>
      <c r="M2703" s="168" t="s">
        <v>21</v>
      </c>
      <c r="N2703" s="168" t="s">
        <v>2829</v>
      </c>
      <c r="O2703" s="168" t="s">
        <v>21</v>
      </c>
      <c r="P2703" s="168" t="s">
        <v>2851</v>
      </c>
      <c r="Q2703" s="168" t="s">
        <v>2834</v>
      </c>
      <c r="R2703" s="168" t="s">
        <v>1259</v>
      </c>
      <c r="S2703" s="168" t="s">
        <v>21</v>
      </c>
      <c r="T2703" s="168" t="s">
        <v>1259</v>
      </c>
      <c r="U2703" s="168" t="s">
        <v>1259</v>
      </c>
      <c r="V2703" s="168" t="s">
        <v>2834</v>
      </c>
      <c r="W2703" s="168" t="s">
        <v>1259</v>
      </c>
      <c r="X2703" s="168" t="s">
        <v>21</v>
      </c>
      <c r="Y2703" s="168" t="s">
        <v>1259</v>
      </c>
      <c r="Z2703" s="168" t="s">
        <v>21</v>
      </c>
      <c r="AA2703" s="168" t="s">
        <v>9008</v>
      </c>
      <c r="AB2703" s="168" t="s">
        <v>9009</v>
      </c>
      <c r="AC2703" s="168" t="s">
        <v>7368</v>
      </c>
      <c r="AD2703" s="169">
        <v>1305653.1542497729</v>
      </c>
      <c r="AE2703" s="168" t="s">
        <v>814</v>
      </c>
      <c r="AF2703" s="169">
        <v>-1199313.2566245019</v>
      </c>
      <c r="AG2703" s="169">
        <v>3290737.0061011268</v>
      </c>
      <c r="AH2703" s="169">
        <v>-860042.75755868689</v>
      </c>
      <c r="AI2703" s="168" t="s">
        <v>21</v>
      </c>
      <c r="AJ2703"/>
      <c r="AK2703"/>
    </row>
    <row r="2704" spans="1:37" hidden="1" x14ac:dyDescent="0.25">
      <c r="A2704" s="179" t="b">
        <f>IF(E2704&lt;&gt;1,"",NOT(ISNA(VLOOKUP(P2704,Mapping!$P:$P,1,FALSE))))</f>
        <v>0</v>
      </c>
      <c r="B2704" s="180" t="str">
        <f t="shared" si="41"/>
        <v/>
      </c>
      <c r="E2704" s="167">
        <v>1</v>
      </c>
      <c r="F2704" s="170" t="s">
        <v>9007</v>
      </c>
      <c r="G2704" s="169">
        <v>5759327.4905211804</v>
      </c>
      <c r="H2704" s="168" t="s">
        <v>1266</v>
      </c>
      <c r="I2704" s="168" t="s">
        <v>303</v>
      </c>
      <c r="J2704" s="169">
        <v>2249100.4304259801</v>
      </c>
      <c r="K2704" s="169">
        <v>1505444.200737261</v>
      </c>
      <c r="L2704" s="168" t="s">
        <v>5</v>
      </c>
      <c r="M2704" s="168" t="s">
        <v>21</v>
      </c>
      <c r="N2704" s="168" t="s">
        <v>2829</v>
      </c>
      <c r="O2704" s="168" t="s">
        <v>21</v>
      </c>
      <c r="P2704" s="168" t="s">
        <v>2835</v>
      </c>
      <c r="Q2704" s="168" t="s">
        <v>2834</v>
      </c>
      <c r="R2704" s="168" t="s">
        <v>1259</v>
      </c>
      <c r="S2704" s="168" t="s">
        <v>21</v>
      </c>
      <c r="T2704" s="168" t="s">
        <v>1259</v>
      </c>
      <c r="U2704" s="168" t="s">
        <v>1259</v>
      </c>
      <c r="V2704" s="168" t="s">
        <v>2834</v>
      </c>
      <c r="W2704" s="168" t="s">
        <v>1259</v>
      </c>
      <c r="X2704" s="168" t="s">
        <v>21</v>
      </c>
      <c r="Y2704" s="168" t="s">
        <v>1259</v>
      </c>
      <c r="Z2704" s="168" t="s">
        <v>21</v>
      </c>
      <c r="AA2704" s="168" t="s">
        <v>9008</v>
      </c>
      <c r="AB2704" s="168" t="s">
        <v>9009</v>
      </c>
      <c r="AC2704" s="168" t="s">
        <v>9011</v>
      </c>
      <c r="AD2704" s="169">
        <v>2935926.1174545088</v>
      </c>
      <c r="AE2704" s="168" t="s">
        <v>814</v>
      </c>
      <c r="AF2704" s="169">
        <v>-2696807.4190855911</v>
      </c>
      <c r="AG2704" s="169">
        <v>7399638.0205872869</v>
      </c>
      <c r="AH2704" s="169">
        <v>-1933914.8270928159</v>
      </c>
      <c r="AI2704" s="168" t="s">
        <v>21</v>
      </c>
      <c r="AJ2704"/>
      <c r="AK2704"/>
    </row>
    <row r="2705" spans="1:37" hidden="1" x14ac:dyDescent="0.25">
      <c r="A2705" s="179" t="b">
        <f>IF(E2705&lt;&gt;1,"",NOT(ISNA(VLOOKUP(P2705,Mapping!$P:$P,1,FALSE))))</f>
        <v>0</v>
      </c>
      <c r="B2705" s="180" t="str">
        <f t="shared" si="41"/>
        <v/>
      </c>
      <c r="E2705" s="167">
        <v>1</v>
      </c>
      <c r="F2705" s="170" t="s">
        <v>9007</v>
      </c>
      <c r="G2705" s="169">
        <v>5918351.0718110763</v>
      </c>
      <c r="H2705" s="168" t="s">
        <v>1266</v>
      </c>
      <c r="I2705" s="168" t="s">
        <v>303</v>
      </c>
      <c r="J2705" s="169">
        <v>2311201.431925823</v>
      </c>
      <c r="K2705" s="169">
        <v>1547011.749835199</v>
      </c>
      <c r="L2705" s="168" t="s">
        <v>5</v>
      </c>
      <c r="M2705" s="168" t="s">
        <v>21</v>
      </c>
      <c r="N2705" s="168" t="s">
        <v>2829</v>
      </c>
      <c r="O2705" s="168" t="s">
        <v>21</v>
      </c>
      <c r="P2705" s="168" t="s">
        <v>2836</v>
      </c>
      <c r="Q2705" s="168" t="s">
        <v>2837</v>
      </c>
      <c r="R2705" s="168" t="s">
        <v>1259</v>
      </c>
      <c r="S2705" s="168" t="s">
        <v>21</v>
      </c>
      <c r="T2705" s="168" t="s">
        <v>1259</v>
      </c>
      <c r="U2705" s="168" t="s">
        <v>1259</v>
      </c>
      <c r="V2705" s="168" t="s">
        <v>2837</v>
      </c>
      <c r="W2705" s="168" t="s">
        <v>1259</v>
      </c>
      <c r="X2705" s="168" t="s">
        <v>21</v>
      </c>
      <c r="Y2705" s="168" t="s">
        <v>1259</v>
      </c>
      <c r="Z2705" s="168" t="s">
        <v>21</v>
      </c>
      <c r="AA2705" s="168" t="s">
        <v>9008</v>
      </c>
      <c r="AB2705" s="168" t="s">
        <v>9009</v>
      </c>
      <c r="AC2705" s="168" t="s">
        <v>9012</v>
      </c>
      <c r="AD2705" s="169">
        <v>3016991.3957128888</v>
      </c>
      <c r="AE2705" s="168" t="s">
        <v>814</v>
      </c>
      <c r="AF2705" s="169">
        <v>-2771270.2751287618</v>
      </c>
      <c r="AG2705" s="169">
        <v>7603953.0105265323</v>
      </c>
      <c r="AH2705" s="169">
        <v>-1987313.0862159659</v>
      </c>
      <c r="AI2705" s="168" t="s">
        <v>21</v>
      </c>
      <c r="AJ2705"/>
      <c r="AK2705"/>
    </row>
    <row r="2706" spans="1:37" hidden="1" x14ac:dyDescent="0.25">
      <c r="A2706" s="179" t="b">
        <f>IF(E2706&lt;&gt;1,"",NOT(ISNA(VLOOKUP(P2706,Mapping!$P:$P,1,FALSE))))</f>
        <v>0</v>
      </c>
      <c r="B2706" s="180" t="str">
        <f t="shared" si="41"/>
        <v/>
      </c>
      <c r="E2706" s="167">
        <v>1</v>
      </c>
      <c r="F2706" s="170" t="s">
        <v>4354</v>
      </c>
      <c r="G2706" s="169">
        <v>3574882.0716816289</v>
      </c>
      <c r="H2706" s="168" t="s">
        <v>1266</v>
      </c>
      <c r="I2706" s="168" t="s">
        <v>303</v>
      </c>
      <c r="J2706" s="169">
        <v>1063558.0965285969</v>
      </c>
      <c r="K2706" s="169">
        <v>662288.89529788331</v>
      </c>
      <c r="L2706" s="168" t="s">
        <v>5</v>
      </c>
      <c r="M2706" s="168" t="s">
        <v>21</v>
      </c>
      <c r="N2706" s="168" t="s">
        <v>2829</v>
      </c>
      <c r="O2706" s="168" t="s">
        <v>21</v>
      </c>
      <c r="P2706" s="168" t="s">
        <v>2831</v>
      </c>
      <c r="Q2706" s="168" t="s">
        <v>2832</v>
      </c>
      <c r="R2706" s="168" t="s">
        <v>1259</v>
      </c>
      <c r="S2706" s="168" t="s">
        <v>21</v>
      </c>
      <c r="T2706" s="168" t="s">
        <v>1259</v>
      </c>
      <c r="U2706" s="168" t="s">
        <v>1259</v>
      </c>
      <c r="V2706" s="168" t="s">
        <v>2832</v>
      </c>
      <c r="W2706" s="168" t="s">
        <v>1259</v>
      </c>
      <c r="X2706" s="168" t="s">
        <v>21</v>
      </c>
      <c r="Y2706" s="168" t="s">
        <v>1259</v>
      </c>
      <c r="Z2706" s="168" t="s">
        <v>21</v>
      </c>
      <c r="AA2706" s="168" t="s">
        <v>4355</v>
      </c>
      <c r="AB2706" s="168" t="s">
        <v>4356</v>
      </c>
      <c r="AC2706" s="168" t="s">
        <v>9013</v>
      </c>
      <c r="AD2706" s="169">
        <v>1552513.880036128</v>
      </c>
      <c r="AE2706" s="168" t="s">
        <v>814</v>
      </c>
      <c r="AF2706" s="169">
        <v>-1144156.8984674229</v>
      </c>
      <c r="AG2706" s="169">
        <v>-956359.55431510042</v>
      </c>
      <c r="AH2706" s="169">
        <v>-1419059.0718173829</v>
      </c>
      <c r="AI2706" s="168" t="s">
        <v>21</v>
      </c>
      <c r="AJ2706"/>
      <c r="AK2706"/>
    </row>
    <row r="2707" spans="1:37" hidden="1" x14ac:dyDescent="0.25">
      <c r="A2707" s="179" t="b">
        <f>IF(E2707&lt;&gt;1,"",NOT(ISNA(VLOOKUP(P2707,Mapping!$P:$P,1,FALSE))))</f>
        <v>0</v>
      </c>
      <c r="B2707" s="180" t="str">
        <f t="shared" si="41"/>
        <v/>
      </c>
      <c r="E2707" s="167">
        <v>1</v>
      </c>
      <c r="F2707" s="170" t="s">
        <v>4354</v>
      </c>
      <c r="G2707" s="169">
        <v>1574138.4686989561</v>
      </c>
      <c r="H2707" s="168" t="s">
        <v>1266</v>
      </c>
      <c r="I2707" s="168" t="s">
        <v>303</v>
      </c>
      <c r="J2707" s="169">
        <v>468319.70394322998</v>
      </c>
      <c r="K2707" s="169">
        <v>291627.64157703379</v>
      </c>
      <c r="L2707" s="168" t="s">
        <v>5</v>
      </c>
      <c r="M2707" s="168" t="s">
        <v>21</v>
      </c>
      <c r="N2707" s="168" t="s">
        <v>2829</v>
      </c>
      <c r="O2707" s="168" t="s">
        <v>21</v>
      </c>
      <c r="P2707" s="168" t="s">
        <v>2836</v>
      </c>
      <c r="Q2707" s="168" t="s">
        <v>2837</v>
      </c>
      <c r="R2707" s="168" t="s">
        <v>1259</v>
      </c>
      <c r="S2707" s="168" t="s">
        <v>21</v>
      </c>
      <c r="T2707" s="168" t="s">
        <v>1259</v>
      </c>
      <c r="U2707" s="168" t="s">
        <v>1259</v>
      </c>
      <c r="V2707" s="168" t="s">
        <v>2837</v>
      </c>
      <c r="W2707" s="168" t="s">
        <v>1259</v>
      </c>
      <c r="X2707" s="168" t="s">
        <v>21</v>
      </c>
      <c r="Y2707" s="168" t="s">
        <v>1259</v>
      </c>
      <c r="Z2707" s="168" t="s">
        <v>21</v>
      </c>
      <c r="AA2707" s="168" t="s">
        <v>4355</v>
      </c>
      <c r="AB2707" s="168" t="s">
        <v>4356</v>
      </c>
      <c r="AC2707" s="168" t="s">
        <v>9014</v>
      </c>
      <c r="AD2707" s="169">
        <v>683623.06021589739</v>
      </c>
      <c r="AE2707" s="168" t="s">
        <v>814</v>
      </c>
      <c r="AF2707" s="169">
        <v>-503810.01442591217</v>
      </c>
      <c r="AG2707" s="169">
        <v>-421116.65061080642</v>
      </c>
      <c r="AH2707" s="169">
        <v>-624858.50708166067</v>
      </c>
      <c r="AI2707" s="168" t="s">
        <v>21</v>
      </c>
      <c r="AJ2707"/>
      <c r="AK2707"/>
    </row>
    <row r="2708" spans="1:37" hidden="1" x14ac:dyDescent="0.25">
      <c r="A2708" s="179" t="b">
        <f>IF(E2708&lt;&gt;1,"",NOT(ISNA(VLOOKUP(P2708,Mapping!$P:$P,1,FALSE))))</f>
        <v>0</v>
      </c>
      <c r="B2708" s="180" t="str">
        <f t="shared" si="41"/>
        <v/>
      </c>
      <c r="E2708" s="167">
        <v>1</v>
      </c>
      <c r="F2708" s="170" t="s">
        <v>4357</v>
      </c>
      <c r="G2708" s="169">
        <v>238890.10008454291</v>
      </c>
      <c r="H2708" s="168" t="s">
        <v>1266</v>
      </c>
      <c r="I2708" s="168" t="s">
        <v>2855</v>
      </c>
      <c r="J2708" s="169">
        <v>63844.491123392232</v>
      </c>
      <c r="K2708" s="169">
        <v>26429.46880463549</v>
      </c>
      <c r="L2708" s="168" t="s">
        <v>5</v>
      </c>
      <c r="M2708" s="168" t="s">
        <v>21</v>
      </c>
      <c r="N2708" s="168" t="s">
        <v>2829</v>
      </c>
      <c r="O2708" s="168" t="s">
        <v>21</v>
      </c>
      <c r="P2708" s="168" t="s">
        <v>2831</v>
      </c>
      <c r="Q2708" s="168" t="s">
        <v>2832</v>
      </c>
      <c r="R2708" s="168" t="s">
        <v>1259</v>
      </c>
      <c r="S2708" s="168" t="s">
        <v>21</v>
      </c>
      <c r="T2708" s="168" t="s">
        <v>1259</v>
      </c>
      <c r="U2708" s="168" t="s">
        <v>1259</v>
      </c>
      <c r="V2708" s="168" t="s">
        <v>2832</v>
      </c>
      <c r="W2708" s="168" t="s">
        <v>1259</v>
      </c>
      <c r="X2708" s="168" t="s">
        <v>21</v>
      </c>
      <c r="Y2708" s="168" t="s">
        <v>1259</v>
      </c>
      <c r="Z2708" s="168" t="s">
        <v>21</v>
      </c>
      <c r="AA2708" s="168" t="s">
        <v>4358</v>
      </c>
      <c r="AB2708" s="168" t="s">
        <v>1259</v>
      </c>
      <c r="AC2708" s="168" t="s">
        <v>7375</v>
      </c>
      <c r="AD2708" s="169">
        <v>99686.739912352496</v>
      </c>
      <c r="AE2708" s="168" t="s">
        <v>813</v>
      </c>
      <c r="AF2708" s="169">
        <v>-66665.575206039503</v>
      </c>
      <c r="AG2708" s="169">
        <v>-57148.179489404429</v>
      </c>
      <c r="AH2708" s="169">
        <v>-5123.3097560866436</v>
      </c>
      <c r="AI2708" s="168" t="s">
        <v>21</v>
      </c>
      <c r="AJ2708"/>
      <c r="AK2708"/>
    </row>
    <row r="2709" spans="1:37" hidden="1" x14ac:dyDescent="0.25">
      <c r="A2709" s="179" t="b">
        <f>IF(E2709&lt;&gt;1,"",NOT(ISNA(VLOOKUP(P2709,Mapping!$P:$P,1,FALSE))))</f>
        <v>0</v>
      </c>
      <c r="B2709" s="180" t="str">
        <f t="shared" ref="B2709:B2772" si="42">IF(AI2709="","",VALUE(AI2709))</f>
        <v/>
      </c>
      <c r="E2709" s="167">
        <v>1</v>
      </c>
      <c r="F2709" s="170" t="s">
        <v>313</v>
      </c>
      <c r="G2709" s="169">
        <v>50752566.479999997</v>
      </c>
      <c r="H2709" s="168" t="s">
        <v>1266</v>
      </c>
      <c r="I2709" s="168" t="s">
        <v>4</v>
      </c>
      <c r="J2709" s="169">
        <v>10786117.61371984</v>
      </c>
      <c r="K2709" s="169">
        <v>6143199.8670983193</v>
      </c>
      <c r="L2709" s="168" t="s">
        <v>5</v>
      </c>
      <c r="M2709" s="168" t="s">
        <v>21</v>
      </c>
      <c r="N2709" s="168" t="s">
        <v>2829</v>
      </c>
      <c r="O2709" s="168" t="s">
        <v>21</v>
      </c>
      <c r="P2709" s="168" t="s">
        <v>2843</v>
      </c>
      <c r="Q2709" s="168" t="s">
        <v>2834</v>
      </c>
      <c r="R2709" s="168" t="s">
        <v>1259</v>
      </c>
      <c r="S2709" s="168" t="s">
        <v>21</v>
      </c>
      <c r="T2709" s="168" t="s">
        <v>1259</v>
      </c>
      <c r="U2709" s="168" t="s">
        <v>1259</v>
      </c>
      <c r="V2709" s="168" t="s">
        <v>2834</v>
      </c>
      <c r="W2709" s="168" t="s">
        <v>1259</v>
      </c>
      <c r="X2709" s="168" t="s">
        <v>21</v>
      </c>
      <c r="Y2709" s="168" t="s">
        <v>1259</v>
      </c>
      <c r="Z2709" s="168" t="s">
        <v>21</v>
      </c>
      <c r="AA2709" s="168" t="s">
        <v>1326</v>
      </c>
      <c r="AB2709" s="168" t="s">
        <v>820</v>
      </c>
      <c r="AC2709" s="168" t="s">
        <v>9015</v>
      </c>
      <c r="AD2709" s="169">
        <v>18063079.174469858</v>
      </c>
      <c r="AE2709" s="168" t="s">
        <v>811</v>
      </c>
      <c r="AF2709" s="169">
        <v>-8639219.7152122185</v>
      </c>
      <c r="AG2709" s="169">
        <v>34781899.201536819</v>
      </c>
      <c r="AH2709" s="169">
        <v>-18486963.998155668</v>
      </c>
      <c r="AI2709" s="168" t="s">
        <v>21</v>
      </c>
      <c r="AJ2709"/>
      <c r="AK2709"/>
    </row>
    <row r="2710" spans="1:37" hidden="1" x14ac:dyDescent="0.25">
      <c r="A2710" s="179" t="b">
        <f>IF(E2710&lt;&gt;1,"",NOT(ISNA(VLOOKUP(P2710,Mapping!$P:$P,1,FALSE))))</f>
        <v>0</v>
      </c>
      <c r="B2710" s="180" t="str">
        <f t="shared" si="42"/>
        <v/>
      </c>
      <c r="E2710" s="167">
        <v>1</v>
      </c>
      <c r="F2710" s="170" t="s">
        <v>4359</v>
      </c>
      <c r="G2710" s="169">
        <v>204867.5274377451</v>
      </c>
      <c r="H2710" s="168" t="s">
        <v>1266</v>
      </c>
      <c r="I2710" s="168" t="s">
        <v>2830</v>
      </c>
      <c r="J2710" s="169">
        <v>47067.183701638853</v>
      </c>
      <c r="K2710" s="169">
        <v>21177.627415754359</v>
      </c>
      <c r="L2710" s="168" t="s">
        <v>5</v>
      </c>
      <c r="M2710" s="168" t="s">
        <v>21</v>
      </c>
      <c r="N2710" s="168" t="s">
        <v>2829</v>
      </c>
      <c r="O2710" s="168" t="s">
        <v>21</v>
      </c>
      <c r="P2710" s="168" t="s">
        <v>2831</v>
      </c>
      <c r="Q2710" s="168" t="s">
        <v>2832</v>
      </c>
      <c r="R2710" s="168" t="s">
        <v>1259</v>
      </c>
      <c r="S2710" s="168" t="s">
        <v>21</v>
      </c>
      <c r="T2710" s="168" t="s">
        <v>1259</v>
      </c>
      <c r="U2710" s="168" t="s">
        <v>1259</v>
      </c>
      <c r="V2710" s="168" t="s">
        <v>2832</v>
      </c>
      <c r="W2710" s="168" t="s">
        <v>1259</v>
      </c>
      <c r="X2710" s="168" t="s">
        <v>21</v>
      </c>
      <c r="Y2710" s="168" t="s">
        <v>1259</v>
      </c>
      <c r="Z2710" s="168" t="s">
        <v>21</v>
      </c>
      <c r="AA2710" s="168" t="s">
        <v>4360</v>
      </c>
      <c r="AB2710" s="168" t="s">
        <v>1259</v>
      </c>
      <c r="AC2710" s="168" t="s">
        <v>9016</v>
      </c>
      <c r="AD2710" s="169">
        <v>81444.654440478087</v>
      </c>
      <c r="AE2710" s="168" t="s">
        <v>817</v>
      </c>
      <c r="AF2710" s="169">
        <v>-48809.186295749787</v>
      </c>
      <c r="AG2710" s="169">
        <v>20328.121787569398</v>
      </c>
      <c r="AH2710" s="169">
        <v>-36740.081778486492</v>
      </c>
      <c r="AI2710" s="168" t="s">
        <v>21</v>
      </c>
      <c r="AJ2710"/>
      <c r="AK2710"/>
    </row>
    <row r="2711" spans="1:37" hidden="1" x14ac:dyDescent="0.25">
      <c r="A2711" s="179" t="b">
        <f>IF(E2711&lt;&gt;1,"",NOT(ISNA(VLOOKUP(P2711,Mapping!$P:$P,1,FALSE))))</f>
        <v>0</v>
      </c>
      <c r="B2711" s="180" t="str">
        <f t="shared" si="42"/>
        <v/>
      </c>
      <c r="E2711" s="167">
        <v>1</v>
      </c>
      <c r="F2711" s="170" t="s">
        <v>4361</v>
      </c>
      <c r="G2711" s="169">
        <v>174380.48853505959</v>
      </c>
      <c r="H2711" s="168" t="s">
        <v>1266</v>
      </c>
      <c r="I2711" s="168" t="s">
        <v>561</v>
      </c>
      <c r="J2711" s="169">
        <v>61089.290912766723</v>
      </c>
      <c r="K2711" s="169">
        <v>17682.949889570122</v>
      </c>
      <c r="L2711" s="168" t="s">
        <v>5</v>
      </c>
      <c r="M2711" s="168" t="s">
        <v>21</v>
      </c>
      <c r="N2711" s="168" t="s">
        <v>2829</v>
      </c>
      <c r="O2711" s="168" t="s">
        <v>21</v>
      </c>
      <c r="P2711" s="168" t="s">
        <v>2831</v>
      </c>
      <c r="Q2711" s="168" t="s">
        <v>2832</v>
      </c>
      <c r="R2711" s="168" t="s">
        <v>1259</v>
      </c>
      <c r="S2711" s="168" t="s">
        <v>21</v>
      </c>
      <c r="T2711" s="168" t="s">
        <v>1259</v>
      </c>
      <c r="U2711" s="168" t="s">
        <v>1259</v>
      </c>
      <c r="V2711" s="168" t="s">
        <v>2832</v>
      </c>
      <c r="W2711" s="168" t="s">
        <v>1259</v>
      </c>
      <c r="X2711" s="168" t="s">
        <v>21</v>
      </c>
      <c r="Y2711" s="168" t="s">
        <v>1259</v>
      </c>
      <c r="Z2711" s="168" t="s">
        <v>21</v>
      </c>
      <c r="AA2711" s="168" t="s">
        <v>4362</v>
      </c>
      <c r="AB2711" s="168" t="s">
        <v>1259</v>
      </c>
      <c r="AC2711" s="168" t="s">
        <v>9017</v>
      </c>
      <c r="AD2711" s="169">
        <v>90119.150272089799</v>
      </c>
      <c r="AE2711" s="168" t="s">
        <v>813</v>
      </c>
      <c r="AF2711" s="169">
        <v>-59946.258446820619</v>
      </c>
      <c r="AG2711" s="169">
        <v>-81190.993031136895</v>
      </c>
      <c r="AH2711" s="169">
        <v>-41568.949381996987</v>
      </c>
      <c r="AI2711" s="168" t="s">
        <v>21</v>
      </c>
      <c r="AJ2711"/>
      <c r="AK2711"/>
    </row>
    <row r="2712" spans="1:37" hidden="1" x14ac:dyDescent="0.25">
      <c r="A2712" s="179" t="b">
        <f>IF(E2712&lt;&gt;1,"",NOT(ISNA(VLOOKUP(P2712,Mapping!$P:$P,1,FALSE))))</f>
        <v>0</v>
      </c>
      <c r="B2712" s="180" t="str">
        <f t="shared" si="42"/>
        <v/>
      </c>
      <c r="E2712" s="167">
        <v>1</v>
      </c>
      <c r="F2712" s="170" t="s">
        <v>4363</v>
      </c>
      <c r="G2712" s="169">
        <v>315560.90276895888</v>
      </c>
      <c r="H2712" s="168" t="s">
        <v>1266</v>
      </c>
      <c r="I2712" s="168" t="s">
        <v>402</v>
      </c>
      <c r="J2712" s="169">
        <v>94744.920486948249</v>
      </c>
      <c r="K2712" s="169">
        <v>42798.662226748871</v>
      </c>
      <c r="L2712" s="168" t="s">
        <v>5</v>
      </c>
      <c r="M2712" s="168" t="s">
        <v>21</v>
      </c>
      <c r="N2712" s="168" t="s">
        <v>2829</v>
      </c>
      <c r="O2712" s="168" t="s">
        <v>21</v>
      </c>
      <c r="P2712" s="168" t="s">
        <v>2831</v>
      </c>
      <c r="Q2712" s="168" t="s">
        <v>2832</v>
      </c>
      <c r="R2712" s="168" t="s">
        <v>1259</v>
      </c>
      <c r="S2712" s="168" t="s">
        <v>21</v>
      </c>
      <c r="T2712" s="168" t="s">
        <v>1259</v>
      </c>
      <c r="U2712" s="168" t="s">
        <v>1259</v>
      </c>
      <c r="V2712" s="168" t="s">
        <v>2832</v>
      </c>
      <c r="W2712" s="168" t="s">
        <v>1259</v>
      </c>
      <c r="X2712" s="168" t="s">
        <v>21</v>
      </c>
      <c r="Y2712" s="168" t="s">
        <v>1259</v>
      </c>
      <c r="Z2712" s="168" t="s">
        <v>21</v>
      </c>
      <c r="AA2712" s="168" t="s">
        <v>4364</v>
      </c>
      <c r="AB2712" s="168" t="s">
        <v>1259</v>
      </c>
      <c r="AC2712" s="168" t="s">
        <v>9018</v>
      </c>
      <c r="AD2712" s="169">
        <v>175012.9057089267</v>
      </c>
      <c r="AE2712" s="168" t="s">
        <v>818</v>
      </c>
      <c r="AF2712" s="169">
        <v>-97575.815826757665</v>
      </c>
      <c r="AG2712" s="169">
        <v>-120730.42049772661</v>
      </c>
      <c r="AH2712" s="169">
        <v>-86768.902755351504</v>
      </c>
      <c r="AI2712" s="168" t="s">
        <v>21</v>
      </c>
      <c r="AJ2712"/>
      <c r="AK2712"/>
    </row>
    <row r="2713" spans="1:37" hidden="1" x14ac:dyDescent="0.25">
      <c r="A2713" s="179" t="b">
        <f>IF(E2713&lt;&gt;1,"",NOT(ISNA(VLOOKUP(P2713,Mapping!$P:$P,1,FALSE))))</f>
        <v>0</v>
      </c>
      <c r="B2713" s="180" t="str">
        <f t="shared" si="42"/>
        <v/>
      </c>
      <c r="E2713" s="167">
        <v>1</v>
      </c>
      <c r="F2713" s="170" t="s">
        <v>4363</v>
      </c>
      <c r="G2713" s="169">
        <v>211138.0763241316</v>
      </c>
      <c r="H2713" s="168" t="s">
        <v>1266</v>
      </c>
      <c r="I2713" s="168" t="s">
        <v>402</v>
      </c>
      <c r="J2713" s="169">
        <v>63392.708277753132</v>
      </c>
      <c r="K2713" s="169">
        <v>28636.07985815069</v>
      </c>
      <c r="L2713" s="168" t="s">
        <v>5</v>
      </c>
      <c r="M2713" s="168" t="s">
        <v>21</v>
      </c>
      <c r="N2713" s="168" t="s">
        <v>2829</v>
      </c>
      <c r="O2713" s="168" t="s">
        <v>21</v>
      </c>
      <c r="P2713" s="168" t="s">
        <v>2835</v>
      </c>
      <c r="Q2713" s="168" t="s">
        <v>2834</v>
      </c>
      <c r="R2713" s="168" t="s">
        <v>1259</v>
      </c>
      <c r="S2713" s="168" t="s">
        <v>21</v>
      </c>
      <c r="T2713" s="168" t="s">
        <v>1259</v>
      </c>
      <c r="U2713" s="168" t="s">
        <v>1259</v>
      </c>
      <c r="V2713" s="168" t="s">
        <v>2834</v>
      </c>
      <c r="W2713" s="168" t="s">
        <v>1259</v>
      </c>
      <c r="X2713" s="168" t="s">
        <v>21</v>
      </c>
      <c r="Y2713" s="168" t="s">
        <v>1259</v>
      </c>
      <c r="Z2713" s="168" t="s">
        <v>21</v>
      </c>
      <c r="AA2713" s="168" t="s">
        <v>4364</v>
      </c>
      <c r="AB2713" s="168" t="s">
        <v>1259</v>
      </c>
      <c r="AC2713" s="168" t="s">
        <v>9019</v>
      </c>
      <c r="AD2713" s="169">
        <v>117099.0700021356</v>
      </c>
      <c r="AE2713" s="168" t="s">
        <v>818</v>
      </c>
      <c r="AF2713" s="169">
        <v>-65286.826944158209</v>
      </c>
      <c r="AG2713" s="169">
        <v>-80779.299697836192</v>
      </c>
      <c r="AH2713" s="169">
        <v>-58056.04893307673</v>
      </c>
      <c r="AI2713" s="168" t="s">
        <v>21</v>
      </c>
      <c r="AJ2713"/>
      <c r="AK2713"/>
    </row>
    <row r="2714" spans="1:37" hidden="1" x14ac:dyDescent="0.25">
      <c r="A2714" s="179" t="b">
        <f>IF(E2714&lt;&gt;1,"",NOT(ISNA(VLOOKUP(P2714,Mapping!$P:$P,1,FALSE))))</f>
        <v>0</v>
      </c>
      <c r="B2714" s="180" t="str">
        <f t="shared" si="42"/>
        <v/>
      </c>
      <c r="E2714" s="167">
        <v>1</v>
      </c>
      <c r="F2714" s="170" t="s">
        <v>4363</v>
      </c>
      <c r="G2714" s="169">
        <v>2369983.7606767332</v>
      </c>
      <c r="H2714" s="168" t="s">
        <v>1266</v>
      </c>
      <c r="I2714" s="168" t="s">
        <v>402</v>
      </c>
      <c r="J2714" s="169">
        <v>711570.79660491983</v>
      </c>
      <c r="K2714" s="169">
        <v>321434.41587992932</v>
      </c>
      <c r="L2714" s="168" t="s">
        <v>5</v>
      </c>
      <c r="M2714" s="168" t="s">
        <v>21</v>
      </c>
      <c r="N2714" s="168" t="s">
        <v>2829</v>
      </c>
      <c r="O2714" s="168" t="s">
        <v>21</v>
      </c>
      <c r="P2714" s="168" t="s">
        <v>2836</v>
      </c>
      <c r="Q2714" s="168" t="s">
        <v>2837</v>
      </c>
      <c r="R2714" s="168" t="s">
        <v>1259</v>
      </c>
      <c r="S2714" s="168" t="s">
        <v>21</v>
      </c>
      <c r="T2714" s="168" t="s">
        <v>1259</v>
      </c>
      <c r="U2714" s="168" t="s">
        <v>1259</v>
      </c>
      <c r="V2714" s="168" t="s">
        <v>2837</v>
      </c>
      <c r="W2714" s="168" t="s">
        <v>1259</v>
      </c>
      <c r="X2714" s="168" t="s">
        <v>21</v>
      </c>
      <c r="Y2714" s="168" t="s">
        <v>1259</v>
      </c>
      <c r="Z2714" s="168" t="s">
        <v>21</v>
      </c>
      <c r="AA2714" s="168" t="s">
        <v>4364</v>
      </c>
      <c r="AB2714" s="168" t="s">
        <v>1259</v>
      </c>
      <c r="AC2714" s="168" t="s">
        <v>9020</v>
      </c>
      <c r="AD2714" s="169">
        <v>1314414.240799302</v>
      </c>
      <c r="AE2714" s="168" t="s">
        <v>818</v>
      </c>
      <c r="AF2714" s="169">
        <v>-732831.90951419482</v>
      </c>
      <c r="AG2714" s="169">
        <v>-906731.89703978505</v>
      </c>
      <c r="AH2714" s="169">
        <v>-651667.83545578737</v>
      </c>
      <c r="AI2714" s="168" t="s">
        <v>21</v>
      </c>
      <c r="AJ2714"/>
      <c r="AK2714"/>
    </row>
    <row r="2715" spans="1:37" hidden="1" x14ac:dyDescent="0.25">
      <c r="A2715" s="179" t="b">
        <f>IF(E2715&lt;&gt;1,"",NOT(ISNA(VLOOKUP(P2715,Mapping!$P:$P,1,FALSE))))</f>
        <v>0</v>
      </c>
      <c r="B2715" s="180" t="str">
        <f t="shared" si="42"/>
        <v/>
      </c>
      <c r="E2715" s="167">
        <v>1</v>
      </c>
      <c r="F2715" s="170" t="s">
        <v>4365</v>
      </c>
      <c r="G2715" s="169">
        <v>2735915.063364815</v>
      </c>
      <c r="H2715" s="168" t="s">
        <v>1266</v>
      </c>
      <c r="I2715" s="168" t="s">
        <v>402</v>
      </c>
      <c r="J2715" s="169">
        <v>800802.22859102162</v>
      </c>
      <c r="K2715" s="169">
        <v>371684.96757778211</v>
      </c>
      <c r="L2715" s="168" t="s">
        <v>5</v>
      </c>
      <c r="M2715" s="168" t="s">
        <v>21</v>
      </c>
      <c r="N2715" s="168" t="s">
        <v>2829</v>
      </c>
      <c r="O2715" s="168" t="s">
        <v>21</v>
      </c>
      <c r="P2715" s="168" t="s">
        <v>2831</v>
      </c>
      <c r="Q2715" s="168" t="s">
        <v>2832</v>
      </c>
      <c r="R2715" s="168" t="s">
        <v>1259</v>
      </c>
      <c r="S2715" s="168" t="s">
        <v>21</v>
      </c>
      <c r="T2715" s="168" t="s">
        <v>1259</v>
      </c>
      <c r="U2715" s="168" t="s">
        <v>1259</v>
      </c>
      <c r="V2715" s="168" t="s">
        <v>2832</v>
      </c>
      <c r="W2715" s="168" t="s">
        <v>1259</v>
      </c>
      <c r="X2715" s="168" t="s">
        <v>21</v>
      </c>
      <c r="Y2715" s="168" t="s">
        <v>1259</v>
      </c>
      <c r="Z2715" s="168" t="s">
        <v>21</v>
      </c>
      <c r="AA2715" s="168" t="s">
        <v>4366</v>
      </c>
      <c r="AB2715" s="168" t="s">
        <v>1259</v>
      </c>
      <c r="AC2715" s="168" t="s">
        <v>9021</v>
      </c>
      <c r="AD2715" s="169">
        <v>1365397.1978493319</v>
      </c>
      <c r="AE2715" s="168" t="s">
        <v>818</v>
      </c>
      <c r="AF2715" s="169">
        <v>-1079331.21718805</v>
      </c>
      <c r="AG2715" s="169">
        <v>-785967.12093618512</v>
      </c>
      <c r="AH2715" s="169">
        <v>-526349.51606465224</v>
      </c>
      <c r="AI2715" s="168" t="s">
        <v>21</v>
      </c>
      <c r="AJ2715"/>
      <c r="AK2715"/>
    </row>
    <row r="2716" spans="1:37" hidden="1" x14ac:dyDescent="0.25">
      <c r="A2716" s="179" t="b">
        <f>IF(E2716&lt;&gt;1,"",NOT(ISNA(VLOOKUP(P2716,Mapping!$P:$P,1,FALSE))))</f>
        <v>0</v>
      </c>
      <c r="B2716" s="180" t="str">
        <f t="shared" si="42"/>
        <v/>
      </c>
      <c r="E2716" s="167">
        <v>1</v>
      </c>
      <c r="F2716" s="170" t="s">
        <v>4365</v>
      </c>
      <c r="G2716" s="169">
        <v>2306273.2843895848</v>
      </c>
      <c r="H2716" s="168" t="s">
        <v>1266</v>
      </c>
      <c r="I2716" s="168" t="s">
        <v>402</v>
      </c>
      <c r="J2716" s="169">
        <v>675046.09723070415</v>
      </c>
      <c r="K2716" s="169">
        <v>313316.4192164634</v>
      </c>
      <c r="L2716" s="168" t="s">
        <v>5</v>
      </c>
      <c r="M2716" s="168" t="s">
        <v>21</v>
      </c>
      <c r="N2716" s="168" t="s">
        <v>2829</v>
      </c>
      <c r="O2716" s="168" t="s">
        <v>21</v>
      </c>
      <c r="P2716" s="168" t="s">
        <v>2851</v>
      </c>
      <c r="Q2716" s="168" t="s">
        <v>2834</v>
      </c>
      <c r="R2716" s="168" t="s">
        <v>1259</v>
      </c>
      <c r="S2716" s="168" t="s">
        <v>21</v>
      </c>
      <c r="T2716" s="168" t="s">
        <v>1259</v>
      </c>
      <c r="U2716" s="168" t="s">
        <v>1259</v>
      </c>
      <c r="V2716" s="168" t="s">
        <v>2834</v>
      </c>
      <c r="W2716" s="168" t="s">
        <v>1259</v>
      </c>
      <c r="X2716" s="168" t="s">
        <v>21</v>
      </c>
      <c r="Y2716" s="168" t="s">
        <v>1259</v>
      </c>
      <c r="Z2716" s="168" t="s">
        <v>21</v>
      </c>
      <c r="AA2716" s="168" t="s">
        <v>4366</v>
      </c>
      <c r="AB2716" s="168" t="s">
        <v>1259</v>
      </c>
      <c r="AC2716" s="168" t="s">
        <v>12613</v>
      </c>
      <c r="AD2716" s="169">
        <v>1150978.377270048</v>
      </c>
      <c r="AE2716" s="168" t="s">
        <v>818</v>
      </c>
      <c r="AF2716" s="169">
        <v>-909835.53712631157</v>
      </c>
      <c r="AG2716" s="169">
        <v>-662540.66059872345</v>
      </c>
      <c r="AH2716" s="169">
        <v>-443692.80443170993</v>
      </c>
      <c r="AI2716" s="168" t="s">
        <v>21</v>
      </c>
      <c r="AJ2716"/>
      <c r="AK2716"/>
    </row>
    <row r="2717" spans="1:37" hidden="1" x14ac:dyDescent="0.25">
      <c r="A2717" s="179" t="b">
        <f>IF(E2717&lt;&gt;1,"",NOT(ISNA(VLOOKUP(P2717,Mapping!$P:$P,1,FALSE))))</f>
        <v>0</v>
      </c>
      <c r="B2717" s="180" t="str">
        <f t="shared" si="42"/>
        <v/>
      </c>
      <c r="E2717" s="167">
        <v>1</v>
      </c>
      <c r="F2717" s="170" t="s">
        <v>4365</v>
      </c>
      <c r="G2717" s="169">
        <v>4928754.957168675</v>
      </c>
      <c r="H2717" s="168" t="s">
        <v>1266</v>
      </c>
      <c r="I2717" s="168" t="s">
        <v>402</v>
      </c>
      <c r="J2717" s="169">
        <v>1442646.376976884</v>
      </c>
      <c r="K2717" s="169">
        <v>669591.00850193168</v>
      </c>
      <c r="L2717" s="168" t="s">
        <v>5</v>
      </c>
      <c r="M2717" s="168" t="s">
        <v>21</v>
      </c>
      <c r="N2717" s="168" t="s">
        <v>2829</v>
      </c>
      <c r="O2717" s="168" t="s">
        <v>21</v>
      </c>
      <c r="P2717" s="168" t="s">
        <v>2836</v>
      </c>
      <c r="Q2717" s="168" t="s">
        <v>2837</v>
      </c>
      <c r="R2717" s="168" t="s">
        <v>1259</v>
      </c>
      <c r="S2717" s="168" t="s">
        <v>21</v>
      </c>
      <c r="T2717" s="168" t="s">
        <v>1259</v>
      </c>
      <c r="U2717" s="168" t="s">
        <v>1259</v>
      </c>
      <c r="V2717" s="168" t="s">
        <v>2837</v>
      </c>
      <c r="W2717" s="168" t="s">
        <v>1259</v>
      </c>
      <c r="X2717" s="168" t="s">
        <v>21</v>
      </c>
      <c r="Y2717" s="168" t="s">
        <v>1259</v>
      </c>
      <c r="Z2717" s="168" t="s">
        <v>21</v>
      </c>
      <c r="AA2717" s="168" t="s">
        <v>4366</v>
      </c>
      <c r="AB2717" s="168" t="s">
        <v>1259</v>
      </c>
      <c r="AC2717" s="168" t="s">
        <v>9022</v>
      </c>
      <c r="AD2717" s="169">
        <v>2459765.0334683559</v>
      </c>
      <c r="AE2717" s="168" t="s">
        <v>818</v>
      </c>
      <c r="AF2717" s="169">
        <v>-1944416.754151681</v>
      </c>
      <c r="AG2717" s="169">
        <v>-1415920.909007133</v>
      </c>
      <c r="AH2717" s="169">
        <v>-948219.41705909697</v>
      </c>
      <c r="AI2717" s="168" t="s">
        <v>21</v>
      </c>
      <c r="AJ2717"/>
      <c r="AK2717"/>
    </row>
    <row r="2718" spans="1:37" hidden="1" x14ac:dyDescent="0.25">
      <c r="A2718" s="179" t="b">
        <f>IF(E2718&lt;&gt;1,"",NOT(ISNA(VLOOKUP(P2718,Mapping!$P:$P,1,FALSE))))</f>
        <v>0</v>
      </c>
      <c r="B2718" s="180" t="str">
        <f t="shared" si="42"/>
        <v/>
      </c>
      <c r="E2718" s="167">
        <v>1</v>
      </c>
      <c r="F2718" s="170" t="s">
        <v>4367</v>
      </c>
      <c r="G2718" s="169">
        <v>702263.81004008907</v>
      </c>
      <c r="H2718" s="168" t="s">
        <v>1266</v>
      </c>
      <c r="I2718" s="168" t="s">
        <v>797</v>
      </c>
      <c r="J2718" s="169">
        <v>198027.4043350392</v>
      </c>
      <c r="K2718" s="169">
        <v>73090.604074672854</v>
      </c>
      <c r="L2718" s="168" t="s">
        <v>5</v>
      </c>
      <c r="M2718" s="168" t="s">
        <v>21</v>
      </c>
      <c r="N2718" s="168" t="s">
        <v>2829</v>
      </c>
      <c r="O2718" s="168" t="s">
        <v>21</v>
      </c>
      <c r="P2718" s="168" t="s">
        <v>2831</v>
      </c>
      <c r="Q2718" s="168" t="s">
        <v>2832</v>
      </c>
      <c r="R2718" s="168" t="s">
        <v>1259</v>
      </c>
      <c r="S2718" s="168" t="s">
        <v>21</v>
      </c>
      <c r="T2718" s="168" t="s">
        <v>1259</v>
      </c>
      <c r="U2718" s="168" t="s">
        <v>1259</v>
      </c>
      <c r="V2718" s="168" t="s">
        <v>2832</v>
      </c>
      <c r="W2718" s="168" t="s">
        <v>1259</v>
      </c>
      <c r="X2718" s="168" t="s">
        <v>21</v>
      </c>
      <c r="Y2718" s="168" t="s">
        <v>1259</v>
      </c>
      <c r="Z2718" s="168" t="s">
        <v>21</v>
      </c>
      <c r="AA2718" s="168" t="s">
        <v>4368</v>
      </c>
      <c r="AB2718" s="168" t="s">
        <v>1259</v>
      </c>
      <c r="AC2718" s="168" t="s">
        <v>9023</v>
      </c>
      <c r="AD2718" s="169">
        <v>298732.14361793082</v>
      </c>
      <c r="AE2718" s="168" t="s">
        <v>811</v>
      </c>
      <c r="AF2718" s="169">
        <v>-105436.6529573624</v>
      </c>
      <c r="AG2718" s="169">
        <v>-371824.61090336047</v>
      </c>
      <c r="AH2718" s="169">
        <v>-159569.2787638896</v>
      </c>
      <c r="AI2718" s="168" t="s">
        <v>21</v>
      </c>
      <c r="AJ2718"/>
      <c r="AK2718"/>
    </row>
    <row r="2719" spans="1:37" hidden="1" x14ac:dyDescent="0.25">
      <c r="A2719" s="179" t="b">
        <f>IF(E2719&lt;&gt;1,"",NOT(ISNA(VLOOKUP(P2719,Mapping!$P:$P,1,FALSE))))</f>
        <v>0</v>
      </c>
      <c r="B2719" s="180" t="str">
        <f t="shared" si="42"/>
        <v/>
      </c>
      <c r="E2719" s="167">
        <v>1</v>
      </c>
      <c r="F2719" s="170" t="s">
        <v>4367</v>
      </c>
      <c r="G2719" s="169">
        <v>2057762.7452304049</v>
      </c>
      <c r="H2719" s="168" t="s">
        <v>1266</v>
      </c>
      <c r="I2719" s="168" t="s">
        <v>797</v>
      </c>
      <c r="J2719" s="169">
        <v>580256.89114189043</v>
      </c>
      <c r="K2719" s="169">
        <v>214168.9774426244</v>
      </c>
      <c r="L2719" s="168" t="s">
        <v>5</v>
      </c>
      <c r="M2719" s="168" t="s">
        <v>21</v>
      </c>
      <c r="N2719" s="168" t="s">
        <v>2829</v>
      </c>
      <c r="O2719" s="168" t="s">
        <v>21</v>
      </c>
      <c r="P2719" s="168" t="s">
        <v>2836</v>
      </c>
      <c r="Q2719" s="168" t="s">
        <v>2837</v>
      </c>
      <c r="R2719" s="168" t="s">
        <v>1259</v>
      </c>
      <c r="S2719" s="168" t="s">
        <v>21</v>
      </c>
      <c r="T2719" s="168" t="s">
        <v>1259</v>
      </c>
      <c r="U2719" s="168" t="s">
        <v>1259</v>
      </c>
      <c r="V2719" s="168" t="s">
        <v>2837</v>
      </c>
      <c r="W2719" s="168" t="s">
        <v>1259</v>
      </c>
      <c r="X2719" s="168" t="s">
        <v>21</v>
      </c>
      <c r="Y2719" s="168" t="s">
        <v>1259</v>
      </c>
      <c r="Z2719" s="168" t="s">
        <v>21</v>
      </c>
      <c r="AA2719" s="168" t="s">
        <v>4368</v>
      </c>
      <c r="AB2719" s="168" t="s">
        <v>1259</v>
      </c>
      <c r="AC2719" s="168" t="s">
        <v>9024</v>
      </c>
      <c r="AD2719" s="169">
        <v>875340.38797286875</v>
      </c>
      <c r="AE2719" s="168" t="s">
        <v>811</v>
      </c>
      <c r="AF2719" s="169">
        <v>-308948.87837814383</v>
      </c>
      <c r="AG2719" s="169">
        <v>-1089514.824967341</v>
      </c>
      <c r="AH2719" s="169">
        <v>-467567.47596729058</v>
      </c>
      <c r="AI2719" s="168" t="s">
        <v>21</v>
      </c>
      <c r="AJ2719"/>
      <c r="AK2719"/>
    </row>
    <row r="2720" spans="1:37" hidden="1" x14ac:dyDescent="0.25">
      <c r="A2720" s="179" t="b">
        <f>IF(E2720&lt;&gt;1,"",NOT(ISNA(VLOOKUP(P2720,Mapping!$P:$P,1,FALSE))))</f>
        <v>0</v>
      </c>
      <c r="B2720" s="180" t="str">
        <f t="shared" si="42"/>
        <v/>
      </c>
      <c r="E2720" s="167">
        <v>1</v>
      </c>
      <c r="F2720" s="170" t="s">
        <v>4369</v>
      </c>
      <c r="G2720" s="169">
        <v>1418364.2157165429</v>
      </c>
      <c r="H2720" s="168" t="s">
        <v>1266</v>
      </c>
      <c r="I2720" s="168" t="s">
        <v>402</v>
      </c>
      <c r="J2720" s="169">
        <v>470206.51676315768</v>
      </c>
      <c r="K2720" s="169">
        <v>193224.16078415481</v>
      </c>
      <c r="L2720" s="168" t="s">
        <v>5</v>
      </c>
      <c r="M2720" s="168" t="s">
        <v>21</v>
      </c>
      <c r="N2720" s="168" t="s">
        <v>2829</v>
      </c>
      <c r="O2720" s="168" t="s">
        <v>21</v>
      </c>
      <c r="P2720" s="168" t="s">
        <v>2831</v>
      </c>
      <c r="Q2720" s="168" t="s">
        <v>2832</v>
      </c>
      <c r="R2720" s="168" t="s">
        <v>1259</v>
      </c>
      <c r="S2720" s="168" t="s">
        <v>21</v>
      </c>
      <c r="T2720" s="168" t="s">
        <v>1259</v>
      </c>
      <c r="U2720" s="168" t="s">
        <v>1259</v>
      </c>
      <c r="V2720" s="168" t="s">
        <v>2832</v>
      </c>
      <c r="W2720" s="168" t="s">
        <v>1259</v>
      </c>
      <c r="X2720" s="168" t="s">
        <v>21</v>
      </c>
      <c r="Y2720" s="168" t="s">
        <v>1259</v>
      </c>
      <c r="Z2720" s="168" t="s">
        <v>21</v>
      </c>
      <c r="AA2720" s="168" t="s">
        <v>4370</v>
      </c>
      <c r="AB2720" s="168" t="s">
        <v>1259</v>
      </c>
      <c r="AC2720" s="168" t="s">
        <v>9025</v>
      </c>
      <c r="AD2720" s="169">
        <v>833032.13922091434</v>
      </c>
      <c r="AE2720" s="168" t="s">
        <v>818</v>
      </c>
      <c r="AF2720" s="169">
        <v>-554595.1527533076</v>
      </c>
      <c r="AG2720" s="169">
        <v>-648452.57137942803</v>
      </c>
      <c r="AH2720" s="169">
        <v>-483790.57031236659</v>
      </c>
      <c r="AI2720" s="168" t="s">
        <v>21</v>
      </c>
      <c r="AJ2720"/>
      <c r="AK2720"/>
    </row>
    <row r="2721" spans="1:37" hidden="1" x14ac:dyDescent="0.25">
      <c r="A2721" s="179" t="b">
        <f>IF(E2721&lt;&gt;1,"",NOT(ISNA(VLOOKUP(P2721,Mapping!$P:$P,1,FALSE))))</f>
        <v>0</v>
      </c>
      <c r="B2721" s="180" t="str">
        <f t="shared" si="42"/>
        <v/>
      </c>
      <c r="E2721" s="167">
        <v>1</v>
      </c>
      <c r="F2721" s="170" t="s">
        <v>4369</v>
      </c>
      <c r="G2721" s="169">
        <v>3824007.8816304291</v>
      </c>
      <c r="H2721" s="168" t="s">
        <v>1266</v>
      </c>
      <c r="I2721" s="168" t="s">
        <v>402</v>
      </c>
      <c r="J2721" s="169">
        <v>1267709.242923853</v>
      </c>
      <c r="K2721" s="169">
        <v>520945.6820558281</v>
      </c>
      <c r="L2721" s="168" t="s">
        <v>5</v>
      </c>
      <c r="M2721" s="168" t="s">
        <v>21</v>
      </c>
      <c r="N2721" s="168" t="s">
        <v>2829</v>
      </c>
      <c r="O2721" s="168" t="s">
        <v>21</v>
      </c>
      <c r="P2721" s="168" t="s">
        <v>2836</v>
      </c>
      <c r="Q2721" s="168" t="s">
        <v>2837</v>
      </c>
      <c r="R2721" s="168" t="s">
        <v>1259</v>
      </c>
      <c r="S2721" s="168" t="s">
        <v>21</v>
      </c>
      <c r="T2721" s="168" t="s">
        <v>1259</v>
      </c>
      <c r="U2721" s="168" t="s">
        <v>1259</v>
      </c>
      <c r="V2721" s="168" t="s">
        <v>2837</v>
      </c>
      <c r="W2721" s="168" t="s">
        <v>1259</v>
      </c>
      <c r="X2721" s="168" t="s">
        <v>21</v>
      </c>
      <c r="Y2721" s="168" t="s">
        <v>1259</v>
      </c>
      <c r="Z2721" s="168" t="s">
        <v>21</v>
      </c>
      <c r="AA2721" s="168" t="s">
        <v>4370</v>
      </c>
      <c r="AB2721" s="168" t="s">
        <v>1259</v>
      </c>
      <c r="AC2721" s="168" t="s">
        <v>9026</v>
      </c>
      <c r="AD2721" s="169">
        <v>2245912.178786139</v>
      </c>
      <c r="AE2721" s="168" t="s">
        <v>818</v>
      </c>
      <c r="AF2721" s="169">
        <v>-1495226.8336601299</v>
      </c>
      <c r="AG2721" s="169">
        <v>-1748272.916322652</v>
      </c>
      <c r="AH2721" s="169">
        <v>-1304332.789443902</v>
      </c>
      <c r="AI2721" s="168" t="s">
        <v>21</v>
      </c>
      <c r="AJ2721"/>
      <c r="AK2721"/>
    </row>
    <row r="2722" spans="1:37" hidden="1" x14ac:dyDescent="0.25">
      <c r="A2722" s="179" t="b">
        <f>IF(E2722&lt;&gt;1,"",NOT(ISNA(VLOOKUP(P2722,Mapping!$P:$P,1,FALSE))))</f>
        <v>0</v>
      </c>
      <c r="B2722" s="180" t="str">
        <f t="shared" si="42"/>
        <v/>
      </c>
      <c r="E2722" s="167">
        <v>1</v>
      </c>
      <c r="F2722" s="170" t="s">
        <v>4371</v>
      </c>
      <c r="G2722" s="169">
        <v>1604283.7759371891</v>
      </c>
      <c r="H2722" s="168" t="s">
        <v>1266</v>
      </c>
      <c r="I2722" s="168" t="s">
        <v>402</v>
      </c>
      <c r="J2722" s="169">
        <v>546548.35375611333</v>
      </c>
      <c r="K2722" s="169">
        <v>312374.79598639498</v>
      </c>
      <c r="L2722" s="168" t="s">
        <v>5</v>
      </c>
      <c r="M2722" s="168" t="s">
        <v>21</v>
      </c>
      <c r="N2722" s="168" t="s">
        <v>2829</v>
      </c>
      <c r="O2722" s="168" t="s">
        <v>21</v>
      </c>
      <c r="P2722" s="168" t="s">
        <v>2831</v>
      </c>
      <c r="Q2722" s="168" t="s">
        <v>2832</v>
      </c>
      <c r="R2722" s="168" t="s">
        <v>1259</v>
      </c>
      <c r="S2722" s="168" t="s">
        <v>21</v>
      </c>
      <c r="T2722" s="168" t="s">
        <v>1259</v>
      </c>
      <c r="U2722" s="168" t="s">
        <v>1259</v>
      </c>
      <c r="V2722" s="168" t="s">
        <v>2832</v>
      </c>
      <c r="W2722" s="168" t="s">
        <v>1259</v>
      </c>
      <c r="X2722" s="168" t="s">
        <v>21</v>
      </c>
      <c r="Y2722" s="168" t="s">
        <v>1259</v>
      </c>
      <c r="Z2722" s="168" t="s">
        <v>21</v>
      </c>
      <c r="AA2722" s="168" t="s">
        <v>4372</v>
      </c>
      <c r="AB2722" s="168" t="s">
        <v>1259</v>
      </c>
      <c r="AC2722" s="168" t="s">
        <v>9027</v>
      </c>
      <c r="AD2722" s="169">
        <v>980813.26811638847</v>
      </c>
      <c r="AE2722" s="168" t="s">
        <v>811</v>
      </c>
      <c r="AF2722" s="169">
        <v>-535644.65803714516</v>
      </c>
      <c r="AG2722" s="169">
        <v>428076.24390596501</v>
      </c>
      <c r="AH2722" s="169">
        <v>-560979.98554884584</v>
      </c>
      <c r="AI2722" s="168" t="s">
        <v>21</v>
      </c>
      <c r="AJ2722"/>
      <c r="AK2722"/>
    </row>
    <row r="2723" spans="1:37" hidden="1" x14ac:dyDescent="0.25">
      <c r="A2723" s="179" t="b">
        <f>IF(E2723&lt;&gt;1,"",NOT(ISNA(VLOOKUP(P2723,Mapping!$P:$P,1,FALSE))))</f>
        <v>0</v>
      </c>
      <c r="B2723" s="180" t="str">
        <f t="shared" si="42"/>
        <v/>
      </c>
      <c r="E2723" s="167">
        <v>1</v>
      </c>
      <c r="F2723" s="170" t="s">
        <v>4373</v>
      </c>
      <c r="G2723" s="169">
        <v>410714.08559972758</v>
      </c>
      <c r="H2723" s="168" t="s">
        <v>1266</v>
      </c>
      <c r="I2723" s="168" t="s">
        <v>303</v>
      </c>
      <c r="J2723" s="169">
        <v>279897.3370965143</v>
      </c>
      <c r="K2723" s="169">
        <v>103015.76567704639</v>
      </c>
      <c r="L2723" s="168" t="s">
        <v>5</v>
      </c>
      <c r="M2723" s="168" t="s">
        <v>21</v>
      </c>
      <c r="N2723" s="168" t="s">
        <v>2829</v>
      </c>
      <c r="O2723" s="168" t="s">
        <v>21</v>
      </c>
      <c r="P2723" s="168" t="s">
        <v>2831</v>
      </c>
      <c r="Q2723" s="168" t="s">
        <v>2832</v>
      </c>
      <c r="R2723" s="168" t="s">
        <v>1259</v>
      </c>
      <c r="S2723" s="168" t="s">
        <v>21</v>
      </c>
      <c r="T2723" s="168" t="s">
        <v>1259</v>
      </c>
      <c r="U2723" s="168" t="s">
        <v>1259</v>
      </c>
      <c r="V2723" s="168" t="s">
        <v>2832</v>
      </c>
      <c r="W2723" s="168" t="s">
        <v>1259</v>
      </c>
      <c r="X2723" s="168" t="s">
        <v>21</v>
      </c>
      <c r="Y2723" s="168" t="s">
        <v>1259</v>
      </c>
      <c r="Z2723" s="168" t="s">
        <v>21</v>
      </c>
      <c r="AA2723" s="168" t="s">
        <v>4374</v>
      </c>
      <c r="AB2723" s="168" t="s">
        <v>4375</v>
      </c>
      <c r="AC2723" s="168" t="s">
        <v>9028</v>
      </c>
      <c r="AD2723" s="169">
        <v>366377.06914678367</v>
      </c>
      <c r="AE2723" s="168" t="s">
        <v>816</v>
      </c>
      <c r="AF2723" s="169">
        <v>-123118.5517693638</v>
      </c>
      <c r="AG2723" s="169">
        <v>-187380.9245393429</v>
      </c>
      <c r="AH2723" s="169">
        <v>-186678.46260253529</v>
      </c>
      <c r="AI2723" s="168" t="s">
        <v>21</v>
      </c>
      <c r="AJ2723"/>
      <c r="AK2723"/>
    </row>
    <row r="2724" spans="1:37" hidden="1" x14ac:dyDescent="0.25">
      <c r="A2724" s="179" t="b">
        <f>IF(E2724&lt;&gt;1,"",NOT(ISNA(VLOOKUP(P2724,Mapping!$P:$P,1,FALSE))))</f>
        <v>0</v>
      </c>
      <c r="B2724" s="180" t="str">
        <f t="shared" si="42"/>
        <v/>
      </c>
      <c r="E2724" s="167">
        <v>1</v>
      </c>
      <c r="F2724" s="170" t="s">
        <v>4373</v>
      </c>
      <c r="G2724" s="169">
        <v>5619901.2105562733</v>
      </c>
      <c r="H2724" s="168" t="s">
        <v>1266</v>
      </c>
      <c r="I2724" s="168" t="s">
        <v>303</v>
      </c>
      <c r="J2724" s="169">
        <v>3829903.669564384</v>
      </c>
      <c r="K2724" s="169">
        <v>1409589.8985043161</v>
      </c>
      <c r="L2724" s="168" t="s">
        <v>5</v>
      </c>
      <c r="M2724" s="168" t="s">
        <v>21</v>
      </c>
      <c r="N2724" s="168" t="s">
        <v>2829</v>
      </c>
      <c r="O2724" s="168" t="s">
        <v>21</v>
      </c>
      <c r="P2724" s="168" t="s">
        <v>2842</v>
      </c>
      <c r="Q2724" s="168" t="s">
        <v>2834</v>
      </c>
      <c r="R2724" s="168" t="s">
        <v>1259</v>
      </c>
      <c r="S2724" s="168" t="s">
        <v>21</v>
      </c>
      <c r="T2724" s="168" t="s">
        <v>1259</v>
      </c>
      <c r="U2724" s="168" t="s">
        <v>1259</v>
      </c>
      <c r="V2724" s="168" t="s">
        <v>2834</v>
      </c>
      <c r="W2724" s="168" t="s">
        <v>1259</v>
      </c>
      <c r="X2724" s="168" t="s">
        <v>21</v>
      </c>
      <c r="Y2724" s="168" t="s">
        <v>1259</v>
      </c>
      <c r="Z2724" s="168" t="s">
        <v>21</v>
      </c>
      <c r="AA2724" s="168" t="s">
        <v>4374</v>
      </c>
      <c r="AB2724" s="168" t="s">
        <v>4375</v>
      </c>
      <c r="AC2724" s="168" t="s">
        <v>9029</v>
      </c>
      <c r="AD2724" s="169">
        <v>5013226.9785963101</v>
      </c>
      <c r="AE2724" s="168" t="s">
        <v>816</v>
      </c>
      <c r="AF2724" s="169">
        <v>-1684661.2336663459</v>
      </c>
      <c r="AG2724" s="169">
        <v>-2563978.985809844</v>
      </c>
      <c r="AH2724" s="169">
        <v>-2554367.027448907</v>
      </c>
      <c r="AI2724" s="168" t="s">
        <v>21</v>
      </c>
      <c r="AJ2724"/>
      <c r="AK2724"/>
    </row>
    <row r="2725" spans="1:37" hidden="1" x14ac:dyDescent="0.25">
      <c r="A2725" s="179" t="b">
        <f>IF(E2725&lt;&gt;1,"",NOT(ISNA(VLOOKUP(P2725,Mapping!$P:$P,1,FALSE))))</f>
        <v>0</v>
      </c>
      <c r="B2725" s="180" t="str">
        <f t="shared" si="42"/>
        <v/>
      </c>
      <c r="E2725" s="167">
        <v>1</v>
      </c>
      <c r="F2725" s="170" t="s">
        <v>4373</v>
      </c>
      <c r="G2725" s="169">
        <v>288332.68463980878</v>
      </c>
      <c r="H2725" s="168" t="s">
        <v>1266</v>
      </c>
      <c r="I2725" s="168" t="s">
        <v>303</v>
      </c>
      <c r="J2725" s="169">
        <v>196495.69727010341</v>
      </c>
      <c r="K2725" s="169">
        <v>72319.926000385298</v>
      </c>
      <c r="L2725" s="168" t="s">
        <v>5</v>
      </c>
      <c r="M2725" s="168" t="s">
        <v>21</v>
      </c>
      <c r="N2725" s="168" t="s">
        <v>2829</v>
      </c>
      <c r="O2725" s="168" t="s">
        <v>21</v>
      </c>
      <c r="P2725" s="168" t="s">
        <v>2836</v>
      </c>
      <c r="Q2725" s="168" t="s">
        <v>2837</v>
      </c>
      <c r="R2725" s="168" t="s">
        <v>1259</v>
      </c>
      <c r="S2725" s="168" t="s">
        <v>21</v>
      </c>
      <c r="T2725" s="168" t="s">
        <v>1259</v>
      </c>
      <c r="U2725" s="168" t="s">
        <v>1259</v>
      </c>
      <c r="V2725" s="168" t="s">
        <v>2837</v>
      </c>
      <c r="W2725" s="168" t="s">
        <v>1259</v>
      </c>
      <c r="X2725" s="168" t="s">
        <v>21</v>
      </c>
      <c r="Y2725" s="168" t="s">
        <v>1259</v>
      </c>
      <c r="Z2725" s="168" t="s">
        <v>21</v>
      </c>
      <c r="AA2725" s="168" t="s">
        <v>4374</v>
      </c>
      <c r="AB2725" s="168" t="s">
        <v>4375</v>
      </c>
      <c r="AC2725" s="168" t="s">
        <v>9030</v>
      </c>
      <c r="AD2725" s="169">
        <v>257206.86882044209</v>
      </c>
      <c r="AE2725" s="168" t="s">
        <v>816</v>
      </c>
      <c r="AF2725" s="169">
        <v>-86432.639651960984</v>
      </c>
      <c r="AG2725" s="169">
        <v>-131546.60849731031</v>
      </c>
      <c r="AH2725" s="169">
        <v>-131053.4607256646</v>
      </c>
      <c r="AI2725" s="168" t="s">
        <v>21</v>
      </c>
      <c r="AJ2725"/>
      <c r="AK2725"/>
    </row>
    <row r="2726" spans="1:37" hidden="1" x14ac:dyDescent="0.25">
      <c r="A2726" s="179" t="b">
        <f>IF(E2726&lt;&gt;1,"",NOT(ISNA(VLOOKUP(P2726,Mapping!$P:$P,1,FALSE))))</f>
        <v>0</v>
      </c>
      <c r="B2726" s="180" t="str">
        <f t="shared" si="42"/>
        <v/>
      </c>
      <c r="E2726" s="167">
        <v>1</v>
      </c>
      <c r="F2726" s="170" t="s">
        <v>4376</v>
      </c>
      <c r="G2726" s="169">
        <v>289594.46807037812</v>
      </c>
      <c r="H2726" s="168" t="s">
        <v>1266</v>
      </c>
      <c r="I2726" s="168" t="s">
        <v>561</v>
      </c>
      <c r="J2726" s="169">
        <v>151061.8029168589</v>
      </c>
      <c r="K2726" s="169">
        <v>75863.052706365328</v>
      </c>
      <c r="L2726" s="168" t="s">
        <v>5</v>
      </c>
      <c r="M2726" s="168" t="s">
        <v>21</v>
      </c>
      <c r="N2726" s="168" t="s">
        <v>2829</v>
      </c>
      <c r="O2726" s="168" t="s">
        <v>21</v>
      </c>
      <c r="P2726" s="168" t="s">
        <v>2831</v>
      </c>
      <c r="Q2726" s="168" t="s">
        <v>2832</v>
      </c>
      <c r="R2726" s="168" t="s">
        <v>1259</v>
      </c>
      <c r="S2726" s="168" t="s">
        <v>21</v>
      </c>
      <c r="T2726" s="168" t="s">
        <v>1259</v>
      </c>
      <c r="U2726" s="168" t="s">
        <v>1259</v>
      </c>
      <c r="V2726" s="168" t="s">
        <v>2832</v>
      </c>
      <c r="W2726" s="168" t="s">
        <v>1259</v>
      </c>
      <c r="X2726" s="168" t="s">
        <v>21</v>
      </c>
      <c r="Y2726" s="168" t="s">
        <v>1259</v>
      </c>
      <c r="Z2726" s="168" t="s">
        <v>21</v>
      </c>
      <c r="AA2726" s="168" t="s">
        <v>4377</v>
      </c>
      <c r="AB2726" s="168" t="s">
        <v>1259</v>
      </c>
      <c r="AC2726" s="168" t="s">
        <v>9031</v>
      </c>
      <c r="AD2726" s="169">
        <v>201885.54745493131</v>
      </c>
      <c r="AE2726" s="168" t="s">
        <v>807</v>
      </c>
      <c r="AF2726" s="169">
        <v>-73294.746425510617</v>
      </c>
      <c r="AG2726" s="169">
        <v>-148048.63019746999</v>
      </c>
      <c r="AH2726" s="169">
        <v>-170313.9032643564</v>
      </c>
      <c r="AI2726" s="168" t="s">
        <v>21</v>
      </c>
      <c r="AJ2726"/>
      <c r="AK2726"/>
    </row>
    <row r="2727" spans="1:37" hidden="1" x14ac:dyDescent="0.25">
      <c r="A2727" s="179" t="b">
        <f>IF(E2727&lt;&gt;1,"",NOT(ISNA(VLOOKUP(P2727,Mapping!$P:$P,1,FALSE))))</f>
        <v>0</v>
      </c>
      <c r="B2727" s="180" t="str">
        <f t="shared" si="42"/>
        <v/>
      </c>
      <c r="E2727" s="167">
        <v>1</v>
      </c>
      <c r="F2727" s="170" t="s">
        <v>4378</v>
      </c>
      <c r="G2727" s="169">
        <v>725582.24045951874</v>
      </c>
      <c r="H2727" s="168" t="s">
        <v>1266</v>
      </c>
      <c r="I2727" s="168" t="s">
        <v>303</v>
      </c>
      <c r="J2727" s="169">
        <v>400657.96230413119</v>
      </c>
      <c r="K2727" s="169">
        <v>235810.82917123451</v>
      </c>
      <c r="L2727" s="168" t="s">
        <v>5</v>
      </c>
      <c r="M2727" s="168" t="s">
        <v>21</v>
      </c>
      <c r="N2727" s="168" t="s">
        <v>2829</v>
      </c>
      <c r="O2727" s="168" t="s">
        <v>21</v>
      </c>
      <c r="P2727" s="168" t="s">
        <v>2831</v>
      </c>
      <c r="Q2727" s="168" t="s">
        <v>2832</v>
      </c>
      <c r="R2727" s="168" t="s">
        <v>1259</v>
      </c>
      <c r="S2727" s="168" t="s">
        <v>21</v>
      </c>
      <c r="T2727" s="168" t="s">
        <v>1259</v>
      </c>
      <c r="U2727" s="168" t="s">
        <v>1259</v>
      </c>
      <c r="V2727" s="168" t="s">
        <v>2832</v>
      </c>
      <c r="W2727" s="168" t="s">
        <v>1259</v>
      </c>
      <c r="X2727" s="168" t="s">
        <v>21</v>
      </c>
      <c r="Y2727" s="168" t="s">
        <v>1259</v>
      </c>
      <c r="Z2727" s="168" t="s">
        <v>21</v>
      </c>
      <c r="AA2727" s="168" t="s">
        <v>4379</v>
      </c>
      <c r="AB2727" s="168" t="s">
        <v>4380</v>
      </c>
      <c r="AC2727" s="168" t="s">
        <v>9032</v>
      </c>
      <c r="AD2727" s="169">
        <v>712430.01613261155</v>
      </c>
      <c r="AE2727" s="168" t="s">
        <v>816</v>
      </c>
      <c r="AF2727" s="169">
        <v>-627876.2765813102</v>
      </c>
      <c r="AG2727" s="169">
        <v>-123548.93226201589</v>
      </c>
      <c r="AH2727" s="169">
        <v>-149263.54049592291</v>
      </c>
      <c r="AI2727" s="168" t="s">
        <v>21</v>
      </c>
      <c r="AJ2727"/>
      <c r="AK2727"/>
    </row>
    <row r="2728" spans="1:37" hidden="1" x14ac:dyDescent="0.25">
      <c r="A2728" s="179" t="b">
        <f>IF(E2728&lt;&gt;1,"",NOT(ISNA(VLOOKUP(P2728,Mapping!$P:$P,1,FALSE))))</f>
        <v>0</v>
      </c>
      <c r="B2728" s="180" t="str">
        <f t="shared" si="42"/>
        <v/>
      </c>
      <c r="E2728" s="167">
        <v>1</v>
      </c>
      <c r="F2728" s="170" t="s">
        <v>4378</v>
      </c>
      <c r="G2728" s="169">
        <v>1928638.993048721</v>
      </c>
      <c r="H2728" s="168" t="s">
        <v>1266</v>
      </c>
      <c r="I2728" s="168" t="s">
        <v>303</v>
      </c>
      <c r="J2728" s="169">
        <v>1064971.7232409341</v>
      </c>
      <c r="K2728" s="169">
        <v>626798.63806309341</v>
      </c>
      <c r="L2728" s="168" t="s">
        <v>5</v>
      </c>
      <c r="M2728" s="168" t="s">
        <v>21</v>
      </c>
      <c r="N2728" s="168" t="s">
        <v>2829</v>
      </c>
      <c r="O2728" s="168" t="s">
        <v>21</v>
      </c>
      <c r="P2728" s="168" t="s">
        <v>2836</v>
      </c>
      <c r="Q2728" s="168" t="s">
        <v>2837</v>
      </c>
      <c r="R2728" s="168" t="s">
        <v>1259</v>
      </c>
      <c r="S2728" s="168" t="s">
        <v>21</v>
      </c>
      <c r="T2728" s="168" t="s">
        <v>1259</v>
      </c>
      <c r="U2728" s="168" t="s">
        <v>1259</v>
      </c>
      <c r="V2728" s="168" t="s">
        <v>2837</v>
      </c>
      <c r="W2728" s="168" t="s">
        <v>1259</v>
      </c>
      <c r="X2728" s="168" t="s">
        <v>21</v>
      </c>
      <c r="Y2728" s="168" t="s">
        <v>1259</v>
      </c>
      <c r="Z2728" s="168" t="s">
        <v>21</v>
      </c>
      <c r="AA2728" s="168" t="s">
        <v>4379</v>
      </c>
      <c r="AB2728" s="168" t="s">
        <v>4380</v>
      </c>
      <c r="AC2728" s="168" t="s">
        <v>5710</v>
      </c>
      <c r="AD2728" s="169">
        <v>1893679.6303910399</v>
      </c>
      <c r="AE2728" s="168" t="s">
        <v>816</v>
      </c>
      <c r="AF2728" s="169">
        <v>-1668930.96647191</v>
      </c>
      <c r="AG2728" s="169">
        <v>-328400.11100485758</v>
      </c>
      <c r="AH2728" s="169">
        <v>-396751.00683091319</v>
      </c>
      <c r="AI2728" s="168" t="s">
        <v>21</v>
      </c>
      <c r="AJ2728"/>
      <c r="AK2728"/>
    </row>
    <row r="2729" spans="1:37" hidden="1" x14ac:dyDescent="0.25">
      <c r="A2729" s="179" t="b">
        <f>IF(E2729&lt;&gt;1,"",NOT(ISNA(VLOOKUP(P2729,Mapping!$P:$P,1,FALSE))))</f>
        <v>0</v>
      </c>
      <c r="B2729" s="180" t="str">
        <f t="shared" si="42"/>
        <v/>
      </c>
      <c r="E2729" s="167">
        <v>1</v>
      </c>
      <c r="F2729" s="170" t="s">
        <v>4381</v>
      </c>
      <c r="G2729" s="169">
        <v>1545348.7380859749</v>
      </c>
      <c r="H2729" s="168" t="s">
        <v>1266</v>
      </c>
      <c r="I2729" s="168" t="s">
        <v>303</v>
      </c>
      <c r="J2729" s="169">
        <v>447413.68541995098</v>
      </c>
      <c r="K2729" s="169">
        <v>149758.52778494969</v>
      </c>
      <c r="L2729" s="168" t="s">
        <v>5</v>
      </c>
      <c r="M2729" s="168" t="s">
        <v>21</v>
      </c>
      <c r="N2729" s="168" t="s">
        <v>2829</v>
      </c>
      <c r="O2729" s="168" t="s">
        <v>21</v>
      </c>
      <c r="P2729" s="168" t="s">
        <v>2831</v>
      </c>
      <c r="Q2729" s="168" t="s">
        <v>2832</v>
      </c>
      <c r="R2729" s="168" t="s">
        <v>1259</v>
      </c>
      <c r="S2729" s="168" t="s">
        <v>21</v>
      </c>
      <c r="T2729" s="168" t="s">
        <v>1259</v>
      </c>
      <c r="U2729" s="168" t="s">
        <v>1259</v>
      </c>
      <c r="V2729" s="168" t="s">
        <v>2832</v>
      </c>
      <c r="W2729" s="168" t="s">
        <v>1259</v>
      </c>
      <c r="X2729" s="168" t="s">
        <v>21</v>
      </c>
      <c r="Y2729" s="168" t="s">
        <v>1259</v>
      </c>
      <c r="Z2729" s="168" t="s">
        <v>21</v>
      </c>
      <c r="AA2729" s="168" t="s">
        <v>4382</v>
      </c>
      <c r="AB2729" s="168" t="s">
        <v>4383</v>
      </c>
      <c r="AC2729" s="168" t="s">
        <v>9033</v>
      </c>
      <c r="AD2729" s="169">
        <v>656659.7337514325</v>
      </c>
      <c r="AE2729" s="168" t="s">
        <v>818</v>
      </c>
      <c r="AF2729" s="169">
        <v>-386554.32130794617</v>
      </c>
      <c r="AG2729" s="169">
        <v>1415091.537158153</v>
      </c>
      <c r="AH2729" s="169">
        <v>-525006.07409426849</v>
      </c>
      <c r="AI2729" s="168" t="s">
        <v>21</v>
      </c>
      <c r="AJ2729"/>
      <c r="AK2729"/>
    </row>
    <row r="2730" spans="1:37" hidden="1" x14ac:dyDescent="0.25">
      <c r="A2730" s="179" t="b">
        <f>IF(E2730&lt;&gt;1,"",NOT(ISNA(VLOOKUP(P2730,Mapping!$P:$P,1,FALSE))))</f>
        <v>0</v>
      </c>
      <c r="B2730" s="180" t="str">
        <f t="shared" si="42"/>
        <v/>
      </c>
      <c r="E2730" s="167">
        <v>1</v>
      </c>
      <c r="F2730" s="170" t="s">
        <v>4381</v>
      </c>
      <c r="G2730" s="169">
        <v>1336687.862201114</v>
      </c>
      <c r="H2730" s="168" t="s">
        <v>1266</v>
      </c>
      <c r="I2730" s="168" t="s">
        <v>303</v>
      </c>
      <c r="J2730" s="169">
        <v>387001.60549148743</v>
      </c>
      <c r="K2730" s="169">
        <v>129537.36682063631</v>
      </c>
      <c r="L2730" s="168" t="s">
        <v>5</v>
      </c>
      <c r="M2730" s="168" t="s">
        <v>21</v>
      </c>
      <c r="N2730" s="168" t="s">
        <v>2829</v>
      </c>
      <c r="O2730" s="168" t="s">
        <v>21</v>
      </c>
      <c r="P2730" s="168" t="s">
        <v>2833</v>
      </c>
      <c r="Q2730" s="168" t="s">
        <v>2834</v>
      </c>
      <c r="R2730" s="168" t="s">
        <v>1259</v>
      </c>
      <c r="S2730" s="168" t="s">
        <v>21</v>
      </c>
      <c r="T2730" s="168" t="s">
        <v>1259</v>
      </c>
      <c r="U2730" s="168" t="s">
        <v>1259</v>
      </c>
      <c r="V2730" s="168" t="s">
        <v>2834</v>
      </c>
      <c r="W2730" s="168" t="s">
        <v>1259</v>
      </c>
      <c r="X2730" s="168" t="s">
        <v>21</v>
      </c>
      <c r="Y2730" s="168" t="s">
        <v>1259</v>
      </c>
      <c r="Z2730" s="168" t="s">
        <v>21</v>
      </c>
      <c r="AA2730" s="168" t="s">
        <v>4382</v>
      </c>
      <c r="AB2730" s="168" t="s">
        <v>4383</v>
      </c>
      <c r="AC2730" s="168" t="s">
        <v>9034</v>
      </c>
      <c r="AD2730" s="169">
        <v>567994.18414053624</v>
      </c>
      <c r="AE2730" s="168" t="s">
        <v>818</v>
      </c>
      <c r="AF2730" s="169">
        <v>-334359.78341930371</v>
      </c>
      <c r="AG2730" s="169">
        <v>1224018.6535277611</v>
      </c>
      <c r="AH2730" s="169">
        <v>-454117.07372463949</v>
      </c>
      <c r="AI2730" s="168" t="s">
        <v>21</v>
      </c>
      <c r="AJ2730"/>
      <c r="AK2730"/>
    </row>
    <row r="2731" spans="1:37" hidden="1" x14ac:dyDescent="0.25">
      <c r="A2731" s="179" t="b">
        <f>IF(E2731&lt;&gt;1,"",NOT(ISNA(VLOOKUP(P2731,Mapping!$P:$P,1,FALSE))))</f>
        <v>0</v>
      </c>
      <c r="B2731" s="180" t="str">
        <f t="shared" si="42"/>
        <v/>
      </c>
      <c r="E2731" s="167">
        <v>1</v>
      </c>
      <c r="F2731" s="170" t="s">
        <v>4384</v>
      </c>
      <c r="G2731" s="169">
        <v>3802356.0618094779</v>
      </c>
      <c r="H2731" s="168" t="s">
        <v>1266</v>
      </c>
      <c r="I2731" s="168" t="s">
        <v>303</v>
      </c>
      <c r="J2731" s="169">
        <v>1690916.4820235621</v>
      </c>
      <c r="K2731" s="169">
        <v>625972.33984763792</v>
      </c>
      <c r="L2731" s="168" t="s">
        <v>5</v>
      </c>
      <c r="M2731" s="168" t="s">
        <v>21</v>
      </c>
      <c r="N2731" s="168" t="s">
        <v>2829</v>
      </c>
      <c r="O2731" s="168" t="s">
        <v>21</v>
      </c>
      <c r="P2731" s="168" t="s">
        <v>2831</v>
      </c>
      <c r="Q2731" s="168" t="s">
        <v>2832</v>
      </c>
      <c r="R2731" s="168" t="s">
        <v>1259</v>
      </c>
      <c r="S2731" s="168" t="s">
        <v>21</v>
      </c>
      <c r="T2731" s="168" t="s">
        <v>1259</v>
      </c>
      <c r="U2731" s="168" t="s">
        <v>1259</v>
      </c>
      <c r="V2731" s="168" t="s">
        <v>2832</v>
      </c>
      <c r="W2731" s="168" t="s">
        <v>1259</v>
      </c>
      <c r="X2731" s="168" t="s">
        <v>21</v>
      </c>
      <c r="Y2731" s="168" t="s">
        <v>1259</v>
      </c>
      <c r="Z2731" s="168" t="s">
        <v>21</v>
      </c>
      <c r="AA2731" s="168" t="s">
        <v>4385</v>
      </c>
      <c r="AB2731" s="168" t="s">
        <v>4386</v>
      </c>
      <c r="AC2731" s="168" t="s">
        <v>9035</v>
      </c>
      <c r="AD2731" s="169">
        <v>2564623.802844299</v>
      </c>
      <c r="AE2731" s="168" t="s">
        <v>811</v>
      </c>
      <c r="AF2731" s="169">
        <v>-1565407.258022062</v>
      </c>
      <c r="AG2731" s="169">
        <v>5457994.3717207201</v>
      </c>
      <c r="AH2731" s="169">
        <v>-1743937.9907418841</v>
      </c>
      <c r="AI2731" s="168" t="s">
        <v>21</v>
      </c>
      <c r="AJ2731"/>
      <c r="AK2731"/>
    </row>
    <row r="2732" spans="1:37" hidden="1" x14ac:dyDescent="0.25">
      <c r="A2732" s="179" t="b">
        <f>IF(E2732&lt;&gt;1,"",NOT(ISNA(VLOOKUP(P2732,Mapping!$P:$P,1,FALSE))))</f>
        <v>0</v>
      </c>
      <c r="B2732" s="180" t="str">
        <f t="shared" si="42"/>
        <v/>
      </c>
      <c r="E2732" s="167">
        <v>1</v>
      </c>
      <c r="F2732" s="170" t="s">
        <v>4384</v>
      </c>
      <c r="G2732" s="169">
        <v>11102258.18733464</v>
      </c>
      <c r="H2732" s="168" t="s">
        <v>1266</v>
      </c>
      <c r="I2732" s="168" t="s">
        <v>303</v>
      </c>
      <c r="J2732" s="169">
        <v>4937199.7391826203</v>
      </c>
      <c r="K2732" s="169">
        <v>1827736.914204509</v>
      </c>
      <c r="L2732" s="168" t="s">
        <v>5</v>
      </c>
      <c r="M2732" s="168" t="s">
        <v>21</v>
      </c>
      <c r="N2732" s="168" t="s">
        <v>2829</v>
      </c>
      <c r="O2732" s="168" t="s">
        <v>21</v>
      </c>
      <c r="P2732" s="168" t="s">
        <v>2833</v>
      </c>
      <c r="Q2732" s="168" t="s">
        <v>2834</v>
      </c>
      <c r="R2732" s="168" t="s">
        <v>1259</v>
      </c>
      <c r="S2732" s="168" t="s">
        <v>21</v>
      </c>
      <c r="T2732" s="168" t="s">
        <v>1259</v>
      </c>
      <c r="U2732" s="168" t="s">
        <v>1259</v>
      </c>
      <c r="V2732" s="168" t="s">
        <v>2834</v>
      </c>
      <c r="W2732" s="168" t="s">
        <v>1259</v>
      </c>
      <c r="X2732" s="168" t="s">
        <v>21</v>
      </c>
      <c r="Y2732" s="168" t="s">
        <v>1259</v>
      </c>
      <c r="Z2732" s="168" t="s">
        <v>21</v>
      </c>
      <c r="AA2732" s="168" t="s">
        <v>4385</v>
      </c>
      <c r="AB2732" s="168" t="s">
        <v>4386</v>
      </c>
      <c r="AC2732" s="168" t="s">
        <v>9036</v>
      </c>
      <c r="AD2732" s="169">
        <v>7488282.3043698296</v>
      </c>
      <c r="AE2732" s="168" t="s">
        <v>811</v>
      </c>
      <c r="AF2732" s="169">
        <v>-4570733.3201767178</v>
      </c>
      <c r="AG2732" s="169">
        <v>15936451.430333991</v>
      </c>
      <c r="AH2732" s="169">
        <v>-5092013.8780228039</v>
      </c>
      <c r="AI2732" s="168" t="s">
        <v>21</v>
      </c>
      <c r="AJ2732"/>
      <c r="AK2732"/>
    </row>
    <row r="2733" spans="1:37" hidden="1" x14ac:dyDescent="0.25">
      <c r="A2733" s="179" t="b">
        <f>IF(E2733&lt;&gt;1,"",NOT(ISNA(VLOOKUP(P2733,Mapping!$P:$P,1,FALSE))))</f>
        <v>0</v>
      </c>
      <c r="B2733" s="180" t="str">
        <f t="shared" si="42"/>
        <v/>
      </c>
      <c r="E2733" s="167">
        <v>1</v>
      </c>
      <c r="F2733" s="170" t="s">
        <v>4384</v>
      </c>
      <c r="G2733" s="169">
        <v>4399123.7799150823</v>
      </c>
      <c r="H2733" s="168" t="s">
        <v>1266</v>
      </c>
      <c r="I2733" s="168" t="s">
        <v>303</v>
      </c>
      <c r="J2733" s="169">
        <v>1956300.458190216</v>
      </c>
      <c r="K2733" s="169">
        <v>724216.71222509781</v>
      </c>
      <c r="L2733" s="168" t="s">
        <v>5</v>
      </c>
      <c r="M2733" s="168" t="s">
        <v>21</v>
      </c>
      <c r="N2733" s="168" t="s">
        <v>2829</v>
      </c>
      <c r="O2733" s="168" t="s">
        <v>21</v>
      </c>
      <c r="P2733" s="168" t="s">
        <v>2851</v>
      </c>
      <c r="Q2733" s="168" t="s">
        <v>2834</v>
      </c>
      <c r="R2733" s="168" t="s">
        <v>1259</v>
      </c>
      <c r="S2733" s="168" t="s">
        <v>21</v>
      </c>
      <c r="T2733" s="168" t="s">
        <v>1259</v>
      </c>
      <c r="U2733" s="168" t="s">
        <v>1259</v>
      </c>
      <c r="V2733" s="168" t="s">
        <v>2834</v>
      </c>
      <c r="W2733" s="168" t="s">
        <v>1259</v>
      </c>
      <c r="X2733" s="168" t="s">
        <v>21</v>
      </c>
      <c r="Y2733" s="168" t="s">
        <v>1259</v>
      </c>
      <c r="Z2733" s="168" t="s">
        <v>21</v>
      </c>
      <c r="AA2733" s="168" t="s">
        <v>4385</v>
      </c>
      <c r="AB2733" s="168" t="s">
        <v>4386</v>
      </c>
      <c r="AC2733" s="168" t="s">
        <v>12614</v>
      </c>
      <c r="AD2733" s="169">
        <v>2967133.3705291138</v>
      </c>
      <c r="AE2733" s="168" t="s">
        <v>811</v>
      </c>
      <c r="AF2733" s="169">
        <v>-1811092.9597527981</v>
      </c>
      <c r="AG2733" s="169">
        <v>6314609.2688261168</v>
      </c>
      <c r="AH2733" s="169">
        <v>-2017643.524451802</v>
      </c>
      <c r="AI2733" s="168" t="s">
        <v>21</v>
      </c>
      <c r="AJ2733"/>
      <c r="AK2733"/>
    </row>
    <row r="2734" spans="1:37" hidden="1" x14ac:dyDescent="0.25">
      <c r="A2734" s="179" t="b">
        <f>IF(E2734&lt;&gt;1,"",NOT(ISNA(VLOOKUP(P2734,Mapping!$P:$P,1,FALSE))))</f>
        <v>0</v>
      </c>
      <c r="B2734" s="180" t="str">
        <f t="shared" si="42"/>
        <v/>
      </c>
      <c r="E2734" s="167">
        <v>1</v>
      </c>
      <c r="F2734" s="170" t="s">
        <v>4384</v>
      </c>
      <c r="G2734" s="169">
        <v>7975509.9375367109</v>
      </c>
      <c r="H2734" s="168" t="s">
        <v>1266</v>
      </c>
      <c r="I2734" s="168" t="s">
        <v>303</v>
      </c>
      <c r="J2734" s="169">
        <v>3546727.6043332508</v>
      </c>
      <c r="K2734" s="169">
        <v>1312988.1936154391</v>
      </c>
      <c r="L2734" s="168" t="s">
        <v>5</v>
      </c>
      <c r="M2734" s="168" t="s">
        <v>21</v>
      </c>
      <c r="N2734" s="168" t="s">
        <v>2829</v>
      </c>
      <c r="O2734" s="168" t="s">
        <v>21</v>
      </c>
      <c r="P2734" s="168" t="s">
        <v>2836</v>
      </c>
      <c r="Q2734" s="168" t="s">
        <v>2837</v>
      </c>
      <c r="R2734" s="168" t="s">
        <v>1259</v>
      </c>
      <c r="S2734" s="168" t="s">
        <v>21</v>
      </c>
      <c r="T2734" s="168" t="s">
        <v>1259</v>
      </c>
      <c r="U2734" s="168" t="s">
        <v>1259</v>
      </c>
      <c r="V2734" s="168" t="s">
        <v>2837</v>
      </c>
      <c r="W2734" s="168" t="s">
        <v>1259</v>
      </c>
      <c r="X2734" s="168" t="s">
        <v>21</v>
      </c>
      <c r="Y2734" s="168" t="s">
        <v>1259</v>
      </c>
      <c r="Z2734" s="168" t="s">
        <v>21</v>
      </c>
      <c r="AA2734" s="168" t="s">
        <v>4385</v>
      </c>
      <c r="AB2734" s="168" t="s">
        <v>4386</v>
      </c>
      <c r="AC2734" s="168" t="s">
        <v>9037</v>
      </c>
      <c r="AD2734" s="169">
        <v>5379344.3573230319</v>
      </c>
      <c r="AE2734" s="168" t="s">
        <v>811</v>
      </c>
      <c r="AF2734" s="169">
        <v>-3283469.759196009</v>
      </c>
      <c r="AG2734" s="169">
        <v>11448240.9440537</v>
      </c>
      <c r="AH2734" s="169">
        <v>-3657941.1684529982</v>
      </c>
      <c r="AI2734" s="168" t="s">
        <v>21</v>
      </c>
      <c r="AJ2734"/>
      <c r="AK2734"/>
    </row>
    <row r="2735" spans="1:37" hidden="1" x14ac:dyDescent="0.25">
      <c r="A2735" s="179" t="b">
        <f>IF(E2735&lt;&gt;1,"",NOT(ISNA(VLOOKUP(P2735,Mapping!$P:$P,1,FALSE))))</f>
        <v>0</v>
      </c>
      <c r="B2735" s="180" t="str">
        <f t="shared" si="42"/>
        <v/>
      </c>
      <c r="E2735" s="167">
        <v>1</v>
      </c>
      <c r="F2735" s="170" t="s">
        <v>4387</v>
      </c>
      <c r="G2735" s="169">
        <v>651872.47607956768</v>
      </c>
      <c r="H2735" s="168" t="s">
        <v>1266</v>
      </c>
      <c r="I2735" s="168" t="s">
        <v>303</v>
      </c>
      <c r="J2735" s="169">
        <v>321187.32488782809</v>
      </c>
      <c r="K2735" s="169">
        <v>155285.88351868099</v>
      </c>
      <c r="L2735" s="168" t="s">
        <v>5</v>
      </c>
      <c r="M2735" s="168" t="s">
        <v>21</v>
      </c>
      <c r="N2735" s="168" t="s">
        <v>2829</v>
      </c>
      <c r="O2735" s="168" t="s">
        <v>21</v>
      </c>
      <c r="P2735" s="168" t="s">
        <v>2831</v>
      </c>
      <c r="Q2735" s="168" t="s">
        <v>2832</v>
      </c>
      <c r="R2735" s="168" t="s">
        <v>1259</v>
      </c>
      <c r="S2735" s="168" t="s">
        <v>21</v>
      </c>
      <c r="T2735" s="168" t="s">
        <v>1259</v>
      </c>
      <c r="U2735" s="168" t="s">
        <v>1259</v>
      </c>
      <c r="V2735" s="168" t="s">
        <v>2832</v>
      </c>
      <c r="W2735" s="168" t="s">
        <v>1259</v>
      </c>
      <c r="X2735" s="168" t="s">
        <v>21</v>
      </c>
      <c r="Y2735" s="168" t="s">
        <v>1259</v>
      </c>
      <c r="Z2735" s="168" t="s">
        <v>21</v>
      </c>
      <c r="AA2735" s="168" t="s">
        <v>4388</v>
      </c>
      <c r="AB2735" s="168" t="s">
        <v>4389</v>
      </c>
      <c r="AC2735" s="168" t="s">
        <v>9038</v>
      </c>
      <c r="AD2735" s="169">
        <v>574138.76297495794</v>
      </c>
      <c r="AE2735" s="168" t="s">
        <v>816</v>
      </c>
      <c r="AF2735" s="169">
        <v>-195409.89220282729</v>
      </c>
      <c r="AG2735" s="169">
        <v>-297405.10864432133</v>
      </c>
      <c r="AH2735" s="169">
        <v>-120952.0147703863</v>
      </c>
      <c r="AI2735" s="168" t="s">
        <v>21</v>
      </c>
      <c r="AJ2735"/>
      <c r="AK2735"/>
    </row>
    <row r="2736" spans="1:37" hidden="1" x14ac:dyDescent="0.25">
      <c r="A2736" s="179" t="b">
        <f>IF(E2736&lt;&gt;1,"",NOT(ISNA(VLOOKUP(P2736,Mapping!$P:$P,1,FALSE))))</f>
        <v>0</v>
      </c>
      <c r="B2736" s="180" t="str">
        <f t="shared" si="42"/>
        <v/>
      </c>
      <c r="E2736" s="167">
        <v>1</v>
      </c>
      <c r="F2736" s="170" t="s">
        <v>4387</v>
      </c>
      <c r="G2736" s="169">
        <v>454474.47275969858</v>
      </c>
      <c r="H2736" s="168" t="s">
        <v>1266</v>
      </c>
      <c r="I2736" s="168" t="s">
        <v>303</v>
      </c>
      <c r="J2736" s="169">
        <v>223926.37439362699</v>
      </c>
      <c r="K2736" s="169">
        <v>108262.69343908039</v>
      </c>
      <c r="L2736" s="168" t="s">
        <v>5</v>
      </c>
      <c r="M2736" s="168" t="s">
        <v>21</v>
      </c>
      <c r="N2736" s="168" t="s">
        <v>2829</v>
      </c>
      <c r="O2736" s="168" t="s">
        <v>21</v>
      </c>
      <c r="P2736" s="168" t="s">
        <v>2836</v>
      </c>
      <c r="Q2736" s="168" t="s">
        <v>2837</v>
      </c>
      <c r="R2736" s="168" t="s">
        <v>1259</v>
      </c>
      <c r="S2736" s="168" t="s">
        <v>21</v>
      </c>
      <c r="T2736" s="168" t="s">
        <v>1259</v>
      </c>
      <c r="U2736" s="168" t="s">
        <v>1259</v>
      </c>
      <c r="V2736" s="168" t="s">
        <v>2837</v>
      </c>
      <c r="W2736" s="168" t="s">
        <v>1259</v>
      </c>
      <c r="X2736" s="168" t="s">
        <v>21</v>
      </c>
      <c r="Y2736" s="168" t="s">
        <v>1259</v>
      </c>
      <c r="Z2736" s="168" t="s">
        <v>21</v>
      </c>
      <c r="AA2736" s="168" t="s">
        <v>4388</v>
      </c>
      <c r="AB2736" s="168" t="s">
        <v>4389</v>
      </c>
      <c r="AC2736" s="168" t="s">
        <v>9039</v>
      </c>
      <c r="AD2736" s="169">
        <v>400279.84179240011</v>
      </c>
      <c r="AE2736" s="168" t="s">
        <v>816</v>
      </c>
      <c r="AF2736" s="169">
        <v>-136236.47414140779</v>
      </c>
      <c r="AG2736" s="169">
        <v>-207345.81518160441</v>
      </c>
      <c r="AH2736" s="169">
        <v>-84325.700438508764</v>
      </c>
      <c r="AI2736" s="168" t="s">
        <v>21</v>
      </c>
      <c r="AJ2736"/>
      <c r="AK2736"/>
    </row>
    <row r="2737" spans="1:37" hidden="1" x14ac:dyDescent="0.25">
      <c r="A2737" s="179" t="b">
        <f>IF(E2737&lt;&gt;1,"",NOT(ISNA(VLOOKUP(P2737,Mapping!$P:$P,1,FALSE))))</f>
        <v>0</v>
      </c>
      <c r="B2737" s="180" t="str">
        <f t="shared" si="42"/>
        <v/>
      </c>
      <c r="E2737" s="167">
        <v>1</v>
      </c>
      <c r="F2737" s="170" t="s">
        <v>4390</v>
      </c>
      <c r="G2737" s="169">
        <v>566641.69229258597</v>
      </c>
      <c r="H2737" s="168" t="s">
        <v>1266</v>
      </c>
      <c r="I2737" s="168" t="s">
        <v>779</v>
      </c>
      <c r="J2737" s="169">
        <v>203807.86931297221</v>
      </c>
      <c r="K2737" s="169">
        <v>129049.039935384</v>
      </c>
      <c r="L2737" s="168" t="s">
        <v>5</v>
      </c>
      <c r="M2737" s="168" t="s">
        <v>21</v>
      </c>
      <c r="N2737" s="168" t="s">
        <v>2829</v>
      </c>
      <c r="O2737" s="168" t="s">
        <v>21</v>
      </c>
      <c r="P2737" s="168" t="s">
        <v>2831</v>
      </c>
      <c r="Q2737" s="168" t="s">
        <v>2832</v>
      </c>
      <c r="R2737" s="168" t="s">
        <v>1259</v>
      </c>
      <c r="S2737" s="168" t="s">
        <v>21</v>
      </c>
      <c r="T2737" s="168" t="s">
        <v>1259</v>
      </c>
      <c r="U2737" s="168" t="s">
        <v>1259</v>
      </c>
      <c r="V2737" s="168" t="s">
        <v>2832</v>
      </c>
      <c r="W2737" s="168" t="s">
        <v>1259</v>
      </c>
      <c r="X2737" s="168" t="s">
        <v>21</v>
      </c>
      <c r="Y2737" s="168" t="s">
        <v>1259</v>
      </c>
      <c r="Z2737" s="168" t="s">
        <v>21</v>
      </c>
      <c r="AA2737" s="168" t="s">
        <v>4391</v>
      </c>
      <c r="AB2737" s="168" t="s">
        <v>1259</v>
      </c>
      <c r="AC2737" s="168" t="s">
        <v>9040</v>
      </c>
      <c r="AD2737" s="169">
        <v>297926.67883287981</v>
      </c>
      <c r="AE2737" s="168" t="s">
        <v>814</v>
      </c>
      <c r="AF2737" s="169">
        <v>-237122.57196942999</v>
      </c>
      <c r="AG2737" s="169">
        <v>-282730.15286529728</v>
      </c>
      <c r="AH2737" s="169">
        <v>-156775.17699455729</v>
      </c>
      <c r="AI2737" s="168" t="s">
        <v>21</v>
      </c>
      <c r="AJ2737"/>
      <c r="AK2737"/>
    </row>
    <row r="2738" spans="1:37" hidden="1" x14ac:dyDescent="0.25">
      <c r="A2738" s="179" t="b">
        <f>IF(E2738&lt;&gt;1,"",NOT(ISNA(VLOOKUP(P2738,Mapping!$P:$P,1,FALSE))))</f>
        <v>0</v>
      </c>
      <c r="B2738" s="180" t="str">
        <f t="shared" si="42"/>
        <v/>
      </c>
      <c r="E2738" s="167">
        <v>1</v>
      </c>
      <c r="F2738" s="170" t="s">
        <v>4390</v>
      </c>
      <c r="G2738" s="169">
        <v>302198.23235372978</v>
      </c>
      <c r="H2738" s="168" t="s">
        <v>1266</v>
      </c>
      <c r="I2738" s="168" t="s">
        <v>779</v>
      </c>
      <c r="J2738" s="169">
        <v>109619.4430887491</v>
      </c>
      <c r="K2738" s="169">
        <v>71484.372619281625</v>
      </c>
      <c r="L2738" s="168" t="s">
        <v>5</v>
      </c>
      <c r="M2738" s="168" t="s">
        <v>21</v>
      </c>
      <c r="N2738" s="168" t="s">
        <v>2829</v>
      </c>
      <c r="O2738" s="168" t="s">
        <v>21</v>
      </c>
      <c r="P2738" s="168" t="s">
        <v>2831</v>
      </c>
      <c r="Q2738" s="168" t="s">
        <v>2832</v>
      </c>
      <c r="R2738" s="168" t="s">
        <v>1259</v>
      </c>
      <c r="S2738" s="168" t="s">
        <v>21</v>
      </c>
      <c r="T2738" s="168" t="s">
        <v>1259</v>
      </c>
      <c r="U2738" s="168" t="s">
        <v>1259</v>
      </c>
      <c r="V2738" s="168" t="s">
        <v>2832</v>
      </c>
      <c r="W2738" s="168" t="s">
        <v>1259</v>
      </c>
      <c r="X2738" s="168" t="s">
        <v>21</v>
      </c>
      <c r="Y2738" s="168" t="s">
        <v>1259</v>
      </c>
      <c r="Z2738" s="168" t="s">
        <v>21</v>
      </c>
      <c r="AA2738" s="168" t="s">
        <v>4392</v>
      </c>
      <c r="AB2738" s="168" t="s">
        <v>1259</v>
      </c>
      <c r="AC2738" s="168" t="s">
        <v>9041</v>
      </c>
      <c r="AD2738" s="169">
        <v>158771.40149163699</v>
      </c>
      <c r="AE2738" s="168" t="s">
        <v>814</v>
      </c>
      <c r="AF2738" s="169">
        <v>-126460.9065570332</v>
      </c>
      <c r="AG2738" s="169">
        <v>-150784.090883442</v>
      </c>
      <c r="AH2738" s="169">
        <v>-79039.15088999414</v>
      </c>
      <c r="AI2738" s="168" t="s">
        <v>21</v>
      </c>
      <c r="AJ2738"/>
      <c r="AK2738"/>
    </row>
    <row r="2739" spans="1:37" hidden="1" x14ac:dyDescent="0.25">
      <c r="A2739" s="179" t="b">
        <f>IF(E2739&lt;&gt;1,"",NOT(ISNA(VLOOKUP(P2739,Mapping!$P:$P,1,FALSE))))</f>
        <v>0</v>
      </c>
      <c r="B2739" s="180" t="str">
        <f t="shared" si="42"/>
        <v/>
      </c>
      <c r="E2739" s="167">
        <v>1</v>
      </c>
      <c r="F2739" s="170" t="s">
        <v>4390</v>
      </c>
      <c r="G2739" s="169">
        <v>438265.31212466932</v>
      </c>
      <c r="H2739" s="168" t="s">
        <v>1266</v>
      </c>
      <c r="I2739" s="168" t="s">
        <v>779</v>
      </c>
      <c r="J2739" s="169">
        <v>157633.86399706031</v>
      </c>
      <c r="K2739" s="169">
        <v>99812.136198171531</v>
      </c>
      <c r="L2739" s="168" t="s">
        <v>5</v>
      </c>
      <c r="M2739" s="168" t="s">
        <v>21</v>
      </c>
      <c r="N2739" s="168" t="s">
        <v>2829</v>
      </c>
      <c r="O2739" s="168" t="s">
        <v>21</v>
      </c>
      <c r="P2739" s="168" t="s">
        <v>2836</v>
      </c>
      <c r="Q2739" s="168" t="s">
        <v>2837</v>
      </c>
      <c r="R2739" s="168" t="s">
        <v>1259</v>
      </c>
      <c r="S2739" s="168" t="s">
        <v>21</v>
      </c>
      <c r="T2739" s="168" t="s">
        <v>1259</v>
      </c>
      <c r="U2739" s="168" t="s">
        <v>1259</v>
      </c>
      <c r="V2739" s="168" t="s">
        <v>2837</v>
      </c>
      <c r="W2739" s="168" t="s">
        <v>1259</v>
      </c>
      <c r="X2739" s="168" t="s">
        <v>21</v>
      </c>
      <c r="Y2739" s="168" t="s">
        <v>1259</v>
      </c>
      <c r="Z2739" s="168" t="s">
        <v>21</v>
      </c>
      <c r="AA2739" s="168" t="s">
        <v>4391</v>
      </c>
      <c r="AB2739" s="168" t="s">
        <v>1259</v>
      </c>
      <c r="AC2739" s="168" t="s">
        <v>9042</v>
      </c>
      <c r="AD2739" s="169">
        <v>230429.44185889259</v>
      </c>
      <c r="AE2739" s="168" t="s">
        <v>814</v>
      </c>
      <c r="AF2739" s="169">
        <v>-183400.90295072409</v>
      </c>
      <c r="AG2739" s="169">
        <v>-218675.78820618009</v>
      </c>
      <c r="AH2739" s="169">
        <v>-121256.7356294036</v>
      </c>
      <c r="AI2739" s="168" t="s">
        <v>21</v>
      </c>
      <c r="AJ2739"/>
      <c r="AK2739"/>
    </row>
    <row r="2740" spans="1:37" hidden="1" x14ac:dyDescent="0.25">
      <c r="A2740" s="179" t="b">
        <f>IF(E2740&lt;&gt;1,"",NOT(ISNA(VLOOKUP(P2740,Mapping!$P:$P,1,FALSE))))</f>
        <v>0</v>
      </c>
      <c r="B2740" s="180" t="str">
        <f t="shared" si="42"/>
        <v/>
      </c>
      <c r="E2740" s="167">
        <v>1</v>
      </c>
      <c r="F2740" s="170" t="s">
        <v>4393</v>
      </c>
      <c r="G2740" s="169">
        <v>477527.02411848243</v>
      </c>
      <c r="H2740" s="168" t="s">
        <v>1266</v>
      </c>
      <c r="I2740" s="168" t="s">
        <v>779</v>
      </c>
      <c r="J2740" s="169">
        <v>254708.3762843679</v>
      </c>
      <c r="K2740" s="169">
        <v>152961.5796363664</v>
      </c>
      <c r="L2740" s="168" t="s">
        <v>5</v>
      </c>
      <c r="M2740" s="168" t="s">
        <v>21</v>
      </c>
      <c r="N2740" s="168" t="s">
        <v>2829</v>
      </c>
      <c r="O2740" s="168" t="s">
        <v>21</v>
      </c>
      <c r="P2740" s="168" t="s">
        <v>2831</v>
      </c>
      <c r="Q2740" s="168" t="s">
        <v>2832</v>
      </c>
      <c r="R2740" s="168" t="s">
        <v>1259</v>
      </c>
      <c r="S2740" s="168" t="s">
        <v>21</v>
      </c>
      <c r="T2740" s="168" t="s">
        <v>1259</v>
      </c>
      <c r="U2740" s="168" t="s">
        <v>1259</v>
      </c>
      <c r="V2740" s="168" t="s">
        <v>2832</v>
      </c>
      <c r="W2740" s="168" t="s">
        <v>1259</v>
      </c>
      <c r="X2740" s="168" t="s">
        <v>21</v>
      </c>
      <c r="Y2740" s="168" t="s">
        <v>1259</v>
      </c>
      <c r="Z2740" s="168" t="s">
        <v>21</v>
      </c>
      <c r="AA2740" s="168" t="s">
        <v>4394</v>
      </c>
      <c r="AB2740" s="168" t="s">
        <v>1259</v>
      </c>
      <c r="AC2740" s="168" t="s">
        <v>9043</v>
      </c>
      <c r="AD2740" s="169">
        <v>325833.23650543182</v>
      </c>
      <c r="AE2740" s="168" t="s">
        <v>809</v>
      </c>
      <c r="AF2740" s="169">
        <v>-269176.96783654188</v>
      </c>
      <c r="AG2740" s="169">
        <v>-238265.71599432509</v>
      </c>
      <c r="AH2740" s="169">
        <v>-168362.4870477537</v>
      </c>
      <c r="AI2740" s="168" t="s">
        <v>21</v>
      </c>
      <c r="AJ2740"/>
      <c r="AK2740"/>
    </row>
    <row r="2741" spans="1:37" hidden="1" x14ac:dyDescent="0.25">
      <c r="A2741" s="179" t="b">
        <f>IF(E2741&lt;&gt;1,"",NOT(ISNA(VLOOKUP(P2741,Mapping!$P:$P,1,FALSE))))</f>
        <v>0</v>
      </c>
      <c r="B2741" s="180" t="str">
        <f t="shared" si="42"/>
        <v/>
      </c>
      <c r="E2741" s="167">
        <v>1</v>
      </c>
      <c r="F2741" s="170" t="s">
        <v>4393</v>
      </c>
      <c r="G2741" s="169">
        <v>672720.82829046773</v>
      </c>
      <c r="H2741" s="168" t="s">
        <v>1266</v>
      </c>
      <c r="I2741" s="168" t="s">
        <v>779</v>
      </c>
      <c r="J2741" s="169">
        <v>358822.89632267138</v>
      </c>
      <c r="K2741" s="169">
        <v>215486.1093768453</v>
      </c>
      <c r="L2741" s="168" t="s">
        <v>5</v>
      </c>
      <c r="M2741" s="168" t="s">
        <v>21</v>
      </c>
      <c r="N2741" s="168" t="s">
        <v>2829</v>
      </c>
      <c r="O2741" s="168" t="s">
        <v>21</v>
      </c>
      <c r="P2741" s="168" t="s">
        <v>2836</v>
      </c>
      <c r="Q2741" s="168" t="s">
        <v>2837</v>
      </c>
      <c r="R2741" s="168" t="s">
        <v>1259</v>
      </c>
      <c r="S2741" s="168" t="s">
        <v>21</v>
      </c>
      <c r="T2741" s="168" t="s">
        <v>1259</v>
      </c>
      <c r="U2741" s="168" t="s">
        <v>1259</v>
      </c>
      <c r="V2741" s="168" t="s">
        <v>2837</v>
      </c>
      <c r="W2741" s="168" t="s">
        <v>1259</v>
      </c>
      <c r="X2741" s="168" t="s">
        <v>21</v>
      </c>
      <c r="Y2741" s="168" t="s">
        <v>1259</v>
      </c>
      <c r="Z2741" s="168" t="s">
        <v>21</v>
      </c>
      <c r="AA2741" s="168" t="s">
        <v>4394</v>
      </c>
      <c r="AB2741" s="168" t="s">
        <v>1259</v>
      </c>
      <c r="AC2741" s="168" t="s">
        <v>9044</v>
      </c>
      <c r="AD2741" s="169">
        <v>459020.73322684242</v>
      </c>
      <c r="AE2741" s="168" t="s">
        <v>809</v>
      </c>
      <c r="AF2741" s="169">
        <v>-379205.6650489918</v>
      </c>
      <c r="AG2741" s="169">
        <v>-335659.13910906541</v>
      </c>
      <c r="AH2741" s="169">
        <v>-237182.28711534891</v>
      </c>
      <c r="AI2741" s="168" t="s">
        <v>21</v>
      </c>
      <c r="AJ2741"/>
      <c r="AK2741"/>
    </row>
    <row r="2742" spans="1:37" hidden="1" x14ac:dyDescent="0.25">
      <c r="A2742" s="179" t="b">
        <f>IF(E2742&lt;&gt;1,"",NOT(ISNA(VLOOKUP(P2742,Mapping!$P:$P,1,FALSE))))</f>
        <v>0</v>
      </c>
      <c r="B2742" s="180" t="str">
        <f t="shared" si="42"/>
        <v/>
      </c>
      <c r="E2742" s="167">
        <v>1</v>
      </c>
      <c r="F2742" s="170" t="s">
        <v>4395</v>
      </c>
      <c r="G2742" s="169">
        <v>1211208.684839197</v>
      </c>
      <c r="H2742" s="168" t="s">
        <v>1266</v>
      </c>
      <c r="I2742" s="168" t="s">
        <v>303</v>
      </c>
      <c r="J2742" s="169">
        <v>742248.41770863545</v>
      </c>
      <c r="K2742" s="169">
        <v>145246.52596077911</v>
      </c>
      <c r="L2742" s="168" t="s">
        <v>5</v>
      </c>
      <c r="M2742" s="168" t="s">
        <v>21</v>
      </c>
      <c r="N2742" s="168" t="s">
        <v>2829</v>
      </c>
      <c r="O2742" s="168" t="s">
        <v>21</v>
      </c>
      <c r="P2742" s="168" t="s">
        <v>2831</v>
      </c>
      <c r="Q2742" s="168" t="s">
        <v>2832</v>
      </c>
      <c r="R2742" s="168" t="s">
        <v>1259</v>
      </c>
      <c r="S2742" s="168" t="s">
        <v>21</v>
      </c>
      <c r="T2742" s="168" t="s">
        <v>1259</v>
      </c>
      <c r="U2742" s="168" t="s">
        <v>1259</v>
      </c>
      <c r="V2742" s="168" t="s">
        <v>2832</v>
      </c>
      <c r="W2742" s="168" t="s">
        <v>1259</v>
      </c>
      <c r="X2742" s="168" t="s">
        <v>21</v>
      </c>
      <c r="Y2742" s="168" t="s">
        <v>1259</v>
      </c>
      <c r="Z2742" s="168" t="s">
        <v>21</v>
      </c>
      <c r="AA2742" s="168" t="s">
        <v>4396</v>
      </c>
      <c r="AB2742" s="168" t="s">
        <v>4397</v>
      </c>
      <c r="AC2742" s="168" t="s">
        <v>9045</v>
      </c>
      <c r="AD2742" s="169">
        <v>950405.0832734037</v>
      </c>
      <c r="AE2742" s="168" t="s">
        <v>811</v>
      </c>
      <c r="AF2742" s="169">
        <v>-339194.85650720482</v>
      </c>
      <c r="AG2742" s="169">
        <v>1291637.816998055</v>
      </c>
      <c r="AH2742" s="169">
        <v>248404.48595009281</v>
      </c>
      <c r="AI2742" s="168" t="s">
        <v>21</v>
      </c>
      <c r="AJ2742"/>
      <c r="AK2742"/>
    </row>
    <row r="2743" spans="1:37" hidden="1" x14ac:dyDescent="0.25">
      <c r="A2743" s="179" t="b">
        <f>IF(E2743&lt;&gt;1,"",NOT(ISNA(VLOOKUP(P2743,Mapping!$P:$P,1,FALSE))))</f>
        <v>0</v>
      </c>
      <c r="B2743" s="180" t="str">
        <f t="shared" si="42"/>
        <v/>
      </c>
      <c r="E2743" s="167">
        <v>1</v>
      </c>
      <c r="F2743" s="170" t="s">
        <v>4395</v>
      </c>
      <c r="G2743" s="169">
        <v>853009.42406343436</v>
      </c>
      <c r="H2743" s="168" t="s">
        <v>1266</v>
      </c>
      <c r="I2743" s="168" t="s">
        <v>303</v>
      </c>
      <c r="J2743" s="169">
        <v>522738.07414590701</v>
      </c>
      <c r="K2743" s="169">
        <v>102291.7495621062</v>
      </c>
      <c r="L2743" s="168" t="s">
        <v>5</v>
      </c>
      <c r="M2743" s="168" t="s">
        <v>21</v>
      </c>
      <c r="N2743" s="168" t="s">
        <v>2829</v>
      </c>
      <c r="O2743" s="168" t="s">
        <v>21</v>
      </c>
      <c r="P2743" s="168" t="s">
        <v>2836</v>
      </c>
      <c r="Q2743" s="168" t="s">
        <v>2837</v>
      </c>
      <c r="R2743" s="168" t="s">
        <v>1259</v>
      </c>
      <c r="S2743" s="168" t="s">
        <v>21</v>
      </c>
      <c r="T2743" s="168" t="s">
        <v>1259</v>
      </c>
      <c r="U2743" s="168" t="s">
        <v>1259</v>
      </c>
      <c r="V2743" s="168" t="s">
        <v>2837</v>
      </c>
      <c r="W2743" s="168" t="s">
        <v>1259</v>
      </c>
      <c r="X2743" s="168" t="s">
        <v>21</v>
      </c>
      <c r="Y2743" s="168" t="s">
        <v>1259</v>
      </c>
      <c r="Z2743" s="168" t="s">
        <v>21</v>
      </c>
      <c r="AA2743" s="168" t="s">
        <v>4396</v>
      </c>
      <c r="AB2743" s="168" t="s">
        <v>4397</v>
      </c>
      <c r="AC2743" s="168" t="s">
        <v>9046</v>
      </c>
      <c r="AD2743" s="169">
        <v>669335.10538494622</v>
      </c>
      <c r="AE2743" s="168" t="s">
        <v>811</v>
      </c>
      <c r="AF2743" s="169">
        <v>-238882.3766012734</v>
      </c>
      <c r="AG2743" s="169">
        <v>909652.68344516307</v>
      </c>
      <c r="AH2743" s="169">
        <v>174942.080706095</v>
      </c>
      <c r="AI2743" s="168" t="s">
        <v>21</v>
      </c>
      <c r="AJ2743"/>
      <c r="AK2743"/>
    </row>
    <row r="2744" spans="1:37" hidden="1" x14ac:dyDescent="0.25">
      <c r="A2744" s="179" t="b">
        <f>IF(E2744&lt;&gt;1,"",NOT(ISNA(VLOOKUP(P2744,Mapping!$P:$P,1,FALSE))))</f>
        <v>0</v>
      </c>
      <c r="B2744" s="180" t="str">
        <f t="shared" si="42"/>
        <v/>
      </c>
      <c r="E2744" s="167">
        <v>1</v>
      </c>
      <c r="F2744" s="170" t="s">
        <v>4398</v>
      </c>
      <c r="G2744" s="169">
        <v>1461482.1929600311</v>
      </c>
      <c r="H2744" s="168" t="s">
        <v>1266</v>
      </c>
      <c r="I2744" s="168" t="s">
        <v>303</v>
      </c>
      <c r="J2744" s="169">
        <v>464395.84538456559</v>
      </c>
      <c r="K2744" s="169">
        <v>288884.83651355671</v>
      </c>
      <c r="L2744" s="168" t="s">
        <v>5</v>
      </c>
      <c r="M2744" s="168" t="s">
        <v>21</v>
      </c>
      <c r="N2744" s="168" t="s">
        <v>2829</v>
      </c>
      <c r="O2744" s="168" t="s">
        <v>21</v>
      </c>
      <c r="P2744" s="168" t="s">
        <v>2831</v>
      </c>
      <c r="Q2744" s="168" t="s">
        <v>2832</v>
      </c>
      <c r="R2744" s="168" t="s">
        <v>1259</v>
      </c>
      <c r="S2744" s="168" t="s">
        <v>21</v>
      </c>
      <c r="T2744" s="168" t="s">
        <v>1259</v>
      </c>
      <c r="U2744" s="168" t="s">
        <v>1259</v>
      </c>
      <c r="V2744" s="168" t="s">
        <v>2832</v>
      </c>
      <c r="W2744" s="168" t="s">
        <v>1259</v>
      </c>
      <c r="X2744" s="168" t="s">
        <v>21</v>
      </c>
      <c r="Y2744" s="168" t="s">
        <v>1259</v>
      </c>
      <c r="Z2744" s="168" t="s">
        <v>21</v>
      </c>
      <c r="AA2744" s="168" t="s">
        <v>4399</v>
      </c>
      <c r="AB2744" s="168" t="s">
        <v>4400</v>
      </c>
      <c r="AC2744" s="168" t="s">
        <v>9047</v>
      </c>
      <c r="AD2744" s="169">
        <v>655696.98603062716</v>
      </c>
      <c r="AE2744" s="168" t="s">
        <v>814</v>
      </c>
      <c r="AF2744" s="169">
        <v>-362952.86187475832</v>
      </c>
      <c r="AG2744" s="169">
        <v>696531.43684296124</v>
      </c>
      <c r="AH2744" s="169">
        <v>-385469.47796546738</v>
      </c>
      <c r="AI2744" s="168" t="s">
        <v>21</v>
      </c>
      <c r="AJ2744"/>
      <c r="AK2744"/>
    </row>
    <row r="2745" spans="1:37" hidden="1" x14ac:dyDescent="0.25">
      <c r="A2745" s="179" t="b">
        <f>IF(E2745&lt;&gt;1,"",NOT(ISNA(VLOOKUP(P2745,Mapping!$P:$P,1,FALSE))))</f>
        <v>1</v>
      </c>
      <c r="B2745" s="180" t="str">
        <f t="shared" si="42"/>
        <v/>
      </c>
      <c r="E2745" s="167">
        <v>1</v>
      </c>
      <c r="F2745" s="170" t="s">
        <v>4398</v>
      </c>
      <c r="G2745" s="169">
        <v>49968148.544966862</v>
      </c>
      <c r="H2745" s="168" t="s">
        <v>1266</v>
      </c>
      <c r="I2745" s="168" t="s">
        <v>303</v>
      </c>
      <c r="J2745" s="169">
        <v>15877716.949012481</v>
      </c>
      <c r="K2745" s="169">
        <v>9876986.865000179</v>
      </c>
      <c r="L2745" s="168" t="s">
        <v>5</v>
      </c>
      <c r="M2745" s="168" t="s">
        <v>21</v>
      </c>
      <c r="N2745" s="168" t="s">
        <v>2829</v>
      </c>
      <c r="O2745" s="168" t="s">
        <v>21</v>
      </c>
      <c r="P2745" s="168" t="s">
        <v>183</v>
      </c>
      <c r="Q2745" s="168" t="s">
        <v>2834</v>
      </c>
      <c r="R2745" s="168" t="s">
        <v>1259</v>
      </c>
      <c r="S2745" s="168" t="s">
        <v>21</v>
      </c>
      <c r="T2745" s="168" t="s">
        <v>1259</v>
      </c>
      <c r="U2745" s="168" t="s">
        <v>1259</v>
      </c>
      <c r="V2745" s="168" t="s">
        <v>2834</v>
      </c>
      <c r="W2745" s="168" t="s">
        <v>1259</v>
      </c>
      <c r="X2745" s="168" t="s">
        <v>21</v>
      </c>
      <c r="Y2745" s="168" t="s">
        <v>1259</v>
      </c>
      <c r="Z2745" s="168" t="s">
        <v>21</v>
      </c>
      <c r="AA2745" s="168" t="s">
        <v>4399</v>
      </c>
      <c r="AB2745" s="168" t="s">
        <v>4400</v>
      </c>
      <c r="AC2745" s="168" t="s">
        <v>4401</v>
      </c>
      <c r="AD2745" s="169">
        <v>22418312.42028787</v>
      </c>
      <c r="AE2745" s="168" t="s">
        <v>814</v>
      </c>
      <c r="AF2745" s="169">
        <v>-12409376.31969817</v>
      </c>
      <c r="AG2745" s="169">
        <v>23814444.315545719</v>
      </c>
      <c r="AH2745" s="169">
        <v>-13179220.538786311</v>
      </c>
      <c r="AI2745" s="168" t="s">
        <v>21</v>
      </c>
      <c r="AJ2745"/>
      <c r="AK2745"/>
    </row>
    <row r="2746" spans="1:37" hidden="1" x14ac:dyDescent="0.25">
      <c r="A2746" s="179" t="b">
        <f>IF(E2746&lt;&gt;1,"",NOT(ISNA(VLOOKUP(P2746,Mapping!$P:$P,1,FALSE))))</f>
        <v>0</v>
      </c>
      <c r="B2746" s="180" t="str">
        <f t="shared" si="42"/>
        <v/>
      </c>
      <c r="E2746" s="167">
        <v>1</v>
      </c>
      <c r="F2746" s="170" t="s">
        <v>4402</v>
      </c>
      <c r="G2746" s="169">
        <v>4141117.9129292541</v>
      </c>
      <c r="H2746" s="168" t="s">
        <v>1266</v>
      </c>
      <c r="I2746" s="168" t="s">
        <v>303</v>
      </c>
      <c r="J2746" s="169">
        <v>1520027.3884638329</v>
      </c>
      <c r="K2746" s="169">
        <v>972263.6352820769</v>
      </c>
      <c r="L2746" s="168" t="s">
        <v>5</v>
      </c>
      <c r="M2746" s="168" t="s">
        <v>21</v>
      </c>
      <c r="N2746" s="168" t="s">
        <v>2829</v>
      </c>
      <c r="O2746" s="168" t="s">
        <v>21</v>
      </c>
      <c r="P2746" s="168" t="s">
        <v>2831</v>
      </c>
      <c r="Q2746" s="168" t="s">
        <v>2832</v>
      </c>
      <c r="R2746" s="168" t="s">
        <v>1259</v>
      </c>
      <c r="S2746" s="168" t="s">
        <v>21</v>
      </c>
      <c r="T2746" s="168" t="s">
        <v>1259</v>
      </c>
      <c r="U2746" s="168" t="s">
        <v>1259</v>
      </c>
      <c r="V2746" s="168" t="s">
        <v>2832</v>
      </c>
      <c r="W2746" s="168" t="s">
        <v>1259</v>
      </c>
      <c r="X2746" s="168" t="s">
        <v>21</v>
      </c>
      <c r="Y2746" s="168" t="s">
        <v>1259</v>
      </c>
      <c r="Z2746" s="168" t="s">
        <v>21</v>
      </c>
      <c r="AA2746" s="168" t="s">
        <v>4403</v>
      </c>
      <c r="AB2746" s="168" t="s">
        <v>4404</v>
      </c>
      <c r="AC2746" s="168" t="s">
        <v>7213</v>
      </c>
      <c r="AD2746" s="169">
        <v>2306418.7623042739</v>
      </c>
      <c r="AE2746" s="168" t="s">
        <v>819</v>
      </c>
      <c r="AF2746" s="169">
        <v>-1351398.0542702379</v>
      </c>
      <c r="AG2746" s="169">
        <v>-4105636.111634817</v>
      </c>
      <c r="AH2746" s="169">
        <v>-699551.37113895873</v>
      </c>
      <c r="AI2746" s="168" t="s">
        <v>21</v>
      </c>
      <c r="AJ2746"/>
      <c r="AK2746"/>
    </row>
    <row r="2747" spans="1:37" hidden="1" x14ac:dyDescent="0.25">
      <c r="A2747" s="179" t="b">
        <f>IF(E2747&lt;&gt;1,"",NOT(ISNA(VLOOKUP(P2747,Mapping!$P:$P,1,FALSE))))</f>
        <v>0</v>
      </c>
      <c r="B2747" s="180" t="str">
        <f t="shared" si="42"/>
        <v/>
      </c>
      <c r="E2747" s="167">
        <v>1</v>
      </c>
      <c r="F2747" s="170" t="s">
        <v>4402</v>
      </c>
      <c r="G2747" s="169">
        <v>2183637.9244665522</v>
      </c>
      <c r="H2747" s="168" t="s">
        <v>1266</v>
      </c>
      <c r="I2747" s="168" t="s">
        <v>303</v>
      </c>
      <c r="J2747" s="169">
        <v>801520.15022668673</v>
      </c>
      <c r="K2747" s="169">
        <v>512680.82465198031</v>
      </c>
      <c r="L2747" s="168" t="s">
        <v>5</v>
      </c>
      <c r="M2747" s="168" t="s">
        <v>21</v>
      </c>
      <c r="N2747" s="168" t="s">
        <v>2829</v>
      </c>
      <c r="O2747" s="168" t="s">
        <v>21</v>
      </c>
      <c r="P2747" s="168" t="s">
        <v>2836</v>
      </c>
      <c r="Q2747" s="168" t="s">
        <v>2837</v>
      </c>
      <c r="R2747" s="168" t="s">
        <v>1259</v>
      </c>
      <c r="S2747" s="168" t="s">
        <v>21</v>
      </c>
      <c r="T2747" s="168" t="s">
        <v>1259</v>
      </c>
      <c r="U2747" s="168" t="s">
        <v>1259</v>
      </c>
      <c r="V2747" s="168" t="s">
        <v>2837</v>
      </c>
      <c r="W2747" s="168" t="s">
        <v>1259</v>
      </c>
      <c r="X2747" s="168" t="s">
        <v>21</v>
      </c>
      <c r="Y2747" s="168" t="s">
        <v>1259</v>
      </c>
      <c r="Z2747" s="168" t="s">
        <v>21</v>
      </c>
      <c r="AA2747" s="168" t="s">
        <v>4403</v>
      </c>
      <c r="AB2747" s="168" t="s">
        <v>4404</v>
      </c>
      <c r="AC2747" s="168" t="s">
        <v>9048</v>
      </c>
      <c r="AD2747" s="169">
        <v>1216189.3442696731</v>
      </c>
      <c r="AE2747" s="168" t="s">
        <v>819</v>
      </c>
      <c r="AF2747" s="169">
        <v>-712600.82528473833</v>
      </c>
      <c r="AG2747" s="169">
        <v>-2164928.1440246538</v>
      </c>
      <c r="AH2747" s="169">
        <v>-368877.90597855003</v>
      </c>
      <c r="AI2747" s="168" t="s">
        <v>21</v>
      </c>
      <c r="AJ2747"/>
      <c r="AK2747"/>
    </row>
    <row r="2748" spans="1:37" hidden="1" x14ac:dyDescent="0.25">
      <c r="A2748" s="179" t="b">
        <f>IF(E2748&lt;&gt;1,"",NOT(ISNA(VLOOKUP(P2748,Mapping!$P:$P,1,FALSE))))</f>
        <v>0</v>
      </c>
      <c r="B2748" s="180" t="str">
        <f t="shared" si="42"/>
        <v/>
      </c>
      <c r="E2748" s="167">
        <v>1</v>
      </c>
      <c r="F2748" s="170" t="s">
        <v>4405</v>
      </c>
      <c r="G2748" s="169">
        <v>942994.48097815318</v>
      </c>
      <c r="H2748" s="168" t="s">
        <v>1266</v>
      </c>
      <c r="I2748" s="168" t="s">
        <v>3223</v>
      </c>
      <c r="J2748" s="169">
        <v>334996.27807174029</v>
      </c>
      <c r="K2748" s="169">
        <v>133555.45179731649</v>
      </c>
      <c r="L2748" s="168" t="s">
        <v>5</v>
      </c>
      <c r="M2748" s="168" t="s">
        <v>21</v>
      </c>
      <c r="N2748" s="168" t="s">
        <v>2829</v>
      </c>
      <c r="O2748" s="168" t="s">
        <v>21</v>
      </c>
      <c r="P2748" s="168" t="s">
        <v>2831</v>
      </c>
      <c r="Q2748" s="168" t="s">
        <v>2832</v>
      </c>
      <c r="R2748" s="168" t="s">
        <v>1259</v>
      </c>
      <c r="S2748" s="168" t="s">
        <v>21</v>
      </c>
      <c r="T2748" s="168" t="s">
        <v>1259</v>
      </c>
      <c r="U2748" s="168" t="s">
        <v>1259</v>
      </c>
      <c r="V2748" s="168" t="s">
        <v>2832</v>
      </c>
      <c r="W2748" s="168" t="s">
        <v>1259</v>
      </c>
      <c r="X2748" s="168" t="s">
        <v>21</v>
      </c>
      <c r="Y2748" s="168" t="s">
        <v>1259</v>
      </c>
      <c r="Z2748" s="168" t="s">
        <v>21</v>
      </c>
      <c r="AA2748" s="168" t="s">
        <v>4406</v>
      </c>
      <c r="AB2748" s="168" t="s">
        <v>1259</v>
      </c>
      <c r="AC2748" s="168" t="s">
        <v>9049</v>
      </c>
      <c r="AD2748" s="169">
        <v>466042.32742720458</v>
      </c>
      <c r="AE2748" s="168" t="s">
        <v>811</v>
      </c>
      <c r="AF2748" s="169">
        <v>-306185.04100380128</v>
      </c>
      <c r="AG2748" s="169">
        <v>-270025.80321170302</v>
      </c>
      <c r="AH2748" s="169">
        <v>-351000.39057871012</v>
      </c>
      <c r="AI2748" s="168" t="s">
        <v>21</v>
      </c>
      <c r="AJ2748"/>
      <c r="AK2748"/>
    </row>
    <row r="2749" spans="1:37" hidden="1" x14ac:dyDescent="0.25">
      <c r="A2749" s="179" t="b">
        <f>IF(E2749&lt;&gt;1,"",NOT(ISNA(VLOOKUP(P2749,Mapping!$P:$P,1,FALSE))))</f>
        <v>0</v>
      </c>
      <c r="B2749" s="180" t="str">
        <f t="shared" si="42"/>
        <v/>
      </c>
      <c r="E2749" s="167">
        <v>1</v>
      </c>
      <c r="F2749" s="170" t="s">
        <v>4405</v>
      </c>
      <c r="G2749" s="169">
        <v>3126089.4686315772</v>
      </c>
      <c r="H2749" s="168" t="s">
        <v>1266</v>
      </c>
      <c r="I2749" s="168" t="s">
        <v>3223</v>
      </c>
      <c r="J2749" s="169">
        <v>1110534.958618816</v>
      </c>
      <c r="K2749" s="169">
        <v>442745.21194318158</v>
      </c>
      <c r="L2749" s="168" t="s">
        <v>5</v>
      </c>
      <c r="M2749" s="168" t="s">
        <v>21</v>
      </c>
      <c r="N2749" s="168" t="s">
        <v>2829</v>
      </c>
      <c r="O2749" s="168" t="s">
        <v>21</v>
      </c>
      <c r="P2749" s="168" t="s">
        <v>2836</v>
      </c>
      <c r="Q2749" s="168" t="s">
        <v>2837</v>
      </c>
      <c r="R2749" s="168" t="s">
        <v>1259</v>
      </c>
      <c r="S2749" s="168" t="s">
        <v>21</v>
      </c>
      <c r="T2749" s="168" t="s">
        <v>1259</v>
      </c>
      <c r="U2749" s="168" t="s">
        <v>1259</v>
      </c>
      <c r="V2749" s="168" t="s">
        <v>2837</v>
      </c>
      <c r="W2749" s="168" t="s">
        <v>1259</v>
      </c>
      <c r="X2749" s="168" t="s">
        <v>21</v>
      </c>
      <c r="Y2749" s="168" t="s">
        <v>1259</v>
      </c>
      <c r="Z2749" s="168" t="s">
        <v>21</v>
      </c>
      <c r="AA2749" s="168" t="s">
        <v>4406</v>
      </c>
      <c r="AB2749" s="168" t="s">
        <v>1259</v>
      </c>
      <c r="AC2749" s="168" t="s">
        <v>9050</v>
      </c>
      <c r="AD2749" s="169">
        <v>1544961.334445484</v>
      </c>
      <c r="AE2749" s="168" t="s">
        <v>811</v>
      </c>
      <c r="AF2749" s="169">
        <v>-1015023.790109208</v>
      </c>
      <c r="AG2749" s="169">
        <v>-895153.51012795977</v>
      </c>
      <c r="AH2749" s="169">
        <v>-1163589.6567872879</v>
      </c>
      <c r="AI2749" s="168" t="s">
        <v>21</v>
      </c>
      <c r="AJ2749"/>
      <c r="AK2749"/>
    </row>
    <row r="2750" spans="1:37" hidden="1" x14ac:dyDescent="0.25">
      <c r="A2750" s="179" t="b">
        <f>IF(E2750&lt;&gt;1,"",NOT(ISNA(VLOOKUP(P2750,Mapping!$P:$P,1,FALSE))))</f>
        <v>0</v>
      </c>
      <c r="B2750" s="180" t="str">
        <f t="shared" si="42"/>
        <v/>
      </c>
      <c r="E2750" s="167">
        <v>1</v>
      </c>
      <c r="F2750" s="170" t="s">
        <v>4407</v>
      </c>
      <c r="G2750" s="169">
        <v>743876.90445550659</v>
      </c>
      <c r="H2750" s="168" t="s">
        <v>1266</v>
      </c>
      <c r="I2750" s="168" t="s">
        <v>303</v>
      </c>
      <c r="J2750" s="169">
        <v>319008.19581742998</v>
      </c>
      <c r="K2750" s="169">
        <v>238630.54360898101</v>
      </c>
      <c r="L2750" s="168" t="s">
        <v>5</v>
      </c>
      <c r="M2750" s="168" t="s">
        <v>21</v>
      </c>
      <c r="N2750" s="168" t="s">
        <v>2829</v>
      </c>
      <c r="O2750" s="168" t="s">
        <v>21</v>
      </c>
      <c r="P2750" s="168" t="s">
        <v>2831</v>
      </c>
      <c r="Q2750" s="168" t="s">
        <v>2832</v>
      </c>
      <c r="R2750" s="168" t="s">
        <v>1259</v>
      </c>
      <c r="S2750" s="168" t="s">
        <v>21</v>
      </c>
      <c r="T2750" s="168" t="s">
        <v>1259</v>
      </c>
      <c r="U2750" s="168" t="s">
        <v>1259</v>
      </c>
      <c r="V2750" s="168" t="s">
        <v>2832</v>
      </c>
      <c r="W2750" s="168" t="s">
        <v>1259</v>
      </c>
      <c r="X2750" s="168" t="s">
        <v>21</v>
      </c>
      <c r="Y2750" s="168" t="s">
        <v>1259</v>
      </c>
      <c r="Z2750" s="168" t="s">
        <v>21</v>
      </c>
      <c r="AA2750" s="168" t="s">
        <v>4408</v>
      </c>
      <c r="AB2750" s="168" t="s">
        <v>4409</v>
      </c>
      <c r="AC2750" s="168" t="s">
        <v>9051</v>
      </c>
      <c r="AD2750" s="169">
        <v>509523.98478121008</v>
      </c>
      <c r="AE2750" s="168" t="s">
        <v>809</v>
      </c>
      <c r="AF2750" s="169">
        <v>-403471.55102765642</v>
      </c>
      <c r="AG2750" s="169">
        <v>-339380.47655901889</v>
      </c>
      <c r="AH2750" s="169">
        <v>-406848.87174221268</v>
      </c>
      <c r="AI2750" s="168" t="s">
        <v>21</v>
      </c>
      <c r="AJ2750"/>
      <c r="AK2750"/>
    </row>
    <row r="2751" spans="1:37" hidden="1" x14ac:dyDescent="0.25">
      <c r="A2751" s="179" t="b">
        <f>IF(E2751&lt;&gt;1,"",NOT(ISNA(VLOOKUP(P2751,Mapping!$P:$P,1,FALSE))))</f>
        <v>0</v>
      </c>
      <c r="B2751" s="180" t="str">
        <f t="shared" si="42"/>
        <v/>
      </c>
      <c r="E2751" s="167">
        <v>1</v>
      </c>
      <c r="F2751" s="170" t="s">
        <v>4407</v>
      </c>
      <c r="G2751" s="169">
        <v>4992190.5418526893</v>
      </c>
      <c r="H2751" s="168" t="s">
        <v>1266</v>
      </c>
      <c r="I2751" s="168" t="s">
        <v>303</v>
      </c>
      <c r="J2751" s="169">
        <v>2140877.9979517739</v>
      </c>
      <c r="K2751" s="169">
        <v>1601460.047578579</v>
      </c>
      <c r="L2751" s="168" t="s">
        <v>5</v>
      </c>
      <c r="M2751" s="168" t="s">
        <v>21</v>
      </c>
      <c r="N2751" s="168" t="s">
        <v>2829</v>
      </c>
      <c r="O2751" s="168" t="s">
        <v>21</v>
      </c>
      <c r="P2751" s="168" t="s">
        <v>2835</v>
      </c>
      <c r="Q2751" s="168" t="s">
        <v>2834</v>
      </c>
      <c r="R2751" s="168" t="s">
        <v>1259</v>
      </c>
      <c r="S2751" s="168" t="s">
        <v>21</v>
      </c>
      <c r="T2751" s="168" t="s">
        <v>1259</v>
      </c>
      <c r="U2751" s="168" t="s">
        <v>1259</v>
      </c>
      <c r="V2751" s="168" t="s">
        <v>2834</v>
      </c>
      <c r="W2751" s="168" t="s">
        <v>1259</v>
      </c>
      <c r="X2751" s="168" t="s">
        <v>21</v>
      </c>
      <c r="Y2751" s="168" t="s">
        <v>1259</v>
      </c>
      <c r="Z2751" s="168" t="s">
        <v>21</v>
      </c>
      <c r="AA2751" s="168" t="s">
        <v>4408</v>
      </c>
      <c r="AB2751" s="168" t="s">
        <v>4409</v>
      </c>
      <c r="AC2751" s="168" t="s">
        <v>9052</v>
      </c>
      <c r="AD2751" s="169">
        <v>3419437.816171614</v>
      </c>
      <c r="AE2751" s="168" t="s">
        <v>809</v>
      </c>
      <c r="AF2751" s="169">
        <v>-2707715.28042161</v>
      </c>
      <c r="AG2751" s="169">
        <v>-2277597.2678000131</v>
      </c>
      <c r="AH2751" s="169">
        <v>-2730380.6279099179</v>
      </c>
      <c r="AI2751" s="168" t="s">
        <v>21</v>
      </c>
      <c r="AJ2751"/>
      <c r="AK2751"/>
    </row>
    <row r="2752" spans="1:37" hidden="1" x14ac:dyDescent="0.25">
      <c r="A2752" s="179" t="b">
        <f>IF(E2752&lt;&gt;1,"",NOT(ISNA(VLOOKUP(P2752,Mapping!$P:$P,1,FALSE))))</f>
        <v>0</v>
      </c>
      <c r="B2752" s="180" t="str">
        <f t="shared" si="42"/>
        <v/>
      </c>
      <c r="E2752" s="167">
        <v>1</v>
      </c>
      <c r="F2752" s="170" t="s">
        <v>4407</v>
      </c>
      <c r="G2752" s="169">
        <v>2344036.425190446</v>
      </c>
      <c r="H2752" s="168" t="s">
        <v>1266</v>
      </c>
      <c r="I2752" s="168" t="s">
        <v>303</v>
      </c>
      <c r="J2752" s="169">
        <v>1005229.260985972</v>
      </c>
      <c r="K2752" s="169">
        <v>751950.60235386691</v>
      </c>
      <c r="L2752" s="168" t="s">
        <v>5</v>
      </c>
      <c r="M2752" s="168" t="s">
        <v>21</v>
      </c>
      <c r="N2752" s="168" t="s">
        <v>2829</v>
      </c>
      <c r="O2752" s="168" t="s">
        <v>21</v>
      </c>
      <c r="P2752" s="168" t="s">
        <v>2836</v>
      </c>
      <c r="Q2752" s="168" t="s">
        <v>2837</v>
      </c>
      <c r="R2752" s="168" t="s">
        <v>1259</v>
      </c>
      <c r="S2752" s="168" t="s">
        <v>21</v>
      </c>
      <c r="T2752" s="168" t="s">
        <v>1259</v>
      </c>
      <c r="U2752" s="168" t="s">
        <v>1259</v>
      </c>
      <c r="V2752" s="168" t="s">
        <v>2837</v>
      </c>
      <c r="W2752" s="168" t="s">
        <v>1259</v>
      </c>
      <c r="X2752" s="168" t="s">
        <v>21</v>
      </c>
      <c r="Y2752" s="168" t="s">
        <v>1259</v>
      </c>
      <c r="Z2752" s="168" t="s">
        <v>21</v>
      </c>
      <c r="AA2752" s="168" t="s">
        <v>4408</v>
      </c>
      <c r="AB2752" s="168" t="s">
        <v>4409</v>
      </c>
      <c r="AC2752" s="168" t="s">
        <v>9053</v>
      </c>
      <c r="AD2752" s="169">
        <v>1605565.0776112671</v>
      </c>
      <c r="AE2752" s="168" t="s">
        <v>809</v>
      </c>
      <c r="AF2752" s="169">
        <v>-1271382.4108159021</v>
      </c>
      <c r="AG2752" s="169">
        <v>-1069424.5167285129</v>
      </c>
      <c r="AH2752" s="169">
        <v>-1282024.7129589759</v>
      </c>
      <c r="AI2752" s="168" t="s">
        <v>21</v>
      </c>
      <c r="AJ2752"/>
      <c r="AK2752"/>
    </row>
    <row r="2753" spans="1:37" hidden="1" x14ac:dyDescent="0.25">
      <c r="A2753" s="179" t="b">
        <f>IF(E2753&lt;&gt;1,"",NOT(ISNA(VLOOKUP(P2753,Mapping!$P:$P,1,FALSE))))</f>
        <v>0</v>
      </c>
      <c r="B2753" s="180" t="str">
        <f t="shared" si="42"/>
        <v/>
      </c>
      <c r="E2753" s="167">
        <v>1</v>
      </c>
      <c r="F2753" s="170" t="s">
        <v>4410</v>
      </c>
      <c r="G2753" s="169">
        <v>612465.57899059379</v>
      </c>
      <c r="H2753" s="168" t="s">
        <v>1266</v>
      </c>
      <c r="I2753" s="168" t="s">
        <v>303</v>
      </c>
      <c r="J2753" s="169">
        <v>198566.84805186791</v>
      </c>
      <c r="K2753" s="169">
        <v>114165.32002412379</v>
      </c>
      <c r="L2753" s="168" t="s">
        <v>5</v>
      </c>
      <c r="M2753" s="168" t="s">
        <v>21</v>
      </c>
      <c r="N2753" s="168" t="s">
        <v>2829</v>
      </c>
      <c r="O2753" s="168" t="s">
        <v>21</v>
      </c>
      <c r="P2753" s="168" t="s">
        <v>2831</v>
      </c>
      <c r="Q2753" s="168" t="s">
        <v>2832</v>
      </c>
      <c r="R2753" s="168" t="s">
        <v>1259</v>
      </c>
      <c r="S2753" s="168" t="s">
        <v>21</v>
      </c>
      <c r="T2753" s="168" t="s">
        <v>1259</v>
      </c>
      <c r="U2753" s="168" t="s">
        <v>1259</v>
      </c>
      <c r="V2753" s="168" t="s">
        <v>2832</v>
      </c>
      <c r="W2753" s="168" t="s">
        <v>1259</v>
      </c>
      <c r="X2753" s="168" t="s">
        <v>21</v>
      </c>
      <c r="Y2753" s="168" t="s">
        <v>1259</v>
      </c>
      <c r="Z2753" s="168" t="s">
        <v>21</v>
      </c>
      <c r="AA2753" s="168" t="s">
        <v>4411</v>
      </c>
      <c r="AB2753" s="168" t="s">
        <v>4412</v>
      </c>
      <c r="AC2753" s="168" t="s">
        <v>9054</v>
      </c>
      <c r="AD2753" s="169">
        <v>312744.76836360712</v>
      </c>
      <c r="AE2753" s="168" t="s">
        <v>819</v>
      </c>
      <c r="AF2753" s="169">
        <v>-146060.90669482999</v>
      </c>
      <c r="AG2753" s="169">
        <v>91225.150868599885</v>
      </c>
      <c r="AH2753" s="169">
        <v>-212603.14302449231</v>
      </c>
      <c r="AI2753" s="168" t="s">
        <v>21</v>
      </c>
      <c r="AJ2753"/>
      <c r="AK2753"/>
    </row>
    <row r="2754" spans="1:37" hidden="1" x14ac:dyDescent="0.25">
      <c r="A2754" s="179" t="b">
        <f>IF(E2754&lt;&gt;1,"",NOT(ISNA(VLOOKUP(P2754,Mapping!$P:$P,1,FALSE))))</f>
        <v>0</v>
      </c>
      <c r="B2754" s="180" t="str">
        <f t="shared" si="42"/>
        <v/>
      </c>
      <c r="E2754" s="167">
        <v>1</v>
      </c>
      <c r="F2754" s="170" t="s">
        <v>4413</v>
      </c>
      <c r="G2754" s="169">
        <v>1226402.6783391871</v>
      </c>
      <c r="H2754" s="168" t="s">
        <v>1266</v>
      </c>
      <c r="I2754" s="168" t="s">
        <v>303</v>
      </c>
      <c r="J2754" s="169">
        <v>420201.02084329468</v>
      </c>
      <c r="K2754" s="169">
        <v>203050.72702848859</v>
      </c>
      <c r="L2754" s="168" t="s">
        <v>5</v>
      </c>
      <c r="M2754" s="168" t="s">
        <v>21</v>
      </c>
      <c r="N2754" s="168" t="s">
        <v>2829</v>
      </c>
      <c r="O2754" s="168" t="s">
        <v>21</v>
      </c>
      <c r="P2754" s="168" t="s">
        <v>2831</v>
      </c>
      <c r="Q2754" s="168" t="s">
        <v>2832</v>
      </c>
      <c r="R2754" s="168" t="s">
        <v>1259</v>
      </c>
      <c r="S2754" s="168" t="s">
        <v>21</v>
      </c>
      <c r="T2754" s="168" t="s">
        <v>1259</v>
      </c>
      <c r="U2754" s="168" t="s">
        <v>1259</v>
      </c>
      <c r="V2754" s="168" t="s">
        <v>2832</v>
      </c>
      <c r="W2754" s="168" t="s">
        <v>1259</v>
      </c>
      <c r="X2754" s="168" t="s">
        <v>21</v>
      </c>
      <c r="Y2754" s="168" t="s">
        <v>1259</v>
      </c>
      <c r="Z2754" s="168" t="s">
        <v>21</v>
      </c>
      <c r="AA2754" s="168" t="s">
        <v>4414</v>
      </c>
      <c r="AB2754" s="168" t="s">
        <v>4415</v>
      </c>
      <c r="AC2754" s="168" t="s">
        <v>9055</v>
      </c>
      <c r="AD2754" s="169">
        <v>745112.18525588966</v>
      </c>
      <c r="AE2754" s="168" t="s">
        <v>819</v>
      </c>
      <c r="AF2754" s="169">
        <v>-600679.45221608132</v>
      </c>
      <c r="AG2754" s="169">
        <v>177261.01445658781</v>
      </c>
      <c r="AH2754" s="169">
        <v>-421445.43596521148</v>
      </c>
      <c r="AI2754" s="168" t="s">
        <v>21</v>
      </c>
      <c r="AJ2754"/>
      <c r="AK2754"/>
    </row>
    <row r="2755" spans="1:37" hidden="1" x14ac:dyDescent="0.25">
      <c r="A2755" s="179" t="b">
        <f>IF(E2755&lt;&gt;1,"",NOT(ISNA(VLOOKUP(P2755,Mapping!$P:$P,1,FALSE))))</f>
        <v>0</v>
      </c>
      <c r="B2755" s="180" t="str">
        <f t="shared" si="42"/>
        <v/>
      </c>
      <c r="E2755" s="167">
        <v>1</v>
      </c>
      <c r="F2755" s="170" t="s">
        <v>4413</v>
      </c>
      <c r="G2755" s="169">
        <v>4303805.6139091458</v>
      </c>
      <c r="H2755" s="168" t="s">
        <v>1266</v>
      </c>
      <c r="I2755" s="168" t="s">
        <v>303</v>
      </c>
      <c r="J2755" s="169">
        <v>1474608.254219387</v>
      </c>
      <c r="K2755" s="169">
        <v>712564.37573748478</v>
      </c>
      <c r="L2755" s="168" t="s">
        <v>5</v>
      </c>
      <c r="M2755" s="168" t="s">
        <v>21</v>
      </c>
      <c r="N2755" s="168" t="s">
        <v>2829</v>
      </c>
      <c r="O2755" s="168" t="s">
        <v>21</v>
      </c>
      <c r="P2755" s="168" t="s">
        <v>2833</v>
      </c>
      <c r="Q2755" s="168" t="s">
        <v>2834</v>
      </c>
      <c r="R2755" s="168" t="s">
        <v>1259</v>
      </c>
      <c r="S2755" s="168" t="s">
        <v>21</v>
      </c>
      <c r="T2755" s="168" t="s">
        <v>1259</v>
      </c>
      <c r="U2755" s="168" t="s">
        <v>1259</v>
      </c>
      <c r="V2755" s="168" t="s">
        <v>2834</v>
      </c>
      <c r="W2755" s="168" t="s">
        <v>1259</v>
      </c>
      <c r="X2755" s="168" t="s">
        <v>21</v>
      </c>
      <c r="Y2755" s="168" t="s">
        <v>1259</v>
      </c>
      <c r="Z2755" s="168" t="s">
        <v>21</v>
      </c>
      <c r="AA2755" s="168" t="s">
        <v>4414</v>
      </c>
      <c r="AB2755" s="168" t="s">
        <v>4415</v>
      </c>
      <c r="AC2755" s="168" t="s">
        <v>9056</v>
      </c>
      <c r="AD2755" s="169">
        <v>2614816.5382671449</v>
      </c>
      <c r="AE2755" s="168" t="s">
        <v>819</v>
      </c>
      <c r="AF2755" s="169">
        <v>-2107959.8440769631</v>
      </c>
      <c r="AG2755" s="169">
        <v>622060.73308533523</v>
      </c>
      <c r="AH2755" s="169">
        <v>-1478975.2707648729</v>
      </c>
      <c r="AI2755" s="168" t="s">
        <v>21</v>
      </c>
      <c r="AJ2755"/>
      <c r="AK2755"/>
    </row>
    <row r="2756" spans="1:37" hidden="1" x14ac:dyDescent="0.25">
      <c r="A2756" s="179" t="b">
        <f>IF(E2756&lt;&gt;1,"",NOT(ISNA(VLOOKUP(P2756,Mapping!$P:$P,1,FALSE))))</f>
        <v>0</v>
      </c>
      <c r="B2756" s="180" t="str">
        <f t="shared" si="42"/>
        <v/>
      </c>
      <c r="E2756" s="167">
        <v>1</v>
      </c>
      <c r="F2756" s="170" t="s">
        <v>4413</v>
      </c>
      <c r="G2756" s="169">
        <v>1794960.0325428101</v>
      </c>
      <c r="H2756" s="168" t="s">
        <v>1266</v>
      </c>
      <c r="I2756" s="168" t="s">
        <v>303</v>
      </c>
      <c r="J2756" s="169">
        <v>615005.21106885665</v>
      </c>
      <c r="K2756" s="169">
        <v>297184.55938832753</v>
      </c>
      <c r="L2756" s="168" t="s">
        <v>5</v>
      </c>
      <c r="M2756" s="168" t="s">
        <v>21</v>
      </c>
      <c r="N2756" s="168" t="s">
        <v>2829</v>
      </c>
      <c r="O2756" s="168" t="s">
        <v>21</v>
      </c>
      <c r="P2756" s="168" t="s">
        <v>2851</v>
      </c>
      <c r="Q2756" s="168" t="s">
        <v>2834</v>
      </c>
      <c r="R2756" s="168" t="s">
        <v>1259</v>
      </c>
      <c r="S2756" s="168" t="s">
        <v>21</v>
      </c>
      <c r="T2756" s="168" t="s">
        <v>1259</v>
      </c>
      <c r="U2756" s="168" t="s">
        <v>1259</v>
      </c>
      <c r="V2756" s="168" t="s">
        <v>2834</v>
      </c>
      <c r="W2756" s="168" t="s">
        <v>1259</v>
      </c>
      <c r="X2756" s="168" t="s">
        <v>21</v>
      </c>
      <c r="Y2756" s="168" t="s">
        <v>1259</v>
      </c>
      <c r="Z2756" s="168" t="s">
        <v>21</v>
      </c>
      <c r="AA2756" s="168" t="s">
        <v>4414</v>
      </c>
      <c r="AB2756" s="168" t="s">
        <v>4415</v>
      </c>
      <c r="AC2756" s="168" t="s">
        <v>9057</v>
      </c>
      <c r="AD2756" s="169">
        <v>1090544.41572661</v>
      </c>
      <c r="AE2756" s="168" t="s">
        <v>819</v>
      </c>
      <c r="AF2756" s="169">
        <v>-879153.01241651236</v>
      </c>
      <c r="AG2756" s="169">
        <v>259438.79762921529</v>
      </c>
      <c r="AH2756" s="169">
        <v>-616826.53407082311</v>
      </c>
      <c r="AI2756" s="168" t="s">
        <v>21</v>
      </c>
      <c r="AJ2756"/>
      <c r="AK2756"/>
    </row>
    <row r="2757" spans="1:37" hidden="1" x14ac:dyDescent="0.25">
      <c r="A2757" s="179" t="b">
        <f>IF(E2757&lt;&gt;1,"",NOT(ISNA(VLOOKUP(P2757,Mapping!$P:$P,1,FALSE))))</f>
        <v>0</v>
      </c>
      <c r="B2757" s="180" t="str">
        <f t="shared" si="42"/>
        <v/>
      </c>
      <c r="E2757" s="167">
        <v>1</v>
      </c>
      <c r="F2757" s="170" t="s">
        <v>4413</v>
      </c>
      <c r="G2757" s="169">
        <v>10030363.79788135</v>
      </c>
      <c r="H2757" s="168" t="s">
        <v>1266</v>
      </c>
      <c r="I2757" s="168" t="s">
        <v>303</v>
      </c>
      <c r="J2757" s="169">
        <v>3436692.6799337128</v>
      </c>
      <c r="K2757" s="169">
        <v>1660688.367280907</v>
      </c>
      <c r="L2757" s="168" t="s">
        <v>5</v>
      </c>
      <c r="M2757" s="168" t="s">
        <v>21</v>
      </c>
      <c r="N2757" s="168" t="s">
        <v>2829</v>
      </c>
      <c r="O2757" s="168" t="s">
        <v>21</v>
      </c>
      <c r="P2757" s="168" t="s">
        <v>2835</v>
      </c>
      <c r="Q2757" s="168" t="s">
        <v>2834</v>
      </c>
      <c r="R2757" s="168" t="s">
        <v>1259</v>
      </c>
      <c r="S2757" s="168" t="s">
        <v>21</v>
      </c>
      <c r="T2757" s="168" t="s">
        <v>1259</v>
      </c>
      <c r="U2757" s="168" t="s">
        <v>1259</v>
      </c>
      <c r="V2757" s="168" t="s">
        <v>2834</v>
      </c>
      <c r="W2757" s="168" t="s">
        <v>1259</v>
      </c>
      <c r="X2757" s="168" t="s">
        <v>21</v>
      </c>
      <c r="Y2757" s="168" t="s">
        <v>1259</v>
      </c>
      <c r="Z2757" s="168" t="s">
        <v>21</v>
      </c>
      <c r="AA2757" s="168" t="s">
        <v>4414</v>
      </c>
      <c r="AB2757" s="168" t="s">
        <v>4415</v>
      </c>
      <c r="AC2757" s="168" t="s">
        <v>9058</v>
      </c>
      <c r="AD2757" s="169">
        <v>6094039.4377416158</v>
      </c>
      <c r="AE2757" s="168" t="s">
        <v>819</v>
      </c>
      <c r="AF2757" s="169">
        <v>-4912769.3033079272</v>
      </c>
      <c r="AG2757" s="169">
        <v>1449762.3770594371</v>
      </c>
      <c r="AH2757" s="169">
        <v>-3446870.3618719978</v>
      </c>
      <c r="AI2757" s="168" t="s">
        <v>21</v>
      </c>
      <c r="AJ2757"/>
      <c r="AK2757"/>
    </row>
    <row r="2758" spans="1:37" hidden="1" x14ac:dyDescent="0.25">
      <c r="A2758" s="179" t="b">
        <f>IF(E2758&lt;&gt;1,"",NOT(ISNA(VLOOKUP(P2758,Mapping!$P:$P,1,FALSE))))</f>
        <v>0</v>
      </c>
      <c r="B2758" s="180" t="str">
        <f t="shared" si="42"/>
        <v/>
      </c>
      <c r="E2758" s="167">
        <v>1</v>
      </c>
      <c r="F2758" s="170" t="s">
        <v>4413</v>
      </c>
      <c r="G2758" s="169">
        <v>1005692.017301333</v>
      </c>
      <c r="H2758" s="168" t="s">
        <v>1266</v>
      </c>
      <c r="I2758" s="168" t="s">
        <v>303</v>
      </c>
      <c r="J2758" s="169">
        <v>344579.16619707219</v>
      </c>
      <c r="K2758" s="169">
        <v>166508.5203143245</v>
      </c>
      <c r="L2758" s="168" t="s">
        <v>5</v>
      </c>
      <c r="M2758" s="168" t="s">
        <v>21</v>
      </c>
      <c r="N2758" s="168" t="s">
        <v>2829</v>
      </c>
      <c r="O2758" s="168" t="s">
        <v>21</v>
      </c>
      <c r="P2758" s="168" t="s">
        <v>2836</v>
      </c>
      <c r="Q2758" s="168" t="s">
        <v>2837</v>
      </c>
      <c r="R2758" s="168" t="s">
        <v>1259</v>
      </c>
      <c r="S2758" s="168" t="s">
        <v>21</v>
      </c>
      <c r="T2758" s="168" t="s">
        <v>1259</v>
      </c>
      <c r="U2758" s="168" t="s">
        <v>1259</v>
      </c>
      <c r="V2758" s="168" t="s">
        <v>2837</v>
      </c>
      <c r="W2758" s="168" t="s">
        <v>1259</v>
      </c>
      <c r="X2758" s="168" t="s">
        <v>21</v>
      </c>
      <c r="Y2758" s="168" t="s">
        <v>1259</v>
      </c>
      <c r="Z2758" s="168" t="s">
        <v>21</v>
      </c>
      <c r="AA2758" s="168" t="s">
        <v>4414</v>
      </c>
      <c r="AB2758" s="168" t="s">
        <v>4415</v>
      </c>
      <c r="AC2758" s="168" t="s">
        <v>9059</v>
      </c>
      <c r="AD2758" s="169">
        <v>611017.40068000229</v>
      </c>
      <c r="AE2758" s="168" t="s">
        <v>819</v>
      </c>
      <c r="AF2758" s="169">
        <v>-492577.634344969</v>
      </c>
      <c r="AG2758" s="169">
        <v>145360.07656077729</v>
      </c>
      <c r="AH2758" s="169">
        <v>-345599.62903234188</v>
      </c>
      <c r="AI2758" s="168" t="s">
        <v>21</v>
      </c>
      <c r="AJ2758"/>
      <c r="AK2758"/>
    </row>
    <row r="2759" spans="1:37" hidden="1" x14ac:dyDescent="0.25">
      <c r="A2759" s="179" t="b">
        <f>IF(E2759&lt;&gt;1,"",NOT(ISNA(VLOOKUP(P2759,Mapping!$P:$P,1,FALSE))))</f>
        <v>0</v>
      </c>
      <c r="B2759" s="180" t="str">
        <f t="shared" si="42"/>
        <v/>
      </c>
      <c r="E2759" s="167">
        <v>1</v>
      </c>
      <c r="F2759" s="170" t="s">
        <v>4416</v>
      </c>
      <c r="G2759" s="169">
        <v>527530.5371696502</v>
      </c>
      <c r="H2759" s="168" t="s">
        <v>1266</v>
      </c>
      <c r="I2759" s="168" t="s">
        <v>303</v>
      </c>
      <c r="J2759" s="169">
        <v>152390.8720914014</v>
      </c>
      <c r="K2759" s="169">
        <v>58420.030539582542</v>
      </c>
      <c r="L2759" s="168" t="s">
        <v>5</v>
      </c>
      <c r="M2759" s="168" t="s">
        <v>21</v>
      </c>
      <c r="N2759" s="168" t="s">
        <v>2829</v>
      </c>
      <c r="O2759" s="168" t="s">
        <v>21</v>
      </c>
      <c r="P2759" s="168" t="s">
        <v>2831</v>
      </c>
      <c r="Q2759" s="168" t="s">
        <v>2832</v>
      </c>
      <c r="R2759" s="168" t="s">
        <v>1259</v>
      </c>
      <c r="S2759" s="168" t="s">
        <v>21</v>
      </c>
      <c r="T2759" s="168" t="s">
        <v>1259</v>
      </c>
      <c r="U2759" s="168" t="s">
        <v>1259</v>
      </c>
      <c r="V2759" s="168" t="s">
        <v>2832</v>
      </c>
      <c r="W2759" s="168" t="s">
        <v>1259</v>
      </c>
      <c r="X2759" s="168" t="s">
        <v>21</v>
      </c>
      <c r="Y2759" s="168" t="s">
        <v>1259</v>
      </c>
      <c r="Z2759" s="168" t="s">
        <v>21</v>
      </c>
      <c r="AA2759" s="168" t="s">
        <v>4417</v>
      </c>
      <c r="AB2759" s="168" t="s">
        <v>4418</v>
      </c>
      <c r="AC2759" s="168" t="s">
        <v>6822</v>
      </c>
      <c r="AD2759" s="169">
        <v>186969.0151866739</v>
      </c>
      <c r="AE2759" s="168" t="s">
        <v>809</v>
      </c>
      <c r="AF2759" s="169">
        <v>-123299.74061074499</v>
      </c>
      <c r="AG2759" s="169">
        <v>103204.93981032461</v>
      </c>
      <c r="AH2759" s="169">
        <v>40489.611750118202</v>
      </c>
      <c r="AI2759" s="168" t="s">
        <v>21</v>
      </c>
      <c r="AJ2759"/>
      <c r="AK2759"/>
    </row>
    <row r="2760" spans="1:37" hidden="1" x14ac:dyDescent="0.25">
      <c r="A2760" s="179" t="b">
        <f>IF(E2760&lt;&gt;1,"",NOT(ISNA(VLOOKUP(P2760,Mapping!$P:$P,1,FALSE))))</f>
        <v>0</v>
      </c>
      <c r="B2760" s="180" t="str">
        <f t="shared" si="42"/>
        <v/>
      </c>
      <c r="E2760" s="167">
        <v>1</v>
      </c>
      <c r="F2760" s="170" t="s">
        <v>4416</v>
      </c>
      <c r="G2760" s="169">
        <v>149563.60284590081</v>
      </c>
      <c r="H2760" s="168" t="s">
        <v>1266</v>
      </c>
      <c r="I2760" s="168" t="s">
        <v>303</v>
      </c>
      <c r="J2760" s="169">
        <v>43205.324175364352</v>
      </c>
      <c r="K2760" s="169">
        <v>16563.04162550798</v>
      </c>
      <c r="L2760" s="168" t="s">
        <v>5</v>
      </c>
      <c r="M2760" s="168" t="s">
        <v>21</v>
      </c>
      <c r="N2760" s="168" t="s">
        <v>2829</v>
      </c>
      <c r="O2760" s="168" t="s">
        <v>21</v>
      </c>
      <c r="P2760" s="168" t="s">
        <v>2835</v>
      </c>
      <c r="Q2760" s="168" t="s">
        <v>2834</v>
      </c>
      <c r="R2760" s="168" t="s">
        <v>1259</v>
      </c>
      <c r="S2760" s="168" t="s">
        <v>21</v>
      </c>
      <c r="T2760" s="168" t="s">
        <v>1259</v>
      </c>
      <c r="U2760" s="168" t="s">
        <v>1259</v>
      </c>
      <c r="V2760" s="168" t="s">
        <v>2834</v>
      </c>
      <c r="W2760" s="168" t="s">
        <v>1259</v>
      </c>
      <c r="X2760" s="168" t="s">
        <v>21</v>
      </c>
      <c r="Y2760" s="168" t="s">
        <v>1259</v>
      </c>
      <c r="Z2760" s="168" t="s">
        <v>21</v>
      </c>
      <c r="AA2760" s="168" t="s">
        <v>4417</v>
      </c>
      <c r="AB2760" s="168" t="s">
        <v>4418</v>
      </c>
      <c r="AC2760" s="168" t="s">
        <v>9060</v>
      </c>
      <c r="AD2760" s="169">
        <v>53008.797712265819</v>
      </c>
      <c r="AE2760" s="168" t="s">
        <v>809</v>
      </c>
      <c r="AF2760" s="169">
        <v>-34957.508876452957</v>
      </c>
      <c r="AG2760" s="169">
        <v>29260.30161655357</v>
      </c>
      <c r="AH2760" s="169">
        <v>11479.47234234124</v>
      </c>
      <c r="AI2760" s="168" t="s">
        <v>21</v>
      </c>
      <c r="AJ2760"/>
      <c r="AK2760"/>
    </row>
    <row r="2761" spans="1:37" hidden="1" x14ac:dyDescent="0.25">
      <c r="A2761" s="179" t="b">
        <f>IF(E2761&lt;&gt;1,"",NOT(ISNA(VLOOKUP(P2761,Mapping!$P:$P,1,FALSE))))</f>
        <v>0</v>
      </c>
      <c r="B2761" s="180" t="str">
        <f t="shared" si="42"/>
        <v/>
      </c>
      <c r="E2761" s="167">
        <v>1</v>
      </c>
      <c r="F2761" s="170" t="s">
        <v>4419</v>
      </c>
      <c r="G2761" s="169">
        <v>904299.55382848287</v>
      </c>
      <c r="H2761" s="168" t="s">
        <v>1266</v>
      </c>
      <c r="I2761" s="168" t="s">
        <v>402</v>
      </c>
      <c r="J2761" s="169">
        <v>467817.07762199471</v>
      </c>
      <c r="K2761" s="169">
        <v>227042.33234307161</v>
      </c>
      <c r="L2761" s="168" t="s">
        <v>5</v>
      </c>
      <c r="M2761" s="168" t="s">
        <v>21</v>
      </c>
      <c r="N2761" s="168" t="s">
        <v>2829</v>
      </c>
      <c r="O2761" s="168" t="s">
        <v>21</v>
      </c>
      <c r="P2761" s="168" t="s">
        <v>2831</v>
      </c>
      <c r="Q2761" s="168" t="s">
        <v>2832</v>
      </c>
      <c r="R2761" s="168" t="s">
        <v>1259</v>
      </c>
      <c r="S2761" s="168" t="s">
        <v>21</v>
      </c>
      <c r="T2761" s="168" t="s">
        <v>1259</v>
      </c>
      <c r="U2761" s="168" t="s">
        <v>1259</v>
      </c>
      <c r="V2761" s="168" t="s">
        <v>2832</v>
      </c>
      <c r="W2761" s="168" t="s">
        <v>1259</v>
      </c>
      <c r="X2761" s="168" t="s">
        <v>21</v>
      </c>
      <c r="Y2761" s="168" t="s">
        <v>1259</v>
      </c>
      <c r="Z2761" s="168" t="s">
        <v>21</v>
      </c>
      <c r="AA2761" s="168" t="s">
        <v>4420</v>
      </c>
      <c r="AB2761" s="168" t="s">
        <v>1259</v>
      </c>
      <c r="AC2761" s="168" t="s">
        <v>9061</v>
      </c>
      <c r="AD2761" s="169">
        <v>728861.29943382554</v>
      </c>
      <c r="AE2761" s="168" t="s">
        <v>809</v>
      </c>
      <c r="AF2761" s="169">
        <v>-718522.23948457441</v>
      </c>
      <c r="AG2761" s="169">
        <v>398225.35350556049</v>
      </c>
      <c r="AH2761" s="169">
        <v>-381470.39610757277</v>
      </c>
      <c r="AI2761" s="168" t="s">
        <v>21</v>
      </c>
      <c r="AJ2761"/>
      <c r="AK2761"/>
    </row>
    <row r="2762" spans="1:37" hidden="1" x14ac:dyDescent="0.25">
      <c r="A2762" s="179" t="b">
        <f>IF(E2762&lt;&gt;1,"",NOT(ISNA(VLOOKUP(P2762,Mapping!$P:$P,1,FALSE))))</f>
        <v>0</v>
      </c>
      <c r="B2762" s="180" t="str">
        <f t="shared" si="42"/>
        <v/>
      </c>
      <c r="E2762" s="167">
        <v>1</v>
      </c>
      <c r="F2762" s="170" t="s">
        <v>4419</v>
      </c>
      <c r="G2762" s="169">
        <v>952998.10662623914</v>
      </c>
      <c r="H2762" s="168" t="s">
        <v>1266</v>
      </c>
      <c r="I2762" s="168" t="s">
        <v>402</v>
      </c>
      <c r="J2762" s="169">
        <v>493010.07319278218</v>
      </c>
      <c r="K2762" s="169">
        <v>239269.0695587708</v>
      </c>
      <c r="L2762" s="168" t="s">
        <v>5</v>
      </c>
      <c r="M2762" s="168" t="s">
        <v>21</v>
      </c>
      <c r="N2762" s="168" t="s">
        <v>2829</v>
      </c>
      <c r="O2762" s="168" t="s">
        <v>21</v>
      </c>
      <c r="P2762" s="168" t="s">
        <v>2835</v>
      </c>
      <c r="Q2762" s="168" t="s">
        <v>2834</v>
      </c>
      <c r="R2762" s="168" t="s">
        <v>1259</v>
      </c>
      <c r="S2762" s="168" t="s">
        <v>21</v>
      </c>
      <c r="T2762" s="168" t="s">
        <v>1259</v>
      </c>
      <c r="U2762" s="168" t="s">
        <v>1259</v>
      </c>
      <c r="V2762" s="168" t="s">
        <v>2834</v>
      </c>
      <c r="W2762" s="168" t="s">
        <v>1259</v>
      </c>
      <c r="X2762" s="168" t="s">
        <v>21</v>
      </c>
      <c r="Y2762" s="168" t="s">
        <v>1259</v>
      </c>
      <c r="Z2762" s="168" t="s">
        <v>21</v>
      </c>
      <c r="AA2762" s="168" t="s">
        <v>4420</v>
      </c>
      <c r="AB2762" s="168" t="s">
        <v>1259</v>
      </c>
      <c r="AC2762" s="168" t="s">
        <v>9062</v>
      </c>
      <c r="AD2762" s="169">
        <v>768112.10998929827</v>
      </c>
      <c r="AE2762" s="168" t="s">
        <v>809</v>
      </c>
      <c r="AF2762" s="169">
        <v>-757216.2685458099</v>
      </c>
      <c r="AG2762" s="169">
        <v>419670.67914018338</v>
      </c>
      <c r="AH2762" s="169">
        <v>-402013.42982574389</v>
      </c>
      <c r="AI2762" s="168" t="s">
        <v>21</v>
      </c>
      <c r="AJ2762"/>
      <c r="AK2762"/>
    </row>
    <row r="2763" spans="1:37" hidden="1" x14ac:dyDescent="0.25">
      <c r="A2763" s="179" t="b">
        <f>IF(E2763&lt;&gt;1,"",NOT(ISNA(VLOOKUP(P2763,Mapping!$P:$P,1,FALSE))))</f>
        <v>0</v>
      </c>
      <c r="B2763" s="180" t="str">
        <f t="shared" si="42"/>
        <v/>
      </c>
      <c r="E2763" s="167">
        <v>1</v>
      </c>
      <c r="F2763" s="170" t="s">
        <v>4419</v>
      </c>
      <c r="G2763" s="169">
        <v>788312.7886005477</v>
      </c>
      <c r="H2763" s="168" t="s">
        <v>1266</v>
      </c>
      <c r="I2763" s="168" t="s">
        <v>402</v>
      </c>
      <c r="J2763" s="169">
        <v>407814.18441913871</v>
      </c>
      <c r="K2763" s="169">
        <v>197921.55528773629</v>
      </c>
      <c r="L2763" s="168" t="s">
        <v>5</v>
      </c>
      <c r="M2763" s="168" t="s">
        <v>21</v>
      </c>
      <c r="N2763" s="168" t="s">
        <v>2829</v>
      </c>
      <c r="O2763" s="168" t="s">
        <v>21</v>
      </c>
      <c r="P2763" s="168" t="s">
        <v>2836</v>
      </c>
      <c r="Q2763" s="168" t="s">
        <v>2837</v>
      </c>
      <c r="R2763" s="168" t="s">
        <v>1259</v>
      </c>
      <c r="S2763" s="168" t="s">
        <v>21</v>
      </c>
      <c r="T2763" s="168" t="s">
        <v>1259</v>
      </c>
      <c r="U2763" s="168" t="s">
        <v>1259</v>
      </c>
      <c r="V2763" s="168" t="s">
        <v>2837</v>
      </c>
      <c r="W2763" s="168" t="s">
        <v>1259</v>
      </c>
      <c r="X2763" s="168" t="s">
        <v>21</v>
      </c>
      <c r="Y2763" s="168" t="s">
        <v>1259</v>
      </c>
      <c r="Z2763" s="168" t="s">
        <v>21</v>
      </c>
      <c r="AA2763" s="168" t="s">
        <v>4420</v>
      </c>
      <c r="AB2763" s="168" t="s">
        <v>1259</v>
      </c>
      <c r="AC2763" s="168" t="s">
        <v>9063</v>
      </c>
      <c r="AD2763" s="169">
        <v>635376.49778457661</v>
      </c>
      <c r="AE2763" s="168" t="s">
        <v>809</v>
      </c>
      <c r="AF2763" s="169">
        <v>-626363.54057853203</v>
      </c>
      <c r="AG2763" s="169">
        <v>347148.39522407792</v>
      </c>
      <c r="AH2763" s="169">
        <v>-332542.45283101487</v>
      </c>
      <c r="AI2763" s="168" t="s">
        <v>21</v>
      </c>
      <c r="AJ2763"/>
      <c r="AK2763"/>
    </row>
    <row r="2764" spans="1:37" hidden="1" x14ac:dyDescent="0.25">
      <c r="A2764" s="179" t="b">
        <f>IF(E2764&lt;&gt;1,"",NOT(ISNA(VLOOKUP(P2764,Mapping!$P:$P,1,FALSE))))</f>
        <v>0</v>
      </c>
      <c r="B2764" s="180" t="str">
        <f t="shared" si="42"/>
        <v/>
      </c>
      <c r="E2764" s="167">
        <v>1</v>
      </c>
      <c r="F2764" s="170" t="s">
        <v>4421</v>
      </c>
      <c r="G2764" s="169">
        <v>486410.11164867738</v>
      </c>
      <c r="H2764" s="168" t="s">
        <v>1266</v>
      </c>
      <c r="I2764" s="168" t="s">
        <v>303</v>
      </c>
      <c r="J2764" s="169">
        <v>142262.4345347324</v>
      </c>
      <c r="K2764" s="169">
        <v>70647.357698385546</v>
      </c>
      <c r="L2764" s="168" t="s">
        <v>5</v>
      </c>
      <c r="M2764" s="168" t="s">
        <v>21</v>
      </c>
      <c r="N2764" s="168" t="s">
        <v>2829</v>
      </c>
      <c r="O2764" s="168" t="s">
        <v>21</v>
      </c>
      <c r="P2764" s="168" t="s">
        <v>2831</v>
      </c>
      <c r="Q2764" s="168" t="s">
        <v>2832</v>
      </c>
      <c r="R2764" s="168" t="s">
        <v>1259</v>
      </c>
      <c r="S2764" s="168" t="s">
        <v>21</v>
      </c>
      <c r="T2764" s="168" t="s">
        <v>1259</v>
      </c>
      <c r="U2764" s="168" t="s">
        <v>1259</v>
      </c>
      <c r="V2764" s="168" t="s">
        <v>2832</v>
      </c>
      <c r="W2764" s="168" t="s">
        <v>1259</v>
      </c>
      <c r="X2764" s="168" t="s">
        <v>21</v>
      </c>
      <c r="Y2764" s="168" t="s">
        <v>1259</v>
      </c>
      <c r="Z2764" s="168" t="s">
        <v>21</v>
      </c>
      <c r="AA2764" s="168" t="s">
        <v>4422</v>
      </c>
      <c r="AB2764" s="168" t="s">
        <v>4423</v>
      </c>
      <c r="AC2764" s="168" t="s">
        <v>9064</v>
      </c>
      <c r="AD2764" s="169">
        <v>190303.47077771899</v>
      </c>
      <c r="AE2764" s="168" t="s">
        <v>818</v>
      </c>
      <c r="AF2764" s="169">
        <v>117200.5882560855</v>
      </c>
      <c r="AG2764" s="169">
        <v>256683.9200905801</v>
      </c>
      <c r="AH2764" s="169">
        <v>-149631.04368770681</v>
      </c>
      <c r="AI2764" s="168" t="s">
        <v>21</v>
      </c>
      <c r="AJ2764"/>
      <c r="AK2764"/>
    </row>
    <row r="2765" spans="1:37" hidden="1" x14ac:dyDescent="0.25">
      <c r="A2765" s="179" t="b">
        <f>IF(E2765&lt;&gt;1,"",NOT(ISNA(VLOOKUP(P2765,Mapping!$P:$P,1,FALSE))))</f>
        <v>0</v>
      </c>
      <c r="B2765" s="180" t="str">
        <f t="shared" si="42"/>
        <v/>
      </c>
      <c r="E2765" s="167">
        <v>1</v>
      </c>
      <c r="F2765" s="170" t="s">
        <v>4425</v>
      </c>
      <c r="G2765" s="169">
        <v>951236.04214736924</v>
      </c>
      <c r="H2765" s="168" t="s">
        <v>1266</v>
      </c>
      <c r="I2765" s="168" t="s">
        <v>303</v>
      </c>
      <c r="J2765" s="169">
        <v>311356.25499167602</v>
      </c>
      <c r="K2765" s="169">
        <v>151933.15174416671</v>
      </c>
      <c r="L2765" s="168" t="s">
        <v>5</v>
      </c>
      <c r="M2765" s="168" t="s">
        <v>21</v>
      </c>
      <c r="N2765" s="168" t="s">
        <v>2829</v>
      </c>
      <c r="O2765" s="168" t="s">
        <v>21</v>
      </c>
      <c r="P2765" s="168" t="s">
        <v>2831</v>
      </c>
      <c r="Q2765" s="168" t="s">
        <v>2832</v>
      </c>
      <c r="R2765" s="168" t="s">
        <v>1259</v>
      </c>
      <c r="S2765" s="168" t="s">
        <v>21</v>
      </c>
      <c r="T2765" s="168" t="s">
        <v>1259</v>
      </c>
      <c r="U2765" s="168" t="s">
        <v>1259</v>
      </c>
      <c r="V2765" s="168" t="s">
        <v>2832</v>
      </c>
      <c r="W2765" s="168" t="s">
        <v>1259</v>
      </c>
      <c r="X2765" s="168" t="s">
        <v>21</v>
      </c>
      <c r="Y2765" s="168" t="s">
        <v>1259</v>
      </c>
      <c r="Z2765" s="168" t="s">
        <v>21</v>
      </c>
      <c r="AA2765" s="168" t="s">
        <v>4426</v>
      </c>
      <c r="AB2765" s="168" t="s">
        <v>4427</v>
      </c>
      <c r="AC2765" s="168" t="s">
        <v>7218</v>
      </c>
      <c r="AD2765" s="169">
        <v>521913.71433798852</v>
      </c>
      <c r="AE2765" s="168" t="s">
        <v>819</v>
      </c>
      <c r="AF2765" s="169">
        <v>-400754.41487491311</v>
      </c>
      <c r="AG2765" s="169">
        <v>482917.88473619701</v>
      </c>
      <c r="AH2765" s="169">
        <v>-368272.31309940259</v>
      </c>
      <c r="AI2765" s="168" t="s">
        <v>21</v>
      </c>
      <c r="AJ2765"/>
      <c r="AK2765"/>
    </row>
    <row r="2766" spans="1:37" hidden="1" x14ac:dyDescent="0.25">
      <c r="A2766" s="179" t="b">
        <f>IF(E2766&lt;&gt;1,"",NOT(ISNA(VLOOKUP(P2766,Mapping!$P:$P,1,FALSE))))</f>
        <v>0</v>
      </c>
      <c r="B2766" s="180" t="str">
        <f t="shared" si="42"/>
        <v/>
      </c>
      <c r="E2766" s="167">
        <v>1</v>
      </c>
      <c r="F2766" s="170" t="s">
        <v>4428</v>
      </c>
      <c r="G2766" s="169">
        <v>3427353.5935448832</v>
      </c>
      <c r="H2766" s="168" t="s">
        <v>1266</v>
      </c>
      <c r="I2766" s="168" t="s">
        <v>402</v>
      </c>
      <c r="J2766" s="169">
        <v>871781.41212444764</v>
      </c>
      <c r="K2766" s="169">
        <v>424602.02837573219</v>
      </c>
      <c r="L2766" s="168" t="s">
        <v>5</v>
      </c>
      <c r="M2766" s="168" t="s">
        <v>21</v>
      </c>
      <c r="N2766" s="168" t="s">
        <v>2829</v>
      </c>
      <c r="O2766" s="168" t="s">
        <v>21</v>
      </c>
      <c r="P2766" s="168" t="s">
        <v>2831</v>
      </c>
      <c r="Q2766" s="168" t="s">
        <v>2832</v>
      </c>
      <c r="R2766" s="168" t="s">
        <v>1259</v>
      </c>
      <c r="S2766" s="168" t="s">
        <v>21</v>
      </c>
      <c r="T2766" s="168" t="s">
        <v>1259</v>
      </c>
      <c r="U2766" s="168" t="s">
        <v>1259</v>
      </c>
      <c r="V2766" s="168" t="s">
        <v>2832</v>
      </c>
      <c r="W2766" s="168" t="s">
        <v>1259</v>
      </c>
      <c r="X2766" s="168" t="s">
        <v>21</v>
      </c>
      <c r="Y2766" s="168" t="s">
        <v>1259</v>
      </c>
      <c r="Z2766" s="168" t="s">
        <v>21</v>
      </c>
      <c r="AA2766" s="168" t="s">
        <v>4429</v>
      </c>
      <c r="AB2766" s="168" t="s">
        <v>1259</v>
      </c>
      <c r="AC2766" s="168" t="s">
        <v>9065</v>
      </c>
      <c r="AD2766" s="169">
        <v>1302004.7528728291</v>
      </c>
      <c r="AE2766" s="168" t="s">
        <v>808</v>
      </c>
      <c r="AF2766" s="169">
        <v>-677244.26769348327</v>
      </c>
      <c r="AG2766" s="169">
        <v>712822.677218867</v>
      </c>
      <c r="AH2766" s="169">
        <v>-675912.19939483562</v>
      </c>
      <c r="AI2766" s="168" t="s">
        <v>21</v>
      </c>
      <c r="AJ2766"/>
      <c r="AK2766"/>
    </row>
    <row r="2767" spans="1:37" hidden="1" x14ac:dyDescent="0.25">
      <c r="A2767" s="179" t="b">
        <f>IF(E2767&lt;&gt;1,"",NOT(ISNA(VLOOKUP(P2767,Mapping!$P:$P,1,FALSE))))</f>
        <v>0</v>
      </c>
      <c r="B2767" s="180" t="str">
        <f t="shared" si="42"/>
        <v/>
      </c>
      <c r="E2767" s="167">
        <v>1</v>
      </c>
      <c r="F2767" s="170" t="s">
        <v>4428</v>
      </c>
      <c r="G2767" s="169">
        <v>36736360.126809917</v>
      </c>
      <c r="H2767" s="168" t="s">
        <v>1266</v>
      </c>
      <c r="I2767" s="168" t="s">
        <v>402</v>
      </c>
      <c r="J2767" s="169">
        <v>9344257.9044020865</v>
      </c>
      <c r="K2767" s="169">
        <v>4551130.3690296123</v>
      </c>
      <c r="L2767" s="168" t="s">
        <v>5</v>
      </c>
      <c r="M2767" s="168" t="s">
        <v>21</v>
      </c>
      <c r="N2767" s="168" t="s">
        <v>2829</v>
      </c>
      <c r="O2767" s="168" t="s">
        <v>21</v>
      </c>
      <c r="P2767" s="168" t="s">
        <v>2844</v>
      </c>
      <c r="Q2767" s="168" t="s">
        <v>2834</v>
      </c>
      <c r="R2767" s="168" t="s">
        <v>1259</v>
      </c>
      <c r="S2767" s="168" t="s">
        <v>21</v>
      </c>
      <c r="T2767" s="168" t="s">
        <v>1259</v>
      </c>
      <c r="U2767" s="168" t="s">
        <v>1259</v>
      </c>
      <c r="V2767" s="168" t="s">
        <v>2834</v>
      </c>
      <c r="W2767" s="168" t="s">
        <v>1259</v>
      </c>
      <c r="X2767" s="168" t="s">
        <v>21</v>
      </c>
      <c r="Y2767" s="168" t="s">
        <v>1259</v>
      </c>
      <c r="Z2767" s="168" t="s">
        <v>21</v>
      </c>
      <c r="AA2767" s="168" t="s">
        <v>4429</v>
      </c>
      <c r="AB2767" s="168" t="s">
        <v>1259</v>
      </c>
      <c r="AC2767" s="168" t="s">
        <v>9066</v>
      </c>
      <c r="AD2767" s="169">
        <v>13955640.75397406</v>
      </c>
      <c r="AE2767" s="168" t="s">
        <v>808</v>
      </c>
      <c r="AF2767" s="169">
        <v>-7259096.1605664939</v>
      </c>
      <c r="AG2767" s="169">
        <v>7640446.1524451673</v>
      </c>
      <c r="AH2767" s="169">
        <v>-7244818.2813232243</v>
      </c>
      <c r="AI2767" s="168" t="s">
        <v>21</v>
      </c>
      <c r="AJ2767"/>
      <c r="AK2767"/>
    </row>
    <row r="2768" spans="1:37" hidden="1" x14ac:dyDescent="0.25">
      <c r="A2768" s="179" t="b">
        <f>IF(E2768&lt;&gt;1,"",NOT(ISNA(VLOOKUP(P2768,Mapping!$P:$P,1,FALSE))))</f>
        <v>0</v>
      </c>
      <c r="B2768" s="180" t="str">
        <f t="shared" si="42"/>
        <v/>
      </c>
      <c r="E2768" s="167">
        <v>1</v>
      </c>
      <c r="F2768" s="170" t="s">
        <v>4428</v>
      </c>
      <c r="G2768" s="169">
        <v>2729877.4169303649</v>
      </c>
      <c r="H2768" s="168" t="s">
        <v>1266</v>
      </c>
      <c r="I2768" s="168" t="s">
        <v>402</v>
      </c>
      <c r="J2768" s="169">
        <v>694371.42229516257</v>
      </c>
      <c r="K2768" s="169">
        <v>338194.31138614472</v>
      </c>
      <c r="L2768" s="168" t="s">
        <v>5</v>
      </c>
      <c r="M2768" s="168" t="s">
        <v>21</v>
      </c>
      <c r="N2768" s="168" t="s">
        <v>2829</v>
      </c>
      <c r="O2768" s="168" t="s">
        <v>21</v>
      </c>
      <c r="P2768" s="168" t="s">
        <v>2836</v>
      </c>
      <c r="Q2768" s="168" t="s">
        <v>2837</v>
      </c>
      <c r="R2768" s="168" t="s">
        <v>1259</v>
      </c>
      <c r="S2768" s="168" t="s">
        <v>21</v>
      </c>
      <c r="T2768" s="168" t="s">
        <v>1259</v>
      </c>
      <c r="U2768" s="168" t="s">
        <v>1259</v>
      </c>
      <c r="V2768" s="168" t="s">
        <v>2837</v>
      </c>
      <c r="W2768" s="168" t="s">
        <v>1259</v>
      </c>
      <c r="X2768" s="168" t="s">
        <v>21</v>
      </c>
      <c r="Y2768" s="168" t="s">
        <v>1259</v>
      </c>
      <c r="Z2768" s="168" t="s">
        <v>21</v>
      </c>
      <c r="AA2768" s="168" t="s">
        <v>4429</v>
      </c>
      <c r="AB2768" s="168" t="s">
        <v>1259</v>
      </c>
      <c r="AC2768" s="168" t="s">
        <v>3720</v>
      </c>
      <c r="AD2768" s="169">
        <v>1037043.093043493</v>
      </c>
      <c r="AE2768" s="168" t="s">
        <v>808</v>
      </c>
      <c r="AF2768" s="169">
        <v>-539423.13848329568</v>
      </c>
      <c r="AG2768" s="169">
        <v>567761.24076622725</v>
      </c>
      <c r="AH2768" s="169">
        <v>-538362.14986130595</v>
      </c>
      <c r="AI2768" s="168" t="s">
        <v>21</v>
      </c>
      <c r="AJ2768"/>
      <c r="AK2768"/>
    </row>
    <row r="2769" spans="1:37" hidden="1" x14ac:dyDescent="0.25">
      <c r="A2769" s="179" t="b">
        <f>IF(E2769&lt;&gt;1,"",NOT(ISNA(VLOOKUP(P2769,Mapping!$P:$P,1,FALSE))))</f>
        <v>0</v>
      </c>
      <c r="B2769" s="180" t="str">
        <f t="shared" si="42"/>
        <v/>
      </c>
      <c r="E2769" s="167">
        <v>1</v>
      </c>
      <c r="F2769" s="170" t="s">
        <v>4430</v>
      </c>
      <c r="G2769" s="169">
        <v>784769.00401238096</v>
      </c>
      <c r="H2769" s="168" t="s">
        <v>1266</v>
      </c>
      <c r="I2769" s="168" t="s">
        <v>779</v>
      </c>
      <c r="J2769" s="169">
        <v>187806.22437327521</v>
      </c>
      <c r="K2769" s="169">
        <v>52682.215737518447</v>
      </c>
      <c r="L2769" s="168" t="s">
        <v>5</v>
      </c>
      <c r="M2769" s="168" t="s">
        <v>21</v>
      </c>
      <c r="N2769" s="168" t="s">
        <v>2829</v>
      </c>
      <c r="O2769" s="168" t="s">
        <v>21</v>
      </c>
      <c r="P2769" s="168" t="s">
        <v>2831</v>
      </c>
      <c r="Q2769" s="168" t="s">
        <v>2832</v>
      </c>
      <c r="R2769" s="168" t="s">
        <v>1259</v>
      </c>
      <c r="S2769" s="168" t="s">
        <v>21</v>
      </c>
      <c r="T2769" s="168" t="s">
        <v>1259</v>
      </c>
      <c r="U2769" s="168" t="s">
        <v>1259</v>
      </c>
      <c r="V2769" s="168" t="s">
        <v>2832</v>
      </c>
      <c r="W2769" s="168" t="s">
        <v>1259</v>
      </c>
      <c r="X2769" s="168" t="s">
        <v>21</v>
      </c>
      <c r="Y2769" s="168" t="s">
        <v>1259</v>
      </c>
      <c r="Z2769" s="168" t="s">
        <v>21</v>
      </c>
      <c r="AA2769" s="168" t="s">
        <v>4431</v>
      </c>
      <c r="AB2769" s="168" t="s">
        <v>1259</v>
      </c>
      <c r="AC2769" s="168" t="s">
        <v>9067</v>
      </c>
      <c r="AD2769" s="169">
        <v>292069.15838103031</v>
      </c>
      <c r="AE2769" s="168" t="s">
        <v>817</v>
      </c>
      <c r="AF2769" s="169">
        <v>-162783.70736432151</v>
      </c>
      <c r="AG2769" s="169">
        <v>-308769.89382240962</v>
      </c>
      <c r="AH2769" s="169">
        <v>-36517.414797885809</v>
      </c>
      <c r="AI2769" s="168" t="s">
        <v>21</v>
      </c>
      <c r="AJ2769"/>
      <c r="AK2769"/>
    </row>
    <row r="2770" spans="1:37" hidden="1" x14ac:dyDescent="0.25">
      <c r="A2770" s="179" t="b">
        <f>IF(E2770&lt;&gt;1,"",NOT(ISNA(VLOOKUP(P2770,Mapping!$P:$P,1,FALSE))))</f>
        <v>0</v>
      </c>
      <c r="B2770" s="180" t="str">
        <f t="shared" si="42"/>
        <v/>
      </c>
      <c r="E2770" s="167">
        <v>1</v>
      </c>
      <c r="F2770" s="170" t="s">
        <v>4430</v>
      </c>
      <c r="G2770" s="169">
        <v>1162864.888009995</v>
      </c>
      <c r="H2770" s="168" t="s">
        <v>1266</v>
      </c>
      <c r="I2770" s="168" t="s">
        <v>779</v>
      </c>
      <c r="J2770" s="169">
        <v>278289.86995766067</v>
      </c>
      <c r="K2770" s="169">
        <v>78064.116434906115</v>
      </c>
      <c r="L2770" s="168" t="s">
        <v>5</v>
      </c>
      <c r="M2770" s="168" t="s">
        <v>21</v>
      </c>
      <c r="N2770" s="168" t="s">
        <v>2829</v>
      </c>
      <c r="O2770" s="168" t="s">
        <v>21</v>
      </c>
      <c r="P2770" s="168" t="s">
        <v>2851</v>
      </c>
      <c r="Q2770" s="168" t="s">
        <v>2834</v>
      </c>
      <c r="R2770" s="168" t="s">
        <v>1259</v>
      </c>
      <c r="S2770" s="168" t="s">
        <v>21</v>
      </c>
      <c r="T2770" s="168" t="s">
        <v>1259</v>
      </c>
      <c r="U2770" s="168" t="s">
        <v>1259</v>
      </c>
      <c r="V2770" s="168" t="s">
        <v>2834</v>
      </c>
      <c r="W2770" s="168" t="s">
        <v>1259</v>
      </c>
      <c r="X2770" s="168" t="s">
        <v>21</v>
      </c>
      <c r="Y2770" s="168" t="s">
        <v>1259</v>
      </c>
      <c r="Z2770" s="168" t="s">
        <v>21</v>
      </c>
      <c r="AA2770" s="168" t="s">
        <v>4431</v>
      </c>
      <c r="AB2770" s="168" t="s">
        <v>1259</v>
      </c>
      <c r="AC2770" s="168" t="s">
        <v>12615</v>
      </c>
      <c r="AD2770" s="169">
        <v>432785.9120523716</v>
      </c>
      <c r="AE2770" s="168" t="s">
        <v>817</v>
      </c>
      <c r="AF2770" s="169">
        <v>-241211.6898937521</v>
      </c>
      <c r="AG2770" s="169">
        <v>-457532.93792804983</v>
      </c>
      <c r="AH2770" s="169">
        <v>-54111.234327863203</v>
      </c>
      <c r="AI2770" s="168" t="s">
        <v>21</v>
      </c>
      <c r="AJ2770"/>
      <c r="AK2770"/>
    </row>
    <row r="2771" spans="1:37" hidden="1" x14ac:dyDescent="0.25">
      <c r="A2771" s="179" t="b">
        <f>IF(E2771&lt;&gt;1,"",NOT(ISNA(VLOOKUP(P2771,Mapping!$P:$P,1,FALSE))))</f>
        <v>0</v>
      </c>
      <c r="B2771" s="180" t="str">
        <f t="shared" si="42"/>
        <v/>
      </c>
      <c r="E2771" s="167">
        <v>1</v>
      </c>
      <c r="F2771" s="170" t="s">
        <v>4432</v>
      </c>
      <c r="G2771" s="169">
        <v>731067.2931865151</v>
      </c>
      <c r="H2771" s="168" t="s">
        <v>1266</v>
      </c>
      <c r="I2771" s="168" t="s">
        <v>303</v>
      </c>
      <c r="J2771" s="169">
        <v>256094.29810651511</v>
      </c>
      <c r="K2771" s="169">
        <v>141530.61427896339</v>
      </c>
      <c r="L2771" s="168" t="s">
        <v>5</v>
      </c>
      <c r="M2771" s="168" t="s">
        <v>21</v>
      </c>
      <c r="N2771" s="168" t="s">
        <v>2829</v>
      </c>
      <c r="O2771" s="168" t="s">
        <v>21</v>
      </c>
      <c r="P2771" s="168" t="s">
        <v>2831</v>
      </c>
      <c r="Q2771" s="168" t="s">
        <v>2832</v>
      </c>
      <c r="R2771" s="168" t="s">
        <v>1259</v>
      </c>
      <c r="S2771" s="168" t="s">
        <v>21</v>
      </c>
      <c r="T2771" s="168" t="s">
        <v>1259</v>
      </c>
      <c r="U2771" s="168" t="s">
        <v>1259</v>
      </c>
      <c r="V2771" s="168" t="s">
        <v>2832</v>
      </c>
      <c r="W2771" s="168" t="s">
        <v>1259</v>
      </c>
      <c r="X2771" s="168" t="s">
        <v>21</v>
      </c>
      <c r="Y2771" s="168" t="s">
        <v>1259</v>
      </c>
      <c r="Z2771" s="168" t="s">
        <v>21</v>
      </c>
      <c r="AA2771" s="168" t="s">
        <v>4433</v>
      </c>
      <c r="AB2771" s="168" t="s">
        <v>4434</v>
      </c>
      <c r="AC2771" s="168" t="s">
        <v>9068</v>
      </c>
      <c r="AD2771" s="169">
        <v>547359.34233056172</v>
      </c>
      <c r="AE2771" s="168" t="s">
        <v>817</v>
      </c>
      <c r="AF2771" s="169">
        <v>-347169.7751995392</v>
      </c>
      <c r="AG2771" s="169">
        <v>-350513.24016417551</v>
      </c>
      <c r="AH2771" s="169">
        <v>-149246.1786808483</v>
      </c>
      <c r="AI2771" s="168" t="s">
        <v>21</v>
      </c>
      <c r="AJ2771"/>
      <c r="AK2771"/>
    </row>
    <row r="2772" spans="1:37" hidden="1" x14ac:dyDescent="0.25">
      <c r="A2772" s="179" t="b">
        <f>IF(E2772&lt;&gt;1,"",NOT(ISNA(VLOOKUP(P2772,Mapping!$P:$P,1,FALSE))))</f>
        <v>0</v>
      </c>
      <c r="B2772" s="180" t="str">
        <f t="shared" si="42"/>
        <v/>
      </c>
      <c r="E2772" s="167">
        <v>1</v>
      </c>
      <c r="F2772" s="170" t="s">
        <v>4432</v>
      </c>
      <c r="G2772" s="169">
        <v>874214.60534042027</v>
      </c>
      <c r="H2772" s="168" t="s">
        <v>1266</v>
      </c>
      <c r="I2772" s="168" t="s">
        <v>303</v>
      </c>
      <c r="J2772" s="169">
        <v>306239.08063686331</v>
      </c>
      <c r="K2772" s="169">
        <v>169243.1480092282</v>
      </c>
      <c r="L2772" s="168" t="s">
        <v>5</v>
      </c>
      <c r="M2772" s="168" t="s">
        <v>21</v>
      </c>
      <c r="N2772" s="168" t="s">
        <v>2829</v>
      </c>
      <c r="O2772" s="168" t="s">
        <v>21</v>
      </c>
      <c r="P2772" s="168" t="s">
        <v>2836</v>
      </c>
      <c r="Q2772" s="168" t="s">
        <v>2837</v>
      </c>
      <c r="R2772" s="168" t="s">
        <v>1259</v>
      </c>
      <c r="S2772" s="168" t="s">
        <v>21</v>
      </c>
      <c r="T2772" s="168" t="s">
        <v>1259</v>
      </c>
      <c r="U2772" s="168" t="s">
        <v>1259</v>
      </c>
      <c r="V2772" s="168" t="s">
        <v>2837</v>
      </c>
      <c r="W2772" s="168" t="s">
        <v>1259</v>
      </c>
      <c r="X2772" s="168" t="s">
        <v>21</v>
      </c>
      <c r="Y2772" s="168" t="s">
        <v>1259</v>
      </c>
      <c r="Z2772" s="168" t="s">
        <v>21</v>
      </c>
      <c r="AA2772" s="168" t="s">
        <v>4433</v>
      </c>
      <c r="AB2772" s="168" t="s">
        <v>4434</v>
      </c>
      <c r="AC2772" s="168" t="s">
        <v>9069</v>
      </c>
      <c r="AD2772" s="169">
        <v>654535.54808780714</v>
      </c>
      <c r="AE2772" s="168" t="s">
        <v>817</v>
      </c>
      <c r="AF2772" s="169">
        <v>-415147.67633676139</v>
      </c>
      <c r="AG2772" s="169">
        <v>-419145.81157242338</v>
      </c>
      <c r="AH2772" s="169">
        <v>-178469.46568399749</v>
      </c>
      <c r="AI2772" s="168" t="s">
        <v>21</v>
      </c>
      <c r="AJ2772"/>
      <c r="AK2772"/>
    </row>
    <row r="2773" spans="1:37" hidden="1" x14ac:dyDescent="0.25">
      <c r="A2773" s="179" t="b">
        <f>IF(E2773&lt;&gt;1,"",NOT(ISNA(VLOOKUP(P2773,Mapping!$P:$P,1,FALSE))))</f>
        <v>0</v>
      </c>
      <c r="B2773" s="180" t="str">
        <f t="shared" ref="B2773:B2836" si="43">IF(AI2773="","",VALUE(AI2773))</f>
        <v/>
      </c>
      <c r="E2773" s="167">
        <v>1</v>
      </c>
      <c r="F2773" s="170" t="s">
        <v>4435</v>
      </c>
      <c r="G2773" s="169">
        <v>103514.1563975974</v>
      </c>
      <c r="H2773" s="168" t="s">
        <v>1266</v>
      </c>
      <c r="I2773" s="168" t="s">
        <v>402</v>
      </c>
      <c r="J2773" s="169">
        <v>37517.852157596179</v>
      </c>
      <c r="K2773" s="169">
        <v>23201.882224760178</v>
      </c>
      <c r="L2773" s="168" t="s">
        <v>5</v>
      </c>
      <c r="M2773" s="168" t="s">
        <v>21</v>
      </c>
      <c r="N2773" s="168" t="s">
        <v>2829</v>
      </c>
      <c r="O2773" s="168" t="s">
        <v>21</v>
      </c>
      <c r="P2773" s="168" t="s">
        <v>2831</v>
      </c>
      <c r="Q2773" s="168" t="s">
        <v>2832</v>
      </c>
      <c r="R2773" s="168" t="s">
        <v>1259</v>
      </c>
      <c r="S2773" s="168" t="s">
        <v>21</v>
      </c>
      <c r="T2773" s="168" t="s">
        <v>1259</v>
      </c>
      <c r="U2773" s="168" t="s">
        <v>1259</v>
      </c>
      <c r="V2773" s="168" t="s">
        <v>2832</v>
      </c>
      <c r="W2773" s="168" t="s">
        <v>1259</v>
      </c>
      <c r="X2773" s="168" t="s">
        <v>21</v>
      </c>
      <c r="Y2773" s="168" t="s">
        <v>1259</v>
      </c>
      <c r="Z2773" s="168" t="s">
        <v>21</v>
      </c>
      <c r="AA2773" s="168" t="s">
        <v>4436</v>
      </c>
      <c r="AB2773" s="168" t="s">
        <v>1259</v>
      </c>
      <c r="AC2773" s="168" t="s">
        <v>9070</v>
      </c>
      <c r="AD2773" s="169">
        <v>67472.68554112826</v>
      </c>
      <c r="AE2773" s="168" t="s">
        <v>809</v>
      </c>
      <c r="AF2773" s="169">
        <v>-76009.117769268239</v>
      </c>
      <c r="AG2773" s="169">
        <v>-1535.7187824998839</v>
      </c>
      <c r="AH2773" s="169">
        <v>-34377.544564456359</v>
      </c>
      <c r="AI2773" s="168" t="s">
        <v>21</v>
      </c>
      <c r="AJ2773"/>
      <c r="AK2773"/>
    </row>
    <row r="2774" spans="1:37" hidden="1" x14ac:dyDescent="0.25">
      <c r="A2774" s="179" t="b">
        <f>IF(E2774&lt;&gt;1,"",NOT(ISNA(VLOOKUP(P2774,Mapping!$P:$P,1,FALSE))))</f>
        <v>0</v>
      </c>
      <c r="B2774" s="180" t="str">
        <f t="shared" si="43"/>
        <v/>
      </c>
      <c r="E2774" s="167">
        <v>1</v>
      </c>
      <c r="F2774" s="170" t="s">
        <v>4435</v>
      </c>
      <c r="G2774" s="169">
        <v>1001938.910037122</v>
      </c>
      <c r="H2774" s="168" t="s">
        <v>1266</v>
      </c>
      <c r="I2774" s="168" t="s">
        <v>402</v>
      </c>
      <c r="J2774" s="169">
        <v>363144.49352541211</v>
      </c>
      <c r="K2774" s="169">
        <v>224576.7090811689</v>
      </c>
      <c r="L2774" s="168" t="s">
        <v>5</v>
      </c>
      <c r="M2774" s="168" t="s">
        <v>21</v>
      </c>
      <c r="N2774" s="168" t="s">
        <v>2829</v>
      </c>
      <c r="O2774" s="168" t="s">
        <v>21</v>
      </c>
      <c r="P2774" s="168" t="s">
        <v>2836</v>
      </c>
      <c r="Q2774" s="168" t="s">
        <v>2837</v>
      </c>
      <c r="R2774" s="168" t="s">
        <v>1259</v>
      </c>
      <c r="S2774" s="168" t="s">
        <v>21</v>
      </c>
      <c r="T2774" s="168" t="s">
        <v>1259</v>
      </c>
      <c r="U2774" s="168" t="s">
        <v>1259</v>
      </c>
      <c r="V2774" s="168" t="s">
        <v>2837</v>
      </c>
      <c r="W2774" s="168" t="s">
        <v>1259</v>
      </c>
      <c r="X2774" s="168" t="s">
        <v>21</v>
      </c>
      <c r="Y2774" s="168" t="s">
        <v>1259</v>
      </c>
      <c r="Z2774" s="168" t="s">
        <v>21</v>
      </c>
      <c r="AA2774" s="168" t="s">
        <v>4436</v>
      </c>
      <c r="AB2774" s="168" t="s">
        <v>1259</v>
      </c>
      <c r="AC2774" s="168" t="s">
        <v>6959</v>
      </c>
      <c r="AD2774" s="169">
        <v>653084.67325658014</v>
      </c>
      <c r="AE2774" s="168" t="s">
        <v>809</v>
      </c>
      <c r="AF2774" s="169">
        <v>-735710.89463461516</v>
      </c>
      <c r="AG2774" s="169">
        <v>-14864.598781555431</v>
      </c>
      <c r="AH2774" s="169">
        <v>-332748.68606728502</v>
      </c>
      <c r="AI2774" s="168" t="s">
        <v>21</v>
      </c>
      <c r="AJ2774"/>
      <c r="AK2774"/>
    </row>
    <row r="2775" spans="1:37" hidden="1" x14ac:dyDescent="0.25">
      <c r="A2775" s="179" t="b">
        <f>IF(E2775&lt;&gt;1,"",NOT(ISNA(VLOOKUP(P2775,Mapping!$P:$P,1,FALSE))))</f>
        <v>0</v>
      </c>
      <c r="B2775" s="180" t="str">
        <f t="shared" si="43"/>
        <v/>
      </c>
      <c r="E2775" s="167">
        <v>1</v>
      </c>
      <c r="F2775" s="170" t="s">
        <v>4437</v>
      </c>
      <c r="G2775" s="169">
        <v>309085.84602490428</v>
      </c>
      <c r="H2775" s="168" t="s">
        <v>1266</v>
      </c>
      <c r="I2775" s="168" t="s">
        <v>402</v>
      </c>
      <c r="J2775" s="169">
        <v>104720.7683320049</v>
      </c>
      <c r="K2775" s="169">
        <v>18125.69028269752</v>
      </c>
      <c r="L2775" s="168" t="s">
        <v>5</v>
      </c>
      <c r="M2775" s="168" t="s">
        <v>21</v>
      </c>
      <c r="N2775" s="168" t="s">
        <v>2829</v>
      </c>
      <c r="O2775" s="168" t="s">
        <v>21</v>
      </c>
      <c r="P2775" s="168" t="s">
        <v>2831</v>
      </c>
      <c r="Q2775" s="168" t="s">
        <v>2832</v>
      </c>
      <c r="R2775" s="168" t="s">
        <v>1259</v>
      </c>
      <c r="S2775" s="168" t="s">
        <v>21</v>
      </c>
      <c r="T2775" s="168" t="s">
        <v>1259</v>
      </c>
      <c r="U2775" s="168" t="s">
        <v>1259</v>
      </c>
      <c r="V2775" s="168" t="s">
        <v>2832</v>
      </c>
      <c r="W2775" s="168" t="s">
        <v>1259</v>
      </c>
      <c r="X2775" s="168" t="s">
        <v>21</v>
      </c>
      <c r="Y2775" s="168" t="s">
        <v>1259</v>
      </c>
      <c r="Z2775" s="168" t="s">
        <v>21</v>
      </c>
      <c r="AA2775" s="168" t="s">
        <v>4438</v>
      </c>
      <c r="AB2775" s="168" t="s">
        <v>1259</v>
      </c>
      <c r="AC2775" s="168" t="s">
        <v>9071</v>
      </c>
      <c r="AD2775" s="169">
        <v>177659.75678908231</v>
      </c>
      <c r="AE2775" s="168" t="s">
        <v>808</v>
      </c>
      <c r="AF2775" s="169">
        <v>-166004.20777398121</v>
      </c>
      <c r="AG2775" s="169">
        <v>-20655.158675443501</v>
      </c>
      <c r="AH2775" s="169">
        <v>16101.2405987237</v>
      </c>
      <c r="AI2775" s="168" t="s">
        <v>21</v>
      </c>
      <c r="AJ2775"/>
      <c r="AK2775"/>
    </row>
    <row r="2776" spans="1:37" hidden="1" x14ac:dyDescent="0.25">
      <c r="A2776" s="179" t="b">
        <f>IF(E2776&lt;&gt;1,"",NOT(ISNA(VLOOKUP(P2776,Mapping!$P:$P,1,FALSE))))</f>
        <v>0</v>
      </c>
      <c r="B2776" s="180" t="str">
        <f t="shared" si="43"/>
        <v/>
      </c>
      <c r="E2776" s="167">
        <v>1</v>
      </c>
      <c r="F2776" s="170" t="s">
        <v>4439</v>
      </c>
      <c r="G2776" s="169">
        <v>419188.63085300807</v>
      </c>
      <c r="H2776" s="168" t="s">
        <v>1266</v>
      </c>
      <c r="I2776" s="168" t="s">
        <v>402</v>
      </c>
      <c r="J2776" s="169">
        <v>139116.76942000649</v>
      </c>
      <c r="K2776" s="169">
        <v>70046.86115269149</v>
      </c>
      <c r="L2776" s="168" t="s">
        <v>5</v>
      </c>
      <c r="M2776" s="168" t="s">
        <v>21</v>
      </c>
      <c r="N2776" s="168" t="s">
        <v>2829</v>
      </c>
      <c r="O2776" s="168" t="s">
        <v>21</v>
      </c>
      <c r="P2776" s="168" t="s">
        <v>2831</v>
      </c>
      <c r="Q2776" s="168" t="s">
        <v>2832</v>
      </c>
      <c r="R2776" s="168" t="s">
        <v>1259</v>
      </c>
      <c r="S2776" s="168" t="s">
        <v>21</v>
      </c>
      <c r="T2776" s="168" t="s">
        <v>1259</v>
      </c>
      <c r="U2776" s="168" t="s">
        <v>1259</v>
      </c>
      <c r="V2776" s="168" t="s">
        <v>2832</v>
      </c>
      <c r="W2776" s="168" t="s">
        <v>1259</v>
      </c>
      <c r="X2776" s="168" t="s">
        <v>21</v>
      </c>
      <c r="Y2776" s="168" t="s">
        <v>1259</v>
      </c>
      <c r="Z2776" s="168" t="s">
        <v>21</v>
      </c>
      <c r="AA2776" s="168" t="s">
        <v>4440</v>
      </c>
      <c r="AB2776" s="168" t="s">
        <v>1259</v>
      </c>
      <c r="AC2776" s="168" t="s">
        <v>7248</v>
      </c>
      <c r="AD2776" s="169">
        <v>216473.40627195191</v>
      </c>
      <c r="AE2776" s="168" t="s">
        <v>809</v>
      </c>
      <c r="AF2776" s="169">
        <v>-238676.63079320459</v>
      </c>
      <c r="AG2776" s="169">
        <v>-191646.0825489258</v>
      </c>
      <c r="AH2776" s="169">
        <v>-80036.421166452346</v>
      </c>
      <c r="AI2776" s="168" t="s">
        <v>21</v>
      </c>
      <c r="AJ2776"/>
      <c r="AK2776"/>
    </row>
    <row r="2777" spans="1:37" hidden="1" x14ac:dyDescent="0.25">
      <c r="A2777" s="179" t="b">
        <f>IF(E2777&lt;&gt;1,"",NOT(ISNA(VLOOKUP(P2777,Mapping!$P:$P,1,FALSE))))</f>
        <v>0</v>
      </c>
      <c r="B2777" s="180" t="str">
        <f t="shared" si="43"/>
        <v/>
      </c>
      <c r="E2777" s="167">
        <v>1</v>
      </c>
      <c r="F2777" s="170" t="s">
        <v>4439</v>
      </c>
      <c r="G2777" s="169">
        <v>3158422.732612649</v>
      </c>
      <c r="H2777" s="168" t="s">
        <v>1266</v>
      </c>
      <c r="I2777" s="168" t="s">
        <v>402</v>
      </c>
      <c r="J2777" s="169">
        <v>1048190.563111568</v>
      </c>
      <c r="K2777" s="169">
        <v>527775.76090893848</v>
      </c>
      <c r="L2777" s="168" t="s">
        <v>5</v>
      </c>
      <c r="M2777" s="168" t="s">
        <v>21</v>
      </c>
      <c r="N2777" s="168" t="s">
        <v>2829</v>
      </c>
      <c r="O2777" s="168" t="s">
        <v>21</v>
      </c>
      <c r="P2777" s="168" t="s">
        <v>2836</v>
      </c>
      <c r="Q2777" s="168" t="s">
        <v>2837</v>
      </c>
      <c r="R2777" s="168" t="s">
        <v>1259</v>
      </c>
      <c r="S2777" s="168" t="s">
        <v>21</v>
      </c>
      <c r="T2777" s="168" t="s">
        <v>1259</v>
      </c>
      <c r="U2777" s="168" t="s">
        <v>1259</v>
      </c>
      <c r="V2777" s="168" t="s">
        <v>2837</v>
      </c>
      <c r="W2777" s="168" t="s">
        <v>1259</v>
      </c>
      <c r="X2777" s="168" t="s">
        <v>21</v>
      </c>
      <c r="Y2777" s="168" t="s">
        <v>1259</v>
      </c>
      <c r="Z2777" s="168" t="s">
        <v>21</v>
      </c>
      <c r="AA2777" s="168" t="s">
        <v>4440</v>
      </c>
      <c r="AB2777" s="168" t="s">
        <v>1259</v>
      </c>
      <c r="AC2777" s="168" t="s">
        <v>9072</v>
      </c>
      <c r="AD2777" s="169">
        <v>1631042.6310564179</v>
      </c>
      <c r="AE2777" s="168" t="s">
        <v>809</v>
      </c>
      <c r="AF2777" s="169">
        <v>-1798335.262353512</v>
      </c>
      <c r="AG2777" s="169">
        <v>-1443978.4364069281</v>
      </c>
      <c r="AH2777" s="169">
        <v>-603043.19688891014</v>
      </c>
      <c r="AI2777" s="168" t="s">
        <v>21</v>
      </c>
      <c r="AJ2777"/>
      <c r="AK2777"/>
    </row>
    <row r="2778" spans="1:37" hidden="1" x14ac:dyDescent="0.25">
      <c r="A2778" s="179" t="b">
        <f>IF(E2778&lt;&gt;1,"",NOT(ISNA(VLOOKUP(P2778,Mapping!$P:$P,1,FALSE))))</f>
        <v>0</v>
      </c>
      <c r="B2778" s="180" t="str">
        <f t="shared" si="43"/>
        <v/>
      </c>
      <c r="E2778" s="167">
        <v>1</v>
      </c>
      <c r="F2778" s="170" t="s">
        <v>4441</v>
      </c>
      <c r="G2778" s="169">
        <v>801422.73237546848</v>
      </c>
      <c r="H2778" s="168" t="s">
        <v>1266</v>
      </c>
      <c r="I2778" s="168" t="s">
        <v>303</v>
      </c>
      <c r="J2778" s="169">
        <v>281767.51227682468</v>
      </c>
      <c r="K2778" s="169">
        <v>124016.2060130046</v>
      </c>
      <c r="L2778" s="168" t="s">
        <v>5</v>
      </c>
      <c r="M2778" s="168" t="s">
        <v>21</v>
      </c>
      <c r="N2778" s="168" t="s">
        <v>2829</v>
      </c>
      <c r="O2778" s="168" t="s">
        <v>21</v>
      </c>
      <c r="P2778" s="168" t="s">
        <v>2831</v>
      </c>
      <c r="Q2778" s="168" t="s">
        <v>2832</v>
      </c>
      <c r="R2778" s="168" t="s">
        <v>1259</v>
      </c>
      <c r="S2778" s="168" t="s">
        <v>21</v>
      </c>
      <c r="T2778" s="168" t="s">
        <v>1259</v>
      </c>
      <c r="U2778" s="168" t="s">
        <v>1259</v>
      </c>
      <c r="V2778" s="168" t="s">
        <v>2832</v>
      </c>
      <c r="W2778" s="168" t="s">
        <v>1259</v>
      </c>
      <c r="X2778" s="168" t="s">
        <v>21</v>
      </c>
      <c r="Y2778" s="168" t="s">
        <v>1259</v>
      </c>
      <c r="Z2778" s="168" t="s">
        <v>21</v>
      </c>
      <c r="AA2778" s="168" t="s">
        <v>4442</v>
      </c>
      <c r="AB2778" s="168" t="s">
        <v>1259</v>
      </c>
      <c r="AC2778" s="168" t="s">
        <v>9073</v>
      </c>
      <c r="AD2778" s="169">
        <v>409032.00755127019</v>
      </c>
      <c r="AE2778" s="168" t="s">
        <v>809</v>
      </c>
      <c r="AF2778" s="169">
        <v>-72591.057999045821</v>
      </c>
      <c r="AG2778" s="169">
        <v>756880.32117281051</v>
      </c>
      <c r="AH2778" s="169">
        <v>-267917.04941236321</v>
      </c>
      <c r="AI2778" s="168" t="s">
        <v>21</v>
      </c>
      <c r="AJ2778"/>
      <c r="AK2778"/>
    </row>
    <row r="2779" spans="1:37" hidden="1" x14ac:dyDescent="0.25">
      <c r="A2779" s="179" t="b">
        <f>IF(E2779&lt;&gt;1,"",NOT(ISNA(VLOOKUP(P2779,Mapping!$P:$P,1,FALSE))))</f>
        <v>0</v>
      </c>
      <c r="B2779" s="180" t="str">
        <f t="shared" si="43"/>
        <v/>
      </c>
      <c r="E2779" s="167">
        <v>1</v>
      </c>
      <c r="F2779" s="170" t="s">
        <v>4443</v>
      </c>
      <c r="G2779" s="169">
        <v>709412.9934775295</v>
      </c>
      <c r="H2779" s="168" t="s">
        <v>1266</v>
      </c>
      <c r="I2779" s="168" t="s">
        <v>303</v>
      </c>
      <c r="J2779" s="169">
        <v>193705.48169890969</v>
      </c>
      <c r="K2779" s="169">
        <v>92413.411989289874</v>
      </c>
      <c r="L2779" s="168" t="s">
        <v>5</v>
      </c>
      <c r="M2779" s="168" t="s">
        <v>21</v>
      </c>
      <c r="N2779" s="168" t="s">
        <v>2829</v>
      </c>
      <c r="O2779" s="168" t="s">
        <v>21</v>
      </c>
      <c r="P2779" s="168" t="s">
        <v>2831</v>
      </c>
      <c r="Q2779" s="168" t="s">
        <v>2832</v>
      </c>
      <c r="R2779" s="168" t="s">
        <v>1259</v>
      </c>
      <c r="S2779" s="168" t="s">
        <v>21</v>
      </c>
      <c r="T2779" s="168" t="s">
        <v>1259</v>
      </c>
      <c r="U2779" s="168" t="s">
        <v>1259</v>
      </c>
      <c r="V2779" s="168" t="s">
        <v>2832</v>
      </c>
      <c r="W2779" s="168" t="s">
        <v>1259</v>
      </c>
      <c r="X2779" s="168" t="s">
        <v>21</v>
      </c>
      <c r="Y2779" s="168" t="s">
        <v>1259</v>
      </c>
      <c r="Z2779" s="168" t="s">
        <v>21</v>
      </c>
      <c r="AA2779" s="168" t="s">
        <v>4444</v>
      </c>
      <c r="AB2779" s="168" t="s">
        <v>4445</v>
      </c>
      <c r="AC2779" s="168" t="s">
        <v>9074</v>
      </c>
      <c r="AD2779" s="169">
        <v>303989.86590870301</v>
      </c>
      <c r="AE2779" s="168" t="s">
        <v>818</v>
      </c>
      <c r="AF2779" s="169">
        <v>-105462.49109402319</v>
      </c>
      <c r="AG2779" s="169">
        <v>-185221.03370740119</v>
      </c>
      <c r="AH2779" s="169">
        <v>-224387.59101445531</v>
      </c>
      <c r="AI2779" s="168" t="s">
        <v>21</v>
      </c>
      <c r="AJ2779"/>
      <c r="AK2779"/>
    </row>
    <row r="2780" spans="1:37" hidden="1" x14ac:dyDescent="0.25">
      <c r="A2780" s="179" t="b">
        <f>IF(E2780&lt;&gt;1,"",NOT(ISNA(VLOOKUP(P2780,Mapping!$P:$P,1,FALSE))))</f>
        <v>0</v>
      </c>
      <c r="B2780" s="180" t="str">
        <f t="shared" si="43"/>
        <v/>
      </c>
      <c r="E2780" s="167">
        <v>1</v>
      </c>
      <c r="F2780" s="170" t="s">
        <v>4443</v>
      </c>
      <c r="G2780" s="169">
        <v>2489226.6445813491</v>
      </c>
      <c r="H2780" s="168" t="s">
        <v>1266</v>
      </c>
      <c r="I2780" s="168" t="s">
        <v>303</v>
      </c>
      <c r="J2780" s="169">
        <v>679684.26104344323</v>
      </c>
      <c r="K2780" s="169">
        <v>324265.17353843793</v>
      </c>
      <c r="L2780" s="168" t="s">
        <v>5</v>
      </c>
      <c r="M2780" s="168" t="s">
        <v>21</v>
      </c>
      <c r="N2780" s="168" t="s">
        <v>2829</v>
      </c>
      <c r="O2780" s="168" t="s">
        <v>21</v>
      </c>
      <c r="P2780" s="168" t="s">
        <v>2833</v>
      </c>
      <c r="Q2780" s="168" t="s">
        <v>2834</v>
      </c>
      <c r="R2780" s="168" t="s">
        <v>1259</v>
      </c>
      <c r="S2780" s="168" t="s">
        <v>21</v>
      </c>
      <c r="T2780" s="168" t="s">
        <v>1259</v>
      </c>
      <c r="U2780" s="168" t="s">
        <v>1259</v>
      </c>
      <c r="V2780" s="168" t="s">
        <v>2834</v>
      </c>
      <c r="W2780" s="168" t="s">
        <v>1259</v>
      </c>
      <c r="X2780" s="168" t="s">
        <v>21</v>
      </c>
      <c r="Y2780" s="168" t="s">
        <v>1259</v>
      </c>
      <c r="Z2780" s="168" t="s">
        <v>21</v>
      </c>
      <c r="AA2780" s="168" t="s">
        <v>4444</v>
      </c>
      <c r="AB2780" s="168" t="s">
        <v>4445</v>
      </c>
      <c r="AC2780" s="168" t="s">
        <v>9075</v>
      </c>
      <c r="AD2780" s="169">
        <v>1066656.067565565</v>
      </c>
      <c r="AE2780" s="168" t="s">
        <v>818</v>
      </c>
      <c r="AF2780" s="169">
        <v>-370052.48740694392</v>
      </c>
      <c r="AG2780" s="169">
        <v>-649913.57147445227</v>
      </c>
      <c r="AH2780" s="169">
        <v>-787343.30411485001</v>
      </c>
      <c r="AI2780" s="168" t="s">
        <v>21</v>
      </c>
      <c r="AJ2780"/>
      <c r="AK2780"/>
    </row>
    <row r="2781" spans="1:37" hidden="1" x14ac:dyDescent="0.25">
      <c r="A2781" s="179" t="b">
        <f>IF(E2781&lt;&gt;1,"",NOT(ISNA(VLOOKUP(P2781,Mapping!$P:$P,1,FALSE))))</f>
        <v>0</v>
      </c>
      <c r="B2781" s="180" t="str">
        <f t="shared" si="43"/>
        <v/>
      </c>
      <c r="E2781" s="167">
        <v>1</v>
      </c>
      <c r="F2781" s="170" t="s">
        <v>4446</v>
      </c>
      <c r="G2781" s="169">
        <v>1060639.6653082969</v>
      </c>
      <c r="H2781" s="168" t="s">
        <v>1266</v>
      </c>
      <c r="I2781" s="168" t="s">
        <v>303</v>
      </c>
      <c r="J2781" s="169">
        <v>328181.15513002808</v>
      </c>
      <c r="K2781" s="169">
        <v>128986.6653780012</v>
      </c>
      <c r="L2781" s="168" t="s">
        <v>5</v>
      </c>
      <c r="M2781" s="168" t="s">
        <v>21</v>
      </c>
      <c r="N2781" s="168" t="s">
        <v>2829</v>
      </c>
      <c r="O2781" s="168" t="s">
        <v>21</v>
      </c>
      <c r="P2781" s="168" t="s">
        <v>2831</v>
      </c>
      <c r="Q2781" s="168" t="s">
        <v>2832</v>
      </c>
      <c r="R2781" s="168" t="s">
        <v>1259</v>
      </c>
      <c r="S2781" s="168" t="s">
        <v>21</v>
      </c>
      <c r="T2781" s="168" t="s">
        <v>1259</v>
      </c>
      <c r="U2781" s="168" t="s">
        <v>1259</v>
      </c>
      <c r="V2781" s="168" t="s">
        <v>2832</v>
      </c>
      <c r="W2781" s="168" t="s">
        <v>1259</v>
      </c>
      <c r="X2781" s="168" t="s">
        <v>21</v>
      </c>
      <c r="Y2781" s="168" t="s">
        <v>1259</v>
      </c>
      <c r="Z2781" s="168" t="s">
        <v>21</v>
      </c>
      <c r="AA2781" s="168" t="s">
        <v>4447</v>
      </c>
      <c r="AB2781" s="168" t="s">
        <v>4448</v>
      </c>
      <c r="AC2781" s="168" t="s">
        <v>9076</v>
      </c>
      <c r="AD2781" s="169">
        <v>528302.78183106252</v>
      </c>
      <c r="AE2781" s="168" t="s">
        <v>818</v>
      </c>
      <c r="AF2781" s="169">
        <v>-98528.709644998075</v>
      </c>
      <c r="AG2781" s="169">
        <v>-343500.33913418843</v>
      </c>
      <c r="AH2781" s="169">
        <v>-301043.3095955163</v>
      </c>
      <c r="AI2781" s="168" t="s">
        <v>21</v>
      </c>
      <c r="AJ2781"/>
      <c r="AK2781"/>
    </row>
    <row r="2782" spans="1:37" hidden="1" x14ac:dyDescent="0.25">
      <c r="A2782" s="179" t="b">
        <f>IF(E2782&lt;&gt;1,"",NOT(ISNA(VLOOKUP(P2782,Mapping!$P:$P,1,FALSE))))</f>
        <v>0</v>
      </c>
      <c r="B2782" s="180" t="str">
        <f t="shared" si="43"/>
        <v/>
      </c>
      <c r="E2782" s="167">
        <v>1</v>
      </c>
      <c r="F2782" s="170" t="s">
        <v>4446</v>
      </c>
      <c r="G2782" s="169">
        <v>2755674.9209411731</v>
      </c>
      <c r="H2782" s="168" t="s">
        <v>1266</v>
      </c>
      <c r="I2782" s="168" t="s">
        <v>303</v>
      </c>
      <c r="J2782" s="169">
        <v>852655.81544553337</v>
      </c>
      <c r="K2782" s="169">
        <v>335123.53963744303</v>
      </c>
      <c r="L2782" s="168" t="s">
        <v>5</v>
      </c>
      <c r="M2782" s="168" t="s">
        <v>21</v>
      </c>
      <c r="N2782" s="168" t="s">
        <v>2829</v>
      </c>
      <c r="O2782" s="168" t="s">
        <v>21</v>
      </c>
      <c r="P2782" s="168" t="s">
        <v>2835</v>
      </c>
      <c r="Q2782" s="168" t="s">
        <v>2834</v>
      </c>
      <c r="R2782" s="168" t="s">
        <v>1259</v>
      </c>
      <c r="S2782" s="168" t="s">
        <v>21</v>
      </c>
      <c r="T2782" s="168" t="s">
        <v>1259</v>
      </c>
      <c r="U2782" s="168" t="s">
        <v>1259</v>
      </c>
      <c r="V2782" s="168" t="s">
        <v>2834</v>
      </c>
      <c r="W2782" s="168" t="s">
        <v>1259</v>
      </c>
      <c r="X2782" s="168" t="s">
        <v>21</v>
      </c>
      <c r="Y2782" s="168" t="s">
        <v>1259</v>
      </c>
      <c r="Z2782" s="168" t="s">
        <v>21</v>
      </c>
      <c r="AA2782" s="168" t="s">
        <v>4447</v>
      </c>
      <c r="AB2782" s="168" t="s">
        <v>4448</v>
      </c>
      <c r="AC2782" s="168" t="s">
        <v>12347</v>
      </c>
      <c r="AD2782" s="169">
        <v>1372596.9093680319</v>
      </c>
      <c r="AE2782" s="168" t="s">
        <v>818</v>
      </c>
      <c r="AF2782" s="169">
        <v>-255989.94931279961</v>
      </c>
      <c r="AG2782" s="169">
        <v>-892456.97747097653</v>
      </c>
      <c r="AH2782" s="169">
        <v>-782148.28796579037</v>
      </c>
      <c r="AI2782" s="168" t="s">
        <v>21</v>
      </c>
      <c r="AJ2782"/>
      <c r="AK2782"/>
    </row>
    <row r="2783" spans="1:37" hidden="1" x14ac:dyDescent="0.25">
      <c r="A2783" s="179" t="b">
        <f>IF(E2783&lt;&gt;1,"",NOT(ISNA(VLOOKUP(P2783,Mapping!$P:$P,1,FALSE))))</f>
        <v>0</v>
      </c>
      <c r="B2783" s="180" t="str">
        <f t="shared" si="43"/>
        <v/>
      </c>
      <c r="E2783" s="167">
        <v>1</v>
      </c>
      <c r="F2783" s="170" t="s">
        <v>4446</v>
      </c>
      <c r="G2783" s="169">
        <v>692733.82399154059</v>
      </c>
      <c r="H2783" s="168" t="s">
        <v>1266</v>
      </c>
      <c r="I2783" s="168" t="s">
        <v>303</v>
      </c>
      <c r="J2783" s="169">
        <v>214344.41308500749</v>
      </c>
      <c r="K2783" s="169">
        <v>84244.846646620193</v>
      </c>
      <c r="L2783" s="168" t="s">
        <v>5</v>
      </c>
      <c r="M2783" s="168" t="s">
        <v>21</v>
      </c>
      <c r="N2783" s="168" t="s">
        <v>2829</v>
      </c>
      <c r="O2783" s="168" t="s">
        <v>21</v>
      </c>
      <c r="P2783" s="168" t="s">
        <v>2836</v>
      </c>
      <c r="Q2783" s="168" t="s">
        <v>2837</v>
      </c>
      <c r="R2783" s="168" t="s">
        <v>1259</v>
      </c>
      <c r="S2783" s="168" t="s">
        <v>21</v>
      </c>
      <c r="T2783" s="168" t="s">
        <v>1259</v>
      </c>
      <c r="U2783" s="168" t="s">
        <v>1259</v>
      </c>
      <c r="V2783" s="168" t="s">
        <v>2837</v>
      </c>
      <c r="W2783" s="168" t="s">
        <v>1259</v>
      </c>
      <c r="X2783" s="168" t="s">
        <v>21</v>
      </c>
      <c r="Y2783" s="168" t="s">
        <v>1259</v>
      </c>
      <c r="Z2783" s="168" t="s">
        <v>21</v>
      </c>
      <c r="AA2783" s="168" t="s">
        <v>4447</v>
      </c>
      <c r="AB2783" s="168" t="s">
        <v>4448</v>
      </c>
      <c r="AC2783" s="168" t="s">
        <v>9077</v>
      </c>
      <c r="AD2783" s="169">
        <v>345049.51893989771</v>
      </c>
      <c r="AE2783" s="168" t="s">
        <v>818</v>
      </c>
      <c r="AF2783" s="169">
        <v>-64351.892577477956</v>
      </c>
      <c r="AG2783" s="169">
        <v>-224349.80630452951</v>
      </c>
      <c r="AH2783" s="169">
        <v>-196619.91707858091</v>
      </c>
      <c r="AI2783" s="168" t="s">
        <v>21</v>
      </c>
      <c r="AJ2783"/>
      <c r="AK2783"/>
    </row>
    <row r="2784" spans="1:37" hidden="1" x14ac:dyDescent="0.25">
      <c r="A2784" s="179" t="b">
        <f>IF(E2784&lt;&gt;1,"",NOT(ISNA(VLOOKUP(P2784,Mapping!$P:$P,1,FALSE))))</f>
        <v>0</v>
      </c>
      <c r="B2784" s="180" t="str">
        <f t="shared" si="43"/>
        <v/>
      </c>
      <c r="E2784" s="167">
        <v>1</v>
      </c>
      <c r="F2784" s="170" t="s">
        <v>4449</v>
      </c>
      <c r="G2784" s="169">
        <v>775086.48772581189</v>
      </c>
      <c r="H2784" s="168" t="s">
        <v>1266</v>
      </c>
      <c r="I2784" s="168" t="s">
        <v>779</v>
      </c>
      <c r="J2784" s="169">
        <v>333946.60496441781</v>
      </c>
      <c r="K2784" s="169">
        <v>154941.0227781822</v>
      </c>
      <c r="L2784" s="168" t="s">
        <v>5</v>
      </c>
      <c r="M2784" s="168" t="s">
        <v>21</v>
      </c>
      <c r="N2784" s="168" t="s">
        <v>2829</v>
      </c>
      <c r="O2784" s="168" t="s">
        <v>21</v>
      </c>
      <c r="P2784" s="168" t="s">
        <v>2831</v>
      </c>
      <c r="Q2784" s="168" t="s">
        <v>2832</v>
      </c>
      <c r="R2784" s="168" t="s">
        <v>1259</v>
      </c>
      <c r="S2784" s="168" t="s">
        <v>21</v>
      </c>
      <c r="T2784" s="168" t="s">
        <v>1259</v>
      </c>
      <c r="U2784" s="168" t="s">
        <v>1259</v>
      </c>
      <c r="V2784" s="168" t="s">
        <v>2832</v>
      </c>
      <c r="W2784" s="168" t="s">
        <v>1259</v>
      </c>
      <c r="X2784" s="168" t="s">
        <v>21</v>
      </c>
      <c r="Y2784" s="168" t="s">
        <v>1259</v>
      </c>
      <c r="Z2784" s="168" t="s">
        <v>21</v>
      </c>
      <c r="AA2784" s="168" t="s">
        <v>4450</v>
      </c>
      <c r="AB2784" s="168" t="s">
        <v>1259</v>
      </c>
      <c r="AC2784" s="168" t="s">
        <v>9078</v>
      </c>
      <c r="AD2784" s="169">
        <v>388257.049773217</v>
      </c>
      <c r="AE2784" s="168" t="s">
        <v>807</v>
      </c>
      <c r="AF2784" s="169">
        <v>-175397.15849773749</v>
      </c>
      <c r="AG2784" s="169">
        <v>-386735.25816979929</v>
      </c>
      <c r="AH2784" s="169">
        <v>-169706.7806218185</v>
      </c>
      <c r="AI2784" s="168" t="s">
        <v>21</v>
      </c>
      <c r="AJ2784"/>
      <c r="AK2784"/>
    </row>
    <row r="2785" spans="1:37" hidden="1" x14ac:dyDescent="0.25">
      <c r="A2785" s="179" t="b">
        <f>IF(E2785&lt;&gt;1,"",NOT(ISNA(VLOOKUP(P2785,Mapping!$P:$P,1,FALSE))))</f>
        <v>0</v>
      </c>
      <c r="B2785" s="180" t="str">
        <f t="shared" si="43"/>
        <v/>
      </c>
      <c r="E2785" s="167">
        <v>1</v>
      </c>
      <c r="F2785" s="170" t="s">
        <v>4449</v>
      </c>
      <c r="G2785" s="169">
        <v>423387.96972044097</v>
      </c>
      <c r="H2785" s="168" t="s">
        <v>1266</v>
      </c>
      <c r="I2785" s="168" t="s">
        <v>779</v>
      </c>
      <c r="J2785" s="169">
        <v>182417.0299830274</v>
      </c>
      <c r="K2785" s="169">
        <v>84635.929150231139</v>
      </c>
      <c r="L2785" s="168" t="s">
        <v>5</v>
      </c>
      <c r="M2785" s="168" t="s">
        <v>21</v>
      </c>
      <c r="N2785" s="168" t="s">
        <v>2829</v>
      </c>
      <c r="O2785" s="168" t="s">
        <v>21</v>
      </c>
      <c r="P2785" s="168" t="s">
        <v>2836</v>
      </c>
      <c r="Q2785" s="168" t="s">
        <v>2837</v>
      </c>
      <c r="R2785" s="168" t="s">
        <v>1259</v>
      </c>
      <c r="S2785" s="168" t="s">
        <v>21</v>
      </c>
      <c r="T2785" s="168" t="s">
        <v>1259</v>
      </c>
      <c r="U2785" s="168" t="s">
        <v>1259</v>
      </c>
      <c r="V2785" s="168" t="s">
        <v>2837</v>
      </c>
      <c r="W2785" s="168" t="s">
        <v>1259</v>
      </c>
      <c r="X2785" s="168" t="s">
        <v>21</v>
      </c>
      <c r="Y2785" s="168" t="s">
        <v>1259</v>
      </c>
      <c r="Z2785" s="168" t="s">
        <v>21</v>
      </c>
      <c r="AA2785" s="168" t="s">
        <v>4450</v>
      </c>
      <c r="AB2785" s="168" t="s">
        <v>1259</v>
      </c>
      <c r="AC2785" s="168" t="s">
        <v>9079</v>
      </c>
      <c r="AD2785" s="169">
        <v>212083.89855363141</v>
      </c>
      <c r="AE2785" s="168" t="s">
        <v>807</v>
      </c>
      <c r="AF2785" s="169">
        <v>-95810.013472150022</v>
      </c>
      <c r="AG2785" s="169">
        <v>-211252.62582792551</v>
      </c>
      <c r="AH2785" s="169">
        <v>-92701.666759905755</v>
      </c>
      <c r="AI2785" s="168" t="s">
        <v>21</v>
      </c>
      <c r="AJ2785"/>
      <c r="AK2785"/>
    </row>
    <row r="2786" spans="1:37" hidden="1" x14ac:dyDescent="0.25">
      <c r="A2786" s="179" t="b">
        <f>IF(E2786&lt;&gt;1,"",NOT(ISNA(VLOOKUP(P2786,Mapping!$P:$P,1,FALSE))))</f>
        <v>0</v>
      </c>
      <c r="B2786" s="180" t="str">
        <f t="shared" si="43"/>
        <v/>
      </c>
      <c r="E2786" s="167">
        <v>1</v>
      </c>
      <c r="F2786" s="170" t="s">
        <v>4451</v>
      </c>
      <c r="G2786" s="169">
        <v>226964.58161213409</v>
      </c>
      <c r="H2786" s="168" t="s">
        <v>1266</v>
      </c>
      <c r="I2786" s="168" t="s">
        <v>402</v>
      </c>
      <c r="J2786" s="169">
        <v>70314.331452118349</v>
      </c>
      <c r="K2786" s="169">
        <v>42194.892339991748</v>
      </c>
      <c r="L2786" s="168" t="s">
        <v>5</v>
      </c>
      <c r="M2786" s="168" t="s">
        <v>21</v>
      </c>
      <c r="N2786" s="168" t="s">
        <v>2829</v>
      </c>
      <c r="O2786" s="168" t="s">
        <v>21</v>
      </c>
      <c r="P2786" s="168" t="s">
        <v>2831</v>
      </c>
      <c r="Q2786" s="168" t="s">
        <v>2832</v>
      </c>
      <c r="R2786" s="168" t="s">
        <v>1259</v>
      </c>
      <c r="S2786" s="168" t="s">
        <v>21</v>
      </c>
      <c r="T2786" s="168" t="s">
        <v>1259</v>
      </c>
      <c r="U2786" s="168" t="s">
        <v>1259</v>
      </c>
      <c r="V2786" s="168" t="s">
        <v>2832</v>
      </c>
      <c r="W2786" s="168" t="s">
        <v>1259</v>
      </c>
      <c r="X2786" s="168" t="s">
        <v>21</v>
      </c>
      <c r="Y2786" s="168" t="s">
        <v>1259</v>
      </c>
      <c r="Z2786" s="168" t="s">
        <v>21</v>
      </c>
      <c r="AA2786" s="168" t="s">
        <v>4452</v>
      </c>
      <c r="AB2786" s="168" t="s">
        <v>1259</v>
      </c>
      <c r="AC2786" s="168" t="s">
        <v>9080</v>
      </c>
      <c r="AD2786" s="169">
        <v>127969.9470262804</v>
      </c>
      <c r="AE2786" s="168" t="s">
        <v>813</v>
      </c>
      <c r="AF2786" s="169">
        <v>-104216.7958393224</v>
      </c>
      <c r="AG2786" s="169">
        <v>-138452.8252020581</v>
      </c>
      <c r="AH2786" s="169">
        <v>-59541.300273328547</v>
      </c>
      <c r="AI2786" s="168" t="s">
        <v>21</v>
      </c>
      <c r="AJ2786"/>
      <c r="AK2786"/>
    </row>
    <row r="2787" spans="1:37" hidden="1" x14ac:dyDescent="0.25">
      <c r="A2787" s="179" t="b">
        <f>IF(E2787&lt;&gt;1,"",NOT(ISNA(VLOOKUP(P2787,Mapping!$P:$P,1,FALSE))))</f>
        <v>0</v>
      </c>
      <c r="B2787" s="180" t="str">
        <f t="shared" si="43"/>
        <v/>
      </c>
      <c r="E2787" s="167">
        <v>1</v>
      </c>
      <c r="F2787" s="170" t="s">
        <v>4451</v>
      </c>
      <c r="G2787" s="169">
        <v>1899413.77180875</v>
      </c>
      <c r="H2787" s="168" t="s">
        <v>1266</v>
      </c>
      <c r="I2787" s="168" t="s">
        <v>402</v>
      </c>
      <c r="J2787" s="169">
        <v>588444.27869329939</v>
      </c>
      <c r="K2787" s="169">
        <v>353119.23579129443</v>
      </c>
      <c r="L2787" s="168" t="s">
        <v>5</v>
      </c>
      <c r="M2787" s="168" t="s">
        <v>21</v>
      </c>
      <c r="N2787" s="168" t="s">
        <v>2829</v>
      </c>
      <c r="O2787" s="168" t="s">
        <v>21</v>
      </c>
      <c r="P2787" s="168" t="s">
        <v>2835</v>
      </c>
      <c r="Q2787" s="168" t="s">
        <v>2834</v>
      </c>
      <c r="R2787" s="168" t="s">
        <v>1259</v>
      </c>
      <c r="S2787" s="168" t="s">
        <v>21</v>
      </c>
      <c r="T2787" s="168" t="s">
        <v>1259</v>
      </c>
      <c r="U2787" s="168" t="s">
        <v>1259</v>
      </c>
      <c r="V2787" s="168" t="s">
        <v>2834</v>
      </c>
      <c r="W2787" s="168" t="s">
        <v>1259</v>
      </c>
      <c r="X2787" s="168" t="s">
        <v>21</v>
      </c>
      <c r="Y2787" s="168" t="s">
        <v>1259</v>
      </c>
      <c r="Z2787" s="168" t="s">
        <v>21</v>
      </c>
      <c r="AA2787" s="168" t="s">
        <v>4452</v>
      </c>
      <c r="AB2787" s="168" t="s">
        <v>1259</v>
      </c>
      <c r="AC2787" s="168" t="s">
        <v>9081</v>
      </c>
      <c r="AD2787" s="169">
        <v>1070950.7097223571</v>
      </c>
      <c r="AE2787" s="168" t="s">
        <v>813</v>
      </c>
      <c r="AF2787" s="169">
        <v>-872166.11448773614</v>
      </c>
      <c r="AG2787" s="169">
        <v>-1158679.4779461711</v>
      </c>
      <c r="AH2787" s="169">
        <v>-498287.28750210442</v>
      </c>
      <c r="AI2787" s="168" t="s">
        <v>21</v>
      </c>
      <c r="AJ2787"/>
      <c r="AK2787"/>
    </row>
    <row r="2788" spans="1:37" hidden="1" x14ac:dyDescent="0.25">
      <c r="A2788" s="179" t="b">
        <f>IF(E2788&lt;&gt;1,"",NOT(ISNA(VLOOKUP(P2788,Mapping!$P:$P,1,FALSE))))</f>
        <v>0</v>
      </c>
      <c r="B2788" s="180" t="str">
        <f t="shared" si="43"/>
        <v/>
      </c>
      <c r="E2788" s="167">
        <v>1</v>
      </c>
      <c r="F2788" s="170" t="s">
        <v>4451</v>
      </c>
      <c r="G2788" s="169">
        <v>772213.9816207859</v>
      </c>
      <c r="H2788" s="168" t="s">
        <v>1266</v>
      </c>
      <c r="I2788" s="168" t="s">
        <v>402</v>
      </c>
      <c r="J2788" s="169">
        <v>239234.28699740861</v>
      </c>
      <c r="K2788" s="169">
        <v>143561.98481051199</v>
      </c>
      <c r="L2788" s="168" t="s">
        <v>5</v>
      </c>
      <c r="M2788" s="168" t="s">
        <v>21</v>
      </c>
      <c r="N2788" s="168" t="s">
        <v>2829</v>
      </c>
      <c r="O2788" s="168" t="s">
        <v>21</v>
      </c>
      <c r="P2788" s="168" t="s">
        <v>2836</v>
      </c>
      <c r="Q2788" s="168" t="s">
        <v>2837</v>
      </c>
      <c r="R2788" s="168" t="s">
        <v>1259</v>
      </c>
      <c r="S2788" s="168" t="s">
        <v>21</v>
      </c>
      <c r="T2788" s="168" t="s">
        <v>1259</v>
      </c>
      <c r="U2788" s="168" t="s">
        <v>1259</v>
      </c>
      <c r="V2788" s="168" t="s">
        <v>2837</v>
      </c>
      <c r="W2788" s="168" t="s">
        <v>1259</v>
      </c>
      <c r="X2788" s="168" t="s">
        <v>21</v>
      </c>
      <c r="Y2788" s="168" t="s">
        <v>1259</v>
      </c>
      <c r="Z2788" s="168" t="s">
        <v>21</v>
      </c>
      <c r="AA2788" s="168" t="s">
        <v>4452</v>
      </c>
      <c r="AB2788" s="168" t="s">
        <v>1259</v>
      </c>
      <c r="AC2788" s="168" t="s">
        <v>9082</v>
      </c>
      <c r="AD2788" s="169">
        <v>435399.13416905381</v>
      </c>
      <c r="AE2788" s="168" t="s">
        <v>813</v>
      </c>
      <c r="AF2788" s="169">
        <v>-354582.49166107387</v>
      </c>
      <c r="AG2788" s="169">
        <v>-471065.60264384432</v>
      </c>
      <c r="AH2788" s="169">
        <v>-202580.61512663661</v>
      </c>
      <c r="AI2788" s="168" t="s">
        <v>21</v>
      </c>
      <c r="AJ2788"/>
      <c r="AK2788"/>
    </row>
    <row r="2789" spans="1:37" hidden="1" x14ac:dyDescent="0.25">
      <c r="A2789" s="179" t="b">
        <f>IF(E2789&lt;&gt;1,"",NOT(ISNA(VLOOKUP(P2789,Mapping!$P:$P,1,FALSE))))</f>
        <v>0</v>
      </c>
      <c r="B2789" s="180" t="str">
        <f t="shared" si="43"/>
        <v/>
      </c>
      <c r="E2789" s="167">
        <v>1</v>
      </c>
      <c r="F2789" s="170" t="s">
        <v>4453</v>
      </c>
      <c r="G2789" s="169">
        <v>440142.46970370808</v>
      </c>
      <c r="H2789" s="168" t="s">
        <v>1266</v>
      </c>
      <c r="I2789" s="168" t="s">
        <v>303</v>
      </c>
      <c r="J2789" s="169">
        <v>346326.41074978758</v>
      </c>
      <c r="K2789" s="169">
        <v>78573.803789348472</v>
      </c>
      <c r="L2789" s="168" t="s">
        <v>5</v>
      </c>
      <c r="M2789" s="168" t="s">
        <v>21</v>
      </c>
      <c r="N2789" s="168" t="s">
        <v>2829</v>
      </c>
      <c r="O2789" s="168" t="s">
        <v>21</v>
      </c>
      <c r="P2789" s="168" t="s">
        <v>2831</v>
      </c>
      <c r="Q2789" s="168" t="s">
        <v>2832</v>
      </c>
      <c r="R2789" s="168" t="s">
        <v>1259</v>
      </c>
      <c r="S2789" s="168" t="s">
        <v>21</v>
      </c>
      <c r="T2789" s="168" t="s">
        <v>1259</v>
      </c>
      <c r="U2789" s="168" t="s">
        <v>1259</v>
      </c>
      <c r="V2789" s="168" t="s">
        <v>2832</v>
      </c>
      <c r="W2789" s="168" t="s">
        <v>1259</v>
      </c>
      <c r="X2789" s="168" t="s">
        <v>21</v>
      </c>
      <c r="Y2789" s="168" t="s">
        <v>1259</v>
      </c>
      <c r="Z2789" s="168" t="s">
        <v>21</v>
      </c>
      <c r="AA2789" s="168" t="s">
        <v>4454</v>
      </c>
      <c r="AB2789" s="168" t="s">
        <v>4455</v>
      </c>
      <c r="AC2789" s="168" t="s">
        <v>9083</v>
      </c>
      <c r="AD2789" s="169">
        <v>436291.76625437633</v>
      </c>
      <c r="AE2789" s="168" t="s">
        <v>808</v>
      </c>
      <c r="AF2789" s="169">
        <v>-49479.146399650897</v>
      </c>
      <c r="AG2789" s="169">
        <v>-170558.9142737127</v>
      </c>
      <c r="AH2789" s="169">
        <v>-201984.6288708178</v>
      </c>
      <c r="AI2789" s="168" t="s">
        <v>21</v>
      </c>
      <c r="AJ2789"/>
      <c r="AK2789"/>
    </row>
    <row r="2790" spans="1:37" hidden="1" x14ac:dyDescent="0.25">
      <c r="A2790" s="179" t="b">
        <f>IF(E2790&lt;&gt;1,"",NOT(ISNA(VLOOKUP(P2790,Mapping!$P:$P,1,FALSE))))</f>
        <v>0</v>
      </c>
      <c r="B2790" s="180" t="str">
        <f t="shared" si="43"/>
        <v/>
      </c>
      <c r="E2790" s="167">
        <v>1</v>
      </c>
      <c r="F2790" s="170" t="s">
        <v>4453</v>
      </c>
      <c r="G2790" s="169">
        <v>221184.81478785331</v>
      </c>
      <c r="H2790" s="168" t="s">
        <v>1266</v>
      </c>
      <c r="I2790" s="168" t="s">
        <v>303</v>
      </c>
      <c r="J2790" s="169">
        <v>174039.4265279611</v>
      </c>
      <c r="K2790" s="169">
        <v>39485.697097177283</v>
      </c>
      <c r="L2790" s="168" t="s">
        <v>5</v>
      </c>
      <c r="M2790" s="168" t="s">
        <v>21</v>
      </c>
      <c r="N2790" s="168" t="s">
        <v>2829</v>
      </c>
      <c r="O2790" s="168" t="s">
        <v>21</v>
      </c>
      <c r="P2790" s="168" t="s">
        <v>2836</v>
      </c>
      <c r="Q2790" s="168" t="s">
        <v>2837</v>
      </c>
      <c r="R2790" s="168" t="s">
        <v>1259</v>
      </c>
      <c r="S2790" s="168" t="s">
        <v>21</v>
      </c>
      <c r="T2790" s="168" t="s">
        <v>1259</v>
      </c>
      <c r="U2790" s="168" t="s">
        <v>1259</v>
      </c>
      <c r="V2790" s="168" t="s">
        <v>2837</v>
      </c>
      <c r="W2790" s="168" t="s">
        <v>1259</v>
      </c>
      <c r="X2790" s="168" t="s">
        <v>21</v>
      </c>
      <c r="Y2790" s="168" t="s">
        <v>1259</v>
      </c>
      <c r="Z2790" s="168" t="s">
        <v>21</v>
      </c>
      <c r="AA2790" s="168" t="s">
        <v>4454</v>
      </c>
      <c r="AB2790" s="168" t="s">
        <v>4455</v>
      </c>
      <c r="AC2790" s="168" t="s">
        <v>9084</v>
      </c>
      <c r="AD2790" s="169">
        <v>219249.72061296739</v>
      </c>
      <c r="AE2790" s="168" t="s">
        <v>808</v>
      </c>
      <c r="AF2790" s="169">
        <v>-24864.757630944081</v>
      </c>
      <c r="AG2790" s="169">
        <v>-85710.978741596889</v>
      </c>
      <c r="AH2790" s="169">
        <v>-101503.344489478</v>
      </c>
      <c r="AI2790" s="168" t="s">
        <v>21</v>
      </c>
      <c r="AJ2790"/>
      <c r="AK2790"/>
    </row>
    <row r="2791" spans="1:37" hidden="1" x14ac:dyDescent="0.25">
      <c r="A2791" s="179" t="b">
        <f>IF(E2791&lt;&gt;1,"",NOT(ISNA(VLOOKUP(P2791,Mapping!$P:$P,1,FALSE))))</f>
        <v>0</v>
      </c>
      <c r="B2791" s="180" t="str">
        <f t="shared" si="43"/>
        <v/>
      </c>
      <c r="E2791" s="167">
        <v>1</v>
      </c>
      <c r="F2791" s="170" t="s">
        <v>4456</v>
      </c>
      <c r="G2791" s="169">
        <v>1898354.4347867409</v>
      </c>
      <c r="H2791" s="168" t="s">
        <v>1266</v>
      </c>
      <c r="I2791" s="168" t="s">
        <v>303</v>
      </c>
      <c r="J2791" s="169">
        <v>524618.01340849767</v>
      </c>
      <c r="K2791" s="169">
        <v>291707.61466402822</v>
      </c>
      <c r="L2791" s="168" t="s">
        <v>5</v>
      </c>
      <c r="M2791" s="168" t="s">
        <v>21</v>
      </c>
      <c r="N2791" s="168" t="s">
        <v>2829</v>
      </c>
      <c r="O2791" s="168" t="s">
        <v>21</v>
      </c>
      <c r="P2791" s="168" t="s">
        <v>2831</v>
      </c>
      <c r="Q2791" s="168" t="s">
        <v>2832</v>
      </c>
      <c r="R2791" s="168" t="s">
        <v>1259</v>
      </c>
      <c r="S2791" s="168" t="s">
        <v>21</v>
      </c>
      <c r="T2791" s="168" t="s">
        <v>1259</v>
      </c>
      <c r="U2791" s="168" t="s">
        <v>1259</v>
      </c>
      <c r="V2791" s="168" t="s">
        <v>2832</v>
      </c>
      <c r="W2791" s="168" t="s">
        <v>1259</v>
      </c>
      <c r="X2791" s="168" t="s">
        <v>21</v>
      </c>
      <c r="Y2791" s="168" t="s">
        <v>1259</v>
      </c>
      <c r="Z2791" s="168" t="s">
        <v>21</v>
      </c>
      <c r="AA2791" s="168" t="s">
        <v>4457</v>
      </c>
      <c r="AB2791" s="168" t="s">
        <v>4458</v>
      </c>
      <c r="AC2791" s="168" t="s">
        <v>9085</v>
      </c>
      <c r="AD2791" s="169">
        <v>765205.35041522118</v>
      </c>
      <c r="AE2791" s="168" t="s">
        <v>818</v>
      </c>
      <c r="AF2791" s="169">
        <v>-522938.08025753888</v>
      </c>
      <c r="AG2791" s="169">
        <v>516470.2123165566</v>
      </c>
      <c r="AH2791" s="169">
        <v>-621007.33391807112</v>
      </c>
      <c r="AI2791" s="168" t="s">
        <v>21</v>
      </c>
      <c r="AJ2791"/>
      <c r="AK2791"/>
    </row>
    <row r="2792" spans="1:37" hidden="1" x14ac:dyDescent="0.25">
      <c r="A2792" s="179" t="b">
        <f>IF(E2792&lt;&gt;1,"",NOT(ISNA(VLOOKUP(P2792,Mapping!$P:$P,1,FALSE))))</f>
        <v>0</v>
      </c>
      <c r="B2792" s="180" t="str">
        <f t="shared" si="43"/>
        <v/>
      </c>
      <c r="E2792" s="167">
        <v>1</v>
      </c>
      <c r="F2792" s="170" t="s">
        <v>4456</v>
      </c>
      <c r="G2792" s="169">
        <v>6147716.4507109215</v>
      </c>
      <c r="H2792" s="168" t="s">
        <v>1266</v>
      </c>
      <c r="I2792" s="168" t="s">
        <v>303</v>
      </c>
      <c r="J2792" s="169">
        <v>1698946.588829722</v>
      </c>
      <c r="K2792" s="169">
        <v>944679.0697276463</v>
      </c>
      <c r="L2792" s="168" t="s">
        <v>5</v>
      </c>
      <c r="M2792" s="168" t="s">
        <v>21</v>
      </c>
      <c r="N2792" s="168" t="s">
        <v>2829</v>
      </c>
      <c r="O2792" s="168" t="s">
        <v>21</v>
      </c>
      <c r="P2792" s="168" t="s">
        <v>2835</v>
      </c>
      <c r="Q2792" s="168" t="s">
        <v>2834</v>
      </c>
      <c r="R2792" s="168" t="s">
        <v>1259</v>
      </c>
      <c r="S2792" s="168" t="s">
        <v>21</v>
      </c>
      <c r="T2792" s="168" t="s">
        <v>1259</v>
      </c>
      <c r="U2792" s="168" t="s">
        <v>1259</v>
      </c>
      <c r="V2792" s="168" t="s">
        <v>2834</v>
      </c>
      <c r="W2792" s="168" t="s">
        <v>1259</v>
      </c>
      <c r="X2792" s="168" t="s">
        <v>21</v>
      </c>
      <c r="Y2792" s="168" t="s">
        <v>1259</v>
      </c>
      <c r="Z2792" s="168" t="s">
        <v>21</v>
      </c>
      <c r="AA2792" s="168" t="s">
        <v>4457</v>
      </c>
      <c r="AB2792" s="168" t="s">
        <v>4458</v>
      </c>
      <c r="AC2792" s="168" t="s">
        <v>9086</v>
      </c>
      <c r="AD2792" s="169">
        <v>2478075.450356103</v>
      </c>
      <c r="AE2792" s="168" t="s">
        <v>818</v>
      </c>
      <c r="AF2792" s="169">
        <v>-1693506.2176961789</v>
      </c>
      <c r="AG2792" s="169">
        <v>1672560.383023177</v>
      </c>
      <c r="AH2792" s="169">
        <v>-2011098.1030626879</v>
      </c>
      <c r="AI2792" s="168" t="s">
        <v>21</v>
      </c>
      <c r="AJ2792"/>
      <c r="AK2792"/>
    </row>
    <row r="2793" spans="1:37" hidden="1" x14ac:dyDescent="0.25">
      <c r="A2793" s="179" t="b">
        <f>IF(E2793&lt;&gt;1,"",NOT(ISNA(VLOOKUP(P2793,Mapping!$P:$P,1,FALSE))))</f>
        <v>0</v>
      </c>
      <c r="B2793" s="180" t="str">
        <f t="shared" si="43"/>
        <v/>
      </c>
      <c r="E2793" s="167">
        <v>1</v>
      </c>
      <c r="F2793" s="170" t="s">
        <v>4459</v>
      </c>
      <c r="G2793" s="169">
        <v>471697.80302670068</v>
      </c>
      <c r="H2793" s="168" t="s">
        <v>1266</v>
      </c>
      <c r="I2793" s="168" t="s">
        <v>402</v>
      </c>
      <c r="J2793" s="169">
        <v>225226.0866148464</v>
      </c>
      <c r="K2793" s="169">
        <v>124059.3928603361</v>
      </c>
      <c r="L2793" s="168" t="s">
        <v>5</v>
      </c>
      <c r="M2793" s="168" t="s">
        <v>21</v>
      </c>
      <c r="N2793" s="168" t="s">
        <v>2829</v>
      </c>
      <c r="O2793" s="168" t="s">
        <v>21</v>
      </c>
      <c r="P2793" s="168" t="s">
        <v>2831</v>
      </c>
      <c r="Q2793" s="168" t="s">
        <v>2832</v>
      </c>
      <c r="R2793" s="168" t="s">
        <v>1259</v>
      </c>
      <c r="S2793" s="168" t="s">
        <v>21</v>
      </c>
      <c r="T2793" s="168" t="s">
        <v>1259</v>
      </c>
      <c r="U2793" s="168" t="s">
        <v>1259</v>
      </c>
      <c r="V2793" s="168" t="s">
        <v>2832</v>
      </c>
      <c r="W2793" s="168" t="s">
        <v>1259</v>
      </c>
      <c r="X2793" s="168" t="s">
        <v>21</v>
      </c>
      <c r="Y2793" s="168" t="s">
        <v>1259</v>
      </c>
      <c r="Z2793" s="168" t="s">
        <v>21</v>
      </c>
      <c r="AA2793" s="168" t="s">
        <v>4460</v>
      </c>
      <c r="AB2793" s="168" t="s">
        <v>1259</v>
      </c>
      <c r="AC2793" s="168" t="s">
        <v>7086</v>
      </c>
      <c r="AD2793" s="169">
        <v>417182.3229763204</v>
      </c>
      <c r="AE2793" s="168" t="s">
        <v>809</v>
      </c>
      <c r="AF2793" s="169">
        <v>-376555.33553403022</v>
      </c>
      <c r="AG2793" s="169">
        <v>-215652.40429600581</v>
      </c>
      <c r="AH2793" s="169">
        <v>-195032.1207928673</v>
      </c>
      <c r="AI2793" s="168" t="s">
        <v>21</v>
      </c>
      <c r="AJ2793"/>
      <c r="AK2793"/>
    </row>
    <row r="2794" spans="1:37" hidden="1" x14ac:dyDescent="0.25">
      <c r="A2794" s="179" t="b">
        <f>IF(E2794&lt;&gt;1,"",NOT(ISNA(VLOOKUP(P2794,Mapping!$P:$P,1,FALSE))))</f>
        <v>0</v>
      </c>
      <c r="B2794" s="180" t="str">
        <f t="shared" si="43"/>
        <v/>
      </c>
      <c r="E2794" s="167">
        <v>1</v>
      </c>
      <c r="F2794" s="170" t="s">
        <v>4459</v>
      </c>
      <c r="G2794" s="169">
        <v>1063915.65745136</v>
      </c>
      <c r="H2794" s="168" t="s">
        <v>1266</v>
      </c>
      <c r="I2794" s="168" t="s">
        <v>402</v>
      </c>
      <c r="J2794" s="169">
        <v>507998.04128506308</v>
      </c>
      <c r="K2794" s="169">
        <v>279816.29270075168</v>
      </c>
      <c r="L2794" s="168" t="s">
        <v>5</v>
      </c>
      <c r="M2794" s="168" t="s">
        <v>21</v>
      </c>
      <c r="N2794" s="168" t="s">
        <v>2829</v>
      </c>
      <c r="O2794" s="168" t="s">
        <v>21</v>
      </c>
      <c r="P2794" s="168" t="s">
        <v>2851</v>
      </c>
      <c r="Q2794" s="168" t="s">
        <v>2834</v>
      </c>
      <c r="R2794" s="168" t="s">
        <v>1259</v>
      </c>
      <c r="S2794" s="168" t="s">
        <v>21</v>
      </c>
      <c r="T2794" s="168" t="s">
        <v>1259</v>
      </c>
      <c r="U2794" s="168" t="s">
        <v>1259</v>
      </c>
      <c r="V2794" s="168" t="s">
        <v>2834</v>
      </c>
      <c r="W2794" s="168" t="s">
        <v>1259</v>
      </c>
      <c r="X2794" s="168" t="s">
        <v>21</v>
      </c>
      <c r="Y2794" s="168" t="s">
        <v>1259</v>
      </c>
      <c r="Z2794" s="168" t="s">
        <v>21</v>
      </c>
      <c r="AA2794" s="168" t="s">
        <v>4460</v>
      </c>
      <c r="AB2794" s="168" t="s">
        <v>1259</v>
      </c>
      <c r="AC2794" s="168" t="s">
        <v>9087</v>
      </c>
      <c r="AD2794" s="169">
        <v>940955.84626098734</v>
      </c>
      <c r="AE2794" s="168" t="s">
        <v>809</v>
      </c>
      <c r="AF2794" s="169">
        <v>-849321.56732735003</v>
      </c>
      <c r="AG2794" s="169">
        <v>-486404.57518638048</v>
      </c>
      <c r="AH2794" s="169">
        <v>-439895.47054500668</v>
      </c>
      <c r="AI2794" s="168" t="s">
        <v>21</v>
      </c>
      <c r="AJ2794"/>
      <c r="AK2794"/>
    </row>
    <row r="2795" spans="1:37" hidden="1" x14ac:dyDescent="0.25">
      <c r="A2795" s="179" t="b">
        <f>IF(E2795&lt;&gt;1,"",NOT(ISNA(VLOOKUP(P2795,Mapping!$P:$P,1,FALSE))))</f>
        <v>0</v>
      </c>
      <c r="B2795" s="180" t="str">
        <f t="shared" si="43"/>
        <v/>
      </c>
      <c r="E2795" s="167">
        <v>1</v>
      </c>
      <c r="F2795" s="170" t="s">
        <v>4459</v>
      </c>
      <c r="G2795" s="169">
        <v>275273.97071338102</v>
      </c>
      <c r="H2795" s="168" t="s">
        <v>1266</v>
      </c>
      <c r="I2795" s="168" t="s">
        <v>402</v>
      </c>
      <c r="J2795" s="169">
        <v>131437.7102731498</v>
      </c>
      <c r="K2795" s="169">
        <v>72398.729563348839</v>
      </c>
      <c r="L2795" s="168" t="s">
        <v>5</v>
      </c>
      <c r="M2795" s="168" t="s">
        <v>21</v>
      </c>
      <c r="N2795" s="168" t="s">
        <v>2829</v>
      </c>
      <c r="O2795" s="168" t="s">
        <v>21</v>
      </c>
      <c r="P2795" s="168" t="s">
        <v>2836</v>
      </c>
      <c r="Q2795" s="168" t="s">
        <v>2837</v>
      </c>
      <c r="R2795" s="168" t="s">
        <v>1259</v>
      </c>
      <c r="S2795" s="168" t="s">
        <v>21</v>
      </c>
      <c r="T2795" s="168" t="s">
        <v>1259</v>
      </c>
      <c r="U2795" s="168" t="s">
        <v>1259</v>
      </c>
      <c r="V2795" s="168" t="s">
        <v>2837</v>
      </c>
      <c r="W2795" s="168" t="s">
        <v>1259</v>
      </c>
      <c r="X2795" s="168" t="s">
        <v>21</v>
      </c>
      <c r="Y2795" s="168" t="s">
        <v>1259</v>
      </c>
      <c r="Z2795" s="168" t="s">
        <v>21</v>
      </c>
      <c r="AA2795" s="168" t="s">
        <v>4460</v>
      </c>
      <c r="AB2795" s="168" t="s">
        <v>1259</v>
      </c>
      <c r="AC2795" s="168" t="s">
        <v>7123</v>
      </c>
      <c r="AD2795" s="169">
        <v>243459.7613561989</v>
      </c>
      <c r="AE2795" s="168" t="s">
        <v>809</v>
      </c>
      <c r="AF2795" s="169">
        <v>-219750.61520457079</v>
      </c>
      <c r="AG2795" s="169">
        <v>-125850.68924115501</v>
      </c>
      <c r="AH2795" s="169">
        <v>-113817.0794157066</v>
      </c>
      <c r="AI2795" s="168" t="s">
        <v>21</v>
      </c>
      <c r="AJ2795"/>
      <c r="AK2795"/>
    </row>
    <row r="2796" spans="1:37" hidden="1" x14ac:dyDescent="0.25">
      <c r="A2796" s="179" t="b">
        <f>IF(E2796&lt;&gt;1,"",NOT(ISNA(VLOOKUP(P2796,Mapping!$P:$P,1,FALSE))))</f>
        <v>0</v>
      </c>
      <c r="B2796" s="180" t="str">
        <f t="shared" si="43"/>
        <v/>
      </c>
      <c r="E2796" s="167">
        <v>1</v>
      </c>
      <c r="F2796" s="170" t="s">
        <v>9088</v>
      </c>
      <c r="G2796" s="169">
        <v>952016.09882336867</v>
      </c>
      <c r="H2796" s="168" t="s">
        <v>1266</v>
      </c>
      <c r="I2796" s="168" t="s">
        <v>303</v>
      </c>
      <c r="J2796" s="169">
        <v>347460.81948344922</v>
      </c>
      <c r="K2796" s="169">
        <v>181615.17491345381</v>
      </c>
      <c r="L2796" s="168" t="s">
        <v>5</v>
      </c>
      <c r="M2796" s="168" t="s">
        <v>21</v>
      </c>
      <c r="N2796" s="168" t="s">
        <v>2829</v>
      </c>
      <c r="O2796" s="168" t="s">
        <v>21</v>
      </c>
      <c r="P2796" s="168" t="s">
        <v>2831</v>
      </c>
      <c r="Q2796" s="168" t="s">
        <v>2832</v>
      </c>
      <c r="R2796" s="168" t="s">
        <v>1259</v>
      </c>
      <c r="S2796" s="168" t="s">
        <v>21</v>
      </c>
      <c r="T2796" s="168" t="s">
        <v>1259</v>
      </c>
      <c r="U2796" s="168" t="s">
        <v>1259</v>
      </c>
      <c r="V2796" s="168" t="s">
        <v>2832</v>
      </c>
      <c r="W2796" s="168" t="s">
        <v>1259</v>
      </c>
      <c r="X2796" s="168" t="s">
        <v>21</v>
      </c>
      <c r="Y2796" s="168" t="s">
        <v>1259</v>
      </c>
      <c r="Z2796" s="168" t="s">
        <v>21</v>
      </c>
      <c r="AA2796" s="168" t="s">
        <v>3963</v>
      </c>
      <c r="AB2796" s="168" t="s">
        <v>3964</v>
      </c>
      <c r="AC2796" s="168" t="s">
        <v>9089</v>
      </c>
      <c r="AD2796" s="169">
        <v>548611.81711488706</v>
      </c>
      <c r="AE2796" s="168" t="s">
        <v>811</v>
      </c>
      <c r="AF2796" s="169">
        <v>-299769.58926965459</v>
      </c>
      <c r="AG2796" s="169">
        <v>-434340.24551014701</v>
      </c>
      <c r="AH2796" s="169">
        <v>-464104.1621436156</v>
      </c>
      <c r="AI2796" s="168" t="s">
        <v>21</v>
      </c>
      <c r="AJ2796"/>
      <c r="AK2796"/>
    </row>
    <row r="2797" spans="1:37" hidden="1" x14ac:dyDescent="0.25">
      <c r="A2797" s="179" t="b">
        <f>IF(E2797&lt;&gt;1,"",NOT(ISNA(VLOOKUP(P2797,Mapping!$P:$P,1,FALSE))))</f>
        <v>0</v>
      </c>
      <c r="B2797" s="180" t="str">
        <f t="shared" si="43"/>
        <v/>
      </c>
      <c r="E2797" s="167">
        <v>1</v>
      </c>
      <c r="F2797" s="170" t="s">
        <v>4461</v>
      </c>
      <c r="G2797" s="169">
        <v>1094371.0192792739</v>
      </c>
      <c r="H2797" s="168" t="s">
        <v>1266</v>
      </c>
      <c r="I2797" s="168" t="s">
        <v>303</v>
      </c>
      <c r="J2797" s="169">
        <v>519552.49792509212</v>
      </c>
      <c r="K2797" s="169">
        <v>323638.07686564332</v>
      </c>
      <c r="L2797" s="168" t="s">
        <v>5</v>
      </c>
      <c r="M2797" s="168" t="s">
        <v>21</v>
      </c>
      <c r="N2797" s="168" t="s">
        <v>2829</v>
      </c>
      <c r="O2797" s="168" t="s">
        <v>21</v>
      </c>
      <c r="P2797" s="168" t="s">
        <v>2831</v>
      </c>
      <c r="Q2797" s="168" t="s">
        <v>2832</v>
      </c>
      <c r="R2797" s="168" t="s">
        <v>1259</v>
      </c>
      <c r="S2797" s="168" t="s">
        <v>21</v>
      </c>
      <c r="T2797" s="168" t="s">
        <v>1259</v>
      </c>
      <c r="U2797" s="168" t="s">
        <v>1259</v>
      </c>
      <c r="V2797" s="168" t="s">
        <v>2832</v>
      </c>
      <c r="W2797" s="168" t="s">
        <v>1259</v>
      </c>
      <c r="X2797" s="168" t="s">
        <v>21</v>
      </c>
      <c r="Y2797" s="168" t="s">
        <v>1259</v>
      </c>
      <c r="Z2797" s="168" t="s">
        <v>21</v>
      </c>
      <c r="AA2797" s="168" t="s">
        <v>4462</v>
      </c>
      <c r="AB2797" s="168" t="s">
        <v>4463</v>
      </c>
      <c r="AC2797" s="168" t="s">
        <v>12348</v>
      </c>
      <c r="AD2797" s="169">
        <v>795904.61100748577</v>
      </c>
      <c r="AE2797" s="168" t="s">
        <v>807</v>
      </c>
      <c r="AF2797" s="169">
        <v>-578850.41297092265</v>
      </c>
      <c r="AG2797" s="169">
        <v>-499287.12106909399</v>
      </c>
      <c r="AH2797" s="169">
        <v>-551452.21275055094</v>
      </c>
      <c r="AI2797" s="168" t="s">
        <v>21</v>
      </c>
      <c r="AJ2797"/>
      <c r="AK2797"/>
    </row>
    <row r="2798" spans="1:37" hidden="1" x14ac:dyDescent="0.25">
      <c r="A2798" s="179" t="b">
        <f>IF(E2798&lt;&gt;1,"",NOT(ISNA(VLOOKUP(P2798,Mapping!$P:$P,1,FALSE))))</f>
        <v>0</v>
      </c>
      <c r="B2798" s="180" t="str">
        <f t="shared" si="43"/>
        <v/>
      </c>
      <c r="E2798" s="167">
        <v>1</v>
      </c>
      <c r="F2798" s="170" t="s">
        <v>4461</v>
      </c>
      <c r="G2798" s="169">
        <v>2064554.4981586309</v>
      </c>
      <c r="H2798" s="168" t="s">
        <v>1266</v>
      </c>
      <c r="I2798" s="168" t="s">
        <v>303</v>
      </c>
      <c r="J2798" s="169">
        <v>980146.97732695984</v>
      </c>
      <c r="K2798" s="169">
        <v>610550.20244268677</v>
      </c>
      <c r="L2798" s="168" t="s">
        <v>5</v>
      </c>
      <c r="M2798" s="168" t="s">
        <v>21</v>
      </c>
      <c r="N2798" s="168" t="s">
        <v>2829</v>
      </c>
      <c r="O2798" s="168" t="s">
        <v>21</v>
      </c>
      <c r="P2798" s="168" t="s">
        <v>2836</v>
      </c>
      <c r="Q2798" s="168" t="s">
        <v>2837</v>
      </c>
      <c r="R2798" s="168" t="s">
        <v>1259</v>
      </c>
      <c r="S2798" s="168" t="s">
        <v>21</v>
      </c>
      <c r="T2798" s="168" t="s">
        <v>1259</v>
      </c>
      <c r="U2798" s="168" t="s">
        <v>1259</v>
      </c>
      <c r="V2798" s="168" t="s">
        <v>2837</v>
      </c>
      <c r="W2798" s="168" t="s">
        <v>1259</v>
      </c>
      <c r="X2798" s="168" t="s">
        <v>21</v>
      </c>
      <c r="Y2798" s="168" t="s">
        <v>1259</v>
      </c>
      <c r="Z2798" s="168" t="s">
        <v>21</v>
      </c>
      <c r="AA2798" s="168" t="s">
        <v>4462</v>
      </c>
      <c r="AB2798" s="168" t="s">
        <v>4463</v>
      </c>
      <c r="AC2798" s="168" t="s">
        <v>9090</v>
      </c>
      <c r="AD2798" s="169">
        <v>1501491.190659323</v>
      </c>
      <c r="AE2798" s="168" t="s">
        <v>807</v>
      </c>
      <c r="AF2798" s="169">
        <v>-1092013.771204524</v>
      </c>
      <c r="AG2798" s="169">
        <v>-941915.90741751762</v>
      </c>
      <c r="AH2798" s="169">
        <v>-1040326.476393235</v>
      </c>
      <c r="AI2798" s="168" t="s">
        <v>21</v>
      </c>
      <c r="AJ2798"/>
      <c r="AK2798"/>
    </row>
    <row r="2799" spans="1:37" hidden="1" x14ac:dyDescent="0.25">
      <c r="A2799" s="179" t="b">
        <f>IF(E2799&lt;&gt;1,"",NOT(ISNA(VLOOKUP(P2799,Mapping!$P:$P,1,FALSE))))</f>
        <v>0</v>
      </c>
      <c r="B2799" s="180" t="str">
        <f t="shared" si="43"/>
        <v/>
      </c>
      <c r="E2799" s="167">
        <v>1</v>
      </c>
      <c r="F2799" s="170" t="s">
        <v>4464</v>
      </c>
      <c r="G2799" s="169">
        <v>821928.96185345494</v>
      </c>
      <c r="H2799" s="168" t="s">
        <v>1266</v>
      </c>
      <c r="I2799" s="168" t="s">
        <v>303</v>
      </c>
      <c r="J2799" s="169">
        <v>211492.26311016199</v>
      </c>
      <c r="K2799" s="169">
        <v>133771.6362084779</v>
      </c>
      <c r="L2799" s="168" t="s">
        <v>5</v>
      </c>
      <c r="M2799" s="168" t="s">
        <v>21</v>
      </c>
      <c r="N2799" s="168" t="s">
        <v>2829</v>
      </c>
      <c r="O2799" s="168" t="s">
        <v>21</v>
      </c>
      <c r="P2799" s="168" t="s">
        <v>2831</v>
      </c>
      <c r="Q2799" s="168" t="s">
        <v>2832</v>
      </c>
      <c r="R2799" s="168" t="s">
        <v>1259</v>
      </c>
      <c r="S2799" s="168" t="s">
        <v>21</v>
      </c>
      <c r="T2799" s="168" t="s">
        <v>1259</v>
      </c>
      <c r="U2799" s="168" t="s">
        <v>1259</v>
      </c>
      <c r="V2799" s="168" t="s">
        <v>2832</v>
      </c>
      <c r="W2799" s="168" t="s">
        <v>1259</v>
      </c>
      <c r="X2799" s="168" t="s">
        <v>21</v>
      </c>
      <c r="Y2799" s="168" t="s">
        <v>1259</v>
      </c>
      <c r="Z2799" s="168" t="s">
        <v>21</v>
      </c>
      <c r="AA2799" s="168" t="s">
        <v>4465</v>
      </c>
      <c r="AB2799" s="168" t="s">
        <v>4466</v>
      </c>
      <c r="AC2799" s="168" t="s">
        <v>9091</v>
      </c>
      <c r="AD2799" s="169">
        <v>292173.69103471201</v>
      </c>
      <c r="AE2799" s="168" t="s">
        <v>814</v>
      </c>
      <c r="AF2799" s="169">
        <v>-98035.085082694073</v>
      </c>
      <c r="AG2799" s="169">
        <v>497532.9488391286</v>
      </c>
      <c r="AH2799" s="169">
        <v>-132501.40119865289</v>
      </c>
      <c r="AI2799" s="168" t="s">
        <v>21</v>
      </c>
      <c r="AJ2799"/>
      <c r="AK2799"/>
    </row>
    <row r="2800" spans="1:37" hidden="1" x14ac:dyDescent="0.25">
      <c r="A2800" s="179" t="b">
        <f>IF(E2800&lt;&gt;1,"",NOT(ISNA(VLOOKUP(P2800,Mapping!$P:$P,1,FALSE))))</f>
        <v>0</v>
      </c>
      <c r="B2800" s="180" t="str">
        <f t="shared" si="43"/>
        <v/>
      </c>
      <c r="E2800" s="167">
        <v>1</v>
      </c>
      <c r="F2800" s="170" t="s">
        <v>4464</v>
      </c>
      <c r="G2800" s="169">
        <v>2883344.3795500882</v>
      </c>
      <c r="H2800" s="168" t="s">
        <v>1266</v>
      </c>
      <c r="I2800" s="168" t="s">
        <v>303</v>
      </c>
      <c r="J2800" s="169">
        <v>741919.38288912515</v>
      </c>
      <c r="K2800" s="169">
        <v>469273.76124471432</v>
      </c>
      <c r="L2800" s="168" t="s">
        <v>5</v>
      </c>
      <c r="M2800" s="168" t="s">
        <v>21</v>
      </c>
      <c r="N2800" s="168" t="s">
        <v>2829</v>
      </c>
      <c r="O2800" s="168" t="s">
        <v>21</v>
      </c>
      <c r="P2800" s="168" t="s">
        <v>2833</v>
      </c>
      <c r="Q2800" s="168" t="s">
        <v>2834</v>
      </c>
      <c r="R2800" s="168" t="s">
        <v>1259</v>
      </c>
      <c r="S2800" s="168" t="s">
        <v>21</v>
      </c>
      <c r="T2800" s="168" t="s">
        <v>1259</v>
      </c>
      <c r="U2800" s="168" t="s">
        <v>1259</v>
      </c>
      <c r="V2800" s="168" t="s">
        <v>2834</v>
      </c>
      <c r="W2800" s="168" t="s">
        <v>1259</v>
      </c>
      <c r="X2800" s="168" t="s">
        <v>21</v>
      </c>
      <c r="Y2800" s="168" t="s">
        <v>1259</v>
      </c>
      <c r="Z2800" s="168" t="s">
        <v>21</v>
      </c>
      <c r="AA2800" s="168" t="s">
        <v>4465</v>
      </c>
      <c r="AB2800" s="168" t="s">
        <v>4466</v>
      </c>
      <c r="AC2800" s="168" t="s">
        <v>9092</v>
      </c>
      <c r="AD2800" s="169">
        <v>1024951.557854385</v>
      </c>
      <c r="AE2800" s="168" t="s">
        <v>814</v>
      </c>
      <c r="AF2800" s="169">
        <v>-343909.17547725787</v>
      </c>
      <c r="AG2800" s="169">
        <v>1745356.226943681</v>
      </c>
      <c r="AH2800" s="169">
        <v>-464817.7496594456</v>
      </c>
      <c r="AI2800" s="168" t="s">
        <v>21</v>
      </c>
      <c r="AJ2800"/>
      <c r="AK2800"/>
    </row>
    <row r="2801" spans="1:37" hidden="1" x14ac:dyDescent="0.25">
      <c r="A2801" s="179" t="b">
        <f>IF(E2801&lt;&gt;1,"",NOT(ISNA(VLOOKUP(P2801,Mapping!$P:$P,1,FALSE))))</f>
        <v>0</v>
      </c>
      <c r="B2801" s="180" t="str">
        <f t="shared" si="43"/>
        <v/>
      </c>
      <c r="E2801" s="167">
        <v>1</v>
      </c>
      <c r="F2801" s="170" t="s">
        <v>4464</v>
      </c>
      <c r="G2801" s="169">
        <v>159077.5715968945</v>
      </c>
      <c r="H2801" s="168" t="s">
        <v>1266</v>
      </c>
      <c r="I2801" s="168" t="s">
        <v>303</v>
      </c>
      <c r="J2801" s="169">
        <v>40932.583214039922</v>
      </c>
      <c r="K2801" s="169">
        <v>25890.39688855987</v>
      </c>
      <c r="L2801" s="168" t="s">
        <v>5</v>
      </c>
      <c r="M2801" s="168" t="s">
        <v>21</v>
      </c>
      <c r="N2801" s="168" t="s">
        <v>2829</v>
      </c>
      <c r="O2801" s="168" t="s">
        <v>21</v>
      </c>
      <c r="P2801" s="168" t="s">
        <v>2835</v>
      </c>
      <c r="Q2801" s="168" t="s">
        <v>2834</v>
      </c>
      <c r="R2801" s="168" t="s">
        <v>1259</v>
      </c>
      <c r="S2801" s="168" t="s">
        <v>21</v>
      </c>
      <c r="T2801" s="168" t="s">
        <v>1259</v>
      </c>
      <c r="U2801" s="168" t="s">
        <v>1259</v>
      </c>
      <c r="V2801" s="168" t="s">
        <v>2834</v>
      </c>
      <c r="W2801" s="168" t="s">
        <v>1259</v>
      </c>
      <c r="X2801" s="168" t="s">
        <v>21</v>
      </c>
      <c r="Y2801" s="168" t="s">
        <v>1259</v>
      </c>
      <c r="Z2801" s="168" t="s">
        <v>21</v>
      </c>
      <c r="AA2801" s="168" t="s">
        <v>4465</v>
      </c>
      <c r="AB2801" s="168" t="s">
        <v>4466</v>
      </c>
      <c r="AC2801" s="168" t="s">
        <v>9093</v>
      </c>
      <c r="AD2801" s="169">
        <v>56547.808157890657</v>
      </c>
      <c r="AE2801" s="168" t="s">
        <v>814</v>
      </c>
      <c r="AF2801" s="169">
        <v>-18973.88216018409</v>
      </c>
      <c r="AG2801" s="169">
        <v>96293.398777791008</v>
      </c>
      <c r="AH2801" s="169">
        <v>-25644.553378842509</v>
      </c>
      <c r="AI2801" s="168" t="s">
        <v>21</v>
      </c>
      <c r="AJ2801"/>
      <c r="AK2801"/>
    </row>
    <row r="2802" spans="1:37" hidden="1" x14ac:dyDescent="0.25">
      <c r="A2802" s="179" t="b">
        <f>IF(E2802&lt;&gt;1,"",NOT(ISNA(VLOOKUP(P2802,Mapping!$P:$P,1,FALSE))))</f>
        <v>0</v>
      </c>
      <c r="B2802" s="180" t="str">
        <f t="shared" si="43"/>
        <v/>
      </c>
      <c r="E2802" s="167">
        <v>1</v>
      </c>
      <c r="F2802" s="170" t="s">
        <v>4464</v>
      </c>
      <c r="G2802" s="169">
        <v>2113990.4705835981</v>
      </c>
      <c r="H2802" s="168" t="s">
        <v>1266</v>
      </c>
      <c r="I2802" s="168" t="s">
        <v>303</v>
      </c>
      <c r="J2802" s="169">
        <v>543955.31678168906</v>
      </c>
      <c r="K2802" s="169">
        <v>344058.88745105261</v>
      </c>
      <c r="L2802" s="168" t="s">
        <v>5</v>
      </c>
      <c r="M2802" s="168" t="s">
        <v>21</v>
      </c>
      <c r="N2802" s="168" t="s">
        <v>2829</v>
      </c>
      <c r="O2802" s="168" t="s">
        <v>21</v>
      </c>
      <c r="P2802" s="168" t="s">
        <v>2836</v>
      </c>
      <c r="Q2802" s="168" t="s">
        <v>2837</v>
      </c>
      <c r="R2802" s="168" t="s">
        <v>1259</v>
      </c>
      <c r="S2802" s="168" t="s">
        <v>21</v>
      </c>
      <c r="T2802" s="168" t="s">
        <v>1259</v>
      </c>
      <c r="U2802" s="168" t="s">
        <v>1259</v>
      </c>
      <c r="V2802" s="168" t="s">
        <v>2837</v>
      </c>
      <c r="W2802" s="168" t="s">
        <v>1259</v>
      </c>
      <c r="X2802" s="168" t="s">
        <v>21</v>
      </c>
      <c r="Y2802" s="168" t="s">
        <v>1259</v>
      </c>
      <c r="Z2802" s="168" t="s">
        <v>21</v>
      </c>
      <c r="AA2802" s="168" t="s">
        <v>4465</v>
      </c>
      <c r="AB2802" s="168" t="s">
        <v>4466</v>
      </c>
      <c r="AC2802" s="168" t="s">
        <v>9094</v>
      </c>
      <c r="AD2802" s="169">
        <v>751466.88736920303</v>
      </c>
      <c r="AE2802" s="168" t="s">
        <v>814</v>
      </c>
      <c r="AF2802" s="169">
        <v>-252144.94836673999</v>
      </c>
      <c r="AG2802" s="169">
        <v>1279648.1952351499</v>
      </c>
      <c r="AH2802" s="169">
        <v>-340791.85972627619</v>
      </c>
      <c r="AI2802" s="168" t="s">
        <v>21</v>
      </c>
      <c r="AJ2802"/>
      <c r="AK2802"/>
    </row>
    <row r="2803" spans="1:37" hidden="1" x14ac:dyDescent="0.25">
      <c r="A2803" s="179" t="b">
        <f>IF(E2803&lt;&gt;1,"",NOT(ISNA(VLOOKUP(P2803,Mapping!$P:$P,1,FALSE))))</f>
        <v>0</v>
      </c>
      <c r="B2803" s="180" t="str">
        <f t="shared" si="43"/>
        <v/>
      </c>
      <c r="E2803" s="167">
        <v>1</v>
      </c>
      <c r="F2803" s="170" t="s">
        <v>4467</v>
      </c>
      <c r="G2803" s="169">
        <v>2017334.995630946</v>
      </c>
      <c r="H2803" s="168" t="s">
        <v>1266</v>
      </c>
      <c r="I2803" s="168" t="s">
        <v>561</v>
      </c>
      <c r="J2803" s="169">
        <v>703793.49255798268</v>
      </c>
      <c r="K2803" s="169">
        <v>487732.39738645061</v>
      </c>
      <c r="L2803" s="168" t="s">
        <v>5</v>
      </c>
      <c r="M2803" s="168" t="s">
        <v>21</v>
      </c>
      <c r="N2803" s="168" t="s">
        <v>2829</v>
      </c>
      <c r="O2803" s="168" t="s">
        <v>21</v>
      </c>
      <c r="P2803" s="168" t="s">
        <v>2831</v>
      </c>
      <c r="Q2803" s="168" t="s">
        <v>2832</v>
      </c>
      <c r="R2803" s="168" t="s">
        <v>1259</v>
      </c>
      <c r="S2803" s="168" t="s">
        <v>21</v>
      </c>
      <c r="T2803" s="168" t="s">
        <v>1259</v>
      </c>
      <c r="U2803" s="168" t="s">
        <v>1259</v>
      </c>
      <c r="V2803" s="168" t="s">
        <v>2832</v>
      </c>
      <c r="W2803" s="168" t="s">
        <v>1259</v>
      </c>
      <c r="X2803" s="168" t="s">
        <v>21</v>
      </c>
      <c r="Y2803" s="168" t="s">
        <v>1259</v>
      </c>
      <c r="Z2803" s="168" t="s">
        <v>21</v>
      </c>
      <c r="AA2803" s="168" t="s">
        <v>4468</v>
      </c>
      <c r="AB2803" s="168" t="s">
        <v>1259</v>
      </c>
      <c r="AC2803" s="168" t="s">
        <v>9095</v>
      </c>
      <c r="AD2803" s="169">
        <v>910456.74375694699</v>
      </c>
      <c r="AE2803" s="168" t="s">
        <v>814</v>
      </c>
      <c r="AF2803" s="169">
        <v>-177948.65388880411</v>
      </c>
      <c r="AG2803" s="169">
        <v>233742.36919305101</v>
      </c>
      <c r="AH2803" s="169">
        <v>-685089.29575948068</v>
      </c>
      <c r="AI2803" s="168" t="s">
        <v>21</v>
      </c>
      <c r="AJ2803"/>
      <c r="AK2803"/>
    </row>
    <row r="2804" spans="1:37" hidden="1" x14ac:dyDescent="0.25">
      <c r="A2804" s="179" t="b">
        <f>IF(E2804&lt;&gt;1,"",NOT(ISNA(VLOOKUP(P2804,Mapping!$P:$P,1,FALSE))))</f>
        <v>0</v>
      </c>
      <c r="B2804" s="180" t="str">
        <f t="shared" si="43"/>
        <v/>
      </c>
      <c r="E2804" s="167">
        <v>1</v>
      </c>
      <c r="F2804" s="170" t="s">
        <v>4467</v>
      </c>
      <c r="G2804" s="169">
        <v>489348.07301545818</v>
      </c>
      <c r="H2804" s="168" t="s">
        <v>1266</v>
      </c>
      <c r="I2804" s="168" t="s">
        <v>561</v>
      </c>
      <c r="J2804" s="169">
        <v>170720.27706352889</v>
      </c>
      <c r="K2804" s="169">
        <v>118310.00271406191</v>
      </c>
      <c r="L2804" s="168" t="s">
        <v>5</v>
      </c>
      <c r="M2804" s="168" t="s">
        <v>21</v>
      </c>
      <c r="N2804" s="168" t="s">
        <v>2829</v>
      </c>
      <c r="O2804" s="168" t="s">
        <v>21</v>
      </c>
      <c r="P2804" s="168" t="s">
        <v>2835</v>
      </c>
      <c r="Q2804" s="168" t="s">
        <v>2834</v>
      </c>
      <c r="R2804" s="168" t="s">
        <v>1259</v>
      </c>
      <c r="S2804" s="168" t="s">
        <v>21</v>
      </c>
      <c r="T2804" s="168" t="s">
        <v>1259</v>
      </c>
      <c r="U2804" s="168" t="s">
        <v>1259</v>
      </c>
      <c r="V2804" s="168" t="s">
        <v>2834</v>
      </c>
      <c r="W2804" s="168" t="s">
        <v>1259</v>
      </c>
      <c r="X2804" s="168" t="s">
        <v>21</v>
      </c>
      <c r="Y2804" s="168" t="s">
        <v>1259</v>
      </c>
      <c r="Z2804" s="168" t="s">
        <v>21</v>
      </c>
      <c r="AA2804" s="168" t="s">
        <v>4468</v>
      </c>
      <c r="AB2804" s="168" t="s">
        <v>1259</v>
      </c>
      <c r="AC2804" s="168" t="s">
        <v>4469</v>
      </c>
      <c r="AD2804" s="169">
        <v>220850.90185135271</v>
      </c>
      <c r="AE2804" s="168" t="s">
        <v>814</v>
      </c>
      <c r="AF2804" s="169">
        <v>-43165.280463964853</v>
      </c>
      <c r="AG2804" s="169">
        <v>56699.248362026643</v>
      </c>
      <c r="AH2804" s="169">
        <v>-166183.17108932461</v>
      </c>
      <c r="AI2804" s="168" t="s">
        <v>21</v>
      </c>
      <c r="AJ2804"/>
      <c r="AK2804"/>
    </row>
    <row r="2805" spans="1:37" hidden="1" x14ac:dyDescent="0.25">
      <c r="A2805" s="179" t="b">
        <f>IF(E2805&lt;&gt;1,"",NOT(ISNA(VLOOKUP(P2805,Mapping!$P:$P,1,FALSE))))</f>
        <v>0</v>
      </c>
      <c r="B2805" s="180" t="str">
        <f t="shared" si="43"/>
        <v/>
      </c>
      <c r="E2805" s="167">
        <v>1</v>
      </c>
      <c r="F2805" s="170" t="s">
        <v>4470</v>
      </c>
      <c r="G2805" s="169">
        <v>1682836.4246388839</v>
      </c>
      <c r="H2805" s="168" t="s">
        <v>1266</v>
      </c>
      <c r="I2805" s="168" t="s">
        <v>303</v>
      </c>
      <c r="J2805" s="169">
        <v>658343.47089805885</v>
      </c>
      <c r="K2805" s="169">
        <v>374222.36879126058</v>
      </c>
      <c r="L2805" s="168" t="s">
        <v>5</v>
      </c>
      <c r="M2805" s="168" t="s">
        <v>21</v>
      </c>
      <c r="N2805" s="168" t="s">
        <v>2829</v>
      </c>
      <c r="O2805" s="168" t="s">
        <v>21</v>
      </c>
      <c r="P2805" s="168" t="s">
        <v>2831</v>
      </c>
      <c r="Q2805" s="168" t="s">
        <v>2832</v>
      </c>
      <c r="R2805" s="168" t="s">
        <v>1259</v>
      </c>
      <c r="S2805" s="168" t="s">
        <v>21</v>
      </c>
      <c r="T2805" s="168" t="s">
        <v>1259</v>
      </c>
      <c r="U2805" s="168" t="s">
        <v>1259</v>
      </c>
      <c r="V2805" s="168" t="s">
        <v>2832</v>
      </c>
      <c r="W2805" s="168" t="s">
        <v>1259</v>
      </c>
      <c r="X2805" s="168" t="s">
        <v>21</v>
      </c>
      <c r="Y2805" s="168" t="s">
        <v>1259</v>
      </c>
      <c r="Z2805" s="168" t="s">
        <v>21</v>
      </c>
      <c r="AA2805" s="168" t="s">
        <v>4471</v>
      </c>
      <c r="AB2805" s="168" t="s">
        <v>4472</v>
      </c>
      <c r="AC2805" s="168" t="s">
        <v>9096</v>
      </c>
      <c r="AD2805" s="169">
        <v>995998.49814605841</v>
      </c>
      <c r="AE2805" s="168" t="s">
        <v>819</v>
      </c>
      <c r="AF2805" s="169">
        <v>-949398.26077589171</v>
      </c>
      <c r="AG2805" s="169">
        <v>-767763.89257959626</v>
      </c>
      <c r="AH2805" s="169">
        <v>-418484.69979266752</v>
      </c>
      <c r="AI2805" s="168" t="s">
        <v>21</v>
      </c>
      <c r="AJ2805"/>
      <c r="AK2805"/>
    </row>
    <row r="2806" spans="1:37" hidden="1" x14ac:dyDescent="0.25">
      <c r="A2806" s="179" t="b">
        <f>IF(E2806&lt;&gt;1,"",NOT(ISNA(VLOOKUP(P2806,Mapping!$P:$P,1,FALSE))))</f>
        <v>0</v>
      </c>
      <c r="B2806" s="180" t="str">
        <f t="shared" si="43"/>
        <v/>
      </c>
      <c r="E2806" s="167">
        <v>1</v>
      </c>
      <c r="F2806" s="170" t="s">
        <v>4470</v>
      </c>
      <c r="G2806" s="169">
        <v>775856.16548948549</v>
      </c>
      <c r="H2806" s="168" t="s">
        <v>1266</v>
      </c>
      <c r="I2806" s="168" t="s">
        <v>303</v>
      </c>
      <c r="J2806" s="169">
        <v>303523.1668553963</v>
      </c>
      <c r="K2806" s="169">
        <v>172531.76116216011</v>
      </c>
      <c r="L2806" s="168" t="s">
        <v>5</v>
      </c>
      <c r="M2806" s="168" t="s">
        <v>21</v>
      </c>
      <c r="N2806" s="168" t="s">
        <v>2829</v>
      </c>
      <c r="O2806" s="168" t="s">
        <v>21</v>
      </c>
      <c r="P2806" s="168" t="s">
        <v>2836</v>
      </c>
      <c r="Q2806" s="168" t="s">
        <v>2837</v>
      </c>
      <c r="R2806" s="168" t="s">
        <v>1259</v>
      </c>
      <c r="S2806" s="168" t="s">
        <v>21</v>
      </c>
      <c r="T2806" s="168" t="s">
        <v>1259</v>
      </c>
      <c r="U2806" s="168" t="s">
        <v>1259</v>
      </c>
      <c r="V2806" s="168" t="s">
        <v>2837</v>
      </c>
      <c r="W2806" s="168" t="s">
        <v>1259</v>
      </c>
      <c r="X2806" s="168" t="s">
        <v>21</v>
      </c>
      <c r="Y2806" s="168" t="s">
        <v>1259</v>
      </c>
      <c r="Z2806" s="168" t="s">
        <v>21</v>
      </c>
      <c r="AA2806" s="168" t="s">
        <v>4471</v>
      </c>
      <c r="AB2806" s="168" t="s">
        <v>4472</v>
      </c>
      <c r="AC2806" s="168" t="s">
        <v>7227</v>
      </c>
      <c r="AD2806" s="169">
        <v>459195.89348721801</v>
      </c>
      <c r="AE2806" s="168" t="s">
        <v>819</v>
      </c>
      <c r="AF2806" s="169">
        <v>-437711.28515121993</v>
      </c>
      <c r="AG2806" s="169">
        <v>-353970.44001226139</v>
      </c>
      <c r="AH2806" s="169">
        <v>-192938.49939505011</v>
      </c>
      <c r="AI2806" s="168" t="s">
        <v>21</v>
      </c>
      <c r="AJ2806"/>
      <c r="AK2806"/>
    </row>
    <row r="2807" spans="1:37" hidden="1" x14ac:dyDescent="0.25">
      <c r="A2807" s="179" t="b">
        <f>IF(E2807&lt;&gt;1,"",NOT(ISNA(VLOOKUP(P2807,Mapping!$P:$P,1,FALSE))))</f>
        <v>0</v>
      </c>
      <c r="B2807" s="180" t="str">
        <f t="shared" si="43"/>
        <v/>
      </c>
      <c r="E2807" s="167">
        <v>1</v>
      </c>
      <c r="F2807" s="170" t="s">
        <v>4473</v>
      </c>
      <c r="G2807" s="169">
        <v>26084047.4991007</v>
      </c>
      <c r="H2807" s="168" t="s">
        <v>1266</v>
      </c>
      <c r="I2807" s="168" t="s">
        <v>303</v>
      </c>
      <c r="J2807" s="169">
        <v>7972423.2409517458</v>
      </c>
      <c r="K2807" s="169">
        <v>3120599.0727169728</v>
      </c>
      <c r="L2807" s="168" t="s">
        <v>5</v>
      </c>
      <c r="M2807" s="168" t="s">
        <v>21</v>
      </c>
      <c r="N2807" s="168" t="s">
        <v>2829</v>
      </c>
      <c r="O2807" s="168" t="s">
        <v>21</v>
      </c>
      <c r="P2807" s="168" t="s">
        <v>2831</v>
      </c>
      <c r="Q2807" s="168" t="s">
        <v>2832</v>
      </c>
      <c r="R2807" s="168" t="s">
        <v>1259</v>
      </c>
      <c r="S2807" s="168" t="s">
        <v>21</v>
      </c>
      <c r="T2807" s="168" t="s">
        <v>1259</v>
      </c>
      <c r="U2807" s="168" t="s">
        <v>1259</v>
      </c>
      <c r="V2807" s="168" t="s">
        <v>2832</v>
      </c>
      <c r="W2807" s="168" t="s">
        <v>1259</v>
      </c>
      <c r="X2807" s="168" t="s">
        <v>21</v>
      </c>
      <c r="Y2807" s="168" t="s">
        <v>1259</v>
      </c>
      <c r="Z2807" s="168" t="s">
        <v>21</v>
      </c>
      <c r="AA2807" s="168" t="s">
        <v>4474</v>
      </c>
      <c r="AB2807" s="168" t="s">
        <v>4475</v>
      </c>
      <c r="AC2807" s="168" t="s">
        <v>12349</v>
      </c>
      <c r="AD2807" s="169">
        <v>11374966.67298249</v>
      </c>
      <c r="AE2807" s="168" t="s">
        <v>811</v>
      </c>
      <c r="AF2807" s="169">
        <v>-342781.24793117872</v>
      </c>
      <c r="AG2807" s="169">
        <v>-5010825.479282707</v>
      </c>
      <c r="AH2807" s="169">
        <v>-10135452.863677621</v>
      </c>
      <c r="AI2807" s="168" t="s">
        <v>21</v>
      </c>
      <c r="AJ2807"/>
      <c r="AK2807"/>
    </row>
    <row r="2808" spans="1:37" hidden="1" x14ac:dyDescent="0.25">
      <c r="A2808" s="179" t="b">
        <f>IF(E2808&lt;&gt;1,"",NOT(ISNA(VLOOKUP(P2808,Mapping!$P:$P,1,FALSE))))</f>
        <v>0</v>
      </c>
      <c r="B2808" s="180" t="str">
        <f t="shared" si="43"/>
        <v/>
      </c>
      <c r="E2808" s="167">
        <v>1</v>
      </c>
      <c r="F2808" s="170" t="s">
        <v>4473</v>
      </c>
      <c r="G2808" s="169">
        <v>13521036.402396031</v>
      </c>
      <c r="H2808" s="168" t="s">
        <v>1266</v>
      </c>
      <c r="I2808" s="168" t="s">
        <v>303</v>
      </c>
      <c r="J2808" s="169">
        <v>4132618.7916170931</v>
      </c>
      <c r="K2808" s="169">
        <v>1617606.8403856501</v>
      </c>
      <c r="L2808" s="168" t="s">
        <v>5</v>
      </c>
      <c r="M2808" s="168" t="s">
        <v>21</v>
      </c>
      <c r="N2808" s="168" t="s">
        <v>2829</v>
      </c>
      <c r="O2808" s="168" t="s">
        <v>21</v>
      </c>
      <c r="P2808" s="168" t="s">
        <v>2836</v>
      </c>
      <c r="Q2808" s="168" t="s">
        <v>2837</v>
      </c>
      <c r="R2808" s="168" t="s">
        <v>1259</v>
      </c>
      <c r="S2808" s="168" t="s">
        <v>21</v>
      </c>
      <c r="T2808" s="168" t="s">
        <v>1259</v>
      </c>
      <c r="U2808" s="168" t="s">
        <v>1259</v>
      </c>
      <c r="V2808" s="168" t="s">
        <v>2837</v>
      </c>
      <c r="W2808" s="168" t="s">
        <v>1259</v>
      </c>
      <c r="X2808" s="168" t="s">
        <v>21</v>
      </c>
      <c r="Y2808" s="168" t="s">
        <v>1259</v>
      </c>
      <c r="Z2808" s="168" t="s">
        <v>21</v>
      </c>
      <c r="AA2808" s="168" t="s">
        <v>4474</v>
      </c>
      <c r="AB2808" s="168" t="s">
        <v>4475</v>
      </c>
      <c r="AC2808" s="168" t="s">
        <v>9097</v>
      </c>
      <c r="AD2808" s="169">
        <v>5896375.494130685</v>
      </c>
      <c r="AE2808" s="168" t="s">
        <v>811</v>
      </c>
      <c r="AF2808" s="169">
        <v>-177685.52719802971</v>
      </c>
      <c r="AG2808" s="169">
        <v>-2597432.53855717</v>
      </c>
      <c r="AH2808" s="169">
        <v>-5253855.9105629213</v>
      </c>
      <c r="AI2808" s="168" t="s">
        <v>21</v>
      </c>
      <c r="AJ2808"/>
      <c r="AK2808"/>
    </row>
    <row r="2809" spans="1:37" hidden="1" x14ac:dyDescent="0.25">
      <c r="A2809" s="179" t="b">
        <f>IF(E2809&lt;&gt;1,"",NOT(ISNA(VLOOKUP(P2809,Mapping!$P:$P,1,FALSE))))</f>
        <v>0</v>
      </c>
      <c r="B2809" s="180" t="str">
        <f t="shared" si="43"/>
        <v/>
      </c>
      <c r="E2809" s="167">
        <v>1</v>
      </c>
      <c r="F2809" s="170" t="s">
        <v>4476</v>
      </c>
      <c r="G2809" s="169">
        <v>691181.99954954162</v>
      </c>
      <c r="H2809" s="168" t="s">
        <v>1266</v>
      </c>
      <c r="I2809" s="168" t="s">
        <v>303</v>
      </c>
      <c r="J2809" s="169">
        <v>210640.7803465644</v>
      </c>
      <c r="K2809" s="169">
        <v>95572.485872769466</v>
      </c>
      <c r="L2809" s="168" t="s">
        <v>5</v>
      </c>
      <c r="M2809" s="168" t="s">
        <v>21</v>
      </c>
      <c r="N2809" s="168" t="s">
        <v>2829</v>
      </c>
      <c r="O2809" s="168" t="s">
        <v>21</v>
      </c>
      <c r="P2809" s="168" t="s">
        <v>2831</v>
      </c>
      <c r="Q2809" s="168" t="s">
        <v>2832</v>
      </c>
      <c r="R2809" s="168" t="s">
        <v>1259</v>
      </c>
      <c r="S2809" s="168" t="s">
        <v>21</v>
      </c>
      <c r="T2809" s="168" t="s">
        <v>1259</v>
      </c>
      <c r="U2809" s="168" t="s">
        <v>1259</v>
      </c>
      <c r="V2809" s="168" t="s">
        <v>2832</v>
      </c>
      <c r="W2809" s="168" t="s">
        <v>1259</v>
      </c>
      <c r="X2809" s="168" t="s">
        <v>21</v>
      </c>
      <c r="Y2809" s="168" t="s">
        <v>1259</v>
      </c>
      <c r="Z2809" s="168" t="s">
        <v>21</v>
      </c>
      <c r="AA2809" s="168" t="s">
        <v>4477</v>
      </c>
      <c r="AB2809" s="168" t="s">
        <v>4478</v>
      </c>
      <c r="AC2809" s="168" t="s">
        <v>9098</v>
      </c>
      <c r="AD2809" s="169">
        <v>301177.36128257279</v>
      </c>
      <c r="AE2809" s="168" t="s">
        <v>816</v>
      </c>
      <c r="AF2809" s="169">
        <v>-204469.7974230079</v>
      </c>
      <c r="AG2809" s="169">
        <v>-616288.29566073068</v>
      </c>
      <c r="AH2809" s="169">
        <v>-117625.49802401919</v>
      </c>
      <c r="AI2809" s="168" t="s">
        <v>21</v>
      </c>
      <c r="AJ2809"/>
      <c r="AK2809"/>
    </row>
    <row r="2810" spans="1:37" hidden="1" x14ac:dyDescent="0.25">
      <c r="A2810" s="179" t="b">
        <f>IF(E2810&lt;&gt;1,"",NOT(ISNA(VLOOKUP(P2810,Mapping!$P:$P,1,FALSE))))</f>
        <v>0</v>
      </c>
      <c r="B2810" s="180" t="str">
        <f t="shared" si="43"/>
        <v/>
      </c>
      <c r="E2810" s="167">
        <v>1</v>
      </c>
      <c r="F2810" s="170" t="s">
        <v>4476</v>
      </c>
      <c r="G2810" s="169">
        <v>833464.34287144733</v>
      </c>
      <c r="H2810" s="168" t="s">
        <v>1266</v>
      </c>
      <c r="I2810" s="168" t="s">
        <v>303</v>
      </c>
      <c r="J2810" s="169">
        <v>254001.95561790621</v>
      </c>
      <c r="K2810" s="169">
        <v>115246.431745115</v>
      </c>
      <c r="L2810" s="168" t="s">
        <v>5</v>
      </c>
      <c r="M2810" s="168" t="s">
        <v>21</v>
      </c>
      <c r="N2810" s="168" t="s">
        <v>2829</v>
      </c>
      <c r="O2810" s="168" t="s">
        <v>21</v>
      </c>
      <c r="P2810" s="168" t="s">
        <v>2851</v>
      </c>
      <c r="Q2810" s="168" t="s">
        <v>2834</v>
      </c>
      <c r="R2810" s="168" t="s">
        <v>1259</v>
      </c>
      <c r="S2810" s="168" t="s">
        <v>21</v>
      </c>
      <c r="T2810" s="168" t="s">
        <v>1259</v>
      </c>
      <c r="U2810" s="168" t="s">
        <v>1259</v>
      </c>
      <c r="V2810" s="168" t="s">
        <v>2834</v>
      </c>
      <c r="W2810" s="168" t="s">
        <v>1259</v>
      </c>
      <c r="X2810" s="168" t="s">
        <v>21</v>
      </c>
      <c r="Y2810" s="168" t="s">
        <v>1259</v>
      </c>
      <c r="Z2810" s="168" t="s">
        <v>21</v>
      </c>
      <c r="AA2810" s="168" t="s">
        <v>4477</v>
      </c>
      <c r="AB2810" s="168" t="s">
        <v>4478</v>
      </c>
      <c r="AC2810" s="168" t="s">
        <v>9099</v>
      </c>
      <c r="AD2810" s="169">
        <v>363175.82297098462</v>
      </c>
      <c r="AE2810" s="168" t="s">
        <v>816</v>
      </c>
      <c r="AF2810" s="169">
        <v>-246560.65328276859</v>
      </c>
      <c r="AG2810" s="169">
        <v>-743153.496035769</v>
      </c>
      <c r="AH2810" s="169">
        <v>-141839.13712945141</v>
      </c>
      <c r="AI2810" s="168" t="s">
        <v>21</v>
      </c>
      <c r="AJ2810"/>
      <c r="AK2810"/>
    </row>
    <row r="2811" spans="1:37" hidden="1" x14ac:dyDescent="0.25">
      <c r="A2811" s="179" t="b">
        <f>IF(E2811&lt;&gt;1,"",NOT(ISNA(VLOOKUP(P2811,Mapping!$P:$P,1,FALSE))))</f>
        <v>0</v>
      </c>
      <c r="B2811" s="180" t="str">
        <f t="shared" si="43"/>
        <v/>
      </c>
      <c r="E2811" s="167">
        <v>1</v>
      </c>
      <c r="F2811" s="170" t="s">
        <v>4476</v>
      </c>
      <c r="G2811" s="169">
        <v>5597225.5485472884</v>
      </c>
      <c r="H2811" s="168" t="s">
        <v>1266</v>
      </c>
      <c r="I2811" s="168" t="s">
        <v>303</v>
      </c>
      <c r="J2811" s="169">
        <v>1705779.314406496</v>
      </c>
      <c r="K2811" s="169">
        <v>773950.6526701675</v>
      </c>
      <c r="L2811" s="168" t="s">
        <v>5</v>
      </c>
      <c r="M2811" s="168" t="s">
        <v>21</v>
      </c>
      <c r="N2811" s="168" t="s">
        <v>2829</v>
      </c>
      <c r="O2811" s="168" t="s">
        <v>21</v>
      </c>
      <c r="P2811" s="168" t="s">
        <v>2835</v>
      </c>
      <c r="Q2811" s="168" t="s">
        <v>2834</v>
      </c>
      <c r="R2811" s="168" t="s">
        <v>1259</v>
      </c>
      <c r="S2811" s="168" t="s">
        <v>21</v>
      </c>
      <c r="T2811" s="168" t="s">
        <v>1259</v>
      </c>
      <c r="U2811" s="168" t="s">
        <v>1259</v>
      </c>
      <c r="V2811" s="168" t="s">
        <v>2834</v>
      </c>
      <c r="W2811" s="168" t="s">
        <v>1259</v>
      </c>
      <c r="X2811" s="168" t="s">
        <v>21</v>
      </c>
      <c r="Y2811" s="168" t="s">
        <v>1259</v>
      </c>
      <c r="Z2811" s="168" t="s">
        <v>21</v>
      </c>
      <c r="AA2811" s="168" t="s">
        <v>4477</v>
      </c>
      <c r="AB2811" s="168" t="s">
        <v>4478</v>
      </c>
      <c r="AC2811" s="168" t="s">
        <v>9100</v>
      </c>
      <c r="AD2811" s="169">
        <v>2438948.9632448661</v>
      </c>
      <c r="AE2811" s="168" t="s">
        <v>816</v>
      </c>
      <c r="AF2811" s="169">
        <v>-1655806.393667978</v>
      </c>
      <c r="AG2811" s="169">
        <v>-4990732.6811042884</v>
      </c>
      <c r="AH2811" s="169">
        <v>-952537.02082767896</v>
      </c>
      <c r="AI2811" s="168" t="s">
        <v>21</v>
      </c>
      <c r="AJ2811"/>
      <c r="AK2811"/>
    </row>
    <row r="2812" spans="1:37" hidden="1" x14ac:dyDescent="0.25">
      <c r="A2812" s="179" t="b">
        <f>IF(E2812&lt;&gt;1,"",NOT(ISNA(VLOOKUP(P2812,Mapping!$P:$P,1,FALSE))))</f>
        <v>0</v>
      </c>
      <c r="B2812" s="180" t="str">
        <f t="shared" si="43"/>
        <v/>
      </c>
      <c r="E2812" s="167">
        <v>1</v>
      </c>
      <c r="F2812" s="170" t="s">
        <v>4479</v>
      </c>
      <c r="G2812" s="169">
        <v>897045.53689740517</v>
      </c>
      <c r="H2812" s="168" t="s">
        <v>1266</v>
      </c>
      <c r="I2812" s="168" t="s">
        <v>303</v>
      </c>
      <c r="J2812" s="169">
        <v>253220.41835317801</v>
      </c>
      <c r="K2812" s="169">
        <v>158361.72644338079</v>
      </c>
      <c r="L2812" s="168" t="s">
        <v>5</v>
      </c>
      <c r="M2812" s="168" t="s">
        <v>21</v>
      </c>
      <c r="N2812" s="168" t="s">
        <v>2829</v>
      </c>
      <c r="O2812" s="168" t="s">
        <v>21</v>
      </c>
      <c r="P2812" s="168" t="s">
        <v>2831</v>
      </c>
      <c r="Q2812" s="168" t="s">
        <v>2832</v>
      </c>
      <c r="R2812" s="168" t="s">
        <v>1259</v>
      </c>
      <c r="S2812" s="168" t="s">
        <v>21</v>
      </c>
      <c r="T2812" s="168" t="s">
        <v>1259</v>
      </c>
      <c r="U2812" s="168" t="s">
        <v>1259</v>
      </c>
      <c r="V2812" s="168" t="s">
        <v>2832</v>
      </c>
      <c r="W2812" s="168" t="s">
        <v>1259</v>
      </c>
      <c r="X2812" s="168" t="s">
        <v>21</v>
      </c>
      <c r="Y2812" s="168" t="s">
        <v>1259</v>
      </c>
      <c r="Z2812" s="168" t="s">
        <v>21</v>
      </c>
      <c r="AA2812" s="168" t="s">
        <v>4480</v>
      </c>
      <c r="AB2812" s="168" t="s">
        <v>4481</v>
      </c>
      <c r="AC2812" s="168" t="s">
        <v>9101</v>
      </c>
      <c r="AD2812" s="169">
        <v>317534.05973081832</v>
      </c>
      <c r="AE2812" s="168" t="s">
        <v>809</v>
      </c>
      <c r="AF2812" s="169">
        <v>-259393.9202865382</v>
      </c>
      <c r="AG2812" s="169">
        <v>-287519.69007416832</v>
      </c>
      <c r="AH2812" s="169">
        <v>-215646.6692007283</v>
      </c>
      <c r="AI2812" s="168" t="s">
        <v>21</v>
      </c>
      <c r="AJ2812"/>
      <c r="AK2812"/>
    </row>
    <row r="2813" spans="1:37" hidden="1" x14ac:dyDescent="0.25">
      <c r="A2813" s="179" t="b">
        <f>IF(E2813&lt;&gt;1,"",NOT(ISNA(VLOOKUP(P2813,Mapping!$P:$P,1,FALSE))))</f>
        <v>0</v>
      </c>
      <c r="B2813" s="180" t="str">
        <f t="shared" si="43"/>
        <v/>
      </c>
      <c r="E2813" s="167">
        <v>1</v>
      </c>
      <c r="F2813" s="170" t="s">
        <v>4482</v>
      </c>
      <c r="G2813" s="169">
        <v>2869939.1187790972</v>
      </c>
      <c r="H2813" s="168" t="s">
        <v>1266</v>
      </c>
      <c r="I2813" s="168" t="s">
        <v>303</v>
      </c>
      <c r="J2813" s="169">
        <v>1239834.655467428</v>
      </c>
      <c r="K2813" s="169">
        <v>823289.00963974546</v>
      </c>
      <c r="L2813" s="168" t="s">
        <v>5</v>
      </c>
      <c r="M2813" s="168" t="s">
        <v>21</v>
      </c>
      <c r="N2813" s="168" t="s">
        <v>2829</v>
      </c>
      <c r="O2813" s="168" t="s">
        <v>21</v>
      </c>
      <c r="P2813" s="168" t="s">
        <v>2831</v>
      </c>
      <c r="Q2813" s="168" t="s">
        <v>2832</v>
      </c>
      <c r="R2813" s="168" t="s">
        <v>1259</v>
      </c>
      <c r="S2813" s="168" t="s">
        <v>21</v>
      </c>
      <c r="T2813" s="168" t="s">
        <v>1259</v>
      </c>
      <c r="U2813" s="168" t="s">
        <v>1259</v>
      </c>
      <c r="V2813" s="168" t="s">
        <v>2832</v>
      </c>
      <c r="W2813" s="168" t="s">
        <v>1259</v>
      </c>
      <c r="X2813" s="168" t="s">
        <v>21</v>
      </c>
      <c r="Y2813" s="168" t="s">
        <v>1259</v>
      </c>
      <c r="Z2813" s="168" t="s">
        <v>21</v>
      </c>
      <c r="AA2813" s="168" t="s">
        <v>4483</v>
      </c>
      <c r="AB2813" s="168" t="s">
        <v>4484</v>
      </c>
      <c r="AC2813" s="168" t="s">
        <v>7390</v>
      </c>
      <c r="AD2813" s="169">
        <v>1486092.6993380219</v>
      </c>
      <c r="AE2813" s="168" t="s">
        <v>816</v>
      </c>
      <c r="AF2813" s="169">
        <v>-1277789.198789746</v>
      </c>
      <c r="AG2813" s="169">
        <v>2480977.730486278</v>
      </c>
      <c r="AH2813" s="169">
        <v>-1065039.09410091</v>
      </c>
      <c r="AI2813" s="168" t="s">
        <v>21</v>
      </c>
      <c r="AJ2813"/>
      <c r="AK2813"/>
    </row>
    <row r="2814" spans="1:37" hidden="1" x14ac:dyDescent="0.25">
      <c r="A2814" s="179" t="b">
        <f>IF(E2814&lt;&gt;1,"",NOT(ISNA(VLOOKUP(P2814,Mapping!$P:$P,1,FALSE))))</f>
        <v>0</v>
      </c>
      <c r="B2814" s="180" t="str">
        <f t="shared" si="43"/>
        <v/>
      </c>
      <c r="E2814" s="167">
        <v>1</v>
      </c>
      <c r="F2814" s="170" t="s">
        <v>4482</v>
      </c>
      <c r="G2814" s="169">
        <v>9567527.8520366549</v>
      </c>
      <c r="H2814" s="168" t="s">
        <v>1266</v>
      </c>
      <c r="I2814" s="168" t="s">
        <v>303</v>
      </c>
      <c r="J2814" s="169">
        <v>4133241.8936995449</v>
      </c>
      <c r="K2814" s="169">
        <v>2744601.9598335</v>
      </c>
      <c r="L2814" s="168" t="s">
        <v>5</v>
      </c>
      <c r="M2814" s="168" t="s">
        <v>21</v>
      </c>
      <c r="N2814" s="168" t="s">
        <v>2829</v>
      </c>
      <c r="O2814" s="168" t="s">
        <v>21</v>
      </c>
      <c r="P2814" s="168" t="s">
        <v>2833</v>
      </c>
      <c r="Q2814" s="168" t="s">
        <v>2834</v>
      </c>
      <c r="R2814" s="168" t="s">
        <v>1259</v>
      </c>
      <c r="S2814" s="168" t="s">
        <v>21</v>
      </c>
      <c r="T2814" s="168" t="s">
        <v>1259</v>
      </c>
      <c r="U2814" s="168" t="s">
        <v>1259</v>
      </c>
      <c r="V2814" s="168" t="s">
        <v>2834</v>
      </c>
      <c r="W2814" s="168" t="s">
        <v>1259</v>
      </c>
      <c r="X2814" s="168" t="s">
        <v>21</v>
      </c>
      <c r="Y2814" s="168" t="s">
        <v>1259</v>
      </c>
      <c r="Z2814" s="168" t="s">
        <v>21</v>
      </c>
      <c r="AA2814" s="168" t="s">
        <v>4483</v>
      </c>
      <c r="AB2814" s="168" t="s">
        <v>4484</v>
      </c>
      <c r="AC2814" s="168" t="s">
        <v>9102</v>
      </c>
      <c r="AD2814" s="169">
        <v>4954193.3480712203</v>
      </c>
      <c r="AE2814" s="168" t="s">
        <v>816</v>
      </c>
      <c r="AF2814" s="169">
        <v>-4259771.1109820567</v>
      </c>
      <c r="AG2814" s="169">
        <v>8270845.6710426919</v>
      </c>
      <c r="AH2814" s="169">
        <v>-3550525.2113686609</v>
      </c>
      <c r="AI2814" s="168" t="s">
        <v>21</v>
      </c>
      <c r="AJ2814"/>
      <c r="AK2814"/>
    </row>
    <row r="2815" spans="1:37" hidden="1" x14ac:dyDescent="0.25">
      <c r="A2815" s="179" t="b">
        <f>IF(E2815&lt;&gt;1,"",NOT(ISNA(VLOOKUP(P2815,Mapping!$P:$P,1,FALSE))))</f>
        <v>0</v>
      </c>
      <c r="B2815" s="180" t="str">
        <f t="shared" si="43"/>
        <v/>
      </c>
      <c r="E2815" s="167">
        <v>1</v>
      </c>
      <c r="F2815" s="170" t="s">
        <v>4485</v>
      </c>
      <c r="G2815" s="169">
        <v>1177402.014335084</v>
      </c>
      <c r="H2815" s="168" t="s">
        <v>1266</v>
      </c>
      <c r="I2815" s="168" t="s">
        <v>797</v>
      </c>
      <c r="J2815" s="169">
        <v>367671.26882638509</v>
      </c>
      <c r="K2815" s="169">
        <v>187691.4285406438</v>
      </c>
      <c r="L2815" s="168" t="s">
        <v>5</v>
      </c>
      <c r="M2815" s="168" t="s">
        <v>21</v>
      </c>
      <c r="N2815" s="168" t="s">
        <v>2829</v>
      </c>
      <c r="O2815" s="168" t="s">
        <v>21</v>
      </c>
      <c r="P2815" s="168" t="s">
        <v>2831</v>
      </c>
      <c r="Q2815" s="168" t="s">
        <v>2832</v>
      </c>
      <c r="R2815" s="168" t="s">
        <v>1259</v>
      </c>
      <c r="S2815" s="168" t="s">
        <v>21</v>
      </c>
      <c r="T2815" s="168" t="s">
        <v>1259</v>
      </c>
      <c r="U2815" s="168" t="s">
        <v>1259</v>
      </c>
      <c r="V2815" s="168" t="s">
        <v>2832</v>
      </c>
      <c r="W2815" s="168" t="s">
        <v>1259</v>
      </c>
      <c r="X2815" s="168" t="s">
        <v>21</v>
      </c>
      <c r="Y2815" s="168" t="s">
        <v>1259</v>
      </c>
      <c r="Z2815" s="168" t="s">
        <v>21</v>
      </c>
      <c r="AA2815" s="168" t="s">
        <v>4486</v>
      </c>
      <c r="AB2815" s="168" t="s">
        <v>1259</v>
      </c>
      <c r="AC2815" s="168" t="s">
        <v>9103</v>
      </c>
      <c r="AD2815" s="169">
        <v>599008.54586088355</v>
      </c>
      <c r="AE2815" s="168" t="s">
        <v>814</v>
      </c>
      <c r="AF2815" s="169">
        <v>-3605.5485950491861</v>
      </c>
      <c r="AG2815" s="169">
        <v>-677492.84531675396</v>
      </c>
      <c r="AH2815" s="169">
        <v>-340985.08571188617</v>
      </c>
      <c r="AI2815" s="168" t="s">
        <v>21</v>
      </c>
      <c r="AJ2815"/>
      <c r="AK2815"/>
    </row>
    <row r="2816" spans="1:37" hidden="1" x14ac:dyDescent="0.25">
      <c r="A2816" s="179" t="b">
        <f>IF(E2816&lt;&gt;1,"",NOT(ISNA(VLOOKUP(P2816,Mapping!$P:$P,1,FALSE))))</f>
        <v>0</v>
      </c>
      <c r="B2816" s="180" t="str">
        <f t="shared" si="43"/>
        <v/>
      </c>
      <c r="E2816" s="167">
        <v>1</v>
      </c>
      <c r="F2816" s="170" t="s">
        <v>4485</v>
      </c>
      <c r="G2816" s="169">
        <v>691723.68342186208</v>
      </c>
      <c r="H2816" s="168" t="s">
        <v>1266</v>
      </c>
      <c r="I2816" s="168" t="s">
        <v>797</v>
      </c>
      <c r="J2816" s="169">
        <v>216006.8704355006</v>
      </c>
      <c r="K2816" s="169">
        <v>110268.7142676283</v>
      </c>
      <c r="L2816" s="168" t="s">
        <v>5</v>
      </c>
      <c r="M2816" s="168" t="s">
        <v>21</v>
      </c>
      <c r="N2816" s="168" t="s">
        <v>2829</v>
      </c>
      <c r="O2816" s="168" t="s">
        <v>21</v>
      </c>
      <c r="P2816" s="168" t="s">
        <v>2835</v>
      </c>
      <c r="Q2816" s="168" t="s">
        <v>2834</v>
      </c>
      <c r="R2816" s="168" t="s">
        <v>1259</v>
      </c>
      <c r="S2816" s="168" t="s">
        <v>21</v>
      </c>
      <c r="T2816" s="168" t="s">
        <v>1259</v>
      </c>
      <c r="U2816" s="168" t="s">
        <v>1259</v>
      </c>
      <c r="V2816" s="168" t="s">
        <v>2834</v>
      </c>
      <c r="W2816" s="168" t="s">
        <v>1259</v>
      </c>
      <c r="X2816" s="168" t="s">
        <v>21</v>
      </c>
      <c r="Y2816" s="168" t="s">
        <v>1259</v>
      </c>
      <c r="Z2816" s="168" t="s">
        <v>21</v>
      </c>
      <c r="AA2816" s="168" t="s">
        <v>4486</v>
      </c>
      <c r="AB2816" s="168" t="s">
        <v>1259</v>
      </c>
      <c r="AC2816" s="168" t="s">
        <v>7114</v>
      </c>
      <c r="AD2816" s="169">
        <v>351917.52069326967</v>
      </c>
      <c r="AE2816" s="168" t="s">
        <v>814</v>
      </c>
      <c r="AF2816" s="169">
        <v>-2118.259799591382</v>
      </c>
      <c r="AG2816" s="169">
        <v>-398027.04662359302</v>
      </c>
      <c r="AH2816" s="169">
        <v>-200328.73785573299</v>
      </c>
      <c r="AI2816" s="168" t="s">
        <v>21</v>
      </c>
      <c r="AJ2816"/>
      <c r="AK2816"/>
    </row>
    <row r="2817" spans="1:37" hidden="1" x14ac:dyDescent="0.25">
      <c r="A2817" s="179" t="b">
        <f>IF(E2817&lt;&gt;1,"",NOT(ISNA(VLOOKUP(P2817,Mapping!$P:$P,1,FALSE))))</f>
        <v>0</v>
      </c>
      <c r="B2817" s="180" t="str">
        <f t="shared" si="43"/>
        <v/>
      </c>
      <c r="E2817" s="167">
        <v>1</v>
      </c>
      <c r="F2817" s="170" t="s">
        <v>4485</v>
      </c>
      <c r="G2817" s="169">
        <v>713799.97119064489</v>
      </c>
      <c r="H2817" s="168" t="s">
        <v>1266</v>
      </c>
      <c r="I2817" s="168" t="s">
        <v>797</v>
      </c>
      <c r="J2817" s="169">
        <v>222900.7067259961</v>
      </c>
      <c r="K2817" s="169">
        <v>113787.9285527654</v>
      </c>
      <c r="L2817" s="168" t="s">
        <v>5</v>
      </c>
      <c r="M2817" s="168" t="s">
        <v>21</v>
      </c>
      <c r="N2817" s="168" t="s">
        <v>2829</v>
      </c>
      <c r="O2817" s="168" t="s">
        <v>21</v>
      </c>
      <c r="P2817" s="168" t="s">
        <v>2836</v>
      </c>
      <c r="Q2817" s="168" t="s">
        <v>2837</v>
      </c>
      <c r="R2817" s="168" t="s">
        <v>1259</v>
      </c>
      <c r="S2817" s="168" t="s">
        <v>21</v>
      </c>
      <c r="T2817" s="168" t="s">
        <v>1259</v>
      </c>
      <c r="U2817" s="168" t="s">
        <v>1259</v>
      </c>
      <c r="V2817" s="168" t="s">
        <v>2837</v>
      </c>
      <c r="W2817" s="168" t="s">
        <v>1259</v>
      </c>
      <c r="X2817" s="168" t="s">
        <v>21</v>
      </c>
      <c r="Y2817" s="168" t="s">
        <v>1259</v>
      </c>
      <c r="Z2817" s="168" t="s">
        <v>21</v>
      </c>
      <c r="AA2817" s="168" t="s">
        <v>4486</v>
      </c>
      <c r="AB2817" s="168" t="s">
        <v>1259</v>
      </c>
      <c r="AC2817" s="168" t="s">
        <v>9104</v>
      </c>
      <c r="AD2817" s="169">
        <v>363148.93092816032</v>
      </c>
      <c r="AE2817" s="168" t="s">
        <v>814</v>
      </c>
      <c r="AF2817" s="169">
        <v>-2185.8638357485179</v>
      </c>
      <c r="AG2817" s="169">
        <v>-410730.03747328202</v>
      </c>
      <c r="AH2817" s="169">
        <v>-206722.20821283091</v>
      </c>
      <c r="AI2817" s="168" t="s">
        <v>21</v>
      </c>
      <c r="AJ2817"/>
      <c r="AK2817"/>
    </row>
    <row r="2818" spans="1:37" hidden="1" x14ac:dyDescent="0.25">
      <c r="A2818" s="179" t="b">
        <f>IF(E2818&lt;&gt;1,"",NOT(ISNA(VLOOKUP(P2818,Mapping!$P:$P,1,FALSE))))</f>
        <v>0</v>
      </c>
      <c r="B2818" s="180" t="str">
        <f t="shared" si="43"/>
        <v/>
      </c>
      <c r="E2818" s="167">
        <v>1</v>
      </c>
      <c r="F2818" s="170" t="s">
        <v>4487</v>
      </c>
      <c r="G2818" s="169">
        <v>2914225.899148392</v>
      </c>
      <c r="H2818" s="168" t="s">
        <v>1266</v>
      </c>
      <c r="I2818" s="168" t="s">
        <v>797</v>
      </c>
      <c r="J2818" s="169">
        <v>1088515.825291177</v>
      </c>
      <c r="K2818" s="169">
        <v>346976.14450723608</v>
      </c>
      <c r="L2818" s="168" t="s">
        <v>5</v>
      </c>
      <c r="M2818" s="168" t="s">
        <v>21</v>
      </c>
      <c r="N2818" s="168" t="s">
        <v>2829</v>
      </c>
      <c r="O2818" s="168" t="s">
        <v>21</v>
      </c>
      <c r="P2818" s="168" t="s">
        <v>2831</v>
      </c>
      <c r="Q2818" s="168" t="s">
        <v>2832</v>
      </c>
      <c r="R2818" s="168" t="s">
        <v>1259</v>
      </c>
      <c r="S2818" s="168" t="s">
        <v>21</v>
      </c>
      <c r="T2818" s="168" t="s">
        <v>1259</v>
      </c>
      <c r="U2818" s="168" t="s">
        <v>1259</v>
      </c>
      <c r="V2818" s="168" t="s">
        <v>2832</v>
      </c>
      <c r="W2818" s="168" t="s">
        <v>1259</v>
      </c>
      <c r="X2818" s="168" t="s">
        <v>21</v>
      </c>
      <c r="Y2818" s="168" t="s">
        <v>1259</v>
      </c>
      <c r="Z2818" s="168" t="s">
        <v>21</v>
      </c>
      <c r="AA2818" s="168" t="s">
        <v>4488</v>
      </c>
      <c r="AB2818" s="168" t="s">
        <v>1259</v>
      </c>
      <c r="AC2818" s="168" t="s">
        <v>6727</v>
      </c>
      <c r="AD2818" s="169">
        <v>1476355.07789725</v>
      </c>
      <c r="AE2818" s="168" t="s">
        <v>807</v>
      </c>
      <c r="AF2818" s="169">
        <v>399479.07612511562</v>
      </c>
      <c r="AG2818" s="169">
        <v>-2121826.3579857419</v>
      </c>
      <c r="AH2818" s="169">
        <v>-717231.71673673531</v>
      </c>
      <c r="AI2818" s="168" t="s">
        <v>21</v>
      </c>
      <c r="AJ2818"/>
      <c r="AK2818"/>
    </row>
    <row r="2819" spans="1:37" hidden="1" x14ac:dyDescent="0.25">
      <c r="A2819" s="179" t="b">
        <f>IF(E2819&lt;&gt;1,"",NOT(ISNA(VLOOKUP(P2819,Mapping!$P:$P,1,FALSE))))</f>
        <v>0</v>
      </c>
      <c r="B2819" s="180" t="str">
        <f t="shared" si="43"/>
        <v/>
      </c>
      <c r="E2819" s="167">
        <v>1</v>
      </c>
      <c r="F2819" s="170" t="s">
        <v>4487</v>
      </c>
      <c r="G2819" s="169">
        <v>313839.71221598057</v>
      </c>
      <c r="H2819" s="168" t="s">
        <v>1266</v>
      </c>
      <c r="I2819" s="168" t="s">
        <v>797</v>
      </c>
      <c r="J2819" s="169">
        <v>117224.7811852037</v>
      </c>
      <c r="K2819" s="169">
        <v>37366.661716163937</v>
      </c>
      <c r="L2819" s="168" t="s">
        <v>5</v>
      </c>
      <c r="M2819" s="168" t="s">
        <v>21</v>
      </c>
      <c r="N2819" s="168" t="s">
        <v>2829</v>
      </c>
      <c r="O2819" s="168" t="s">
        <v>21</v>
      </c>
      <c r="P2819" s="168" t="s">
        <v>2835</v>
      </c>
      <c r="Q2819" s="168" t="s">
        <v>2834</v>
      </c>
      <c r="R2819" s="168" t="s">
        <v>1259</v>
      </c>
      <c r="S2819" s="168" t="s">
        <v>21</v>
      </c>
      <c r="T2819" s="168" t="s">
        <v>1259</v>
      </c>
      <c r="U2819" s="168" t="s">
        <v>1259</v>
      </c>
      <c r="V2819" s="168" t="s">
        <v>2834</v>
      </c>
      <c r="W2819" s="168" t="s">
        <v>1259</v>
      </c>
      <c r="X2819" s="168" t="s">
        <v>21</v>
      </c>
      <c r="Y2819" s="168" t="s">
        <v>1259</v>
      </c>
      <c r="Z2819" s="168" t="s">
        <v>21</v>
      </c>
      <c r="AA2819" s="168" t="s">
        <v>4488</v>
      </c>
      <c r="AB2819" s="168" t="s">
        <v>1259</v>
      </c>
      <c r="AC2819" s="168" t="s">
        <v>4727</v>
      </c>
      <c r="AD2819" s="169">
        <v>158992.0853120118</v>
      </c>
      <c r="AE2819" s="168" t="s">
        <v>807</v>
      </c>
      <c r="AF2819" s="169">
        <v>43020.823582704761</v>
      </c>
      <c r="AG2819" s="169">
        <v>-228504.37701384921</v>
      </c>
      <c r="AH2819" s="169">
        <v>-77240.338725494599</v>
      </c>
      <c r="AI2819" s="168" t="s">
        <v>21</v>
      </c>
      <c r="AJ2819"/>
      <c r="AK2819"/>
    </row>
    <row r="2820" spans="1:37" hidden="1" x14ac:dyDescent="0.25">
      <c r="A2820" s="179" t="b">
        <f>IF(E2820&lt;&gt;1,"",NOT(ISNA(VLOOKUP(P2820,Mapping!$P:$P,1,FALSE))))</f>
        <v>0</v>
      </c>
      <c r="B2820" s="180" t="str">
        <f t="shared" si="43"/>
        <v/>
      </c>
      <c r="E2820" s="167">
        <v>1</v>
      </c>
      <c r="F2820" s="170" t="s">
        <v>4487</v>
      </c>
      <c r="G2820" s="169">
        <v>3317734.1005689381</v>
      </c>
      <c r="H2820" s="168" t="s">
        <v>1266</v>
      </c>
      <c r="I2820" s="168" t="s">
        <v>797</v>
      </c>
      <c r="J2820" s="169">
        <v>1239233.4011007249</v>
      </c>
      <c r="K2820" s="169">
        <v>395018.99528516049</v>
      </c>
      <c r="L2820" s="168" t="s">
        <v>5</v>
      </c>
      <c r="M2820" s="168" t="s">
        <v>21</v>
      </c>
      <c r="N2820" s="168" t="s">
        <v>2829</v>
      </c>
      <c r="O2820" s="168" t="s">
        <v>21</v>
      </c>
      <c r="P2820" s="168" t="s">
        <v>2836</v>
      </c>
      <c r="Q2820" s="168" t="s">
        <v>2837</v>
      </c>
      <c r="R2820" s="168" t="s">
        <v>1259</v>
      </c>
      <c r="S2820" s="168" t="s">
        <v>21</v>
      </c>
      <c r="T2820" s="168" t="s">
        <v>1259</v>
      </c>
      <c r="U2820" s="168" t="s">
        <v>1259</v>
      </c>
      <c r="V2820" s="168" t="s">
        <v>2837</v>
      </c>
      <c r="W2820" s="168" t="s">
        <v>1259</v>
      </c>
      <c r="X2820" s="168" t="s">
        <v>21</v>
      </c>
      <c r="Y2820" s="168" t="s">
        <v>1259</v>
      </c>
      <c r="Z2820" s="168" t="s">
        <v>21</v>
      </c>
      <c r="AA2820" s="168" t="s">
        <v>4488</v>
      </c>
      <c r="AB2820" s="168" t="s">
        <v>1259</v>
      </c>
      <c r="AC2820" s="168" t="s">
        <v>9105</v>
      </c>
      <c r="AD2820" s="169">
        <v>1680773.4732984051</v>
      </c>
      <c r="AE2820" s="168" t="s">
        <v>807</v>
      </c>
      <c r="AF2820" s="169">
        <v>454791.56358859362</v>
      </c>
      <c r="AG2820" s="169">
        <v>-2415617.6998606911</v>
      </c>
      <c r="AH2820" s="169">
        <v>-816540.72366951453</v>
      </c>
      <c r="AI2820" s="168" t="s">
        <v>21</v>
      </c>
      <c r="AJ2820"/>
      <c r="AK2820"/>
    </row>
    <row r="2821" spans="1:37" hidden="1" x14ac:dyDescent="0.25">
      <c r="A2821" s="179" t="b">
        <f>IF(E2821&lt;&gt;1,"",NOT(ISNA(VLOOKUP(P2821,Mapping!$P:$P,1,FALSE))))</f>
        <v>0</v>
      </c>
      <c r="B2821" s="180" t="str">
        <f t="shared" si="43"/>
        <v/>
      </c>
      <c r="E2821" s="167">
        <v>1</v>
      </c>
      <c r="F2821" s="170" t="s">
        <v>4491</v>
      </c>
      <c r="G2821" s="169">
        <v>2263480.4707184988</v>
      </c>
      <c r="H2821" s="168" t="s">
        <v>1266</v>
      </c>
      <c r="I2821" s="168" t="s">
        <v>303</v>
      </c>
      <c r="J2821" s="169">
        <v>672225.63969456824</v>
      </c>
      <c r="K2821" s="169">
        <v>384776.61278772203</v>
      </c>
      <c r="L2821" s="168" t="s">
        <v>5</v>
      </c>
      <c r="M2821" s="168" t="s">
        <v>21</v>
      </c>
      <c r="N2821" s="168" t="s">
        <v>2829</v>
      </c>
      <c r="O2821" s="168" t="s">
        <v>21</v>
      </c>
      <c r="P2821" s="168" t="s">
        <v>2831</v>
      </c>
      <c r="Q2821" s="168" t="s">
        <v>2832</v>
      </c>
      <c r="R2821" s="168" t="s">
        <v>1259</v>
      </c>
      <c r="S2821" s="168" t="s">
        <v>21</v>
      </c>
      <c r="T2821" s="168" t="s">
        <v>1259</v>
      </c>
      <c r="U2821" s="168" t="s">
        <v>1259</v>
      </c>
      <c r="V2821" s="168" t="s">
        <v>2832</v>
      </c>
      <c r="W2821" s="168" t="s">
        <v>1259</v>
      </c>
      <c r="X2821" s="168" t="s">
        <v>21</v>
      </c>
      <c r="Y2821" s="168" t="s">
        <v>1259</v>
      </c>
      <c r="Z2821" s="168" t="s">
        <v>21</v>
      </c>
      <c r="AA2821" s="168" t="s">
        <v>4492</v>
      </c>
      <c r="AB2821" s="168" t="s">
        <v>4493</v>
      </c>
      <c r="AC2821" s="168" t="s">
        <v>9106</v>
      </c>
      <c r="AD2821" s="169">
        <v>903953.81203250226</v>
      </c>
      <c r="AE2821" s="168" t="s">
        <v>814</v>
      </c>
      <c r="AF2821" s="169">
        <v>-774819.80448003137</v>
      </c>
      <c r="AG2821" s="169">
        <v>454119.74131837161</v>
      </c>
      <c r="AH2821" s="169">
        <v>-412578.03507545451</v>
      </c>
      <c r="AI2821" s="168" t="s">
        <v>21</v>
      </c>
      <c r="AJ2821"/>
      <c r="AK2821"/>
    </row>
    <row r="2822" spans="1:37" hidden="1" x14ac:dyDescent="0.25">
      <c r="A2822" s="179" t="b">
        <f>IF(E2822&lt;&gt;1,"",NOT(ISNA(VLOOKUP(P2822,Mapping!$P:$P,1,FALSE))))</f>
        <v>0</v>
      </c>
      <c r="B2822" s="180" t="str">
        <f t="shared" si="43"/>
        <v/>
      </c>
      <c r="E2822" s="167">
        <v>1</v>
      </c>
      <c r="F2822" s="170" t="s">
        <v>4491</v>
      </c>
      <c r="G2822" s="169">
        <v>7962633.7761547184</v>
      </c>
      <c r="H2822" s="168" t="s">
        <v>1266</v>
      </c>
      <c r="I2822" s="168" t="s">
        <v>303</v>
      </c>
      <c r="J2822" s="169">
        <v>2364803.5196566419</v>
      </c>
      <c r="K2822" s="169">
        <v>1353594.7373494969</v>
      </c>
      <c r="L2822" s="168" t="s">
        <v>5</v>
      </c>
      <c r="M2822" s="168" t="s">
        <v>21</v>
      </c>
      <c r="N2822" s="168" t="s">
        <v>2829</v>
      </c>
      <c r="O2822" s="168" t="s">
        <v>21</v>
      </c>
      <c r="P2822" s="168" t="s">
        <v>2833</v>
      </c>
      <c r="Q2822" s="168" t="s">
        <v>2834</v>
      </c>
      <c r="R2822" s="168" t="s">
        <v>1259</v>
      </c>
      <c r="S2822" s="168" t="s">
        <v>21</v>
      </c>
      <c r="T2822" s="168" t="s">
        <v>1259</v>
      </c>
      <c r="U2822" s="168" t="s">
        <v>1259</v>
      </c>
      <c r="V2822" s="168" t="s">
        <v>2834</v>
      </c>
      <c r="W2822" s="168" t="s">
        <v>1259</v>
      </c>
      <c r="X2822" s="168" t="s">
        <v>21</v>
      </c>
      <c r="Y2822" s="168" t="s">
        <v>1259</v>
      </c>
      <c r="Z2822" s="168" t="s">
        <v>21</v>
      </c>
      <c r="AA2822" s="168" t="s">
        <v>4492</v>
      </c>
      <c r="AB2822" s="168" t="s">
        <v>4493</v>
      </c>
      <c r="AC2822" s="168" t="s">
        <v>9107</v>
      </c>
      <c r="AD2822" s="169">
        <v>3179993.487414096</v>
      </c>
      <c r="AE2822" s="168" t="s">
        <v>814</v>
      </c>
      <c r="AF2822" s="169">
        <v>-2725716.6233150079</v>
      </c>
      <c r="AG2822" s="169">
        <v>1597534.963264995</v>
      </c>
      <c r="AH2822" s="169">
        <v>-1451396.572619217</v>
      </c>
      <c r="AI2822" s="168" t="s">
        <v>21</v>
      </c>
      <c r="AJ2822"/>
      <c r="AK2822"/>
    </row>
    <row r="2823" spans="1:37" hidden="1" x14ac:dyDescent="0.25">
      <c r="A2823" s="179" t="b">
        <f>IF(E2823&lt;&gt;1,"",NOT(ISNA(VLOOKUP(P2823,Mapping!$P:$P,1,FALSE))))</f>
        <v>0</v>
      </c>
      <c r="B2823" s="180" t="str">
        <f t="shared" si="43"/>
        <v/>
      </c>
      <c r="E2823" s="167">
        <v>1</v>
      </c>
      <c r="F2823" s="170" t="s">
        <v>4491</v>
      </c>
      <c r="G2823" s="169">
        <v>5685247.8862162298</v>
      </c>
      <c r="H2823" s="168" t="s">
        <v>1266</v>
      </c>
      <c r="I2823" s="168" t="s">
        <v>303</v>
      </c>
      <c r="J2823" s="169">
        <v>1688448.142837628</v>
      </c>
      <c r="K2823" s="169">
        <v>966454.29585811403</v>
      </c>
      <c r="L2823" s="168" t="s">
        <v>5</v>
      </c>
      <c r="M2823" s="168" t="s">
        <v>21</v>
      </c>
      <c r="N2823" s="168" t="s">
        <v>2829</v>
      </c>
      <c r="O2823" s="168" t="s">
        <v>21</v>
      </c>
      <c r="P2823" s="168" t="s">
        <v>2835</v>
      </c>
      <c r="Q2823" s="168" t="s">
        <v>2834</v>
      </c>
      <c r="R2823" s="168" t="s">
        <v>1259</v>
      </c>
      <c r="S2823" s="168" t="s">
        <v>21</v>
      </c>
      <c r="T2823" s="168" t="s">
        <v>1259</v>
      </c>
      <c r="U2823" s="168" t="s">
        <v>1259</v>
      </c>
      <c r="V2823" s="168" t="s">
        <v>2834</v>
      </c>
      <c r="W2823" s="168" t="s">
        <v>1259</v>
      </c>
      <c r="X2823" s="168" t="s">
        <v>21</v>
      </c>
      <c r="Y2823" s="168" t="s">
        <v>1259</v>
      </c>
      <c r="Z2823" s="168" t="s">
        <v>21</v>
      </c>
      <c r="AA2823" s="168" t="s">
        <v>4492</v>
      </c>
      <c r="AB2823" s="168" t="s">
        <v>4493</v>
      </c>
      <c r="AC2823" s="168" t="s">
        <v>9108</v>
      </c>
      <c r="AD2823" s="169">
        <v>2270486.3441846031</v>
      </c>
      <c r="AE2823" s="168" t="s">
        <v>814</v>
      </c>
      <c r="AF2823" s="169">
        <v>-1946136.806835481</v>
      </c>
      <c r="AG2823" s="169">
        <v>1140625.392097947</v>
      </c>
      <c r="AH2823" s="169">
        <v>-1036283.914156063</v>
      </c>
      <c r="AI2823" s="168" t="s">
        <v>21</v>
      </c>
      <c r="AJ2823"/>
      <c r="AK2823"/>
    </row>
    <row r="2824" spans="1:37" hidden="1" x14ac:dyDescent="0.25">
      <c r="A2824" s="179" t="b">
        <f>IF(E2824&lt;&gt;1,"",NOT(ISNA(VLOOKUP(P2824,Mapping!$P:$P,1,FALSE))))</f>
        <v>0</v>
      </c>
      <c r="B2824" s="180" t="str">
        <f t="shared" si="43"/>
        <v/>
      </c>
      <c r="E2824" s="167">
        <v>1</v>
      </c>
      <c r="F2824" s="170" t="s">
        <v>4491</v>
      </c>
      <c r="G2824" s="169">
        <v>5458853.8708163798</v>
      </c>
      <c r="H2824" s="168" t="s">
        <v>1266</v>
      </c>
      <c r="I2824" s="168" t="s">
        <v>303</v>
      </c>
      <c r="J2824" s="169">
        <v>1621211.926844622</v>
      </c>
      <c r="K2824" s="169">
        <v>927968.82026957674</v>
      </c>
      <c r="L2824" s="168" t="s">
        <v>5</v>
      </c>
      <c r="M2824" s="168" t="s">
        <v>21</v>
      </c>
      <c r="N2824" s="168" t="s">
        <v>2829</v>
      </c>
      <c r="O2824" s="168" t="s">
        <v>21</v>
      </c>
      <c r="P2824" s="168" t="s">
        <v>2836</v>
      </c>
      <c r="Q2824" s="168" t="s">
        <v>2837</v>
      </c>
      <c r="R2824" s="168" t="s">
        <v>1259</v>
      </c>
      <c r="S2824" s="168" t="s">
        <v>21</v>
      </c>
      <c r="T2824" s="168" t="s">
        <v>1259</v>
      </c>
      <c r="U2824" s="168" t="s">
        <v>1259</v>
      </c>
      <c r="V2824" s="168" t="s">
        <v>2837</v>
      </c>
      <c r="W2824" s="168" t="s">
        <v>1259</v>
      </c>
      <c r="X2824" s="168" t="s">
        <v>21</v>
      </c>
      <c r="Y2824" s="168" t="s">
        <v>1259</v>
      </c>
      <c r="Z2824" s="168" t="s">
        <v>21</v>
      </c>
      <c r="AA2824" s="168" t="s">
        <v>4492</v>
      </c>
      <c r="AB2824" s="168" t="s">
        <v>4493</v>
      </c>
      <c r="AC2824" s="168" t="s">
        <v>9109</v>
      </c>
      <c r="AD2824" s="169">
        <v>2180072.6048616939</v>
      </c>
      <c r="AE2824" s="168" t="s">
        <v>814</v>
      </c>
      <c r="AF2824" s="169">
        <v>-1868639.0908106209</v>
      </c>
      <c r="AG2824" s="169">
        <v>1095204.1953880971</v>
      </c>
      <c r="AH2824" s="169">
        <v>-995017.73172822781</v>
      </c>
      <c r="AI2824" s="168" t="s">
        <v>21</v>
      </c>
      <c r="AJ2824"/>
      <c r="AK2824"/>
    </row>
    <row r="2825" spans="1:37" hidden="1" x14ac:dyDescent="0.25">
      <c r="A2825" s="179" t="b">
        <f>IF(E2825&lt;&gt;1,"",NOT(ISNA(VLOOKUP(P2825,Mapping!$P:$P,1,FALSE))))</f>
        <v>0</v>
      </c>
      <c r="B2825" s="180" t="str">
        <f t="shared" si="43"/>
        <v/>
      </c>
      <c r="E2825" s="167">
        <v>1</v>
      </c>
      <c r="F2825" s="170" t="s">
        <v>4494</v>
      </c>
      <c r="G2825" s="169">
        <v>234382.87434467991</v>
      </c>
      <c r="H2825" s="168" t="s">
        <v>1266</v>
      </c>
      <c r="I2825" s="168" t="s">
        <v>779</v>
      </c>
      <c r="J2825" s="169">
        <v>110898.54666163219</v>
      </c>
      <c r="K2825" s="169">
        <v>51222.833810308242</v>
      </c>
      <c r="L2825" s="168" t="s">
        <v>5</v>
      </c>
      <c r="M2825" s="168" t="s">
        <v>21</v>
      </c>
      <c r="N2825" s="168" t="s">
        <v>2829</v>
      </c>
      <c r="O2825" s="168" t="s">
        <v>21</v>
      </c>
      <c r="P2825" s="168" t="s">
        <v>2831</v>
      </c>
      <c r="Q2825" s="168" t="s">
        <v>2832</v>
      </c>
      <c r="R2825" s="168" t="s">
        <v>1259</v>
      </c>
      <c r="S2825" s="168" t="s">
        <v>21</v>
      </c>
      <c r="T2825" s="168" t="s">
        <v>1259</v>
      </c>
      <c r="U2825" s="168" t="s">
        <v>1259</v>
      </c>
      <c r="V2825" s="168" t="s">
        <v>2832</v>
      </c>
      <c r="W2825" s="168" t="s">
        <v>1259</v>
      </c>
      <c r="X2825" s="168" t="s">
        <v>21</v>
      </c>
      <c r="Y2825" s="168" t="s">
        <v>1259</v>
      </c>
      <c r="Z2825" s="168" t="s">
        <v>21</v>
      </c>
      <c r="AA2825" s="168" t="s">
        <v>4495</v>
      </c>
      <c r="AB2825" s="168" t="s">
        <v>1259</v>
      </c>
      <c r="AC2825" s="168" t="s">
        <v>9110</v>
      </c>
      <c r="AD2825" s="169">
        <v>166317.0985324065</v>
      </c>
      <c r="AE2825" s="168" t="s">
        <v>819</v>
      </c>
      <c r="AF2825" s="169">
        <v>-129087.8315866456</v>
      </c>
      <c r="AG2825" s="169">
        <v>-233054.71675695191</v>
      </c>
      <c r="AH2825" s="169">
        <v>-105498.07781028601</v>
      </c>
      <c r="AI2825" s="168" t="s">
        <v>21</v>
      </c>
      <c r="AJ2825"/>
      <c r="AK2825"/>
    </row>
    <row r="2826" spans="1:37" hidden="1" x14ac:dyDescent="0.25">
      <c r="A2826" s="179" t="b">
        <f>IF(E2826&lt;&gt;1,"",NOT(ISNA(VLOOKUP(P2826,Mapping!$P:$P,1,FALSE))))</f>
        <v>0</v>
      </c>
      <c r="B2826" s="180" t="str">
        <f t="shared" si="43"/>
        <v/>
      </c>
      <c r="E2826" s="167">
        <v>1</v>
      </c>
      <c r="F2826" s="170" t="s">
        <v>4496</v>
      </c>
      <c r="G2826" s="169">
        <v>3328292.745222793</v>
      </c>
      <c r="H2826" s="168" t="s">
        <v>1266</v>
      </c>
      <c r="I2826" s="168" t="s">
        <v>303</v>
      </c>
      <c r="J2826" s="169">
        <v>1282589.1012531971</v>
      </c>
      <c r="K2826" s="169">
        <v>624430.94941614475</v>
      </c>
      <c r="L2826" s="168" t="s">
        <v>5</v>
      </c>
      <c r="M2826" s="168" t="s">
        <v>21</v>
      </c>
      <c r="N2826" s="168" t="s">
        <v>2829</v>
      </c>
      <c r="O2826" s="168" t="s">
        <v>21</v>
      </c>
      <c r="P2826" s="168" t="s">
        <v>2831</v>
      </c>
      <c r="Q2826" s="168" t="s">
        <v>2832</v>
      </c>
      <c r="R2826" s="168" t="s">
        <v>1259</v>
      </c>
      <c r="S2826" s="168" t="s">
        <v>21</v>
      </c>
      <c r="T2826" s="168" t="s">
        <v>1259</v>
      </c>
      <c r="U2826" s="168" t="s">
        <v>1259</v>
      </c>
      <c r="V2826" s="168" t="s">
        <v>2832</v>
      </c>
      <c r="W2826" s="168" t="s">
        <v>1259</v>
      </c>
      <c r="X2826" s="168" t="s">
        <v>21</v>
      </c>
      <c r="Y2826" s="168" t="s">
        <v>1259</v>
      </c>
      <c r="Z2826" s="168" t="s">
        <v>21</v>
      </c>
      <c r="AA2826" s="168" t="s">
        <v>4497</v>
      </c>
      <c r="AB2826" s="168" t="s">
        <v>4498</v>
      </c>
      <c r="AC2826" s="168" t="s">
        <v>9111</v>
      </c>
      <c r="AD2826" s="169">
        <v>1766462.702276998</v>
      </c>
      <c r="AE2826" s="168" t="s">
        <v>814</v>
      </c>
      <c r="AF2826" s="169">
        <v>-1271180.4502693519</v>
      </c>
      <c r="AG2826" s="169">
        <v>419881.50823966932</v>
      </c>
      <c r="AH2826" s="169">
        <v>-696240.69287302205</v>
      </c>
      <c r="AI2826" s="168" t="s">
        <v>21</v>
      </c>
      <c r="AJ2826"/>
      <c r="AK2826"/>
    </row>
    <row r="2827" spans="1:37" hidden="1" x14ac:dyDescent="0.25">
      <c r="A2827" s="179" t="b">
        <f>IF(E2827&lt;&gt;1,"",NOT(ISNA(VLOOKUP(P2827,Mapping!$P:$P,1,FALSE))))</f>
        <v>0</v>
      </c>
      <c r="B2827" s="180" t="str">
        <f t="shared" si="43"/>
        <v/>
      </c>
      <c r="E2827" s="167">
        <v>1</v>
      </c>
      <c r="F2827" s="170" t="s">
        <v>4496</v>
      </c>
      <c r="G2827" s="169">
        <v>11715590.46318423</v>
      </c>
      <c r="H2827" s="168" t="s">
        <v>1266</v>
      </c>
      <c r="I2827" s="168" t="s">
        <v>303</v>
      </c>
      <c r="J2827" s="169">
        <v>4514713.6364112534</v>
      </c>
      <c r="K2827" s="169">
        <v>2197996.9419448269</v>
      </c>
      <c r="L2827" s="168" t="s">
        <v>5</v>
      </c>
      <c r="M2827" s="168" t="s">
        <v>21</v>
      </c>
      <c r="N2827" s="168" t="s">
        <v>2829</v>
      </c>
      <c r="O2827" s="168" t="s">
        <v>21</v>
      </c>
      <c r="P2827" s="168" t="s">
        <v>2833</v>
      </c>
      <c r="Q2827" s="168" t="s">
        <v>2834</v>
      </c>
      <c r="R2827" s="168" t="s">
        <v>1259</v>
      </c>
      <c r="S2827" s="168" t="s">
        <v>21</v>
      </c>
      <c r="T2827" s="168" t="s">
        <v>1259</v>
      </c>
      <c r="U2827" s="168" t="s">
        <v>1259</v>
      </c>
      <c r="V2827" s="168" t="s">
        <v>2834</v>
      </c>
      <c r="W2827" s="168" t="s">
        <v>1259</v>
      </c>
      <c r="X2827" s="168" t="s">
        <v>21</v>
      </c>
      <c r="Y2827" s="168" t="s">
        <v>1259</v>
      </c>
      <c r="Z2827" s="168" t="s">
        <v>21</v>
      </c>
      <c r="AA2827" s="168" t="s">
        <v>4497</v>
      </c>
      <c r="AB2827" s="168" t="s">
        <v>4498</v>
      </c>
      <c r="AC2827" s="168" t="s">
        <v>9112</v>
      </c>
      <c r="AD2827" s="169">
        <v>6217948.7120150672</v>
      </c>
      <c r="AE2827" s="168" t="s">
        <v>814</v>
      </c>
      <c r="AF2827" s="169">
        <v>-4474555.1849481193</v>
      </c>
      <c r="AG2827" s="169">
        <v>1477982.909003638</v>
      </c>
      <c r="AH2827" s="169">
        <v>-2450767.2389130369</v>
      </c>
      <c r="AI2827" s="168" t="s">
        <v>21</v>
      </c>
      <c r="AJ2827"/>
      <c r="AK2827"/>
    </row>
    <row r="2828" spans="1:37" hidden="1" x14ac:dyDescent="0.25">
      <c r="A2828" s="179" t="b">
        <f>IF(E2828&lt;&gt;1,"",NOT(ISNA(VLOOKUP(P2828,Mapping!$P:$P,1,FALSE))))</f>
        <v>0</v>
      </c>
      <c r="B2828" s="180" t="str">
        <f t="shared" si="43"/>
        <v/>
      </c>
      <c r="E2828" s="167">
        <v>1</v>
      </c>
      <c r="F2828" s="170" t="s">
        <v>4496</v>
      </c>
      <c r="G2828" s="169">
        <v>1458227.699963033</v>
      </c>
      <c r="H2828" s="168" t="s">
        <v>1266</v>
      </c>
      <c r="I2828" s="168" t="s">
        <v>303</v>
      </c>
      <c r="J2828" s="169">
        <v>561941.84174532723</v>
      </c>
      <c r="K2828" s="169">
        <v>273582.45708999003</v>
      </c>
      <c r="L2828" s="168" t="s">
        <v>5</v>
      </c>
      <c r="M2828" s="168" t="s">
        <v>21</v>
      </c>
      <c r="N2828" s="168" t="s">
        <v>2829</v>
      </c>
      <c r="O2828" s="168" t="s">
        <v>21</v>
      </c>
      <c r="P2828" s="168" t="s">
        <v>2836</v>
      </c>
      <c r="Q2828" s="168" t="s">
        <v>2837</v>
      </c>
      <c r="R2828" s="168" t="s">
        <v>1259</v>
      </c>
      <c r="S2828" s="168" t="s">
        <v>21</v>
      </c>
      <c r="T2828" s="168" t="s">
        <v>1259</v>
      </c>
      <c r="U2828" s="168" t="s">
        <v>1259</v>
      </c>
      <c r="V2828" s="168" t="s">
        <v>2837</v>
      </c>
      <c r="W2828" s="168" t="s">
        <v>1259</v>
      </c>
      <c r="X2828" s="168" t="s">
        <v>21</v>
      </c>
      <c r="Y2828" s="168" t="s">
        <v>1259</v>
      </c>
      <c r="Z2828" s="168" t="s">
        <v>21</v>
      </c>
      <c r="AA2828" s="168" t="s">
        <v>4497</v>
      </c>
      <c r="AB2828" s="168" t="s">
        <v>4498</v>
      </c>
      <c r="AC2828" s="168" t="s">
        <v>9113</v>
      </c>
      <c r="AD2828" s="169">
        <v>773941.78955837386</v>
      </c>
      <c r="AE2828" s="168" t="s">
        <v>814</v>
      </c>
      <c r="AF2828" s="169">
        <v>-556943.35989371233</v>
      </c>
      <c r="AG2828" s="169">
        <v>183963.0383764086</v>
      </c>
      <c r="AH2828" s="169">
        <v>-305044.52039146982</v>
      </c>
      <c r="AI2828" s="168" t="s">
        <v>21</v>
      </c>
      <c r="AJ2828"/>
      <c r="AK2828"/>
    </row>
    <row r="2829" spans="1:37" hidden="1" x14ac:dyDescent="0.25">
      <c r="A2829" s="179" t="b">
        <f>IF(E2829&lt;&gt;1,"",NOT(ISNA(VLOOKUP(P2829,Mapping!$P:$P,1,FALSE))))</f>
        <v>0</v>
      </c>
      <c r="B2829" s="180" t="str">
        <f t="shared" si="43"/>
        <v/>
      </c>
      <c r="E2829" s="167">
        <v>1</v>
      </c>
      <c r="F2829" s="170" t="s">
        <v>9114</v>
      </c>
      <c r="G2829" s="169">
        <v>1947275.188234709</v>
      </c>
      <c r="H2829" s="168" t="s">
        <v>1266</v>
      </c>
      <c r="I2829" s="168" t="s">
        <v>303</v>
      </c>
      <c r="J2829" s="169">
        <v>978325.92141696298</v>
      </c>
      <c r="K2829" s="169">
        <v>269560.68683815573</v>
      </c>
      <c r="L2829" s="168" t="s">
        <v>5</v>
      </c>
      <c r="M2829" s="168" t="s">
        <v>21</v>
      </c>
      <c r="N2829" s="168" t="s">
        <v>2829</v>
      </c>
      <c r="O2829" s="168" t="s">
        <v>21</v>
      </c>
      <c r="P2829" s="168" t="s">
        <v>2831</v>
      </c>
      <c r="Q2829" s="168" t="s">
        <v>2832</v>
      </c>
      <c r="R2829" s="168" t="s">
        <v>1259</v>
      </c>
      <c r="S2829" s="168" t="s">
        <v>21</v>
      </c>
      <c r="T2829" s="168" t="s">
        <v>1259</v>
      </c>
      <c r="U2829" s="168" t="s">
        <v>1259</v>
      </c>
      <c r="V2829" s="168" t="s">
        <v>2832</v>
      </c>
      <c r="W2829" s="168" t="s">
        <v>1259</v>
      </c>
      <c r="X2829" s="168" t="s">
        <v>21</v>
      </c>
      <c r="Y2829" s="168" t="s">
        <v>1259</v>
      </c>
      <c r="Z2829" s="168" t="s">
        <v>21</v>
      </c>
      <c r="AA2829" s="168" t="s">
        <v>9115</v>
      </c>
      <c r="AB2829" s="168" t="s">
        <v>9116</v>
      </c>
      <c r="AC2829" s="168" t="s">
        <v>12350</v>
      </c>
      <c r="AD2829" s="169">
        <v>1849812.868113742</v>
      </c>
      <c r="AE2829" s="168" t="s">
        <v>814</v>
      </c>
      <c r="AF2829" s="169">
        <v>-1184200.9047345249</v>
      </c>
      <c r="AG2829" s="169">
        <v>-188522.86673116399</v>
      </c>
      <c r="AH2829" s="169">
        <v>-942521.72699315462</v>
      </c>
      <c r="AI2829" s="168" t="s">
        <v>21</v>
      </c>
      <c r="AJ2829"/>
      <c r="AK2829"/>
    </row>
    <row r="2830" spans="1:37" hidden="1" x14ac:dyDescent="0.25">
      <c r="A2830" s="179" t="b">
        <f>IF(E2830&lt;&gt;1,"",NOT(ISNA(VLOOKUP(P2830,Mapping!$P:$P,1,FALSE))))</f>
        <v>0</v>
      </c>
      <c r="B2830" s="180" t="str">
        <f t="shared" si="43"/>
        <v/>
      </c>
      <c r="E2830" s="167">
        <v>1</v>
      </c>
      <c r="F2830" s="170" t="s">
        <v>9114</v>
      </c>
      <c r="G2830" s="169">
        <v>6902359.8203654224</v>
      </c>
      <c r="H2830" s="168" t="s">
        <v>1266</v>
      </c>
      <c r="I2830" s="168" t="s">
        <v>303</v>
      </c>
      <c r="J2830" s="169">
        <v>3467798.2711483622</v>
      </c>
      <c r="K2830" s="169">
        <v>955491.48123666761</v>
      </c>
      <c r="L2830" s="168" t="s">
        <v>5</v>
      </c>
      <c r="M2830" s="168" t="s">
        <v>21</v>
      </c>
      <c r="N2830" s="168" t="s">
        <v>2829</v>
      </c>
      <c r="O2830" s="168" t="s">
        <v>21</v>
      </c>
      <c r="P2830" s="168" t="s">
        <v>2833</v>
      </c>
      <c r="Q2830" s="168" t="s">
        <v>2834</v>
      </c>
      <c r="R2830" s="168" t="s">
        <v>1259</v>
      </c>
      <c r="S2830" s="168" t="s">
        <v>21</v>
      </c>
      <c r="T2830" s="168" t="s">
        <v>1259</v>
      </c>
      <c r="U2830" s="168" t="s">
        <v>1259</v>
      </c>
      <c r="V2830" s="168" t="s">
        <v>2834</v>
      </c>
      <c r="W2830" s="168" t="s">
        <v>1259</v>
      </c>
      <c r="X2830" s="168" t="s">
        <v>21</v>
      </c>
      <c r="Y2830" s="168" t="s">
        <v>1259</v>
      </c>
      <c r="Z2830" s="168" t="s">
        <v>21</v>
      </c>
      <c r="AA2830" s="168" t="s">
        <v>9115</v>
      </c>
      <c r="AB2830" s="168" t="s">
        <v>9116</v>
      </c>
      <c r="AC2830" s="168" t="s">
        <v>9117</v>
      </c>
      <c r="AD2830" s="169">
        <v>6556892.4686181825</v>
      </c>
      <c r="AE2830" s="168" t="s">
        <v>814</v>
      </c>
      <c r="AF2830" s="169">
        <v>-4197547.8316908367</v>
      </c>
      <c r="AG2830" s="169">
        <v>-668242.81868703663</v>
      </c>
      <c r="AH2830" s="169">
        <v>-3340885.8375670142</v>
      </c>
      <c r="AI2830" s="168" t="s">
        <v>21</v>
      </c>
      <c r="AJ2830"/>
      <c r="AK2830"/>
    </row>
    <row r="2831" spans="1:37" hidden="1" x14ac:dyDescent="0.25">
      <c r="A2831" s="179" t="b">
        <f>IF(E2831&lt;&gt;1,"",NOT(ISNA(VLOOKUP(P2831,Mapping!$P:$P,1,FALSE))))</f>
        <v>0</v>
      </c>
      <c r="B2831" s="180" t="str">
        <f t="shared" si="43"/>
        <v/>
      </c>
      <c r="E2831" s="167">
        <v>1</v>
      </c>
      <c r="F2831" s="170" t="s">
        <v>9114</v>
      </c>
      <c r="G2831" s="169">
        <v>1570628.9442049579</v>
      </c>
      <c r="H2831" s="168" t="s">
        <v>1266</v>
      </c>
      <c r="I2831" s="168" t="s">
        <v>303</v>
      </c>
      <c r="J2831" s="169">
        <v>789095.97283805045</v>
      </c>
      <c r="K2831" s="169">
        <v>217421.66670936119</v>
      </c>
      <c r="L2831" s="168" t="s">
        <v>5</v>
      </c>
      <c r="M2831" s="168" t="s">
        <v>21</v>
      </c>
      <c r="N2831" s="168" t="s">
        <v>2829</v>
      </c>
      <c r="O2831" s="168" t="s">
        <v>21</v>
      </c>
      <c r="P2831" s="168" t="s">
        <v>2851</v>
      </c>
      <c r="Q2831" s="168" t="s">
        <v>2834</v>
      </c>
      <c r="R2831" s="168" t="s">
        <v>1259</v>
      </c>
      <c r="S2831" s="168" t="s">
        <v>21</v>
      </c>
      <c r="T2831" s="168" t="s">
        <v>1259</v>
      </c>
      <c r="U2831" s="168" t="s">
        <v>1259</v>
      </c>
      <c r="V2831" s="168" t="s">
        <v>2834</v>
      </c>
      <c r="W2831" s="168" t="s">
        <v>1259</v>
      </c>
      <c r="X2831" s="168" t="s">
        <v>21</v>
      </c>
      <c r="Y2831" s="168" t="s">
        <v>1259</v>
      </c>
      <c r="Z2831" s="168" t="s">
        <v>21</v>
      </c>
      <c r="AA2831" s="168" t="s">
        <v>9115</v>
      </c>
      <c r="AB2831" s="168" t="s">
        <v>9116</v>
      </c>
      <c r="AC2831" s="168" t="s">
        <v>9118</v>
      </c>
      <c r="AD2831" s="169">
        <v>1492018.0001143441</v>
      </c>
      <c r="AE2831" s="168" t="s">
        <v>814</v>
      </c>
      <c r="AF2831" s="169">
        <v>-955150.16468517832</v>
      </c>
      <c r="AG2831" s="169">
        <v>-152058.35976418291</v>
      </c>
      <c r="AH2831" s="169">
        <v>-760217.10434234899</v>
      </c>
      <c r="AI2831" s="168" t="s">
        <v>21</v>
      </c>
      <c r="AJ2831"/>
      <c r="AK2831"/>
    </row>
    <row r="2832" spans="1:37" hidden="1" x14ac:dyDescent="0.25">
      <c r="A2832" s="179" t="b">
        <f>IF(E2832&lt;&gt;1,"",NOT(ISNA(VLOOKUP(P2832,Mapping!$P:$P,1,FALSE))))</f>
        <v>0</v>
      </c>
      <c r="B2832" s="180" t="str">
        <f t="shared" si="43"/>
        <v/>
      </c>
      <c r="E2832" s="167">
        <v>1</v>
      </c>
      <c r="F2832" s="170" t="s">
        <v>4499</v>
      </c>
      <c r="G2832" s="169">
        <v>2595132.7179134288</v>
      </c>
      <c r="H2832" s="168" t="s">
        <v>1266</v>
      </c>
      <c r="I2832" s="168" t="s">
        <v>402</v>
      </c>
      <c r="J2832" s="169">
        <v>742616.7450634368</v>
      </c>
      <c r="K2832" s="169">
        <v>429454.01477761392</v>
      </c>
      <c r="L2832" s="168" t="s">
        <v>5</v>
      </c>
      <c r="M2832" s="168" t="s">
        <v>21</v>
      </c>
      <c r="N2832" s="168" t="s">
        <v>2829</v>
      </c>
      <c r="O2832" s="168" t="s">
        <v>21</v>
      </c>
      <c r="P2832" s="168" t="s">
        <v>2831</v>
      </c>
      <c r="Q2832" s="168" t="s">
        <v>2832</v>
      </c>
      <c r="R2832" s="168" t="s">
        <v>1259</v>
      </c>
      <c r="S2832" s="168" t="s">
        <v>21</v>
      </c>
      <c r="T2832" s="168" t="s">
        <v>1259</v>
      </c>
      <c r="U2832" s="168" t="s">
        <v>1259</v>
      </c>
      <c r="V2832" s="168" t="s">
        <v>2832</v>
      </c>
      <c r="W2832" s="168" t="s">
        <v>1259</v>
      </c>
      <c r="X2832" s="168" t="s">
        <v>21</v>
      </c>
      <c r="Y2832" s="168" t="s">
        <v>1259</v>
      </c>
      <c r="Z2832" s="168" t="s">
        <v>21</v>
      </c>
      <c r="AA2832" s="168" t="s">
        <v>4500</v>
      </c>
      <c r="AB2832" s="168" t="s">
        <v>1259</v>
      </c>
      <c r="AC2832" s="168" t="s">
        <v>6611</v>
      </c>
      <c r="AD2832" s="169">
        <v>1008985.216246783</v>
      </c>
      <c r="AE2832" s="168" t="s">
        <v>807</v>
      </c>
      <c r="AF2832" s="169">
        <v>-1271732.344517492</v>
      </c>
      <c r="AG2832" s="169">
        <v>-1186451.5935716161</v>
      </c>
      <c r="AH2832" s="169">
        <v>-263151.76382659702</v>
      </c>
      <c r="AI2832" s="168" t="s">
        <v>21</v>
      </c>
      <c r="AJ2832"/>
      <c r="AK2832"/>
    </row>
    <row r="2833" spans="1:37" hidden="1" x14ac:dyDescent="0.25">
      <c r="A2833" s="179" t="b">
        <f>IF(E2833&lt;&gt;1,"",NOT(ISNA(VLOOKUP(P2833,Mapping!$P:$P,1,FALSE))))</f>
        <v>0</v>
      </c>
      <c r="B2833" s="180" t="str">
        <f t="shared" si="43"/>
        <v/>
      </c>
      <c r="E2833" s="167">
        <v>1</v>
      </c>
      <c r="F2833" s="170" t="s">
        <v>4499</v>
      </c>
      <c r="G2833" s="169">
        <v>3274215.792420228</v>
      </c>
      <c r="H2833" s="168" t="s">
        <v>1266</v>
      </c>
      <c r="I2833" s="168" t="s">
        <v>402</v>
      </c>
      <c r="J2833" s="169">
        <v>936941.47417531954</v>
      </c>
      <c r="K2833" s="169">
        <v>541831.67881822283</v>
      </c>
      <c r="L2833" s="168" t="s">
        <v>5</v>
      </c>
      <c r="M2833" s="168" t="s">
        <v>21</v>
      </c>
      <c r="N2833" s="168" t="s">
        <v>2829</v>
      </c>
      <c r="O2833" s="168" t="s">
        <v>21</v>
      </c>
      <c r="P2833" s="168" t="s">
        <v>2836</v>
      </c>
      <c r="Q2833" s="168" t="s">
        <v>2837</v>
      </c>
      <c r="R2833" s="168" t="s">
        <v>1259</v>
      </c>
      <c r="S2833" s="168" t="s">
        <v>21</v>
      </c>
      <c r="T2833" s="168" t="s">
        <v>1259</v>
      </c>
      <c r="U2833" s="168" t="s">
        <v>1259</v>
      </c>
      <c r="V2833" s="168" t="s">
        <v>2837</v>
      </c>
      <c r="W2833" s="168" t="s">
        <v>1259</v>
      </c>
      <c r="X2833" s="168" t="s">
        <v>21</v>
      </c>
      <c r="Y2833" s="168" t="s">
        <v>1259</v>
      </c>
      <c r="Z2833" s="168" t="s">
        <v>21</v>
      </c>
      <c r="AA2833" s="168" t="s">
        <v>4500</v>
      </c>
      <c r="AB2833" s="168" t="s">
        <v>1259</v>
      </c>
      <c r="AC2833" s="168" t="s">
        <v>9119</v>
      </c>
      <c r="AD2833" s="169">
        <v>1273012.091655168</v>
      </c>
      <c r="AE2833" s="168" t="s">
        <v>807</v>
      </c>
      <c r="AF2833" s="169">
        <v>-1604513.7489148171</v>
      </c>
      <c r="AG2833" s="169">
        <v>-1496917.100924901</v>
      </c>
      <c r="AH2833" s="169">
        <v>-332012.17609288503</v>
      </c>
      <c r="AI2833" s="168" t="s">
        <v>21</v>
      </c>
      <c r="AJ2833"/>
      <c r="AK2833"/>
    </row>
    <row r="2834" spans="1:37" hidden="1" x14ac:dyDescent="0.25">
      <c r="A2834" s="179" t="b">
        <f>IF(E2834&lt;&gt;1,"",NOT(ISNA(VLOOKUP(P2834,Mapping!$P:$P,1,FALSE))))</f>
        <v>0</v>
      </c>
      <c r="B2834" s="180" t="str">
        <f t="shared" si="43"/>
        <v/>
      </c>
      <c r="E2834" s="167">
        <v>1</v>
      </c>
      <c r="F2834" s="170" t="s">
        <v>4501</v>
      </c>
      <c r="G2834" s="169">
        <v>957898.97259892395</v>
      </c>
      <c r="H2834" s="168" t="s">
        <v>1266</v>
      </c>
      <c r="I2834" s="168" t="s">
        <v>402</v>
      </c>
      <c r="J2834" s="169">
        <v>292346.81275713473</v>
      </c>
      <c r="K2834" s="169">
        <v>178070.59961699261</v>
      </c>
      <c r="L2834" s="168" t="s">
        <v>5</v>
      </c>
      <c r="M2834" s="168" t="s">
        <v>21</v>
      </c>
      <c r="N2834" s="168" t="s">
        <v>2829</v>
      </c>
      <c r="O2834" s="168" t="s">
        <v>21</v>
      </c>
      <c r="P2834" s="168" t="s">
        <v>2831</v>
      </c>
      <c r="Q2834" s="168" t="s">
        <v>2832</v>
      </c>
      <c r="R2834" s="168" t="s">
        <v>1259</v>
      </c>
      <c r="S2834" s="168" t="s">
        <v>21</v>
      </c>
      <c r="T2834" s="168" t="s">
        <v>1259</v>
      </c>
      <c r="U2834" s="168" t="s">
        <v>1259</v>
      </c>
      <c r="V2834" s="168" t="s">
        <v>2832</v>
      </c>
      <c r="W2834" s="168" t="s">
        <v>1259</v>
      </c>
      <c r="X2834" s="168" t="s">
        <v>21</v>
      </c>
      <c r="Y2834" s="168" t="s">
        <v>1259</v>
      </c>
      <c r="Z2834" s="168" t="s">
        <v>21</v>
      </c>
      <c r="AA2834" s="168" t="s">
        <v>4502</v>
      </c>
      <c r="AB2834" s="168" t="s">
        <v>1259</v>
      </c>
      <c r="AC2834" s="168" t="s">
        <v>9120</v>
      </c>
      <c r="AD2834" s="169">
        <v>457970.09936787683</v>
      </c>
      <c r="AE2834" s="168" t="s">
        <v>814</v>
      </c>
      <c r="AF2834" s="169">
        <v>-418808.43125455128</v>
      </c>
      <c r="AG2834" s="169">
        <v>500205.08092350408</v>
      </c>
      <c r="AH2834" s="169">
        <v>-288961.45390406018</v>
      </c>
      <c r="AI2834" s="168" t="s">
        <v>21</v>
      </c>
      <c r="AJ2834"/>
      <c r="AK2834"/>
    </row>
    <row r="2835" spans="1:37" hidden="1" x14ac:dyDescent="0.25">
      <c r="A2835" s="179" t="b">
        <f>IF(E2835&lt;&gt;1,"",NOT(ISNA(VLOOKUP(P2835,Mapping!$P:$P,1,FALSE))))</f>
        <v>0</v>
      </c>
      <c r="B2835" s="180" t="str">
        <f t="shared" si="43"/>
        <v/>
      </c>
      <c r="E2835" s="167">
        <v>1</v>
      </c>
      <c r="F2835" s="170" t="s">
        <v>4503</v>
      </c>
      <c r="G2835" s="169">
        <v>763134.59930349386</v>
      </c>
      <c r="H2835" s="168" t="s">
        <v>1266</v>
      </c>
      <c r="I2835" s="168" t="s">
        <v>303</v>
      </c>
      <c r="J2835" s="169">
        <v>356968.61109773681</v>
      </c>
      <c r="K2835" s="169">
        <v>203808.76181547239</v>
      </c>
      <c r="L2835" s="168" t="s">
        <v>5</v>
      </c>
      <c r="M2835" s="168" t="s">
        <v>21</v>
      </c>
      <c r="N2835" s="168" t="s">
        <v>2829</v>
      </c>
      <c r="O2835" s="168" t="s">
        <v>21</v>
      </c>
      <c r="P2835" s="168" t="s">
        <v>2831</v>
      </c>
      <c r="Q2835" s="168" t="s">
        <v>2832</v>
      </c>
      <c r="R2835" s="168" t="s">
        <v>1259</v>
      </c>
      <c r="S2835" s="168" t="s">
        <v>21</v>
      </c>
      <c r="T2835" s="168" t="s">
        <v>1259</v>
      </c>
      <c r="U2835" s="168" t="s">
        <v>1259</v>
      </c>
      <c r="V2835" s="168" t="s">
        <v>2832</v>
      </c>
      <c r="W2835" s="168" t="s">
        <v>1259</v>
      </c>
      <c r="X2835" s="168" t="s">
        <v>21</v>
      </c>
      <c r="Y2835" s="168" t="s">
        <v>1259</v>
      </c>
      <c r="Z2835" s="168" t="s">
        <v>21</v>
      </c>
      <c r="AA2835" s="168" t="s">
        <v>4504</v>
      </c>
      <c r="AB2835" s="168" t="s">
        <v>4505</v>
      </c>
      <c r="AC2835" s="168" t="s">
        <v>12351</v>
      </c>
      <c r="AD2835" s="169">
        <v>451929.53501891787</v>
      </c>
      <c r="AE2835" s="168" t="s">
        <v>809</v>
      </c>
      <c r="AF2835" s="169">
        <v>280485.44262826443</v>
      </c>
      <c r="AG2835" s="169">
        <v>-348166.45393752347</v>
      </c>
      <c r="AH2835" s="169">
        <v>-352542.1981232682</v>
      </c>
      <c r="AI2835" s="168" t="s">
        <v>21</v>
      </c>
      <c r="AJ2835"/>
      <c r="AK2835"/>
    </row>
    <row r="2836" spans="1:37" hidden="1" x14ac:dyDescent="0.25">
      <c r="A2836" s="179" t="b">
        <f>IF(E2836&lt;&gt;1,"",NOT(ISNA(VLOOKUP(P2836,Mapping!$P:$P,1,FALSE))))</f>
        <v>0</v>
      </c>
      <c r="B2836" s="180" t="str">
        <f t="shared" si="43"/>
        <v/>
      </c>
      <c r="E2836" s="167">
        <v>1</v>
      </c>
      <c r="F2836" s="170" t="s">
        <v>4506</v>
      </c>
      <c r="G2836" s="169">
        <v>2372998.6915724259</v>
      </c>
      <c r="H2836" s="168" t="s">
        <v>1266</v>
      </c>
      <c r="I2836" s="168" t="s">
        <v>303</v>
      </c>
      <c r="J2836" s="169">
        <v>765279.29934305721</v>
      </c>
      <c r="K2836" s="169">
        <v>465477.43762412103</v>
      </c>
      <c r="L2836" s="168" t="s">
        <v>5</v>
      </c>
      <c r="M2836" s="168" t="s">
        <v>21</v>
      </c>
      <c r="N2836" s="168" t="s">
        <v>2829</v>
      </c>
      <c r="O2836" s="168" t="s">
        <v>21</v>
      </c>
      <c r="P2836" s="168" t="s">
        <v>2831</v>
      </c>
      <c r="Q2836" s="168" t="s">
        <v>2832</v>
      </c>
      <c r="R2836" s="168" t="s">
        <v>1259</v>
      </c>
      <c r="S2836" s="168" t="s">
        <v>21</v>
      </c>
      <c r="T2836" s="168" t="s">
        <v>1259</v>
      </c>
      <c r="U2836" s="168" t="s">
        <v>1259</v>
      </c>
      <c r="V2836" s="168" t="s">
        <v>2832</v>
      </c>
      <c r="W2836" s="168" t="s">
        <v>1259</v>
      </c>
      <c r="X2836" s="168" t="s">
        <v>21</v>
      </c>
      <c r="Y2836" s="168" t="s">
        <v>1259</v>
      </c>
      <c r="Z2836" s="168" t="s">
        <v>21</v>
      </c>
      <c r="AA2836" s="168" t="s">
        <v>4507</v>
      </c>
      <c r="AB2836" s="168" t="s">
        <v>4508</v>
      </c>
      <c r="AC2836" s="168" t="s">
        <v>12352</v>
      </c>
      <c r="AD2836" s="169">
        <v>1282795.8600175809</v>
      </c>
      <c r="AE2836" s="168" t="s">
        <v>809</v>
      </c>
      <c r="AF2836" s="169">
        <v>-156079.8526207688</v>
      </c>
      <c r="AG2836" s="169">
        <v>-974620.81486266712</v>
      </c>
      <c r="AH2836" s="169">
        <v>-605592.5977541313</v>
      </c>
      <c r="AI2836" s="168" t="s">
        <v>21</v>
      </c>
      <c r="AJ2836"/>
      <c r="AK2836"/>
    </row>
    <row r="2837" spans="1:37" hidden="1" x14ac:dyDescent="0.25">
      <c r="A2837" s="179" t="b">
        <f>IF(E2837&lt;&gt;1,"",NOT(ISNA(VLOOKUP(P2837,Mapping!$P:$P,1,FALSE))))</f>
        <v>0</v>
      </c>
      <c r="B2837" s="180" t="str">
        <f t="shared" ref="B2837:B2900" si="44">IF(AI2837="","",VALUE(AI2837))</f>
        <v/>
      </c>
      <c r="E2837" s="167">
        <v>1</v>
      </c>
      <c r="F2837" s="170" t="s">
        <v>4506</v>
      </c>
      <c r="G2837" s="169">
        <v>3630490.4863055921</v>
      </c>
      <c r="H2837" s="168" t="s">
        <v>1266</v>
      </c>
      <c r="I2837" s="168" t="s">
        <v>303</v>
      </c>
      <c r="J2837" s="169">
        <v>1170813.631502918</v>
      </c>
      <c r="K2837" s="169">
        <v>712141.73648131569</v>
      </c>
      <c r="L2837" s="168" t="s">
        <v>5</v>
      </c>
      <c r="M2837" s="168" t="s">
        <v>21</v>
      </c>
      <c r="N2837" s="168" t="s">
        <v>2829</v>
      </c>
      <c r="O2837" s="168" t="s">
        <v>21</v>
      </c>
      <c r="P2837" s="168" t="s">
        <v>2836</v>
      </c>
      <c r="Q2837" s="168" t="s">
        <v>2837</v>
      </c>
      <c r="R2837" s="168" t="s">
        <v>1259</v>
      </c>
      <c r="S2837" s="168" t="s">
        <v>21</v>
      </c>
      <c r="T2837" s="168" t="s">
        <v>1259</v>
      </c>
      <c r="U2837" s="168" t="s">
        <v>1259</v>
      </c>
      <c r="V2837" s="168" t="s">
        <v>2837</v>
      </c>
      <c r="W2837" s="168" t="s">
        <v>1259</v>
      </c>
      <c r="X2837" s="168" t="s">
        <v>21</v>
      </c>
      <c r="Y2837" s="168" t="s">
        <v>1259</v>
      </c>
      <c r="Z2837" s="168" t="s">
        <v>21</v>
      </c>
      <c r="AA2837" s="168" t="s">
        <v>4507</v>
      </c>
      <c r="AB2837" s="168" t="s">
        <v>4508</v>
      </c>
      <c r="AC2837" s="168" t="s">
        <v>8526</v>
      </c>
      <c r="AD2837" s="169">
        <v>1962570.894879014</v>
      </c>
      <c r="AE2837" s="168" t="s">
        <v>809</v>
      </c>
      <c r="AF2837" s="169">
        <v>-238789.18351539501</v>
      </c>
      <c r="AG2837" s="169">
        <v>-1491088.726125546</v>
      </c>
      <c r="AH2837" s="169">
        <v>-926506.26927509997</v>
      </c>
      <c r="AI2837" s="168" t="s">
        <v>21</v>
      </c>
      <c r="AJ2837"/>
      <c r="AK2837"/>
    </row>
    <row r="2838" spans="1:37" hidden="1" x14ac:dyDescent="0.25">
      <c r="A2838" s="179" t="b">
        <f>IF(E2838&lt;&gt;1,"",NOT(ISNA(VLOOKUP(P2838,Mapping!$P:$P,1,FALSE))))</f>
        <v>0</v>
      </c>
      <c r="B2838" s="180" t="str">
        <f t="shared" si="44"/>
        <v/>
      </c>
      <c r="E2838" s="167">
        <v>1</v>
      </c>
      <c r="F2838" s="170" t="s">
        <v>4509</v>
      </c>
      <c r="G2838" s="169">
        <v>1547084.8713589739</v>
      </c>
      <c r="H2838" s="168" t="s">
        <v>1266</v>
      </c>
      <c r="I2838" s="168" t="s">
        <v>303</v>
      </c>
      <c r="J2838" s="169">
        <v>1120824.241881534</v>
      </c>
      <c r="K2838" s="169">
        <v>532484.31899135804</v>
      </c>
      <c r="L2838" s="168" t="s">
        <v>5</v>
      </c>
      <c r="M2838" s="168" t="s">
        <v>21</v>
      </c>
      <c r="N2838" s="168" t="s">
        <v>2829</v>
      </c>
      <c r="O2838" s="168" t="s">
        <v>21</v>
      </c>
      <c r="P2838" s="168" t="s">
        <v>2831</v>
      </c>
      <c r="Q2838" s="168" t="s">
        <v>2832</v>
      </c>
      <c r="R2838" s="168" t="s">
        <v>1259</v>
      </c>
      <c r="S2838" s="168" t="s">
        <v>21</v>
      </c>
      <c r="T2838" s="168" t="s">
        <v>1259</v>
      </c>
      <c r="U2838" s="168" t="s">
        <v>1259</v>
      </c>
      <c r="V2838" s="168" t="s">
        <v>2832</v>
      </c>
      <c r="W2838" s="168" t="s">
        <v>1259</v>
      </c>
      <c r="X2838" s="168" t="s">
        <v>21</v>
      </c>
      <c r="Y2838" s="168" t="s">
        <v>1259</v>
      </c>
      <c r="Z2838" s="168" t="s">
        <v>21</v>
      </c>
      <c r="AA2838" s="168" t="s">
        <v>4510</v>
      </c>
      <c r="AB2838" s="168" t="s">
        <v>4511</v>
      </c>
      <c r="AC2838" s="168" t="s">
        <v>12353</v>
      </c>
      <c r="AD2838" s="169">
        <v>1538190.9304715409</v>
      </c>
      <c r="AE2838" s="168" t="s">
        <v>809</v>
      </c>
      <c r="AF2838" s="169">
        <v>-1344362.518607155</v>
      </c>
      <c r="AG2838" s="169">
        <v>309645.35934422963</v>
      </c>
      <c r="AH2838" s="169">
        <v>-818960.41767478874</v>
      </c>
      <c r="AI2838" s="168" t="s">
        <v>21</v>
      </c>
      <c r="AJ2838"/>
      <c r="AK2838"/>
    </row>
    <row r="2839" spans="1:37" hidden="1" x14ac:dyDescent="0.25">
      <c r="A2839" s="179" t="b">
        <f>IF(E2839&lt;&gt;1,"",NOT(ISNA(VLOOKUP(P2839,Mapping!$P:$P,1,FALSE))))</f>
        <v>0</v>
      </c>
      <c r="B2839" s="180" t="str">
        <f t="shared" si="44"/>
        <v/>
      </c>
      <c r="E2839" s="167">
        <v>1</v>
      </c>
      <c r="F2839" s="170" t="s">
        <v>4509</v>
      </c>
      <c r="G2839" s="169">
        <v>1086906.0550312791</v>
      </c>
      <c r="H2839" s="168" t="s">
        <v>1266</v>
      </c>
      <c r="I2839" s="168" t="s">
        <v>303</v>
      </c>
      <c r="J2839" s="169">
        <v>787436.21483207785</v>
      </c>
      <c r="K2839" s="169">
        <v>374097.40165872482</v>
      </c>
      <c r="L2839" s="168" t="s">
        <v>5</v>
      </c>
      <c r="M2839" s="168" t="s">
        <v>21</v>
      </c>
      <c r="N2839" s="168" t="s">
        <v>2829</v>
      </c>
      <c r="O2839" s="168" t="s">
        <v>21</v>
      </c>
      <c r="P2839" s="168" t="s">
        <v>2835</v>
      </c>
      <c r="Q2839" s="168" t="s">
        <v>2834</v>
      </c>
      <c r="R2839" s="168" t="s">
        <v>1259</v>
      </c>
      <c r="S2839" s="168" t="s">
        <v>21</v>
      </c>
      <c r="T2839" s="168" t="s">
        <v>1259</v>
      </c>
      <c r="U2839" s="168" t="s">
        <v>1259</v>
      </c>
      <c r="V2839" s="168" t="s">
        <v>2834</v>
      </c>
      <c r="W2839" s="168" t="s">
        <v>1259</v>
      </c>
      <c r="X2839" s="168" t="s">
        <v>21</v>
      </c>
      <c r="Y2839" s="168" t="s">
        <v>1259</v>
      </c>
      <c r="Z2839" s="168" t="s">
        <v>21</v>
      </c>
      <c r="AA2839" s="168" t="s">
        <v>4510</v>
      </c>
      <c r="AB2839" s="168" t="s">
        <v>4511</v>
      </c>
      <c r="AC2839" s="168" t="s">
        <v>9121</v>
      </c>
      <c r="AD2839" s="169">
        <v>1080657.6077853621</v>
      </c>
      <c r="AE2839" s="168" t="s">
        <v>809</v>
      </c>
      <c r="AF2839" s="169">
        <v>-944483.25924594549</v>
      </c>
      <c r="AG2839" s="169">
        <v>217541.66317194051</v>
      </c>
      <c r="AH2839" s="169">
        <v>-575361.47711131861</v>
      </c>
      <c r="AI2839" s="168" t="s">
        <v>21</v>
      </c>
      <c r="AJ2839"/>
      <c r="AK2839"/>
    </row>
    <row r="2840" spans="1:37" hidden="1" x14ac:dyDescent="0.25">
      <c r="A2840" s="179" t="b">
        <f>IF(E2840&lt;&gt;1,"",NOT(ISNA(VLOOKUP(P2840,Mapping!$P:$P,1,FALSE))))</f>
        <v>0</v>
      </c>
      <c r="B2840" s="180" t="str">
        <f t="shared" si="44"/>
        <v/>
      </c>
      <c r="E2840" s="167">
        <v>1</v>
      </c>
      <c r="F2840" s="170" t="s">
        <v>4512</v>
      </c>
      <c r="G2840" s="169">
        <v>460673.98893200158</v>
      </c>
      <c r="H2840" s="168" t="s">
        <v>1266</v>
      </c>
      <c r="I2840" s="168" t="s">
        <v>402</v>
      </c>
      <c r="J2840" s="169">
        <v>160707.54279064949</v>
      </c>
      <c r="K2840" s="169">
        <v>91044.511138543967</v>
      </c>
      <c r="L2840" s="168" t="s">
        <v>5</v>
      </c>
      <c r="M2840" s="168" t="s">
        <v>21</v>
      </c>
      <c r="N2840" s="168" t="s">
        <v>2829</v>
      </c>
      <c r="O2840" s="168" t="s">
        <v>21</v>
      </c>
      <c r="P2840" s="168" t="s">
        <v>2831</v>
      </c>
      <c r="Q2840" s="168" t="s">
        <v>2832</v>
      </c>
      <c r="R2840" s="168" t="s">
        <v>1259</v>
      </c>
      <c r="S2840" s="168" t="s">
        <v>21</v>
      </c>
      <c r="T2840" s="168" t="s">
        <v>1259</v>
      </c>
      <c r="U2840" s="168" t="s">
        <v>1259</v>
      </c>
      <c r="V2840" s="168" t="s">
        <v>2832</v>
      </c>
      <c r="W2840" s="168" t="s">
        <v>1259</v>
      </c>
      <c r="X2840" s="168" t="s">
        <v>21</v>
      </c>
      <c r="Y2840" s="168" t="s">
        <v>1259</v>
      </c>
      <c r="Z2840" s="168" t="s">
        <v>21</v>
      </c>
      <c r="AA2840" s="168" t="s">
        <v>4513</v>
      </c>
      <c r="AB2840" s="168" t="s">
        <v>1259</v>
      </c>
      <c r="AC2840" s="168" t="s">
        <v>9122</v>
      </c>
      <c r="AD2840" s="169">
        <v>259793.4007284274</v>
      </c>
      <c r="AE2840" s="168" t="s">
        <v>809</v>
      </c>
      <c r="AF2840" s="169">
        <v>-268941.39096724789</v>
      </c>
      <c r="AG2840" s="169">
        <v>-210612.49951209579</v>
      </c>
      <c r="AH2840" s="169">
        <v>-88812.506187888503</v>
      </c>
      <c r="AI2840" s="168" t="s">
        <v>21</v>
      </c>
      <c r="AJ2840"/>
      <c r="AK2840"/>
    </row>
    <row r="2841" spans="1:37" hidden="1" x14ac:dyDescent="0.25">
      <c r="A2841" s="179" t="b">
        <f>IF(E2841&lt;&gt;1,"",NOT(ISNA(VLOOKUP(P2841,Mapping!$P:$P,1,FALSE))))</f>
        <v>0</v>
      </c>
      <c r="B2841" s="180" t="str">
        <f t="shared" si="44"/>
        <v/>
      </c>
      <c r="E2841" s="167">
        <v>1</v>
      </c>
      <c r="F2841" s="170" t="s">
        <v>4512</v>
      </c>
      <c r="G2841" s="169">
        <v>2609117.93731421</v>
      </c>
      <c r="H2841" s="168" t="s">
        <v>1266</v>
      </c>
      <c r="I2841" s="168" t="s">
        <v>402</v>
      </c>
      <c r="J2841" s="169">
        <v>910198.84480316553</v>
      </c>
      <c r="K2841" s="169">
        <v>515648.53413211019</v>
      </c>
      <c r="L2841" s="168" t="s">
        <v>5</v>
      </c>
      <c r="M2841" s="168" t="s">
        <v>21</v>
      </c>
      <c r="N2841" s="168" t="s">
        <v>2829</v>
      </c>
      <c r="O2841" s="168" t="s">
        <v>21</v>
      </c>
      <c r="P2841" s="168" t="s">
        <v>2835</v>
      </c>
      <c r="Q2841" s="168" t="s">
        <v>2834</v>
      </c>
      <c r="R2841" s="168" t="s">
        <v>1259</v>
      </c>
      <c r="S2841" s="168" t="s">
        <v>21</v>
      </c>
      <c r="T2841" s="168" t="s">
        <v>1259</v>
      </c>
      <c r="U2841" s="168" t="s">
        <v>1259</v>
      </c>
      <c r="V2841" s="168" t="s">
        <v>2834</v>
      </c>
      <c r="W2841" s="168" t="s">
        <v>1259</v>
      </c>
      <c r="X2841" s="168" t="s">
        <v>21</v>
      </c>
      <c r="Y2841" s="168" t="s">
        <v>1259</v>
      </c>
      <c r="Z2841" s="168" t="s">
        <v>21</v>
      </c>
      <c r="AA2841" s="168" t="s">
        <v>4513</v>
      </c>
      <c r="AB2841" s="168" t="s">
        <v>1259</v>
      </c>
      <c r="AC2841" s="168" t="s">
        <v>9123</v>
      </c>
      <c r="AD2841" s="169">
        <v>1471391.131519804</v>
      </c>
      <c r="AE2841" s="168" t="s">
        <v>809</v>
      </c>
      <c r="AF2841" s="169">
        <v>-1523202.5773490239</v>
      </c>
      <c r="AG2841" s="169">
        <v>-1192845.403695456</v>
      </c>
      <c r="AH2841" s="169">
        <v>-503007.13415545778</v>
      </c>
      <c r="AI2841" s="168" t="s">
        <v>21</v>
      </c>
      <c r="AJ2841"/>
      <c r="AK2841"/>
    </row>
    <row r="2842" spans="1:37" hidden="1" x14ac:dyDescent="0.25">
      <c r="A2842" s="179" t="b">
        <f>IF(E2842&lt;&gt;1,"",NOT(ISNA(VLOOKUP(P2842,Mapping!$P:$P,1,FALSE))))</f>
        <v>0</v>
      </c>
      <c r="B2842" s="180" t="str">
        <f t="shared" si="44"/>
        <v/>
      </c>
      <c r="E2842" s="167">
        <v>1</v>
      </c>
      <c r="F2842" s="170" t="s">
        <v>4514</v>
      </c>
      <c r="G2842" s="169">
        <v>1103692.755563268</v>
      </c>
      <c r="H2842" s="168" t="s">
        <v>1266</v>
      </c>
      <c r="I2842" s="168" t="s">
        <v>303</v>
      </c>
      <c r="J2842" s="169">
        <v>540154.9076489748</v>
      </c>
      <c r="K2842" s="169">
        <v>210421.98189879721</v>
      </c>
      <c r="L2842" s="168" t="s">
        <v>5</v>
      </c>
      <c r="M2842" s="168" t="s">
        <v>21</v>
      </c>
      <c r="N2842" s="168" t="s">
        <v>2829</v>
      </c>
      <c r="O2842" s="168" t="s">
        <v>21</v>
      </c>
      <c r="P2842" s="168" t="s">
        <v>2831</v>
      </c>
      <c r="Q2842" s="168" t="s">
        <v>2832</v>
      </c>
      <c r="R2842" s="168" t="s">
        <v>1259</v>
      </c>
      <c r="S2842" s="168" t="s">
        <v>21</v>
      </c>
      <c r="T2842" s="168" t="s">
        <v>1259</v>
      </c>
      <c r="U2842" s="168" t="s">
        <v>1259</v>
      </c>
      <c r="V2842" s="168" t="s">
        <v>2832</v>
      </c>
      <c r="W2842" s="168" t="s">
        <v>1259</v>
      </c>
      <c r="X2842" s="168" t="s">
        <v>21</v>
      </c>
      <c r="Y2842" s="168" t="s">
        <v>1259</v>
      </c>
      <c r="Z2842" s="168" t="s">
        <v>21</v>
      </c>
      <c r="AA2842" s="168" t="s">
        <v>4515</v>
      </c>
      <c r="AB2842" s="168" t="s">
        <v>4516</v>
      </c>
      <c r="AC2842" s="168" t="s">
        <v>7385</v>
      </c>
      <c r="AD2842" s="169">
        <v>588343.9951967235</v>
      </c>
      <c r="AE2842" s="168" t="s">
        <v>809</v>
      </c>
      <c r="AF2842" s="169">
        <v>-332735.03289249027</v>
      </c>
      <c r="AG2842" s="169">
        <v>512622.72992664971</v>
      </c>
      <c r="AH2842" s="169">
        <v>-391339.29429060558</v>
      </c>
      <c r="AI2842" s="168" t="s">
        <v>21</v>
      </c>
      <c r="AJ2842"/>
      <c r="AK2842"/>
    </row>
    <row r="2843" spans="1:37" hidden="1" x14ac:dyDescent="0.25">
      <c r="A2843" s="179" t="b">
        <f>IF(E2843&lt;&gt;1,"",NOT(ISNA(VLOOKUP(P2843,Mapping!$P:$P,1,FALSE))))</f>
        <v>0</v>
      </c>
      <c r="B2843" s="180" t="str">
        <f t="shared" si="44"/>
        <v/>
      </c>
      <c r="E2843" s="167">
        <v>1</v>
      </c>
      <c r="F2843" s="170" t="s">
        <v>4514</v>
      </c>
      <c r="G2843" s="169">
        <v>1988496.724408682</v>
      </c>
      <c r="H2843" s="168" t="s">
        <v>1266</v>
      </c>
      <c r="I2843" s="168" t="s">
        <v>303</v>
      </c>
      <c r="J2843" s="169">
        <v>973184.12132287375</v>
      </c>
      <c r="K2843" s="169">
        <v>379112.22995733109</v>
      </c>
      <c r="L2843" s="168" t="s">
        <v>5</v>
      </c>
      <c r="M2843" s="168" t="s">
        <v>21</v>
      </c>
      <c r="N2843" s="168" t="s">
        <v>2829</v>
      </c>
      <c r="O2843" s="168" t="s">
        <v>21</v>
      </c>
      <c r="P2843" s="168" t="s">
        <v>2836</v>
      </c>
      <c r="Q2843" s="168" t="s">
        <v>2837</v>
      </c>
      <c r="R2843" s="168" t="s">
        <v>1259</v>
      </c>
      <c r="S2843" s="168" t="s">
        <v>21</v>
      </c>
      <c r="T2843" s="168" t="s">
        <v>1259</v>
      </c>
      <c r="U2843" s="168" t="s">
        <v>1259</v>
      </c>
      <c r="V2843" s="168" t="s">
        <v>2837</v>
      </c>
      <c r="W2843" s="168" t="s">
        <v>1259</v>
      </c>
      <c r="X2843" s="168" t="s">
        <v>21</v>
      </c>
      <c r="Y2843" s="168" t="s">
        <v>1259</v>
      </c>
      <c r="Z2843" s="168" t="s">
        <v>21</v>
      </c>
      <c r="AA2843" s="168" t="s">
        <v>4515</v>
      </c>
      <c r="AB2843" s="168" t="s">
        <v>4516</v>
      </c>
      <c r="AC2843" s="168" t="s">
        <v>7364</v>
      </c>
      <c r="AD2843" s="169">
        <v>1060005.2427427019</v>
      </c>
      <c r="AE2843" s="168" t="s">
        <v>809</v>
      </c>
      <c r="AF2843" s="169">
        <v>-599480.71568619087</v>
      </c>
      <c r="AG2843" s="169">
        <v>923580.05810806947</v>
      </c>
      <c r="AH2843" s="169">
        <v>-705066.60563530936</v>
      </c>
      <c r="AI2843" s="168" t="s">
        <v>21</v>
      </c>
      <c r="AJ2843"/>
      <c r="AK2843"/>
    </row>
    <row r="2844" spans="1:37" hidden="1" x14ac:dyDescent="0.25">
      <c r="A2844" s="179" t="b">
        <f>IF(E2844&lt;&gt;1,"",NOT(ISNA(VLOOKUP(P2844,Mapping!$P:$P,1,FALSE))))</f>
        <v>0</v>
      </c>
      <c r="B2844" s="180" t="str">
        <f t="shared" si="44"/>
        <v/>
      </c>
      <c r="E2844" s="167">
        <v>1</v>
      </c>
      <c r="F2844" s="170" t="s">
        <v>4517</v>
      </c>
      <c r="G2844" s="169">
        <v>970664.34805135627</v>
      </c>
      <c r="H2844" s="168" t="s">
        <v>1266</v>
      </c>
      <c r="I2844" s="168" t="s">
        <v>303</v>
      </c>
      <c r="J2844" s="169">
        <v>553355.72550847195</v>
      </c>
      <c r="K2844" s="169">
        <v>244030.98076869149</v>
      </c>
      <c r="L2844" s="168" t="s">
        <v>5</v>
      </c>
      <c r="M2844" s="168" t="s">
        <v>21</v>
      </c>
      <c r="N2844" s="168" t="s">
        <v>2829</v>
      </c>
      <c r="O2844" s="168" t="s">
        <v>21</v>
      </c>
      <c r="P2844" s="168" t="s">
        <v>2831</v>
      </c>
      <c r="Q2844" s="168" t="s">
        <v>2832</v>
      </c>
      <c r="R2844" s="168" t="s">
        <v>1259</v>
      </c>
      <c r="S2844" s="168" t="s">
        <v>21</v>
      </c>
      <c r="T2844" s="168" t="s">
        <v>1259</v>
      </c>
      <c r="U2844" s="168" t="s">
        <v>1259</v>
      </c>
      <c r="V2844" s="168" t="s">
        <v>2832</v>
      </c>
      <c r="W2844" s="168" t="s">
        <v>1259</v>
      </c>
      <c r="X2844" s="168" t="s">
        <v>21</v>
      </c>
      <c r="Y2844" s="168" t="s">
        <v>1259</v>
      </c>
      <c r="Z2844" s="168" t="s">
        <v>21</v>
      </c>
      <c r="AA2844" s="168" t="s">
        <v>4518</v>
      </c>
      <c r="AB2844" s="168" t="s">
        <v>4519</v>
      </c>
      <c r="AC2844" s="168" t="s">
        <v>9124</v>
      </c>
      <c r="AD2844" s="169">
        <v>771322.39211759134</v>
      </c>
      <c r="AE2844" s="168" t="s">
        <v>816</v>
      </c>
      <c r="AF2844" s="169">
        <v>-492978.18078490067</v>
      </c>
      <c r="AG2844" s="169">
        <v>-442848.17427104648</v>
      </c>
      <c r="AH2844" s="169">
        <v>-283839.07161222608</v>
      </c>
      <c r="AI2844" s="168" t="s">
        <v>21</v>
      </c>
      <c r="AJ2844"/>
      <c r="AK2844"/>
    </row>
    <row r="2845" spans="1:37" hidden="1" x14ac:dyDescent="0.25">
      <c r="A2845" s="179" t="b">
        <f>IF(E2845&lt;&gt;1,"",NOT(ISNA(VLOOKUP(P2845,Mapping!$P:$P,1,FALSE))))</f>
        <v>0</v>
      </c>
      <c r="B2845" s="180" t="str">
        <f t="shared" si="44"/>
        <v/>
      </c>
      <c r="E2845" s="167">
        <v>1</v>
      </c>
      <c r="F2845" s="170" t="s">
        <v>4517</v>
      </c>
      <c r="G2845" s="169">
        <v>403046.87194773281</v>
      </c>
      <c r="H2845" s="168" t="s">
        <v>1266</v>
      </c>
      <c r="I2845" s="168" t="s">
        <v>303</v>
      </c>
      <c r="J2845" s="169">
        <v>229768.7091199905</v>
      </c>
      <c r="K2845" s="169">
        <v>101328.459888953</v>
      </c>
      <c r="L2845" s="168" t="s">
        <v>5</v>
      </c>
      <c r="M2845" s="168" t="s">
        <v>21</v>
      </c>
      <c r="N2845" s="168" t="s">
        <v>2829</v>
      </c>
      <c r="O2845" s="168" t="s">
        <v>21</v>
      </c>
      <c r="P2845" s="168" t="s">
        <v>2836</v>
      </c>
      <c r="Q2845" s="168" t="s">
        <v>2837</v>
      </c>
      <c r="R2845" s="168" t="s">
        <v>1259</v>
      </c>
      <c r="S2845" s="168" t="s">
        <v>21</v>
      </c>
      <c r="T2845" s="168" t="s">
        <v>1259</v>
      </c>
      <c r="U2845" s="168" t="s">
        <v>1259</v>
      </c>
      <c r="V2845" s="168" t="s">
        <v>2837</v>
      </c>
      <c r="W2845" s="168" t="s">
        <v>1259</v>
      </c>
      <c r="X2845" s="168" t="s">
        <v>21</v>
      </c>
      <c r="Y2845" s="168" t="s">
        <v>1259</v>
      </c>
      <c r="Z2845" s="168" t="s">
        <v>21</v>
      </c>
      <c r="AA2845" s="168" t="s">
        <v>4518</v>
      </c>
      <c r="AB2845" s="168" t="s">
        <v>4519</v>
      </c>
      <c r="AC2845" s="168" t="s">
        <v>9125</v>
      </c>
      <c r="AD2845" s="169">
        <v>320274.53983484552</v>
      </c>
      <c r="AE2845" s="168" t="s">
        <v>816</v>
      </c>
      <c r="AF2845" s="169">
        <v>-204698.27093446071</v>
      </c>
      <c r="AG2845" s="169">
        <v>-183882.896024802</v>
      </c>
      <c r="AH2845" s="169">
        <v>-117857.88792956009</v>
      </c>
      <c r="AI2845" s="168" t="s">
        <v>21</v>
      </c>
      <c r="AJ2845"/>
      <c r="AK2845"/>
    </row>
    <row r="2846" spans="1:37" hidden="1" x14ac:dyDescent="0.25">
      <c r="A2846" s="179" t="b">
        <f>IF(E2846&lt;&gt;1,"",NOT(ISNA(VLOOKUP(P2846,Mapping!$P:$P,1,FALSE))))</f>
        <v>0</v>
      </c>
      <c r="B2846" s="180" t="str">
        <f t="shared" si="44"/>
        <v/>
      </c>
      <c r="E2846" s="167">
        <v>1</v>
      </c>
      <c r="F2846" s="170" t="s">
        <v>4520</v>
      </c>
      <c r="G2846" s="169">
        <v>1103874.0860062679</v>
      </c>
      <c r="H2846" s="168" t="s">
        <v>1266</v>
      </c>
      <c r="I2846" s="168" t="s">
        <v>303</v>
      </c>
      <c r="J2846" s="169">
        <v>326737.48567520292</v>
      </c>
      <c r="K2846" s="169">
        <v>123244.6074510545</v>
      </c>
      <c r="L2846" s="168" t="s">
        <v>5</v>
      </c>
      <c r="M2846" s="168" t="s">
        <v>21</v>
      </c>
      <c r="N2846" s="168" t="s">
        <v>2829</v>
      </c>
      <c r="O2846" s="168" t="s">
        <v>21</v>
      </c>
      <c r="P2846" s="168" t="s">
        <v>2831</v>
      </c>
      <c r="Q2846" s="168" t="s">
        <v>2832</v>
      </c>
      <c r="R2846" s="168" t="s">
        <v>1259</v>
      </c>
      <c r="S2846" s="168" t="s">
        <v>21</v>
      </c>
      <c r="T2846" s="168" t="s">
        <v>1259</v>
      </c>
      <c r="U2846" s="168" t="s">
        <v>1259</v>
      </c>
      <c r="V2846" s="168" t="s">
        <v>2832</v>
      </c>
      <c r="W2846" s="168" t="s">
        <v>1259</v>
      </c>
      <c r="X2846" s="168" t="s">
        <v>21</v>
      </c>
      <c r="Y2846" s="168" t="s">
        <v>1259</v>
      </c>
      <c r="Z2846" s="168" t="s">
        <v>21</v>
      </c>
      <c r="AA2846" s="168" t="s">
        <v>4521</v>
      </c>
      <c r="AB2846" s="168" t="s">
        <v>4522</v>
      </c>
      <c r="AC2846" s="168" t="s">
        <v>9126</v>
      </c>
      <c r="AD2846" s="169">
        <v>603790.17920066149</v>
      </c>
      <c r="AE2846" s="168" t="s">
        <v>818</v>
      </c>
      <c r="AF2846" s="169">
        <v>-375680.16746982158</v>
      </c>
      <c r="AG2846" s="169">
        <v>335547.38523467962</v>
      </c>
      <c r="AH2846" s="169">
        <v>-310977.34058425901</v>
      </c>
      <c r="AI2846" s="168" t="s">
        <v>21</v>
      </c>
      <c r="AJ2846"/>
      <c r="AK2846"/>
    </row>
    <row r="2847" spans="1:37" hidden="1" x14ac:dyDescent="0.25">
      <c r="A2847" s="179" t="b">
        <f>IF(E2847&lt;&gt;1,"",NOT(ISNA(VLOOKUP(P2847,Mapping!$P:$P,1,FALSE))))</f>
        <v>0</v>
      </c>
      <c r="B2847" s="180" t="str">
        <f t="shared" si="44"/>
        <v/>
      </c>
      <c r="E2847" s="167">
        <v>1</v>
      </c>
      <c r="F2847" s="170" t="s">
        <v>4523</v>
      </c>
      <c r="G2847" s="169">
        <v>6007157.4841700159</v>
      </c>
      <c r="H2847" s="168" t="s">
        <v>1266</v>
      </c>
      <c r="I2847" s="168" t="s">
        <v>303</v>
      </c>
      <c r="J2847" s="169">
        <v>1704990.62176534</v>
      </c>
      <c r="K2847" s="169">
        <v>1210213.976179831</v>
      </c>
      <c r="L2847" s="168" t="s">
        <v>5</v>
      </c>
      <c r="M2847" s="168" t="s">
        <v>21</v>
      </c>
      <c r="N2847" s="168" t="s">
        <v>2829</v>
      </c>
      <c r="O2847" s="168" t="s">
        <v>21</v>
      </c>
      <c r="P2847" s="168" t="s">
        <v>2831</v>
      </c>
      <c r="Q2847" s="168" t="s">
        <v>2832</v>
      </c>
      <c r="R2847" s="168" t="s">
        <v>1259</v>
      </c>
      <c r="S2847" s="168" t="s">
        <v>21</v>
      </c>
      <c r="T2847" s="168" t="s">
        <v>1259</v>
      </c>
      <c r="U2847" s="168" t="s">
        <v>1259</v>
      </c>
      <c r="V2847" s="168" t="s">
        <v>2832</v>
      </c>
      <c r="W2847" s="168" t="s">
        <v>1259</v>
      </c>
      <c r="X2847" s="168" t="s">
        <v>21</v>
      </c>
      <c r="Y2847" s="168" t="s">
        <v>1259</v>
      </c>
      <c r="Z2847" s="168" t="s">
        <v>21</v>
      </c>
      <c r="AA2847" s="168" t="s">
        <v>4524</v>
      </c>
      <c r="AB2847" s="168" t="s">
        <v>4525</v>
      </c>
      <c r="AC2847" s="168" t="s">
        <v>12354</v>
      </c>
      <c r="AD2847" s="169">
        <v>2303401.2033167179</v>
      </c>
      <c r="AE2847" s="168" t="s">
        <v>809</v>
      </c>
      <c r="AF2847" s="169">
        <v>-1560829.715536624</v>
      </c>
      <c r="AG2847" s="169">
        <v>980365.68995200656</v>
      </c>
      <c r="AH2847" s="169">
        <v>-1660091.699355277</v>
      </c>
      <c r="AI2847" s="168" t="s">
        <v>21</v>
      </c>
      <c r="AJ2847"/>
      <c r="AK2847"/>
    </row>
    <row r="2848" spans="1:37" hidden="1" x14ac:dyDescent="0.25">
      <c r="A2848" s="179" t="b">
        <f>IF(E2848&lt;&gt;1,"",NOT(ISNA(VLOOKUP(P2848,Mapping!$P:$P,1,FALSE))))</f>
        <v>0</v>
      </c>
      <c r="B2848" s="180" t="str">
        <f t="shared" si="44"/>
        <v/>
      </c>
      <c r="E2848" s="167">
        <v>1</v>
      </c>
      <c r="F2848" s="170" t="s">
        <v>4523</v>
      </c>
      <c r="G2848" s="169">
        <v>1766670.376084829</v>
      </c>
      <c r="H2848" s="168" t="s">
        <v>1266</v>
      </c>
      <c r="I2848" s="168" t="s">
        <v>303</v>
      </c>
      <c r="J2848" s="169">
        <v>501427.91010771279</v>
      </c>
      <c r="K2848" s="169">
        <v>355916.95174879249</v>
      </c>
      <c r="L2848" s="168" t="s">
        <v>5</v>
      </c>
      <c r="M2848" s="168" t="s">
        <v>21</v>
      </c>
      <c r="N2848" s="168" t="s">
        <v>2829</v>
      </c>
      <c r="O2848" s="168" t="s">
        <v>21</v>
      </c>
      <c r="P2848" s="168" t="s">
        <v>2833</v>
      </c>
      <c r="Q2848" s="168" t="s">
        <v>2834</v>
      </c>
      <c r="R2848" s="168" t="s">
        <v>1259</v>
      </c>
      <c r="S2848" s="168" t="s">
        <v>21</v>
      </c>
      <c r="T2848" s="168" t="s">
        <v>1259</v>
      </c>
      <c r="U2848" s="168" t="s">
        <v>1259</v>
      </c>
      <c r="V2848" s="168" t="s">
        <v>2834</v>
      </c>
      <c r="W2848" s="168" t="s">
        <v>1259</v>
      </c>
      <c r="X2848" s="168" t="s">
        <v>21</v>
      </c>
      <c r="Y2848" s="168" t="s">
        <v>1259</v>
      </c>
      <c r="Z2848" s="168" t="s">
        <v>21</v>
      </c>
      <c r="AA2848" s="168" t="s">
        <v>4524</v>
      </c>
      <c r="AB2848" s="168" t="s">
        <v>4525</v>
      </c>
      <c r="AC2848" s="168" t="s">
        <v>9127</v>
      </c>
      <c r="AD2848" s="169">
        <v>677417.01143365761</v>
      </c>
      <c r="AE2848" s="168" t="s">
        <v>809</v>
      </c>
      <c r="AF2848" s="169">
        <v>-459031.01888337679</v>
      </c>
      <c r="AG2848" s="169">
        <v>288319.89617922809</v>
      </c>
      <c r="AH2848" s="169">
        <v>-488223.3959345764</v>
      </c>
      <c r="AI2848" s="168" t="s">
        <v>21</v>
      </c>
      <c r="AJ2848"/>
      <c r="AK2848"/>
    </row>
    <row r="2849" spans="1:37" hidden="1" x14ac:dyDescent="0.25">
      <c r="A2849" s="179" t="b">
        <f>IF(E2849&lt;&gt;1,"",NOT(ISNA(VLOOKUP(P2849,Mapping!$P:$P,1,FALSE))))</f>
        <v>0</v>
      </c>
      <c r="B2849" s="180" t="str">
        <f t="shared" si="44"/>
        <v/>
      </c>
      <c r="E2849" s="167">
        <v>1</v>
      </c>
      <c r="F2849" s="170" t="s">
        <v>4523</v>
      </c>
      <c r="G2849" s="169">
        <v>1305500.964767134</v>
      </c>
      <c r="H2849" s="168" t="s">
        <v>1266</v>
      </c>
      <c r="I2849" s="168" t="s">
        <v>303</v>
      </c>
      <c r="J2849" s="169">
        <v>370535.79958560079</v>
      </c>
      <c r="K2849" s="169">
        <v>263008.83864637511</v>
      </c>
      <c r="L2849" s="168" t="s">
        <v>5</v>
      </c>
      <c r="M2849" s="168" t="s">
        <v>21</v>
      </c>
      <c r="N2849" s="168" t="s">
        <v>2829</v>
      </c>
      <c r="O2849" s="168" t="s">
        <v>21</v>
      </c>
      <c r="P2849" s="168" t="s">
        <v>2851</v>
      </c>
      <c r="Q2849" s="168" t="s">
        <v>2834</v>
      </c>
      <c r="R2849" s="168" t="s">
        <v>1259</v>
      </c>
      <c r="S2849" s="168" t="s">
        <v>21</v>
      </c>
      <c r="T2849" s="168" t="s">
        <v>1259</v>
      </c>
      <c r="U2849" s="168" t="s">
        <v>1259</v>
      </c>
      <c r="V2849" s="168" t="s">
        <v>2834</v>
      </c>
      <c r="W2849" s="168" t="s">
        <v>1259</v>
      </c>
      <c r="X2849" s="168" t="s">
        <v>21</v>
      </c>
      <c r="Y2849" s="168" t="s">
        <v>1259</v>
      </c>
      <c r="Z2849" s="168" t="s">
        <v>21</v>
      </c>
      <c r="AA2849" s="168" t="s">
        <v>4524</v>
      </c>
      <c r="AB2849" s="168" t="s">
        <v>4525</v>
      </c>
      <c r="AC2849" s="168" t="s">
        <v>9128</v>
      </c>
      <c r="AD2849" s="169">
        <v>500584.92741367151</v>
      </c>
      <c r="AE2849" s="168" t="s">
        <v>809</v>
      </c>
      <c r="AF2849" s="169">
        <v>-339206.13948275929</v>
      </c>
      <c r="AG2849" s="169">
        <v>213057.23338028579</v>
      </c>
      <c r="AH2849" s="169">
        <v>-360778.17517209088</v>
      </c>
      <c r="AI2849" s="168" t="s">
        <v>21</v>
      </c>
      <c r="AJ2849"/>
      <c r="AK2849"/>
    </row>
    <row r="2850" spans="1:37" hidden="1" x14ac:dyDescent="0.25">
      <c r="A2850" s="179" t="b">
        <f>IF(E2850&lt;&gt;1,"",NOT(ISNA(VLOOKUP(P2850,Mapping!$P:$P,1,FALSE))))</f>
        <v>0</v>
      </c>
      <c r="B2850" s="180" t="str">
        <f t="shared" si="44"/>
        <v/>
      </c>
      <c r="E2850" s="167">
        <v>1</v>
      </c>
      <c r="F2850" s="170" t="s">
        <v>4523</v>
      </c>
      <c r="G2850" s="169">
        <v>2014440.591238664</v>
      </c>
      <c r="H2850" s="168" t="s">
        <v>1266</v>
      </c>
      <c r="I2850" s="168" t="s">
        <v>303</v>
      </c>
      <c r="J2850" s="169">
        <v>571751.66877448454</v>
      </c>
      <c r="K2850" s="169">
        <v>405833.2354570902</v>
      </c>
      <c r="L2850" s="168" t="s">
        <v>5</v>
      </c>
      <c r="M2850" s="168" t="s">
        <v>21</v>
      </c>
      <c r="N2850" s="168" t="s">
        <v>2829</v>
      </c>
      <c r="O2850" s="168" t="s">
        <v>21</v>
      </c>
      <c r="P2850" s="168" t="s">
        <v>2836</v>
      </c>
      <c r="Q2850" s="168" t="s">
        <v>2837</v>
      </c>
      <c r="R2850" s="168" t="s">
        <v>1259</v>
      </c>
      <c r="S2850" s="168" t="s">
        <v>21</v>
      </c>
      <c r="T2850" s="168" t="s">
        <v>1259</v>
      </c>
      <c r="U2850" s="168" t="s">
        <v>1259</v>
      </c>
      <c r="V2850" s="168" t="s">
        <v>2837</v>
      </c>
      <c r="W2850" s="168" t="s">
        <v>1259</v>
      </c>
      <c r="X2850" s="168" t="s">
        <v>21</v>
      </c>
      <c r="Y2850" s="168" t="s">
        <v>1259</v>
      </c>
      <c r="Z2850" s="168" t="s">
        <v>21</v>
      </c>
      <c r="AA2850" s="168" t="s">
        <v>4524</v>
      </c>
      <c r="AB2850" s="168" t="s">
        <v>4525</v>
      </c>
      <c r="AC2850" s="168" t="s">
        <v>9129</v>
      </c>
      <c r="AD2850" s="169">
        <v>772422.71308794722</v>
      </c>
      <c r="AE2850" s="168" t="s">
        <v>809</v>
      </c>
      <c r="AF2850" s="169">
        <v>-523408.74086854351</v>
      </c>
      <c r="AG2850" s="169">
        <v>328755.89582947007</v>
      </c>
      <c r="AH2850" s="169">
        <v>-556695.26114008529</v>
      </c>
      <c r="AI2850" s="168" t="s">
        <v>21</v>
      </c>
      <c r="AJ2850"/>
      <c r="AK2850"/>
    </row>
    <row r="2851" spans="1:37" hidden="1" x14ac:dyDescent="0.25">
      <c r="A2851" s="179" t="b">
        <f>IF(E2851&lt;&gt;1,"",NOT(ISNA(VLOOKUP(P2851,Mapping!$P:$P,1,FALSE))))</f>
        <v>0</v>
      </c>
      <c r="B2851" s="180" t="str">
        <f t="shared" si="44"/>
        <v/>
      </c>
      <c r="E2851" s="167">
        <v>1</v>
      </c>
      <c r="F2851" s="170" t="s">
        <v>4526</v>
      </c>
      <c r="G2851" s="169">
        <v>613231.58988802892</v>
      </c>
      <c r="H2851" s="168" t="s">
        <v>1266</v>
      </c>
      <c r="I2851" s="168" t="s">
        <v>3240</v>
      </c>
      <c r="J2851" s="169">
        <v>195917.45858894099</v>
      </c>
      <c r="K2851" s="169">
        <v>61736.383583675182</v>
      </c>
      <c r="L2851" s="168" t="s">
        <v>5</v>
      </c>
      <c r="M2851" s="168" t="s">
        <v>21</v>
      </c>
      <c r="N2851" s="168" t="s">
        <v>2829</v>
      </c>
      <c r="O2851" s="168" t="s">
        <v>21</v>
      </c>
      <c r="P2851" s="168" t="s">
        <v>2831</v>
      </c>
      <c r="Q2851" s="168" t="s">
        <v>2832</v>
      </c>
      <c r="R2851" s="168" t="s">
        <v>1259</v>
      </c>
      <c r="S2851" s="168" t="s">
        <v>21</v>
      </c>
      <c r="T2851" s="168" t="s">
        <v>1259</v>
      </c>
      <c r="U2851" s="168" t="s">
        <v>1259</v>
      </c>
      <c r="V2851" s="168" t="s">
        <v>2832</v>
      </c>
      <c r="W2851" s="168" t="s">
        <v>1259</v>
      </c>
      <c r="X2851" s="168" t="s">
        <v>21</v>
      </c>
      <c r="Y2851" s="168" t="s">
        <v>1259</v>
      </c>
      <c r="Z2851" s="168" t="s">
        <v>21</v>
      </c>
      <c r="AA2851" s="168" t="s">
        <v>4527</v>
      </c>
      <c r="AB2851" s="168" t="s">
        <v>1259</v>
      </c>
      <c r="AC2851" s="168" t="s">
        <v>9130</v>
      </c>
      <c r="AD2851" s="169">
        <v>258138.4883822031</v>
      </c>
      <c r="AE2851" s="168" t="s">
        <v>808</v>
      </c>
      <c r="AF2851" s="169">
        <v>-48032.415124298313</v>
      </c>
      <c r="AG2851" s="169">
        <v>245137.9931700564</v>
      </c>
      <c r="AH2851" s="169">
        <v>17086.61597147095</v>
      </c>
      <c r="AI2851" s="168" t="s">
        <v>21</v>
      </c>
      <c r="AJ2851"/>
      <c r="AK2851"/>
    </row>
    <row r="2852" spans="1:37" hidden="1" x14ac:dyDescent="0.25">
      <c r="A2852" s="179" t="b">
        <f>IF(E2852&lt;&gt;1,"",NOT(ISNA(VLOOKUP(P2852,Mapping!$P:$P,1,FALSE))))</f>
        <v>0</v>
      </c>
      <c r="B2852" s="180" t="str">
        <f t="shared" si="44"/>
        <v/>
      </c>
      <c r="E2852" s="167">
        <v>1</v>
      </c>
      <c r="F2852" s="170" t="s">
        <v>4526</v>
      </c>
      <c r="G2852" s="169">
        <v>1358066.8479125409</v>
      </c>
      <c r="H2852" s="168" t="s">
        <v>1266</v>
      </c>
      <c r="I2852" s="168" t="s">
        <v>3240</v>
      </c>
      <c r="J2852" s="169">
        <v>433880.13570126297</v>
      </c>
      <c r="K2852" s="169">
        <v>136721.8147882926</v>
      </c>
      <c r="L2852" s="168" t="s">
        <v>5</v>
      </c>
      <c r="M2852" s="168" t="s">
        <v>21</v>
      </c>
      <c r="N2852" s="168" t="s">
        <v>2829</v>
      </c>
      <c r="O2852" s="168" t="s">
        <v>21</v>
      </c>
      <c r="P2852" s="168" t="s">
        <v>2851</v>
      </c>
      <c r="Q2852" s="168" t="s">
        <v>2834</v>
      </c>
      <c r="R2852" s="168" t="s">
        <v>1259</v>
      </c>
      <c r="S2852" s="168" t="s">
        <v>21</v>
      </c>
      <c r="T2852" s="168" t="s">
        <v>1259</v>
      </c>
      <c r="U2852" s="168" t="s">
        <v>1259</v>
      </c>
      <c r="V2852" s="168" t="s">
        <v>2834</v>
      </c>
      <c r="W2852" s="168" t="s">
        <v>1259</v>
      </c>
      <c r="X2852" s="168" t="s">
        <v>21</v>
      </c>
      <c r="Y2852" s="168" t="s">
        <v>1259</v>
      </c>
      <c r="Z2852" s="168" t="s">
        <v>21</v>
      </c>
      <c r="AA2852" s="168" t="s">
        <v>4527</v>
      </c>
      <c r="AB2852" s="168" t="s">
        <v>1259</v>
      </c>
      <c r="AC2852" s="168" t="s">
        <v>9131</v>
      </c>
      <c r="AD2852" s="169">
        <v>571675.25128008449</v>
      </c>
      <c r="AE2852" s="168" t="s">
        <v>808</v>
      </c>
      <c r="AF2852" s="169">
        <v>-106372.9130741507</v>
      </c>
      <c r="AG2852" s="169">
        <v>542884.26620170032</v>
      </c>
      <c r="AH2852" s="169">
        <v>37840.135890756268</v>
      </c>
      <c r="AI2852" s="168" t="s">
        <v>21</v>
      </c>
      <c r="AJ2852"/>
      <c r="AK2852"/>
    </row>
    <row r="2853" spans="1:37" hidden="1" x14ac:dyDescent="0.25">
      <c r="A2853" s="179" t="b">
        <f>IF(E2853&lt;&gt;1,"",NOT(ISNA(VLOOKUP(P2853,Mapping!$P:$P,1,FALSE))))</f>
        <v>0</v>
      </c>
      <c r="B2853" s="180" t="str">
        <f t="shared" si="44"/>
        <v/>
      </c>
      <c r="E2853" s="167">
        <v>1</v>
      </c>
      <c r="F2853" s="170" t="s">
        <v>6920</v>
      </c>
      <c r="G2853" s="169">
        <v>2288160.6299984832</v>
      </c>
      <c r="H2853" s="168" t="s">
        <v>1266</v>
      </c>
      <c r="I2853" s="168" t="s">
        <v>303</v>
      </c>
      <c r="J2853" s="169">
        <v>615423.9505586694</v>
      </c>
      <c r="K2853" s="169">
        <v>523437.47903634747</v>
      </c>
      <c r="L2853" s="168" t="s">
        <v>5</v>
      </c>
      <c r="M2853" s="168" t="s">
        <v>21</v>
      </c>
      <c r="N2853" s="168" t="s">
        <v>2829</v>
      </c>
      <c r="O2853" s="168" t="s">
        <v>21</v>
      </c>
      <c r="P2853" s="168" t="s">
        <v>2831</v>
      </c>
      <c r="Q2853" s="168" t="s">
        <v>2832</v>
      </c>
      <c r="R2853" s="168" t="s">
        <v>1259</v>
      </c>
      <c r="S2853" s="168" t="s">
        <v>21</v>
      </c>
      <c r="T2853" s="168" t="s">
        <v>1259</v>
      </c>
      <c r="U2853" s="168" t="s">
        <v>1259</v>
      </c>
      <c r="V2853" s="168" t="s">
        <v>2832</v>
      </c>
      <c r="W2853" s="168" t="s">
        <v>1259</v>
      </c>
      <c r="X2853" s="168" t="s">
        <v>21</v>
      </c>
      <c r="Y2853" s="168" t="s">
        <v>1259</v>
      </c>
      <c r="Z2853" s="168" t="s">
        <v>21</v>
      </c>
      <c r="AA2853" s="168" t="s">
        <v>6921</v>
      </c>
      <c r="AB2853" s="168" t="s">
        <v>1259</v>
      </c>
      <c r="AC2853" s="168" t="s">
        <v>9132</v>
      </c>
      <c r="AD2853" s="169">
        <v>941260.8081618296</v>
      </c>
      <c r="AE2853" s="168" t="s">
        <v>807</v>
      </c>
      <c r="AF2853" s="169">
        <v>-764190.4826974594</v>
      </c>
      <c r="AG2853" s="169">
        <v>-1043932.1887818041</v>
      </c>
      <c r="AH2853" s="169">
        <v>-512146.27537059388</v>
      </c>
      <c r="AI2853" s="168" t="s">
        <v>21</v>
      </c>
      <c r="AJ2853"/>
      <c r="AK2853"/>
    </row>
    <row r="2854" spans="1:37" hidden="1" x14ac:dyDescent="0.25">
      <c r="A2854" s="179" t="b">
        <f>IF(E2854&lt;&gt;1,"",NOT(ISNA(VLOOKUP(P2854,Mapping!$P:$P,1,FALSE))))</f>
        <v>0</v>
      </c>
      <c r="B2854" s="180" t="str">
        <f t="shared" si="44"/>
        <v/>
      </c>
      <c r="E2854" s="167">
        <v>1</v>
      </c>
      <c r="F2854" s="170" t="s">
        <v>6920</v>
      </c>
      <c r="G2854" s="169">
        <v>1132827.065999249</v>
      </c>
      <c r="H2854" s="168" t="s">
        <v>1266</v>
      </c>
      <c r="I2854" s="168" t="s">
        <v>303</v>
      </c>
      <c r="J2854" s="169">
        <v>304685.30011265283</v>
      </c>
      <c r="K2854" s="169">
        <v>259144.45683438901</v>
      </c>
      <c r="L2854" s="168" t="s">
        <v>5</v>
      </c>
      <c r="M2854" s="168" t="s">
        <v>21</v>
      </c>
      <c r="N2854" s="168" t="s">
        <v>2829</v>
      </c>
      <c r="O2854" s="168" t="s">
        <v>21</v>
      </c>
      <c r="P2854" s="168" t="s">
        <v>2836</v>
      </c>
      <c r="Q2854" s="168" t="s">
        <v>2837</v>
      </c>
      <c r="R2854" s="168" t="s">
        <v>1259</v>
      </c>
      <c r="S2854" s="168" t="s">
        <v>21</v>
      </c>
      <c r="T2854" s="168" t="s">
        <v>1259</v>
      </c>
      <c r="U2854" s="168" t="s">
        <v>1259</v>
      </c>
      <c r="V2854" s="168" t="s">
        <v>2837</v>
      </c>
      <c r="W2854" s="168" t="s">
        <v>1259</v>
      </c>
      <c r="X2854" s="168" t="s">
        <v>21</v>
      </c>
      <c r="Y2854" s="168" t="s">
        <v>1259</v>
      </c>
      <c r="Z2854" s="168" t="s">
        <v>21</v>
      </c>
      <c r="AA2854" s="168" t="s">
        <v>6921</v>
      </c>
      <c r="AB2854" s="168" t="s">
        <v>1259</v>
      </c>
      <c r="AC2854" s="168" t="s">
        <v>9133</v>
      </c>
      <c r="AD2854" s="169">
        <v>466001.25256536272</v>
      </c>
      <c r="AE2854" s="168" t="s">
        <v>807</v>
      </c>
      <c r="AF2854" s="169">
        <v>-378336.92749939777</v>
      </c>
      <c r="AG2854" s="169">
        <v>-516832.0016591883</v>
      </c>
      <c r="AH2854" s="169">
        <v>-253554.38551134299</v>
      </c>
      <c r="AI2854" s="168" t="s">
        <v>21</v>
      </c>
      <c r="AJ2854"/>
      <c r="AK2854"/>
    </row>
    <row r="2855" spans="1:37" hidden="1" x14ac:dyDescent="0.25">
      <c r="A2855" s="179" t="b">
        <f>IF(E2855&lt;&gt;1,"",NOT(ISNA(VLOOKUP(P2855,Mapping!$P:$P,1,FALSE))))</f>
        <v>0</v>
      </c>
      <c r="B2855" s="180" t="str">
        <f t="shared" si="44"/>
        <v/>
      </c>
      <c r="E2855" s="167">
        <v>1</v>
      </c>
      <c r="F2855" s="170" t="s">
        <v>4528</v>
      </c>
      <c r="G2855" s="169">
        <v>2124829.751749591</v>
      </c>
      <c r="H2855" s="168" t="s">
        <v>1266</v>
      </c>
      <c r="I2855" s="168" t="s">
        <v>303</v>
      </c>
      <c r="J2855" s="169">
        <v>1267676.407915846</v>
      </c>
      <c r="K2855" s="169">
        <v>774760.72849553404</v>
      </c>
      <c r="L2855" s="168" t="s">
        <v>5</v>
      </c>
      <c r="M2855" s="168" t="s">
        <v>21</v>
      </c>
      <c r="N2855" s="168" t="s">
        <v>2829</v>
      </c>
      <c r="O2855" s="168" t="s">
        <v>21</v>
      </c>
      <c r="P2855" s="168" t="s">
        <v>2831</v>
      </c>
      <c r="Q2855" s="168" t="s">
        <v>2832</v>
      </c>
      <c r="R2855" s="168" t="s">
        <v>1259</v>
      </c>
      <c r="S2855" s="168" t="s">
        <v>21</v>
      </c>
      <c r="T2855" s="168" t="s">
        <v>1259</v>
      </c>
      <c r="U2855" s="168" t="s">
        <v>1259</v>
      </c>
      <c r="V2855" s="168" t="s">
        <v>2832</v>
      </c>
      <c r="W2855" s="168" t="s">
        <v>1259</v>
      </c>
      <c r="X2855" s="168" t="s">
        <v>21</v>
      </c>
      <c r="Y2855" s="168" t="s">
        <v>1259</v>
      </c>
      <c r="Z2855" s="168" t="s">
        <v>21</v>
      </c>
      <c r="AA2855" s="168" t="s">
        <v>4529</v>
      </c>
      <c r="AB2855" s="168" t="s">
        <v>4530</v>
      </c>
      <c r="AC2855" s="168" t="s">
        <v>8812</v>
      </c>
      <c r="AD2855" s="169">
        <v>1650308.39138089</v>
      </c>
      <c r="AE2855" s="168" t="s">
        <v>807</v>
      </c>
      <c r="AF2855" s="169">
        <v>-1053811.339215826</v>
      </c>
      <c r="AG2855" s="169">
        <v>-1624321.0684039141</v>
      </c>
      <c r="AH2855" s="169">
        <v>-891525.00268565211</v>
      </c>
      <c r="AI2855" s="168" t="s">
        <v>21</v>
      </c>
      <c r="AJ2855"/>
      <c r="AK2855"/>
    </row>
    <row r="2856" spans="1:37" hidden="1" x14ac:dyDescent="0.25">
      <c r="A2856" s="179" t="b">
        <f>IF(E2856&lt;&gt;1,"",NOT(ISNA(VLOOKUP(P2856,Mapping!$P:$P,1,FALSE))))</f>
        <v>0</v>
      </c>
      <c r="B2856" s="180" t="str">
        <f t="shared" si="44"/>
        <v/>
      </c>
      <c r="E2856" s="167">
        <v>1</v>
      </c>
      <c r="F2856" s="170" t="s">
        <v>4528</v>
      </c>
      <c r="G2856" s="169">
        <v>2778898.5220481581</v>
      </c>
      <c r="H2856" s="168" t="s">
        <v>1266</v>
      </c>
      <c r="I2856" s="168" t="s">
        <v>303</v>
      </c>
      <c r="J2856" s="169">
        <v>1657894.752975865</v>
      </c>
      <c r="K2856" s="169">
        <v>1013248.916335261</v>
      </c>
      <c r="L2856" s="168" t="s">
        <v>5</v>
      </c>
      <c r="M2856" s="168" t="s">
        <v>21</v>
      </c>
      <c r="N2856" s="168" t="s">
        <v>2829</v>
      </c>
      <c r="O2856" s="168" t="s">
        <v>21</v>
      </c>
      <c r="P2856" s="168" t="s">
        <v>2836</v>
      </c>
      <c r="Q2856" s="168" t="s">
        <v>2837</v>
      </c>
      <c r="R2856" s="168" t="s">
        <v>1259</v>
      </c>
      <c r="S2856" s="168" t="s">
        <v>21</v>
      </c>
      <c r="T2856" s="168" t="s">
        <v>1259</v>
      </c>
      <c r="U2856" s="168" t="s">
        <v>1259</v>
      </c>
      <c r="V2856" s="168" t="s">
        <v>2837</v>
      </c>
      <c r="W2856" s="168" t="s">
        <v>1259</v>
      </c>
      <c r="X2856" s="168" t="s">
        <v>21</v>
      </c>
      <c r="Y2856" s="168" t="s">
        <v>1259</v>
      </c>
      <c r="Z2856" s="168" t="s">
        <v>21</v>
      </c>
      <c r="AA2856" s="168" t="s">
        <v>4529</v>
      </c>
      <c r="AB2856" s="168" t="s">
        <v>4530</v>
      </c>
      <c r="AC2856" s="168" t="s">
        <v>9134</v>
      </c>
      <c r="AD2856" s="169">
        <v>2158309.1755731842</v>
      </c>
      <c r="AE2856" s="168" t="s">
        <v>807</v>
      </c>
      <c r="AF2856" s="169">
        <v>-1378197.36882598</v>
      </c>
      <c r="AG2856" s="169">
        <v>-2124322.389877412</v>
      </c>
      <c r="AH2856" s="169">
        <v>-1165955.771417541</v>
      </c>
      <c r="AI2856" s="168" t="s">
        <v>21</v>
      </c>
      <c r="AJ2856"/>
      <c r="AK2856"/>
    </row>
    <row r="2857" spans="1:37" hidden="1" x14ac:dyDescent="0.25">
      <c r="A2857" s="179" t="b">
        <f>IF(E2857&lt;&gt;1,"",NOT(ISNA(VLOOKUP(P2857,Mapping!$P:$P,1,FALSE))))</f>
        <v>0</v>
      </c>
      <c r="B2857" s="180" t="str">
        <f t="shared" si="44"/>
        <v/>
      </c>
      <c r="E2857" s="167">
        <v>1</v>
      </c>
      <c r="F2857" s="170" t="s">
        <v>4531</v>
      </c>
      <c r="G2857" s="169">
        <v>936070.90407462837</v>
      </c>
      <c r="H2857" s="168" t="s">
        <v>1266</v>
      </c>
      <c r="I2857" s="168" t="s">
        <v>2830</v>
      </c>
      <c r="J2857" s="169">
        <v>504881.80593884212</v>
      </c>
      <c r="K2857" s="169">
        <v>213733.2034840172</v>
      </c>
      <c r="L2857" s="168" t="s">
        <v>5</v>
      </c>
      <c r="M2857" s="168" t="s">
        <v>21</v>
      </c>
      <c r="N2857" s="168" t="s">
        <v>2829</v>
      </c>
      <c r="O2857" s="168" t="s">
        <v>21</v>
      </c>
      <c r="P2857" s="168" t="s">
        <v>2831</v>
      </c>
      <c r="Q2857" s="168" t="s">
        <v>2832</v>
      </c>
      <c r="R2857" s="168" t="s">
        <v>1259</v>
      </c>
      <c r="S2857" s="168" t="s">
        <v>21</v>
      </c>
      <c r="T2857" s="168" t="s">
        <v>1259</v>
      </c>
      <c r="U2857" s="168" t="s">
        <v>1259</v>
      </c>
      <c r="V2857" s="168" t="s">
        <v>2832</v>
      </c>
      <c r="W2857" s="168" t="s">
        <v>1259</v>
      </c>
      <c r="X2857" s="168" t="s">
        <v>21</v>
      </c>
      <c r="Y2857" s="168" t="s">
        <v>1259</v>
      </c>
      <c r="Z2857" s="168" t="s">
        <v>21</v>
      </c>
      <c r="AA2857" s="168" t="s">
        <v>4532</v>
      </c>
      <c r="AB2857" s="168" t="s">
        <v>1259</v>
      </c>
      <c r="AC2857" s="168" t="s">
        <v>9135</v>
      </c>
      <c r="AD2857" s="169">
        <v>848324.16751776892</v>
      </c>
      <c r="AE2857" s="168" t="s">
        <v>813</v>
      </c>
      <c r="AF2857" s="169">
        <v>-657693.83486048854</v>
      </c>
      <c r="AG2857" s="169">
        <v>-634148.95174512966</v>
      </c>
      <c r="AH2857" s="169">
        <v>-161597.8484742335</v>
      </c>
      <c r="AI2857" s="168" t="s">
        <v>21</v>
      </c>
      <c r="AJ2857"/>
      <c r="AK2857"/>
    </row>
    <row r="2858" spans="1:37" hidden="1" x14ac:dyDescent="0.25">
      <c r="A2858" s="179" t="b">
        <f>IF(E2858&lt;&gt;1,"",NOT(ISNA(VLOOKUP(P2858,Mapping!$P:$P,1,FALSE))))</f>
        <v>0</v>
      </c>
      <c r="B2858" s="180" t="str">
        <f t="shared" si="44"/>
        <v/>
      </c>
      <c r="E2858" s="167">
        <v>1</v>
      </c>
      <c r="F2858" s="170" t="s">
        <v>4531</v>
      </c>
      <c r="G2858" s="169">
        <v>1358212.8321476949</v>
      </c>
      <c r="H2858" s="168" t="s">
        <v>1266</v>
      </c>
      <c r="I2858" s="168" t="s">
        <v>2830</v>
      </c>
      <c r="J2858" s="169">
        <v>732569.45019772288</v>
      </c>
      <c r="K2858" s="169">
        <v>310120.93033166532</v>
      </c>
      <c r="L2858" s="168" t="s">
        <v>5</v>
      </c>
      <c r="M2858" s="168" t="s">
        <v>21</v>
      </c>
      <c r="N2858" s="168" t="s">
        <v>2829</v>
      </c>
      <c r="O2858" s="168" t="s">
        <v>21</v>
      </c>
      <c r="P2858" s="168" t="s">
        <v>2833</v>
      </c>
      <c r="Q2858" s="168" t="s">
        <v>2834</v>
      </c>
      <c r="R2858" s="168" t="s">
        <v>1259</v>
      </c>
      <c r="S2858" s="168" t="s">
        <v>21</v>
      </c>
      <c r="T2858" s="168" t="s">
        <v>1259</v>
      </c>
      <c r="U2858" s="168" t="s">
        <v>1259</v>
      </c>
      <c r="V2858" s="168" t="s">
        <v>2834</v>
      </c>
      <c r="W2858" s="168" t="s">
        <v>1259</v>
      </c>
      <c r="X2858" s="168" t="s">
        <v>21</v>
      </c>
      <c r="Y2858" s="168" t="s">
        <v>1259</v>
      </c>
      <c r="Z2858" s="168" t="s">
        <v>21</v>
      </c>
      <c r="AA2858" s="168" t="s">
        <v>4532</v>
      </c>
      <c r="AB2858" s="168" t="s">
        <v>1259</v>
      </c>
      <c r="AC2858" s="168" t="s">
        <v>9136</v>
      </c>
      <c r="AD2858" s="169">
        <v>1230894.759283945</v>
      </c>
      <c r="AE2858" s="168" t="s">
        <v>813</v>
      </c>
      <c r="AF2858" s="169">
        <v>-954295.45159831701</v>
      </c>
      <c r="AG2858" s="169">
        <v>-920132.48142213002</v>
      </c>
      <c r="AH2858" s="169">
        <v>-234473.98107319491</v>
      </c>
      <c r="AI2858" s="168" t="s">
        <v>21</v>
      </c>
      <c r="AJ2858"/>
      <c r="AK2858"/>
    </row>
    <row r="2859" spans="1:37" hidden="1" x14ac:dyDescent="0.25">
      <c r="A2859" s="179" t="b">
        <f>IF(E2859&lt;&gt;1,"",NOT(ISNA(VLOOKUP(P2859,Mapping!$P:$P,1,FALSE))))</f>
        <v>0</v>
      </c>
      <c r="B2859" s="180" t="str">
        <f t="shared" si="44"/>
        <v/>
      </c>
      <c r="E2859" s="167">
        <v>1</v>
      </c>
      <c r="F2859" s="170" t="s">
        <v>4531</v>
      </c>
      <c r="G2859" s="169">
        <v>317485.39738673571</v>
      </c>
      <c r="H2859" s="168" t="s">
        <v>1266</v>
      </c>
      <c r="I2859" s="168" t="s">
        <v>2830</v>
      </c>
      <c r="J2859" s="169">
        <v>171239.80682882789</v>
      </c>
      <c r="K2859" s="169">
        <v>72491.486219139406</v>
      </c>
      <c r="L2859" s="168" t="s">
        <v>5</v>
      </c>
      <c r="M2859" s="168" t="s">
        <v>21</v>
      </c>
      <c r="N2859" s="168" t="s">
        <v>2829</v>
      </c>
      <c r="O2859" s="168" t="s">
        <v>21</v>
      </c>
      <c r="P2859" s="168" t="s">
        <v>2836</v>
      </c>
      <c r="Q2859" s="168" t="s">
        <v>2837</v>
      </c>
      <c r="R2859" s="168" t="s">
        <v>1259</v>
      </c>
      <c r="S2859" s="168" t="s">
        <v>21</v>
      </c>
      <c r="T2859" s="168" t="s">
        <v>1259</v>
      </c>
      <c r="U2859" s="168" t="s">
        <v>1259</v>
      </c>
      <c r="V2859" s="168" t="s">
        <v>2837</v>
      </c>
      <c r="W2859" s="168" t="s">
        <v>1259</v>
      </c>
      <c r="X2859" s="168" t="s">
        <v>21</v>
      </c>
      <c r="Y2859" s="168" t="s">
        <v>1259</v>
      </c>
      <c r="Z2859" s="168" t="s">
        <v>21</v>
      </c>
      <c r="AA2859" s="168" t="s">
        <v>4532</v>
      </c>
      <c r="AB2859" s="168" t="s">
        <v>1259</v>
      </c>
      <c r="AC2859" s="168" t="s">
        <v>9137</v>
      </c>
      <c r="AD2859" s="169">
        <v>287724.50277514261</v>
      </c>
      <c r="AE2859" s="168" t="s">
        <v>813</v>
      </c>
      <c r="AF2859" s="169">
        <v>-223068.77354115591</v>
      </c>
      <c r="AG2859" s="169">
        <v>-215083.10008440679</v>
      </c>
      <c r="AH2859" s="169">
        <v>-54808.836506249558</v>
      </c>
      <c r="AI2859" s="168" t="s">
        <v>21</v>
      </c>
      <c r="AJ2859"/>
      <c r="AK2859"/>
    </row>
    <row r="2860" spans="1:37" hidden="1" x14ac:dyDescent="0.25">
      <c r="A2860" s="179" t="b">
        <f>IF(E2860&lt;&gt;1,"",NOT(ISNA(VLOOKUP(P2860,Mapping!$P:$P,1,FALSE))))</f>
        <v>0</v>
      </c>
      <c r="B2860" s="180" t="str">
        <f t="shared" si="44"/>
        <v/>
      </c>
      <c r="E2860" s="167">
        <v>1</v>
      </c>
      <c r="F2860" s="170" t="s">
        <v>4533</v>
      </c>
      <c r="G2860" s="169">
        <v>2878662.4098100909</v>
      </c>
      <c r="H2860" s="168" t="s">
        <v>1266</v>
      </c>
      <c r="I2860" s="168" t="s">
        <v>303</v>
      </c>
      <c r="J2860" s="169">
        <v>1262285.9788270241</v>
      </c>
      <c r="K2860" s="169">
        <v>667954.13331171847</v>
      </c>
      <c r="L2860" s="168" t="s">
        <v>5</v>
      </c>
      <c r="M2860" s="168" t="s">
        <v>21</v>
      </c>
      <c r="N2860" s="168" t="s">
        <v>2829</v>
      </c>
      <c r="O2860" s="168" t="s">
        <v>21</v>
      </c>
      <c r="P2860" s="168" t="s">
        <v>2831</v>
      </c>
      <c r="Q2860" s="168" t="s">
        <v>2832</v>
      </c>
      <c r="R2860" s="168" t="s">
        <v>1259</v>
      </c>
      <c r="S2860" s="168" t="s">
        <v>21</v>
      </c>
      <c r="T2860" s="168" t="s">
        <v>1259</v>
      </c>
      <c r="U2860" s="168" t="s">
        <v>1259</v>
      </c>
      <c r="V2860" s="168" t="s">
        <v>2832</v>
      </c>
      <c r="W2860" s="168" t="s">
        <v>1259</v>
      </c>
      <c r="X2860" s="168" t="s">
        <v>21</v>
      </c>
      <c r="Y2860" s="168" t="s">
        <v>1259</v>
      </c>
      <c r="Z2860" s="168" t="s">
        <v>21</v>
      </c>
      <c r="AA2860" s="168" t="s">
        <v>4534</v>
      </c>
      <c r="AB2860" s="168" t="s">
        <v>4535</v>
      </c>
      <c r="AC2860" s="168" t="s">
        <v>12355</v>
      </c>
      <c r="AD2860" s="169">
        <v>1573968.9514286099</v>
      </c>
      <c r="AE2860" s="168" t="s">
        <v>816</v>
      </c>
      <c r="AF2860" s="169">
        <v>-862928.15210173093</v>
      </c>
      <c r="AG2860" s="169">
        <v>-1313338.0195598181</v>
      </c>
      <c r="AH2860" s="169">
        <v>-386065.06257556152</v>
      </c>
      <c r="AI2860" s="168" t="s">
        <v>21</v>
      </c>
      <c r="AJ2860"/>
      <c r="AK2860"/>
    </row>
    <row r="2861" spans="1:37" hidden="1" x14ac:dyDescent="0.25">
      <c r="A2861" s="179" t="b">
        <f>IF(E2861&lt;&gt;1,"",NOT(ISNA(VLOOKUP(P2861,Mapping!$P:$P,1,FALSE))))</f>
        <v>0</v>
      </c>
      <c r="B2861" s="180" t="str">
        <f t="shared" si="44"/>
        <v/>
      </c>
      <c r="E2861" s="167">
        <v>1</v>
      </c>
      <c r="F2861" s="170" t="s">
        <v>4533</v>
      </c>
      <c r="G2861" s="169">
        <v>6855814.4437394533</v>
      </c>
      <c r="H2861" s="168" t="s">
        <v>1266</v>
      </c>
      <c r="I2861" s="168" t="s">
        <v>303</v>
      </c>
      <c r="J2861" s="169">
        <v>3006256.800478044</v>
      </c>
      <c r="K2861" s="169">
        <v>1590797.7188669581</v>
      </c>
      <c r="L2861" s="168" t="s">
        <v>5</v>
      </c>
      <c r="M2861" s="168" t="s">
        <v>21</v>
      </c>
      <c r="N2861" s="168" t="s">
        <v>2829</v>
      </c>
      <c r="O2861" s="168" t="s">
        <v>21</v>
      </c>
      <c r="P2861" s="168" t="s">
        <v>2835</v>
      </c>
      <c r="Q2861" s="168" t="s">
        <v>2834</v>
      </c>
      <c r="R2861" s="168" t="s">
        <v>1259</v>
      </c>
      <c r="S2861" s="168" t="s">
        <v>21</v>
      </c>
      <c r="T2861" s="168" t="s">
        <v>1259</v>
      </c>
      <c r="U2861" s="168" t="s">
        <v>1259</v>
      </c>
      <c r="V2861" s="168" t="s">
        <v>2834</v>
      </c>
      <c r="W2861" s="168" t="s">
        <v>1259</v>
      </c>
      <c r="X2861" s="168" t="s">
        <v>21</v>
      </c>
      <c r="Y2861" s="168" t="s">
        <v>1259</v>
      </c>
      <c r="Z2861" s="168" t="s">
        <v>21</v>
      </c>
      <c r="AA2861" s="168" t="s">
        <v>4534</v>
      </c>
      <c r="AB2861" s="168" t="s">
        <v>4535</v>
      </c>
      <c r="AC2861" s="168" t="s">
        <v>9138</v>
      </c>
      <c r="AD2861" s="169">
        <v>3748560.107092788</v>
      </c>
      <c r="AE2861" s="168" t="s">
        <v>816</v>
      </c>
      <c r="AF2861" s="169">
        <v>-2055147.3034584611</v>
      </c>
      <c r="AG2861" s="169">
        <v>-3127842.1996709132</v>
      </c>
      <c r="AH2861" s="169">
        <v>-919451.48663796391</v>
      </c>
      <c r="AI2861" s="168" t="s">
        <v>21</v>
      </c>
      <c r="AJ2861"/>
      <c r="AK2861"/>
    </row>
    <row r="2862" spans="1:37" hidden="1" x14ac:dyDescent="0.25">
      <c r="A2862" s="179" t="b">
        <f>IF(E2862&lt;&gt;1,"",NOT(ISNA(VLOOKUP(P2862,Mapping!$P:$P,1,FALSE))))</f>
        <v>0</v>
      </c>
      <c r="B2862" s="180" t="str">
        <f t="shared" si="44"/>
        <v/>
      </c>
      <c r="E2862" s="167">
        <v>1</v>
      </c>
      <c r="F2862" s="170" t="s">
        <v>4533</v>
      </c>
      <c r="G2862" s="169">
        <v>1148315.357951239</v>
      </c>
      <c r="H2862" s="168" t="s">
        <v>1266</v>
      </c>
      <c r="I2862" s="168" t="s">
        <v>303</v>
      </c>
      <c r="J2862" s="169">
        <v>503533.29750438081</v>
      </c>
      <c r="K2862" s="169">
        <v>266450.83045339031</v>
      </c>
      <c r="L2862" s="168" t="s">
        <v>5</v>
      </c>
      <c r="M2862" s="168" t="s">
        <v>21</v>
      </c>
      <c r="N2862" s="168" t="s">
        <v>2829</v>
      </c>
      <c r="O2862" s="168" t="s">
        <v>21</v>
      </c>
      <c r="P2862" s="168" t="s">
        <v>2836</v>
      </c>
      <c r="Q2862" s="168" t="s">
        <v>2837</v>
      </c>
      <c r="R2862" s="168" t="s">
        <v>1259</v>
      </c>
      <c r="S2862" s="168" t="s">
        <v>21</v>
      </c>
      <c r="T2862" s="168" t="s">
        <v>1259</v>
      </c>
      <c r="U2862" s="168" t="s">
        <v>1259</v>
      </c>
      <c r="V2862" s="168" t="s">
        <v>2837</v>
      </c>
      <c r="W2862" s="168" t="s">
        <v>1259</v>
      </c>
      <c r="X2862" s="168" t="s">
        <v>21</v>
      </c>
      <c r="Y2862" s="168" t="s">
        <v>1259</v>
      </c>
      <c r="Z2862" s="168" t="s">
        <v>21</v>
      </c>
      <c r="AA2862" s="168" t="s">
        <v>4534</v>
      </c>
      <c r="AB2862" s="168" t="s">
        <v>4535</v>
      </c>
      <c r="AC2862" s="168" t="s">
        <v>9139</v>
      </c>
      <c r="AD2862" s="169">
        <v>627865.46755342931</v>
      </c>
      <c r="AE2862" s="168" t="s">
        <v>816</v>
      </c>
      <c r="AF2862" s="169">
        <v>-344227.11273472029</v>
      </c>
      <c r="AG2862" s="169">
        <v>-523898.25667029002</v>
      </c>
      <c r="AH2862" s="169">
        <v>-154003.62300669029</v>
      </c>
      <c r="AI2862" s="168" t="s">
        <v>21</v>
      </c>
      <c r="AJ2862"/>
      <c r="AK2862"/>
    </row>
    <row r="2863" spans="1:37" hidden="1" x14ac:dyDescent="0.25">
      <c r="A2863" s="179" t="b">
        <f>IF(E2863&lt;&gt;1,"",NOT(ISNA(VLOOKUP(P2863,Mapping!$P:$P,1,FALSE))))</f>
        <v>0</v>
      </c>
      <c r="B2863" s="180" t="str">
        <f t="shared" si="44"/>
        <v/>
      </c>
      <c r="E2863" s="167">
        <v>1</v>
      </c>
      <c r="F2863" s="170" t="s">
        <v>4536</v>
      </c>
      <c r="G2863" s="169">
        <v>1265801.356763161</v>
      </c>
      <c r="H2863" s="168" t="s">
        <v>1266</v>
      </c>
      <c r="I2863" s="168" t="s">
        <v>303</v>
      </c>
      <c r="J2863" s="169">
        <v>366408.04714226659</v>
      </c>
      <c r="K2863" s="169">
        <v>274095.41239942581</v>
      </c>
      <c r="L2863" s="168" t="s">
        <v>5</v>
      </c>
      <c r="M2863" s="168" t="s">
        <v>21</v>
      </c>
      <c r="N2863" s="168" t="s">
        <v>2829</v>
      </c>
      <c r="O2863" s="168" t="s">
        <v>21</v>
      </c>
      <c r="P2863" s="168" t="s">
        <v>2831</v>
      </c>
      <c r="Q2863" s="168" t="s">
        <v>2832</v>
      </c>
      <c r="R2863" s="168" t="s">
        <v>1259</v>
      </c>
      <c r="S2863" s="168" t="s">
        <v>21</v>
      </c>
      <c r="T2863" s="168" t="s">
        <v>1259</v>
      </c>
      <c r="U2863" s="168" t="s">
        <v>1259</v>
      </c>
      <c r="V2863" s="168" t="s">
        <v>2832</v>
      </c>
      <c r="W2863" s="168" t="s">
        <v>1259</v>
      </c>
      <c r="X2863" s="168" t="s">
        <v>21</v>
      </c>
      <c r="Y2863" s="168" t="s">
        <v>1259</v>
      </c>
      <c r="Z2863" s="168" t="s">
        <v>21</v>
      </c>
      <c r="AA2863" s="168" t="s">
        <v>4537</v>
      </c>
      <c r="AB2863" s="168" t="s">
        <v>4538</v>
      </c>
      <c r="AC2863" s="168" t="s">
        <v>9999</v>
      </c>
      <c r="AD2863" s="169">
        <v>622755.15963602206</v>
      </c>
      <c r="AE2863" s="168" t="s">
        <v>814</v>
      </c>
      <c r="AF2863" s="169">
        <v>-584843.77403195237</v>
      </c>
      <c r="AG2863" s="169">
        <v>-577499.13341076067</v>
      </c>
      <c r="AH2863" s="169">
        <v>-462684.77343940327</v>
      </c>
      <c r="AI2863" s="168" t="s">
        <v>21</v>
      </c>
      <c r="AJ2863"/>
      <c r="AK2863"/>
    </row>
    <row r="2864" spans="1:37" hidden="1" x14ac:dyDescent="0.25">
      <c r="A2864" s="179" t="b">
        <f>IF(E2864&lt;&gt;1,"",NOT(ISNA(VLOOKUP(P2864,Mapping!$P:$P,1,FALSE))))</f>
        <v>0</v>
      </c>
      <c r="B2864" s="180" t="str">
        <f t="shared" si="44"/>
        <v/>
      </c>
      <c r="E2864" s="167">
        <v>1</v>
      </c>
      <c r="F2864" s="170" t="s">
        <v>4539</v>
      </c>
      <c r="G2864" s="169">
        <v>317745.70382839919</v>
      </c>
      <c r="H2864" s="168" t="s">
        <v>1266</v>
      </c>
      <c r="I2864" s="168" t="s">
        <v>402</v>
      </c>
      <c r="J2864" s="169">
        <v>121173.767728404</v>
      </c>
      <c r="K2864" s="169">
        <v>54726.229924671577</v>
      </c>
      <c r="L2864" s="168" t="s">
        <v>5</v>
      </c>
      <c r="M2864" s="168" t="s">
        <v>21</v>
      </c>
      <c r="N2864" s="168" t="s">
        <v>2829</v>
      </c>
      <c r="O2864" s="168" t="s">
        <v>21</v>
      </c>
      <c r="P2864" s="168" t="s">
        <v>2831</v>
      </c>
      <c r="Q2864" s="168" t="s">
        <v>2832</v>
      </c>
      <c r="R2864" s="168" t="s">
        <v>1259</v>
      </c>
      <c r="S2864" s="168" t="s">
        <v>21</v>
      </c>
      <c r="T2864" s="168" t="s">
        <v>1259</v>
      </c>
      <c r="U2864" s="168" t="s">
        <v>1259</v>
      </c>
      <c r="V2864" s="168" t="s">
        <v>2832</v>
      </c>
      <c r="W2864" s="168" t="s">
        <v>1259</v>
      </c>
      <c r="X2864" s="168" t="s">
        <v>21</v>
      </c>
      <c r="Y2864" s="168" t="s">
        <v>1259</v>
      </c>
      <c r="Z2864" s="168" t="s">
        <v>21</v>
      </c>
      <c r="AA2864" s="168" t="s">
        <v>4540</v>
      </c>
      <c r="AB2864" s="168" t="s">
        <v>1259</v>
      </c>
      <c r="AC2864" s="168" t="s">
        <v>7256</v>
      </c>
      <c r="AD2864" s="169">
        <v>226893.5973879605</v>
      </c>
      <c r="AE2864" s="168" t="s">
        <v>818</v>
      </c>
      <c r="AF2864" s="169">
        <v>-166817.18995163619</v>
      </c>
      <c r="AG2864" s="169">
        <v>148259.33706488161</v>
      </c>
      <c r="AH2864" s="169">
        <v>-116166.666151688</v>
      </c>
      <c r="AI2864" s="168" t="s">
        <v>21</v>
      </c>
      <c r="AJ2864"/>
      <c r="AK2864"/>
    </row>
    <row r="2865" spans="1:37" hidden="1" x14ac:dyDescent="0.25">
      <c r="A2865" s="179" t="b">
        <f>IF(E2865&lt;&gt;1,"",NOT(ISNA(VLOOKUP(P2865,Mapping!$P:$P,1,FALSE))))</f>
        <v>0</v>
      </c>
      <c r="B2865" s="180" t="str">
        <f t="shared" si="44"/>
        <v/>
      </c>
      <c r="E2865" s="167">
        <v>1</v>
      </c>
      <c r="F2865" s="170" t="s">
        <v>4539</v>
      </c>
      <c r="G2865" s="169">
        <v>1925205.8193583011</v>
      </c>
      <c r="H2865" s="168" t="s">
        <v>1266</v>
      </c>
      <c r="I2865" s="168" t="s">
        <v>402</v>
      </c>
      <c r="J2865" s="169">
        <v>734185.98575382237</v>
      </c>
      <c r="K2865" s="169">
        <v>331583.57470481523</v>
      </c>
      <c r="L2865" s="168" t="s">
        <v>5</v>
      </c>
      <c r="M2865" s="168" t="s">
        <v>21</v>
      </c>
      <c r="N2865" s="168" t="s">
        <v>2829</v>
      </c>
      <c r="O2865" s="168" t="s">
        <v>21</v>
      </c>
      <c r="P2865" s="168" t="s">
        <v>2836</v>
      </c>
      <c r="Q2865" s="168" t="s">
        <v>2837</v>
      </c>
      <c r="R2865" s="168" t="s">
        <v>1259</v>
      </c>
      <c r="S2865" s="168" t="s">
        <v>21</v>
      </c>
      <c r="T2865" s="168" t="s">
        <v>1259</v>
      </c>
      <c r="U2865" s="168" t="s">
        <v>1259</v>
      </c>
      <c r="V2865" s="168" t="s">
        <v>2837</v>
      </c>
      <c r="W2865" s="168" t="s">
        <v>1259</v>
      </c>
      <c r="X2865" s="168" t="s">
        <v>21</v>
      </c>
      <c r="Y2865" s="168" t="s">
        <v>1259</v>
      </c>
      <c r="Z2865" s="168" t="s">
        <v>21</v>
      </c>
      <c r="AA2865" s="168" t="s">
        <v>4540</v>
      </c>
      <c r="AB2865" s="168" t="s">
        <v>1259</v>
      </c>
      <c r="AC2865" s="168" t="s">
        <v>9140</v>
      </c>
      <c r="AD2865" s="169">
        <v>1374737.309752414</v>
      </c>
      <c r="AE2865" s="168" t="s">
        <v>818</v>
      </c>
      <c r="AF2865" s="169">
        <v>-1010737.268810823</v>
      </c>
      <c r="AG2865" s="169">
        <v>898296.13761091861</v>
      </c>
      <c r="AH2865" s="169">
        <v>-703848.1999790105</v>
      </c>
      <c r="AI2865" s="168" t="s">
        <v>21</v>
      </c>
      <c r="AJ2865"/>
      <c r="AK2865"/>
    </row>
    <row r="2866" spans="1:37" hidden="1" x14ac:dyDescent="0.25">
      <c r="A2866" s="179" t="b">
        <f>IF(E2866&lt;&gt;1,"",NOT(ISNA(VLOOKUP(P2866,Mapping!$P:$P,1,FALSE))))</f>
        <v>0</v>
      </c>
      <c r="B2866" s="180" t="str">
        <f t="shared" si="44"/>
        <v/>
      </c>
      <c r="E2866" s="167">
        <v>1</v>
      </c>
      <c r="F2866" s="170" t="s">
        <v>4541</v>
      </c>
      <c r="G2866" s="169">
        <v>452818.09565969958</v>
      </c>
      <c r="H2866" s="168" t="s">
        <v>1266</v>
      </c>
      <c r="I2866" s="168" t="s">
        <v>303</v>
      </c>
      <c r="J2866" s="169">
        <v>151504.68893167761</v>
      </c>
      <c r="K2866" s="169">
        <v>95887.148099679136</v>
      </c>
      <c r="L2866" s="168" t="s">
        <v>5</v>
      </c>
      <c r="M2866" s="168" t="s">
        <v>21</v>
      </c>
      <c r="N2866" s="168" t="s">
        <v>2829</v>
      </c>
      <c r="O2866" s="168" t="s">
        <v>21</v>
      </c>
      <c r="P2866" s="168" t="s">
        <v>2831</v>
      </c>
      <c r="Q2866" s="168" t="s">
        <v>2832</v>
      </c>
      <c r="R2866" s="168" t="s">
        <v>1259</v>
      </c>
      <c r="S2866" s="168" t="s">
        <v>21</v>
      </c>
      <c r="T2866" s="168" t="s">
        <v>1259</v>
      </c>
      <c r="U2866" s="168" t="s">
        <v>1259</v>
      </c>
      <c r="V2866" s="168" t="s">
        <v>2832</v>
      </c>
      <c r="W2866" s="168" t="s">
        <v>1259</v>
      </c>
      <c r="X2866" s="168" t="s">
        <v>21</v>
      </c>
      <c r="Y2866" s="168" t="s">
        <v>1259</v>
      </c>
      <c r="Z2866" s="168" t="s">
        <v>21</v>
      </c>
      <c r="AA2866" s="168" t="s">
        <v>4542</v>
      </c>
      <c r="AB2866" s="168" t="s">
        <v>4543</v>
      </c>
      <c r="AC2866" s="168" t="s">
        <v>9141</v>
      </c>
      <c r="AD2866" s="169">
        <v>238115.37046663411</v>
      </c>
      <c r="AE2866" s="168" t="s">
        <v>814</v>
      </c>
      <c r="AF2866" s="169">
        <v>-209217.53843966799</v>
      </c>
      <c r="AG2866" s="169">
        <v>-206590.12288064419</v>
      </c>
      <c r="AH2866" s="169">
        <v>-203593.33758676099</v>
      </c>
      <c r="AI2866" s="168" t="s">
        <v>21</v>
      </c>
      <c r="AJ2866"/>
      <c r="AK2866"/>
    </row>
    <row r="2867" spans="1:37" hidden="1" x14ac:dyDescent="0.25">
      <c r="A2867" s="179" t="b">
        <f>IF(E2867&lt;&gt;1,"",NOT(ISNA(VLOOKUP(P2867,Mapping!$P:$P,1,FALSE))))</f>
        <v>0</v>
      </c>
      <c r="B2867" s="180" t="str">
        <f t="shared" si="44"/>
        <v/>
      </c>
      <c r="E2867" s="167">
        <v>1</v>
      </c>
      <c r="F2867" s="170" t="s">
        <v>4544</v>
      </c>
      <c r="G2867" s="169">
        <v>293630.77327480528</v>
      </c>
      <c r="H2867" s="168" t="s">
        <v>1266</v>
      </c>
      <c r="I2867" s="168" t="s">
        <v>303</v>
      </c>
      <c r="J2867" s="169">
        <v>82207.928813433333</v>
      </c>
      <c r="K2867" s="169">
        <v>43948.552982965171</v>
      </c>
      <c r="L2867" s="168" t="s">
        <v>5</v>
      </c>
      <c r="M2867" s="168" t="s">
        <v>21</v>
      </c>
      <c r="N2867" s="168" t="s">
        <v>2829</v>
      </c>
      <c r="O2867" s="168" t="s">
        <v>21</v>
      </c>
      <c r="P2867" s="168" t="s">
        <v>2831</v>
      </c>
      <c r="Q2867" s="168" t="s">
        <v>2832</v>
      </c>
      <c r="R2867" s="168" t="s">
        <v>1259</v>
      </c>
      <c r="S2867" s="168" t="s">
        <v>21</v>
      </c>
      <c r="T2867" s="168" t="s">
        <v>1259</v>
      </c>
      <c r="U2867" s="168" t="s">
        <v>1259</v>
      </c>
      <c r="V2867" s="168" t="s">
        <v>2832</v>
      </c>
      <c r="W2867" s="168" t="s">
        <v>1259</v>
      </c>
      <c r="X2867" s="168" t="s">
        <v>21</v>
      </c>
      <c r="Y2867" s="168" t="s">
        <v>1259</v>
      </c>
      <c r="Z2867" s="168" t="s">
        <v>21</v>
      </c>
      <c r="AA2867" s="168" t="s">
        <v>4547</v>
      </c>
      <c r="AB2867" s="168" t="s">
        <v>4548</v>
      </c>
      <c r="AC2867" s="168" t="s">
        <v>9143</v>
      </c>
      <c r="AD2867" s="169">
        <v>127398.7649806768</v>
      </c>
      <c r="AE2867" s="168" t="s">
        <v>810</v>
      </c>
      <c r="AF2867" s="169">
        <v>-54745.452786928683</v>
      </c>
      <c r="AG2867" s="169">
        <v>-133963.76627573749</v>
      </c>
      <c r="AH2867" s="169">
        <v>-107649.2879034181</v>
      </c>
      <c r="AI2867" s="168" t="s">
        <v>21</v>
      </c>
      <c r="AJ2867"/>
      <c r="AK2867"/>
    </row>
    <row r="2868" spans="1:37" hidden="1" x14ac:dyDescent="0.25">
      <c r="A2868" s="179" t="b">
        <f>IF(E2868&lt;&gt;1,"",NOT(ISNA(VLOOKUP(P2868,Mapping!$P:$P,1,FALSE))))</f>
        <v>0</v>
      </c>
      <c r="B2868" s="180" t="str">
        <f t="shared" si="44"/>
        <v/>
      </c>
      <c r="E2868" s="167">
        <v>1</v>
      </c>
      <c r="F2868" s="170" t="s">
        <v>4544</v>
      </c>
      <c r="G2868" s="169">
        <v>506847.17789966392</v>
      </c>
      <c r="H2868" s="168" t="s">
        <v>1266</v>
      </c>
      <c r="I2868" s="168" t="s">
        <v>303</v>
      </c>
      <c r="J2868" s="169">
        <v>148564.97574942699</v>
      </c>
      <c r="K2868" s="169">
        <v>75429.075446045434</v>
      </c>
      <c r="L2868" s="168" t="s">
        <v>5</v>
      </c>
      <c r="M2868" s="168" t="s">
        <v>21</v>
      </c>
      <c r="N2868" s="168" t="s">
        <v>2829</v>
      </c>
      <c r="O2868" s="168" t="s">
        <v>21</v>
      </c>
      <c r="P2868" s="168" t="s">
        <v>2831</v>
      </c>
      <c r="Q2868" s="168" t="s">
        <v>2832</v>
      </c>
      <c r="R2868" s="168" t="s">
        <v>1259</v>
      </c>
      <c r="S2868" s="168" t="s">
        <v>21</v>
      </c>
      <c r="T2868" s="168" t="s">
        <v>1259</v>
      </c>
      <c r="U2868" s="168" t="s">
        <v>1259</v>
      </c>
      <c r="V2868" s="168" t="s">
        <v>2832</v>
      </c>
      <c r="W2868" s="168" t="s">
        <v>1259</v>
      </c>
      <c r="X2868" s="168" t="s">
        <v>21</v>
      </c>
      <c r="Y2868" s="168" t="s">
        <v>1259</v>
      </c>
      <c r="Z2868" s="168" t="s">
        <v>21</v>
      </c>
      <c r="AA2868" s="168" t="s">
        <v>4545</v>
      </c>
      <c r="AB2868" s="168" t="s">
        <v>4546</v>
      </c>
      <c r="AC2868" s="168" t="s">
        <v>9142</v>
      </c>
      <c r="AD2868" s="169">
        <v>225704.8411859113</v>
      </c>
      <c r="AE2868" s="168" t="s">
        <v>810</v>
      </c>
      <c r="AF2868" s="169">
        <v>-94498.195602698019</v>
      </c>
      <c r="AG2868" s="169">
        <v>-231239.92121262371</v>
      </c>
      <c r="AH2868" s="169">
        <v>-183460.68660411311</v>
      </c>
      <c r="AI2868" s="168" t="s">
        <v>21</v>
      </c>
      <c r="AJ2868"/>
      <c r="AK2868"/>
    </row>
    <row r="2869" spans="1:37" hidden="1" x14ac:dyDescent="0.25">
      <c r="A2869" s="179" t="b">
        <f>IF(E2869&lt;&gt;1,"",NOT(ISNA(VLOOKUP(P2869,Mapping!$P:$P,1,FALSE))))</f>
        <v>0</v>
      </c>
      <c r="B2869" s="180" t="str">
        <f t="shared" si="44"/>
        <v/>
      </c>
      <c r="E2869" s="167">
        <v>1</v>
      </c>
      <c r="F2869" s="170" t="s">
        <v>4544</v>
      </c>
      <c r="G2869" s="169">
        <v>2077877.656573622</v>
      </c>
      <c r="H2869" s="168" t="s">
        <v>1266</v>
      </c>
      <c r="I2869" s="168" t="s">
        <v>303</v>
      </c>
      <c r="J2869" s="169">
        <v>581744.26532181655</v>
      </c>
      <c r="K2869" s="169">
        <v>311001.85877513658</v>
      </c>
      <c r="L2869" s="168" t="s">
        <v>5</v>
      </c>
      <c r="M2869" s="168" t="s">
        <v>21</v>
      </c>
      <c r="N2869" s="168" t="s">
        <v>2829</v>
      </c>
      <c r="O2869" s="168" t="s">
        <v>21</v>
      </c>
      <c r="P2869" s="168" t="s">
        <v>2851</v>
      </c>
      <c r="Q2869" s="168" t="s">
        <v>2834</v>
      </c>
      <c r="R2869" s="168" t="s">
        <v>1259</v>
      </c>
      <c r="S2869" s="168" t="s">
        <v>21</v>
      </c>
      <c r="T2869" s="168" t="s">
        <v>1259</v>
      </c>
      <c r="U2869" s="168" t="s">
        <v>1259</v>
      </c>
      <c r="V2869" s="168" t="s">
        <v>2834</v>
      </c>
      <c r="W2869" s="168" t="s">
        <v>1259</v>
      </c>
      <c r="X2869" s="168" t="s">
        <v>21</v>
      </c>
      <c r="Y2869" s="168" t="s">
        <v>1259</v>
      </c>
      <c r="Z2869" s="168" t="s">
        <v>21</v>
      </c>
      <c r="AA2869" s="168" t="s">
        <v>4547</v>
      </c>
      <c r="AB2869" s="168" t="s">
        <v>4548</v>
      </c>
      <c r="AC2869" s="168" t="s">
        <v>9144</v>
      </c>
      <c r="AD2869" s="169">
        <v>901537.1388906684</v>
      </c>
      <c r="AE2869" s="168" t="s">
        <v>810</v>
      </c>
      <c r="AF2869" s="169">
        <v>-387406.10146642901</v>
      </c>
      <c r="AG2869" s="169">
        <v>-947994.35914127459</v>
      </c>
      <c r="AH2869" s="169">
        <v>-761779.99868982495</v>
      </c>
      <c r="AI2869" s="168" t="s">
        <v>21</v>
      </c>
      <c r="AJ2869"/>
      <c r="AK2869"/>
    </row>
    <row r="2870" spans="1:37" hidden="1" x14ac:dyDescent="0.25">
      <c r="A2870" s="179" t="b">
        <f>IF(E2870&lt;&gt;1,"",NOT(ISNA(VLOOKUP(P2870,Mapping!$P:$P,1,FALSE))))</f>
        <v>0</v>
      </c>
      <c r="B2870" s="180" t="str">
        <f t="shared" si="44"/>
        <v/>
      </c>
      <c r="E2870" s="167">
        <v>1</v>
      </c>
      <c r="F2870" s="170" t="s">
        <v>4549</v>
      </c>
      <c r="G2870" s="169">
        <v>306390.70727979683</v>
      </c>
      <c r="H2870" s="168" t="s">
        <v>1266</v>
      </c>
      <c r="I2870" s="168" t="s">
        <v>303</v>
      </c>
      <c r="J2870" s="169">
        <v>119409.59999546</v>
      </c>
      <c r="K2870" s="169">
        <v>79188.817108829622</v>
      </c>
      <c r="L2870" s="168" t="s">
        <v>5</v>
      </c>
      <c r="M2870" s="168" t="s">
        <v>21</v>
      </c>
      <c r="N2870" s="168" t="s">
        <v>2829</v>
      </c>
      <c r="O2870" s="168" t="s">
        <v>21</v>
      </c>
      <c r="P2870" s="168" t="s">
        <v>2831</v>
      </c>
      <c r="Q2870" s="168" t="s">
        <v>2832</v>
      </c>
      <c r="R2870" s="168" t="s">
        <v>1259</v>
      </c>
      <c r="S2870" s="168" t="s">
        <v>21</v>
      </c>
      <c r="T2870" s="168" t="s">
        <v>1259</v>
      </c>
      <c r="U2870" s="168" t="s">
        <v>1259</v>
      </c>
      <c r="V2870" s="168" t="s">
        <v>2832</v>
      </c>
      <c r="W2870" s="168" t="s">
        <v>1259</v>
      </c>
      <c r="X2870" s="168" t="s">
        <v>21</v>
      </c>
      <c r="Y2870" s="168" t="s">
        <v>1259</v>
      </c>
      <c r="Z2870" s="168" t="s">
        <v>21</v>
      </c>
      <c r="AA2870" s="168" t="s">
        <v>4550</v>
      </c>
      <c r="AB2870" s="168" t="s">
        <v>4551</v>
      </c>
      <c r="AC2870" s="168" t="s">
        <v>9145</v>
      </c>
      <c r="AD2870" s="169">
        <v>206563.8009225218</v>
      </c>
      <c r="AE2870" s="168" t="s">
        <v>809</v>
      </c>
      <c r="AF2870" s="169">
        <v>-149575.65215311921</v>
      </c>
      <c r="AG2870" s="169">
        <v>-18296.497953792161</v>
      </c>
      <c r="AH2870" s="169">
        <v>-94052.119985254394</v>
      </c>
      <c r="AI2870" s="168" t="s">
        <v>21</v>
      </c>
      <c r="AJ2870"/>
      <c r="AK2870"/>
    </row>
    <row r="2871" spans="1:37" hidden="1" x14ac:dyDescent="0.25">
      <c r="A2871" s="179" t="b">
        <f>IF(E2871&lt;&gt;1,"",NOT(ISNA(VLOOKUP(P2871,Mapping!$P:$P,1,FALSE))))</f>
        <v>0</v>
      </c>
      <c r="B2871" s="180" t="str">
        <f t="shared" si="44"/>
        <v/>
      </c>
      <c r="E2871" s="167">
        <v>1</v>
      </c>
      <c r="F2871" s="170" t="s">
        <v>4552</v>
      </c>
      <c r="G2871" s="169">
        <v>3026314.2668829928</v>
      </c>
      <c r="H2871" s="168" t="s">
        <v>1266</v>
      </c>
      <c r="I2871" s="168" t="s">
        <v>303</v>
      </c>
      <c r="J2871" s="169">
        <v>1458803.682043704</v>
      </c>
      <c r="K2871" s="169">
        <v>725165.61200102139</v>
      </c>
      <c r="L2871" s="168" t="s">
        <v>5</v>
      </c>
      <c r="M2871" s="168" t="s">
        <v>21</v>
      </c>
      <c r="N2871" s="168" t="s">
        <v>2829</v>
      </c>
      <c r="O2871" s="168" t="s">
        <v>21</v>
      </c>
      <c r="P2871" s="168" t="s">
        <v>2831</v>
      </c>
      <c r="Q2871" s="168" t="s">
        <v>2832</v>
      </c>
      <c r="R2871" s="168" t="s">
        <v>1259</v>
      </c>
      <c r="S2871" s="168" t="s">
        <v>21</v>
      </c>
      <c r="T2871" s="168" t="s">
        <v>1259</v>
      </c>
      <c r="U2871" s="168" t="s">
        <v>1259</v>
      </c>
      <c r="V2871" s="168" t="s">
        <v>2832</v>
      </c>
      <c r="W2871" s="168" t="s">
        <v>1259</v>
      </c>
      <c r="X2871" s="168" t="s">
        <v>21</v>
      </c>
      <c r="Y2871" s="168" t="s">
        <v>1259</v>
      </c>
      <c r="Z2871" s="168" t="s">
        <v>21</v>
      </c>
      <c r="AA2871" s="168" t="s">
        <v>4553</v>
      </c>
      <c r="AB2871" s="168" t="s">
        <v>4554</v>
      </c>
      <c r="AC2871" s="168" t="s">
        <v>12356</v>
      </c>
      <c r="AD2871" s="169">
        <v>2318041.9923753599</v>
      </c>
      <c r="AE2871" s="168" t="s">
        <v>813</v>
      </c>
      <c r="AF2871" s="169">
        <v>-1714349.7593911251</v>
      </c>
      <c r="AG2871" s="169">
        <v>-525664.64626614423</v>
      </c>
      <c r="AH2871" s="169">
        <v>-1436178.335455528</v>
      </c>
      <c r="AI2871" s="168" t="s">
        <v>21</v>
      </c>
      <c r="AJ2871"/>
      <c r="AK2871"/>
    </row>
    <row r="2872" spans="1:37" hidden="1" x14ac:dyDescent="0.25">
      <c r="A2872" s="179" t="b">
        <f>IF(E2872&lt;&gt;1,"",NOT(ISNA(VLOOKUP(P2872,Mapping!$P:$P,1,FALSE))))</f>
        <v>0</v>
      </c>
      <c r="B2872" s="180" t="str">
        <f t="shared" si="44"/>
        <v/>
      </c>
      <c r="E2872" s="167">
        <v>1</v>
      </c>
      <c r="F2872" s="170" t="s">
        <v>4552</v>
      </c>
      <c r="G2872" s="169">
        <v>6693341.0462055607</v>
      </c>
      <c r="H2872" s="168" t="s">
        <v>1266</v>
      </c>
      <c r="I2872" s="168" t="s">
        <v>303</v>
      </c>
      <c r="J2872" s="169">
        <v>3226456.24422734</v>
      </c>
      <c r="K2872" s="169">
        <v>1603858.795901739</v>
      </c>
      <c r="L2872" s="168" t="s">
        <v>5</v>
      </c>
      <c r="M2872" s="168" t="s">
        <v>21</v>
      </c>
      <c r="N2872" s="168" t="s">
        <v>2829</v>
      </c>
      <c r="O2872" s="168" t="s">
        <v>21</v>
      </c>
      <c r="P2872" s="168" t="s">
        <v>2835</v>
      </c>
      <c r="Q2872" s="168" t="s">
        <v>2834</v>
      </c>
      <c r="R2872" s="168" t="s">
        <v>1259</v>
      </c>
      <c r="S2872" s="168" t="s">
        <v>21</v>
      </c>
      <c r="T2872" s="168" t="s">
        <v>1259</v>
      </c>
      <c r="U2872" s="168" t="s">
        <v>1259</v>
      </c>
      <c r="V2872" s="168" t="s">
        <v>2834</v>
      </c>
      <c r="W2872" s="168" t="s">
        <v>1259</v>
      </c>
      <c r="X2872" s="168" t="s">
        <v>21</v>
      </c>
      <c r="Y2872" s="168" t="s">
        <v>1259</v>
      </c>
      <c r="Z2872" s="168" t="s">
        <v>21</v>
      </c>
      <c r="AA2872" s="168" t="s">
        <v>4553</v>
      </c>
      <c r="AB2872" s="168" t="s">
        <v>4554</v>
      </c>
      <c r="AC2872" s="168" t="s">
        <v>9146</v>
      </c>
      <c r="AD2872" s="169">
        <v>5126845.4780720938</v>
      </c>
      <c r="AE2872" s="168" t="s">
        <v>813</v>
      </c>
      <c r="AF2872" s="169">
        <v>-3791651.031637189</v>
      </c>
      <c r="AG2872" s="169">
        <v>-1162619.75561983</v>
      </c>
      <c r="AH2872" s="169">
        <v>-3176415.4528064178</v>
      </c>
      <c r="AI2872" s="168" t="s">
        <v>21</v>
      </c>
      <c r="AJ2872"/>
      <c r="AK2872"/>
    </row>
    <row r="2873" spans="1:37" hidden="1" x14ac:dyDescent="0.25">
      <c r="A2873" s="179" t="b">
        <f>IF(E2873&lt;&gt;1,"",NOT(ISNA(VLOOKUP(P2873,Mapping!$P:$P,1,FALSE))))</f>
        <v>0</v>
      </c>
      <c r="B2873" s="180" t="str">
        <f t="shared" si="44"/>
        <v/>
      </c>
      <c r="E2873" s="167">
        <v>1</v>
      </c>
      <c r="F2873" s="170" t="s">
        <v>4552</v>
      </c>
      <c r="G2873" s="169">
        <v>2472115.0749733611</v>
      </c>
      <c r="H2873" s="168" t="s">
        <v>1266</v>
      </c>
      <c r="I2873" s="168" t="s">
        <v>303</v>
      </c>
      <c r="J2873" s="169">
        <v>1191657.658714103</v>
      </c>
      <c r="K2873" s="169">
        <v>592368.36732307589</v>
      </c>
      <c r="L2873" s="168" t="s">
        <v>5</v>
      </c>
      <c r="M2873" s="168" t="s">
        <v>21</v>
      </c>
      <c r="N2873" s="168" t="s">
        <v>2829</v>
      </c>
      <c r="O2873" s="168" t="s">
        <v>21</v>
      </c>
      <c r="P2873" s="168" t="s">
        <v>2836</v>
      </c>
      <c r="Q2873" s="168" t="s">
        <v>2837</v>
      </c>
      <c r="R2873" s="168" t="s">
        <v>1259</v>
      </c>
      <c r="S2873" s="168" t="s">
        <v>21</v>
      </c>
      <c r="T2873" s="168" t="s">
        <v>1259</v>
      </c>
      <c r="U2873" s="168" t="s">
        <v>1259</v>
      </c>
      <c r="V2873" s="168" t="s">
        <v>2837</v>
      </c>
      <c r="W2873" s="168" t="s">
        <v>1259</v>
      </c>
      <c r="X2873" s="168" t="s">
        <v>21</v>
      </c>
      <c r="Y2873" s="168" t="s">
        <v>1259</v>
      </c>
      <c r="Z2873" s="168" t="s">
        <v>21</v>
      </c>
      <c r="AA2873" s="168" t="s">
        <v>4553</v>
      </c>
      <c r="AB2873" s="168" t="s">
        <v>4554</v>
      </c>
      <c r="AC2873" s="168" t="s">
        <v>9147</v>
      </c>
      <c r="AD2873" s="169">
        <v>1893546.422617445</v>
      </c>
      <c r="AE2873" s="168" t="s">
        <v>813</v>
      </c>
      <c r="AF2873" s="169">
        <v>-1400406.405357508</v>
      </c>
      <c r="AG2873" s="169">
        <v>-429401.3713762525</v>
      </c>
      <c r="AH2873" s="169">
        <v>-1173175.6190299951</v>
      </c>
      <c r="AI2873" s="168" t="s">
        <v>21</v>
      </c>
      <c r="AJ2873"/>
      <c r="AK2873"/>
    </row>
    <row r="2874" spans="1:37" hidden="1" x14ac:dyDescent="0.25">
      <c r="A2874" s="179" t="b">
        <f>IF(E2874&lt;&gt;1,"",NOT(ISNA(VLOOKUP(P2874,Mapping!$P:$P,1,FALSE))))</f>
        <v>0</v>
      </c>
      <c r="B2874" s="180" t="str">
        <f t="shared" si="44"/>
        <v/>
      </c>
      <c r="E2874" s="167">
        <v>1</v>
      </c>
      <c r="F2874" s="170" t="s">
        <v>4555</v>
      </c>
      <c r="G2874" s="169">
        <v>429768.76446494722</v>
      </c>
      <c r="H2874" s="168" t="s">
        <v>1266</v>
      </c>
      <c r="I2874" s="168" t="s">
        <v>402</v>
      </c>
      <c r="J2874" s="169">
        <v>124746.3436304254</v>
      </c>
      <c r="K2874" s="169">
        <v>36732.003317949333</v>
      </c>
      <c r="L2874" s="168" t="s">
        <v>5</v>
      </c>
      <c r="M2874" s="168" t="s">
        <v>21</v>
      </c>
      <c r="N2874" s="168" t="s">
        <v>2829</v>
      </c>
      <c r="O2874" s="168" t="s">
        <v>21</v>
      </c>
      <c r="P2874" s="168" t="s">
        <v>2831</v>
      </c>
      <c r="Q2874" s="168" t="s">
        <v>2832</v>
      </c>
      <c r="R2874" s="168" t="s">
        <v>1259</v>
      </c>
      <c r="S2874" s="168" t="s">
        <v>21</v>
      </c>
      <c r="T2874" s="168" t="s">
        <v>1259</v>
      </c>
      <c r="U2874" s="168" t="s">
        <v>1259</v>
      </c>
      <c r="V2874" s="168" t="s">
        <v>2832</v>
      </c>
      <c r="W2874" s="168" t="s">
        <v>1259</v>
      </c>
      <c r="X2874" s="168" t="s">
        <v>21</v>
      </c>
      <c r="Y2874" s="168" t="s">
        <v>1259</v>
      </c>
      <c r="Z2874" s="168" t="s">
        <v>21</v>
      </c>
      <c r="AA2874" s="168" t="s">
        <v>4556</v>
      </c>
      <c r="AB2874" s="168" t="s">
        <v>1259</v>
      </c>
      <c r="AC2874" s="168" t="s">
        <v>9148</v>
      </c>
      <c r="AD2874" s="169">
        <v>225043.79557451309</v>
      </c>
      <c r="AE2874" s="168" t="s">
        <v>808</v>
      </c>
      <c r="AF2874" s="169">
        <v>-40402.695728430292</v>
      </c>
      <c r="AG2874" s="169">
        <v>-184674.88496849241</v>
      </c>
      <c r="AH2874" s="169">
        <v>-72860.536937613506</v>
      </c>
      <c r="AI2874" s="168" t="s">
        <v>21</v>
      </c>
      <c r="AJ2874"/>
      <c r="AK2874"/>
    </row>
    <row r="2875" spans="1:37" hidden="1" x14ac:dyDescent="0.25">
      <c r="A2875" s="179" t="b">
        <f>IF(E2875&lt;&gt;1,"",NOT(ISNA(VLOOKUP(P2875,Mapping!$P:$P,1,FALSE))))</f>
        <v>0</v>
      </c>
      <c r="B2875" s="180" t="str">
        <f t="shared" si="44"/>
        <v/>
      </c>
      <c r="E2875" s="167">
        <v>1</v>
      </c>
      <c r="F2875" s="170" t="s">
        <v>4557</v>
      </c>
      <c r="G2875" s="169">
        <v>696195.10641118232</v>
      </c>
      <c r="H2875" s="168" t="s">
        <v>1266</v>
      </c>
      <c r="I2875" s="168" t="s">
        <v>402</v>
      </c>
      <c r="J2875" s="169">
        <v>214909.74191189429</v>
      </c>
      <c r="K2875" s="169">
        <v>90205.302252786627</v>
      </c>
      <c r="L2875" s="168" t="s">
        <v>5</v>
      </c>
      <c r="M2875" s="168" t="s">
        <v>21</v>
      </c>
      <c r="N2875" s="168" t="s">
        <v>2829</v>
      </c>
      <c r="O2875" s="168" t="s">
        <v>21</v>
      </c>
      <c r="P2875" s="168" t="s">
        <v>2831</v>
      </c>
      <c r="Q2875" s="168" t="s">
        <v>2832</v>
      </c>
      <c r="R2875" s="168" t="s">
        <v>1259</v>
      </c>
      <c r="S2875" s="168" t="s">
        <v>21</v>
      </c>
      <c r="T2875" s="168" t="s">
        <v>1259</v>
      </c>
      <c r="U2875" s="168" t="s">
        <v>1259</v>
      </c>
      <c r="V2875" s="168" t="s">
        <v>2832</v>
      </c>
      <c r="W2875" s="168" t="s">
        <v>1259</v>
      </c>
      <c r="X2875" s="168" t="s">
        <v>21</v>
      </c>
      <c r="Y2875" s="168" t="s">
        <v>1259</v>
      </c>
      <c r="Z2875" s="168" t="s">
        <v>21</v>
      </c>
      <c r="AA2875" s="168" t="s">
        <v>4558</v>
      </c>
      <c r="AB2875" s="168" t="s">
        <v>1259</v>
      </c>
      <c r="AC2875" s="168" t="s">
        <v>9149</v>
      </c>
      <c r="AD2875" s="169">
        <v>403264.56069591042</v>
      </c>
      <c r="AE2875" s="168" t="s">
        <v>808</v>
      </c>
      <c r="AF2875" s="169">
        <v>-263380.92988571018</v>
      </c>
      <c r="AG2875" s="169">
        <v>-288317.93687127589</v>
      </c>
      <c r="AH2875" s="169">
        <v>-232937.94706276979</v>
      </c>
      <c r="AI2875" s="168" t="s">
        <v>21</v>
      </c>
      <c r="AJ2875"/>
      <c r="AK2875"/>
    </row>
    <row r="2876" spans="1:37" hidden="1" x14ac:dyDescent="0.25">
      <c r="A2876" s="179" t="b">
        <f>IF(E2876&lt;&gt;1,"",NOT(ISNA(VLOOKUP(P2876,Mapping!$P:$P,1,FALSE))))</f>
        <v>0</v>
      </c>
      <c r="B2876" s="180" t="str">
        <f t="shared" si="44"/>
        <v/>
      </c>
      <c r="E2876" s="167">
        <v>1</v>
      </c>
      <c r="F2876" s="170" t="s">
        <v>4557</v>
      </c>
      <c r="G2876" s="169">
        <v>153718.70941978</v>
      </c>
      <c r="H2876" s="168" t="s">
        <v>1266</v>
      </c>
      <c r="I2876" s="168" t="s">
        <v>402</v>
      </c>
      <c r="J2876" s="169">
        <v>47451.709821302851</v>
      </c>
      <c r="K2876" s="169">
        <v>19917.17913186529</v>
      </c>
      <c r="L2876" s="168" t="s">
        <v>5</v>
      </c>
      <c r="M2876" s="168" t="s">
        <v>21</v>
      </c>
      <c r="N2876" s="168" t="s">
        <v>2829</v>
      </c>
      <c r="O2876" s="168" t="s">
        <v>21</v>
      </c>
      <c r="P2876" s="168" t="s">
        <v>2835</v>
      </c>
      <c r="Q2876" s="168" t="s">
        <v>2834</v>
      </c>
      <c r="R2876" s="168" t="s">
        <v>1259</v>
      </c>
      <c r="S2876" s="168" t="s">
        <v>21</v>
      </c>
      <c r="T2876" s="168" t="s">
        <v>1259</v>
      </c>
      <c r="U2876" s="168" t="s">
        <v>1259</v>
      </c>
      <c r="V2876" s="168" t="s">
        <v>2834</v>
      </c>
      <c r="W2876" s="168" t="s">
        <v>1259</v>
      </c>
      <c r="X2876" s="168" t="s">
        <v>21</v>
      </c>
      <c r="Y2876" s="168" t="s">
        <v>1259</v>
      </c>
      <c r="Z2876" s="168" t="s">
        <v>21</v>
      </c>
      <c r="AA2876" s="168" t="s">
        <v>4558</v>
      </c>
      <c r="AB2876" s="168" t="s">
        <v>1259</v>
      </c>
      <c r="AC2876" s="168" t="s">
        <v>9150</v>
      </c>
      <c r="AD2876" s="169">
        <v>89040.137246092738</v>
      </c>
      <c r="AE2876" s="168" t="s">
        <v>808</v>
      </c>
      <c r="AF2876" s="169">
        <v>-58154.066661739809</v>
      </c>
      <c r="AG2876" s="169">
        <v>-63660.115893216607</v>
      </c>
      <c r="AH2876" s="169">
        <v>-51432.307219111579</v>
      </c>
      <c r="AI2876" s="168" t="s">
        <v>21</v>
      </c>
      <c r="AJ2876"/>
      <c r="AK2876"/>
    </row>
    <row r="2877" spans="1:37" hidden="1" x14ac:dyDescent="0.25">
      <c r="A2877" s="179" t="b">
        <f>IF(E2877&lt;&gt;1,"",NOT(ISNA(VLOOKUP(P2877,Mapping!$P:$P,1,FALSE))))</f>
        <v>0</v>
      </c>
      <c r="B2877" s="180" t="str">
        <f t="shared" si="44"/>
        <v/>
      </c>
      <c r="E2877" s="167">
        <v>1</v>
      </c>
      <c r="F2877" s="170" t="s">
        <v>4557</v>
      </c>
      <c r="G2877" s="169">
        <v>1702265.2895975381</v>
      </c>
      <c r="H2877" s="168" t="s">
        <v>1266</v>
      </c>
      <c r="I2877" s="168" t="s">
        <v>402</v>
      </c>
      <c r="J2877" s="169">
        <v>525475.38855712174</v>
      </c>
      <c r="K2877" s="169">
        <v>220560.80766514709</v>
      </c>
      <c r="L2877" s="168" t="s">
        <v>5</v>
      </c>
      <c r="M2877" s="168" t="s">
        <v>21</v>
      </c>
      <c r="N2877" s="168" t="s">
        <v>2829</v>
      </c>
      <c r="O2877" s="168" t="s">
        <v>21</v>
      </c>
      <c r="P2877" s="168" t="s">
        <v>2836</v>
      </c>
      <c r="Q2877" s="168" t="s">
        <v>2837</v>
      </c>
      <c r="R2877" s="168" t="s">
        <v>1259</v>
      </c>
      <c r="S2877" s="168" t="s">
        <v>21</v>
      </c>
      <c r="T2877" s="168" t="s">
        <v>1259</v>
      </c>
      <c r="U2877" s="168" t="s">
        <v>1259</v>
      </c>
      <c r="V2877" s="168" t="s">
        <v>2837</v>
      </c>
      <c r="W2877" s="168" t="s">
        <v>1259</v>
      </c>
      <c r="X2877" s="168" t="s">
        <v>21</v>
      </c>
      <c r="Y2877" s="168" t="s">
        <v>1259</v>
      </c>
      <c r="Z2877" s="168" t="s">
        <v>21</v>
      </c>
      <c r="AA2877" s="168" t="s">
        <v>4558</v>
      </c>
      <c r="AB2877" s="168" t="s">
        <v>1259</v>
      </c>
      <c r="AC2877" s="168" t="s">
        <v>9151</v>
      </c>
      <c r="AD2877" s="169">
        <v>986021.38664274523</v>
      </c>
      <c r="AE2877" s="168" t="s">
        <v>808</v>
      </c>
      <c r="AF2877" s="169">
        <v>-643992.19523035432</v>
      </c>
      <c r="AG2877" s="169">
        <v>-704965.62211466907</v>
      </c>
      <c r="AH2877" s="169">
        <v>-569556.11762210587</v>
      </c>
      <c r="AI2877" s="168" t="s">
        <v>21</v>
      </c>
      <c r="AJ2877"/>
      <c r="AK2877"/>
    </row>
    <row r="2878" spans="1:37" hidden="1" x14ac:dyDescent="0.25">
      <c r="A2878" s="179" t="b">
        <f>IF(E2878&lt;&gt;1,"",NOT(ISNA(VLOOKUP(P2878,Mapping!$P:$P,1,FALSE))))</f>
        <v>0</v>
      </c>
      <c r="B2878" s="180" t="str">
        <f t="shared" si="44"/>
        <v/>
      </c>
      <c r="E2878" s="167">
        <v>1</v>
      </c>
      <c r="F2878" s="170" t="s">
        <v>4559</v>
      </c>
      <c r="G2878" s="169">
        <v>346155.53955264442</v>
      </c>
      <c r="H2878" s="168" t="s">
        <v>1266</v>
      </c>
      <c r="I2878" s="168" t="s">
        <v>797</v>
      </c>
      <c r="J2878" s="169">
        <v>131805.31086654661</v>
      </c>
      <c r="K2878" s="169">
        <v>77384.119915281786</v>
      </c>
      <c r="L2878" s="168" t="s">
        <v>5</v>
      </c>
      <c r="M2878" s="168" t="s">
        <v>21</v>
      </c>
      <c r="N2878" s="168" t="s">
        <v>2829</v>
      </c>
      <c r="O2878" s="168" t="s">
        <v>21</v>
      </c>
      <c r="P2878" s="168" t="s">
        <v>2831</v>
      </c>
      <c r="Q2878" s="168" t="s">
        <v>2832</v>
      </c>
      <c r="R2878" s="168" t="s">
        <v>1259</v>
      </c>
      <c r="S2878" s="168" t="s">
        <v>21</v>
      </c>
      <c r="T2878" s="168" t="s">
        <v>1259</v>
      </c>
      <c r="U2878" s="168" t="s">
        <v>1259</v>
      </c>
      <c r="V2878" s="168" t="s">
        <v>2832</v>
      </c>
      <c r="W2878" s="168" t="s">
        <v>1259</v>
      </c>
      <c r="X2878" s="168" t="s">
        <v>21</v>
      </c>
      <c r="Y2878" s="168" t="s">
        <v>1259</v>
      </c>
      <c r="Z2878" s="168" t="s">
        <v>21</v>
      </c>
      <c r="AA2878" s="168" t="s">
        <v>4560</v>
      </c>
      <c r="AB2878" s="168" t="s">
        <v>1259</v>
      </c>
      <c r="AC2878" s="168" t="s">
        <v>3396</v>
      </c>
      <c r="AD2878" s="169">
        <v>203268.39024766779</v>
      </c>
      <c r="AE2878" s="168" t="s">
        <v>814</v>
      </c>
      <c r="AF2878" s="169">
        <v>-194093.6215765159</v>
      </c>
      <c r="AG2878" s="169">
        <v>-213804.83659678631</v>
      </c>
      <c r="AH2878" s="169">
        <v>-118644.68212093371</v>
      </c>
      <c r="AI2878" s="168" t="s">
        <v>21</v>
      </c>
      <c r="AJ2878"/>
      <c r="AK2878"/>
    </row>
    <row r="2879" spans="1:37" hidden="1" x14ac:dyDescent="0.25">
      <c r="A2879" s="179" t="b">
        <f>IF(E2879&lt;&gt;1,"",NOT(ISNA(VLOOKUP(P2879,Mapping!$P:$P,1,FALSE))))</f>
        <v>0</v>
      </c>
      <c r="B2879" s="180" t="str">
        <f t="shared" si="44"/>
        <v/>
      </c>
      <c r="E2879" s="167">
        <v>1</v>
      </c>
      <c r="F2879" s="170" t="s">
        <v>4559</v>
      </c>
      <c r="G2879" s="169">
        <v>438463.68343334948</v>
      </c>
      <c r="H2879" s="168" t="s">
        <v>1266</v>
      </c>
      <c r="I2879" s="168" t="s">
        <v>797</v>
      </c>
      <c r="J2879" s="169">
        <v>166953.39376429221</v>
      </c>
      <c r="K2879" s="169">
        <v>98019.885226023645</v>
      </c>
      <c r="L2879" s="168" t="s">
        <v>5</v>
      </c>
      <c r="M2879" s="168" t="s">
        <v>21</v>
      </c>
      <c r="N2879" s="168" t="s">
        <v>2829</v>
      </c>
      <c r="O2879" s="168" t="s">
        <v>21</v>
      </c>
      <c r="P2879" s="168" t="s">
        <v>2836</v>
      </c>
      <c r="Q2879" s="168" t="s">
        <v>2837</v>
      </c>
      <c r="R2879" s="168" t="s">
        <v>1259</v>
      </c>
      <c r="S2879" s="168" t="s">
        <v>21</v>
      </c>
      <c r="T2879" s="168" t="s">
        <v>1259</v>
      </c>
      <c r="U2879" s="168" t="s">
        <v>1259</v>
      </c>
      <c r="V2879" s="168" t="s">
        <v>2837</v>
      </c>
      <c r="W2879" s="168" t="s">
        <v>1259</v>
      </c>
      <c r="X2879" s="168" t="s">
        <v>21</v>
      </c>
      <c r="Y2879" s="168" t="s">
        <v>1259</v>
      </c>
      <c r="Z2879" s="168" t="s">
        <v>21</v>
      </c>
      <c r="AA2879" s="168" t="s">
        <v>4560</v>
      </c>
      <c r="AB2879" s="168" t="s">
        <v>1259</v>
      </c>
      <c r="AC2879" s="168" t="s">
        <v>4742</v>
      </c>
      <c r="AD2879" s="169">
        <v>257473.29431371251</v>
      </c>
      <c r="AE2879" s="168" t="s">
        <v>814</v>
      </c>
      <c r="AF2879" s="169">
        <v>-245851.9206635867</v>
      </c>
      <c r="AG2879" s="169">
        <v>-270819.45968926261</v>
      </c>
      <c r="AH2879" s="169">
        <v>-150283.2640198493</v>
      </c>
      <c r="AI2879" s="168" t="s">
        <v>21</v>
      </c>
      <c r="AJ2879"/>
      <c r="AK2879"/>
    </row>
    <row r="2880" spans="1:37" hidden="1" x14ac:dyDescent="0.25">
      <c r="A2880" s="179" t="b">
        <f>IF(E2880&lt;&gt;1,"",NOT(ISNA(VLOOKUP(P2880,Mapping!$P:$P,1,FALSE))))</f>
        <v>0</v>
      </c>
      <c r="B2880" s="180" t="str">
        <f t="shared" si="44"/>
        <v/>
      </c>
      <c r="E2880" s="167">
        <v>1</v>
      </c>
      <c r="F2880" s="170" t="s">
        <v>4561</v>
      </c>
      <c r="G2880" s="169">
        <v>1131764.63304219</v>
      </c>
      <c r="H2880" s="168" t="s">
        <v>1266</v>
      </c>
      <c r="I2880" s="168" t="s">
        <v>797</v>
      </c>
      <c r="J2880" s="169">
        <v>338077.99733627378</v>
      </c>
      <c r="K2880" s="169">
        <v>133001.46714612001</v>
      </c>
      <c r="L2880" s="168" t="s">
        <v>5</v>
      </c>
      <c r="M2880" s="168" t="s">
        <v>21</v>
      </c>
      <c r="N2880" s="168" t="s">
        <v>2829</v>
      </c>
      <c r="O2880" s="168" t="s">
        <v>21</v>
      </c>
      <c r="P2880" s="168" t="s">
        <v>2831</v>
      </c>
      <c r="Q2880" s="168" t="s">
        <v>2832</v>
      </c>
      <c r="R2880" s="168" t="s">
        <v>1259</v>
      </c>
      <c r="S2880" s="168" t="s">
        <v>21</v>
      </c>
      <c r="T2880" s="168" t="s">
        <v>1259</v>
      </c>
      <c r="U2880" s="168" t="s">
        <v>1259</v>
      </c>
      <c r="V2880" s="168" t="s">
        <v>2832</v>
      </c>
      <c r="W2880" s="168" t="s">
        <v>1259</v>
      </c>
      <c r="X2880" s="168" t="s">
        <v>21</v>
      </c>
      <c r="Y2880" s="168" t="s">
        <v>1259</v>
      </c>
      <c r="Z2880" s="168" t="s">
        <v>21</v>
      </c>
      <c r="AA2880" s="168" t="s">
        <v>4562</v>
      </c>
      <c r="AB2880" s="168" t="s">
        <v>1259</v>
      </c>
      <c r="AC2880" s="168" t="s">
        <v>9152</v>
      </c>
      <c r="AD2880" s="169">
        <v>485168.8042985496</v>
      </c>
      <c r="AE2880" s="168" t="s">
        <v>816</v>
      </c>
      <c r="AF2880" s="169">
        <v>-280036.09898068517</v>
      </c>
      <c r="AG2880" s="169">
        <v>-273630.0772202682</v>
      </c>
      <c r="AH2880" s="169">
        <v>-72358.253160182154</v>
      </c>
      <c r="AI2880" s="168" t="s">
        <v>21</v>
      </c>
      <c r="AJ2880"/>
      <c r="AK2880"/>
    </row>
    <row r="2881" spans="1:37" hidden="1" x14ac:dyDescent="0.25">
      <c r="A2881" s="179" t="b">
        <f>IF(E2881&lt;&gt;1,"",NOT(ISNA(VLOOKUP(P2881,Mapping!$P:$P,1,FALSE))))</f>
        <v>0</v>
      </c>
      <c r="B2881" s="180" t="str">
        <f t="shared" si="44"/>
        <v/>
      </c>
      <c r="E2881" s="167">
        <v>1</v>
      </c>
      <c r="F2881" s="170" t="s">
        <v>4563</v>
      </c>
      <c r="G2881" s="169">
        <v>1414245.7553315361</v>
      </c>
      <c r="H2881" s="168" t="s">
        <v>1266</v>
      </c>
      <c r="I2881" s="168" t="s">
        <v>797</v>
      </c>
      <c r="J2881" s="169">
        <v>477974.49607586348</v>
      </c>
      <c r="K2881" s="169">
        <v>160836.05945086339</v>
      </c>
      <c r="L2881" s="168" t="s">
        <v>5</v>
      </c>
      <c r="M2881" s="168" t="s">
        <v>21</v>
      </c>
      <c r="N2881" s="168" t="s">
        <v>2829</v>
      </c>
      <c r="O2881" s="168" t="s">
        <v>21</v>
      </c>
      <c r="P2881" s="168" t="s">
        <v>2831</v>
      </c>
      <c r="Q2881" s="168" t="s">
        <v>2832</v>
      </c>
      <c r="R2881" s="168" t="s">
        <v>1259</v>
      </c>
      <c r="S2881" s="168" t="s">
        <v>21</v>
      </c>
      <c r="T2881" s="168" t="s">
        <v>1259</v>
      </c>
      <c r="U2881" s="168" t="s">
        <v>1259</v>
      </c>
      <c r="V2881" s="168" t="s">
        <v>2832</v>
      </c>
      <c r="W2881" s="168" t="s">
        <v>1259</v>
      </c>
      <c r="X2881" s="168" t="s">
        <v>21</v>
      </c>
      <c r="Y2881" s="168" t="s">
        <v>1259</v>
      </c>
      <c r="Z2881" s="168" t="s">
        <v>21</v>
      </c>
      <c r="AA2881" s="168" t="s">
        <v>4564</v>
      </c>
      <c r="AB2881" s="168" t="s">
        <v>1259</v>
      </c>
      <c r="AC2881" s="168" t="s">
        <v>6926</v>
      </c>
      <c r="AD2881" s="169">
        <v>709441.73509316053</v>
      </c>
      <c r="AE2881" s="168" t="s">
        <v>816</v>
      </c>
      <c r="AF2881" s="169">
        <v>-609937.37620111683</v>
      </c>
      <c r="AG2881" s="169">
        <v>-1300777.547410083</v>
      </c>
      <c r="AH2881" s="169">
        <v>-373799.23455341381</v>
      </c>
      <c r="AI2881" s="168" t="s">
        <v>21</v>
      </c>
      <c r="AJ2881"/>
      <c r="AK2881"/>
    </row>
    <row r="2882" spans="1:37" hidden="1" x14ac:dyDescent="0.25">
      <c r="A2882" s="179" t="b">
        <f>IF(E2882&lt;&gt;1,"",NOT(ISNA(VLOOKUP(P2882,Mapping!$P:$P,1,FALSE))))</f>
        <v>0</v>
      </c>
      <c r="B2882" s="180" t="str">
        <f t="shared" si="44"/>
        <v/>
      </c>
      <c r="E2882" s="167">
        <v>1</v>
      </c>
      <c r="F2882" s="170" t="s">
        <v>4563</v>
      </c>
      <c r="G2882" s="169">
        <v>5058454.014159047</v>
      </c>
      <c r="H2882" s="168" t="s">
        <v>1266</v>
      </c>
      <c r="I2882" s="168" t="s">
        <v>797</v>
      </c>
      <c r="J2882" s="169">
        <v>1709612.349357065</v>
      </c>
      <c r="K2882" s="169">
        <v>575276.11978585494</v>
      </c>
      <c r="L2882" s="168" t="s">
        <v>5</v>
      </c>
      <c r="M2882" s="168" t="s">
        <v>21</v>
      </c>
      <c r="N2882" s="168" t="s">
        <v>2829</v>
      </c>
      <c r="O2882" s="168" t="s">
        <v>21</v>
      </c>
      <c r="P2882" s="168" t="s">
        <v>2833</v>
      </c>
      <c r="Q2882" s="168" t="s">
        <v>2834</v>
      </c>
      <c r="R2882" s="168" t="s">
        <v>1259</v>
      </c>
      <c r="S2882" s="168" t="s">
        <v>21</v>
      </c>
      <c r="T2882" s="168" t="s">
        <v>1259</v>
      </c>
      <c r="U2882" s="168" t="s">
        <v>1259</v>
      </c>
      <c r="V2882" s="168" t="s">
        <v>2834</v>
      </c>
      <c r="W2882" s="168" t="s">
        <v>1259</v>
      </c>
      <c r="X2882" s="168" t="s">
        <v>21</v>
      </c>
      <c r="Y2882" s="168" t="s">
        <v>1259</v>
      </c>
      <c r="Z2882" s="168" t="s">
        <v>21</v>
      </c>
      <c r="AA2882" s="168" t="s">
        <v>4564</v>
      </c>
      <c r="AB2882" s="168" t="s">
        <v>1259</v>
      </c>
      <c r="AC2882" s="168" t="s">
        <v>9153</v>
      </c>
      <c r="AD2882" s="169">
        <v>2537521.0631992738</v>
      </c>
      <c r="AE2882" s="168" t="s">
        <v>816</v>
      </c>
      <c r="AF2882" s="169">
        <v>-2181615.293805066</v>
      </c>
      <c r="AG2882" s="169">
        <v>-4652602.5490399934</v>
      </c>
      <c r="AH2882" s="169">
        <v>-1336999.762161586</v>
      </c>
      <c r="AI2882" s="168" t="s">
        <v>21</v>
      </c>
      <c r="AJ2882"/>
      <c r="AK2882"/>
    </row>
    <row r="2883" spans="1:37" hidden="1" x14ac:dyDescent="0.25">
      <c r="A2883" s="179" t="b">
        <f>IF(E2883&lt;&gt;1,"",NOT(ISNA(VLOOKUP(P2883,Mapping!$P:$P,1,FALSE))))</f>
        <v>0</v>
      </c>
      <c r="B2883" s="180" t="str">
        <f t="shared" si="44"/>
        <v/>
      </c>
      <c r="E2883" s="167">
        <v>1</v>
      </c>
      <c r="F2883" s="170" t="s">
        <v>4565</v>
      </c>
      <c r="G2883" s="169">
        <v>249359.7752098346</v>
      </c>
      <c r="H2883" s="168" t="s">
        <v>1266</v>
      </c>
      <c r="I2883" s="168" t="s">
        <v>303</v>
      </c>
      <c r="J2883" s="169">
        <v>186054.79292321019</v>
      </c>
      <c r="K2883" s="169">
        <v>76712.481516932457</v>
      </c>
      <c r="L2883" s="168" t="s">
        <v>5</v>
      </c>
      <c r="M2883" s="168" t="s">
        <v>21</v>
      </c>
      <c r="N2883" s="168" t="s">
        <v>2829</v>
      </c>
      <c r="O2883" s="168" t="s">
        <v>21</v>
      </c>
      <c r="P2883" s="168" t="s">
        <v>2831</v>
      </c>
      <c r="Q2883" s="168" t="s">
        <v>2832</v>
      </c>
      <c r="R2883" s="168" t="s">
        <v>1259</v>
      </c>
      <c r="S2883" s="168" t="s">
        <v>21</v>
      </c>
      <c r="T2883" s="168" t="s">
        <v>1259</v>
      </c>
      <c r="U2883" s="168" t="s">
        <v>1259</v>
      </c>
      <c r="V2883" s="168" t="s">
        <v>2832</v>
      </c>
      <c r="W2883" s="168" t="s">
        <v>1259</v>
      </c>
      <c r="X2883" s="168" t="s">
        <v>21</v>
      </c>
      <c r="Y2883" s="168" t="s">
        <v>1259</v>
      </c>
      <c r="Z2883" s="168" t="s">
        <v>21</v>
      </c>
      <c r="AA2883" s="168" t="s">
        <v>4566</v>
      </c>
      <c r="AB2883" s="168" t="s">
        <v>4567</v>
      </c>
      <c r="AC2883" s="168" t="s">
        <v>9154</v>
      </c>
      <c r="AD2883" s="169">
        <v>245007.49942455179</v>
      </c>
      <c r="AE2883" s="168" t="s">
        <v>809</v>
      </c>
      <c r="AF2883" s="169">
        <v>-135250.30104471729</v>
      </c>
      <c r="AG2883" s="169">
        <v>-113765.9185793761</v>
      </c>
      <c r="AH2883" s="169">
        <v>-59466.767043159263</v>
      </c>
      <c r="AI2883" s="168" t="s">
        <v>21</v>
      </c>
      <c r="AJ2883"/>
      <c r="AK2883"/>
    </row>
    <row r="2884" spans="1:37" hidden="1" x14ac:dyDescent="0.25">
      <c r="A2884" s="179" t="b">
        <f>IF(E2884&lt;&gt;1,"",NOT(ISNA(VLOOKUP(P2884,Mapping!$P:$P,1,FALSE))))</f>
        <v>0</v>
      </c>
      <c r="B2884" s="180" t="str">
        <f t="shared" si="44"/>
        <v/>
      </c>
      <c r="E2884" s="167">
        <v>1</v>
      </c>
      <c r="F2884" s="170" t="s">
        <v>4568</v>
      </c>
      <c r="G2884" s="169">
        <v>437418.11839838442</v>
      </c>
      <c r="H2884" s="168" t="s">
        <v>1266</v>
      </c>
      <c r="I2884" s="168" t="s">
        <v>421</v>
      </c>
      <c r="J2884" s="169">
        <v>209990.1388789948</v>
      </c>
      <c r="K2884" s="169">
        <v>54834.418282619401</v>
      </c>
      <c r="L2884" s="168" t="s">
        <v>5</v>
      </c>
      <c r="M2884" s="168" t="s">
        <v>21</v>
      </c>
      <c r="N2884" s="168" t="s">
        <v>2829</v>
      </c>
      <c r="O2884" s="168" t="s">
        <v>21</v>
      </c>
      <c r="P2884" s="168" t="s">
        <v>2831</v>
      </c>
      <c r="Q2884" s="168" t="s">
        <v>2832</v>
      </c>
      <c r="R2884" s="168" t="s">
        <v>1259</v>
      </c>
      <c r="S2884" s="168" t="s">
        <v>21</v>
      </c>
      <c r="T2884" s="168" t="s">
        <v>1259</v>
      </c>
      <c r="U2884" s="168" t="s">
        <v>1259</v>
      </c>
      <c r="V2884" s="168" t="s">
        <v>2832</v>
      </c>
      <c r="W2884" s="168" t="s">
        <v>1259</v>
      </c>
      <c r="X2884" s="168" t="s">
        <v>21</v>
      </c>
      <c r="Y2884" s="168" t="s">
        <v>1259</v>
      </c>
      <c r="Z2884" s="168" t="s">
        <v>21</v>
      </c>
      <c r="AA2884" s="168" t="s">
        <v>4569</v>
      </c>
      <c r="AB2884" s="168" t="s">
        <v>1259</v>
      </c>
      <c r="AC2884" s="168" t="s">
        <v>9155</v>
      </c>
      <c r="AD2884" s="169">
        <v>358928.1003054168</v>
      </c>
      <c r="AE2884" s="168" t="s">
        <v>807</v>
      </c>
      <c r="AF2884" s="169">
        <v>-222294.5425630307</v>
      </c>
      <c r="AG2884" s="169">
        <v>-38812.657780252513</v>
      </c>
      <c r="AH2884" s="169">
        <v>-73644.260237627313</v>
      </c>
      <c r="AI2884" s="168" t="s">
        <v>21</v>
      </c>
      <c r="AJ2884"/>
      <c r="AK2884"/>
    </row>
    <row r="2885" spans="1:37" hidden="1" x14ac:dyDescent="0.25">
      <c r="A2885" s="179" t="b">
        <f>IF(E2885&lt;&gt;1,"",NOT(ISNA(VLOOKUP(P2885,Mapping!$P:$P,1,FALSE))))</f>
        <v>0</v>
      </c>
      <c r="B2885" s="180" t="str">
        <f t="shared" si="44"/>
        <v/>
      </c>
      <c r="E2885" s="167">
        <v>1</v>
      </c>
      <c r="F2885" s="170" t="s">
        <v>4568</v>
      </c>
      <c r="G2885" s="169">
        <v>384218.61751209438</v>
      </c>
      <c r="H2885" s="168" t="s">
        <v>1266</v>
      </c>
      <c r="I2885" s="168" t="s">
        <v>421</v>
      </c>
      <c r="J2885" s="169">
        <v>184450.79766398179</v>
      </c>
      <c r="K2885" s="169">
        <v>48165.3674104089</v>
      </c>
      <c r="L2885" s="168" t="s">
        <v>5</v>
      </c>
      <c r="M2885" s="168" t="s">
        <v>21</v>
      </c>
      <c r="N2885" s="168" t="s">
        <v>2829</v>
      </c>
      <c r="O2885" s="168" t="s">
        <v>21</v>
      </c>
      <c r="P2885" s="168" t="s">
        <v>2836</v>
      </c>
      <c r="Q2885" s="168" t="s">
        <v>2837</v>
      </c>
      <c r="R2885" s="168" t="s">
        <v>1259</v>
      </c>
      <c r="S2885" s="168" t="s">
        <v>21</v>
      </c>
      <c r="T2885" s="168" t="s">
        <v>1259</v>
      </c>
      <c r="U2885" s="168" t="s">
        <v>1259</v>
      </c>
      <c r="V2885" s="168" t="s">
        <v>2837</v>
      </c>
      <c r="W2885" s="168" t="s">
        <v>1259</v>
      </c>
      <c r="X2885" s="168" t="s">
        <v>21</v>
      </c>
      <c r="Y2885" s="168" t="s">
        <v>1259</v>
      </c>
      <c r="Z2885" s="168" t="s">
        <v>21</v>
      </c>
      <c r="AA2885" s="168" t="s">
        <v>4569</v>
      </c>
      <c r="AB2885" s="168" t="s">
        <v>1259</v>
      </c>
      <c r="AC2885" s="168" t="s">
        <v>2702</v>
      </c>
      <c r="AD2885" s="169">
        <v>315274.6827007042</v>
      </c>
      <c r="AE2885" s="168" t="s">
        <v>807</v>
      </c>
      <c r="AF2885" s="169">
        <v>-195258.71981887831</v>
      </c>
      <c r="AG2885" s="169">
        <v>-34092.199401573162</v>
      </c>
      <c r="AH2885" s="169">
        <v>-64687.525884402326</v>
      </c>
      <c r="AI2885" s="168" t="s">
        <v>21</v>
      </c>
      <c r="AJ2885"/>
      <c r="AK2885"/>
    </row>
    <row r="2886" spans="1:37" hidden="1" x14ac:dyDescent="0.25">
      <c r="A2886" s="179" t="b">
        <f>IF(E2886&lt;&gt;1,"",NOT(ISNA(VLOOKUP(P2886,Mapping!$P:$P,1,FALSE))))</f>
        <v>0</v>
      </c>
      <c r="B2886" s="180" t="str">
        <f t="shared" si="44"/>
        <v/>
      </c>
      <c r="E2886" s="167">
        <v>1</v>
      </c>
      <c r="F2886" s="170" t="s">
        <v>4568</v>
      </c>
      <c r="G2886" s="169">
        <v>38977500.982688472</v>
      </c>
      <c r="H2886" s="168" t="s">
        <v>1266</v>
      </c>
      <c r="I2886" s="168" t="s">
        <v>421</v>
      </c>
      <c r="J2886" s="169">
        <v>18711823.996866081</v>
      </c>
      <c r="K2886" s="169">
        <v>4886191.2723728633</v>
      </c>
      <c r="L2886" s="168" t="s">
        <v>5</v>
      </c>
      <c r="M2886" s="168" t="s">
        <v>21</v>
      </c>
      <c r="N2886" s="168" t="s">
        <v>2829</v>
      </c>
      <c r="O2886" s="168" t="s">
        <v>21</v>
      </c>
      <c r="P2886" s="168" t="s">
        <v>2852</v>
      </c>
      <c r="Q2886" s="168" t="s">
        <v>2853</v>
      </c>
      <c r="R2886" s="168" t="s">
        <v>1259</v>
      </c>
      <c r="S2886" s="168" t="s">
        <v>21</v>
      </c>
      <c r="T2886" s="168" t="s">
        <v>1259</v>
      </c>
      <c r="U2886" s="168" t="s">
        <v>1259</v>
      </c>
      <c r="V2886" s="168" t="s">
        <v>2853</v>
      </c>
      <c r="W2886" s="168" t="s">
        <v>1259</v>
      </c>
      <c r="X2886" s="168" t="s">
        <v>21</v>
      </c>
      <c r="Y2886" s="168" t="s">
        <v>1259</v>
      </c>
      <c r="Z2886" s="168" t="s">
        <v>21</v>
      </c>
      <c r="AA2886" s="168" t="s">
        <v>4569</v>
      </c>
      <c r="AB2886" s="168" t="s">
        <v>1259</v>
      </c>
      <c r="AC2886" s="168" t="s">
        <v>9156</v>
      </c>
      <c r="AD2886" s="169">
        <v>31983403.96505297</v>
      </c>
      <c r="AE2886" s="168" t="s">
        <v>807</v>
      </c>
      <c r="AF2886" s="169">
        <v>-19808246.13054898</v>
      </c>
      <c r="AG2886" s="169">
        <v>-3458522.505445749</v>
      </c>
      <c r="AH2886" s="169">
        <v>-6562300.7027961425</v>
      </c>
      <c r="AI2886" s="168" t="s">
        <v>21</v>
      </c>
      <c r="AJ2886"/>
      <c r="AK2886"/>
    </row>
    <row r="2887" spans="1:37" hidden="1" x14ac:dyDescent="0.25">
      <c r="A2887" s="179" t="b">
        <f>IF(E2887&lt;&gt;1,"",NOT(ISNA(VLOOKUP(P2887,Mapping!$P:$P,1,FALSE))))</f>
        <v>0</v>
      </c>
      <c r="B2887" s="180" t="str">
        <f t="shared" si="44"/>
        <v/>
      </c>
      <c r="E2887" s="167">
        <v>1</v>
      </c>
      <c r="F2887" s="170" t="s">
        <v>9157</v>
      </c>
      <c r="G2887" s="169">
        <v>271696.44617766642</v>
      </c>
      <c r="H2887" s="168" t="s">
        <v>1266</v>
      </c>
      <c r="I2887" s="168" t="s">
        <v>2855</v>
      </c>
      <c r="J2887" s="169">
        <v>60259.133898783788</v>
      </c>
      <c r="K2887" s="169">
        <v>29543.456067616349</v>
      </c>
      <c r="L2887" s="168" t="s">
        <v>5</v>
      </c>
      <c r="M2887" s="168" t="s">
        <v>21</v>
      </c>
      <c r="N2887" s="168" t="s">
        <v>2829</v>
      </c>
      <c r="O2887" s="168" t="s">
        <v>21</v>
      </c>
      <c r="P2887" s="168" t="s">
        <v>2831</v>
      </c>
      <c r="Q2887" s="168" t="s">
        <v>2832</v>
      </c>
      <c r="R2887" s="168" t="s">
        <v>1259</v>
      </c>
      <c r="S2887" s="168" t="s">
        <v>21</v>
      </c>
      <c r="T2887" s="168" t="s">
        <v>1259</v>
      </c>
      <c r="U2887" s="168" t="s">
        <v>1259</v>
      </c>
      <c r="V2887" s="168" t="s">
        <v>2832</v>
      </c>
      <c r="W2887" s="168" t="s">
        <v>1259</v>
      </c>
      <c r="X2887" s="168" t="s">
        <v>21</v>
      </c>
      <c r="Y2887" s="168" t="s">
        <v>1259</v>
      </c>
      <c r="Z2887" s="168" t="s">
        <v>21</v>
      </c>
      <c r="AA2887" s="168" t="s">
        <v>9158</v>
      </c>
      <c r="AB2887" s="168" t="s">
        <v>1259</v>
      </c>
      <c r="AC2887" s="168" t="s">
        <v>9159</v>
      </c>
      <c r="AD2887" s="169">
        <v>84972.522877777345</v>
      </c>
      <c r="AE2887" s="168" t="s">
        <v>808</v>
      </c>
      <c r="AF2887" s="169">
        <v>-65085.626299641182</v>
      </c>
      <c r="AG2887" s="169">
        <v>-67494.406943271257</v>
      </c>
      <c r="AH2887" s="169">
        <v>-39636.007078619819</v>
      </c>
      <c r="AI2887" s="168" t="s">
        <v>21</v>
      </c>
      <c r="AJ2887"/>
      <c r="AK2887"/>
    </row>
    <row r="2888" spans="1:37" hidden="1" x14ac:dyDescent="0.25">
      <c r="A2888" s="179" t="b">
        <f>IF(E2888&lt;&gt;1,"",NOT(ISNA(VLOOKUP(P2888,Mapping!$P:$P,1,FALSE))))</f>
        <v>0</v>
      </c>
      <c r="B2888" s="180" t="str">
        <f t="shared" si="44"/>
        <v/>
      </c>
      <c r="E2888" s="167">
        <v>1</v>
      </c>
      <c r="F2888" s="170" t="s">
        <v>4570</v>
      </c>
      <c r="G2888" s="169">
        <v>367553.80691874382</v>
      </c>
      <c r="H2888" s="168" t="s">
        <v>1266</v>
      </c>
      <c r="I2888" s="168" t="s">
        <v>402</v>
      </c>
      <c r="J2888" s="169">
        <v>129372.44181238989</v>
      </c>
      <c r="K2888" s="169">
        <v>51449.13486941273</v>
      </c>
      <c r="L2888" s="168" t="s">
        <v>5</v>
      </c>
      <c r="M2888" s="168" t="s">
        <v>21</v>
      </c>
      <c r="N2888" s="168" t="s">
        <v>2829</v>
      </c>
      <c r="O2888" s="168" t="s">
        <v>21</v>
      </c>
      <c r="P2888" s="168" t="s">
        <v>2831</v>
      </c>
      <c r="Q2888" s="168" t="s">
        <v>2832</v>
      </c>
      <c r="R2888" s="168" t="s">
        <v>1259</v>
      </c>
      <c r="S2888" s="168" t="s">
        <v>21</v>
      </c>
      <c r="T2888" s="168" t="s">
        <v>1259</v>
      </c>
      <c r="U2888" s="168" t="s">
        <v>1259</v>
      </c>
      <c r="V2888" s="168" t="s">
        <v>2832</v>
      </c>
      <c r="W2888" s="168" t="s">
        <v>1259</v>
      </c>
      <c r="X2888" s="168" t="s">
        <v>21</v>
      </c>
      <c r="Y2888" s="168" t="s">
        <v>1259</v>
      </c>
      <c r="Z2888" s="168" t="s">
        <v>21</v>
      </c>
      <c r="AA2888" s="168" t="s">
        <v>4571</v>
      </c>
      <c r="AB2888" s="168" t="s">
        <v>1259</v>
      </c>
      <c r="AC2888" s="168" t="s">
        <v>9160</v>
      </c>
      <c r="AD2888" s="169">
        <v>237668.57566426869</v>
      </c>
      <c r="AE2888" s="168" t="s">
        <v>811</v>
      </c>
      <c r="AF2888" s="169">
        <v>-130452.0076529207</v>
      </c>
      <c r="AG2888" s="169">
        <v>-168039.49830075889</v>
      </c>
      <c r="AH2888" s="169">
        <v>-126445.4240856344</v>
      </c>
      <c r="AI2888" s="168" t="s">
        <v>21</v>
      </c>
      <c r="AJ2888"/>
      <c r="AK2888"/>
    </row>
    <row r="2889" spans="1:37" hidden="1" x14ac:dyDescent="0.25">
      <c r="A2889" s="179" t="b">
        <f>IF(E2889&lt;&gt;1,"",NOT(ISNA(VLOOKUP(P2889,Mapping!$P:$P,1,FALSE))))</f>
        <v>0</v>
      </c>
      <c r="B2889" s="180" t="str">
        <f t="shared" si="44"/>
        <v/>
      </c>
      <c r="E2889" s="167">
        <v>1</v>
      </c>
      <c r="F2889" s="170" t="s">
        <v>4570</v>
      </c>
      <c r="G2889" s="169">
        <v>649711.5988627316</v>
      </c>
      <c r="H2889" s="168" t="s">
        <v>1266</v>
      </c>
      <c r="I2889" s="168" t="s">
        <v>402</v>
      </c>
      <c r="J2889" s="169">
        <v>228686.9961254012</v>
      </c>
      <c r="K2889" s="169">
        <v>90944.778823907705</v>
      </c>
      <c r="L2889" s="168" t="s">
        <v>5</v>
      </c>
      <c r="M2889" s="168" t="s">
        <v>21</v>
      </c>
      <c r="N2889" s="168" t="s">
        <v>2829</v>
      </c>
      <c r="O2889" s="168" t="s">
        <v>21</v>
      </c>
      <c r="P2889" s="168" t="s">
        <v>2836</v>
      </c>
      <c r="Q2889" s="168" t="s">
        <v>2837</v>
      </c>
      <c r="R2889" s="168" t="s">
        <v>1259</v>
      </c>
      <c r="S2889" s="168" t="s">
        <v>21</v>
      </c>
      <c r="T2889" s="168" t="s">
        <v>1259</v>
      </c>
      <c r="U2889" s="168" t="s">
        <v>1259</v>
      </c>
      <c r="V2889" s="168" t="s">
        <v>2837</v>
      </c>
      <c r="W2889" s="168" t="s">
        <v>1259</v>
      </c>
      <c r="X2889" s="168" t="s">
        <v>21</v>
      </c>
      <c r="Y2889" s="168" t="s">
        <v>1259</v>
      </c>
      <c r="Z2889" s="168" t="s">
        <v>21</v>
      </c>
      <c r="AA2889" s="168" t="s">
        <v>4571</v>
      </c>
      <c r="AB2889" s="168" t="s">
        <v>1259</v>
      </c>
      <c r="AC2889" s="168" t="s">
        <v>9161</v>
      </c>
      <c r="AD2889" s="169">
        <v>420118.16334797902</v>
      </c>
      <c r="AE2889" s="168" t="s">
        <v>811</v>
      </c>
      <c r="AF2889" s="169">
        <v>-230595.30569838351</v>
      </c>
      <c r="AG2889" s="169">
        <v>-297037.35632158339</v>
      </c>
      <c r="AH2889" s="169">
        <v>-223513.01253074899</v>
      </c>
      <c r="AI2889" s="168" t="s">
        <v>21</v>
      </c>
      <c r="AJ2889"/>
      <c r="AK2889"/>
    </row>
    <row r="2890" spans="1:37" hidden="1" x14ac:dyDescent="0.25">
      <c r="A2890" s="179" t="b">
        <f>IF(E2890&lt;&gt;1,"",NOT(ISNA(VLOOKUP(P2890,Mapping!$P:$P,1,FALSE))))</f>
        <v>0</v>
      </c>
      <c r="B2890" s="180" t="str">
        <f t="shared" si="44"/>
        <v/>
      </c>
      <c r="E2890" s="167">
        <v>1</v>
      </c>
      <c r="F2890" s="170" t="s">
        <v>4572</v>
      </c>
      <c r="G2890" s="169">
        <v>652081.10372956761</v>
      </c>
      <c r="H2890" s="168" t="s">
        <v>1266</v>
      </c>
      <c r="I2890" s="168" t="s">
        <v>303</v>
      </c>
      <c r="J2890" s="169">
        <v>244686.90222633301</v>
      </c>
      <c r="K2890" s="169">
        <v>163337.1695053436</v>
      </c>
      <c r="L2890" s="168" t="s">
        <v>5</v>
      </c>
      <c r="M2890" s="168" t="s">
        <v>21</v>
      </c>
      <c r="N2890" s="168" t="s">
        <v>2829</v>
      </c>
      <c r="O2890" s="168" t="s">
        <v>21</v>
      </c>
      <c r="P2890" s="168" t="s">
        <v>2831</v>
      </c>
      <c r="Q2890" s="168" t="s">
        <v>2832</v>
      </c>
      <c r="R2890" s="168" t="s">
        <v>1259</v>
      </c>
      <c r="S2890" s="168" t="s">
        <v>21</v>
      </c>
      <c r="T2890" s="168" t="s">
        <v>1259</v>
      </c>
      <c r="U2890" s="168" t="s">
        <v>1259</v>
      </c>
      <c r="V2890" s="168" t="s">
        <v>2832</v>
      </c>
      <c r="W2890" s="168" t="s">
        <v>1259</v>
      </c>
      <c r="X2890" s="168" t="s">
        <v>21</v>
      </c>
      <c r="Y2890" s="168" t="s">
        <v>1259</v>
      </c>
      <c r="Z2890" s="168" t="s">
        <v>21</v>
      </c>
      <c r="AA2890" s="168" t="s">
        <v>4573</v>
      </c>
      <c r="AB2890" s="168" t="s">
        <v>4574</v>
      </c>
      <c r="AC2890" s="168" t="s">
        <v>8404</v>
      </c>
      <c r="AD2890" s="169">
        <v>392210.47627694282</v>
      </c>
      <c r="AE2890" s="168" t="s">
        <v>819</v>
      </c>
      <c r="AF2890" s="169">
        <v>-350655.45695600047</v>
      </c>
      <c r="AG2890" s="169">
        <v>-297500.29126238119</v>
      </c>
      <c r="AH2890" s="169">
        <v>-362824.79575419013</v>
      </c>
      <c r="AI2890" s="168" t="s">
        <v>21</v>
      </c>
      <c r="AJ2890"/>
      <c r="AK2890"/>
    </row>
    <row r="2891" spans="1:37" hidden="1" x14ac:dyDescent="0.25">
      <c r="A2891" s="179" t="b">
        <f>IF(E2891&lt;&gt;1,"",NOT(ISNA(VLOOKUP(P2891,Mapping!$P:$P,1,FALSE))))</f>
        <v>0</v>
      </c>
      <c r="B2891" s="180" t="str">
        <f t="shared" si="44"/>
        <v/>
      </c>
      <c r="E2891" s="167">
        <v>1</v>
      </c>
      <c r="F2891" s="170" t="s">
        <v>4572</v>
      </c>
      <c r="G2891" s="169">
        <v>151666.1480878994</v>
      </c>
      <c r="H2891" s="168" t="s">
        <v>1266</v>
      </c>
      <c r="I2891" s="168" t="s">
        <v>303</v>
      </c>
      <c r="J2891" s="169">
        <v>56911.202818137383</v>
      </c>
      <c r="K2891" s="169">
        <v>37990.242619773242</v>
      </c>
      <c r="L2891" s="168" t="s">
        <v>5</v>
      </c>
      <c r="M2891" s="168" t="s">
        <v>21</v>
      </c>
      <c r="N2891" s="168" t="s">
        <v>2829</v>
      </c>
      <c r="O2891" s="168" t="s">
        <v>21</v>
      </c>
      <c r="P2891" s="168" t="s">
        <v>2835</v>
      </c>
      <c r="Q2891" s="168" t="s">
        <v>2834</v>
      </c>
      <c r="R2891" s="168" t="s">
        <v>1259</v>
      </c>
      <c r="S2891" s="168" t="s">
        <v>21</v>
      </c>
      <c r="T2891" s="168" t="s">
        <v>1259</v>
      </c>
      <c r="U2891" s="168" t="s">
        <v>1259</v>
      </c>
      <c r="V2891" s="168" t="s">
        <v>2834</v>
      </c>
      <c r="W2891" s="168" t="s">
        <v>1259</v>
      </c>
      <c r="X2891" s="168" t="s">
        <v>21</v>
      </c>
      <c r="Y2891" s="168" t="s">
        <v>1259</v>
      </c>
      <c r="Z2891" s="168" t="s">
        <v>21</v>
      </c>
      <c r="AA2891" s="168" t="s">
        <v>4573</v>
      </c>
      <c r="AB2891" s="168" t="s">
        <v>4574</v>
      </c>
      <c r="AC2891" s="168" t="s">
        <v>9162</v>
      </c>
      <c r="AD2891" s="169">
        <v>91223.395121282752</v>
      </c>
      <c r="AE2891" s="168" t="s">
        <v>819</v>
      </c>
      <c r="AF2891" s="169">
        <v>-81558.202129063327</v>
      </c>
      <c r="AG2891" s="169">
        <v>-69194.955923007496</v>
      </c>
      <c r="AH2891" s="169">
        <v>-84388.642590750911</v>
      </c>
      <c r="AI2891" s="168" t="s">
        <v>21</v>
      </c>
      <c r="AJ2891"/>
      <c r="AK2891"/>
    </row>
    <row r="2892" spans="1:37" hidden="1" x14ac:dyDescent="0.25">
      <c r="A2892" s="179" t="b">
        <f>IF(E2892&lt;&gt;1,"",NOT(ISNA(VLOOKUP(P2892,Mapping!$P:$P,1,FALSE))))</f>
        <v>0</v>
      </c>
      <c r="B2892" s="180" t="str">
        <f t="shared" si="44"/>
        <v/>
      </c>
      <c r="E2892" s="167">
        <v>1</v>
      </c>
      <c r="F2892" s="170" t="s">
        <v>4575</v>
      </c>
      <c r="G2892" s="169">
        <v>1549104.0357859731</v>
      </c>
      <c r="H2892" s="168" t="s">
        <v>1266</v>
      </c>
      <c r="I2892" s="168" t="s">
        <v>303</v>
      </c>
      <c r="J2892" s="169">
        <v>502372.58268436888</v>
      </c>
      <c r="K2892" s="169">
        <v>301778.23819058709</v>
      </c>
      <c r="L2892" s="168" t="s">
        <v>5</v>
      </c>
      <c r="M2892" s="168" t="s">
        <v>21</v>
      </c>
      <c r="N2892" s="168" t="s">
        <v>2829</v>
      </c>
      <c r="O2892" s="168" t="s">
        <v>21</v>
      </c>
      <c r="P2892" s="168" t="s">
        <v>2831</v>
      </c>
      <c r="Q2892" s="168" t="s">
        <v>2832</v>
      </c>
      <c r="R2892" s="168" t="s">
        <v>1259</v>
      </c>
      <c r="S2892" s="168" t="s">
        <v>21</v>
      </c>
      <c r="T2892" s="168" t="s">
        <v>1259</v>
      </c>
      <c r="U2892" s="168" t="s">
        <v>1259</v>
      </c>
      <c r="V2892" s="168" t="s">
        <v>2832</v>
      </c>
      <c r="W2892" s="168" t="s">
        <v>1259</v>
      </c>
      <c r="X2892" s="168" t="s">
        <v>21</v>
      </c>
      <c r="Y2892" s="168" t="s">
        <v>1259</v>
      </c>
      <c r="Z2892" s="168" t="s">
        <v>21</v>
      </c>
      <c r="AA2892" s="168" t="s">
        <v>4576</v>
      </c>
      <c r="AB2892" s="168" t="s">
        <v>1259</v>
      </c>
      <c r="AC2892" s="168" t="s">
        <v>9163</v>
      </c>
      <c r="AD2892" s="169">
        <v>724725.08450932801</v>
      </c>
      <c r="AE2892" s="168" t="s">
        <v>807</v>
      </c>
      <c r="AF2892" s="169">
        <v>-637247.69176067796</v>
      </c>
      <c r="AG2892" s="169">
        <v>793714.41066495725</v>
      </c>
      <c r="AH2892" s="169">
        <v>-416510.60522171762</v>
      </c>
      <c r="AI2892" s="168" t="s">
        <v>21</v>
      </c>
      <c r="AJ2892"/>
      <c r="AK2892"/>
    </row>
    <row r="2893" spans="1:37" hidden="1" x14ac:dyDescent="0.25">
      <c r="A2893" s="179" t="b">
        <f>IF(E2893&lt;&gt;1,"",NOT(ISNA(VLOOKUP(P2893,Mapping!$P:$P,1,FALSE))))</f>
        <v>0</v>
      </c>
      <c r="B2893" s="180" t="str">
        <f t="shared" si="44"/>
        <v/>
      </c>
      <c r="E2893" s="167">
        <v>1</v>
      </c>
      <c r="F2893" s="170" t="s">
        <v>4575</v>
      </c>
      <c r="G2893" s="169">
        <v>502157.84648366697</v>
      </c>
      <c r="H2893" s="168" t="s">
        <v>1266</v>
      </c>
      <c r="I2893" s="168" t="s">
        <v>303</v>
      </c>
      <c r="J2893" s="169">
        <v>162849.18793412481</v>
      </c>
      <c r="K2893" s="169">
        <v>97824.488675179775</v>
      </c>
      <c r="L2893" s="168" t="s">
        <v>5</v>
      </c>
      <c r="M2893" s="168" t="s">
        <v>21</v>
      </c>
      <c r="N2893" s="168" t="s">
        <v>2829</v>
      </c>
      <c r="O2893" s="168" t="s">
        <v>21</v>
      </c>
      <c r="P2893" s="168" t="s">
        <v>2851</v>
      </c>
      <c r="Q2893" s="168" t="s">
        <v>2834</v>
      </c>
      <c r="R2893" s="168" t="s">
        <v>1259</v>
      </c>
      <c r="S2893" s="168" t="s">
        <v>21</v>
      </c>
      <c r="T2893" s="168" t="s">
        <v>1259</v>
      </c>
      <c r="U2893" s="168" t="s">
        <v>1259</v>
      </c>
      <c r="V2893" s="168" t="s">
        <v>2834</v>
      </c>
      <c r="W2893" s="168" t="s">
        <v>1259</v>
      </c>
      <c r="X2893" s="168" t="s">
        <v>21</v>
      </c>
      <c r="Y2893" s="168" t="s">
        <v>1259</v>
      </c>
      <c r="Z2893" s="168" t="s">
        <v>21</v>
      </c>
      <c r="AA2893" s="168" t="s">
        <v>4576</v>
      </c>
      <c r="AB2893" s="168" t="s">
        <v>1259</v>
      </c>
      <c r="AC2893" s="168" t="s">
        <v>8469</v>
      </c>
      <c r="AD2893" s="169">
        <v>234927.01543783149</v>
      </c>
      <c r="AE2893" s="168" t="s">
        <v>807</v>
      </c>
      <c r="AF2893" s="169">
        <v>-206570.32786624369</v>
      </c>
      <c r="AG2893" s="169">
        <v>257290.60797414061</v>
      </c>
      <c r="AH2893" s="169">
        <v>-135016.15367597149</v>
      </c>
      <c r="AI2893" s="168" t="s">
        <v>21</v>
      </c>
      <c r="AJ2893"/>
      <c r="AK2893"/>
    </row>
    <row r="2894" spans="1:37" hidden="1" x14ac:dyDescent="0.25">
      <c r="A2894" s="179" t="b">
        <f>IF(E2894&lt;&gt;1,"",NOT(ISNA(VLOOKUP(P2894,Mapping!$P:$P,1,FALSE))))</f>
        <v>0</v>
      </c>
      <c r="B2894" s="180" t="str">
        <f t="shared" si="44"/>
        <v/>
      </c>
      <c r="E2894" s="167">
        <v>1</v>
      </c>
      <c r="F2894" s="170" t="s">
        <v>4575</v>
      </c>
      <c r="G2894" s="169">
        <v>606529.06164859782</v>
      </c>
      <c r="H2894" s="168" t="s">
        <v>1266</v>
      </c>
      <c r="I2894" s="168" t="s">
        <v>303</v>
      </c>
      <c r="J2894" s="169">
        <v>196696.64795556161</v>
      </c>
      <c r="K2894" s="169">
        <v>118156.8619068477</v>
      </c>
      <c r="L2894" s="168" t="s">
        <v>5</v>
      </c>
      <c r="M2894" s="168" t="s">
        <v>21</v>
      </c>
      <c r="N2894" s="168" t="s">
        <v>2829</v>
      </c>
      <c r="O2894" s="168" t="s">
        <v>21</v>
      </c>
      <c r="P2894" s="168" t="s">
        <v>2836</v>
      </c>
      <c r="Q2894" s="168" t="s">
        <v>2837</v>
      </c>
      <c r="R2894" s="168" t="s">
        <v>1259</v>
      </c>
      <c r="S2894" s="168" t="s">
        <v>21</v>
      </c>
      <c r="T2894" s="168" t="s">
        <v>1259</v>
      </c>
      <c r="U2894" s="168" t="s">
        <v>1259</v>
      </c>
      <c r="V2894" s="168" t="s">
        <v>2837</v>
      </c>
      <c r="W2894" s="168" t="s">
        <v>1259</v>
      </c>
      <c r="X2894" s="168" t="s">
        <v>21</v>
      </c>
      <c r="Y2894" s="168" t="s">
        <v>1259</v>
      </c>
      <c r="Z2894" s="168" t="s">
        <v>21</v>
      </c>
      <c r="AA2894" s="168" t="s">
        <v>4576</v>
      </c>
      <c r="AB2894" s="168" t="s">
        <v>1259</v>
      </c>
      <c r="AC2894" s="168" t="s">
        <v>9164</v>
      </c>
      <c r="AD2894" s="169">
        <v>283755.5227448743</v>
      </c>
      <c r="AE2894" s="168" t="s">
        <v>807</v>
      </c>
      <c r="AF2894" s="169">
        <v>-249505.02715928611</v>
      </c>
      <c r="AG2894" s="169">
        <v>310767.28586103738</v>
      </c>
      <c r="AH2894" s="169">
        <v>-163078.64463321379</v>
      </c>
      <c r="AI2894" s="168" t="s">
        <v>21</v>
      </c>
      <c r="AJ2894"/>
      <c r="AK2894"/>
    </row>
    <row r="2895" spans="1:37" hidden="1" x14ac:dyDescent="0.25">
      <c r="A2895" s="179" t="b">
        <f>IF(E2895&lt;&gt;1,"",NOT(ISNA(VLOOKUP(P2895,Mapping!$P:$P,1,FALSE))))</f>
        <v>0</v>
      </c>
      <c r="B2895" s="180" t="str">
        <f t="shared" si="44"/>
        <v/>
      </c>
      <c r="E2895" s="167">
        <v>1</v>
      </c>
      <c r="F2895" s="170" t="s">
        <v>4577</v>
      </c>
      <c r="G2895" s="169">
        <v>1970859.216436693</v>
      </c>
      <c r="H2895" s="168" t="s">
        <v>1266</v>
      </c>
      <c r="I2895" s="168" t="s">
        <v>303</v>
      </c>
      <c r="J2895" s="169">
        <v>692728.94159728871</v>
      </c>
      <c r="K2895" s="169">
        <v>456409.35519593052</v>
      </c>
      <c r="L2895" s="168" t="s">
        <v>5</v>
      </c>
      <c r="M2895" s="168" t="s">
        <v>21</v>
      </c>
      <c r="N2895" s="168" t="s">
        <v>2829</v>
      </c>
      <c r="O2895" s="168" t="s">
        <v>21</v>
      </c>
      <c r="P2895" s="168" t="s">
        <v>2831</v>
      </c>
      <c r="Q2895" s="168" t="s">
        <v>2832</v>
      </c>
      <c r="R2895" s="168" t="s">
        <v>1259</v>
      </c>
      <c r="S2895" s="168" t="s">
        <v>21</v>
      </c>
      <c r="T2895" s="168" t="s">
        <v>1259</v>
      </c>
      <c r="U2895" s="168" t="s">
        <v>1259</v>
      </c>
      <c r="V2895" s="168" t="s">
        <v>2832</v>
      </c>
      <c r="W2895" s="168" t="s">
        <v>1259</v>
      </c>
      <c r="X2895" s="168" t="s">
        <v>21</v>
      </c>
      <c r="Y2895" s="168" t="s">
        <v>1259</v>
      </c>
      <c r="Z2895" s="168" t="s">
        <v>21</v>
      </c>
      <c r="AA2895" s="168" t="s">
        <v>4578</v>
      </c>
      <c r="AB2895" s="168" t="s">
        <v>4579</v>
      </c>
      <c r="AC2895" s="168" t="s">
        <v>9165</v>
      </c>
      <c r="AD2895" s="169">
        <v>1047666.536147506</v>
      </c>
      <c r="AE2895" s="168" t="s">
        <v>816</v>
      </c>
      <c r="AF2895" s="169">
        <v>-1128458.2735703981</v>
      </c>
      <c r="AG2895" s="169">
        <v>-1151438.50735272</v>
      </c>
      <c r="AH2895" s="169">
        <v>-740126.14042087179</v>
      </c>
      <c r="AI2895" s="168" t="s">
        <v>21</v>
      </c>
      <c r="AJ2895"/>
      <c r="AK2895"/>
    </row>
    <row r="2896" spans="1:37" hidden="1" x14ac:dyDescent="0.25">
      <c r="A2896" s="179" t="b">
        <f>IF(E2896&lt;&gt;1,"",NOT(ISNA(VLOOKUP(P2896,Mapping!$P:$P,1,FALSE))))</f>
        <v>0</v>
      </c>
      <c r="B2896" s="180" t="str">
        <f t="shared" si="44"/>
        <v/>
      </c>
      <c r="E2896" s="167">
        <v>1</v>
      </c>
      <c r="F2896" s="170" t="s">
        <v>4577</v>
      </c>
      <c r="G2896" s="169">
        <v>4363104.8132251073</v>
      </c>
      <c r="H2896" s="168" t="s">
        <v>1266</v>
      </c>
      <c r="I2896" s="168" t="s">
        <v>303</v>
      </c>
      <c r="J2896" s="169">
        <v>1533569.193647448</v>
      </c>
      <c r="K2896" s="169">
        <v>1010402.893239988</v>
      </c>
      <c r="L2896" s="168" t="s">
        <v>5</v>
      </c>
      <c r="M2896" s="168" t="s">
        <v>21</v>
      </c>
      <c r="N2896" s="168" t="s">
        <v>2829</v>
      </c>
      <c r="O2896" s="168" t="s">
        <v>21</v>
      </c>
      <c r="P2896" s="168" t="s">
        <v>2836</v>
      </c>
      <c r="Q2896" s="168" t="s">
        <v>2837</v>
      </c>
      <c r="R2896" s="168" t="s">
        <v>1259</v>
      </c>
      <c r="S2896" s="168" t="s">
        <v>21</v>
      </c>
      <c r="T2896" s="168" t="s">
        <v>1259</v>
      </c>
      <c r="U2896" s="168" t="s">
        <v>1259</v>
      </c>
      <c r="V2896" s="168" t="s">
        <v>2837</v>
      </c>
      <c r="W2896" s="168" t="s">
        <v>1259</v>
      </c>
      <c r="X2896" s="168" t="s">
        <v>21</v>
      </c>
      <c r="Y2896" s="168" t="s">
        <v>1259</v>
      </c>
      <c r="Z2896" s="168" t="s">
        <v>21</v>
      </c>
      <c r="AA2896" s="168" t="s">
        <v>4578</v>
      </c>
      <c r="AB2896" s="168" t="s">
        <v>4579</v>
      </c>
      <c r="AC2896" s="168" t="s">
        <v>9166</v>
      </c>
      <c r="AD2896" s="169">
        <v>2319333.044388914</v>
      </c>
      <c r="AE2896" s="168" t="s">
        <v>816</v>
      </c>
      <c r="AF2896" s="169">
        <v>-2498190.476456516</v>
      </c>
      <c r="AG2896" s="169">
        <v>-2549064.3124913219</v>
      </c>
      <c r="AH2896" s="169">
        <v>-1638497.513537521</v>
      </c>
      <c r="AI2896" s="168" t="s">
        <v>21</v>
      </c>
      <c r="AJ2896"/>
      <c r="AK2896"/>
    </row>
    <row r="2897" spans="1:37" hidden="1" x14ac:dyDescent="0.25">
      <c r="A2897" s="179" t="b">
        <f>IF(E2897&lt;&gt;1,"",NOT(ISNA(VLOOKUP(P2897,Mapping!$P:$P,1,FALSE))))</f>
        <v>0</v>
      </c>
      <c r="B2897" s="180" t="str">
        <f t="shared" si="44"/>
        <v/>
      </c>
      <c r="E2897" s="167">
        <v>1</v>
      </c>
      <c r="F2897" s="170" t="s">
        <v>4580</v>
      </c>
      <c r="G2897" s="169">
        <v>1732740.7204788511</v>
      </c>
      <c r="H2897" s="168" t="s">
        <v>1266</v>
      </c>
      <c r="I2897" s="168" t="s">
        <v>303</v>
      </c>
      <c r="J2897" s="169">
        <v>400219.3403656297</v>
      </c>
      <c r="K2897" s="169">
        <v>252431.32405677551</v>
      </c>
      <c r="L2897" s="168" t="s">
        <v>5</v>
      </c>
      <c r="M2897" s="168" t="s">
        <v>21</v>
      </c>
      <c r="N2897" s="168" t="s">
        <v>2829</v>
      </c>
      <c r="O2897" s="168" t="s">
        <v>21</v>
      </c>
      <c r="P2897" s="168" t="s">
        <v>2831</v>
      </c>
      <c r="Q2897" s="168" t="s">
        <v>2832</v>
      </c>
      <c r="R2897" s="168" t="s">
        <v>1259</v>
      </c>
      <c r="S2897" s="168" t="s">
        <v>21</v>
      </c>
      <c r="T2897" s="168" t="s">
        <v>1259</v>
      </c>
      <c r="U2897" s="168" t="s">
        <v>1259</v>
      </c>
      <c r="V2897" s="168" t="s">
        <v>2832</v>
      </c>
      <c r="W2897" s="168" t="s">
        <v>1259</v>
      </c>
      <c r="X2897" s="168" t="s">
        <v>21</v>
      </c>
      <c r="Y2897" s="168" t="s">
        <v>1259</v>
      </c>
      <c r="Z2897" s="168" t="s">
        <v>21</v>
      </c>
      <c r="AA2897" s="168" t="s">
        <v>4581</v>
      </c>
      <c r="AB2897" s="168" t="s">
        <v>4582</v>
      </c>
      <c r="AC2897" s="168" t="s">
        <v>9167</v>
      </c>
      <c r="AD2897" s="169">
        <v>535005.70316285605</v>
      </c>
      <c r="AE2897" s="168" t="s">
        <v>808</v>
      </c>
      <c r="AF2897" s="169">
        <v>-314508.54858909547</v>
      </c>
      <c r="AG2897" s="169">
        <v>-790531.83120367164</v>
      </c>
      <c r="AH2897" s="169">
        <v>-322992.8858669831</v>
      </c>
      <c r="AI2897" s="168" t="s">
        <v>21</v>
      </c>
      <c r="AJ2897"/>
      <c r="AK2897"/>
    </row>
    <row r="2898" spans="1:37" hidden="1" x14ac:dyDescent="0.25">
      <c r="A2898" s="179" t="b">
        <f>IF(E2898&lt;&gt;1,"",NOT(ISNA(VLOOKUP(P2898,Mapping!$P:$P,1,FALSE))))</f>
        <v>0</v>
      </c>
      <c r="B2898" s="180" t="str">
        <f t="shared" si="44"/>
        <v/>
      </c>
      <c r="E2898" s="167">
        <v>1</v>
      </c>
      <c r="F2898" s="170" t="s">
        <v>4580</v>
      </c>
      <c r="G2898" s="169">
        <v>268801.42766382173</v>
      </c>
      <c r="H2898" s="168" t="s">
        <v>1266</v>
      </c>
      <c r="I2898" s="168" t="s">
        <v>303</v>
      </c>
      <c r="J2898" s="169">
        <v>62086.34032633825</v>
      </c>
      <c r="K2898" s="169">
        <v>39159.869385869999</v>
      </c>
      <c r="L2898" s="168" t="s">
        <v>5</v>
      </c>
      <c r="M2898" s="168" t="s">
        <v>21</v>
      </c>
      <c r="N2898" s="168" t="s">
        <v>2829</v>
      </c>
      <c r="O2898" s="168" t="s">
        <v>21</v>
      </c>
      <c r="P2898" s="168" t="s">
        <v>2836</v>
      </c>
      <c r="Q2898" s="168" t="s">
        <v>2837</v>
      </c>
      <c r="R2898" s="168" t="s">
        <v>1259</v>
      </c>
      <c r="S2898" s="168" t="s">
        <v>21</v>
      </c>
      <c r="T2898" s="168" t="s">
        <v>1259</v>
      </c>
      <c r="U2898" s="168" t="s">
        <v>1259</v>
      </c>
      <c r="V2898" s="168" t="s">
        <v>2837</v>
      </c>
      <c r="W2898" s="168" t="s">
        <v>1259</v>
      </c>
      <c r="X2898" s="168" t="s">
        <v>21</v>
      </c>
      <c r="Y2898" s="168" t="s">
        <v>1259</v>
      </c>
      <c r="Z2898" s="168" t="s">
        <v>21</v>
      </c>
      <c r="AA2898" s="168" t="s">
        <v>4581</v>
      </c>
      <c r="AB2898" s="168" t="s">
        <v>4582</v>
      </c>
      <c r="AC2898" s="168" t="s">
        <v>9168</v>
      </c>
      <c r="AD2898" s="169">
        <v>82995.854555043028</v>
      </c>
      <c r="AE2898" s="168" t="s">
        <v>808</v>
      </c>
      <c r="AF2898" s="169">
        <v>-48789.95794007901</v>
      </c>
      <c r="AG2898" s="169">
        <v>-122635.823311475</v>
      </c>
      <c r="AH2898" s="169">
        <v>-50106.13983972714</v>
      </c>
      <c r="AI2898" s="168" t="s">
        <v>21</v>
      </c>
      <c r="AJ2898"/>
      <c r="AK2898"/>
    </row>
    <row r="2899" spans="1:37" hidden="1" x14ac:dyDescent="0.25">
      <c r="A2899" s="179" t="b">
        <f>IF(E2899&lt;&gt;1,"",NOT(ISNA(VLOOKUP(P2899,Mapping!$P:$P,1,FALSE))))</f>
        <v>0</v>
      </c>
      <c r="B2899" s="180" t="str">
        <f t="shared" si="44"/>
        <v/>
      </c>
      <c r="E2899" s="167">
        <v>1</v>
      </c>
      <c r="F2899" s="170" t="s">
        <v>9169</v>
      </c>
      <c r="G2899" s="169">
        <v>4297312.8545101508</v>
      </c>
      <c r="H2899" s="168" t="s">
        <v>1266</v>
      </c>
      <c r="I2899" s="168" t="s">
        <v>303</v>
      </c>
      <c r="J2899" s="169">
        <v>1210075.5732293599</v>
      </c>
      <c r="K2899" s="169">
        <v>909547.34240797709</v>
      </c>
      <c r="L2899" s="168" t="s">
        <v>5</v>
      </c>
      <c r="M2899" s="168" t="s">
        <v>21</v>
      </c>
      <c r="N2899" s="168" t="s">
        <v>2829</v>
      </c>
      <c r="O2899" s="168" t="s">
        <v>21</v>
      </c>
      <c r="P2899" s="168" t="s">
        <v>2831</v>
      </c>
      <c r="Q2899" s="168" t="s">
        <v>2832</v>
      </c>
      <c r="R2899" s="168" t="s">
        <v>1259</v>
      </c>
      <c r="S2899" s="168" t="s">
        <v>21</v>
      </c>
      <c r="T2899" s="168" t="s">
        <v>1259</v>
      </c>
      <c r="U2899" s="168" t="s">
        <v>1259</v>
      </c>
      <c r="V2899" s="168" t="s">
        <v>2832</v>
      </c>
      <c r="W2899" s="168" t="s">
        <v>1259</v>
      </c>
      <c r="X2899" s="168" t="s">
        <v>21</v>
      </c>
      <c r="Y2899" s="168" t="s">
        <v>1259</v>
      </c>
      <c r="Z2899" s="168" t="s">
        <v>21</v>
      </c>
      <c r="AA2899" s="168" t="s">
        <v>9170</v>
      </c>
      <c r="AB2899" s="168" t="s">
        <v>9171</v>
      </c>
      <c r="AC2899" s="168" t="s">
        <v>9172</v>
      </c>
      <c r="AD2899" s="169">
        <v>1508555.7057168949</v>
      </c>
      <c r="AE2899" s="168" t="s">
        <v>814</v>
      </c>
      <c r="AF2899" s="169">
        <v>-1985506.3787058219</v>
      </c>
      <c r="AG2899" s="169">
        <v>-1960571.803952392</v>
      </c>
      <c r="AH2899" s="169">
        <v>-1466227.7856559311</v>
      </c>
      <c r="AI2899" s="168" t="s">
        <v>21</v>
      </c>
      <c r="AJ2899"/>
      <c r="AK2899"/>
    </row>
    <row r="2900" spans="1:37" hidden="1" x14ac:dyDescent="0.25">
      <c r="A2900" s="179" t="b">
        <f>IF(E2900&lt;&gt;1,"",NOT(ISNA(VLOOKUP(P2900,Mapping!$P:$P,1,FALSE))))</f>
        <v>0</v>
      </c>
      <c r="B2900" s="180" t="str">
        <f t="shared" si="44"/>
        <v/>
      </c>
      <c r="E2900" s="167">
        <v>1</v>
      </c>
      <c r="F2900" s="170" t="s">
        <v>9169</v>
      </c>
      <c r="G2900" s="169">
        <v>3091450.5728169498</v>
      </c>
      <c r="H2900" s="168" t="s">
        <v>1266</v>
      </c>
      <c r="I2900" s="168" t="s">
        <v>303</v>
      </c>
      <c r="J2900" s="169">
        <v>870518.14719180623</v>
      </c>
      <c r="K2900" s="169">
        <v>654320.67617329396</v>
      </c>
      <c r="L2900" s="168" t="s">
        <v>5</v>
      </c>
      <c r="M2900" s="168" t="s">
        <v>21</v>
      </c>
      <c r="N2900" s="168" t="s">
        <v>2829</v>
      </c>
      <c r="O2900" s="168" t="s">
        <v>21</v>
      </c>
      <c r="P2900" s="168" t="s">
        <v>2836</v>
      </c>
      <c r="Q2900" s="168" t="s">
        <v>2837</v>
      </c>
      <c r="R2900" s="168" t="s">
        <v>1259</v>
      </c>
      <c r="S2900" s="168" t="s">
        <v>21</v>
      </c>
      <c r="T2900" s="168" t="s">
        <v>1259</v>
      </c>
      <c r="U2900" s="168" t="s">
        <v>1259</v>
      </c>
      <c r="V2900" s="168" t="s">
        <v>2837</v>
      </c>
      <c r="W2900" s="168" t="s">
        <v>1259</v>
      </c>
      <c r="X2900" s="168" t="s">
        <v>21</v>
      </c>
      <c r="Y2900" s="168" t="s">
        <v>1259</v>
      </c>
      <c r="Z2900" s="168" t="s">
        <v>21</v>
      </c>
      <c r="AA2900" s="168" t="s">
        <v>9170</v>
      </c>
      <c r="AB2900" s="168" t="s">
        <v>9171</v>
      </c>
      <c r="AC2900" s="168" t="s">
        <v>9173</v>
      </c>
      <c r="AD2900" s="169">
        <v>1085242.233566998</v>
      </c>
      <c r="AE2900" s="168" t="s">
        <v>814</v>
      </c>
      <c r="AF2900" s="169">
        <v>-1428356.5194327701</v>
      </c>
      <c r="AG2900" s="169">
        <v>-1410418.7969503261</v>
      </c>
      <c r="AH2900" s="169">
        <v>-1054791.8853729451</v>
      </c>
      <c r="AI2900" s="168" t="s">
        <v>21</v>
      </c>
      <c r="AJ2900"/>
      <c r="AK2900"/>
    </row>
    <row r="2901" spans="1:37" hidden="1" x14ac:dyDescent="0.25">
      <c r="A2901" s="179" t="b">
        <f>IF(E2901&lt;&gt;1,"",NOT(ISNA(VLOOKUP(P2901,Mapping!$P:$P,1,FALSE))))</f>
        <v>0</v>
      </c>
      <c r="B2901" s="180" t="str">
        <f t="shared" ref="B2901:B2964" si="45">IF(AI2901="","",VALUE(AI2901))</f>
        <v/>
      </c>
      <c r="E2901" s="167">
        <v>1</v>
      </c>
      <c r="F2901" s="170" t="s">
        <v>4583</v>
      </c>
      <c r="G2901" s="169">
        <v>355770.66460530768</v>
      </c>
      <c r="H2901" s="168" t="s">
        <v>1266</v>
      </c>
      <c r="I2901" s="168" t="s">
        <v>402</v>
      </c>
      <c r="J2901" s="169">
        <v>120644.409393052</v>
      </c>
      <c r="K2901" s="169">
        <v>65929.127669731606</v>
      </c>
      <c r="L2901" s="168" t="s">
        <v>5</v>
      </c>
      <c r="M2901" s="168" t="s">
        <v>21</v>
      </c>
      <c r="N2901" s="168" t="s">
        <v>2829</v>
      </c>
      <c r="O2901" s="168" t="s">
        <v>21</v>
      </c>
      <c r="P2901" s="168" t="s">
        <v>2831</v>
      </c>
      <c r="Q2901" s="168" t="s">
        <v>2832</v>
      </c>
      <c r="R2901" s="168" t="s">
        <v>1259</v>
      </c>
      <c r="S2901" s="168" t="s">
        <v>21</v>
      </c>
      <c r="T2901" s="168" t="s">
        <v>1259</v>
      </c>
      <c r="U2901" s="168" t="s">
        <v>1259</v>
      </c>
      <c r="V2901" s="168" t="s">
        <v>2832</v>
      </c>
      <c r="W2901" s="168" t="s">
        <v>1259</v>
      </c>
      <c r="X2901" s="168" t="s">
        <v>21</v>
      </c>
      <c r="Y2901" s="168" t="s">
        <v>1259</v>
      </c>
      <c r="Z2901" s="168" t="s">
        <v>21</v>
      </c>
      <c r="AA2901" s="168" t="s">
        <v>4584</v>
      </c>
      <c r="AB2901" s="168" t="s">
        <v>1259</v>
      </c>
      <c r="AC2901" s="168" t="s">
        <v>9174</v>
      </c>
      <c r="AD2901" s="169">
        <v>178336.8692822757</v>
      </c>
      <c r="AE2901" s="168" t="s">
        <v>814</v>
      </c>
      <c r="AF2901" s="169">
        <v>-207958.9793273877</v>
      </c>
      <c r="AG2901" s="169">
        <v>-263413.49770486349</v>
      </c>
      <c r="AH2901" s="169">
        <v>-119084.4808721513</v>
      </c>
      <c r="AI2901" s="168" t="s">
        <v>21</v>
      </c>
      <c r="AJ2901"/>
      <c r="AK2901"/>
    </row>
    <row r="2902" spans="1:37" hidden="1" x14ac:dyDescent="0.25">
      <c r="A2902" s="179" t="b">
        <f>IF(E2902&lt;&gt;1,"",NOT(ISNA(VLOOKUP(P2902,Mapping!$P:$P,1,FALSE))))</f>
        <v>0</v>
      </c>
      <c r="B2902" s="180" t="str">
        <f t="shared" si="45"/>
        <v/>
      </c>
      <c r="E2902" s="167">
        <v>1</v>
      </c>
      <c r="F2902" s="170" t="s">
        <v>4583</v>
      </c>
      <c r="G2902" s="169">
        <v>848950.36904005415</v>
      </c>
      <c r="H2902" s="168" t="s">
        <v>1266</v>
      </c>
      <c r="I2902" s="168" t="s">
        <v>402</v>
      </c>
      <c r="J2902" s="169">
        <v>287885.21951487107</v>
      </c>
      <c r="K2902" s="169">
        <v>157322.01340377849</v>
      </c>
      <c r="L2902" s="168" t="s">
        <v>5</v>
      </c>
      <c r="M2902" s="168" t="s">
        <v>21</v>
      </c>
      <c r="N2902" s="168" t="s">
        <v>2829</v>
      </c>
      <c r="O2902" s="168" t="s">
        <v>21</v>
      </c>
      <c r="P2902" s="168" t="s">
        <v>2851</v>
      </c>
      <c r="Q2902" s="168" t="s">
        <v>2834</v>
      </c>
      <c r="R2902" s="168" t="s">
        <v>1259</v>
      </c>
      <c r="S2902" s="168" t="s">
        <v>21</v>
      </c>
      <c r="T2902" s="168" t="s">
        <v>1259</v>
      </c>
      <c r="U2902" s="168" t="s">
        <v>1259</v>
      </c>
      <c r="V2902" s="168" t="s">
        <v>2834</v>
      </c>
      <c r="W2902" s="168" t="s">
        <v>1259</v>
      </c>
      <c r="X2902" s="168" t="s">
        <v>21</v>
      </c>
      <c r="Y2902" s="168" t="s">
        <v>1259</v>
      </c>
      <c r="Z2902" s="168" t="s">
        <v>21</v>
      </c>
      <c r="AA2902" s="168" t="s">
        <v>4584</v>
      </c>
      <c r="AB2902" s="168" t="s">
        <v>1259</v>
      </c>
      <c r="AC2902" s="168" t="s">
        <v>9175</v>
      </c>
      <c r="AD2902" s="169">
        <v>425552.6552718957</v>
      </c>
      <c r="AE2902" s="168" t="s">
        <v>814</v>
      </c>
      <c r="AF2902" s="169">
        <v>-496237.80094696692</v>
      </c>
      <c r="AG2902" s="169">
        <v>-628564.99519083486</v>
      </c>
      <c r="AH2902" s="169">
        <v>-284162.87243781891</v>
      </c>
      <c r="AI2902" s="168" t="s">
        <v>21</v>
      </c>
      <c r="AJ2902"/>
      <c r="AK2902"/>
    </row>
    <row r="2903" spans="1:37" hidden="1" x14ac:dyDescent="0.25">
      <c r="A2903" s="179" t="b">
        <f>IF(E2903&lt;&gt;1,"",NOT(ISNA(VLOOKUP(P2903,Mapping!$P:$P,1,FALSE))))</f>
        <v>0</v>
      </c>
      <c r="B2903" s="180" t="str">
        <f t="shared" si="45"/>
        <v/>
      </c>
      <c r="E2903" s="167">
        <v>1</v>
      </c>
      <c r="F2903" s="170" t="s">
        <v>4585</v>
      </c>
      <c r="G2903" s="169">
        <v>935943.3490257354</v>
      </c>
      <c r="H2903" s="168" t="s">
        <v>1266</v>
      </c>
      <c r="I2903" s="168" t="s">
        <v>2855</v>
      </c>
      <c r="J2903" s="169">
        <v>250373.37371151141</v>
      </c>
      <c r="K2903" s="169">
        <v>143269.3921163952</v>
      </c>
      <c r="L2903" s="168" t="s">
        <v>5</v>
      </c>
      <c r="M2903" s="168" t="s">
        <v>21</v>
      </c>
      <c r="N2903" s="168" t="s">
        <v>2829</v>
      </c>
      <c r="O2903" s="168" t="s">
        <v>21</v>
      </c>
      <c r="P2903" s="168" t="s">
        <v>2831</v>
      </c>
      <c r="Q2903" s="168" t="s">
        <v>2832</v>
      </c>
      <c r="R2903" s="168" t="s">
        <v>1259</v>
      </c>
      <c r="S2903" s="168" t="s">
        <v>21</v>
      </c>
      <c r="T2903" s="168" t="s">
        <v>1259</v>
      </c>
      <c r="U2903" s="168" t="s">
        <v>1259</v>
      </c>
      <c r="V2903" s="168" t="s">
        <v>2832</v>
      </c>
      <c r="W2903" s="168" t="s">
        <v>1259</v>
      </c>
      <c r="X2903" s="168" t="s">
        <v>21</v>
      </c>
      <c r="Y2903" s="168" t="s">
        <v>1259</v>
      </c>
      <c r="Z2903" s="168" t="s">
        <v>21</v>
      </c>
      <c r="AA2903" s="168" t="s">
        <v>4586</v>
      </c>
      <c r="AB2903" s="168" t="s">
        <v>1259</v>
      </c>
      <c r="AC2903" s="168" t="s">
        <v>9176</v>
      </c>
      <c r="AD2903" s="169">
        <v>391387.15987087367</v>
      </c>
      <c r="AE2903" s="168" t="s">
        <v>814</v>
      </c>
      <c r="AF2903" s="169">
        <v>-287384.78364312422</v>
      </c>
      <c r="AG2903" s="169">
        <v>-198026.10088169121</v>
      </c>
      <c r="AH2903" s="169">
        <v>-166690.8609237925</v>
      </c>
      <c r="AI2903" s="168" t="s">
        <v>21</v>
      </c>
      <c r="AJ2903"/>
      <c r="AK2903"/>
    </row>
    <row r="2904" spans="1:37" hidden="1" x14ac:dyDescent="0.25">
      <c r="A2904" s="179" t="b">
        <f>IF(E2904&lt;&gt;1,"",NOT(ISNA(VLOOKUP(P2904,Mapping!$P:$P,1,FALSE))))</f>
        <v>0</v>
      </c>
      <c r="B2904" s="180" t="str">
        <f t="shared" si="45"/>
        <v/>
      </c>
      <c r="E2904" s="167">
        <v>1</v>
      </c>
      <c r="F2904" s="170" t="s">
        <v>4587</v>
      </c>
      <c r="G2904" s="169">
        <v>217593.27974807069</v>
      </c>
      <c r="H2904" s="168" t="s">
        <v>1266</v>
      </c>
      <c r="I2904" s="168" t="s">
        <v>402</v>
      </c>
      <c r="J2904" s="169">
        <v>81110.82270174216</v>
      </c>
      <c r="K2904" s="169">
        <v>38645.046069221433</v>
      </c>
      <c r="L2904" s="168" t="s">
        <v>5</v>
      </c>
      <c r="M2904" s="168" t="s">
        <v>21</v>
      </c>
      <c r="N2904" s="168" t="s">
        <v>2829</v>
      </c>
      <c r="O2904" s="168" t="s">
        <v>21</v>
      </c>
      <c r="P2904" s="168" t="s">
        <v>2831</v>
      </c>
      <c r="Q2904" s="168" t="s">
        <v>2832</v>
      </c>
      <c r="R2904" s="168" t="s">
        <v>1259</v>
      </c>
      <c r="S2904" s="168" t="s">
        <v>21</v>
      </c>
      <c r="T2904" s="168" t="s">
        <v>1259</v>
      </c>
      <c r="U2904" s="168" t="s">
        <v>1259</v>
      </c>
      <c r="V2904" s="168" t="s">
        <v>2832</v>
      </c>
      <c r="W2904" s="168" t="s">
        <v>1259</v>
      </c>
      <c r="X2904" s="168" t="s">
        <v>21</v>
      </c>
      <c r="Y2904" s="168" t="s">
        <v>1259</v>
      </c>
      <c r="Z2904" s="168" t="s">
        <v>21</v>
      </c>
      <c r="AA2904" s="168" t="s">
        <v>4588</v>
      </c>
      <c r="AB2904" s="168" t="s">
        <v>1259</v>
      </c>
      <c r="AC2904" s="168" t="s">
        <v>9177</v>
      </c>
      <c r="AD2904" s="169">
        <v>148982.2141626511</v>
      </c>
      <c r="AE2904" s="168" t="s">
        <v>819</v>
      </c>
      <c r="AF2904" s="169">
        <v>-127528.292267411</v>
      </c>
      <c r="AG2904" s="169">
        <v>-1882.3646165652031</v>
      </c>
      <c r="AH2904" s="169">
        <v>-85069.394330759766</v>
      </c>
      <c r="AI2904" s="168" t="s">
        <v>21</v>
      </c>
      <c r="AJ2904"/>
      <c r="AK2904"/>
    </row>
    <row r="2905" spans="1:37" hidden="1" x14ac:dyDescent="0.25">
      <c r="A2905" s="179" t="b">
        <f>IF(E2905&lt;&gt;1,"",NOT(ISNA(VLOOKUP(P2905,Mapping!$P:$P,1,FALSE))))</f>
        <v>0</v>
      </c>
      <c r="B2905" s="180" t="str">
        <f t="shared" si="45"/>
        <v/>
      </c>
      <c r="E2905" s="167">
        <v>1</v>
      </c>
      <c r="F2905" s="170" t="s">
        <v>4589</v>
      </c>
      <c r="G2905" s="169">
        <v>799097.67907147016</v>
      </c>
      <c r="H2905" s="168" t="s">
        <v>1266</v>
      </c>
      <c r="I2905" s="168" t="s">
        <v>303</v>
      </c>
      <c r="J2905" s="169">
        <v>257226.31469334959</v>
      </c>
      <c r="K2905" s="169">
        <v>102915.376775164</v>
      </c>
      <c r="L2905" s="168" t="s">
        <v>5</v>
      </c>
      <c r="M2905" s="168" t="s">
        <v>21</v>
      </c>
      <c r="N2905" s="168" t="s">
        <v>2829</v>
      </c>
      <c r="O2905" s="168" t="s">
        <v>21</v>
      </c>
      <c r="P2905" s="168" t="s">
        <v>2831</v>
      </c>
      <c r="Q2905" s="168" t="s">
        <v>2832</v>
      </c>
      <c r="R2905" s="168" t="s">
        <v>1259</v>
      </c>
      <c r="S2905" s="168" t="s">
        <v>21</v>
      </c>
      <c r="T2905" s="168" t="s">
        <v>1259</v>
      </c>
      <c r="U2905" s="168" t="s">
        <v>1259</v>
      </c>
      <c r="V2905" s="168" t="s">
        <v>2832</v>
      </c>
      <c r="W2905" s="168" t="s">
        <v>1259</v>
      </c>
      <c r="X2905" s="168" t="s">
        <v>21</v>
      </c>
      <c r="Y2905" s="168" t="s">
        <v>1259</v>
      </c>
      <c r="Z2905" s="168" t="s">
        <v>21</v>
      </c>
      <c r="AA2905" s="168" t="s">
        <v>4590</v>
      </c>
      <c r="AB2905" s="168" t="s">
        <v>4591</v>
      </c>
      <c r="AC2905" s="168" t="s">
        <v>9178</v>
      </c>
      <c r="AD2905" s="169">
        <v>348172.10175757098</v>
      </c>
      <c r="AE2905" s="168" t="s">
        <v>816</v>
      </c>
      <c r="AF2905" s="169">
        <v>-218228.54566733711</v>
      </c>
      <c r="AG2905" s="169">
        <v>428109.02197429747</v>
      </c>
      <c r="AH2905" s="169">
        <v>-70323.740770717151</v>
      </c>
      <c r="AI2905" s="168" t="s">
        <v>21</v>
      </c>
      <c r="AJ2905"/>
      <c r="AK2905"/>
    </row>
    <row r="2906" spans="1:37" hidden="1" x14ac:dyDescent="0.25">
      <c r="A2906" s="179" t="b">
        <f>IF(E2906&lt;&gt;1,"",NOT(ISNA(VLOOKUP(P2906,Mapping!$P:$P,1,FALSE))))</f>
        <v>0</v>
      </c>
      <c r="B2906" s="180" t="str">
        <f t="shared" si="45"/>
        <v/>
      </c>
      <c r="E2906" s="167">
        <v>1</v>
      </c>
      <c r="F2906" s="170" t="s">
        <v>4589</v>
      </c>
      <c r="G2906" s="169">
        <v>1918147.0593587279</v>
      </c>
      <c r="H2906" s="168" t="s">
        <v>1266</v>
      </c>
      <c r="I2906" s="168" t="s">
        <v>303</v>
      </c>
      <c r="J2906" s="169">
        <v>617443.78946519701</v>
      </c>
      <c r="K2906" s="169">
        <v>247037.16766323021</v>
      </c>
      <c r="L2906" s="168" t="s">
        <v>5</v>
      </c>
      <c r="M2906" s="168" t="s">
        <v>21</v>
      </c>
      <c r="N2906" s="168" t="s">
        <v>2829</v>
      </c>
      <c r="O2906" s="168" t="s">
        <v>21</v>
      </c>
      <c r="P2906" s="168" t="s">
        <v>2851</v>
      </c>
      <c r="Q2906" s="168" t="s">
        <v>2834</v>
      </c>
      <c r="R2906" s="168" t="s">
        <v>1259</v>
      </c>
      <c r="S2906" s="168" t="s">
        <v>21</v>
      </c>
      <c r="T2906" s="168" t="s">
        <v>1259</v>
      </c>
      <c r="U2906" s="168" t="s">
        <v>1259</v>
      </c>
      <c r="V2906" s="168" t="s">
        <v>2834</v>
      </c>
      <c r="W2906" s="168" t="s">
        <v>1259</v>
      </c>
      <c r="X2906" s="168" t="s">
        <v>21</v>
      </c>
      <c r="Y2906" s="168" t="s">
        <v>1259</v>
      </c>
      <c r="Z2906" s="168" t="s">
        <v>21</v>
      </c>
      <c r="AA2906" s="168" t="s">
        <v>4590</v>
      </c>
      <c r="AB2906" s="168" t="s">
        <v>4591</v>
      </c>
      <c r="AC2906" s="168" t="s">
        <v>9179</v>
      </c>
      <c r="AD2906" s="169">
        <v>835749.25898051949</v>
      </c>
      <c r="AE2906" s="168" t="s">
        <v>816</v>
      </c>
      <c r="AF2906" s="169">
        <v>-523833.88677380473</v>
      </c>
      <c r="AG2906" s="169">
        <v>1027629.141082132</v>
      </c>
      <c r="AH2906" s="169">
        <v>-168804.49048381229</v>
      </c>
      <c r="AI2906" s="168" t="s">
        <v>21</v>
      </c>
      <c r="AJ2906"/>
      <c r="AK2906"/>
    </row>
    <row r="2907" spans="1:37" hidden="1" x14ac:dyDescent="0.25">
      <c r="A2907" s="179" t="b">
        <f>IF(E2907&lt;&gt;1,"",NOT(ISNA(VLOOKUP(P2907,Mapping!$P:$P,1,FALSE))))</f>
        <v>0</v>
      </c>
      <c r="B2907" s="180" t="str">
        <f t="shared" si="45"/>
        <v/>
      </c>
      <c r="E2907" s="167">
        <v>1</v>
      </c>
      <c r="F2907" s="170" t="s">
        <v>4589</v>
      </c>
      <c r="G2907" s="169">
        <v>1883757.8047667509</v>
      </c>
      <c r="H2907" s="168" t="s">
        <v>1266</v>
      </c>
      <c r="I2907" s="168" t="s">
        <v>303</v>
      </c>
      <c r="J2907" s="169">
        <v>606374.02733796299</v>
      </c>
      <c r="K2907" s="169">
        <v>242608.19335127479</v>
      </c>
      <c r="L2907" s="168" t="s">
        <v>5</v>
      </c>
      <c r="M2907" s="168" t="s">
        <v>21</v>
      </c>
      <c r="N2907" s="168" t="s">
        <v>2829</v>
      </c>
      <c r="O2907" s="168" t="s">
        <v>21</v>
      </c>
      <c r="P2907" s="168" t="s">
        <v>2836</v>
      </c>
      <c r="Q2907" s="168" t="s">
        <v>2837</v>
      </c>
      <c r="R2907" s="168" t="s">
        <v>1259</v>
      </c>
      <c r="S2907" s="168" t="s">
        <v>21</v>
      </c>
      <c r="T2907" s="168" t="s">
        <v>1259</v>
      </c>
      <c r="U2907" s="168" t="s">
        <v>1259</v>
      </c>
      <c r="V2907" s="168" t="s">
        <v>2837</v>
      </c>
      <c r="W2907" s="168" t="s">
        <v>1259</v>
      </c>
      <c r="X2907" s="168" t="s">
        <v>21</v>
      </c>
      <c r="Y2907" s="168" t="s">
        <v>1259</v>
      </c>
      <c r="Z2907" s="168" t="s">
        <v>21</v>
      </c>
      <c r="AA2907" s="168" t="s">
        <v>4590</v>
      </c>
      <c r="AB2907" s="168" t="s">
        <v>4591</v>
      </c>
      <c r="AC2907" s="168" t="s">
        <v>9180</v>
      </c>
      <c r="AD2907" s="169">
        <v>820765.63512232294</v>
      </c>
      <c r="AE2907" s="168" t="s">
        <v>816</v>
      </c>
      <c r="AF2907" s="169">
        <v>-514442.39783228841</v>
      </c>
      <c r="AG2907" s="169">
        <v>1009205.423262173</v>
      </c>
      <c r="AH2907" s="169">
        <v>-165778.10073377029</v>
      </c>
      <c r="AI2907" s="168" t="s">
        <v>21</v>
      </c>
      <c r="AJ2907"/>
      <c r="AK2907"/>
    </row>
    <row r="2908" spans="1:37" hidden="1" x14ac:dyDescent="0.25">
      <c r="A2908" s="179" t="b">
        <f>IF(E2908&lt;&gt;1,"",NOT(ISNA(VLOOKUP(P2908,Mapping!$P:$P,1,FALSE))))</f>
        <v>0</v>
      </c>
      <c r="B2908" s="180" t="str">
        <f t="shared" si="45"/>
        <v/>
      </c>
      <c r="E2908" s="167">
        <v>1</v>
      </c>
      <c r="F2908" s="170" t="s">
        <v>4592</v>
      </c>
      <c r="G2908" s="169">
        <v>3210393.1859978712</v>
      </c>
      <c r="H2908" s="168" t="s">
        <v>1266</v>
      </c>
      <c r="I2908" s="168" t="s">
        <v>303</v>
      </c>
      <c r="J2908" s="169">
        <v>879600.86670103157</v>
      </c>
      <c r="K2908" s="169">
        <v>494034.25426347431</v>
      </c>
      <c r="L2908" s="168" t="s">
        <v>5</v>
      </c>
      <c r="M2908" s="168" t="s">
        <v>21</v>
      </c>
      <c r="N2908" s="168" t="s">
        <v>2829</v>
      </c>
      <c r="O2908" s="168" t="s">
        <v>21</v>
      </c>
      <c r="P2908" s="168" t="s">
        <v>2831</v>
      </c>
      <c r="Q2908" s="168" t="s">
        <v>2832</v>
      </c>
      <c r="R2908" s="168" t="s">
        <v>1259</v>
      </c>
      <c r="S2908" s="168" t="s">
        <v>21</v>
      </c>
      <c r="T2908" s="168" t="s">
        <v>1259</v>
      </c>
      <c r="U2908" s="168" t="s">
        <v>1259</v>
      </c>
      <c r="V2908" s="168" t="s">
        <v>2832</v>
      </c>
      <c r="W2908" s="168" t="s">
        <v>1259</v>
      </c>
      <c r="X2908" s="168" t="s">
        <v>21</v>
      </c>
      <c r="Y2908" s="168" t="s">
        <v>1259</v>
      </c>
      <c r="Z2908" s="168" t="s">
        <v>21</v>
      </c>
      <c r="AA2908" s="168" t="s">
        <v>4593</v>
      </c>
      <c r="AB2908" s="168" t="s">
        <v>4594</v>
      </c>
      <c r="AC2908" s="168" t="s">
        <v>12357</v>
      </c>
      <c r="AD2908" s="169">
        <v>1481845.036016766</v>
      </c>
      <c r="AE2908" s="168" t="s">
        <v>814</v>
      </c>
      <c r="AF2908" s="169">
        <v>-1528630.777241657</v>
      </c>
      <c r="AG2908" s="169">
        <v>158755.6902359603</v>
      </c>
      <c r="AH2908" s="169">
        <v>-1179168.437506774</v>
      </c>
      <c r="AI2908" s="168" t="s">
        <v>21</v>
      </c>
      <c r="AJ2908"/>
      <c r="AK2908"/>
    </row>
    <row r="2909" spans="1:37" hidden="1" x14ac:dyDescent="0.25">
      <c r="A2909" s="179" t="b">
        <f>IF(E2909&lt;&gt;1,"",NOT(ISNA(VLOOKUP(P2909,Mapping!$P:$P,1,FALSE))))</f>
        <v>0</v>
      </c>
      <c r="B2909" s="180" t="str">
        <f t="shared" si="45"/>
        <v/>
      </c>
      <c r="E2909" s="167">
        <v>1</v>
      </c>
      <c r="F2909" s="170" t="s">
        <v>4595</v>
      </c>
      <c r="G2909" s="169">
        <v>9404044.6545297652</v>
      </c>
      <c r="H2909" s="168" t="s">
        <v>1266</v>
      </c>
      <c r="I2909" s="168" t="s">
        <v>303</v>
      </c>
      <c r="J2909" s="169">
        <v>3872850.159084246</v>
      </c>
      <c r="K2909" s="169">
        <v>2328214.1504463102</v>
      </c>
      <c r="L2909" s="168" t="s">
        <v>5</v>
      </c>
      <c r="M2909" s="168" t="s">
        <v>21</v>
      </c>
      <c r="N2909" s="168" t="s">
        <v>2829</v>
      </c>
      <c r="O2909" s="168" t="s">
        <v>21</v>
      </c>
      <c r="P2909" s="168" t="s">
        <v>2831</v>
      </c>
      <c r="Q2909" s="168" t="s">
        <v>2832</v>
      </c>
      <c r="R2909" s="168" t="s">
        <v>1259</v>
      </c>
      <c r="S2909" s="168" t="s">
        <v>21</v>
      </c>
      <c r="T2909" s="168" t="s">
        <v>1259</v>
      </c>
      <c r="U2909" s="168" t="s">
        <v>1259</v>
      </c>
      <c r="V2909" s="168" t="s">
        <v>2832</v>
      </c>
      <c r="W2909" s="168" t="s">
        <v>1259</v>
      </c>
      <c r="X2909" s="168" t="s">
        <v>21</v>
      </c>
      <c r="Y2909" s="168" t="s">
        <v>1259</v>
      </c>
      <c r="Z2909" s="168" t="s">
        <v>21</v>
      </c>
      <c r="AA2909" s="168" t="s">
        <v>4596</v>
      </c>
      <c r="AB2909" s="168" t="s">
        <v>4597</v>
      </c>
      <c r="AC2909" s="168" t="s">
        <v>9181</v>
      </c>
      <c r="AD2909" s="169">
        <v>6006642.8425622443</v>
      </c>
      <c r="AE2909" s="168" t="s">
        <v>814</v>
      </c>
      <c r="AF2909" s="169">
        <v>-6712506.5588826742</v>
      </c>
      <c r="AG2909" s="169">
        <v>-4797941.6824644338</v>
      </c>
      <c r="AH2909" s="169">
        <v>-4095579.4392281622</v>
      </c>
      <c r="AI2909" s="168" t="s">
        <v>21</v>
      </c>
      <c r="AJ2909"/>
      <c r="AK2909"/>
    </row>
    <row r="2910" spans="1:37" hidden="1" x14ac:dyDescent="0.25">
      <c r="A2910" s="179" t="b">
        <f>IF(E2910&lt;&gt;1,"",NOT(ISNA(VLOOKUP(P2910,Mapping!$P:$P,1,FALSE))))</f>
        <v>0</v>
      </c>
      <c r="B2910" s="180" t="str">
        <f t="shared" si="45"/>
        <v/>
      </c>
      <c r="E2910" s="167">
        <v>1</v>
      </c>
      <c r="F2910" s="170" t="s">
        <v>4595</v>
      </c>
      <c r="G2910" s="169">
        <v>10487678.304089051</v>
      </c>
      <c r="H2910" s="168" t="s">
        <v>1266</v>
      </c>
      <c r="I2910" s="168" t="s">
        <v>303</v>
      </c>
      <c r="J2910" s="169">
        <v>4319120.9825711492</v>
      </c>
      <c r="K2910" s="169">
        <v>2596495.6494700829</v>
      </c>
      <c r="L2910" s="168" t="s">
        <v>5</v>
      </c>
      <c r="M2910" s="168" t="s">
        <v>21</v>
      </c>
      <c r="N2910" s="168" t="s">
        <v>2829</v>
      </c>
      <c r="O2910" s="168" t="s">
        <v>21</v>
      </c>
      <c r="P2910" s="168" t="s">
        <v>2836</v>
      </c>
      <c r="Q2910" s="168" t="s">
        <v>2837</v>
      </c>
      <c r="R2910" s="168" t="s">
        <v>1259</v>
      </c>
      <c r="S2910" s="168" t="s">
        <v>21</v>
      </c>
      <c r="T2910" s="168" t="s">
        <v>1259</v>
      </c>
      <c r="U2910" s="168" t="s">
        <v>1259</v>
      </c>
      <c r="V2910" s="168" t="s">
        <v>2837</v>
      </c>
      <c r="W2910" s="168" t="s">
        <v>1259</v>
      </c>
      <c r="X2910" s="168" t="s">
        <v>21</v>
      </c>
      <c r="Y2910" s="168" t="s">
        <v>1259</v>
      </c>
      <c r="Z2910" s="168" t="s">
        <v>21</v>
      </c>
      <c r="AA2910" s="168" t="s">
        <v>4596</v>
      </c>
      <c r="AB2910" s="168" t="s">
        <v>4597</v>
      </c>
      <c r="AC2910" s="168" t="s">
        <v>9182</v>
      </c>
      <c r="AD2910" s="169">
        <v>6698791.8639888735</v>
      </c>
      <c r="AE2910" s="168" t="s">
        <v>814</v>
      </c>
      <c r="AF2910" s="169">
        <v>-7485992.6754749557</v>
      </c>
      <c r="AG2910" s="169">
        <v>-5350811.3514995715</v>
      </c>
      <c r="AH2910" s="169">
        <v>-4567515.4899202427</v>
      </c>
      <c r="AI2910" s="168" t="s">
        <v>21</v>
      </c>
      <c r="AJ2910"/>
      <c r="AK2910"/>
    </row>
    <row r="2911" spans="1:37" hidden="1" x14ac:dyDescent="0.25">
      <c r="A2911" s="179" t="b">
        <f>IF(E2911&lt;&gt;1,"",NOT(ISNA(VLOOKUP(P2911,Mapping!$P:$P,1,FALSE))))</f>
        <v>0</v>
      </c>
      <c r="B2911" s="180" t="str">
        <f t="shared" si="45"/>
        <v/>
      </c>
      <c r="E2911" s="167">
        <v>1</v>
      </c>
      <c r="F2911" s="170" t="s">
        <v>4598</v>
      </c>
      <c r="G2911" s="169">
        <v>1698692.0136468741</v>
      </c>
      <c r="H2911" s="168" t="s">
        <v>1266</v>
      </c>
      <c r="I2911" s="168" t="s">
        <v>303</v>
      </c>
      <c r="J2911" s="169">
        <v>386357.93398231128</v>
      </c>
      <c r="K2911" s="169">
        <v>22799.19964062938</v>
      </c>
      <c r="L2911" s="168" t="s">
        <v>5</v>
      </c>
      <c r="M2911" s="168" t="s">
        <v>21</v>
      </c>
      <c r="N2911" s="168" t="s">
        <v>2829</v>
      </c>
      <c r="O2911" s="168" t="s">
        <v>21</v>
      </c>
      <c r="P2911" s="168" t="s">
        <v>2831</v>
      </c>
      <c r="Q2911" s="168" t="s">
        <v>2832</v>
      </c>
      <c r="R2911" s="168" t="s">
        <v>1259</v>
      </c>
      <c r="S2911" s="168" t="s">
        <v>21</v>
      </c>
      <c r="T2911" s="168" t="s">
        <v>1259</v>
      </c>
      <c r="U2911" s="168" t="s">
        <v>1259</v>
      </c>
      <c r="V2911" s="168" t="s">
        <v>2832</v>
      </c>
      <c r="W2911" s="168" t="s">
        <v>1259</v>
      </c>
      <c r="X2911" s="168" t="s">
        <v>21</v>
      </c>
      <c r="Y2911" s="168" t="s">
        <v>1259</v>
      </c>
      <c r="Z2911" s="168" t="s">
        <v>21</v>
      </c>
      <c r="AA2911" s="168" t="s">
        <v>4599</v>
      </c>
      <c r="AB2911" s="168" t="s">
        <v>4600</v>
      </c>
      <c r="AC2911" s="168" t="s">
        <v>9183</v>
      </c>
      <c r="AD2911" s="169">
        <v>600609.08990063088</v>
      </c>
      <c r="AE2911" s="168" t="s">
        <v>817</v>
      </c>
      <c r="AF2911" s="169">
        <v>-113875.6461971563</v>
      </c>
      <c r="AG2911" s="169">
        <v>558020.63749481598</v>
      </c>
      <c r="AH2911" s="169">
        <v>-60541.203807958402</v>
      </c>
      <c r="AI2911" s="168" t="s">
        <v>21</v>
      </c>
      <c r="AJ2911"/>
      <c r="AK2911"/>
    </row>
    <row r="2912" spans="1:37" hidden="1" x14ac:dyDescent="0.25">
      <c r="A2912" s="179" t="b">
        <f>IF(E2912&lt;&gt;1,"",NOT(ISNA(VLOOKUP(P2912,Mapping!$P:$P,1,FALSE))))</f>
        <v>0</v>
      </c>
      <c r="B2912" s="180" t="str">
        <f t="shared" si="45"/>
        <v/>
      </c>
      <c r="E2912" s="167">
        <v>1</v>
      </c>
      <c r="F2912" s="170" t="s">
        <v>4598</v>
      </c>
      <c r="G2912" s="169">
        <v>4190413.212717222</v>
      </c>
      <c r="H2912" s="168" t="s">
        <v>1266</v>
      </c>
      <c r="I2912" s="168" t="s">
        <v>303</v>
      </c>
      <c r="J2912" s="169">
        <v>953085.89102142048</v>
      </c>
      <c r="K2912" s="169">
        <v>56242.136094089969</v>
      </c>
      <c r="L2912" s="168" t="s">
        <v>5</v>
      </c>
      <c r="M2912" s="168" t="s">
        <v>21</v>
      </c>
      <c r="N2912" s="168" t="s">
        <v>2829</v>
      </c>
      <c r="O2912" s="168" t="s">
        <v>21</v>
      </c>
      <c r="P2912" s="168" t="s">
        <v>2851</v>
      </c>
      <c r="Q2912" s="168" t="s">
        <v>2834</v>
      </c>
      <c r="R2912" s="168" t="s">
        <v>1259</v>
      </c>
      <c r="S2912" s="168" t="s">
        <v>21</v>
      </c>
      <c r="T2912" s="168" t="s">
        <v>1259</v>
      </c>
      <c r="U2912" s="168" t="s">
        <v>1259</v>
      </c>
      <c r="V2912" s="168" t="s">
        <v>2834</v>
      </c>
      <c r="W2912" s="168" t="s">
        <v>1259</v>
      </c>
      <c r="X2912" s="168" t="s">
        <v>21</v>
      </c>
      <c r="Y2912" s="168" t="s">
        <v>1259</v>
      </c>
      <c r="Z2912" s="168" t="s">
        <v>21</v>
      </c>
      <c r="AA2912" s="168" t="s">
        <v>4599</v>
      </c>
      <c r="AB2912" s="168" t="s">
        <v>4600</v>
      </c>
      <c r="AC2912" s="168" t="s">
        <v>9184</v>
      </c>
      <c r="AD2912" s="169">
        <v>1481610.701515238</v>
      </c>
      <c r="AE2912" s="168" t="s">
        <v>817</v>
      </c>
      <c r="AF2912" s="169">
        <v>-280913.79049155541</v>
      </c>
      <c r="AG2912" s="169">
        <v>1376551.5075961631</v>
      </c>
      <c r="AH2912" s="169">
        <v>-149345.88395811009</v>
      </c>
      <c r="AI2912" s="168" t="s">
        <v>21</v>
      </c>
      <c r="AJ2912"/>
      <c r="AK2912"/>
    </row>
    <row r="2913" spans="1:37" hidden="1" x14ac:dyDescent="0.25">
      <c r="A2913" s="179" t="b">
        <f>IF(E2913&lt;&gt;1,"",NOT(ISNA(VLOOKUP(P2913,Mapping!$P:$P,1,FALSE))))</f>
        <v>0</v>
      </c>
      <c r="B2913" s="180" t="str">
        <f t="shared" si="45"/>
        <v/>
      </c>
      <c r="E2913" s="167">
        <v>1</v>
      </c>
      <c r="F2913" s="170" t="s">
        <v>4601</v>
      </c>
      <c r="G2913" s="169">
        <v>3100017.2174979439</v>
      </c>
      <c r="H2913" s="168" t="s">
        <v>1266</v>
      </c>
      <c r="I2913" s="168" t="s">
        <v>303</v>
      </c>
      <c r="J2913" s="169">
        <v>1154228.3004497029</v>
      </c>
      <c r="K2913" s="169">
        <v>761646.28887980641</v>
      </c>
      <c r="L2913" s="168" t="s">
        <v>5</v>
      </c>
      <c r="M2913" s="168" t="s">
        <v>21</v>
      </c>
      <c r="N2913" s="168" t="s">
        <v>2829</v>
      </c>
      <c r="O2913" s="168" t="s">
        <v>21</v>
      </c>
      <c r="P2913" s="168" t="s">
        <v>2831</v>
      </c>
      <c r="Q2913" s="168" t="s">
        <v>2832</v>
      </c>
      <c r="R2913" s="168" t="s">
        <v>1259</v>
      </c>
      <c r="S2913" s="168" t="s">
        <v>21</v>
      </c>
      <c r="T2913" s="168" t="s">
        <v>1259</v>
      </c>
      <c r="U2913" s="168" t="s">
        <v>1259</v>
      </c>
      <c r="V2913" s="168" t="s">
        <v>2832</v>
      </c>
      <c r="W2913" s="168" t="s">
        <v>1259</v>
      </c>
      <c r="X2913" s="168" t="s">
        <v>21</v>
      </c>
      <c r="Y2913" s="168" t="s">
        <v>1259</v>
      </c>
      <c r="Z2913" s="168" t="s">
        <v>21</v>
      </c>
      <c r="AA2913" s="168" t="s">
        <v>4602</v>
      </c>
      <c r="AB2913" s="168" t="s">
        <v>4603</v>
      </c>
      <c r="AC2913" s="168" t="s">
        <v>12358</v>
      </c>
      <c r="AD2913" s="169">
        <v>1844316.679489363</v>
      </c>
      <c r="AE2913" s="168" t="s">
        <v>807</v>
      </c>
      <c r="AF2913" s="169">
        <v>-1035331.008999906</v>
      </c>
      <c r="AG2913" s="169">
        <v>-1414327.1747167739</v>
      </c>
      <c r="AH2913" s="169">
        <v>-1293351.604296488</v>
      </c>
      <c r="AI2913" s="168" t="s">
        <v>21</v>
      </c>
      <c r="AJ2913"/>
      <c r="AK2913"/>
    </row>
    <row r="2914" spans="1:37" hidden="1" x14ac:dyDescent="0.25">
      <c r="A2914" s="179" t="b">
        <f>IF(E2914&lt;&gt;1,"",NOT(ISNA(VLOOKUP(P2914,Mapping!$P:$P,1,FALSE))))</f>
        <v>0</v>
      </c>
      <c r="B2914" s="180" t="str">
        <f t="shared" si="45"/>
        <v/>
      </c>
      <c r="E2914" s="167">
        <v>1</v>
      </c>
      <c r="F2914" s="170" t="s">
        <v>4601</v>
      </c>
      <c r="G2914" s="169">
        <v>7669753.0087449141</v>
      </c>
      <c r="H2914" s="168" t="s">
        <v>1266</v>
      </c>
      <c r="I2914" s="168" t="s">
        <v>303</v>
      </c>
      <c r="J2914" s="169">
        <v>2855676.3911452391</v>
      </c>
      <c r="K2914" s="169">
        <v>1884389.1842801259</v>
      </c>
      <c r="L2914" s="168" t="s">
        <v>5</v>
      </c>
      <c r="M2914" s="168" t="s">
        <v>21</v>
      </c>
      <c r="N2914" s="168" t="s">
        <v>2829</v>
      </c>
      <c r="O2914" s="168" t="s">
        <v>21</v>
      </c>
      <c r="P2914" s="168" t="s">
        <v>2833</v>
      </c>
      <c r="Q2914" s="168" t="s">
        <v>2834</v>
      </c>
      <c r="R2914" s="168" t="s">
        <v>1259</v>
      </c>
      <c r="S2914" s="168" t="s">
        <v>21</v>
      </c>
      <c r="T2914" s="168" t="s">
        <v>1259</v>
      </c>
      <c r="U2914" s="168" t="s">
        <v>1259</v>
      </c>
      <c r="V2914" s="168" t="s">
        <v>2834</v>
      </c>
      <c r="W2914" s="168" t="s">
        <v>1259</v>
      </c>
      <c r="X2914" s="168" t="s">
        <v>21</v>
      </c>
      <c r="Y2914" s="168" t="s">
        <v>1259</v>
      </c>
      <c r="Z2914" s="168" t="s">
        <v>21</v>
      </c>
      <c r="AA2914" s="168" t="s">
        <v>4602</v>
      </c>
      <c r="AB2914" s="168" t="s">
        <v>4603</v>
      </c>
      <c r="AC2914" s="168" t="s">
        <v>9185</v>
      </c>
      <c r="AD2914" s="169">
        <v>4563024.1412042771</v>
      </c>
      <c r="AE2914" s="168" t="s">
        <v>807</v>
      </c>
      <c r="AF2914" s="169">
        <v>-2561512.5866084648</v>
      </c>
      <c r="AG2914" s="169">
        <v>-3499187.0504476852</v>
      </c>
      <c r="AH2914" s="169">
        <v>-3199881.3756345301</v>
      </c>
      <c r="AI2914" s="168" t="s">
        <v>21</v>
      </c>
      <c r="AJ2914"/>
      <c r="AK2914"/>
    </row>
    <row r="2915" spans="1:37" hidden="1" x14ac:dyDescent="0.25">
      <c r="A2915" s="179" t="b">
        <f>IF(E2915&lt;&gt;1,"",NOT(ISNA(VLOOKUP(P2915,Mapping!$P:$P,1,FALSE))))</f>
        <v>0</v>
      </c>
      <c r="B2915" s="180" t="str">
        <f t="shared" si="45"/>
        <v/>
      </c>
      <c r="E2915" s="167">
        <v>1</v>
      </c>
      <c r="F2915" s="170" t="s">
        <v>4601</v>
      </c>
      <c r="G2915" s="169">
        <v>2880325.9799980898</v>
      </c>
      <c r="H2915" s="168" t="s">
        <v>1266</v>
      </c>
      <c r="I2915" s="168" t="s">
        <v>303</v>
      </c>
      <c r="J2915" s="169">
        <v>1072430.740664596</v>
      </c>
      <c r="K2915" s="169">
        <v>707670.13197438582</v>
      </c>
      <c r="L2915" s="168" t="s">
        <v>5</v>
      </c>
      <c r="M2915" s="168" t="s">
        <v>21</v>
      </c>
      <c r="N2915" s="168" t="s">
        <v>2829</v>
      </c>
      <c r="O2915" s="168" t="s">
        <v>21</v>
      </c>
      <c r="P2915" s="168" t="s">
        <v>2851</v>
      </c>
      <c r="Q2915" s="168" t="s">
        <v>2834</v>
      </c>
      <c r="R2915" s="168" t="s">
        <v>1259</v>
      </c>
      <c r="S2915" s="168" t="s">
        <v>21</v>
      </c>
      <c r="T2915" s="168" t="s">
        <v>1259</v>
      </c>
      <c r="U2915" s="168" t="s">
        <v>1259</v>
      </c>
      <c r="V2915" s="168" t="s">
        <v>2834</v>
      </c>
      <c r="W2915" s="168" t="s">
        <v>1259</v>
      </c>
      <c r="X2915" s="168" t="s">
        <v>21</v>
      </c>
      <c r="Y2915" s="168" t="s">
        <v>1259</v>
      </c>
      <c r="Z2915" s="168" t="s">
        <v>21</v>
      </c>
      <c r="AA2915" s="168" t="s">
        <v>4602</v>
      </c>
      <c r="AB2915" s="168" t="s">
        <v>4603</v>
      </c>
      <c r="AC2915" s="168" t="s">
        <v>9186</v>
      </c>
      <c r="AD2915" s="169">
        <v>1713614.110686976</v>
      </c>
      <c r="AE2915" s="168" t="s">
        <v>807</v>
      </c>
      <c r="AF2915" s="169">
        <v>-961959.43244693987</v>
      </c>
      <c r="AG2915" s="169">
        <v>-1314096.993577979</v>
      </c>
      <c r="AH2915" s="169">
        <v>-1201694.6893392061</v>
      </c>
      <c r="AI2915" s="168" t="s">
        <v>21</v>
      </c>
      <c r="AJ2915"/>
      <c r="AK2915"/>
    </row>
    <row r="2916" spans="1:37" hidden="1" x14ac:dyDescent="0.25">
      <c r="A2916" s="179" t="b">
        <f>IF(E2916&lt;&gt;1,"",NOT(ISNA(VLOOKUP(P2916,Mapping!$P:$P,1,FALSE))))</f>
        <v>0</v>
      </c>
      <c r="B2916" s="180" t="str">
        <f t="shared" si="45"/>
        <v/>
      </c>
      <c r="E2916" s="167">
        <v>1</v>
      </c>
      <c r="F2916" s="170" t="s">
        <v>4601</v>
      </c>
      <c r="G2916" s="169">
        <v>4886628.5474967593</v>
      </c>
      <c r="H2916" s="168" t="s">
        <v>1266</v>
      </c>
      <c r="I2916" s="168" t="s">
        <v>303</v>
      </c>
      <c r="J2916" s="169">
        <v>1819436.657148154</v>
      </c>
      <c r="K2916" s="169">
        <v>1200600.589353821</v>
      </c>
      <c r="L2916" s="168" t="s">
        <v>5</v>
      </c>
      <c r="M2916" s="168" t="s">
        <v>21</v>
      </c>
      <c r="N2916" s="168" t="s">
        <v>2829</v>
      </c>
      <c r="O2916" s="168" t="s">
        <v>21</v>
      </c>
      <c r="P2916" s="168" t="s">
        <v>2836</v>
      </c>
      <c r="Q2916" s="168" t="s">
        <v>2837</v>
      </c>
      <c r="R2916" s="168" t="s">
        <v>1259</v>
      </c>
      <c r="S2916" s="168" t="s">
        <v>21</v>
      </c>
      <c r="T2916" s="168" t="s">
        <v>1259</v>
      </c>
      <c r="U2916" s="168" t="s">
        <v>1259</v>
      </c>
      <c r="V2916" s="168" t="s">
        <v>2837</v>
      </c>
      <c r="W2916" s="168" t="s">
        <v>1259</v>
      </c>
      <c r="X2916" s="168" t="s">
        <v>21</v>
      </c>
      <c r="Y2916" s="168" t="s">
        <v>1259</v>
      </c>
      <c r="Z2916" s="168" t="s">
        <v>21</v>
      </c>
      <c r="AA2916" s="168" t="s">
        <v>4602</v>
      </c>
      <c r="AB2916" s="168" t="s">
        <v>4603</v>
      </c>
      <c r="AC2916" s="168" t="s">
        <v>9187</v>
      </c>
      <c r="AD2916" s="169">
        <v>2907238.8649154869</v>
      </c>
      <c r="AE2916" s="168" t="s">
        <v>807</v>
      </c>
      <c r="AF2916" s="169">
        <v>-1632016.1178881959</v>
      </c>
      <c r="AG2916" s="169">
        <v>-2229436.5039203232</v>
      </c>
      <c r="AH2916" s="169">
        <v>-2038739.925646926</v>
      </c>
      <c r="AI2916" s="168" t="s">
        <v>21</v>
      </c>
      <c r="AJ2916"/>
      <c r="AK2916"/>
    </row>
    <row r="2917" spans="1:37" hidden="1" x14ac:dyDescent="0.25">
      <c r="A2917" s="179" t="b">
        <f>IF(E2917&lt;&gt;1,"",NOT(ISNA(VLOOKUP(P2917,Mapping!$P:$P,1,FALSE))))</f>
        <v>0</v>
      </c>
      <c r="B2917" s="180" t="str">
        <f t="shared" si="45"/>
        <v/>
      </c>
      <c r="E2917" s="167">
        <v>1</v>
      </c>
      <c r="F2917" s="170" t="s">
        <v>9188</v>
      </c>
      <c r="G2917" s="169">
        <v>1383346.0413852241</v>
      </c>
      <c r="H2917" s="168" t="s">
        <v>1266</v>
      </c>
      <c r="I2917" s="168" t="s">
        <v>402</v>
      </c>
      <c r="J2917" s="169">
        <v>396628.08827267517</v>
      </c>
      <c r="K2917" s="169">
        <v>242816.2004647399</v>
      </c>
      <c r="L2917" s="168" t="s">
        <v>5</v>
      </c>
      <c r="M2917" s="168" t="s">
        <v>21</v>
      </c>
      <c r="N2917" s="168" t="s">
        <v>2829</v>
      </c>
      <c r="O2917" s="168" t="s">
        <v>21</v>
      </c>
      <c r="P2917" s="168" t="s">
        <v>2831</v>
      </c>
      <c r="Q2917" s="168" t="s">
        <v>2832</v>
      </c>
      <c r="R2917" s="168" t="s">
        <v>1259</v>
      </c>
      <c r="S2917" s="168" t="s">
        <v>21</v>
      </c>
      <c r="T2917" s="168" t="s">
        <v>1259</v>
      </c>
      <c r="U2917" s="168" t="s">
        <v>1259</v>
      </c>
      <c r="V2917" s="168" t="s">
        <v>2832</v>
      </c>
      <c r="W2917" s="168" t="s">
        <v>1259</v>
      </c>
      <c r="X2917" s="168" t="s">
        <v>21</v>
      </c>
      <c r="Y2917" s="168" t="s">
        <v>1259</v>
      </c>
      <c r="Z2917" s="168" t="s">
        <v>21</v>
      </c>
      <c r="AA2917" s="168" t="s">
        <v>3604</v>
      </c>
      <c r="AB2917" s="168" t="s">
        <v>1259</v>
      </c>
      <c r="AC2917" s="168" t="s">
        <v>9189</v>
      </c>
      <c r="AD2917" s="169">
        <v>633864.59552580398</v>
      </c>
      <c r="AE2917" s="168" t="s">
        <v>809</v>
      </c>
      <c r="AF2917" s="169">
        <v>-636060.22909919731</v>
      </c>
      <c r="AG2917" s="169">
        <v>-378084.96852530312</v>
      </c>
      <c r="AH2917" s="169">
        <v>-444625.89258236159</v>
      </c>
      <c r="AI2917" s="168" t="s">
        <v>21</v>
      </c>
      <c r="AJ2917"/>
      <c r="AK2917"/>
    </row>
    <row r="2918" spans="1:37" hidden="1" x14ac:dyDescent="0.25">
      <c r="A2918" s="179" t="b">
        <f>IF(E2918&lt;&gt;1,"",NOT(ISNA(VLOOKUP(P2918,Mapping!$P:$P,1,FALSE))))</f>
        <v>0</v>
      </c>
      <c r="B2918" s="180" t="str">
        <f t="shared" si="45"/>
        <v/>
      </c>
      <c r="E2918" s="167">
        <v>1</v>
      </c>
      <c r="F2918" s="170" t="s">
        <v>4604</v>
      </c>
      <c r="G2918" s="169">
        <v>618724.43995805539</v>
      </c>
      <c r="H2918" s="168" t="s">
        <v>1266</v>
      </c>
      <c r="I2918" s="168" t="s">
        <v>2920</v>
      </c>
      <c r="J2918" s="169">
        <v>209936.81758939751</v>
      </c>
      <c r="K2918" s="169">
        <v>92073.094806720575</v>
      </c>
      <c r="L2918" s="168" t="s">
        <v>5</v>
      </c>
      <c r="M2918" s="168" t="s">
        <v>21</v>
      </c>
      <c r="N2918" s="168" t="s">
        <v>2829</v>
      </c>
      <c r="O2918" s="168" t="s">
        <v>21</v>
      </c>
      <c r="P2918" s="168" t="s">
        <v>2831</v>
      </c>
      <c r="Q2918" s="168" t="s">
        <v>2832</v>
      </c>
      <c r="R2918" s="168" t="s">
        <v>1259</v>
      </c>
      <c r="S2918" s="168" t="s">
        <v>21</v>
      </c>
      <c r="T2918" s="168" t="s">
        <v>1259</v>
      </c>
      <c r="U2918" s="168" t="s">
        <v>1259</v>
      </c>
      <c r="V2918" s="168" t="s">
        <v>2832</v>
      </c>
      <c r="W2918" s="168" t="s">
        <v>1259</v>
      </c>
      <c r="X2918" s="168" t="s">
        <v>21</v>
      </c>
      <c r="Y2918" s="168" t="s">
        <v>1259</v>
      </c>
      <c r="Z2918" s="168" t="s">
        <v>21</v>
      </c>
      <c r="AA2918" s="168" t="s">
        <v>4605</v>
      </c>
      <c r="AB2918" s="168" t="s">
        <v>1259</v>
      </c>
      <c r="AC2918" s="168" t="s">
        <v>9190</v>
      </c>
      <c r="AD2918" s="169">
        <v>362851.93192667479</v>
      </c>
      <c r="AE2918" s="168" t="s">
        <v>808</v>
      </c>
      <c r="AF2918" s="169">
        <v>-176199.87092909421</v>
      </c>
      <c r="AG2918" s="169">
        <v>-453664.50519213802</v>
      </c>
      <c r="AH2918" s="169">
        <v>-115966.5286200194</v>
      </c>
      <c r="AI2918" s="168" t="s">
        <v>21</v>
      </c>
      <c r="AJ2918"/>
      <c r="AK2918"/>
    </row>
    <row r="2919" spans="1:37" hidden="1" x14ac:dyDescent="0.25">
      <c r="A2919" s="179" t="b">
        <f>IF(E2919&lt;&gt;1,"",NOT(ISNA(VLOOKUP(P2919,Mapping!$P:$P,1,FALSE))))</f>
        <v>0</v>
      </c>
      <c r="B2919" s="180" t="str">
        <f t="shared" si="45"/>
        <v/>
      </c>
      <c r="E2919" s="167">
        <v>1</v>
      </c>
      <c r="F2919" s="170" t="s">
        <v>4604</v>
      </c>
      <c r="G2919" s="169">
        <v>2685025.0896531148</v>
      </c>
      <c r="H2919" s="168" t="s">
        <v>1266</v>
      </c>
      <c r="I2919" s="168" t="s">
        <v>2920</v>
      </c>
      <c r="J2919" s="169">
        <v>911044.70110745332</v>
      </c>
      <c r="K2919" s="169">
        <v>399561.6686077803</v>
      </c>
      <c r="L2919" s="168" t="s">
        <v>5</v>
      </c>
      <c r="M2919" s="168" t="s">
        <v>21</v>
      </c>
      <c r="N2919" s="168" t="s">
        <v>2829</v>
      </c>
      <c r="O2919" s="168" t="s">
        <v>21</v>
      </c>
      <c r="P2919" s="168" t="s">
        <v>2835</v>
      </c>
      <c r="Q2919" s="168" t="s">
        <v>2834</v>
      </c>
      <c r="R2919" s="168" t="s">
        <v>1259</v>
      </c>
      <c r="S2919" s="168" t="s">
        <v>21</v>
      </c>
      <c r="T2919" s="168" t="s">
        <v>1259</v>
      </c>
      <c r="U2919" s="168" t="s">
        <v>1259</v>
      </c>
      <c r="V2919" s="168" t="s">
        <v>2834</v>
      </c>
      <c r="W2919" s="168" t="s">
        <v>1259</v>
      </c>
      <c r="X2919" s="168" t="s">
        <v>21</v>
      </c>
      <c r="Y2919" s="168" t="s">
        <v>1259</v>
      </c>
      <c r="Z2919" s="168" t="s">
        <v>21</v>
      </c>
      <c r="AA2919" s="168" t="s">
        <v>4605</v>
      </c>
      <c r="AB2919" s="168" t="s">
        <v>1259</v>
      </c>
      <c r="AC2919" s="168" t="s">
        <v>9191</v>
      </c>
      <c r="AD2919" s="169">
        <v>1574637.23449856</v>
      </c>
      <c r="AE2919" s="168" t="s">
        <v>808</v>
      </c>
      <c r="AF2919" s="169">
        <v>-764639.38335833442</v>
      </c>
      <c r="AG2919" s="169">
        <v>-1968728.726488539</v>
      </c>
      <c r="AH2919" s="169">
        <v>-503249.94261716353</v>
      </c>
      <c r="AI2919" s="168" t="s">
        <v>21</v>
      </c>
      <c r="AJ2919"/>
      <c r="AK2919"/>
    </row>
    <row r="2920" spans="1:37" hidden="1" x14ac:dyDescent="0.25">
      <c r="A2920" s="179" t="b">
        <f>IF(E2920&lt;&gt;1,"",NOT(ISNA(VLOOKUP(P2920,Mapping!$P:$P,1,FALSE))))</f>
        <v>0</v>
      </c>
      <c r="B2920" s="180" t="str">
        <f t="shared" si="45"/>
        <v/>
      </c>
      <c r="E2920" s="167">
        <v>1</v>
      </c>
      <c r="F2920" s="170" t="s">
        <v>4604</v>
      </c>
      <c r="G2920" s="169">
        <v>2060471.8749427469</v>
      </c>
      <c r="H2920" s="168" t="s">
        <v>1266</v>
      </c>
      <c r="I2920" s="168" t="s">
        <v>2920</v>
      </c>
      <c r="J2920" s="169">
        <v>699130.14618796168</v>
      </c>
      <c r="K2920" s="169">
        <v>306621.18713307322</v>
      </c>
      <c r="L2920" s="168" t="s">
        <v>5</v>
      </c>
      <c r="M2920" s="168" t="s">
        <v>21</v>
      </c>
      <c r="N2920" s="168" t="s">
        <v>2829</v>
      </c>
      <c r="O2920" s="168" t="s">
        <v>21</v>
      </c>
      <c r="P2920" s="168" t="s">
        <v>2836</v>
      </c>
      <c r="Q2920" s="168" t="s">
        <v>2837</v>
      </c>
      <c r="R2920" s="168" t="s">
        <v>1259</v>
      </c>
      <c r="S2920" s="168" t="s">
        <v>21</v>
      </c>
      <c r="T2920" s="168" t="s">
        <v>1259</v>
      </c>
      <c r="U2920" s="168" t="s">
        <v>1259</v>
      </c>
      <c r="V2920" s="168" t="s">
        <v>2837</v>
      </c>
      <c r="W2920" s="168" t="s">
        <v>1259</v>
      </c>
      <c r="X2920" s="168" t="s">
        <v>21</v>
      </c>
      <c r="Y2920" s="168" t="s">
        <v>1259</v>
      </c>
      <c r="Z2920" s="168" t="s">
        <v>21</v>
      </c>
      <c r="AA2920" s="168" t="s">
        <v>4605</v>
      </c>
      <c r="AB2920" s="168" t="s">
        <v>1259</v>
      </c>
      <c r="AC2920" s="168" t="s">
        <v>7212</v>
      </c>
      <c r="AD2920" s="169">
        <v>1208367.008347427</v>
      </c>
      <c r="AE2920" s="168" t="s">
        <v>808</v>
      </c>
      <c r="AF2920" s="169">
        <v>-586779.59843085054</v>
      </c>
      <c r="AG2920" s="169">
        <v>-1510790.41531249</v>
      </c>
      <c r="AH2920" s="169">
        <v>-386190.93610152462</v>
      </c>
      <c r="AI2920" s="168" t="s">
        <v>21</v>
      </c>
      <c r="AJ2920"/>
      <c r="AK2920"/>
    </row>
    <row r="2921" spans="1:37" hidden="1" x14ac:dyDescent="0.25">
      <c r="A2921" s="179" t="b">
        <f>IF(E2921&lt;&gt;1,"",NOT(ISNA(VLOOKUP(P2921,Mapping!$P:$P,1,FALSE))))</f>
        <v>0</v>
      </c>
      <c r="B2921" s="180" t="str">
        <f t="shared" si="45"/>
        <v/>
      </c>
      <c r="E2921" s="167">
        <v>1</v>
      </c>
      <c r="F2921" s="170" t="s">
        <v>4606</v>
      </c>
      <c r="G2921" s="169">
        <v>165840.90986985041</v>
      </c>
      <c r="H2921" s="168" t="s">
        <v>1266</v>
      </c>
      <c r="I2921" s="168" t="s">
        <v>805</v>
      </c>
      <c r="J2921" s="169">
        <v>47484.01356715041</v>
      </c>
      <c r="K2921" s="169">
        <v>22476.651002950432</v>
      </c>
      <c r="L2921" s="168" t="s">
        <v>5</v>
      </c>
      <c r="M2921" s="168" t="s">
        <v>21</v>
      </c>
      <c r="N2921" s="168" t="s">
        <v>2829</v>
      </c>
      <c r="O2921" s="168" t="s">
        <v>21</v>
      </c>
      <c r="P2921" s="168" t="s">
        <v>2831</v>
      </c>
      <c r="Q2921" s="168" t="s">
        <v>2832</v>
      </c>
      <c r="R2921" s="168" t="s">
        <v>1259</v>
      </c>
      <c r="S2921" s="168" t="s">
        <v>21</v>
      </c>
      <c r="T2921" s="168" t="s">
        <v>1259</v>
      </c>
      <c r="U2921" s="168" t="s">
        <v>1259</v>
      </c>
      <c r="V2921" s="168" t="s">
        <v>2832</v>
      </c>
      <c r="W2921" s="168" t="s">
        <v>1259</v>
      </c>
      <c r="X2921" s="168" t="s">
        <v>21</v>
      </c>
      <c r="Y2921" s="168" t="s">
        <v>1259</v>
      </c>
      <c r="Z2921" s="168" t="s">
        <v>21</v>
      </c>
      <c r="AA2921" s="168" t="s">
        <v>4607</v>
      </c>
      <c r="AB2921" s="168" t="s">
        <v>1259</v>
      </c>
      <c r="AC2921" s="168" t="s">
        <v>9192</v>
      </c>
      <c r="AD2921" s="169">
        <v>71085.598895600851</v>
      </c>
      <c r="AE2921" s="168" t="s">
        <v>807</v>
      </c>
      <c r="AF2921" s="169">
        <v>-9882.4221393247426</v>
      </c>
      <c r="AG2921" s="169">
        <v>-82809.031743102489</v>
      </c>
      <c r="AH2921" s="169">
        <v>-60759.619923776481</v>
      </c>
      <c r="AI2921" s="168" t="s">
        <v>21</v>
      </c>
      <c r="AJ2921"/>
      <c r="AK2921"/>
    </row>
    <row r="2922" spans="1:37" hidden="1" x14ac:dyDescent="0.25">
      <c r="A2922" s="179" t="b">
        <f>IF(E2922&lt;&gt;1,"",NOT(ISNA(VLOOKUP(P2922,Mapping!$P:$P,1,FALSE))))</f>
        <v>0</v>
      </c>
      <c r="B2922" s="180" t="str">
        <f t="shared" si="45"/>
        <v/>
      </c>
      <c r="E2922" s="167">
        <v>1</v>
      </c>
      <c r="F2922" s="170" t="s">
        <v>4608</v>
      </c>
      <c r="G2922" s="169">
        <v>831894.56380744837</v>
      </c>
      <c r="H2922" s="168" t="s">
        <v>1266</v>
      </c>
      <c r="I2922" s="168" t="s">
        <v>303</v>
      </c>
      <c r="J2922" s="169">
        <v>265952.17264785012</v>
      </c>
      <c r="K2922" s="169">
        <v>154665.6385416784</v>
      </c>
      <c r="L2922" s="168" t="s">
        <v>5</v>
      </c>
      <c r="M2922" s="168" t="s">
        <v>21</v>
      </c>
      <c r="N2922" s="168" t="s">
        <v>2829</v>
      </c>
      <c r="O2922" s="168" t="s">
        <v>21</v>
      </c>
      <c r="P2922" s="168" t="s">
        <v>2831</v>
      </c>
      <c r="Q2922" s="168" t="s">
        <v>2832</v>
      </c>
      <c r="R2922" s="168" t="s">
        <v>1259</v>
      </c>
      <c r="S2922" s="168" t="s">
        <v>21</v>
      </c>
      <c r="T2922" s="168" t="s">
        <v>1259</v>
      </c>
      <c r="U2922" s="168" t="s">
        <v>1259</v>
      </c>
      <c r="V2922" s="168" t="s">
        <v>2832</v>
      </c>
      <c r="W2922" s="168" t="s">
        <v>1259</v>
      </c>
      <c r="X2922" s="168" t="s">
        <v>21</v>
      </c>
      <c r="Y2922" s="168" t="s">
        <v>1259</v>
      </c>
      <c r="Z2922" s="168" t="s">
        <v>21</v>
      </c>
      <c r="AA2922" s="168" t="s">
        <v>4609</v>
      </c>
      <c r="AB2922" s="168" t="s">
        <v>4610</v>
      </c>
      <c r="AC2922" s="168" t="s">
        <v>9193</v>
      </c>
      <c r="AD2922" s="169">
        <v>438142.38468054641</v>
      </c>
      <c r="AE2922" s="168" t="s">
        <v>807</v>
      </c>
      <c r="AF2922" s="169">
        <v>-194173.23526756119</v>
      </c>
      <c r="AG2922" s="169">
        <v>103164.65260896629</v>
      </c>
      <c r="AH2922" s="169">
        <v>-352994.37968974613</v>
      </c>
      <c r="AI2922" s="168" t="s">
        <v>21</v>
      </c>
      <c r="AJ2922"/>
      <c r="AK2922"/>
    </row>
    <row r="2923" spans="1:37" hidden="1" x14ac:dyDescent="0.25">
      <c r="A2923" s="179" t="b">
        <f>IF(E2923&lt;&gt;1,"",NOT(ISNA(VLOOKUP(P2923,Mapping!$P:$P,1,FALSE))))</f>
        <v>0</v>
      </c>
      <c r="B2923" s="180" t="str">
        <f t="shared" si="45"/>
        <v/>
      </c>
      <c r="E2923" s="167">
        <v>1</v>
      </c>
      <c r="F2923" s="170" t="s">
        <v>4611</v>
      </c>
      <c r="G2923" s="169">
        <v>171146.72032719161</v>
      </c>
      <c r="H2923" s="168" t="s">
        <v>1266</v>
      </c>
      <c r="I2923" s="168" t="s">
        <v>779</v>
      </c>
      <c r="J2923" s="169">
        <v>61487.362589617427</v>
      </c>
      <c r="K2923" s="169">
        <v>25088.16587548695</v>
      </c>
      <c r="L2923" s="168" t="s">
        <v>5</v>
      </c>
      <c r="M2923" s="168" t="s">
        <v>21</v>
      </c>
      <c r="N2923" s="168" t="s">
        <v>2829</v>
      </c>
      <c r="O2923" s="168" t="s">
        <v>21</v>
      </c>
      <c r="P2923" s="168" t="s">
        <v>2831</v>
      </c>
      <c r="Q2923" s="168" t="s">
        <v>2832</v>
      </c>
      <c r="R2923" s="168" t="s">
        <v>1259</v>
      </c>
      <c r="S2923" s="168" t="s">
        <v>21</v>
      </c>
      <c r="T2923" s="168" t="s">
        <v>1259</v>
      </c>
      <c r="U2923" s="168" t="s">
        <v>1259</v>
      </c>
      <c r="V2923" s="168" t="s">
        <v>2832</v>
      </c>
      <c r="W2923" s="168" t="s">
        <v>1259</v>
      </c>
      <c r="X2923" s="168" t="s">
        <v>21</v>
      </c>
      <c r="Y2923" s="168" t="s">
        <v>1259</v>
      </c>
      <c r="Z2923" s="168" t="s">
        <v>21</v>
      </c>
      <c r="AA2923" s="168" t="s">
        <v>4612</v>
      </c>
      <c r="AB2923" s="168" t="s">
        <v>1259</v>
      </c>
      <c r="AC2923" s="168" t="s">
        <v>9194</v>
      </c>
      <c r="AD2923" s="169">
        <v>99200.576037511113</v>
      </c>
      <c r="AE2923" s="168" t="s">
        <v>808</v>
      </c>
      <c r="AF2923" s="169">
        <v>-70658.737172505906</v>
      </c>
      <c r="AG2923" s="169">
        <v>105474.4076675004</v>
      </c>
      <c r="AH2923" s="169">
        <v>8822.304888089915</v>
      </c>
      <c r="AI2923" s="168" t="s">
        <v>21</v>
      </c>
      <c r="AJ2923"/>
      <c r="AK2923"/>
    </row>
    <row r="2924" spans="1:37" hidden="1" x14ac:dyDescent="0.25">
      <c r="A2924" s="179" t="b">
        <f>IF(E2924&lt;&gt;1,"",NOT(ISNA(VLOOKUP(P2924,Mapping!$P:$P,1,FALSE))))</f>
        <v>0</v>
      </c>
      <c r="B2924" s="180" t="str">
        <f t="shared" si="45"/>
        <v/>
      </c>
      <c r="E2924" s="167">
        <v>1</v>
      </c>
      <c r="F2924" s="170" t="s">
        <v>4613</v>
      </c>
      <c r="G2924" s="169">
        <v>230362.81937959659</v>
      </c>
      <c r="H2924" s="168" t="s">
        <v>1266</v>
      </c>
      <c r="I2924" s="168" t="s">
        <v>402</v>
      </c>
      <c r="J2924" s="169">
        <v>76124.090431456905</v>
      </c>
      <c r="K2924" s="169">
        <v>47662.007175500738</v>
      </c>
      <c r="L2924" s="168" t="s">
        <v>5</v>
      </c>
      <c r="M2924" s="168" t="s">
        <v>21</v>
      </c>
      <c r="N2924" s="168" t="s">
        <v>2829</v>
      </c>
      <c r="O2924" s="168" t="s">
        <v>21</v>
      </c>
      <c r="P2924" s="168" t="s">
        <v>2831</v>
      </c>
      <c r="Q2924" s="168" t="s">
        <v>2832</v>
      </c>
      <c r="R2924" s="168" t="s">
        <v>1259</v>
      </c>
      <c r="S2924" s="168" t="s">
        <v>21</v>
      </c>
      <c r="T2924" s="168" t="s">
        <v>1259</v>
      </c>
      <c r="U2924" s="168" t="s">
        <v>1259</v>
      </c>
      <c r="V2924" s="168" t="s">
        <v>2832</v>
      </c>
      <c r="W2924" s="168" t="s">
        <v>1259</v>
      </c>
      <c r="X2924" s="168" t="s">
        <v>21</v>
      </c>
      <c r="Y2924" s="168" t="s">
        <v>1259</v>
      </c>
      <c r="Z2924" s="168" t="s">
        <v>21</v>
      </c>
      <c r="AA2924" s="168" t="s">
        <v>4614</v>
      </c>
      <c r="AB2924" s="168" t="s">
        <v>1259</v>
      </c>
      <c r="AC2924" s="168" t="s">
        <v>9195</v>
      </c>
      <c r="AD2924" s="169">
        <v>143909.509328808</v>
      </c>
      <c r="AE2924" s="168" t="s">
        <v>814</v>
      </c>
      <c r="AF2924" s="169">
        <v>-149312.50301401099</v>
      </c>
      <c r="AG2924" s="169">
        <v>-105318.0564777921</v>
      </c>
      <c r="AH2924" s="169">
        <v>-92018.497385667608</v>
      </c>
      <c r="AI2924" s="168" t="s">
        <v>21</v>
      </c>
      <c r="AJ2924"/>
      <c r="AK2924"/>
    </row>
    <row r="2925" spans="1:37" hidden="1" x14ac:dyDescent="0.25">
      <c r="A2925" s="179" t="b">
        <f>IF(E2925&lt;&gt;1,"",NOT(ISNA(VLOOKUP(P2925,Mapping!$P:$P,1,FALSE))))</f>
        <v>0</v>
      </c>
      <c r="B2925" s="180" t="str">
        <f t="shared" si="45"/>
        <v/>
      </c>
      <c r="E2925" s="167">
        <v>1</v>
      </c>
      <c r="F2925" s="170" t="s">
        <v>4615</v>
      </c>
      <c r="G2925" s="169">
        <v>5331999.8864124641</v>
      </c>
      <c r="H2925" s="168" t="s">
        <v>1266</v>
      </c>
      <c r="I2925" s="168" t="s">
        <v>303</v>
      </c>
      <c r="J2925" s="169">
        <v>1471364.0685634851</v>
      </c>
      <c r="K2925" s="169">
        <v>400699.65473864041</v>
      </c>
      <c r="L2925" s="168" t="s">
        <v>5</v>
      </c>
      <c r="M2925" s="168" t="s">
        <v>21</v>
      </c>
      <c r="N2925" s="168" t="s">
        <v>2829</v>
      </c>
      <c r="O2925" s="168" t="s">
        <v>21</v>
      </c>
      <c r="P2925" s="168" t="s">
        <v>2831</v>
      </c>
      <c r="Q2925" s="168" t="s">
        <v>2832</v>
      </c>
      <c r="R2925" s="168" t="s">
        <v>1259</v>
      </c>
      <c r="S2925" s="168" t="s">
        <v>21</v>
      </c>
      <c r="T2925" s="168" t="s">
        <v>1259</v>
      </c>
      <c r="U2925" s="168" t="s">
        <v>1259</v>
      </c>
      <c r="V2925" s="168" t="s">
        <v>2832</v>
      </c>
      <c r="W2925" s="168" t="s">
        <v>1259</v>
      </c>
      <c r="X2925" s="168" t="s">
        <v>21</v>
      </c>
      <c r="Y2925" s="168" t="s">
        <v>1259</v>
      </c>
      <c r="Z2925" s="168" t="s">
        <v>21</v>
      </c>
      <c r="AA2925" s="168" t="s">
        <v>4616</v>
      </c>
      <c r="AB2925" s="168" t="s">
        <v>4617</v>
      </c>
      <c r="AC2925" s="168" t="s">
        <v>6832</v>
      </c>
      <c r="AD2925" s="169">
        <v>1975906.13542025</v>
      </c>
      <c r="AE2925" s="168" t="s">
        <v>808</v>
      </c>
      <c r="AF2925" s="169">
        <v>188510.03926589619</v>
      </c>
      <c r="AG2925" s="169">
        <v>7728752.1466376968</v>
      </c>
      <c r="AH2925" s="169">
        <v>487113.39771994861</v>
      </c>
      <c r="AI2925" s="168" t="s">
        <v>21</v>
      </c>
      <c r="AJ2925"/>
      <c r="AK2925"/>
    </row>
    <row r="2926" spans="1:37" hidden="1" x14ac:dyDescent="0.25">
      <c r="A2926" s="179" t="b">
        <f>IF(E2926&lt;&gt;1,"",NOT(ISNA(VLOOKUP(P2926,Mapping!$P:$P,1,FALSE))))</f>
        <v>0</v>
      </c>
      <c r="B2926" s="180" t="str">
        <f t="shared" si="45"/>
        <v/>
      </c>
      <c r="E2926" s="167">
        <v>1</v>
      </c>
      <c r="F2926" s="170" t="s">
        <v>4615</v>
      </c>
      <c r="G2926" s="169">
        <v>3725713.7934635291</v>
      </c>
      <c r="H2926" s="168" t="s">
        <v>1266</v>
      </c>
      <c r="I2926" s="168" t="s">
        <v>303</v>
      </c>
      <c r="J2926" s="169">
        <v>1028109.8128721029</v>
      </c>
      <c r="K2926" s="169">
        <v>279987.29604255379</v>
      </c>
      <c r="L2926" s="168" t="s">
        <v>5</v>
      </c>
      <c r="M2926" s="168" t="s">
        <v>21</v>
      </c>
      <c r="N2926" s="168" t="s">
        <v>2829</v>
      </c>
      <c r="O2926" s="168" t="s">
        <v>21</v>
      </c>
      <c r="P2926" s="168" t="s">
        <v>2833</v>
      </c>
      <c r="Q2926" s="168" t="s">
        <v>2834</v>
      </c>
      <c r="R2926" s="168" t="s">
        <v>1259</v>
      </c>
      <c r="S2926" s="168" t="s">
        <v>21</v>
      </c>
      <c r="T2926" s="168" t="s">
        <v>1259</v>
      </c>
      <c r="U2926" s="168" t="s">
        <v>1259</v>
      </c>
      <c r="V2926" s="168" t="s">
        <v>2834</v>
      </c>
      <c r="W2926" s="168" t="s">
        <v>1259</v>
      </c>
      <c r="X2926" s="168" t="s">
        <v>21</v>
      </c>
      <c r="Y2926" s="168" t="s">
        <v>1259</v>
      </c>
      <c r="Z2926" s="168" t="s">
        <v>21</v>
      </c>
      <c r="AA2926" s="168" t="s">
        <v>4616</v>
      </c>
      <c r="AB2926" s="168" t="s">
        <v>4617</v>
      </c>
      <c r="AC2926" s="168" t="s">
        <v>9196</v>
      </c>
      <c r="AD2926" s="169">
        <v>1380656.582923814</v>
      </c>
      <c r="AE2926" s="168" t="s">
        <v>808</v>
      </c>
      <c r="AF2926" s="169">
        <v>131720.64299720991</v>
      </c>
      <c r="AG2926" s="169">
        <v>5400434.9385617087</v>
      </c>
      <c r="AH2926" s="169">
        <v>340368.5565505866</v>
      </c>
      <c r="AI2926" s="168" t="s">
        <v>21</v>
      </c>
      <c r="AJ2926"/>
      <c r="AK2926"/>
    </row>
    <row r="2927" spans="1:37" hidden="1" x14ac:dyDescent="0.25">
      <c r="A2927" s="179" t="b">
        <f>IF(E2927&lt;&gt;1,"",NOT(ISNA(VLOOKUP(P2927,Mapping!$P:$P,1,FALSE))))</f>
        <v>0</v>
      </c>
      <c r="B2927" s="180" t="str">
        <f t="shared" si="45"/>
        <v/>
      </c>
      <c r="E2927" s="167">
        <v>1</v>
      </c>
      <c r="F2927" s="170" t="s">
        <v>4615</v>
      </c>
      <c r="G2927" s="169">
        <v>4861485.4455687758</v>
      </c>
      <c r="H2927" s="168" t="s">
        <v>1266</v>
      </c>
      <c r="I2927" s="168" t="s">
        <v>303</v>
      </c>
      <c r="J2927" s="169">
        <v>1341525.7233373681</v>
      </c>
      <c r="K2927" s="169">
        <v>365340.50657435582</v>
      </c>
      <c r="L2927" s="168" t="s">
        <v>5</v>
      </c>
      <c r="M2927" s="168" t="s">
        <v>21</v>
      </c>
      <c r="N2927" s="168" t="s">
        <v>2829</v>
      </c>
      <c r="O2927" s="168" t="s">
        <v>21</v>
      </c>
      <c r="P2927" s="168" t="s">
        <v>2851</v>
      </c>
      <c r="Q2927" s="168" t="s">
        <v>2834</v>
      </c>
      <c r="R2927" s="168" t="s">
        <v>1259</v>
      </c>
      <c r="S2927" s="168" t="s">
        <v>21</v>
      </c>
      <c r="T2927" s="168" t="s">
        <v>1259</v>
      </c>
      <c r="U2927" s="168" t="s">
        <v>1259</v>
      </c>
      <c r="V2927" s="168" t="s">
        <v>2834</v>
      </c>
      <c r="W2927" s="168" t="s">
        <v>1259</v>
      </c>
      <c r="X2927" s="168" t="s">
        <v>21</v>
      </c>
      <c r="Y2927" s="168" t="s">
        <v>1259</v>
      </c>
      <c r="Z2927" s="168" t="s">
        <v>21</v>
      </c>
      <c r="AA2927" s="168" t="s">
        <v>4616</v>
      </c>
      <c r="AB2927" s="168" t="s">
        <v>4617</v>
      </c>
      <c r="AC2927" s="168" t="s">
        <v>8561</v>
      </c>
      <c r="AD2927" s="169">
        <v>1801545.222015877</v>
      </c>
      <c r="AE2927" s="168" t="s">
        <v>808</v>
      </c>
      <c r="AF2927" s="169">
        <v>171875.2497669989</v>
      </c>
      <c r="AG2927" s="169">
        <v>7046739.8487827107</v>
      </c>
      <c r="AH2927" s="169">
        <v>444128.79666252527</v>
      </c>
      <c r="AI2927" s="168" t="s">
        <v>21</v>
      </c>
      <c r="AJ2927"/>
      <c r="AK2927"/>
    </row>
    <row r="2928" spans="1:37" hidden="1" x14ac:dyDescent="0.25">
      <c r="A2928" s="179" t="b">
        <f>IF(E2928&lt;&gt;1,"",NOT(ISNA(VLOOKUP(P2928,Mapping!$P:$P,1,FALSE))))</f>
        <v>0</v>
      </c>
      <c r="B2928" s="180" t="str">
        <f t="shared" si="45"/>
        <v/>
      </c>
      <c r="E2928" s="167">
        <v>1</v>
      </c>
      <c r="F2928" s="170" t="s">
        <v>4615</v>
      </c>
      <c r="G2928" s="169">
        <v>6066603.9170059757</v>
      </c>
      <c r="H2928" s="168" t="s">
        <v>1266</v>
      </c>
      <c r="I2928" s="168" t="s">
        <v>303</v>
      </c>
      <c r="J2928" s="169">
        <v>1674077.8716885741</v>
      </c>
      <c r="K2928" s="169">
        <v>455905.12880073622</v>
      </c>
      <c r="L2928" s="168" t="s">
        <v>5</v>
      </c>
      <c r="M2928" s="168" t="s">
        <v>21</v>
      </c>
      <c r="N2928" s="168" t="s">
        <v>2829</v>
      </c>
      <c r="O2928" s="168" t="s">
        <v>21</v>
      </c>
      <c r="P2928" s="168" t="s">
        <v>2836</v>
      </c>
      <c r="Q2928" s="168" t="s">
        <v>2837</v>
      </c>
      <c r="R2928" s="168" t="s">
        <v>1259</v>
      </c>
      <c r="S2928" s="168" t="s">
        <v>21</v>
      </c>
      <c r="T2928" s="168" t="s">
        <v>1259</v>
      </c>
      <c r="U2928" s="168" t="s">
        <v>1259</v>
      </c>
      <c r="V2928" s="168" t="s">
        <v>2837</v>
      </c>
      <c r="W2928" s="168" t="s">
        <v>1259</v>
      </c>
      <c r="X2928" s="168" t="s">
        <v>21</v>
      </c>
      <c r="Y2928" s="168" t="s">
        <v>1259</v>
      </c>
      <c r="Z2928" s="168" t="s">
        <v>21</v>
      </c>
      <c r="AA2928" s="168" t="s">
        <v>4616</v>
      </c>
      <c r="AB2928" s="168" t="s">
        <v>4617</v>
      </c>
      <c r="AC2928" s="168" t="s">
        <v>9197</v>
      </c>
      <c r="AD2928" s="169">
        <v>2248132.06229115</v>
      </c>
      <c r="AE2928" s="168" t="s">
        <v>808</v>
      </c>
      <c r="AF2928" s="169">
        <v>214481.57670065199</v>
      </c>
      <c r="AG2928" s="169">
        <v>8793563.2117779031</v>
      </c>
      <c r="AH2928" s="169">
        <v>554224.32662920374</v>
      </c>
      <c r="AI2928" s="168" t="s">
        <v>21</v>
      </c>
      <c r="AJ2928"/>
      <c r="AK2928"/>
    </row>
    <row r="2929" spans="1:37" hidden="1" x14ac:dyDescent="0.25">
      <c r="A2929" s="179" t="b">
        <f>IF(E2929&lt;&gt;1,"",NOT(ISNA(VLOOKUP(P2929,Mapping!$P:$P,1,FALSE))))</f>
        <v>0</v>
      </c>
      <c r="B2929" s="180" t="str">
        <f t="shared" si="45"/>
        <v/>
      </c>
      <c r="E2929" s="167">
        <v>1</v>
      </c>
      <c r="F2929" s="170" t="s">
        <v>4618</v>
      </c>
      <c r="G2929" s="169">
        <v>1886929.3981361371</v>
      </c>
      <c r="H2929" s="168" t="s">
        <v>1266</v>
      </c>
      <c r="I2929" s="168" t="s">
        <v>2855</v>
      </c>
      <c r="J2929" s="169">
        <v>507723.46395805571</v>
      </c>
      <c r="K2929" s="169">
        <v>156074.0149709408</v>
      </c>
      <c r="L2929" s="168" t="s">
        <v>5</v>
      </c>
      <c r="M2929" s="168" t="s">
        <v>21</v>
      </c>
      <c r="N2929" s="168" t="s">
        <v>2829</v>
      </c>
      <c r="O2929" s="168" t="s">
        <v>21</v>
      </c>
      <c r="P2929" s="168" t="s">
        <v>2831</v>
      </c>
      <c r="Q2929" s="168" t="s">
        <v>2832</v>
      </c>
      <c r="R2929" s="168" t="s">
        <v>1259</v>
      </c>
      <c r="S2929" s="168" t="s">
        <v>21</v>
      </c>
      <c r="T2929" s="168" t="s">
        <v>1259</v>
      </c>
      <c r="U2929" s="168" t="s">
        <v>1259</v>
      </c>
      <c r="V2929" s="168" t="s">
        <v>2832</v>
      </c>
      <c r="W2929" s="168" t="s">
        <v>1259</v>
      </c>
      <c r="X2929" s="168" t="s">
        <v>21</v>
      </c>
      <c r="Y2929" s="168" t="s">
        <v>1259</v>
      </c>
      <c r="Z2929" s="168" t="s">
        <v>21</v>
      </c>
      <c r="AA2929" s="168" t="s">
        <v>4619</v>
      </c>
      <c r="AB2929" s="168" t="s">
        <v>1259</v>
      </c>
      <c r="AC2929" s="168" t="s">
        <v>9198</v>
      </c>
      <c r="AD2929" s="169">
        <v>735704.09431159846</v>
      </c>
      <c r="AE2929" s="168" t="s">
        <v>813</v>
      </c>
      <c r="AF2929" s="169">
        <v>-305964.91338991327</v>
      </c>
      <c r="AG2929" s="169">
        <v>-24438.048572793839</v>
      </c>
      <c r="AH2929" s="169">
        <v>-64863.068268806441</v>
      </c>
      <c r="AI2929" s="168" t="s">
        <v>21</v>
      </c>
      <c r="AJ2929"/>
      <c r="AK2929"/>
    </row>
    <row r="2930" spans="1:37" hidden="1" x14ac:dyDescent="0.25">
      <c r="A2930" s="179" t="b">
        <f>IF(E2930&lt;&gt;1,"",NOT(ISNA(VLOOKUP(P2930,Mapping!$P:$P,1,FALSE))))</f>
        <v>0</v>
      </c>
      <c r="B2930" s="180" t="str">
        <f t="shared" si="45"/>
        <v/>
      </c>
      <c r="E2930" s="167">
        <v>1</v>
      </c>
      <c r="F2930" s="170" t="s">
        <v>4618</v>
      </c>
      <c r="G2930" s="169">
        <v>5303965.0069403583</v>
      </c>
      <c r="H2930" s="168" t="s">
        <v>1266</v>
      </c>
      <c r="I2930" s="168" t="s">
        <v>2855</v>
      </c>
      <c r="J2930" s="169">
        <v>1427158.582984664</v>
      </c>
      <c r="K2930" s="169">
        <v>438708.04849203583</v>
      </c>
      <c r="L2930" s="168" t="s">
        <v>5</v>
      </c>
      <c r="M2930" s="168" t="s">
        <v>21</v>
      </c>
      <c r="N2930" s="168" t="s">
        <v>2829</v>
      </c>
      <c r="O2930" s="168" t="s">
        <v>21</v>
      </c>
      <c r="P2930" s="168" t="s">
        <v>2836</v>
      </c>
      <c r="Q2930" s="168" t="s">
        <v>2837</v>
      </c>
      <c r="R2930" s="168" t="s">
        <v>1259</v>
      </c>
      <c r="S2930" s="168" t="s">
        <v>21</v>
      </c>
      <c r="T2930" s="168" t="s">
        <v>1259</v>
      </c>
      <c r="U2930" s="168" t="s">
        <v>1259</v>
      </c>
      <c r="V2930" s="168" t="s">
        <v>2837</v>
      </c>
      <c r="W2930" s="168" t="s">
        <v>1259</v>
      </c>
      <c r="X2930" s="168" t="s">
        <v>21</v>
      </c>
      <c r="Y2930" s="168" t="s">
        <v>1259</v>
      </c>
      <c r="Z2930" s="168" t="s">
        <v>21</v>
      </c>
      <c r="AA2930" s="168" t="s">
        <v>4619</v>
      </c>
      <c r="AB2930" s="168" t="s">
        <v>1259</v>
      </c>
      <c r="AC2930" s="168" t="s">
        <v>9199</v>
      </c>
      <c r="AD2930" s="169">
        <v>2067988.75227971</v>
      </c>
      <c r="AE2930" s="168" t="s">
        <v>813</v>
      </c>
      <c r="AF2930" s="169">
        <v>-860035.99052228872</v>
      </c>
      <c r="AG2930" s="169">
        <v>-68692.848071603104</v>
      </c>
      <c r="AH2930" s="169">
        <v>-182323.43228122871</v>
      </c>
      <c r="AI2930" s="168" t="s">
        <v>21</v>
      </c>
      <c r="AJ2930"/>
      <c r="AK2930"/>
    </row>
    <row r="2931" spans="1:37" hidden="1" x14ac:dyDescent="0.25">
      <c r="A2931" s="179" t="b">
        <f>IF(E2931&lt;&gt;1,"",NOT(ISNA(VLOOKUP(P2931,Mapping!$P:$P,1,FALSE))))</f>
        <v>0</v>
      </c>
      <c r="B2931" s="180" t="str">
        <f t="shared" si="45"/>
        <v/>
      </c>
      <c r="E2931" s="167">
        <v>1</v>
      </c>
      <c r="F2931" s="170" t="s">
        <v>4620</v>
      </c>
      <c r="G2931" s="169">
        <v>167105.57735850659</v>
      </c>
      <c r="H2931" s="168" t="s">
        <v>1266</v>
      </c>
      <c r="I2931" s="168" t="s">
        <v>3223</v>
      </c>
      <c r="J2931" s="169">
        <v>63555.339386048472</v>
      </c>
      <c r="K2931" s="169">
        <v>36374.795555244324</v>
      </c>
      <c r="L2931" s="168" t="s">
        <v>5</v>
      </c>
      <c r="M2931" s="168" t="s">
        <v>21</v>
      </c>
      <c r="N2931" s="168" t="s">
        <v>2829</v>
      </c>
      <c r="O2931" s="168" t="s">
        <v>21</v>
      </c>
      <c r="P2931" s="168" t="s">
        <v>2831</v>
      </c>
      <c r="Q2931" s="168" t="s">
        <v>2832</v>
      </c>
      <c r="R2931" s="168" t="s">
        <v>1259</v>
      </c>
      <c r="S2931" s="168" t="s">
        <v>21</v>
      </c>
      <c r="T2931" s="168" t="s">
        <v>1259</v>
      </c>
      <c r="U2931" s="168" t="s">
        <v>1259</v>
      </c>
      <c r="V2931" s="168" t="s">
        <v>2832</v>
      </c>
      <c r="W2931" s="168" t="s">
        <v>1259</v>
      </c>
      <c r="X2931" s="168" t="s">
        <v>21</v>
      </c>
      <c r="Y2931" s="168" t="s">
        <v>1259</v>
      </c>
      <c r="Z2931" s="168" t="s">
        <v>21</v>
      </c>
      <c r="AA2931" s="168" t="s">
        <v>4621</v>
      </c>
      <c r="AB2931" s="168" t="s">
        <v>1259</v>
      </c>
      <c r="AC2931" s="168" t="s">
        <v>9200</v>
      </c>
      <c r="AD2931" s="169">
        <v>109542.77430401579</v>
      </c>
      <c r="AE2931" s="168" t="s">
        <v>809</v>
      </c>
      <c r="AF2931" s="169">
        <v>-115905.15314281439</v>
      </c>
      <c r="AG2931" s="169">
        <v>-73774.067513284623</v>
      </c>
      <c r="AH2931" s="169">
        <v>-46152.374174832628</v>
      </c>
      <c r="AI2931" s="168" t="s">
        <v>21</v>
      </c>
      <c r="AJ2931"/>
      <c r="AK2931"/>
    </row>
    <row r="2932" spans="1:37" hidden="1" x14ac:dyDescent="0.25">
      <c r="A2932" s="179" t="b">
        <f>IF(E2932&lt;&gt;1,"",NOT(ISNA(VLOOKUP(P2932,Mapping!$P:$P,1,FALSE))))</f>
        <v>0</v>
      </c>
      <c r="B2932" s="180" t="str">
        <f t="shared" si="45"/>
        <v/>
      </c>
      <c r="E2932" s="167">
        <v>1</v>
      </c>
      <c r="F2932" s="170" t="s">
        <v>4620</v>
      </c>
      <c r="G2932" s="169">
        <v>718751.74072129268</v>
      </c>
      <c r="H2932" s="168" t="s">
        <v>1266</v>
      </c>
      <c r="I2932" s="168" t="s">
        <v>3223</v>
      </c>
      <c r="J2932" s="169">
        <v>273363.17277939932</v>
      </c>
      <c r="K2932" s="169">
        <v>156454.66798288209</v>
      </c>
      <c r="L2932" s="168" t="s">
        <v>5</v>
      </c>
      <c r="M2932" s="168" t="s">
        <v>21</v>
      </c>
      <c r="N2932" s="168" t="s">
        <v>2829</v>
      </c>
      <c r="O2932" s="168" t="s">
        <v>21</v>
      </c>
      <c r="P2932" s="168" t="s">
        <v>2836</v>
      </c>
      <c r="Q2932" s="168" t="s">
        <v>2837</v>
      </c>
      <c r="R2932" s="168" t="s">
        <v>1259</v>
      </c>
      <c r="S2932" s="168" t="s">
        <v>21</v>
      </c>
      <c r="T2932" s="168" t="s">
        <v>1259</v>
      </c>
      <c r="U2932" s="168" t="s">
        <v>1259</v>
      </c>
      <c r="V2932" s="168" t="s">
        <v>2837</v>
      </c>
      <c r="W2932" s="168" t="s">
        <v>1259</v>
      </c>
      <c r="X2932" s="168" t="s">
        <v>21</v>
      </c>
      <c r="Y2932" s="168" t="s">
        <v>1259</v>
      </c>
      <c r="Z2932" s="168" t="s">
        <v>21</v>
      </c>
      <c r="AA2932" s="168" t="s">
        <v>4621</v>
      </c>
      <c r="AB2932" s="168" t="s">
        <v>1259</v>
      </c>
      <c r="AC2932" s="168" t="s">
        <v>9201</v>
      </c>
      <c r="AD2932" s="169">
        <v>471163.5659265627</v>
      </c>
      <c r="AE2932" s="168" t="s">
        <v>809</v>
      </c>
      <c r="AF2932" s="169">
        <v>-498529.32437580952</v>
      </c>
      <c r="AG2932" s="169">
        <v>-317315.79689589707</v>
      </c>
      <c r="AH2932" s="169">
        <v>-198509.82714607011</v>
      </c>
      <c r="AI2932" s="168" t="s">
        <v>21</v>
      </c>
      <c r="AJ2932"/>
      <c r="AK2932"/>
    </row>
    <row r="2933" spans="1:37" hidden="1" x14ac:dyDescent="0.25">
      <c r="A2933" s="179" t="b">
        <f>IF(E2933&lt;&gt;1,"",NOT(ISNA(VLOOKUP(P2933,Mapping!$P:$P,1,FALSE))))</f>
        <v>0</v>
      </c>
      <c r="B2933" s="180" t="str">
        <f t="shared" si="45"/>
        <v/>
      </c>
      <c r="E2933" s="167">
        <v>1</v>
      </c>
      <c r="F2933" s="170" t="s">
        <v>4622</v>
      </c>
      <c r="G2933" s="169">
        <v>2387155.817728437</v>
      </c>
      <c r="H2933" s="168" t="s">
        <v>1266</v>
      </c>
      <c r="I2933" s="168" t="s">
        <v>561</v>
      </c>
      <c r="J2933" s="169">
        <v>1010296.388808887</v>
      </c>
      <c r="K2933" s="169">
        <v>568457.24406766426</v>
      </c>
      <c r="L2933" s="168" t="s">
        <v>5</v>
      </c>
      <c r="M2933" s="168" t="s">
        <v>21</v>
      </c>
      <c r="N2933" s="168" t="s">
        <v>2829</v>
      </c>
      <c r="O2933" s="168" t="s">
        <v>21</v>
      </c>
      <c r="P2933" s="168" t="s">
        <v>2831</v>
      </c>
      <c r="Q2933" s="168" t="s">
        <v>2832</v>
      </c>
      <c r="R2933" s="168" t="s">
        <v>1259</v>
      </c>
      <c r="S2933" s="168" t="s">
        <v>21</v>
      </c>
      <c r="T2933" s="168" t="s">
        <v>1259</v>
      </c>
      <c r="U2933" s="168" t="s">
        <v>1259</v>
      </c>
      <c r="V2933" s="168" t="s">
        <v>2832</v>
      </c>
      <c r="W2933" s="168" t="s">
        <v>1259</v>
      </c>
      <c r="X2933" s="168" t="s">
        <v>21</v>
      </c>
      <c r="Y2933" s="168" t="s">
        <v>1259</v>
      </c>
      <c r="Z2933" s="168" t="s">
        <v>21</v>
      </c>
      <c r="AA2933" s="168" t="s">
        <v>4623</v>
      </c>
      <c r="AB2933" s="168" t="s">
        <v>1259</v>
      </c>
      <c r="AC2933" s="168" t="s">
        <v>9202</v>
      </c>
      <c r="AD2933" s="169">
        <v>1483299.054704889</v>
      </c>
      <c r="AE2933" s="168" t="s">
        <v>813</v>
      </c>
      <c r="AF2933" s="169">
        <v>-1393880.2464319081</v>
      </c>
      <c r="AG2933" s="169">
        <v>-1220379.488729489</v>
      </c>
      <c r="AH2933" s="169">
        <v>-1150563.887889825</v>
      </c>
      <c r="AI2933" s="168" t="s">
        <v>21</v>
      </c>
      <c r="AJ2933"/>
      <c r="AK2933"/>
    </row>
    <row r="2934" spans="1:37" hidden="1" x14ac:dyDescent="0.25">
      <c r="A2934" s="179" t="b">
        <f>IF(E2934&lt;&gt;1,"",NOT(ISNA(VLOOKUP(P2934,Mapping!$P:$P,1,FALSE))))</f>
        <v>0</v>
      </c>
      <c r="B2934" s="180" t="str">
        <f t="shared" si="45"/>
        <v/>
      </c>
      <c r="E2934" s="167">
        <v>1</v>
      </c>
      <c r="F2934" s="170" t="s">
        <v>4622</v>
      </c>
      <c r="G2934" s="169">
        <v>1493252.5814640389</v>
      </c>
      <c r="H2934" s="168" t="s">
        <v>1266</v>
      </c>
      <c r="I2934" s="168" t="s">
        <v>561</v>
      </c>
      <c r="J2934" s="169">
        <v>631977.04960384197</v>
      </c>
      <c r="K2934" s="169">
        <v>355590.6325225638</v>
      </c>
      <c r="L2934" s="168" t="s">
        <v>5</v>
      </c>
      <c r="M2934" s="168" t="s">
        <v>21</v>
      </c>
      <c r="N2934" s="168" t="s">
        <v>2829</v>
      </c>
      <c r="O2934" s="168" t="s">
        <v>21</v>
      </c>
      <c r="P2934" s="168" t="s">
        <v>2836</v>
      </c>
      <c r="Q2934" s="168" t="s">
        <v>2837</v>
      </c>
      <c r="R2934" s="168" t="s">
        <v>1259</v>
      </c>
      <c r="S2934" s="168" t="s">
        <v>21</v>
      </c>
      <c r="T2934" s="168" t="s">
        <v>1259</v>
      </c>
      <c r="U2934" s="168" t="s">
        <v>1259</v>
      </c>
      <c r="V2934" s="168" t="s">
        <v>2837</v>
      </c>
      <c r="W2934" s="168" t="s">
        <v>1259</v>
      </c>
      <c r="X2934" s="168" t="s">
        <v>21</v>
      </c>
      <c r="Y2934" s="168" t="s">
        <v>1259</v>
      </c>
      <c r="Z2934" s="168" t="s">
        <v>21</v>
      </c>
      <c r="AA2934" s="168" t="s">
        <v>4623</v>
      </c>
      <c r="AB2934" s="168" t="s">
        <v>1259</v>
      </c>
      <c r="AC2934" s="168" t="s">
        <v>9203</v>
      </c>
      <c r="AD2934" s="169">
        <v>927857.37992961705</v>
      </c>
      <c r="AE2934" s="168" t="s">
        <v>813</v>
      </c>
      <c r="AF2934" s="169">
        <v>-871922.67081116023</v>
      </c>
      <c r="AG2934" s="169">
        <v>-763391.65142775071</v>
      </c>
      <c r="AH2934" s="169">
        <v>-719719.45985732542</v>
      </c>
      <c r="AI2934" s="168" t="s">
        <v>21</v>
      </c>
      <c r="AJ2934"/>
      <c r="AK2934"/>
    </row>
    <row r="2935" spans="1:37" hidden="1" x14ac:dyDescent="0.25">
      <c r="A2935" s="179" t="b">
        <f>IF(E2935&lt;&gt;1,"",NOT(ISNA(VLOOKUP(P2935,Mapping!$P:$P,1,FALSE))))</f>
        <v>0</v>
      </c>
      <c r="B2935" s="180" t="str">
        <f t="shared" si="45"/>
        <v/>
      </c>
      <c r="E2935" s="167">
        <v>1</v>
      </c>
      <c r="F2935" s="170" t="s">
        <v>4624</v>
      </c>
      <c r="G2935" s="169">
        <v>1431602.653319051</v>
      </c>
      <c r="H2935" s="168" t="s">
        <v>1266</v>
      </c>
      <c r="I2935" s="168" t="s">
        <v>303</v>
      </c>
      <c r="J2935" s="169">
        <v>473071.88214992703</v>
      </c>
      <c r="K2935" s="169">
        <v>283994.05013241468</v>
      </c>
      <c r="L2935" s="168" t="s">
        <v>5</v>
      </c>
      <c r="M2935" s="168" t="s">
        <v>21</v>
      </c>
      <c r="N2935" s="168" t="s">
        <v>2829</v>
      </c>
      <c r="O2935" s="168" t="s">
        <v>21</v>
      </c>
      <c r="P2935" s="168" t="s">
        <v>2831</v>
      </c>
      <c r="Q2935" s="168" t="s">
        <v>2832</v>
      </c>
      <c r="R2935" s="168" t="s">
        <v>1259</v>
      </c>
      <c r="S2935" s="168" t="s">
        <v>21</v>
      </c>
      <c r="T2935" s="168" t="s">
        <v>1259</v>
      </c>
      <c r="U2935" s="168" t="s">
        <v>1259</v>
      </c>
      <c r="V2935" s="168" t="s">
        <v>2832</v>
      </c>
      <c r="W2935" s="168" t="s">
        <v>1259</v>
      </c>
      <c r="X2935" s="168" t="s">
        <v>21</v>
      </c>
      <c r="Y2935" s="168" t="s">
        <v>1259</v>
      </c>
      <c r="Z2935" s="168" t="s">
        <v>21</v>
      </c>
      <c r="AA2935" s="168" t="s">
        <v>4625</v>
      </c>
      <c r="AB2935" s="168" t="s">
        <v>4626</v>
      </c>
      <c r="AC2935" s="168" t="s">
        <v>9204</v>
      </c>
      <c r="AD2935" s="169">
        <v>833108.20802892291</v>
      </c>
      <c r="AE2935" s="168" t="s">
        <v>809</v>
      </c>
      <c r="AF2935" s="169">
        <v>-377422.439149688</v>
      </c>
      <c r="AG2935" s="169">
        <v>238253.47158598879</v>
      </c>
      <c r="AH2935" s="169">
        <v>-523156.49373535538</v>
      </c>
      <c r="AI2935" s="168" t="s">
        <v>21</v>
      </c>
      <c r="AJ2935"/>
      <c r="AK2935"/>
    </row>
    <row r="2936" spans="1:37" hidden="1" x14ac:dyDescent="0.25">
      <c r="A2936" s="179" t="b">
        <f>IF(E2936&lt;&gt;1,"",NOT(ISNA(VLOOKUP(P2936,Mapping!$P:$P,1,FALSE))))</f>
        <v>0</v>
      </c>
      <c r="B2936" s="180" t="str">
        <f t="shared" si="45"/>
        <v/>
      </c>
      <c r="E2936" s="167">
        <v>1</v>
      </c>
      <c r="F2936" s="170" t="s">
        <v>4624</v>
      </c>
      <c r="G2936" s="169">
        <v>2991527.7768160161</v>
      </c>
      <c r="H2936" s="168" t="s">
        <v>1266</v>
      </c>
      <c r="I2936" s="168" t="s">
        <v>303</v>
      </c>
      <c r="J2936" s="169">
        <v>988547.81569530105</v>
      </c>
      <c r="K2936" s="169">
        <v>593444.0589725991</v>
      </c>
      <c r="L2936" s="168" t="s">
        <v>5</v>
      </c>
      <c r="M2936" s="168" t="s">
        <v>21</v>
      </c>
      <c r="N2936" s="168" t="s">
        <v>2829</v>
      </c>
      <c r="O2936" s="168" t="s">
        <v>21</v>
      </c>
      <c r="P2936" s="168" t="s">
        <v>2833</v>
      </c>
      <c r="Q2936" s="168" t="s">
        <v>2834</v>
      </c>
      <c r="R2936" s="168" t="s">
        <v>1259</v>
      </c>
      <c r="S2936" s="168" t="s">
        <v>21</v>
      </c>
      <c r="T2936" s="168" t="s">
        <v>1259</v>
      </c>
      <c r="U2936" s="168" t="s">
        <v>1259</v>
      </c>
      <c r="V2936" s="168" t="s">
        <v>2834</v>
      </c>
      <c r="W2936" s="168" t="s">
        <v>1259</v>
      </c>
      <c r="X2936" s="168" t="s">
        <v>21</v>
      </c>
      <c r="Y2936" s="168" t="s">
        <v>1259</v>
      </c>
      <c r="Z2936" s="168" t="s">
        <v>21</v>
      </c>
      <c r="AA2936" s="168" t="s">
        <v>4625</v>
      </c>
      <c r="AB2936" s="168" t="s">
        <v>4626</v>
      </c>
      <c r="AC2936" s="168" t="s">
        <v>9205</v>
      </c>
      <c r="AD2936" s="169">
        <v>1740892.5162535999</v>
      </c>
      <c r="AE2936" s="168" t="s">
        <v>809</v>
      </c>
      <c r="AF2936" s="169">
        <v>-788675.34066962684</v>
      </c>
      <c r="AG2936" s="169">
        <v>497862.92063646251</v>
      </c>
      <c r="AH2936" s="169">
        <v>-1093206.3998362829</v>
      </c>
      <c r="AI2936" s="168" t="s">
        <v>21</v>
      </c>
      <c r="AJ2936"/>
      <c r="AK2936"/>
    </row>
    <row r="2937" spans="1:37" hidden="1" x14ac:dyDescent="0.25">
      <c r="A2937" s="179" t="b">
        <f>IF(E2937&lt;&gt;1,"",NOT(ISNA(VLOOKUP(P2937,Mapping!$P:$P,1,FALSE))))</f>
        <v>0</v>
      </c>
      <c r="B2937" s="180" t="str">
        <f t="shared" si="45"/>
        <v/>
      </c>
      <c r="E2937" s="167">
        <v>1</v>
      </c>
      <c r="F2937" s="170" t="s">
        <v>4627</v>
      </c>
      <c r="G2937" s="169">
        <v>192976.08056987199</v>
      </c>
      <c r="H2937" s="168" t="s">
        <v>1266</v>
      </c>
      <c r="I2937" s="168" t="s">
        <v>303</v>
      </c>
      <c r="J2937" s="169">
        <v>96688.23575341719</v>
      </c>
      <c r="K2937" s="169">
        <v>49144.196422142639</v>
      </c>
      <c r="L2937" s="168" t="s">
        <v>5</v>
      </c>
      <c r="M2937" s="168" t="s">
        <v>21</v>
      </c>
      <c r="N2937" s="168" t="s">
        <v>2829</v>
      </c>
      <c r="O2937" s="168" t="s">
        <v>21</v>
      </c>
      <c r="P2937" s="168" t="s">
        <v>2831</v>
      </c>
      <c r="Q2937" s="168" t="s">
        <v>2832</v>
      </c>
      <c r="R2937" s="168" t="s">
        <v>1259</v>
      </c>
      <c r="S2937" s="168" t="s">
        <v>21</v>
      </c>
      <c r="T2937" s="168" t="s">
        <v>1259</v>
      </c>
      <c r="U2937" s="168" t="s">
        <v>1259</v>
      </c>
      <c r="V2937" s="168" t="s">
        <v>2832</v>
      </c>
      <c r="W2937" s="168" t="s">
        <v>1259</v>
      </c>
      <c r="X2937" s="168" t="s">
        <v>21</v>
      </c>
      <c r="Y2937" s="168" t="s">
        <v>1259</v>
      </c>
      <c r="Z2937" s="168" t="s">
        <v>21</v>
      </c>
      <c r="AA2937" s="168" t="s">
        <v>4628</v>
      </c>
      <c r="AB2937" s="168" t="s">
        <v>1259</v>
      </c>
      <c r="AC2937" s="168" t="s">
        <v>9206</v>
      </c>
      <c r="AD2937" s="169">
        <v>140871.3276102822</v>
      </c>
      <c r="AE2937" s="168" t="s">
        <v>807</v>
      </c>
      <c r="AF2937" s="169">
        <v>-64449.358242761147</v>
      </c>
      <c r="AG2937" s="169">
        <v>-88041.870632121645</v>
      </c>
      <c r="AH2937" s="169">
        <v>-43192.763481618516</v>
      </c>
      <c r="AI2937" s="168" t="s">
        <v>21</v>
      </c>
      <c r="AJ2937"/>
      <c r="AK2937"/>
    </row>
    <row r="2938" spans="1:37" hidden="1" x14ac:dyDescent="0.25">
      <c r="A2938" s="179" t="b">
        <f>IF(E2938&lt;&gt;1,"",NOT(ISNA(VLOOKUP(P2938,Mapping!$P:$P,1,FALSE))))</f>
        <v>0</v>
      </c>
      <c r="B2938" s="180" t="str">
        <f t="shared" si="45"/>
        <v/>
      </c>
      <c r="E2938" s="167">
        <v>1</v>
      </c>
      <c r="F2938" s="170" t="s">
        <v>4629</v>
      </c>
      <c r="G2938" s="169">
        <v>1250545.350977171</v>
      </c>
      <c r="H2938" s="168" t="s">
        <v>1266</v>
      </c>
      <c r="I2938" s="168" t="s">
        <v>303</v>
      </c>
      <c r="J2938" s="169">
        <v>411905.9910522991</v>
      </c>
      <c r="K2938" s="169">
        <v>251395.06191889089</v>
      </c>
      <c r="L2938" s="168" t="s">
        <v>5</v>
      </c>
      <c r="M2938" s="168" t="s">
        <v>21</v>
      </c>
      <c r="N2938" s="168" t="s">
        <v>2829</v>
      </c>
      <c r="O2938" s="168" t="s">
        <v>21</v>
      </c>
      <c r="P2938" s="168" t="s">
        <v>2831</v>
      </c>
      <c r="Q2938" s="168" t="s">
        <v>2832</v>
      </c>
      <c r="R2938" s="168" t="s">
        <v>1259</v>
      </c>
      <c r="S2938" s="168" t="s">
        <v>21</v>
      </c>
      <c r="T2938" s="168" t="s">
        <v>1259</v>
      </c>
      <c r="U2938" s="168" t="s">
        <v>1259</v>
      </c>
      <c r="V2938" s="168" t="s">
        <v>2832</v>
      </c>
      <c r="W2938" s="168" t="s">
        <v>1259</v>
      </c>
      <c r="X2938" s="168" t="s">
        <v>21</v>
      </c>
      <c r="Y2938" s="168" t="s">
        <v>1259</v>
      </c>
      <c r="Z2938" s="168" t="s">
        <v>21</v>
      </c>
      <c r="AA2938" s="168" t="s">
        <v>4630</v>
      </c>
      <c r="AB2938" s="168" t="s">
        <v>4631</v>
      </c>
      <c r="AC2938" s="168" t="s">
        <v>9207</v>
      </c>
      <c r="AD2938" s="169">
        <v>549054.84875720681</v>
      </c>
      <c r="AE2938" s="168" t="s">
        <v>816</v>
      </c>
      <c r="AF2938" s="169">
        <v>-374872.29664743209</v>
      </c>
      <c r="AG2938" s="169">
        <v>-570538.85479070293</v>
      </c>
      <c r="AH2938" s="169">
        <v>-360353.61594979733</v>
      </c>
      <c r="AI2938" s="168" t="s">
        <v>21</v>
      </c>
      <c r="AJ2938"/>
      <c r="AK2938"/>
    </row>
    <row r="2939" spans="1:37" hidden="1" x14ac:dyDescent="0.25">
      <c r="A2939" s="179" t="b">
        <f>IF(E2939&lt;&gt;1,"",NOT(ISNA(VLOOKUP(P2939,Mapping!$P:$P,1,FALSE))))</f>
        <v>0</v>
      </c>
      <c r="B2939" s="180" t="str">
        <f t="shared" si="45"/>
        <v/>
      </c>
      <c r="E2939" s="167">
        <v>1</v>
      </c>
      <c r="F2939" s="170" t="s">
        <v>4629</v>
      </c>
      <c r="G2939" s="169">
        <v>4462557.1784610413</v>
      </c>
      <c r="H2939" s="168" t="s">
        <v>1266</v>
      </c>
      <c r="I2939" s="168" t="s">
        <v>303</v>
      </c>
      <c r="J2939" s="169">
        <v>1469881.948531671</v>
      </c>
      <c r="K2939" s="169">
        <v>897100.48285668879</v>
      </c>
      <c r="L2939" s="168" t="s">
        <v>5</v>
      </c>
      <c r="M2939" s="168" t="s">
        <v>21</v>
      </c>
      <c r="N2939" s="168" t="s">
        <v>2829</v>
      </c>
      <c r="O2939" s="168" t="s">
        <v>21</v>
      </c>
      <c r="P2939" s="168" t="s">
        <v>2833</v>
      </c>
      <c r="Q2939" s="168" t="s">
        <v>2834</v>
      </c>
      <c r="R2939" s="168" t="s">
        <v>1259</v>
      </c>
      <c r="S2939" s="168" t="s">
        <v>21</v>
      </c>
      <c r="T2939" s="168" t="s">
        <v>1259</v>
      </c>
      <c r="U2939" s="168" t="s">
        <v>1259</v>
      </c>
      <c r="V2939" s="168" t="s">
        <v>2834</v>
      </c>
      <c r="W2939" s="168" t="s">
        <v>1259</v>
      </c>
      <c r="X2939" s="168" t="s">
        <v>21</v>
      </c>
      <c r="Y2939" s="168" t="s">
        <v>1259</v>
      </c>
      <c r="Z2939" s="168" t="s">
        <v>21</v>
      </c>
      <c r="AA2939" s="168" t="s">
        <v>4630</v>
      </c>
      <c r="AB2939" s="168" t="s">
        <v>4631</v>
      </c>
      <c r="AC2939" s="168" t="s">
        <v>9057</v>
      </c>
      <c r="AD2939" s="169">
        <v>1959296.1221084429</v>
      </c>
      <c r="AE2939" s="168" t="s">
        <v>816</v>
      </c>
      <c r="AF2939" s="169">
        <v>-1337727.621875518</v>
      </c>
      <c r="AG2939" s="169">
        <v>-2035961.5587293259</v>
      </c>
      <c r="AH2939" s="169">
        <v>-1285917.8712588081</v>
      </c>
      <c r="AI2939" s="168" t="s">
        <v>21</v>
      </c>
      <c r="AJ2939"/>
      <c r="AK2939"/>
    </row>
    <row r="2940" spans="1:37" hidden="1" x14ac:dyDescent="0.25">
      <c r="A2940" s="179" t="b">
        <f>IF(E2940&lt;&gt;1,"",NOT(ISNA(VLOOKUP(P2940,Mapping!$P:$P,1,FALSE))))</f>
        <v>0</v>
      </c>
      <c r="B2940" s="180" t="str">
        <f t="shared" si="45"/>
        <v/>
      </c>
      <c r="E2940" s="167">
        <v>1</v>
      </c>
      <c r="F2940" s="170" t="s">
        <v>4629</v>
      </c>
      <c r="G2940" s="169">
        <v>1130455.5667012499</v>
      </c>
      <c r="H2940" s="168" t="s">
        <v>1266</v>
      </c>
      <c r="I2940" s="168" t="s">
        <v>303</v>
      </c>
      <c r="J2940" s="169">
        <v>372350.68698533531</v>
      </c>
      <c r="K2940" s="169">
        <v>227253.61136671351</v>
      </c>
      <c r="L2940" s="168" t="s">
        <v>5</v>
      </c>
      <c r="M2940" s="168" t="s">
        <v>21</v>
      </c>
      <c r="N2940" s="168" t="s">
        <v>2829</v>
      </c>
      <c r="O2940" s="168" t="s">
        <v>21</v>
      </c>
      <c r="P2940" s="168" t="s">
        <v>2836</v>
      </c>
      <c r="Q2940" s="168" t="s">
        <v>2837</v>
      </c>
      <c r="R2940" s="168" t="s">
        <v>1259</v>
      </c>
      <c r="S2940" s="168" t="s">
        <v>21</v>
      </c>
      <c r="T2940" s="168" t="s">
        <v>1259</v>
      </c>
      <c r="U2940" s="168" t="s">
        <v>1259</v>
      </c>
      <c r="V2940" s="168" t="s">
        <v>2837</v>
      </c>
      <c r="W2940" s="168" t="s">
        <v>1259</v>
      </c>
      <c r="X2940" s="168" t="s">
        <v>21</v>
      </c>
      <c r="Y2940" s="168" t="s">
        <v>1259</v>
      </c>
      <c r="Z2940" s="168" t="s">
        <v>21</v>
      </c>
      <c r="AA2940" s="168" t="s">
        <v>4630</v>
      </c>
      <c r="AB2940" s="168" t="s">
        <v>4631</v>
      </c>
      <c r="AC2940" s="168" t="s">
        <v>9208</v>
      </c>
      <c r="AD2940" s="169">
        <v>496329.14929226838</v>
      </c>
      <c r="AE2940" s="168" t="s">
        <v>816</v>
      </c>
      <c r="AF2940" s="169">
        <v>-338873.33571392269</v>
      </c>
      <c r="AG2940" s="169">
        <v>-515750.04770001379</v>
      </c>
      <c r="AH2940" s="169">
        <v>-325748.88292780478</v>
      </c>
      <c r="AI2940" s="168" t="s">
        <v>21</v>
      </c>
      <c r="AJ2940"/>
      <c r="AK2940"/>
    </row>
    <row r="2941" spans="1:37" hidden="1" x14ac:dyDescent="0.25">
      <c r="A2941" s="179" t="b">
        <f>IF(E2941&lt;&gt;1,"",NOT(ISNA(VLOOKUP(P2941,Mapping!$P:$P,1,FALSE))))</f>
        <v>0</v>
      </c>
      <c r="B2941" s="180" t="str">
        <f t="shared" si="45"/>
        <v/>
      </c>
      <c r="E2941" s="167">
        <v>1</v>
      </c>
      <c r="F2941" s="170" t="s">
        <v>4632</v>
      </c>
      <c r="G2941" s="169">
        <v>9144563.3615639359</v>
      </c>
      <c r="H2941" s="168" t="s">
        <v>1266</v>
      </c>
      <c r="I2941" s="168" t="s">
        <v>303</v>
      </c>
      <c r="J2941" s="169">
        <v>4006214.50950639</v>
      </c>
      <c r="K2941" s="169">
        <v>2699266.9670156939</v>
      </c>
      <c r="L2941" s="168" t="s">
        <v>5</v>
      </c>
      <c r="M2941" s="168" t="s">
        <v>21</v>
      </c>
      <c r="N2941" s="168" t="s">
        <v>2829</v>
      </c>
      <c r="O2941" s="168" t="s">
        <v>21</v>
      </c>
      <c r="P2941" s="168" t="s">
        <v>2831</v>
      </c>
      <c r="Q2941" s="168" t="s">
        <v>2832</v>
      </c>
      <c r="R2941" s="168" t="s">
        <v>1259</v>
      </c>
      <c r="S2941" s="168" t="s">
        <v>21</v>
      </c>
      <c r="T2941" s="168" t="s">
        <v>1259</v>
      </c>
      <c r="U2941" s="168" t="s">
        <v>1259</v>
      </c>
      <c r="V2941" s="168" t="s">
        <v>2832</v>
      </c>
      <c r="W2941" s="168" t="s">
        <v>1259</v>
      </c>
      <c r="X2941" s="168" t="s">
        <v>21</v>
      </c>
      <c r="Y2941" s="168" t="s">
        <v>1259</v>
      </c>
      <c r="Z2941" s="168" t="s">
        <v>21</v>
      </c>
      <c r="AA2941" s="168" t="s">
        <v>4633</v>
      </c>
      <c r="AB2941" s="168" t="s">
        <v>4634</v>
      </c>
      <c r="AC2941" s="168" t="s">
        <v>7226</v>
      </c>
      <c r="AD2941" s="169">
        <v>5359674.6466166414</v>
      </c>
      <c r="AE2941" s="168" t="s">
        <v>809</v>
      </c>
      <c r="AF2941" s="169">
        <v>-3414250.5362669411</v>
      </c>
      <c r="AG2941" s="169">
        <v>-2469343.838284981</v>
      </c>
      <c r="AH2941" s="169">
        <v>-3121682.464849507</v>
      </c>
      <c r="AI2941" s="168" t="s">
        <v>21</v>
      </c>
      <c r="AJ2941"/>
      <c r="AK2941"/>
    </row>
    <row r="2942" spans="1:37" hidden="1" x14ac:dyDescent="0.25">
      <c r="A2942" s="179" t="b">
        <f>IF(E2942&lt;&gt;1,"",NOT(ISNA(VLOOKUP(P2942,Mapping!$P:$P,1,FALSE))))</f>
        <v>0</v>
      </c>
      <c r="B2942" s="180" t="str">
        <f t="shared" si="45"/>
        <v/>
      </c>
      <c r="E2942" s="167">
        <v>1</v>
      </c>
      <c r="F2942" s="170" t="s">
        <v>4632</v>
      </c>
      <c r="G2942" s="169">
        <v>815328.27803645935</v>
      </c>
      <c r="H2942" s="168" t="s">
        <v>1266</v>
      </c>
      <c r="I2942" s="168" t="s">
        <v>303</v>
      </c>
      <c r="J2942" s="169">
        <v>357193.65138959361</v>
      </c>
      <c r="K2942" s="169">
        <v>240666.35017565449</v>
      </c>
      <c r="L2942" s="168" t="s">
        <v>5</v>
      </c>
      <c r="M2942" s="168" t="s">
        <v>21</v>
      </c>
      <c r="N2942" s="168" t="s">
        <v>2829</v>
      </c>
      <c r="O2942" s="168" t="s">
        <v>21</v>
      </c>
      <c r="P2942" s="168" t="s">
        <v>2851</v>
      </c>
      <c r="Q2942" s="168" t="s">
        <v>2834</v>
      </c>
      <c r="R2942" s="168" t="s">
        <v>1259</v>
      </c>
      <c r="S2942" s="168" t="s">
        <v>21</v>
      </c>
      <c r="T2942" s="168" t="s">
        <v>1259</v>
      </c>
      <c r="U2942" s="168" t="s">
        <v>1259</v>
      </c>
      <c r="V2942" s="168" t="s">
        <v>2834</v>
      </c>
      <c r="W2942" s="168" t="s">
        <v>1259</v>
      </c>
      <c r="X2942" s="168" t="s">
        <v>21</v>
      </c>
      <c r="Y2942" s="168" t="s">
        <v>1259</v>
      </c>
      <c r="Z2942" s="168" t="s">
        <v>21</v>
      </c>
      <c r="AA2942" s="168" t="s">
        <v>4633</v>
      </c>
      <c r="AB2942" s="168" t="s">
        <v>4634</v>
      </c>
      <c r="AC2942" s="168" t="s">
        <v>9549</v>
      </c>
      <c r="AD2942" s="169">
        <v>477868.01049779833</v>
      </c>
      <c r="AE2942" s="168" t="s">
        <v>809</v>
      </c>
      <c r="AF2942" s="169">
        <v>-304414.20770510117</v>
      </c>
      <c r="AG2942" s="169">
        <v>-220166.42894193999</v>
      </c>
      <c r="AH2942" s="169">
        <v>-278328.870172219</v>
      </c>
      <c r="AI2942" s="168" t="s">
        <v>21</v>
      </c>
      <c r="AJ2942"/>
      <c r="AK2942"/>
    </row>
    <row r="2943" spans="1:37" hidden="1" x14ac:dyDescent="0.25">
      <c r="A2943" s="179" t="b">
        <f>IF(E2943&lt;&gt;1,"",NOT(ISNA(VLOOKUP(P2943,Mapping!$P:$P,1,FALSE))))</f>
        <v>0</v>
      </c>
      <c r="B2943" s="180" t="str">
        <f t="shared" si="45"/>
        <v/>
      </c>
      <c r="E2943" s="167">
        <v>1</v>
      </c>
      <c r="F2943" s="170" t="s">
        <v>4632</v>
      </c>
      <c r="G2943" s="169">
        <v>7165306.4677692484</v>
      </c>
      <c r="H2943" s="168" t="s">
        <v>1266</v>
      </c>
      <c r="I2943" s="168" t="s">
        <v>303</v>
      </c>
      <c r="J2943" s="169">
        <v>3139106.1116041951</v>
      </c>
      <c r="K2943" s="169">
        <v>2115035.381381582</v>
      </c>
      <c r="L2943" s="168" t="s">
        <v>5</v>
      </c>
      <c r="M2943" s="168" t="s">
        <v>21</v>
      </c>
      <c r="N2943" s="168" t="s">
        <v>2829</v>
      </c>
      <c r="O2943" s="168" t="s">
        <v>21</v>
      </c>
      <c r="P2943" s="168" t="s">
        <v>2835</v>
      </c>
      <c r="Q2943" s="168" t="s">
        <v>2834</v>
      </c>
      <c r="R2943" s="168" t="s">
        <v>1259</v>
      </c>
      <c r="S2943" s="168" t="s">
        <v>21</v>
      </c>
      <c r="T2943" s="168" t="s">
        <v>1259</v>
      </c>
      <c r="U2943" s="168" t="s">
        <v>1259</v>
      </c>
      <c r="V2943" s="168" t="s">
        <v>2834</v>
      </c>
      <c r="W2943" s="168" t="s">
        <v>1259</v>
      </c>
      <c r="X2943" s="168" t="s">
        <v>21</v>
      </c>
      <c r="Y2943" s="168" t="s">
        <v>1259</v>
      </c>
      <c r="Z2943" s="168" t="s">
        <v>21</v>
      </c>
      <c r="AA2943" s="168" t="s">
        <v>4633</v>
      </c>
      <c r="AB2943" s="168" t="s">
        <v>4634</v>
      </c>
      <c r="AC2943" s="168" t="s">
        <v>9209</v>
      </c>
      <c r="AD2943" s="169">
        <v>4199622.2118114568</v>
      </c>
      <c r="AE2943" s="168" t="s">
        <v>809</v>
      </c>
      <c r="AF2943" s="169">
        <v>-2675267.3126991359</v>
      </c>
      <c r="AG2943" s="169">
        <v>-1934877.005716705</v>
      </c>
      <c r="AH2943" s="169">
        <v>-2446022.917805295</v>
      </c>
      <c r="AI2943" s="168" t="s">
        <v>21</v>
      </c>
      <c r="AJ2943"/>
      <c r="AK2943"/>
    </row>
    <row r="2944" spans="1:37" hidden="1" x14ac:dyDescent="0.25">
      <c r="A2944" s="179" t="b">
        <f>IF(E2944&lt;&gt;1,"",NOT(ISNA(VLOOKUP(P2944,Mapping!$P:$P,1,FALSE))))</f>
        <v>0</v>
      </c>
      <c r="B2944" s="180" t="str">
        <f t="shared" si="45"/>
        <v/>
      </c>
      <c r="E2944" s="167">
        <v>1</v>
      </c>
      <c r="F2944" s="170" t="s">
        <v>4632</v>
      </c>
      <c r="G2944" s="169">
        <v>3232400.7618608568</v>
      </c>
      <c r="H2944" s="168" t="s">
        <v>1266</v>
      </c>
      <c r="I2944" s="168" t="s">
        <v>303</v>
      </c>
      <c r="J2944" s="169">
        <v>1416108.1640197381</v>
      </c>
      <c r="K2944" s="169">
        <v>954131.13296588953</v>
      </c>
      <c r="L2944" s="168" t="s">
        <v>5</v>
      </c>
      <c r="M2944" s="168" t="s">
        <v>21</v>
      </c>
      <c r="N2944" s="168" t="s">
        <v>2829</v>
      </c>
      <c r="O2944" s="168" t="s">
        <v>21</v>
      </c>
      <c r="P2944" s="168" t="s">
        <v>2836</v>
      </c>
      <c r="Q2944" s="168" t="s">
        <v>2837</v>
      </c>
      <c r="R2944" s="168" t="s">
        <v>1259</v>
      </c>
      <c r="S2944" s="168" t="s">
        <v>21</v>
      </c>
      <c r="T2944" s="168" t="s">
        <v>1259</v>
      </c>
      <c r="U2944" s="168" t="s">
        <v>1259</v>
      </c>
      <c r="V2944" s="168" t="s">
        <v>2837</v>
      </c>
      <c r="W2944" s="168" t="s">
        <v>1259</v>
      </c>
      <c r="X2944" s="168" t="s">
        <v>21</v>
      </c>
      <c r="Y2944" s="168" t="s">
        <v>1259</v>
      </c>
      <c r="Z2944" s="168" t="s">
        <v>21</v>
      </c>
      <c r="AA2944" s="168" t="s">
        <v>4633</v>
      </c>
      <c r="AB2944" s="168" t="s">
        <v>4634</v>
      </c>
      <c r="AC2944" s="168" t="s">
        <v>7192</v>
      </c>
      <c r="AD2944" s="169">
        <v>1894526.3678600581</v>
      </c>
      <c r="AE2944" s="168" t="s">
        <v>809</v>
      </c>
      <c r="AF2944" s="169">
        <v>-1206862.0007599399</v>
      </c>
      <c r="AG2944" s="169">
        <v>-872858.39559251443</v>
      </c>
      <c r="AH2944" s="169">
        <v>-1103445.662597663</v>
      </c>
      <c r="AI2944" s="168" t="s">
        <v>21</v>
      </c>
      <c r="AJ2944"/>
      <c r="AK2944"/>
    </row>
    <row r="2945" spans="1:37" hidden="1" x14ac:dyDescent="0.25">
      <c r="A2945" s="179" t="b">
        <f>IF(E2945&lt;&gt;1,"",NOT(ISNA(VLOOKUP(P2945,Mapping!$P:$P,1,FALSE))))</f>
        <v>0</v>
      </c>
      <c r="B2945" s="180" t="str">
        <f t="shared" si="45"/>
        <v/>
      </c>
      <c r="E2945" s="167">
        <v>1</v>
      </c>
      <c r="F2945" s="170" t="s">
        <v>4635</v>
      </c>
      <c r="G2945" s="169">
        <v>1953855.2186055649</v>
      </c>
      <c r="H2945" s="168" t="s">
        <v>1266</v>
      </c>
      <c r="I2945" s="168" t="s">
        <v>2830</v>
      </c>
      <c r="J2945" s="169">
        <v>1097821.079737816</v>
      </c>
      <c r="K2945" s="169">
        <v>553613.73869201762</v>
      </c>
      <c r="L2945" s="168" t="s">
        <v>5</v>
      </c>
      <c r="M2945" s="168" t="s">
        <v>21</v>
      </c>
      <c r="N2945" s="168" t="s">
        <v>2829</v>
      </c>
      <c r="O2945" s="168" t="s">
        <v>21</v>
      </c>
      <c r="P2945" s="168" t="s">
        <v>2831</v>
      </c>
      <c r="Q2945" s="168" t="s">
        <v>2832</v>
      </c>
      <c r="R2945" s="168" t="s">
        <v>1259</v>
      </c>
      <c r="S2945" s="168" t="s">
        <v>21</v>
      </c>
      <c r="T2945" s="168" t="s">
        <v>1259</v>
      </c>
      <c r="U2945" s="168" t="s">
        <v>1259</v>
      </c>
      <c r="V2945" s="168" t="s">
        <v>2832</v>
      </c>
      <c r="W2945" s="168" t="s">
        <v>1259</v>
      </c>
      <c r="X2945" s="168" t="s">
        <v>21</v>
      </c>
      <c r="Y2945" s="168" t="s">
        <v>1259</v>
      </c>
      <c r="Z2945" s="168" t="s">
        <v>21</v>
      </c>
      <c r="AA2945" s="168" t="s">
        <v>4636</v>
      </c>
      <c r="AB2945" s="168" t="s">
        <v>1259</v>
      </c>
      <c r="AC2945" s="168" t="s">
        <v>9210</v>
      </c>
      <c r="AD2945" s="169">
        <v>1864763.255159189</v>
      </c>
      <c r="AE2945" s="168" t="s">
        <v>819</v>
      </c>
      <c r="AF2945" s="169">
        <v>-1844700.539826269</v>
      </c>
      <c r="AG2945" s="169">
        <v>-837906.64177054167</v>
      </c>
      <c r="AH2945" s="169">
        <v>-776636.68539962685</v>
      </c>
      <c r="AI2945" s="168" t="s">
        <v>21</v>
      </c>
      <c r="AJ2945"/>
      <c r="AK2945"/>
    </row>
    <row r="2946" spans="1:37" hidden="1" x14ac:dyDescent="0.25">
      <c r="A2946" s="179" t="b">
        <f>IF(E2946&lt;&gt;1,"",NOT(ISNA(VLOOKUP(P2946,Mapping!$P:$P,1,FALSE))))</f>
        <v>0</v>
      </c>
      <c r="B2946" s="180" t="str">
        <f t="shared" si="45"/>
        <v/>
      </c>
      <c r="E2946" s="167">
        <v>1</v>
      </c>
      <c r="F2946" s="170" t="s">
        <v>4635</v>
      </c>
      <c r="G2946" s="169">
        <v>644070.86596215831</v>
      </c>
      <c r="H2946" s="168" t="s">
        <v>1266</v>
      </c>
      <c r="I2946" s="168" t="s">
        <v>2830</v>
      </c>
      <c r="J2946" s="169">
        <v>361886.88228541001</v>
      </c>
      <c r="K2946" s="169">
        <v>182493.80849333949</v>
      </c>
      <c r="L2946" s="168" t="s">
        <v>5</v>
      </c>
      <c r="M2946" s="168" t="s">
        <v>21</v>
      </c>
      <c r="N2946" s="168" t="s">
        <v>2829</v>
      </c>
      <c r="O2946" s="168" t="s">
        <v>21</v>
      </c>
      <c r="P2946" s="168" t="s">
        <v>2836</v>
      </c>
      <c r="Q2946" s="168" t="s">
        <v>2837</v>
      </c>
      <c r="R2946" s="168" t="s">
        <v>1259</v>
      </c>
      <c r="S2946" s="168" t="s">
        <v>21</v>
      </c>
      <c r="T2946" s="168" t="s">
        <v>1259</v>
      </c>
      <c r="U2946" s="168" t="s">
        <v>1259</v>
      </c>
      <c r="V2946" s="168" t="s">
        <v>2837</v>
      </c>
      <c r="W2946" s="168" t="s">
        <v>1259</v>
      </c>
      <c r="X2946" s="168" t="s">
        <v>21</v>
      </c>
      <c r="Y2946" s="168" t="s">
        <v>1259</v>
      </c>
      <c r="Z2946" s="168" t="s">
        <v>21</v>
      </c>
      <c r="AA2946" s="168" t="s">
        <v>4636</v>
      </c>
      <c r="AB2946" s="168" t="s">
        <v>1259</v>
      </c>
      <c r="AC2946" s="168" t="s">
        <v>9211</v>
      </c>
      <c r="AD2946" s="169">
        <v>614702.49849011551</v>
      </c>
      <c r="AE2946" s="168" t="s">
        <v>819</v>
      </c>
      <c r="AF2946" s="169">
        <v>-608089.00414571492</v>
      </c>
      <c r="AG2946" s="169">
        <v>-276208.41668388888</v>
      </c>
      <c r="AH2946" s="169">
        <v>-256011.324554697</v>
      </c>
      <c r="AI2946" s="168" t="s">
        <v>21</v>
      </c>
      <c r="AJ2946"/>
      <c r="AK2946"/>
    </row>
    <row r="2947" spans="1:37" hidden="1" x14ac:dyDescent="0.25">
      <c r="A2947" s="179" t="b">
        <f>IF(E2947&lt;&gt;1,"",NOT(ISNA(VLOOKUP(P2947,Mapping!$P:$P,1,FALSE))))</f>
        <v>0</v>
      </c>
      <c r="B2947" s="180" t="str">
        <f t="shared" si="45"/>
        <v/>
      </c>
      <c r="E2947" s="167">
        <v>1</v>
      </c>
      <c r="F2947" s="170" t="s">
        <v>4637</v>
      </c>
      <c r="G2947" s="169">
        <v>274305.65060605528</v>
      </c>
      <c r="H2947" s="168" t="s">
        <v>1266</v>
      </c>
      <c r="I2947" s="168" t="s">
        <v>2830</v>
      </c>
      <c r="J2947" s="169">
        <v>149258.70237404219</v>
      </c>
      <c r="K2947" s="169">
        <v>68165.521054038312</v>
      </c>
      <c r="L2947" s="168" t="s">
        <v>5</v>
      </c>
      <c r="M2947" s="168" t="s">
        <v>21</v>
      </c>
      <c r="N2947" s="168" t="s">
        <v>2829</v>
      </c>
      <c r="O2947" s="168" t="s">
        <v>21</v>
      </c>
      <c r="P2947" s="168" t="s">
        <v>2831</v>
      </c>
      <c r="Q2947" s="168" t="s">
        <v>2832</v>
      </c>
      <c r="R2947" s="168" t="s">
        <v>1259</v>
      </c>
      <c r="S2947" s="168" t="s">
        <v>21</v>
      </c>
      <c r="T2947" s="168" t="s">
        <v>1259</v>
      </c>
      <c r="U2947" s="168" t="s">
        <v>1259</v>
      </c>
      <c r="V2947" s="168" t="s">
        <v>2832</v>
      </c>
      <c r="W2947" s="168" t="s">
        <v>1259</v>
      </c>
      <c r="X2947" s="168" t="s">
        <v>21</v>
      </c>
      <c r="Y2947" s="168" t="s">
        <v>1259</v>
      </c>
      <c r="Z2947" s="168" t="s">
        <v>21</v>
      </c>
      <c r="AA2947" s="168" t="s">
        <v>4638</v>
      </c>
      <c r="AB2947" s="168" t="s">
        <v>1259</v>
      </c>
      <c r="AC2947" s="168" t="s">
        <v>9212</v>
      </c>
      <c r="AD2947" s="169">
        <v>258174.0915939339</v>
      </c>
      <c r="AE2947" s="168" t="s">
        <v>819</v>
      </c>
      <c r="AF2947" s="169">
        <v>-226445.21558280499</v>
      </c>
      <c r="AG2947" s="169">
        <v>37416.079199490603</v>
      </c>
      <c r="AH2947" s="169">
        <v>-146995.7506467299</v>
      </c>
      <c r="AI2947" s="168" t="s">
        <v>21</v>
      </c>
      <c r="AJ2947"/>
      <c r="AK2947"/>
    </row>
    <row r="2948" spans="1:37" hidden="1" x14ac:dyDescent="0.25">
      <c r="A2948" s="179" t="b">
        <f>IF(E2948&lt;&gt;1,"",NOT(ISNA(VLOOKUP(P2948,Mapping!$P:$P,1,FALSE))))</f>
        <v>0</v>
      </c>
      <c r="B2948" s="180" t="str">
        <f t="shared" si="45"/>
        <v/>
      </c>
      <c r="E2948" s="167">
        <v>1</v>
      </c>
      <c r="F2948" s="170" t="s">
        <v>4637</v>
      </c>
      <c r="G2948" s="169">
        <v>1005288.927853891</v>
      </c>
      <c r="H2948" s="168" t="s">
        <v>1266</v>
      </c>
      <c r="I2948" s="168" t="s">
        <v>2830</v>
      </c>
      <c r="J2948" s="169">
        <v>547010.68151875632</v>
      </c>
      <c r="K2948" s="169">
        <v>249816.3760958385</v>
      </c>
      <c r="L2948" s="168" t="s">
        <v>5</v>
      </c>
      <c r="M2948" s="168" t="s">
        <v>21</v>
      </c>
      <c r="N2948" s="168" t="s">
        <v>2829</v>
      </c>
      <c r="O2948" s="168" t="s">
        <v>21</v>
      </c>
      <c r="P2948" s="168" t="s">
        <v>2833</v>
      </c>
      <c r="Q2948" s="168" t="s">
        <v>2834</v>
      </c>
      <c r="R2948" s="168" t="s">
        <v>1259</v>
      </c>
      <c r="S2948" s="168" t="s">
        <v>21</v>
      </c>
      <c r="T2948" s="168" t="s">
        <v>1259</v>
      </c>
      <c r="U2948" s="168" t="s">
        <v>1259</v>
      </c>
      <c r="V2948" s="168" t="s">
        <v>2834</v>
      </c>
      <c r="W2948" s="168" t="s">
        <v>1259</v>
      </c>
      <c r="X2948" s="168" t="s">
        <v>21</v>
      </c>
      <c r="Y2948" s="168" t="s">
        <v>1259</v>
      </c>
      <c r="Z2948" s="168" t="s">
        <v>21</v>
      </c>
      <c r="AA2948" s="168" t="s">
        <v>4638</v>
      </c>
      <c r="AB2948" s="168" t="s">
        <v>1259</v>
      </c>
      <c r="AC2948" s="168" t="s">
        <v>4639</v>
      </c>
      <c r="AD2948" s="169">
        <v>946169.19179275737</v>
      </c>
      <c r="AE2948" s="168" t="s">
        <v>819</v>
      </c>
      <c r="AF2948" s="169">
        <v>-829887.63624782558</v>
      </c>
      <c r="AG2948" s="169">
        <v>137124.29933487429</v>
      </c>
      <c r="AH2948" s="169">
        <v>-538717.30400098022</v>
      </c>
      <c r="AI2948" s="168" t="s">
        <v>21</v>
      </c>
      <c r="AJ2948"/>
      <c r="AK2948"/>
    </row>
    <row r="2949" spans="1:37" hidden="1" x14ac:dyDescent="0.25">
      <c r="A2949" s="179" t="b">
        <f>IF(E2949&lt;&gt;1,"",NOT(ISNA(VLOOKUP(P2949,Mapping!$P:$P,1,FALSE))))</f>
        <v>0</v>
      </c>
      <c r="B2949" s="180" t="str">
        <f t="shared" si="45"/>
        <v/>
      </c>
      <c r="E2949" s="167">
        <v>1</v>
      </c>
      <c r="F2949" s="170" t="s">
        <v>4640</v>
      </c>
      <c r="G2949" s="169">
        <v>500672.38951766799</v>
      </c>
      <c r="H2949" s="168" t="s">
        <v>1266</v>
      </c>
      <c r="I2949" s="168" t="s">
        <v>303</v>
      </c>
      <c r="J2949" s="169">
        <v>244651.5634121765</v>
      </c>
      <c r="K2949" s="169">
        <v>108111.0826088312</v>
      </c>
      <c r="L2949" s="168" t="s">
        <v>5</v>
      </c>
      <c r="M2949" s="168" t="s">
        <v>21</v>
      </c>
      <c r="N2949" s="168" t="s">
        <v>2829</v>
      </c>
      <c r="O2949" s="168" t="s">
        <v>21</v>
      </c>
      <c r="P2949" s="168" t="s">
        <v>2831</v>
      </c>
      <c r="Q2949" s="168" t="s">
        <v>2832</v>
      </c>
      <c r="R2949" s="168" t="s">
        <v>1259</v>
      </c>
      <c r="S2949" s="168" t="s">
        <v>21</v>
      </c>
      <c r="T2949" s="168" t="s">
        <v>1259</v>
      </c>
      <c r="U2949" s="168" t="s">
        <v>1259</v>
      </c>
      <c r="V2949" s="168" t="s">
        <v>2832</v>
      </c>
      <c r="W2949" s="168" t="s">
        <v>1259</v>
      </c>
      <c r="X2949" s="168" t="s">
        <v>21</v>
      </c>
      <c r="Y2949" s="168" t="s">
        <v>1259</v>
      </c>
      <c r="Z2949" s="168" t="s">
        <v>21</v>
      </c>
      <c r="AA2949" s="168" t="s">
        <v>4641</v>
      </c>
      <c r="AB2949" s="168" t="s">
        <v>1259</v>
      </c>
      <c r="AC2949" s="168" t="s">
        <v>9213</v>
      </c>
      <c r="AD2949" s="169">
        <v>446743.25012871658</v>
      </c>
      <c r="AE2949" s="168" t="s">
        <v>814</v>
      </c>
      <c r="AF2949" s="169">
        <v>-231327.86852739661</v>
      </c>
      <c r="AG2949" s="169">
        <v>-228422.78492141611</v>
      </c>
      <c r="AH2949" s="169">
        <v>-170827.62970145291</v>
      </c>
      <c r="AI2949" s="168" t="s">
        <v>21</v>
      </c>
      <c r="AJ2949"/>
      <c r="AK2949"/>
    </row>
    <row r="2950" spans="1:37" hidden="1" x14ac:dyDescent="0.25">
      <c r="A2950" s="179" t="b">
        <f>IF(E2950&lt;&gt;1,"",NOT(ISNA(VLOOKUP(P2950,Mapping!$P:$P,1,FALSE))))</f>
        <v>0</v>
      </c>
      <c r="B2950" s="180" t="str">
        <f t="shared" si="45"/>
        <v/>
      </c>
      <c r="E2950" s="167">
        <v>1</v>
      </c>
      <c r="F2950" s="170" t="s">
        <v>4642</v>
      </c>
      <c r="G2950" s="169">
        <v>739176.82555450976</v>
      </c>
      <c r="H2950" s="168" t="s">
        <v>1266</v>
      </c>
      <c r="I2950" s="168" t="s">
        <v>303</v>
      </c>
      <c r="J2950" s="169">
        <v>220643.1572023581</v>
      </c>
      <c r="K2950" s="169">
        <v>164388.64134948351</v>
      </c>
      <c r="L2950" s="168" t="s">
        <v>5</v>
      </c>
      <c r="M2950" s="168" t="s">
        <v>21</v>
      </c>
      <c r="N2950" s="168" t="s">
        <v>2829</v>
      </c>
      <c r="O2950" s="168" t="s">
        <v>21</v>
      </c>
      <c r="P2950" s="168" t="s">
        <v>2831</v>
      </c>
      <c r="Q2950" s="168" t="s">
        <v>2832</v>
      </c>
      <c r="R2950" s="168" t="s">
        <v>1259</v>
      </c>
      <c r="S2950" s="168" t="s">
        <v>21</v>
      </c>
      <c r="T2950" s="168" t="s">
        <v>1259</v>
      </c>
      <c r="U2950" s="168" t="s">
        <v>1259</v>
      </c>
      <c r="V2950" s="168" t="s">
        <v>2832</v>
      </c>
      <c r="W2950" s="168" t="s">
        <v>1259</v>
      </c>
      <c r="X2950" s="168" t="s">
        <v>21</v>
      </c>
      <c r="Y2950" s="168" t="s">
        <v>1259</v>
      </c>
      <c r="Z2950" s="168" t="s">
        <v>21</v>
      </c>
      <c r="AA2950" s="168" t="s">
        <v>4643</v>
      </c>
      <c r="AB2950" s="168" t="s">
        <v>4644</v>
      </c>
      <c r="AC2950" s="168" t="s">
        <v>9214</v>
      </c>
      <c r="AD2950" s="169">
        <v>347999.93671793619</v>
      </c>
      <c r="AE2950" s="168" t="s">
        <v>814</v>
      </c>
      <c r="AF2950" s="169">
        <v>-372549.71263913717</v>
      </c>
      <c r="AG2950" s="169">
        <v>682008.50548755529</v>
      </c>
      <c r="AH2950" s="169">
        <v>-159776.22904692439</v>
      </c>
      <c r="AI2950" s="168" t="s">
        <v>21</v>
      </c>
      <c r="AJ2950"/>
      <c r="AK2950"/>
    </row>
    <row r="2951" spans="1:37" hidden="1" x14ac:dyDescent="0.25">
      <c r="A2951" s="179" t="b">
        <f>IF(E2951&lt;&gt;1,"",NOT(ISNA(VLOOKUP(P2951,Mapping!$P:$P,1,FALSE))))</f>
        <v>0</v>
      </c>
      <c r="B2951" s="180" t="str">
        <f t="shared" si="45"/>
        <v/>
      </c>
      <c r="E2951" s="167">
        <v>1</v>
      </c>
      <c r="F2951" s="170" t="s">
        <v>4645</v>
      </c>
      <c r="G2951" s="169">
        <v>130816.9428241125</v>
      </c>
      <c r="H2951" s="168" t="s">
        <v>1266</v>
      </c>
      <c r="I2951" s="168" t="s">
        <v>402</v>
      </c>
      <c r="J2951" s="169">
        <v>60170.415680484759</v>
      </c>
      <c r="K2951" s="169">
        <v>15230.562540540939</v>
      </c>
      <c r="L2951" s="168" t="s">
        <v>5</v>
      </c>
      <c r="M2951" s="168" t="s">
        <v>21</v>
      </c>
      <c r="N2951" s="168" t="s">
        <v>2829</v>
      </c>
      <c r="O2951" s="168" t="s">
        <v>21</v>
      </c>
      <c r="P2951" s="168" t="s">
        <v>2831</v>
      </c>
      <c r="Q2951" s="168" t="s">
        <v>2832</v>
      </c>
      <c r="R2951" s="168" t="s">
        <v>1259</v>
      </c>
      <c r="S2951" s="168" t="s">
        <v>21</v>
      </c>
      <c r="T2951" s="168" t="s">
        <v>1259</v>
      </c>
      <c r="U2951" s="168" t="s">
        <v>1259</v>
      </c>
      <c r="V2951" s="168" t="s">
        <v>2832</v>
      </c>
      <c r="W2951" s="168" t="s">
        <v>1259</v>
      </c>
      <c r="X2951" s="168" t="s">
        <v>21</v>
      </c>
      <c r="Y2951" s="168" t="s">
        <v>1259</v>
      </c>
      <c r="Z2951" s="168" t="s">
        <v>21</v>
      </c>
      <c r="AA2951" s="168" t="s">
        <v>4646</v>
      </c>
      <c r="AB2951" s="168" t="s">
        <v>1259</v>
      </c>
      <c r="AC2951" s="168" t="s">
        <v>9215</v>
      </c>
      <c r="AD2951" s="169">
        <v>120804.120902589</v>
      </c>
      <c r="AE2951" s="168" t="s">
        <v>808</v>
      </c>
      <c r="AF2951" s="169">
        <v>-48663.205799238152</v>
      </c>
      <c r="AG2951" s="169">
        <v>-50876.854082088743</v>
      </c>
      <c r="AH2951" s="169">
        <v>-6819.1060759018874</v>
      </c>
      <c r="AI2951" s="168" t="s">
        <v>21</v>
      </c>
      <c r="AJ2951"/>
      <c r="AK2951"/>
    </row>
    <row r="2952" spans="1:37" hidden="1" x14ac:dyDescent="0.25">
      <c r="A2952" s="179" t="b">
        <f>IF(E2952&lt;&gt;1,"",NOT(ISNA(VLOOKUP(P2952,Mapping!$P:$P,1,FALSE))))</f>
        <v>0</v>
      </c>
      <c r="B2952" s="180" t="str">
        <f t="shared" si="45"/>
        <v/>
      </c>
      <c r="E2952" s="167">
        <v>1</v>
      </c>
      <c r="F2952" s="170" t="s">
        <v>4647</v>
      </c>
      <c r="G2952" s="169">
        <v>271448.58575555548</v>
      </c>
      <c r="H2952" s="168" t="s">
        <v>1266</v>
      </c>
      <c r="I2952" s="168" t="s">
        <v>402</v>
      </c>
      <c r="J2952" s="169">
        <v>62653.213427848088</v>
      </c>
      <c r="K2952" s="169">
        <v>42315.986789437498</v>
      </c>
      <c r="L2952" s="168" t="s">
        <v>5</v>
      </c>
      <c r="M2952" s="168" t="s">
        <v>21</v>
      </c>
      <c r="N2952" s="168" t="s">
        <v>2829</v>
      </c>
      <c r="O2952" s="168" t="s">
        <v>21</v>
      </c>
      <c r="P2952" s="168" t="s">
        <v>2831</v>
      </c>
      <c r="Q2952" s="168" t="s">
        <v>2832</v>
      </c>
      <c r="R2952" s="168" t="s">
        <v>1259</v>
      </c>
      <c r="S2952" s="168" t="s">
        <v>21</v>
      </c>
      <c r="T2952" s="168" t="s">
        <v>1259</v>
      </c>
      <c r="U2952" s="168" t="s">
        <v>1259</v>
      </c>
      <c r="V2952" s="168" t="s">
        <v>2832</v>
      </c>
      <c r="W2952" s="168" t="s">
        <v>1259</v>
      </c>
      <c r="X2952" s="168" t="s">
        <v>21</v>
      </c>
      <c r="Y2952" s="168" t="s">
        <v>1259</v>
      </c>
      <c r="Z2952" s="168" t="s">
        <v>21</v>
      </c>
      <c r="AA2952" s="168" t="s">
        <v>4648</v>
      </c>
      <c r="AB2952" s="168" t="s">
        <v>1259</v>
      </c>
      <c r="AC2952" s="168" t="s">
        <v>9216</v>
      </c>
      <c r="AD2952" s="169">
        <v>113239.8254441911</v>
      </c>
      <c r="AE2952" s="168" t="s">
        <v>809</v>
      </c>
      <c r="AF2952" s="169">
        <v>-75424.181059445575</v>
      </c>
      <c r="AG2952" s="169">
        <v>-38445.420005045831</v>
      </c>
      <c r="AH2952" s="169">
        <v>-56818.506855586602</v>
      </c>
      <c r="AI2952" s="168" t="s">
        <v>21</v>
      </c>
      <c r="AJ2952"/>
      <c r="AK2952"/>
    </row>
    <row r="2953" spans="1:37" hidden="1" x14ac:dyDescent="0.25">
      <c r="A2953" s="179" t="b">
        <f>IF(E2953&lt;&gt;1,"",NOT(ISNA(VLOOKUP(P2953,Mapping!$P:$P,1,FALSE))))</f>
        <v>0</v>
      </c>
      <c r="B2953" s="180" t="str">
        <f t="shared" si="45"/>
        <v/>
      </c>
      <c r="E2953" s="167">
        <v>1</v>
      </c>
      <c r="F2953" s="170" t="s">
        <v>4647</v>
      </c>
      <c r="G2953" s="169">
        <v>993925.38809960778</v>
      </c>
      <c r="H2953" s="168" t="s">
        <v>1266</v>
      </c>
      <c r="I2953" s="168" t="s">
        <v>402</v>
      </c>
      <c r="J2953" s="169">
        <v>229408.52426484611</v>
      </c>
      <c r="K2953" s="169">
        <v>154942.5408699103</v>
      </c>
      <c r="L2953" s="168" t="s">
        <v>5</v>
      </c>
      <c r="M2953" s="168" t="s">
        <v>21</v>
      </c>
      <c r="N2953" s="168" t="s">
        <v>2829</v>
      </c>
      <c r="O2953" s="168" t="s">
        <v>21</v>
      </c>
      <c r="P2953" s="168" t="s">
        <v>2833</v>
      </c>
      <c r="Q2953" s="168" t="s">
        <v>2834</v>
      </c>
      <c r="R2953" s="168" t="s">
        <v>1259</v>
      </c>
      <c r="S2953" s="168" t="s">
        <v>21</v>
      </c>
      <c r="T2953" s="168" t="s">
        <v>1259</v>
      </c>
      <c r="U2953" s="168" t="s">
        <v>1259</v>
      </c>
      <c r="V2953" s="168" t="s">
        <v>2834</v>
      </c>
      <c r="W2953" s="168" t="s">
        <v>1259</v>
      </c>
      <c r="X2953" s="168" t="s">
        <v>21</v>
      </c>
      <c r="Y2953" s="168" t="s">
        <v>1259</v>
      </c>
      <c r="Z2953" s="168" t="s">
        <v>21</v>
      </c>
      <c r="AA2953" s="168" t="s">
        <v>4648</v>
      </c>
      <c r="AB2953" s="168" t="s">
        <v>1259</v>
      </c>
      <c r="AC2953" s="168" t="s">
        <v>9217</v>
      </c>
      <c r="AD2953" s="169">
        <v>414634.4588227265</v>
      </c>
      <c r="AE2953" s="168" t="s">
        <v>809</v>
      </c>
      <c r="AF2953" s="169">
        <v>-276170.19341965852</v>
      </c>
      <c r="AG2953" s="169">
        <v>-140770.22686564329</v>
      </c>
      <c r="AH2953" s="169">
        <v>-208044.39382319871</v>
      </c>
      <c r="AI2953" s="168" t="s">
        <v>21</v>
      </c>
      <c r="AJ2953"/>
      <c r="AK2953"/>
    </row>
    <row r="2954" spans="1:37" hidden="1" x14ac:dyDescent="0.25">
      <c r="A2954" s="179" t="b">
        <f>IF(E2954&lt;&gt;1,"",NOT(ISNA(VLOOKUP(P2954,Mapping!$P:$P,1,FALSE))))</f>
        <v>0</v>
      </c>
      <c r="B2954" s="180" t="str">
        <f t="shared" si="45"/>
        <v/>
      </c>
      <c r="E2954" s="167">
        <v>1</v>
      </c>
      <c r="F2954" s="170" t="s">
        <v>4649</v>
      </c>
      <c r="G2954" s="169">
        <v>3259632.8944267002</v>
      </c>
      <c r="H2954" s="168" t="s">
        <v>1266</v>
      </c>
      <c r="I2954" s="168" t="s">
        <v>561</v>
      </c>
      <c r="J2954" s="169">
        <v>811016.15530604823</v>
      </c>
      <c r="K2954" s="169">
        <v>346932.77885977121</v>
      </c>
      <c r="L2954" s="168" t="s">
        <v>5</v>
      </c>
      <c r="M2954" s="168" t="s">
        <v>21</v>
      </c>
      <c r="N2954" s="168" t="s">
        <v>2829</v>
      </c>
      <c r="O2954" s="168" t="s">
        <v>21</v>
      </c>
      <c r="P2954" s="168" t="s">
        <v>2831</v>
      </c>
      <c r="Q2954" s="168" t="s">
        <v>2832</v>
      </c>
      <c r="R2954" s="168" t="s">
        <v>1259</v>
      </c>
      <c r="S2954" s="168" t="s">
        <v>21</v>
      </c>
      <c r="T2954" s="168" t="s">
        <v>1259</v>
      </c>
      <c r="U2954" s="168" t="s">
        <v>1259</v>
      </c>
      <c r="V2954" s="168" t="s">
        <v>2832</v>
      </c>
      <c r="W2954" s="168" t="s">
        <v>1259</v>
      </c>
      <c r="X2954" s="168" t="s">
        <v>21</v>
      </c>
      <c r="Y2954" s="168" t="s">
        <v>1259</v>
      </c>
      <c r="Z2954" s="168" t="s">
        <v>21</v>
      </c>
      <c r="AA2954" s="168" t="s">
        <v>4650</v>
      </c>
      <c r="AB2954" s="168" t="s">
        <v>1259</v>
      </c>
      <c r="AC2954" s="168" t="s">
        <v>9218</v>
      </c>
      <c r="AD2954" s="169">
        <v>1411989.134131402</v>
      </c>
      <c r="AE2954" s="168" t="s">
        <v>808</v>
      </c>
      <c r="AF2954" s="169">
        <v>-855005.16645208606</v>
      </c>
      <c r="AG2954" s="169">
        <v>-1354420.113671842</v>
      </c>
      <c r="AH2954" s="169">
        <v>-581594.09210681636</v>
      </c>
      <c r="AI2954" s="168" t="s">
        <v>21</v>
      </c>
      <c r="AJ2954"/>
      <c r="AK2954"/>
    </row>
    <row r="2955" spans="1:37" hidden="1" x14ac:dyDescent="0.25">
      <c r="A2955" s="179" t="b">
        <f>IF(E2955&lt;&gt;1,"",NOT(ISNA(VLOOKUP(P2955,Mapping!$P:$P,1,FALSE))))</f>
        <v>0</v>
      </c>
      <c r="B2955" s="180" t="str">
        <f t="shared" si="45"/>
        <v/>
      </c>
      <c r="E2955" s="167">
        <v>1</v>
      </c>
      <c r="F2955" s="170" t="s">
        <v>4649</v>
      </c>
      <c r="G2955" s="169">
        <v>9199490.0727817174</v>
      </c>
      <c r="H2955" s="168" t="s">
        <v>1266</v>
      </c>
      <c r="I2955" s="168" t="s">
        <v>561</v>
      </c>
      <c r="J2955" s="169">
        <v>2288888.1390172062</v>
      </c>
      <c r="K2955" s="169">
        <v>979130.09176586219</v>
      </c>
      <c r="L2955" s="168" t="s">
        <v>5</v>
      </c>
      <c r="M2955" s="168" t="s">
        <v>21</v>
      </c>
      <c r="N2955" s="168" t="s">
        <v>2829</v>
      </c>
      <c r="O2955" s="168" t="s">
        <v>21</v>
      </c>
      <c r="P2955" s="168" t="s">
        <v>2833</v>
      </c>
      <c r="Q2955" s="168" t="s">
        <v>2834</v>
      </c>
      <c r="R2955" s="168" t="s">
        <v>1259</v>
      </c>
      <c r="S2955" s="168" t="s">
        <v>21</v>
      </c>
      <c r="T2955" s="168" t="s">
        <v>1259</v>
      </c>
      <c r="U2955" s="168" t="s">
        <v>1259</v>
      </c>
      <c r="V2955" s="168" t="s">
        <v>2834</v>
      </c>
      <c r="W2955" s="168" t="s">
        <v>1259</v>
      </c>
      <c r="X2955" s="168" t="s">
        <v>21</v>
      </c>
      <c r="Y2955" s="168" t="s">
        <v>1259</v>
      </c>
      <c r="Z2955" s="168" t="s">
        <v>21</v>
      </c>
      <c r="AA2955" s="168" t="s">
        <v>4650</v>
      </c>
      <c r="AB2955" s="168" t="s">
        <v>1259</v>
      </c>
      <c r="AC2955" s="168" t="s">
        <v>9219</v>
      </c>
      <c r="AD2955" s="169">
        <v>3984982.4943560362</v>
      </c>
      <c r="AE2955" s="168" t="s">
        <v>808</v>
      </c>
      <c r="AF2955" s="169">
        <v>-2413036.0061102649</v>
      </c>
      <c r="AG2955" s="169">
        <v>-3822508.4829043122</v>
      </c>
      <c r="AH2955" s="169">
        <v>-1641402.3449920351</v>
      </c>
      <c r="AI2955" s="168" t="s">
        <v>21</v>
      </c>
      <c r="AJ2955"/>
      <c r="AK2955"/>
    </row>
    <row r="2956" spans="1:37" hidden="1" x14ac:dyDescent="0.25">
      <c r="A2956" s="179" t="b">
        <f>IF(E2956&lt;&gt;1,"",NOT(ISNA(VLOOKUP(P2956,Mapping!$P:$P,1,FALSE))))</f>
        <v>0</v>
      </c>
      <c r="B2956" s="180" t="str">
        <f t="shared" si="45"/>
        <v/>
      </c>
      <c r="E2956" s="167">
        <v>1</v>
      </c>
      <c r="F2956" s="170" t="s">
        <v>4649</v>
      </c>
      <c r="G2956" s="169">
        <v>4302293.8802906284</v>
      </c>
      <c r="H2956" s="168" t="s">
        <v>1266</v>
      </c>
      <c r="I2956" s="168" t="s">
        <v>561</v>
      </c>
      <c r="J2956" s="169">
        <v>1070436.443243627</v>
      </c>
      <c r="K2956" s="169">
        <v>457906.40225550119</v>
      </c>
      <c r="L2956" s="168" t="s">
        <v>5</v>
      </c>
      <c r="M2956" s="168" t="s">
        <v>21</v>
      </c>
      <c r="N2956" s="168" t="s">
        <v>2829</v>
      </c>
      <c r="O2956" s="168" t="s">
        <v>21</v>
      </c>
      <c r="P2956" s="168" t="s">
        <v>2851</v>
      </c>
      <c r="Q2956" s="168" t="s">
        <v>2834</v>
      </c>
      <c r="R2956" s="168" t="s">
        <v>1259</v>
      </c>
      <c r="S2956" s="168" t="s">
        <v>21</v>
      </c>
      <c r="T2956" s="168" t="s">
        <v>1259</v>
      </c>
      <c r="U2956" s="168" t="s">
        <v>1259</v>
      </c>
      <c r="V2956" s="168" t="s">
        <v>2834</v>
      </c>
      <c r="W2956" s="168" t="s">
        <v>1259</v>
      </c>
      <c r="X2956" s="168" t="s">
        <v>21</v>
      </c>
      <c r="Y2956" s="168" t="s">
        <v>1259</v>
      </c>
      <c r="Z2956" s="168" t="s">
        <v>21</v>
      </c>
      <c r="AA2956" s="168" t="s">
        <v>4650</v>
      </c>
      <c r="AB2956" s="168" t="s">
        <v>1259</v>
      </c>
      <c r="AC2956" s="168" t="s">
        <v>12616</v>
      </c>
      <c r="AD2956" s="169">
        <v>1863643.0566144609</v>
      </c>
      <c r="AE2956" s="168" t="s">
        <v>808</v>
      </c>
      <c r="AF2956" s="169">
        <v>-1128496.2492350379</v>
      </c>
      <c r="AG2956" s="169">
        <v>-1787659.3945152729</v>
      </c>
      <c r="AH2956" s="169">
        <v>-767628.98900749441</v>
      </c>
      <c r="AI2956" s="168" t="s">
        <v>21</v>
      </c>
      <c r="AJ2956"/>
      <c r="AK2956"/>
    </row>
    <row r="2957" spans="1:37" hidden="1" x14ac:dyDescent="0.25">
      <c r="A2957" s="179" t="b">
        <f>IF(E2957&lt;&gt;1,"",NOT(ISNA(VLOOKUP(P2957,Mapping!$P:$P,1,FALSE))))</f>
        <v>0</v>
      </c>
      <c r="B2957" s="180" t="str">
        <f t="shared" si="45"/>
        <v/>
      </c>
      <c r="E2957" s="167">
        <v>1</v>
      </c>
      <c r="F2957" s="170" t="s">
        <v>4649</v>
      </c>
      <c r="G2957" s="169">
        <v>6389942.2336554341</v>
      </c>
      <c r="H2957" s="168" t="s">
        <v>1266</v>
      </c>
      <c r="I2957" s="168" t="s">
        <v>561</v>
      </c>
      <c r="J2957" s="169">
        <v>1589855.8367807949</v>
      </c>
      <c r="K2957" s="169">
        <v>680101.25301714242</v>
      </c>
      <c r="L2957" s="168" t="s">
        <v>5</v>
      </c>
      <c r="M2957" s="168" t="s">
        <v>21</v>
      </c>
      <c r="N2957" s="168" t="s">
        <v>2829</v>
      </c>
      <c r="O2957" s="168" t="s">
        <v>21</v>
      </c>
      <c r="P2957" s="168" t="s">
        <v>2836</v>
      </c>
      <c r="Q2957" s="168" t="s">
        <v>2837</v>
      </c>
      <c r="R2957" s="168" t="s">
        <v>1259</v>
      </c>
      <c r="S2957" s="168" t="s">
        <v>21</v>
      </c>
      <c r="T2957" s="168" t="s">
        <v>1259</v>
      </c>
      <c r="U2957" s="168" t="s">
        <v>1259</v>
      </c>
      <c r="V2957" s="168" t="s">
        <v>2837</v>
      </c>
      <c r="W2957" s="168" t="s">
        <v>1259</v>
      </c>
      <c r="X2957" s="168" t="s">
        <v>21</v>
      </c>
      <c r="Y2957" s="168" t="s">
        <v>1259</v>
      </c>
      <c r="Z2957" s="168" t="s">
        <v>21</v>
      </c>
      <c r="AA2957" s="168" t="s">
        <v>4650</v>
      </c>
      <c r="AB2957" s="168" t="s">
        <v>1259</v>
      </c>
      <c r="AC2957" s="168" t="s">
        <v>9220</v>
      </c>
      <c r="AD2957" s="169">
        <v>2767958.630272598</v>
      </c>
      <c r="AE2957" s="168" t="s">
        <v>808</v>
      </c>
      <c r="AF2957" s="169">
        <v>-1676088.6271724401</v>
      </c>
      <c r="AG2957" s="169">
        <v>-2655104.5982085252</v>
      </c>
      <c r="AH2957" s="169">
        <v>-1140113.8632365719</v>
      </c>
      <c r="AI2957" s="168" t="s">
        <v>21</v>
      </c>
      <c r="AJ2957"/>
      <c r="AK2957"/>
    </row>
    <row r="2958" spans="1:37" hidden="1" x14ac:dyDescent="0.25">
      <c r="A2958" s="179" t="b">
        <f>IF(E2958&lt;&gt;1,"",NOT(ISNA(VLOOKUP(P2958,Mapping!$P:$P,1,FALSE))))</f>
        <v>0</v>
      </c>
      <c r="B2958" s="180" t="str">
        <f t="shared" si="45"/>
        <v/>
      </c>
      <c r="E2958" s="167">
        <v>1</v>
      </c>
      <c r="F2958" s="170" t="s">
        <v>4649</v>
      </c>
      <c r="G2958" s="169">
        <v>34713754.982584737</v>
      </c>
      <c r="H2958" s="168" t="s">
        <v>1266</v>
      </c>
      <c r="I2958" s="168" t="s">
        <v>561</v>
      </c>
      <c r="J2958" s="169">
        <v>8636989.8126714323</v>
      </c>
      <c r="K2958" s="169">
        <v>3694691.9701776751</v>
      </c>
      <c r="L2958" s="168" t="s">
        <v>5</v>
      </c>
      <c r="M2958" s="168" t="s">
        <v>21</v>
      </c>
      <c r="N2958" s="168" t="s">
        <v>2829</v>
      </c>
      <c r="O2958" s="168" t="s">
        <v>21</v>
      </c>
      <c r="P2958" s="168" t="s">
        <v>2852</v>
      </c>
      <c r="Q2958" s="168" t="s">
        <v>2853</v>
      </c>
      <c r="R2958" s="168" t="s">
        <v>1259</v>
      </c>
      <c r="S2958" s="168" t="s">
        <v>21</v>
      </c>
      <c r="T2958" s="168" t="s">
        <v>1259</v>
      </c>
      <c r="U2958" s="168" t="s">
        <v>1259</v>
      </c>
      <c r="V2958" s="168" t="s">
        <v>2853</v>
      </c>
      <c r="W2958" s="168" t="s">
        <v>1259</v>
      </c>
      <c r="X2958" s="168" t="s">
        <v>21</v>
      </c>
      <c r="Y2958" s="168" t="s">
        <v>1259</v>
      </c>
      <c r="Z2958" s="168" t="s">
        <v>21</v>
      </c>
      <c r="AA2958" s="168" t="s">
        <v>4650</v>
      </c>
      <c r="AB2958" s="168" t="s">
        <v>1259</v>
      </c>
      <c r="AC2958" s="168" t="s">
        <v>4651</v>
      </c>
      <c r="AD2958" s="169">
        <v>15037105.842230201</v>
      </c>
      <c r="AE2958" s="168" t="s">
        <v>808</v>
      </c>
      <c r="AF2958" s="169">
        <v>-9105454.7608134747</v>
      </c>
      <c r="AG2958" s="169">
        <v>-14424019.35809345</v>
      </c>
      <c r="AH2958" s="169">
        <v>-6193738.824772086</v>
      </c>
      <c r="AI2958" s="168" t="s">
        <v>21</v>
      </c>
      <c r="AJ2958"/>
      <c r="AK2958"/>
    </row>
    <row r="2959" spans="1:37" hidden="1" x14ac:dyDescent="0.25">
      <c r="A2959" s="179" t="b">
        <f>IF(E2959&lt;&gt;1,"",NOT(ISNA(VLOOKUP(P2959,Mapping!$P:$P,1,FALSE))))</f>
        <v>0</v>
      </c>
      <c r="B2959" s="180" t="str">
        <f t="shared" si="45"/>
        <v/>
      </c>
      <c r="E2959" s="167">
        <v>1</v>
      </c>
      <c r="F2959" s="170" t="s">
        <v>4652</v>
      </c>
      <c r="G2959" s="169">
        <v>376826.94702496531</v>
      </c>
      <c r="H2959" s="168" t="s">
        <v>1266</v>
      </c>
      <c r="I2959" s="168" t="s">
        <v>779</v>
      </c>
      <c r="J2959" s="169">
        <v>134530.24198860431</v>
      </c>
      <c r="K2959" s="169">
        <v>61129.281309266669</v>
      </c>
      <c r="L2959" s="168" t="s">
        <v>5</v>
      </c>
      <c r="M2959" s="168" t="s">
        <v>21</v>
      </c>
      <c r="N2959" s="168" t="s">
        <v>2829</v>
      </c>
      <c r="O2959" s="168" t="s">
        <v>21</v>
      </c>
      <c r="P2959" s="168" t="s">
        <v>2831</v>
      </c>
      <c r="Q2959" s="168" t="s">
        <v>2832</v>
      </c>
      <c r="R2959" s="168" t="s">
        <v>1259</v>
      </c>
      <c r="S2959" s="168" t="s">
        <v>21</v>
      </c>
      <c r="T2959" s="168" t="s">
        <v>1259</v>
      </c>
      <c r="U2959" s="168" t="s">
        <v>1259</v>
      </c>
      <c r="V2959" s="168" t="s">
        <v>2832</v>
      </c>
      <c r="W2959" s="168" t="s">
        <v>1259</v>
      </c>
      <c r="X2959" s="168" t="s">
        <v>21</v>
      </c>
      <c r="Y2959" s="168" t="s">
        <v>1259</v>
      </c>
      <c r="Z2959" s="168" t="s">
        <v>21</v>
      </c>
      <c r="AA2959" s="168" t="s">
        <v>4653</v>
      </c>
      <c r="AB2959" s="168" t="s">
        <v>1259</v>
      </c>
      <c r="AC2959" s="168" t="s">
        <v>8628</v>
      </c>
      <c r="AD2959" s="169">
        <v>215878.17291382531</v>
      </c>
      <c r="AE2959" s="168" t="s">
        <v>807</v>
      </c>
      <c r="AF2959" s="169">
        <v>-48216.629307839961</v>
      </c>
      <c r="AG2959" s="169">
        <v>-156914.14409051969</v>
      </c>
      <c r="AH2959" s="169">
        <v>-155080.17759348461</v>
      </c>
      <c r="AI2959" s="168" t="s">
        <v>21</v>
      </c>
      <c r="AJ2959"/>
      <c r="AK2959"/>
    </row>
    <row r="2960" spans="1:37" hidden="1" x14ac:dyDescent="0.25">
      <c r="A2960" s="179" t="b">
        <f>IF(E2960&lt;&gt;1,"",NOT(ISNA(VLOOKUP(P2960,Mapping!$P:$P,1,FALSE))))</f>
        <v>0</v>
      </c>
      <c r="B2960" s="180" t="str">
        <f t="shared" si="45"/>
        <v/>
      </c>
      <c r="E2960" s="167">
        <v>1</v>
      </c>
      <c r="F2960" s="170" t="s">
        <v>4652</v>
      </c>
      <c r="G2960" s="169">
        <v>1357368.1333378381</v>
      </c>
      <c r="H2960" s="168" t="s">
        <v>1266</v>
      </c>
      <c r="I2960" s="168" t="s">
        <v>779</v>
      </c>
      <c r="J2960" s="169">
        <v>484591.30878838309</v>
      </c>
      <c r="K2960" s="169">
        <v>220193.74972550961</v>
      </c>
      <c r="L2960" s="168" t="s">
        <v>5</v>
      </c>
      <c r="M2960" s="168" t="s">
        <v>21</v>
      </c>
      <c r="N2960" s="168" t="s">
        <v>2829</v>
      </c>
      <c r="O2960" s="168" t="s">
        <v>21</v>
      </c>
      <c r="P2960" s="168" t="s">
        <v>2833</v>
      </c>
      <c r="Q2960" s="168" t="s">
        <v>2834</v>
      </c>
      <c r="R2960" s="168" t="s">
        <v>1259</v>
      </c>
      <c r="S2960" s="168" t="s">
        <v>21</v>
      </c>
      <c r="T2960" s="168" t="s">
        <v>1259</v>
      </c>
      <c r="U2960" s="168" t="s">
        <v>1259</v>
      </c>
      <c r="V2960" s="168" t="s">
        <v>2834</v>
      </c>
      <c r="W2960" s="168" t="s">
        <v>1259</v>
      </c>
      <c r="X2960" s="168" t="s">
        <v>21</v>
      </c>
      <c r="Y2960" s="168" t="s">
        <v>1259</v>
      </c>
      <c r="Z2960" s="168" t="s">
        <v>21</v>
      </c>
      <c r="AA2960" s="168" t="s">
        <v>4653</v>
      </c>
      <c r="AB2960" s="168" t="s">
        <v>1259</v>
      </c>
      <c r="AC2960" s="168" t="s">
        <v>9221</v>
      </c>
      <c r="AD2960" s="169">
        <v>777614.64489164704</v>
      </c>
      <c r="AE2960" s="168" t="s">
        <v>807</v>
      </c>
      <c r="AF2960" s="169">
        <v>-173681.09323426199</v>
      </c>
      <c r="AG2960" s="169">
        <v>-565220.34992455679</v>
      </c>
      <c r="AH2960" s="169">
        <v>-558614.22023999435</v>
      </c>
      <c r="AI2960" s="168" t="s">
        <v>21</v>
      </c>
      <c r="AJ2960"/>
      <c r="AK2960"/>
    </row>
    <row r="2961" spans="1:37" hidden="1" x14ac:dyDescent="0.25">
      <c r="A2961" s="179" t="b">
        <f>IF(E2961&lt;&gt;1,"",NOT(ISNA(VLOOKUP(P2961,Mapping!$P:$P,1,FALSE))))</f>
        <v>0</v>
      </c>
      <c r="B2961" s="180" t="str">
        <f t="shared" si="45"/>
        <v/>
      </c>
      <c r="E2961" s="167">
        <v>1</v>
      </c>
      <c r="F2961" s="170" t="s">
        <v>4652</v>
      </c>
      <c r="G2961" s="169">
        <v>1395271.240710414</v>
      </c>
      <c r="H2961" s="168" t="s">
        <v>1266</v>
      </c>
      <c r="I2961" s="168" t="s">
        <v>779</v>
      </c>
      <c r="J2961" s="169">
        <v>498123.02207802527</v>
      </c>
      <c r="K2961" s="169">
        <v>226342.43344191051</v>
      </c>
      <c r="L2961" s="168" t="s">
        <v>5</v>
      </c>
      <c r="M2961" s="168" t="s">
        <v>21</v>
      </c>
      <c r="N2961" s="168" t="s">
        <v>2829</v>
      </c>
      <c r="O2961" s="168" t="s">
        <v>21</v>
      </c>
      <c r="P2961" s="168" t="s">
        <v>2836</v>
      </c>
      <c r="Q2961" s="168" t="s">
        <v>2837</v>
      </c>
      <c r="R2961" s="168" t="s">
        <v>1259</v>
      </c>
      <c r="S2961" s="168" t="s">
        <v>21</v>
      </c>
      <c r="T2961" s="168" t="s">
        <v>1259</v>
      </c>
      <c r="U2961" s="168" t="s">
        <v>1259</v>
      </c>
      <c r="V2961" s="168" t="s">
        <v>2837</v>
      </c>
      <c r="W2961" s="168" t="s">
        <v>1259</v>
      </c>
      <c r="X2961" s="168" t="s">
        <v>21</v>
      </c>
      <c r="Y2961" s="168" t="s">
        <v>1259</v>
      </c>
      <c r="Z2961" s="168" t="s">
        <v>21</v>
      </c>
      <c r="AA2961" s="168" t="s">
        <v>4653</v>
      </c>
      <c r="AB2961" s="168" t="s">
        <v>1259</v>
      </c>
      <c r="AC2961" s="168" t="s">
        <v>9222</v>
      </c>
      <c r="AD2961" s="169">
        <v>799328.73310096702</v>
      </c>
      <c r="AE2961" s="168" t="s">
        <v>807</v>
      </c>
      <c r="AF2961" s="169">
        <v>-178530.9589145889</v>
      </c>
      <c r="AG2961" s="169">
        <v>-581003.54616010841</v>
      </c>
      <c r="AH2961" s="169">
        <v>-574212.94710677175</v>
      </c>
      <c r="AI2961" s="168" t="s">
        <v>21</v>
      </c>
      <c r="AJ2961"/>
      <c r="AK2961"/>
    </row>
    <row r="2962" spans="1:37" hidden="1" x14ac:dyDescent="0.25">
      <c r="A2962" s="179" t="b">
        <f>IF(E2962&lt;&gt;1,"",NOT(ISNA(VLOOKUP(P2962,Mapping!$P:$P,1,FALSE))))</f>
        <v>0</v>
      </c>
      <c r="B2962" s="180" t="str">
        <f t="shared" si="45"/>
        <v/>
      </c>
      <c r="E2962" s="167">
        <v>1</v>
      </c>
      <c r="F2962" s="170" t="s">
        <v>4654</v>
      </c>
      <c r="G2962" s="169">
        <v>1704087.285560241</v>
      </c>
      <c r="H2962" s="168" t="s">
        <v>1266</v>
      </c>
      <c r="I2962" s="168" t="s">
        <v>561</v>
      </c>
      <c r="J2962" s="169">
        <v>380055.56130948593</v>
      </c>
      <c r="K2962" s="169">
        <v>179803.44083689991</v>
      </c>
      <c r="L2962" s="168" t="s">
        <v>5</v>
      </c>
      <c r="M2962" s="168" t="s">
        <v>21</v>
      </c>
      <c r="N2962" s="168" t="s">
        <v>2829</v>
      </c>
      <c r="O2962" s="168" t="s">
        <v>21</v>
      </c>
      <c r="P2962" s="168" t="s">
        <v>2831</v>
      </c>
      <c r="Q2962" s="168" t="s">
        <v>2832</v>
      </c>
      <c r="R2962" s="168" t="s">
        <v>1259</v>
      </c>
      <c r="S2962" s="168" t="s">
        <v>21</v>
      </c>
      <c r="T2962" s="168" t="s">
        <v>1259</v>
      </c>
      <c r="U2962" s="168" t="s">
        <v>1259</v>
      </c>
      <c r="V2962" s="168" t="s">
        <v>2832</v>
      </c>
      <c r="W2962" s="168" t="s">
        <v>1259</v>
      </c>
      <c r="X2962" s="168" t="s">
        <v>21</v>
      </c>
      <c r="Y2962" s="168" t="s">
        <v>1259</v>
      </c>
      <c r="Z2962" s="168" t="s">
        <v>21</v>
      </c>
      <c r="AA2962" s="168" t="s">
        <v>4655</v>
      </c>
      <c r="AB2962" s="168" t="s">
        <v>1259</v>
      </c>
      <c r="AC2962" s="168" t="s">
        <v>9223</v>
      </c>
      <c r="AD2962" s="169">
        <v>602684.91088994313</v>
      </c>
      <c r="AE2962" s="168" t="s">
        <v>817</v>
      </c>
      <c r="AF2962" s="169">
        <v>-369068.66865609278</v>
      </c>
      <c r="AG2962" s="169">
        <v>-871176.13138524094</v>
      </c>
      <c r="AH2962" s="169">
        <v>-376759.10468872939</v>
      </c>
      <c r="AI2962" s="168" t="s">
        <v>21</v>
      </c>
      <c r="AJ2962"/>
      <c r="AK2962"/>
    </row>
    <row r="2963" spans="1:37" hidden="1" x14ac:dyDescent="0.25">
      <c r="A2963" s="179" t="b">
        <f>IF(E2963&lt;&gt;1,"",NOT(ISNA(VLOOKUP(P2963,Mapping!$P:$P,1,FALSE))))</f>
        <v>0</v>
      </c>
      <c r="B2963" s="180" t="str">
        <f t="shared" si="45"/>
        <v/>
      </c>
      <c r="E2963" s="167">
        <v>1</v>
      </c>
      <c r="F2963" s="170" t="s">
        <v>4656</v>
      </c>
      <c r="G2963" s="169">
        <v>1301728.4289441369</v>
      </c>
      <c r="H2963" s="168" t="s">
        <v>1266</v>
      </c>
      <c r="I2963" s="168" t="s">
        <v>303</v>
      </c>
      <c r="J2963" s="169">
        <v>659002.03913262312</v>
      </c>
      <c r="K2963" s="169">
        <v>310099.63072715292</v>
      </c>
      <c r="L2963" s="168" t="s">
        <v>5</v>
      </c>
      <c r="M2963" s="168" t="s">
        <v>21</v>
      </c>
      <c r="N2963" s="168" t="s">
        <v>2829</v>
      </c>
      <c r="O2963" s="168" t="s">
        <v>21</v>
      </c>
      <c r="P2963" s="168" t="s">
        <v>2831</v>
      </c>
      <c r="Q2963" s="168" t="s">
        <v>2832</v>
      </c>
      <c r="R2963" s="168" t="s">
        <v>1259</v>
      </c>
      <c r="S2963" s="168" t="s">
        <v>21</v>
      </c>
      <c r="T2963" s="168" t="s">
        <v>1259</v>
      </c>
      <c r="U2963" s="168" t="s">
        <v>1259</v>
      </c>
      <c r="V2963" s="168" t="s">
        <v>2832</v>
      </c>
      <c r="W2963" s="168" t="s">
        <v>1259</v>
      </c>
      <c r="X2963" s="168" t="s">
        <v>21</v>
      </c>
      <c r="Y2963" s="168" t="s">
        <v>1259</v>
      </c>
      <c r="Z2963" s="168" t="s">
        <v>21</v>
      </c>
      <c r="AA2963" s="168" t="s">
        <v>4657</v>
      </c>
      <c r="AB2963" s="168" t="s">
        <v>4658</v>
      </c>
      <c r="AC2963" s="168" t="s">
        <v>12359</v>
      </c>
      <c r="AD2963" s="169">
        <v>1264336.8700436661</v>
      </c>
      <c r="AE2963" s="168" t="s">
        <v>811</v>
      </c>
      <c r="AF2963" s="169">
        <v>-719788.12052573811</v>
      </c>
      <c r="AG2963" s="169">
        <v>-699233.66358992888</v>
      </c>
      <c r="AH2963" s="169">
        <v>-924827.91082408838</v>
      </c>
      <c r="AI2963" s="168" t="s">
        <v>21</v>
      </c>
      <c r="AJ2963"/>
      <c r="AK2963"/>
    </row>
    <row r="2964" spans="1:37" hidden="1" x14ac:dyDescent="0.25">
      <c r="A2964" s="179" t="b">
        <f>IF(E2964&lt;&gt;1,"",NOT(ISNA(VLOOKUP(P2964,Mapping!$P:$P,1,FALSE))))</f>
        <v>0</v>
      </c>
      <c r="B2964" s="180" t="str">
        <f t="shared" si="45"/>
        <v/>
      </c>
      <c r="E2964" s="167">
        <v>1</v>
      </c>
      <c r="F2964" s="170" t="s">
        <v>4659</v>
      </c>
      <c r="G2964" s="169">
        <v>577307.08874148794</v>
      </c>
      <c r="H2964" s="168" t="s">
        <v>1266</v>
      </c>
      <c r="I2964" s="168" t="s">
        <v>561</v>
      </c>
      <c r="J2964" s="169">
        <v>172197.5686087505</v>
      </c>
      <c r="K2964" s="169">
        <v>105747.1276744271</v>
      </c>
      <c r="L2964" s="168" t="s">
        <v>5</v>
      </c>
      <c r="M2964" s="168" t="s">
        <v>21</v>
      </c>
      <c r="N2964" s="168" t="s">
        <v>2829</v>
      </c>
      <c r="O2964" s="168" t="s">
        <v>21</v>
      </c>
      <c r="P2964" s="168" t="s">
        <v>2831</v>
      </c>
      <c r="Q2964" s="168" t="s">
        <v>2832</v>
      </c>
      <c r="R2964" s="168" t="s">
        <v>1259</v>
      </c>
      <c r="S2964" s="168" t="s">
        <v>21</v>
      </c>
      <c r="T2964" s="168" t="s">
        <v>1259</v>
      </c>
      <c r="U2964" s="168" t="s">
        <v>1259</v>
      </c>
      <c r="V2964" s="168" t="s">
        <v>2832</v>
      </c>
      <c r="W2964" s="168" t="s">
        <v>1259</v>
      </c>
      <c r="X2964" s="168" t="s">
        <v>21</v>
      </c>
      <c r="Y2964" s="168" t="s">
        <v>1259</v>
      </c>
      <c r="Z2964" s="168" t="s">
        <v>21</v>
      </c>
      <c r="AA2964" s="168" t="s">
        <v>4660</v>
      </c>
      <c r="AB2964" s="168" t="s">
        <v>1259</v>
      </c>
      <c r="AC2964" s="168" t="s">
        <v>9224</v>
      </c>
      <c r="AD2964" s="169">
        <v>260312.38629144881</v>
      </c>
      <c r="AE2964" s="168" t="s">
        <v>816</v>
      </c>
      <c r="AF2964" s="169">
        <v>-137555.3752390646</v>
      </c>
      <c r="AG2964" s="169">
        <v>-87216.986142599199</v>
      </c>
      <c r="AH2964" s="169">
        <v>-140266.93441862211</v>
      </c>
      <c r="AI2964" s="168" t="s">
        <v>21</v>
      </c>
      <c r="AJ2964"/>
      <c r="AK2964"/>
    </row>
    <row r="2965" spans="1:37" hidden="1" x14ac:dyDescent="0.25">
      <c r="A2965" s="179" t="b">
        <f>IF(E2965&lt;&gt;1,"",NOT(ISNA(VLOOKUP(P2965,Mapping!$P:$P,1,FALSE))))</f>
        <v>1</v>
      </c>
      <c r="B2965" s="180" t="str">
        <f t="shared" ref="B2965:B3028" si="46">IF(AI2965="","",VALUE(AI2965))</f>
        <v/>
      </c>
      <c r="E2965" s="167">
        <v>1</v>
      </c>
      <c r="F2965" s="170" t="s">
        <v>4659</v>
      </c>
      <c r="G2965" s="169">
        <v>61626204.735533617</v>
      </c>
      <c r="H2965" s="168" t="s">
        <v>1266</v>
      </c>
      <c r="I2965" s="168" t="s">
        <v>561</v>
      </c>
      <c r="J2965" s="169">
        <v>18381694.638771061</v>
      </c>
      <c r="K2965" s="169">
        <v>11288262.8108123</v>
      </c>
      <c r="L2965" s="168" t="s">
        <v>5</v>
      </c>
      <c r="M2965" s="168" t="s">
        <v>21</v>
      </c>
      <c r="N2965" s="168" t="s">
        <v>2829</v>
      </c>
      <c r="O2965" s="168" t="s">
        <v>21</v>
      </c>
      <c r="P2965" s="168" t="s">
        <v>183</v>
      </c>
      <c r="Q2965" s="168" t="s">
        <v>2834</v>
      </c>
      <c r="R2965" s="168" t="s">
        <v>1259</v>
      </c>
      <c r="S2965" s="168" t="s">
        <v>21</v>
      </c>
      <c r="T2965" s="168" t="s">
        <v>1259</v>
      </c>
      <c r="U2965" s="168" t="s">
        <v>1259</v>
      </c>
      <c r="V2965" s="168" t="s">
        <v>2834</v>
      </c>
      <c r="W2965" s="168" t="s">
        <v>1259</v>
      </c>
      <c r="X2965" s="168" t="s">
        <v>21</v>
      </c>
      <c r="Y2965" s="168" t="s">
        <v>1259</v>
      </c>
      <c r="Z2965" s="168" t="s">
        <v>21</v>
      </c>
      <c r="AA2965" s="168" t="s">
        <v>4660</v>
      </c>
      <c r="AB2965" s="168" t="s">
        <v>1259</v>
      </c>
      <c r="AC2965" s="168" t="s">
        <v>9225</v>
      </c>
      <c r="AD2965" s="169">
        <v>27787748.887274779</v>
      </c>
      <c r="AE2965" s="168" t="s">
        <v>816</v>
      </c>
      <c r="AF2965" s="169">
        <v>-14683720.12447549</v>
      </c>
      <c r="AG2965" s="169">
        <v>-9310212.795337446</v>
      </c>
      <c r="AH2965" s="169">
        <v>-14973172.834152419</v>
      </c>
      <c r="AI2965" s="168" t="s">
        <v>21</v>
      </c>
      <c r="AJ2965"/>
      <c r="AK2965"/>
    </row>
    <row r="2966" spans="1:37" hidden="1" x14ac:dyDescent="0.25">
      <c r="A2966" s="179" t="b">
        <f>IF(E2966&lt;&gt;1,"",NOT(ISNA(VLOOKUP(P2966,Mapping!$P:$P,1,FALSE))))</f>
        <v>0</v>
      </c>
      <c r="B2966" s="180" t="str">
        <f t="shared" si="46"/>
        <v/>
      </c>
      <c r="E2966" s="167">
        <v>1</v>
      </c>
      <c r="F2966" s="170" t="s">
        <v>4661</v>
      </c>
      <c r="G2966" s="169">
        <v>145792.87769122879</v>
      </c>
      <c r="H2966" s="168" t="s">
        <v>1266</v>
      </c>
      <c r="I2966" s="168" t="s">
        <v>797</v>
      </c>
      <c r="J2966" s="169">
        <v>39575.071270309192</v>
      </c>
      <c r="K2966" s="169">
        <v>12328.643632112429</v>
      </c>
      <c r="L2966" s="168" t="s">
        <v>5</v>
      </c>
      <c r="M2966" s="168" t="s">
        <v>21</v>
      </c>
      <c r="N2966" s="168" t="s">
        <v>2829</v>
      </c>
      <c r="O2966" s="168" t="s">
        <v>21</v>
      </c>
      <c r="P2966" s="168" t="s">
        <v>2831</v>
      </c>
      <c r="Q2966" s="168" t="s">
        <v>2832</v>
      </c>
      <c r="R2966" s="168" t="s">
        <v>1259</v>
      </c>
      <c r="S2966" s="168" t="s">
        <v>21</v>
      </c>
      <c r="T2966" s="168" t="s">
        <v>1259</v>
      </c>
      <c r="U2966" s="168" t="s">
        <v>1259</v>
      </c>
      <c r="V2966" s="168" t="s">
        <v>2832</v>
      </c>
      <c r="W2966" s="168" t="s">
        <v>1259</v>
      </c>
      <c r="X2966" s="168" t="s">
        <v>21</v>
      </c>
      <c r="Y2966" s="168" t="s">
        <v>1259</v>
      </c>
      <c r="Z2966" s="168" t="s">
        <v>21</v>
      </c>
      <c r="AA2966" s="168" t="s">
        <v>4662</v>
      </c>
      <c r="AB2966" s="168" t="s">
        <v>1259</v>
      </c>
      <c r="AC2966" s="168" t="s">
        <v>2815</v>
      </c>
      <c r="AD2966" s="169">
        <v>66416.09234144041</v>
      </c>
      <c r="AE2966" s="168" t="s">
        <v>816</v>
      </c>
      <c r="AF2966" s="169">
        <v>-33750.724402502048</v>
      </c>
      <c r="AG2966" s="169">
        <v>-76635.286447393824</v>
      </c>
      <c r="AH2966" s="169">
        <v>-3755.6366675370659</v>
      </c>
      <c r="AI2966" s="168" t="s">
        <v>21</v>
      </c>
      <c r="AJ2966"/>
      <c r="AK2966"/>
    </row>
    <row r="2967" spans="1:37" hidden="1" x14ac:dyDescent="0.25">
      <c r="A2967" s="179" t="b">
        <f>IF(E2967&lt;&gt;1,"",NOT(ISNA(VLOOKUP(P2967,Mapping!$P:$P,1,FALSE))))</f>
        <v>0</v>
      </c>
      <c r="B2967" s="180" t="str">
        <f t="shared" si="46"/>
        <v/>
      </c>
      <c r="E2967" s="167">
        <v>1</v>
      </c>
      <c r="F2967" s="170" t="s">
        <v>4663</v>
      </c>
      <c r="G2967" s="169">
        <v>427631.93709879281</v>
      </c>
      <c r="H2967" s="168" t="s">
        <v>1266</v>
      </c>
      <c r="I2967" s="168" t="s">
        <v>421</v>
      </c>
      <c r="J2967" s="169">
        <v>119028.2486624008</v>
      </c>
      <c r="K2967" s="169">
        <v>37728.433303919483</v>
      </c>
      <c r="L2967" s="168" t="s">
        <v>5</v>
      </c>
      <c r="M2967" s="168" t="s">
        <v>21</v>
      </c>
      <c r="N2967" s="168" t="s">
        <v>2829</v>
      </c>
      <c r="O2967" s="168" t="s">
        <v>21</v>
      </c>
      <c r="P2967" s="168" t="s">
        <v>2831</v>
      </c>
      <c r="Q2967" s="168" t="s">
        <v>2832</v>
      </c>
      <c r="R2967" s="168" t="s">
        <v>1259</v>
      </c>
      <c r="S2967" s="168" t="s">
        <v>21</v>
      </c>
      <c r="T2967" s="168" t="s">
        <v>1259</v>
      </c>
      <c r="U2967" s="168" t="s">
        <v>1259</v>
      </c>
      <c r="V2967" s="168" t="s">
        <v>2832</v>
      </c>
      <c r="W2967" s="168" t="s">
        <v>1259</v>
      </c>
      <c r="X2967" s="168" t="s">
        <v>21</v>
      </c>
      <c r="Y2967" s="168" t="s">
        <v>1259</v>
      </c>
      <c r="Z2967" s="168" t="s">
        <v>21</v>
      </c>
      <c r="AA2967" s="168" t="s">
        <v>4664</v>
      </c>
      <c r="AB2967" s="168" t="s">
        <v>1259</v>
      </c>
      <c r="AC2967" s="168" t="s">
        <v>9226</v>
      </c>
      <c r="AD2967" s="169">
        <v>236200.14132935219</v>
      </c>
      <c r="AE2967" s="168" t="s">
        <v>809</v>
      </c>
      <c r="AF2967" s="169">
        <v>-152041.44675465071</v>
      </c>
      <c r="AG2967" s="169">
        <v>53261.740831288858</v>
      </c>
      <c r="AH2967" s="169">
        <v>-62807.442482296086</v>
      </c>
      <c r="AI2967" s="168" t="s">
        <v>21</v>
      </c>
      <c r="AJ2967"/>
      <c r="AK2967"/>
    </row>
    <row r="2968" spans="1:37" hidden="1" x14ac:dyDescent="0.25">
      <c r="A2968" s="179" t="b">
        <f>IF(E2968&lt;&gt;1,"",NOT(ISNA(VLOOKUP(P2968,Mapping!$P:$P,1,FALSE))))</f>
        <v>0</v>
      </c>
      <c r="B2968" s="180" t="str">
        <f t="shared" si="46"/>
        <v/>
      </c>
      <c r="E2968" s="167">
        <v>1</v>
      </c>
      <c r="F2968" s="170" t="s">
        <v>4663</v>
      </c>
      <c r="G2968" s="169">
        <v>300678.70577258873</v>
      </c>
      <c r="H2968" s="168" t="s">
        <v>1266</v>
      </c>
      <c r="I2968" s="168" t="s">
        <v>421</v>
      </c>
      <c r="J2968" s="169">
        <v>83691.737340750566</v>
      </c>
      <c r="K2968" s="169">
        <v>26527.804666818411</v>
      </c>
      <c r="L2968" s="168" t="s">
        <v>5</v>
      </c>
      <c r="M2968" s="168" t="s">
        <v>21</v>
      </c>
      <c r="N2968" s="168" t="s">
        <v>2829</v>
      </c>
      <c r="O2968" s="168" t="s">
        <v>21</v>
      </c>
      <c r="P2968" s="168" t="s">
        <v>2836</v>
      </c>
      <c r="Q2968" s="168" t="s">
        <v>2837</v>
      </c>
      <c r="R2968" s="168" t="s">
        <v>1259</v>
      </c>
      <c r="S2968" s="168" t="s">
        <v>21</v>
      </c>
      <c r="T2968" s="168" t="s">
        <v>1259</v>
      </c>
      <c r="U2968" s="168" t="s">
        <v>1259</v>
      </c>
      <c r="V2968" s="168" t="s">
        <v>2837</v>
      </c>
      <c r="W2968" s="168" t="s">
        <v>1259</v>
      </c>
      <c r="X2968" s="168" t="s">
        <v>21</v>
      </c>
      <c r="Y2968" s="168" t="s">
        <v>1259</v>
      </c>
      <c r="Z2968" s="168" t="s">
        <v>21</v>
      </c>
      <c r="AA2968" s="168" t="s">
        <v>4664</v>
      </c>
      <c r="AB2968" s="168" t="s">
        <v>1259</v>
      </c>
      <c r="AC2968" s="168" t="s">
        <v>7854</v>
      </c>
      <c r="AD2968" s="169">
        <v>166078.22437220009</v>
      </c>
      <c r="AE2968" s="168" t="s">
        <v>809</v>
      </c>
      <c r="AF2968" s="169">
        <v>-106904.14224936379</v>
      </c>
      <c r="AG2968" s="169">
        <v>37449.66152199998</v>
      </c>
      <c r="AH2968" s="169">
        <v>-44161.482995364437</v>
      </c>
      <c r="AI2968" s="168" t="s">
        <v>21</v>
      </c>
      <c r="AJ2968"/>
      <c r="AK2968"/>
    </row>
    <row r="2969" spans="1:37" hidden="1" x14ac:dyDescent="0.25">
      <c r="A2969" s="179" t="b">
        <f>IF(E2969&lt;&gt;1,"",NOT(ISNA(VLOOKUP(P2969,Mapping!$P:$P,1,FALSE))))</f>
        <v>0</v>
      </c>
      <c r="B2969" s="180" t="str">
        <f t="shared" si="46"/>
        <v/>
      </c>
      <c r="E2969" s="167">
        <v>1</v>
      </c>
      <c r="F2969" s="170" t="s">
        <v>4665</v>
      </c>
      <c r="G2969" s="169">
        <v>277937.87049099029</v>
      </c>
      <c r="H2969" s="168" t="s">
        <v>1266</v>
      </c>
      <c r="I2969" s="168" t="s">
        <v>797</v>
      </c>
      <c r="J2969" s="169">
        <v>75399.104337561541</v>
      </c>
      <c r="K2969" s="169">
        <v>4178.9416085540724</v>
      </c>
      <c r="L2969" s="168" t="s">
        <v>5</v>
      </c>
      <c r="M2969" s="168" t="s">
        <v>21</v>
      </c>
      <c r="N2969" s="168" t="s">
        <v>2829</v>
      </c>
      <c r="O2969" s="168" t="s">
        <v>21</v>
      </c>
      <c r="P2969" s="168" t="s">
        <v>2831</v>
      </c>
      <c r="Q2969" s="168" t="s">
        <v>2832</v>
      </c>
      <c r="R2969" s="168" t="s">
        <v>1259</v>
      </c>
      <c r="S2969" s="168" t="s">
        <v>21</v>
      </c>
      <c r="T2969" s="168" t="s">
        <v>1259</v>
      </c>
      <c r="U2969" s="168" t="s">
        <v>1259</v>
      </c>
      <c r="V2969" s="168" t="s">
        <v>2832</v>
      </c>
      <c r="W2969" s="168" t="s">
        <v>1259</v>
      </c>
      <c r="X2969" s="168" t="s">
        <v>21</v>
      </c>
      <c r="Y2969" s="168" t="s">
        <v>1259</v>
      </c>
      <c r="Z2969" s="168" t="s">
        <v>21</v>
      </c>
      <c r="AA2969" s="168" t="s">
        <v>4666</v>
      </c>
      <c r="AB2969" s="168" t="s">
        <v>1259</v>
      </c>
      <c r="AC2969" s="168" t="s">
        <v>5562</v>
      </c>
      <c r="AD2969" s="169">
        <v>112063.9642080984</v>
      </c>
      <c r="AE2969" s="168" t="s">
        <v>814</v>
      </c>
      <c r="AF2969" s="169">
        <v>78565.894106456602</v>
      </c>
      <c r="AG2969" s="169">
        <v>-64604.057417753647</v>
      </c>
      <c r="AH2969" s="169">
        <v>-1258.133519855503</v>
      </c>
      <c r="AI2969" s="168" t="s">
        <v>21</v>
      </c>
      <c r="AJ2969"/>
      <c r="AK2969"/>
    </row>
    <row r="2970" spans="1:37" hidden="1" x14ac:dyDescent="0.25">
      <c r="A2970" s="179" t="b">
        <f>IF(E2970&lt;&gt;1,"",NOT(ISNA(VLOOKUP(P2970,Mapping!$P:$P,1,FALSE))))</f>
        <v>0</v>
      </c>
      <c r="B2970" s="180" t="str">
        <f t="shared" si="46"/>
        <v/>
      </c>
      <c r="E2970" s="167">
        <v>1</v>
      </c>
      <c r="F2970" s="170" t="s">
        <v>4667</v>
      </c>
      <c r="G2970" s="169">
        <v>726573.58285631821</v>
      </c>
      <c r="H2970" s="168" t="s">
        <v>1266</v>
      </c>
      <c r="I2970" s="168" t="s">
        <v>402</v>
      </c>
      <c r="J2970" s="169">
        <v>264079.83760527591</v>
      </c>
      <c r="K2970" s="169">
        <v>144265.92250893879</v>
      </c>
      <c r="L2970" s="168" t="s">
        <v>5</v>
      </c>
      <c r="M2970" s="168" t="s">
        <v>21</v>
      </c>
      <c r="N2970" s="168" t="s">
        <v>2829</v>
      </c>
      <c r="O2970" s="168" t="s">
        <v>21</v>
      </c>
      <c r="P2970" s="168" t="s">
        <v>2831</v>
      </c>
      <c r="Q2970" s="168" t="s">
        <v>2832</v>
      </c>
      <c r="R2970" s="168" t="s">
        <v>1259</v>
      </c>
      <c r="S2970" s="168" t="s">
        <v>21</v>
      </c>
      <c r="T2970" s="168" t="s">
        <v>1259</v>
      </c>
      <c r="U2970" s="168" t="s">
        <v>1259</v>
      </c>
      <c r="V2970" s="168" t="s">
        <v>2832</v>
      </c>
      <c r="W2970" s="168" t="s">
        <v>1259</v>
      </c>
      <c r="X2970" s="168" t="s">
        <v>21</v>
      </c>
      <c r="Y2970" s="168" t="s">
        <v>1259</v>
      </c>
      <c r="Z2970" s="168" t="s">
        <v>21</v>
      </c>
      <c r="AA2970" s="168" t="s">
        <v>4668</v>
      </c>
      <c r="AB2970" s="168" t="s">
        <v>1259</v>
      </c>
      <c r="AC2970" s="168" t="s">
        <v>9227</v>
      </c>
      <c r="AD2970" s="169">
        <v>404561.79258034722</v>
      </c>
      <c r="AE2970" s="168" t="s">
        <v>809</v>
      </c>
      <c r="AF2970" s="169">
        <v>-44440.345278323512</v>
      </c>
      <c r="AG2970" s="169">
        <v>-181074.61175053261</v>
      </c>
      <c r="AH2970" s="169">
        <v>-242203.85926800649</v>
      </c>
      <c r="AI2970" s="168" t="s">
        <v>21</v>
      </c>
      <c r="AJ2970"/>
      <c r="AK2970"/>
    </row>
    <row r="2971" spans="1:37" hidden="1" x14ac:dyDescent="0.25">
      <c r="A2971" s="179" t="b">
        <f>IF(E2971&lt;&gt;1,"",NOT(ISNA(VLOOKUP(P2971,Mapping!$P:$P,1,FALSE))))</f>
        <v>0</v>
      </c>
      <c r="B2971" s="180" t="str">
        <f t="shared" si="46"/>
        <v/>
      </c>
      <c r="E2971" s="167">
        <v>1</v>
      </c>
      <c r="F2971" s="170" t="s">
        <v>4667</v>
      </c>
      <c r="G2971" s="169">
        <v>517300.42626325687</v>
      </c>
      <c r="H2971" s="168" t="s">
        <v>1266</v>
      </c>
      <c r="I2971" s="168" t="s">
        <v>402</v>
      </c>
      <c r="J2971" s="169">
        <v>188017.58801042981</v>
      </c>
      <c r="K2971" s="169">
        <v>102713.37269895501</v>
      </c>
      <c r="L2971" s="168" t="s">
        <v>5</v>
      </c>
      <c r="M2971" s="168" t="s">
        <v>21</v>
      </c>
      <c r="N2971" s="168" t="s">
        <v>2829</v>
      </c>
      <c r="O2971" s="168" t="s">
        <v>21</v>
      </c>
      <c r="P2971" s="168" t="s">
        <v>2835</v>
      </c>
      <c r="Q2971" s="168" t="s">
        <v>2834</v>
      </c>
      <c r="R2971" s="168" t="s">
        <v>1259</v>
      </c>
      <c r="S2971" s="168" t="s">
        <v>21</v>
      </c>
      <c r="T2971" s="168" t="s">
        <v>1259</v>
      </c>
      <c r="U2971" s="168" t="s">
        <v>1259</v>
      </c>
      <c r="V2971" s="168" t="s">
        <v>2834</v>
      </c>
      <c r="W2971" s="168" t="s">
        <v>1259</v>
      </c>
      <c r="X2971" s="168" t="s">
        <v>21</v>
      </c>
      <c r="Y2971" s="168" t="s">
        <v>1259</v>
      </c>
      <c r="Z2971" s="168" t="s">
        <v>21</v>
      </c>
      <c r="AA2971" s="168" t="s">
        <v>4668</v>
      </c>
      <c r="AB2971" s="168" t="s">
        <v>1259</v>
      </c>
      <c r="AC2971" s="168" t="s">
        <v>6713</v>
      </c>
      <c r="AD2971" s="169">
        <v>288036.87980082532</v>
      </c>
      <c r="AE2971" s="168" t="s">
        <v>809</v>
      </c>
      <c r="AF2971" s="169">
        <v>-31640.304709934921</v>
      </c>
      <c r="AG2971" s="169">
        <v>-128920.1480127687</v>
      </c>
      <c r="AH2971" s="169">
        <v>-172442.49254066599</v>
      </c>
      <c r="AI2971" s="168" t="s">
        <v>21</v>
      </c>
      <c r="AJ2971"/>
      <c r="AK2971"/>
    </row>
    <row r="2972" spans="1:37" hidden="1" x14ac:dyDescent="0.25">
      <c r="A2972" s="179" t="b">
        <f>IF(E2972&lt;&gt;1,"",NOT(ISNA(VLOOKUP(P2972,Mapping!$P:$P,1,FALSE))))</f>
        <v>0</v>
      </c>
      <c r="B2972" s="180" t="str">
        <f t="shared" si="46"/>
        <v/>
      </c>
      <c r="E2972" s="167">
        <v>1</v>
      </c>
      <c r="F2972" s="170" t="s">
        <v>4667</v>
      </c>
      <c r="G2972" s="169">
        <v>723008.45242032048</v>
      </c>
      <c r="H2972" s="168" t="s">
        <v>1266</v>
      </c>
      <c r="I2972" s="168" t="s">
        <v>402</v>
      </c>
      <c r="J2972" s="169">
        <v>262784.05822546588</v>
      </c>
      <c r="K2972" s="169">
        <v>143558.0426143907</v>
      </c>
      <c r="L2972" s="168" t="s">
        <v>5</v>
      </c>
      <c r="M2972" s="168" t="s">
        <v>21</v>
      </c>
      <c r="N2972" s="168" t="s">
        <v>2829</v>
      </c>
      <c r="O2972" s="168" t="s">
        <v>21</v>
      </c>
      <c r="P2972" s="168" t="s">
        <v>2836</v>
      </c>
      <c r="Q2972" s="168" t="s">
        <v>2837</v>
      </c>
      <c r="R2972" s="168" t="s">
        <v>1259</v>
      </c>
      <c r="S2972" s="168" t="s">
        <v>21</v>
      </c>
      <c r="T2972" s="168" t="s">
        <v>1259</v>
      </c>
      <c r="U2972" s="168" t="s">
        <v>1259</v>
      </c>
      <c r="V2972" s="168" t="s">
        <v>2837</v>
      </c>
      <c r="W2972" s="168" t="s">
        <v>1259</v>
      </c>
      <c r="X2972" s="168" t="s">
        <v>21</v>
      </c>
      <c r="Y2972" s="168" t="s">
        <v>1259</v>
      </c>
      <c r="Z2972" s="168" t="s">
        <v>21</v>
      </c>
      <c r="AA2972" s="168" t="s">
        <v>4668</v>
      </c>
      <c r="AB2972" s="168" t="s">
        <v>1259</v>
      </c>
      <c r="AC2972" s="168" t="s">
        <v>7200</v>
      </c>
      <c r="AD2972" s="169">
        <v>402576.70036945213</v>
      </c>
      <c r="AE2972" s="168" t="s">
        <v>809</v>
      </c>
      <c r="AF2972" s="169">
        <v>-44222.286665574073</v>
      </c>
      <c r="AG2972" s="169">
        <v>-180186.12003438649</v>
      </c>
      <c r="AH2972" s="169">
        <v>-241015.4203118337</v>
      </c>
      <c r="AI2972" s="168" t="s">
        <v>21</v>
      </c>
      <c r="AJ2972"/>
      <c r="AK2972"/>
    </row>
    <row r="2973" spans="1:37" hidden="1" x14ac:dyDescent="0.25">
      <c r="A2973" s="179" t="b">
        <f>IF(E2973&lt;&gt;1,"",NOT(ISNA(VLOOKUP(P2973,Mapping!$P:$P,1,FALSE))))</f>
        <v>0</v>
      </c>
      <c r="B2973" s="180" t="str">
        <f t="shared" si="46"/>
        <v/>
      </c>
      <c r="E2973" s="167">
        <v>1</v>
      </c>
      <c r="F2973" s="170" t="s">
        <v>4669</v>
      </c>
      <c r="G2973" s="169">
        <v>232233.04475520531</v>
      </c>
      <c r="H2973" s="168" t="s">
        <v>1266</v>
      </c>
      <c r="I2973" s="168" t="s">
        <v>561</v>
      </c>
      <c r="J2973" s="169">
        <v>87621.853307576326</v>
      </c>
      <c r="K2973" s="169">
        <v>36746.647150420569</v>
      </c>
      <c r="L2973" s="168" t="s">
        <v>5</v>
      </c>
      <c r="M2973" s="168" t="s">
        <v>21</v>
      </c>
      <c r="N2973" s="168" t="s">
        <v>2829</v>
      </c>
      <c r="O2973" s="168" t="s">
        <v>21</v>
      </c>
      <c r="P2973" s="168" t="s">
        <v>2831</v>
      </c>
      <c r="Q2973" s="168" t="s">
        <v>2832</v>
      </c>
      <c r="R2973" s="168" t="s">
        <v>1259</v>
      </c>
      <c r="S2973" s="168" t="s">
        <v>21</v>
      </c>
      <c r="T2973" s="168" t="s">
        <v>1259</v>
      </c>
      <c r="U2973" s="168" t="s">
        <v>1259</v>
      </c>
      <c r="V2973" s="168" t="s">
        <v>2832</v>
      </c>
      <c r="W2973" s="168" t="s">
        <v>1259</v>
      </c>
      <c r="X2973" s="168" t="s">
        <v>21</v>
      </c>
      <c r="Y2973" s="168" t="s">
        <v>1259</v>
      </c>
      <c r="Z2973" s="168" t="s">
        <v>21</v>
      </c>
      <c r="AA2973" s="168" t="s">
        <v>4670</v>
      </c>
      <c r="AB2973" s="168" t="s">
        <v>1259</v>
      </c>
      <c r="AC2973" s="168" t="s">
        <v>9228</v>
      </c>
      <c r="AD2973" s="169">
        <v>140166.82286659969</v>
      </c>
      <c r="AE2973" s="168" t="s">
        <v>809</v>
      </c>
      <c r="AF2973" s="169">
        <v>6354.1656194252428</v>
      </c>
      <c r="AG2973" s="169">
        <v>-118723.8982556819</v>
      </c>
      <c r="AH2973" s="169">
        <v>-75884.338939127018</v>
      </c>
      <c r="AI2973" s="168" t="s">
        <v>21</v>
      </c>
      <c r="AJ2973"/>
      <c r="AK2973"/>
    </row>
    <row r="2974" spans="1:37" hidden="1" x14ac:dyDescent="0.25">
      <c r="A2974" s="179" t="b">
        <f>IF(E2974&lt;&gt;1,"",NOT(ISNA(VLOOKUP(P2974,Mapping!$P:$P,1,FALSE))))</f>
        <v>0</v>
      </c>
      <c r="B2974" s="180" t="str">
        <f t="shared" si="46"/>
        <v/>
      </c>
      <c r="E2974" s="167">
        <v>1</v>
      </c>
      <c r="F2974" s="170" t="s">
        <v>4669</v>
      </c>
      <c r="G2974" s="169">
        <v>1030458.093056423</v>
      </c>
      <c r="H2974" s="168" t="s">
        <v>1266</v>
      </c>
      <c r="I2974" s="168" t="s">
        <v>561</v>
      </c>
      <c r="J2974" s="169">
        <v>388793.28290497669</v>
      </c>
      <c r="K2974" s="169">
        <v>163051.2143039497</v>
      </c>
      <c r="L2974" s="168" t="s">
        <v>5</v>
      </c>
      <c r="M2974" s="168" t="s">
        <v>21</v>
      </c>
      <c r="N2974" s="168" t="s">
        <v>2829</v>
      </c>
      <c r="O2974" s="168" t="s">
        <v>21</v>
      </c>
      <c r="P2974" s="168" t="s">
        <v>2836</v>
      </c>
      <c r="Q2974" s="168" t="s">
        <v>2837</v>
      </c>
      <c r="R2974" s="168" t="s">
        <v>1259</v>
      </c>
      <c r="S2974" s="168" t="s">
        <v>21</v>
      </c>
      <c r="T2974" s="168" t="s">
        <v>1259</v>
      </c>
      <c r="U2974" s="168" t="s">
        <v>1259</v>
      </c>
      <c r="V2974" s="168" t="s">
        <v>2837</v>
      </c>
      <c r="W2974" s="168" t="s">
        <v>1259</v>
      </c>
      <c r="X2974" s="168" t="s">
        <v>21</v>
      </c>
      <c r="Y2974" s="168" t="s">
        <v>1259</v>
      </c>
      <c r="Z2974" s="168" t="s">
        <v>21</v>
      </c>
      <c r="AA2974" s="168" t="s">
        <v>4670</v>
      </c>
      <c r="AB2974" s="168" t="s">
        <v>1259</v>
      </c>
      <c r="AC2974" s="168" t="s">
        <v>9229</v>
      </c>
      <c r="AD2974" s="169">
        <v>621944.37984974426</v>
      </c>
      <c r="AE2974" s="168" t="s">
        <v>809</v>
      </c>
      <c r="AF2974" s="169">
        <v>28194.529310243201</v>
      </c>
      <c r="AG2974" s="169">
        <v>-526798.42322065867</v>
      </c>
      <c r="AH2974" s="169">
        <v>-336711.90625987528</v>
      </c>
      <c r="AI2974" s="168" t="s">
        <v>21</v>
      </c>
      <c r="AJ2974"/>
      <c r="AK2974"/>
    </row>
    <row r="2975" spans="1:37" hidden="1" x14ac:dyDescent="0.25">
      <c r="A2975" s="179" t="b">
        <f>IF(E2975&lt;&gt;1,"",NOT(ISNA(VLOOKUP(P2975,Mapping!$P:$P,1,FALSE))))</f>
        <v>0</v>
      </c>
      <c r="B2975" s="180" t="str">
        <f t="shared" si="46"/>
        <v/>
      </c>
      <c r="E2975" s="167">
        <v>1</v>
      </c>
      <c r="F2975" s="170" t="s">
        <v>4671</v>
      </c>
      <c r="G2975" s="169">
        <v>1682510.965504884</v>
      </c>
      <c r="H2975" s="168" t="s">
        <v>1266</v>
      </c>
      <c r="I2975" s="168" t="s">
        <v>303</v>
      </c>
      <c r="J2975" s="169">
        <v>1297013.9547431159</v>
      </c>
      <c r="K2975" s="169">
        <v>572938.13587197405</v>
      </c>
      <c r="L2975" s="168" t="s">
        <v>5</v>
      </c>
      <c r="M2975" s="168" t="s">
        <v>21</v>
      </c>
      <c r="N2975" s="168" t="s">
        <v>2829</v>
      </c>
      <c r="O2975" s="168" t="s">
        <v>21</v>
      </c>
      <c r="P2975" s="168" t="s">
        <v>2831</v>
      </c>
      <c r="Q2975" s="168" t="s">
        <v>2832</v>
      </c>
      <c r="R2975" s="168" t="s">
        <v>1259</v>
      </c>
      <c r="S2975" s="168" t="s">
        <v>21</v>
      </c>
      <c r="T2975" s="168" t="s">
        <v>1259</v>
      </c>
      <c r="U2975" s="168" t="s">
        <v>1259</v>
      </c>
      <c r="V2975" s="168" t="s">
        <v>2832</v>
      </c>
      <c r="W2975" s="168" t="s">
        <v>1259</v>
      </c>
      <c r="X2975" s="168" t="s">
        <v>21</v>
      </c>
      <c r="Y2975" s="168" t="s">
        <v>1259</v>
      </c>
      <c r="Z2975" s="168" t="s">
        <v>21</v>
      </c>
      <c r="AA2975" s="168" t="s">
        <v>4672</v>
      </c>
      <c r="AB2975" s="168" t="s">
        <v>4673</v>
      </c>
      <c r="AC2975" s="168" t="s">
        <v>12360</v>
      </c>
      <c r="AD2975" s="169">
        <v>1675111.1292154321</v>
      </c>
      <c r="AE2975" s="168" t="s">
        <v>809</v>
      </c>
      <c r="AF2975" s="169">
        <v>-1517696.476503894</v>
      </c>
      <c r="AG2975" s="169">
        <v>-317862.30812576198</v>
      </c>
      <c r="AH2975" s="169">
        <v>-682060.02259253873</v>
      </c>
      <c r="AI2975" s="168" t="s">
        <v>21</v>
      </c>
      <c r="AJ2975"/>
      <c r="AK2975"/>
    </row>
    <row r="2976" spans="1:37" hidden="1" x14ac:dyDescent="0.25">
      <c r="A2976" s="179" t="b">
        <f>IF(E2976&lt;&gt;1,"",NOT(ISNA(VLOOKUP(P2976,Mapping!$P:$P,1,FALSE))))</f>
        <v>0</v>
      </c>
      <c r="B2976" s="180" t="str">
        <f t="shared" si="46"/>
        <v/>
      </c>
      <c r="E2976" s="167">
        <v>1</v>
      </c>
      <c r="F2976" s="170" t="s">
        <v>4671</v>
      </c>
      <c r="G2976" s="169">
        <v>5971436.8760930402</v>
      </c>
      <c r="H2976" s="168" t="s">
        <v>1266</v>
      </c>
      <c r="I2976" s="168" t="s">
        <v>303</v>
      </c>
      <c r="J2976" s="169">
        <v>4603260.9100031713</v>
      </c>
      <c r="K2976" s="169">
        <v>2033427.4084444209</v>
      </c>
      <c r="L2976" s="168" t="s">
        <v>5</v>
      </c>
      <c r="M2976" s="168" t="s">
        <v>21</v>
      </c>
      <c r="N2976" s="168" t="s">
        <v>2829</v>
      </c>
      <c r="O2976" s="168" t="s">
        <v>21</v>
      </c>
      <c r="P2976" s="168" t="s">
        <v>2833</v>
      </c>
      <c r="Q2976" s="168" t="s">
        <v>2834</v>
      </c>
      <c r="R2976" s="168" t="s">
        <v>1259</v>
      </c>
      <c r="S2976" s="168" t="s">
        <v>21</v>
      </c>
      <c r="T2976" s="168" t="s">
        <v>1259</v>
      </c>
      <c r="U2976" s="168" t="s">
        <v>1259</v>
      </c>
      <c r="V2976" s="168" t="s">
        <v>2834</v>
      </c>
      <c r="W2976" s="168" t="s">
        <v>1259</v>
      </c>
      <c r="X2976" s="168" t="s">
        <v>21</v>
      </c>
      <c r="Y2976" s="168" t="s">
        <v>1259</v>
      </c>
      <c r="Z2976" s="168" t="s">
        <v>21</v>
      </c>
      <c r="AA2976" s="168" t="s">
        <v>4672</v>
      </c>
      <c r="AB2976" s="168" t="s">
        <v>4673</v>
      </c>
      <c r="AC2976" s="168" t="s">
        <v>9230</v>
      </c>
      <c r="AD2976" s="169">
        <v>5945173.9534721607</v>
      </c>
      <c r="AE2976" s="168" t="s">
        <v>809</v>
      </c>
      <c r="AF2976" s="169">
        <v>-5386490.1283376021</v>
      </c>
      <c r="AG2976" s="169">
        <v>-1128132.147235455</v>
      </c>
      <c r="AH2976" s="169">
        <v>-2420714.3098147698</v>
      </c>
      <c r="AI2976" s="168" t="s">
        <v>21</v>
      </c>
      <c r="AJ2976"/>
      <c r="AK2976"/>
    </row>
    <row r="2977" spans="1:37" hidden="1" x14ac:dyDescent="0.25">
      <c r="A2977" s="179" t="b">
        <f>IF(E2977&lt;&gt;1,"",NOT(ISNA(VLOOKUP(P2977,Mapping!$P:$P,1,FALSE))))</f>
        <v>0</v>
      </c>
      <c r="B2977" s="180" t="str">
        <f t="shared" si="46"/>
        <v/>
      </c>
      <c r="E2977" s="167">
        <v>1</v>
      </c>
      <c r="F2977" s="170" t="s">
        <v>4671</v>
      </c>
      <c r="G2977" s="169">
        <v>4611719.7385529419</v>
      </c>
      <c r="H2977" s="168" t="s">
        <v>1266</v>
      </c>
      <c r="I2977" s="168" t="s">
        <v>303</v>
      </c>
      <c r="J2977" s="169">
        <v>3555082.2424937431</v>
      </c>
      <c r="K2977" s="169">
        <v>1570408.849833345</v>
      </c>
      <c r="L2977" s="168" t="s">
        <v>5</v>
      </c>
      <c r="M2977" s="168" t="s">
        <v>21</v>
      </c>
      <c r="N2977" s="168" t="s">
        <v>2829</v>
      </c>
      <c r="O2977" s="168" t="s">
        <v>21</v>
      </c>
      <c r="P2977" s="168" t="s">
        <v>2851</v>
      </c>
      <c r="Q2977" s="168" t="s">
        <v>2834</v>
      </c>
      <c r="R2977" s="168" t="s">
        <v>1259</v>
      </c>
      <c r="S2977" s="168" t="s">
        <v>21</v>
      </c>
      <c r="T2977" s="168" t="s">
        <v>1259</v>
      </c>
      <c r="U2977" s="168" t="s">
        <v>1259</v>
      </c>
      <c r="V2977" s="168" t="s">
        <v>2834</v>
      </c>
      <c r="W2977" s="168" t="s">
        <v>1259</v>
      </c>
      <c r="X2977" s="168" t="s">
        <v>21</v>
      </c>
      <c r="Y2977" s="168" t="s">
        <v>1259</v>
      </c>
      <c r="Z2977" s="168" t="s">
        <v>21</v>
      </c>
      <c r="AA2977" s="168" t="s">
        <v>4672</v>
      </c>
      <c r="AB2977" s="168" t="s">
        <v>4673</v>
      </c>
      <c r="AC2977" s="168" t="s">
        <v>9231</v>
      </c>
      <c r="AD2977" s="169">
        <v>4591436.9756005537</v>
      </c>
      <c r="AE2977" s="168" t="s">
        <v>809</v>
      </c>
      <c r="AF2977" s="169">
        <v>-4159967.4185332619</v>
      </c>
      <c r="AG2977" s="169">
        <v>-871252.49735635007</v>
      </c>
      <c r="AH2977" s="169">
        <v>-1869509.1643126321</v>
      </c>
      <c r="AI2977" s="168" t="s">
        <v>21</v>
      </c>
      <c r="AJ2977"/>
      <c r="AK2977"/>
    </row>
    <row r="2978" spans="1:37" hidden="1" x14ac:dyDescent="0.25">
      <c r="A2978" s="179" t="b">
        <f>IF(E2978&lt;&gt;1,"",NOT(ISNA(VLOOKUP(P2978,Mapping!$P:$P,1,FALSE))))</f>
        <v>0</v>
      </c>
      <c r="B2978" s="180" t="str">
        <f t="shared" si="46"/>
        <v/>
      </c>
      <c r="E2978" s="167">
        <v>1</v>
      </c>
      <c r="F2978" s="170" t="s">
        <v>4671</v>
      </c>
      <c r="G2978" s="169">
        <v>6105201.3107149508</v>
      </c>
      <c r="H2978" s="168" t="s">
        <v>1266</v>
      </c>
      <c r="I2978" s="168" t="s">
        <v>303</v>
      </c>
      <c r="J2978" s="169">
        <v>4706377.2295457646</v>
      </c>
      <c r="K2978" s="169">
        <v>2078977.6291499599</v>
      </c>
      <c r="L2978" s="168" t="s">
        <v>5</v>
      </c>
      <c r="M2978" s="168" t="s">
        <v>21</v>
      </c>
      <c r="N2978" s="168" t="s">
        <v>2829</v>
      </c>
      <c r="O2978" s="168" t="s">
        <v>21</v>
      </c>
      <c r="P2978" s="168" t="s">
        <v>2836</v>
      </c>
      <c r="Q2978" s="168" t="s">
        <v>2837</v>
      </c>
      <c r="R2978" s="168" t="s">
        <v>1259</v>
      </c>
      <c r="S2978" s="168" t="s">
        <v>21</v>
      </c>
      <c r="T2978" s="168" t="s">
        <v>1259</v>
      </c>
      <c r="U2978" s="168" t="s">
        <v>1259</v>
      </c>
      <c r="V2978" s="168" t="s">
        <v>2837</v>
      </c>
      <c r="W2978" s="168" t="s">
        <v>1259</v>
      </c>
      <c r="X2978" s="168" t="s">
        <v>21</v>
      </c>
      <c r="Y2978" s="168" t="s">
        <v>1259</v>
      </c>
      <c r="Z2978" s="168" t="s">
        <v>21</v>
      </c>
      <c r="AA2978" s="168" t="s">
        <v>4672</v>
      </c>
      <c r="AB2978" s="168" t="s">
        <v>4673</v>
      </c>
      <c r="AC2978" s="168" t="s">
        <v>9232</v>
      </c>
      <c r="AD2978" s="169">
        <v>6078350.079941622</v>
      </c>
      <c r="AE2978" s="168" t="s">
        <v>809</v>
      </c>
      <c r="AF2978" s="169">
        <v>-5507151.3396280073</v>
      </c>
      <c r="AG2978" s="169">
        <v>-1153403.1099844549</v>
      </c>
      <c r="AH2978" s="169">
        <v>-2474940.0326604578</v>
      </c>
      <c r="AI2978" s="168" t="s">
        <v>21</v>
      </c>
      <c r="AJ2978"/>
      <c r="AK2978"/>
    </row>
    <row r="2979" spans="1:37" hidden="1" x14ac:dyDescent="0.25">
      <c r="A2979" s="179" t="b">
        <f>IF(E2979&lt;&gt;1,"",NOT(ISNA(VLOOKUP(P2979,Mapping!$P:$P,1,FALSE))))</f>
        <v>0</v>
      </c>
      <c r="B2979" s="180" t="str">
        <f t="shared" si="46"/>
        <v/>
      </c>
      <c r="E2979" s="167">
        <v>1</v>
      </c>
      <c r="F2979" s="170" t="s">
        <v>4674</v>
      </c>
      <c r="G2979" s="169">
        <v>3183475.2317528892</v>
      </c>
      <c r="H2979" s="168" t="s">
        <v>1266</v>
      </c>
      <c r="I2979" s="168" t="s">
        <v>303</v>
      </c>
      <c r="J2979" s="169">
        <v>974780.18535763829</v>
      </c>
      <c r="K2979" s="169">
        <v>477281.87402508262</v>
      </c>
      <c r="L2979" s="168" t="s">
        <v>5</v>
      </c>
      <c r="M2979" s="168" t="s">
        <v>21</v>
      </c>
      <c r="N2979" s="168" t="s">
        <v>2829</v>
      </c>
      <c r="O2979" s="168" t="s">
        <v>21</v>
      </c>
      <c r="P2979" s="168" t="s">
        <v>2831</v>
      </c>
      <c r="Q2979" s="168" t="s">
        <v>2832</v>
      </c>
      <c r="R2979" s="168" t="s">
        <v>1259</v>
      </c>
      <c r="S2979" s="168" t="s">
        <v>21</v>
      </c>
      <c r="T2979" s="168" t="s">
        <v>1259</v>
      </c>
      <c r="U2979" s="168" t="s">
        <v>1259</v>
      </c>
      <c r="V2979" s="168" t="s">
        <v>2832</v>
      </c>
      <c r="W2979" s="168" t="s">
        <v>1259</v>
      </c>
      <c r="X2979" s="168" t="s">
        <v>21</v>
      </c>
      <c r="Y2979" s="168" t="s">
        <v>1259</v>
      </c>
      <c r="Z2979" s="168" t="s">
        <v>21</v>
      </c>
      <c r="AA2979" s="168" t="s">
        <v>4675</v>
      </c>
      <c r="AB2979" s="168" t="s">
        <v>4676</v>
      </c>
      <c r="AC2979" s="168" t="s">
        <v>7266</v>
      </c>
      <c r="AD2979" s="169">
        <v>1379997.1152691031</v>
      </c>
      <c r="AE2979" s="168" t="s">
        <v>808</v>
      </c>
      <c r="AF2979" s="169">
        <v>-577830.3486347585</v>
      </c>
      <c r="AG2979" s="169">
        <v>-1452403.394694655</v>
      </c>
      <c r="AH2979" s="169">
        <v>-1221403.4969823379</v>
      </c>
      <c r="AI2979" s="168" t="s">
        <v>21</v>
      </c>
      <c r="AJ2979"/>
      <c r="AK2979"/>
    </row>
    <row r="2980" spans="1:37" hidden="1" x14ac:dyDescent="0.25">
      <c r="A2980" s="179" t="b">
        <f>IF(E2980&lt;&gt;1,"",NOT(ISNA(VLOOKUP(P2980,Mapping!$P:$P,1,FALSE))))</f>
        <v>0</v>
      </c>
      <c r="B2980" s="180" t="str">
        <f t="shared" si="46"/>
        <v/>
      </c>
      <c r="E2980" s="167">
        <v>1</v>
      </c>
      <c r="F2980" s="170" t="s">
        <v>4674</v>
      </c>
      <c r="G2980" s="169">
        <v>11141455.55763761</v>
      </c>
      <c r="H2980" s="168" t="s">
        <v>1266</v>
      </c>
      <c r="I2980" s="168" t="s">
        <v>303</v>
      </c>
      <c r="J2980" s="169">
        <v>3411513.9346153801</v>
      </c>
      <c r="K2980" s="169">
        <v>1670380.449289209</v>
      </c>
      <c r="L2980" s="168" t="s">
        <v>5</v>
      </c>
      <c r="M2980" s="168" t="s">
        <v>21</v>
      </c>
      <c r="N2980" s="168" t="s">
        <v>2829</v>
      </c>
      <c r="O2980" s="168" t="s">
        <v>21</v>
      </c>
      <c r="P2980" s="168" t="s">
        <v>2833</v>
      </c>
      <c r="Q2980" s="168" t="s">
        <v>2834</v>
      </c>
      <c r="R2980" s="168" t="s">
        <v>1259</v>
      </c>
      <c r="S2980" s="168" t="s">
        <v>21</v>
      </c>
      <c r="T2980" s="168" t="s">
        <v>1259</v>
      </c>
      <c r="U2980" s="168" t="s">
        <v>1259</v>
      </c>
      <c r="V2980" s="168" t="s">
        <v>2834</v>
      </c>
      <c r="W2980" s="168" t="s">
        <v>1259</v>
      </c>
      <c r="X2980" s="168" t="s">
        <v>21</v>
      </c>
      <c r="Y2980" s="168" t="s">
        <v>1259</v>
      </c>
      <c r="Z2980" s="168" t="s">
        <v>21</v>
      </c>
      <c r="AA2980" s="168" t="s">
        <v>4675</v>
      </c>
      <c r="AB2980" s="168" t="s">
        <v>4676</v>
      </c>
      <c r="AC2980" s="168" t="s">
        <v>9233</v>
      </c>
      <c r="AD2980" s="169">
        <v>4829683.1010596231</v>
      </c>
      <c r="AE2980" s="168" t="s">
        <v>808</v>
      </c>
      <c r="AF2980" s="169">
        <v>-2022277.7563824749</v>
      </c>
      <c r="AG2980" s="169">
        <v>-5083088.981610327</v>
      </c>
      <c r="AH2980" s="169">
        <v>-4274640.6957527697</v>
      </c>
      <c r="AI2980" s="168" t="s">
        <v>21</v>
      </c>
      <c r="AJ2980"/>
      <c r="AK2980"/>
    </row>
    <row r="2981" spans="1:37" hidden="1" x14ac:dyDescent="0.25">
      <c r="A2981" s="179" t="b">
        <f>IF(E2981&lt;&gt;1,"",NOT(ISNA(VLOOKUP(P2981,Mapping!$P:$P,1,FALSE))))</f>
        <v>0</v>
      </c>
      <c r="B2981" s="180" t="str">
        <f t="shared" si="46"/>
        <v/>
      </c>
      <c r="E2981" s="167">
        <v>1</v>
      </c>
      <c r="F2981" s="170" t="s">
        <v>4674</v>
      </c>
      <c r="G2981" s="169">
        <v>8414717.2496044207</v>
      </c>
      <c r="H2981" s="168" t="s">
        <v>1266</v>
      </c>
      <c r="I2981" s="168" t="s">
        <v>303</v>
      </c>
      <c r="J2981" s="169">
        <v>2576586.6052568811</v>
      </c>
      <c r="K2981" s="169">
        <v>1261574.7652828449</v>
      </c>
      <c r="L2981" s="168" t="s">
        <v>5</v>
      </c>
      <c r="M2981" s="168" t="s">
        <v>21</v>
      </c>
      <c r="N2981" s="168" t="s">
        <v>2829</v>
      </c>
      <c r="O2981" s="168" t="s">
        <v>21</v>
      </c>
      <c r="P2981" s="168" t="s">
        <v>2851</v>
      </c>
      <c r="Q2981" s="168" t="s">
        <v>2834</v>
      </c>
      <c r="R2981" s="168" t="s">
        <v>1259</v>
      </c>
      <c r="S2981" s="168" t="s">
        <v>21</v>
      </c>
      <c r="T2981" s="168" t="s">
        <v>1259</v>
      </c>
      <c r="U2981" s="168" t="s">
        <v>1259</v>
      </c>
      <c r="V2981" s="168" t="s">
        <v>2834</v>
      </c>
      <c r="W2981" s="168" t="s">
        <v>1259</v>
      </c>
      <c r="X2981" s="168" t="s">
        <v>21</v>
      </c>
      <c r="Y2981" s="168" t="s">
        <v>1259</v>
      </c>
      <c r="Z2981" s="168" t="s">
        <v>21</v>
      </c>
      <c r="AA2981" s="168" t="s">
        <v>4675</v>
      </c>
      <c r="AB2981" s="168" t="s">
        <v>4676</v>
      </c>
      <c r="AC2981" s="168" t="s">
        <v>9234</v>
      </c>
      <c r="AD2981" s="169">
        <v>3647675.7897894098</v>
      </c>
      <c r="AE2981" s="168" t="s">
        <v>808</v>
      </c>
      <c r="AF2981" s="169">
        <v>-1527349.405298989</v>
      </c>
      <c r="AG2981" s="169">
        <v>-3839063.604710904</v>
      </c>
      <c r="AH2981" s="169">
        <v>-3228473.390422856</v>
      </c>
      <c r="AI2981" s="168" t="s">
        <v>21</v>
      </c>
      <c r="AJ2981"/>
      <c r="AK2981"/>
    </row>
    <row r="2982" spans="1:37" hidden="1" x14ac:dyDescent="0.25">
      <c r="A2982" s="179" t="b">
        <f>IF(E2982&lt;&gt;1,"",NOT(ISNA(VLOOKUP(P2982,Mapping!$P:$P,1,FALSE))))</f>
        <v>0</v>
      </c>
      <c r="B2982" s="180" t="str">
        <f t="shared" si="46"/>
        <v/>
      </c>
      <c r="E2982" s="167">
        <v>1</v>
      </c>
      <c r="F2982" s="170" t="s">
        <v>4674</v>
      </c>
      <c r="G2982" s="169">
        <v>6585882.2120656334</v>
      </c>
      <c r="H2982" s="168" t="s">
        <v>1266</v>
      </c>
      <c r="I2982" s="168" t="s">
        <v>303</v>
      </c>
      <c r="J2982" s="169">
        <v>2016597.2768966849</v>
      </c>
      <c r="K2982" s="169">
        <v>987387.04574508814</v>
      </c>
      <c r="L2982" s="168" t="s">
        <v>5</v>
      </c>
      <c r="M2982" s="168" t="s">
        <v>21</v>
      </c>
      <c r="N2982" s="168" t="s">
        <v>2829</v>
      </c>
      <c r="O2982" s="168" t="s">
        <v>21</v>
      </c>
      <c r="P2982" s="168" t="s">
        <v>2835</v>
      </c>
      <c r="Q2982" s="168" t="s">
        <v>2834</v>
      </c>
      <c r="R2982" s="168" t="s">
        <v>1259</v>
      </c>
      <c r="S2982" s="168" t="s">
        <v>21</v>
      </c>
      <c r="T2982" s="168" t="s">
        <v>1259</v>
      </c>
      <c r="U2982" s="168" t="s">
        <v>1259</v>
      </c>
      <c r="V2982" s="168" t="s">
        <v>2834</v>
      </c>
      <c r="W2982" s="168" t="s">
        <v>1259</v>
      </c>
      <c r="X2982" s="168" t="s">
        <v>21</v>
      </c>
      <c r="Y2982" s="168" t="s">
        <v>1259</v>
      </c>
      <c r="Z2982" s="168" t="s">
        <v>21</v>
      </c>
      <c r="AA2982" s="168" t="s">
        <v>4675</v>
      </c>
      <c r="AB2982" s="168" t="s">
        <v>4676</v>
      </c>
      <c r="AC2982" s="168" t="s">
        <v>9235</v>
      </c>
      <c r="AD2982" s="169">
        <v>2854898.4341079202</v>
      </c>
      <c r="AE2982" s="168" t="s">
        <v>808</v>
      </c>
      <c r="AF2982" s="169">
        <v>-1195398.844856078</v>
      </c>
      <c r="AG2982" s="169">
        <v>-3004690.4673407418</v>
      </c>
      <c r="AH2982" s="169">
        <v>-2526804.5073187291</v>
      </c>
      <c r="AI2982" s="168" t="s">
        <v>21</v>
      </c>
      <c r="AJ2982"/>
      <c r="AK2982"/>
    </row>
    <row r="2983" spans="1:37" hidden="1" x14ac:dyDescent="0.25">
      <c r="A2983" s="179" t="b">
        <f>IF(E2983&lt;&gt;1,"",NOT(ISNA(VLOOKUP(P2983,Mapping!$P:$P,1,FALSE))))</f>
        <v>0</v>
      </c>
      <c r="B2983" s="180" t="str">
        <f t="shared" si="46"/>
        <v/>
      </c>
      <c r="E2983" s="167">
        <v>1</v>
      </c>
      <c r="F2983" s="170" t="s">
        <v>4677</v>
      </c>
      <c r="G2983" s="169">
        <v>709931.52801852918</v>
      </c>
      <c r="H2983" s="168" t="s">
        <v>1266</v>
      </c>
      <c r="I2983" s="168" t="s">
        <v>303</v>
      </c>
      <c r="J2983" s="169">
        <v>250201.7326294618</v>
      </c>
      <c r="K2983" s="169">
        <v>135053.90672684601</v>
      </c>
      <c r="L2983" s="168" t="s">
        <v>5</v>
      </c>
      <c r="M2983" s="168" t="s">
        <v>21</v>
      </c>
      <c r="N2983" s="168" t="s">
        <v>2829</v>
      </c>
      <c r="O2983" s="168" t="s">
        <v>21</v>
      </c>
      <c r="P2983" s="168" t="s">
        <v>2831</v>
      </c>
      <c r="Q2983" s="168" t="s">
        <v>2832</v>
      </c>
      <c r="R2983" s="168" t="s">
        <v>1259</v>
      </c>
      <c r="S2983" s="168" t="s">
        <v>21</v>
      </c>
      <c r="T2983" s="168" t="s">
        <v>1259</v>
      </c>
      <c r="U2983" s="168" t="s">
        <v>1259</v>
      </c>
      <c r="V2983" s="168" t="s">
        <v>2832</v>
      </c>
      <c r="W2983" s="168" t="s">
        <v>1259</v>
      </c>
      <c r="X2983" s="168" t="s">
        <v>21</v>
      </c>
      <c r="Y2983" s="168" t="s">
        <v>1259</v>
      </c>
      <c r="Z2983" s="168" t="s">
        <v>21</v>
      </c>
      <c r="AA2983" s="168" t="s">
        <v>4678</v>
      </c>
      <c r="AB2983" s="168" t="s">
        <v>4679</v>
      </c>
      <c r="AC2983" s="168" t="s">
        <v>12361</v>
      </c>
      <c r="AD2983" s="169">
        <v>464939.92008631519</v>
      </c>
      <c r="AE2983" s="168" t="s">
        <v>819</v>
      </c>
      <c r="AF2983" s="169">
        <v>-297340.08722265507</v>
      </c>
      <c r="AG2983" s="169">
        <v>239011.46242828821</v>
      </c>
      <c r="AH2983" s="169">
        <v>-291635.99572512892</v>
      </c>
      <c r="AI2983" s="168" t="s">
        <v>21</v>
      </c>
      <c r="AJ2983"/>
      <c r="AK2983"/>
    </row>
    <row r="2984" spans="1:37" hidden="1" x14ac:dyDescent="0.25">
      <c r="A2984" s="179" t="b">
        <f>IF(E2984&lt;&gt;1,"",NOT(ISNA(VLOOKUP(P2984,Mapping!$P:$P,1,FALSE))))</f>
        <v>0</v>
      </c>
      <c r="B2984" s="180" t="str">
        <f t="shared" si="46"/>
        <v/>
      </c>
      <c r="E2984" s="167">
        <v>1</v>
      </c>
      <c r="F2984" s="170" t="s">
        <v>4677</v>
      </c>
      <c r="G2984" s="169">
        <v>2524445.324035326</v>
      </c>
      <c r="H2984" s="168" t="s">
        <v>1266</v>
      </c>
      <c r="I2984" s="168" t="s">
        <v>303</v>
      </c>
      <c r="J2984" s="169">
        <v>889692.27182356769</v>
      </c>
      <c r="K2984" s="169">
        <v>480238.14955910947</v>
      </c>
      <c r="L2984" s="168" t="s">
        <v>5</v>
      </c>
      <c r="M2984" s="168" t="s">
        <v>21</v>
      </c>
      <c r="N2984" s="168" t="s">
        <v>2829</v>
      </c>
      <c r="O2984" s="168" t="s">
        <v>21</v>
      </c>
      <c r="P2984" s="168" t="s">
        <v>2833</v>
      </c>
      <c r="Q2984" s="168" t="s">
        <v>2834</v>
      </c>
      <c r="R2984" s="168" t="s">
        <v>1259</v>
      </c>
      <c r="S2984" s="168" t="s">
        <v>21</v>
      </c>
      <c r="T2984" s="168" t="s">
        <v>1259</v>
      </c>
      <c r="U2984" s="168" t="s">
        <v>1259</v>
      </c>
      <c r="V2984" s="168" t="s">
        <v>2834</v>
      </c>
      <c r="W2984" s="168" t="s">
        <v>1259</v>
      </c>
      <c r="X2984" s="168" t="s">
        <v>21</v>
      </c>
      <c r="Y2984" s="168" t="s">
        <v>1259</v>
      </c>
      <c r="Z2984" s="168" t="s">
        <v>21</v>
      </c>
      <c r="AA2984" s="168" t="s">
        <v>4678</v>
      </c>
      <c r="AB2984" s="168" t="s">
        <v>4679</v>
      </c>
      <c r="AC2984" s="168" t="s">
        <v>9236</v>
      </c>
      <c r="AD2984" s="169">
        <v>1653279.7331810051</v>
      </c>
      <c r="AE2984" s="168" t="s">
        <v>819</v>
      </c>
      <c r="AF2984" s="169">
        <v>-1057311.5338778091</v>
      </c>
      <c r="AG2984" s="169">
        <v>849900.79311168287</v>
      </c>
      <c r="AH2984" s="169">
        <v>-1037028.356500139</v>
      </c>
      <c r="AI2984" s="168" t="s">
        <v>21</v>
      </c>
      <c r="AJ2984"/>
      <c r="AK2984"/>
    </row>
    <row r="2985" spans="1:37" hidden="1" x14ac:dyDescent="0.25">
      <c r="A2985" s="179" t="b">
        <f>IF(E2985&lt;&gt;1,"",NOT(ISNA(VLOOKUP(P2985,Mapping!$P:$P,1,FALSE))))</f>
        <v>0</v>
      </c>
      <c r="B2985" s="180" t="str">
        <f t="shared" si="46"/>
        <v/>
      </c>
      <c r="E2985" s="167">
        <v>1</v>
      </c>
      <c r="F2985" s="170" t="s">
        <v>4680</v>
      </c>
      <c r="G2985" s="169">
        <v>757348.22362449777</v>
      </c>
      <c r="H2985" s="168" t="s">
        <v>1266</v>
      </c>
      <c r="I2985" s="168" t="s">
        <v>303</v>
      </c>
      <c r="J2985" s="169">
        <v>246841.9149587478</v>
      </c>
      <c r="K2985" s="169">
        <v>129893.9727825556</v>
      </c>
      <c r="L2985" s="168" t="s">
        <v>5</v>
      </c>
      <c r="M2985" s="168" t="s">
        <v>21</v>
      </c>
      <c r="N2985" s="168" t="s">
        <v>2829</v>
      </c>
      <c r="O2985" s="168" t="s">
        <v>21</v>
      </c>
      <c r="P2985" s="168" t="s">
        <v>2831</v>
      </c>
      <c r="Q2985" s="168" t="s">
        <v>2832</v>
      </c>
      <c r="R2985" s="168" t="s">
        <v>1259</v>
      </c>
      <c r="S2985" s="168" t="s">
        <v>21</v>
      </c>
      <c r="T2985" s="168" t="s">
        <v>1259</v>
      </c>
      <c r="U2985" s="168" t="s">
        <v>1259</v>
      </c>
      <c r="V2985" s="168" t="s">
        <v>2832</v>
      </c>
      <c r="W2985" s="168" t="s">
        <v>1259</v>
      </c>
      <c r="X2985" s="168" t="s">
        <v>21</v>
      </c>
      <c r="Y2985" s="168" t="s">
        <v>1259</v>
      </c>
      <c r="Z2985" s="168" t="s">
        <v>21</v>
      </c>
      <c r="AA2985" s="168" t="s">
        <v>4681</v>
      </c>
      <c r="AB2985" s="168" t="s">
        <v>4682</v>
      </c>
      <c r="AC2985" s="168" t="s">
        <v>9237</v>
      </c>
      <c r="AD2985" s="169">
        <v>354271.64817307709</v>
      </c>
      <c r="AE2985" s="168" t="s">
        <v>814</v>
      </c>
      <c r="AF2985" s="169">
        <v>-137096.2183931208</v>
      </c>
      <c r="AG2985" s="169">
        <v>-488419.52207067801</v>
      </c>
      <c r="AH2985" s="169">
        <v>-226265.80927677991</v>
      </c>
      <c r="AI2985" s="168" t="s">
        <v>21</v>
      </c>
      <c r="AJ2985"/>
      <c r="AK2985"/>
    </row>
    <row r="2986" spans="1:37" hidden="1" x14ac:dyDescent="0.25">
      <c r="A2986" s="179" t="b">
        <f>IF(E2986&lt;&gt;1,"",NOT(ISNA(VLOOKUP(P2986,Mapping!$P:$P,1,FALSE))))</f>
        <v>0</v>
      </c>
      <c r="B2986" s="180" t="str">
        <f t="shared" si="46"/>
        <v/>
      </c>
      <c r="E2986" s="167">
        <v>1</v>
      </c>
      <c r="F2986" s="170" t="s">
        <v>4680</v>
      </c>
      <c r="G2986" s="169">
        <v>586831.42236561084</v>
      </c>
      <c r="H2986" s="168" t="s">
        <v>1266</v>
      </c>
      <c r="I2986" s="168" t="s">
        <v>303</v>
      </c>
      <c r="J2986" s="169">
        <v>204506.9130203996</v>
      </c>
      <c r="K2986" s="169">
        <v>106912.5968721885</v>
      </c>
      <c r="L2986" s="168" t="s">
        <v>5</v>
      </c>
      <c r="M2986" s="168" t="s">
        <v>21</v>
      </c>
      <c r="N2986" s="168" t="s">
        <v>2829</v>
      </c>
      <c r="O2986" s="168" t="s">
        <v>21</v>
      </c>
      <c r="P2986" s="168" t="s">
        <v>2831</v>
      </c>
      <c r="Q2986" s="168" t="s">
        <v>2832</v>
      </c>
      <c r="R2986" s="168" t="s">
        <v>1259</v>
      </c>
      <c r="S2986" s="168" t="s">
        <v>21</v>
      </c>
      <c r="T2986" s="168" t="s">
        <v>1259</v>
      </c>
      <c r="U2986" s="168" t="s">
        <v>1259</v>
      </c>
      <c r="V2986" s="168" t="s">
        <v>2832</v>
      </c>
      <c r="W2986" s="168" t="s">
        <v>1259</v>
      </c>
      <c r="X2986" s="168" t="s">
        <v>21</v>
      </c>
      <c r="Y2986" s="168" t="s">
        <v>1259</v>
      </c>
      <c r="Z2986" s="168" t="s">
        <v>21</v>
      </c>
      <c r="AA2986" s="168" t="s">
        <v>4683</v>
      </c>
      <c r="AB2986" s="168" t="s">
        <v>4684</v>
      </c>
      <c r="AC2986" s="168" t="s">
        <v>6930</v>
      </c>
      <c r="AD2986" s="169">
        <v>294825.21162970469</v>
      </c>
      <c r="AE2986" s="168" t="s">
        <v>814</v>
      </c>
      <c r="AF2986" s="169">
        <v>-123711.1302407427</v>
      </c>
      <c r="AG2986" s="169">
        <v>-285093.66191005282</v>
      </c>
      <c r="AH2986" s="169">
        <v>-227183.55915855541</v>
      </c>
      <c r="AI2986" s="168" t="s">
        <v>21</v>
      </c>
      <c r="AJ2986"/>
      <c r="AK2986"/>
    </row>
    <row r="2987" spans="1:37" hidden="1" x14ac:dyDescent="0.25">
      <c r="A2987" s="179" t="b">
        <f>IF(E2987&lt;&gt;1,"",NOT(ISNA(VLOOKUP(P2987,Mapping!$P:$P,1,FALSE))))</f>
        <v>1</v>
      </c>
      <c r="B2987" s="180" t="str">
        <f t="shared" si="46"/>
        <v/>
      </c>
      <c r="E2987" s="167">
        <v>1</v>
      </c>
      <c r="F2987" s="170" t="s">
        <v>4680</v>
      </c>
      <c r="G2987" s="169">
        <v>126469800.44991609</v>
      </c>
      <c r="H2987" s="168" t="s">
        <v>1266</v>
      </c>
      <c r="I2987" s="168" t="s">
        <v>303</v>
      </c>
      <c r="J2987" s="169">
        <v>41220203.274664707</v>
      </c>
      <c r="K2987" s="169">
        <v>21691032.348154899</v>
      </c>
      <c r="L2987" s="168" t="s">
        <v>5</v>
      </c>
      <c r="M2987" s="168" t="s">
        <v>21</v>
      </c>
      <c r="N2987" s="168" t="s">
        <v>2829</v>
      </c>
      <c r="O2987" s="168" t="s">
        <v>21</v>
      </c>
      <c r="P2987" s="168" t="s">
        <v>183</v>
      </c>
      <c r="Q2987" s="168" t="s">
        <v>2834</v>
      </c>
      <c r="R2987" s="168" t="s">
        <v>1259</v>
      </c>
      <c r="S2987" s="168" t="s">
        <v>21</v>
      </c>
      <c r="T2987" s="168" t="s">
        <v>1259</v>
      </c>
      <c r="U2987" s="168" t="s">
        <v>1259</v>
      </c>
      <c r="V2987" s="168" t="s">
        <v>2834</v>
      </c>
      <c r="W2987" s="168" t="s">
        <v>1259</v>
      </c>
      <c r="X2987" s="168" t="s">
        <v>21</v>
      </c>
      <c r="Y2987" s="168" t="s">
        <v>1259</v>
      </c>
      <c r="Z2987" s="168" t="s">
        <v>21</v>
      </c>
      <c r="AA2987" s="168" t="s">
        <v>4681</v>
      </c>
      <c r="AB2987" s="168" t="s">
        <v>4682</v>
      </c>
      <c r="AC2987" s="168" t="s">
        <v>9238</v>
      </c>
      <c r="AD2987" s="169">
        <v>59159925.714339189</v>
      </c>
      <c r="AE2987" s="168" t="s">
        <v>814</v>
      </c>
      <c r="AF2987" s="169">
        <v>-22893737.440404609</v>
      </c>
      <c r="AG2987" s="169">
        <v>-81561318.248695731</v>
      </c>
      <c r="AH2987" s="169">
        <v>-37784193.393792354</v>
      </c>
      <c r="AI2987" s="168" t="s">
        <v>21</v>
      </c>
      <c r="AJ2987"/>
      <c r="AK2987"/>
    </row>
    <row r="2988" spans="1:37" hidden="1" x14ac:dyDescent="0.25">
      <c r="A2988" s="179" t="b">
        <f>IF(E2988&lt;&gt;1,"",NOT(ISNA(VLOOKUP(P2988,Mapping!$P:$P,1,FALSE))))</f>
        <v>0</v>
      </c>
      <c r="B2988" s="180" t="str">
        <f t="shared" si="46"/>
        <v/>
      </c>
      <c r="E2988" s="167">
        <v>1</v>
      </c>
      <c r="F2988" s="170" t="s">
        <v>4680</v>
      </c>
      <c r="G2988" s="169">
        <v>525584.96140465152</v>
      </c>
      <c r="H2988" s="168" t="s">
        <v>1266</v>
      </c>
      <c r="I2988" s="168" t="s">
        <v>303</v>
      </c>
      <c r="J2988" s="169">
        <v>171303.4959344785</v>
      </c>
      <c r="K2988" s="169">
        <v>90143.894898029772</v>
      </c>
      <c r="L2988" s="168" t="s">
        <v>5</v>
      </c>
      <c r="M2988" s="168" t="s">
        <v>21</v>
      </c>
      <c r="N2988" s="168" t="s">
        <v>2829</v>
      </c>
      <c r="O2988" s="168" t="s">
        <v>21</v>
      </c>
      <c r="P2988" s="168" t="s">
        <v>2836</v>
      </c>
      <c r="Q2988" s="168" t="s">
        <v>2837</v>
      </c>
      <c r="R2988" s="168" t="s">
        <v>1259</v>
      </c>
      <c r="S2988" s="168" t="s">
        <v>21</v>
      </c>
      <c r="T2988" s="168" t="s">
        <v>1259</v>
      </c>
      <c r="U2988" s="168" t="s">
        <v>1259</v>
      </c>
      <c r="V2988" s="168" t="s">
        <v>2837</v>
      </c>
      <c r="W2988" s="168" t="s">
        <v>1259</v>
      </c>
      <c r="X2988" s="168" t="s">
        <v>21</v>
      </c>
      <c r="Y2988" s="168" t="s">
        <v>1259</v>
      </c>
      <c r="Z2988" s="168" t="s">
        <v>21</v>
      </c>
      <c r="AA2988" s="168" t="s">
        <v>4681</v>
      </c>
      <c r="AB2988" s="168" t="s">
        <v>4682</v>
      </c>
      <c r="AC2988" s="168" t="s">
        <v>7084</v>
      </c>
      <c r="AD2988" s="169">
        <v>245857.6447709857</v>
      </c>
      <c r="AE2988" s="168" t="s">
        <v>814</v>
      </c>
      <c r="AF2988" s="169">
        <v>-95142.113502332766</v>
      </c>
      <c r="AG2988" s="169">
        <v>-338953.66444283561</v>
      </c>
      <c r="AH2988" s="169">
        <v>-157024.07812722551</v>
      </c>
      <c r="AI2988" s="168" t="s">
        <v>21</v>
      </c>
      <c r="AJ2988"/>
      <c r="AK2988"/>
    </row>
    <row r="2989" spans="1:37" hidden="1" x14ac:dyDescent="0.25">
      <c r="A2989" s="179" t="b">
        <f>IF(E2989&lt;&gt;1,"",NOT(ISNA(VLOOKUP(P2989,Mapping!$P:$P,1,FALSE))))</f>
        <v>0</v>
      </c>
      <c r="B2989" s="180" t="str">
        <f t="shared" si="46"/>
        <v/>
      </c>
      <c r="E2989" s="167">
        <v>1</v>
      </c>
      <c r="F2989" s="170" t="s">
        <v>4685</v>
      </c>
      <c r="G2989" s="169">
        <v>811685.13013170171</v>
      </c>
      <c r="H2989" s="168" t="s">
        <v>1266</v>
      </c>
      <c r="I2989" s="168" t="s">
        <v>402</v>
      </c>
      <c r="J2989" s="169">
        <v>322234.10335259268</v>
      </c>
      <c r="K2989" s="169">
        <v>148089.41186730101</v>
      </c>
      <c r="L2989" s="168" t="s">
        <v>5</v>
      </c>
      <c r="M2989" s="168" t="s">
        <v>21</v>
      </c>
      <c r="N2989" s="168" t="s">
        <v>2829</v>
      </c>
      <c r="O2989" s="168" t="s">
        <v>21</v>
      </c>
      <c r="P2989" s="168" t="s">
        <v>2831</v>
      </c>
      <c r="Q2989" s="168" t="s">
        <v>2832</v>
      </c>
      <c r="R2989" s="168" t="s">
        <v>1259</v>
      </c>
      <c r="S2989" s="168" t="s">
        <v>21</v>
      </c>
      <c r="T2989" s="168" t="s">
        <v>1259</v>
      </c>
      <c r="U2989" s="168" t="s">
        <v>1259</v>
      </c>
      <c r="V2989" s="168" t="s">
        <v>2832</v>
      </c>
      <c r="W2989" s="168" t="s">
        <v>1259</v>
      </c>
      <c r="X2989" s="168" t="s">
        <v>21</v>
      </c>
      <c r="Y2989" s="168" t="s">
        <v>1259</v>
      </c>
      <c r="Z2989" s="168" t="s">
        <v>21</v>
      </c>
      <c r="AA2989" s="168" t="s">
        <v>4686</v>
      </c>
      <c r="AB2989" s="168" t="s">
        <v>1259</v>
      </c>
      <c r="AC2989" s="168" t="s">
        <v>9239</v>
      </c>
      <c r="AD2989" s="169">
        <v>546753.95089395309</v>
      </c>
      <c r="AE2989" s="168" t="s">
        <v>813</v>
      </c>
      <c r="AF2989" s="169">
        <v>-560725.19380845246</v>
      </c>
      <c r="AG2989" s="169">
        <v>-539444.30115151987</v>
      </c>
      <c r="AH2989" s="169">
        <v>-318536.13013408688</v>
      </c>
      <c r="AI2989" s="168" t="s">
        <v>21</v>
      </c>
      <c r="AJ2989"/>
      <c r="AK2989"/>
    </row>
    <row r="2990" spans="1:37" hidden="1" x14ac:dyDescent="0.25">
      <c r="A2990" s="179" t="b">
        <f>IF(E2990&lt;&gt;1,"",NOT(ISNA(VLOOKUP(P2990,Mapping!$P:$P,1,FALSE))))</f>
        <v>0</v>
      </c>
      <c r="B2990" s="180" t="str">
        <f t="shared" si="46"/>
        <v/>
      </c>
      <c r="E2990" s="167">
        <v>1</v>
      </c>
      <c r="F2990" s="170" t="s">
        <v>4685</v>
      </c>
      <c r="G2990" s="169">
        <v>2897619.1806976791</v>
      </c>
      <c r="H2990" s="168" t="s">
        <v>1266</v>
      </c>
      <c r="I2990" s="168" t="s">
        <v>402</v>
      </c>
      <c r="J2990" s="169">
        <v>1150337.346204544</v>
      </c>
      <c r="K2990" s="169">
        <v>528661.55157394998</v>
      </c>
      <c r="L2990" s="168" t="s">
        <v>5</v>
      </c>
      <c r="M2990" s="168" t="s">
        <v>21</v>
      </c>
      <c r="N2990" s="168" t="s">
        <v>2829</v>
      </c>
      <c r="O2990" s="168" t="s">
        <v>21</v>
      </c>
      <c r="P2990" s="168" t="s">
        <v>2833</v>
      </c>
      <c r="Q2990" s="168" t="s">
        <v>2834</v>
      </c>
      <c r="R2990" s="168" t="s">
        <v>1259</v>
      </c>
      <c r="S2990" s="168" t="s">
        <v>21</v>
      </c>
      <c r="T2990" s="168" t="s">
        <v>1259</v>
      </c>
      <c r="U2990" s="168" t="s">
        <v>1259</v>
      </c>
      <c r="V2990" s="168" t="s">
        <v>2834</v>
      </c>
      <c r="W2990" s="168" t="s">
        <v>1259</v>
      </c>
      <c r="X2990" s="168" t="s">
        <v>21</v>
      </c>
      <c r="Y2990" s="168" t="s">
        <v>1259</v>
      </c>
      <c r="Z2990" s="168" t="s">
        <v>21</v>
      </c>
      <c r="AA2990" s="168" t="s">
        <v>4686</v>
      </c>
      <c r="AB2990" s="168" t="s">
        <v>1259</v>
      </c>
      <c r="AC2990" s="168" t="s">
        <v>9240</v>
      </c>
      <c r="AD2990" s="169">
        <v>1951846.4444155849</v>
      </c>
      <c r="AE2990" s="168" t="s">
        <v>813</v>
      </c>
      <c r="AF2990" s="169">
        <v>-2001722.1165751361</v>
      </c>
      <c r="AG2990" s="169">
        <v>-1925751.865974278</v>
      </c>
      <c r="AH2990" s="169">
        <v>-1137136.022526345</v>
      </c>
      <c r="AI2990" s="168" t="s">
        <v>21</v>
      </c>
      <c r="AJ2990"/>
      <c r="AK2990"/>
    </row>
    <row r="2991" spans="1:37" hidden="1" x14ac:dyDescent="0.25">
      <c r="A2991" s="179" t="b">
        <f>IF(E2991&lt;&gt;1,"",NOT(ISNA(VLOOKUP(P2991,Mapping!$P:$P,1,FALSE))))</f>
        <v>0</v>
      </c>
      <c r="B2991" s="180" t="str">
        <f t="shared" si="46"/>
        <v/>
      </c>
      <c r="E2991" s="167">
        <v>1</v>
      </c>
      <c r="F2991" s="170" t="s">
        <v>4687</v>
      </c>
      <c r="G2991" s="169">
        <v>400232.68377770711</v>
      </c>
      <c r="H2991" s="168" t="s">
        <v>1266</v>
      </c>
      <c r="I2991" s="168" t="s">
        <v>402</v>
      </c>
      <c r="J2991" s="169">
        <v>95350.499743177716</v>
      </c>
      <c r="K2991" s="169">
        <v>46903.950603075762</v>
      </c>
      <c r="L2991" s="168" t="s">
        <v>5</v>
      </c>
      <c r="M2991" s="168" t="s">
        <v>21</v>
      </c>
      <c r="N2991" s="168" t="s">
        <v>2829</v>
      </c>
      <c r="O2991" s="168" t="s">
        <v>21</v>
      </c>
      <c r="P2991" s="168" t="s">
        <v>2831</v>
      </c>
      <c r="Q2991" s="168" t="s">
        <v>2832</v>
      </c>
      <c r="R2991" s="168" t="s">
        <v>1259</v>
      </c>
      <c r="S2991" s="168" t="s">
        <v>21</v>
      </c>
      <c r="T2991" s="168" t="s">
        <v>1259</v>
      </c>
      <c r="U2991" s="168" t="s">
        <v>1259</v>
      </c>
      <c r="V2991" s="168" t="s">
        <v>2832</v>
      </c>
      <c r="W2991" s="168" t="s">
        <v>1259</v>
      </c>
      <c r="X2991" s="168" t="s">
        <v>21</v>
      </c>
      <c r="Y2991" s="168" t="s">
        <v>1259</v>
      </c>
      <c r="Z2991" s="168" t="s">
        <v>21</v>
      </c>
      <c r="AA2991" s="168" t="s">
        <v>4688</v>
      </c>
      <c r="AB2991" s="168" t="s">
        <v>1259</v>
      </c>
      <c r="AC2991" s="168" t="s">
        <v>9241</v>
      </c>
      <c r="AD2991" s="169">
        <v>178795.90200902801</v>
      </c>
      <c r="AE2991" s="168" t="s">
        <v>817</v>
      </c>
      <c r="AF2991" s="169">
        <v>-162530.63949778711</v>
      </c>
      <c r="AG2991" s="169">
        <v>-19422.11044355488</v>
      </c>
      <c r="AH2991" s="169">
        <v>-87052.120863592427</v>
      </c>
      <c r="AI2991" s="168" t="s">
        <v>21</v>
      </c>
      <c r="AJ2991"/>
      <c r="AK2991"/>
    </row>
    <row r="2992" spans="1:37" hidden="1" x14ac:dyDescent="0.25">
      <c r="A2992" s="179" t="b">
        <f>IF(E2992&lt;&gt;1,"",NOT(ISNA(VLOOKUP(P2992,Mapping!$P:$P,1,FALSE))))</f>
        <v>0</v>
      </c>
      <c r="B2992" s="180" t="str">
        <f t="shared" si="46"/>
        <v/>
      </c>
      <c r="E2992" s="167">
        <v>1</v>
      </c>
      <c r="F2992" s="170" t="s">
        <v>4689</v>
      </c>
      <c r="G2992" s="169">
        <v>1036096.781257459</v>
      </c>
      <c r="H2992" s="168" t="s">
        <v>1266</v>
      </c>
      <c r="I2992" s="168" t="s">
        <v>402</v>
      </c>
      <c r="J2992" s="169">
        <v>263142.08788749762</v>
      </c>
      <c r="K2992" s="169">
        <v>110154.28326007781</v>
      </c>
      <c r="L2992" s="168" t="s">
        <v>5</v>
      </c>
      <c r="M2992" s="168" t="s">
        <v>21</v>
      </c>
      <c r="N2992" s="168" t="s">
        <v>2829</v>
      </c>
      <c r="O2992" s="168" t="s">
        <v>21</v>
      </c>
      <c r="P2992" s="168" t="s">
        <v>2831</v>
      </c>
      <c r="Q2992" s="168" t="s">
        <v>2832</v>
      </c>
      <c r="R2992" s="168" t="s">
        <v>1259</v>
      </c>
      <c r="S2992" s="168" t="s">
        <v>21</v>
      </c>
      <c r="T2992" s="168" t="s">
        <v>1259</v>
      </c>
      <c r="U2992" s="168" t="s">
        <v>1259</v>
      </c>
      <c r="V2992" s="168" t="s">
        <v>2832</v>
      </c>
      <c r="W2992" s="168" t="s">
        <v>1259</v>
      </c>
      <c r="X2992" s="168" t="s">
        <v>21</v>
      </c>
      <c r="Y2992" s="168" t="s">
        <v>1259</v>
      </c>
      <c r="Z2992" s="168" t="s">
        <v>21</v>
      </c>
      <c r="AA2992" s="168" t="s">
        <v>4690</v>
      </c>
      <c r="AB2992" s="168" t="s">
        <v>1259</v>
      </c>
      <c r="AC2992" s="168" t="s">
        <v>7265</v>
      </c>
      <c r="AD2992" s="169">
        <v>492612.21630303428</v>
      </c>
      <c r="AE2992" s="168" t="s">
        <v>817</v>
      </c>
      <c r="AF2992" s="169">
        <v>-357949.12278689438</v>
      </c>
      <c r="AG2992" s="169">
        <v>-144206.53560889501</v>
      </c>
      <c r="AH2992" s="169">
        <v>-240941.95397661001</v>
      </c>
      <c r="AI2992" s="168" t="s">
        <v>21</v>
      </c>
      <c r="AJ2992"/>
      <c r="AK2992"/>
    </row>
    <row r="2993" spans="1:37" hidden="1" x14ac:dyDescent="0.25">
      <c r="A2993" s="179" t="b">
        <f>IF(E2993&lt;&gt;1,"",NOT(ISNA(VLOOKUP(P2993,Mapping!$P:$P,1,FALSE))))</f>
        <v>0</v>
      </c>
      <c r="B2993" s="180" t="str">
        <f t="shared" si="46"/>
        <v/>
      </c>
      <c r="E2993" s="167">
        <v>1</v>
      </c>
      <c r="F2993" s="170" t="s">
        <v>4689</v>
      </c>
      <c r="G2993" s="169">
        <v>916162.40651658387</v>
      </c>
      <c r="H2993" s="168" t="s">
        <v>1266</v>
      </c>
      <c r="I2993" s="168" t="s">
        <v>402</v>
      </c>
      <c r="J2993" s="169">
        <v>232681.82360553279</v>
      </c>
      <c r="K2993" s="169">
        <v>97403.268753698663</v>
      </c>
      <c r="L2993" s="168" t="s">
        <v>5</v>
      </c>
      <c r="M2993" s="168" t="s">
        <v>21</v>
      </c>
      <c r="N2993" s="168" t="s">
        <v>2829</v>
      </c>
      <c r="O2993" s="168" t="s">
        <v>21</v>
      </c>
      <c r="P2993" s="168" t="s">
        <v>2836</v>
      </c>
      <c r="Q2993" s="168" t="s">
        <v>2837</v>
      </c>
      <c r="R2993" s="168" t="s">
        <v>1259</v>
      </c>
      <c r="S2993" s="168" t="s">
        <v>21</v>
      </c>
      <c r="T2993" s="168" t="s">
        <v>1259</v>
      </c>
      <c r="U2993" s="168" t="s">
        <v>1259</v>
      </c>
      <c r="V2993" s="168" t="s">
        <v>2837</v>
      </c>
      <c r="W2993" s="168" t="s">
        <v>1259</v>
      </c>
      <c r="X2993" s="168" t="s">
        <v>21</v>
      </c>
      <c r="Y2993" s="168" t="s">
        <v>1259</v>
      </c>
      <c r="Z2993" s="168" t="s">
        <v>21</v>
      </c>
      <c r="AA2993" s="168" t="s">
        <v>4690</v>
      </c>
      <c r="AB2993" s="168" t="s">
        <v>1259</v>
      </c>
      <c r="AC2993" s="168" t="s">
        <v>9242</v>
      </c>
      <c r="AD2993" s="169">
        <v>435589.41764100571</v>
      </c>
      <c r="AE2993" s="168" t="s">
        <v>817</v>
      </c>
      <c r="AF2993" s="169">
        <v>-316514.37942403182</v>
      </c>
      <c r="AG2993" s="169">
        <v>-127513.7700346115</v>
      </c>
      <c r="AH2993" s="169">
        <v>-213051.487447066</v>
      </c>
      <c r="AI2993" s="168" t="s">
        <v>21</v>
      </c>
      <c r="AJ2993"/>
      <c r="AK2993"/>
    </row>
    <row r="2994" spans="1:37" hidden="1" x14ac:dyDescent="0.25">
      <c r="A2994" s="179" t="b">
        <f>IF(E2994&lt;&gt;1,"",NOT(ISNA(VLOOKUP(P2994,Mapping!$P:$P,1,FALSE))))</f>
        <v>0</v>
      </c>
      <c r="B2994" s="180" t="str">
        <f t="shared" si="46"/>
        <v/>
      </c>
      <c r="E2994" s="167">
        <v>1</v>
      </c>
      <c r="F2994" s="170" t="s">
        <v>4691</v>
      </c>
      <c r="G2994" s="169">
        <v>36044469.052932099</v>
      </c>
      <c r="H2994" s="168" t="s">
        <v>1266</v>
      </c>
      <c r="I2994" s="168" t="s">
        <v>303</v>
      </c>
      <c r="J2994" s="169">
        <v>19275200.87314393</v>
      </c>
      <c r="K2994" s="169">
        <v>8347654.5727844303</v>
      </c>
      <c r="L2994" s="168" t="s">
        <v>5</v>
      </c>
      <c r="M2994" s="168" t="s">
        <v>21</v>
      </c>
      <c r="N2994" s="168" t="s">
        <v>2829</v>
      </c>
      <c r="O2994" s="168" t="s">
        <v>21</v>
      </c>
      <c r="P2994" s="168" t="s">
        <v>2852</v>
      </c>
      <c r="Q2994" s="168" t="s">
        <v>2853</v>
      </c>
      <c r="R2994" s="168" t="s">
        <v>1259</v>
      </c>
      <c r="S2994" s="168" t="s">
        <v>21</v>
      </c>
      <c r="T2994" s="168" t="s">
        <v>1259</v>
      </c>
      <c r="U2994" s="168" t="s">
        <v>1259</v>
      </c>
      <c r="V2994" s="168" t="s">
        <v>2853</v>
      </c>
      <c r="W2994" s="168" t="s">
        <v>1259</v>
      </c>
      <c r="X2994" s="168" t="s">
        <v>21</v>
      </c>
      <c r="Y2994" s="168" t="s">
        <v>1259</v>
      </c>
      <c r="Z2994" s="168" t="s">
        <v>21</v>
      </c>
      <c r="AA2994" s="168" t="s">
        <v>4692</v>
      </c>
      <c r="AB2994" s="168" t="s">
        <v>4693</v>
      </c>
      <c r="AC2994" s="168" t="s">
        <v>7381</v>
      </c>
      <c r="AD2994" s="169">
        <v>34854199.418855257</v>
      </c>
      <c r="AE2994" s="168" t="s">
        <v>811</v>
      </c>
      <c r="AF2994" s="169">
        <v>-19999944.353688009</v>
      </c>
      <c r="AG2994" s="169">
        <v>16415050.511820789</v>
      </c>
      <c r="AH2994" s="169">
        <v>-22725686.041021708</v>
      </c>
      <c r="AI2994" s="168" t="s">
        <v>21</v>
      </c>
      <c r="AJ2994"/>
      <c r="AK2994"/>
    </row>
    <row r="2995" spans="1:37" hidden="1" x14ac:dyDescent="0.25">
      <c r="A2995" s="179" t="b">
        <f>IF(E2995&lt;&gt;1,"",NOT(ISNA(VLOOKUP(P2995,Mapping!$P:$P,1,FALSE))))</f>
        <v>0</v>
      </c>
      <c r="B2995" s="180" t="str">
        <f t="shared" si="46"/>
        <v/>
      </c>
      <c r="E2995" s="167">
        <v>1</v>
      </c>
      <c r="F2995" s="170" t="s">
        <v>4694</v>
      </c>
      <c r="G2995" s="169">
        <v>300576.43183726101</v>
      </c>
      <c r="H2995" s="168" t="s">
        <v>1266</v>
      </c>
      <c r="I2995" s="168" t="s">
        <v>2855</v>
      </c>
      <c r="J2995" s="169">
        <v>121038.008458196</v>
      </c>
      <c r="K2995" s="169">
        <v>65598.258282566749</v>
      </c>
      <c r="L2995" s="168" t="s">
        <v>5</v>
      </c>
      <c r="M2995" s="168" t="s">
        <v>21</v>
      </c>
      <c r="N2995" s="168" t="s">
        <v>2829</v>
      </c>
      <c r="O2995" s="168" t="s">
        <v>21</v>
      </c>
      <c r="P2995" s="168" t="s">
        <v>2831</v>
      </c>
      <c r="Q2995" s="168" t="s">
        <v>2832</v>
      </c>
      <c r="R2995" s="168" t="s">
        <v>1259</v>
      </c>
      <c r="S2995" s="168" t="s">
        <v>21</v>
      </c>
      <c r="T2995" s="168" t="s">
        <v>1259</v>
      </c>
      <c r="U2995" s="168" t="s">
        <v>1259</v>
      </c>
      <c r="V2995" s="168" t="s">
        <v>2832</v>
      </c>
      <c r="W2995" s="168" t="s">
        <v>1259</v>
      </c>
      <c r="X2995" s="168" t="s">
        <v>21</v>
      </c>
      <c r="Y2995" s="168" t="s">
        <v>1259</v>
      </c>
      <c r="Z2995" s="168" t="s">
        <v>21</v>
      </c>
      <c r="AA2995" s="168" t="s">
        <v>4695</v>
      </c>
      <c r="AB2995" s="168" t="s">
        <v>1259</v>
      </c>
      <c r="AC2995" s="168" t="s">
        <v>9243</v>
      </c>
      <c r="AD2995" s="169">
        <v>189693.4710828008</v>
      </c>
      <c r="AE2995" s="168" t="s">
        <v>809</v>
      </c>
      <c r="AF2995" s="169">
        <v>-134707.13630152721</v>
      </c>
      <c r="AG2995" s="169">
        <v>-165643.4865450401</v>
      </c>
      <c r="AH2995" s="169">
        <v>-139058.80198307071</v>
      </c>
      <c r="AI2995" s="168" t="s">
        <v>21</v>
      </c>
      <c r="AJ2995"/>
      <c r="AK2995"/>
    </row>
    <row r="2996" spans="1:37" hidden="1" x14ac:dyDescent="0.25">
      <c r="A2996" s="179" t="b">
        <f>IF(E2996&lt;&gt;1,"",NOT(ISNA(VLOOKUP(P2996,Mapping!$P:$P,1,FALSE))))</f>
        <v>0</v>
      </c>
      <c r="B2996" s="180" t="str">
        <f t="shared" si="46"/>
        <v/>
      </c>
      <c r="E2996" s="167">
        <v>1</v>
      </c>
      <c r="F2996" s="170" t="s">
        <v>4694</v>
      </c>
      <c r="G2996" s="169">
        <v>315425.6260794205</v>
      </c>
      <c r="H2996" s="168" t="s">
        <v>1266</v>
      </c>
      <c r="I2996" s="168" t="s">
        <v>2855</v>
      </c>
      <c r="J2996" s="169">
        <v>127017.57540991571</v>
      </c>
      <c r="K2996" s="169">
        <v>68838.96905031096</v>
      </c>
      <c r="L2996" s="168" t="s">
        <v>5</v>
      </c>
      <c r="M2996" s="168" t="s">
        <v>21</v>
      </c>
      <c r="N2996" s="168" t="s">
        <v>2829</v>
      </c>
      <c r="O2996" s="168" t="s">
        <v>21</v>
      </c>
      <c r="P2996" s="168" t="s">
        <v>2835</v>
      </c>
      <c r="Q2996" s="168" t="s">
        <v>2834</v>
      </c>
      <c r="R2996" s="168" t="s">
        <v>1259</v>
      </c>
      <c r="S2996" s="168" t="s">
        <v>21</v>
      </c>
      <c r="T2996" s="168" t="s">
        <v>1259</v>
      </c>
      <c r="U2996" s="168" t="s">
        <v>1259</v>
      </c>
      <c r="V2996" s="168" t="s">
        <v>2834</v>
      </c>
      <c r="W2996" s="168" t="s">
        <v>1259</v>
      </c>
      <c r="X2996" s="168" t="s">
        <v>21</v>
      </c>
      <c r="Y2996" s="168" t="s">
        <v>1259</v>
      </c>
      <c r="Z2996" s="168" t="s">
        <v>21</v>
      </c>
      <c r="AA2996" s="168" t="s">
        <v>4695</v>
      </c>
      <c r="AB2996" s="168" t="s">
        <v>1259</v>
      </c>
      <c r="AC2996" s="168" t="s">
        <v>9244</v>
      </c>
      <c r="AD2996" s="169">
        <v>199064.7820048201</v>
      </c>
      <c r="AE2996" s="168" t="s">
        <v>809</v>
      </c>
      <c r="AF2996" s="169">
        <v>-141361.9908439134</v>
      </c>
      <c r="AG2996" s="169">
        <v>-173826.67074089081</v>
      </c>
      <c r="AH2996" s="169">
        <v>-145928.63921251331</v>
      </c>
      <c r="AI2996" s="168" t="s">
        <v>21</v>
      </c>
      <c r="AJ2996"/>
      <c r="AK2996"/>
    </row>
    <row r="2997" spans="1:37" hidden="1" x14ac:dyDescent="0.25">
      <c r="A2997" s="179" t="b">
        <f>IF(E2997&lt;&gt;1,"",NOT(ISNA(VLOOKUP(P2997,Mapping!$P:$P,1,FALSE))))</f>
        <v>0</v>
      </c>
      <c r="B2997" s="180" t="str">
        <f t="shared" si="46"/>
        <v/>
      </c>
      <c r="E2997" s="167">
        <v>1</v>
      </c>
      <c r="F2997" s="170" t="s">
        <v>4696</v>
      </c>
      <c r="G2997" s="169">
        <v>217562.9461181814</v>
      </c>
      <c r="H2997" s="168" t="s">
        <v>1266</v>
      </c>
      <c r="I2997" s="168" t="s">
        <v>421</v>
      </c>
      <c r="J2997" s="169">
        <v>65863.91554985418</v>
      </c>
      <c r="K2997" s="169">
        <v>20498.30420793005</v>
      </c>
      <c r="L2997" s="168" t="s">
        <v>5</v>
      </c>
      <c r="M2997" s="168" t="s">
        <v>21</v>
      </c>
      <c r="N2997" s="168" t="s">
        <v>2829</v>
      </c>
      <c r="O2997" s="168" t="s">
        <v>21</v>
      </c>
      <c r="P2997" s="168" t="s">
        <v>2831</v>
      </c>
      <c r="Q2997" s="168" t="s">
        <v>2832</v>
      </c>
      <c r="R2997" s="168" t="s">
        <v>1259</v>
      </c>
      <c r="S2997" s="168" t="s">
        <v>21</v>
      </c>
      <c r="T2997" s="168" t="s">
        <v>1259</v>
      </c>
      <c r="U2997" s="168" t="s">
        <v>1259</v>
      </c>
      <c r="V2997" s="168" t="s">
        <v>2832</v>
      </c>
      <c r="W2997" s="168" t="s">
        <v>1259</v>
      </c>
      <c r="X2997" s="168" t="s">
        <v>21</v>
      </c>
      <c r="Y2997" s="168" t="s">
        <v>1259</v>
      </c>
      <c r="Z2997" s="168" t="s">
        <v>21</v>
      </c>
      <c r="AA2997" s="168" t="s">
        <v>4697</v>
      </c>
      <c r="AB2997" s="168" t="s">
        <v>1259</v>
      </c>
      <c r="AC2997" s="168" t="s">
        <v>2446</v>
      </c>
      <c r="AD2997" s="169">
        <v>114783.0263539343</v>
      </c>
      <c r="AE2997" s="168" t="s">
        <v>819</v>
      </c>
      <c r="AF2997" s="169">
        <v>-71797.111310572422</v>
      </c>
      <c r="AG2997" s="169">
        <v>-100573.95294442181</v>
      </c>
      <c r="AH2997" s="169">
        <v>-27811.95988971414</v>
      </c>
      <c r="AI2997" s="168" t="s">
        <v>21</v>
      </c>
      <c r="AJ2997"/>
      <c r="AK2997"/>
    </row>
    <row r="2998" spans="1:37" hidden="1" x14ac:dyDescent="0.25">
      <c r="A2998" s="179" t="b">
        <f>IF(E2998&lt;&gt;1,"",NOT(ISNA(VLOOKUP(P2998,Mapping!$P:$P,1,FALSE))))</f>
        <v>0</v>
      </c>
      <c r="B2998" s="180" t="str">
        <f t="shared" si="46"/>
        <v/>
      </c>
      <c r="E2998" s="167">
        <v>1</v>
      </c>
      <c r="F2998" s="170" t="s">
        <v>4698</v>
      </c>
      <c r="G2998" s="169">
        <v>369988.79100653023</v>
      </c>
      <c r="H2998" s="168" t="s">
        <v>1266</v>
      </c>
      <c r="I2998" s="168" t="s">
        <v>402</v>
      </c>
      <c r="J2998" s="169">
        <v>81388.620649409291</v>
      </c>
      <c r="K2998" s="169">
        <v>42851.385322779388</v>
      </c>
      <c r="L2998" s="168" t="s">
        <v>5</v>
      </c>
      <c r="M2998" s="168" t="s">
        <v>21</v>
      </c>
      <c r="N2998" s="168" t="s">
        <v>2829</v>
      </c>
      <c r="O2998" s="168" t="s">
        <v>21</v>
      </c>
      <c r="P2998" s="168" t="s">
        <v>2831</v>
      </c>
      <c r="Q2998" s="168" t="s">
        <v>2832</v>
      </c>
      <c r="R2998" s="168" t="s">
        <v>1259</v>
      </c>
      <c r="S2998" s="168" t="s">
        <v>21</v>
      </c>
      <c r="T2998" s="168" t="s">
        <v>1259</v>
      </c>
      <c r="U2998" s="168" t="s">
        <v>1259</v>
      </c>
      <c r="V2998" s="168" t="s">
        <v>2832</v>
      </c>
      <c r="W2998" s="168" t="s">
        <v>1259</v>
      </c>
      <c r="X2998" s="168" t="s">
        <v>21</v>
      </c>
      <c r="Y2998" s="168" t="s">
        <v>1259</v>
      </c>
      <c r="Z2998" s="168" t="s">
        <v>21</v>
      </c>
      <c r="AA2998" s="168" t="s">
        <v>4700</v>
      </c>
      <c r="AB2998" s="168" t="s">
        <v>1259</v>
      </c>
      <c r="AC2998" s="168" t="s">
        <v>9245</v>
      </c>
      <c r="AD2998" s="169">
        <v>137744.30765248361</v>
      </c>
      <c r="AE2998" s="168" t="s">
        <v>817</v>
      </c>
      <c r="AF2998" s="169">
        <v>-84419.655058488075</v>
      </c>
      <c r="AG2998" s="169">
        <v>-10484.016991657791</v>
      </c>
      <c r="AH2998" s="169">
        <v>-90359.683297304844</v>
      </c>
      <c r="AI2998" s="168" t="s">
        <v>21</v>
      </c>
      <c r="AJ2998"/>
      <c r="AK2998"/>
    </row>
    <row r="2999" spans="1:37" hidden="1" x14ac:dyDescent="0.25">
      <c r="A2999" s="179" t="b">
        <f>IF(E2999&lt;&gt;1,"",NOT(ISNA(VLOOKUP(P2999,Mapping!$P:$P,1,FALSE))))</f>
        <v>0</v>
      </c>
      <c r="B2999" s="180" t="str">
        <f t="shared" si="46"/>
        <v/>
      </c>
      <c r="E2999" s="167">
        <v>1</v>
      </c>
      <c r="F2999" s="170" t="s">
        <v>4698</v>
      </c>
      <c r="G2999" s="169">
        <v>672221.83243562072</v>
      </c>
      <c r="H2999" s="168" t="s">
        <v>1266</v>
      </c>
      <c r="I2999" s="168" t="s">
        <v>402</v>
      </c>
      <c r="J2999" s="169">
        <v>150138.35426654809</v>
      </c>
      <c r="K2999" s="169">
        <v>72835.317962104586</v>
      </c>
      <c r="L2999" s="168" t="s">
        <v>5</v>
      </c>
      <c r="M2999" s="168" t="s">
        <v>21</v>
      </c>
      <c r="N2999" s="168" t="s">
        <v>2829</v>
      </c>
      <c r="O2999" s="168" t="s">
        <v>21</v>
      </c>
      <c r="P2999" s="168" t="s">
        <v>2831</v>
      </c>
      <c r="Q2999" s="168" t="s">
        <v>2832</v>
      </c>
      <c r="R2999" s="168" t="s">
        <v>1259</v>
      </c>
      <c r="S2999" s="168" t="s">
        <v>21</v>
      </c>
      <c r="T2999" s="168" t="s">
        <v>1259</v>
      </c>
      <c r="U2999" s="168" t="s">
        <v>1259</v>
      </c>
      <c r="V2999" s="168" t="s">
        <v>2832</v>
      </c>
      <c r="W2999" s="168" t="s">
        <v>1259</v>
      </c>
      <c r="X2999" s="168" t="s">
        <v>21</v>
      </c>
      <c r="Y2999" s="168" t="s">
        <v>1259</v>
      </c>
      <c r="Z2999" s="168" t="s">
        <v>21</v>
      </c>
      <c r="AA2999" s="168" t="s">
        <v>4699</v>
      </c>
      <c r="AB2999" s="168" t="s">
        <v>1259</v>
      </c>
      <c r="AC2999" s="168" t="s">
        <v>8720</v>
      </c>
      <c r="AD2999" s="169">
        <v>264090.83169552567</v>
      </c>
      <c r="AE2999" s="168" t="s">
        <v>817</v>
      </c>
      <c r="AF2999" s="169">
        <v>-168419.7171268143</v>
      </c>
      <c r="AG2999" s="169">
        <v>-43121.53242726333</v>
      </c>
      <c r="AH2999" s="169">
        <v>-131181.46716475941</v>
      </c>
      <c r="AI2999" s="168" t="s">
        <v>21</v>
      </c>
      <c r="AJ2999"/>
      <c r="AK2999"/>
    </row>
    <row r="3000" spans="1:37" hidden="1" x14ac:dyDescent="0.25">
      <c r="A3000" s="179" t="b">
        <f>IF(E3000&lt;&gt;1,"",NOT(ISNA(VLOOKUP(P3000,Mapping!$P:$P,1,FALSE))))</f>
        <v>0</v>
      </c>
      <c r="B3000" s="180" t="str">
        <f t="shared" si="46"/>
        <v/>
      </c>
      <c r="E3000" s="167">
        <v>1</v>
      </c>
      <c r="F3000" s="170" t="s">
        <v>4698</v>
      </c>
      <c r="G3000" s="169">
        <v>1184006.259178882</v>
      </c>
      <c r="H3000" s="168" t="s">
        <v>1266</v>
      </c>
      <c r="I3000" s="168" t="s">
        <v>402</v>
      </c>
      <c r="J3000" s="169">
        <v>260452.853213964</v>
      </c>
      <c r="K3000" s="169">
        <v>137129.31221141049</v>
      </c>
      <c r="L3000" s="168" t="s">
        <v>5</v>
      </c>
      <c r="M3000" s="168" t="s">
        <v>21</v>
      </c>
      <c r="N3000" s="168" t="s">
        <v>2829</v>
      </c>
      <c r="O3000" s="168" t="s">
        <v>21</v>
      </c>
      <c r="P3000" s="168" t="s">
        <v>2833</v>
      </c>
      <c r="Q3000" s="168" t="s">
        <v>2834</v>
      </c>
      <c r="R3000" s="168" t="s">
        <v>1259</v>
      </c>
      <c r="S3000" s="168" t="s">
        <v>21</v>
      </c>
      <c r="T3000" s="168" t="s">
        <v>1259</v>
      </c>
      <c r="U3000" s="168" t="s">
        <v>1259</v>
      </c>
      <c r="V3000" s="168" t="s">
        <v>2834</v>
      </c>
      <c r="W3000" s="168" t="s">
        <v>1259</v>
      </c>
      <c r="X3000" s="168" t="s">
        <v>21</v>
      </c>
      <c r="Y3000" s="168" t="s">
        <v>1259</v>
      </c>
      <c r="Z3000" s="168" t="s">
        <v>21</v>
      </c>
      <c r="AA3000" s="168" t="s">
        <v>4700</v>
      </c>
      <c r="AB3000" s="168" t="s">
        <v>1259</v>
      </c>
      <c r="AC3000" s="168" t="s">
        <v>9246</v>
      </c>
      <c r="AD3000" s="169">
        <v>440797.46843985643</v>
      </c>
      <c r="AE3000" s="168" t="s">
        <v>817</v>
      </c>
      <c r="AF3000" s="169">
        <v>-270152.5084450678</v>
      </c>
      <c r="AG3000" s="169">
        <v>-33550.048112785909</v>
      </c>
      <c r="AH3000" s="169">
        <v>-289161.27515750099</v>
      </c>
      <c r="AI3000" s="168" t="s">
        <v>21</v>
      </c>
      <c r="AJ3000"/>
      <c r="AK3000"/>
    </row>
    <row r="3001" spans="1:37" hidden="1" x14ac:dyDescent="0.25">
      <c r="A3001" s="179" t="b">
        <f>IF(E3001&lt;&gt;1,"",NOT(ISNA(VLOOKUP(P3001,Mapping!$P:$P,1,FALSE))))</f>
        <v>0</v>
      </c>
      <c r="B3001" s="180" t="str">
        <f t="shared" si="46"/>
        <v/>
      </c>
      <c r="E3001" s="167">
        <v>1</v>
      </c>
      <c r="F3001" s="170" t="s">
        <v>4698</v>
      </c>
      <c r="G3001" s="169">
        <v>2550588.9384163641</v>
      </c>
      <c r="H3001" s="168" t="s">
        <v>1266</v>
      </c>
      <c r="I3001" s="168" t="s">
        <v>402</v>
      </c>
      <c r="J3001" s="169">
        <v>569664.96347910492</v>
      </c>
      <c r="K3001" s="169">
        <v>276356.6241921701</v>
      </c>
      <c r="L3001" s="168" t="s">
        <v>5</v>
      </c>
      <c r="M3001" s="168" t="s">
        <v>21</v>
      </c>
      <c r="N3001" s="168" t="s">
        <v>2829</v>
      </c>
      <c r="O3001" s="168" t="s">
        <v>21</v>
      </c>
      <c r="P3001" s="168" t="s">
        <v>2833</v>
      </c>
      <c r="Q3001" s="168" t="s">
        <v>2834</v>
      </c>
      <c r="R3001" s="168" t="s">
        <v>1259</v>
      </c>
      <c r="S3001" s="168" t="s">
        <v>21</v>
      </c>
      <c r="T3001" s="168" t="s">
        <v>1259</v>
      </c>
      <c r="U3001" s="168" t="s">
        <v>1259</v>
      </c>
      <c r="V3001" s="168" t="s">
        <v>2834</v>
      </c>
      <c r="W3001" s="168" t="s">
        <v>1259</v>
      </c>
      <c r="X3001" s="168" t="s">
        <v>21</v>
      </c>
      <c r="Y3001" s="168" t="s">
        <v>1259</v>
      </c>
      <c r="Z3001" s="168" t="s">
        <v>21</v>
      </c>
      <c r="AA3001" s="168" t="s">
        <v>4699</v>
      </c>
      <c r="AB3001" s="168" t="s">
        <v>1259</v>
      </c>
      <c r="AC3001" s="168" t="s">
        <v>9247</v>
      </c>
      <c r="AD3001" s="169">
        <v>1002031.058139271</v>
      </c>
      <c r="AE3001" s="168" t="s">
        <v>817</v>
      </c>
      <c r="AF3001" s="169">
        <v>-639029.3304792447</v>
      </c>
      <c r="AG3001" s="169">
        <v>-163614.5961193158</v>
      </c>
      <c r="AH3001" s="169">
        <v>-497737.47731960053</v>
      </c>
      <c r="AI3001" s="168" t="s">
        <v>21</v>
      </c>
      <c r="AJ3001"/>
      <c r="AK3001"/>
    </row>
    <row r="3002" spans="1:37" hidden="1" x14ac:dyDescent="0.25">
      <c r="A3002" s="179" t="b">
        <f>IF(E3002&lt;&gt;1,"",NOT(ISNA(VLOOKUP(P3002,Mapping!$P:$P,1,FALSE))))</f>
        <v>0</v>
      </c>
      <c r="B3002" s="180" t="str">
        <f t="shared" si="46"/>
        <v/>
      </c>
      <c r="E3002" s="167">
        <v>1</v>
      </c>
      <c r="F3002" s="170" t="s">
        <v>4698</v>
      </c>
      <c r="G3002" s="169">
        <v>4166929.3556483858</v>
      </c>
      <c r="H3002" s="168" t="s">
        <v>1266</v>
      </c>
      <c r="I3002" s="168" t="s">
        <v>402</v>
      </c>
      <c r="J3002" s="169">
        <v>930668.84414518334</v>
      </c>
      <c r="K3002" s="169">
        <v>451487.3065705492</v>
      </c>
      <c r="L3002" s="168" t="s">
        <v>5</v>
      </c>
      <c r="M3002" s="168" t="s">
        <v>21</v>
      </c>
      <c r="N3002" s="168" t="s">
        <v>2829</v>
      </c>
      <c r="O3002" s="168" t="s">
        <v>21</v>
      </c>
      <c r="P3002" s="168" t="s">
        <v>2836</v>
      </c>
      <c r="Q3002" s="168" t="s">
        <v>2837</v>
      </c>
      <c r="R3002" s="168" t="s">
        <v>1259</v>
      </c>
      <c r="S3002" s="168" t="s">
        <v>21</v>
      </c>
      <c r="T3002" s="168" t="s">
        <v>1259</v>
      </c>
      <c r="U3002" s="168" t="s">
        <v>1259</v>
      </c>
      <c r="V3002" s="168" t="s">
        <v>2837</v>
      </c>
      <c r="W3002" s="168" t="s">
        <v>1259</v>
      </c>
      <c r="X3002" s="168" t="s">
        <v>21</v>
      </c>
      <c r="Y3002" s="168" t="s">
        <v>1259</v>
      </c>
      <c r="Z3002" s="168" t="s">
        <v>21</v>
      </c>
      <c r="AA3002" s="168" t="s">
        <v>4699</v>
      </c>
      <c r="AB3002" s="168" t="s">
        <v>1259</v>
      </c>
      <c r="AC3002" s="168" t="s">
        <v>9249</v>
      </c>
      <c r="AD3002" s="169">
        <v>1637030.7925919271</v>
      </c>
      <c r="AE3002" s="168" t="s">
        <v>817</v>
      </c>
      <c r="AF3002" s="169">
        <v>-1043990.286395423</v>
      </c>
      <c r="AG3002" s="169">
        <v>-267299.23168467678</v>
      </c>
      <c r="AH3002" s="169">
        <v>-813160.00175910909</v>
      </c>
      <c r="AI3002" s="168" t="s">
        <v>21</v>
      </c>
      <c r="AJ3002"/>
      <c r="AK3002"/>
    </row>
    <row r="3003" spans="1:37" hidden="1" x14ac:dyDescent="0.25">
      <c r="A3003" s="179" t="b">
        <f>IF(E3003&lt;&gt;1,"",NOT(ISNA(VLOOKUP(P3003,Mapping!$P:$P,1,FALSE))))</f>
        <v>0</v>
      </c>
      <c r="B3003" s="180" t="str">
        <f t="shared" si="46"/>
        <v/>
      </c>
      <c r="E3003" s="167">
        <v>1</v>
      </c>
      <c r="F3003" s="170" t="s">
        <v>4698</v>
      </c>
      <c r="G3003" s="169">
        <v>265406.13530784397</v>
      </c>
      <c r="H3003" s="168" t="s">
        <v>1266</v>
      </c>
      <c r="I3003" s="168" t="s">
        <v>402</v>
      </c>
      <c r="J3003" s="169">
        <v>58382.95588855986</v>
      </c>
      <c r="K3003" s="169">
        <v>30738.82465511077</v>
      </c>
      <c r="L3003" s="168" t="s">
        <v>5</v>
      </c>
      <c r="M3003" s="168" t="s">
        <v>21</v>
      </c>
      <c r="N3003" s="168" t="s">
        <v>2829</v>
      </c>
      <c r="O3003" s="168" t="s">
        <v>21</v>
      </c>
      <c r="P3003" s="168" t="s">
        <v>2836</v>
      </c>
      <c r="Q3003" s="168" t="s">
        <v>2837</v>
      </c>
      <c r="R3003" s="168" t="s">
        <v>1259</v>
      </c>
      <c r="S3003" s="168" t="s">
        <v>21</v>
      </c>
      <c r="T3003" s="168" t="s">
        <v>1259</v>
      </c>
      <c r="U3003" s="168" t="s">
        <v>1259</v>
      </c>
      <c r="V3003" s="168" t="s">
        <v>2837</v>
      </c>
      <c r="W3003" s="168" t="s">
        <v>1259</v>
      </c>
      <c r="X3003" s="168" t="s">
        <v>21</v>
      </c>
      <c r="Y3003" s="168" t="s">
        <v>1259</v>
      </c>
      <c r="Z3003" s="168" t="s">
        <v>21</v>
      </c>
      <c r="AA3003" s="168" t="s">
        <v>4700</v>
      </c>
      <c r="AB3003" s="168" t="s">
        <v>1259</v>
      </c>
      <c r="AC3003" s="168" t="s">
        <v>9248</v>
      </c>
      <c r="AD3003" s="169">
        <v>98808.897035086731</v>
      </c>
      <c r="AE3003" s="168" t="s">
        <v>817</v>
      </c>
      <c r="AF3003" s="169">
        <v>-60557.224807113504</v>
      </c>
      <c r="AG3003" s="169">
        <v>-7520.5587301387277</v>
      </c>
      <c r="AH3003" s="169">
        <v>-64818.218590722478</v>
      </c>
      <c r="AI3003" s="168" t="s">
        <v>21</v>
      </c>
      <c r="AJ3003"/>
      <c r="AK3003"/>
    </row>
    <row r="3004" spans="1:37" hidden="1" x14ac:dyDescent="0.25">
      <c r="A3004" s="179" t="b">
        <f>IF(E3004&lt;&gt;1,"",NOT(ISNA(VLOOKUP(P3004,Mapping!$P:$P,1,FALSE))))</f>
        <v>0</v>
      </c>
      <c r="B3004" s="180" t="str">
        <f t="shared" si="46"/>
        <v/>
      </c>
      <c r="E3004" s="167">
        <v>1</v>
      </c>
      <c r="F3004" s="170" t="s">
        <v>4701</v>
      </c>
      <c r="G3004" s="169">
        <v>460907.79083969432</v>
      </c>
      <c r="H3004" s="168" t="s">
        <v>1266</v>
      </c>
      <c r="I3004" s="168" t="s">
        <v>303</v>
      </c>
      <c r="J3004" s="169">
        <v>131698.23560360679</v>
      </c>
      <c r="K3004" s="169">
        <v>60658.903161410351</v>
      </c>
      <c r="L3004" s="168" t="s">
        <v>5</v>
      </c>
      <c r="M3004" s="168" t="s">
        <v>21</v>
      </c>
      <c r="N3004" s="168" t="s">
        <v>2829</v>
      </c>
      <c r="O3004" s="168" t="s">
        <v>21</v>
      </c>
      <c r="P3004" s="168" t="s">
        <v>2831</v>
      </c>
      <c r="Q3004" s="168" t="s">
        <v>2832</v>
      </c>
      <c r="R3004" s="168" t="s">
        <v>1259</v>
      </c>
      <c r="S3004" s="168" t="s">
        <v>21</v>
      </c>
      <c r="T3004" s="168" t="s">
        <v>1259</v>
      </c>
      <c r="U3004" s="168" t="s">
        <v>1259</v>
      </c>
      <c r="V3004" s="168" t="s">
        <v>2832</v>
      </c>
      <c r="W3004" s="168" t="s">
        <v>1259</v>
      </c>
      <c r="X3004" s="168" t="s">
        <v>21</v>
      </c>
      <c r="Y3004" s="168" t="s">
        <v>1259</v>
      </c>
      <c r="Z3004" s="168" t="s">
        <v>21</v>
      </c>
      <c r="AA3004" s="168" t="s">
        <v>4702</v>
      </c>
      <c r="AB3004" s="168" t="s">
        <v>4703</v>
      </c>
      <c r="AC3004" s="168" t="s">
        <v>8644</v>
      </c>
      <c r="AD3004" s="169">
        <v>235708.98299474441</v>
      </c>
      <c r="AE3004" s="168" t="s">
        <v>808</v>
      </c>
      <c r="AF3004" s="169">
        <v>-125403.049037569</v>
      </c>
      <c r="AG3004" s="169">
        <v>897207.53886274539</v>
      </c>
      <c r="AH3004" s="169">
        <v>-125054.9266854219</v>
      </c>
      <c r="AI3004" s="168" t="s">
        <v>21</v>
      </c>
      <c r="AJ3004"/>
      <c r="AK3004"/>
    </row>
    <row r="3005" spans="1:37" hidden="1" x14ac:dyDescent="0.25">
      <c r="A3005" s="179" t="b">
        <f>IF(E3005&lt;&gt;1,"",NOT(ISNA(VLOOKUP(P3005,Mapping!$P:$P,1,FALSE))))</f>
        <v>0</v>
      </c>
      <c r="B3005" s="180" t="str">
        <f t="shared" si="46"/>
        <v/>
      </c>
      <c r="E3005" s="167">
        <v>1</v>
      </c>
      <c r="F3005" s="170" t="s">
        <v>4704</v>
      </c>
      <c r="G3005" s="169">
        <v>3210515.8243550411</v>
      </c>
      <c r="H3005" s="168" t="s">
        <v>1266</v>
      </c>
      <c r="I3005" s="168" t="s">
        <v>402</v>
      </c>
      <c r="J3005" s="169">
        <v>993601.96737817815</v>
      </c>
      <c r="K3005" s="169">
        <v>505371.23852300917</v>
      </c>
      <c r="L3005" s="168" t="s">
        <v>5</v>
      </c>
      <c r="M3005" s="168" t="s">
        <v>21</v>
      </c>
      <c r="N3005" s="168" t="s">
        <v>2829</v>
      </c>
      <c r="O3005" s="168" t="s">
        <v>21</v>
      </c>
      <c r="P3005" s="168" t="s">
        <v>2831</v>
      </c>
      <c r="Q3005" s="168" t="s">
        <v>2832</v>
      </c>
      <c r="R3005" s="168" t="s">
        <v>1259</v>
      </c>
      <c r="S3005" s="168" t="s">
        <v>21</v>
      </c>
      <c r="T3005" s="168" t="s">
        <v>1259</v>
      </c>
      <c r="U3005" s="168" t="s">
        <v>1259</v>
      </c>
      <c r="V3005" s="168" t="s">
        <v>2832</v>
      </c>
      <c r="W3005" s="168" t="s">
        <v>1259</v>
      </c>
      <c r="X3005" s="168" t="s">
        <v>21</v>
      </c>
      <c r="Y3005" s="168" t="s">
        <v>1259</v>
      </c>
      <c r="Z3005" s="168" t="s">
        <v>21</v>
      </c>
      <c r="AA3005" s="168" t="s">
        <v>4705</v>
      </c>
      <c r="AB3005" s="168" t="s">
        <v>1259</v>
      </c>
      <c r="AC3005" s="168" t="s">
        <v>9250</v>
      </c>
      <c r="AD3005" s="169">
        <v>1240763.3933518559</v>
      </c>
      <c r="AE3005" s="168" t="s">
        <v>807</v>
      </c>
      <c r="AF3005" s="169">
        <v>-744161.9958837037</v>
      </c>
      <c r="AG3005" s="169">
        <v>-516191.56866274262</v>
      </c>
      <c r="AH3005" s="169">
        <v>-72564.950015394017</v>
      </c>
      <c r="AI3005" s="168" t="s">
        <v>21</v>
      </c>
      <c r="AJ3005"/>
      <c r="AK3005"/>
    </row>
    <row r="3006" spans="1:37" hidden="1" x14ac:dyDescent="0.25">
      <c r="A3006" s="179" t="b">
        <f>IF(E3006&lt;&gt;1,"",NOT(ISNA(VLOOKUP(P3006,Mapping!$P:$P,1,FALSE))))</f>
        <v>0</v>
      </c>
      <c r="B3006" s="180" t="str">
        <f t="shared" si="46"/>
        <v/>
      </c>
      <c r="E3006" s="167">
        <v>1</v>
      </c>
      <c r="F3006" s="170" t="s">
        <v>4704</v>
      </c>
      <c r="G3006" s="169">
        <v>12152596.780518521</v>
      </c>
      <c r="H3006" s="168" t="s">
        <v>1266</v>
      </c>
      <c r="I3006" s="168" t="s">
        <v>402</v>
      </c>
      <c r="J3006" s="169">
        <v>3761029.2957526888</v>
      </c>
      <c r="K3006" s="169">
        <v>1912955.1829806529</v>
      </c>
      <c r="L3006" s="168" t="s">
        <v>5</v>
      </c>
      <c r="M3006" s="168" t="s">
        <v>21</v>
      </c>
      <c r="N3006" s="168" t="s">
        <v>2829</v>
      </c>
      <c r="O3006" s="168" t="s">
        <v>21</v>
      </c>
      <c r="P3006" s="168" t="s">
        <v>2842</v>
      </c>
      <c r="Q3006" s="168" t="s">
        <v>2834</v>
      </c>
      <c r="R3006" s="168" t="s">
        <v>1259</v>
      </c>
      <c r="S3006" s="168" t="s">
        <v>21</v>
      </c>
      <c r="T3006" s="168" t="s">
        <v>1259</v>
      </c>
      <c r="U3006" s="168" t="s">
        <v>1259</v>
      </c>
      <c r="V3006" s="168" t="s">
        <v>2834</v>
      </c>
      <c r="W3006" s="168" t="s">
        <v>1259</v>
      </c>
      <c r="X3006" s="168" t="s">
        <v>21</v>
      </c>
      <c r="Y3006" s="168" t="s">
        <v>1259</v>
      </c>
      <c r="Z3006" s="168" t="s">
        <v>21</v>
      </c>
      <c r="AA3006" s="168" t="s">
        <v>4705</v>
      </c>
      <c r="AB3006" s="168" t="s">
        <v>1259</v>
      </c>
      <c r="AC3006" s="168" t="s">
        <v>9251</v>
      </c>
      <c r="AD3006" s="169">
        <v>4696596.448784709</v>
      </c>
      <c r="AE3006" s="168" t="s">
        <v>807</v>
      </c>
      <c r="AF3006" s="169">
        <v>-2816837.284138687</v>
      </c>
      <c r="AG3006" s="169">
        <v>-1953912.8098587841</v>
      </c>
      <c r="AH3006" s="169">
        <v>-274676.29072120041</v>
      </c>
      <c r="AI3006" s="168" t="s">
        <v>21</v>
      </c>
      <c r="AJ3006"/>
      <c r="AK3006"/>
    </row>
    <row r="3007" spans="1:37" hidden="1" x14ac:dyDescent="0.25">
      <c r="A3007" s="179" t="b">
        <f>IF(E3007&lt;&gt;1,"",NOT(ISNA(VLOOKUP(P3007,Mapping!$P:$P,1,FALSE))))</f>
        <v>0</v>
      </c>
      <c r="B3007" s="180" t="str">
        <f t="shared" si="46"/>
        <v/>
      </c>
      <c r="E3007" s="167">
        <v>1</v>
      </c>
      <c r="F3007" s="170" t="s">
        <v>4704</v>
      </c>
      <c r="G3007" s="169">
        <v>1477856.4905761301</v>
      </c>
      <c r="H3007" s="168" t="s">
        <v>1266</v>
      </c>
      <c r="I3007" s="168" t="s">
        <v>402</v>
      </c>
      <c r="J3007" s="169">
        <v>457372.33418995538</v>
      </c>
      <c r="K3007" s="169">
        <v>232631.2050344013</v>
      </c>
      <c r="L3007" s="168" t="s">
        <v>5</v>
      </c>
      <c r="M3007" s="168" t="s">
        <v>21</v>
      </c>
      <c r="N3007" s="168" t="s">
        <v>2829</v>
      </c>
      <c r="O3007" s="168" t="s">
        <v>21</v>
      </c>
      <c r="P3007" s="168" t="s">
        <v>2836</v>
      </c>
      <c r="Q3007" s="168" t="s">
        <v>2837</v>
      </c>
      <c r="R3007" s="168" t="s">
        <v>1259</v>
      </c>
      <c r="S3007" s="168" t="s">
        <v>21</v>
      </c>
      <c r="T3007" s="168" t="s">
        <v>1259</v>
      </c>
      <c r="U3007" s="168" t="s">
        <v>1259</v>
      </c>
      <c r="V3007" s="168" t="s">
        <v>2837</v>
      </c>
      <c r="W3007" s="168" t="s">
        <v>1259</v>
      </c>
      <c r="X3007" s="168" t="s">
        <v>21</v>
      </c>
      <c r="Y3007" s="168" t="s">
        <v>1259</v>
      </c>
      <c r="Z3007" s="168" t="s">
        <v>21</v>
      </c>
      <c r="AA3007" s="168" t="s">
        <v>4705</v>
      </c>
      <c r="AB3007" s="168" t="s">
        <v>1259</v>
      </c>
      <c r="AC3007" s="168" t="s">
        <v>9252</v>
      </c>
      <c r="AD3007" s="169">
        <v>571145.05408259912</v>
      </c>
      <c r="AE3007" s="168" t="s">
        <v>807</v>
      </c>
      <c r="AF3007" s="169">
        <v>-342550.76000995858</v>
      </c>
      <c r="AG3007" s="169">
        <v>-237611.99192411939</v>
      </c>
      <c r="AH3007" s="169">
        <v>-33402.913499149487</v>
      </c>
      <c r="AI3007" s="168" t="s">
        <v>21</v>
      </c>
      <c r="AJ3007"/>
      <c r="AK3007"/>
    </row>
    <row r="3008" spans="1:37" hidden="1" x14ac:dyDescent="0.25">
      <c r="A3008" s="179" t="b">
        <f>IF(E3008&lt;&gt;1,"",NOT(ISNA(VLOOKUP(P3008,Mapping!$P:$P,1,FALSE))))</f>
        <v>0</v>
      </c>
      <c r="B3008" s="180" t="str">
        <f t="shared" si="46"/>
        <v/>
      </c>
      <c r="E3008" s="167">
        <v>1</v>
      </c>
      <c r="F3008" s="170" t="s">
        <v>4706</v>
      </c>
      <c r="G3008" s="169">
        <v>1201498.142480203</v>
      </c>
      <c r="H3008" s="168" t="s">
        <v>1266</v>
      </c>
      <c r="I3008" s="168" t="s">
        <v>303</v>
      </c>
      <c r="J3008" s="169">
        <v>274424.61121950619</v>
      </c>
      <c r="K3008" s="169">
        <v>102606.72123268001</v>
      </c>
      <c r="L3008" s="168" t="s">
        <v>5</v>
      </c>
      <c r="M3008" s="168" t="s">
        <v>21</v>
      </c>
      <c r="N3008" s="168" t="s">
        <v>2829</v>
      </c>
      <c r="O3008" s="168" t="s">
        <v>21</v>
      </c>
      <c r="P3008" s="168" t="s">
        <v>2831</v>
      </c>
      <c r="Q3008" s="168" t="s">
        <v>2832</v>
      </c>
      <c r="R3008" s="168" t="s">
        <v>1259</v>
      </c>
      <c r="S3008" s="168" t="s">
        <v>21</v>
      </c>
      <c r="T3008" s="168" t="s">
        <v>1259</v>
      </c>
      <c r="U3008" s="168" t="s">
        <v>1259</v>
      </c>
      <c r="V3008" s="168" t="s">
        <v>2832</v>
      </c>
      <c r="W3008" s="168" t="s">
        <v>1259</v>
      </c>
      <c r="X3008" s="168" t="s">
        <v>21</v>
      </c>
      <c r="Y3008" s="168" t="s">
        <v>1259</v>
      </c>
      <c r="Z3008" s="168" t="s">
        <v>21</v>
      </c>
      <c r="AA3008" s="168" t="s">
        <v>4707</v>
      </c>
      <c r="AB3008" s="168" t="s">
        <v>4708</v>
      </c>
      <c r="AC3008" s="168" t="s">
        <v>10085</v>
      </c>
      <c r="AD3008" s="169">
        <v>357232.16524753429</v>
      </c>
      <c r="AE3008" s="168" t="s">
        <v>817</v>
      </c>
      <c r="AF3008" s="169">
        <v>136047.8294762056</v>
      </c>
      <c r="AG3008" s="169">
        <v>535382.27986643626</v>
      </c>
      <c r="AH3008" s="169">
        <v>-278523.44037714542</v>
      </c>
      <c r="AI3008" s="168" t="s">
        <v>21</v>
      </c>
      <c r="AJ3008"/>
      <c r="AK3008"/>
    </row>
    <row r="3009" spans="1:37" hidden="1" x14ac:dyDescent="0.25">
      <c r="A3009" s="179" t="b">
        <f>IF(E3009&lt;&gt;1,"",NOT(ISNA(VLOOKUP(P3009,Mapping!$P:$P,1,FALSE))))</f>
        <v>0</v>
      </c>
      <c r="B3009" s="180" t="str">
        <f t="shared" si="46"/>
        <v/>
      </c>
      <c r="E3009" s="167">
        <v>1</v>
      </c>
      <c r="F3009" s="170" t="s">
        <v>4709</v>
      </c>
      <c r="G3009" s="169">
        <v>1965293.705086696</v>
      </c>
      <c r="H3009" s="168" t="s">
        <v>1266</v>
      </c>
      <c r="I3009" s="168" t="s">
        <v>303</v>
      </c>
      <c r="J3009" s="169">
        <v>886145.79280263674</v>
      </c>
      <c r="K3009" s="169">
        <v>331142.20162571681</v>
      </c>
      <c r="L3009" s="168" t="s">
        <v>5</v>
      </c>
      <c r="M3009" s="168" t="s">
        <v>21</v>
      </c>
      <c r="N3009" s="168" t="s">
        <v>2829</v>
      </c>
      <c r="O3009" s="168" t="s">
        <v>21</v>
      </c>
      <c r="P3009" s="168" t="s">
        <v>2831</v>
      </c>
      <c r="Q3009" s="168" t="s">
        <v>2832</v>
      </c>
      <c r="R3009" s="168" t="s">
        <v>1259</v>
      </c>
      <c r="S3009" s="168" t="s">
        <v>21</v>
      </c>
      <c r="T3009" s="168" t="s">
        <v>1259</v>
      </c>
      <c r="U3009" s="168" t="s">
        <v>1259</v>
      </c>
      <c r="V3009" s="168" t="s">
        <v>2832</v>
      </c>
      <c r="W3009" s="168" t="s">
        <v>1259</v>
      </c>
      <c r="X3009" s="168" t="s">
        <v>21</v>
      </c>
      <c r="Y3009" s="168" t="s">
        <v>1259</v>
      </c>
      <c r="Z3009" s="168" t="s">
        <v>21</v>
      </c>
      <c r="AA3009" s="168" t="s">
        <v>4710</v>
      </c>
      <c r="AB3009" s="168" t="s">
        <v>4711</v>
      </c>
      <c r="AC3009" s="168" t="s">
        <v>9253</v>
      </c>
      <c r="AD3009" s="169">
        <v>1419336.586533061</v>
      </c>
      <c r="AE3009" s="168" t="s">
        <v>811</v>
      </c>
      <c r="AF3009" s="169">
        <v>-720919.86981899501</v>
      </c>
      <c r="AG3009" s="169">
        <v>-532599.8294814832</v>
      </c>
      <c r="AH3009" s="169">
        <v>-931503.11298476416</v>
      </c>
      <c r="AI3009" s="168" t="s">
        <v>21</v>
      </c>
      <c r="AJ3009"/>
      <c r="AK3009"/>
    </row>
    <row r="3010" spans="1:37" hidden="1" x14ac:dyDescent="0.25">
      <c r="A3010" s="179" t="b">
        <f>IF(E3010&lt;&gt;1,"",NOT(ISNA(VLOOKUP(P3010,Mapping!$P:$P,1,FALSE))))</f>
        <v>0</v>
      </c>
      <c r="B3010" s="180" t="str">
        <f t="shared" si="46"/>
        <v/>
      </c>
      <c r="E3010" s="167">
        <v>1</v>
      </c>
      <c r="F3010" s="170" t="s">
        <v>4709</v>
      </c>
      <c r="G3010" s="169">
        <v>380306.20521574782</v>
      </c>
      <c r="H3010" s="168" t="s">
        <v>1266</v>
      </c>
      <c r="I3010" s="168" t="s">
        <v>303</v>
      </c>
      <c r="J3010" s="169">
        <v>171479.0735127317</v>
      </c>
      <c r="K3010" s="169">
        <v>64079.701553569503</v>
      </c>
      <c r="L3010" s="168" t="s">
        <v>5</v>
      </c>
      <c r="M3010" s="168" t="s">
        <v>21</v>
      </c>
      <c r="N3010" s="168" t="s">
        <v>2829</v>
      </c>
      <c r="O3010" s="168" t="s">
        <v>21</v>
      </c>
      <c r="P3010" s="168" t="s">
        <v>2836</v>
      </c>
      <c r="Q3010" s="168" t="s">
        <v>2837</v>
      </c>
      <c r="R3010" s="168" t="s">
        <v>1259</v>
      </c>
      <c r="S3010" s="168" t="s">
        <v>21</v>
      </c>
      <c r="T3010" s="168" t="s">
        <v>1259</v>
      </c>
      <c r="U3010" s="168" t="s">
        <v>1259</v>
      </c>
      <c r="V3010" s="168" t="s">
        <v>2837</v>
      </c>
      <c r="W3010" s="168" t="s">
        <v>1259</v>
      </c>
      <c r="X3010" s="168" t="s">
        <v>21</v>
      </c>
      <c r="Y3010" s="168" t="s">
        <v>1259</v>
      </c>
      <c r="Z3010" s="168" t="s">
        <v>21</v>
      </c>
      <c r="AA3010" s="168" t="s">
        <v>4710</v>
      </c>
      <c r="AB3010" s="168" t="s">
        <v>4711</v>
      </c>
      <c r="AC3010" s="168" t="s">
        <v>9254</v>
      </c>
      <c r="AD3010" s="169">
        <v>274657.42639441852</v>
      </c>
      <c r="AE3010" s="168" t="s">
        <v>811</v>
      </c>
      <c r="AF3010" s="169">
        <v>-139506.01848765311</v>
      </c>
      <c r="AG3010" s="169">
        <v>-103063.9947222148</v>
      </c>
      <c r="AH3010" s="169">
        <v>-180256.21978485101</v>
      </c>
      <c r="AI3010" s="168" t="s">
        <v>21</v>
      </c>
      <c r="AJ3010"/>
      <c r="AK3010"/>
    </row>
    <row r="3011" spans="1:37" hidden="1" x14ac:dyDescent="0.25">
      <c r="A3011" s="179" t="b">
        <f>IF(E3011&lt;&gt;1,"",NOT(ISNA(VLOOKUP(P3011,Mapping!$P:$P,1,FALSE))))</f>
        <v>0</v>
      </c>
      <c r="B3011" s="180" t="str">
        <f t="shared" si="46"/>
        <v/>
      </c>
      <c r="E3011" s="167">
        <v>1</v>
      </c>
      <c r="F3011" s="170" t="s">
        <v>4712</v>
      </c>
      <c r="G3011" s="169">
        <v>1344565.614167108</v>
      </c>
      <c r="H3011" s="168" t="s">
        <v>1266</v>
      </c>
      <c r="I3011" s="168" t="s">
        <v>303</v>
      </c>
      <c r="J3011" s="169">
        <v>460343.12830119423</v>
      </c>
      <c r="K3011" s="169">
        <v>293840.44460011972</v>
      </c>
      <c r="L3011" s="168" t="s">
        <v>5</v>
      </c>
      <c r="M3011" s="168" t="s">
        <v>21</v>
      </c>
      <c r="N3011" s="168" t="s">
        <v>2829</v>
      </c>
      <c r="O3011" s="168" t="s">
        <v>21</v>
      </c>
      <c r="P3011" s="168" t="s">
        <v>2831</v>
      </c>
      <c r="Q3011" s="168" t="s">
        <v>2832</v>
      </c>
      <c r="R3011" s="168" t="s">
        <v>1259</v>
      </c>
      <c r="S3011" s="168" t="s">
        <v>21</v>
      </c>
      <c r="T3011" s="168" t="s">
        <v>1259</v>
      </c>
      <c r="U3011" s="168" t="s">
        <v>1259</v>
      </c>
      <c r="V3011" s="168" t="s">
        <v>2832</v>
      </c>
      <c r="W3011" s="168" t="s">
        <v>1259</v>
      </c>
      <c r="X3011" s="168" t="s">
        <v>21</v>
      </c>
      <c r="Y3011" s="168" t="s">
        <v>1259</v>
      </c>
      <c r="Z3011" s="168" t="s">
        <v>21</v>
      </c>
      <c r="AA3011" s="168" t="s">
        <v>4713</v>
      </c>
      <c r="AB3011" s="168" t="s">
        <v>4714</v>
      </c>
      <c r="AC3011" s="168" t="s">
        <v>12362</v>
      </c>
      <c r="AD3011" s="169">
        <v>697339.88909288379</v>
      </c>
      <c r="AE3011" s="168" t="s">
        <v>816</v>
      </c>
      <c r="AF3011" s="169">
        <v>-403056.47402721847</v>
      </c>
      <c r="AG3011" s="169">
        <v>-613433.9111319955</v>
      </c>
      <c r="AH3011" s="169">
        <v>-503162.56849035987</v>
      </c>
      <c r="AI3011" s="168" t="s">
        <v>21</v>
      </c>
      <c r="AJ3011"/>
      <c r="AK3011"/>
    </row>
    <row r="3012" spans="1:37" hidden="1" x14ac:dyDescent="0.25">
      <c r="A3012" s="179" t="b">
        <f>IF(E3012&lt;&gt;1,"",NOT(ISNA(VLOOKUP(P3012,Mapping!$P:$P,1,FALSE))))</f>
        <v>0</v>
      </c>
      <c r="B3012" s="180" t="str">
        <f t="shared" si="46"/>
        <v/>
      </c>
      <c r="E3012" s="167">
        <v>1</v>
      </c>
      <c r="F3012" s="170" t="s">
        <v>4712</v>
      </c>
      <c r="G3012" s="169">
        <v>4761938.1371908421</v>
      </c>
      <c r="H3012" s="168" t="s">
        <v>1266</v>
      </c>
      <c r="I3012" s="168" t="s">
        <v>303</v>
      </c>
      <c r="J3012" s="169">
        <v>1630359.631210045</v>
      </c>
      <c r="K3012" s="169">
        <v>1040670.685496586</v>
      </c>
      <c r="L3012" s="168" t="s">
        <v>5</v>
      </c>
      <c r="M3012" s="168" t="s">
        <v>21</v>
      </c>
      <c r="N3012" s="168" t="s">
        <v>2829</v>
      </c>
      <c r="O3012" s="168" t="s">
        <v>21</v>
      </c>
      <c r="P3012" s="168" t="s">
        <v>2833</v>
      </c>
      <c r="Q3012" s="168" t="s">
        <v>2834</v>
      </c>
      <c r="R3012" s="168" t="s">
        <v>1259</v>
      </c>
      <c r="S3012" s="168" t="s">
        <v>21</v>
      </c>
      <c r="T3012" s="168" t="s">
        <v>1259</v>
      </c>
      <c r="U3012" s="168" t="s">
        <v>1259</v>
      </c>
      <c r="V3012" s="168" t="s">
        <v>2834</v>
      </c>
      <c r="W3012" s="168" t="s">
        <v>1259</v>
      </c>
      <c r="X3012" s="168" t="s">
        <v>21</v>
      </c>
      <c r="Y3012" s="168" t="s">
        <v>1259</v>
      </c>
      <c r="Z3012" s="168" t="s">
        <v>21</v>
      </c>
      <c r="AA3012" s="168" t="s">
        <v>4713</v>
      </c>
      <c r="AB3012" s="168" t="s">
        <v>4714</v>
      </c>
      <c r="AC3012" s="168" t="s">
        <v>9255</v>
      </c>
      <c r="AD3012" s="169">
        <v>2469711.687899176</v>
      </c>
      <c r="AE3012" s="168" t="s">
        <v>816</v>
      </c>
      <c r="AF3012" s="169">
        <v>-1427472.1701110969</v>
      </c>
      <c r="AG3012" s="169">
        <v>-2172548.7438373072</v>
      </c>
      <c r="AH3012" s="169">
        <v>-1782009.742667238</v>
      </c>
      <c r="AI3012" s="168" t="s">
        <v>21</v>
      </c>
      <c r="AJ3012"/>
      <c r="AK3012"/>
    </row>
    <row r="3013" spans="1:37" hidden="1" x14ac:dyDescent="0.25">
      <c r="A3013" s="179" t="b">
        <f>IF(E3013&lt;&gt;1,"",NOT(ISNA(VLOOKUP(P3013,Mapping!$P:$P,1,FALSE))))</f>
        <v>0</v>
      </c>
      <c r="B3013" s="180" t="str">
        <f t="shared" si="46"/>
        <v/>
      </c>
      <c r="E3013" s="167">
        <v>1</v>
      </c>
      <c r="F3013" s="170" t="s">
        <v>4712</v>
      </c>
      <c r="G3013" s="169">
        <v>1798300.9409388071</v>
      </c>
      <c r="H3013" s="168" t="s">
        <v>1266</v>
      </c>
      <c r="I3013" s="168" t="s">
        <v>303</v>
      </c>
      <c r="J3013" s="169">
        <v>615689.90910982993</v>
      </c>
      <c r="K3013" s="169">
        <v>392999.45085803687</v>
      </c>
      <c r="L3013" s="168" t="s">
        <v>5</v>
      </c>
      <c r="M3013" s="168" t="s">
        <v>21</v>
      </c>
      <c r="N3013" s="168" t="s">
        <v>2829</v>
      </c>
      <c r="O3013" s="168" t="s">
        <v>21</v>
      </c>
      <c r="P3013" s="168" t="s">
        <v>2836</v>
      </c>
      <c r="Q3013" s="168" t="s">
        <v>2837</v>
      </c>
      <c r="R3013" s="168" t="s">
        <v>1259</v>
      </c>
      <c r="S3013" s="168" t="s">
        <v>21</v>
      </c>
      <c r="T3013" s="168" t="s">
        <v>1259</v>
      </c>
      <c r="U3013" s="168" t="s">
        <v>1259</v>
      </c>
      <c r="V3013" s="168" t="s">
        <v>2837</v>
      </c>
      <c r="W3013" s="168" t="s">
        <v>1259</v>
      </c>
      <c r="X3013" s="168" t="s">
        <v>21</v>
      </c>
      <c r="Y3013" s="168" t="s">
        <v>1259</v>
      </c>
      <c r="Z3013" s="168" t="s">
        <v>21</v>
      </c>
      <c r="AA3013" s="168" t="s">
        <v>4713</v>
      </c>
      <c r="AB3013" s="168" t="s">
        <v>4714</v>
      </c>
      <c r="AC3013" s="168" t="s">
        <v>9256</v>
      </c>
      <c r="AD3013" s="169">
        <v>932663.28210148774</v>
      </c>
      <c r="AE3013" s="168" t="s">
        <v>816</v>
      </c>
      <c r="AF3013" s="169">
        <v>-539071.37655280088</v>
      </c>
      <c r="AG3013" s="169">
        <v>-820442.50423269975</v>
      </c>
      <c r="AH3013" s="169">
        <v>-672959.14072732232</v>
      </c>
      <c r="AI3013" s="168" t="s">
        <v>21</v>
      </c>
      <c r="AJ3013"/>
      <c r="AK3013"/>
    </row>
    <row r="3014" spans="1:37" hidden="1" x14ac:dyDescent="0.25">
      <c r="A3014" s="179" t="b">
        <f>IF(E3014&lt;&gt;1,"",NOT(ISNA(VLOOKUP(P3014,Mapping!$P:$P,1,FALSE))))</f>
        <v>0</v>
      </c>
      <c r="B3014" s="180" t="str">
        <f t="shared" si="46"/>
        <v/>
      </c>
      <c r="E3014" s="167">
        <v>1</v>
      </c>
      <c r="F3014" s="170" t="s">
        <v>4715</v>
      </c>
      <c r="G3014" s="169">
        <v>847771.85291091644</v>
      </c>
      <c r="H3014" s="168" t="s">
        <v>1266</v>
      </c>
      <c r="I3014" s="168" t="s">
        <v>779</v>
      </c>
      <c r="J3014" s="169">
        <v>324538.70491418988</v>
      </c>
      <c r="K3014" s="169">
        <v>211644.1125889422</v>
      </c>
      <c r="L3014" s="168" t="s">
        <v>5</v>
      </c>
      <c r="M3014" s="168" t="s">
        <v>21</v>
      </c>
      <c r="N3014" s="168" t="s">
        <v>2829</v>
      </c>
      <c r="O3014" s="168" t="s">
        <v>21</v>
      </c>
      <c r="P3014" s="168" t="s">
        <v>2831</v>
      </c>
      <c r="Q3014" s="168" t="s">
        <v>2832</v>
      </c>
      <c r="R3014" s="168" t="s">
        <v>1259</v>
      </c>
      <c r="S3014" s="168" t="s">
        <v>21</v>
      </c>
      <c r="T3014" s="168" t="s">
        <v>1259</v>
      </c>
      <c r="U3014" s="168" t="s">
        <v>1259</v>
      </c>
      <c r="V3014" s="168" t="s">
        <v>2832</v>
      </c>
      <c r="W3014" s="168" t="s">
        <v>1259</v>
      </c>
      <c r="X3014" s="168" t="s">
        <v>21</v>
      </c>
      <c r="Y3014" s="168" t="s">
        <v>1259</v>
      </c>
      <c r="Z3014" s="168" t="s">
        <v>21</v>
      </c>
      <c r="AA3014" s="168" t="s">
        <v>4716</v>
      </c>
      <c r="AB3014" s="168" t="s">
        <v>1259</v>
      </c>
      <c r="AC3014" s="168" t="s">
        <v>9257</v>
      </c>
      <c r="AD3014" s="169">
        <v>533536.01441468706</v>
      </c>
      <c r="AE3014" s="168" t="s">
        <v>816</v>
      </c>
      <c r="AF3014" s="169">
        <v>-580273.93322514894</v>
      </c>
      <c r="AG3014" s="169">
        <v>81625.478065449628</v>
      </c>
      <c r="AH3014" s="169">
        <v>-277705.10034389357</v>
      </c>
      <c r="AI3014" s="168" t="s">
        <v>21</v>
      </c>
      <c r="AJ3014"/>
      <c r="AK3014"/>
    </row>
    <row r="3015" spans="1:37" hidden="1" x14ac:dyDescent="0.25">
      <c r="A3015" s="179" t="b">
        <f>IF(E3015&lt;&gt;1,"",NOT(ISNA(VLOOKUP(P3015,Mapping!$P:$P,1,FALSE))))</f>
        <v>0</v>
      </c>
      <c r="B3015" s="180" t="str">
        <f t="shared" si="46"/>
        <v/>
      </c>
      <c r="E3015" s="167">
        <v>1</v>
      </c>
      <c r="F3015" s="170" t="s">
        <v>4715</v>
      </c>
      <c r="G3015" s="169">
        <v>554514.93129115179</v>
      </c>
      <c r="H3015" s="168" t="s">
        <v>1266</v>
      </c>
      <c r="I3015" s="168" t="s">
        <v>779</v>
      </c>
      <c r="J3015" s="169">
        <v>212275.92900011229</v>
      </c>
      <c r="K3015" s="169">
        <v>138433.25907491049</v>
      </c>
      <c r="L3015" s="168" t="s">
        <v>5</v>
      </c>
      <c r="M3015" s="168" t="s">
        <v>21</v>
      </c>
      <c r="N3015" s="168" t="s">
        <v>2829</v>
      </c>
      <c r="O3015" s="168" t="s">
        <v>21</v>
      </c>
      <c r="P3015" s="168" t="s">
        <v>2836</v>
      </c>
      <c r="Q3015" s="168" t="s">
        <v>2837</v>
      </c>
      <c r="R3015" s="168" t="s">
        <v>1259</v>
      </c>
      <c r="S3015" s="168" t="s">
        <v>21</v>
      </c>
      <c r="T3015" s="168" t="s">
        <v>1259</v>
      </c>
      <c r="U3015" s="168" t="s">
        <v>1259</v>
      </c>
      <c r="V3015" s="168" t="s">
        <v>2837</v>
      </c>
      <c r="W3015" s="168" t="s">
        <v>1259</v>
      </c>
      <c r="X3015" s="168" t="s">
        <v>21</v>
      </c>
      <c r="Y3015" s="168" t="s">
        <v>1259</v>
      </c>
      <c r="Z3015" s="168" t="s">
        <v>21</v>
      </c>
      <c r="AA3015" s="168" t="s">
        <v>4716</v>
      </c>
      <c r="AB3015" s="168" t="s">
        <v>1259</v>
      </c>
      <c r="AC3015" s="168" t="s">
        <v>9258</v>
      </c>
      <c r="AD3015" s="169">
        <v>348977.95363064989</v>
      </c>
      <c r="AE3015" s="168" t="s">
        <v>816</v>
      </c>
      <c r="AF3015" s="169">
        <v>-379548.52960446349</v>
      </c>
      <c r="AG3015" s="169">
        <v>53390.008415184333</v>
      </c>
      <c r="AH3015" s="169">
        <v>-181642.7663971736</v>
      </c>
      <c r="AI3015" s="168" t="s">
        <v>21</v>
      </c>
      <c r="AJ3015"/>
      <c r="AK3015"/>
    </row>
    <row r="3016" spans="1:37" hidden="1" x14ac:dyDescent="0.25">
      <c r="A3016" s="179" t="b">
        <f>IF(E3016&lt;&gt;1,"",NOT(ISNA(VLOOKUP(P3016,Mapping!$P:$P,1,FALSE))))</f>
        <v>0</v>
      </c>
      <c r="B3016" s="180" t="str">
        <f t="shared" si="46"/>
        <v/>
      </c>
      <c r="E3016" s="167">
        <v>1</v>
      </c>
      <c r="F3016" s="170" t="s">
        <v>4717</v>
      </c>
      <c r="G3016" s="169">
        <v>337828.54795177601</v>
      </c>
      <c r="H3016" s="168" t="s">
        <v>1266</v>
      </c>
      <c r="I3016" s="168" t="s">
        <v>303</v>
      </c>
      <c r="J3016" s="169">
        <v>175407.6898053441</v>
      </c>
      <c r="K3016" s="169">
        <v>87341.294755876996</v>
      </c>
      <c r="L3016" s="168" t="s">
        <v>5</v>
      </c>
      <c r="M3016" s="168" t="s">
        <v>21</v>
      </c>
      <c r="N3016" s="168" t="s">
        <v>2829</v>
      </c>
      <c r="O3016" s="168" t="s">
        <v>21</v>
      </c>
      <c r="P3016" s="168" t="s">
        <v>2831</v>
      </c>
      <c r="Q3016" s="168" t="s">
        <v>2832</v>
      </c>
      <c r="R3016" s="168" t="s">
        <v>1259</v>
      </c>
      <c r="S3016" s="168" t="s">
        <v>21</v>
      </c>
      <c r="T3016" s="168" t="s">
        <v>1259</v>
      </c>
      <c r="U3016" s="168" t="s">
        <v>1259</v>
      </c>
      <c r="V3016" s="168" t="s">
        <v>2832</v>
      </c>
      <c r="W3016" s="168" t="s">
        <v>1259</v>
      </c>
      <c r="X3016" s="168" t="s">
        <v>21</v>
      </c>
      <c r="Y3016" s="168" t="s">
        <v>1259</v>
      </c>
      <c r="Z3016" s="168" t="s">
        <v>21</v>
      </c>
      <c r="AA3016" s="168" t="s">
        <v>4718</v>
      </c>
      <c r="AB3016" s="168" t="s">
        <v>4719</v>
      </c>
      <c r="AC3016" s="168" t="s">
        <v>9259</v>
      </c>
      <c r="AD3016" s="169">
        <v>300072.6024382324</v>
      </c>
      <c r="AE3016" s="168" t="s">
        <v>811</v>
      </c>
      <c r="AF3016" s="169">
        <v>-52143.235088785586</v>
      </c>
      <c r="AG3016" s="169">
        <v>815030.54628678726</v>
      </c>
      <c r="AH3016" s="169">
        <v>-164540.55823333189</v>
      </c>
      <c r="AI3016" s="168" t="s">
        <v>21</v>
      </c>
      <c r="AJ3016"/>
      <c r="AK3016"/>
    </row>
    <row r="3017" spans="1:37" hidden="1" x14ac:dyDescent="0.25">
      <c r="A3017" s="179" t="b">
        <f>IF(E3017&lt;&gt;1,"",NOT(ISNA(VLOOKUP(P3017,Mapping!$P:$P,1,FALSE))))</f>
        <v>0</v>
      </c>
      <c r="B3017" s="180" t="str">
        <f t="shared" si="46"/>
        <v/>
      </c>
      <c r="E3017" s="167">
        <v>1</v>
      </c>
      <c r="F3017" s="170" t="s">
        <v>4717</v>
      </c>
      <c r="G3017" s="169">
        <v>1564641.400894962</v>
      </c>
      <c r="H3017" s="168" t="s">
        <v>1266</v>
      </c>
      <c r="I3017" s="168" t="s">
        <v>303</v>
      </c>
      <c r="J3017" s="169">
        <v>812394.73445553647</v>
      </c>
      <c r="K3017" s="169">
        <v>404518.22858476342</v>
      </c>
      <c r="L3017" s="168" t="s">
        <v>5</v>
      </c>
      <c r="M3017" s="168" t="s">
        <v>21</v>
      </c>
      <c r="N3017" s="168" t="s">
        <v>2829</v>
      </c>
      <c r="O3017" s="168" t="s">
        <v>21</v>
      </c>
      <c r="P3017" s="168" t="s">
        <v>2836</v>
      </c>
      <c r="Q3017" s="168" t="s">
        <v>2837</v>
      </c>
      <c r="R3017" s="168" t="s">
        <v>1259</v>
      </c>
      <c r="S3017" s="168" t="s">
        <v>21</v>
      </c>
      <c r="T3017" s="168" t="s">
        <v>1259</v>
      </c>
      <c r="U3017" s="168" t="s">
        <v>1259</v>
      </c>
      <c r="V3017" s="168" t="s">
        <v>2837</v>
      </c>
      <c r="W3017" s="168" t="s">
        <v>1259</v>
      </c>
      <c r="X3017" s="168" t="s">
        <v>21</v>
      </c>
      <c r="Y3017" s="168" t="s">
        <v>1259</v>
      </c>
      <c r="Z3017" s="168" t="s">
        <v>21</v>
      </c>
      <c r="AA3017" s="168" t="s">
        <v>4718</v>
      </c>
      <c r="AB3017" s="168" t="s">
        <v>4719</v>
      </c>
      <c r="AC3017" s="168" t="s">
        <v>9260</v>
      </c>
      <c r="AD3017" s="169">
        <v>1389776.026613873</v>
      </c>
      <c r="AE3017" s="168" t="s">
        <v>811</v>
      </c>
      <c r="AF3017" s="169">
        <v>-241499.61538525441</v>
      </c>
      <c r="AG3017" s="169">
        <v>3774786.1850218191</v>
      </c>
      <c r="AH3017" s="169">
        <v>-762063.98511646618</v>
      </c>
      <c r="AI3017" s="168" t="s">
        <v>21</v>
      </c>
      <c r="AJ3017"/>
      <c r="AK3017"/>
    </row>
    <row r="3018" spans="1:37" hidden="1" x14ac:dyDescent="0.25">
      <c r="A3018" s="179" t="b">
        <f>IF(E3018&lt;&gt;1,"",NOT(ISNA(VLOOKUP(P3018,Mapping!$P:$P,1,FALSE))))</f>
        <v>0</v>
      </c>
      <c r="B3018" s="180" t="str">
        <f t="shared" si="46"/>
        <v/>
      </c>
      <c r="E3018" s="167">
        <v>1</v>
      </c>
      <c r="F3018" s="170" t="s">
        <v>4720</v>
      </c>
      <c r="G3018" s="169">
        <v>179264.46042352359</v>
      </c>
      <c r="H3018" s="168" t="s">
        <v>1266</v>
      </c>
      <c r="I3018" s="168" t="s">
        <v>797</v>
      </c>
      <c r="J3018" s="169">
        <v>61602.688273571723</v>
      </c>
      <c r="K3018" s="169">
        <v>19636.441349125111</v>
      </c>
      <c r="L3018" s="168" t="s">
        <v>5</v>
      </c>
      <c r="M3018" s="168" t="s">
        <v>21</v>
      </c>
      <c r="N3018" s="168" t="s">
        <v>2829</v>
      </c>
      <c r="O3018" s="168" t="s">
        <v>21</v>
      </c>
      <c r="P3018" s="168" t="s">
        <v>2831</v>
      </c>
      <c r="Q3018" s="168" t="s">
        <v>2832</v>
      </c>
      <c r="R3018" s="168" t="s">
        <v>1259</v>
      </c>
      <c r="S3018" s="168" t="s">
        <v>21</v>
      </c>
      <c r="T3018" s="168" t="s">
        <v>1259</v>
      </c>
      <c r="U3018" s="168" t="s">
        <v>1259</v>
      </c>
      <c r="V3018" s="168" t="s">
        <v>2832</v>
      </c>
      <c r="W3018" s="168" t="s">
        <v>1259</v>
      </c>
      <c r="X3018" s="168" t="s">
        <v>21</v>
      </c>
      <c r="Y3018" s="168" t="s">
        <v>1259</v>
      </c>
      <c r="Z3018" s="168" t="s">
        <v>21</v>
      </c>
      <c r="AA3018" s="168" t="s">
        <v>4721</v>
      </c>
      <c r="AB3018" s="168" t="s">
        <v>1259</v>
      </c>
      <c r="AC3018" s="168" t="s">
        <v>7366</v>
      </c>
      <c r="AD3018" s="169">
        <v>93384.292173793699</v>
      </c>
      <c r="AE3018" s="168" t="s">
        <v>814</v>
      </c>
      <c r="AF3018" s="169">
        <v>-34661.69297392905</v>
      </c>
      <c r="AG3018" s="169">
        <v>-178166.10475823181</v>
      </c>
      <c r="AH3018" s="169">
        <v>-43246.962222631177</v>
      </c>
      <c r="AI3018" s="168" t="s">
        <v>21</v>
      </c>
      <c r="AJ3018"/>
      <c r="AK3018"/>
    </row>
    <row r="3019" spans="1:37" hidden="1" x14ac:dyDescent="0.25">
      <c r="A3019" s="179" t="b">
        <f>IF(E3019&lt;&gt;1,"",NOT(ISNA(VLOOKUP(P3019,Mapping!$P:$P,1,FALSE))))</f>
        <v>0</v>
      </c>
      <c r="B3019" s="180" t="str">
        <f t="shared" si="46"/>
        <v/>
      </c>
      <c r="E3019" s="167">
        <v>1</v>
      </c>
      <c r="F3019" s="170" t="s">
        <v>4720</v>
      </c>
      <c r="G3019" s="169">
        <v>567670.79134115798</v>
      </c>
      <c r="H3019" s="168" t="s">
        <v>1266</v>
      </c>
      <c r="I3019" s="168" t="s">
        <v>797</v>
      </c>
      <c r="J3019" s="169">
        <v>195075.17953297711</v>
      </c>
      <c r="K3019" s="169">
        <v>62182.064272229582</v>
      </c>
      <c r="L3019" s="168" t="s">
        <v>5</v>
      </c>
      <c r="M3019" s="168" t="s">
        <v>21</v>
      </c>
      <c r="N3019" s="168" t="s">
        <v>2829</v>
      </c>
      <c r="O3019" s="168" t="s">
        <v>21</v>
      </c>
      <c r="P3019" s="168" t="s">
        <v>2836</v>
      </c>
      <c r="Q3019" s="168" t="s">
        <v>2837</v>
      </c>
      <c r="R3019" s="168" t="s">
        <v>1259</v>
      </c>
      <c r="S3019" s="168" t="s">
        <v>21</v>
      </c>
      <c r="T3019" s="168" t="s">
        <v>1259</v>
      </c>
      <c r="U3019" s="168" t="s">
        <v>1259</v>
      </c>
      <c r="V3019" s="168" t="s">
        <v>2837</v>
      </c>
      <c r="W3019" s="168" t="s">
        <v>1259</v>
      </c>
      <c r="X3019" s="168" t="s">
        <v>21</v>
      </c>
      <c r="Y3019" s="168" t="s">
        <v>1259</v>
      </c>
      <c r="Z3019" s="168" t="s">
        <v>21</v>
      </c>
      <c r="AA3019" s="168" t="s">
        <v>4721</v>
      </c>
      <c r="AB3019" s="168" t="s">
        <v>1259</v>
      </c>
      <c r="AC3019" s="168" t="s">
        <v>5445</v>
      </c>
      <c r="AD3019" s="169">
        <v>295716.92521701357</v>
      </c>
      <c r="AE3019" s="168" t="s">
        <v>814</v>
      </c>
      <c r="AF3019" s="169">
        <v>-109762.02775077549</v>
      </c>
      <c r="AG3019" s="169">
        <v>-564192.66506773396</v>
      </c>
      <c r="AH3019" s="169">
        <v>-136948.71370499881</v>
      </c>
      <c r="AI3019" s="168" t="s">
        <v>21</v>
      </c>
      <c r="AJ3019"/>
      <c r="AK3019"/>
    </row>
    <row r="3020" spans="1:37" hidden="1" x14ac:dyDescent="0.25">
      <c r="A3020" s="179" t="b">
        <f>IF(E3020&lt;&gt;1,"",NOT(ISNA(VLOOKUP(P3020,Mapping!$P:$P,1,FALSE))))</f>
        <v>0</v>
      </c>
      <c r="B3020" s="180" t="str">
        <f t="shared" si="46"/>
        <v/>
      </c>
      <c r="E3020" s="167">
        <v>1</v>
      </c>
      <c r="F3020" s="170" t="s">
        <v>4722</v>
      </c>
      <c r="G3020" s="169">
        <v>181704.1687904732</v>
      </c>
      <c r="H3020" s="168" t="s">
        <v>1266</v>
      </c>
      <c r="I3020" s="168" t="s">
        <v>561</v>
      </c>
      <c r="J3020" s="169">
        <v>61768.910058183268</v>
      </c>
      <c r="K3020" s="169">
        <v>27208.59319598135</v>
      </c>
      <c r="L3020" s="168" t="s">
        <v>5</v>
      </c>
      <c r="M3020" s="168" t="s">
        <v>21</v>
      </c>
      <c r="N3020" s="168" t="s">
        <v>2829</v>
      </c>
      <c r="O3020" s="168" t="s">
        <v>21</v>
      </c>
      <c r="P3020" s="168" t="s">
        <v>2831</v>
      </c>
      <c r="Q3020" s="168" t="s">
        <v>2832</v>
      </c>
      <c r="R3020" s="168" t="s">
        <v>1259</v>
      </c>
      <c r="S3020" s="168" t="s">
        <v>21</v>
      </c>
      <c r="T3020" s="168" t="s">
        <v>1259</v>
      </c>
      <c r="U3020" s="168" t="s">
        <v>1259</v>
      </c>
      <c r="V3020" s="168" t="s">
        <v>2832</v>
      </c>
      <c r="W3020" s="168" t="s">
        <v>1259</v>
      </c>
      <c r="X3020" s="168" t="s">
        <v>21</v>
      </c>
      <c r="Y3020" s="168" t="s">
        <v>1259</v>
      </c>
      <c r="Z3020" s="168" t="s">
        <v>21</v>
      </c>
      <c r="AA3020" s="168" t="s">
        <v>4723</v>
      </c>
      <c r="AB3020" s="168" t="s">
        <v>1259</v>
      </c>
      <c r="AC3020" s="168" t="s">
        <v>9261</v>
      </c>
      <c r="AD3020" s="169">
        <v>89540.422901361351</v>
      </c>
      <c r="AE3020" s="168" t="s">
        <v>808</v>
      </c>
      <c r="AF3020" s="169">
        <v>-22848.059774165798</v>
      </c>
      <c r="AG3020" s="169">
        <v>-92892.151807478105</v>
      </c>
      <c r="AH3020" s="169">
        <v>-18250.19040275563</v>
      </c>
      <c r="AI3020" s="168" t="s">
        <v>21</v>
      </c>
      <c r="AJ3020"/>
      <c r="AK3020"/>
    </row>
    <row r="3021" spans="1:37" hidden="1" x14ac:dyDescent="0.25">
      <c r="A3021" s="179" t="b">
        <f>IF(E3021&lt;&gt;1,"",NOT(ISNA(VLOOKUP(P3021,Mapping!$P:$P,1,FALSE))))</f>
        <v>0</v>
      </c>
      <c r="B3021" s="180" t="str">
        <f t="shared" si="46"/>
        <v/>
      </c>
      <c r="E3021" s="167">
        <v>1</v>
      </c>
      <c r="F3021" s="170" t="s">
        <v>4724</v>
      </c>
      <c r="G3021" s="169">
        <v>3024330.7026219941</v>
      </c>
      <c r="H3021" s="168" t="s">
        <v>1266</v>
      </c>
      <c r="I3021" s="168" t="s">
        <v>303</v>
      </c>
      <c r="J3021" s="169">
        <v>950746.56166319689</v>
      </c>
      <c r="K3021" s="169">
        <v>672774.8004977461</v>
      </c>
      <c r="L3021" s="168" t="s">
        <v>5</v>
      </c>
      <c r="M3021" s="168" t="s">
        <v>21</v>
      </c>
      <c r="N3021" s="168" t="s">
        <v>2829</v>
      </c>
      <c r="O3021" s="168" t="s">
        <v>21</v>
      </c>
      <c r="P3021" s="168" t="s">
        <v>2831</v>
      </c>
      <c r="Q3021" s="168" t="s">
        <v>2832</v>
      </c>
      <c r="R3021" s="168" t="s">
        <v>1259</v>
      </c>
      <c r="S3021" s="168" t="s">
        <v>21</v>
      </c>
      <c r="T3021" s="168" t="s">
        <v>1259</v>
      </c>
      <c r="U3021" s="168" t="s">
        <v>1259</v>
      </c>
      <c r="V3021" s="168" t="s">
        <v>2832</v>
      </c>
      <c r="W3021" s="168" t="s">
        <v>1259</v>
      </c>
      <c r="X3021" s="168" t="s">
        <v>21</v>
      </c>
      <c r="Y3021" s="168" t="s">
        <v>1259</v>
      </c>
      <c r="Z3021" s="168" t="s">
        <v>21</v>
      </c>
      <c r="AA3021" s="168" t="s">
        <v>4725</v>
      </c>
      <c r="AB3021" s="168" t="s">
        <v>4726</v>
      </c>
      <c r="AC3021" s="168" t="s">
        <v>9262</v>
      </c>
      <c r="AD3021" s="169">
        <v>1371012.979682819</v>
      </c>
      <c r="AE3021" s="168" t="s">
        <v>807</v>
      </c>
      <c r="AF3021" s="169">
        <v>-1010053.53783881</v>
      </c>
      <c r="AG3021" s="169">
        <v>-1379796.5617432559</v>
      </c>
      <c r="AH3021" s="169">
        <v>-1006802.15326432</v>
      </c>
      <c r="AI3021" s="168" t="s">
        <v>21</v>
      </c>
      <c r="AJ3021"/>
      <c r="AK3021"/>
    </row>
    <row r="3022" spans="1:37" hidden="1" x14ac:dyDescent="0.25">
      <c r="A3022" s="179" t="b">
        <f>IF(E3022&lt;&gt;1,"",NOT(ISNA(VLOOKUP(P3022,Mapping!$P:$P,1,FALSE))))</f>
        <v>0</v>
      </c>
      <c r="B3022" s="180" t="str">
        <f t="shared" si="46"/>
        <v/>
      </c>
      <c r="E3022" s="167">
        <v>1</v>
      </c>
      <c r="F3022" s="170" t="s">
        <v>4724</v>
      </c>
      <c r="G3022" s="169">
        <v>1308537.3470391319</v>
      </c>
      <c r="H3022" s="168" t="s">
        <v>1266</v>
      </c>
      <c r="I3022" s="168" t="s">
        <v>303</v>
      </c>
      <c r="J3022" s="169">
        <v>411359.57202919462</v>
      </c>
      <c r="K3022" s="169">
        <v>291089.51340369851</v>
      </c>
      <c r="L3022" s="168" t="s">
        <v>5</v>
      </c>
      <c r="M3022" s="168" t="s">
        <v>21</v>
      </c>
      <c r="N3022" s="168" t="s">
        <v>2829</v>
      </c>
      <c r="O3022" s="168" t="s">
        <v>21</v>
      </c>
      <c r="P3022" s="168" t="s">
        <v>2836</v>
      </c>
      <c r="Q3022" s="168" t="s">
        <v>2837</v>
      </c>
      <c r="R3022" s="168" t="s">
        <v>1259</v>
      </c>
      <c r="S3022" s="168" t="s">
        <v>21</v>
      </c>
      <c r="T3022" s="168" t="s">
        <v>1259</v>
      </c>
      <c r="U3022" s="168" t="s">
        <v>1259</v>
      </c>
      <c r="V3022" s="168" t="s">
        <v>2837</v>
      </c>
      <c r="W3022" s="168" t="s">
        <v>1259</v>
      </c>
      <c r="X3022" s="168" t="s">
        <v>21</v>
      </c>
      <c r="Y3022" s="168" t="s">
        <v>1259</v>
      </c>
      <c r="Z3022" s="168" t="s">
        <v>21</v>
      </c>
      <c r="AA3022" s="168" t="s">
        <v>4725</v>
      </c>
      <c r="AB3022" s="168" t="s">
        <v>4726</v>
      </c>
      <c r="AC3022" s="168" t="s">
        <v>9263</v>
      </c>
      <c r="AD3022" s="169">
        <v>593196.26839585055</v>
      </c>
      <c r="AE3022" s="168" t="s">
        <v>807</v>
      </c>
      <c r="AF3022" s="169">
        <v>-437019.92497884668</v>
      </c>
      <c r="AG3022" s="169">
        <v>-596996.6613743382</v>
      </c>
      <c r="AH3022" s="169">
        <v>-435613.14821940771</v>
      </c>
      <c r="AI3022" s="168" t="s">
        <v>21</v>
      </c>
      <c r="AJ3022"/>
      <c r="AK3022"/>
    </row>
    <row r="3023" spans="1:37" hidden="1" x14ac:dyDescent="0.25">
      <c r="A3023" s="179" t="b">
        <f>IF(E3023&lt;&gt;1,"",NOT(ISNA(VLOOKUP(P3023,Mapping!$P:$P,1,FALSE))))</f>
        <v>0</v>
      </c>
      <c r="B3023" s="180" t="str">
        <f t="shared" si="46"/>
        <v/>
      </c>
      <c r="E3023" s="167">
        <v>1</v>
      </c>
      <c r="F3023" s="170" t="s">
        <v>4728</v>
      </c>
      <c r="G3023" s="169">
        <v>110365.12229715229</v>
      </c>
      <c r="H3023" s="168" t="s">
        <v>1266</v>
      </c>
      <c r="I3023" s="168" t="s">
        <v>797</v>
      </c>
      <c r="J3023" s="169">
        <v>40941.135236099952</v>
      </c>
      <c r="K3023" s="169">
        <v>16708.35895239254</v>
      </c>
      <c r="L3023" s="168" t="s">
        <v>5</v>
      </c>
      <c r="M3023" s="168" t="s">
        <v>21</v>
      </c>
      <c r="N3023" s="168" t="s">
        <v>2829</v>
      </c>
      <c r="O3023" s="168" t="s">
        <v>21</v>
      </c>
      <c r="P3023" s="168" t="s">
        <v>2831</v>
      </c>
      <c r="Q3023" s="168" t="s">
        <v>2832</v>
      </c>
      <c r="R3023" s="168" t="s">
        <v>1259</v>
      </c>
      <c r="S3023" s="168" t="s">
        <v>21</v>
      </c>
      <c r="T3023" s="168" t="s">
        <v>1259</v>
      </c>
      <c r="U3023" s="168" t="s">
        <v>1259</v>
      </c>
      <c r="V3023" s="168" t="s">
        <v>2832</v>
      </c>
      <c r="W3023" s="168" t="s">
        <v>1259</v>
      </c>
      <c r="X3023" s="168" t="s">
        <v>21</v>
      </c>
      <c r="Y3023" s="168" t="s">
        <v>1259</v>
      </c>
      <c r="Z3023" s="168" t="s">
        <v>21</v>
      </c>
      <c r="AA3023" s="168" t="s">
        <v>4729</v>
      </c>
      <c r="AB3023" s="168" t="s">
        <v>1259</v>
      </c>
      <c r="AC3023" s="168" t="s">
        <v>4814</v>
      </c>
      <c r="AD3023" s="169">
        <v>70153.638401612989</v>
      </c>
      <c r="AE3023" s="168" t="s">
        <v>814</v>
      </c>
      <c r="AF3023" s="169">
        <v>-42893.199821719783</v>
      </c>
      <c r="AG3023" s="169">
        <v>-17724.295840511779</v>
      </c>
      <c r="AH3023" s="169">
        <v>-32877.25926323465</v>
      </c>
      <c r="AI3023" s="168" t="s">
        <v>21</v>
      </c>
      <c r="AJ3023"/>
      <c r="AK3023"/>
    </row>
    <row r="3024" spans="1:37" hidden="1" x14ac:dyDescent="0.25">
      <c r="A3024" s="179" t="b">
        <f>IF(E3024&lt;&gt;1,"",NOT(ISNA(VLOOKUP(P3024,Mapping!$P:$P,1,FALSE))))</f>
        <v>0</v>
      </c>
      <c r="B3024" s="180" t="str">
        <f t="shared" si="46"/>
        <v/>
      </c>
      <c r="E3024" s="167">
        <v>1</v>
      </c>
      <c r="F3024" s="170" t="s">
        <v>4730</v>
      </c>
      <c r="G3024" s="169">
        <v>5504228.4170165258</v>
      </c>
      <c r="H3024" s="168" t="s">
        <v>1266</v>
      </c>
      <c r="I3024" s="168" t="s">
        <v>797</v>
      </c>
      <c r="J3024" s="169">
        <v>1717643.156650946</v>
      </c>
      <c r="K3024" s="169">
        <v>718368.79565543914</v>
      </c>
      <c r="L3024" s="168" t="s">
        <v>5</v>
      </c>
      <c r="M3024" s="168" t="s">
        <v>21</v>
      </c>
      <c r="N3024" s="168" t="s">
        <v>2829</v>
      </c>
      <c r="O3024" s="168" t="s">
        <v>21</v>
      </c>
      <c r="P3024" s="168" t="s">
        <v>2831</v>
      </c>
      <c r="Q3024" s="168" t="s">
        <v>2832</v>
      </c>
      <c r="R3024" s="168" t="s">
        <v>1259</v>
      </c>
      <c r="S3024" s="168" t="s">
        <v>21</v>
      </c>
      <c r="T3024" s="168" t="s">
        <v>1259</v>
      </c>
      <c r="U3024" s="168" t="s">
        <v>1259</v>
      </c>
      <c r="V3024" s="168" t="s">
        <v>2832</v>
      </c>
      <c r="W3024" s="168" t="s">
        <v>1259</v>
      </c>
      <c r="X3024" s="168" t="s">
        <v>21</v>
      </c>
      <c r="Y3024" s="168" t="s">
        <v>1259</v>
      </c>
      <c r="Z3024" s="168" t="s">
        <v>21</v>
      </c>
      <c r="AA3024" s="168" t="s">
        <v>4731</v>
      </c>
      <c r="AB3024" s="168" t="s">
        <v>1259</v>
      </c>
      <c r="AC3024" s="168" t="s">
        <v>9264</v>
      </c>
      <c r="AD3024" s="169">
        <v>2253192.0185465142</v>
      </c>
      <c r="AE3024" s="168" t="s">
        <v>814</v>
      </c>
      <c r="AF3024" s="169">
        <v>-3271951.609720204</v>
      </c>
      <c r="AG3024" s="169">
        <v>-4020608.5679736719</v>
      </c>
      <c r="AH3024" s="169">
        <v>-1724813.668334028</v>
      </c>
      <c r="AI3024" s="168" t="s">
        <v>21</v>
      </c>
      <c r="AJ3024"/>
      <c r="AK3024"/>
    </row>
    <row r="3025" spans="1:37" hidden="1" x14ac:dyDescent="0.25">
      <c r="A3025" s="179" t="b">
        <f>IF(E3025&lt;&gt;1,"",NOT(ISNA(VLOOKUP(P3025,Mapping!$P:$P,1,FALSE))))</f>
        <v>0</v>
      </c>
      <c r="B3025" s="180" t="str">
        <f t="shared" si="46"/>
        <v/>
      </c>
      <c r="E3025" s="167">
        <v>1</v>
      </c>
      <c r="F3025" s="170" t="s">
        <v>4730</v>
      </c>
      <c r="G3025" s="169">
        <v>12736651.07855898</v>
      </c>
      <c r="H3025" s="168" t="s">
        <v>1266</v>
      </c>
      <c r="I3025" s="168" t="s">
        <v>797</v>
      </c>
      <c r="J3025" s="169">
        <v>3974584.6113697151</v>
      </c>
      <c r="K3025" s="169">
        <v>1662287.9725887801</v>
      </c>
      <c r="L3025" s="168" t="s">
        <v>5</v>
      </c>
      <c r="M3025" s="168" t="s">
        <v>21</v>
      </c>
      <c r="N3025" s="168" t="s">
        <v>2829</v>
      </c>
      <c r="O3025" s="168" t="s">
        <v>21</v>
      </c>
      <c r="P3025" s="168" t="s">
        <v>2833</v>
      </c>
      <c r="Q3025" s="168" t="s">
        <v>2834</v>
      </c>
      <c r="R3025" s="168" t="s">
        <v>1259</v>
      </c>
      <c r="S3025" s="168" t="s">
        <v>21</v>
      </c>
      <c r="T3025" s="168" t="s">
        <v>1259</v>
      </c>
      <c r="U3025" s="168" t="s">
        <v>1259</v>
      </c>
      <c r="V3025" s="168" t="s">
        <v>2834</v>
      </c>
      <c r="W3025" s="168" t="s">
        <v>1259</v>
      </c>
      <c r="X3025" s="168" t="s">
        <v>21</v>
      </c>
      <c r="Y3025" s="168" t="s">
        <v>1259</v>
      </c>
      <c r="Z3025" s="168" t="s">
        <v>21</v>
      </c>
      <c r="AA3025" s="168" t="s">
        <v>4731</v>
      </c>
      <c r="AB3025" s="168" t="s">
        <v>1259</v>
      </c>
      <c r="AC3025" s="168" t="s">
        <v>9265</v>
      </c>
      <c r="AD3025" s="169">
        <v>5213831.6906507136</v>
      </c>
      <c r="AE3025" s="168" t="s">
        <v>814</v>
      </c>
      <c r="AF3025" s="169">
        <v>-7571216.6795440055</v>
      </c>
      <c r="AG3025" s="169">
        <v>-9303590.7258918546</v>
      </c>
      <c r="AH3025" s="169">
        <v>-3991177.001518304</v>
      </c>
      <c r="AI3025" s="168" t="s">
        <v>21</v>
      </c>
      <c r="AJ3025"/>
      <c r="AK3025"/>
    </row>
    <row r="3026" spans="1:37" hidden="1" x14ac:dyDescent="0.25">
      <c r="A3026" s="179" t="b">
        <f>IF(E3026&lt;&gt;1,"",NOT(ISNA(VLOOKUP(P3026,Mapping!$P:$P,1,FALSE))))</f>
        <v>0</v>
      </c>
      <c r="B3026" s="180" t="str">
        <f t="shared" si="46"/>
        <v/>
      </c>
      <c r="E3026" s="167">
        <v>1</v>
      </c>
      <c r="F3026" s="170" t="s">
        <v>4730</v>
      </c>
      <c r="G3026" s="169">
        <v>2234007.1941432739</v>
      </c>
      <c r="H3026" s="168" t="s">
        <v>1266</v>
      </c>
      <c r="I3026" s="168" t="s">
        <v>797</v>
      </c>
      <c r="J3026" s="169">
        <v>697141.7023803445</v>
      </c>
      <c r="K3026" s="169">
        <v>291565.12701777829</v>
      </c>
      <c r="L3026" s="168" t="s">
        <v>5</v>
      </c>
      <c r="M3026" s="168" t="s">
        <v>21</v>
      </c>
      <c r="N3026" s="168" t="s">
        <v>2829</v>
      </c>
      <c r="O3026" s="168" t="s">
        <v>21</v>
      </c>
      <c r="P3026" s="168" t="s">
        <v>2835</v>
      </c>
      <c r="Q3026" s="168" t="s">
        <v>2834</v>
      </c>
      <c r="R3026" s="168" t="s">
        <v>1259</v>
      </c>
      <c r="S3026" s="168" t="s">
        <v>21</v>
      </c>
      <c r="T3026" s="168" t="s">
        <v>1259</v>
      </c>
      <c r="U3026" s="168" t="s">
        <v>1259</v>
      </c>
      <c r="V3026" s="168" t="s">
        <v>2834</v>
      </c>
      <c r="W3026" s="168" t="s">
        <v>1259</v>
      </c>
      <c r="X3026" s="168" t="s">
        <v>21</v>
      </c>
      <c r="Y3026" s="168" t="s">
        <v>1259</v>
      </c>
      <c r="Z3026" s="168" t="s">
        <v>21</v>
      </c>
      <c r="AA3026" s="168" t="s">
        <v>4731</v>
      </c>
      <c r="AB3026" s="168" t="s">
        <v>1259</v>
      </c>
      <c r="AC3026" s="168" t="s">
        <v>6859</v>
      </c>
      <c r="AD3026" s="169">
        <v>914505.50337944436</v>
      </c>
      <c r="AE3026" s="168" t="s">
        <v>814</v>
      </c>
      <c r="AF3026" s="169">
        <v>-1327990.570377823</v>
      </c>
      <c r="AG3026" s="169">
        <v>-1631848.7870014389</v>
      </c>
      <c r="AH3026" s="169">
        <v>-700052.00578203006</v>
      </c>
      <c r="AI3026" s="168" t="s">
        <v>21</v>
      </c>
      <c r="AJ3026"/>
      <c r="AK3026"/>
    </row>
    <row r="3027" spans="1:37" hidden="1" x14ac:dyDescent="0.25">
      <c r="A3027" s="179" t="b">
        <f>IF(E3027&lt;&gt;1,"",NOT(ISNA(VLOOKUP(P3027,Mapping!$P:$P,1,FALSE))))</f>
        <v>0</v>
      </c>
      <c r="B3027" s="180" t="str">
        <f t="shared" si="46"/>
        <v/>
      </c>
      <c r="E3027" s="167">
        <v>1</v>
      </c>
      <c r="F3027" s="170" t="s">
        <v>4730</v>
      </c>
      <c r="G3027" s="169">
        <v>6628257.1939439587</v>
      </c>
      <c r="H3027" s="168" t="s">
        <v>1266</v>
      </c>
      <c r="I3027" s="168" t="s">
        <v>797</v>
      </c>
      <c r="J3027" s="169">
        <v>2068406.2773454629</v>
      </c>
      <c r="K3027" s="169">
        <v>865068.23063293658</v>
      </c>
      <c r="L3027" s="168" t="s">
        <v>5</v>
      </c>
      <c r="M3027" s="168" t="s">
        <v>21</v>
      </c>
      <c r="N3027" s="168" t="s">
        <v>2829</v>
      </c>
      <c r="O3027" s="168" t="s">
        <v>21</v>
      </c>
      <c r="P3027" s="168" t="s">
        <v>2836</v>
      </c>
      <c r="Q3027" s="168" t="s">
        <v>2837</v>
      </c>
      <c r="R3027" s="168" t="s">
        <v>1259</v>
      </c>
      <c r="S3027" s="168" t="s">
        <v>21</v>
      </c>
      <c r="T3027" s="168" t="s">
        <v>1259</v>
      </c>
      <c r="U3027" s="168" t="s">
        <v>1259</v>
      </c>
      <c r="V3027" s="168" t="s">
        <v>2837</v>
      </c>
      <c r="W3027" s="168" t="s">
        <v>1259</v>
      </c>
      <c r="X3027" s="168" t="s">
        <v>21</v>
      </c>
      <c r="Y3027" s="168" t="s">
        <v>1259</v>
      </c>
      <c r="Z3027" s="168" t="s">
        <v>21</v>
      </c>
      <c r="AA3027" s="168" t="s">
        <v>4731</v>
      </c>
      <c r="AB3027" s="168" t="s">
        <v>1259</v>
      </c>
      <c r="AC3027" s="168" t="s">
        <v>5970</v>
      </c>
      <c r="AD3027" s="169">
        <v>2713320.5737059792</v>
      </c>
      <c r="AE3027" s="168" t="s">
        <v>814</v>
      </c>
      <c r="AF3027" s="169">
        <v>-3940122.9658851461</v>
      </c>
      <c r="AG3027" s="169">
        <v>-4841664.5614335164</v>
      </c>
      <c r="AH3027" s="169">
        <v>-2077041.092626872</v>
      </c>
      <c r="AI3027" s="168" t="s">
        <v>21</v>
      </c>
      <c r="AJ3027"/>
      <c r="AK3027"/>
    </row>
    <row r="3028" spans="1:37" hidden="1" x14ac:dyDescent="0.25">
      <c r="A3028" s="179" t="b">
        <f>IF(E3028&lt;&gt;1,"",NOT(ISNA(VLOOKUP(P3028,Mapping!$P:$P,1,FALSE))))</f>
        <v>0</v>
      </c>
      <c r="B3028" s="180" t="str">
        <f t="shared" si="46"/>
        <v/>
      </c>
      <c r="E3028" s="167">
        <v>1</v>
      </c>
      <c r="F3028" s="170" t="s">
        <v>4733</v>
      </c>
      <c r="G3028" s="169">
        <v>223634.6380938041</v>
      </c>
      <c r="H3028" s="168" t="s">
        <v>1266</v>
      </c>
      <c r="I3028" s="168" t="s">
        <v>421</v>
      </c>
      <c r="J3028" s="169">
        <v>45077.993133515869</v>
      </c>
      <c r="K3028" s="169">
        <v>9080.5164428262851</v>
      </c>
      <c r="L3028" s="168" t="s">
        <v>5</v>
      </c>
      <c r="M3028" s="168" t="s">
        <v>21</v>
      </c>
      <c r="N3028" s="168" t="s">
        <v>2829</v>
      </c>
      <c r="O3028" s="168" t="s">
        <v>21</v>
      </c>
      <c r="P3028" s="168" t="s">
        <v>2831</v>
      </c>
      <c r="Q3028" s="168" t="s">
        <v>2832</v>
      </c>
      <c r="R3028" s="168" t="s">
        <v>1259</v>
      </c>
      <c r="S3028" s="168" t="s">
        <v>21</v>
      </c>
      <c r="T3028" s="168" t="s">
        <v>1259</v>
      </c>
      <c r="U3028" s="168" t="s">
        <v>1259</v>
      </c>
      <c r="V3028" s="168" t="s">
        <v>2832</v>
      </c>
      <c r="W3028" s="168" t="s">
        <v>1259</v>
      </c>
      <c r="X3028" s="168" t="s">
        <v>21</v>
      </c>
      <c r="Y3028" s="168" t="s">
        <v>1259</v>
      </c>
      <c r="Z3028" s="168" t="s">
        <v>21</v>
      </c>
      <c r="AA3028" s="168" t="s">
        <v>4734</v>
      </c>
      <c r="AB3028" s="168" t="s">
        <v>1259</v>
      </c>
      <c r="AC3028" s="168" t="s">
        <v>9266</v>
      </c>
      <c r="AD3028" s="169">
        <v>70649.869944465288</v>
      </c>
      <c r="AE3028" s="168" t="s">
        <v>810</v>
      </c>
      <c r="AF3028" s="169">
        <v>-14715.60817630059</v>
      </c>
      <c r="AG3028" s="169">
        <v>-107305.9705737559</v>
      </c>
      <c r="AH3028" s="169">
        <v>-30548.458456329419</v>
      </c>
      <c r="AI3028" s="168" t="s">
        <v>21</v>
      </c>
      <c r="AJ3028"/>
      <c r="AK3028"/>
    </row>
    <row r="3029" spans="1:37" hidden="1" x14ac:dyDescent="0.25">
      <c r="A3029" s="179" t="b">
        <f>IF(E3029&lt;&gt;1,"",NOT(ISNA(VLOOKUP(P3029,Mapping!$P:$P,1,FALSE))))</f>
        <v>0</v>
      </c>
      <c r="B3029" s="180" t="str">
        <f t="shared" ref="B3029:B3092" si="47">IF(AI3029="","",VALUE(AI3029))</f>
        <v/>
      </c>
      <c r="E3029" s="167">
        <v>1</v>
      </c>
      <c r="F3029" s="170" t="s">
        <v>4735</v>
      </c>
      <c r="G3029" s="169">
        <v>2469284.9773805249</v>
      </c>
      <c r="H3029" s="168" t="s">
        <v>1266</v>
      </c>
      <c r="I3029" s="168" t="s">
        <v>2855</v>
      </c>
      <c r="J3029" s="169">
        <v>941462.46780865837</v>
      </c>
      <c r="K3029" s="169">
        <v>562292.57227989228</v>
      </c>
      <c r="L3029" s="168" t="s">
        <v>5</v>
      </c>
      <c r="M3029" s="168" t="s">
        <v>21</v>
      </c>
      <c r="N3029" s="168" t="s">
        <v>2829</v>
      </c>
      <c r="O3029" s="168" t="s">
        <v>21</v>
      </c>
      <c r="P3029" s="168" t="s">
        <v>2831</v>
      </c>
      <c r="Q3029" s="168" t="s">
        <v>2832</v>
      </c>
      <c r="R3029" s="168" t="s">
        <v>1259</v>
      </c>
      <c r="S3029" s="168" t="s">
        <v>21</v>
      </c>
      <c r="T3029" s="168" t="s">
        <v>1259</v>
      </c>
      <c r="U3029" s="168" t="s">
        <v>1259</v>
      </c>
      <c r="V3029" s="168" t="s">
        <v>2832</v>
      </c>
      <c r="W3029" s="168" t="s">
        <v>1259</v>
      </c>
      <c r="X3029" s="168" t="s">
        <v>21</v>
      </c>
      <c r="Y3029" s="168" t="s">
        <v>1259</v>
      </c>
      <c r="Z3029" s="168" t="s">
        <v>21</v>
      </c>
      <c r="AA3029" s="168" t="s">
        <v>4736</v>
      </c>
      <c r="AB3029" s="168" t="s">
        <v>1259</v>
      </c>
      <c r="AC3029" s="168" t="s">
        <v>7071</v>
      </c>
      <c r="AD3029" s="169">
        <v>1373801.4164800041</v>
      </c>
      <c r="AE3029" s="168" t="s">
        <v>813</v>
      </c>
      <c r="AF3029" s="169">
        <v>-1148217.5498086009</v>
      </c>
      <c r="AG3029" s="169">
        <v>-1212926.932618883</v>
      </c>
      <c r="AH3029" s="169">
        <v>-741298.83487037104</v>
      </c>
      <c r="AI3029" s="168" t="s">
        <v>21</v>
      </c>
      <c r="AJ3029"/>
      <c r="AK3029"/>
    </row>
    <row r="3030" spans="1:37" hidden="1" x14ac:dyDescent="0.25">
      <c r="A3030" s="179" t="b">
        <f>IF(E3030&lt;&gt;1,"",NOT(ISNA(VLOOKUP(P3030,Mapping!$P:$P,1,FALSE))))</f>
        <v>0</v>
      </c>
      <c r="B3030" s="180" t="str">
        <f t="shared" si="47"/>
        <v/>
      </c>
      <c r="E3030" s="167">
        <v>1</v>
      </c>
      <c r="F3030" s="170" t="s">
        <v>4737</v>
      </c>
      <c r="G3030" s="169">
        <v>135935.0270428207</v>
      </c>
      <c r="H3030" s="168" t="s">
        <v>1266</v>
      </c>
      <c r="I3030" s="168" t="s">
        <v>779</v>
      </c>
      <c r="J3030" s="169">
        <v>35779.342946843703</v>
      </c>
      <c r="K3030" s="169">
        <v>19191.370412332701</v>
      </c>
      <c r="L3030" s="168" t="s">
        <v>5</v>
      </c>
      <c r="M3030" s="168" t="s">
        <v>21</v>
      </c>
      <c r="N3030" s="168" t="s">
        <v>2829</v>
      </c>
      <c r="O3030" s="168" t="s">
        <v>21</v>
      </c>
      <c r="P3030" s="168" t="s">
        <v>2831</v>
      </c>
      <c r="Q3030" s="168" t="s">
        <v>2832</v>
      </c>
      <c r="R3030" s="168" t="s">
        <v>1259</v>
      </c>
      <c r="S3030" s="168" t="s">
        <v>21</v>
      </c>
      <c r="T3030" s="168" t="s">
        <v>1259</v>
      </c>
      <c r="U3030" s="168" t="s">
        <v>1259</v>
      </c>
      <c r="V3030" s="168" t="s">
        <v>2832</v>
      </c>
      <c r="W3030" s="168" t="s">
        <v>1259</v>
      </c>
      <c r="X3030" s="168" t="s">
        <v>21</v>
      </c>
      <c r="Y3030" s="168" t="s">
        <v>1259</v>
      </c>
      <c r="Z3030" s="168" t="s">
        <v>21</v>
      </c>
      <c r="AA3030" s="168" t="s">
        <v>4738</v>
      </c>
      <c r="AB3030" s="168" t="s">
        <v>1259</v>
      </c>
      <c r="AC3030" s="168" t="s">
        <v>9267</v>
      </c>
      <c r="AD3030" s="169">
        <v>58287.102838713217</v>
      </c>
      <c r="AE3030" s="168" t="s">
        <v>813</v>
      </c>
      <c r="AF3030" s="169">
        <v>-50245.885933677237</v>
      </c>
      <c r="AG3030" s="169">
        <v>-46044.146851884158</v>
      </c>
      <c r="AH3030" s="169">
        <v>-21668.9706170553</v>
      </c>
      <c r="AI3030" s="168" t="s">
        <v>21</v>
      </c>
      <c r="AJ3030"/>
      <c r="AK3030"/>
    </row>
    <row r="3031" spans="1:37" hidden="1" x14ac:dyDescent="0.25">
      <c r="A3031" s="179" t="b">
        <f>IF(E3031&lt;&gt;1,"",NOT(ISNA(VLOOKUP(P3031,Mapping!$P:$P,1,FALSE))))</f>
        <v>0</v>
      </c>
      <c r="B3031" s="180" t="str">
        <f t="shared" si="47"/>
        <v/>
      </c>
      <c r="E3031" s="167">
        <v>1</v>
      </c>
      <c r="F3031" s="170" t="s">
        <v>4737</v>
      </c>
      <c r="G3031" s="169">
        <v>1003259.601761688</v>
      </c>
      <c r="H3031" s="168" t="s">
        <v>1266</v>
      </c>
      <c r="I3031" s="168" t="s">
        <v>779</v>
      </c>
      <c r="J3031" s="169">
        <v>264067.10718376999</v>
      </c>
      <c r="K3031" s="169">
        <v>141640.65771710771</v>
      </c>
      <c r="L3031" s="168" t="s">
        <v>5</v>
      </c>
      <c r="M3031" s="168" t="s">
        <v>21</v>
      </c>
      <c r="N3031" s="168" t="s">
        <v>2829</v>
      </c>
      <c r="O3031" s="168" t="s">
        <v>21</v>
      </c>
      <c r="P3031" s="168" t="s">
        <v>2836</v>
      </c>
      <c r="Q3031" s="168" t="s">
        <v>2837</v>
      </c>
      <c r="R3031" s="168" t="s">
        <v>1259</v>
      </c>
      <c r="S3031" s="168" t="s">
        <v>21</v>
      </c>
      <c r="T3031" s="168" t="s">
        <v>1259</v>
      </c>
      <c r="U3031" s="168" t="s">
        <v>1259</v>
      </c>
      <c r="V3031" s="168" t="s">
        <v>2837</v>
      </c>
      <c r="W3031" s="168" t="s">
        <v>1259</v>
      </c>
      <c r="X3031" s="168" t="s">
        <v>21</v>
      </c>
      <c r="Y3031" s="168" t="s">
        <v>1259</v>
      </c>
      <c r="Z3031" s="168" t="s">
        <v>21</v>
      </c>
      <c r="AA3031" s="168" t="s">
        <v>4738</v>
      </c>
      <c r="AB3031" s="168" t="s">
        <v>1259</v>
      </c>
      <c r="AC3031" s="168" t="s">
        <v>9268</v>
      </c>
      <c r="AD3031" s="169">
        <v>430184.16116832918</v>
      </c>
      <c r="AE3031" s="168" t="s">
        <v>813</v>
      </c>
      <c r="AF3031" s="169">
        <v>-370836.48422790039</v>
      </c>
      <c r="AG3031" s="169">
        <v>-339825.8229611885</v>
      </c>
      <c r="AH3031" s="169">
        <v>-159926.4244454405</v>
      </c>
      <c r="AI3031" s="168" t="s">
        <v>21</v>
      </c>
      <c r="AJ3031"/>
      <c r="AK3031"/>
    </row>
    <row r="3032" spans="1:37" hidden="1" x14ac:dyDescent="0.25">
      <c r="A3032" s="179" t="b">
        <f>IF(E3032&lt;&gt;1,"",NOT(ISNA(VLOOKUP(P3032,Mapping!$P:$P,1,FALSE))))</f>
        <v>0</v>
      </c>
      <c r="B3032" s="180" t="str">
        <f t="shared" si="47"/>
        <v/>
      </c>
      <c r="E3032" s="167">
        <v>1</v>
      </c>
      <c r="F3032" s="170" t="s">
        <v>4739</v>
      </c>
      <c r="G3032" s="169">
        <v>885536.56799941277</v>
      </c>
      <c r="H3032" s="168" t="s">
        <v>1266</v>
      </c>
      <c r="I3032" s="168" t="s">
        <v>303</v>
      </c>
      <c r="J3032" s="169">
        <v>309230.56161381531</v>
      </c>
      <c r="K3032" s="169">
        <v>164421.87115472869</v>
      </c>
      <c r="L3032" s="168" t="s">
        <v>5</v>
      </c>
      <c r="M3032" s="168" t="s">
        <v>21</v>
      </c>
      <c r="N3032" s="168" t="s">
        <v>2829</v>
      </c>
      <c r="O3032" s="168" t="s">
        <v>21</v>
      </c>
      <c r="P3032" s="168" t="s">
        <v>2831</v>
      </c>
      <c r="Q3032" s="168" t="s">
        <v>2832</v>
      </c>
      <c r="R3032" s="168" t="s">
        <v>1259</v>
      </c>
      <c r="S3032" s="168" t="s">
        <v>21</v>
      </c>
      <c r="T3032" s="168" t="s">
        <v>1259</v>
      </c>
      <c r="U3032" s="168" t="s">
        <v>1259</v>
      </c>
      <c r="V3032" s="168" t="s">
        <v>2832</v>
      </c>
      <c r="W3032" s="168" t="s">
        <v>1259</v>
      </c>
      <c r="X3032" s="168" t="s">
        <v>21</v>
      </c>
      <c r="Y3032" s="168" t="s">
        <v>1259</v>
      </c>
      <c r="Z3032" s="168" t="s">
        <v>21</v>
      </c>
      <c r="AA3032" s="168" t="s">
        <v>4740</v>
      </c>
      <c r="AB3032" s="168" t="s">
        <v>4741</v>
      </c>
      <c r="AC3032" s="168" t="s">
        <v>5211</v>
      </c>
      <c r="AD3032" s="169">
        <v>467825.60972767341</v>
      </c>
      <c r="AE3032" s="168" t="s">
        <v>808</v>
      </c>
      <c r="AF3032" s="169">
        <v>-352250.25740957737</v>
      </c>
      <c r="AG3032" s="169">
        <v>199161.14010346009</v>
      </c>
      <c r="AH3032" s="169">
        <v>-330919.86542441958</v>
      </c>
      <c r="AI3032" s="168" t="s">
        <v>21</v>
      </c>
      <c r="AJ3032"/>
      <c r="AK3032"/>
    </row>
    <row r="3033" spans="1:37" hidden="1" x14ac:dyDescent="0.25">
      <c r="A3033" s="179" t="b">
        <f>IF(E3033&lt;&gt;1,"",NOT(ISNA(VLOOKUP(P3033,Mapping!$P:$P,1,FALSE))))</f>
        <v>0</v>
      </c>
      <c r="B3033" s="180" t="str">
        <f t="shared" si="47"/>
        <v/>
      </c>
      <c r="E3033" s="167">
        <v>1</v>
      </c>
      <c r="F3033" s="170" t="s">
        <v>4743</v>
      </c>
      <c r="G3033" s="169">
        <v>19664715.90105496</v>
      </c>
      <c r="H3033" s="168" t="s">
        <v>1266</v>
      </c>
      <c r="I3033" s="168" t="s">
        <v>303</v>
      </c>
      <c r="J3033" s="169">
        <v>5910041.9664420746</v>
      </c>
      <c r="K3033" s="169">
        <v>4091045.634721505</v>
      </c>
      <c r="L3033" s="168" t="s">
        <v>5</v>
      </c>
      <c r="M3033" s="168" t="s">
        <v>21</v>
      </c>
      <c r="N3033" s="168" t="s">
        <v>2829</v>
      </c>
      <c r="O3033" s="168" t="s">
        <v>21</v>
      </c>
      <c r="P3033" s="168" t="s">
        <v>2831</v>
      </c>
      <c r="Q3033" s="168" t="s">
        <v>2832</v>
      </c>
      <c r="R3033" s="168" t="s">
        <v>1259</v>
      </c>
      <c r="S3033" s="168" t="s">
        <v>21</v>
      </c>
      <c r="T3033" s="168" t="s">
        <v>1259</v>
      </c>
      <c r="U3033" s="168" t="s">
        <v>1259</v>
      </c>
      <c r="V3033" s="168" t="s">
        <v>2832</v>
      </c>
      <c r="W3033" s="168" t="s">
        <v>1259</v>
      </c>
      <c r="X3033" s="168" t="s">
        <v>21</v>
      </c>
      <c r="Y3033" s="168" t="s">
        <v>1259</v>
      </c>
      <c r="Z3033" s="168" t="s">
        <v>21</v>
      </c>
      <c r="AA3033" s="168" t="s">
        <v>4744</v>
      </c>
      <c r="AB3033" s="168" t="s">
        <v>4745</v>
      </c>
      <c r="AC3033" s="168" t="s">
        <v>12363</v>
      </c>
      <c r="AD3033" s="169">
        <v>8359990.1074196063</v>
      </c>
      <c r="AE3033" s="168" t="s">
        <v>807</v>
      </c>
      <c r="AF3033" s="169">
        <v>-3093813.5259145261</v>
      </c>
      <c r="AG3033" s="169">
        <v>-12477318.647202119</v>
      </c>
      <c r="AH3033" s="169">
        <v>-5067275.9875443624</v>
      </c>
      <c r="AI3033" s="168" t="s">
        <v>21</v>
      </c>
      <c r="AJ3033"/>
      <c r="AK3033"/>
    </row>
    <row r="3034" spans="1:37" hidden="1" x14ac:dyDescent="0.25">
      <c r="A3034" s="179" t="b">
        <f>IF(E3034&lt;&gt;1,"",NOT(ISNA(VLOOKUP(P3034,Mapping!$P:$P,1,FALSE))))</f>
        <v>0</v>
      </c>
      <c r="B3034" s="180" t="str">
        <f t="shared" si="47"/>
        <v/>
      </c>
      <c r="E3034" s="167">
        <v>1</v>
      </c>
      <c r="F3034" s="170" t="s">
        <v>4743</v>
      </c>
      <c r="G3034" s="169">
        <v>19465779.53223509</v>
      </c>
      <c r="H3034" s="168" t="s">
        <v>1266</v>
      </c>
      <c r="I3034" s="168" t="s">
        <v>303</v>
      </c>
      <c r="J3034" s="169">
        <v>5850253.5467012152</v>
      </c>
      <c r="K3034" s="169">
        <v>4049658.9313822482</v>
      </c>
      <c r="L3034" s="168" t="s">
        <v>5</v>
      </c>
      <c r="M3034" s="168" t="s">
        <v>21</v>
      </c>
      <c r="N3034" s="168" t="s">
        <v>2829</v>
      </c>
      <c r="O3034" s="168" t="s">
        <v>21</v>
      </c>
      <c r="P3034" s="168" t="s">
        <v>2833</v>
      </c>
      <c r="Q3034" s="168" t="s">
        <v>2834</v>
      </c>
      <c r="R3034" s="168" t="s">
        <v>1259</v>
      </c>
      <c r="S3034" s="168" t="s">
        <v>21</v>
      </c>
      <c r="T3034" s="168" t="s">
        <v>1259</v>
      </c>
      <c r="U3034" s="168" t="s">
        <v>1259</v>
      </c>
      <c r="V3034" s="168" t="s">
        <v>2834</v>
      </c>
      <c r="W3034" s="168" t="s">
        <v>1259</v>
      </c>
      <c r="X3034" s="168" t="s">
        <v>21</v>
      </c>
      <c r="Y3034" s="168" t="s">
        <v>1259</v>
      </c>
      <c r="Z3034" s="168" t="s">
        <v>21</v>
      </c>
      <c r="AA3034" s="168" t="s">
        <v>4744</v>
      </c>
      <c r="AB3034" s="168" t="s">
        <v>4745</v>
      </c>
      <c r="AC3034" s="168" t="s">
        <v>9269</v>
      </c>
      <c r="AD3034" s="169">
        <v>8275417.0027936446</v>
      </c>
      <c r="AE3034" s="168" t="s">
        <v>807</v>
      </c>
      <c r="AF3034" s="169">
        <v>-3062515.2334933169</v>
      </c>
      <c r="AG3034" s="169">
        <v>-12351092.95053952</v>
      </c>
      <c r="AH3034" s="169">
        <v>-5016013.3357042614</v>
      </c>
      <c r="AI3034" s="168" t="s">
        <v>21</v>
      </c>
      <c r="AJ3034"/>
      <c r="AK3034"/>
    </row>
    <row r="3035" spans="1:37" hidden="1" x14ac:dyDescent="0.25">
      <c r="A3035" s="179" t="b">
        <f>IF(E3035&lt;&gt;1,"",NOT(ISNA(VLOOKUP(P3035,Mapping!$P:$P,1,FALSE))))</f>
        <v>0</v>
      </c>
      <c r="B3035" s="180" t="str">
        <f t="shared" si="47"/>
        <v/>
      </c>
      <c r="E3035" s="167">
        <v>1</v>
      </c>
      <c r="F3035" s="170" t="s">
        <v>4743</v>
      </c>
      <c r="G3035" s="169">
        <v>9675227.0505175833</v>
      </c>
      <c r="H3035" s="168" t="s">
        <v>1266</v>
      </c>
      <c r="I3035" s="168" t="s">
        <v>303</v>
      </c>
      <c r="J3035" s="169">
        <v>2907796.796614123</v>
      </c>
      <c r="K3035" s="169">
        <v>2012833.319795684</v>
      </c>
      <c r="L3035" s="168" t="s">
        <v>5</v>
      </c>
      <c r="M3035" s="168" t="s">
        <v>21</v>
      </c>
      <c r="N3035" s="168" t="s">
        <v>2829</v>
      </c>
      <c r="O3035" s="168" t="s">
        <v>21</v>
      </c>
      <c r="P3035" s="168" t="s">
        <v>2836</v>
      </c>
      <c r="Q3035" s="168" t="s">
        <v>2837</v>
      </c>
      <c r="R3035" s="168" t="s">
        <v>1259</v>
      </c>
      <c r="S3035" s="168" t="s">
        <v>21</v>
      </c>
      <c r="T3035" s="168" t="s">
        <v>1259</v>
      </c>
      <c r="U3035" s="168" t="s">
        <v>1259</v>
      </c>
      <c r="V3035" s="168" t="s">
        <v>2837</v>
      </c>
      <c r="W3035" s="168" t="s">
        <v>1259</v>
      </c>
      <c r="X3035" s="168" t="s">
        <v>21</v>
      </c>
      <c r="Y3035" s="168" t="s">
        <v>1259</v>
      </c>
      <c r="Z3035" s="168" t="s">
        <v>21</v>
      </c>
      <c r="AA3035" s="168" t="s">
        <v>4744</v>
      </c>
      <c r="AB3035" s="168" t="s">
        <v>4745</v>
      </c>
      <c r="AC3035" s="168" t="s">
        <v>9270</v>
      </c>
      <c r="AD3035" s="169">
        <v>4113194.5580269662</v>
      </c>
      <c r="AE3035" s="168" t="s">
        <v>807</v>
      </c>
      <c r="AF3035" s="169">
        <v>-1522185.6479289159</v>
      </c>
      <c r="AG3035" s="169">
        <v>-6138959.3168168319</v>
      </c>
      <c r="AH3035" s="169">
        <v>-2493147.9281883352</v>
      </c>
      <c r="AI3035" s="168" t="s">
        <v>21</v>
      </c>
      <c r="AJ3035"/>
      <c r="AK3035"/>
    </row>
    <row r="3036" spans="1:37" hidden="1" x14ac:dyDescent="0.25">
      <c r="A3036" s="179" t="b">
        <f>IF(E3036&lt;&gt;1,"",NOT(ISNA(VLOOKUP(P3036,Mapping!$P:$P,1,FALSE))))</f>
        <v>0</v>
      </c>
      <c r="B3036" s="180" t="str">
        <f t="shared" si="47"/>
        <v/>
      </c>
      <c r="E3036" s="167">
        <v>1</v>
      </c>
      <c r="F3036" s="170" t="s">
        <v>4746</v>
      </c>
      <c r="G3036" s="169">
        <v>1872229.0143035681</v>
      </c>
      <c r="H3036" s="168" t="s">
        <v>1266</v>
      </c>
      <c r="I3036" s="168" t="s">
        <v>797</v>
      </c>
      <c r="J3036" s="169">
        <v>547874.10556131531</v>
      </c>
      <c r="K3036" s="169">
        <v>272126.84971513972</v>
      </c>
      <c r="L3036" s="168" t="s">
        <v>5</v>
      </c>
      <c r="M3036" s="168" t="s">
        <v>21</v>
      </c>
      <c r="N3036" s="168" t="s">
        <v>2829</v>
      </c>
      <c r="O3036" s="168" t="s">
        <v>21</v>
      </c>
      <c r="P3036" s="168" t="s">
        <v>2831</v>
      </c>
      <c r="Q3036" s="168" t="s">
        <v>2832</v>
      </c>
      <c r="R3036" s="168" t="s">
        <v>1259</v>
      </c>
      <c r="S3036" s="168" t="s">
        <v>21</v>
      </c>
      <c r="T3036" s="168" t="s">
        <v>1259</v>
      </c>
      <c r="U3036" s="168" t="s">
        <v>1259</v>
      </c>
      <c r="V3036" s="168" t="s">
        <v>2832</v>
      </c>
      <c r="W3036" s="168" t="s">
        <v>1259</v>
      </c>
      <c r="X3036" s="168" t="s">
        <v>21</v>
      </c>
      <c r="Y3036" s="168" t="s">
        <v>1259</v>
      </c>
      <c r="Z3036" s="168" t="s">
        <v>21</v>
      </c>
      <c r="AA3036" s="168" t="s">
        <v>4747</v>
      </c>
      <c r="AB3036" s="168" t="s">
        <v>1259</v>
      </c>
      <c r="AC3036" s="168" t="s">
        <v>9271</v>
      </c>
      <c r="AD3036" s="169">
        <v>889348.94914103497</v>
      </c>
      <c r="AE3036" s="168" t="s">
        <v>807</v>
      </c>
      <c r="AF3036" s="169">
        <v>-311745.2179258531</v>
      </c>
      <c r="AG3036" s="169">
        <v>-2225.6793575261249</v>
      </c>
      <c r="AH3036" s="169">
        <v>-384950.50545091898</v>
      </c>
      <c r="AI3036" s="168" t="s">
        <v>21</v>
      </c>
      <c r="AJ3036"/>
      <c r="AK3036"/>
    </row>
    <row r="3037" spans="1:37" hidden="1" x14ac:dyDescent="0.25">
      <c r="A3037" s="179" t="b">
        <f>IF(E3037&lt;&gt;1,"",NOT(ISNA(VLOOKUP(P3037,Mapping!$P:$P,1,FALSE))))</f>
        <v>0</v>
      </c>
      <c r="B3037" s="180" t="str">
        <f t="shared" si="47"/>
        <v/>
      </c>
      <c r="E3037" s="167">
        <v>1</v>
      </c>
      <c r="F3037" s="170" t="s">
        <v>4746</v>
      </c>
      <c r="G3037" s="169">
        <v>4552836.4098654343</v>
      </c>
      <c r="H3037" s="168" t="s">
        <v>1266</v>
      </c>
      <c r="I3037" s="168" t="s">
        <v>797</v>
      </c>
      <c r="J3037" s="169">
        <v>1332305.5869582689</v>
      </c>
      <c r="K3037" s="169">
        <v>661750.79011150415</v>
      </c>
      <c r="L3037" s="168" t="s">
        <v>5</v>
      </c>
      <c r="M3037" s="168" t="s">
        <v>21</v>
      </c>
      <c r="N3037" s="168" t="s">
        <v>2829</v>
      </c>
      <c r="O3037" s="168" t="s">
        <v>21</v>
      </c>
      <c r="P3037" s="168" t="s">
        <v>2833</v>
      </c>
      <c r="Q3037" s="168" t="s">
        <v>2834</v>
      </c>
      <c r="R3037" s="168" t="s">
        <v>1259</v>
      </c>
      <c r="S3037" s="168" t="s">
        <v>21</v>
      </c>
      <c r="T3037" s="168" t="s">
        <v>1259</v>
      </c>
      <c r="U3037" s="168" t="s">
        <v>1259</v>
      </c>
      <c r="V3037" s="168" t="s">
        <v>2834</v>
      </c>
      <c r="W3037" s="168" t="s">
        <v>1259</v>
      </c>
      <c r="X3037" s="168" t="s">
        <v>21</v>
      </c>
      <c r="Y3037" s="168" t="s">
        <v>1259</v>
      </c>
      <c r="Z3037" s="168" t="s">
        <v>21</v>
      </c>
      <c r="AA3037" s="168" t="s">
        <v>4747</v>
      </c>
      <c r="AB3037" s="168" t="s">
        <v>1259</v>
      </c>
      <c r="AC3037" s="168" t="s">
        <v>9272</v>
      </c>
      <c r="AD3037" s="169">
        <v>2162694.972565108</v>
      </c>
      <c r="AE3037" s="168" t="s">
        <v>807</v>
      </c>
      <c r="AF3037" s="169">
        <v>-758093.67760611232</v>
      </c>
      <c r="AG3037" s="169">
        <v>-5412.3474949989468</v>
      </c>
      <c r="AH3037" s="169">
        <v>-936112.33659092942</v>
      </c>
      <c r="AI3037" s="168" t="s">
        <v>21</v>
      </c>
      <c r="AJ3037"/>
      <c r="AK3037"/>
    </row>
    <row r="3038" spans="1:37" hidden="1" x14ac:dyDescent="0.25">
      <c r="A3038" s="179" t="b">
        <f>IF(E3038&lt;&gt;1,"",NOT(ISNA(VLOOKUP(P3038,Mapping!$P:$P,1,FALSE))))</f>
        <v>0</v>
      </c>
      <c r="B3038" s="180" t="str">
        <f t="shared" si="47"/>
        <v/>
      </c>
      <c r="E3038" s="167">
        <v>1</v>
      </c>
      <c r="F3038" s="170" t="s">
        <v>4746</v>
      </c>
      <c r="G3038" s="169">
        <v>2141277.086233811</v>
      </c>
      <c r="H3038" s="168" t="s">
        <v>1266</v>
      </c>
      <c r="I3038" s="168" t="s">
        <v>797</v>
      </c>
      <c r="J3038" s="169">
        <v>626606.17874019919</v>
      </c>
      <c r="K3038" s="169">
        <v>311232.7516517911</v>
      </c>
      <c r="L3038" s="168" t="s">
        <v>5</v>
      </c>
      <c r="M3038" s="168" t="s">
        <v>21</v>
      </c>
      <c r="N3038" s="168" t="s">
        <v>2829</v>
      </c>
      <c r="O3038" s="168" t="s">
        <v>21</v>
      </c>
      <c r="P3038" s="168" t="s">
        <v>2836</v>
      </c>
      <c r="Q3038" s="168" t="s">
        <v>2837</v>
      </c>
      <c r="R3038" s="168" t="s">
        <v>1259</v>
      </c>
      <c r="S3038" s="168" t="s">
        <v>21</v>
      </c>
      <c r="T3038" s="168" t="s">
        <v>1259</v>
      </c>
      <c r="U3038" s="168" t="s">
        <v>1259</v>
      </c>
      <c r="V3038" s="168" t="s">
        <v>2837</v>
      </c>
      <c r="W3038" s="168" t="s">
        <v>1259</v>
      </c>
      <c r="X3038" s="168" t="s">
        <v>21</v>
      </c>
      <c r="Y3038" s="168" t="s">
        <v>1259</v>
      </c>
      <c r="Z3038" s="168" t="s">
        <v>21</v>
      </c>
      <c r="AA3038" s="168" t="s">
        <v>4747</v>
      </c>
      <c r="AB3038" s="168" t="s">
        <v>1259</v>
      </c>
      <c r="AC3038" s="168" t="s">
        <v>9273</v>
      </c>
      <c r="AD3038" s="169">
        <v>1017152.555543637</v>
      </c>
      <c r="AE3038" s="168" t="s">
        <v>807</v>
      </c>
      <c r="AF3038" s="169">
        <v>-356544.46479983878</v>
      </c>
      <c r="AG3038" s="169">
        <v>-2545.5198980276468</v>
      </c>
      <c r="AH3038" s="169">
        <v>-440269.69476423512</v>
      </c>
      <c r="AI3038" s="168" t="s">
        <v>21</v>
      </c>
      <c r="AJ3038"/>
      <c r="AK3038"/>
    </row>
    <row r="3039" spans="1:37" hidden="1" x14ac:dyDescent="0.25">
      <c r="A3039" s="179" t="b">
        <f>IF(E3039&lt;&gt;1,"",NOT(ISNA(VLOOKUP(P3039,Mapping!$P:$P,1,FALSE))))</f>
        <v>0</v>
      </c>
      <c r="B3039" s="180" t="str">
        <f t="shared" si="47"/>
        <v/>
      </c>
      <c r="E3039" s="167">
        <v>1</v>
      </c>
      <c r="F3039" s="170" t="s">
        <v>4748</v>
      </c>
      <c r="G3039" s="169">
        <v>7188672.610030232</v>
      </c>
      <c r="H3039" s="168" t="s">
        <v>1266</v>
      </c>
      <c r="I3039" s="168" t="s">
        <v>303</v>
      </c>
      <c r="J3039" s="169">
        <v>2050902.0987605329</v>
      </c>
      <c r="K3039" s="169">
        <v>1355694.439389782</v>
      </c>
      <c r="L3039" s="168" t="s">
        <v>5</v>
      </c>
      <c r="M3039" s="168" t="s">
        <v>21</v>
      </c>
      <c r="N3039" s="168" t="s">
        <v>2829</v>
      </c>
      <c r="O3039" s="168" t="s">
        <v>21</v>
      </c>
      <c r="P3039" s="168" t="s">
        <v>2831</v>
      </c>
      <c r="Q3039" s="168" t="s">
        <v>2832</v>
      </c>
      <c r="R3039" s="168" t="s">
        <v>1259</v>
      </c>
      <c r="S3039" s="168" t="s">
        <v>21</v>
      </c>
      <c r="T3039" s="168" t="s">
        <v>1259</v>
      </c>
      <c r="U3039" s="168" t="s">
        <v>1259</v>
      </c>
      <c r="V3039" s="168" t="s">
        <v>2832</v>
      </c>
      <c r="W3039" s="168" t="s">
        <v>1259</v>
      </c>
      <c r="X3039" s="168" t="s">
        <v>21</v>
      </c>
      <c r="Y3039" s="168" t="s">
        <v>1259</v>
      </c>
      <c r="Z3039" s="168" t="s">
        <v>21</v>
      </c>
      <c r="AA3039" s="168" t="s">
        <v>4749</v>
      </c>
      <c r="AB3039" s="168" t="s">
        <v>4750</v>
      </c>
      <c r="AC3039" s="168" t="s">
        <v>12364</v>
      </c>
      <c r="AD3039" s="169">
        <v>3437046.399666992</v>
      </c>
      <c r="AE3039" s="168" t="s">
        <v>814</v>
      </c>
      <c r="AF3039" s="169">
        <v>-2820297.7005505832</v>
      </c>
      <c r="AG3039" s="169">
        <v>-4369088.9278336139</v>
      </c>
      <c r="AH3039" s="169">
        <v>-2521141.6339520169</v>
      </c>
      <c r="AI3039" s="168" t="s">
        <v>21</v>
      </c>
      <c r="AJ3039"/>
      <c r="AK3039"/>
    </row>
    <row r="3040" spans="1:37" hidden="1" x14ac:dyDescent="0.25">
      <c r="A3040" s="179" t="b">
        <f>IF(E3040&lt;&gt;1,"",NOT(ISNA(VLOOKUP(P3040,Mapping!$P:$P,1,FALSE))))</f>
        <v>0</v>
      </c>
      <c r="B3040" s="180" t="str">
        <f t="shared" si="47"/>
        <v/>
      </c>
      <c r="E3040" s="167">
        <v>1</v>
      </c>
      <c r="F3040" s="170" t="s">
        <v>4748</v>
      </c>
      <c r="G3040" s="169">
        <v>5100134.7829916179</v>
      </c>
      <c r="H3040" s="168" t="s">
        <v>1266</v>
      </c>
      <c r="I3040" s="168" t="s">
        <v>303</v>
      </c>
      <c r="J3040" s="169">
        <v>1455049.867732832</v>
      </c>
      <c r="K3040" s="169">
        <v>961822.12496265979</v>
      </c>
      <c r="L3040" s="168" t="s">
        <v>5</v>
      </c>
      <c r="M3040" s="168" t="s">
        <v>21</v>
      </c>
      <c r="N3040" s="168" t="s">
        <v>2829</v>
      </c>
      <c r="O3040" s="168" t="s">
        <v>21</v>
      </c>
      <c r="P3040" s="168" t="s">
        <v>2851</v>
      </c>
      <c r="Q3040" s="168" t="s">
        <v>2834</v>
      </c>
      <c r="R3040" s="168" t="s">
        <v>1259</v>
      </c>
      <c r="S3040" s="168" t="s">
        <v>21</v>
      </c>
      <c r="T3040" s="168" t="s">
        <v>1259</v>
      </c>
      <c r="U3040" s="168" t="s">
        <v>1259</v>
      </c>
      <c r="V3040" s="168" t="s">
        <v>2834</v>
      </c>
      <c r="W3040" s="168" t="s">
        <v>1259</v>
      </c>
      <c r="X3040" s="168" t="s">
        <v>21</v>
      </c>
      <c r="Y3040" s="168" t="s">
        <v>1259</v>
      </c>
      <c r="Z3040" s="168" t="s">
        <v>21</v>
      </c>
      <c r="AA3040" s="168" t="s">
        <v>4749</v>
      </c>
      <c r="AB3040" s="168" t="s">
        <v>4750</v>
      </c>
      <c r="AC3040" s="168" t="s">
        <v>9274</v>
      </c>
      <c r="AD3040" s="169">
        <v>2438475.2018389688</v>
      </c>
      <c r="AE3040" s="168" t="s">
        <v>814</v>
      </c>
      <c r="AF3040" s="169">
        <v>-2000911.5981856941</v>
      </c>
      <c r="AG3040" s="169">
        <v>-3099729.7581387651</v>
      </c>
      <c r="AH3040" s="169">
        <v>-1788669.8751903421</v>
      </c>
      <c r="AI3040" s="168" t="s">
        <v>21</v>
      </c>
      <c r="AJ3040"/>
      <c r="AK3040"/>
    </row>
    <row r="3041" spans="1:37" hidden="1" x14ac:dyDescent="0.25">
      <c r="A3041" s="179" t="b">
        <f>IF(E3041&lt;&gt;1,"",NOT(ISNA(VLOOKUP(P3041,Mapping!$P:$P,1,FALSE))))</f>
        <v>0</v>
      </c>
      <c r="B3041" s="180" t="str">
        <f t="shared" si="47"/>
        <v/>
      </c>
      <c r="E3041" s="167">
        <v>1</v>
      </c>
      <c r="F3041" s="170" t="s">
        <v>4748</v>
      </c>
      <c r="G3041" s="169">
        <v>3578743.0038126269</v>
      </c>
      <c r="H3041" s="168" t="s">
        <v>1266</v>
      </c>
      <c r="I3041" s="168" t="s">
        <v>303</v>
      </c>
      <c r="J3041" s="169">
        <v>1021002.337372133</v>
      </c>
      <c r="K3041" s="169">
        <v>674906.51660842064</v>
      </c>
      <c r="L3041" s="168" t="s">
        <v>5</v>
      </c>
      <c r="M3041" s="168" t="s">
        <v>21</v>
      </c>
      <c r="N3041" s="168" t="s">
        <v>2829</v>
      </c>
      <c r="O3041" s="168" t="s">
        <v>21</v>
      </c>
      <c r="P3041" s="168" t="s">
        <v>2836</v>
      </c>
      <c r="Q3041" s="168" t="s">
        <v>2837</v>
      </c>
      <c r="R3041" s="168" t="s">
        <v>1259</v>
      </c>
      <c r="S3041" s="168" t="s">
        <v>21</v>
      </c>
      <c r="T3041" s="168" t="s">
        <v>1259</v>
      </c>
      <c r="U3041" s="168" t="s">
        <v>1259</v>
      </c>
      <c r="V3041" s="168" t="s">
        <v>2837</v>
      </c>
      <c r="W3041" s="168" t="s">
        <v>1259</v>
      </c>
      <c r="X3041" s="168" t="s">
        <v>21</v>
      </c>
      <c r="Y3041" s="168" t="s">
        <v>1259</v>
      </c>
      <c r="Z3041" s="168" t="s">
        <v>21</v>
      </c>
      <c r="AA3041" s="168" t="s">
        <v>4749</v>
      </c>
      <c r="AB3041" s="168" t="s">
        <v>4750</v>
      </c>
      <c r="AC3041" s="168" t="s">
        <v>6890</v>
      </c>
      <c r="AD3041" s="169">
        <v>1711067.7344556181</v>
      </c>
      <c r="AE3041" s="168" t="s">
        <v>814</v>
      </c>
      <c r="AF3041" s="169">
        <v>-1404031.204652648</v>
      </c>
      <c r="AG3041" s="169">
        <v>-2175067.2595248432</v>
      </c>
      <c r="AH3041" s="169">
        <v>-1255102.085402742</v>
      </c>
      <c r="AI3041" s="168" t="s">
        <v>21</v>
      </c>
      <c r="AJ3041"/>
      <c r="AK3041"/>
    </row>
    <row r="3042" spans="1:37" hidden="1" x14ac:dyDescent="0.25">
      <c r="A3042" s="179" t="b">
        <f>IF(E3042&lt;&gt;1,"",NOT(ISNA(VLOOKUP(P3042,Mapping!$P:$P,1,FALSE))))</f>
        <v>0</v>
      </c>
      <c r="B3042" s="180" t="str">
        <f t="shared" si="47"/>
        <v/>
      </c>
      <c r="E3042" s="167">
        <v>1</v>
      </c>
      <c r="F3042" s="170" t="s">
        <v>4751</v>
      </c>
      <c r="G3042" s="169">
        <v>406622.87211774389</v>
      </c>
      <c r="H3042" s="168" t="s">
        <v>1266</v>
      </c>
      <c r="I3042" s="168" t="s">
        <v>421</v>
      </c>
      <c r="J3042" s="169">
        <v>97156.898501818243</v>
      </c>
      <c r="K3042" s="169">
        <v>15748.50797306266</v>
      </c>
      <c r="L3042" s="168" t="s">
        <v>5</v>
      </c>
      <c r="M3042" s="168" t="s">
        <v>21</v>
      </c>
      <c r="N3042" s="168" t="s">
        <v>2829</v>
      </c>
      <c r="O3042" s="168" t="s">
        <v>21</v>
      </c>
      <c r="P3042" s="168" t="s">
        <v>2831</v>
      </c>
      <c r="Q3042" s="168" t="s">
        <v>2832</v>
      </c>
      <c r="R3042" s="168" t="s">
        <v>1259</v>
      </c>
      <c r="S3042" s="168" t="s">
        <v>21</v>
      </c>
      <c r="T3042" s="168" t="s">
        <v>1259</v>
      </c>
      <c r="U3042" s="168" t="s">
        <v>1259</v>
      </c>
      <c r="V3042" s="168" t="s">
        <v>2832</v>
      </c>
      <c r="W3042" s="168" t="s">
        <v>1259</v>
      </c>
      <c r="X3042" s="168" t="s">
        <v>21</v>
      </c>
      <c r="Y3042" s="168" t="s">
        <v>1259</v>
      </c>
      <c r="Z3042" s="168" t="s">
        <v>21</v>
      </c>
      <c r="AA3042" s="168" t="s">
        <v>4752</v>
      </c>
      <c r="AB3042" s="168" t="s">
        <v>1259</v>
      </c>
      <c r="AC3042" s="168" t="s">
        <v>9275</v>
      </c>
      <c r="AD3042" s="169">
        <v>183135.76302405601</v>
      </c>
      <c r="AE3042" s="168" t="s">
        <v>818</v>
      </c>
      <c r="AF3042" s="169">
        <v>-82910.798194334784</v>
      </c>
      <c r="AG3042" s="169">
        <v>111376.466607165</v>
      </c>
      <c r="AH3042" s="169">
        <v>-49546.759351094253</v>
      </c>
      <c r="AI3042" s="168" t="s">
        <v>21</v>
      </c>
      <c r="AJ3042"/>
      <c r="AK3042"/>
    </row>
    <row r="3043" spans="1:37" hidden="1" x14ac:dyDescent="0.25">
      <c r="A3043" s="179" t="b">
        <f>IF(E3043&lt;&gt;1,"",NOT(ISNA(VLOOKUP(P3043,Mapping!$P:$P,1,FALSE))))</f>
        <v>0</v>
      </c>
      <c r="B3043" s="180" t="str">
        <f t="shared" si="47"/>
        <v/>
      </c>
      <c r="E3043" s="167">
        <v>1</v>
      </c>
      <c r="F3043" s="170" t="s">
        <v>4753</v>
      </c>
      <c r="G3043" s="169">
        <v>2200847.558769031</v>
      </c>
      <c r="H3043" s="168" t="s">
        <v>1266</v>
      </c>
      <c r="I3043" s="168" t="s">
        <v>421</v>
      </c>
      <c r="J3043" s="169">
        <v>903205.83816395991</v>
      </c>
      <c r="K3043" s="169">
        <v>298147.93601873732</v>
      </c>
      <c r="L3043" s="168" t="s">
        <v>5</v>
      </c>
      <c r="M3043" s="168" t="s">
        <v>21</v>
      </c>
      <c r="N3043" s="168" t="s">
        <v>2829</v>
      </c>
      <c r="O3043" s="168" t="s">
        <v>21</v>
      </c>
      <c r="P3043" s="168" t="s">
        <v>2831</v>
      </c>
      <c r="Q3043" s="168" t="s">
        <v>2832</v>
      </c>
      <c r="R3043" s="168" t="s">
        <v>1259</v>
      </c>
      <c r="S3043" s="168" t="s">
        <v>21</v>
      </c>
      <c r="T3043" s="168" t="s">
        <v>1259</v>
      </c>
      <c r="U3043" s="168" t="s">
        <v>1259</v>
      </c>
      <c r="V3043" s="168" t="s">
        <v>2832</v>
      </c>
      <c r="W3043" s="168" t="s">
        <v>1259</v>
      </c>
      <c r="X3043" s="168" t="s">
        <v>21</v>
      </c>
      <c r="Y3043" s="168" t="s">
        <v>1259</v>
      </c>
      <c r="Z3043" s="168" t="s">
        <v>21</v>
      </c>
      <c r="AA3043" s="168" t="s">
        <v>4754</v>
      </c>
      <c r="AB3043" s="168" t="s">
        <v>1259</v>
      </c>
      <c r="AC3043" s="168" t="s">
        <v>2805</v>
      </c>
      <c r="AD3043" s="169">
        <v>1367056.6568969709</v>
      </c>
      <c r="AE3043" s="168" t="s">
        <v>809</v>
      </c>
      <c r="AF3043" s="169">
        <v>-614534.54837338626</v>
      </c>
      <c r="AG3043" s="169">
        <v>158801.55589395671</v>
      </c>
      <c r="AH3043" s="169">
        <v>-236056.23239172759</v>
      </c>
      <c r="AI3043" s="168" t="s">
        <v>21</v>
      </c>
      <c r="AJ3043"/>
      <c r="AK3043"/>
    </row>
    <row r="3044" spans="1:37" hidden="1" x14ac:dyDescent="0.25">
      <c r="A3044" s="179" t="b">
        <f>IF(E3044&lt;&gt;1,"",NOT(ISNA(VLOOKUP(P3044,Mapping!$P:$P,1,FALSE))))</f>
        <v>0</v>
      </c>
      <c r="B3044" s="180" t="str">
        <f t="shared" si="47"/>
        <v/>
      </c>
      <c r="E3044" s="167">
        <v>1</v>
      </c>
      <c r="F3044" s="170" t="s">
        <v>4753</v>
      </c>
      <c r="G3044" s="169">
        <v>146002.17220335099</v>
      </c>
      <c r="H3044" s="168" t="s">
        <v>1266</v>
      </c>
      <c r="I3044" s="168" t="s">
        <v>421</v>
      </c>
      <c r="J3044" s="169">
        <v>59917.832015791122</v>
      </c>
      <c r="K3044" s="169">
        <v>19778.855706402748</v>
      </c>
      <c r="L3044" s="168" t="s">
        <v>5</v>
      </c>
      <c r="M3044" s="168" t="s">
        <v>21</v>
      </c>
      <c r="N3044" s="168" t="s">
        <v>2829</v>
      </c>
      <c r="O3044" s="168" t="s">
        <v>21</v>
      </c>
      <c r="P3044" s="168" t="s">
        <v>2835</v>
      </c>
      <c r="Q3044" s="168" t="s">
        <v>2834</v>
      </c>
      <c r="R3044" s="168" t="s">
        <v>1259</v>
      </c>
      <c r="S3044" s="168" t="s">
        <v>21</v>
      </c>
      <c r="T3044" s="168" t="s">
        <v>1259</v>
      </c>
      <c r="U3044" s="168" t="s">
        <v>1259</v>
      </c>
      <c r="V3044" s="168" t="s">
        <v>2834</v>
      </c>
      <c r="W3044" s="168" t="s">
        <v>1259</v>
      </c>
      <c r="X3044" s="168" t="s">
        <v>21</v>
      </c>
      <c r="Y3044" s="168" t="s">
        <v>1259</v>
      </c>
      <c r="Z3044" s="168" t="s">
        <v>21</v>
      </c>
      <c r="AA3044" s="168" t="s">
        <v>4754</v>
      </c>
      <c r="AB3044" s="168" t="s">
        <v>1259</v>
      </c>
      <c r="AC3044" s="168" t="s">
        <v>3661</v>
      </c>
      <c r="AD3044" s="169">
        <v>90689.262251149965</v>
      </c>
      <c r="AE3044" s="168" t="s">
        <v>809</v>
      </c>
      <c r="AF3044" s="169">
        <v>-40767.648172190282</v>
      </c>
      <c r="AG3044" s="169">
        <v>10534.74695119611</v>
      </c>
      <c r="AH3044" s="169">
        <v>-15659.75006038492</v>
      </c>
      <c r="AI3044" s="168" t="s">
        <v>21</v>
      </c>
      <c r="AJ3044"/>
      <c r="AK3044"/>
    </row>
    <row r="3045" spans="1:37" hidden="1" x14ac:dyDescent="0.25">
      <c r="A3045" s="179" t="b">
        <f>IF(E3045&lt;&gt;1,"",NOT(ISNA(VLOOKUP(P3045,Mapping!$P:$P,1,FALSE))))</f>
        <v>0</v>
      </c>
      <c r="B3045" s="180" t="str">
        <f t="shared" si="47"/>
        <v/>
      </c>
      <c r="E3045" s="167">
        <v>1</v>
      </c>
      <c r="F3045" s="170" t="s">
        <v>4753</v>
      </c>
      <c r="G3045" s="169">
        <v>2611816.6360821682</v>
      </c>
      <c r="H3045" s="168" t="s">
        <v>1266</v>
      </c>
      <c r="I3045" s="168" t="s">
        <v>421</v>
      </c>
      <c r="J3045" s="169">
        <v>1071863.4393935951</v>
      </c>
      <c r="K3045" s="169">
        <v>353821.75208120479</v>
      </c>
      <c r="L3045" s="168" t="s">
        <v>5</v>
      </c>
      <c r="M3045" s="168" t="s">
        <v>21</v>
      </c>
      <c r="N3045" s="168" t="s">
        <v>2829</v>
      </c>
      <c r="O3045" s="168" t="s">
        <v>21</v>
      </c>
      <c r="P3045" s="168" t="s">
        <v>2836</v>
      </c>
      <c r="Q3045" s="168" t="s">
        <v>2837</v>
      </c>
      <c r="R3045" s="168" t="s">
        <v>1259</v>
      </c>
      <c r="S3045" s="168" t="s">
        <v>21</v>
      </c>
      <c r="T3045" s="168" t="s">
        <v>1259</v>
      </c>
      <c r="U3045" s="168" t="s">
        <v>1259</v>
      </c>
      <c r="V3045" s="168" t="s">
        <v>2837</v>
      </c>
      <c r="W3045" s="168" t="s">
        <v>1259</v>
      </c>
      <c r="X3045" s="168" t="s">
        <v>21</v>
      </c>
      <c r="Y3045" s="168" t="s">
        <v>1259</v>
      </c>
      <c r="Z3045" s="168" t="s">
        <v>21</v>
      </c>
      <c r="AA3045" s="168" t="s">
        <v>4754</v>
      </c>
      <c r="AB3045" s="168" t="s">
        <v>1259</v>
      </c>
      <c r="AC3045" s="168" t="s">
        <v>2424</v>
      </c>
      <c r="AD3045" s="169">
        <v>1622330.1358261311</v>
      </c>
      <c r="AE3045" s="168" t="s">
        <v>809</v>
      </c>
      <c r="AF3045" s="169">
        <v>-729287.92841362627</v>
      </c>
      <c r="AG3045" s="169">
        <v>188454.91768250801</v>
      </c>
      <c r="AH3045" s="169">
        <v>-280135.52885799669</v>
      </c>
      <c r="AI3045" s="168" t="s">
        <v>21</v>
      </c>
      <c r="AJ3045"/>
      <c r="AK3045"/>
    </row>
    <row r="3046" spans="1:37" hidden="1" x14ac:dyDescent="0.25">
      <c r="A3046" s="179" t="b">
        <f>IF(E3046&lt;&gt;1,"",NOT(ISNA(VLOOKUP(P3046,Mapping!$P:$P,1,FALSE))))</f>
        <v>0</v>
      </c>
      <c r="B3046" s="180" t="str">
        <f t="shared" si="47"/>
        <v/>
      </c>
      <c r="E3046" s="167">
        <v>1</v>
      </c>
      <c r="F3046" s="170" t="s">
        <v>4755</v>
      </c>
      <c r="G3046" s="169">
        <v>239480.65889984119</v>
      </c>
      <c r="H3046" s="168" t="s">
        <v>1266</v>
      </c>
      <c r="I3046" s="168" t="s">
        <v>303</v>
      </c>
      <c r="J3046" s="169">
        <v>73985.047625427498</v>
      </c>
      <c r="K3046" s="169">
        <v>24646.36488544647</v>
      </c>
      <c r="L3046" s="168" t="s">
        <v>5</v>
      </c>
      <c r="M3046" s="168" t="s">
        <v>21</v>
      </c>
      <c r="N3046" s="168" t="s">
        <v>2829</v>
      </c>
      <c r="O3046" s="168" t="s">
        <v>21</v>
      </c>
      <c r="P3046" s="168" t="s">
        <v>2831</v>
      </c>
      <c r="Q3046" s="168" t="s">
        <v>2832</v>
      </c>
      <c r="R3046" s="168" t="s">
        <v>1259</v>
      </c>
      <c r="S3046" s="168" t="s">
        <v>21</v>
      </c>
      <c r="T3046" s="168" t="s">
        <v>1259</v>
      </c>
      <c r="U3046" s="168" t="s">
        <v>1259</v>
      </c>
      <c r="V3046" s="168" t="s">
        <v>2832</v>
      </c>
      <c r="W3046" s="168" t="s">
        <v>1259</v>
      </c>
      <c r="X3046" s="168" t="s">
        <v>21</v>
      </c>
      <c r="Y3046" s="168" t="s">
        <v>1259</v>
      </c>
      <c r="Z3046" s="168" t="s">
        <v>21</v>
      </c>
      <c r="AA3046" s="168" t="s">
        <v>4756</v>
      </c>
      <c r="AB3046" s="168" t="s">
        <v>1259</v>
      </c>
      <c r="AC3046" s="168" t="s">
        <v>5930</v>
      </c>
      <c r="AD3046" s="169">
        <v>124643.2640727143</v>
      </c>
      <c r="AE3046" s="168" t="s">
        <v>819</v>
      </c>
      <c r="AF3046" s="169">
        <v>-89934.383574528561</v>
      </c>
      <c r="AG3046" s="169">
        <v>-23194.83403287036</v>
      </c>
      <c r="AH3046" s="169">
        <v>-56852.428417966381</v>
      </c>
      <c r="AI3046" s="168" t="s">
        <v>21</v>
      </c>
      <c r="AJ3046"/>
      <c r="AK3046"/>
    </row>
    <row r="3047" spans="1:37" hidden="1" x14ac:dyDescent="0.25">
      <c r="A3047" s="179" t="b">
        <f>IF(E3047&lt;&gt;1,"",NOT(ISNA(VLOOKUP(P3047,Mapping!$P:$P,1,FALSE))))</f>
        <v>0</v>
      </c>
      <c r="B3047" s="180" t="str">
        <f t="shared" si="47"/>
        <v/>
      </c>
      <c r="E3047" s="167">
        <v>1</v>
      </c>
      <c r="F3047" s="170" t="s">
        <v>9276</v>
      </c>
      <c r="G3047" s="169">
        <v>3379635.1505328589</v>
      </c>
      <c r="H3047" s="168" t="s">
        <v>1266</v>
      </c>
      <c r="I3047" s="168" t="s">
        <v>421</v>
      </c>
      <c r="J3047" s="169">
        <v>807907.93342529261</v>
      </c>
      <c r="K3047" s="169">
        <v>446190.66624352848</v>
      </c>
      <c r="L3047" s="168" t="s">
        <v>5</v>
      </c>
      <c r="M3047" s="168" t="s">
        <v>21</v>
      </c>
      <c r="N3047" s="168" t="s">
        <v>2829</v>
      </c>
      <c r="O3047" s="168" t="s">
        <v>21</v>
      </c>
      <c r="P3047" s="168" t="s">
        <v>2842</v>
      </c>
      <c r="Q3047" s="168" t="s">
        <v>2834</v>
      </c>
      <c r="R3047" s="168" t="s">
        <v>1259</v>
      </c>
      <c r="S3047" s="168" t="s">
        <v>21</v>
      </c>
      <c r="T3047" s="168" t="s">
        <v>1259</v>
      </c>
      <c r="U3047" s="168" t="s">
        <v>1259</v>
      </c>
      <c r="V3047" s="168" t="s">
        <v>2834</v>
      </c>
      <c r="W3047" s="168" t="s">
        <v>1259</v>
      </c>
      <c r="X3047" s="168" t="s">
        <v>21</v>
      </c>
      <c r="Y3047" s="168" t="s">
        <v>1259</v>
      </c>
      <c r="Z3047" s="168" t="s">
        <v>21</v>
      </c>
      <c r="AA3047" s="168" t="s">
        <v>9277</v>
      </c>
      <c r="AB3047" s="168" t="s">
        <v>1259</v>
      </c>
      <c r="AC3047" s="168" t="s">
        <v>9278</v>
      </c>
      <c r="AD3047" s="169">
        <v>1275004.699099153</v>
      </c>
      <c r="AE3047" s="168" t="s">
        <v>816</v>
      </c>
      <c r="AF3047" s="169">
        <v>-1032889.468214522</v>
      </c>
      <c r="AG3047" s="169">
        <v>48772.348632810172</v>
      </c>
      <c r="AH3047" s="169">
        <v>-620773.83506586682</v>
      </c>
      <c r="AI3047" s="168" t="s">
        <v>21</v>
      </c>
      <c r="AJ3047"/>
      <c r="AK3047"/>
    </row>
    <row r="3048" spans="1:37" hidden="1" x14ac:dyDescent="0.25">
      <c r="A3048" s="179" t="b">
        <f>IF(E3048&lt;&gt;1,"",NOT(ISNA(VLOOKUP(P3048,Mapping!$P:$P,1,FALSE))))</f>
        <v>0</v>
      </c>
      <c r="B3048" s="180" t="str">
        <f t="shared" si="47"/>
        <v/>
      </c>
      <c r="E3048" s="167">
        <v>1</v>
      </c>
      <c r="F3048" s="170" t="s">
        <v>4757</v>
      </c>
      <c r="G3048" s="169">
        <v>429686.13617971499</v>
      </c>
      <c r="H3048" s="168" t="s">
        <v>1266</v>
      </c>
      <c r="I3048" s="168" t="s">
        <v>303</v>
      </c>
      <c r="J3048" s="169">
        <v>101225.99135584191</v>
      </c>
      <c r="K3048" s="169">
        <v>10473.032522369749</v>
      </c>
      <c r="L3048" s="168" t="s">
        <v>5</v>
      </c>
      <c r="M3048" s="168" t="s">
        <v>21</v>
      </c>
      <c r="N3048" s="168" t="s">
        <v>2829</v>
      </c>
      <c r="O3048" s="168" t="s">
        <v>21</v>
      </c>
      <c r="P3048" s="168" t="s">
        <v>2831</v>
      </c>
      <c r="Q3048" s="168" t="s">
        <v>2832</v>
      </c>
      <c r="R3048" s="168" t="s">
        <v>1259</v>
      </c>
      <c r="S3048" s="168" t="s">
        <v>21</v>
      </c>
      <c r="T3048" s="168" t="s">
        <v>1259</v>
      </c>
      <c r="U3048" s="168" t="s">
        <v>1259</v>
      </c>
      <c r="V3048" s="168" t="s">
        <v>2832</v>
      </c>
      <c r="W3048" s="168" t="s">
        <v>1259</v>
      </c>
      <c r="X3048" s="168" t="s">
        <v>21</v>
      </c>
      <c r="Y3048" s="168" t="s">
        <v>1259</v>
      </c>
      <c r="Z3048" s="168" t="s">
        <v>21</v>
      </c>
      <c r="AA3048" s="168" t="s">
        <v>4758</v>
      </c>
      <c r="AB3048" s="168" t="s">
        <v>4759</v>
      </c>
      <c r="AC3048" s="168" t="s">
        <v>9279</v>
      </c>
      <c r="AD3048" s="169">
        <v>165471.97778827441</v>
      </c>
      <c r="AE3048" s="168" t="s">
        <v>817</v>
      </c>
      <c r="AF3048" s="169">
        <v>11255.085731230391</v>
      </c>
      <c r="AG3048" s="169">
        <v>19910.85363089386</v>
      </c>
      <c r="AH3048" s="169">
        <v>17254.151976926831</v>
      </c>
      <c r="AI3048" s="168" t="s">
        <v>21</v>
      </c>
      <c r="AJ3048"/>
      <c r="AK3048"/>
    </row>
    <row r="3049" spans="1:37" hidden="1" x14ac:dyDescent="0.25">
      <c r="A3049" s="179" t="b">
        <f>IF(E3049&lt;&gt;1,"",NOT(ISNA(VLOOKUP(P3049,Mapping!$P:$P,1,FALSE))))</f>
        <v>0</v>
      </c>
      <c r="B3049" s="180" t="str">
        <f t="shared" si="47"/>
        <v/>
      </c>
      <c r="E3049" s="167">
        <v>1</v>
      </c>
      <c r="F3049" s="170" t="s">
        <v>4757</v>
      </c>
      <c r="G3049" s="169">
        <v>275539.38425981719</v>
      </c>
      <c r="H3049" s="168" t="s">
        <v>1266</v>
      </c>
      <c r="I3049" s="168" t="s">
        <v>303</v>
      </c>
      <c r="J3049" s="169">
        <v>64911.908904625707</v>
      </c>
      <c r="K3049" s="169">
        <v>6715.9088682811307</v>
      </c>
      <c r="L3049" s="168" t="s">
        <v>5</v>
      </c>
      <c r="M3049" s="168" t="s">
        <v>21</v>
      </c>
      <c r="N3049" s="168" t="s">
        <v>2829</v>
      </c>
      <c r="O3049" s="168" t="s">
        <v>21</v>
      </c>
      <c r="P3049" s="168" t="s">
        <v>2836</v>
      </c>
      <c r="Q3049" s="168" t="s">
        <v>2837</v>
      </c>
      <c r="R3049" s="168" t="s">
        <v>1259</v>
      </c>
      <c r="S3049" s="168" t="s">
        <v>21</v>
      </c>
      <c r="T3049" s="168" t="s">
        <v>1259</v>
      </c>
      <c r="U3049" s="168" t="s">
        <v>1259</v>
      </c>
      <c r="V3049" s="168" t="s">
        <v>2837</v>
      </c>
      <c r="W3049" s="168" t="s">
        <v>1259</v>
      </c>
      <c r="X3049" s="168" t="s">
        <v>21</v>
      </c>
      <c r="Y3049" s="168" t="s">
        <v>1259</v>
      </c>
      <c r="Z3049" s="168" t="s">
        <v>21</v>
      </c>
      <c r="AA3049" s="168" t="s">
        <v>4758</v>
      </c>
      <c r="AB3049" s="168" t="s">
        <v>4759</v>
      </c>
      <c r="AC3049" s="168" t="s">
        <v>9280</v>
      </c>
      <c r="AD3049" s="169">
        <v>106110.11860286249</v>
      </c>
      <c r="AE3049" s="168" t="s">
        <v>817</v>
      </c>
      <c r="AF3049" s="169">
        <v>7217.4062206131057</v>
      </c>
      <c r="AG3049" s="169">
        <v>12767.98082973115</v>
      </c>
      <c r="AH3049" s="169">
        <v>11064.35142152064</v>
      </c>
      <c r="AI3049" s="168" t="s">
        <v>21</v>
      </c>
      <c r="AJ3049"/>
      <c r="AK3049"/>
    </row>
    <row r="3050" spans="1:37" hidden="1" x14ac:dyDescent="0.25">
      <c r="A3050" s="179" t="b">
        <f>IF(E3050&lt;&gt;1,"",NOT(ISNA(VLOOKUP(P3050,Mapping!$P:$P,1,FALSE))))</f>
        <v>0</v>
      </c>
      <c r="B3050" s="180" t="str">
        <f t="shared" si="47"/>
        <v/>
      </c>
      <c r="E3050" s="167">
        <v>1</v>
      </c>
      <c r="F3050" s="170" t="s">
        <v>4760</v>
      </c>
      <c r="G3050" s="169">
        <v>199694.58991899979</v>
      </c>
      <c r="H3050" s="168" t="s">
        <v>1266</v>
      </c>
      <c r="I3050" s="168" t="s">
        <v>797</v>
      </c>
      <c r="J3050" s="169">
        <v>59648.652461722071</v>
      </c>
      <c r="K3050" s="169">
        <v>14269.2164589966</v>
      </c>
      <c r="L3050" s="168" t="s">
        <v>5</v>
      </c>
      <c r="M3050" s="168" t="s">
        <v>21</v>
      </c>
      <c r="N3050" s="168" t="s">
        <v>2829</v>
      </c>
      <c r="O3050" s="168" t="s">
        <v>21</v>
      </c>
      <c r="P3050" s="168" t="s">
        <v>2831</v>
      </c>
      <c r="Q3050" s="168" t="s">
        <v>2832</v>
      </c>
      <c r="R3050" s="168" t="s">
        <v>1259</v>
      </c>
      <c r="S3050" s="168" t="s">
        <v>21</v>
      </c>
      <c r="T3050" s="168" t="s">
        <v>1259</v>
      </c>
      <c r="U3050" s="168" t="s">
        <v>1259</v>
      </c>
      <c r="V3050" s="168" t="s">
        <v>2832</v>
      </c>
      <c r="W3050" s="168" t="s">
        <v>1259</v>
      </c>
      <c r="X3050" s="168" t="s">
        <v>21</v>
      </c>
      <c r="Y3050" s="168" t="s">
        <v>1259</v>
      </c>
      <c r="Z3050" s="168" t="s">
        <v>21</v>
      </c>
      <c r="AA3050" s="168" t="s">
        <v>4761</v>
      </c>
      <c r="AB3050" s="168" t="s">
        <v>1259</v>
      </c>
      <c r="AC3050" s="168" t="s">
        <v>3520</v>
      </c>
      <c r="AD3050" s="169">
        <v>92616.123575963255</v>
      </c>
      <c r="AE3050" s="168" t="s">
        <v>814</v>
      </c>
      <c r="AF3050" s="169">
        <v>15741.733688997399</v>
      </c>
      <c r="AG3050" s="169">
        <v>-105731.4390042391</v>
      </c>
      <c r="AH3050" s="169">
        <v>-28854.0281183359</v>
      </c>
      <c r="AI3050" s="168" t="s">
        <v>21</v>
      </c>
      <c r="AJ3050"/>
      <c r="AK3050"/>
    </row>
    <row r="3051" spans="1:37" hidden="1" x14ac:dyDescent="0.25">
      <c r="A3051" s="179" t="b">
        <f>IF(E3051&lt;&gt;1,"",NOT(ISNA(VLOOKUP(P3051,Mapping!$P:$P,1,FALSE))))</f>
        <v>0</v>
      </c>
      <c r="B3051" s="180" t="str">
        <f t="shared" si="47"/>
        <v/>
      </c>
      <c r="E3051" s="167">
        <v>1</v>
      </c>
      <c r="F3051" s="170" t="s">
        <v>4762</v>
      </c>
      <c r="G3051" s="169">
        <v>593187.16186760669</v>
      </c>
      <c r="H3051" s="168" t="s">
        <v>1266</v>
      </c>
      <c r="I3051" s="168" t="s">
        <v>303</v>
      </c>
      <c r="J3051" s="169">
        <v>273122.77850390942</v>
      </c>
      <c r="K3051" s="169">
        <v>154721.78714493441</v>
      </c>
      <c r="L3051" s="168" t="s">
        <v>5</v>
      </c>
      <c r="M3051" s="168" t="s">
        <v>21</v>
      </c>
      <c r="N3051" s="168" t="s">
        <v>2829</v>
      </c>
      <c r="O3051" s="168" t="s">
        <v>21</v>
      </c>
      <c r="P3051" s="168" t="s">
        <v>2831</v>
      </c>
      <c r="Q3051" s="168" t="s">
        <v>2832</v>
      </c>
      <c r="R3051" s="168" t="s">
        <v>1259</v>
      </c>
      <c r="S3051" s="168" t="s">
        <v>21</v>
      </c>
      <c r="T3051" s="168" t="s">
        <v>1259</v>
      </c>
      <c r="U3051" s="168" t="s">
        <v>1259</v>
      </c>
      <c r="V3051" s="168" t="s">
        <v>2832</v>
      </c>
      <c r="W3051" s="168" t="s">
        <v>1259</v>
      </c>
      <c r="X3051" s="168" t="s">
        <v>21</v>
      </c>
      <c r="Y3051" s="168" t="s">
        <v>1259</v>
      </c>
      <c r="Z3051" s="168" t="s">
        <v>21</v>
      </c>
      <c r="AA3051" s="168" t="s">
        <v>4763</v>
      </c>
      <c r="AB3051" s="168" t="s">
        <v>4764</v>
      </c>
      <c r="AC3051" s="168" t="s">
        <v>12365</v>
      </c>
      <c r="AD3051" s="169">
        <v>492559.53930829372</v>
      </c>
      <c r="AE3051" s="168" t="s">
        <v>819</v>
      </c>
      <c r="AF3051" s="169">
        <v>-411169.0433837063</v>
      </c>
      <c r="AG3051" s="169">
        <v>-203944.07428612711</v>
      </c>
      <c r="AH3051" s="169">
        <v>-170690.5753932934</v>
      </c>
      <c r="AI3051" s="168" t="s">
        <v>21</v>
      </c>
      <c r="AJ3051"/>
      <c r="AK3051"/>
    </row>
    <row r="3052" spans="1:37" hidden="1" x14ac:dyDescent="0.25">
      <c r="A3052" s="179" t="b">
        <f>IF(E3052&lt;&gt;1,"",NOT(ISNA(VLOOKUP(P3052,Mapping!$P:$P,1,FALSE))))</f>
        <v>0</v>
      </c>
      <c r="B3052" s="180" t="str">
        <f t="shared" si="47"/>
        <v/>
      </c>
      <c r="E3052" s="167">
        <v>1</v>
      </c>
      <c r="F3052" s="170" t="s">
        <v>4762</v>
      </c>
      <c r="G3052" s="169">
        <v>4317899.655003137</v>
      </c>
      <c r="H3052" s="168" t="s">
        <v>1266</v>
      </c>
      <c r="I3052" s="168" t="s">
        <v>303</v>
      </c>
      <c r="J3052" s="169">
        <v>1988102.283539888</v>
      </c>
      <c r="K3052" s="169">
        <v>1126243.4426787009</v>
      </c>
      <c r="L3052" s="168" t="s">
        <v>5</v>
      </c>
      <c r="M3052" s="168" t="s">
        <v>21</v>
      </c>
      <c r="N3052" s="168" t="s">
        <v>2829</v>
      </c>
      <c r="O3052" s="168" t="s">
        <v>21</v>
      </c>
      <c r="P3052" s="168" t="s">
        <v>2836</v>
      </c>
      <c r="Q3052" s="168" t="s">
        <v>2837</v>
      </c>
      <c r="R3052" s="168" t="s">
        <v>1259</v>
      </c>
      <c r="S3052" s="168" t="s">
        <v>21</v>
      </c>
      <c r="T3052" s="168" t="s">
        <v>1259</v>
      </c>
      <c r="U3052" s="168" t="s">
        <v>1259</v>
      </c>
      <c r="V3052" s="168" t="s">
        <v>2837</v>
      </c>
      <c r="W3052" s="168" t="s">
        <v>1259</v>
      </c>
      <c r="X3052" s="168" t="s">
        <v>21</v>
      </c>
      <c r="Y3052" s="168" t="s">
        <v>1259</v>
      </c>
      <c r="Z3052" s="168" t="s">
        <v>21</v>
      </c>
      <c r="AA3052" s="168" t="s">
        <v>4763</v>
      </c>
      <c r="AB3052" s="168" t="s">
        <v>4764</v>
      </c>
      <c r="AC3052" s="168" t="s">
        <v>9281</v>
      </c>
      <c r="AD3052" s="169">
        <v>3585415.8713611341</v>
      </c>
      <c r="AE3052" s="168" t="s">
        <v>819</v>
      </c>
      <c r="AF3052" s="169">
        <v>-2992962.0610547261</v>
      </c>
      <c r="AG3052" s="169">
        <v>-1484539.9641277899</v>
      </c>
      <c r="AH3052" s="169">
        <v>-1242482.6833448641</v>
      </c>
      <c r="AI3052" s="168" t="s">
        <v>21</v>
      </c>
      <c r="AJ3052"/>
      <c r="AK3052"/>
    </row>
    <row r="3053" spans="1:37" hidden="1" x14ac:dyDescent="0.25">
      <c r="A3053" s="179" t="b">
        <f>IF(E3053&lt;&gt;1,"",NOT(ISNA(VLOOKUP(P3053,Mapping!$P:$P,1,FALSE))))</f>
        <v>0</v>
      </c>
      <c r="B3053" s="180" t="str">
        <f t="shared" si="47"/>
        <v/>
      </c>
      <c r="E3053" s="167">
        <v>1</v>
      </c>
      <c r="F3053" s="170" t="s">
        <v>4766</v>
      </c>
      <c r="G3053" s="169">
        <v>2116667.5918275961</v>
      </c>
      <c r="H3053" s="168" t="s">
        <v>1266</v>
      </c>
      <c r="I3053" s="168" t="s">
        <v>303</v>
      </c>
      <c r="J3053" s="169">
        <v>1051300.840091093</v>
      </c>
      <c r="K3053" s="169">
        <v>708537.08950522356</v>
      </c>
      <c r="L3053" s="168" t="s">
        <v>5</v>
      </c>
      <c r="M3053" s="168" t="s">
        <v>21</v>
      </c>
      <c r="N3053" s="168" t="s">
        <v>2829</v>
      </c>
      <c r="O3053" s="168" t="s">
        <v>21</v>
      </c>
      <c r="P3053" s="168" t="s">
        <v>2831</v>
      </c>
      <c r="Q3053" s="168" t="s">
        <v>2832</v>
      </c>
      <c r="R3053" s="168" t="s">
        <v>1259</v>
      </c>
      <c r="S3053" s="168" t="s">
        <v>21</v>
      </c>
      <c r="T3053" s="168" t="s">
        <v>1259</v>
      </c>
      <c r="U3053" s="168" t="s">
        <v>1259</v>
      </c>
      <c r="V3053" s="168" t="s">
        <v>2832</v>
      </c>
      <c r="W3053" s="168" t="s">
        <v>1259</v>
      </c>
      <c r="X3053" s="168" t="s">
        <v>21</v>
      </c>
      <c r="Y3053" s="168" t="s">
        <v>1259</v>
      </c>
      <c r="Z3053" s="168" t="s">
        <v>21</v>
      </c>
      <c r="AA3053" s="168" t="s">
        <v>4767</v>
      </c>
      <c r="AB3053" s="168" t="s">
        <v>4768</v>
      </c>
      <c r="AC3053" s="168" t="s">
        <v>12366</v>
      </c>
      <c r="AD3053" s="169">
        <v>1683644.077201505</v>
      </c>
      <c r="AE3053" s="168" t="s">
        <v>814</v>
      </c>
      <c r="AF3053" s="169">
        <v>-1622479.159903419</v>
      </c>
      <c r="AG3053" s="169">
        <v>-1076795.373273476</v>
      </c>
      <c r="AH3053" s="169">
        <v>-1275784.8859557831</v>
      </c>
      <c r="AI3053" s="168" t="s">
        <v>21</v>
      </c>
      <c r="AJ3053"/>
      <c r="AK3053"/>
    </row>
    <row r="3054" spans="1:37" hidden="1" x14ac:dyDescent="0.25">
      <c r="A3054" s="179" t="b">
        <f>IF(E3054&lt;&gt;1,"",NOT(ISNA(VLOOKUP(P3054,Mapping!$P:$P,1,FALSE))))</f>
        <v>1</v>
      </c>
      <c r="B3054" s="180" t="str">
        <f t="shared" si="47"/>
        <v/>
      </c>
      <c r="E3054" s="167">
        <v>1</v>
      </c>
      <c r="F3054" s="170" t="s">
        <v>4766</v>
      </c>
      <c r="G3054" s="169">
        <v>29413618.604980491</v>
      </c>
      <c r="H3054" s="168" t="s">
        <v>1266</v>
      </c>
      <c r="I3054" s="168" t="s">
        <v>303</v>
      </c>
      <c r="J3054" s="169">
        <v>14609078.000214251</v>
      </c>
      <c r="K3054" s="169">
        <v>9845967.2168907262</v>
      </c>
      <c r="L3054" s="168" t="s">
        <v>5</v>
      </c>
      <c r="M3054" s="168" t="s">
        <v>21</v>
      </c>
      <c r="N3054" s="168" t="s">
        <v>2829</v>
      </c>
      <c r="O3054" s="168" t="s">
        <v>21</v>
      </c>
      <c r="P3054" s="168" t="s">
        <v>183</v>
      </c>
      <c r="Q3054" s="168" t="s">
        <v>2834</v>
      </c>
      <c r="R3054" s="168" t="s">
        <v>1259</v>
      </c>
      <c r="S3054" s="168" t="s">
        <v>21</v>
      </c>
      <c r="T3054" s="168" t="s">
        <v>1259</v>
      </c>
      <c r="U3054" s="168" t="s">
        <v>1259</v>
      </c>
      <c r="V3054" s="168" t="s">
        <v>2834</v>
      </c>
      <c r="W3054" s="168" t="s">
        <v>1259</v>
      </c>
      <c r="X3054" s="168" t="s">
        <v>21</v>
      </c>
      <c r="Y3054" s="168" t="s">
        <v>1259</v>
      </c>
      <c r="Z3054" s="168" t="s">
        <v>21</v>
      </c>
      <c r="AA3054" s="168" t="s">
        <v>4767</v>
      </c>
      <c r="AB3054" s="168" t="s">
        <v>4768</v>
      </c>
      <c r="AC3054" s="168" t="s">
        <v>9282</v>
      </c>
      <c r="AD3054" s="169">
        <v>23396240.838449512</v>
      </c>
      <c r="AE3054" s="168" t="s">
        <v>814</v>
      </c>
      <c r="AF3054" s="169">
        <v>-22546281.422829758</v>
      </c>
      <c r="AG3054" s="169">
        <v>-14963354.92042313</v>
      </c>
      <c r="AH3054" s="169">
        <v>-17728551.33341996</v>
      </c>
      <c r="AI3054" s="168" t="s">
        <v>21</v>
      </c>
      <c r="AJ3054"/>
      <c r="AK3054"/>
    </row>
    <row r="3055" spans="1:37" hidden="1" x14ac:dyDescent="0.25">
      <c r="A3055" s="179" t="b">
        <f>IF(E3055&lt;&gt;1,"",NOT(ISNA(VLOOKUP(P3055,Mapping!$P:$P,1,FALSE))))</f>
        <v>0</v>
      </c>
      <c r="B3055" s="180" t="str">
        <f t="shared" si="47"/>
        <v/>
      </c>
      <c r="E3055" s="167">
        <v>1</v>
      </c>
      <c r="F3055" s="170" t="s">
        <v>4766</v>
      </c>
      <c r="G3055" s="169">
        <v>1563373.5769879629</v>
      </c>
      <c r="H3055" s="168" t="s">
        <v>1266</v>
      </c>
      <c r="I3055" s="168" t="s">
        <v>303</v>
      </c>
      <c r="J3055" s="169">
        <v>776492.23770868627</v>
      </c>
      <c r="K3055" s="169">
        <v>523326.46293884621</v>
      </c>
      <c r="L3055" s="168" t="s">
        <v>5</v>
      </c>
      <c r="M3055" s="168" t="s">
        <v>21</v>
      </c>
      <c r="N3055" s="168" t="s">
        <v>2829</v>
      </c>
      <c r="O3055" s="168" t="s">
        <v>21</v>
      </c>
      <c r="P3055" s="168" t="s">
        <v>2835</v>
      </c>
      <c r="Q3055" s="168" t="s">
        <v>2834</v>
      </c>
      <c r="R3055" s="168" t="s">
        <v>1259</v>
      </c>
      <c r="S3055" s="168" t="s">
        <v>21</v>
      </c>
      <c r="T3055" s="168" t="s">
        <v>1259</v>
      </c>
      <c r="U3055" s="168" t="s">
        <v>1259</v>
      </c>
      <c r="V3055" s="168" t="s">
        <v>2834</v>
      </c>
      <c r="W3055" s="168" t="s">
        <v>1259</v>
      </c>
      <c r="X3055" s="168" t="s">
        <v>21</v>
      </c>
      <c r="Y3055" s="168" t="s">
        <v>1259</v>
      </c>
      <c r="Z3055" s="168" t="s">
        <v>21</v>
      </c>
      <c r="AA3055" s="168" t="s">
        <v>4767</v>
      </c>
      <c r="AB3055" s="168" t="s">
        <v>4768</v>
      </c>
      <c r="AC3055" s="168" t="s">
        <v>9283</v>
      </c>
      <c r="AD3055" s="169">
        <v>1243541.8171052651</v>
      </c>
      <c r="AE3055" s="168" t="s">
        <v>814</v>
      </c>
      <c r="AF3055" s="169">
        <v>-1198365.3255712709</v>
      </c>
      <c r="AG3055" s="169">
        <v>-795322.53477038187</v>
      </c>
      <c r="AH3055" s="169">
        <v>-942296.46087307285</v>
      </c>
      <c r="AI3055" s="168" t="s">
        <v>21</v>
      </c>
      <c r="AJ3055"/>
      <c r="AK3055"/>
    </row>
    <row r="3056" spans="1:37" hidden="1" x14ac:dyDescent="0.25">
      <c r="A3056" s="179" t="b">
        <f>IF(E3056&lt;&gt;1,"",NOT(ISNA(VLOOKUP(P3056,Mapping!$P:$P,1,FALSE))))</f>
        <v>0</v>
      </c>
      <c r="B3056" s="180" t="str">
        <f t="shared" si="47"/>
        <v/>
      </c>
      <c r="E3056" s="167">
        <v>1</v>
      </c>
      <c r="F3056" s="170" t="s">
        <v>4766</v>
      </c>
      <c r="G3056" s="169">
        <v>4319350.1440081354</v>
      </c>
      <c r="H3056" s="168" t="s">
        <v>1266</v>
      </c>
      <c r="I3056" s="168" t="s">
        <v>303</v>
      </c>
      <c r="J3056" s="169">
        <v>2145323.3623341671</v>
      </c>
      <c r="K3056" s="169">
        <v>1445866.9804393</v>
      </c>
      <c r="L3056" s="168" t="s">
        <v>5</v>
      </c>
      <c r="M3056" s="168" t="s">
        <v>21</v>
      </c>
      <c r="N3056" s="168" t="s">
        <v>2829</v>
      </c>
      <c r="O3056" s="168" t="s">
        <v>21</v>
      </c>
      <c r="P3056" s="168" t="s">
        <v>2836</v>
      </c>
      <c r="Q3056" s="168" t="s">
        <v>2837</v>
      </c>
      <c r="R3056" s="168" t="s">
        <v>1259</v>
      </c>
      <c r="S3056" s="168" t="s">
        <v>21</v>
      </c>
      <c r="T3056" s="168" t="s">
        <v>1259</v>
      </c>
      <c r="U3056" s="168" t="s">
        <v>1259</v>
      </c>
      <c r="V3056" s="168" t="s">
        <v>2837</v>
      </c>
      <c r="W3056" s="168" t="s">
        <v>1259</v>
      </c>
      <c r="X3056" s="168" t="s">
        <v>21</v>
      </c>
      <c r="Y3056" s="168" t="s">
        <v>1259</v>
      </c>
      <c r="Z3056" s="168" t="s">
        <v>21</v>
      </c>
      <c r="AA3056" s="168" t="s">
        <v>4767</v>
      </c>
      <c r="AB3056" s="168" t="s">
        <v>4768</v>
      </c>
      <c r="AC3056" s="168" t="s">
        <v>9284</v>
      </c>
      <c r="AD3056" s="169">
        <v>3435706.350584635</v>
      </c>
      <c r="AE3056" s="168" t="s">
        <v>814</v>
      </c>
      <c r="AF3056" s="169">
        <v>-3310890.958994681</v>
      </c>
      <c r="AG3056" s="169">
        <v>-2197348.4493142441</v>
      </c>
      <c r="AH3056" s="169">
        <v>-2603413.805810919</v>
      </c>
      <c r="AI3056" s="168" t="s">
        <v>21</v>
      </c>
      <c r="AJ3056"/>
      <c r="AK3056"/>
    </row>
    <row r="3057" spans="1:37" hidden="1" x14ac:dyDescent="0.25">
      <c r="A3057" s="179" t="b">
        <f>IF(E3057&lt;&gt;1,"",NOT(ISNA(VLOOKUP(P3057,Mapping!$P:$P,1,FALSE))))</f>
        <v>0</v>
      </c>
      <c r="B3057" s="180" t="str">
        <f t="shared" si="47"/>
        <v/>
      </c>
      <c r="E3057" s="167">
        <v>1</v>
      </c>
      <c r="F3057" s="170" t="s">
        <v>4769</v>
      </c>
      <c r="G3057" s="169">
        <v>2155252.6617727452</v>
      </c>
      <c r="H3057" s="168" t="s">
        <v>1266</v>
      </c>
      <c r="I3057" s="168" t="s">
        <v>797</v>
      </c>
      <c r="J3057" s="169">
        <v>695256.41161984578</v>
      </c>
      <c r="K3057" s="169">
        <v>252214.69608259131</v>
      </c>
      <c r="L3057" s="168" t="s">
        <v>5</v>
      </c>
      <c r="M3057" s="168" t="s">
        <v>21</v>
      </c>
      <c r="N3057" s="168" t="s">
        <v>2829</v>
      </c>
      <c r="O3057" s="168" t="s">
        <v>21</v>
      </c>
      <c r="P3057" s="168" t="s">
        <v>2831</v>
      </c>
      <c r="Q3057" s="168" t="s">
        <v>2832</v>
      </c>
      <c r="R3057" s="168" t="s">
        <v>1259</v>
      </c>
      <c r="S3057" s="168" t="s">
        <v>21</v>
      </c>
      <c r="T3057" s="168" t="s">
        <v>1259</v>
      </c>
      <c r="U3057" s="168" t="s">
        <v>1259</v>
      </c>
      <c r="V3057" s="168" t="s">
        <v>2832</v>
      </c>
      <c r="W3057" s="168" t="s">
        <v>1259</v>
      </c>
      <c r="X3057" s="168" t="s">
        <v>21</v>
      </c>
      <c r="Y3057" s="168" t="s">
        <v>1259</v>
      </c>
      <c r="Z3057" s="168" t="s">
        <v>21</v>
      </c>
      <c r="AA3057" s="168" t="s">
        <v>4770</v>
      </c>
      <c r="AB3057" s="168" t="s">
        <v>1259</v>
      </c>
      <c r="AC3057" s="168" t="s">
        <v>9285</v>
      </c>
      <c r="AD3057" s="169">
        <v>960187.02386003616</v>
      </c>
      <c r="AE3057" s="168" t="s">
        <v>808</v>
      </c>
      <c r="AF3057" s="169">
        <v>131974.50210481</v>
      </c>
      <c r="AG3057" s="169">
        <v>-281344.75578485779</v>
      </c>
      <c r="AH3057" s="169">
        <v>-194688.60666530789</v>
      </c>
      <c r="AI3057" s="168" t="s">
        <v>21</v>
      </c>
      <c r="AJ3057"/>
      <c r="AK3057"/>
    </row>
    <row r="3058" spans="1:37" hidden="1" x14ac:dyDescent="0.25">
      <c r="A3058" s="179" t="b">
        <f>IF(E3058&lt;&gt;1,"",NOT(ISNA(VLOOKUP(P3058,Mapping!$P:$P,1,FALSE))))</f>
        <v>0</v>
      </c>
      <c r="B3058" s="180" t="str">
        <f t="shared" si="47"/>
        <v/>
      </c>
      <c r="E3058" s="167">
        <v>1</v>
      </c>
      <c r="F3058" s="170" t="s">
        <v>4769</v>
      </c>
      <c r="G3058" s="169">
        <v>2010361.7265275191</v>
      </c>
      <c r="H3058" s="168" t="s">
        <v>1266</v>
      </c>
      <c r="I3058" s="168" t="s">
        <v>797</v>
      </c>
      <c r="J3058" s="169">
        <v>648516.48478825821</v>
      </c>
      <c r="K3058" s="169">
        <v>235259.0862619128</v>
      </c>
      <c r="L3058" s="168" t="s">
        <v>5</v>
      </c>
      <c r="M3058" s="168" t="s">
        <v>21</v>
      </c>
      <c r="N3058" s="168" t="s">
        <v>2829</v>
      </c>
      <c r="O3058" s="168" t="s">
        <v>21</v>
      </c>
      <c r="P3058" s="168" t="s">
        <v>2833</v>
      </c>
      <c r="Q3058" s="168" t="s">
        <v>2834</v>
      </c>
      <c r="R3058" s="168" t="s">
        <v>1259</v>
      </c>
      <c r="S3058" s="168" t="s">
        <v>21</v>
      </c>
      <c r="T3058" s="168" t="s">
        <v>1259</v>
      </c>
      <c r="U3058" s="168" t="s">
        <v>1259</v>
      </c>
      <c r="V3058" s="168" t="s">
        <v>2834</v>
      </c>
      <c r="W3058" s="168" t="s">
        <v>1259</v>
      </c>
      <c r="X3058" s="168" t="s">
        <v>21</v>
      </c>
      <c r="Y3058" s="168" t="s">
        <v>1259</v>
      </c>
      <c r="Z3058" s="168" t="s">
        <v>21</v>
      </c>
      <c r="AA3058" s="168" t="s">
        <v>4770</v>
      </c>
      <c r="AB3058" s="168" t="s">
        <v>1259</v>
      </c>
      <c r="AC3058" s="168" t="s">
        <v>9286</v>
      </c>
      <c r="AD3058" s="169">
        <v>895636.63570137788</v>
      </c>
      <c r="AE3058" s="168" t="s">
        <v>808</v>
      </c>
      <c r="AF3058" s="169">
        <v>123102.2666691924</v>
      </c>
      <c r="AG3058" s="169">
        <v>-262430.82262285048</v>
      </c>
      <c r="AH3058" s="169">
        <v>-181600.29697352249</v>
      </c>
      <c r="AI3058" s="168" t="s">
        <v>21</v>
      </c>
      <c r="AJ3058"/>
      <c r="AK3058"/>
    </row>
    <row r="3059" spans="1:37" hidden="1" x14ac:dyDescent="0.25">
      <c r="A3059" s="179" t="b">
        <f>IF(E3059&lt;&gt;1,"",NOT(ISNA(VLOOKUP(P3059,Mapping!$P:$P,1,FALSE))))</f>
        <v>0</v>
      </c>
      <c r="B3059" s="180" t="str">
        <f t="shared" si="47"/>
        <v/>
      </c>
      <c r="E3059" s="167">
        <v>1</v>
      </c>
      <c r="F3059" s="170" t="s">
        <v>4769</v>
      </c>
      <c r="G3059" s="169">
        <v>4147503.0213946109</v>
      </c>
      <c r="H3059" s="168" t="s">
        <v>1266</v>
      </c>
      <c r="I3059" s="168" t="s">
        <v>797</v>
      </c>
      <c r="J3059" s="169">
        <v>1337930.405554154</v>
      </c>
      <c r="K3059" s="169">
        <v>485354.33111692051</v>
      </c>
      <c r="L3059" s="168" t="s">
        <v>5</v>
      </c>
      <c r="M3059" s="168" t="s">
        <v>21</v>
      </c>
      <c r="N3059" s="168" t="s">
        <v>2829</v>
      </c>
      <c r="O3059" s="168" t="s">
        <v>21</v>
      </c>
      <c r="P3059" s="168" t="s">
        <v>2836</v>
      </c>
      <c r="Q3059" s="168" t="s">
        <v>2837</v>
      </c>
      <c r="R3059" s="168" t="s">
        <v>1259</v>
      </c>
      <c r="S3059" s="168" t="s">
        <v>21</v>
      </c>
      <c r="T3059" s="168" t="s">
        <v>1259</v>
      </c>
      <c r="U3059" s="168" t="s">
        <v>1259</v>
      </c>
      <c r="V3059" s="168" t="s">
        <v>2837</v>
      </c>
      <c r="W3059" s="168" t="s">
        <v>1259</v>
      </c>
      <c r="X3059" s="168" t="s">
        <v>21</v>
      </c>
      <c r="Y3059" s="168" t="s">
        <v>1259</v>
      </c>
      <c r="Z3059" s="168" t="s">
        <v>21</v>
      </c>
      <c r="AA3059" s="168" t="s">
        <v>4770</v>
      </c>
      <c r="AB3059" s="168" t="s">
        <v>1259</v>
      </c>
      <c r="AC3059" s="168" t="s">
        <v>2421</v>
      </c>
      <c r="AD3059" s="169">
        <v>1847754.8610415871</v>
      </c>
      <c r="AE3059" s="168" t="s">
        <v>808</v>
      </c>
      <c r="AF3059" s="169">
        <v>253967.7393445498</v>
      </c>
      <c r="AG3059" s="169">
        <v>-541411.33676245809</v>
      </c>
      <c r="AH3059" s="169">
        <v>-374652.86492735753</v>
      </c>
      <c r="AI3059" s="168" t="s">
        <v>21</v>
      </c>
      <c r="AJ3059"/>
      <c r="AK3059"/>
    </row>
    <row r="3060" spans="1:37" hidden="1" x14ac:dyDescent="0.25">
      <c r="A3060" s="179" t="b">
        <f>IF(E3060&lt;&gt;1,"",NOT(ISNA(VLOOKUP(P3060,Mapping!$P:$P,1,FALSE))))</f>
        <v>0</v>
      </c>
      <c r="B3060" s="180" t="str">
        <f t="shared" si="47"/>
        <v/>
      </c>
      <c r="E3060" s="167">
        <v>1</v>
      </c>
      <c r="F3060" s="170" t="s">
        <v>4771</v>
      </c>
      <c r="G3060" s="169">
        <v>1770708.409909826</v>
      </c>
      <c r="H3060" s="168" t="s">
        <v>1266</v>
      </c>
      <c r="I3060" s="168" t="s">
        <v>303</v>
      </c>
      <c r="J3060" s="169">
        <v>621731.32889973419</v>
      </c>
      <c r="K3060" s="169">
        <v>359625.95479109703</v>
      </c>
      <c r="L3060" s="168" t="s">
        <v>5</v>
      </c>
      <c r="M3060" s="168" t="s">
        <v>21</v>
      </c>
      <c r="N3060" s="168" t="s">
        <v>2829</v>
      </c>
      <c r="O3060" s="168" t="s">
        <v>21</v>
      </c>
      <c r="P3060" s="168" t="s">
        <v>2831</v>
      </c>
      <c r="Q3060" s="168" t="s">
        <v>2832</v>
      </c>
      <c r="R3060" s="168" t="s">
        <v>1259</v>
      </c>
      <c r="S3060" s="168" t="s">
        <v>21</v>
      </c>
      <c r="T3060" s="168" t="s">
        <v>1259</v>
      </c>
      <c r="U3060" s="168" t="s">
        <v>1259</v>
      </c>
      <c r="V3060" s="168" t="s">
        <v>2832</v>
      </c>
      <c r="W3060" s="168" t="s">
        <v>1259</v>
      </c>
      <c r="X3060" s="168" t="s">
        <v>21</v>
      </c>
      <c r="Y3060" s="168" t="s">
        <v>1259</v>
      </c>
      <c r="Z3060" s="168" t="s">
        <v>21</v>
      </c>
      <c r="AA3060" s="168" t="s">
        <v>4772</v>
      </c>
      <c r="AB3060" s="168" t="s">
        <v>4773</v>
      </c>
      <c r="AC3060" s="168" t="s">
        <v>12367</v>
      </c>
      <c r="AD3060" s="169">
        <v>884110.59970386245</v>
      </c>
      <c r="AE3060" s="168" t="s">
        <v>816</v>
      </c>
      <c r="AF3060" s="169">
        <v>-470898.86018211069</v>
      </c>
      <c r="AG3060" s="169">
        <v>-1287029.471450048</v>
      </c>
      <c r="AH3060" s="169">
        <v>-567964.64148401655</v>
      </c>
      <c r="AI3060" s="168" t="s">
        <v>21</v>
      </c>
      <c r="AJ3060"/>
      <c r="AK3060"/>
    </row>
    <row r="3061" spans="1:37" hidden="1" x14ac:dyDescent="0.25">
      <c r="A3061" s="179" t="b">
        <f>IF(E3061&lt;&gt;1,"",NOT(ISNA(VLOOKUP(P3061,Mapping!$P:$P,1,FALSE))))</f>
        <v>0</v>
      </c>
      <c r="B3061" s="180" t="str">
        <f t="shared" si="47"/>
        <v/>
      </c>
      <c r="E3061" s="167">
        <v>1</v>
      </c>
      <c r="F3061" s="170" t="s">
        <v>4771</v>
      </c>
      <c r="G3061" s="169">
        <v>248623.80429583511</v>
      </c>
      <c r="H3061" s="168" t="s">
        <v>1266</v>
      </c>
      <c r="I3061" s="168" t="s">
        <v>303</v>
      </c>
      <c r="J3061" s="169">
        <v>87296.817124638212</v>
      </c>
      <c r="K3061" s="169">
        <v>50494.80338111562</v>
      </c>
      <c r="L3061" s="168" t="s">
        <v>5</v>
      </c>
      <c r="M3061" s="168" t="s">
        <v>21</v>
      </c>
      <c r="N3061" s="168" t="s">
        <v>2829</v>
      </c>
      <c r="O3061" s="168" t="s">
        <v>21</v>
      </c>
      <c r="P3061" s="168" t="s">
        <v>2833</v>
      </c>
      <c r="Q3061" s="168" t="s">
        <v>2834</v>
      </c>
      <c r="R3061" s="168" t="s">
        <v>1259</v>
      </c>
      <c r="S3061" s="168" t="s">
        <v>21</v>
      </c>
      <c r="T3061" s="168" t="s">
        <v>1259</v>
      </c>
      <c r="U3061" s="168" t="s">
        <v>1259</v>
      </c>
      <c r="V3061" s="168" t="s">
        <v>2834</v>
      </c>
      <c r="W3061" s="168" t="s">
        <v>1259</v>
      </c>
      <c r="X3061" s="168" t="s">
        <v>21</v>
      </c>
      <c r="Y3061" s="168" t="s">
        <v>1259</v>
      </c>
      <c r="Z3061" s="168" t="s">
        <v>21</v>
      </c>
      <c r="AA3061" s="168" t="s">
        <v>4772</v>
      </c>
      <c r="AB3061" s="168" t="s">
        <v>4773</v>
      </c>
      <c r="AC3061" s="168" t="s">
        <v>9287</v>
      </c>
      <c r="AD3061" s="169">
        <v>124137.28849226001</v>
      </c>
      <c r="AE3061" s="168" t="s">
        <v>816</v>
      </c>
      <c r="AF3061" s="169">
        <v>-66118.546341015695</v>
      </c>
      <c r="AG3061" s="169">
        <v>-180710.81700519199</v>
      </c>
      <c r="AH3061" s="169">
        <v>-79747.477947804844</v>
      </c>
      <c r="AI3061" s="168" t="s">
        <v>21</v>
      </c>
      <c r="AJ3061"/>
      <c r="AK3061"/>
    </row>
    <row r="3062" spans="1:37" hidden="1" x14ac:dyDescent="0.25">
      <c r="A3062" s="179" t="b">
        <f>IF(E3062&lt;&gt;1,"",NOT(ISNA(VLOOKUP(P3062,Mapping!$P:$P,1,FALSE))))</f>
        <v>0</v>
      </c>
      <c r="B3062" s="180" t="str">
        <f t="shared" si="47"/>
        <v/>
      </c>
      <c r="E3062" s="167">
        <v>1</v>
      </c>
      <c r="F3062" s="170" t="s">
        <v>4771</v>
      </c>
      <c r="G3062" s="169">
        <v>1742364.8755368439</v>
      </c>
      <c r="H3062" s="168" t="s">
        <v>1266</v>
      </c>
      <c r="I3062" s="168" t="s">
        <v>303</v>
      </c>
      <c r="J3062" s="169">
        <v>611779.34403717506</v>
      </c>
      <c r="K3062" s="169">
        <v>353869.46176605002</v>
      </c>
      <c r="L3062" s="168" t="s">
        <v>5</v>
      </c>
      <c r="M3062" s="168" t="s">
        <v>21</v>
      </c>
      <c r="N3062" s="168" t="s">
        <v>2829</v>
      </c>
      <c r="O3062" s="168" t="s">
        <v>21</v>
      </c>
      <c r="P3062" s="168" t="s">
        <v>2851</v>
      </c>
      <c r="Q3062" s="168" t="s">
        <v>2834</v>
      </c>
      <c r="R3062" s="168" t="s">
        <v>1259</v>
      </c>
      <c r="S3062" s="168" t="s">
        <v>21</v>
      </c>
      <c r="T3062" s="168" t="s">
        <v>1259</v>
      </c>
      <c r="U3062" s="168" t="s">
        <v>1259</v>
      </c>
      <c r="V3062" s="168" t="s">
        <v>2834</v>
      </c>
      <c r="W3062" s="168" t="s">
        <v>1259</v>
      </c>
      <c r="X3062" s="168" t="s">
        <v>21</v>
      </c>
      <c r="Y3062" s="168" t="s">
        <v>1259</v>
      </c>
      <c r="Z3062" s="168" t="s">
        <v>21</v>
      </c>
      <c r="AA3062" s="168" t="s">
        <v>4772</v>
      </c>
      <c r="AB3062" s="168" t="s">
        <v>4773</v>
      </c>
      <c r="AC3062" s="168" t="s">
        <v>9288</v>
      </c>
      <c r="AD3062" s="169">
        <v>869958.73876957188</v>
      </c>
      <c r="AE3062" s="168" t="s">
        <v>816</v>
      </c>
      <c r="AF3062" s="169">
        <v>-463361.23402352189</v>
      </c>
      <c r="AG3062" s="169">
        <v>-1266428.1325401929</v>
      </c>
      <c r="AH3062" s="169">
        <v>-558873.29406145611</v>
      </c>
      <c r="AI3062" s="168" t="s">
        <v>21</v>
      </c>
      <c r="AJ3062"/>
      <c r="AK3062"/>
    </row>
    <row r="3063" spans="1:37" hidden="1" x14ac:dyDescent="0.25">
      <c r="A3063" s="179" t="b">
        <f>IF(E3063&lt;&gt;1,"",NOT(ISNA(VLOOKUP(P3063,Mapping!$P:$P,1,FALSE))))</f>
        <v>0</v>
      </c>
      <c r="B3063" s="180" t="str">
        <f t="shared" si="47"/>
        <v/>
      </c>
      <c r="E3063" s="167">
        <v>1</v>
      </c>
      <c r="F3063" s="170" t="s">
        <v>4771</v>
      </c>
      <c r="G3063" s="169">
        <v>2810058.9792641359</v>
      </c>
      <c r="H3063" s="168" t="s">
        <v>1266</v>
      </c>
      <c r="I3063" s="168" t="s">
        <v>303</v>
      </c>
      <c r="J3063" s="169">
        <v>986668.21351658576</v>
      </c>
      <c r="K3063" s="169">
        <v>570715.16562606848</v>
      </c>
      <c r="L3063" s="168" t="s">
        <v>5</v>
      </c>
      <c r="M3063" s="168" t="s">
        <v>21</v>
      </c>
      <c r="N3063" s="168" t="s">
        <v>2829</v>
      </c>
      <c r="O3063" s="168" t="s">
        <v>21</v>
      </c>
      <c r="P3063" s="168" t="s">
        <v>2836</v>
      </c>
      <c r="Q3063" s="168" t="s">
        <v>2837</v>
      </c>
      <c r="R3063" s="168" t="s">
        <v>1259</v>
      </c>
      <c r="S3063" s="168" t="s">
        <v>21</v>
      </c>
      <c r="T3063" s="168" t="s">
        <v>1259</v>
      </c>
      <c r="U3063" s="168" t="s">
        <v>1259</v>
      </c>
      <c r="V3063" s="168" t="s">
        <v>2837</v>
      </c>
      <c r="W3063" s="168" t="s">
        <v>1259</v>
      </c>
      <c r="X3063" s="168" t="s">
        <v>21</v>
      </c>
      <c r="Y3063" s="168" t="s">
        <v>1259</v>
      </c>
      <c r="Z3063" s="168" t="s">
        <v>21</v>
      </c>
      <c r="AA3063" s="168" t="s">
        <v>4772</v>
      </c>
      <c r="AB3063" s="168" t="s">
        <v>4773</v>
      </c>
      <c r="AC3063" s="168" t="s">
        <v>9289</v>
      </c>
      <c r="AD3063" s="169">
        <v>1403055.926913996</v>
      </c>
      <c r="AE3063" s="168" t="s">
        <v>816</v>
      </c>
      <c r="AF3063" s="169">
        <v>-747301.79343722388</v>
      </c>
      <c r="AG3063" s="169">
        <v>-2042475.6004914241</v>
      </c>
      <c r="AH3063" s="169">
        <v>-901342.15875101392</v>
      </c>
      <c r="AI3063" s="168" t="s">
        <v>21</v>
      </c>
      <c r="AJ3063"/>
      <c r="AK3063"/>
    </row>
    <row r="3064" spans="1:37" hidden="1" x14ac:dyDescent="0.25">
      <c r="A3064" s="179" t="b">
        <f>IF(E3064&lt;&gt;1,"",NOT(ISNA(VLOOKUP(P3064,Mapping!$P:$P,1,FALSE))))</f>
        <v>0</v>
      </c>
      <c r="B3064" s="180" t="str">
        <f t="shared" si="47"/>
        <v/>
      </c>
      <c r="E3064" s="167">
        <v>1</v>
      </c>
      <c r="F3064" s="170" t="s">
        <v>4774</v>
      </c>
      <c r="G3064" s="169">
        <v>8090549.3588386318</v>
      </c>
      <c r="H3064" s="168" t="s">
        <v>1266</v>
      </c>
      <c r="I3064" s="168" t="s">
        <v>561</v>
      </c>
      <c r="J3064" s="169">
        <v>2685686.4319943651</v>
      </c>
      <c r="K3064" s="169">
        <v>1185775.821633894</v>
      </c>
      <c r="L3064" s="168" t="s">
        <v>5</v>
      </c>
      <c r="M3064" s="168" t="s">
        <v>21</v>
      </c>
      <c r="N3064" s="168" t="s">
        <v>2829</v>
      </c>
      <c r="O3064" s="168" t="s">
        <v>21</v>
      </c>
      <c r="P3064" s="168" t="s">
        <v>2831</v>
      </c>
      <c r="Q3064" s="168" t="s">
        <v>2832</v>
      </c>
      <c r="R3064" s="168" t="s">
        <v>1259</v>
      </c>
      <c r="S3064" s="168" t="s">
        <v>21</v>
      </c>
      <c r="T3064" s="168" t="s">
        <v>1259</v>
      </c>
      <c r="U3064" s="168" t="s">
        <v>1259</v>
      </c>
      <c r="V3064" s="168" t="s">
        <v>2832</v>
      </c>
      <c r="W3064" s="168" t="s">
        <v>1259</v>
      </c>
      <c r="X3064" s="168" t="s">
        <v>21</v>
      </c>
      <c r="Y3064" s="168" t="s">
        <v>1259</v>
      </c>
      <c r="Z3064" s="168" t="s">
        <v>21</v>
      </c>
      <c r="AA3064" s="168" t="s">
        <v>4775</v>
      </c>
      <c r="AB3064" s="168" t="s">
        <v>1259</v>
      </c>
      <c r="AC3064" s="168" t="s">
        <v>9290</v>
      </c>
      <c r="AD3064" s="169">
        <v>4530762.0087768473</v>
      </c>
      <c r="AE3064" s="168" t="s">
        <v>809</v>
      </c>
      <c r="AF3064" s="169">
        <v>-4569645.585387513</v>
      </c>
      <c r="AG3064" s="169">
        <v>-947387.34003098495</v>
      </c>
      <c r="AH3064" s="169">
        <v>-1079447.001764887</v>
      </c>
      <c r="AI3064" s="168" t="s">
        <v>21</v>
      </c>
      <c r="AJ3064"/>
      <c r="AK3064"/>
    </row>
    <row r="3065" spans="1:37" hidden="1" x14ac:dyDescent="0.25">
      <c r="A3065" s="179" t="b">
        <f>IF(E3065&lt;&gt;1,"",NOT(ISNA(VLOOKUP(P3065,Mapping!$P:$P,1,FALSE))))</f>
        <v>0</v>
      </c>
      <c r="B3065" s="180" t="str">
        <f t="shared" si="47"/>
        <v/>
      </c>
      <c r="E3065" s="167">
        <v>1</v>
      </c>
      <c r="F3065" s="170" t="s">
        <v>4774</v>
      </c>
      <c r="G3065" s="169">
        <v>7049358.3904448599</v>
      </c>
      <c r="H3065" s="168" t="s">
        <v>1266</v>
      </c>
      <c r="I3065" s="168" t="s">
        <v>561</v>
      </c>
      <c r="J3065" s="169">
        <v>2340059.4129990102</v>
      </c>
      <c r="K3065" s="169">
        <v>1033175.6678907929</v>
      </c>
      <c r="L3065" s="168" t="s">
        <v>5</v>
      </c>
      <c r="M3065" s="168" t="s">
        <v>21</v>
      </c>
      <c r="N3065" s="168" t="s">
        <v>2829</v>
      </c>
      <c r="O3065" s="168" t="s">
        <v>21</v>
      </c>
      <c r="P3065" s="168" t="s">
        <v>2835</v>
      </c>
      <c r="Q3065" s="168" t="s">
        <v>2834</v>
      </c>
      <c r="R3065" s="168" t="s">
        <v>1259</v>
      </c>
      <c r="S3065" s="168" t="s">
        <v>21</v>
      </c>
      <c r="T3065" s="168" t="s">
        <v>1259</v>
      </c>
      <c r="U3065" s="168" t="s">
        <v>1259</v>
      </c>
      <c r="V3065" s="168" t="s">
        <v>2834</v>
      </c>
      <c r="W3065" s="168" t="s">
        <v>1259</v>
      </c>
      <c r="X3065" s="168" t="s">
        <v>21</v>
      </c>
      <c r="Y3065" s="168" t="s">
        <v>1259</v>
      </c>
      <c r="Z3065" s="168" t="s">
        <v>21</v>
      </c>
      <c r="AA3065" s="168" t="s">
        <v>4775</v>
      </c>
      <c r="AB3065" s="168" t="s">
        <v>1259</v>
      </c>
      <c r="AC3065" s="168" t="s">
        <v>9291</v>
      </c>
      <c r="AD3065" s="169">
        <v>3947688.0697585288</v>
      </c>
      <c r="AE3065" s="168" t="s">
        <v>809</v>
      </c>
      <c r="AF3065" s="169">
        <v>-3981567.631562517</v>
      </c>
      <c r="AG3065" s="169">
        <v>-825465.93540680408</v>
      </c>
      <c r="AH3065" s="169">
        <v>-940530.54266566504</v>
      </c>
      <c r="AI3065" s="168" t="s">
        <v>21</v>
      </c>
      <c r="AJ3065"/>
      <c r="AK3065"/>
    </row>
    <row r="3066" spans="1:37" hidden="1" x14ac:dyDescent="0.25">
      <c r="A3066" s="179" t="b">
        <f>IF(E3066&lt;&gt;1,"",NOT(ISNA(VLOOKUP(P3066,Mapping!$P:$P,1,FALSE))))</f>
        <v>0</v>
      </c>
      <c r="B3066" s="180" t="str">
        <f t="shared" si="47"/>
        <v/>
      </c>
      <c r="E3066" s="167">
        <v>1</v>
      </c>
      <c r="F3066" s="170" t="s">
        <v>4774</v>
      </c>
      <c r="G3066" s="169">
        <v>3714310.937423992</v>
      </c>
      <c r="H3066" s="168" t="s">
        <v>1266</v>
      </c>
      <c r="I3066" s="168" t="s">
        <v>561</v>
      </c>
      <c r="J3066" s="169">
        <v>1232978.6330207661</v>
      </c>
      <c r="K3066" s="169">
        <v>544380.84588361194</v>
      </c>
      <c r="L3066" s="168" t="s">
        <v>5</v>
      </c>
      <c r="M3066" s="168" t="s">
        <v>21</v>
      </c>
      <c r="N3066" s="168" t="s">
        <v>2829</v>
      </c>
      <c r="O3066" s="168" t="s">
        <v>21</v>
      </c>
      <c r="P3066" s="168" t="s">
        <v>2836</v>
      </c>
      <c r="Q3066" s="168" t="s">
        <v>2837</v>
      </c>
      <c r="R3066" s="168" t="s">
        <v>1259</v>
      </c>
      <c r="S3066" s="168" t="s">
        <v>21</v>
      </c>
      <c r="T3066" s="168" t="s">
        <v>1259</v>
      </c>
      <c r="U3066" s="168" t="s">
        <v>1259</v>
      </c>
      <c r="V3066" s="168" t="s">
        <v>2837</v>
      </c>
      <c r="W3066" s="168" t="s">
        <v>1259</v>
      </c>
      <c r="X3066" s="168" t="s">
        <v>21</v>
      </c>
      <c r="Y3066" s="168" t="s">
        <v>1259</v>
      </c>
      <c r="Z3066" s="168" t="s">
        <v>21</v>
      </c>
      <c r="AA3066" s="168" t="s">
        <v>4775</v>
      </c>
      <c r="AB3066" s="168" t="s">
        <v>1259</v>
      </c>
      <c r="AC3066" s="168" t="s">
        <v>9292</v>
      </c>
      <c r="AD3066" s="169">
        <v>2080039.0848218731</v>
      </c>
      <c r="AE3066" s="168" t="s">
        <v>809</v>
      </c>
      <c r="AF3066" s="169">
        <v>-2097890.2451677918</v>
      </c>
      <c r="AG3066" s="169">
        <v>-434938.46993342269</v>
      </c>
      <c r="AH3066" s="169">
        <v>-495566.07681340311</v>
      </c>
      <c r="AI3066" s="168" t="s">
        <v>21</v>
      </c>
      <c r="AJ3066"/>
      <c r="AK3066"/>
    </row>
    <row r="3067" spans="1:37" hidden="1" x14ac:dyDescent="0.25">
      <c r="A3067" s="179" t="b">
        <f>IF(E3067&lt;&gt;1,"",NOT(ISNA(VLOOKUP(P3067,Mapping!$P:$P,1,FALSE))))</f>
        <v>0</v>
      </c>
      <c r="B3067" s="180" t="str">
        <f t="shared" si="47"/>
        <v/>
      </c>
      <c r="E3067" s="167">
        <v>1</v>
      </c>
      <c r="F3067" s="170" t="s">
        <v>4776</v>
      </c>
      <c r="G3067" s="169">
        <v>1177654.7837872191</v>
      </c>
      <c r="H3067" s="168" t="s">
        <v>1266</v>
      </c>
      <c r="I3067" s="168" t="s">
        <v>303</v>
      </c>
      <c r="J3067" s="169">
        <v>372980.03715201351</v>
      </c>
      <c r="K3067" s="169">
        <v>253288.20081500939</v>
      </c>
      <c r="L3067" s="168" t="s">
        <v>5</v>
      </c>
      <c r="M3067" s="168" t="s">
        <v>21</v>
      </c>
      <c r="N3067" s="168" t="s">
        <v>2829</v>
      </c>
      <c r="O3067" s="168" t="s">
        <v>21</v>
      </c>
      <c r="P3067" s="168" t="s">
        <v>2831</v>
      </c>
      <c r="Q3067" s="168" t="s">
        <v>2832</v>
      </c>
      <c r="R3067" s="168" t="s">
        <v>1259</v>
      </c>
      <c r="S3067" s="168" t="s">
        <v>21</v>
      </c>
      <c r="T3067" s="168" t="s">
        <v>1259</v>
      </c>
      <c r="U3067" s="168" t="s">
        <v>1259</v>
      </c>
      <c r="V3067" s="168" t="s">
        <v>2832</v>
      </c>
      <c r="W3067" s="168" t="s">
        <v>1259</v>
      </c>
      <c r="X3067" s="168" t="s">
        <v>21</v>
      </c>
      <c r="Y3067" s="168" t="s">
        <v>1259</v>
      </c>
      <c r="Z3067" s="168" t="s">
        <v>21</v>
      </c>
      <c r="AA3067" s="168" t="s">
        <v>4777</v>
      </c>
      <c r="AB3067" s="168" t="s">
        <v>4778</v>
      </c>
      <c r="AC3067" s="168" t="s">
        <v>9293</v>
      </c>
      <c r="AD3067" s="169">
        <v>499306.33165816142</v>
      </c>
      <c r="AE3067" s="168" t="s">
        <v>814</v>
      </c>
      <c r="AF3067" s="169">
        <v>-355411.73662344238</v>
      </c>
      <c r="AG3067" s="169">
        <v>7507.6361375218257</v>
      </c>
      <c r="AH3067" s="169">
        <v>-385356.43347514689</v>
      </c>
      <c r="AI3067" s="168" t="s">
        <v>21</v>
      </c>
      <c r="AJ3067"/>
      <c r="AK3067"/>
    </row>
    <row r="3068" spans="1:37" hidden="1" x14ac:dyDescent="0.25">
      <c r="A3068" s="179" t="b">
        <f>IF(E3068&lt;&gt;1,"",NOT(ISNA(VLOOKUP(P3068,Mapping!$P:$P,1,FALSE))))</f>
        <v>0</v>
      </c>
      <c r="B3068" s="180" t="str">
        <f t="shared" si="47"/>
        <v/>
      </c>
      <c r="E3068" s="167">
        <v>1</v>
      </c>
      <c r="F3068" s="170" t="s">
        <v>4779</v>
      </c>
      <c r="G3068" s="169">
        <v>1530444.111838985</v>
      </c>
      <c r="H3068" s="168" t="s">
        <v>1266</v>
      </c>
      <c r="I3068" s="168" t="s">
        <v>303</v>
      </c>
      <c r="J3068" s="169">
        <v>725842.84685069462</v>
      </c>
      <c r="K3068" s="169">
        <v>424393.88516804017</v>
      </c>
      <c r="L3068" s="168" t="s">
        <v>5</v>
      </c>
      <c r="M3068" s="168" t="s">
        <v>21</v>
      </c>
      <c r="N3068" s="168" t="s">
        <v>2829</v>
      </c>
      <c r="O3068" s="168" t="s">
        <v>21</v>
      </c>
      <c r="P3068" s="168" t="s">
        <v>2831</v>
      </c>
      <c r="Q3068" s="168" t="s">
        <v>2832</v>
      </c>
      <c r="R3068" s="168" t="s">
        <v>1259</v>
      </c>
      <c r="S3068" s="168" t="s">
        <v>21</v>
      </c>
      <c r="T3068" s="168" t="s">
        <v>1259</v>
      </c>
      <c r="U3068" s="168" t="s">
        <v>1259</v>
      </c>
      <c r="V3068" s="168" t="s">
        <v>2832</v>
      </c>
      <c r="W3068" s="168" t="s">
        <v>1259</v>
      </c>
      <c r="X3068" s="168" t="s">
        <v>21</v>
      </c>
      <c r="Y3068" s="168" t="s">
        <v>1259</v>
      </c>
      <c r="Z3068" s="168" t="s">
        <v>21</v>
      </c>
      <c r="AA3068" s="168" t="s">
        <v>4780</v>
      </c>
      <c r="AB3068" s="168" t="s">
        <v>4781</v>
      </c>
      <c r="AC3068" s="168" t="s">
        <v>9294</v>
      </c>
      <c r="AD3068" s="169">
        <v>1004946.984414801</v>
      </c>
      <c r="AE3068" s="168" t="s">
        <v>816</v>
      </c>
      <c r="AF3068" s="169">
        <v>-458776.72380879009</v>
      </c>
      <c r="AG3068" s="169">
        <v>-698237.6370497013</v>
      </c>
      <c r="AH3068" s="169">
        <v>-524657.83211072627</v>
      </c>
      <c r="AI3068" s="168" t="s">
        <v>21</v>
      </c>
      <c r="AJ3068"/>
      <c r="AK3068"/>
    </row>
    <row r="3069" spans="1:37" hidden="1" x14ac:dyDescent="0.25">
      <c r="A3069" s="179" t="b">
        <f>IF(E3069&lt;&gt;1,"",NOT(ISNA(VLOOKUP(P3069,Mapping!$P:$P,1,FALSE))))</f>
        <v>0</v>
      </c>
      <c r="B3069" s="180" t="str">
        <f t="shared" si="47"/>
        <v/>
      </c>
      <c r="E3069" s="167">
        <v>1</v>
      </c>
      <c r="F3069" s="170" t="s">
        <v>4779</v>
      </c>
      <c r="G3069" s="169">
        <v>1201821.143039203</v>
      </c>
      <c r="H3069" s="168" t="s">
        <v>1266</v>
      </c>
      <c r="I3069" s="168" t="s">
        <v>303</v>
      </c>
      <c r="J3069" s="169">
        <v>569987.02083981025</v>
      </c>
      <c r="K3069" s="169">
        <v>333266.36381293938</v>
      </c>
      <c r="L3069" s="168" t="s">
        <v>5</v>
      </c>
      <c r="M3069" s="168" t="s">
        <v>21</v>
      </c>
      <c r="N3069" s="168" t="s">
        <v>2829</v>
      </c>
      <c r="O3069" s="168" t="s">
        <v>21</v>
      </c>
      <c r="P3069" s="168" t="s">
        <v>2836</v>
      </c>
      <c r="Q3069" s="168" t="s">
        <v>2837</v>
      </c>
      <c r="R3069" s="168" t="s">
        <v>1259</v>
      </c>
      <c r="S3069" s="168" t="s">
        <v>21</v>
      </c>
      <c r="T3069" s="168" t="s">
        <v>1259</v>
      </c>
      <c r="U3069" s="168" t="s">
        <v>1259</v>
      </c>
      <c r="V3069" s="168" t="s">
        <v>2837</v>
      </c>
      <c r="W3069" s="168" t="s">
        <v>1259</v>
      </c>
      <c r="X3069" s="168" t="s">
        <v>21</v>
      </c>
      <c r="Y3069" s="168" t="s">
        <v>1259</v>
      </c>
      <c r="Z3069" s="168" t="s">
        <v>21</v>
      </c>
      <c r="AA3069" s="168" t="s">
        <v>4780</v>
      </c>
      <c r="AB3069" s="168" t="s">
        <v>4781</v>
      </c>
      <c r="AC3069" s="168" t="s">
        <v>9295</v>
      </c>
      <c r="AD3069" s="169">
        <v>789160.82211714343</v>
      </c>
      <c r="AE3069" s="168" t="s">
        <v>816</v>
      </c>
      <c r="AF3069" s="169">
        <v>-360266.38434064522</v>
      </c>
      <c r="AG3069" s="169">
        <v>-548309.31007583917</v>
      </c>
      <c r="AH3069" s="169">
        <v>-412001.24239369918</v>
      </c>
      <c r="AI3069" s="168" t="s">
        <v>21</v>
      </c>
      <c r="AJ3069"/>
      <c r="AK3069"/>
    </row>
    <row r="3070" spans="1:37" hidden="1" x14ac:dyDescent="0.25">
      <c r="A3070" s="179" t="b">
        <f>IF(E3070&lt;&gt;1,"",NOT(ISNA(VLOOKUP(P3070,Mapping!$P:$P,1,FALSE))))</f>
        <v>0</v>
      </c>
      <c r="B3070" s="180" t="str">
        <f t="shared" si="47"/>
        <v/>
      </c>
      <c r="E3070" s="167">
        <v>1</v>
      </c>
      <c r="F3070" s="170" t="s">
        <v>4782</v>
      </c>
      <c r="G3070" s="169">
        <v>169515.32373331831</v>
      </c>
      <c r="H3070" s="168" t="s">
        <v>1266</v>
      </c>
      <c r="I3070" s="168" t="s">
        <v>797</v>
      </c>
      <c r="J3070" s="169">
        <v>61383.08837740164</v>
      </c>
      <c r="K3070" s="169">
        <v>20760.37565447616</v>
      </c>
      <c r="L3070" s="168" t="s">
        <v>5</v>
      </c>
      <c r="M3070" s="168" t="s">
        <v>21</v>
      </c>
      <c r="N3070" s="168" t="s">
        <v>2829</v>
      </c>
      <c r="O3070" s="168" t="s">
        <v>21</v>
      </c>
      <c r="P3070" s="168" t="s">
        <v>2831</v>
      </c>
      <c r="Q3070" s="168" t="s">
        <v>2832</v>
      </c>
      <c r="R3070" s="168" t="s">
        <v>1259</v>
      </c>
      <c r="S3070" s="168" t="s">
        <v>21</v>
      </c>
      <c r="T3070" s="168" t="s">
        <v>1259</v>
      </c>
      <c r="U3070" s="168" t="s">
        <v>1259</v>
      </c>
      <c r="V3070" s="168" t="s">
        <v>2832</v>
      </c>
      <c r="W3070" s="168" t="s">
        <v>1259</v>
      </c>
      <c r="X3070" s="168" t="s">
        <v>21</v>
      </c>
      <c r="Y3070" s="168" t="s">
        <v>1259</v>
      </c>
      <c r="Z3070" s="168" t="s">
        <v>21</v>
      </c>
      <c r="AA3070" s="168" t="s">
        <v>4783</v>
      </c>
      <c r="AB3070" s="168" t="s">
        <v>1259</v>
      </c>
      <c r="AC3070" s="168" t="s">
        <v>9296</v>
      </c>
      <c r="AD3070" s="169">
        <v>93992.565265235957</v>
      </c>
      <c r="AE3070" s="168" t="s">
        <v>819</v>
      </c>
      <c r="AF3070" s="169">
        <v>-90067.332910909827</v>
      </c>
      <c r="AG3070" s="169">
        <v>66557.478888406738</v>
      </c>
      <c r="AH3070" s="169">
        <v>-38677.52664175992</v>
      </c>
      <c r="AI3070" s="168" t="s">
        <v>21</v>
      </c>
      <c r="AJ3070"/>
      <c r="AK3070"/>
    </row>
    <row r="3071" spans="1:37" hidden="1" x14ac:dyDescent="0.25">
      <c r="A3071" s="179" t="b">
        <f>IF(E3071&lt;&gt;1,"",NOT(ISNA(VLOOKUP(P3071,Mapping!$P:$P,1,FALSE))))</f>
        <v>0</v>
      </c>
      <c r="B3071" s="180" t="str">
        <f t="shared" si="47"/>
        <v/>
      </c>
      <c r="E3071" s="167">
        <v>1</v>
      </c>
      <c r="F3071" s="170" t="s">
        <v>4782</v>
      </c>
      <c r="G3071" s="169">
        <v>895823.28772915131</v>
      </c>
      <c r="H3071" s="168" t="s">
        <v>1266</v>
      </c>
      <c r="I3071" s="168" t="s">
        <v>797</v>
      </c>
      <c r="J3071" s="169">
        <v>324386.0131944227</v>
      </c>
      <c r="K3071" s="169">
        <v>109710.6005740393</v>
      </c>
      <c r="L3071" s="168" t="s">
        <v>5</v>
      </c>
      <c r="M3071" s="168" t="s">
        <v>21</v>
      </c>
      <c r="N3071" s="168" t="s">
        <v>2829</v>
      </c>
      <c r="O3071" s="168" t="s">
        <v>21</v>
      </c>
      <c r="P3071" s="168" t="s">
        <v>2836</v>
      </c>
      <c r="Q3071" s="168" t="s">
        <v>2837</v>
      </c>
      <c r="R3071" s="168" t="s">
        <v>1259</v>
      </c>
      <c r="S3071" s="168" t="s">
        <v>21</v>
      </c>
      <c r="T3071" s="168" t="s">
        <v>1259</v>
      </c>
      <c r="U3071" s="168" t="s">
        <v>1259</v>
      </c>
      <c r="V3071" s="168" t="s">
        <v>2837</v>
      </c>
      <c r="W3071" s="168" t="s">
        <v>1259</v>
      </c>
      <c r="X3071" s="168" t="s">
        <v>21</v>
      </c>
      <c r="Y3071" s="168" t="s">
        <v>1259</v>
      </c>
      <c r="Z3071" s="168" t="s">
        <v>21</v>
      </c>
      <c r="AA3071" s="168" t="s">
        <v>4783</v>
      </c>
      <c r="AB3071" s="168" t="s">
        <v>1259</v>
      </c>
      <c r="AC3071" s="168" t="s">
        <v>9297</v>
      </c>
      <c r="AD3071" s="169">
        <v>496714.55644012871</v>
      </c>
      <c r="AE3071" s="168" t="s">
        <v>819</v>
      </c>
      <c r="AF3071" s="169">
        <v>-475971.21315226977</v>
      </c>
      <c r="AG3071" s="169">
        <v>351730.67689488782</v>
      </c>
      <c r="AH3071" s="169">
        <v>-204395.85232991609</v>
      </c>
      <c r="AI3071" s="168" t="s">
        <v>21</v>
      </c>
      <c r="AJ3071"/>
      <c r="AK3071"/>
    </row>
    <row r="3072" spans="1:37" hidden="1" x14ac:dyDescent="0.25">
      <c r="A3072" s="179" t="b">
        <f>IF(E3072&lt;&gt;1,"",NOT(ISNA(VLOOKUP(P3072,Mapping!$P:$P,1,FALSE))))</f>
        <v>0</v>
      </c>
      <c r="B3072" s="180" t="str">
        <f t="shared" si="47"/>
        <v/>
      </c>
      <c r="E3072" s="167">
        <v>1</v>
      </c>
      <c r="F3072" s="170" t="s">
        <v>4784</v>
      </c>
      <c r="G3072" s="169">
        <v>1599597.5045389391</v>
      </c>
      <c r="H3072" s="168" t="s">
        <v>1266</v>
      </c>
      <c r="I3072" s="168" t="s">
        <v>303</v>
      </c>
      <c r="J3072" s="169">
        <v>735711.99715634016</v>
      </c>
      <c r="K3072" s="169">
        <v>328221.97987639293</v>
      </c>
      <c r="L3072" s="168" t="s">
        <v>5</v>
      </c>
      <c r="M3072" s="168" t="s">
        <v>21</v>
      </c>
      <c r="N3072" s="168" t="s">
        <v>2829</v>
      </c>
      <c r="O3072" s="168" t="s">
        <v>21</v>
      </c>
      <c r="P3072" s="168" t="s">
        <v>2831</v>
      </c>
      <c r="Q3072" s="168" t="s">
        <v>2832</v>
      </c>
      <c r="R3072" s="168" t="s">
        <v>1259</v>
      </c>
      <c r="S3072" s="168" t="s">
        <v>21</v>
      </c>
      <c r="T3072" s="168" t="s">
        <v>1259</v>
      </c>
      <c r="U3072" s="168" t="s">
        <v>1259</v>
      </c>
      <c r="V3072" s="168" t="s">
        <v>2832</v>
      </c>
      <c r="W3072" s="168" t="s">
        <v>1259</v>
      </c>
      <c r="X3072" s="168" t="s">
        <v>21</v>
      </c>
      <c r="Y3072" s="168" t="s">
        <v>1259</v>
      </c>
      <c r="Z3072" s="168" t="s">
        <v>21</v>
      </c>
      <c r="AA3072" s="168" t="s">
        <v>4785</v>
      </c>
      <c r="AB3072" s="168" t="s">
        <v>4786</v>
      </c>
      <c r="AC3072" s="168" t="s">
        <v>9298</v>
      </c>
      <c r="AD3072" s="169">
        <v>1299827.021259347</v>
      </c>
      <c r="AE3072" s="168" t="s">
        <v>808</v>
      </c>
      <c r="AF3072" s="169">
        <v>-729693.70737056155</v>
      </c>
      <c r="AG3072" s="169">
        <v>297623.06448161579</v>
      </c>
      <c r="AH3072" s="169">
        <v>-513879.21619013161</v>
      </c>
      <c r="AI3072" s="168" t="s">
        <v>21</v>
      </c>
      <c r="AJ3072"/>
      <c r="AK3072"/>
    </row>
    <row r="3073" spans="1:37" hidden="1" x14ac:dyDescent="0.25">
      <c r="A3073" s="179" t="b">
        <f>IF(E3073&lt;&gt;1,"",NOT(ISNA(VLOOKUP(P3073,Mapping!$P:$P,1,FALSE))))</f>
        <v>0</v>
      </c>
      <c r="B3073" s="180" t="str">
        <f t="shared" si="47"/>
        <v/>
      </c>
      <c r="E3073" s="167">
        <v>1</v>
      </c>
      <c r="F3073" s="170" t="s">
        <v>4784</v>
      </c>
      <c r="G3073" s="169">
        <v>4274234.3233771659</v>
      </c>
      <c r="H3073" s="168" t="s">
        <v>1266</v>
      </c>
      <c r="I3073" s="168" t="s">
        <v>303</v>
      </c>
      <c r="J3073" s="169">
        <v>1965872.9533167069</v>
      </c>
      <c r="K3073" s="169">
        <v>877031.65833510854</v>
      </c>
      <c r="L3073" s="168" t="s">
        <v>5</v>
      </c>
      <c r="M3073" s="168" t="s">
        <v>21</v>
      </c>
      <c r="N3073" s="168" t="s">
        <v>2829</v>
      </c>
      <c r="O3073" s="168" t="s">
        <v>21</v>
      </c>
      <c r="P3073" s="168" t="s">
        <v>2833</v>
      </c>
      <c r="Q3073" s="168" t="s">
        <v>2834</v>
      </c>
      <c r="R3073" s="168" t="s">
        <v>1259</v>
      </c>
      <c r="S3073" s="168" t="s">
        <v>21</v>
      </c>
      <c r="T3073" s="168" t="s">
        <v>1259</v>
      </c>
      <c r="U3073" s="168" t="s">
        <v>1259</v>
      </c>
      <c r="V3073" s="168" t="s">
        <v>2834</v>
      </c>
      <c r="W3073" s="168" t="s">
        <v>1259</v>
      </c>
      <c r="X3073" s="168" t="s">
        <v>21</v>
      </c>
      <c r="Y3073" s="168" t="s">
        <v>1259</v>
      </c>
      <c r="Z3073" s="168" t="s">
        <v>21</v>
      </c>
      <c r="AA3073" s="168" t="s">
        <v>4785</v>
      </c>
      <c r="AB3073" s="168" t="s">
        <v>4786</v>
      </c>
      <c r="AC3073" s="168" t="s">
        <v>9299</v>
      </c>
      <c r="AD3073" s="169">
        <v>3473227.0167682972</v>
      </c>
      <c r="AE3073" s="168" t="s">
        <v>808</v>
      </c>
      <c r="AF3073" s="169">
        <v>-1949791.6699329689</v>
      </c>
      <c r="AG3073" s="169">
        <v>795269.2561887214</v>
      </c>
      <c r="AH3073" s="169">
        <v>-1373120.53668345</v>
      </c>
      <c r="AI3073" s="168" t="s">
        <v>21</v>
      </c>
      <c r="AJ3073"/>
      <c r="AK3073"/>
    </row>
    <row r="3074" spans="1:37" hidden="1" x14ac:dyDescent="0.25">
      <c r="A3074" s="179" t="b">
        <f>IF(E3074&lt;&gt;1,"",NOT(ISNA(VLOOKUP(P3074,Mapping!$P:$P,1,FALSE))))</f>
        <v>0</v>
      </c>
      <c r="B3074" s="180" t="str">
        <f t="shared" si="47"/>
        <v/>
      </c>
      <c r="E3074" s="167">
        <v>1</v>
      </c>
      <c r="F3074" s="170" t="s">
        <v>4784</v>
      </c>
      <c r="G3074" s="169">
        <v>647692.12588457053</v>
      </c>
      <c r="H3074" s="168" t="s">
        <v>1266</v>
      </c>
      <c r="I3074" s="168" t="s">
        <v>303</v>
      </c>
      <c r="J3074" s="169">
        <v>297896.73097440938</v>
      </c>
      <c r="K3074" s="169">
        <v>132900.1772664421</v>
      </c>
      <c r="L3074" s="168" t="s">
        <v>5</v>
      </c>
      <c r="M3074" s="168" t="s">
        <v>21</v>
      </c>
      <c r="N3074" s="168" t="s">
        <v>2829</v>
      </c>
      <c r="O3074" s="168" t="s">
        <v>21</v>
      </c>
      <c r="P3074" s="168" t="s">
        <v>2836</v>
      </c>
      <c r="Q3074" s="168" t="s">
        <v>2837</v>
      </c>
      <c r="R3074" s="168" t="s">
        <v>1259</v>
      </c>
      <c r="S3074" s="168" t="s">
        <v>21</v>
      </c>
      <c r="T3074" s="168" t="s">
        <v>1259</v>
      </c>
      <c r="U3074" s="168" t="s">
        <v>1259</v>
      </c>
      <c r="V3074" s="168" t="s">
        <v>2837</v>
      </c>
      <c r="W3074" s="168" t="s">
        <v>1259</v>
      </c>
      <c r="X3074" s="168" t="s">
        <v>21</v>
      </c>
      <c r="Y3074" s="168" t="s">
        <v>1259</v>
      </c>
      <c r="Z3074" s="168" t="s">
        <v>21</v>
      </c>
      <c r="AA3074" s="168" t="s">
        <v>4785</v>
      </c>
      <c r="AB3074" s="168" t="s">
        <v>4786</v>
      </c>
      <c r="AC3074" s="168" t="s">
        <v>6885</v>
      </c>
      <c r="AD3074" s="169">
        <v>526312.22810286609</v>
      </c>
      <c r="AE3074" s="168" t="s">
        <v>808</v>
      </c>
      <c r="AF3074" s="169">
        <v>-295459.86864217918</v>
      </c>
      <c r="AG3074" s="169">
        <v>120510.38764400969</v>
      </c>
      <c r="AH3074" s="169">
        <v>-208074.5444011043</v>
      </c>
      <c r="AI3074" s="168" t="s">
        <v>21</v>
      </c>
      <c r="AJ3074"/>
      <c r="AK3074"/>
    </row>
    <row r="3075" spans="1:37" hidden="1" x14ac:dyDescent="0.25">
      <c r="A3075" s="179" t="b">
        <f>IF(E3075&lt;&gt;1,"",NOT(ISNA(VLOOKUP(P3075,Mapping!$P:$P,1,FALSE))))</f>
        <v>0</v>
      </c>
      <c r="B3075" s="180" t="str">
        <f t="shared" si="47"/>
        <v/>
      </c>
      <c r="E3075" s="167">
        <v>1</v>
      </c>
      <c r="F3075" s="170" t="s">
        <v>4787</v>
      </c>
      <c r="G3075" s="169">
        <v>1248110.350199172</v>
      </c>
      <c r="H3075" s="168" t="s">
        <v>1266</v>
      </c>
      <c r="I3075" s="168" t="s">
        <v>303</v>
      </c>
      <c r="J3075" s="169">
        <v>682755.57034522702</v>
      </c>
      <c r="K3075" s="169">
        <v>347925.1130992932</v>
      </c>
      <c r="L3075" s="168" t="s">
        <v>5</v>
      </c>
      <c r="M3075" s="168" t="s">
        <v>21</v>
      </c>
      <c r="N3075" s="168" t="s">
        <v>2829</v>
      </c>
      <c r="O3075" s="168" t="s">
        <v>21</v>
      </c>
      <c r="P3075" s="168" t="s">
        <v>2831</v>
      </c>
      <c r="Q3075" s="168" t="s">
        <v>2832</v>
      </c>
      <c r="R3075" s="168" t="s">
        <v>1259</v>
      </c>
      <c r="S3075" s="168" t="s">
        <v>21</v>
      </c>
      <c r="T3075" s="168" t="s">
        <v>1259</v>
      </c>
      <c r="U3075" s="168" t="s">
        <v>1259</v>
      </c>
      <c r="V3075" s="168" t="s">
        <v>2832</v>
      </c>
      <c r="W3075" s="168" t="s">
        <v>1259</v>
      </c>
      <c r="X3075" s="168" t="s">
        <v>21</v>
      </c>
      <c r="Y3075" s="168" t="s">
        <v>1259</v>
      </c>
      <c r="Z3075" s="168" t="s">
        <v>21</v>
      </c>
      <c r="AA3075" s="168" t="s">
        <v>4788</v>
      </c>
      <c r="AB3075" s="168" t="s">
        <v>4789</v>
      </c>
      <c r="AC3075" s="168" t="s">
        <v>12368</v>
      </c>
      <c r="AD3075" s="169">
        <v>1219795.7886137201</v>
      </c>
      <c r="AE3075" s="168" t="s">
        <v>809</v>
      </c>
      <c r="AF3075" s="169">
        <v>-1006235.918744287</v>
      </c>
      <c r="AG3075" s="169">
        <v>-66067.13937898865</v>
      </c>
      <c r="AH3075" s="169">
        <v>-538998.03442786832</v>
      </c>
      <c r="AI3075" s="168" t="s">
        <v>21</v>
      </c>
      <c r="AJ3075"/>
      <c r="AK3075"/>
    </row>
    <row r="3076" spans="1:37" hidden="1" x14ac:dyDescent="0.25">
      <c r="A3076" s="179" t="b">
        <f>IF(E3076&lt;&gt;1,"",NOT(ISNA(VLOOKUP(P3076,Mapping!$P:$P,1,FALSE))))</f>
        <v>0</v>
      </c>
      <c r="B3076" s="180" t="str">
        <f t="shared" si="47"/>
        <v/>
      </c>
      <c r="E3076" s="167">
        <v>1</v>
      </c>
      <c r="F3076" s="170" t="s">
        <v>4790</v>
      </c>
      <c r="G3076" s="169">
        <v>373960.21571975201</v>
      </c>
      <c r="H3076" s="168" t="s">
        <v>1266</v>
      </c>
      <c r="I3076" s="168" t="s">
        <v>303</v>
      </c>
      <c r="J3076" s="169">
        <v>117331.5221739119</v>
      </c>
      <c r="K3076" s="169">
        <v>59564.332306636112</v>
      </c>
      <c r="L3076" s="168" t="s">
        <v>5</v>
      </c>
      <c r="M3076" s="168" t="s">
        <v>21</v>
      </c>
      <c r="N3076" s="168" t="s">
        <v>2829</v>
      </c>
      <c r="O3076" s="168" t="s">
        <v>21</v>
      </c>
      <c r="P3076" s="168" t="s">
        <v>2831</v>
      </c>
      <c r="Q3076" s="168" t="s">
        <v>2832</v>
      </c>
      <c r="R3076" s="168" t="s">
        <v>1259</v>
      </c>
      <c r="S3076" s="168" t="s">
        <v>21</v>
      </c>
      <c r="T3076" s="168" t="s">
        <v>1259</v>
      </c>
      <c r="U3076" s="168" t="s">
        <v>1259</v>
      </c>
      <c r="V3076" s="168" t="s">
        <v>2832</v>
      </c>
      <c r="W3076" s="168" t="s">
        <v>1259</v>
      </c>
      <c r="X3076" s="168" t="s">
        <v>21</v>
      </c>
      <c r="Y3076" s="168" t="s">
        <v>1259</v>
      </c>
      <c r="Z3076" s="168" t="s">
        <v>21</v>
      </c>
      <c r="AA3076" s="168" t="s">
        <v>4791</v>
      </c>
      <c r="AB3076" s="168" t="s">
        <v>4792</v>
      </c>
      <c r="AC3076" s="168" t="s">
        <v>7062</v>
      </c>
      <c r="AD3076" s="169">
        <v>216518.47869228269</v>
      </c>
      <c r="AE3076" s="168" t="s">
        <v>814</v>
      </c>
      <c r="AF3076" s="169">
        <v>-172782.4849695311</v>
      </c>
      <c r="AG3076" s="169">
        <v>-170612.63155895451</v>
      </c>
      <c r="AH3076" s="169">
        <v>-105309.9888143658</v>
      </c>
      <c r="AI3076" s="168" t="s">
        <v>21</v>
      </c>
      <c r="AJ3076"/>
      <c r="AK3076"/>
    </row>
    <row r="3077" spans="1:37" hidden="1" x14ac:dyDescent="0.25">
      <c r="A3077" s="179" t="b">
        <f>IF(E3077&lt;&gt;1,"",NOT(ISNA(VLOOKUP(P3077,Mapping!$P:$P,1,FALSE))))</f>
        <v>0</v>
      </c>
      <c r="B3077" s="180" t="str">
        <f t="shared" si="47"/>
        <v/>
      </c>
      <c r="E3077" s="167">
        <v>1</v>
      </c>
      <c r="F3077" s="170" t="s">
        <v>4794</v>
      </c>
      <c r="G3077" s="169">
        <v>97764.87572029038</v>
      </c>
      <c r="H3077" s="168" t="s">
        <v>1266</v>
      </c>
      <c r="I3077" s="168" t="s">
        <v>779</v>
      </c>
      <c r="J3077" s="169">
        <v>39711.387717042293</v>
      </c>
      <c r="K3077" s="169">
        <v>23984.31743308156</v>
      </c>
      <c r="L3077" s="168" t="s">
        <v>5</v>
      </c>
      <c r="M3077" s="168" t="s">
        <v>21</v>
      </c>
      <c r="N3077" s="168" t="s">
        <v>2829</v>
      </c>
      <c r="O3077" s="168" t="s">
        <v>21</v>
      </c>
      <c r="P3077" s="168" t="s">
        <v>2831</v>
      </c>
      <c r="Q3077" s="168" t="s">
        <v>2832</v>
      </c>
      <c r="R3077" s="168" t="s">
        <v>1259</v>
      </c>
      <c r="S3077" s="168" t="s">
        <v>21</v>
      </c>
      <c r="T3077" s="168" t="s">
        <v>1259</v>
      </c>
      <c r="U3077" s="168" t="s">
        <v>1259</v>
      </c>
      <c r="V3077" s="168" t="s">
        <v>2832</v>
      </c>
      <c r="W3077" s="168" t="s">
        <v>1259</v>
      </c>
      <c r="X3077" s="168" t="s">
        <v>21</v>
      </c>
      <c r="Y3077" s="168" t="s">
        <v>1259</v>
      </c>
      <c r="Z3077" s="168" t="s">
        <v>21</v>
      </c>
      <c r="AA3077" s="168" t="s">
        <v>4795</v>
      </c>
      <c r="AB3077" s="168" t="s">
        <v>1259</v>
      </c>
      <c r="AC3077" s="168" t="s">
        <v>9300</v>
      </c>
      <c r="AD3077" s="169">
        <v>61623.715038633571</v>
      </c>
      <c r="AE3077" s="168" t="s">
        <v>814</v>
      </c>
      <c r="AF3077" s="169">
        <v>-47008.171826291997</v>
      </c>
      <c r="AG3077" s="169">
        <v>-48780.523271100908</v>
      </c>
      <c r="AH3077" s="169">
        <v>-32195.939774560549</v>
      </c>
      <c r="AI3077" s="168" t="s">
        <v>21</v>
      </c>
      <c r="AJ3077"/>
      <c r="AK3077"/>
    </row>
    <row r="3078" spans="1:37" hidden="1" x14ac:dyDescent="0.25">
      <c r="A3078" s="179" t="b">
        <f>IF(E3078&lt;&gt;1,"",NOT(ISNA(VLOOKUP(P3078,Mapping!$P:$P,1,FALSE))))</f>
        <v>0</v>
      </c>
      <c r="B3078" s="180" t="str">
        <f t="shared" si="47"/>
        <v/>
      </c>
      <c r="E3078" s="167">
        <v>1</v>
      </c>
      <c r="F3078" s="170" t="s">
        <v>4796</v>
      </c>
      <c r="G3078" s="169">
        <v>326554.73121578351</v>
      </c>
      <c r="H3078" s="168" t="s">
        <v>1266</v>
      </c>
      <c r="I3078" s="168" t="s">
        <v>303</v>
      </c>
      <c r="J3078" s="169">
        <v>121744.8579302716</v>
      </c>
      <c r="K3078" s="169">
        <v>78891.719042026918</v>
      </c>
      <c r="L3078" s="168" t="s">
        <v>5</v>
      </c>
      <c r="M3078" s="168" t="s">
        <v>21</v>
      </c>
      <c r="N3078" s="168" t="s">
        <v>2829</v>
      </c>
      <c r="O3078" s="168" t="s">
        <v>21</v>
      </c>
      <c r="P3078" s="168" t="s">
        <v>2831</v>
      </c>
      <c r="Q3078" s="168" t="s">
        <v>2832</v>
      </c>
      <c r="R3078" s="168" t="s">
        <v>1259</v>
      </c>
      <c r="S3078" s="168" t="s">
        <v>21</v>
      </c>
      <c r="T3078" s="168" t="s">
        <v>1259</v>
      </c>
      <c r="U3078" s="168" t="s">
        <v>1259</v>
      </c>
      <c r="V3078" s="168" t="s">
        <v>2832</v>
      </c>
      <c r="W3078" s="168" t="s">
        <v>1259</v>
      </c>
      <c r="X3078" s="168" t="s">
        <v>21</v>
      </c>
      <c r="Y3078" s="168" t="s">
        <v>1259</v>
      </c>
      <c r="Z3078" s="168" t="s">
        <v>21</v>
      </c>
      <c r="AA3078" s="168" t="s">
        <v>4797</v>
      </c>
      <c r="AB3078" s="168" t="s">
        <v>4798</v>
      </c>
      <c r="AC3078" s="168" t="s">
        <v>9301</v>
      </c>
      <c r="AD3078" s="169">
        <v>191988.5415249324</v>
      </c>
      <c r="AE3078" s="168" t="s">
        <v>807</v>
      </c>
      <c r="AF3078" s="169">
        <v>-109061.4069673483</v>
      </c>
      <c r="AG3078" s="169">
        <v>-148984.7307246837</v>
      </c>
      <c r="AH3078" s="169">
        <v>-128484.4792299058</v>
      </c>
      <c r="AI3078" s="168" t="s">
        <v>21</v>
      </c>
      <c r="AJ3078"/>
      <c r="AK3078"/>
    </row>
    <row r="3079" spans="1:37" hidden="1" x14ac:dyDescent="0.25">
      <c r="A3079" s="179" t="b">
        <f>IF(E3079&lt;&gt;1,"",NOT(ISNA(VLOOKUP(P3079,Mapping!$P:$P,1,FALSE))))</f>
        <v>0</v>
      </c>
      <c r="B3079" s="180" t="str">
        <f t="shared" si="47"/>
        <v/>
      </c>
      <c r="E3079" s="167">
        <v>1</v>
      </c>
      <c r="F3079" s="170" t="s">
        <v>4796</v>
      </c>
      <c r="G3079" s="169">
        <v>1701431.6810388721</v>
      </c>
      <c r="H3079" s="168" t="s">
        <v>1266</v>
      </c>
      <c r="I3079" s="168" t="s">
        <v>303</v>
      </c>
      <c r="J3079" s="169">
        <v>634321.10603617039</v>
      </c>
      <c r="K3079" s="169">
        <v>411045.55322159838</v>
      </c>
      <c r="L3079" s="168" t="s">
        <v>5</v>
      </c>
      <c r="M3079" s="168" t="s">
        <v>21</v>
      </c>
      <c r="N3079" s="168" t="s">
        <v>2829</v>
      </c>
      <c r="O3079" s="168" t="s">
        <v>21</v>
      </c>
      <c r="P3079" s="168" t="s">
        <v>2836</v>
      </c>
      <c r="Q3079" s="168" t="s">
        <v>2837</v>
      </c>
      <c r="R3079" s="168" t="s">
        <v>1259</v>
      </c>
      <c r="S3079" s="168" t="s">
        <v>21</v>
      </c>
      <c r="T3079" s="168" t="s">
        <v>1259</v>
      </c>
      <c r="U3079" s="168" t="s">
        <v>1259</v>
      </c>
      <c r="V3079" s="168" t="s">
        <v>2837</v>
      </c>
      <c r="W3079" s="168" t="s">
        <v>1259</v>
      </c>
      <c r="X3079" s="168" t="s">
        <v>21</v>
      </c>
      <c r="Y3079" s="168" t="s">
        <v>1259</v>
      </c>
      <c r="Z3079" s="168" t="s">
        <v>21</v>
      </c>
      <c r="AA3079" s="168" t="s">
        <v>4797</v>
      </c>
      <c r="AB3079" s="168" t="s">
        <v>4798</v>
      </c>
      <c r="AC3079" s="168" t="s">
        <v>9302</v>
      </c>
      <c r="AD3079" s="169">
        <v>1000308.2354091411</v>
      </c>
      <c r="AE3079" s="168" t="s">
        <v>807</v>
      </c>
      <c r="AF3079" s="169">
        <v>-568237.1598233066</v>
      </c>
      <c r="AG3079" s="169">
        <v>-776247.64431454812</v>
      </c>
      <c r="AH3079" s="169">
        <v>-669436.21569852345</v>
      </c>
      <c r="AI3079" s="168" t="s">
        <v>21</v>
      </c>
      <c r="AJ3079"/>
      <c r="AK3079"/>
    </row>
    <row r="3080" spans="1:37" hidden="1" x14ac:dyDescent="0.25">
      <c r="A3080" s="179" t="b">
        <f>IF(E3080&lt;&gt;1,"",NOT(ISNA(VLOOKUP(P3080,Mapping!$P:$P,1,FALSE))))</f>
        <v>0</v>
      </c>
      <c r="B3080" s="180" t="str">
        <f t="shared" si="47"/>
        <v/>
      </c>
      <c r="E3080" s="167">
        <v>1</v>
      </c>
      <c r="F3080" s="170" t="s">
        <v>4799</v>
      </c>
      <c r="G3080" s="169">
        <v>4088043.6996363569</v>
      </c>
      <c r="H3080" s="168" t="s">
        <v>1266</v>
      </c>
      <c r="I3080" s="168" t="s">
        <v>402</v>
      </c>
      <c r="J3080" s="169">
        <v>1137872.767068509</v>
      </c>
      <c r="K3080" s="169">
        <v>565503.86988778261</v>
      </c>
      <c r="L3080" s="168" t="s">
        <v>5</v>
      </c>
      <c r="M3080" s="168" t="s">
        <v>21</v>
      </c>
      <c r="N3080" s="168" t="s">
        <v>2829</v>
      </c>
      <c r="O3080" s="168" t="s">
        <v>21</v>
      </c>
      <c r="P3080" s="168" t="s">
        <v>2831</v>
      </c>
      <c r="Q3080" s="168" t="s">
        <v>2832</v>
      </c>
      <c r="R3080" s="168" t="s">
        <v>1259</v>
      </c>
      <c r="S3080" s="168" t="s">
        <v>21</v>
      </c>
      <c r="T3080" s="168" t="s">
        <v>1259</v>
      </c>
      <c r="U3080" s="168" t="s">
        <v>1259</v>
      </c>
      <c r="V3080" s="168" t="s">
        <v>2832</v>
      </c>
      <c r="W3080" s="168" t="s">
        <v>1259</v>
      </c>
      <c r="X3080" s="168" t="s">
        <v>21</v>
      </c>
      <c r="Y3080" s="168" t="s">
        <v>1259</v>
      </c>
      <c r="Z3080" s="168" t="s">
        <v>21</v>
      </c>
      <c r="AA3080" s="168" t="s">
        <v>4800</v>
      </c>
      <c r="AB3080" s="168" t="s">
        <v>1259</v>
      </c>
      <c r="AC3080" s="168" t="s">
        <v>9303</v>
      </c>
      <c r="AD3080" s="169">
        <v>1612001.896590845</v>
      </c>
      <c r="AE3080" s="168" t="s">
        <v>818</v>
      </c>
      <c r="AF3080" s="169">
        <v>-1539562.806060079</v>
      </c>
      <c r="AG3080" s="169">
        <v>1278692.481895841</v>
      </c>
      <c r="AH3080" s="169">
        <v>-679562.77341926517</v>
      </c>
      <c r="AI3080" s="168" t="s">
        <v>21</v>
      </c>
      <c r="AJ3080"/>
      <c r="AK3080"/>
    </row>
    <row r="3081" spans="1:37" hidden="1" x14ac:dyDescent="0.25">
      <c r="A3081" s="179" t="b">
        <f>IF(E3081&lt;&gt;1,"",NOT(ISNA(VLOOKUP(P3081,Mapping!$P:$P,1,FALSE))))</f>
        <v>0</v>
      </c>
      <c r="B3081" s="180" t="str">
        <f t="shared" si="47"/>
        <v/>
      </c>
      <c r="E3081" s="167">
        <v>1</v>
      </c>
      <c r="F3081" s="170" t="s">
        <v>4799</v>
      </c>
      <c r="G3081" s="169">
        <v>4687726.9371939944</v>
      </c>
      <c r="H3081" s="168" t="s">
        <v>1266</v>
      </c>
      <c r="I3081" s="168" t="s">
        <v>402</v>
      </c>
      <c r="J3081" s="169">
        <v>1304789.57985723</v>
      </c>
      <c r="K3081" s="169">
        <v>648458.75404810684</v>
      </c>
      <c r="L3081" s="168" t="s">
        <v>5</v>
      </c>
      <c r="M3081" s="168" t="s">
        <v>21</v>
      </c>
      <c r="N3081" s="168" t="s">
        <v>2829</v>
      </c>
      <c r="O3081" s="168" t="s">
        <v>21</v>
      </c>
      <c r="P3081" s="168" t="s">
        <v>2833</v>
      </c>
      <c r="Q3081" s="168" t="s">
        <v>2834</v>
      </c>
      <c r="R3081" s="168" t="s">
        <v>1259</v>
      </c>
      <c r="S3081" s="168" t="s">
        <v>21</v>
      </c>
      <c r="T3081" s="168" t="s">
        <v>1259</v>
      </c>
      <c r="U3081" s="168" t="s">
        <v>1259</v>
      </c>
      <c r="V3081" s="168" t="s">
        <v>2834</v>
      </c>
      <c r="W3081" s="168" t="s">
        <v>1259</v>
      </c>
      <c r="X3081" s="168" t="s">
        <v>21</v>
      </c>
      <c r="Y3081" s="168" t="s">
        <v>1259</v>
      </c>
      <c r="Z3081" s="168" t="s">
        <v>21</v>
      </c>
      <c r="AA3081" s="168" t="s">
        <v>4800</v>
      </c>
      <c r="AB3081" s="168" t="s">
        <v>1259</v>
      </c>
      <c r="AC3081" s="168" t="s">
        <v>9304</v>
      </c>
      <c r="AD3081" s="169">
        <v>1848469.6516646571</v>
      </c>
      <c r="AE3081" s="168" t="s">
        <v>818</v>
      </c>
      <c r="AF3081" s="169">
        <v>-1765404.327285391</v>
      </c>
      <c r="AG3081" s="169">
        <v>1466266.4179210649</v>
      </c>
      <c r="AH3081" s="169">
        <v>-779249.18433604669</v>
      </c>
      <c r="AI3081" s="168" t="s">
        <v>21</v>
      </c>
      <c r="AJ3081"/>
      <c r="AK3081"/>
    </row>
    <row r="3082" spans="1:37" hidden="1" x14ac:dyDescent="0.25">
      <c r="A3082" s="179" t="b">
        <f>IF(E3082&lt;&gt;1,"",NOT(ISNA(VLOOKUP(P3082,Mapping!$P:$P,1,FALSE))))</f>
        <v>0</v>
      </c>
      <c r="B3082" s="180" t="str">
        <f t="shared" si="47"/>
        <v/>
      </c>
      <c r="E3082" s="167">
        <v>1</v>
      </c>
      <c r="F3082" s="170" t="s">
        <v>4799</v>
      </c>
      <c r="G3082" s="169">
        <v>3779558.8009105702</v>
      </c>
      <c r="H3082" s="168" t="s">
        <v>1266</v>
      </c>
      <c r="I3082" s="168" t="s">
        <v>402</v>
      </c>
      <c r="J3082" s="169">
        <v>1052008.5760024521</v>
      </c>
      <c r="K3082" s="169">
        <v>522830.79277588881</v>
      </c>
      <c r="L3082" s="168" t="s">
        <v>5</v>
      </c>
      <c r="M3082" s="168" t="s">
        <v>21</v>
      </c>
      <c r="N3082" s="168" t="s">
        <v>2829</v>
      </c>
      <c r="O3082" s="168" t="s">
        <v>21</v>
      </c>
      <c r="P3082" s="168" t="s">
        <v>2851</v>
      </c>
      <c r="Q3082" s="168" t="s">
        <v>2834</v>
      </c>
      <c r="R3082" s="168" t="s">
        <v>1259</v>
      </c>
      <c r="S3082" s="168" t="s">
        <v>21</v>
      </c>
      <c r="T3082" s="168" t="s">
        <v>1259</v>
      </c>
      <c r="U3082" s="168" t="s">
        <v>1259</v>
      </c>
      <c r="V3082" s="168" t="s">
        <v>2834</v>
      </c>
      <c r="W3082" s="168" t="s">
        <v>1259</v>
      </c>
      <c r="X3082" s="168" t="s">
        <v>21</v>
      </c>
      <c r="Y3082" s="168" t="s">
        <v>1259</v>
      </c>
      <c r="Z3082" s="168" t="s">
        <v>21</v>
      </c>
      <c r="AA3082" s="168" t="s">
        <v>4800</v>
      </c>
      <c r="AB3082" s="168" t="s">
        <v>1259</v>
      </c>
      <c r="AC3082" s="168" t="s">
        <v>12617</v>
      </c>
      <c r="AD3082" s="169">
        <v>1490359.7913805121</v>
      </c>
      <c r="AE3082" s="168" t="s">
        <v>818</v>
      </c>
      <c r="AF3082" s="169">
        <v>-1423386.974487711</v>
      </c>
      <c r="AG3082" s="169">
        <v>1182201.9965289279</v>
      </c>
      <c r="AH3082" s="169">
        <v>-628282.78016608441</v>
      </c>
      <c r="AI3082" s="168" t="s">
        <v>21</v>
      </c>
      <c r="AJ3082"/>
      <c r="AK3082"/>
    </row>
    <row r="3083" spans="1:37" hidden="1" x14ac:dyDescent="0.25">
      <c r="A3083" s="179" t="b">
        <f>IF(E3083&lt;&gt;1,"",NOT(ISNA(VLOOKUP(P3083,Mapping!$P:$P,1,FALSE))))</f>
        <v>0</v>
      </c>
      <c r="B3083" s="180" t="str">
        <f t="shared" si="47"/>
        <v/>
      </c>
      <c r="E3083" s="167">
        <v>1</v>
      </c>
      <c r="F3083" s="170" t="s">
        <v>4799</v>
      </c>
      <c r="G3083" s="169">
        <v>1650797.165220577</v>
      </c>
      <c r="H3083" s="168" t="s">
        <v>1266</v>
      </c>
      <c r="I3083" s="168" t="s">
        <v>402</v>
      </c>
      <c r="J3083" s="169">
        <v>459485.58192405739</v>
      </c>
      <c r="K3083" s="169">
        <v>228356.70406729181</v>
      </c>
      <c r="L3083" s="168" t="s">
        <v>5</v>
      </c>
      <c r="M3083" s="168" t="s">
        <v>21</v>
      </c>
      <c r="N3083" s="168" t="s">
        <v>2829</v>
      </c>
      <c r="O3083" s="168" t="s">
        <v>21</v>
      </c>
      <c r="P3083" s="168" t="s">
        <v>2836</v>
      </c>
      <c r="Q3083" s="168" t="s">
        <v>2837</v>
      </c>
      <c r="R3083" s="168" t="s">
        <v>1259</v>
      </c>
      <c r="S3083" s="168" t="s">
        <v>21</v>
      </c>
      <c r="T3083" s="168" t="s">
        <v>1259</v>
      </c>
      <c r="U3083" s="168" t="s">
        <v>1259</v>
      </c>
      <c r="V3083" s="168" t="s">
        <v>2837</v>
      </c>
      <c r="W3083" s="168" t="s">
        <v>1259</v>
      </c>
      <c r="X3083" s="168" t="s">
        <v>21</v>
      </c>
      <c r="Y3083" s="168" t="s">
        <v>1259</v>
      </c>
      <c r="Z3083" s="168" t="s">
        <v>21</v>
      </c>
      <c r="AA3083" s="168" t="s">
        <v>4800</v>
      </c>
      <c r="AB3083" s="168" t="s">
        <v>1259</v>
      </c>
      <c r="AC3083" s="168" t="s">
        <v>9305</v>
      </c>
      <c r="AD3083" s="169">
        <v>650944.15733840421</v>
      </c>
      <c r="AE3083" s="168" t="s">
        <v>818</v>
      </c>
      <c r="AF3083" s="169">
        <v>-621692.45307947381</v>
      </c>
      <c r="AG3083" s="169">
        <v>516350.13698368432</v>
      </c>
      <c r="AH3083" s="169">
        <v>-274414.94816940039</v>
      </c>
      <c r="AI3083" s="168" t="s">
        <v>21</v>
      </c>
      <c r="AJ3083"/>
      <c r="AK3083"/>
    </row>
    <row r="3084" spans="1:37" hidden="1" x14ac:dyDescent="0.25">
      <c r="A3084" s="179" t="b">
        <f>IF(E3084&lt;&gt;1,"",NOT(ISNA(VLOOKUP(P3084,Mapping!$P:$P,1,FALSE))))</f>
        <v>0</v>
      </c>
      <c r="B3084" s="180" t="str">
        <f t="shared" si="47"/>
        <v/>
      </c>
      <c r="E3084" s="167">
        <v>1</v>
      </c>
      <c r="F3084" s="170" t="s">
        <v>4801</v>
      </c>
      <c r="G3084" s="169">
        <v>167625.32373340399</v>
      </c>
      <c r="H3084" s="168" t="s">
        <v>1266</v>
      </c>
      <c r="I3084" s="168" t="s">
        <v>797</v>
      </c>
      <c r="J3084" s="169">
        <v>71221.022926788297</v>
      </c>
      <c r="K3084" s="169">
        <v>30925.964025440881</v>
      </c>
      <c r="L3084" s="168" t="s">
        <v>5</v>
      </c>
      <c r="M3084" s="168" t="s">
        <v>21</v>
      </c>
      <c r="N3084" s="168" t="s">
        <v>2829</v>
      </c>
      <c r="O3084" s="168" t="s">
        <v>21</v>
      </c>
      <c r="P3084" s="168" t="s">
        <v>2831</v>
      </c>
      <c r="Q3084" s="168" t="s">
        <v>2832</v>
      </c>
      <c r="R3084" s="168" t="s">
        <v>1259</v>
      </c>
      <c r="S3084" s="168" t="s">
        <v>21</v>
      </c>
      <c r="T3084" s="168" t="s">
        <v>1259</v>
      </c>
      <c r="U3084" s="168" t="s">
        <v>1259</v>
      </c>
      <c r="V3084" s="168" t="s">
        <v>2832</v>
      </c>
      <c r="W3084" s="168" t="s">
        <v>1259</v>
      </c>
      <c r="X3084" s="168" t="s">
        <v>21</v>
      </c>
      <c r="Y3084" s="168" t="s">
        <v>1259</v>
      </c>
      <c r="Z3084" s="168" t="s">
        <v>21</v>
      </c>
      <c r="AA3084" s="168" t="s">
        <v>4802</v>
      </c>
      <c r="AB3084" s="168" t="s">
        <v>1259</v>
      </c>
      <c r="AC3084" s="168" t="s">
        <v>2458</v>
      </c>
      <c r="AD3084" s="169">
        <v>108455.6432183764</v>
      </c>
      <c r="AE3084" s="168" t="s">
        <v>816</v>
      </c>
      <c r="AF3084" s="169">
        <v>-22056.9287060723</v>
      </c>
      <c r="AG3084" s="169">
        <v>-71475.739865690761</v>
      </c>
      <c r="AH3084" s="169">
        <v>-41778.109362812873</v>
      </c>
      <c r="AI3084" s="168" t="s">
        <v>21</v>
      </c>
      <c r="AJ3084"/>
      <c r="AK3084"/>
    </row>
    <row r="3085" spans="1:37" hidden="1" x14ac:dyDescent="0.25">
      <c r="A3085" s="179" t="b">
        <f>IF(E3085&lt;&gt;1,"",NOT(ISNA(VLOOKUP(P3085,Mapping!$P:$P,1,FALSE))))</f>
        <v>0</v>
      </c>
      <c r="B3085" s="180" t="str">
        <f t="shared" si="47"/>
        <v/>
      </c>
      <c r="E3085" s="167">
        <v>1</v>
      </c>
      <c r="F3085" s="170" t="s">
        <v>4801</v>
      </c>
      <c r="G3085" s="169">
        <v>1420624.6186405991</v>
      </c>
      <c r="H3085" s="168" t="s">
        <v>1266</v>
      </c>
      <c r="I3085" s="168" t="s">
        <v>797</v>
      </c>
      <c r="J3085" s="169">
        <v>603598.16930452909</v>
      </c>
      <c r="K3085" s="169">
        <v>262097.54511561111</v>
      </c>
      <c r="L3085" s="168" t="s">
        <v>5</v>
      </c>
      <c r="M3085" s="168" t="s">
        <v>21</v>
      </c>
      <c r="N3085" s="168" t="s">
        <v>2829</v>
      </c>
      <c r="O3085" s="168" t="s">
        <v>21</v>
      </c>
      <c r="P3085" s="168" t="s">
        <v>2835</v>
      </c>
      <c r="Q3085" s="168" t="s">
        <v>2834</v>
      </c>
      <c r="R3085" s="168" t="s">
        <v>1259</v>
      </c>
      <c r="S3085" s="168" t="s">
        <v>21</v>
      </c>
      <c r="T3085" s="168" t="s">
        <v>1259</v>
      </c>
      <c r="U3085" s="168" t="s">
        <v>1259</v>
      </c>
      <c r="V3085" s="168" t="s">
        <v>2834</v>
      </c>
      <c r="W3085" s="168" t="s">
        <v>1259</v>
      </c>
      <c r="X3085" s="168" t="s">
        <v>21</v>
      </c>
      <c r="Y3085" s="168" t="s">
        <v>1259</v>
      </c>
      <c r="Z3085" s="168" t="s">
        <v>21</v>
      </c>
      <c r="AA3085" s="168" t="s">
        <v>4802</v>
      </c>
      <c r="AB3085" s="168" t="s">
        <v>1259</v>
      </c>
      <c r="AC3085" s="168" t="s">
        <v>9306</v>
      </c>
      <c r="AD3085" s="169">
        <v>919161.57627573959</v>
      </c>
      <c r="AE3085" s="168" t="s">
        <v>816</v>
      </c>
      <c r="AF3085" s="169">
        <v>-186932.47078396261</v>
      </c>
      <c r="AG3085" s="169">
        <v>-605756.89536172932</v>
      </c>
      <c r="AH3085" s="169">
        <v>-354069.47684983909</v>
      </c>
      <c r="AI3085" s="168" t="s">
        <v>21</v>
      </c>
      <c r="AJ3085"/>
      <c r="AK3085"/>
    </row>
    <row r="3086" spans="1:37" hidden="1" x14ac:dyDescent="0.25">
      <c r="A3086" s="179" t="b">
        <f>IF(E3086&lt;&gt;1,"",NOT(ISNA(VLOOKUP(P3086,Mapping!$P:$P,1,FALSE))))</f>
        <v>0</v>
      </c>
      <c r="B3086" s="180" t="str">
        <f t="shared" si="47"/>
        <v/>
      </c>
      <c r="E3086" s="167">
        <v>1</v>
      </c>
      <c r="F3086" s="170" t="s">
        <v>4803</v>
      </c>
      <c r="G3086" s="169">
        <v>163161.1325409452</v>
      </c>
      <c r="H3086" s="168" t="s">
        <v>1266</v>
      </c>
      <c r="I3086" s="168" t="s">
        <v>3221</v>
      </c>
      <c r="J3086" s="169">
        <v>63129.100630312489</v>
      </c>
      <c r="K3086" s="169">
        <v>22724.978815766019</v>
      </c>
      <c r="L3086" s="168" t="s">
        <v>5</v>
      </c>
      <c r="M3086" s="168" t="s">
        <v>21</v>
      </c>
      <c r="N3086" s="168" t="s">
        <v>2829</v>
      </c>
      <c r="O3086" s="168" t="s">
        <v>21</v>
      </c>
      <c r="P3086" s="168" t="s">
        <v>2831</v>
      </c>
      <c r="Q3086" s="168" t="s">
        <v>2832</v>
      </c>
      <c r="R3086" s="168" t="s">
        <v>1259</v>
      </c>
      <c r="S3086" s="168" t="s">
        <v>21</v>
      </c>
      <c r="T3086" s="168" t="s">
        <v>1259</v>
      </c>
      <c r="U3086" s="168" t="s">
        <v>1259</v>
      </c>
      <c r="V3086" s="168" t="s">
        <v>2832</v>
      </c>
      <c r="W3086" s="168" t="s">
        <v>1259</v>
      </c>
      <c r="X3086" s="168" t="s">
        <v>21</v>
      </c>
      <c r="Y3086" s="168" t="s">
        <v>1259</v>
      </c>
      <c r="Z3086" s="168" t="s">
        <v>21</v>
      </c>
      <c r="AA3086" s="168" t="s">
        <v>4804</v>
      </c>
      <c r="AB3086" s="168" t="s">
        <v>1259</v>
      </c>
      <c r="AC3086" s="168" t="s">
        <v>9307</v>
      </c>
      <c r="AD3086" s="169">
        <v>106176.3759547479</v>
      </c>
      <c r="AE3086" s="168" t="s">
        <v>813</v>
      </c>
      <c r="AF3086" s="169">
        <v>-69780.079473338759</v>
      </c>
      <c r="AG3086" s="169">
        <v>-14253.372669730919</v>
      </c>
      <c r="AH3086" s="169">
        <v>-21717.205250777512</v>
      </c>
      <c r="AI3086" s="168" t="s">
        <v>21</v>
      </c>
      <c r="AJ3086"/>
      <c r="AK3086"/>
    </row>
    <row r="3087" spans="1:37" hidden="1" x14ac:dyDescent="0.25">
      <c r="A3087" s="179" t="b">
        <f>IF(E3087&lt;&gt;1,"",NOT(ISNA(VLOOKUP(P3087,Mapping!$P:$P,1,FALSE))))</f>
        <v>0</v>
      </c>
      <c r="B3087" s="180" t="str">
        <f t="shared" si="47"/>
        <v/>
      </c>
      <c r="E3087" s="167">
        <v>1</v>
      </c>
      <c r="F3087" s="170" t="s">
        <v>4805</v>
      </c>
      <c r="G3087" s="169">
        <v>301081.07912303408</v>
      </c>
      <c r="H3087" s="168" t="s">
        <v>1266</v>
      </c>
      <c r="I3087" s="168" t="s">
        <v>797</v>
      </c>
      <c r="J3087" s="169">
        <v>99403.799735683759</v>
      </c>
      <c r="K3087" s="169">
        <v>6846.7002008879854</v>
      </c>
      <c r="L3087" s="168" t="s">
        <v>5</v>
      </c>
      <c r="M3087" s="168" t="s">
        <v>21</v>
      </c>
      <c r="N3087" s="168" t="s">
        <v>2829</v>
      </c>
      <c r="O3087" s="168" t="s">
        <v>21</v>
      </c>
      <c r="P3087" s="168" t="s">
        <v>2831</v>
      </c>
      <c r="Q3087" s="168" t="s">
        <v>2832</v>
      </c>
      <c r="R3087" s="168" t="s">
        <v>1259</v>
      </c>
      <c r="S3087" s="168" t="s">
        <v>21</v>
      </c>
      <c r="T3087" s="168" t="s">
        <v>1259</v>
      </c>
      <c r="U3087" s="168" t="s">
        <v>1259</v>
      </c>
      <c r="V3087" s="168" t="s">
        <v>2832</v>
      </c>
      <c r="W3087" s="168" t="s">
        <v>1259</v>
      </c>
      <c r="X3087" s="168" t="s">
        <v>21</v>
      </c>
      <c r="Y3087" s="168" t="s">
        <v>1259</v>
      </c>
      <c r="Z3087" s="168" t="s">
        <v>21</v>
      </c>
      <c r="AA3087" s="168" t="s">
        <v>4806</v>
      </c>
      <c r="AB3087" s="168" t="s">
        <v>1259</v>
      </c>
      <c r="AC3087" s="168" t="s">
        <v>6893</v>
      </c>
      <c r="AD3087" s="169">
        <v>140165.28203727739</v>
      </c>
      <c r="AE3087" s="168" t="s">
        <v>811</v>
      </c>
      <c r="AF3087" s="169">
        <v>16035.747577102969</v>
      </c>
      <c r="AG3087" s="169">
        <v>-159412.10908888411</v>
      </c>
      <c r="AH3087" s="169">
        <v>-30224.83234465378</v>
      </c>
      <c r="AI3087" s="168" t="s">
        <v>21</v>
      </c>
      <c r="AJ3087"/>
      <c r="AK3087"/>
    </row>
    <row r="3088" spans="1:37" hidden="1" x14ac:dyDescent="0.25">
      <c r="A3088" s="179" t="b">
        <f>IF(E3088&lt;&gt;1,"",NOT(ISNA(VLOOKUP(P3088,Mapping!$P:$P,1,FALSE))))</f>
        <v>0</v>
      </c>
      <c r="B3088" s="180" t="str">
        <f t="shared" si="47"/>
        <v/>
      </c>
      <c r="E3088" s="167">
        <v>1</v>
      </c>
      <c r="F3088" s="170" t="s">
        <v>4807</v>
      </c>
      <c r="G3088" s="169">
        <v>831432.82937344862</v>
      </c>
      <c r="H3088" s="168" t="s">
        <v>1266</v>
      </c>
      <c r="I3088" s="168" t="s">
        <v>303</v>
      </c>
      <c r="J3088" s="169">
        <v>212345.71114503519</v>
      </c>
      <c r="K3088" s="169">
        <v>155156.05668446529</v>
      </c>
      <c r="L3088" s="168" t="s">
        <v>5</v>
      </c>
      <c r="M3088" s="168" t="s">
        <v>21</v>
      </c>
      <c r="N3088" s="168" t="s">
        <v>2829</v>
      </c>
      <c r="O3088" s="168" t="s">
        <v>21</v>
      </c>
      <c r="P3088" s="168" t="s">
        <v>2831</v>
      </c>
      <c r="Q3088" s="168" t="s">
        <v>2832</v>
      </c>
      <c r="R3088" s="168" t="s">
        <v>1259</v>
      </c>
      <c r="S3088" s="168" t="s">
        <v>21</v>
      </c>
      <c r="T3088" s="168" t="s">
        <v>1259</v>
      </c>
      <c r="U3088" s="168" t="s">
        <v>1259</v>
      </c>
      <c r="V3088" s="168" t="s">
        <v>2832</v>
      </c>
      <c r="W3088" s="168" t="s">
        <v>1259</v>
      </c>
      <c r="X3088" s="168" t="s">
        <v>21</v>
      </c>
      <c r="Y3088" s="168" t="s">
        <v>1259</v>
      </c>
      <c r="Z3088" s="168" t="s">
        <v>21</v>
      </c>
      <c r="AA3088" s="168" t="s">
        <v>4808</v>
      </c>
      <c r="AB3088" s="168" t="s">
        <v>4809</v>
      </c>
      <c r="AC3088" s="168" t="s">
        <v>7195</v>
      </c>
      <c r="AD3088" s="169">
        <v>318907.20837625541</v>
      </c>
      <c r="AE3088" s="168" t="s">
        <v>814</v>
      </c>
      <c r="AF3088" s="169">
        <v>-330727.12746395217</v>
      </c>
      <c r="AG3088" s="169">
        <v>-97359.461344890064</v>
      </c>
      <c r="AH3088" s="169">
        <v>-215003.83633730499</v>
      </c>
      <c r="AI3088" s="168" t="s">
        <v>21</v>
      </c>
      <c r="AJ3088"/>
      <c r="AK3088"/>
    </row>
    <row r="3089" spans="1:37" hidden="1" x14ac:dyDescent="0.25">
      <c r="A3089" s="179" t="b">
        <f>IF(E3089&lt;&gt;1,"",NOT(ISNA(VLOOKUP(P3089,Mapping!$P:$P,1,FALSE))))</f>
        <v>0</v>
      </c>
      <c r="B3089" s="180" t="str">
        <f t="shared" si="47"/>
        <v/>
      </c>
      <c r="E3089" s="167">
        <v>1</v>
      </c>
      <c r="F3089" s="170" t="s">
        <v>4810</v>
      </c>
      <c r="G3089" s="169">
        <v>1704577.39262887</v>
      </c>
      <c r="H3089" s="168" t="s">
        <v>1266</v>
      </c>
      <c r="I3089" s="168" t="s">
        <v>303</v>
      </c>
      <c r="J3089" s="169">
        <v>607771.87168867385</v>
      </c>
      <c r="K3089" s="169">
        <v>398270.23906314868</v>
      </c>
      <c r="L3089" s="168" t="s">
        <v>5</v>
      </c>
      <c r="M3089" s="168" t="s">
        <v>21</v>
      </c>
      <c r="N3089" s="168" t="s">
        <v>2829</v>
      </c>
      <c r="O3089" s="168" t="s">
        <v>21</v>
      </c>
      <c r="P3089" s="168" t="s">
        <v>2831</v>
      </c>
      <c r="Q3089" s="168" t="s">
        <v>2832</v>
      </c>
      <c r="R3089" s="168" t="s">
        <v>1259</v>
      </c>
      <c r="S3089" s="168" t="s">
        <v>21</v>
      </c>
      <c r="T3089" s="168" t="s">
        <v>1259</v>
      </c>
      <c r="U3089" s="168" t="s">
        <v>1259</v>
      </c>
      <c r="V3089" s="168" t="s">
        <v>2832</v>
      </c>
      <c r="W3089" s="168" t="s">
        <v>1259</v>
      </c>
      <c r="X3089" s="168" t="s">
        <v>21</v>
      </c>
      <c r="Y3089" s="168" t="s">
        <v>1259</v>
      </c>
      <c r="Z3089" s="168" t="s">
        <v>21</v>
      </c>
      <c r="AA3089" s="168" t="s">
        <v>4811</v>
      </c>
      <c r="AB3089" s="168" t="s">
        <v>4812</v>
      </c>
      <c r="AC3089" s="168" t="s">
        <v>7222</v>
      </c>
      <c r="AD3089" s="169">
        <v>922575.42523932259</v>
      </c>
      <c r="AE3089" s="168" t="s">
        <v>808</v>
      </c>
      <c r="AF3089" s="169">
        <v>-620288.81395228324</v>
      </c>
      <c r="AG3089" s="169">
        <v>1940208.3507205369</v>
      </c>
      <c r="AH3089" s="169">
        <v>-438194.22603439121</v>
      </c>
      <c r="AI3089" s="168" t="s">
        <v>21</v>
      </c>
      <c r="AJ3089"/>
      <c r="AK3089"/>
    </row>
    <row r="3090" spans="1:37" hidden="1" x14ac:dyDescent="0.25">
      <c r="A3090" s="179" t="b">
        <f>IF(E3090&lt;&gt;1,"",NOT(ISNA(VLOOKUP(P3090,Mapping!$P:$P,1,FALSE))))</f>
        <v>0</v>
      </c>
      <c r="B3090" s="180" t="str">
        <f t="shared" si="47"/>
        <v/>
      </c>
      <c r="E3090" s="167">
        <v>1</v>
      </c>
      <c r="F3090" s="170" t="s">
        <v>4810</v>
      </c>
      <c r="G3090" s="169">
        <v>5902910.2233320847</v>
      </c>
      <c r="H3090" s="168" t="s">
        <v>1266</v>
      </c>
      <c r="I3090" s="168" t="s">
        <v>303</v>
      </c>
      <c r="J3090" s="169">
        <v>2104699.270539877</v>
      </c>
      <c r="K3090" s="169">
        <v>1379200.1911916919</v>
      </c>
      <c r="L3090" s="168" t="s">
        <v>5</v>
      </c>
      <c r="M3090" s="168" t="s">
        <v>21</v>
      </c>
      <c r="N3090" s="168" t="s">
        <v>2829</v>
      </c>
      <c r="O3090" s="168" t="s">
        <v>21</v>
      </c>
      <c r="P3090" s="168" t="s">
        <v>2833</v>
      </c>
      <c r="Q3090" s="168" t="s">
        <v>2834</v>
      </c>
      <c r="R3090" s="168" t="s">
        <v>1259</v>
      </c>
      <c r="S3090" s="168" t="s">
        <v>21</v>
      </c>
      <c r="T3090" s="168" t="s">
        <v>1259</v>
      </c>
      <c r="U3090" s="168" t="s">
        <v>1259</v>
      </c>
      <c r="V3090" s="168" t="s">
        <v>2834</v>
      </c>
      <c r="W3090" s="168" t="s">
        <v>1259</v>
      </c>
      <c r="X3090" s="168" t="s">
        <v>21</v>
      </c>
      <c r="Y3090" s="168" t="s">
        <v>1259</v>
      </c>
      <c r="Z3090" s="168" t="s">
        <v>21</v>
      </c>
      <c r="AA3090" s="168" t="s">
        <v>4811</v>
      </c>
      <c r="AB3090" s="168" t="s">
        <v>4812</v>
      </c>
      <c r="AC3090" s="168" t="s">
        <v>9308</v>
      </c>
      <c r="AD3090" s="169">
        <v>3194856.351486207</v>
      </c>
      <c r="AE3090" s="168" t="s">
        <v>808</v>
      </c>
      <c r="AF3090" s="169">
        <v>-2148045.1384202251</v>
      </c>
      <c r="AG3090" s="169">
        <v>6718894.5238792859</v>
      </c>
      <c r="AH3090" s="169">
        <v>-1517455.99105612</v>
      </c>
      <c r="AI3090" s="168" t="s">
        <v>21</v>
      </c>
      <c r="AJ3090"/>
      <c r="AK3090"/>
    </row>
    <row r="3091" spans="1:37" hidden="1" x14ac:dyDescent="0.25">
      <c r="A3091" s="179" t="b">
        <f>IF(E3091&lt;&gt;1,"",NOT(ISNA(VLOOKUP(P3091,Mapping!$P:$P,1,FALSE))))</f>
        <v>0</v>
      </c>
      <c r="B3091" s="180" t="str">
        <f t="shared" si="47"/>
        <v/>
      </c>
      <c r="E3091" s="167">
        <v>1</v>
      </c>
      <c r="F3091" s="170" t="s">
        <v>4810</v>
      </c>
      <c r="G3091" s="169">
        <v>629926.87035558221</v>
      </c>
      <c r="H3091" s="168" t="s">
        <v>1266</v>
      </c>
      <c r="I3091" s="168" t="s">
        <v>303</v>
      </c>
      <c r="J3091" s="169">
        <v>224602.20033339219</v>
      </c>
      <c r="K3091" s="169">
        <v>147180.8357506723</v>
      </c>
      <c r="L3091" s="168" t="s">
        <v>5</v>
      </c>
      <c r="M3091" s="168" t="s">
        <v>21</v>
      </c>
      <c r="N3091" s="168" t="s">
        <v>2829</v>
      </c>
      <c r="O3091" s="168" t="s">
        <v>21</v>
      </c>
      <c r="P3091" s="168" t="s">
        <v>2836</v>
      </c>
      <c r="Q3091" s="168" t="s">
        <v>2837</v>
      </c>
      <c r="R3091" s="168" t="s">
        <v>1259</v>
      </c>
      <c r="S3091" s="168" t="s">
        <v>21</v>
      </c>
      <c r="T3091" s="168" t="s">
        <v>1259</v>
      </c>
      <c r="U3091" s="168" t="s">
        <v>1259</v>
      </c>
      <c r="V3091" s="168" t="s">
        <v>2837</v>
      </c>
      <c r="W3091" s="168" t="s">
        <v>1259</v>
      </c>
      <c r="X3091" s="168" t="s">
        <v>21</v>
      </c>
      <c r="Y3091" s="168" t="s">
        <v>1259</v>
      </c>
      <c r="Z3091" s="168" t="s">
        <v>21</v>
      </c>
      <c r="AA3091" s="168" t="s">
        <v>4811</v>
      </c>
      <c r="AB3091" s="168" t="s">
        <v>4812</v>
      </c>
      <c r="AC3091" s="168" t="s">
        <v>9309</v>
      </c>
      <c r="AD3091" s="169">
        <v>340937.90801231802</v>
      </c>
      <c r="AE3091" s="168" t="s">
        <v>808</v>
      </c>
      <c r="AF3091" s="169">
        <v>-229227.8385124701</v>
      </c>
      <c r="AG3091" s="169">
        <v>717004.3316849597</v>
      </c>
      <c r="AH3091" s="169">
        <v>-161934.7520431591</v>
      </c>
      <c r="AI3091" s="168" t="s">
        <v>21</v>
      </c>
      <c r="AJ3091"/>
      <c r="AK3091"/>
    </row>
    <row r="3092" spans="1:37" hidden="1" x14ac:dyDescent="0.25">
      <c r="A3092" s="179" t="b">
        <f>IF(E3092&lt;&gt;1,"",NOT(ISNA(VLOOKUP(P3092,Mapping!$P:$P,1,FALSE))))</f>
        <v>0</v>
      </c>
      <c r="B3092" s="180" t="str">
        <f t="shared" si="47"/>
        <v/>
      </c>
      <c r="E3092" s="167">
        <v>1</v>
      </c>
      <c r="F3092" s="170" t="s">
        <v>4815</v>
      </c>
      <c r="G3092" s="169">
        <v>3902204.018787412</v>
      </c>
      <c r="H3092" s="168" t="s">
        <v>1266</v>
      </c>
      <c r="I3092" s="168" t="s">
        <v>303</v>
      </c>
      <c r="J3092" s="169">
        <v>985493.96866999613</v>
      </c>
      <c r="K3092" s="169">
        <v>655628.41796957201</v>
      </c>
      <c r="L3092" s="168" t="s">
        <v>5</v>
      </c>
      <c r="M3092" s="168" t="s">
        <v>21</v>
      </c>
      <c r="N3092" s="168" t="s">
        <v>2829</v>
      </c>
      <c r="O3092" s="168" t="s">
        <v>21</v>
      </c>
      <c r="P3092" s="168" t="s">
        <v>2831</v>
      </c>
      <c r="Q3092" s="168" t="s">
        <v>2832</v>
      </c>
      <c r="R3092" s="168" t="s">
        <v>1259</v>
      </c>
      <c r="S3092" s="168" t="s">
        <v>21</v>
      </c>
      <c r="T3092" s="168" t="s">
        <v>1259</v>
      </c>
      <c r="U3092" s="168" t="s">
        <v>1259</v>
      </c>
      <c r="V3092" s="168" t="s">
        <v>2832</v>
      </c>
      <c r="W3092" s="168" t="s">
        <v>1259</v>
      </c>
      <c r="X3092" s="168" t="s">
        <v>21</v>
      </c>
      <c r="Y3092" s="168" t="s">
        <v>1259</v>
      </c>
      <c r="Z3092" s="168" t="s">
        <v>21</v>
      </c>
      <c r="AA3092" s="168" t="s">
        <v>4816</v>
      </c>
      <c r="AB3092" s="168" t="s">
        <v>4817</v>
      </c>
      <c r="AC3092" s="168" t="s">
        <v>9310</v>
      </c>
      <c r="AD3092" s="169">
        <v>1621944.136594811</v>
      </c>
      <c r="AE3092" s="168" t="s">
        <v>814</v>
      </c>
      <c r="AF3092" s="169">
        <v>-1213867.35455372</v>
      </c>
      <c r="AG3092" s="169">
        <v>-502401.46040913509</v>
      </c>
      <c r="AH3092" s="169">
        <v>-1143993.512244276</v>
      </c>
      <c r="AI3092" s="168" t="s">
        <v>21</v>
      </c>
      <c r="AJ3092"/>
      <c r="AK3092"/>
    </row>
    <row r="3093" spans="1:37" hidden="1" x14ac:dyDescent="0.25">
      <c r="A3093" s="179" t="b">
        <f>IF(E3093&lt;&gt;1,"",NOT(ISNA(VLOOKUP(P3093,Mapping!$P:$P,1,FALSE))))</f>
        <v>0</v>
      </c>
      <c r="B3093" s="180" t="str">
        <f t="shared" ref="B3093:B3156" si="48">IF(AI3093="","",VALUE(AI3093))</f>
        <v/>
      </c>
      <c r="E3093" s="167">
        <v>1</v>
      </c>
      <c r="F3093" s="170" t="s">
        <v>4815</v>
      </c>
      <c r="G3093" s="169">
        <v>1112801.593301262</v>
      </c>
      <c r="H3093" s="168" t="s">
        <v>1266</v>
      </c>
      <c r="I3093" s="168" t="s">
        <v>303</v>
      </c>
      <c r="J3093" s="169">
        <v>281035.85902859492</v>
      </c>
      <c r="K3093" s="169">
        <v>186967.2484107686</v>
      </c>
      <c r="L3093" s="168" t="s">
        <v>5</v>
      </c>
      <c r="M3093" s="168" t="s">
        <v>21</v>
      </c>
      <c r="N3093" s="168" t="s">
        <v>2829</v>
      </c>
      <c r="O3093" s="168" t="s">
        <v>21</v>
      </c>
      <c r="P3093" s="168" t="s">
        <v>2835</v>
      </c>
      <c r="Q3093" s="168" t="s">
        <v>2834</v>
      </c>
      <c r="R3093" s="168" t="s">
        <v>1259</v>
      </c>
      <c r="S3093" s="168" t="s">
        <v>21</v>
      </c>
      <c r="T3093" s="168" t="s">
        <v>1259</v>
      </c>
      <c r="U3093" s="168" t="s">
        <v>1259</v>
      </c>
      <c r="V3093" s="168" t="s">
        <v>2834</v>
      </c>
      <c r="W3093" s="168" t="s">
        <v>1259</v>
      </c>
      <c r="X3093" s="168" t="s">
        <v>21</v>
      </c>
      <c r="Y3093" s="168" t="s">
        <v>1259</v>
      </c>
      <c r="Z3093" s="168" t="s">
        <v>21</v>
      </c>
      <c r="AA3093" s="168" t="s">
        <v>4816</v>
      </c>
      <c r="AB3093" s="168" t="s">
        <v>4817</v>
      </c>
      <c r="AC3093" s="168" t="s">
        <v>7029</v>
      </c>
      <c r="AD3093" s="169">
        <v>462533.99636680412</v>
      </c>
      <c r="AE3093" s="168" t="s">
        <v>814</v>
      </c>
      <c r="AF3093" s="169">
        <v>-346161.68701079831</v>
      </c>
      <c r="AG3093" s="169">
        <v>-143271.1213787061</v>
      </c>
      <c r="AH3093" s="169">
        <v>-326235.58302503271</v>
      </c>
      <c r="AI3093" s="168" t="s">
        <v>21</v>
      </c>
      <c r="AJ3093"/>
      <c r="AK3093"/>
    </row>
    <row r="3094" spans="1:37" hidden="1" x14ac:dyDescent="0.25">
      <c r="A3094" s="179" t="b">
        <f>IF(E3094&lt;&gt;1,"",NOT(ISNA(VLOOKUP(P3094,Mapping!$P:$P,1,FALSE))))</f>
        <v>0</v>
      </c>
      <c r="B3094" s="180" t="str">
        <f t="shared" si="48"/>
        <v/>
      </c>
      <c r="E3094" s="167">
        <v>1</v>
      </c>
      <c r="F3094" s="170" t="s">
        <v>4815</v>
      </c>
      <c r="G3094" s="169">
        <v>1676600.832184888</v>
      </c>
      <c r="H3094" s="168" t="s">
        <v>1266</v>
      </c>
      <c r="I3094" s="168" t="s">
        <v>303</v>
      </c>
      <c r="J3094" s="169">
        <v>423422.25061280682</v>
      </c>
      <c r="K3094" s="169">
        <v>281693.92114803492</v>
      </c>
      <c r="L3094" s="168" t="s">
        <v>5</v>
      </c>
      <c r="M3094" s="168" t="s">
        <v>21</v>
      </c>
      <c r="N3094" s="168" t="s">
        <v>2829</v>
      </c>
      <c r="O3094" s="168" t="s">
        <v>21</v>
      </c>
      <c r="P3094" s="168" t="s">
        <v>2836</v>
      </c>
      <c r="Q3094" s="168" t="s">
        <v>2837</v>
      </c>
      <c r="R3094" s="168" t="s">
        <v>1259</v>
      </c>
      <c r="S3094" s="168" t="s">
        <v>21</v>
      </c>
      <c r="T3094" s="168" t="s">
        <v>1259</v>
      </c>
      <c r="U3094" s="168" t="s">
        <v>1259</v>
      </c>
      <c r="V3094" s="168" t="s">
        <v>2837</v>
      </c>
      <c r="W3094" s="168" t="s">
        <v>1259</v>
      </c>
      <c r="X3094" s="168" t="s">
        <v>21</v>
      </c>
      <c r="Y3094" s="168" t="s">
        <v>1259</v>
      </c>
      <c r="Z3094" s="168" t="s">
        <v>21</v>
      </c>
      <c r="AA3094" s="168" t="s">
        <v>4816</v>
      </c>
      <c r="AB3094" s="168" t="s">
        <v>4817</v>
      </c>
      <c r="AC3094" s="168" t="s">
        <v>9311</v>
      </c>
      <c r="AD3094" s="169">
        <v>696876.14386120194</v>
      </c>
      <c r="AE3094" s="168" t="s">
        <v>814</v>
      </c>
      <c r="AF3094" s="169">
        <v>-521543.98053212301</v>
      </c>
      <c r="AG3094" s="169">
        <v>-215859.21765172249</v>
      </c>
      <c r="AH3094" s="169">
        <v>-491522.34619421052</v>
      </c>
      <c r="AI3094" s="168" t="s">
        <v>21</v>
      </c>
      <c r="AJ3094"/>
      <c r="AK3094"/>
    </row>
    <row r="3095" spans="1:37" hidden="1" x14ac:dyDescent="0.25">
      <c r="A3095" s="179" t="b">
        <f>IF(E3095&lt;&gt;1,"",NOT(ISNA(VLOOKUP(P3095,Mapping!$P:$P,1,FALSE))))</f>
        <v>0</v>
      </c>
      <c r="B3095" s="180" t="str">
        <f t="shared" si="48"/>
        <v/>
      </c>
      <c r="E3095" s="167">
        <v>1</v>
      </c>
      <c r="F3095" s="170" t="s">
        <v>4818</v>
      </c>
      <c r="G3095" s="169">
        <v>1008384.676739331</v>
      </c>
      <c r="H3095" s="168" t="s">
        <v>1266</v>
      </c>
      <c r="I3095" s="168" t="s">
        <v>303</v>
      </c>
      <c r="J3095" s="169">
        <v>475397.37704187678</v>
      </c>
      <c r="K3095" s="169">
        <v>246707.45819805449</v>
      </c>
      <c r="L3095" s="168" t="s">
        <v>5</v>
      </c>
      <c r="M3095" s="168" t="s">
        <v>21</v>
      </c>
      <c r="N3095" s="168" t="s">
        <v>2829</v>
      </c>
      <c r="O3095" s="168" t="s">
        <v>21</v>
      </c>
      <c r="P3095" s="168" t="s">
        <v>2831</v>
      </c>
      <c r="Q3095" s="168" t="s">
        <v>2832</v>
      </c>
      <c r="R3095" s="168" t="s">
        <v>1259</v>
      </c>
      <c r="S3095" s="168" t="s">
        <v>21</v>
      </c>
      <c r="T3095" s="168" t="s">
        <v>1259</v>
      </c>
      <c r="U3095" s="168" t="s">
        <v>1259</v>
      </c>
      <c r="V3095" s="168" t="s">
        <v>2832</v>
      </c>
      <c r="W3095" s="168" t="s">
        <v>1259</v>
      </c>
      <c r="X3095" s="168" t="s">
        <v>21</v>
      </c>
      <c r="Y3095" s="168" t="s">
        <v>1259</v>
      </c>
      <c r="Z3095" s="168" t="s">
        <v>21</v>
      </c>
      <c r="AA3095" s="168" t="s">
        <v>4819</v>
      </c>
      <c r="AB3095" s="168" t="s">
        <v>4820</v>
      </c>
      <c r="AC3095" s="168" t="s">
        <v>9312</v>
      </c>
      <c r="AD3095" s="169">
        <v>831079.28836647666</v>
      </c>
      <c r="AE3095" s="168" t="s">
        <v>808</v>
      </c>
      <c r="AF3095" s="169">
        <v>-98880.297244021553</v>
      </c>
      <c r="AG3095" s="169">
        <v>-962044.03268945182</v>
      </c>
      <c r="AH3095" s="169">
        <v>-73902.424742061179</v>
      </c>
      <c r="AI3095" s="168" t="s">
        <v>21</v>
      </c>
      <c r="AJ3095"/>
      <c r="AK3095"/>
    </row>
    <row r="3096" spans="1:37" hidden="1" x14ac:dyDescent="0.25">
      <c r="A3096" s="179" t="b">
        <f>IF(E3096&lt;&gt;1,"",NOT(ISNA(VLOOKUP(P3096,Mapping!$P:$P,1,FALSE))))</f>
        <v>0</v>
      </c>
      <c r="B3096" s="180" t="str">
        <f t="shared" si="48"/>
        <v/>
      </c>
      <c r="E3096" s="167">
        <v>1</v>
      </c>
      <c r="F3096" s="170" t="s">
        <v>4818</v>
      </c>
      <c r="G3096" s="169">
        <v>20811663.785542201</v>
      </c>
      <c r="H3096" s="168" t="s">
        <v>1266</v>
      </c>
      <c r="I3096" s="168" t="s">
        <v>303</v>
      </c>
      <c r="J3096" s="169">
        <v>9811543.7528427653</v>
      </c>
      <c r="K3096" s="169">
        <v>5091700.4114005128</v>
      </c>
      <c r="L3096" s="168" t="s">
        <v>5</v>
      </c>
      <c r="M3096" s="168" t="s">
        <v>21</v>
      </c>
      <c r="N3096" s="168" t="s">
        <v>2829</v>
      </c>
      <c r="O3096" s="168" t="s">
        <v>21</v>
      </c>
      <c r="P3096" s="168" t="s">
        <v>2844</v>
      </c>
      <c r="Q3096" s="168" t="s">
        <v>2834</v>
      </c>
      <c r="R3096" s="168" t="s">
        <v>1259</v>
      </c>
      <c r="S3096" s="168" t="s">
        <v>21</v>
      </c>
      <c r="T3096" s="168" t="s">
        <v>1259</v>
      </c>
      <c r="U3096" s="168" t="s">
        <v>1259</v>
      </c>
      <c r="V3096" s="168" t="s">
        <v>2834</v>
      </c>
      <c r="W3096" s="168" t="s">
        <v>1259</v>
      </c>
      <c r="X3096" s="168" t="s">
        <v>21</v>
      </c>
      <c r="Y3096" s="168" t="s">
        <v>1259</v>
      </c>
      <c r="Z3096" s="168" t="s">
        <v>21</v>
      </c>
      <c r="AA3096" s="168" t="s">
        <v>4819</v>
      </c>
      <c r="AB3096" s="168" t="s">
        <v>4820</v>
      </c>
      <c r="AC3096" s="168" t="s">
        <v>9313</v>
      </c>
      <c r="AD3096" s="169">
        <v>17152326.019608751</v>
      </c>
      <c r="AE3096" s="168" t="s">
        <v>808</v>
      </c>
      <c r="AF3096" s="169">
        <v>-2040752.451645009</v>
      </c>
      <c r="AG3096" s="169">
        <v>-19855257.043335341</v>
      </c>
      <c r="AH3096" s="169">
        <v>-1525243.740951546</v>
      </c>
      <c r="AI3096" s="168" t="s">
        <v>21</v>
      </c>
      <c r="AJ3096"/>
      <c r="AK3096"/>
    </row>
    <row r="3097" spans="1:37" hidden="1" x14ac:dyDescent="0.25">
      <c r="A3097" s="179" t="b">
        <f>IF(E3097&lt;&gt;1,"",NOT(ISNA(VLOOKUP(P3097,Mapping!$P:$P,1,FALSE))))</f>
        <v>0</v>
      </c>
      <c r="B3097" s="180" t="str">
        <f t="shared" si="48"/>
        <v/>
      </c>
      <c r="E3097" s="167">
        <v>1</v>
      </c>
      <c r="F3097" s="170" t="s">
        <v>4818</v>
      </c>
      <c r="G3097" s="169">
        <v>529172.35950564907</v>
      </c>
      <c r="H3097" s="168" t="s">
        <v>1266</v>
      </c>
      <c r="I3097" s="168" t="s">
        <v>303</v>
      </c>
      <c r="J3097" s="169">
        <v>249475.38128554571</v>
      </c>
      <c r="K3097" s="169">
        <v>129465.2435461923</v>
      </c>
      <c r="L3097" s="168" t="s">
        <v>5</v>
      </c>
      <c r="M3097" s="168" t="s">
        <v>21</v>
      </c>
      <c r="N3097" s="168" t="s">
        <v>2829</v>
      </c>
      <c r="O3097" s="168" t="s">
        <v>21</v>
      </c>
      <c r="P3097" s="168" t="s">
        <v>2835</v>
      </c>
      <c r="Q3097" s="168" t="s">
        <v>2834</v>
      </c>
      <c r="R3097" s="168" t="s">
        <v>1259</v>
      </c>
      <c r="S3097" s="168" t="s">
        <v>21</v>
      </c>
      <c r="T3097" s="168" t="s">
        <v>1259</v>
      </c>
      <c r="U3097" s="168" t="s">
        <v>1259</v>
      </c>
      <c r="V3097" s="168" t="s">
        <v>2834</v>
      </c>
      <c r="W3097" s="168" t="s">
        <v>1259</v>
      </c>
      <c r="X3097" s="168" t="s">
        <v>21</v>
      </c>
      <c r="Y3097" s="168" t="s">
        <v>1259</v>
      </c>
      <c r="Z3097" s="168" t="s">
        <v>21</v>
      </c>
      <c r="AA3097" s="168" t="s">
        <v>4819</v>
      </c>
      <c r="AB3097" s="168" t="s">
        <v>4820</v>
      </c>
      <c r="AC3097" s="168" t="s">
        <v>9314</v>
      </c>
      <c r="AD3097" s="169">
        <v>436127.40068922058</v>
      </c>
      <c r="AE3097" s="168" t="s">
        <v>808</v>
      </c>
      <c r="AF3097" s="169">
        <v>-51889.642324230459</v>
      </c>
      <c r="AG3097" s="169">
        <v>-504854.07252792543</v>
      </c>
      <c r="AH3097" s="169">
        <v>-38781.946390141733</v>
      </c>
      <c r="AI3097" s="168" t="s">
        <v>21</v>
      </c>
      <c r="AJ3097"/>
      <c r="AK3097"/>
    </row>
    <row r="3098" spans="1:37" hidden="1" x14ac:dyDescent="0.25">
      <c r="A3098" s="179" t="b">
        <f>IF(E3098&lt;&gt;1,"",NOT(ISNA(VLOOKUP(P3098,Mapping!$P:$P,1,FALSE))))</f>
        <v>0</v>
      </c>
      <c r="B3098" s="180" t="str">
        <f t="shared" si="48"/>
        <v/>
      </c>
      <c r="E3098" s="167">
        <v>1</v>
      </c>
      <c r="F3098" s="170" t="s">
        <v>4818</v>
      </c>
      <c r="G3098" s="169">
        <v>714134.72188752645</v>
      </c>
      <c r="H3098" s="168" t="s">
        <v>1266</v>
      </c>
      <c r="I3098" s="168" t="s">
        <v>303</v>
      </c>
      <c r="J3098" s="169">
        <v>336674.86374113208</v>
      </c>
      <c r="K3098" s="169">
        <v>174717.4130189502</v>
      </c>
      <c r="L3098" s="168" t="s">
        <v>5</v>
      </c>
      <c r="M3098" s="168" t="s">
        <v>21</v>
      </c>
      <c r="N3098" s="168" t="s">
        <v>2829</v>
      </c>
      <c r="O3098" s="168" t="s">
        <v>21</v>
      </c>
      <c r="P3098" s="168" t="s">
        <v>2836</v>
      </c>
      <c r="Q3098" s="168" t="s">
        <v>2837</v>
      </c>
      <c r="R3098" s="168" t="s">
        <v>1259</v>
      </c>
      <c r="S3098" s="168" t="s">
        <v>21</v>
      </c>
      <c r="T3098" s="168" t="s">
        <v>1259</v>
      </c>
      <c r="U3098" s="168" t="s">
        <v>1259</v>
      </c>
      <c r="V3098" s="168" t="s">
        <v>2837</v>
      </c>
      <c r="W3098" s="168" t="s">
        <v>1259</v>
      </c>
      <c r="X3098" s="168" t="s">
        <v>21</v>
      </c>
      <c r="Y3098" s="168" t="s">
        <v>1259</v>
      </c>
      <c r="Z3098" s="168" t="s">
        <v>21</v>
      </c>
      <c r="AA3098" s="168" t="s">
        <v>4819</v>
      </c>
      <c r="AB3098" s="168" t="s">
        <v>4820</v>
      </c>
      <c r="AC3098" s="168" t="s">
        <v>9315</v>
      </c>
      <c r="AD3098" s="169">
        <v>588567.62717101281</v>
      </c>
      <c r="AE3098" s="168" t="s">
        <v>808</v>
      </c>
      <c r="AF3098" s="169">
        <v>-70026.702310520108</v>
      </c>
      <c r="AG3098" s="169">
        <v>-681316.42970793962</v>
      </c>
      <c r="AH3098" s="169">
        <v>-52337.454899295699</v>
      </c>
      <c r="AI3098" s="168" t="s">
        <v>21</v>
      </c>
      <c r="AJ3098"/>
      <c r="AK3098"/>
    </row>
    <row r="3099" spans="1:37" hidden="1" x14ac:dyDescent="0.25">
      <c r="A3099" s="179" t="b">
        <f>IF(E3099&lt;&gt;1,"",NOT(ISNA(VLOOKUP(P3099,Mapping!$P:$P,1,FALSE))))</f>
        <v>0</v>
      </c>
      <c r="B3099" s="180" t="str">
        <f t="shared" si="48"/>
        <v/>
      </c>
      <c r="E3099" s="167">
        <v>1</v>
      </c>
      <c r="F3099" s="170" t="s">
        <v>4821</v>
      </c>
      <c r="G3099" s="169">
        <v>399111.89589689032</v>
      </c>
      <c r="H3099" s="168" t="s">
        <v>1266</v>
      </c>
      <c r="I3099" s="168" t="s">
        <v>402</v>
      </c>
      <c r="J3099" s="169">
        <v>119347.10876586979</v>
      </c>
      <c r="K3099" s="169">
        <v>69546.820618306316</v>
      </c>
      <c r="L3099" s="168" t="s">
        <v>5</v>
      </c>
      <c r="M3099" s="168" t="s">
        <v>21</v>
      </c>
      <c r="N3099" s="168" t="s">
        <v>2829</v>
      </c>
      <c r="O3099" s="168" t="s">
        <v>21</v>
      </c>
      <c r="P3099" s="168" t="s">
        <v>2831</v>
      </c>
      <c r="Q3099" s="168" t="s">
        <v>2832</v>
      </c>
      <c r="R3099" s="168" t="s">
        <v>1259</v>
      </c>
      <c r="S3099" s="168" t="s">
        <v>21</v>
      </c>
      <c r="T3099" s="168" t="s">
        <v>1259</v>
      </c>
      <c r="U3099" s="168" t="s">
        <v>1259</v>
      </c>
      <c r="V3099" s="168" t="s">
        <v>2832</v>
      </c>
      <c r="W3099" s="168" t="s">
        <v>1259</v>
      </c>
      <c r="X3099" s="168" t="s">
        <v>21</v>
      </c>
      <c r="Y3099" s="168" t="s">
        <v>1259</v>
      </c>
      <c r="Z3099" s="168" t="s">
        <v>21</v>
      </c>
      <c r="AA3099" s="168" t="s">
        <v>4822</v>
      </c>
      <c r="AB3099" s="168" t="s">
        <v>1259</v>
      </c>
      <c r="AC3099" s="168" t="s">
        <v>7249</v>
      </c>
      <c r="AD3099" s="169">
        <v>175035.78272953039</v>
      </c>
      <c r="AE3099" s="168" t="s">
        <v>814</v>
      </c>
      <c r="AF3099" s="169">
        <v>-184863.71198174939</v>
      </c>
      <c r="AG3099" s="169">
        <v>-182467.33264608731</v>
      </c>
      <c r="AH3099" s="169">
        <v>-83404.172001207771</v>
      </c>
      <c r="AI3099" s="168" t="s">
        <v>21</v>
      </c>
      <c r="AJ3099"/>
      <c r="AK3099"/>
    </row>
    <row r="3100" spans="1:37" hidden="1" x14ac:dyDescent="0.25">
      <c r="A3100" s="179" t="b">
        <f>IF(E3100&lt;&gt;1,"",NOT(ISNA(VLOOKUP(P3100,Mapping!$P:$P,1,FALSE))))</f>
        <v>0</v>
      </c>
      <c r="B3100" s="180" t="str">
        <f t="shared" si="48"/>
        <v/>
      </c>
      <c r="E3100" s="167">
        <v>1</v>
      </c>
      <c r="F3100" s="170" t="s">
        <v>4823</v>
      </c>
      <c r="G3100" s="169">
        <v>1170383.9372197581</v>
      </c>
      <c r="H3100" s="168" t="s">
        <v>1266</v>
      </c>
      <c r="I3100" s="168" t="s">
        <v>561</v>
      </c>
      <c r="J3100" s="169">
        <v>328440.67165822641</v>
      </c>
      <c r="K3100" s="169">
        <v>132232.17128383639</v>
      </c>
      <c r="L3100" s="168" t="s">
        <v>5</v>
      </c>
      <c r="M3100" s="168" t="s">
        <v>21</v>
      </c>
      <c r="N3100" s="168" t="s">
        <v>2829</v>
      </c>
      <c r="O3100" s="168" t="s">
        <v>21</v>
      </c>
      <c r="P3100" s="168" t="s">
        <v>2831</v>
      </c>
      <c r="Q3100" s="168" t="s">
        <v>2832</v>
      </c>
      <c r="R3100" s="168" t="s">
        <v>1259</v>
      </c>
      <c r="S3100" s="168" t="s">
        <v>21</v>
      </c>
      <c r="T3100" s="168" t="s">
        <v>1259</v>
      </c>
      <c r="U3100" s="168" t="s">
        <v>1259</v>
      </c>
      <c r="V3100" s="168" t="s">
        <v>2832</v>
      </c>
      <c r="W3100" s="168" t="s">
        <v>1259</v>
      </c>
      <c r="X3100" s="168" t="s">
        <v>21</v>
      </c>
      <c r="Y3100" s="168" t="s">
        <v>1259</v>
      </c>
      <c r="Z3100" s="168" t="s">
        <v>21</v>
      </c>
      <c r="AA3100" s="168" t="s">
        <v>4824</v>
      </c>
      <c r="AB3100" s="168" t="s">
        <v>1259</v>
      </c>
      <c r="AC3100" s="168" t="s">
        <v>9316</v>
      </c>
      <c r="AD3100" s="169">
        <v>488901.92545579188</v>
      </c>
      <c r="AE3100" s="168" t="s">
        <v>817</v>
      </c>
      <c r="AF3100" s="169">
        <v>-241938.59986341241</v>
      </c>
      <c r="AG3100" s="169">
        <v>1346169.115784955</v>
      </c>
      <c r="AH3100" s="169">
        <v>-315091.03669838642</v>
      </c>
      <c r="AI3100" s="168" t="s">
        <v>21</v>
      </c>
      <c r="AJ3100"/>
      <c r="AK3100"/>
    </row>
    <row r="3101" spans="1:37" hidden="1" x14ac:dyDescent="0.25">
      <c r="A3101" s="179" t="b">
        <f>IF(E3101&lt;&gt;1,"",NOT(ISNA(VLOOKUP(P3101,Mapping!$P:$P,1,FALSE))))</f>
        <v>0</v>
      </c>
      <c r="B3101" s="180" t="str">
        <f t="shared" si="48"/>
        <v/>
      </c>
      <c r="E3101" s="167">
        <v>1</v>
      </c>
      <c r="F3101" s="170" t="s">
        <v>4825</v>
      </c>
      <c r="G3101" s="169">
        <v>610531.07383759518</v>
      </c>
      <c r="H3101" s="168" t="s">
        <v>1266</v>
      </c>
      <c r="I3101" s="168" t="s">
        <v>303</v>
      </c>
      <c r="J3101" s="169">
        <v>265632.37514760951</v>
      </c>
      <c r="K3101" s="169">
        <v>122906.62042163451</v>
      </c>
      <c r="L3101" s="168" t="s">
        <v>5</v>
      </c>
      <c r="M3101" s="168" t="s">
        <v>21</v>
      </c>
      <c r="N3101" s="168" t="s">
        <v>2829</v>
      </c>
      <c r="O3101" s="168" t="s">
        <v>21</v>
      </c>
      <c r="P3101" s="168" t="s">
        <v>2831</v>
      </c>
      <c r="Q3101" s="168" t="s">
        <v>2832</v>
      </c>
      <c r="R3101" s="168" t="s">
        <v>1259</v>
      </c>
      <c r="S3101" s="168" t="s">
        <v>21</v>
      </c>
      <c r="T3101" s="168" t="s">
        <v>1259</v>
      </c>
      <c r="U3101" s="168" t="s">
        <v>1259</v>
      </c>
      <c r="V3101" s="168" t="s">
        <v>2832</v>
      </c>
      <c r="W3101" s="168" t="s">
        <v>1259</v>
      </c>
      <c r="X3101" s="168" t="s">
        <v>21</v>
      </c>
      <c r="Y3101" s="168" t="s">
        <v>1259</v>
      </c>
      <c r="Z3101" s="168" t="s">
        <v>21</v>
      </c>
      <c r="AA3101" s="168" t="s">
        <v>4826</v>
      </c>
      <c r="AB3101" s="168" t="s">
        <v>4827</v>
      </c>
      <c r="AC3101" s="168" t="s">
        <v>9317</v>
      </c>
      <c r="AD3101" s="169">
        <v>525708.19935310248</v>
      </c>
      <c r="AE3101" s="168" t="s">
        <v>808</v>
      </c>
      <c r="AF3101" s="169">
        <v>-436905.55531768088</v>
      </c>
      <c r="AG3101" s="169">
        <v>-583985.97742142063</v>
      </c>
      <c r="AH3101" s="169">
        <v>-74643.945581851876</v>
      </c>
      <c r="AI3101" s="168" t="s">
        <v>21</v>
      </c>
      <c r="AJ3101"/>
      <c r="AK3101"/>
    </row>
    <row r="3102" spans="1:37" hidden="1" x14ac:dyDescent="0.25">
      <c r="A3102" s="179" t="b">
        <f>IF(E3102&lt;&gt;1,"",NOT(ISNA(VLOOKUP(P3102,Mapping!$P:$P,1,FALSE))))</f>
        <v>0</v>
      </c>
      <c r="B3102" s="180" t="str">
        <f t="shared" si="48"/>
        <v/>
      </c>
      <c r="E3102" s="167">
        <v>1</v>
      </c>
      <c r="F3102" s="170" t="s">
        <v>4825</v>
      </c>
      <c r="G3102" s="169">
        <v>1359583.2786680979</v>
      </c>
      <c r="H3102" s="168" t="s">
        <v>1266</v>
      </c>
      <c r="I3102" s="168" t="s">
        <v>303</v>
      </c>
      <c r="J3102" s="169">
        <v>591533.09470968833</v>
      </c>
      <c r="K3102" s="169">
        <v>273699.06811215187</v>
      </c>
      <c r="L3102" s="168" t="s">
        <v>5</v>
      </c>
      <c r="M3102" s="168" t="s">
        <v>21</v>
      </c>
      <c r="N3102" s="168" t="s">
        <v>2829</v>
      </c>
      <c r="O3102" s="168" t="s">
        <v>21</v>
      </c>
      <c r="P3102" s="168" t="s">
        <v>2836</v>
      </c>
      <c r="Q3102" s="168" t="s">
        <v>2837</v>
      </c>
      <c r="R3102" s="168" t="s">
        <v>1259</v>
      </c>
      <c r="S3102" s="168" t="s">
        <v>21</v>
      </c>
      <c r="T3102" s="168" t="s">
        <v>1259</v>
      </c>
      <c r="U3102" s="168" t="s">
        <v>1259</v>
      </c>
      <c r="V3102" s="168" t="s">
        <v>2837</v>
      </c>
      <c r="W3102" s="168" t="s">
        <v>1259</v>
      </c>
      <c r="X3102" s="168" t="s">
        <v>21</v>
      </c>
      <c r="Y3102" s="168" t="s">
        <v>1259</v>
      </c>
      <c r="Z3102" s="168" t="s">
        <v>21</v>
      </c>
      <c r="AA3102" s="168" t="s">
        <v>4826</v>
      </c>
      <c r="AB3102" s="168" t="s">
        <v>4827</v>
      </c>
      <c r="AC3102" s="168" t="s">
        <v>9318</v>
      </c>
      <c r="AD3102" s="169">
        <v>1170692.3823001359</v>
      </c>
      <c r="AE3102" s="168" t="s">
        <v>808</v>
      </c>
      <c r="AF3102" s="169">
        <v>-972938.99167715223</v>
      </c>
      <c r="AG3102" s="169">
        <v>-1300470.367360879</v>
      </c>
      <c r="AH3102" s="169">
        <v>-166223.57913578159</v>
      </c>
      <c r="AI3102" s="168" t="s">
        <v>21</v>
      </c>
      <c r="AJ3102"/>
      <c r="AK3102"/>
    </row>
    <row r="3103" spans="1:37" hidden="1" x14ac:dyDescent="0.25">
      <c r="A3103" s="179" t="b">
        <f>IF(E3103&lt;&gt;1,"",NOT(ISNA(VLOOKUP(P3103,Mapping!$P:$P,1,FALSE))))</f>
        <v>0</v>
      </c>
      <c r="B3103" s="180" t="str">
        <f t="shared" si="48"/>
        <v/>
      </c>
      <c r="E3103" s="167">
        <v>1</v>
      </c>
      <c r="F3103" s="170" t="s">
        <v>4828</v>
      </c>
      <c r="G3103" s="169">
        <v>2807779.735694597</v>
      </c>
      <c r="H3103" s="168" t="s">
        <v>1266</v>
      </c>
      <c r="I3103" s="168" t="s">
        <v>402</v>
      </c>
      <c r="J3103" s="169">
        <v>900031.36566854862</v>
      </c>
      <c r="K3103" s="169">
        <v>402984.39916506282</v>
      </c>
      <c r="L3103" s="168" t="s">
        <v>5</v>
      </c>
      <c r="M3103" s="168" t="s">
        <v>21</v>
      </c>
      <c r="N3103" s="168" t="s">
        <v>2829</v>
      </c>
      <c r="O3103" s="168" t="s">
        <v>21</v>
      </c>
      <c r="P3103" s="168" t="s">
        <v>2831</v>
      </c>
      <c r="Q3103" s="168" t="s">
        <v>2832</v>
      </c>
      <c r="R3103" s="168" t="s">
        <v>1259</v>
      </c>
      <c r="S3103" s="168" t="s">
        <v>21</v>
      </c>
      <c r="T3103" s="168" t="s">
        <v>1259</v>
      </c>
      <c r="U3103" s="168" t="s">
        <v>1259</v>
      </c>
      <c r="V3103" s="168" t="s">
        <v>2832</v>
      </c>
      <c r="W3103" s="168" t="s">
        <v>1259</v>
      </c>
      <c r="X3103" s="168" t="s">
        <v>21</v>
      </c>
      <c r="Y3103" s="168" t="s">
        <v>1259</v>
      </c>
      <c r="Z3103" s="168" t="s">
        <v>21</v>
      </c>
      <c r="AA3103" s="168" t="s">
        <v>4829</v>
      </c>
      <c r="AB3103" s="168" t="s">
        <v>1259</v>
      </c>
      <c r="AC3103" s="168" t="s">
        <v>9319</v>
      </c>
      <c r="AD3103" s="169">
        <v>1218006.888282228</v>
      </c>
      <c r="AE3103" s="168" t="s">
        <v>807</v>
      </c>
      <c r="AF3103" s="169">
        <v>-284285.4465975021</v>
      </c>
      <c r="AG3103" s="169">
        <v>130721.1222638879</v>
      </c>
      <c r="AH3103" s="169">
        <v>-646070.38534496957</v>
      </c>
      <c r="AI3103" s="168" t="s">
        <v>21</v>
      </c>
      <c r="AJ3103"/>
      <c r="AK3103"/>
    </row>
    <row r="3104" spans="1:37" hidden="1" x14ac:dyDescent="0.25">
      <c r="A3104" s="179" t="b">
        <f>IF(E3104&lt;&gt;1,"",NOT(ISNA(VLOOKUP(P3104,Mapping!$P:$P,1,FALSE))))</f>
        <v>0</v>
      </c>
      <c r="B3104" s="180" t="str">
        <f t="shared" si="48"/>
        <v/>
      </c>
      <c r="E3104" s="167">
        <v>1</v>
      </c>
      <c r="F3104" s="170" t="s">
        <v>4828</v>
      </c>
      <c r="G3104" s="169">
        <v>3448618.1111245942</v>
      </c>
      <c r="H3104" s="168" t="s">
        <v>1266</v>
      </c>
      <c r="I3104" s="168" t="s">
        <v>402</v>
      </c>
      <c r="J3104" s="169">
        <v>1105451.552615084</v>
      </c>
      <c r="K3104" s="169">
        <v>494960.22775358608</v>
      </c>
      <c r="L3104" s="168" t="s">
        <v>5</v>
      </c>
      <c r="M3104" s="168" t="s">
        <v>21</v>
      </c>
      <c r="N3104" s="168" t="s">
        <v>2829</v>
      </c>
      <c r="O3104" s="168" t="s">
        <v>21</v>
      </c>
      <c r="P3104" s="168" t="s">
        <v>2833</v>
      </c>
      <c r="Q3104" s="168" t="s">
        <v>2834</v>
      </c>
      <c r="R3104" s="168" t="s">
        <v>1259</v>
      </c>
      <c r="S3104" s="168" t="s">
        <v>21</v>
      </c>
      <c r="T3104" s="168" t="s">
        <v>1259</v>
      </c>
      <c r="U3104" s="168" t="s">
        <v>1259</v>
      </c>
      <c r="V3104" s="168" t="s">
        <v>2834</v>
      </c>
      <c r="W3104" s="168" t="s">
        <v>1259</v>
      </c>
      <c r="X3104" s="168" t="s">
        <v>21</v>
      </c>
      <c r="Y3104" s="168" t="s">
        <v>1259</v>
      </c>
      <c r="Z3104" s="168" t="s">
        <v>21</v>
      </c>
      <c r="AA3104" s="168" t="s">
        <v>4829</v>
      </c>
      <c r="AB3104" s="168" t="s">
        <v>1259</v>
      </c>
      <c r="AC3104" s="168" t="s">
        <v>9320</v>
      </c>
      <c r="AD3104" s="169">
        <v>1496000.7585372331</v>
      </c>
      <c r="AE3104" s="168" t="s">
        <v>807</v>
      </c>
      <c r="AF3104" s="169">
        <v>-349169.81820255099</v>
      </c>
      <c r="AG3104" s="169">
        <v>160556.47956097731</v>
      </c>
      <c r="AH3104" s="169">
        <v>-793527.35673573986</v>
      </c>
      <c r="AI3104" s="168" t="s">
        <v>21</v>
      </c>
      <c r="AJ3104"/>
      <c r="AK3104"/>
    </row>
    <row r="3105" spans="1:37" hidden="1" x14ac:dyDescent="0.25">
      <c r="A3105" s="179" t="b">
        <f>IF(E3105&lt;&gt;1,"",NOT(ISNA(VLOOKUP(P3105,Mapping!$P:$P,1,FALSE))))</f>
        <v>0</v>
      </c>
      <c r="B3105" s="180" t="str">
        <f t="shared" si="48"/>
        <v/>
      </c>
      <c r="E3105" s="167">
        <v>1</v>
      </c>
      <c r="F3105" s="170" t="s">
        <v>4828</v>
      </c>
      <c r="G3105" s="169">
        <v>7135570.8366854861</v>
      </c>
      <c r="H3105" s="168" t="s">
        <v>1266</v>
      </c>
      <c r="I3105" s="168" t="s">
        <v>402</v>
      </c>
      <c r="J3105" s="169">
        <v>2287301.059738561</v>
      </c>
      <c r="K3105" s="169">
        <v>1024127.245369585</v>
      </c>
      <c r="L3105" s="168" t="s">
        <v>5</v>
      </c>
      <c r="M3105" s="168" t="s">
        <v>21</v>
      </c>
      <c r="N3105" s="168" t="s">
        <v>2829</v>
      </c>
      <c r="O3105" s="168" t="s">
        <v>21</v>
      </c>
      <c r="P3105" s="168" t="s">
        <v>2851</v>
      </c>
      <c r="Q3105" s="168" t="s">
        <v>2834</v>
      </c>
      <c r="R3105" s="168" t="s">
        <v>1259</v>
      </c>
      <c r="S3105" s="168" t="s">
        <v>21</v>
      </c>
      <c r="T3105" s="168" t="s">
        <v>1259</v>
      </c>
      <c r="U3105" s="168" t="s">
        <v>1259</v>
      </c>
      <c r="V3105" s="168" t="s">
        <v>2834</v>
      </c>
      <c r="W3105" s="168" t="s">
        <v>1259</v>
      </c>
      <c r="X3105" s="168" t="s">
        <v>21</v>
      </c>
      <c r="Y3105" s="168" t="s">
        <v>1259</v>
      </c>
      <c r="Z3105" s="168" t="s">
        <v>21</v>
      </c>
      <c r="AA3105" s="168" t="s">
        <v>4829</v>
      </c>
      <c r="AB3105" s="168" t="s">
        <v>1259</v>
      </c>
      <c r="AC3105" s="168" t="s">
        <v>9321</v>
      </c>
      <c r="AD3105" s="169">
        <v>3095390.3970528622</v>
      </c>
      <c r="AE3105" s="168" t="s">
        <v>807</v>
      </c>
      <c r="AF3105" s="169">
        <v>-722470.82498920336</v>
      </c>
      <c r="AG3105" s="169">
        <v>332209.04613952897</v>
      </c>
      <c r="AH3105" s="169">
        <v>-1641895.5310158129</v>
      </c>
      <c r="AI3105" s="168" t="s">
        <v>21</v>
      </c>
      <c r="AJ3105"/>
      <c r="AK3105"/>
    </row>
    <row r="3106" spans="1:37" hidden="1" x14ac:dyDescent="0.25">
      <c r="A3106" s="179" t="b">
        <f>IF(E3106&lt;&gt;1,"",NOT(ISNA(VLOOKUP(P3106,Mapping!$P:$P,1,FALSE))))</f>
        <v>0</v>
      </c>
      <c r="B3106" s="180" t="str">
        <f t="shared" si="48"/>
        <v/>
      </c>
      <c r="E3106" s="167">
        <v>1</v>
      </c>
      <c r="F3106" s="170" t="s">
        <v>4828</v>
      </c>
      <c r="G3106" s="169">
        <v>11753627.60867675</v>
      </c>
      <c r="H3106" s="168" t="s">
        <v>1266</v>
      </c>
      <c r="I3106" s="168" t="s">
        <v>402</v>
      </c>
      <c r="J3106" s="169">
        <v>3767615.1635804558</v>
      </c>
      <c r="K3106" s="169">
        <v>1686930.2458729949</v>
      </c>
      <c r="L3106" s="168" t="s">
        <v>5</v>
      </c>
      <c r="M3106" s="168" t="s">
        <v>21</v>
      </c>
      <c r="N3106" s="168" t="s">
        <v>2829</v>
      </c>
      <c r="O3106" s="168" t="s">
        <v>21</v>
      </c>
      <c r="P3106" s="168" t="s">
        <v>2835</v>
      </c>
      <c r="Q3106" s="168" t="s">
        <v>2834</v>
      </c>
      <c r="R3106" s="168" t="s">
        <v>1259</v>
      </c>
      <c r="S3106" s="168" t="s">
        <v>21</v>
      </c>
      <c r="T3106" s="168" t="s">
        <v>1259</v>
      </c>
      <c r="U3106" s="168" t="s">
        <v>1259</v>
      </c>
      <c r="V3106" s="168" t="s">
        <v>2834</v>
      </c>
      <c r="W3106" s="168" t="s">
        <v>1259</v>
      </c>
      <c r="X3106" s="168" t="s">
        <v>21</v>
      </c>
      <c r="Y3106" s="168" t="s">
        <v>1259</v>
      </c>
      <c r="Z3106" s="168" t="s">
        <v>21</v>
      </c>
      <c r="AA3106" s="168" t="s">
        <v>4829</v>
      </c>
      <c r="AB3106" s="168" t="s">
        <v>1259</v>
      </c>
      <c r="AC3106" s="168" t="s">
        <v>9322</v>
      </c>
      <c r="AD3106" s="169">
        <v>5098690.3308962313</v>
      </c>
      <c r="AE3106" s="168" t="s">
        <v>807</v>
      </c>
      <c r="AF3106" s="169">
        <v>-1190045.369797071</v>
      </c>
      <c r="AG3106" s="169">
        <v>547210.7986768242</v>
      </c>
      <c r="AH3106" s="169">
        <v>-2704510.8353061471</v>
      </c>
      <c r="AI3106" s="168" t="s">
        <v>21</v>
      </c>
      <c r="AJ3106"/>
      <c r="AK3106"/>
    </row>
    <row r="3107" spans="1:37" hidden="1" x14ac:dyDescent="0.25">
      <c r="A3107" s="179" t="b">
        <f>IF(E3107&lt;&gt;1,"",NOT(ISNA(VLOOKUP(P3107,Mapping!$P:$P,1,FALSE))))</f>
        <v>0</v>
      </c>
      <c r="B3107" s="180" t="str">
        <f t="shared" si="48"/>
        <v/>
      </c>
      <c r="E3107" s="167">
        <v>1</v>
      </c>
      <c r="F3107" s="170" t="s">
        <v>4828</v>
      </c>
      <c r="G3107" s="169">
        <v>6415693.6977459434</v>
      </c>
      <c r="H3107" s="168" t="s">
        <v>1266</v>
      </c>
      <c r="I3107" s="168" t="s">
        <v>402</v>
      </c>
      <c r="J3107" s="169">
        <v>2056545.0655141631</v>
      </c>
      <c r="K3107" s="169">
        <v>920807.43982349441</v>
      </c>
      <c r="L3107" s="168" t="s">
        <v>5</v>
      </c>
      <c r="M3107" s="168" t="s">
        <v>21</v>
      </c>
      <c r="N3107" s="168" t="s">
        <v>2829</v>
      </c>
      <c r="O3107" s="168" t="s">
        <v>21</v>
      </c>
      <c r="P3107" s="168" t="s">
        <v>2836</v>
      </c>
      <c r="Q3107" s="168" t="s">
        <v>2837</v>
      </c>
      <c r="R3107" s="168" t="s">
        <v>1259</v>
      </c>
      <c r="S3107" s="168" t="s">
        <v>21</v>
      </c>
      <c r="T3107" s="168" t="s">
        <v>1259</v>
      </c>
      <c r="U3107" s="168" t="s">
        <v>1259</v>
      </c>
      <c r="V3107" s="168" t="s">
        <v>2837</v>
      </c>
      <c r="W3107" s="168" t="s">
        <v>1259</v>
      </c>
      <c r="X3107" s="168" t="s">
        <v>21</v>
      </c>
      <c r="Y3107" s="168" t="s">
        <v>1259</v>
      </c>
      <c r="Z3107" s="168" t="s">
        <v>21</v>
      </c>
      <c r="AA3107" s="168" t="s">
        <v>4829</v>
      </c>
      <c r="AB3107" s="168" t="s">
        <v>1259</v>
      </c>
      <c r="AC3107" s="168" t="s">
        <v>9323</v>
      </c>
      <c r="AD3107" s="169">
        <v>2783109.735290641</v>
      </c>
      <c r="AE3107" s="168" t="s">
        <v>807</v>
      </c>
      <c r="AF3107" s="169">
        <v>-649583.84196233377</v>
      </c>
      <c r="AG3107" s="169">
        <v>298693.90024044458</v>
      </c>
      <c r="AH3107" s="169">
        <v>-1476251.732592769</v>
      </c>
      <c r="AI3107" s="168" t="s">
        <v>21</v>
      </c>
      <c r="AJ3107"/>
      <c r="AK3107"/>
    </row>
    <row r="3108" spans="1:37" hidden="1" x14ac:dyDescent="0.25">
      <c r="A3108" s="179" t="b">
        <f>IF(E3108&lt;&gt;1,"",NOT(ISNA(VLOOKUP(P3108,Mapping!$P:$P,1,FALSE))))</f>
        <v>0</v>
      </c>
      <c r="B3108" s="180" t="str">
        <f t="shared" si="48"/>
        <v/>
      </c>
      <c r="E3108" s="167">
        <v>1</v>
      </c>
      <c r="F3108" s="170" t="s">
        <v>4830</v>
      </c>
      <c r="G3108" s="169">
        <v>248469.99014666991</v>
      </c>
      <c r="H3108" s="168" t="s">
        <v>1266</v>
      </c>
      <c r="I3108" s="168" t="s">
        <v>779</v>
      </c>
      <c r="J3108" s="169">
        <v>77691.128365827899</v>
      </c>
      <c r="K3108" s="169">
        <v>51052.657345416432</v>
      </c>
      <c r="L3108" s="168" t="s">
        <v>5</v>
      </c>
      <c r="M3108" s="168" t="s">
        <v>21</v>
      </c>
      <c r="N3108" s="168" t="s">
        <v>2829</v>
      </c>
      <c r="O3108" s="168" t="s">
        <v>21</v>
      </c>
      <c r="P3108" s="168" t="s">
        <v>2831</v>
      </c>
      <c r="Q3108" s="168" t="s">
        <v>2832</v>
      </c>
      <c r="R3108" s="168" t="s">
        <v>1259</v>
      </c>
      <c r="S3108" s="168" t="s">
        <v>21</v>
      </c>
      <c r="T3108" s="168" t="s">
        <v>1259</v>
      </c>
      <c r="U3108" s="168" t="s">
        <v>1259</v>
      </c>
      <c r="V3108" s="168" t="s">
        <v>2832</v>
      </c>
      <c r="W3108" s="168" t="s">
        <v>1259</v>
      </c>
      <c r="X3108" s="168" t="s">
        <v>21</v>
      </c>
      <c r="Y3108" s="168" t="s">
        <v>1259</v>
      </c>
      <c r="Z3108" s="168" t="s">
        <v>21</v>
      </c>
      <c r="AA3108" s="168" t="s">
        <v>4832</v>
      </c>
      <c r="AB3108" s="168" t="s">
        <v>1259</v>
      </c>
      <c r="AC3108" s="168" t="s">
        <v>9324</v>
      </c>
      <c r="AD3108" s="169">
        <v>115575.19437153971</v>
      </c>
      <c r="AE3108" s="168" t="s">
        <v>809</v>
      </c>
      <c r="AF3108" s="169">
        <v>-113036.3265477798</v>
      </c>
      <c r="AG3108" s="169">
        <v>-137931.66704908159</v>
      </c>
      <c r="AH3108" s="169">
        <v>-56625.713348534693</v>
      </c>
      <c r="AI3108" s="168" t="s">
        <v>21</v>
      </c>
      <c r="AJ3108"/>
      <c r="AK3108"/>
    </row>
    <row r="3109" spans="1:37" hidden="1" x14ac:dyDescent="0.25">
      <c r="A3109" s="179" t="b">
        <f>IF(E3109&lt;&gt;1,"",NOT(ISNA(VLOOKUP(P3109,Mapping!$P:$P,1,FALSE))))</f>
        <v>0</v>
      </c>
      <c r="B3109" s="180" t="str">
        <f t="shared" si="48"/>
        <v/>
      </c>
      <c r="E3109" s="167">
        <v>1</v>
      </c>
      <c r="F3109" s="170" t="s">
        <v>4830</v>
      </c>
      <c r="G3109" s="169">
        <v>189226.79011116191</v>
      </c>
      <c r="H3109" s="168" t="s">
        <v>1266</v>
      </c>
      <c r="I3109" s="168" t="s">
        <v>779</v>
      </c>
      <c r="J3109" s="169">
        <v>57555.02877667368</v>
      </c>
      <c r="K3109" s="169">
        <v>37620.618784593717</v>
      </c>
      <c r="L3109" s="168" t="s">
        <v>5</v>
      </c>
      <c r="M3109" s="168" t="s">
        <v>21</v>
      </c>
      <c r="N3109" s="168" t="s">
        <v>2829</v>
      </c>
      <c r="O3109" s="168" t="s">
        <v>21</v>
      </c>
      <c r="P3109" s="168" t="s">
        <v>2831</v>
      </c>
      <c r="Q3109" s="168" t="s">
        <v>2832</v>
      </c>
      <c r="R3109" s="168" t="s">
        <v>1259</v>
      </c>
      <c r="S3109" s="168" t="s">
        <v>21</v>
      </c>
      <c r="T3109" s="168" t="s">
        <v>1259</v>
      </c>
      <c r="U3109" s="168" t="s">
        <v>1259</v>
      </c>
      <c r="V3109" s="168" t="s">
        <v>2832</v>
      </c>
      <c r="W3109" s="168" t="s">
        <v>1259</v>
      </c>
      <c r="X3109" s="168" t="s">
        <v>21</v>
      </c>
      <c r="Y3109" s="168" t="s">
        <v>1259</v>
      </c>
      <c r="Z3109" s="168" t="s">
        <v>21</v>
      </c>
      <c r="AA3109" s="168" t="s">
        <v>4831</v>
      </c>
      <c r="AB3109" s="168" t="s">
        <v>1259</v>
      </c>
      <c r="AC3109" s="168" t="s">
        <v>9325</v>
      </c>
      <c r="AD3109" s="169">
        <v>88763.6049710722</v>
      </c>
      <c r="AE3109" s="168" t="s">
        <v>809</v>
      </c>
      <c r="AF3109" s="169">
        <v>-85151.433675016611</v>
      </c>
      <c r="AG3109" s="169">
        <v>-98134.894785780925</v>
      </c>
      <c r="AH3109" s="169">
        <v>-47771.155989011277</v>
      </c>
      <c r="AI3109" s="168" t="s">
        <v>21</v>
      </c>
      <c r="AJ3109"/>
      <c r="AK3109"/>
    </row>
    <row r="3110" spans="1:37" hidden="1" x14ac:dyDescent="0.25">
      <c r="A3110" s="179" t="b">
        <f>IF(E3110&lt;&gt;1,"",NOT(ISNA(VLOOKUP(P3110,Mapping!$P:$P,1,FALSE))))</f>
        <v>0</v>
      </c>
      <c r="B3110" s="180" t="str">
        <f t="shared" si="48"/>
        <v/>
      </c>
      <c r="E3110" s="167">
        <v>1</v>
      </c>
      <c r="F3110" s="170" t="s">
        <v>4830</v>
      </c>
      <c r="G3110" s="169">
        <v>367124.84078028298</v>
      </c>
      <c r="H3110" s="168" t="s">
        <v>1266</v>
      </c>
      <c r="I3110" s="168" t="s">
        <v>779</v>
      </c>
      <c r="J3110" s="169">
        <v>111664.319641675</v>
      </c>
      <c r="K3110" s="169">
        <v>72988.944500068479</v>
      </c>
      <c r="L3110" s="168" t="s">
        <v>5</v>
      </c>
      <c r="M3110" s="168" t="s">
        <v>21</v>
      </c>
      <c r="N3110" s="168" t="s">
        <v>2829</v>
      </c>
      <c r="O3110" s="168" t="s">
        <v>21</v>
      </c>
      <c r="P3110" s="168" t="s">
        <v>2851</v>
      </c>
      <c r="Q3110" s="168" t="s">
        <v>2834</v>
      </c>
      <c r="R3110" s="168" t="s">
        <v>1259</v>
      </c>
      <c r="S3110" s="168" t="s">
        <v>21</v>
      </c>
      <c r="T3110" s="168" t="s">
        <v>1259</v>
      </c>
      <c r="U3110" s="168" t="s">
        <v>1259</v>
      </c>
      <c r="V3110" s="168" t="s">
        <v>2834</v>
      </c>
      <c r="W3110" s="168" t="s">
        <v>1259</v>
      </c>
      <c r="X3110" s="168" t="s">
        <v>21</v>
      </c>
      <c r="Y3110" s="168" t="s">
        <v>1259</v>
      </c>
      <c r="Z3110" s="168" t="s">
        <v>21</v>
      </c>
      <c r="AA3110" s="168" t="s">
        <v>4831</v>
      </c>
      <c r="AB3110" s="168" t="s">
        <v>1259</v>
      </c>
      <c r="AC3110" s="168" t="s">
        <v>9326</v>
      </c>
      <c r="AD3110" s="169">
        <v>172213.0588535869</v>
      </c>
      <c r="AE3110" s="168" t="s">
        <v>809</v>
      </c>
      <c r="AF3110" s="169">
        <v>-165204.97183188921</v>
      </c>
      <c r="AG3110" s="169">
        <v>-190394.5926581274</v>
      </c>
      <c r="AH3110" s="169">
        <v>-92682.320648429799</v>
      </c>
      <c r="AI3110" s="168" t="s">
        <v>21</v>
      </c>
      <c r="AJ3110"/>
      <c r="AK3110"/>
    </row>
    <row r="3111" spans="1:37" hidden="1" x14ac:dyDescent="0.25">
      <c r="A3111" s="179" t="b">
        <f>IF(E3111&lt;&gt;1,"",NOT(ISNA(VLOOKUP(P3111,Mapping!$P:$P,1,FALSE))))</f>
        <v>0</v>
      </c>
      <c r="B3111" s="180" t="str">
        <f t="shared" si="48"/>
        <v/>
      </c>
      <c r="E3111" s="167">
        <v>1</v>
      </c>
      <c r="F3111" s="170" t="s">
        <v>4830</v>
      </c>
      <c r="G3111" s="169">
        <v>430745.62721488689</v>
      </c>
      <c r="H3111" s="168" t="s">
        <v>1266</v>
      </c>
      <c r="I3111" s="168" t="s">
        <v>779</v>
      </c>
      <c r="J3111" s="169">
        <v>134684.7311307757</v>
      </c>
      <c r="K3111" s="169">
        <v>88504.486583096586</v>
      </c>
      <c r="L3111" s="168" t="s">
        <v>5</v>
      </c>
      <c r="M3111" s="168" t="s">
        <v>21</v>
      </c>
      <c r="N3111" s="168" t="s">
        <v>2829</v>
      </c>
      <c r="O3111" s="168" t="s">
        <v>21</v>
      </c>
      <c r="P3111" s="168" t="s">
        <v>2836</v>
      </c>
      <c r="Q3111" s="168" t="s">
        <v>2837</v>
      </c>
      <c r="R3111" s="168" t="s">
        <v>1259</v>
      </c>
      <c r="S3111" s="168" t="s">
        <v>21</v>
      </c>
      <c r="T3111" s="168" t="s">
        <v>1259</v>
      </c>
      <c r="U3111" s="168" t="s">
        <v>1259</v>
      </c>
      <c r="V3111" s="168" t="s">
        <v>2837</v>
      </c>
      <c r="W3111" s="168" t="s">
        <v>1259</v>
      </c>
      <c r="X3111" s="168" t="s">
        <v>21</v>
      </c>
      <c r="Y3111" s="168" t="s">
        <v>1259</v>
      </c>
      <c r="Z3111" s="168" t="s">
        <v>21</v>
      </c>
      <c r="AA3111" s="168" t="s">
        <v>4832</v>
      </c>
      <c r="AB3111" s="168" t="s">
        <v>1259</v>
      </c>
      <c r="AC3111" s="168" t="s">
        <v>9327</v>
      </c>
      <c r="AD3111" s="169">
        <v>200360.2509931465</v>
      </c>
      <c r="AE3111" s="168" t="s">
        <v>809</v>
      </c>
      <c r="AF3111" s="169">
        <v>-195958.8896355207</v>
      </c>
      <c r="AG3111" s="169">
        <v>-239117.25677930089</v>
      </c>
      <c r="AH3111" s="169">
        <v>-98165.892784102412</v>
      </c>
      <c r="AI3111" s="168" t="s">
        <v>21</v>
      </c>
      <c r="AJ3111"/>
      <c r="AK3111"/>
    </row>
    <row r="3112" spans="1:37" hidden="1" x14ac:dyDescent="0.25">
      <c r="A3112" s="179" t="b">
        <f>IF(E3112&lt;&gt;1,"",NOT(ISNA(VLOOKUP(P3112,Mapping!$P:$P,1,FALSE))))</f>
        <v>0</v>
      </c>
      <c r="B3112" s="180" t="str">
        <f t="shared" si="48"/>
        <v/>
      </c>
      <c r="E3112" s="167">
        <v>1</v>
      </c>
      <c r="F3112" s="170" t="s">
        <v>4833</v>
      </c>
      <c r="G3112" s="169">
        <v>325430.17906708771</v>
      </c>
      <c r="H3112" s="168" t="s">
        <v>1266</v>
      </c>
      <c r="I3112" s="168" t="s">
        <v>779</v>
      </c>
      <c r="J3112" s="169">
        <v>126247.7291847521</v>
      </c>
      <c r="K3112" s="169">
        <v>76157.231851172503</v>
      </c>
      <c r="L3112" s="168" t="s">
        <v>5</v>
      </c>
      <c r="M3112" s="168" t="s">
        <v>21</v>
      </c>
      <c r="N3112" s="168" t="s">
        <v>2829</v>
      </c>
      <c r="O3112" s="168" t="s">
        <v>21</v>
      </c>
      <c r="P3112" s="168" t="s">
        <v>2831</v>
      </c>
      <c r="Q3112" s="168" t="s">
        <v>2832</v>
      </c>
      <c r="R3112" s="168" t="s">
        <v>1259</v>
      </c>
      <c r="S3112" s="168" t="s">
        <v>21</v>
      </c>
      <c r="T3112" s="168" t="s">
        <v>1259</v>
      </c>
      <c r="U3112" s="168" t="s">
        <v>1259</v>
      </c>
      <c r="V3112" s="168" t="s">
        <v>2832</v>
      </c>
      <c r="W3112" s="168" t="s">
        <v>1259</v>
      </c>
      <c r="X3112" s="168" t="s">
        <v>21</v>
      </c>
      <c r="Y3112" s="168" t="s">
        <v>1259</v>
      </c>
      <c r="Z3112" s="168" t="s">
        <v>21</v>
      </c>
      <c r="AA3112" s="168" t="s">
        <v>4834</v>
      </c>
      <c r="AB3112" s="168" t="s">
        <v>1259</v>
      </c>
      <c r="AC3112" s="168" t="s">
        <v>8581</v>
      </c>
      <c r="AD3112" s="169">
        <v>171282.55893277889</v>
      </c>
      <c r="AE3112" s="168" t="s">
        <v>814</v>
      </c>
      <c r="AF3112" s="169">
        <v>-133736.59638328169</v>
      </c>
      <c r="AG3112" s="169">
        <v>-162375.84619366459</v>
      </c>
      <c r="AH3112" s="169">
        <v>-99399.583040438185</v>
      </c>
      <c r="AI3112" s="168" t="s">
        <v>21</v>
      </c>
      <c r="AJ3112"/>
      <c r="AK3112"/>
    </row>
    <row r="3113" spans="1:37" hidden="1" x14ac:dyDescent="0.25">
      <c r="A3113" s="179" t="b">
        <f>IF(E3113&lt;&gt;1,"",NOT(ISNA(VLOOKUP(P3113,Mapping!$P:$P,1,FALSE))))</f>
        <v>0</v>
      </c>
      <c r="B3113" s="180" t="str">
        <f t="shared" si="48"/>
        <v/>
      </c>
      <c r="E3113" s="167">
        <v>1</v>
      </c>
      <c r="F3113" s="170" t="s">
        <v>4835</v>
      </c>
      <c r="G3113" s="169">
        <v>1950233.7480450911</v>
      </c>
      <c r="H3113" s="168" t="s">
        <v>1266</v>
      </c>
      <c r="I3113" s="168" t="s">
        <v>402</v>
      </c>
      <c r="J3113" s="169">
        <v>1073025.367277574</v>
      </c>
      <c r="K3113" s="169">
        <v>601841.31840250327</v>
      </c>
      <c r="L3113" s="168" t="s">
        <v>5</v>
      </c>
      <c r="M3113" s="168" t="s">
        <v>21</v>
      </c>
      <c r="N3113" s="168" t="s">
        <v>2829</v>
      </c>
      <c r="O3113" s="168" t="s">
        <v>21</v>
      </c>
      <c r="P3113" s="168" t="s">
        <v>2831</v>
      </c>
      <c r="Q3113" s="168" t="s">
        <v>2832</v>
      </c>
      <c r="R3113" s="168" t="s">
        <v>1259</v>
      </c>
      <c r="S3113" s="168" t="s">
        <v>21</v>
      </c>
      <c r="T3113" s="168" t="s">
        <v>1259</v>
      </c>
      <c r="U3113" s="168" t="s">
        <v>1259</v>
      </c>
      <c r="V3113" s="168" t="s">
        <v>2832</v>
      </c>
      <c r="W3113" s="168" t="s">
        <v>1259</v>
      </c>
      <c r="X3113" s="168" t="s">
        <v>21</v>
      </c>
      <c r="Y3113" s="168" t="s">
        <v>1259</v>
      </c>
      <c r="Z3113" s="168" t="s">
        <v>21</v>
      </c>
      <c r="AA3113" s="168" t="s">
        <v>4836</v>
      </c>
      <c r="AB3113" s="168" t="s">
        <v>1259</v>
      </c>
      <c r="AC3113" s="168" t="s">
        <v>9328</v>
      </c>
      <c r="AD3113" s="169">
        <v>1928334.535592061</v>
      </c>
      <c r="AE3113" s="168" t="s">
        <v>816</v>
      </c>
      <c r="AF3113" s="169">
        <v>-1784336.2613581349</v>
      </c>
      <c r="AG3113" s="169">
        <v>-1737999.9358718931</v>
      </c>
      <c r="AH3113" s="169">
        <v>-744323.70869919704</v>
      </c>
      <c r="AI3113" s="168" t="s">
        <v>21</v>
      </c>
      <c r="AJ3113"/>
      <c r="AK3113"/>
    </row>
    <row r="3114" spans="1:37" hidden="1" x14ac:dyDescent="0.25">
      <c r="A3114" s="179" t="b">
        <f>IF(E3114&lt;&gt;1,"",NOT(ISNA(VLOOKUP(P3114,Mapping!$P:$P,1,FALSE))))</f>
        <v>0</v>
      </c>
      <c r="B3114" s="180" t="str">
        <f t="shared" si="48"/>
        <v/>
      </c>
      <c r="E3114" s="167">
        <v>1</v>
      </c>
      <c r="F3114" s="170" t="s">
        <v>4835</v>
      </c>
      <c r="G3114" s="169">
        <v>280618.07152752113</v>
      </c>
      <c r="H3114" s="168" t="s">
        <v>1266</v>
      </c>
      <c r="I3114" s="168" t="s">
        <v>402</v>
      </c>
      <c r="J3114" s="169">
        <v>154397.03551811399</v>
      </c>
      <c r="K3114" s="169">
        <v>86598.619424458069</v>
      </c>
      <c r="L3114" s="168" t="s">
        <v>5</v>
      </c>
      <c r="M3114" s="168" t="s">
        <v>21</v>
      </c>
      <c r="N3114" s="168" t="s">
        <v>2829</v>
      </c>
      <c r="O3114" s="168" t="s">
        <v>21</v>
      </c>
      <c r="P3114" s="168" t="s">
        <v>2836</v>
      </c>
      <c r="Q3114" s="168" t="s">
        <v>2837</v>
      </c>
      <c r="R3114" s="168" t="s">
        <v>1259</v>
      </c>
      <c r="S3114" s="168" t="s">
        <v>21</v>
      </c>
      <c r="T3114" s="168" t="s">
        <v>1259</v>
      </c>
      <c r="U3114" s="168" t="s">
        <v>1259</v>
      </c>
      <c r="V3114" s="168" t="s">
        <v>2837</v>
      </c>
      <c r="W3114" s="168" t="s">
        <v>1259</v>
      </c>
      <c r="X3114" s="168" t="s">
        <v>21</v>
      </c>
      <c r="Y3114" s="168" t="s">
        <v>1259</v>
      </c>
      <c r="Z3114" s="168" t="s">
        <v>21</v>
      </c>
      <c r="AA3114" s="168" t="s">
        <v>4836</v>
      </c>
      <c r="AB3114" s="168" t="s">
        <v>1259</v>
      </c>
      <c r="AC3114" s="168" t="s">
        <v>9329</v>
      </c>
      <c r="AD3114" s="169">
        <v>277467.00577824819</v>
      </c>
      <c r="AE3114" s="168" t="s">
        <v>816</v>
      </c>
      <c r="AF3114" s="169">
        <v>-256747.1725483491</v>
      </c>
      <c r="AG3114" s="169">
        <v>-250079.8639179582</v>
      </c>
      <c r="AH3114" s="169">
        <v>-107100.33294047559</v>
      </c>
      <c r="AI3114" s="168" t="s">
        <v>21</v>
      </c>
      <c r="AJ3114"/>
      <c r="AK3114"/>
    </row>
    <row r="3115" spans="1:37" hidden="1" x14ac:dyDescent="0.25">
      <c r="A3115" s="179" t="b">
        <f>IF(E3115&lt;&gt;1,"",NOT(ISNA(VLOOKUP(P3115,Mapping!$P:$P,1,FALSE))))</f>
        <v>0</v>
      </c>
      <c r="B3115" s="180" t="str">
        <f t="shared" si="48"/>
        <v/>
      </c>
      <c r="E3115" s="167">
        <v>1</v>
      </c>
      <c r="F3115" s="170" t="s">
        <v>4837</v>
      </c>
      <c r="G3115" s="169">
        <v>684425.79649110697</v>
      </c>
      <c r="H3115" s="168" t="s">
        <v>1266</v>
      </c>
      <c r="I3115" s="168" t="s">
        <v>561</v>
      </c>
      <c r="J3115" s="169">
        <v>286160.53207346727</v>
      </c>
      <c r="K3115" s="169">
        <v>166658.74399851359</v>
      </c>
      <c r="L3115" s="168" t="s">
        <v>5</v>
      </c>
      <c r="M3115" s="168" t="s">
        <v>21</v>
      </c>
      <c r="N3115" s="168" t="s">
        <v>2829</v>
      </c>
      <c r="O3115" s="168" t="s">
        <v>21</v>
      </c>
      <c r="P3115" s="168" t="s">
        <v>2831</v>
      </c>
      <c r="Q3115" s="168" t="s">
        <v>2832</v>
      </c>
      <c r="R3115" s="168" t="s">
        <v>1259</v>
      </c>
      <c r="S3115" s="168" t="s">
        <v>21</v>
      </c>
      <c r="T3115" s="168" t="s">
        <v>1259</v>
      </c>
      <c r="U3115" s="168" t="s">
        <v>1259</v>
      </c>
      <c r="V3115" s="168" t="s">
        <v>2832</v>
      </c>
      <c r="W3115" s="168" t="s">
        <v>1259</v>
      </c>
      <c r="X3115" s="168" t="s">
        <v>21</v>
      </c>
      <c r="Y3115" s="168" t="s">
        <v>1259</v>
      </c>
      <c r="Z3115" s="168" t="s">
        <v>21</v>
      </c>
      <c r="AA3115" s="168" t="s">
        <v>4838</v>
      </c>
      <c r="AB3115" s="168" t="s">
        <v>1259</v>
      </c>
      <c r="AC3115" s="168" t="s">
        <v>9330</v>
      </c>
      <c r="AD3115" s="169">
        <v>449469.44861020189</v>
      </c>
      <c r="AE3115" s="168" t="s">
        <v>810</v>
      </c>
      <c r="AF3115" s="169">
        <v>-377163.6812872779</v>
      </c>
      <c r="AG3115" s="169">
        <v>-501452.35302027978</v>
      </c>
      <c r="AH3115" s="169">
        <v>-341272.35246243462</v>
      </c>
      <c r="AI3115" s="168" t="s">
        <v>21</v>
      </c>
      <c r="AJ3115"/>
      <c r="AK3115"/>
    </row>
    <row r="3116" spans="1:37" hidden="1" x14ac:dyDescent="0.25">
      <c r="A3116" s="179" t="b">
        <f>IF(E3116&lt;&gt;1,"",NOT(ISNA(VLOOKUP(P3116,Mapping!$P:$P,1,FALSE))))</f>
        <v>0</v>
      </c>
      <c r="B3116" s="180" t="str">
        <f t="shared" si="48"/>
        <v/>
      </c>
      <c r="E3116" s="167">
        <v>1</v>
      </c>
      <c r="F3116" s="170" t="s">
        <v>4837</v>
      </c>
      <c r="G3116" s="169">
        <v>2144825.7563407691</v>
      </c>
      <c r="H3116" s="168" t="s">
        <v>1266</v>
      </c>
      <c r="I3116" s="168" t="s">
        <v>561</v>
      </c>
      <c r="J3116" s="169">
        <v>896758.25017990242</v>
      </c>
      <c r="K3116" s="169">
        <v>522268.40145418118</v>
      </c>
      <c r="L3116" s="168" t="s">
        <v>5</v>
      </c>
      <c r="M3116" s="168" t="s">
        <v>21</v>
      </c>
      <c r="N3116" s="168" t="s">
        <v>2829</v>
      </c>
      <c r="O3116" s="168" t="s">
        <v>21</v>
      </c>
      <c r="P3116" s="168" t="s">
        <v>2836</v>
      </c>
      <c r="Q3116" s="168" t="s">
        <v>2837</v>
      </c>
      <c r="R3116" s="168" t="s">
        <v>1259</v>
      </c>
      <c r="S3116" s="168" t="s">
        <v>21</v>
      </c>
      <c r="T3116" s="168" t="s">
        <v>1259</v>
      </c>
      <c r="U3116" s="168" t="s">
        <v>1259</v>
      </c>
      <c r="V3116" s="168" t="s">
        <v>2837</v>
      </c>
      <c r="W3116" s="168" t="s">
        <v>1259</v>
      </c>
      <c r="X3116" s="168" t="s">
        <v>21</v>
      </c>
      <c r="Y3116" s="168" t="s">
        <v>1259</v>
      </c>
      <c r="Z3116" s="168" t="s">
        <v>21</v>
      </c>
      <c r="AA3116" s="168" t="s">
        <v>4838</v>
      </c>
      <c r="AB3116" s="168" t="s">
        <v>1259</v>
      </c>
      <c r="AC3116" s="168" t="s">
        <v>9331</v>
      </c>
      <c r="AD3116" s="169">
        <v>1408529.0984206409</v>
      </c>
      <c r="AE3116" s="168" t="s">
        <v>810</v>
      </c>
      <c r="AF3116" s="169">
        <v>-1181940.222195826</v>
      </c>
      <c r="AG3116" s="169">
        <v>-1571431.012462656</v>
      </c>
      <c r="AH3116" s="169">
        <v>-1069465.434004789</v>
      </c>
      <c r="AI3116" s="168" t="s">
        <v>21</v>
      </c>
      <c r="AJ3116"/>
      <c r="AK3116"/>
    </row>
    <row r="3117" spans="1:37" hidden="1" x14ac:dyDescent="0.25">
      <c r="A3117" s="179" t="b">
        <f>IF(E3117&lt;&gt;1,"",NOT(ISNA(VLOOKUP(P3117,Mapping!$P:$P,1,FALSE))))</f>
        <v>0</v>
      </c>
      <c r="B3117" s="180" t="str">
        <f t="shared" si="48"/>
        <v/>
      </c>
      <c r="E3117" s="167">
        <v>1</v>
      </c>
      <c r="F3117" s="170" t="s">
        <v>4839</v>
      </c>
      <c r="G3117" s="169">
        <v>160818.28046060531</v>
      </c>
      <c r="H3117" s="168" t="s">
        <v>1266</v>
      </c>
      <c r="I3117" s="168" t="s">
        <v>402</v>
      </c>
      <c r="J3117" s="169">
        <v>53581.241352459983</v>
      </c>
      <c r="K3117" s="169">
        <v>24194.035462316431</v>
      </c>
      <c r="L3117" s="168" t="s">
        <v>5</v>
      </c>
      <c r="M3117" s="168" t="s">
        <v>21</v>
      </c>
      <c r="N3117" s="168" t="s">
        <v>2829</v>
      </c>
      <c r="O3117" s="168" t="s">
        <v>21</v>
      </c>
      <c r="P3117" s="168" t="s">
        <v>2831</v>
      </c>
      <c r="Q3117" s="168" t="s">
        <v>2832</v>
      </c>
      <c r="R3117" s="168" t="s">
        <v>1259</v>
      </c>
      <c r="S3117" s="168" t="s">
        <v>21</v>
      </c>
      <c r="T3117" s="168" t="s">
        <v>1259</v>
      </c>
      <c r="U3117" s="168" t="s">
        <v>1259</v>
      </c>
      <c r="V3117" s="168" t="s">
        <v>2832</v>
      </c>
      <c r="W3117" s="168" t="s">
        <v>1259</v>
      </c>
      <c r="X3117" s="168" t="s">
        <v>21</v>
      </c>
      <c r="Y3117" s="168" t="s">
        <v>1259</v>
      </c>
      <c r="Z3117" s="168" t="s">
        <v>21</v>
      </c>
      <c r="AA3117" s="168" t="s">
        <v>4840</v>
      </c>
      <c r="AB3117" s="168" t="s">
        <v>1259</v>
      </c>
      <c r="AC3117" s="168" t="s">
        <v>9332</v>
      </c>
      <c r="AD3117" s="169">
        <v>79813.881604197057</v>
      </c>
      <c r="AE3117" s="168" t="s">
        <v>810</v>
      </c>
      <c r="AF3117" s="169">
        <v>-26865.106376451</v>
      </c>
      <c r="AG3117" s="169">
        <v>-100432.4977827761</v>
      </c>
      <c r="AH3117" s="169">
        <v>-5367.7688549036393</v>
      </c>
      <c r="AI3117" s="168" t="s">
        <v>21</v>
      </c>
      <c r="AJ3117"/>
      <c r="AK3117"/>
    </row>
    <row r="3118" spans="1:37" hidden="1" x14ac:dyDescent="0.25">
      <c r="A3118" s="179" t="b">
        <f>IF(E3118&lt;&gt;1,"",NOT(ISNA(VLOOKUP(P3118,Mapping!$P:$P,1,FALSE))))</f>
        <v>0</v>
      </c>
      <c r="B3118" s="180" t="str">
        <f t="shared" si="48"/>
        <v/>
      </c>
      <c r="E3118" s="167">
        <v>1</v>
      </c>
      <c r="F3118" s="170" t="s">
        <v>4841</v>
      </c>
      <c r="G3118" s="169">
        <v>2503719.0747116222</v>
      </c>
      <c r="H3118" s="168" t="s">
        <v>1266</v>
      </c>
      <c r="I3118" s="168" t="s">
        <v>402</v>
      </c>
      <c r="J3118" s="169">
        <v>1354403.9772345771</v>
      </c>
      <c r="K3118" s="169">
        <v>696399.7450432725</v>
      </c>
      <c r="L3118" s="168" t="s">
        <v>5</v>
      </c>
      <c r="M3118" s="168" t="s">
        <v>21</v>
      </c>
      <c r="N3118" s="168" t="s">
        <v>2829</v>
      </c>
      <c r="O3118" s="168" t="s">
        <v>21</v>
      </c>
      <c r="P3118" s="168" t="s">
        <v>2831</v>
      </c>
      <c r="Q3118" s="168" t="s">
        <v>2832</v>
      </c>
      <c r="R3118" s="168" t="s">
        <v>1259</v>
      </c>
      <c r="S3118" s="168" t="s">
        <v>21</v>
      </c>
      <c r="T3118" s="168" t="s">
        <v>1259</v>
      </c>
      <c r="U3118" s="168" t="s">
        <v>1259</v>
      </c>
      <c r="V3118" s="168" t="s">
        <v>2832</v>
      </c>
      <c r="W3118" s="168" t="s">
        <v>1259</v>
      </c>
      <c r="X3118" s="168" t="s">
        <v>21</v>
      </c>
      <c r="Y3118" s="168" t="s">
        <v>1259</v>
      </c>
      <c r="Z3118" s="168" t="s">
        <v>21</v>
      </c>
      <c r="AA3118" s="168" t="s">
        <v>4842</v>
      </c>
      <c r="AB3118" s="168" t="s">
        <v>1259</v>
      </c>
      <c r="AC3118" s="168" t="s">
        <v>9333</v>
      </c>
      <c r="AD3118" s="169">
        <v>2391263.385727243</v>
      </c>
      <c r="AE3118" s="168" t="s">
        <v>809</v>
      </c>
      <c r="AF3118" s="169">
        <v>-2118635.5319050648</v>
      </c>
      <c r="AG3118" s="169">
        <v>-1833993.3371882599</v>
      </c>
      <c r="AH3118" s="169">
        <v>-1121421.376846326</v>
      </c>
      <c r="AI3118" s="168" t="s">
        <v>21</v>
      </c>
      <c r="AJ3118"/>
      <c r="AK3118"/>
    </row>
    <row r="3119" spans="1:37" hidden="1" x14ac:dyDescent="0.25">
      <c r="A3119" s="179" t="b">
        <f>IF(E3119&lt;&gt;1,"",NOT(ISNA(VLOOKUP(P3119,Mapping!$P:$P,1,FALSE))))</f>
        <v>0</v>
      </c>
      <c r="B3119" s="180" t="str">
        <f t="shared" si="48"/>
        <v/>
      </c>
      <c r="E3119" s="167">
        <v>1</v>
      </c>
      <c r="F3119" s="170" t="s">
        <v>4843</v>
      </c>
      <c r="G3119" s="169">
        <v>1984746.7653286839</v>
      </c>
      <c r="H3119" s="168" t="s">
        <v>1266</v>
      </c>
      <c r="I3119" s="168" t="s">
        <v>303</v>
      </c>
      <c r="J3119" s="169">
        <v>664112.19993162539</v>
      </c>
      <c r="K3119" s="169">
        <v>498918.6162969034</v>
      </c>
      <c r="L3119" s="168" t="s">
        <v>5</v>
      </c>
      <c r="M3119" s="168" t="s">
        <v>21</v>
      </c>
      <c r="N3119" s="168" t="s">
        <v>2829</v>
      </c>
      <c r="O3119" s="168" t="s">
        <v>21</v>
      </c>
      <c r="P3119" s="168" t="s">
        <v>2831</v>
      </c>
      <c r="Q3119" s="168" t="s">
        <v>2832</v>
      </c>
      <c r="R3119" s="168" t="s">
        <v>1259</v>
      </c>
      <c r="S3119" s="168" t="s">
        <v>21</v>
      </c>
      <c r="T3119" s="168" t="s">
        <v>1259</v>
      </c>
      <c r="U3119" s="168" t="s">
        <v>1259</v>
      </c>
      <c r="V3119" s="168" t="s">
        <v>2832</v>
      </c>
      <c r="W3119" s="168" t="s">
        <v>1259</v>
      </c>
      <c r="X3119" s="168" t="s">
        <v>21</v>
      </c>
      <c r="Y3119" s="168" t="s">
        <v>1259</v>
      </c>
      <c r="Z3119" s="168" t="s">
        <v>21</v>
      </c>
      <c r="AA3119" s="168" t="s">
        <v>4844</v>
      </c>
      <c r="AB3119" s="168" t="s">
        <v>4845</v>
      </c>
      <c r="AC3119" s="168" t="s">
        <v>9334</v>
      </c>
      <c r="AD3119" s="169">
        <v>981404.45310377644</v>
      </c>
      <c r="AE3119" s="168" t="s">
        <v>814</v>
      </c>
      <c r="AF3119" s="169">
        <v>-917021.28657911136</v>
      </c>
      <c r="AG3119" s="169">
        <v>-905505.06277548964</v>
      </c>
      <c r="AH3119" s="169">
        <v>-824818.05234031845</v>
      </c>
      <c r="AI3119" s="168" t="s">
        <v>21</v>
      </c>
      <c r="AJ3119"/>
      <c r="AK3119"/>
    </row>
    <row r="3120" spans="1:37" hidden="1" x14ac:dyDescent="0.25">
      <c r="A3120" s="179" t="b">
        <f>IF(E3120&lt;&gt;1,"",NOT(ISNA(VLOOKUP(P3120,Mapping!$P:$P,1,FALSE))))</f>
        <v>0</v>
      </c>
      <c r="B3120" s="180" t="str">
        <f t="shared" si="48"/>
        <v/>
      </c>
      <c r="E3120" s="167">
        <v>1</v>
      </c>
      <c r="F3120" s="170" t="s">
        <v>4846</v>
      </c>
      <c r="G3120" s="169">
        <v>590042.13666388427</v>
      </c>
      <c r="H3120" s="168" t="s">
        <v>1266</v>
      </c>
      <c r="I3120" s="168" t="s">
        <v>797</v>
      </c>
      <c r="J3120" s="169">
        <v>225866.74875375541</v>
      </c>
      <c r="K3120" s="169">
        <v>69771.321712371544</v>
      </c>
      <c r="L3120" s="168" t="s">
        <v>5</v>
      </c>
      <c r="M3120" s="168" t="s">
        <v>21</v>
      </c>
      <c r="N3120" s="168" t="s">
        <v>2829</v>
      </c>
      <c r="O3120" s="168" t="s">
        <v>21</v>
      </c>
      <c r="P3120" s="168" t="s">
        <v>2831</v>
      </c>
      <c r="Q3120" s="168" t="s">
        <v>2832</v>
      </c>
      <c r="R3120" s="168" t="s">
        <v>1259</v>
      </c>
      <c r="S3120" s="168" t="s">
        <v>21</v>
      </c>
      <c r="T3120" s="168" t="s">
        <v>1259</v>
      </c>
      <c r="U3120" s="168" t="s">
        <v>1259</v>
      </c>
      <c r="V3120" s="168" t="s">
        <v>2832</v>
      </c>
      <c r="W3120" s="168" t="s">
        <v>1259</v>
      </c>
      <c r="X3120" s="168" t="s">
        <v>21</v>
      </c>
      <c r="Y3120" s="168" t="s">
        <v>1259</v>
      </c>
      <c r="Z3120" s="168" t="s">
        <v>21</v>
      </c>
      <c r="AA3120" s="168" t="s">
        <v>4847</v>
      </c>
      <c r="AB3120" s="168" t="s">
        <v>1259</v>
      </c>
      <c r="AC3120" s="168" t="s">
        <v>9335</v>
      </c>
      <c r="AD3120" s="169">
        <v>345721.36935637798</v>
      </c>
      <c r="AE3120" s="168" t="s">
        <v>811</v>
      </c>
      <c r="AF3120" s="169">
        <v>-174820.75474708859</v>
      </c>
      <c r="AG3120" s="169">
        <v>-312407.08227455447</v>
      </c>
      <c r="AH3120" s="169">
        <v>-279449.52591727691</v>
      </c>
      <c r="AI3120" s="168" t="s">
        <v>21</v>
      </c>
      <c r="AJ3120"/>
      <c r="AK3120"/>
    </row>
    <row r="3121" spans="1:37" hidden="1" x14ac:dyDescent="0.25">
      <c r="A3121" s="179" t="b">
        <f>IF(E3121&lt;&gt;1,"",NOT(ISNA(VLOOKUP(P3121,Mapping!$P:$P,1,FALSE))))</f>
        <v>0</v>
      </c>
      <c r="B3121" s="180" t="str">
        <f t="shared" si="48"/>
        <v/>
      </c>
      <c r="E3121" s="167">
        <v>1</v>
      </c>
      <c r="F3121" s="170" t="s">
        <v>4846</v>
      </c>
      <c r="G3121" s="169">
        <v>2097516.5610559401</v>
      </c>
      <c r="H3121" s="168" t="s">
        <v>1266</v>
      </c>
      <c r="I3121" s="168" t="s">
        <v>797</v>
      </c>
      <c r="J3121" s="169">
        <v>802924.42973905324</v>
      </c>
      <c r="K3121" s="169">
        <v>248027.20633802289</v>
      </c>
      <c r="L3121" s="168" t="s">
        <v>5</v>
      </c>
      <c r="M3121" s="168" t="s">
        <v>21</v>
      </c>
      <c r="N3121" s="168" t="s">
        <v>2829</v>
      </c>
      <c r="O3121" s="168" t="s">
        <v>21</v>
      </c>
      <c r="P3121" s="168" t="s">
        <v>2833</v>
      </c>
      <c r="Q3121" s="168" t="s">
        <v>2834</v>
      </c>
      <c r="R3121" s="168" t="s">
        <v>1259</v>
      </c>
      <c r="S3121" s="168" t="s">
        <v>21</v>
      </c>
      <c r="T3121" s="168" t="s">
        <v>1259</v>
      </c>
      <c r="U3121" s="168" t="s">
        <v>1259</v>
      </c>
      <c r="V3121" s="168" t="s">
        <v>2834</v>
      </c>
      <c r="W3121" s="168" t="s">
        <v>1259</v>
      </c>
      <c r="X3121" s="168" t="s">
        <v>21</v>
      </c>
      <c r="Y3121" s="168" t="s">
        <v>1259</v>
      </c>
      <c r="Z3121" s="168" t="s">
        <v>21</v>
      </c>
      <c r="AA3121" s="168" t="s">
        <v>4847</v>
      </c>
      <c r="AB3121" s="168" t="s">
        <v>1259</v>
      </c>
      <c r="AC3121" s="168" t="s">
        <v>9336</v>
      </c>
      <c r="AD3121" s="169">
        <v>1228990.6985897601</v>
      </c>
      <c r="AE3121" s="168" t="s">
        <v>811</v>
      </c>
      <c r="AF3121" s="169">
        <v>-621463.12189090415</v>
      </c>
      <c r="AG3121" s="169">
        <v>-1110563.1075214569</v>
      </c>
      <c r="AH3121" s="169">
        <v>-993403.64385640132</v>
      </c>
      <c r="AI3121" s="168" t="s">
        <v>21</v>
      </c>
      <c r="AJ3121"/>
      <c r="AK3121"/>
    </row>
    <row r="3122" spans="1:37" hidden="1" x14ac:dyDescent="0.25">
      <c r="A3122" s="179" t="b">
        <f>IF(E3122&lt;&gt;1,"",NOT(ISNA(VLOOKUP(P3122,Mapping!$P:$P,1,FALSE))))</f>
        <v>0</v>
      </c>
      <c r="B3122" s="180" t="str">
        <f t="shared" si="48"/>
        <v/>
      </c>
      <c r="E3122" s="167">
        <v>1</v>
      </c>
      <c r="F3122" s="170" t="s">
        <v>4846</v>
      </c>
      <c r="G3122" s="169">
        <v>1463082.539501983</v>
      </c>
      <c r="H3122" s="168" t="s">
        <v>1266</v>
      </c>
      <c r="I3122" s="168" t="s">
        <v>797</v>
      </c>
      <c r="J3122" s="169">
        <v>560064.57136119425</v>
      </c>
      <c r="K3122" s="169">
        <v>173006.6315814605</v>
      </c>
      <c r="L3122" s="168" t="s">
        <v>5</v>
      </c>
      <c r="M3122" s="168" t="s">
        <v>21</v>
      </c>
      <c r="N3122" s="168" t="s">
        <v>2829</v>
      </c>
      <c r="O3122" s="168" t="s">
        <v>21</v>
      </c>
      <c r="P3122" s="168" t="s">
        <v>2851</v>
      </c>
      <c r="Q3122" s="168" t="s">
        <v>2834</v>
      </c>
      <c r="R3122" s="168" t="s">
        <v>1259</v>
      </c>
      <c r="S3122" s="168" t="s">
        <v>21</v>
      </c>
      <c r="T3122" s="168" t="s">
        <v>1259</v>
      </c>
      <c r="U3122" s="168" t="s">
        <v>1259</v>
      </c>
      <c r="V3122" s="168" t="s">
        <v>2834</v>
      </c>
      <c r="W3122" s="168" t="s">
        <v>1259</v>
      </c>
      <c r="X3122" s="168" t="s">
        <v>21</v>
      </c>
      <c r="Y3122" s="168" t="s">
        <v>1259</v>
      </c>
      <c r="Z3122" s="168" t="s">
        <v>21</v>
      </c>
      <c r="AA3122" s="168" t="s">
        <v>4847</v>
      </c>
      <c r="AB3122" s="168" t="s">
        <v>1259</v>
      </c>
      <c r="AC3122" s="168" t="s">
        <v>8699</v>
      </c>
      <c r="AD3122" s="169">
        <v>857258.94407804136</v>
      </c>
      <c r="AE3122" s="168" t="s">
        <v>811</v>
      </c>
      <c r="AF3122" s="169">
        <v>-433489.70847945783</v>
      </c>
      <c r="AG3122" s="169">
        <v>-774652.04413533723</v>
      </c>
      <c r="AH3122" s="169">
        <v>-692929.70219613169</v>
      </c>
      <c r="AI3122" s="168" t="s">
        <v>21</v>
      </c>
      <c r="AJ3122"/>
      <c r="AK3122"/>
    </row>
    <row r="3123" spans="1:37" hidden="1" x14ac:dyDescent="0.25">
      <c r="A3123" s="179" t="b">
        <f>IF(E3123&lt;&gt;1,"",NOT(ISNA(VLOOKUP(P3123,Mapping!$P:$P,1,FALSE))))</f>
        <v>0</v>
      </c>
      <c r="B3123" s="180" t="str">
        <f t="shared" si="48"/>
        <v/>
      </c>
      <c r="E3123" s="167">
        <v>1</v>
      </c>
      <c r="F3123" s="170" t="s">
        <v>4846</v>
      </c>
      <c r="G3123" s="169">
        <v>750962.71939039812</v>
      </c>
      <c r="H3123" s="168" t="s">
        <v>1266</v>
      </c>
      <c r="I3123" s="168" t="s">
        <v>797</v>
      </c>
      <c r="J3123" s="169">
        <v>287466.77114114322</v>
      </c>
      <c r="K3123" s="169">
        <v>88799.863997563793</v>
      </c>
      <c r="L3123" s="168" t="s">
        <v>5</v>
      </c>
      <c r="M3123" s="168" t="s">
        <v>21</v>
      </c>
      <c r="N3123" s="168" t="s">
        <v>2829</v>
      </c>
      <c r="O3123" s="168" t="s">
        <v>21</v>
      </c>
      <c r="P3123" s="168" t="s">
        <v>2835</v>
      </c>
      <c r="Q3123" s="168" t="s">
        <v>2834</v>
      </c>
      <c r="R3123" s="168" t="s">
        <v>1259</v>
      </c>
      <c r="S3123" s="168" t="s">
        <v>21</v>
      </c>
      <c r="T3123" s="168" t="s">
        <v>1259</v>
      </c>
      <c r="U3123" s="168" t="s">
        <v>1259</v>
      </c>
      <c r="V3123" s="168" t="s">
        <v>2834</v>
      </c>
      <c r="W3123" s="168" t="s">
        <v>1259</v>
      </c>
      <c r="X3123" s="168" t="s">
        <v>21</v>
      </c>
      <c r="Y3123" s="168" t="s">
        <v>1259</v>
      </c>
      <c r="Z3123" s="168" t="s">
        <v>21</v>
      </c>
      <c r="AA3123" s="168" t="s">
        <v>4847</v>
      </c>
      <c r="AB3123" s="168" t="s">
        <v>1259</v>
      </c>
      <c r="AC3123" s="168" t="s">
        <v>9337</v>
      </c>
      <c r="AD3123" s="169">
        <v>440009.01554448128</v>
      </c>
      <c r="AE3123" s="168" t="s">
        <v>811</v>
      </c>
      <c r="AF3123" s="169">
        <v>-222499.14240538541</v>
      </c>
      <c r="AG3123" s="169">
        <v>-397609.01380397839</v>
      </c>
      <c r="AH3123" s="169">
        <v>-355663.03298562509</v>
      </c>
      <c r="AI3123" s="168" t="s">
        <v>21</v>
      </c>
      <c r="AJ3123"/>
      <c r="AK3123"/>
    </row>
    <row r="3124" spans="1:37" hidden="1" x14ac:dyDescent="0.25">
      <c r="A3124" s="179" t="b">
        <f>IF(E3124&lt;&gt;1,"",NOT(ISNA(VLOOKUP(P3124,Mapping!$P:$P,1,FALSE))))</f>
        <v>0</v>
      </c>
      <c r="B3124" s="180" t="str">
        <f t="shared" si="48"/>
        <v/>
      </c>
      <c r="E3124" s="167">
        <v>1</v>
      </c>
      <c r="F3124" s="170" t="s">
        <v>4846</v>
      </c>
      <c r="G3124" s="169">
        <v>1476807.0305804971</v>
      </c>
      <c r="H3124" s="168" t="s">
        <v>1266</v>
      </c>
      <c r="I3124" s="168" t="s">
        <v>797</v>
      </c>
      <c r="J3124" s="169">
        <v>565318.27441997814</v>
      </c>
      <c r="K3124" s="169">
        <v>174629.52564762291</v>
      </c>
      <c r="L3124" s="168" t="s">
        <v>5</v>
      </c>
      <c r="M3124" s="168" t="s">
        <v>21</v>
      </c>
      <c r="N3124" s="168" t="s">
        <v>2829</v>
      </c>
      <c r="O3124" s="168" t="s">
        <v>21</v>
      </c>
      <c r="P3124" s="168" t="s">
        <v>2836</v>
      </c>
      <c r="Q3124" s="168" t="s">
        <v>2837</v>
      </c>
      <c r="R3124" s="168" t="s">
        <v>1259</v>
      </c>
      <c r="S3124" s="168" t="s">
        <v>21</v>
      </c>
      <c r="T3124" s="168" t="s">
        <v>1259</v>
      </c>
      <c r="U3124" s="168" t="s">
        <v>1259</v>
      </c>
      <c r="V3124" s="168" t="s">
        <v>2837</v>
      </c>
      <c r="W3124" s="168" t="s">
        <v>1259</v>
      </c>
      <c r="X3124" s="168" t="s">
        <v>21</v>
      </c>
      <c r="Y3124" s="168" t="s">
        <v>1259</v>
      </c>
      <c r="Z3124" s="168" t="s">
        <v>21</v>
      </c>
      <c r="AA3124" s="168" t="s">
        <v>4847</v>
      </c>
      <c r="AB3124" s="168" t="s">
        <v>1259</v>
      </c>
      <c r="AC3124" s="168" t="s">
        <v>9338</v>
      </c>
      <c r="AD3124" s="169">
        <v>865300.48815523495</v>
      </c>
      <c r="AE3124" s="168" t="s">
        <v>811</v>
      </c>
      <c r="AF3124" s="169">
        <v>-437556.07211652171</v>
      </c>
      <c r="AG3124" s="169">
        <v>-781918.69162899605</v>
      </c>
      <c r="AH3124" s="169">
        <v>-699429.75073000696</v>
      </c>
      <c r="AI3124" s="168" t="s">
        <v>21</v>
      </c>
      <c r="AJ3124"/>
      <c r="AK3124"/>
    </row>
    <row r="3125" spans="1:37" hidden="1" x14ac:dyDescent="0.25">
      <c r="A3125" s="179" t="b">
        <f>IF(E3125&lt;&gt;1,"",NOT(ISNA(VLOOKUP(P3125,Mapping!$P:$P,1,FALSE))))</f>
        <v>0</v>
      </c>
      <c r="B3125" s="180" t="str">
        <f t="shared" si="48"/>
        <v/>
      </c>
      <c r="E3125" s="167">
        <v>1</v>
      </c>
      <c r="F3125" s="170" t="s">
        <v>9339</v>
      </c>
      <c r="G3125" s="169">
        <v>174927.87834947201</v>
      </c>
      <c r="H3125" s="168" t="s">
        <v>1266</v>
      </c>
      <c r="I3125" s="168" t="s">
        <v>402</v>
      </c>
      <c r="J3125" s="169">
        <v>76474.964741562799</v>
      </c>
      <c r="K3125" s="169">
        <v>30282.45036046395</v>
      </c>
      <c r="L3125" s="168" t="s">
        <v>5</v>
      </c>
      <c r="M3125" s="168" t="s">
        <v>21</v>
      </c>
      <c r="N3125" s="168" t="s">
        <v>2829</v>
      </c>
      <c r="O3125" s="168" t="s">
        <v>21</v>
      </c>
      <c r="P3125" s="168" t="s">
        <v>2831</v>
      </c>
      <c r="Q3125" s="168" t="s">
        <v>2832</v>
      </c>
      <c r="R3125" s="168" t="s">
        <v>1259</v>
      </c>
      <c r="S3125" s="168" t="s">
        <v>21</v>
      </c>
      <c r="T3125" s="168" t="s">
        <v>1259</v>
      </c>
      <c r="U3125" s="168" t="s">
        <v>1259</v>
      </c>
      <c r="V3125" s="168" t="s">
        <v>2832</v>
      </c>
      <c r="W3125" s="168" t="s">
        <v>1259</v>
      </c>
      <c r="X3125" s="168" t="s">
        <v>21</v>
      </c>
      <c r="Y3125" s="168" t="s">
        <v>1259</v>
      </c>
      <c r="Z3125" s="168" t="s">
        <v>21</v>
      </c>
      <c r="AA3125" s="168" t="s">
        <v>9340</v>
      </c>
      <c r="AB3125" s="168" t="s">
        <v>1259</v>
      </c>
      <c r="AC3125" s="168" t="s">
        <v>9200</v>
      </c>
      <c r="AD3125" s="169">
        <v>122198.6943019365</v>
      </c>
      <c r="AE3125" s="168" t="s">
        <v>814</v>
      </c>
      <c r="AF3125" s="169">
        <v>-81024.437640740434</v>
      </c>
      <c r="AG3125" s="169">
        <v>-79974.121783915733</v>
      </c>
      <c r="AH3125" s="169">
        <v>-49003.520010618173</v>
      </c>
      <c r="AI3125" s="168" t="s">
        <v>21</v>
      </c>
      <c r="AJ3125"/>
      <c r="AK3125"/>
    </row>
    <row r="3126" spans="1:37" hidden="1" x14ac:dyDescent="0.25">
      <c r="A3126" s="179" t="b">
        <f>IF(E3126&lt;&gt;1,"",NOT(ISNA(VLOOKUP(P3126,Mapping!$P:$P,1,FALSE))))</f>
        <v>0</v>
      </c>
      <c r="B3126" s="180" t="str">
        <f t="shared" si="48"/>
        <v/>
      </c>
      <c r="E3126" s="167">
        <v>1</v>
      </c>
      <c r="F3126" s="170" t="s">
        <v>9339</v>
      </c>
      <c r="G3126" s="169">
        <v>603423.54959043465</v>
      </c>
      <c r="H3126" s="168" t="s">
        <v>1266</v>
      </c>
      <c r="I3126" s="168" t="s">
        <v>402</v>
      </c>
      <c r="J3126" s="169">
        <v>263804.68976457173</v>
      </c>
      <c r="K3126" s="169">
        <v>104461.01478634019</v>
      </c>
      <c r="L3126" s="168" t="s">
        <v>5</v>
      </c>
      <c r="M3126" s="168" t="s">
        <v>21</v>
      </c>
      <c r="N3126" s="168" t="s">
        <v>2829</v>
      </c>
      <c r="O3126" s="168" t="s">
        <v>21</v>
      </c>
      <c r="P3126" s="168" t="s">
        <v>2833</v>
      </c>
      <c r="Q3126" s="168" t="s">
        <v>2834</v>
      </c>
      <c r="R3126" s="168" t="s">
        <v>1259</v>
      </c>
      <c r="S3126" s="168" t="s">
        <v>21</v>
      </c>
      <c r="T3126" s="168" t="s">
        <v>1259</v>
      </c>
      <c r="U3126" s="168" t="s">
        <v>1259</v>
      </c>
      <c r="V3126" s="168" t="s">
        <v>2834</v>
      </c>
      <c r="W3126" s="168" t="s">
        <v>1259</v>
      </c>
      <c r="X3126" s="168" t="s">
        <v>21</v>
      </c>
      <c r="Y3126" s="168" t="s">
        <v>1259</v>
      </c>
      <c r="Z3126" s="168" t="s">
        <v>21</v>
      </c>
      <c r="AA3126" s="168" t="s">
        <v>9340</v>
      </c>
      <c r="AB3126" s="168" t="s">
        <v>1259</v>
      </c>
      <c r="AC3126" s="168" t="s">
        <v>9341</v>
      </c>
      <c r="AD3126" s="169">
        <v>421531.26515190152</v>
      </c>
      <c r="AE3126" s="168" t="s">
        <v>814</v>
      </c>
      <c r="AF3126" s="169">
        <v>-279498.3522698856</v>
      </c>
      <c r="AG3126" s="169">
        <v>-275875.22868034488</v>
      </c>
      <c r="AH3126" s="169">
        <v>-169040.39691236769</v>
      </c>
      <c r="AI3126" s="168" t="s">
        <v>21</v>
      </c>
      <c r="AJ3126"/>
      <c r="AK3126"/>
    </row>
    <row r="3127" spans="1:37" hidden="1" x14ac:dyDescent="0.25">
      <c r="A3127" s="179" t="b">
        <f>IF(E3127&lt;&gt;1,"",NOT(ISNA(VLOOKUP(P3127,Mapping!$P:$P,1,FALSE))))</f>
        <v>0</v>
      </c>
      <c r="B3127" s="180" t="str">
        <f t="shared" si="48"/>
        <v/>
      </c>
      <c r="E3127" s="167">
        <v>1</v>
      </c>
      <c r="F3127" s="170" t="s">
        <v>9339</v>
      </c>
      <c r="G3127" s="169">
        <v>1464115.289498983</v>
      </c>
      <c r="H3127" s="168" t="s">
        <v>1266</v>
      </c>
      <c r="I3127" s="168" t="s">
        <v>402</v>
      </c>
      <c r="J3127" s="169">
        <v>640081.87944935192</v>
      </c>
      <c r="K3127" s="169">
        <v>253458.73393417921</v>
      </c>
      <c r="L3127" s="168" t="s">
        <v>5</v>
      </c>
      <c r="M3127" s="168" t="s">
        <v>21</v>
      </c>
      <c r="N3127" s="168" t="s">
        <v>2829</v>
      </c>
      <c r="O3127" s="168" t="s">
        <v>21</v>
      </c>
      <c r="P3127" s="168" t="s">
        <v>2835</v>
      </c>
      <c r="Q3127" s="168" t="s">
        <v>2834</v>
      </c>
      <c r="R3127" s="168" t="s">
        <v>1259</v>
      </c>
      <c r="S3127" s="168" t="s">
        <v>21</v>
      </c>
      <c r="T3127" s="168" t="s">
        <v>1259</v>
      </c>
      <c r="U3127" s="168" t="s">
        <v>1259</v>
      </c>
      <c r="V3127" s="168" t="s">
        <v>2834</v>
      </c>
      <c r="W3127" s="168" t="s">
        <v>1259</v>
      </c>
      <c r="X3127" s="168" t="s">
        <v>21</v>
      </c>
      <c r="Y3127" s="168" t="s">
        <v>1259</v>
      </c>
      <c r="Z3127" s="168" t="s">
        <v>21</v>
      </c>
      <c r="AA3127" s="168" t="s">
        <v>9340</v>
      </c>
      <c r="AB3127" s="168" t="s">
        <v>1259</v>
      </c>
      <c r="AC3127" s="168" t="s">
        <v>9342</v>
      </c>
      <c r="AD3127" s="169">
        <v>1022781.3792312969</v>
      </c>
      <c r="AE3127" s="168" t="s">
        <v>814</v>
      </c>
      <c r="AF3127" s="169">
        <v>-678160.16001672973</v>
      </c>
      <c r="AG3127" s="169">
        <v>-669369.20274170884</v>
      </c>
      <c r="AH3127" s="169">
        <v>-410150.76363916788</v>
      </c>
      <c r="AI3127" s="168" t="s">
        <v>21</v>
      </c>
      <c r="AJ3127"/>
      <c r="AK3127"/>
    </row>
    <row r="3128" spans="1:37" hidden="1" x14ac:dyDescent="0.25">
      <c r="A3128" s="179" t="b">
        <f>IF(E3128&lt;&gt;1,"",NOT(ISNA(VLOOKUP(P3128,Mapping!$P:$P,1,FALSE))))</f>
        <v>0</v>
      </c>
      <c r="B3128" s="180" t="str">
        <f t="shared" si="48"/>
        <v/>
      </c>
      <c r="E3128" s="167">
        <v>1</v>
      </c>
      <c r="F3128" s="170" t="s">
        <v>4849</v>
      </c>
      <c r="G3128" s="169">
        <v>868329.74617142417</v>
      </c>
      <c r="H3128" s="168" t="s">
        <v>1266</v>
      </c>
      <c r="I3128" s="168" t="s">
        <v>303</v>
      </c>
      <c r="J3128" s="169">
        <v>526030.19618929492</v>
      </c>
      <c r="K3128" s="169">
        <v>263496.6309605132</v>
      </c>
      <c r="L3128" s="168" t="s">
        <v>5</v>
      </c>
      <c r="M3128" s="168" t="s">
        <v>21</v>
      </c>
      <c r="N3128" s="168" t="s">
        <v>2829</v>
      </c>
      <c r="O3128" s="168" t="s">
        <v>21</v>
      </c>
      <c r="P3128" s="168" t="s">
        <v>2831</v>
      </c>
      <c r="Q3128" s="168" t="s">
        <v>2832</v>
      </c>
      <c r="R3128" s="168" t="s">
        <v>1259</v>
      </c>
      <c r="S3128" s="168" t="s">
        <v>21</v>
      </c>
      <c r="T3128" s="168" t="s">
        <v>1259</v>
      </c>
      <c r="U3128" s="168" t="s">
        <v>1259</v>
      </c>
      <c r="V3128" s="168" t="s">
        <v>2832</v>
      </c>
      <c r="W3128" s="168" t="s">
        <v>1259</v>
      </c>
      <c r="X3128" s="168" t="s">
        <v>21</v>
      </c>
      <c r="Y3128" s="168" t="s">
        <v>1259</v>
      </c>
      <c r="Z3128" s="168" t="s">
        <v>21</v>
      </c>
      <c r="AA3128" s="168" t="s">
        <v>4850</v>
      </c>
      <c r="AB3128" s="168" t="s">
        <v>4851</v>
      </c>
      <c r="AC3128" s="168" t="s">
        <v>9343</v>
      </c>
      <c r="AD3128" s="169">
        <v>861172.16086457472</v>
      </c>
      <c r="AE3128" s="168" t="s">
        <v>808</v>
      </c>
      <c r="AF3128" s="169">
        <v>-386426.8154385761</v>
      </c>
      <c r="AG3128" s="169">
        <v>-396159.85023992148</v>
      </c>
      <c r="AH3128" s="169">
        <v>-208364.47101909731</v>
      </c>
      <c r="AI3128" s="168" t="s">
        <v>21</v>
      </c>
      <c r="AJ3128"/>
      <c r="AK3128"/>
    </row>
    <row r="3129" spans="1:37" hidden="1" x14ac:dyDescent="0.25">
      <c r="A3129" s="179" t="b">
        <f>IF(E3129&lt;&gt;1,"",NOT(ISNA(VLOOKUP(P3129,Mapping!$P:$P,1,FALSE))))</f>
        <v>0</v>
      </c>
      <c r="B3129" s="180" t="str">
        <f t="shared" si="48"/>
        <v/>
      </c>
      <c r="E3129" s="167">
        <v>1</v>
      </c>
      <c r="F3129" s="170" t="s">
        <v>4849</v>
      </c>
      <c r="G3129" s="169">
        <v>376117.52396375057</v>
      </c>
      <c r="H3129" s="168" t="s">
        <v>1266</v>
      </c>
      <c r="I3129" s="168" t="s">
        <v>303</v>
      </c>
      <c r="J3129" s="169">
        <v>227850.27899047019</v>
      </c>
      <c r="K3129" s="169">
        <v>114133.7157302603</v>
      </c>
      <c r="L3129" s="168" t="s">
        <v>5</v>
      </c>
      <c r="M3129" s="168" t="s">
        <v>21</v>
      </c>
      <c r="N3129" s="168" t="s">
        <v>2829</v>
      </c>
      <c r="O3129" s="168" t="s">
        <v>21</v>
      </c>
      <c r="P3129" s="168" t="s">
        <v>2836</v>
      </c>
      <c r="Q3129" s="168" t="s">
        <v>2837</v>
      </c>
      <c r="R3129" s="168" t="s">
        <v>1259</v>
      </c>
      <c r="S3129" s="168" t="s">
        <v>21</v>
      </c>
      <c r="T3129" s="168" t="s">
        <v>1259</v>
      </c>
      <c r="U3129" s="168" t="s">
        <v>1259</v>
      </c>
      <c r="V3129" s="168" t="s">
        <v>2837</v>
      </c>
      <c r="W3129" s="168" t="s">
        <v>1259</v>
      </c>
      <c r="X3129" s="168" t="s">
        <v>21</v>
      </c>
      <c r="Y3129" s="168" t="s">
        <v>1259</v>
      </c>
      <c r="Z3129" s="168" t="s">
        <v>21</v>
      </c>
      <c r="AA3129" s="168" t="s">
        <v>4850</v>
      </c>
      <c r="AB3129" s="168" t="s">
        <v>4851</v>
      </c>
      <c r="AC3129" s="168" t="s">
        <v>9344</v>
      </c>
      <c r="AD3129" s="169">
        <v>373017.21181270143</v>
      </c>
      <c r="AE3129" s="168" t="s">
        <v>808</v>
      </c>
      <c r="AF3129" s="169">
        <v>-167380.9951309227</v>
      </c>
      <c r="AG3129" s="169">
        <v>-171596.86469692091</v>
      </c>
      <c r="AH3129" s="169">
        <v>-90253.189260486222</v>
      </c>
      <c r="AI3129" s="168" t="s">
        <v>21</v>
      </c>
      <c r="AJ3129"/>
      <c r="AK3129"/>
    </row>
    <row r="3130" spans="1:37" hidden="1" x14ac:dyDescent="0.25">
      <c r="A3130" s="179" t="b">
        <f>IF(E3130&lt;&gt;1,"",NOT(ISNA(VLOOKUP(P3130,Mapping!$P:$P,1,FALSE))))</f>
        <v>0</v>
      </c>
      <c r="B3130" s="180" t="str">
        <f t="shared" si="48"/>
        <v/>
      </c>
      <c r="E3130" s="167">
        <v>1</v>
      </c>
      <c r="F3130" s="170" t="s">
        <v>4852</v>
      </c>
      <c r="G3130" s="169">
        <v>589043.3038981281</v>
      </c>
      <c r="H3130" s="168" t="s">
        <v>1266</v>
      </c>
      <c r="I3130" s="168" t="s">
        <v>2830</v>
      </c>
      <c r="J3130" s="169">
        <v>181592.09498885929</v>
      </c>
      <c r="K3130" s="169">
        <v>93842.774628511659</v>
      </c>
      <c r="L3130" s="168" t="s">
        <v>5</v>
      </c>
      <c r="M3130" s="168" t="s">
        <v>21</v>
      </c>
      <c r="N3130" s="168" t="s">
        <v>2829</v>
      </c>
      <c r="O3130" s="168" t="s">
        <v>21</v>
      </c>
      <c r="P3130" s="168" t="s">
        <v>2831</v>
      </c>
      <c r="Q3130" s="168" t="s">
        <v>2832</v>
      </c>
      <c r="R3130" s="168" t="s">
        <v>1259</v>
      </c>
      <c r="S3130" s="168" t="s">
        <v>21</v>
      </c>
      <c r="T3130" s="168" t="s">
        <v>1259</v>
      </c>
      <c r="U3130" s="168" t="s">
        <v>1259</v>
      </c>
      <c r="V3130" s="168" t="s">
        <v>2832</v>
      </c>
      <c r="W3130" s="168" t="s">
        <v>1259</v>
      </c>
      <c r="X3130" s="168" t="s">
        <v>21</v>
      </c>
      <c r="Y3130" s="168" t="s">
        <v>1259</v>
      </c>
      <c r="Z3130" s="168" t="s">
        <v>21</v>
      </c>
      <c r="AA3130" s="168" t="s">
        <v>4853</v>
      </c>
      <c r="AB3130" s="168" t="s">
        <v>1259</v>
      </c>
      <c r="AC3130" s="168" t="s">
        <v>9345</v>
      </c>
      <c r="AD3130" s="169">
        <v>268314.50393315288</v>
      </c>
      <c r="AE3130" s="168" t="s">
        <v>809</v>
      </c>
      <c r="AF3130" s="169">
        <v>-152908.75027964811</v>
      </c>
      <c r="AG3130" s="169">
        <v>-6503.8325011929264</v>
      </c>
      <c r="AH3130" s="169">
        <v>-143834.2970280413</v>
      </c>
      <c r="AI3130" s="168" t="s">
        <v>21</v>
      </c>
      <c r="AJ3130"/>
      <c r="AK3130"/>
    </row>
    <row r="3131" spans="1:37" hidden="1" x14ac:dyDescent="0.25">
      <c r="A3131" s="179" t="b">
        <f>IF(E3131&lt;&gt;1,"",NOT(ISNA(VLOOKUP(P3131,Mapping!$P:$P,1,FALSE))))</f>
        <v>0</v>
      </c>
      <c r="B3131" s="180" t="str">
        <f t="shared" si="48"/>
        <v/>
      </c>
      <c r="E3131" s="167">
        <v>1</v>
      </c>
      <c r="F3131" s="170" t="s">
        <v>4854</v>
      </c>
      <c r="G3131" s="169">
        <v>5112480.4962806096</v>
      </c>
      <c r="H3131" s="168" t="s">
        <v>1266</v>
      </c>
      <c r="I3131" s="168" t="s">
        <v>303</v>
      </c>
      <c r="J3131" s="169">
        <v>1974885.0631082349</v>
      </c>
      <c r="K3131" s="169">
        <v>998787.16713288624</v>
      </c>
      <c r="L3131" s="168" t="s">
        <v>5</v>
      </c>
      <c r="M3131" s="168" t="s">
        <v>21</v>
      </c>
      <c r="N3131" s="168" t="s">
        <v>2829</v>
      </c>
      <c r="O3131" s="168" t="s">
        <v>21</v>
      </c>
      <c r="P3131" s="168" t="s">
        <v>2831</v>
      </c>
      <c r="Q3131" s="168" t="s">
        <v>2832</v>
      </c>
      <c r="R3131" s="168" t="s">
        <v>1259</v>
      </c>
      <c r="S3131" s="168" t="s">
        <v>21</v>
      </c>
      <c r="T3131" s="168" t="s">
        <v>1259</v>
      </c>
      <c r="U3131" s="168" t="s">
        <v>1259</v>
      </c>
      <c r="V3131" s="168" t="s">
        <v>2832</v>
      </c>
      <c r="W3131" s="168" t="s">
        <v>1259</v>
      </c>
      <c r="X3131" s="168" t="s">
        <v>21</v>
      </c>
      <c r="Y3131" s="168" t="s">
        <v>1259</v>
      </c>
      <c r="Z3131" s="168" t="s">
        <v>21</v>
      </c>
      <c r="AA3131" s="168" t="s">
        <v>4855</v>
      </c>
      <c r="AB3131" s="168" t="s">
        <v>4856</v>
      </c>
      <c r="AC3131" s="168" t="s">
        <v>12369</v>
      </c>
      <c r="AD3131" s="169">
        <v>3883512.9638023688</v>
      </c>
      <c r="AE3131" s="168" t="s">
        <v>816</v>
      </c>
      <c r="AF3131" s="169">
        <v>-1683364.117807948</v>
      </c>
      <c r="AG3131" s="169">
        <v>-3428950.8251730879</v>
      </c>
      <c r="AH3131" s="169">
        <v>-795750.33167728782</v>
      </c>
      <c r="AI3131" s="168" t="s">
        <v>21</v>
      </c>
      <c r="AJ3131"/>
      <c r="AK3131"/>
    </row>
    <row r="3132" spans="1:37" hidden="1" x14ac:dyDescent="0.25">
      <c r="A3132" s="179" t="b">
        <f>IF(E3132&lt;&gt;1,"",NOT(ISNA(VLOOKUP(P3132,Mapping!$P:$P,1,FALSE))))</f>
        <v>0</v>
      </c>
      <c r="B3132" s="180" t="str">
        <f t="shared" si="48"/>
        <v/>
      </c>
      <c r="E3132" s="167">
        <v>1</v>
      </c>
      <c r="F3132" s="170" t="s">
        <v>4854</v>
      </c>
      <c r="G3132" s="169">
        <v>10659472.45447693</v>
      </c>
      <c r="H3132" s="168" t="s">
        <v>1266</v>
      </c>
      <c r="I3132" s="168" t="s">
        <v>303</v>
      </c>
      <c r="J3132" s="169">
        <v>4117616.2816220419</v>
      </c>
      <c r="K3132" s="169">
        <v>2082461.596417537</v>
      </c>
      <c r="L3132" s="168" t="s">
        <v>5</v>
      </c>
      <c r="M3132" s="168" t="s">
        <v>21</v>
      </c>
      <c r="N3132" s="168" t="s">
        <v>2829</v>
      </c>
      <c r="O3132" s="168" t="s">
        <v>21</v>
      </c>
      <c r="P3132" s="168" t="s">
        <v>2833</v>
      </c>
      <c r="Q3132" s="168" t="s">
        <v>2834</v>
      </c>
      <c r="R3132" s="168" t="s">
        <v>1259</v>
      </c>
      <c r="S3132" s="168" t="s">
        <v>21</v>
      </c>
      <c r="T3132" s="168" t="s">
        <v>1259</v>
      </c>
      <c r="U3132" s="168" t="s">
        <v>1259</v>
      </c>
      <c r="V3132" s="168" t="s">
        <v>2834</v>
      </c>
      <c r="W3132" s="168" t="s">
        <v>1259</v>
      </c>
      <c r="X3132" s="168" t="s">
        <v>21</v>
      </c>
      <c r="Y3132" s="168" t="s">
        <v>1259</v>
      </c>
      <c r="Z3132" s="168" t="s">
        <v>21</v>
      </c>
      <c r="AA3132" s="168" t="s">
        <v>4855</v>
      </c>
      <c r="AB3132" s="168" t="s">
        <v>4856</v>
      </c>
      <c r="AC3132" s="168" t="s">
        <v>9346</v>
      </c>
      <c r="AD3132" s="169">
        <v>8097087.0195732946</v>
      </c>
      <c r="AE3132" s="168" t="s">
        <v>816</v>
      </c>
      <c r="AF3132" s="169">
        <v>-3509797.9264044128</v>
      </c>
      <c r="AG3132" s="169">
        <v>-7149329.3510419503</v>
      </c>
      <c r="AH3132" s="169">
        <v>-1659131.7555785091</v>
      </c>
      <c r="AI3132" s="168" t="s">
        <v>21</v>
      </c>
      <c r="AJ3132"/>
      <c r="AK3132"/>
    </row>
    <row r="3133" spans="1:37" hidden="1" x14ac:dyDescent="0.25">
      <c r="A3133" s="179" t="b">
        <f>IF(E3133&lt;&gt;1,"",NOT(ISNA(VLOOKUP(P3133,Mapping!$P:$P,1,FALSE))))</f>
        <v>0</v>
      </c>
      <c r="B3133" s="180" t="str">
        <f t="shared" si="48"/>
        <v/>
      </c>
      <c r="E3133" s="167">
        <v>1</v>
      </c>
      <c r="F3133" s="170" t="s">
        <v>4854</v>
      </c>
      <c r="G3133" s="169">
        <v>3558554.9982336401</v>
      </c>
      <c r="H3133" s="168" t="s">
        <v>1266</v>
      </c>
      <c r="I3133" s="168" t="s">
        <v>303</v>
      </c>
      <c r="J3133" s="169">
        <v>1374623.750129421</v>
      </c>
      <c r="K3133" s="169">
        <v>695208.33739279828</v>
      </c>
      <c r="L3133" s="168" t="s">
        <v>5</v>
      </c>
      <c r="M3133" s="168" t="s">
        <v>21</v>
      </c>
      <c r="N3133" s="168" t="s">
        <v>2829</v>
      </c>
      <c r="O3133" s="168" t="s">
        <v>21</v>
      </c>
      <c r="P3133" s="168" t="s">
        <v>2836</v>
      </c>
      <c r="Q3133" s="168" t="s">
        <v>2837</v>
      </c>
      <c r="R3133" s="168" t="s">
        <v>1259</v>
      </c>
      <c r="S3133" s="168" t="s">
        <v>21</v>
      </c>
      <c r="T3133" s="168" t="s">
        <v>1259</v>
      </c>
      <c r="U3133" s="168" t="s">
        <v>1259</v>
      </c>
      <c r="V3133" s="168" t="s">
        <v>2837</v>
      </c>
      <c r="W3133" s="168" t="s">
        <v>1259</v>
      </c>
      <c r="X3133" s="168" t="s">
        <v>21</v>
      </c>
      <c r="Y3133" s="168" t="s">
        <v>1259</v>
      </c>
      <c r="Z3133" s="168" t="s">
        <v>21</v>
      </c>
      <c r="AA3133" s="168" t="s">
        <v>4855</v>
      </c>
      <c r="AB3133" s="168" t="s">
        <v>4856</v>
      </c>
      <c r="AC3133" s="168" t="s">
        <v>9347</v>
      </c>
      <c r="AD3133" s="169">
        <v>2703129.0345455711</v>
      </c>
      <c r="AE3133" s="168" t="s">
        <v>816</v>
      </c>
      <c r="AF3133" s="169">
        <v>-1171709.8577942131</v>
      </c>
      <c r="AG3133" s="169">
        <v>-2386729.906645949</v>
      </c>
      <c r="AH3133" s="169">
        <v>-553884.03382592881</v>
      </c>
      <c r="AI3133" s="168" t="s">
        <v>21</v>
      </c>
      <c r="AJ3133"/>
      <c r="AK3133"/>
    </row>
    <row r="3134" spans="1:37" hidden="1" x14ac:dyDescent="0.25">
      <c r="A3134" s="179" t="b">
        <f>IF(E3134&lt;&gt;1,"",NOT(ISNA(VLOOKUP(P3134,Mapping!$P:$P,1,FALSE))))</f>
        <v>0</v>
      </c>
      <c r="B3134" s="180" t="str">
        <f t="shared" si="48"/>
        <v/>
      </c>
      <c r="E3134" s="167">
        <v>1</v>
      </c>
      <c r="F3134" s="170" t="s">
        <v>4857</v>
      </c>
      <c r="G3134" s="169">
        <v>4366527.402507104</v>
      </c>
      <c r="H3134" s="168" t="s">
        <v>1266</v>
      </c>
      <c r="I3134" s="168" t="s">
        <v>303</v>
      </c>
      <c r="J3134" s="169">
        <v>1551482.2236204529</v>
      </c>
      <c r="K3134" s="169">
        <v>950465.84926537005</v>
      </c>
      <c r="L3134" s="168" t="s">
        <v>5</v>
      </c>
      <c r="M3134" s="168" t="s">
        <v>21</v>
      </c>
      <c r="N3134" s="168" t="s">
        <v>2829</v>
      </c>
      <c r="O3134" s="168" t="s">
        <v>21</v>
      </c>
      <c r="P3134" s="168" t="s">
        <v>2831</v>
      </c>
      <c r="Q3134" s="168" t="s">
        <v>2832</v>
      </c>
      <c r="R3134" s="168" t="s">
        <v>1259</v>
      </c>
      <c r="S3134" s="168" t="s">
        <v>21</v>
      </c>
      <c r="T3134" s="168" t="s">
        <v>1259</v>
      </c>
      <c r="U3134" s="168" t="s">
        <v>1259</v>
      </c>
      <c r="V3134" s="168" t="s">
        <v>2832</v>
      </c>
      <c r="W3134" s="168" t="s">
        <v>1259</v>
      </c>
      <c r="X3134" s="168" t="s">
        <v>21</v>
      </c>
      <c r="Y3134" s="168" t="s">
        <v>1259</v>
      </c>
      <c r="Z3134" s="168" t="s">
        <v>21</v>
      </c>
      <c r="AA3134" s="168" t="s">
        <v>4858</v>
      </c>
      <c r="AB3134" s="168" t="s">
        <v>4859</v>
      </c>
      <c r="AC3134" s="168" t="s">
        <v>12370</v>
      </c>
      <c r="AD3134" s="169">
        <v>2089093.6913423659</v>
      </c>
      <c r="AE3134" s="168" t="s">
        <v>809</v>
      </c>
      <c r="AF3134" s="169">
        <v>-945501.29446871765</v>
      </c>
      <c r="AG3134" s="169">
        <v>-1992149.6982831969</v>
      </c>
      <c r="AH3134" s="169">
        <v>-958515.54915661924</v>
      </c>
      <c r="AI3134" s="168" t="s">
        <v>21</v>
      </c>
      <c r="AJ3134"/>
      <c r="AK3134"/>
    </row>
    <row r="3135" spans="1:37" hidden="1" x14ac:dyDescent="0.25">
      <c r="A3135" s="179" t="b">
        <f>IF(E3135&lt;&gt;1,"",NOT(ISNA(VLOOKUP(P3135,Mapping!$P:$P,1,FALSE))))</f>
        <v>0</v>
      </c>
      <c r="B3135" s="180" t="str">
        <f t="shared" si="48"/>
        <v/>
      </c>
      <c r="E3135" s="167">
        <v>1</v>
      </c>
      <c r="F3135" s="170" t="s">
        <v>4857</v>
      </c>
      <c r="G3135" s="169">
        <v>820579.27442345582</v>
      </c>
      <c r="H3135" s="168" t="s">
        <v>1266</v>
      </c>
      <c r="I3135" s="168" t="s">
        <v>303</v>
      </c>
      <c r="J3135" s="169">
        <v>291562.15912177297</v>
      </c>
      <c r="K3135" s="169">
        <v>178616.2103337865</v>
      </c>
      <c r="L3135" s="168" t="s">
        <v>5</v>
      </c>
      <c r="M3135" s="168" t="s">
        <v>21</v>
      </c>
      <c r="N3135" s="168" t="s">
        <v>2829</v>
      </c>
      <c r="O3135" s="168" t="s">
        <v>21</v>
      </c>
      <c r="P3135" s="168" t="s">
        <v>2836</v>
      </c>
      <c r="Q3135" s="168" t="s">
        <v>2837</v>
      </c>
      <c r="R3135" s="168" t="s">
        <v>1259</v>
      </c>
      <c r="S3135" s="168" t="s">
        <v>21</v>
      </c>
      <c r="T3135" s="168" t="s">
        <v>1259</v>
      </c>
      <c r="U3135" s="168" t="s">
        <v>1259</v>
      </c>
      <c r="V3135" s="168" t="s">
        <v>2837</v>
      </c>
      <c r="W3135" s="168" t="s">
        <v>1259</v>
      </c>
      <c r="X3135" s="168" t="s">
        <v>21</v>
      </c>
      <c r="Y3135" s="168" t="s">
        <v>1259</v>
      </c>
      <c r="Z3135" s="168" t="s">
        <v>21</v>
      </c>
      <c r="AA3135" s="168" t="s">
        <v>4858</v>
      </c>
      <c r="AB3135" s="168" t="s">
        <v>4859</v>
      </c>
      <c r="AC3135" s="168" t="s">
        <v>9348</v>
      </c>
      <c r="AD3135" s="169">
        <v>392592.74646028219</v>
      </c>
      <c r="AE3135" s="168" t="s">
        <v>809</v>
      </c>
      <c r="AF3135" s="169">
        <v>-177683.24681441559</v>
      </c>
      <c r="AG3135" s="169">
        <v>-374374.55517204269</v>
      </c>
      <c r="AH3135" s="169">
        <v>-180128.94947113749</v>
      </c>
      <c r="AI3135" s="168" t="s">
        <v>21</v>
      </c>
      <c r="AJ3135"/>
      <c r="AK3135"/>
    </row>
    <row r="3136" spans="1:37" hidden="1" x14ac:dyDescent="0.25">
      <c r="A3136" s="179" t="b">
        <f>IF(E3136&lt;&gt;1,"",NOT(ISNA(VLOOKUP(P3136,Mapping!$P:$P,1,FALSE))))</f>
        <v>0</v>
      </c>
      <c r="B3136" s="180" t="str">
        <f t="shared" si="48"/>
        <v/>
      </c>
      <c r="E3136" s="167">
        <v>1</v>
      </c>
      <c r="F3136" s="170" t="s">
        <v>4860</v>
      </c>
      <c r="G3136" s="169">
        <v>921315.35692051367</v>
      </c>
      <c r="H3136" s="168" t="s">
        <v>1266</v>
      </c>
      <c r="I3136" s="168" t="s">
        <v>561</v>
      </c>
      <c r="J3136" s="169">
        <v>356916.76618396392</v>
      </c>
      <c r="K3136" s="169">
        <v>228636.7865584112</v>
      </c>
      <c r="L3136" s="168" t="s">
        <v>5</v>
      </c>
      <c r="M3136" s="168" t="s">
        <v>21</v>
      </c>
      <c r="N3136" s="168" t="s">
        <v>2829</v>
      </c>
      <c r="O3136" s="168" t="s">
        <v>21</v>
      </c>
      <c r="P3136" s="168" t="s">
        <v>2831</v>
      </c>
      <c r="Q3136" s="168" t="s">
        <v>2832</v>
      </c>
      <c r="R3136" s="168" t="s">
        <v>1259</v>
      </c>
      <c r="S3136" s="168" t="s">
        <v>21</v>
      </c>
      <c r="T3136" s="168" t="s">
        <v>1259</v>
      </c>
      <c r="U3136" s="168" t="s">
        <v>1259</v>
      </c>
      <c r="V3136" s="168" t="s">
        <v>2832</v>
      </c>
      <c r="W3136" s="168" t="s">
        <v>1259</v>
      </c>
      <c r="X3136" s="168" t="s">
        <v>21</v>
      </c>
      <c r="Y3136" s="168" t="s">
        <v>1259</v>
      </c>
      <c r="Z3136" s="168" t="s">
        <v>21</v>
      </c>
      <c r="AA3136" s="168" t="s">
        <v>4861</v>
      </c>
      <c r="AB3136" s="168" t="s">
        <v>1259</v>
      </c>
      <c r="AC3136" s="168" t="s">
        <v>7135</v>
      </c>
      <c r="AD3136" s="169">
        <v>469075.27117904689</v>
      </c>
      <c r="AE3136" s="168" t="s">
        <v>807</v>
      </c>
      <c r="AF3136" s="169">
        <v>-376629.78452022711</v>
      </c>
      <c r="AG3136" s="169">
        <v>-471001.66477913182</v>
      </c>
      <c r="AH3136" s="169">
        <v>-430656.66187208687</v>
      </c>
      <c r="AI3136" s="168" t="s">
        <v>21</v>
      </c>
      <c r="AJ3136"/>
      <c r="AK3136"/>
    </row>
    <row r="3137" spans="1:37" hidden="1" x14ac:dyDescent="0.25">
      <c r="A3137" s="179" t="b">
        <f>IF(E3137&lt;&gt;1,"",NOT(ISNA(VLOOKUP(P3137,Mapping!$P:$P,1,FALSE))))</f>
        <v>0</v>
      </c>
      <c r="B3137" s="180" t="str">
        <f t="shared" si="48"/>
        <v/>
      </c>
      <c r="E3137" s="167">
        <v>1</v>
      </c>
      <c r="F3137" s="170" t="s">
        <v>4860</v>
      </c>
      <c r="G3137" s="169">
        <v>2278198.4728986258</v>
      </c>
      <c r="H3137" s="168" t="s">
        <v>1266</v>
      </c>
      <c r="I3137" s="168" t="s">
        <v>561</v>
      </c>
      <c r="J3137" s="169">
        <v>882572.10255356308</v>
      </c>
      <c r="K3137" s="169">
        <v>565365.56573512231</v>
      </c>
      <c r="L3137" s="168" t="s">
        <v>5</v>
      </c>
      <c r="M3137" s="168" t="s">
        <v>21</v>
      </c>
      <c r="N3137" s="168" t="s">
        <v>2829</v>
      </c>
      <c r="O3137" s="168" t="s">
        <v>21</v>
      </c>
      <c r="P3137" s="168" t="s">
        <v>2851</v>
      </c>
      <c r="Q3137" s="168" t="s">
        <v>2834</v>
      </c>
      <c r="R3137" s="168" t="s">
        <v>1259</v>
      </c>
      <c r="S3137" s="168" t="s">
        <v>21</v>
      </c>
      <c r="T3137" s="168" t="s">
        <v>1259</v>
      </c>
      <c r="U3137" s="168" t="s">
        <v>1259</v>
      </c>
      <c r="V3137" s="168" t="s">
        <v>2834</v>
      </c>
      <c r="W3137" s="168" t="s">
        <v>1259</v>
      </c>
      <c r="X3137" s="168" t="s">
        <v>21</v>
      </c>
      <c r="Y3137" s="168" t="s">
        <v>1259</v>
      </c>
      <c r="Z3137" s="168" t="s">
        <v>21</v>
      </c>
      <c r="AA3137" s="168" t="s">
        <v>4861</v>
      </c>
      <c r="AB3137" s="168" t="s">
        <v>1259</v>
      </c>
      <c r="AC3137" s="168" t="s">
        <v>9349</v>
      </c>
      <c r="AD3137" s="169">
        <v>1159913.9843349131</v>
      </c>
      <c r="AE3137" s="168" t="s">
        <v>807</v>
      </c>
      <c r="AF3137" s="169">
        <v>-931317.8093656234</v>
      </c>
      <c r="AG3137" s="169">
        <v>-1164677.507405431</v>
      </c>
      <c r="AH3137" s="169">
        <v>-1064913.7041414301</v>
      </c>
      <c r="AI3137" s="168" t="s">
        <v>21</v>
      </c>
      <c r="AJ3137"/>
      <c r="AK3137"/>
    </row>
    <row r="3138" spans="1:37" hidden="1" x14ac:dyDescent="0.25">
      <c r="A3138" s="179" t="b">
        <f>IF(E3138&lt;&gt;1,"",NOT(ISNA(VLOOKUP(P3138,Mapping!$P:$P,1,FALSE))))</f>
        <v>0</v>
      </c>
      <c r="B3138" s="180" t="str">
        <f t="shared" si="48"/>
        <v/>
      </c>
      <c r="E3138" s="167">
        <v>1</v>
      </c>
      <c r="F3138" s="170" t="s">
        <v>4860</v>
      </c>
      <c r="G3138" s="169">
        <v>304627.10224237788</v>
      </c>
      <c r="H3138" s="168" t="s">
        <v>1266</v>
      </c>
      <c r="I3138" s="168" t="s">
        <v>561</v>
      </c>
      <c r="J3138" s="169">
        <v>118012.2738730399</v>
      </c>
      <c r="K3138" s="169">
        <v>75597.309034442573</v>
      </c>
      <c r="L3138" s="168" t="s">
        <v>5</v>
      </c>
      <c r="M3138" s="168" t="s">
        <v>21</v>
      </c>
      <c r="N3138" s="168" t="s">
        <v>2829</v>
      </c>
      <c r="O3138" s="168" t="s">
        <v>21</v>
      </c>
      <c r="P3138" s="168" t="s">
        <v>2835</v>
      </c>
      <c r="Q3138" s="168" t="s">
        <v>2834</v>
      </c>
      <c r="R3138" s="168" t="s">
        <v>1259</v>
      </c>
      <c r="S3138" s="168" t="s">
        <v>21</v>
      </c>
      <c r="T3138" s="168" t="s">
        <v>1259</v>
      </c>
      <c r="U3138" s="168" t="s">
        <v>1259</v>
      </c>
      <c r="V3138" s="168" t="s">
        <v>2834</v>
      </c>
      <c r="W3138" s="168" t="s">
        <v>1259</v>
      </c>
      <c r="X3138" s="168" t="s">
        <v>21</v>
      </c>
      <c r="Y3138" s="168" t="s">
        <v>1259</v>
      </c>
      <c r="Z3138" s="168" t="s">
        <v>21</v>
      </c>
      <c r="AA3138" s="168" t="s">
        <v>4861</v>
      </c>
      <c r="AB3138" s="168" t="s">
        <v>1259</v>
      </c>
      <c r="AC3138" s="168" t="s">
        <v>9350</v>
      </c>
      <c r="AD3138" s="169">
        <v>155096.77497447751</v>
      </c>
      <c r="AE3138" s="168" t="s">
        <v>807</v>
      </c>
      <c r="AF3138" s="169">
        <v>-124530.258846501</v>
      </c>
      <c r="AG3138" s="169">
        <v>-155733.7248481157</v>
      </c>
      <c r="AH3138" s="169">
        <v>-142393.90452143279</v>
      </c>
      <c r="AI3138" s="168" t="s">
        <v>21</v>
      </c>
      <c r="AJ3138"/>
      <c r="AK3138"/>
    </row>
    <row r="3139" spans="1:37" hidden="1" x14ac:dyDescent="0.25">
      <c r="A3139" s="179" t="b">
        <f>IF(E3139&lt;&gt;1,"",NOT(ISNA(VLOOKUP(P3139,Mapping!$P:$P,1,FALSE))))</f>
        <v>0</v>
      </c>
      <c r="B3139" s="180" t="str">
        <f t="shared" si="48"/>
        <v/>
      </c>
      <c r="E3139" s="167">
        <v>1</v>
      </c>
      <c r="F3139" s="170" t="s">
        <v>4860</v>
      </c>
      <c r="G3139" s="169">
        <v>2710049.2068595351</v>
      </c>
      <c r="H3139" s="168" t="s">
        <v>1266</v>
      </c>
      <c r="I3139" s="168" t="s">
        <v>561</v>
      </c>
      <c r="J3139" s="169">
        <v>1049870.7004567741</v>
      </c>
      <c r="K3139" s="169">
        <v>672535.1286258779</v>
      </c>
      <c r="L3139" s="168" t="s">
        <v>5</v>
      </c>
      <c r="M3139" s="168" t="s">
        <v>21</v>
      </c>
      <c r="N3139" s="168" t="s">
        <v>2829</v>
      </c>
      <c r="O3139" s="168" t="s">
        <v>21</v>
      </c>
      <c r="P3139" s="168" t="s">
        <v>2836</v>
      </c>
      <c r="Q3139" s="168" t="s">
        <v>2837</v>
      </c>
      <c r="R3139" s="168" t="s">
        <v>1259</v>
      </c>
      <c r="S3139" s="168" t="s">
        <v>21</v>
      </c>
      <c r="T3139" s="168" t="s">
        <v>1259</v>
      </c>
      <c r="U3139" s="168" t="s">
        <v>1259</v>
      </c>
      <c r="V3139" s="168" t="s">
        <v>2837</v>
      </c>
      <c r="W3139" s="168" t="s">
        <v>1259</v>
      </c>
      <c r="X3139" s="168" t="s">
        <v>21</v>
      </c>
      <c r="Y3139" s="168" t="s">
        <v>1259</v>
      </c>
      <c r="Z3139" s="168" t="s">
        <v>21</v>
      </c>
      <c r="AA3139" s="168" t="s">
        <v>4861</v>
      </c>
      <c r="AB3139" s="168" t="s">
        <v>1259</v>
      </c>
      <c r="AC3139" s="168" t="s">
        <v>9351</v>
      </c>
      <c r="AD3139" s="169">
        <v>1379784.9531839311</v>
      </c>
      <c r="AE3139" s="168" t="s">
        <v>807</v>
      </c>
      <c r="AF3139" s="169">
        <v>-1107856.5457004299</v>
      </c>
      <c r="AG3139" s="169">
        <v>-1385451.4401352061</v>
      </c>
      <c r="AH3139" s="169">
        <v>-1266776.610384793</v>
      </c>
      <c r="AI3139" s="168" t="s">
        <v>21</v>
      </c>
      <c r="AJ3139"/>
      <c r="AK3139"/>
    </row>
    <row r="3140" spans="1:37" hidden="1" x14ac:dyDescent="0.25">
      <c r="A3140" s="179" t="b">
        <f>IF(E3140&lt;&gt;1,"",NOT(ISNA(VLOOKUP(P3140,Mapping!$P:$P,1,FALSE))))</f>
        <v>0</v>
      </c>
      <c r="B3140" s="180" t="str">
        <f t="shared" si="48"/>
        <v/>
      </c>
      <c r="E3140" s="167">
        <v>1</v>
      </c>
      <c r="F3140" s="170" t="s">
        <v>4862</v>
      </c>
      <c r="G3140" s="169">
        <v>9229351.8863638788</v>
      </c>
      <c r="H3140" s="168" t="s">
        <v>1266</v>
      </c>
      <c r="I3140" s="168" t="s">
        <v>303</v>
      </c>
      <c r="J3140" s="169">
        <v>2324626.7278689928</v>
      </c>
      <c r="K3140" s="169">
        <v>1307647.192146271</v>
      </c>
      <c r="L3140" s="168" t="s">
        <v>5</v>
      </c>
      <c r="M3140" s="168" t="s">
        <v>21</v>
      </c>
      <c r="N3140" s="168" t="s">
        <v>2829</v>
      </c>
      <c r="O3140" s="168" t="s">
        <v>21</v>
      </c>
      <c r="P3140" s="168" t="s">
        <v>2831</v>
      </c>
      <c r="Q3140" s="168" t="s">
        <v>2832</v>
      </c>
      <c r="R3140" s="168" t="s">
        <v>1259</v>
      </c>
      <c r="S3140" s="168" t="s">
        <v>21</v>
      </c>
      <c r="T3140" s="168" t="s">
        <v>1259</v>
      </c>
      <c r="U3140" s="168" t="s">
        <v>1259</v>
      </c>
      <c r="V3140" s="168" t="s">
        <v>2832</v>
      </c>
      <c r="W3140" s="168" t="s">
        <v>1259</v>
      </c>
      <c r="X3140" s="168" t="s">
        <v>21</v>
      </c>
      <c r="Y3140" s="168" t="s">
        <v>1259</v>
      </c>
      <c r="Z3140" s="168" t="s">
        <v>21</v>
      </c>
      <c r="AA3140" s="168" t="s">
        <v>4863</v>
      </c>
      <c r="AB3140" s="168" t="s">
        <v>4864</v>
      </c>
      <c r="AC3140" s="168" t="s">
        <v>12195</v>
      </c>
      <c r="AD3140" s="169">
        <v>3286362.4418041361</v>
      </c>
      <c r="AE3140" s="168" t="s">
        <v>816</v>
      </c>
      <c r="AF3140" s="169">
        <v>-1072658.425635352</v>
      </c>
      <c r="AG3140" s="169">
        <v>-3119833.2834480279</v>
      </c>
      <c r="AH3140" s="169">
        <v>-2684349.7166506969</v>
      </c>
      <c r="AI3140" s="168" t="s">
        <v>21</v>
      </c>
      <c r="AJ3140"/>
      <c r="AK3140"/>
    </row>
    <row r="3141" spans="1:37" hidden="1" x14ac:dyDescent="0.25">
      <c r="A3141" s="179" t="b">
        <f>IF(E3141&lt;&gt;1,"",NOT(ISNA(VLOOKUP(P3141,Mapping!$P:$P,1,FALSE))))</f>
        <v>0</v>
      </c>
      <c r="B3141" s="180" t="str">
        <f t="shared" si="48"/>
        <v/>
      </c>
      <c r="E3141" s="167">
        <v>1</v>
      </c>
      <c r="F3141" s="170" t="s">
        <v>4862</v>
      </c>
      <c r="G3141" s="169">
        <v>10645766.51700794</v>
      </c>
      <c r="H3141" s="168" t="s">
        <v>1266</v>
      </c>
      <c r="I3141" s="168" t="s">
        <v>303</v>
      </c>
      <c r="J3141" s="169">
        <v>2681383.6647244021</v>
      </c>
      <c r="K3141" s="169">
        <v>1508329.822679962</v>
      </c>
      <c r="L3141" s="168" t="s">
        <v>5</v>
      </c>
      <c r="M3141" s="168" t="s">
        <v>21</v>
      </c>
      <c r="N3141" s="168" t="s">
        <v>2829</v>
      </c>
      <c r="O3141" s="168" t="s">
        <v>21</v>
      </c>
      <c r="P3141" s="168" t="s">
        <v>2836</v>
      </c>
      <c r="Q3141" s="168" t="s">
        <v>2837</v>
      </c>
      <c r="R3141" s="168" t="s">
        <v>1259</v>
      </c>
      <c r="S3141" s="168" t="s">
        <v>21</v>
      </c>
      <c r="T3141" s="168" t="s">
        <v>1259</v>
      </c>
      <c r="U3141" s="168" t="s">
        <v>1259</v>
      </c>
      <c r="V3141" s="168" t="s">
        <v>2837</v>
      </c>
      <c r="W3141" s="168" t="s">
        <v>1259</v>
      </c>
      <c r="X3141" s="168" t="s">
        <v>21</v>
      </c>
      <c r="Y3141" s="168" t="s">
        <v>1259</v>
      </c>
      <c r="Z3141" s="168" t="s">
        <v>21</v>
      </c>
      <c r="AA3141" s="168" t="s">
        <v>4863</v>
      </c>
      <c r="AB3141" s="168" t="s">
        <v>4864</v>
      </c>
      <c r="AC3141" s="168" t="s">
        <v>9352</v>
      </c>
      <c r="AD3141" s="169">
        <v>3790715.4994709622</v>
      </c>
      <c r="AE3141" s="168" t="s">
        <v>816</v>
      </c>
      <c r="AF3141" s="169">
        <v>-1237277.6867124289</v>
      </c>
      <c r="AG3141" s="169">
        <v>-3598629.3638504921</v>
      </c>
      <c r="AH3141" s="169">
        <v>-3096312.7947999761</v>
      </c>
      <c r="AI3141" s="168" t="s">
        <v>21</v>
      </c>
      <c r="AJ3141"/>
      <c r="AK3141"/>
    </row>
    <row r="3142" spans="1:37" hidden="1" x14ac:dyDescent="0.25">
      <c r="A3142" s="179" t="b">
        <f>IF(E3142&lt;&gt;1,"",NOT(ISNA(VLOOKUP(P3142,Mapping!$P:$P,1,FALSE))))</f>
        <v>0</v>
      </c>
      <c r="B3142" s="180" t="str">
        <f t="shared" si="48"/>
        <v/>
      </c>
      <c r="E3142" s="167">
        <v>1</v>
      </c>
      <c r="F3142" s="170" t="s">
        <v>4865</v>
      </c>
      <c r="G3142" s="169">
        <v>1072473.320645289</v>
      </c>
      <c r="H3142" s="168" t="s">
        <v>1266</v>
      </c>
      <c r="I3142" s="168" t="s">
        <v>303</v>
      </c>
      <c r="J3142" s="169">
        <v>310348.33009062812</v>
      </c>
      <c r="K3142" s="169">
        <v>148470.70436276699</v>
      </c>
      <c r="L3142" s="168" t="s">
        <v>5</v>
      </c>
      <c r="M3142" s="168" t="s">
        <v>21</v>
      </c>
      <c r="N3142" s="168" t="s">
        <v>2829</v>
      </c>
      <c r="O3142" s="168" t="s">
        <v>21</v>
      </c>
      <c r="P3142" s="168" t="s">
        <v>2831</v>
      </c>
      <c r="Q3142" s="168" t="s">
        <v>2832</v>
      </c>
      <c r="R3142" s="168" t="s">
        <v>1259</v>
      </c>
      <c r="S3142" s="168" t="s">
        <v>21</v>
      </c>
      <c r="T3142" s="168" t="s">
        <v>1259</v>
      </c>
      <c r="U3142" s="168" t="s">
        <v>1259</v>
      </c>
      <c r="V3142" s="168" t="s">
        <v>2832</v>
      </c>
      <c r="W3142" s="168" t="s">
        <v>1259</v>
      </c>
      <c r="X3142" s="168" t="s">
        <v>21</v>
      </c>
      <c r="Y3142" s="168" t="s">
        <v>1259</v>
      </c>
      <c r="Z3142" s="168" t="s">
        <v>21</v>
      </c>
      <c r="AA3142" s="168" t="s">
        <v>4866</v>
      </c>
      <c r="AB3142" s="168" t="s">
        <v>4867</v>
      </c>
      <c r="AC3142" s="168" t="s">
        <v>9353</v>
      </c>
      <c r="AD3142" s="169">
        <v>541846.73445448908</v>
      </c>
      <c r="AE3142" s="168" t="s">
        <v>813</v>
      </c>
      <c r="AF3142" s="169">
        <v>-231433.09996643159</v>
      </c>
      <c r="AG3142" s="169">
        <v>-184758.17039698351</v>
      </c>
      <c r="AH3142" s="169">
        <v>-206310.8865953002</v>
      </c>
      <c r="AI3142" s="168" t="s">
        <v>21</v>
      </c>
      <c r="AJ3142"/>
      <c r="AK3142"/>
    </row>
    <row r="3143" spans="1:37" hidden="1" x14ac:dyDescent="0.25">
      <c r="A3143" s="179" t="b">
        <f>IF(E3143&lt;&gt;1,"",NOT(ISNA(VLOOKUP(P3143,Mapping!$P:$P,1,FALSE))))</f>
        <v>0</v>
      </c>
      <c r="B3143" s="180" t="str">
        <f t="shared" si="48"/>
        <v/>
      </c>
      <c r="E3143" s="167">
        <v>1</v>
      </c>
      <c r="F3143" s="170" t="s">
        <v>4868</v>
      </c>
      <c r="G3143" s="169">
        <v>916333.09991939238</v>
      </c>
      <c r="H3143" s="168" t="s">
        <v>1266</v>
      </c>
      <c r="I3143" s="168" t="s">
        <v>303</v>
      </c>
      <c r="J3143" s="169">
        <v>385914.24902373232</v>
      </c>
      <c r="K3143" s="169">
        <v>195153.0949703829</v>
      </c>
      <c r="L3143" s="168" t="s">
        <v>5</v>
      </c>
      <c r="M3143" s="168" t="s">
        <v>21</v>
      </c>
      <c r="N3143" s="168" t="s">
        <v>2829</v>
      </c>
      <c r="O3143" s="168" t="s">
        <v>21</v>
      </c>
      <c r="P3143" s="168" t="s">
        <v>2831</v>
      </c>
      <c r="Q3143" s="168" t="s">
        <v>2832</v>
      </c>
      <c r="R3143" s="168" t="s">
        <v>1259</v>
      </c>
      <c r="S3143" s="168" t="s">
        <v>21</v>
      </c>
      <c r="T3143" s="168" t="s">
        <v>1259</v>
      </c>
      <c r="U3143" s="168" t="s">
        <v>1259</v>
      </c>
      <c r="V3143" s="168" t="s">
        <v>2832</v>
      </c>
      <c r="W3143" s="168" t="s">
        <v>1259</v>
      </c>
      <c r="X3143" s="168" t="s">
        <v>21</v>
      </c>
      <c r="Y3143" s="168" t="s">
        <v>1259</v>
      </c>
      <c r="Z3143" s="168" t="s">
        <v>21</v>
      </c>
      <c r="AA3143" s="168" t="s">
        <v>4869</v>
      </c>
      <c r="AB3143" s="168" t="s">
        <v>4870</v>
      </c>
      <c r="AC3143" s="168" t="s">
        <v>12371</v>
      </c>
      <c r="AD3143" s="169">
        <v>654379.63376112224</v>
      </c>
      <c r="AE3143" s="168" t="s">
        <v>813</v>
      </c>
      <c r="AF3143" s="169">
        <v>-727780.23018259706</v>
      </c>
      <c r="AG3143" s="169">
        <v>-320095.27389694389</v>
      </c>
      <c r="AH3143" s="169">
        <v>-273601.61634112458</v>
      </c>
      <c r="AI3143" s="168" t="s">
        <v>21</v>
      </c>
      <c r="AJ3143"/>
      <c r="AK3143"/>
    </row>
    <row r="3144" spans="1:37" hidden="1" x14ac:dyDescent="0.25">
      <c r="A3144" s="179" t="b">
        <f>IF(E3144&lt;&gt;1,"",NOT(ISNA(VLOOKUP(P3144,Mapping!$P:$P,1,FALSE))))</f>
        <v>0</v>
      </c>
      <c r="B3144" s="180" t="str">
        <f t="shared" si="48"/>
        <v/>
      </c>
      <c r="E3144" s="167">
        <v>1</v>
      </c>
      <c r="F3144" s="170" t="s">
        <v>4871</v>
      </c>
      <c r="G3144" s="169">
        <v>500838.53299166792</v>
      </c>
      <c r="H3144" s="168" t="s">
        <v>1266</v>
      </c>
      <c r="I3144" s="168" t="s">
        <v>303</v>
      </c>
      <c r="J3144" s="169">
        <v>178755.65184407329</v>
      </c>
      <c r="K3144" s="169">
        <v>111059.16674920981</v>
      </c>
      <c r="L3144" s="168" t="s">
        <v>5</v>
      </c>
      <c r="M3144" s="168" t="s">
        <v>21</v>
      </c>
      <c r="N3144" s="168" t="s">
        <v>2829</v>
      </c>
      <c r="O3144" s="168" t="s">
        <v>21</v>
      </c>
      <c r="P3144" s="168" t="s">
        <v>2831</v>
      </c>
      <c r="Q3144" s="168" t="s">
        <v>2832</v>
      </c>
      <c r="R3144" s="168" t="s">
        <v>1259</v>
      </c>
      <c r="S3144" s="168" t="s">
        <v>21</v>
      </c>
      <c r="T3144" s="168" t="s">
        <v>1259</v>
      </c>
      <c r="U3144" s="168" t="s">
        <v>1259</v>
      </c>
      <c r="V3144" s="168" t="s">
        <v>2832</v>
      </c>
      <c r="W3144" s="168" t="s">
        <v>1259</v>
      </c>
      <c r="X3144" s="168" t="s">
        <v>21</v>
      </c>
      <c r="Y3144" s="168" t="s">
        <v>1259</v>
      </c>
      <c r="Z3144" s="168" t="s">
        <v>21</v>
      </c>
      <c r="AA3144" s="168" t="s">
        <v>4872</v>
      </c>
      <c r="AB3144" s="168" t="s">
        <v>4873</v>
      </c>
      <c r="AC3144" s="168" t="s">
        <v>12372</v>
      </c>
      <c r="AD3144" s="169">
        <v>318915.41368278052</v>
      </c>
      <c r="AE3144" s="168" t="s">
        <v>810</v>
      </c>
      <c r="AF3144" s="169">
        <v>-240785.47482008379</v>
      </c>
      <c r="AG3144" s="169">
        <v>-423559.98011098208</v>
      </c>
      <c r="AH3144" s="169">
        <v>-205836.80757398219</v>
      </c>
      <c r="AI3144" s="168" t="s">
        <v>21</v>
      </c>
      <c r="AJ3144"/>
      <c r="AK3144"/>
    </row>
    <row r="3145" spans="1:37" hidden="1" x14ac:dyDescent="0.25">
      <c r="A3145" s="179" t="b">
        <f>IF(E3145&lt;&gt;1,"",NOT(ISNA(VLOOKUP(P3145,Mapping!$P:$P,1,FALSE))))</f>
        <v>0</v>
      </c>
      <c r="B3145" s="180" t="str">
        <f t="shared" si="48"/>
        <v/>
      </c>
      <c r="E3145" s="167">
        <v>1</v>
      </c>
      <c r="F3145" s="170" t="s">
        <v>4871</v>
      </c>
      <c r="G3145" s="169">
        <v>2856295.2216941058</v>
      </c>
      <c r="H3145" s="168" t="s">
        <v>1266</v>
      </c>
      <c r="I3145" s="168" t="s">
        <v>303</v>
      </c>
      <c r="J3145" s="169">
        <v>1019448.146617617</v>
      </c>
      <c r="K3145" s="169">
        <v>633373.32576280425</v>
      </c>
      <c r="L3145" s="168" t="s">
        <v>5</v>
      </c>
      <c r="M3145" s="168" t="s">
        <v>21</v>
      </c>
      <c r="N3145" s="168" t="s">
        <v>2829</v>
      </c>
      <c r="O3145" s="168" t="s">
        <v>21</v>
      </c>
      <c r="P3145" s="168" t="s">
        <v>2836</v>
      </c>
      <c r="Q3145" s="168" t="s">
        <v>2837</v>
      </c>
      <c r="R3145" s="168" t="s">
        <v>1259</v>
      </c>
      <c r="S3145" s="168" t="s">
        <v>21</v>
      </c>
      <c r="T3145" s="168" t="s">
        <v>1259</v>
      </c>
      <c r="U3145" s="168" t="s">
        <v>1259</v>
      </c>
      <c r="V3145" s="168" t="s">
        <v>2837</v>
      </c>
      <c r="W3145" s="168" t="s">
        <v>1259</v>
      </c>
      <c r="X3145" s="168" t="s">
        <v>21</v>
      </c>
      <c r="Y3145" s="168" t="s">
        <v>1259</v>
      </c>
      <c r="Z3145" s="168" t="s">
        <v>21</v>
      </c>
      <c r="AA3145" s="168" t="s">
        <v>4872</v>
      </c>
      <c r="AB3145" s="168" t="s">
        <v>4873</v>
      </c>
      <c r="AC3145" s="168" t="s">
        <v>9354</v>
      </c>
      <c r="AD3145" s="169">
        <v>1818782.92547806</v>
      </c>
      <c r="AE3145" s="168" t="s">
        <v>810</v>
      </c>
      <c r="AF3145" s="169">
        <v>-1373205.84555221</v>
      </c>
      <c r="AG3145" s="169">
        <v>-2415573.6182383071</v>
      </c>
      <c r="AH3145" s="169">
        <v>-1173892.6843556489</v>
      </c>
      <c r="AI3145" s="168" t="s">
        <v>21</v>
      </c>
      <c r="AJ3145"/>
      <c r="AK3145"/>
    </row>
    <row r="3146" spans="1:37" hidden="1" x14ac:dyDescent="0.25">
      <c r="A3146" s="179" t="b">
        <f>IF(E3146&lt;&gt;1,"",NOT(ISNA(VLOOKUP(P3146,Mapping!$P:$P,1,FALSE))))</f>
        <v>0</v>
      </c>
      <c r="B3146" s="180" t="str">
        <f t="shared" si="48"/>
        <v/>
      </c>
      <c r="E3146" s="167">
        <v>1</v>
      </c>
      <c r="F3146" s="170" t="s">
        <v>4874</v>
      </c>
      <c r="G3146" s="169">
        <v>436397.65574964328</v>
      </c>
      <c r="H3146" s="168" t="s">
        <v>1266</v>
      </c>
      <c r="I3146" s="168" t="s">
        <v>561</v>
      </c>
      <c r="J3146" s="169">
        <v>112722.9758247776</v>
      </c>
      <c r="K3146" s="169">
        <v>59040.956454660001</v>
      </c>
      <c r="L3146" s="168" t="s">
        <v>5</v>
      </c>
      <c r="M3146" s="168" t="s">
        <v>21</v>
      </c>
      <c r="N3146" s="168" t="s">
        <v>2829</v>
      </c>
      <c r="O3146" s="168" t="s">
        <v>21</v>
      </c>
      <c r="P3146" s="168" t="s">
        <v>2831</v>
      </c>
      <c r="Q3146" s="168" t="s">
        <v>2832</v>
      </c>
      <c r="R3146" s="168" t="s">
        <v>1259</v>
      </c>
      <c r="S3146" s="168" t="s">
        <v>21</v>
      </c>
      <c r="T3146" s="168" t="s">
        <v>1259</v>
      </c>
      <c r="U3146" s="168" t="s">
        <v>1259</v>
      </c>
      <c r="V3146" s="168" t="s">
        <v>2832</v>
      </c>
      <c r="W3146" s="168" t="s">
        <v>1259</v>
      </c>
      <c r="X3146" s="168" t="s">
        <v>21</v>
      </c>
      <c r="Y3146" s="168" t="s">
        <v>1259</v>
      </c>
      <c r="Z3146" s="168" t="s">
        <v>21</v>
      </c>
      <c r="AA3146" s="168" t="s">
        <v>4875</v>
      </c>
      <c r="AB3146" s="168" t="s">
        <v>1259</v>
      </c>
      <c r="AC3146" s="168" t="s">
        <v>9355</v>
      </c>
      <c r="AD3146" s="169">
        <v>171268.15650611889</v>
      </c>
      <c r="AE3146" s="168" t="s">
        <v>814</v>
      </c>
      <c r="AF3146" s="169">
        <v>-87376.745952106023</v>
      </c>
      <c r="AG3146" s="169">
        <v>-196662.90866957419</v>
      </c>
      <c r="AH3146" s="169">
        <v>-122335.31894388721</v>
      </c>
      <c r="AI3146" s="168" t="s">
        <v>21</v>
      </c>
      <c r="AJ3146"/>
      <c r="AK3146"/>
    </row>
    <row r="3147" spans="1:37" hidden="1" x14ac:dyDescent="0.25">
      <c r="A3147" s="179" t="b">
        <f>IF(E3147&lt;&gt;1,"",NOT(ISNA(VLOOKUP(P3147,Mapping!$P:$P,1,FALSE))))</f>
        <v>0</v>
      </c>
      <c r="B3147" s="180" t="str">
        <f t="shared" si="48"/>
        <v/>
      </c>
      <c r="E3147" s="167">
        <v>1</v>
      </c>
      <c r="F3147" s="170" t="s">
        <v>4874</v>
      </c>
      <c r="G3147" s="169">
        <v>21242471.739671189</v>
      </c>
      <c r="H3147" s="168" t="s">
        <v>1266</v>
      </c>
      <c r="I3147" s="168" t="s">
        <v>561</v>
      </c>
      <c r="J3147" s="169">
        <v>5487001.5840396434</v>
      </c>
      <c r="K3147" s="169">
        <v>2873928.932585238</v>
      </c>
      <c r="L3147" s="168" t="s">
        <v>5</v>
      </c>
      <c r="M3147" s="168" t="s">
        <v>21</v>
      </c>
      <c r="N3147" s="168" t="s">
        <v>2829</v>
      </c>
      <c r="O3147" s="168" t="s">
        <v>21</v>
      </c>
      <c r="P3147" s="168" t="s">
        <v>2844</v>
      </c>
      <c r="Q3147" s="168" t="s">
        <v>2834</v>
      </c>
      <c r="R3147" s="168" t="s">
        <v>1259</v>
      </c>
      <c r="S3147" s="168" t="s">
        <v>21</v>
      </c>
      <c r="T3147" s="168" t="s">
        <v>1259</v>
      </c>
      <c r="U3147" s="168" t="s">
        <v>1259</v>
      </c>
      <c r="V3147" s="168" t="s">
        <v>2834</v>
      </c>
      <c r="W3147" s="168" t="s">
        <v>1259</v>
      </c>
      <c r="X3147" s="168" t="s">
        <v>21</v>
      </c>
      <c r="Y3147" s="168" t="s">
        <v>1259</v>
      </c>
      <c r="Z3147" s="168" t="s">
        <v>21</v>
      </c>
      <c r="AA3147" s="168" t="s">
        <v>4875</v>
      </c>
      <c r="AB3147" s="168" t="s">
        <v>1259</v>
      </c>
      <c r="AC3147" s="168" t="s">
        <v>9356</v>
      </c>
      <c r="AD3147" s="169">
        <v>8336797.7040050495</v>
      </c>
      <c r="AE3147" s="168" t="s">
        <v>814</v>
      </c>
      <c r="AF3147" s="169">
        <v>-4253226.4601734392</v>
      </c>
      <c r="AG3147" s="169">
        <v>-9572934.7410876472</v>
      </c>
      <c r="AH3147" s="169">
        <v>-5954900.3556518573</v>
      </c>
      <c r="AI3147" s="168" t="s">
        <v>21</v>
      </c>
      <c r="AJ3147"/>
      <c r="AK3147"/>
    </row>
    <row r="3148" spans="1:37" hidden="1" x14ac:dyDescent="0.25">
      <c r="A3148" s="179" t="b">
        <f>IF(E3148&lt;&gt;1,"",NOT(ISNA(VLOOKUP(P3148,Mapping!$P:$P,1,FALSE))))</f>
        <v>0</v>
      </c>
      <c r="B3148" s="180" t="str">
        <f t="shared" si="48"/>
        <v/>
      </c>
      <c r="E3148" s="167">
        <v>1</v>
      </c>
      <c r="F3148" s="170" t="s">
        <v>4874</v>
      </c>
      <c r="G3148" s="169">
        <v>1042523.285381388</v>
      </c>
      <c r="H3148" s="168" t="s">
        <v>1266</v>
      </c>
      <c r="I3148" s="168" t="s">
        <v>561</v>
      </c>
      <c r="J3148" s="169">
        <v>269287.25566351722</v>
      </c>
      <c r="K3148" s="169">
        <v>141044.6895949482</v>
      </c>
      <c r="L3148" s="168" t="s">
        <v>5</v>
      </c>
      <c r="M3148" s="168" t="s">
        <v>21</v>
      </c>
      <c r="N3148" s="168" t="s">
        <v>2829</v>
      </c>
      <c r="O3148" s="168" t="s">
        <v>21</v>
      </c>
      <c r="P3148" s="168" t="s">
        <v>2851</v>
      </c>
      <c r="Q3148" s="168" t="s">
        <v>2834</v>
      </c>
      <c r="R3148" s="168" t="s">
        <v>1259</v>
      </c>
      <c r="S3148" s="168" t="s">
        <v>21</v>
      </c>
      <c r="T3148" s="168" t="s">
        <v>1259</v>
      </c>
      <c r="U3148" s="168" t="s">
        <v>1259</v>
      </c>
      <c r="V3148" s="168" t="s">
        <v>2834</v>
      </c>
      <c r="W3148" s="168" t="s">
        <v>1259</v>
      </c>
      <c r="X3148" s="168" t="s">
        <v>21</v>
      </c>
      <c r="Y3148" s="168" t="s">
        <v>1259</v>
      </c>
      <c r="Z3148" s="168" t="s">
        <v>21</v>
      </c>
      <c r="AA3148" s="168" t="s">
        <v>4875</v>
      </c>
      <c r="AB3148" s="168" t="s">
        <v>1259</v>
      </c>
      <c r="AC3148" s="168" t="s">
        <v>9357</v>
      </c>
      <c r="AD3148" s="169">
        <v>409147.57182931597</v>
      </c>
      <c r="AE3148" s="168" t="s">
        <v>814</v>
      </c>
      <c r="AF3148" s="169">
        <v>-208736.89639658181</v>
      </c>
      <c r="AG3148" s="169">
        <v>-469813.84743387648</v>
      </c>
      <c r="AH3148" s="169">
        <v>-292250.46684652241</v>
      </c>
      <c r="AI3148" s="168" t="s">
        <v>21</v>
      </c>
      <c r="AJ3148"/>
      <c r="AK3148"/>
    </row>
    <row r="3149" spans="1:37" hidden="1" x14ac:dyDescent="0.25">
      <c r="A3149" s="179" t="b">
        <f>IF(E3149&lt;&gt;1,"",NOT(ISNA(VLOOKUP(P3149,Mapping!$P:$P,1,FALSE))))</f>
        <v>0</v>
      </c>
      <c r="B3149" s="180" t="str">
        <f t="shared" si="48"/>
        <v/>
      </c>
      <c r="E3149" s="167">
        <v>1</v>
      </c>
      <c r="F3149" s="170" t="s">
        <v>4874</v>
      </c>
      <c r="G3149" s="169">
        <v>330657.60793053982</v>
      </c>
      <c r="H3149" s="168" t="s">
        <v>1266</v>
      </c>
      <c r="I3149" s="168" t="s">
        <v>561</v>
      </c>
      <c r="J3149" s="169">
        <v>85409.967386295844</v>
      </c>
      <c r="K3149" s="169">
        <v>44735.211507251479</v>
      </c>
      <c r="L3149" s="168" t="s">
        <v>5</v>
      </c>
      <c r="M3149" s="168" t="s">
        <v>21</v>
      </c>
      <c r="N3149" s="168" t="s">
        <v>2829</v>
      </c>
      <c r="O3149" s="168" t="s">
        <v>21</v>
      </c>
      <c r="P3149" s="168" t="s">
        <v>2836</v>
      </c>
      <c r="Q3149" s="168" t="s">
        <v>2837</v>
      </c>
      <c r="R3149" s="168" t="s">
        <v>1259</v>
      </c>
      <c r="S3149" s="168" t="s">
        <v>21</v>
      </c>
      <c r="T3149" s="168" t="s">
        <v>1259</v>
      </c>
      <c r="U3149" s="168" t="s">
        <v>1259</v>
      </c>
      <c r="V3149" s="168" t="s">
        <v>2837</v>
      </c>
      <c r="W3149" s="168" t="s">
        <v>1259</v>
      </c>
      <c r="X3149" s="168" t="s">
        <v>21</v>
      </c>
      <c r="Y3149" s="168" t="s">
        <v>1259</v>
      </c>
      <c r="Z3149" s="168" t="s">
        <v>21</v>
      </c>
      <c r="AA3149" s="168" t="s">
        <v>4875</v>
      </c>
      <c r="AB3149" s="168" t="s">
        <v>1259</v>
      </c>
      <c r="AC3149" s="168" t="s">
        <v>9358</v>
      </c>
      <c r="AD3149" s="169">
        <v>129769.5306078258</v>
      </c>
      <c r="AE3149" s="168" t="s">
        <v>814</v>
      </c>
      <c r="AF3149" s="169">
        <v>-66205.18104215659</v>
      </c>
      <c r="AG3149" s="169">
        <v>-149011.08219208571</v>
      </c>
      <c r="AH3149" s="169">
        <v>-92693.220035562612</v>
      </c>
      <c r="AI3149" s="168" t="s">
        <v>21</v>
      </c>
      <c r="AJ3149"/>
      <c r="AK3149"/>
    </row>
    <row r="3150" spans="1:37" hidden="1" x14ac:dyDescent="0.25">
      <c r="A3150" s="179" t="b">
        <f>IF(E3150&lt;&gt;1,"",NOT(ISNA(VLOOKUP(P3150,Mapping!$P:$P,1,FALSE))))</f>
        <v>0</v>
      </c>
      <c r="B3150" s="180" t="str">
        <f t="shared" si="48"/>
        <v/>
      </c>
      <c r="E3150" s="167">
        <v>1</v>
      </c>
      <c r="F3150" s="170" t="s">
        <v>4876</v>
      </c>
      <c r="G3150" s="169">
        <v>2758553.4544640519</v>
      </c>
      <c r="H3150" s="168" t="s">
        <v>1266</v>
      </c>
      <c r="I3150" s="168" t="s">
        <v>402</v>
      </c>
      <c r="J3150" s="169">
        <v>1092689.814829859</v>
      </c>
      <c r="K3150" s="169">
        <v>621086.1218366028</v>
      </c>
      <c r="L3150" s="168" t="s">
        <v>5</v>
      </c>
      <c r="M3150" s="168" t="s">
        <v>21</v>
      </c>
      <c r="N3150" s="168" t="s">
        <v>2829</v>
      </c>
      <c r="O3150" s="168" t="s">
        <v>21</v>
      </c>
      <c r="P3150" s="168" t="s">
        <v>2831</v>
      </c>
      <c r="Q3150" s="168" t="s">
        <v>2832</v>
      </c>
      <c r="R3150" s="168" t="s">
        <v>1259</v>
      </c>
      <c r="S3150" s="168" t="s">
        <v>21</v>
      </c>
      <c r="T3150" s="168" t="s">
        <v>1259</v>
      </c>
      <c r="U3150" s="168" t="s">
        <v>1259</v>
      </c>
      <c r="V3150" s="168" t="s">
        <v>2832</v>
      </c>
      <c r="W3150" s="168" t="s">
        <v>1259</v>
      </c>
      <c r="X3150" s="168" t="s">
        <v>21</v>
      </c>
      <c r="Y3150" s="168" t="s">
        <v>1259</v>
      </c>
      <c r="Z3150" s="168" t="s">
        <v>21</v>
      </c>
      <c r="AA3150" s="168" t="s">
        <v>4877</v>
      </c>
      <c r="AB3150" s="168" t="s">
        <v>1259</v>
      </c>
      <c r="AC3150" s="168" t="s">
        <v>9359</v>
      </c>
      <c r="AD3150" s="169">
        <v>1747444.121288283</v>
      </c>
      <c r="AE3150" s="168" t="s">
        <v>809</v>
      </c>
      <c r="AF3150" s="169">
        <v>-1430655.380592627</v>
      </c>
      <c r="AG3150" s="169">
        <v>-1186438.070183323</v>
      </c>
      <c r="AH3150" s="169">
        <v>-932337.85624614405</v>
      </c>
      <c r="AI3150" s="168" t="s">
        <v>21</v>
      </c>
      <c r="AJ3150"/>
      <c r="AK3150"/>
    </row>
    <row r="3151" spans="1:37" hidden="1" x14ac:dyDescent="0.25">
      <c r="A3151" s="179" t="b">
        <f>IF(E3151&lt;&gt;1,"",NOT(ISNA(VLOOKUP(P3151,Mapping!$P:$P,1,FALSE))))</f>
        <v>0</v>
      </c>
      <c r="B3151" s="180" t="str">
        <f t="shared" si="48"/>
        <v/>
      </c>
      <c r="E3151" s="167">
        <v>1</v>
      </c>
      <c r="F3151" s="170" t="s">
        <v>4876</v>
      </c>
      <c r="G3151" s="169">
        <v>7082650.0880286098</v>
      </c>
      <c r="H3151" s="168" t="s">
        <v>1266</v>
      </c>
      <c r="I3151" s="168" t="s">
        <v>402</v>
      </c>
      <c r="J3151" s="169">
        <v>2805506.4877096149</v>
      </c>
      <c r="K3151" s="169">
        <v>1594653.0484594179</v>
      </c>
      <c r="L3151" s="168" t="s">
        <v>5</v>
      </c>
      <c r="M3151" s="168" t="s">
        <v>21</v>
      </c>
      <c r="N3151" s="168" t="s">
        <v>2829</v>
      </c>
      <c r="O3151" s="168" t="s">
        <v>21</v>
      </c>
      <c r="P3151" s="168" t="s">
        <v>2851</v>
      </c>
      <c r="Q3151" s="168" t="s">
        <v>2834</v>
      </c>
      <c r="R3151" s="168" t="s">
        <v>1259</v>
      </c>
      <c r="S3151" s="168" t="s">
        <v>21</v>
      </c>
      <c r="T3151" s="168" t="s">
        <v>1259</v>
      </c>
      <c r="U3151" s="168" t="s">
        <v>1259</v>
      </c>
      <c r="V3151" s="168" t="s">
        <v>2834</v>
      </c>
      <c r="W3151" s="168" t="s">
        <v>1259</v>
      </c>
      <c r="X3151" s="168" t="s">
        <v>21</v>
      </c>
      <c r="Y3151" s="168" t="s">
        <v>1259</v>
      </c>
      <c r="Z3151" s="168" t="s">
        <v>21</v>
      </c>
      <c r="AA3151" s="168" t="s">
        <v>4877</v>
      </c>
      <c r="AB3151" s="168" t="s">
        <v>1259</v>
      </c>
      <c r="AC3151" s="168" t="s">
        <v>9360</v>
      </c>
      <c r="AD3151" s="169">
        <v>4486603.3824499911</v>
      </c>
      <c r="AE3151" s="168" t="s">
        <v>809</v>
      </c>
      <c r="AF3151" s="169">
        <v>-3673240.930276494</v>
      </c>
      <c r="AG3151" s="169">
        <v>-3046207.3115262571</v>
      </c>
      <c r="AH3151" s="169">
        <v>-2393799.1083435821</v>
      </c>
      <c r="AI3151" s="168" t="s">
        <v>21</v>
      </c>
      <c r="AJ3151"/>
      <c r="AK3151"/>
    </row>
    <row r="3152" spans="1:37" hidden="1" x14ac:dyDescent="0.25">
      <c r="A3152" s="179" t="b">
        <f>IF(E3152&lt;&gt;1,"",NOT(ISNA(VLOOKUP(P3152,Mapping!$P:$P,1,FALSE))))</f>
        <v>0</v>
      </c>
      <c r="B3152" s="180" t="str">
        <f t="shared" si="48"/>
        <v/>
      </c>
      <c r="E3152" s="167">
        <v>1</v>
      </c>
      <c r="F3152" s="170" t="s">
        <v>4876</v>
      </c>
      <c r="G3152" s="169">
        <v>7184190.1188079976</v>
      </c>
      <c r="H3152" s="168" t="s">
        <v>1266</v>
      </c>
      <c r="I3152" s="168" t="s">
        <v>402</v>
      </c>
      <c r="J3152" s="169">
        <v>2845727.4800745049</v>
      </c>
      <c r="K3152" s="169">
        <v>1617514.705834911</v>
      </c>
      <c r="L3152" s="168" t="s">
        <v>5</v>
      </c>
      <c r="M3152" s="168" t="s">
        <v>21</v>
      </c>
      <c r="N3152" s="168" t="s">
        <v>2829</v>
      </c>
      <c r="O3152" s="168" t="s">
        <v>21</v>
      </c>
      <c r="P3152" s="168" t="s">
        <v>2835</v>
      </c>
      <c r="Q3152" s="168" t="s">
        <v>2834</v>
      </c>
      <c r="R3152" s="168" t="s">
        <v>1259</v>
      </c>
      <c r="S3152" s="168" t="s">
        <v>21</v>
      </c>
      <c r="T3152" s="168" t="s">
        <v>1259</v>
      </c>
      <c r="U3152" s="168" t="s">
        <v>1259</v>
      </c>
      <c r="V3152" s="168" t="s">
        <v>2834</v>
      </c>
      <c r="W3152" s="168" t="s">
        <v>1259</v>
      </c>
      <c r="X3152" s="168" t="s">
        <v>21</v>
      </c>
      <c r="Y3152" s="168" t="s">
        <v>1259</v>
      </c>
      <c r="Z3152" s="168" t="s">
        <v>21</v>
      </c>
      <c r="AA3152" s="168" t="s">
        <v>4877</v>
      </c>
      <c r="AB3152" s="168" t="s">
        <v>1259</v>
      </c>
      <c r="AC3152" s="168" t="s">
        <v>9361</v>
      </c>
      <c r="AD3152" s="169">
        <v>4550925.3297277139</v>
      </c>
      <c r="AE3152" s="168" t="s">
        <v>809</v>
      </c>
      <c r="AF3152" s="169">
        <v>-3725902.1506508868</v>
      </c>
      <c r="AG3152" s="169">
        <v>-3089879.0982626351</v>
      </c>
      <c r="AH3152" s="169">
        <v>-2428117.680081543</v>
      </c>
      <c r="AI3152" s="168" t="s">
        <v>21</v>
      </c>
      <c r="AJ3152"/>
      <c r="AK3152"/>
    </row>
    <row r="3153" spans="1:37" hidden="1" x14ac:dyDescent="0.25">
      <c r="A3153" s="179" t="b">
        <f>IF(E3153&lt;&gt;1,"",NOT(ISNA(VLOOKUP(P3153,Mapping!$P:$P,1,FALSE))))</f>
        <v>0</v>
      </c>
      <c r="B3153" s="180" t="str">
        <f t="shared" si="48"/>
        <v/>
      </c>
      <c r="E3153" s="167">
        <v>1</v>
      </c>
      <c r="F3153" s="170" t="s">
        <v>4876</v>
      </c>
      <c r="G3153" s="169">
        <v>899694.10644749308</v>
      </c>
      <c r="H3153" s="168" t="s">
        <v>1266</v>
      </c>
      <c r="I3153" s="168" t="s">
        <v>402</v>
      </c>
      <c r="J3153" s="169">
        <v>356377.57353831158</v>
      </c>
      <c r="K3153" s="169">
        <v>202565.4143146867</v>
      </c>
      <c r="L3153" s="168" t="s">
        <v>5</v>
      </c>
      <c r="M3153" s="168" t="s">
        <v>21</v>
      </c>
      <c r="N3153" s="168" t="s">
        <v>2829</v>
      </c>
      <c r="O3153" s="168" t="s">
        <v>21</v>
      </c>
      <c r="P3153" s="168" t="s">
        <v>2836</v>
      </c>
      <c r="Q3153" s="168" t="s">
        <v>2837</v>
      </c>
      <c r="R3153" s="168" t="s">
        <v>1259</v>
      </c>
      <c r="S3153" s="168" t="s">
        <v>21</v>
      </c>
      <c r="T3153" s="168" t="s">
        <v>1259</v>
      </c>
      <c r="U3153" s="168" t="s">
        <v>1259</v>
      </c>
      <c r="V3153" s="168" t="s">
        <v>2837</v>
      </c>
      <c r="W3153" s="168" t="s">
        <v>1259</v>
      </c>
      <c r="X3153" s="168" t="s">
        <v>21</v>
      </c>
      <c r="Y3153" s="168" t="s">
        <v>1259</v>
      </c>
      <c r="Z3153" s="168" t="s">
        <v>21</v>
      </c>
      <c r="AA3153" s="168" t="s">
        <v>4877</v>
      </c>
      <c r="AB3153" s="168" t="s">
        <v>1259</v>
      </c>
      <c r="AC3153" s="168" t="s">
        <v>9362</v>
      </c>
      <c r="AD3153" s="169">
        <v>569923.76737351622</v>
      </c>
      <c r="AE3153" s="168" t="s">
        <v>809</v>
      </c>
      <c r="AF3153" s="169">
        <v>-466604.05010228709</v>
      </c>
      <c r="AG3153" s="169">
        <v>-386953.29165417969</v>
      </c>
      <c r="AH3153" s="169">
        <v>-304079.25324960449</v>
      </c>
      <c r="AI3153" s="168" t="s">
        <v>21</v>
      </c>
      <c r="AJ3153"/>
      <c r="AK3153"/>
    </row>
    <row r="3154" spans="1:37" hidden="1" x14ac:dyDescent="0.25">
      <c r="A3154" s="179" t="b">
        <f>IF(E3154&lt;&gt;1,"",NOT(ISNA(VLOOKUP(P3154,Mapping!$P:$P,1,FALSE))))</f>
        <v>0</v>
      </c>
      <c r="B3154" s="180" t="str">
        <f t="shared" si="48"/>
        <v/>
      </c>
      <c r="E3154" s="167">
        <v>1</v>
      </c>
      <c r="F3154" s="170" t="s">
        <v>4878</v>
      </c>
      <c r="G3154" s="169">
        <v>9168488.8647599202</v>
      </c>
      <c r="H3154" s="168" t="s">
        <v>1266</v>
      </c>
      <c r="I3154" s="168" t="s">
        <v>303</v>
      </c>
      <c r="J3154" s="169">
        <v>2927843.6549260491</v>
      </c>
      <c r="K3154" s="169">
        <v>1773768.3638856211</v>
      </c>
      <c r="L3154" s="168" t="s">
        <v>5</v>
      </c>
      <c r="M3154" s="168" t="s">
        <v>21</v>
      </c>
      <c r="N3154" s="168" t="s">
        <v>2829</v>
      </c>
      <c r="O3154" s="168" t="s">
        <v>21</v>
      </c>
      <c r="P3154" s="168" t="s">
        <v>2831</v>
      </c>
      <c r="Q3154" s="168" t="s">
        <v>2832</v>
      </c>
      <c r="R3154" s="168" t="s">
        <v>1259</v>
      </c>
      <c r="S3154" s="168" t="s">
        <v>21</v>
      </c>
      <c r="T3154" s="168" t="s">
        <v>1259</v>
      </c>
      <c r="U3154" s="168" t="s">
        <v>1259</v>
      </c>
      <c r="V3154" s="168" t="s">
        <v>2832</v>
      </c>
      <c r="W3154" s="168" t="s">
        <v>1259</v>
      </c>
      <c r="X3154" s="168" t="s">
        <v>21</v>
      </c>
      <c r="Y3154" s="168" t="s">
        <v>1259</v>
      </c>
      <c r="Z3154" s="168" t="s">
        <v>21</v>
      </c>
      <c r="AA3154" s="168" t="s">
        <v>4879</v>
      </c>
      <c r="AB3154" s="168" t="s">
        <v>4880</v>
      </c>
      <c r="AC3154" s="168" t="s">
        <v>9363</v>
      </c>
      <c r="AD3154" s="169">
        <v>4047604.2814447968</v>
      </c>
      <c r="AE3154" s="168" t="s">
        <v>816</v>
      </c>
      <c r="AF3154" s="169">
        <v>-594940.42003459297</v>
      </c>
      <c r="AG3154" s="169">
        <v>-3247286.731228353</v>
      </c>
      <c r="AH3154" s="169">
        <v>-2339009.5844979398</v>
      </c>
      <c r="AI3154" s="168" t="s">
        <v>21</v>
      </c>
      <c r="AJ3154"/>
      <c r="AK3154"/>
    </row>
    <row r="3155" spans="1:37" hidden="1" x14ac:dyDescent="0.25">
      <c r="A3155" s="179" t="b">
        <f>IF(E3155&lt;&gt;1,"",NOT(ISNA(VLOOKUP(P3155,Mapping!$P:$P,1,FALSE))))</f>
        <v>0</v>
      </c>
      <c r="B3155" s="180" t="str">
        <f t="shared" si="48"/>
        <v/>
      </c>
      <c r="E3155" s="167">
        <v>1</v>
      </c>
      <c r="F3155" s="170" t="s">
        <v>4878</v>
      </c>
      <c r="G3155" s="169">
        <v>6709952.9490795489</v>
      </c>
      <c r="H3155" s="168" t="s">
        <v>1266</v>
      </c>
      <c r="I3155" s="168" t="s">
        <v>303</v>
      </c>
      <c r="J3155" s="169">
        <v>2142740.5820740261</v>
      </c>
      <c r="K3155" s="169">
        <v>1298131.288568673</v>
      </c>
      <c r="L3155" s="168" t="s">
        <v>5</v>
      </c>
      <c r="M3155" s="168" t="s">
        <v>21</v>
      </c>
      <c r="N3155" s="168" t="s">
        <v>2829</v>
      </c>
      <c r="O3155" s="168" t="s">
        <v>21</v>
      </c>
      <c r="P3155" s="168" t="s">
        <v>2851</v>
      </c>
      <c r="Q3155" s="168" t="s">
        <v>2834</v>
      </c>
      <c r="R3155" s="168" t="s">
        <v>1259</v>
      </c>
      <c r="S3155" s="168" t="s">
        <v>21</v>
      </c>
      <c r="T3155" s="168" t="s">
        <v>1259</v>
      </c>
      <c r="U3155" s="168" t="s">
        <v>1259</v>
      </c>
      <c r="V3155" s="168" t="s">
        <v>2834</v>
      </c>
      <c r="W3155" s="168" t="s">
        <v>1259</v>
      </c>
      <c r="X3155" s="168" t="s">
        <v>21</v>
      </c>
      <c r="Y3155" s="168" t="s">
        <v>1259</v>
      </c>
      <c r="Z3155" s="168" t="s">
        <v>21</v>
      </c>
      <c r="AA3155" s="168" t="s">
        <v>4879</v>
      </c>
      <c r="AB3155" s="168" t="s">
        <v>4880</v>
      </c>
      <c r="AC3155" s="168" t="s">
        <v>9364</v>
      </c>
      <c r="AD3155" s="169">
        <v>2962236.7094076988</v>
      </c>
      <c r="AE3155" s="168" t="s">
        <v>816</v>
      </c>
      <c r="AF3155" s="169">
        <v>-435406.78129429743</v>
      </c>
      <c r="AG3155" s="169">
        <v>-2376524.801427363</v>
      </c>
      <c r="AH3155" s="169">
        <v>-1711802.728991834</v>
      </c>
      <c r="AI3155" s="168" t="s">
        <v>21</v>
      </c>
      <c r="AJ3155"/>
      <c r="AK3155"/>
    </row>
    <row r="3156" spans="1:37" hidden="1" x14ac:dyDescent="0.25">
      <c r="A3156" s="179" t="b">
        <f>IF(E3156&lt;&gt;1,"",NOT(ISNA(VLOOKUP(P3156,Mapping!$P:$P,1,FALSE))))</f>
        <v>0</v>
      </c>
      <c r="B3156" s="180" t="str">
        <f t="shared" si="48"/>
        <v/>
      </c>
      <c r="E3156" s="167">
        <v>1</v>
      </c>
      <c r="F3156" s="170" t="s">
        <v>4878</v>
      </c>
      <c r="G3156" s="169">
        <v>1019462.720660324</v>
      </c>
      <c r="H3156" s="168" t="s">
        <v>1266</v>
      </c>
      <c r="I3156" s="168" t="s">
        <v>303</v>
      </c>
      <c r="J3156" s="169">
        <v>325552.82578697213</v>
      </c>
      <c r="K3156" s="169">
        <v>197228.87258099939</v>
      </c>
      <c r="L3156" s="168" t="s">
        <v>5</v>
      </c>
      <c r="M3156" s="168" t="s">
        <v>21</v>
      </c>
      <c r="N3156" s="168" t="s">
        <v>2829</v>
      </c>
      <c r="O3156" s="168" t="s">
        <v>21</v>
      </c>
      <c r="P3156" s="168" t="s">
        <v>2835</v>
      </c>
      <c r="Q3156" s="168" t="s">
        <v>2834</v>
      </c>
      <c r="R3156" s="168" t="s">
        <v>1259</v>
      </c>
      <c r="S3156" s="168" t="s">
        <v>21</v>
      </c>
      <c r="T3156" s="168" t="s">
        <v>1259</v>
      </c>
      <c r="U3156" s="168" t="s">
        <v>1259</v>
      </c>
      <c r="V3156" s="168" t="s">
        <v>2834</v>
      </c>
      <c r="W3156" s="168" t="s">
        <v>1259</v>
      </c>
      <c r="X3156" s="168" t="s">
        <v>21</v>
      </c>
      <c r="Y3156" s="168" t="s">
        <v>1259</v>
      </c>
      <c r="Z3156" s="168" t="s">
        <v>21</v>
      </c>
      <c r="AA3156" s="168" t="s">
        <v>4879</v>
      </c>
      <c r="AB3156" s="168" t="s">
        <v>4880</v>
      </c>
      <c r="AC3156" s="168" t="s">
        <v>9365</v>
      </c>
      <c r="AD3156" s="169">
        <v>450061.26241569489</v>
      </c>
      <c r="AE3156" s="168" t="s">
        <v>816</v>
      </c>
      <c r="AF3156" s="169">
        <v>-66152.622115350212</v>
      </c>
      <c r="AG3156" s="169">
        <v>-361072.34404858598</v>
      </c>
      <c r="AH3156" s="169">
        <v>-260079.1809682023</v>
      </c>
      <c r="AI3156" s="168" t="s">
        <v>21</v>
      </c>
      <c r="AJ3156"/>
      <c r="AK3156"/>
    </row>
    <row r="3157" spans="1:37" hidden="1" x14ac:dyDescent="0.25">
      <c r="A3157" s="179" t="b">
        <f>IF(E3157&lt;&gt;1,"",NOT(ISNA(VLOOKUP(P3157,Mapping!$P:$P,1,FALSE))))</f>
        <v>0</v>
      </c>
      <c r="B3157" s="180" t="str">
        <f t="shared" ref="B3157:B3220" si="49">IF(AI3157="","",VALUE(AI3157))</f>
        <v/>
      </c>
      <c r="E3157" s="167">
        <v>1</v>
      </c>
      <c r="F3157" s="170" t="s">
        <v>4878</v>
      </c>
      <c r="G3157" s="169">
        <v>5464472.7683663759</v>
      </c>
      <c r="H3157" s="168" t="s">
        <v>1266</v>
      </c>
      <c r="I3157" s="168" t="s">
        <v>303</v>
      </c>
      <c r="J3157" s="169">
        <v>1745011.8725531739</v>
      </c>
      <c r="K3157" s="169">
        <v>1057176.2767905761</v>
      </c>
      <c r="L3157" s="168" t="s">
        <v>5</v>
      </c>
      <c r="M3157" s="168" t="s">
        <v>21</v>
      </c>
      <c r="N3157" s="168" t="s">
        <v>2829</v>
      </c>
      <c r="O3157" s="168" t="s">
        <v>21</v>
      </c>
      <c r="P3157" s="168" t="s">
        <v>2836</v>
      </c>
      <c r="Q3157" s="168" t="s">
        <v>2837</v>
      </c>
      <c r="R3157" s="168" t="s">
        <v>1259</v>
      </c>
      <c r="S3157" s="168" t="s">
        <v>21</v>
      </c>
      <c r="T3157" s="168" t="s">
        <v>1259</v>
      </c>
      <c r="U3157" s="168" t="s">
        <v>1259</v>
      </c>
      <c r="V3157" s="168" t="s">
        <v>2837</v>
      </c>
      <c r="W3157" s="168" t="s">
        <v>1259</v>
      </c>
      <c r="X3157" s="168" t="s">
        <v>21</v>
      </c>
      <c r="Y3157" s="168" t="s">
        <v>1259</v>
      </c>
      <c r="Z3157" s="168" t="s">
        <v>21</v>
      </c>
      <c r="AA3157" s="168" t="s">
        <v>4879</v>
      </c>
      <c r="AB3157" s="168" t="s">
        <v>4880</v>
      </c>
      <c r="AC3157" s="168" t="s">
        <v>9366</v>
      </c>
      <c r="AD3157" s="169">
        <v>2412395.728383481</v>
      </c>
      <c r="AE3157" s="168" t="s">
        <v>816</v>
      </c>
      <c r="AF3157" s="169">
        <v>-354587.95577264577</v>
      </c>
      <c r="AG3157" s="169">
        <v>-1935401.806733768</v>
      </c>
      <c r="AH3157" s="169">
        <v>-1394063.3367145001</v>
      </c>
      <c r="AI3157" s="168" t="s">
        <v>21</v>
      </c>
      <c r="AJ3157"/>
      <c r="AK3157"/>
    </row>
    <row r="3158" spans="1:37" hidden="1" x14ac:dyDescent="0.25">
      <c r="A3158" s="179" t="b">
        <f>IF(E3158&lt;&gt;1,"",NOT(ISNA(VLOOKUP(P3158,Mapping!$P:$P,1,FALSE))))</f>
        <v>0</v>
      </c>
      <c r="B3158" s="180" t="str">
        <f t="shared" si="49"/>
        <v/>
      </c>
      <c r="E3158" s="167">
        <v>1</v>
      </c>
      <c r="F3158" s="170" t="s">
        <v>4881</v>
      </c>
      <c r="G3158" s="169">
        <v>9112192.6391939577</v>
      </c>
      <c r="H3158" s="168" t="s">
        <v>1266</v>
      </c>
      <c r="I3158" s="168" t="s">
        <v>303</v>
      </c>
      <c r="J3158" s="169">
        <v>3561564.0413438962</v>
      </c>
      <c r="K3158" s="169">
        <v>2472539.8764596391</v>
      </c>
      <c r="L3158" s="168" t="s">
        <v>5</v>
      </c>
      <c r="M3158" s="168" t="s">
        <v>21</v>
      </c>
      <c r="N3158" s="168" t="s">
        <v>2829</v>
      </c>
      <c r="O3158" s="168" t="s">
        <v>21</v>
      </c>
      <c r="P3158" s="168" t="s">
        <v>2831</v>
      </c>
      <c r="Q3158" s="168" t="s">
        <v>2832</v>
      </c>
      <c r="R3158" s="168" t="s">
        <v>1259</v>
      </c>
      <c r="S3158" s="168" t="s">
        <v>21</v>
      </c>
      <c r="T3158" s="168" t="s">
        <v>1259</v>
      </c>
      <c r="U3158" s="168" t="s">
        <v>1259</v>
      </c>
      <c r="V3158" s="168" t="s">
        <v>2832</v>
      </c>
      <c r="W3158" s="168" t="s">
        <v>1259</v>
      </c>
      <c r="X3158" s="168" t="s">
        <v>21</v>
      </c>
      <c r="Y3158" s="168" t="s">
        <v>1259</v>
      </c>
      <c r="Z3158" s="168" t="s">
        <v>21</v>
      </c>
      <c r="AA3158" s="168" t="s">
        <v>4882</v>
      </c>
      <c r="AB3158" s="168" t="s">
        <v>4883</v>
      </c>
      <c r="AC3158" s="168" t="s">
        <v>6987</v>
      </c>
      <c r="AD3158" s="169">
        <v>5713347.8086031908</v>
      </c>
      <c r="AE3158" s="168" t="s">
        <v>808</v>
      </c>
      <c r="AF3158" s="169">
        <v>-5710527.2457379531</v>
      </c>
      <c r="AG3158" s="169">
        <v>-4170913.1206601681</v>
      </c>
      <c r="AH3158" s="169">
        <v>-2783440.6368476888</v>
      </c>
      <c r="AI3158" s="168" t="s">
        <v>21</v>
      </c>
      <c r="AJ3158"/>
      <c r="AK3158"/>
    </row>
    <row r="3159" spans="1:37" hidden="1" x14ac:dyDescent="0.25">
      <c r="A3159" s="179" t="b">
        <f>IF(E3159&lt;&gt;1,"",NOT(ISNA(VLOOKUP(P3159,Mapping!$P:$P,1,FALSE))))</f>
        <v>0</v>
      </c>
      <c r="B3159" s="180" t="str">
        <f t="shared" si="49"/>
        <v/>
      </c>
      <c r="E3159" s="167">
        <v>1</v>
      </c>
      <c r="F3159" s="170" t="s">
        <v>4881</v>
      </c>
      <c r="G3159" s="169">
        <v>29135862.513304681</v>
      </c>
      <c r="H3159" s="168" t="s">
        <v>1266</v>
      </c>
      <c r="I3159" s="168" t="s">
        <v>303</v>
      </c>
      <c r="J3159" s="169">
        <v>11387955.056457721</v>
      </c>
      <c r="K3159" s="169">
        <v>7905844.9213782046</v>
      </c>
      <c r="L3159" s="168" t="s">
        <v>5</v>
      </c>
      <c r="M3159" s="168" t="s">
        <v>21</v>
      </c>
      <c r="N3159" s="168" t="s">
        <v>2829</v>
      </c>
      <c r="O3159" s="168" t="s">
        <v>21</v>
      </c>
      <c r="P3159" s="168" t="s">
        <v>2842</v>
      </c>
      <c r="Q3159" s="168" t="s">
        <v>2834</v>
      </c>
      <c r="R3159" s="168" t="s">
        <v>1259</v>
      </c>
      <c r="S3159" s="168" t="s">
        <v>21</v>
      </c>
      <c r="T3159" s="168" t="s">
        <v>1259</v>
      </c>
      <c r="U3159" s="168" t="s">
        <v>1259</v>
      </c>
      <c r="V3159" s="168" t="s">
        <v>2834</v>
      </c>
      <c r="W3159" s="168" t="s">
        <v>1259</v>
      </c>
      <c r="X3159" s="168" t="s">
        <v>21</v>
      </c>
      <c r="Y3159" s="168" t="s">
        <v>1259</v>
      </c>
      <c r="Z3159" s="168" t="s">
        <v>21</v>
      </c>
      <c r="AA3159" s="168" t="s">
        <v>4882</v>
      </c>
      <c r="AB3159" s="168" t="s">
        <v>4883</v>
      </c>
      <c r="AC3159" s="168" t="s">
        <v>9367</v>
      </c>
      <c r="AD3159" s="169">
        <v>18268195.464409921</v>
      </c>
      <c r="AE3159" s="168" t="s">
        <v>808</v>
      </c>
      <c r="AF3159" s="169">
        <v>-18259176.83024523</v>
      </c>
      <c r="AG3159" s="169">
        <v>-13336323.764248559</v>
      </c>
      <c r="AH3159" s="169">
        <v>-8899937.3608845472</v>
      </c>
      <c r="AI3159" s="168" t="s">
        <v>21</v>
      </c>
      <c r="AJ3159"/>
      <c r="AK3159"/>
    </row>
    <row r="3160" spans="1:37" hidden="1" x14ac:dyDescent="0.25">
      <c r="A3160" s="179" t="b">
        <f>IF(E3160&lt;&gt;1,"",NOT(ISNA(VLOOKUP(P3160,Mapping!$P:$P,1,FALSE))))</f>
        <v>0</v>
      </c>
      <c r="B3160" s="180" t="str">
        <f t="shared" si="49"/>
        <v/>
      </c>
      <c r="E3160" s="167">
        <v>1</v>
      </c>
      <c r="F3160" s="170" t="s">
        <v>4881</v>
      </c>
      <c r="G3160" s="169">
        <v>7912669.5753787532</v>
      </c>
      <c r="H3160" s="168" t="s">
        <v>1266</v>
      </c>
      <c r="I3160" s="168" t="s">
        <v>303</v>
      </c>
      <c r="J3160" s="169">
        <v>3092722.0863932231</v>
      </c>
      <c r="K3160" s="169">
        <v>2147056.348460116</v>
      </c>
      <c r="L3160" s="168" t="s">
        <v>5</v>
      </c>
      <c r="M3160" s="168" t="s">
        <v>21</v>
      </c>
      <c r="N3160" s="168" t="s">
        <v>2829</v>
      </c>
      <c r="O3160" s="168" t="s">
        <v>21</v>
      </c>
      <c r="P3160" s="168" t="s">
        <v>2836</v>
      </c>
      <c r="Q3160" s="168" t="s">
        <v>2837</v>
      </c>
      <c r="R3160" s="168" t="s">
        <v>1259</v>
      </c>
      <c r="S3160" s="168" t="s">
        <v>21</v>
      </c>
      <c r="T3160" s="168" t="s">
        <v>1259</v>
      </c>
      <c r="U3160" s="168" t="s">
        <v>1259</v>
      </c>
      <c r="V3160" s="168" t="s">
        <v>2837</v>
      </c>
      <c r="W3160" s="168" t="s">
        <v>1259</v>
      </c>
      <c r="X3160" s="168" t="s">
        <v>21</v>
      </c>
      <c r="Y3160" s="168" t="s">
        <v>1259</v>
      </c>
      <c r="Z3160" s="168" t="s">
        <v>21</v>
      </c>
      <c r="AA3160" s="168" t="s">
        <v>4882</v>
      </c>
      <c r="AB3160" s="168" t="s">
        <v>4883</v>
      </c>
      <c r="AC3160" s="168" t="s">
        <v>9368</v>
      </c>
      <c r="AD3160" s="169">
        <v>4961246.4495362388</v>
      </c>
      <c r="AE3160" s="168" t="s">
        <v>808</v>
      </c>
      <c r="AF3160" s="169">
        <v>-4958797.1837170376</v>
      </c>
      <c r="AG3160" s="169">
        <v>-3621856.8524814602</v>
      </c>
      <c r="AH3160" s="169">
        <v>-2417030.3366200351</v>
      </c>
      <c r="AI3160" s="168" t="s">
        <v>21</v>
      </c>
      <c r="AJ3160"/>
      <c r="AK3160"/>
    </row>
    <row r="3161" spans="1:37" hidden="1" x14ac:dyDescent="0.25">
      <c r="A3161" s="179" t="b">
        <f>IF(E3161&lt;&gt;1,"",NOT(ISNA(VLOOKUP(P3161,Mapping!$P:$P,1,FALSE))))</f>
        <v>0</v>
      </c>
      <c r="B3161" s="180" t="str">
        <f t="shared" si="49"/>
        <v/>
      </c>
      <c r="E3161" s="167">
        <v>1</v>
      </c>
      <c r="F3161" s="170" t="s">
        <v>4884</v>
      </c>
      <c r="G3161" s="169">
        <v>176139.42884690981</v>
      </c>
      <c r="H3161" s="168" t="s">
        <v>1266</v>
      </c>
      <c r="I3161" s="168" t="s">
        <v>779</v>
      </c>
      <c r="J3161" s="169">
        <v>60159.676929327718</v>
      </c>
      <c r="K3161" s="169">
        <v>30255.553236370371</v>
      </c>
      <c r="L3161" s="168" t="s">
        <v>5</v>
      </c>
      <c r="M3161" s="168" t="s">
        <v>21</v>
      </c>
      <c r="N3161" s="168" t="s">
        <v>2829</v>
      </c>
      <c r="O3161" s="168" t="s">
        <v>21</v>
      </c>
      <c r="P3161" s="168" t="s">
        <v>2831</v>
      </c>
      <c r="Q3161" s="168" t="s">
        <v>2832</v>
      </c>
      <c r="R3161" s="168" t="s">
        <v>1259</v>
      </c>
      <c r="S3161" s="168" t="s">
        <v>21</v>
      </c>
      <c r="T3161" s="168" t="s">
        <v>1259</v>
      </c>
      <c r="U3161" s="168" t="s">
        <v>1259</v>
      </c>
      <c r="V3161" s="168" t="s">
        <v>2832</v>
      </c>
      <c r="W3161" s="168" t="s">
        <v>1259</v>
      </c>
      <c r="X3161" s="168" t="s">
        <v>21</v>
      </c>
      <c r="Y3161" s="168" t="s">
        <v>1259</v>
      </c>
      <c r="Z3161" s="168" t="s">
        <v>21</v>
      </c>
      <c r="AA3161" s="168" t="s">
        <v>4885</v>
      </c>
      <c r="AB3161" s="168" t="s">
        <v>1259</v>
      </c>
      <c r="AC3161" s="168" t="s">
        <v>9369</v>
      </c>
      <c r="AD3161" s="169">
        <v>79301.958447889891</v>
      </c>
      <c r="AE3161" s="168" t="s">
        <v>814</v>
      </c>
      <c r="AF3161" s="169">
        <v>-47633.581081940218</v>
      </c>
      <c r="AG3161" s="169">
        <v>-35777.057790733546</v>
      </c>
      <c r="AH3161" s="169">
        <v>-43864.099586196447</v>
      </c>
      <c r="AI3161" s="168" t="s">
        <v>21</v>
      </c>
      <c r="AJ3161"/>
      <c r="AK3161"/>
    </row>
    <row r="3162" spans="1:37" hidden="1" x14ac:dyDescent="0.25">
      <c r="A3162" s="179" t="b">
        <f>IF(E3162&lt;&gt;1,"",NOT(ISNA(VLOOKUP(P3162,Mapping!$P:$P,1,FALSE))))</f>
        <v>0</v>
      </c>
      <c r="B3162" s="180" t="str">
        <f t="shared" si="49"/>
        <v/>
      </c>
      <c r="E3162" s="167">
        <v>1</v>
      </c>
      <c r="F3162" s="170" t="s">
        <v>4886</v>
      </c>
      <c r="G3162" s="169">
        <v>2234580.0086370842</v>
      </c>
      <c r="H3162" s="168" t="s">
        <v>1266</v>
      </c>
      <c r="I3162" s="168" t="s">
        <v>779</v>
      </c>
      <c r="J3162" s="169">
        <v>643234.87401883875</v>
      </c>
      <c r="K3162" s="169">
        <v>485501.15469141683</v>
      </c>
      <c r="L3162" s="168" t="s">
        <v>5</v>
      </c>
      <c r="M3162" s="168" t="s">
        <v>21</v>
      </c>
      <c r="N3162" s="168" t="s">
        <v>2829</v>
      </c>
      <c r="O3162" s="168" t="s">
        <v>21</v>
      </c>
      <c r="P3162" s="168" t="s">
        <v>2831</v>
      </c>
      <c r="Q3162" s="168" t="s">
        <v>2832</v>
      </c>
      <c r="R3162" s="168" t="s">
        <v>1259</v>
      </c>
      <c r="S3162" s="168" t="s">
        <v>21</v>
      </c>
      <c r="T3162" s="168" t="s">
        <v>1259</v>
      </c>
      <c r="U3162" s="168" t="s">
        <v>1259</v>
      </c>
      <c r="V3162" s="168" t="s">
        <v>2832</v>
      </c>
      <c r="W3162" s="168" t="s">
        <v>1259</v>
      </c>
      <c r="X3162" s="168" t="s">
        <v>21</v>
      </c>
      <c r="Y3162" s="168" t="s">
        <v>1259</v>
      </c>
      <c r="Z3162" s="168" t="s">
        <v>21</v>
      </c>
      <c r="AA3162" s="168" t="s">
        <v>4887</v>
      </c>
      <c r="AB3162" s="168" t="s">
        <v>1259</v>
      </c>
      <c r="AC3162" s="168" t="s">
        <v>9370</v>
      </c>
      <c r="AD3162" s="169">
        <v>882542.21768227604</v>
      </c>
      <c r="AE3162" s="168" t="s">
        <v>809</v>
      </c>
      <c r="AF3162" s="169">
        <v>-841657.9294411079</v>
      </c>
      <c r="AG3162" s="169">
        <v>-1485932.8280103949</v>
      </c>
      <c r="AH3162" s="169">
        <v>-566881.74134941911</v>
      </c>
      <c r="AI3162" s="168" t="s">
        <v>21</v>
      </c>
      <c r="AJ3162"/>
      <c r="AK3162"/>
    </row>
    <row r="3163" spans="1:37" hidden="1" x14ac:dyDescent="0.25">
      <c r="A3163" s="179" t="b">
        <f>IF(E3163&lt;&gt;1,"",NOT(ISNA(VLOOKUP(P3163,Mapping!$P:$P,1,FALSE))))</f>
        <v>0</v>
      </c>
      <c r="B3163" s="180" t="str">
        <f t="shared" si="49"/>
        <v/>
      </c>
      <c r="E3163" s="167">
        <v>1</v>
      </c>
      <c r="F3163" s="170" t="s">
        <v>4886</v>
      </c>
      <c r="G3163" s="169">
        <v>7999962.9512058115</v>
      </c>
      <c r="H3163" s="168" t="s">
        <v>1266</v>
      </c>
      <c r="I3163" s="168" t="s">
        <v>779</v>
      </c>
      <c r="J3163" s="169">
        <v>2302828.7826725929</v>
      </c>
      <c r="K3163" s="169">
        <v>1738130.3132072219</v>
      </c>
      <c r="L3163" s="168" t="s">
        <v>5</v>
      </c>
      <c r="M3163" s="168" t="s">
        <v>21</v>
      </c>
      <c r="N3163" s="168" t="s">
        <v>2829</v>
      </c>
      <c r="O3163" s="168" t="s">
        <v>21</v>
      </c>
      <c r="P3163" s="168" t="s">
        <v>2833</v>
      </c>
      <c r="Q3163" s="168" t="s">
        <v>2834</v>
      </c>
      <c r="R3163" s="168" t="s">
        <v>1259</v>
      </c>
      <c r="S3163" s="168" t="s">
        <v>21</v>
      </c>
      <c r="T3163" s="168" t="s">
        <v>1259</v>
      </c>
      <c r="U3163" s="168" t="s">
        <v>1259</v>
      </c>
      <c r="V3163" s="168" t="s">
        <v>2834</v>
      </c>
      <c r="W3163" s="168" t="s">
        <v>1259</v>
      </c>
      <c r="X3163" s="168" t="s">
        <v>21</v>
      </c>
      <c r="Y3163" s="168" t="s">
        <v>1259</v>
      </c>
      <c r="Z3163" s="168" t="s">
        <v>21</v>
      </c>
      <c r="AA3163" s="168" t="s">
        <v>4887</v>
      </c>
      <c r="AB3163" s="168" t="s">
        <v>1259</v>
      </c>
      <c r="AC3163" s="168" t="s">
        <v>9371</v>
      </c>
      <c r="AD3163" s="169">
        <v>3159566.906104858</v>
      </c>
      <c r="AE3163" s="168" t="s">
        <v>809</v>
      </c>
      <c r="AF3163" s="169">
        <v>-3013198.107515601</v>
      </c>
      <c r="AG3163" s="169">
        <v>-5319750.2555811396</v>
      </c>
      <c r="AH3163" s="169">
        <v>-2029478.877901712</v>
      </c>
      <c r="AI3163" s="168" t="s">
        <v>21</v>
      </c>
      <c r="AJ3163"/>
      <c r="AK3163"/>
    </row>
    <row r="3164" spans="1:37" hidden="1" x14ac:dyDescent="0.25">
      <c r="A3164" s="179" t="b">
        <f>IF(E3164&lt;&gt;1,"",NOT(ISNA(VLOOKUP(P3164,Mapping!$P:$P,1,FALSE))))</f>
        <v>0</v>
      </c>
      <c r="B3164" s="180" t="str">
        <f t="shared" si="49"/>
        <v/>
      </c>
      <c r="E3164" s="167">
        <v>1</v>
      </c>
      <c r="F3164" s="170" t="s">
        <v>4886</v>
      </c>
      <c r="G3164" s="169">
        <v>378757.26303503732</v>
      </c>
      <c r="H3164" s="168" t="s">
        <v>1266</v>
      </c>
      <c r="I3164" s="168" t="s">
        <v>779</v>
      </c>
      <c r="J3164" s="169">
        <v>109027.14578595779</v>
      </c>
      <c r="K3164" s="169">
        <v>82291.566128987135</v>
      </c>
      <c r="L3164" s="168" t="s">
        <v>5</v>
      </c>
      <c r="M3164" s="168" t="s">
        <v>21</v>
      </c>
      <c r="N3164" s="168" t="s">
        <v>2829</v>
      </c>
      <c r="O3164" s="168" t="s">
        <v>21</v>
      </c>
      <c r="P3164" s="168" t="s">
        <v>2851</v>
      </c>
      <c r="Q3164" s="168" t="s">
        <v>2834</v>
      </c>
      <c r="R3164" s="168" t="s">
        <v>1259</v>
      </c>
      <c r="S3164" s="168" t="s">
        <v>21</v>
      </c>
      <c r="T3164" s="168" t="s">
        <v>1259</v>
      </c>
      <c r="U3164" s="168" t="s">
        <v>1259</v>
      </c>
      <c r="V3164" s="168" t="s">
        <v>2834</v>
      </c>
      <c r="W3164" s="168" t="s">
        <v>1259</v>
      </c>
      <c r="X3164" s="168" t="s">
        <v>21</v>
      </c>
      <c r="Y3164" s="168" t="s">
        <v>1259</v>
      </c>
      <c r="Z3164" s="168" t="s">
        <v>21</v>
      </c>
      <c r="AA3164" s="168" t="s">
        <v>4887</v>
      </c>
      <c r="AB3164" s="168" t="s">
        <v>1259</v>
      </c>
      <c r="AC3164" s="168" t="s">
        <v>9372</v>
      </c>
      <c r="AD3164" s="169">
        <v>149589.30697947551</v>
      </c>
      <c r="AE3164" s="168" t="s">
        <v>809</v>
      </c>
      <c r="AF3164" s="169">
        <v>-142659.49419340031</v>
      </c>
      <c r="AG3164" s="169">
        <v>-251862.9222564279</v>
      </c>
      <c r="AH3164" s="169">
        <v>-96085.428128840285</v>
      </c>
      <c r="AI3164" s="168" t="s">
        <v>21</v>
      </c>
      <c r="AJ3164"/>
      <c r="AK3164"/>
    </row>
    <row r="3165" spans="1:37" hidden="1" x14ac:dyDescent="0.25">
      <c r="A3165" s="179" t="b">
        <f>IF(E3165&lt;&gt;1,"",NOT(ISNA(VLOOKUP(P3165,Mapping!$P:$P,1,FALSE))))</f>
        <v>0</v>
      </c>
      <c r="B3165" s="180" t="str">
        <f t="shared" si="49"/>
        <v/>
      </c>
      <c r="E3165" s="167">
        <v>1</v>
      </c>
      <c r="F3165" s="170" t="s">
        <v>4888</v>
      </c>
      <c r="G3165" s="169">
        <v>1010882.4484493301</v>
      </c>
      <c r="H3165" s="168" t="s">
        <v>1266</v>
      </c>
      <c r="I3165" s="168" t="s">
        <v>303</v>
      </c>
      <c r="J3165" s="169">
        <v>336256.05740280478</v>
      </c>
      <c r="K3165" s="169">
        <v>230101.72511627269</v>
      </c>
      <c r="L3165" s="168" t="s">
        <v>5</v>
      </c>
      <c r="M3165" s="168" t="s">
        <v>21</v>
      </c>
      <c r="N3165" s="168" t="s">
        <v>2829</v>
      </c>
      <c r="O3165" s="168" t="s">
        <v>21</v>
      </c>
      <c r="P3165" s="168" t="s">
        <v>2831</v>
      </c>
      <c r="Q3165" s="168" t="s">
        <v>2832</v>
      </c>
      <c r="R3165" s="168" t="s">
        <v>1259</v>
      </c>
      <c r="S3165" s="168" t="s">
        <v>21</v>
      </c>
      <c r="T3165" s="168" t="s">
        <v>1259</v>
      </c>
      <c r="U3165" s="168" t="s">
        <v>1259</v>
      </c>
      <c r="V3165" s="168" t="s">
        <v>2832</v>
      </c>
      <c r="W3165" s="168" t="s">
        <v>1259</v>
      </c>
      <c r="X3165" s="168" t="s">
        <v>21</v>
      </c>
      <c r="Y3165" s="168" t="s">
        <v>1259</v>
      </c>
      <c r="Z3165" s="168" t="s">
        <v>21</v>
      </c>
      <c r="AA3165" s="168" t="s">
        <v>4889</v>
      </c>
      <c r="AB3165" s="168" t="s">
        <v>4890</v>
      </c>
      <c r="AC3165" s="168" t="s">
        <v>12373</v>
      </c>
      <c r="AD3165" s="169">
        <v>563674.75377034454</v>
      </c>
      <c r="AE3165" s="168" t="s">
        <v>819</v>
      </c>
      <c r="AF3165" s="169">
        <v>-543600.24368503597</v>
      </c>
      <c r="AG3165" s="169">
        <v>-461196.96020271018</v>
      </c>
      <c r="AH3165" s="169">
        <v>-439163.25303712982</v>
      </c>
      <c r="AI3165" s="168" t="s">
        <v>21</v>
      </c>
      <c r="AJ3165"/>
      <c r="AK3165"/>
    </row>
    <row r="3166" spans="1:37" hidden="1" x14ac:dyDescent="0.25">
      <c r="A3166" s="179" t="b">
        <f>IF(E3166&lt;&gt;1,"",NOT(ISNA(VLOOKUP(P3166,Mapping!$P:$P,1,FALSE))))</f>
        <v>0</v>
      </c>
      <c r="B3166" s="180" t="str">
        <f t="shared" si="49"/>
        <v/>
      </c>
      <c r="E3166" s="167">
        <v>1</v>
      </c>
      <c r="F3166" s="170" t="s">
        <v>4891</v>
      </c>
      <c r="G3166" s="169">
        <v>201708.3954491787</v>
      </c>
      <c r="H3166" s="168" t="s">
        <v>1266</v>
      </c>
      <c r="I3166" s="168" t="s">
        <v>402</v>
      </c>
      <c r="J3166" s="169">
        <v>64864.993363632027</v>
      </c>
      <c r="K3166" s="169">
        <v>27169.075655148648</v>
      </c>
      <c r="L3166" s="168" t="s">
        <v>5</v>
      </c>
      <c r="M3166" s="168" t="s">
        <v>21</v>
      </c>
      <c r="N3166" s="168" t="s">
        <v>2829</v>
      </c>
      <c r="O3166" s="168" t="s">
        <v>21</v>
      </c>
      <c r="P3166" s="168" t="s">
        <v>2831</v>
      </c>
      <c r="Q3166" s="168" t="s">
        <v>2832</v>
      </c>
      <c r="R3166" s="168" t="s">
        <v>1259</v>
      </c>
      <c r="S3166" s="168" t="s">
        <v>21</v>
      </c>
      <c r="T3166" s="168" t="s">
        <v>1259</v>
      </c>
      <c r="U3166" s="168" t="s">
        <v>1259</v>
      </c>
      <c r="V3166" s="168" t="s">
        <v>2832</v>
      </c>
      <c r="W3166" s="168" t="s">
        <v>1259</v>
      </c>
      <c r="X3166" s="168" t="s">
        <v>21</v>
      </c>
      <c r="Y3166" s="168" t="s">
        <v>1259</v>
      </c>
      <c r="Z3166" s="168" t="s">
        <v>21</v>
      </c>
      <c r="AA3166" s="168" t="s">
        <v>4892</v>
      </c>
      <c r="AB3166" s="168" t="s">
        <v>1259</v>
      </c>
      <c r="AC3166" s="168" t="s">
        <v>9373</v>
      </c>
      <c r="AD3166" s="169">
        <v>110238.1407376987</v>
      </c>
      <c r="AE3166" s="168" t="s">
        <v>808</v>
      </c>
      <c r="AF3166" s="169">
        <v>-57199.964035065757</v>
      </c>
      <c r="AG3166" s="169">
        <v>-92217.729584894056</v>
      </c>
      <c r="AH3166" s="169">
        <v>-57758.066148649123</v>
      </c>
      <c r="AI3166" s="168" t="s">
        <v>21</v>
      </c>
      <c r="AJ3166"/>
      <c r="AK3166"/>
    </row>
    <row r="3167" spans="1:37" hidden="1" x14ac:dyDescent="0.25">
      <c r="A3167" s="179" t="b">
        <f>IF(E3167&lt;&gt;1,"",NOT(ISNA(VLOOKUP(P3167,Mapping!$P:$P,1,FALSE))))</f>
        <v>0</v>
      </c>
      <c r="B3167" s="180" t="str">
        <f t="shared" si="49"/>
        <v/>
      </c>
      <c r="E3167" s="167">
        <v>1</v>
      </c>
      <c r="F3167" s="170" t="s">
        <v>4891</v>
      </c>
      <c r="G3167" s="169">
        <v>732952.93813023146</v>
      </c>
      <c r="H3167" s="168" t="s">
        <v>1266</v>
      </c>
      <c r="I3167" s="168" t="s">
        <v>402</v>
      </c>
      <c r="J3167" s="169">
        <v>235701.57980683001</v>
      </c>
      <c r="K3167" s="169">
        <v>98724.962753179352</v>
      </c>
      <c r="L3167" s="168" t="s">
        <v>5</v>
      </c>
      <c r="M3167" s="168" t="s">
        <v>21</v>
      </c>
      <c r="N3167" s="168" t="s">
        <v>2829</v>
      </c>
      <c r="O3167" s="168" t="s">
        <v>21</v>
      </c>
      <c r="P3167" s="168" t="s">
        <v>2833</v>
      </c>
      <c r="Q3167" s="168" t="s">
        <v>2834</v>
      </c>
      <c r="R3167" s="168" t="s">
        <v>1259</v>
      </c>
      <c r="S3167" s="168" t="s">
        <v>21</v>
      </c>
      <c r="T3167" s="168" t="s">
        <v>1259</v>
      </c>
      <c r="U3167" s="168" t="s">
        <v>1259</v>
      </c>
      <c r="V3167" s="168" t="s">
        <v>2834</v>
      </c>
      <c r="W3167" s="168" t="s">
        <v>1259</v>
      </c>
      <c r="X3167" s="168" t="s">
        <v>21</v>
      </c>
      <c r="Y3167" s="168" t="s">
        <v>1259</v>
      </c>
      <c r="Z3167" s="168" t="s">
        <v>21</v>
      </c>
      <c r="AA3167" s="168" t="s">
        <v>4892</v>
      </c>
      <c r="AB3167" s="168" t="s">
        <v>1259</v>
      </c>
      <c r="AC3167" s="168" t="s">
        <v>9374</v>
      </c>
      <c r="AD3167" s="169">
        <v>400575.14199039742</v>
      </c>
      <c r="AE3167" s="168" t="s">
        <v>808</v>
      </c>
      <c r="AF3167" s="169">
        <v>-207848.96735251739</v>
      </c>
      <c r="AG3167" s="169">
        <v>-335093.91464063863</v>
      </c>
      <c r="AH3167" s="169">
        <v>-209876.95722877749</v>
      </c>
      <c r="AI3167" s="168" t="s">
        <v>21</v>
      </c>
      <c r="AJ3167"/>
      <c r="AK3167"/>
    </row>
    <row r="3168" spans="1:37" hidden="1" x14ac:dyDescent="0.25">
      <c r="A3168" s="179" t="b">
        <f>IF(E3168&lt;&gt;1,"",NOT(ISNA(VLOOKUP(P3168,Mapping!$P:$P,1,FALSE))))</f>
        <v>0</v>
      </c>
      <c r="B3168" s="180" t="str">
        <f t="shared" si="49"/>
        <v/>
      </c>
      <c r="E3168" s="167">
        <v>1</v>
      </c>
      <c r="F3168" s="170" t="s">
        <v>4891</v>
      </c>
      <c r="G3168" s="169">
        <v>290143.68412062258</v>
      </c>
      <c r="H3168" s="168" t="s">
        <v>1266</v>
      </c>
      <c r="I3168" s="168" t="s">
        <v>402</v>
      </c>
      <c r="J3168" s="169">
        <v>93303.841434432747</v>
      </c>
      <c r="K3168" s="169">
        <v>39080.850785523609</v>
      </c>
      <c r="L3168" s="168" t="s">
        <v>5</v>
      </c>
      <c r="M3168" s="168" t="s">
        <v>21</v>
      </c>
      <c r="N3168" s="168" t="s">
        <v>2829</v>
      </c>
      <c r="O3168" s="168" t="s">
        <v>21</v>
      </c>
      <c r="P3168" s="168" t="s">
        <v>2836</v>
      </c>
      <c r="Q3168" s="168" t="s">
        <v>2837</v>
      </c>
      <c r="R3168" s="168" t="s">
        <v>1259</v>
      </c>
      <c r="S3168" s="168" t="s">
        <v>21</v>
      </c>
      <c r="T3168" s="168" t="s">
        <v>1259</v>
      </c>
      <c r="U3168" s="168" t="s">
        <v>1259</v>
      </c>
      <c r="V3168" s="168" t="s">
        <v>2837</v>
      </c>
      <c r="W3168" s="168" t="s">
        <v>1259</v>
      </c>
      <c r="X3168" s="168" t="s">
        <v>21</v>
      </c>
      <c r="Y3168" s="168" t="s">
        <v>1259</v>
      </c>
      <c r="Z3168" s="168" t="s">
        <v>21</v>
      </c>
      <c r="AA3168" s="168" t="s">
        <v>4892</v>
      </c>
      <c r="AB3168" s="168" t="s">
        <v>1259</v>
      </c>
      <c r="AC3168" s="168" t="s">
        <v>9375</v>
      </c>
      <c r="AD3168" s="169">
        <v>158570.0000885796</v>
      </c>
      <c r="AE3168" s="168" t="s">
        <v>808</v>
      </c>
      <c r="AF3168" s="169">
        <v>-82278.222776714189</v>
      </c>
      <c r="AG3168" s="169">
        <v>-132648.87534015349</v>
      </c>
      <c r="AH3168" s="169">
        <v>-83081.014365978393</v>
      </c>
      <c r="AI3168" s="168" t="s">
        <v>21</v>
      </c>
      <c r="AJ3168"/>
      <c r="AK3168"/>
    </row>
    <row r="3169" spans="1:37" hidden="1" x14ac:dyDescent="0.25">
      <c r="A3169" s="179" t="b">
        <f>IF(E3169&lt;&gt;1,"",NOT(ISNA(VLOOKUP(P3169,Mapping!$P:$P,1,FALSE))))</f>
        <v>0</v>
      </c>
      <c r="B3169" s="180" t="str">
        <f t="shared" si="49"/>
        <v/>
      </c>
      <c r="E3169" s="167">
        <v>1</v>
      </c>
      <c r="F3169" s="170" t="s">
        <v>4893</v>
      </c>
      <c r="G3169" s="169">
        <v>1677182.2079028881</v>
      </c>
      <c r="H3169" s="168" t="s">
        <v>1266</v>
      </c>
      <c r="I3169" s="168" t="s">
        <v>303</v>
      </c>
      <c r="J3169" s="169">
        <v>547084.34540947946</v>
      </c>
      <c r="K3169" s="169">
        <v>372201.44549794722</v>
      </c>
      <c r="L3169" s="168" t="s">
        <v>5</v>
      </c>
      <c r="M3169" s="168" t="s">
        <v>21</v>
      </c>
      <c r="N3169" s="168" t="s">
        <v>2829</v>
      </c>
      <c r="O3169" s="168" t="s">
        <v>21</v>
      </c>
      <c r="P3169" s="168" t="s">
        <v>2831</v>
      </c>
      <c r="Q3169" s="168" t="s">
        <v>2832</v>
      </c>
      <c r="R3169" s="168" t="s">
        <v>1259</v>
      </c>
      <c r="S3169" s="168" t="s">
        <v>21</v>
      </c>
      <c r="T3169" s="168" t="s">
        <v>1259</v>
      </c>
      <c r="U3169" s="168" t="s">
        <v>1259</v>
      </c>
      <c r="V3169" s="168" t="s">
        <v>2832</v>
      </c>
      <c r="W3169" s="168" t="s">
        <v>1259</v>
      </c>
      <c r="X3169" s="168" t="s">
        <v>21</v>
      </c>
      <c r="Y3169" s="168" t="s">
        <v>1259</v>
      </c>
      <c r="Z3169" s="168" t="s">
        <v>21</v>
      </c>
      <c r="AA3169" s="168" t="s">
        <v>4894</v>
      </c>
      <c r="AB3169" s="168" t="s">
        <v>4895</v>
      </c>
      <c r="AC3169" s="168" t="s">
        <v>8911</v>
      </c>
      <c r="AD3169" s="169">
        <v>865610.06474897312</v>
      </c>
      <c r="AE3169" s="168" t="s">
        <v>808</v>
      </c>
      <c r="AF3169" s="169">
        <v>-304424.16207614657</v>
      </c>
      <c r="AG3169" s="169">
        <v>-765184.25775166054</v>
      </c>
      <c r="AH3169" s="169">
        <v>-700663.92802325019</v>
      </c>
      <c r="AI3169" s="168" t="s">
        <v>21</v>
      </c>
      <c r="AJ3169"/>
      <c r="AK3169"/>
    </row>
    <row r="3170" spans="1:37" hidden="1" x14ac:dyDescent="0.25">
      <c r="A3170" s="179" t="b">
        <f>IF(E3170&lt;&gt;1,"",NOT(ISNA(VLOOKUP(P3170,Mapping!$P:$P,1,FALSE))))</f>
        <v>0</v>
      </c>
      <c r="B3170" s="180" t="str">
        <f t="shared" si="49"/>
        <v/>
      </c>
      <c r="E3170" s="167">
        <v>1</v>
      </c>
      <c r="F3170" s="170" t="s">
        <v>4893</v>
      </c>
      <c r="G3170" s="169">
        <v>1757699.8367028341</v>
      </c>
      <c r="H3170" s="168" t="s">
        <v>1266</v>
      </c>
      <c r="I3170" s="168" t="s">
        <v>303</v>
      </c>
      <c r="J3170" s="169">
        <v>573348.59626927052</v>
      </c>
      <c r="K3170" s="169">
        <v>390069.97384638508</v>
      </c>
      <c r="L3170" s="168" t="s">
        <v>5</v>
      </c>
      <c r="M3170" s="168" t="s">
        <v>21</v>
      </c>
      <c r="N3170" s="168" t="s">
        <v>2829</v>
      </c>
      <c r="O3170" s="168" t="s">
        <v>21</v>
      </c>
      <c r="P3170" s="168" t="s">
        <v>2836</v>
      </c>
      <c r="Q3170" s="168" t="s">
        <v>2837</v>
      </c>
      <c r="R3170" s="168" t="s">
        <v>1259</v>
      </c>
      <c r="S3170" s="168" t="s">
        <v>21</v>
      </c>
      <c r="T3170" s="168" t="s">
        <v>1259</v>
      </c>
      <c r="U3170" s="168" t="s">
        <v>1259</v>
      </c>
      <c r="V3170" s="168" t="s">
        <v>2837</v>
      </c>
      <c r="W3170" s="168" t="s">
        <v>1259</v>
      </c>
      <c r="X3170" s="168" t="s">
        <v>21</v>
      </c>
      <c r="Y3170" s="168" t="s">
        <v>1259</v>
      </c>
      <c r="Z3170" s="168" t="s">
        <v>21</v>
      </c>
      <c r="AA3170" s="168" t="s">
        <v>4894</v>
      </c>
      <c r="AB3170" s="168" t="s">
        <v>4895</v>
      </c>
      <c r="AC3170" s="168" t="s">
        <v>9376</v>
      </c>
      <c r="AD3170" s="169">
        <v>907165.99680605845</v>
      </c>
      <c r="AE3170" s="168" t="s">
        <v>808</v>
      </c>
      <c r="AF3170" s="169">
        <v>-319038.86020750267</v>
      </c>
      <c r="AG3170" s="169">
        <v>-801918.97967924864</v>
      </c>
      <c r="AH3170" s="169">
        <v>-734301.17852844682</v>
      </c>
      <c r="AI3170" s="168" t="s">
        <v>21</v>
      </c>
      <c r="AJ3170"/>
      <c r="AK3170"/>
    </row>
    <row r="3171" spans="1:37" hidden="1" x14ac:dyDescent="0.25">
      <c r="A3171" s="179" t="b">
        <f>IF(E3171&lt;&gt;1,"",NOT(ISNA(VLOOKUP(P3171,Mapping!$P:$P,1,FALSE))))</f>
        <v>0</v>
      </c>
      <c r="B3171" s="180" t="str">
        <f t="shared" si="49"/>
        <v/>
      </c>
      <c r="E3171" s="167">
        <v>1</v>
      </c>
      <c r="F3171" s="170" t="s">
        <v>4896</v>
      </c>
      <c r="G3171" s="169">
        <v>1637425.7014489139</v>
      </c>
      <c r="H3171" s="168" t="s">
        <v>1266</v>
      </c>
      <c r="I3171" s="168" t="s">
        <v>303</v>
      </c>
      <c r="J3171" s="169">
        <v>510120.28796878771</v>
      </c>
      <c r="K3171" s="169">
        <v>243877.40081279381</v>
      </c>
      <c r="L3171" s="168" t="s">
        <v>5</v>
      </c>
      <c r="M3171" s="168" t="s">
        <v>21</v>
      </c>
      <c r="N3171" s="168" t="s">
        <v>2829</v>
      </c>
      <c r="O3171" s="168" t="s">
        <v>21</v>
      </c>
      <c r="P3171" s="168" t="s">
        <v>2831</v>
      </c>
      <c r="Q3171" s="168" t="s">
        <v>2832</v>
      </c>
      <c r="R3171" s="168" t="s">
        <v>1259</v>
      </c>
      <c r="S3171" s="168" t="s">
        <v>21</v>
      </c>
      <c r="T3171" s="168" t="s">
        <v>1259</v>
      </c>
      <c r="U3171" s="168" t="s">
        <v>1259</v>
      </c>
      <c r="V3171" s="168" t="s">
        <v>2832</v>
      </c>
      <c r="W3171" s="168" t="s">
        <v>1259</v>
      </c>
      <c r="X3171" s="168" t="s">
        <v>21</v>
      </c>
      <c r="Y3171" s="168" t="s">
        <v>1259</v>
      </c>
      <c r="Z3171" s="168" t="s">
        <v>21</v>
      </c>
      <c r="AA3171" s="168" t="s">
        <v>4897</v>
      </c>
      <c r="AB3171" s="168" t="s">
        <v>4898</v>
      </c>
      <c r="AC3171" s="168" t="s">
        <v>9377</v>
      </c>
      <c r="AD3171" s="169">
        <v>583060.03231006581</v>
      </c>
      <c r="AE3171" s="168" t="s">
        <v>819</v>
      </c>
      <c r="AF3171" s="169">
        <v>-390708.63066995487</v>
      </c>
      <c r="AG3171" s="169">
        <v>989008.78314529685</v>
      </c>
      <c r="AH3171" s="169">
        <v>-439541.41289248317</v>
      </c>
      <c r="AI3171" s="168" t="s">
        <v>21</v>
      </c>
      <c r="AJ3171"/>
      <c r="AK3171"/>
    </row>
    <row r="3172" spans="1:37" hidden="1" x14ac:dyDescent="0.25">
      <c r="A3172" s="179" t="b">
        <f>IF(E3172&lt;&gt;1,"",NOT(ISNA(VLOOKUP(P3172,Mapping!$P:$P,1,FALSE))))</f>
        <v>0</v>
      </c>
      <c r="B3172" s="180" t="str">
        <f t="shared" si="49"/>
        <v/>
      </c>
      <c r="E3172" s="167">
        <v>1</v>
      </c>
      <c r="F3172" s="170" t="s">
        <v>4896</v>
      </c>
      <c r="G3172" s="169">
        <v>3361339.154247771</v>
      </c>
      <c r="H3172" s="168" t="s">
        <v>1266</v>
      </c>
      <c r="I3172" s="168" t="s">
        <v>303</v>
      </c>
      <c r="J3172" s="169">
        <v>1047184.794893812</v>
      </c>
      <c r="K3172" s="169">
        <v>500636.24594559812</v>
      </c>
      <c r="L3172" s="168" t="s">
        <v>5</v>
      </c>
      <c r="M3172" s="168" t="s">
        <v>21</v>
      </c>
      <c r="N3172" s="168" t="s">
        <v>2829</v>
      </c>
      <c r="O3172" s="168" t="s">
        <v>21</v>
      </c>
      <c r="P3172" s="168" t="s">
        <v>2836</v>
      </c>
      <c r="Q3172" s="168" t="s">
        <v>2837</v>
      </c>
      <c r="R3172" s="168" t="s">
        <v>1259</v>
      </c>
      <c r="S3172" s="168" t="s">
        <v>21</v>
      </c>
      <c r="T3172" s="168" t="s">
        <v>1259</v>
      </c>
      <c r="U3172" s="168" t="s">
        <v>1259</v>
      </c>
      <c r="V3172" s="168" t="s">
        <v>2837</v>
      </c>
      <c r="W3172" s="168" t="s">
        <v>1259</v>
      </c>
      <c r="X3172" s="168" t="s">
        <v>21</v>
      </c>
      <c r="Y3172" s="168" t="s">
        <v>1259</v>
      </c>
      <c r="Z3172" s="168" t="s">
        <v>21</v>
      </c>
      <c r="AA3172" s="168" t="s">
        <v>4897</v>
      </c>
      <c r="AB3172" s="168" t="s">
        <v>4898</v>
      </c>
      <c r="AC3172" s="168" t="s">
        <v>9378</v>
      </c>
      <c r="AD3172" s="169">
        <v>1196916.9130217959</v>
      </c>
      <c r="AE3172" s="168" t="s">
        <v>819</v>
      </c>
      <c r="AF3172" s="169">
        <v>-802054.2348952652</v>
      </c>
      <c r="AG3172" s="169">
        <v>2030256.3613967721</v>
      </c>
      <c r="AH3172" s="169">
        <v>-902299.1148615391</v>
      </c>
      <c r="AI3172" s="168" t="s">
        <v>21</v>
      </c>
      <c r="AJ3172"/>
      <c r="AK3172"/>
    </row>
    <row r="3173" spans="1:37" hidden="1" x14ac:dyDescent="0.25">
      <c r="A3173" s="179" t="b">
        <f>IF(E3173&lt;&gt;1,"",NOT(ISNA(VLOOKUP(P3173,Mapping!$P:$P,1,FALSE))))</f>
        <v>0</v>
      </c>
      <c r="B3173" s="180" t="str">
        <f t="shared" si="49"/>
        <v/>
      </c>
      <c r="E3173" s="167">
        <v>1</v>
      </c>
      <c r="F3173" s="170" t="s">
        <v>4899</v>
      </c>
      <c r="G3173" s="169">
        <v>369659.69095790503</v>
      </c>
      <c r="H3173" s="168" t="s">
        <v>1266</v>
      </c>
      <c r="I3173" s="168" t="s">
        <v>3221</v>
      </c>
      <c r="J3173" s="169">
        <v>133210.37437945441</v>
      </c>
      <c r="K3173" s="169">
        <v>67220.336260641314</v>
      </c>
      <c r="L3173" s="168" t="s">
        <v>5</v>
      </c>
      <c r="M3173" s="168" t="s">
        <v>21</v>
      </c>
      <c r="N3173" s="168" t="s">
        <v>2829</v>
      </c>
      <c r="O3173" s="168" t="s">
        <v>21</v>
      </c>
      <c r="P3173" s="168" t="s">
        <v>2831</v>
      </c>
      <c r="Q3173" s="168" t="s">
        <v>2832</v>
      </c>
      <c r="R3173" s="168" t="s">
        <v>1259</v>
      </c>
      <c r="S3173" s="168" t="s">
        <v>21</v>
      </c>
      <c r="T3173" s="168" t="s">
        <v>1259</v>
      </c>
      <c r="U3173" s="168" t="s">
        <v>1259</v>
      </c>
      <c r="V3173" s="168" t="s">
        <v>2832</v>
      </c>
      <c r="W3173" s="168" t="s">
        <v>1259</v>
      </c>
      <c r="X3173" s="168" t="s">
        <v>21</v>
      </c>
      <c r="Y3173" s="168" t="s">
        <v>1259</v>
      </c>
      <c r="Z3173" s="168" t="s">
        <v>21</v>
      </c>
      <c r="AA3173" s="168" t="s">
        <v>4900</v>
      </c>
      <c r="AB3173" s="168" t="s">
        <v>4901</v>
      </c>
      <c r="AC3173" s="168" t="s">
        <v>9379</v>
      </c>
      <c r="AD3173" s="169">
        <v>201540.6812606687</v>
      </c>
      <c r="AE3173" s="168" t="s">
        <v>809</v>
      </c>
      <c r="AF3173" s="169">
        <v>-196871.40886122949</v>
      </c>
      <c r="AG3173" s="169">
        <v>-235607.0185794741</v>
      </c>
      <c r="AH3173" s="169">
        <v>-148285.38417024491</v>
      </c>
      <c r="AI3173" s="168" t="s">
        <v>21</v>
      </c>
      <c r="AJ3173"/>
      <c r="AK3173"/>
    </row>
    <row r="3174" spans="1:37" hidden="1" x14ac:dyDescent="0.25">
      <c r="A3174" s="179" t="b">
        <f>IF(E3174&lt;&gt;1,"",NOT(ISNA(VLOOKUP(P3174,Mapping!$P:$P,1,FALSE))))</f>
        <v>0</v>
      </c>
      <c r="B3174" s="180" t="str">
        <f t="shared" si="49"/>
        <v/>
      </c>
      <c r="E3174" s="167">
        <v>1</v>
      </c>
      <c r="F3174" s="170" t="s">
        <v>4899</v>
      </c>
      <c r="G3174" s="169">
        <v>1405336.2442835299</v>
      </c>
      <c r="H3174" s="168" t="s">
        <v>1266</v>
      </c>
      <c r="I3174" s="168" t="s">
        <v>3221</v>
      </c>
      <c r="J3174" s="169">
        <v>506426.23961762479</v>
      </c>
      <c r="K3174" s="169">
        <v>255551.73369109081</v>
      </c>
      <c r="L3174" s="168" t="s">
        <v>5</v>
      </c>
      <c r="M3174" s="168" t="s">
        <v>21</v>
      </c>
      <c r="N3174" s="168" t="s">
        <v>2829</v>
      </c>
      <c r="O3174" s="168" t="s">
        <v>21</v>
      </c>
      <c r="P3174" s="168" t="s">
        <v>2835</v>
      </c>
      <c r="Q3174" s="168" t="s">
        <v>2834</v>
      </c>
      <c r="R3174" s="168" t="s">
        <v>1259</v>
      </c>
      <c r="S3174" s="168" t="s">
        <v>21</v>
      </c>
      <c r="T3174" s="168" t="s">
        <v>1259</v>
      </c>
      <c r="U3174" s="168" t="s">
        <v>1259</v>
      </c>
      <c r="V3174" s="168" t="s">
        <v>2834</v>
      </c>
      <c r="W3174" s="168" t="s">
        <v>1259</v>
      </c>
      <c r="X3174" s="168" t="s">
        <v>21</v>
      </c>
      <c r="Y3174" s="168" t="s">
        <v>1259</v>
      </c>
      <c r="Z3174" s="168" t="s">
        <v>21</v>
      </c>
      <c r="AA3174" s="168" t="s">
        <v>4900</v>
      </c>
      <c r="AB3174" s="168" t="s">
        <v>4901</v>
      </c>
      <c r="AC3174" s="168" t="s">
        <v>9380</v>
      </c>
      <c r="AD3174" s="169">
        <v>766197.75161113159</v>
      </c>
      <c r="AE3174" s="168" t="s">
        <v>809</v>
      </c>
      <c r="AF3174" s="169">
        <v>-748446.5661346704</v>
      </c>
      <c r="AG3174" s="169">
        <v>-895707.8380910696</v>
      </c>
      <c r="AH3174" s="169">
        <v>-563736.94500459556</v>
      </c>
      <c r="AI3174" s="168" t="s">
        <v>21</v>
      </c>
      <c r="AJ3174"/>
      <c r="AK3174"/>
    </row>
    <row r="3175" spans="1:37" hidden="1" x14ac:dyDescent="0.25">
      <c r="A3175" s="179" t="b">
        <f>IF(E3175&lt;&gt;1,"",NOT(ISNA(VLOOKUP(P3175,Mapping!$P:$P,1,FALSE))))</f>
        <v>0</v>
      </c>
      <c r="B3175" s="180" t="str">
        <f t="shared" si="49"/>
        <v/>
      </c>
      <c r="E3175" s="167">
        <v>1</v>
      </c>
      <c r="F3175" s="170" t="s">
        <v>4902</v>
      </c>
      <c r="G3175" s="169">
        <v>364900.53235754953</v>
      </c>
      <c r="H3175" s="168" t="s">
        <v>1266</v>
      </c>
      <c r="I3175" s="168" t="s">
        <v>797</v>
      </c>
      <c r="J3175" s="169">
        <v>134221.58212085819</v>
      </c>
      <c r="K3175" s="169">
        <v>48219.635985370973</v>
      </c>
      <c r="L3175" s="168" t="s">
        <v>5</v>
      </c>
      <c r="M3175" s="168" t="s">
        <v>21</v>
      </c>
      <c r="N3175" s="168" t="s">
        <v>2829</v>
      </c>
      <c r="O3175" s="168" t="s">
        <v>21</v>
      </c>
      <c r="P3175" s="168" t="s">
        <v>2831</v>
      </c>
      <c r="Q3175" s="168" t="s">
        <v>2832</v>
      </c>
      <c r="R3175" s="168" t="s">
        <v>1259</v>
      </c>
      <c r="S3175" s="168" t="s">
        <v>21</v>
      </c>
      <c r="T3175" s="168" t="s">
        <v>1259</v>
      </c>
      <c r="U3175" s="168" t="s">
        <v>1259</v>
      </c>
      <c r="V3175" s="168" t="s">
        <v>2832</v>
      </c>
      <c r="W3175" s="168" t="s">
        <v>1259</v>
      </c>
      <c r="X3175" s="168" t="s">
        <v>21</v>
      </c>
      <c r="Y3175" s="168" t="s">
        <v>1259</v>
      </c>
      <c r="Z3175" s="168" t="s">
        <v>21</v>
      </c>
      <c r="AA3175" s="168" t="s">
        <v>4903</v>
      </c>
      <c r="AB3175" s="168" t="s">
        <v>1259</v>
      </c>
      <c r="AC3175" s="168" t="s">
        <v>6880</v>
      </c>
      <c r="AD3175" s="169">
        <v>230867.84166763219</v>
      </c>
      <c r="AE3175" s="168" t="s">
        <v>807</v>
      </c>
      <c r="AF3175" s="169">
        <v>-243178.69986428399</v>
      </c>
      <c r="AG3175" s="169">
        <v>-289060.11450608791</v>
      </c>
      <c r="AH3175" s="169">
        <v>-143612.17076572101</v>
      </c>
      <c r="AI3175" s="168" t="s">
        <v>21</v>
      </c>
      <c r="AJ3175"/>
      <c r="AK3175"/>
    </row>
    <row r="3176" spans="1:37" hidden="1" x14ac:dyDescent="0.25">
      <c r="A3176" s="179" t="b">
        <f>IF(E3176&lt;&gt;1,"",NOT(ISNA(VLOOKUP(P3176,Mapping!$P:$P,1,FALSE))))</f>
        <v>0</v>
      </c>
      <c r="B3176" s="180" t="str">
        <f t="shared" si="49"/>
        <v/>
      </c>
      <c r="E3176" s="167">
        <v>1</v>
      </c>
      <c r="F3176" s="170" t="s">
        <v>4902</v>
      </c>
      <c r="G3176" s="169">
        <v>686660.11507676798</v>
      </c>
      <c r="H3176" s="168" t="s">
        <v>1266</v>
      </c>
      <c r="I3176" s="168" t="s">
        <v>797</v>
      </c>
      <c r="J3176" s="169">
        <v>252574.60280870911</v>
      </c>
      <c r="K3176" s="169">
        <v>90738.428307446884</v>
      </c>
      <c r="L3176" s="168" t="s">
        <v>5</v>
      </c>
      <c r="M3176" s="168" t="s">
        <v>21</v>
      </c>
      <c r="N3176" s="168" t="s">
        <v>2829</v>
      </c>
      <c r="O3176" s="168" t="s">
        <v>21</v>
      </c>
      <c r="P3176" s="168" t="s">
        <v>2851</v>
      </c>
      <c r="Q3176" s="168" t="s">
        <v>2834</v>
      </c>
      <c r="R3176" s="168" t="s">
        <v>1259</v>
      </c>
      <c r="S3176" s="168" t="s">
        <v>21</v>
      </c>
      <c r="T3176" s="168" t="s">
        <v>1259</v>
      </c>
      <c r="U3176" s="168" t="s">
        <v>1259</v>
      </c>
      <c r="V3176" s="168" t="s">
        <v>2834</v>
      </c>
      <c r="W3176" s="168" t="s">
        <v>1259</v>
      </c>
      <c r="X3176" s="168" t="s">
        <v>21</v>
      </c>
      <c r="Y3176" s="168" t="s">
        <v>1259</v>
      </c>
      <c r="Z3176" s="168" t="s">
        <v>21</v>
      </c>
      <c r="AA3176" s="168" t="s">
        <v>4903</v>
      </c>
      <c r="AB3176" s="168" t="s">
        <v>1259</v>
      </c>
      <c r="AC3176" s="168" t="s">
        <v>2823</v>
      </c>
      <c r="AD3176" s="169">
        <v>434440.9631381043</v>
      </c>
      <c r="AE3176" s="168" t="s">
        <v>807</v>
      </c>
      <c r="AF3176" s="169">
        <v>-457607.20861160831</v>
      </c>
      <c r="AG3176" s="169">
        <v>-543945.63419372204</v>
      </c>
      <c r="AH3176" s="169">
        <v>-270245.56272170169</v>
      </c>
      <c r="AI3176" s="168" t="s">
        <v>21</v>
      </c>
      <c r="AJ3176"/>
      <c r="AK3176"/>
    </row>
    <row r="3177" spans="1:37" hidden="1" x14ac:dyDescent="0.25">
      <c r="A3177" s="179" t="b">
        <f>IF(E3177&lt;&gt;1,"",NOT(ISNA(VLOOKUP(P3177,Mapping!$P:$P,1,FALSE))))</f>
        <v>0</v>
      </c>
      <c r="B3177" s="180" t="str">
        <f t="shared" si="49"/>
        <v/>
      </c>
      <c r="E3177" s="167">
        <v>1</v>
      </c>
      <c r="F3177" s="170" t="s">
        <v>4902</v>
      </c>
      <c r="G3177" s="169">
        <v>368495.61149407708</v>
      </c>
      <c r="H3177" s="168" t="s">
        <v>1266</v>
      </c>
      <c r="I3177" s="168" t="s">
        <v>797</v>
      </c>
      <c r="J3177" s="169">
        <v>135543.96224027619</v>
      </c>
      <c r="K3177" s="169">
        <v>48694.706290645547</v>
      </c>
      <c r="L3177" s="168" t="s">
        <v>5</v>
      </c>
      <c r="M3177" s="168" t="s">
        <v>21</v>
      </c>
      <c r="N3177" s="168" t="s">
        <v>2829</v>
      </c>
      <c r="O3177" s="168" t="s">
        <v>21</v>
      </c>
      <c r="P3177" s="168" t="s">
        <v>2836</v>
      </c>
      <c r="Q3177" s="168" t="s">
        <v>2837</v>
      </c>
      <c r="R3177" s="168" t="s">
        <v>1259</v>
      </c>
      <c r="S3177" s="168" t="s">
        <v>21</v>
      </c>
      <c r="T3177" s="168" t="s">
        <v>1259</v>
      </c>
      <c r="U3177" s="168" t="s">
        <v>1259</v>
      </c>
      <c r="V3177" s="168" t="s">
        <v>2837</v>
      </c>
      <c r="W3177" s="168" t="s">
        <v>1259</v>
      </c>
      <c r="X3177" s="168" t="s">
        <v>21</v>
      </c>
      <c r="Y3177" s="168" t="s">
        <v>1259</v>
      </c>
      <c r="Z3177" s="168" t="s">
        <v>21</v>
      </c>
      <c r="AA3177" s="168" t="s">
        <v>4903</v>
      </c>
      <c r="AB3177" s="168" t="s">
        <v>1259</v>
      </c>
      <c r="AC3177" s="168" t="s">
        <v>9381</v>
      </c>
      <c r="AD3177" s="169">
        <v>233142.40168406139</v>
      </c>
      <c r="AE3177" s="168" t="s">
        <v>807</v>
      </c>
      <c r="AF3177" s="169">
        <v>-245574.54912403069</v>
      </c>
      <c r="AG3177" s="169">
        <v>-291907.99740762572</v>
      </c>
      <c r="AH3177" s="169">
        <v>-145027.06899986611</v>
      </c>
      <c r="AI3177" s="168" t="s">
        <v>21</v>
      </c>
      <c r="AJ3177"/>
      <c r="AK3177"/>
    </row>
    <row r="3178" spans="1:37" hidden="1" x14ac:dyDescent="0.25">
      <c r="A3178" s="179" t="b">
        <f>IF(E3178&lt;&gt;1,"",NOT(ISNA(VLOOKUP(P3178,Mapping!$P:$P,1,FALSE))))</f>
        <v>0</v>
      </c>
      <c r="B3178" s="180" t="str">
        <f t="shared" si="49"/>
        <v/>
      </c>
      <c r="E3178" s="167">
        <v>1</v>
      </c>
      <c r="F3178" s="170" t="s">
        <v>4905</v>
      </c>
      <c r="G3178" s="169">
        <v>2849630.5034678681</v>
      </c>
      <c r="H3178" s="168" t="s">
        <v>1266</v>
      </c>
      <c r="I3178" s="168" t="s">
        <v>797</v>
      </c>
      <c r="J3178" s="169">
        <v>748684.80512780393</v>
      </c>
      <c r="K3178" s="169">
        <v>258347.22555935959</v>
      </c>
      <c r="L3178" s="168" t="s">
        <v>5</v>
      </c>
      <c r="M3178" s="168" t="s">
        <v>21</v>
      </c>
      <c r="N3178" s="168" t="s">
        <v>2829</v>
      </c>
      <c r="O3178" s="168" t="s">
        <v>21</v>
      </c>
      <c r="P3178" s="168" t="s">
        <v>2831</v>
      </c>
      <c r="Q3178" s="168" t="s">
        <v>2832</v>
      </c>
      <c r="R3178" s="168" t="s">
        <v>1259</v>
      </c>
      <c r="S3178" s="168" t="s">
        <v>21</v>
      </c>
      <c r="T3178" s="168" t="s">
        <v>1259</v>
      </c>
      <c r="U3178" s="168" t="s">
        <v>1259</v>
      </c>
      <c r="V3178" s="168" t="s">
        <v>2832</v>
      </c>
      <c r="W3178" s="168" t="s">
        <v>1259</v>
      </c>
      <c r="X3178" s="168" t="s">
        <v>21</v>
      </c>
      <c r="Y3178" s="168" t="s">
        <v>1259</v>
      </c>
      <c r="Z3178" s="168" t="s">
        <v>21</v>
      </c>
      <c r="AA3178" s="168" t="s">
        <v>4906</v>
      </c>
      <c r="AB3178" s="168" t="s">
        <v>1259</v>
      </c>
      <c r="AC3178" s="168" t="s">
        <v>9382</v>
      </c>
      <c r="AD3178" s="169">
        <v>982334.37641168246</v>
      </c>
      <c r="AE3178" s="168" t="s">
        <v>814</v>
      </c>
      <c r="AF3178" s="169">
        <v>-1080388.8839057931</v>
      </c>
      <c r="AG3178" s="169">
        <v>-1331302.611279035</v>
      </c>
      <c r="AH3178" s="169">
        <v>-391426.3762226617</v>
      </c>
      <c r="AI3178" s="168" t="s">
        <v>21</v>
      </c>
      <c r="AJ3178"/>
      <c r="AK3178"/>
    </row>
    <row r="3179" spans="1:37" hidden="1" x14ac:dyDescent="0.25">
      <c r="A3179" s="179" t="b">
        <f>IF(E3179&lt;&gt;1,"",NOT(ISNA(VLOOKUP(P3179,Mapping!$P:$P,1,FALSE))))</f>
        <v>0</v>
      </c>
      <c r="B3179" s="180" t="str">
        <f t="shared" si="49"/>
        <v/>
      </c>
      <c r="E3179" s="167">
        <v>1</v>
      </c>
      <c r="F3179" s="170" t="s">
        <v>4905</v>
      </c>
      <c r="G3179" s="169">
        <v>5550257.9393165959</v>
      </c>
      <c r="H3179" s="168" t="s">
        <v>1266</v>
      </c>
      <c r="I3179" s="168" t="s">
        <v>797</v>
      </c>
      <c r="J3179" s="169">
        <v>1458221.9619874861</v>
      </c>
      <c r="K3179" s="169">
        <v>503185.84743399738</v>
      </c>
      <c r="L3179" s="168" t="s">
        <v>5</v>
      </c>
      <c r="M3179" s="168" t="s">
        <v>21</v>
      </c>
      <c r="N3179" s="168" t="s">
        <v>2829</v>
      </c>
      <c r="O3179" s="168" t="s">
        <v>21</v>
      </c>
      <c r="P3179" s="168" t="s">
        <v>2836</v>
      </c>
      <c r="Q3179" s="168" t="s">
        <v>2837</v>
      </c>
      <c r="R3179" s="168" t="s">
        <v>1259</v>
      </c>
      <c r="S3179" s="168" t="s">
        <v>21</v>
      </c>
      <c r="T3179" s="168" t="s">
        <v>1259</v>
      </c>
      <c r="U3179" s="168" t="s">
        <v>1259</v>
      </c>
      <c r="V3179" s="168" t="s">
        <v>2837</v>
      </c>
      <c r="W3179" s="168" t="s">
        <v>1259</v>
      </c>
      <c r="X3179" s="168" t="s">
        <v>21</v>
      </c>
      <c r="Y3179" s="168" t="s">
        <v>1259</v>
      </c>
      <c r="Z3179" s="168" t="s">
        <v>21</v>
      </c>
      <c r="AA3179" s="168" t="s">
        <v>4906</v>
      </c>
      <c r="AB3179" s="168" t="s">
        <v>1259</v>
      </c>
      <c r="AC3179" s="168" t="s">
        <v>9383</v>
      </c>
      <c r="AD3179" s="169">
        <v>1913303.9055791439</v>
      </c>
      <c r="AE3179" s="168" t="s">
        <v>814</v>
      </c>
      <c r="AF3179" s="169">
        <v>-2104285.791842184</v>
      </c>
      <c r="AG3179" s="169">
        <v>-2592993.329799152</v>
      </c>
      <c r="AH3179" s="169">
        <v>-762385.63197716419</v>
      </c>
      <c r="AI3179" s="168" t="s">
        <v>21</v>
      </c>
      <c r="AJ3179"/>
      <c r="AK3179"/>
    </row>
    <row r="3180" spans="1:37" hidden="1" x14ac:dyDescent="0.25">
      <c r="A3180" s="179" t="b">
        <f>IF(E3180&lt;&gt;1,"",NOT(ISNA(VLOOKUP(P3180,Mapping!$P:$P,1,FALSE))))</f>
        <v>0</v>
      </c>
      <c r="B3180" s="180" t="str">
        <f t="shared" si="49"/>
        <v/>
      </c>
      <c r="E3180" s="167">
        <v>1</v>
      </c>
      <c r="F3180" s="170" t="s">
        <v>4907</v>
      </c>
      <c r="G3180" s="169">
        <v>573151.02597861993</v>
      </c>
      <c r="H3180" s="168" t="s">
        <v>1266</v>
      </c>
      <c r="I3180" s="168" t="s">
        <v>303</v>
      </c>
      <c r="J3180" s="169">
        <v>149106.54473229469</v>
      </c>
      <c r="K3180" s="169">
        <v>17971.401385096651</v>
      </c>
      <c r="L3180" s="168" t="s">
        <v>5</v>
      </c>
      <c r="M3180" s="168" t="s">
        <v>21</v>
      </c>
      <c r="N3180" s="168" t="s">
        <v>2829</v>
      </c>
      <c r="O3180" s="168" t="s">
        <v>21</v>
      </c>
      <c r="P3180" s="168" t="s">
        <v>2831</v>
      </c>
      <c r="Q3180" s="168" t="s">
        <v>2832</v>
      </c>
      <c r="R3180" s="168" t="s">
        <v>1259</v>
      </c>
      <c r="S3180" s="168" t="s">
        <v>21</v>
      </c>
      <c r="T3180" s="168" t="s">
        <v>1259</v>
      </c>
      <c r="U3180" s="168" t="s">
        <v>1259</v>
      </c>
      <c r="V3180" s="168" t="s">
        <v>2832</v>
      </c>
      <c r="W3180" s="168" t="s">
        <v>1259</v>
      </c>
      <c r="X3180" s="168" t="s">
        <v>21</v>
      </c>
      <c r="Y3180" s="168" t="s">
        <v>1259</v>
      </c>
      <c r="Z3180" s="168" t="s">
        <v>21</v>
      </c>
      <c r="AA3180" s="168" t="s">
        <v>4908</v>
      </c>
      <c r="AB3180" s="168" t="s">
        <v>4909</v>
      </c>
      <c r="AC3180" s="168" t="s">
        <v>9384</v>
      </c>
      <c r="AD3180" s="169">
        <v>232108.59493933711</v>
      </c>
      <c r="AE3180" s="168" t="s">
        <v>817</v>
      </c>
      <c r="AF3180" s="169">
        <v>-121720.7028538334</v>
      </c>
      <c r="AG3180" s="169">
        <v>526347.29639550345</v>
      </c>
      <c r="AH3180" s="169">
        <v>-25371.772189958021</v>
      </c>
      <c r="AI3180" s="168" t="s">
        <v>21</v>
      </c>
      <c r="AJ3180"/>
      <c r="AK3180"/>
    </row>
    <row r="3181" spans="1:37" hidden="1" x14ac:dyDescent="0.25">
      <c r="A3181" s="179" t="b">
        <f>IF(E3181&lt;&gt;1,"",NOT(ISNA(VLOOKUP(P3181,Mapping!$P:$P,1,FALSE))))</f>
        <v>0</v>
      </c>
      <c r="B3181" s="180" t="str">
        <f t="shared" si="49"/>
        <v/>
      </c>
      <c r="E3181" s="167">
        <v>1</v>
      </c>
      <c r="F3181" s="170" t="s">
        <v>4910</v>
      </c>
      <c r="G3181" s="169">
        <v>243265.64328885669</v>
      </c>
      <c r="H3181" s="168" t="s">
        <v>1266</v>
      </c>
      <c r="I3181" s="168" t="s">
        <v>561</v>
      </c>
      <c r="J3181" s="169">
        <v>71919.841877639134</v>
      </c>
      <c r="K3181" s="169">
        <v>27966.307338703791</v>
      </c>
      <c r="L3181" s="168" t="s">
        <v>5</v>
      </c>
      <c r="M3181" s="168" t="s">
        <v>21</v>
      </c>
      <c r="N3181" s="168" t="s">
        <v>2829</v>
      </c>
      <c r="O3181" s="168" t="s">
        <v>21</v>
      </c>
      <c r="P3181" s="168" t="s">
        <v>2831</v>
      </c>
      <c r="Q3181" s="168" t="s">
        <v>2832</v>
      </c>
      <c r="R3181" s="168" t="s">
        <v>1259</v>
      </c>
      <c r="S3181" s="168" t="s">
        <v>21</v>
      </c>
      <c r="T3181" s="168" t="s">
        <v>1259</v>
      </c>
      <c r="U3181" s="168" t="s">
        <v>1259</v>
      </c>
      <c r="V3181" s="168" t="s">
        <v>2832</v>
      </c>
      <c r="W3181" s="168" t="s">
        <v>1259</v>
      </c>
      <c r="X3181" s="168" t="s">
        <v>21</v>
      </c>
      <c r="Y3181" s="168" t="s">
        <v>1259</v>
      </c>
      <c r="Z3181" s="168" t="s">
        <v>21</v>
      </c>
      <c r="AA3181" s="168" t="s">
        <v>4911</v>
      </c>
      <c r="AB3181" s="168" t="s">
        <v>1259</v>
      </c>
      <c r="AC3181" s="168" t="s">
        <v>9385</v>
      </c>
      <c r="AD3181" s="169">
        <v>107028.1188334453</v>
      </c>
      <c r="AE3181" s="168" t="s">
        <v>817</v>
      </c>
      <c r="AF3181" s="169">
        <v>-50246.112416805903</v>
      </c>
      <c r="AG3181" s="169">
        <v>-91132.115640949662</v>
      </c>
      <c r="AH3181" s="169">
        <v>-14889.051218242679</v>
      </c>
      <c r="AI3181" s="168" t="s">
        <v>21</v>
      </c>
      <c r="AJ3181"/>
      <c r="AK3181"/>
    </row>
    <row r="3182" spans="1:37" hidden="1" x14ac:dyDescent="0.25">
      <c r="A3182" s="179" t="b">
        <f>IF(E3182&lt;&gt;1,"",NOT(ISNA(VLOOKUP(P3182,Mapping!$P:$P,1,FALSE))))</f>
        <v>0</v>
      </c>
      <c r="B3182" s="180" t="str">
        <f t="shared" si="49"/>
        <v/>
      </c>
      <c r="E3182" s="167">
        <v>1</v>
      </c>
      <c r="F3182" s="170" t="s">
        <v>4910</v>
      </c>
      <c r="G3182" s="169">
        <v>506575.72817579168</v>
      </c>
      <c r="H3182" s="168" t="s">
        <v>1266</v>
      </c>
      <c r="I3182" s="168" t="s">
        <v>561</v>
      </c>
      <c r="J3182" s="169">
        <v>149765.68732392741</v>
      </c>
      <c r="K3182" s="169">
        <v>58236.963974685648</v>
      </c>
      <c r="L3182" s="168" t="s">
        <v>5</v>
      </c>
      <c r="M3182" s="168" t="s">
        <v>21</v>
      </c>
      <c r="N3182" s="168" t="s">
        <v>2829</v>
      </c>
      <c r="O3182" s="168" t="s">
        <v>21</v>
      </c>
      <c r="P3182" s="168" t="s">
        <v>2835</v>
      </c>
      <c r="Q3182" s="168" t="s">
        <v>2834</v>
      </c>
      <c r="R3182" s="168" t="s">
        <v>1259</v>
      </c>
      <c r="S3182" s="168" t="s">
        <v>21</v>
      </c>
      <c r="T3182" s="168" t="s">
        <v>1259</v>
      </c>
      <c r="U3182" s="168" t="s">
        <v>1259</v>
      </c>
      <c r="V3182" s="168" t="s">
        <v>2834</v>
      </c>
      <c r="W3182" s="168" t="s">
        <v>1259</v>
      </c>
      <c r="X3182" s="168" t="s">
        <v>21</v>
      </c>
      <c r="Y3182" s="168" t="s">
        <v>1259</v>
      </c>
      <c r="Z3182" s="168" t="s">
        <v>21</v>
      </c>
      <c r="AA3182" s="168" t="s">
        <v>4911</v>
      </c>
      <c r="AB3182" s="168" t="s">
        <v>1259</v>
      </c>
      <c r="AC3182" s="168" t="s">
        <v>6918</v>
      </c>
      <c r="AD3182" s="169">
        <v>222875.06982216501</v>
      </c>
      <c r="AE3182" s="168" t="s">
        <v>817</v>
      </c>
      <c r="AF3182" s="169">
        <v>-104632.3707755245</v>
      </c>
      <c r="AG3182" s="169">
        <v>-189773.27507854151</v>
      </c>
      <c r="AH3182" s="169">
        <v>-31004.920632265221</v>
      </c>
      <c r="AI3182" s="168" t="s">
        <v>21</v>
      </c>
      <c r="AJ3182"/>
      <c r="AK3182"/>
    </row>
    <row r="3183" spans="1:37" hidden="1" x14ac:dyDescent="0.25">
      <c r="A3183" s="179" t="b">
        <f>IF(E3183&lt;&gt;1,"",NOT(ISNA(VLOOKUP(P3183,Mapping!$P:$P,1,FALSE))))</f>
        <v>0</v>
      </c>
      <c r="B3183" s="180" t="str">
        <f t="shared" si="49"/>
        <v/>
      </c>
      <c r="E3183" s="167">
        <v>1</v>
      </c>
      <c r="F3183" s="170" t="s">
        <v>4912</v>
      </c>
      <c r="G3183" s="169">
        <v>709583.70287652942</v>
      </c>
      <c r="H3183" s="168" t="s">
        <v>1266</v>
      </c>
      <c r="I3183" s="168" t="s">
        <v>303</v>
      </c>
      <c r="J3183" s="169">
        <v>339249.56902616943</v>
      </c>
      <c r="K3183" s="169">
        <v>235606.0310877953</v>
      </c>
      <c r="L3183" s="168" t="s">
        <v>5</v>
      </c>
      <c r="M3183" s="168" t="s">
        <v>21</v>
      </c>
      <c r="N3183" s="168" t="s">
        <v>2829</v>
      </c>
      <c r="O3183" s="168" t="s">
        <v>21</v>
      </c>
      <c r="P3183" s="168" t="s">
        <v>2831</v>
      </c>
      <c r="Q3183" s="168" t="s">
        <v>2832</v>
      </c>
      <c r="R3183" s="168" t="s">
        <v>1259</v>
      </c>
      <c r="S3183" s="168" t="s">
        <v>21</v>
      </c>
      <c r="T3183" s="168" t="s">
        <v>1259</v>
      </c>
      <c r="U3183" s="168" t="s">
        <v>1259</v>
      </c>
      <c r="V3183" s="168" t="s">
        <v>2832</v>
      </c>
      <c r="W3183" s="168" t="s">
        <v>1259</v>
      </c>
      <c r="X3183" s="168" t="s">
        <v>21</v>
      </c>
      <c r="Y3183" s="168" t="s">
        <v>1259</v>
      </c>
      <c r="Z3183" s="168" t="s">
        <v>21</v>
      </c>
      <c r="AA3183" s="168" t="s">
        <v>4913</v>
      </c>
      <c r="AB3183" s="168" t="s">
        <v>4914</v>
      </c>
      <c r="AC3183" s="168" t="s">
        <v>5041</v>
      </c>
      <c r="AD3183" s="169">
        <v>469491.5790433549</v>
      </c>
      <c r="AE3183" s="168" t="s">
        <v>816</v>
      </c>
      <c r="AF3183" s="169">
        <v>-497082.49491743109</v>
      </c>
      <c r="AG3183" s="169">
        <v>-375295.75185043411</v>
      </c>
      <c r="AH3183" s="169">
        <v>-291314.31075551501</v>
      </c>
      <c r="AI3183" s="168" t="s">
        <v>21</v>
      </c>
      <c r="AJ3183"/>
      <c r="AK3183"/>
    </row>
    <row r="3184" spans="1:37" hidden="1" x14ac:dyDescent="0.25">
      <c r="A3184" s="179" t="b">
        <f>IF(E3184&lt;&gt;1,"",NOT(ISNA(VLOOKUP(P3184,Mapping!$P:$P,1,FALSE))))</f>
        <v>0</v>
      </c>
      <c r="B3184" s="180" t="str">
        <f t="shared" si="49"/>
        <v/>
      </c>
      <c r="E3184" s="167">
        <v>1</v>
      </c>
      <c r="F3184" s="170" t="s">
        <v>4915</v>
      </c>
      <c r="G3184" s="169">
        <v>615678.90841759171</v>
      </c>
      <c r="H3184" s="168" t="s">
        <v>1266</v>
      </c>
      <c r="I3184" s="168" t="s">
        <v>303</v>
      </c>
      <c r="J3184" s="169">
        <v>162451.614800112</v>
      </c>
      <c r="K3184" s="169">
        <v>85905.760207657586</v>
      </c>
      <c r="L3184" s="168" t="s">
        <v>5</v>
      </c>
      <c r="M3184" s="168" t="s">
        <v>21</v>
      </c>
      <c r="N3184" s="168" t="s">
        <v>2829</v>
      </c>
      <c r="O3184" s="168" t="s">
        <v>21</v>
      </c>
      <c r="P3184" s="168" t="s">
        <v>2831</v>
      </c>
      <c r="Q3184" s="168" t="s">
        <v>2832</v>
      </c>
      <c r="R3184" s="168" t="s">
        <v>1259</v>
      </c>
      <c r="S3184" s="168" t="s">
        <v>21</v>
      </c>
      <c r="T3184" s="168" t="s">
        <v>1259</v>
      </c>
      <c r="U3184" s="168" t="s">
        <v>1259</v>
      </c>
      <c r="V3184" s="168" t="s">
        <v>2832</v>
      </c>
      <c r="W3184" s="168" t="s">
        <v>1259</v>
      </c>
      <c r="X3184" s="168" t="s">
        <v>21</v>
      </c>
      <c r="Y3184" s="168" t="s">
        <v>1259</v>
      </c>
      <c r="Z3184" s="168" t="s">
        <v>21</v>
      </c>
      <c r="AA3184" s="168" t="s">
        <v>4916</v>
      </c>
      <c r="AB3184" s="168" t="s">
        <v>4917</v>
      </c>
      <c r="AC3184" s="168" t="s">
        <v>9386</v>
      </c>
      <c r="AD3184" s="169">
        <v>235899.17423121061</v>
      </c>
      <c r="AE3184" s="168" t="s">
        <v>809</v>
      </c>
      <c r="AF3184" s="169">
        <v>-51420.012963744812</v>
      </c>
      <c r="AG3184" s="169">
        <v>-162024.5573870136</v>
      </c>
      <c r="AH3184" s="169">
        <v>-95009.249508082634</v>
      </c>
      <c r="AI3184" s="168" t="s">
        <v>21</v>
      </c>
      <c r="AJ3184"/>
      <c r="AK3184"/>
    </row>
    <row r="3185" spans="1:37" hidden="1" x14ac:dyDescent="0.25">
      <c r="A3185" s="179" t="b">
        <f>IF(E3185&lt;&gt;1,"",NOT(ISNA(VLOOKUP(P3185,Mapping!$P:$P,1,FALSE))))</f>
        <v>0</v>
      </c>
      <c r="B3185" s="180" t="str">
        <f t="shared" si="49"/>
        <v/>
      </c>
      <c r="E3185" s="167">
        <v>1</v>
      </c>
      <c r="F3185" s="170" t="s">
        <v>4915</v>
      </c>
      <c r="G3185" s="169">
        <v>2155480.497196571</v>
      </c>
      <c r="H3185" s="168" t="s">
        <v>1266</v>
      </c>
      <c r="I3185" s="168" t="s">
        <v>303</v>
      </c>
      <c r="J3185" s="169">
        <v>568740.10568221461</v>
      </c>
      <c r="K3185" s="169">
        <v>300754.48126096698</v>
      </c>
      <c r="L3185" s="168" t="s">
        <v>5</v>
      </c>
      <c r="M3185" s="168" t="s">
        <v>21</v>
      </c>
      <c r="N3185" s="168" t="s">
        <v>2829</v>
      </c>
      <c r="O3185" s="168" t="s">
        <v>21</v>
      </c>
      <c r="P3185" s="168" t="s">
        <v>2833</v>
      </c>
      <c r="Q3185" s="168" t="s">
        <v>2834</v>
      </c>
      <c r="R3185" s="168" t="s">
        <v>1259</v>
      </c>
      <c r="S3185" s="168" t="s">
        <v>21</v>
      </c>
      <c r="T3185" s="168" t="s">
        <v>1259</v>
      </c>
      <c r="U3185" s="168" t="s">
        <v>1259</v>
      </c>
      <c r="V3185" s="168" t="s">
        <v>2834</v>
      </c>
      <c r="W3185" s="168" t="s">
        <v>1259</v>
      </c>
      <c r="X3185" s="168" t="s">
        <v>21</v>
      </c>
      <c r="Y3185" s="168" t="s">
        <v>1259</v>
      </c>
      <c r="Z3185" s="168" t="s">
        <v>21</v>
      </c>
      <c r="AA3185" s="168" t="s">
        <v>4916</v>
      </c>
      <c r="AB3185" s="168" t="s">
        <v>4917</v>
      </c>
      <c r="AC3185" s="168" t="s">
        <v>9387</v>
      </c>
      <c r="AD3185" s="169">
        <v>825878.65591665322</v>
      </c>
      <c r="AE3185" s="168" t="s">
        <v>809</v>
      </c>
      <c r="AF3185" s="169">
        <v>-180020.51652835219</v>
      </c>
      <c r="AG3185" s="169">
        <v>-567244.98555948166</v>
      </c>
      <c r="AH3185" s="169">
        <v>-332625.6293143197</v>
      </c>
      <c r="AI3185" s="168" t="s">
        <v>21</v>
      </c>
      <c r="AJ3185"/>
      <c r="AK3185"/>
    </row>
    <row r="3186" spans="1:37" hidden="1" x14ac:dyDescent="0.25">
      <c r="A3186" s="179" t="b">
        <f>IF(E3186&lt;&gt;1,"",NOT(ISNA(VLOOKUP(P3186,Mapping!$P:$P,1,FALSE))))</f>
        <v>0</v>
      </c>
      <c r="B3186" s="180" t="str">
        <f t="shared" si="49"/>
        <v/>
      </c>
      <c r="E3186" s="167">
        <v>1</v>
      </c>
      <c r="F3186" s="170" t="s">
        <v>4918</v>
      </c>
      <c r="G3186" s="169">
        <v>855948.46081443236</v>
      </c>
      <c r="H3186" s="168" t="s">
        <v>1266</v>
      </c>
      <c r="I3186" s="168" t="s">
        <v>303</v>
      </c>
      <c r="J3186" s="169">
        <v>324574.6594379943</v>
      </c>
      <c r="K3186" s="169">
        <v>211688.27805894479</v>
      </c>
      <c r="L3186" s="168" t="s">
        <v>5</v>
      </c>
      <c r="M3186" s="168" t="s">
        <v>21</v>
      </c>
      <c r="N3186" s="168" t="s">
        <v>2829</v>
      </c>
      <c r="O3186" s="168" t="s">
        <v>21</v>
      </c>
      <c r="P3186" s="168" t="s">
        <v>2831</v>
      </c>
      <c r="Q3186" s="168" t="s">
        <v>2832</v>
      </c>
      <c r="R3186" s="168" t="s">
        <v>1259</v>
      </c>
      <c r="S3186" s="168" t="s">
        <v>21</v>
      </c>
      <c r="T3186" s="168" t="s">
        <v>1259</v>
      </c>
      <c r="U3186" s="168" t="s">
        <v>1259</v>
      </c>
      <c r="V3186" s="168" t="s">
        <v>2832</v>
      </c>
      <c r="W3186" s="168" t="s">
        <v>1259</v>
      </c>
      <c r="X3186" s="168" t="s">
        <v>21</v>
      </c>
      <c r="Y3186" s="168" t="s">
        <v>1259</v>
      </c>
      <c r="Z3186" s="168" t="s">
        <v>21</v>
      </c>
      <c r="AA3186" s="168" t="s">
        <v>4919</v>
      </c>
      <c r="AB3186" s="168" t="s">
        <v>4920</v>
      </c>
      <c r="AC3186" s="168" t="s">
        <v>9388</v>
      </c>
      <c r="AD3186" s="169">
        <v>460425.5844632443</v>
      </c>
      <c r="AE3186" s="168" t="s">
        <v>814</v>
      </c>
      <c r="AF3186" s="169">
        <v>-372674.42091855768</v>
      </c>
      <c r="AG3186" s="169">
        <v>1225547.319890914</v>
      </c>
      <c r="AH3186" s="169">
        <v>-276296.06286475679</v>
      </c>
      <c r="AI3186" s="168" t="s">
        <v>21</v>
      </c>
      <c r="AJ3186"/>
      <c r="AK3186"/>
    </row>
    <row r="3187" spans="1:37" hidden="1" x14ac:dyDescent="0.25">
      <c r="A3187" s="179" t="b">
        <f>IF(E3187&lt;&gt;1,"",NOT(ISNA(VLOOKUP(P3187,Mapping!$P:$P,1,FALSE))))</f>
        <v>0</v>
      </c>
      <c r="B3187" s="180" t="str">
        <f t="shared" si="49"/>
        <v/>
      </c>
      <c r="E3187" s="167">
        <v>1</v>
      </c>
      <c r="F3187" s="170" t="s">
        <v>4918</v>
      </c>
      <c r="G3187" s="169">
        <v>1556718.059923968</v>
      </c>
      <c r="H3187" s="168" t="s">
        <v>1266</v>
      </c>
      <c r="I3187" s="168" t="s">
        <v>303</v>
      </c>
      <c r="J3187" s="169">
        <v>590305.67525062524</v>
      </c>
      <c r="K3187" s="169">
        <v>384998.60752715223</v>
      </c>
      <c r="L3187" s="168" t="s">
        <v>5</v>
      </c>
      <c r="M3187" s="168" t="s">
        <v>21</v>
      </c>
      <c r="N3187" s="168" t="s">
        <v>2829</v>
      </c>
      <c r="O3187" s="168" t="s">
        <v>21</v>
      </c>
      <c r="P3187" s="168" t="s">
        <v>2851</v>
      </c>
      <c r="Q3187" s="168" t="s">
        <v>2834</v>
      </c>
      <c r="R3187" s="168" t="s">
        <v>1259</v>
      </c>
      <c r="S3187" s="168" t="s">
        <v>21</v>
      </c>
      <c r="T3187" s="168" t="s">
        <v>1259</v>
      </c>
      <c r="U3187" s="168" t="s">
        <v>1259</v>
      </c>
      <c r="V3187" s="168" t="s">
        <v>2834</v>
      </c>
      <c r="W3187" s="168" t="s">
        <v>1259</v>
      </c>
      <c r="X3187" s="168" t="s">
        <v>21</v>
      </c>
      <c r="Y3187" s="168" t="s">
        <v>1259</v>
      </c>
      <c r="Z3187" s="168" t="s">
        <v>21</v>
      </c>
      <c r="AA3187" s="168" t="s">
        <v>4919</v>
      </c>
      <c r="AB3187" s="168" t="s">
        <v>4920</v>
      </c>
      <c r="AC3187" s="168" t="s">
        <v>9389</v>
      </c>
      <c r="AD3187" s="169">
        <v>837378.48176395346</v>
      </c>
      <c r="AE3187" s="168" t="s">
        <v>814</v>
      </c>
      <c r="AF3187" s="169">
        <v>-677784.96962727793</v>
      </c>
      <c r="AG3187" s="169">
        <v>2228909.4887212091</v>
      </c>
      <c r="AH3187" s="169">
        <v>-502501.13253104221</v>
      </c>
      <c r="AI3187" s="168" t="s">
        <v>21</v>
      </c>
      <c r="AJ3187"/>
      <c r="AK3187"/>
    </row>
    <row r="3188" spans="1:37" hidden="1" x14ac:dyDescent="0.25">
      <c r="A3188" s="179" t="b">
        <f>IF(E3188&lt;&gt;1,"",NOT(ISNA(VLOOKUP(P3188,Mapping!$P:$P,1,FALSE))))</f>
        <v>0</v>
      </c>
      <c r="B3188" s="180" t="str">
        <f t="shared" si="49"/>
        <v/>
      </c>
      <c r="E3188" s="167">
        <v>1</v>
      </c>
      <c r="F3188" s="170" t="s">
        <v>4918</v>
      </c>
      <c r="G3188" s="169">
        <v>2746882.747663178</v>
      </c>
      <c r="H3188" s="168" t="s">
        <v>1266</v>
      </c>
      <c r="I3188" s="168" t="s">
        <v>303</v>
      </c>
      <c r="J3188" s="169">
        <v>1041614.7386847941</v>
      </c>
      <c r="K3188" s="169">
        <v>679343.33140731568</v>
      </c>
      <c r="L3188" s="168" t="s">
        <v>5</v>
      </c>
      <c r="M3188" s="168" t="s">
        <v>21</v>
      </c>
      <c r="N3188" s="168" t="s">
        <v>2829</v>
      </c>
      <c r="O3188" s="168" t="s">
        <v>21</v>
      </c>
      <c r="P3188" s="168" t="s">
        <v>2836</v>
      </c>
      <c r="Q3188" s="168" t="s">
        <v>2837</v>
      </c>
      <c r="R3188" s="168" t="s">
        <v>1259</v>
      </c>
      <c r="S3188" s="168" t="s">
        <v>21</v>
      </c>
      <c r="T3188" s="168" t="s">
        <v>1259</v>
      </c>
      <c r="U3188" s="168" t="s">
        <v>1259</v>
      </c>
      <c r="V3188" s="168" t="s">
        <v>2837</v>
      </c>
      <c r="W3188" s="168" t="s">
        <v>1259</v>
      </c>
      <c r="X3188" s="168" t="s">
        <v>21</v>
      </c>
      <c r="Y3188" s="168" t="s">
        <v>1259</v>
      </c>
      <c r="Z3188" s="168" t="s">
        <v>21</v>
      </c>
      <c r="AA3188" s="168" t="s">
        <v>4919</v>
      </c>
      <c r="AB3188" s="168" t="s">
        <v>4920</v>
      </c>
      <c r="AC3188" s="168" t="s">
        <v>9390</v>
      </c>
      <c r="AD3188" s="169">
        <v>1477583.2336230059</v>
      </c>
      <c r="AE3188" s="168" t="s">
        <v>814</v>
      </c>
      <c r="AF3188" s="169">
        <v>-1195974.973005397</v>
      </c>
      <c r="AG3188" s="169">
        <v>3932987.7248100261</v>
      </c>
      <c r="AH3188" s="169">
        <v>-886680.59243697883</v>
      </c>
      <c r="AI3188" s="168" t="s">
        <v>21</v>
      </c>
      <c r="AJ3188"/>
      <c r="AK3188"/>
    </row>
    <row r="3189" spans="1:37" hidden="1" x14ac:dyDescent="0.25">
      <c r="A3189" s="179" t="b">
        <f>IF(E3189&lt;&gt;1,"",NOT(ISNA(VLOOKUP(P3189,Mapping!$P:$P,1,FALSE))))</f>
        <v>0</v>
      </c>
      <c r="B3189" s="180" t="str">
        <f t="shared" si="49"/>
        <v/>
      </c>
      <c r="E3189" s="167">
        <v>1</v>
      </c>
      <c r="F3189" s="170" t="s">
        <v>4921</v>
      </c>
      <c r="G3189" s="169">
        <v>732730.17949729203</v>
      </c>
      <c r="H3189" s="168" t="s">
        <v>1266</v>
      </c>
      <c r="I3189" s="168" t="s">
        <v>2830</v>
      </c>
      <c r="J3189" s="169">
        <v>301993.9497018602</v>
      </c>
      <c r="K3189" s="169">
        <v>160370.63176023791</v>
      </c>
      <c r="L3189" s="168" t="s">
        <v>5</v>
      </c>
      <c r="M3189" s="168" t="s">
        <v>21</v>
      </c>
      <c r="N3189" s="168" t="s">
        <v>2829</v>
      </c>
      <c r="O3189" s="168" t="s">
        <v>21</v>
      </c>
      <c r="P3189" s="168" t="s">
        <v>2831</v>
      </c>
      <c r="Q3189" s="168" t="s">
        <v>2832</v>
      </c>
      <c r="R3189" s="168" t="s">
        <v>1259</v>
      </c>
      <c r="S3189" s="168" t="s">
        <v>21</v>
      </c>
      <c r="T3189" s="168" t="s">
        <v>1259</v>
      </c>
      <c r="U3189" s="168" t="s">
        <v>1259</v>
      </c>
      <c r="V3189" s="168" t="s">
        <v>2832</v>
      </c>
      <c r="W3189" s="168" t="s">
        <v>1259</v>
      </c>
      <c r="X3189" s="168" t="s">
        <v>21</v>
      </c>
      <c r="Y3189" s="168" t="s">
        <v>1259</v>
      </c>
      <c r="Z3189" s="168" t="s">
        <v>21</v>
      </c>
      <c r="AA3189" s="168" t="s">
        <v>4922</v>
      </c>
      <c r="AB3189" s="168" t="s">
        <v>1259</v>
      </c>
      <c r="AC3189" s="168" t="s">
        <v>9391</v>
      </c>
      <c r="AD3189" s="169">
        <v>396936.25152607978</v>
      </c>
      <c r="AE3189" s="168" t="s">
        <v>813</v>
      </c>
      <c r="AF3189" s="169">
        <v>-330194.66650782712</v>
      </c>
      <c r="AG3189" s="169">
        <v>351015.86474963021</v>
      </c>
      <c r="AH3189" s="169">
        <v>-339550.10170952749</v>
      </c>
      <c r="AI3189" s="168" t="s">
        <v>21</v>
      </c>
      <c r="AJ3189"/>
      <c r="AK3189"/>
    </row>
    <row r="3190" spans="1:37" hidden="1" x14ac:dyDescent="0.25">
      <c r="A3190" s="179" t="b">
        <f>IF(E3190&lt;&gt;1,"",NOT(ISNA(VLOOKUP(P3190,Mapping!$P:$P,1,FALSE))))</f>
        <v>0</v>
      </c>
      <c r="B3190" s="180" t="str">
        <f t="shared" si="49"/>
        <v/>
      </c>
      <c r="E3190" s="167">
        <v>1</v>
      </c>
      <c r="F3190" s="170" t="s">
        <v>4921</v>
      </c>
      <c r="G3190" s="169">
        <v>1189581.216398614</v>
      </c>
      <c r="H3190" s="168" t="s">
        <v>1266</v>
      </c>
      <c r="I3190" s="168" t="s">
        <v>2830</v>
      </c>
      <c r="J3190" s="169">
        <v>490284.6096469381</v>
      </c>
      <c r="K3190" s="169">
        <v>260360.35711650801</v>
      </c>
      <c r="L3190" s="168" t="s">
        <v>5</v>
      </c>
      <c r="M3190" s="168" t="s">
        <v>21</v>
      </c>
      <c r="N3190" s="168" t="s">
        <v>2829</v>
      </c>
      <c r="O3190" s="168" t="s">
        <v>21</v>
      </c>
      <c r="P3190" s="168" t="s">
        <v>2836</v>
      </c>
      <c r="Q3190" s="168" t="s">
        <v>2837</v>
      </c>
      <c r="R3190" s="168" t="s">
        <v>1259</v>
      </c>
      <c r="S3190" s="168" t="s">
        <v>21</v>
      </c>
      <c r="T3190" s="168" t="s">
        <v>1259</v>
      </c>
      <c r="U3190" s="168" t="s">
        <v>1259</v>
      </c>
      <c r="V3190" s="168" t="s">
        <v>2837</v>
      </c>
      <c r="W3190" s="168" t="s">
        <v>1259</v>
      </c>
      <c r="X3190" s="168" t="s">
        <v>21</v>
      </c>
      <c r="Y3190" s="168" t="s">
        <v>1259</v>
      </c>
      <c r="Z3190" s="168" t="s">
        <v>21</v>
      </c>
      <c r="AA3190" s="168" t="s">
        <v>4922</v>
      </c>
      <c r="AB3190" s="168" t="s">
        <v>1259</v>
      </c>
      <c r="AC3190" s="168" t="s">
        <v>9392</v>
      </c>
      <c r="AD3190" s="169">
        <v>644422.62941463164</v>
      </c>
      <c r="AE3190" s="168" t="s">
        <v>813</v>
      </c>
      <c r="AF3190" s="169">
        <v>-536068.2336057201</v>
      </c>
      <c r="AG3190" s="169">
        <v>569871.27191970637</v>
      </c>
      <c r="AH3190" s="169">
        <v>-551256.70311138802</v>
      </c>
      <c r="AI3190" s="168" t="s">
        <v>21</v>
      </c>
      <c r="AJ3190"/>
      <c r="AK3190"/>
    </row>
    <row r="3191" spans="1:37" hidden="1" x14ac:dyDescent="0.25">
      <c r="A3191" s="179" t="b">
        <f>IF(E3191&lt;&gt;1,"",NOT(ISNA(VLOOKUP(P3191,Mapping!$P:$P,1,FALSE))))</f>
        <v>0</v>
      </c>
      <c r="B3191" s="180" t="str">
        <f t="shared" si="49"/>
        <v/>
      </c>
      <c r="E3191" s="167">
        <v>1</v>
      </c>
      <c r="F3191" s="170" t="s">
        <v>4923</v>
      </c>
      <c r="G3191" s="169">
        <v>108844.51078642991</v>
      </c>
      <c r="H3191" s="168" t="s">
        <v>1266</v>
      </c>
      <c r="I3191" s="168" t="s">
        <v>797</v>
      </c>
      <c r="J3191" s="169">
        <v>34213.978366263807</v>
      </c>
      <c r="K3191" s="169">
        <v>10379.355713184361</v>
      </c>
      <c r="L3191" s="168" t="s">
        <v>5</v>
      </c>
      <c r="M3191" s="168" t="s">
        <v>21</v>
      </c>
      <c r="N3191" s="168" t="s">
        <v>2829</v>
      </c>
      <c r="O3191" s="168" t="s">
        <v>21</v>
      </c>
      <c r="P3191" s="168" t="s">
        <v>2831</v>
      </c>
      <c r="Q3191" s="168" t="s">
        <v>2832</v>
      </c>
      <c r="R3191" s="168" t="s">
        <v>1259</v>
      </c>
      <c r="S3191" s="168" t="s">
        <v>21</v>
      </c>
      <c r="T3191" s="168" t="s">
        <v>1259</v>
      </c>
      <c r="U3191" s="168" t="s">
        <v>1259</v>
      </c>
      <c r="V3191" s="168" t="s">
        <v>2832</v>
      </c>
      <c r="W3191" s="168" t="s">
        <v>1259</v>
      </c>
      <c r="X3191" s="168" t="s">
        <v>21</v>
      </c>
      <c r="Y3191" s="168" t="s">
        <v>1259</v>
      </c>
      <c r="Z3191" s="168" t="s">
        <v>21</v>
      </c>
      <c r="AA3191" s="168" t="s">
        <v>4924</v>
      </c>
      <c r="AB3191" s="168" t="s">
        <v>1259</v>
      </c>
      <c r="AC3191" s="168" t="s">
        <v>4732</v>
      </c>
      <c r="AD3191" s="169">
        <v>57349.517842552123</v>
      </c>
      <c r="AE3191" s="168" t="s">
        <v>814</v>
      </c>
      <c r="AF3191" s="169">
        <v>-29327.340548556149</v>
      </c>
      <c r="AG3191" s="169">
        <v>-57629.436820645256</v>
      </c>
      <c r="AH3191" s="169">
        <v>-31744.902652299821</v>
      </c>
      <c r="AI3191" s="168" t="s">
        <v>21</v>
      </c>
      <c r="AJ3191"/>
      <c r="AK3191"/>
    </row>
    <row r="3192" spans="1:37" hidden="1" x14ac:dyDescent="0.25">
      <c r="A3192" s="179" t="b">
        <f>IF(E3192&lt;&gt;1,"",NOT(ISNA(VLOOKUP(P3192,Mapping!$P:$P,1,FALSE))))</f>
        <v>0</v>
      </c>
      <c r="B3192" s="180" t="str">
        <f t="shared" si="49"/>
        <v/>
      </c>
      <c r="E3192" s="167">
        <v>1</v>
      </c>
      <c r="F3192" s="170" t="s">
        <v>4925</v>
      </c>
      <c r="G3192" s="169">
        <v>553133.20141375985</v>
      </c>
      <c r="H3192" s="168" t="s">
        <v>1266</v>
      </c>
      <c r="I3192" s="168" t="s">
        <v>797</v>
      </c>
      <c r="J3192" s="169">
        <v>181905.45735830499</v>
      </c>
      <c r="K3192" s="169">
        <v>41654.07184280693</v>
      </c>
      <c r="L3192" s="168" t="s">
        <v>5</v>
      </c>
      <c r="M3192" s="168" t="s">
        <v>21</v>
      </c>
      <c r="N3192" s="168" t="s">
        <v>2829</v>
      </c>
      <c r="O3192" s="168" t="s">
        <v>21</v>
      </c>
      <c r="P3192" s="168" t="s">
        <v>2831</v>
      </c>
      <c r="Q3192" s="168" t="s">
        <v>2832</v>
      </c>
      <c r="R3192" s="168" t="s">
        <v>1259</v>
      </c>
      <c r="S3192" s="168" t="s">
        <v>21</v>
      </c>
      <c r="T3192" s="168" t="s">
        <v>1259</v>
      </c>
      <c r="U3192" s="168" t="s">
        <v>1259</v>
      </c>
      <c r="V3192" s="168" t="s">
        <v>2832</v>
      </c>
      <c r="W3192" s="168" t="s">
        <v>1259</v>
      </c>
      <c r="X3192" s="168" t="s">
        <v>21</v>
      </c>
      <c r="Y3192" s="168" t="s">
        <v>1259</v>
      </c>
      <c r="Z3192" s="168" t="s">
        <v>21</v>
      </c>
      <c r="AA3192" s="168" t="s">
        <v>4926</v>
      </c>
      <c r="AB3192" s="168" t="s">
        <v>1259</v>
      </c>
      <c r="AC3192" s="168" t="s">
        <v>6657</v>
      </c>
      <c r="AD3192" s="169">
        <v>254125.2084495376</v>
      </c>
      <c r="AE3192" s="168" t="s">
        <v>809</v>
      </c>
      <c r="AF3192" s="169">
        <v>-17497.723037164189</v>
      </c>
      <c r="AG3192" s="169">
        <v>-292865.06645082671</v>
      </c>
      <c r="AH3192" s="169">
        <v>24154.770898081711</v>
      </c>
      <c r="AI3192" s="168" t="s">
        <v>21</v>
      </c>
      <c r="AJ3192"/>
      <c r="AK3192"/>
    </row>
    <row r="3193" spans="1:37" hidden="1" x14ac:dyDescent="0.25">
      <c r="A3193" s="179" t="b">
        <f>IF(E3193&lt;&gt;1,"",NOT(ISNA(VLOOKUP(P3193,Mapping!$P:$P,1,FALSE))))</f>
        <v>0</v>
      </c>
      <c r="B3193" s="180" t="str">
        <f t="shared" si="49"/>
        <v/>
      </c>
      <c r="E3193" s="167">
        <v>1</v>
      </c>
      <c r="F3193" s="170" t="s">
        <v>4927</v>
      </c>
      <c r="G3193" s="169">
        <v>641406.17263277748</v>
      </c>
      <c r="H3193" s="168" t="s">
        <v>1266</v>
      </c>
      <c r="I3193" s="168" t="s">
        <v>797</v>
      </c>
      <c r="J3193" s="169">
        <v>179655.48179898891</v>
      </c>
      <c r="K3193" s="169">
        <v>36156.659354528172</v>
      </c>
      <c r="L3193" s="168" t="s">
        <v>5</v>
      </c>
      <c r="M3193" s="168" t="s">
        <v>21</v>
      </c>
      <c r="N3193" s="168" t="s">
        <v>2829</v>
      </c>
      <c r="O3193" s="168" t="s">
        <v>21</v>
      </c>
      <c r="P3193" s="168" t="s">
        <v>2831</v>
      </c>
      <c r="Q3193" s="168" t="s">
        <v>2832</v>
      </c>
      <c r="R3193" s="168" t="s">
        <v>1259</v>
      </c>
      <c r="S3193" s="168" t="s">
        <v>21</v>
      </c>
      <c r="T3193" s="168" t="s">
        <v>1259</v>
      </c>
      <c r="U3193" s="168" t="s">
        <v>1259</v>
      </c>
      <c r="V3193" s="168" t="s">
        <v>2832</v>
      </c>
      <c r="W3193" s="168" t="s">
        <v>1259</v>
      </c>
      <c r="X3193" s="168" t="s">
        <v>21</v>
      </c>
      <c r="Y3193" s="168" t="s">
        <v>1259</v>
      </c>
      <c r="Z3193" s="168" t="s">
        <v>21</v>
      </c>
      <c r="AA3193" s="168" t="s">
        <v>4928</v>
      </c>
      <c r="AB3193" s="168" t="s">
        <v>1259</v>
      </c>
      <c r="AC3193" s="168" t="s">
        <v>6881</v>
      </c>
      <c r="AD3193" s="169">
        <v>306555.90058744769</v>
      </c>
      <c r="AE3193" s="168" t="s">
        <v>809</v>
      </c>
      <c r="AF3193" s="169">
        <v>-212540.48874803941</v>
      </c>
      <c r="AG3193" s="169">
        <v>-339602.57834813092</v>
      </c>
      <c r="AH3193" s="169">
        <v>48731.071445629583</v>
      </c>
      <c r="AI3193" s="168" t="s">
        <v>21</v>
      </c>
      <c r="AJ3193"/>
      <c r="AK3193"/>
    </row>
    <row r="3194" spans="1:37" hidden="1" x14ac:dyDescent="0.25">
      <c r="A3194" s="179" t="b">
        <f>IF(E3194&lt;&gt;1,"",NOT(ISNA(VLOOKUP(P3194,Mapping!$P:$P,1,FALSE))))</f>
        <v>0</v>
      </c>
      <c r="B3194" s="180" t="str">
        <f t="shared" si="49"/>
        <v/>
      </c>
      <c r="E3194" s="167">
        <v>1</v>
      </c>
      <c r="F3194" s="170" t="s">
        <v>4929</v>
      </c>
      <c r="G3194" s="169">
        <v>875564.02873726445</v>
      </c>
      <c r="H3194" s="168" t="s">
        <v>1266</v>
      </c>
      <c r="I3194" s="168" t="s">
        <v>797</v>
      </c>
      <c r="J3194" s="169">
        <v>243396.29080246791</v>
      </c>
      <c r="K3194" s="169">
        <v>81370.143864552359</v>
      </c>
      <c r="L3194" s="168" t="s">
        <v>5</v>
      </c>
      <c r="M3194" s="168" t="s">
        <v>21</v>
      </c>
      <c r="N3194" s="168" t="s">
        <v>2829</v>
      </c>
      <c r="O3194" s="168" t="s">
        <v>21</v>
      </c>
      <c r="P3194" s="168" t="s">
        <v>2831</v>
      </c>
      <c r="Q3194" s="168" t="s">
        <v>2832</v>
      </c>
      <c r="R3194" s="168" t="s">
        <v>1259</v>
      </c>
      <c r="S3194" s="168" t="s">
        <v>21</v>
      </c>
      <c r="T3194" s="168" t="s">
        <v>1259</v>
      </c>
      <c r="U3194" s="168" t="s">
        <v>1259</v>
      </c>
      <c r="V3194" s="168" t="s">
        <v>2832</v>
      </c>
      <c r="W3194" s="168" t="s">
        <v>1259</v>
      </c>
      <c r="X3194" s="168" t="s">
        <v>21</v>
      </c>
      <c r="Y3194" s="168" t="s">
        <v>1259</v>
      </c>
      <c r="Z3194" s="168" t="s">
        <v>21</v>
      </c>
      <c r="AA3194" s="168" t="s">
        <v>4930</v>
      </c>
      <c r="AB3194" s="168" t="s">
        <v>1259</v>
      </c>
      <c r="AC3194" s="168" t="s">
        <v>2702</v>
      </c>
      <c r="AD3194" s="169">
        <v>393830.70566027699</v>
      </c>
      <c r="AE3194" s="168" t="s">
        <v>809</v>
      </c>
      <c r="AF3194" s="169">
        <v>-290132.54710999451</v>
      </c>
      <c r="AG3194" s="169">
        <v>-463581.1352540403</v>
      </c>
      <c r="AH3194" s="169">
        <v>-139997.36397356269</v>
      </c>
      <c r="AI3194" s="168" t="s">
        <v>21</v>
      </c>
      <c r="AJ3194"/>
      <c r="AK3194"/>
    </row>
    <row r="3195" spans="1:37" hidden="1" x14ac:dyDescent="0.25">
      <c r="A3195" s="179" t="b">
        <f>IF(E3195&lt;&gt;1,"",NOT(ISNA(VLOOKUP(P3195,Mapping!$P:$P,1,FALSE))))</f>
        <v>0</v>
      </c>
      <c r="B3195" s="180" t="str">
        <f t="shared" si="49"/>
        <v/>
      </c>
      <c r="E3195" s="167">
        <v>1</v>
      </c>
      <c r="F3195" s="170" t="s">
        <v>4932</v>
      </c>
      <c r="G3195" s="169">
        <v>178294.53236601359</v>
      </c>
      <c r="H3195" s="168" t="s">
        <v>1266</v>
      </c>
      <c r="I3195" s="168" t="s">
        <v>797</v>
      </c>
      <c r="J3195" s="169">
        <v>53289.508484119549</v>
      </c>
      <c r="K3195" s="169">
        <v>18426.377643144609</v>
      </c>
      <c r="L3195" s="168" t="s">
        <v>5</v>
      </c>
      <c r="M3195" s="168" t="s">
        <v>21</v>
      </c>
      <c r="N3195" s="168" t="s">
        <v>2829</v>
      </c>
      <c r="O3195" s="168" t="s">
        <v>21</v>
      </c>
      <c r="P3195" s="168" t="s">
        <v>2831</v>
      </c>
      <c r="Q3195" s="168" t="s">
        <v>2832</v>
      </c>
      <c r="R3195" s="168" t="s">
        <v>1259</v>
      </c>
      <c r="S3195" s="168" t="s">
        <v>21</v>
      </c>
      <c r="T3195" s="168" t="s">
        <v>1259</v>
      </c>
      <c r="U3195" s="168" t="s">
        <v>1259</v>
      </c>
      <c r="V3195" s="168" t="s">
        <v>2832</v>
      </c>
      <c r="W3195" s="168" t="s">
        <v>1259</v>
      </c>
      <c r="X3195" s="168" t="s">
        <v>21</v>
      </c>
      <c r="Y3195" s="168" t="s">
        <v>1259</v>
      </c>
      <c r="Z3195" s="168" t="s">
        <v>21</v>
      </c>
      <c r="AA3195" s="168" t="s">
        <v>4933</v>
      </c>
      <c r="AB3195" s="168" t="s">
        <v>1259</v>
      </c>
      <c r="AC3195" s="168" t="s">
        <v>6727</v>
      </c>
      <c r="AD3195" s="169">
        <v>85241.567151123381</v>
      </c>
      <c r="AE3195" s="168" t="s">
        <v>809</v>
      </c>
      <c r="AF3195" s="169">
        <v>-59080.82688794368</v>
      </c>
      <c r="AG3195" s="169">
        <v>-94400.842212565651</v>
      </c>
      <c r="AH3195" s="169">
        <v>-51082.171144669468</v>
      </c>
      <c r="AI3195" s="168" t="s">
        <v>21</v>
      </c>
      <c r="AJ3195"/>
      <c r="AK3195"/>
    </row>
    <row r="3196" spans="1:37" hidden="1" x14ac:dyDescent="0.25">
      <c r="A3196" s="179" t="b">
        <f>IF(E3196&lt;&gt;1,"",NOT(ISNA(VLOOKUP(P3196,Mapping!$P:$P,1,FALSE))))</f>
        <v>0</v>
      </c>
      <c r="B3196" s="180" t="str">
        <f t="shared" si="49"/>
        <v/>
      </c>
      <c r="E3196" s="167">
        <v>1</v>
      </c>
      <c r="F3196" s="170" t="s">
        <v>4934</v>
      </c>
      <c r="G3196" s="169">
        <v>221007.6258892561</v>
      </c>
      <c r="H3196" s="168" t="s">
        <v>1266</v>
      </c>
      <c r="I3196" s="168" t="s">
        <v>797</v>
      </c>
      <c r="J3196" s="169">
        <v>68403.537518932644</v>
      </c>
      <c r="K3196" s="169">
        <v>24826.708012291099</v>
      </c>
      <c r="L3196" s="168" t="s">
        <v>5</v>
      </c>
      <c r="M3196" s="168" t="s">
        <v>21</v>
      </c>
      <c r="N3196" s="168" t="s">
        <v>2829</v>
      </c>
      <c r="O3196" s="168" t="s">
        <v>21</v>
      </c>
      <c r="P3196" s="168" t="s">
        <v>2831</v>
      </c>
      <c r="Q3196" s="168" t="s">
        <v>2832</v>
      </c>
      <c r="R3196" s="168" t="s">
        <v>1259</v>
      </c>
      <c r="S3196" s="168" t="s">
        <v>21</v>
      </c>
      <c r="T3196" s="168" t="s">
        <v>1259</v>
      </c>
      <c r="U3196" s="168" t="s">
        <v>1259</v>
      </c>
      <c r="V3196" s="168" t="s">
        <v>2832</v>
      </c>
      <c r="W3196" s="168" t="s">
        <v>1259</v>
      </c>
      <c r="X3196" s="168" t="s">
        <v>21</v>
      </c>
      <c r="Y3196" s="168" t="s">
        <v>1259</v>
      </c>
      <c r="Z3196" s="168" t="s">
        <v>21</v>
      </c>
      <c r="AA3196" s="168" t="s">
        <v>4935</v>
      </c>
      <c r="AB3196" s="168" t="s">
        <v>1259</v>
      </c>
      <c r="AC3196" s="168" t="s">
        <v>7383</v>
      </c>
      <c r="AD3196" s="169">
        <v>107919.82473116821</v>
      </c>
      <c r="AE3196" s="168" t="s">
        <v>819</v>
      </c>
      <c r="AF3196" s="169">
        <v>-24575.80294528732</v>
      </c>
      <c r="AG3196" s="169">
        <v>-41412.138946913998</v>
      </c>
      <c r="AH3196" s="169">
        <v>-56879.858645773347</v>
      </c>
      <c r="AI3196" s="168" t="s">
        <v>21</v>
      </c>
      <c r="AJ3196"/>
      <c r="AK3196"/>
    </row>
    <row r="3197" spans="1:37" hidden="1" x14ac:dyDescent="0.25">
      <c r="A3197" s="179" t="b">
        <f>IF(E3197&lt;&gt;1,"",NOT(ISNA(VLOOKUP(P3197,Mapping!$P:$P,1,FALSE))))</f>
        <v>0</v>
      </c>
      <c r="B3197" s="180" t="str">
        <f t="shared" si="49"/>
        <v/>
      </c>
      <c r="E3197" s="167">
        <v>1</v>
      </c>
      <c r="F3197" s="170" t="s">
        <v>4936</v>
      </c>
      <c r="G3197" s="169">
        <v>1534679.9999303899</v>
      </c>
      <c r="H3197" s="168" t="s">
        <v>1266</v>
      </c>
      <c r="I3197" s="168" t="s">
        <v>797</v>
      </c>
      <c r="J3197" s="169">
        <v>410587.725048377</v>
      </c>
      <c r="K3197" s="169">
        <v>111730.73367639779</v>
      </c>
      <c r="L3197" s="168" t="s">
        <v>5</v>
      </c>
      <c r="M3197" s="168" t="s">
        <v>21</v>
      </c>
      <c r="N3197" s="168" t="s">
        <v>2829</v>
      </c>
      <c r="O3197" s="168" t="s">
        <v>21</v>
      </c>
      <c r="P3197" s="168" t="s">
        <v>2831</v>
      </c>
      <c r="Q3197" s="168" t="s">
        <v>2832</v>
      </c>
      <c r="R3197" s="168" t="s">
        <v>1259</v>
      </c>
      <c r="S3197" s="168" t="s">
        <v>21</v>
      </c>
      <c r="T3197" s="168" t="s">
        <v>1259</v>
      </c>
      <c r="U3197" s="168" t="s">
        <v>1259</v>
      </c>
      <c r="V3197" s="168" t="s">
        <v>2832</v>
      </c>
      <c r="W3197" s="168" t="s">
        <v>1259</v>
      </c>
      <c r="X3197" s="168" t="s">
        <v>21</v>
      </c>
      <c r="Y3197" s="168" t="s">
        <v>1259</v>
      </c>
      <c r="Z3197" s="168" t="s">
        <v>21</v>
      </c>
      <c r="AA3197" s="168" t="s">
        <v>4937</v>
      </c>
      <c r="AB3197" s="168" t="s">
        <v>1259</v>
      </c>
      <c r="AC3197" s="168" t="s">
        <v>9337</v>
      </c>
      <c r="AD3197" s="169">
        <v>663185.35854497575</v>
      </c>
      <c r="AE3197" s="168" t="s">
        <v>817</v>
      </c>
      <c r="AF3197" s="169">
        <v>-637424.17631950707</v>
      </c>
      <c r="AG3197" s="169">
        <v>-452208.50760705821</v>
      </c>
      <c r="AH3197" s="169">
        <v>-131309.41966812749</v>
      </c>
      <c r="AI3197" s="168" t="s">
        <v>21</v>
      </c>
      <c r="AJ3197"/>
      <c r="AK3197"/>
    </row>
    <row r="3198" spans="1:37" hidden="1" x14ac:dyDescent="0.25">
      <c r="A3198" s="179" t="b">
        <f>IF(E3198&lt;&gt;1,"",NOT(ISNA(VLOOKUP(P3198,Mapping!$P:$P,1,FALSE))))</f>
        <v>0</v>
      </c>
      <c r="B3198" s="180" t="str">
        <f t="shared" si="49"/>
        <v/>
      </c>
      <c r="E3198" s="167">
        <v>1</v>
      </c>
      <c r="F3198" s="170" t="s">
        <v>4938</v>
      </c>
      <c r="G3198" s="169">
        <v>320831.39339978731</v>
      </c>
      <c r="H3198" s="168" t="s">
        <v>1266</v>
      </c>
      <c r="I3198" s="168" t="s">
        <v>303</v>
      </c>
      <c r="J3198" s="169">
        <v>91952.54000576846</v>
      </c>
      <c r="K3198" s="169">
        <v>16462.165301036232</v>
      </c>
      <c r="L3198" s="168" t="s">
        <v>5</v>
      </c>
      <c r="M3198" s="168" t="s">
        <v>21</v>
      </c>
      <c r="N3198" s="168" t="s">
        <v>2829</v>
      </c>
      <c r="O3198" s="168" t="s">
        <v>21</v>
      </c>
      <c r="P3198" s="168" t="s">
        <v>2831</v>
      </c>
      <c r="Q3198" s="168" t="s">
        <v>2832</v>
      </c>
      <c r="R3198" s="168" t="s">
        <v>1259</v>
      </c>
      <c r="S3198" s="168" t="s">
        <v>21</v>
      </c>
      <c r="T3198" s="168" t="s">
        <v>1259</v>
      </c>
      <c r="U3198" s="168" t="s">
        <v>1259</v>
      </c>
      <c r="V3198" s="168" t="s">
        <v>2832</v>
      </c>
      <c r="W3198" s="168" t="s">
        <v>1259</v>
      </c>
      <c r="X3198" s="168" t="s">
        <v>21</v>
      </c>
      <c r="Y3198" s="168" t="s">
        <v>1259</v>
      </c>
      <c r="Z3198" s="168" t="s">
        <v>21</v>
      </c>
      <c r="AA3198" s="168" t="s">
        <v>4939</v>
      </c>
      <c r="AB3198" s="168" t="s">
        <v>1259</v>
      </c>
      <c r="AC3198" s="168" t="s">
        <v>3825</v>
      </c>
      <c r="AD3198" s="169">
        <v>160767.96538894629</v>
      </c>
      <c r="AE3198" s="168" t="s">
        <v>814</v>
      </c>
      <c r="AF3198" s="169">
        <v>-103828.4590107492</v>
      </c>
      <c r="AG3198" s="169">
        <v>156355.1432860636</v>
      </c>
      <c r="AH3198" s="169">
        <v>-33464.887010188722</v>
      </c>
      <c r="AI3198" s="168" t="s">
        <v>21</v>
      </c>
      <c r="AJ3198"/>
      <c r="AK3198"/>
    </row>
    <row r="3199" spans="1:37" hidden="1" x14ac:dyDescent="0.25">
      <c r="A3199" s="179" t="b">
        <f>IF(E3199&lt;&gt;1,"",NOT(ISNA(VLOOKUP(P3199,Mapping!$P:$P,1,FALSE))))</f>
        <v>0</v>
      </c>
      <c r="B3199" s="180" t="str">
        <f t="shared" si="49"/>
        <v/>
      </c>
      <c r="E3199" s="167">
        <v>1</v>
      </c>
      <c r="F3199" s="170" t="s">
        <v>4940</v>
      </c>
      <c r="G3199" s="169">
        <v>746294.11919950508</v>
      </c>
      <c r="H3199" s="168" t="s">
        <v>1266</v>
      </c>
      <c r="I3199" s="168" t="s">
        <v>303</v>
      </c>
      <c r="J3199" s="169">
        <v>246679.47882989299</v>
      </c>
      <c r="K3199" s="169">
        <v>145495.50113337499</v>
      </c>
      <c r="L3199" s="168" t="s">
        <v>5</v>
      </c>
      <c r="M3199" s="168" t="s">
        <v>21</v>
      </c>
      <c r="N3199" s="168" t="s">
        <v>2829</v>
      </c>
      <c r="O3199" s="168" t="s">
        <v>21</v>
      </c>
      <c r="P3199" s="168" t="s">
        <v>2831</v>
      </c>
      <c r="Q3199" s="168" t="s">
        <v>2832</v>
      </c>
      <c r="R3199" s="168" t="s">
        <v>1259</v>
      </c>
      <c r="S3199" s="168" t="s">
        <v>21</v>
      </c>
      <c r="T3199" s="168" t="s">
        <v>1259</v>
      </c>
      <c r="U3199" s="168" t="s">
        <v>1259</v>
      </c>
      <c r="V3199" s="168" t="s">
        <v>2832</v>
      </c>
      <c r="W3199" s="168" t="s">
        <v>1259</v>
      </c>
      <c r="X3199" s="168" t="s">
        <v>21</v>
      </c>
      <c r="Y3199" s="168" t="s">
        <v>1259</v>
      </c>
      <c r="Z3199" s="168" t="s">
        <v>21</v>
      </c>
      <c r="AA3199" s="168" t="s">
        <v>4941</v>
      </c>
      <c r="AB3199" s="168" t="s">
        <v>4942</v>
      </c>
      <c r="AC3199" s="168" t="s">
        <v>7221</v>
      </c>
      <c r="AD3199" s="169">
        <v>371249.76698552282</v>
      </c>
      <c r="AE3199" s="168" t="s">
        <v>814</v>
      </c>
      <c r="AF3199" s="169">
        <v>-255495.09419467099</v>
      </c>
      <c r="AG3199" s="169">
        <v>730458.47143544862</v>
      </c>
      <c r="AH3199" s="169">
        <v>-132786.1858142924</v>
      </c>
      <c r="AI3199" s="168" t="s">
        <v>21</v>
      </c>
      <c r="AJ3199"/>
      <c r="AK3199"/>
    </row>
    <row r="3200" spans="1:37" hidden="1" x14ac:dyDescent="0.25">
      <c r="A3200" s="179" t="b">
        <f>IF(E3200&lt;&gt;1,"",NOT(ISNA(VLOOKUP(P3200,Mapping!$P:$P,1,FALSE))))</f>
        <v>0</v>
      </c>
      <c r="B3200" s="180" t="str">
        <f t="shared" si="49"/>
        <v/>
      </c>
      <c r="E3200" s="167">
        <v>1</v>
      </c>
      <c r="F3200" s="170" t="s">
        <v>4940</v>
      </c>
      <c r="G3200" s="169">
        <v>410759.04239972762</v>
      </c>
      <c r="H3200" s="168" t="s">
        <v>1266</v>
      </c>
      <c r="I3200" s="168" t="s">
        <v>303</v>
      </c>
      <c r="J3200" s="169">
        <v>135771.9750123657</v>
      </c>
      <c r="K3200" s="169">
        <v>80080.481919270183</v>
      </c>
      <c r="L3200" s="168" t="s">
        <v>5</v>
      </c>
      <c r="M3200" s="168" t="s">
        <v>21</v>
      </c>
      <c r="N3200" s="168" t="s">
        <v>2829</v>
      </c>
      <c r="O3200" s="168" t="s">
        <v>21</v>
      </c>
      <c r="P3200" s="168" t="s">
        <v>2836</v>
      </c>
      <c r="Q3200" s="168" t="s">
        <v>2837</v>
      </c>
      <c r="R3200" s="168" t="s">
        <v>1259</v>
      </c>
      <c r="S3200" s="168" t="s">
        <v>21</v>
      </c>
      <c r="T3200" s="168" t="s">
        <v>1259</v>
      </c>
      <c r="U3200" s="168" t="s">
        <v>1259</v>
      </c>
      <c r="V3200" s="168" t="s">
        <v>2837</v>
      </c>
      <c r="W3200" s="168" t="s">
        <v>1259</v>
      </c>
      <c r="X3200" s="168" t="s">
        <v>21</v>
      </c>
      <c r="Y3200" s="168" t="s">
        <v>1259</v>
      </c>
      <c r="Z3200" s="168" t="s">
        <v>21</v>
      </c>
      <c r="AA3200" s="168" t="s">
        <v>4941</v>
      </c>
      <c r="AB3200" s="168" t="s">
        <v>4942</v>
      </c>
      <c r="AC3200" s="168" t="s">
        <v>9393</v>
      </c>
      <c r="AD3200" s="169">
        <v>204335.25449947789</v>
      </c>
      <c r="AE3200" s="168" t="s">
        <v>814</v>
      </c>
      <c r="AF3200" s="169">
        <v>-140624.07505207209</v>
      </c>
      <c r="AG3200" s="169">
        <v>402043.12819914368</v>
      </c>
      <c r="AH3200" s="169">
        <v>-73085.295898479642</v>
      </c>
      <c r="AI3200" s="168" t="s">
        <v>21</v>
      </c>
      <c r="AJ3200"/>
      <c r="AK3200"/>
    </row>
    <row r="3201" spans="1:37" hidden="1" x14ac:dyDescent="0.25">
      <c r="A3201" s="179" t="b">
        <f>IF(E3201&lt;&gt;1,"",NOT(ISNA(VLOOKUP(P3201,Mapping!$P:$P,1,FALSE))))</f>
        <v>0</v>
      </c>
      <c r="B3201" s="180" t="str">
        <f t="shared" si="49"/>
        <v/>
      </c>
      <c r="E3201" s="167">
        <v>1</v>
      </c>
      <c r="F3201" s="170" t="s">
        <v>4943</v>
      </c>
      <c r="G3201" s="169">
        <v>180462.36047958091</v>
      </c>
      <c r="H3201" s="168" t="s">
        <v>1266</v>
      </c>
      <c r="I3201" s="168" t="s">
        <v>561</v>
      </c>
      <c r="J3201" s="169">
        <v>87052.884230943208</v>
      </c>
      <c r="K3201" s="169">
        <v>36699.238647624872</v>
      </c>
      <c r="L3201" s="168" t="s">
        <v>5</v>
      </c>
      <c r="M3201" s="168" t="s">
        <v>21</v>
      </c>
      <c r="N3201" s="168" t="s">
        <v>2829</v>
      </c>
      <c r="O3201" s="168" t="s">
        <v>21</v>
      </c>
      <c r="P3201" s="168" t="s">
        <v>2831</v>
      </c>
      <c r="Q3201" s="168" t="s">
        <v>2832</v>
      </c>
      <c r="R3201" s="168" t="s">
        <v>1259</v>
      </c>
      <c r="S3201" s="168" t="s">
        <v>21</v>
      </c>
      <c r="T3201" s="168" t="s">
        <v>1259</v>
      </c>
      <c r="U3201" s="168" t="s">
        <v>1259</v>
      </c>
      <c r="V3201" s="168" t="s">
        <v>2832</v>
      </c>
      <c r="W3201" s="168" t="s">
        <v>1259</v>
      </c>
      <c r="X3201" s="168" t="s">
        <v>21</v>
      </c>
      <c r="Y3201" s="168" t="s">
        <v>1259</v>
      </c>
      <c r="Z3201" s="168" t="s">
        <v>21</v>
      </c>
      <c r="AA3201" s="168" t="s">
        <v>4944</v>
      </c>
      <c r="AB3201" s="168" t="s">
        <v>1259</v>
      </c>
      <c r="AC3201" s="168" t="s">
        <v>9394</v>
      </c>
      <c r="AD3201" s="169">
        <v>125705.74615517361</v>
      </c>
      <c r="AE3201" s="168" t="s">
        <v>807</v>
      </c>
      <c r="AF3201" s="169">
        <v>-10319.69867785223</v>
      </c>
      <c r="AG3201" s="169">
        <v>-27015.646878376108</v>
      </c>
      <c r="AH3201" s="169">
        <v>-102869.3029241645</v>
      </c>
      <c r="AI3201" s="168" t="s">
        <v>21</v>
      </c>
      <c r="AJ3201"/>
      <c r="AK3201"/>
    </row>
    <row r="3202" spans="1:37" hidden="1" x14ac:dyDescent="0.25">
      <c r="A3202" s="179" t="b">
        <f>IF(E3202&lt;&gt;1,"",NOT(ISNA(VLOOKUP(P3202,Mapping!$P:$P,1,FALSE))))</f>
        <v>0</v>
      </c>
      <c r="B3202" s="180" t="str">
        <f t="shared" si="49"/>
        <v/>
      </c>
      <c r="E3202" s="167">
        <v>1</v>
      </c>
      <c r="F3202" s="170" t="s">
        <v>4945</v>
      </c>
      <c r="G3202" s="169">
        <v>112399.69438504591</v>
      </c>
      <c r="H3202" s="168" t="s">
        <v>1266</v>
      </c>
      <c r="I3202" s="168" t="s">
        <v>402</v>
      </c>
      <c r="J3202" s="169">
        <v>29389.216227857029</v>
      </c>
      <c r="K3202" s="169">
        <v>7982.9318373073083</v>
      </c>
      <c r="L3202" s="168" t="s">
        <v>5</v>
      </c>
      <c r="M3202" s="168" t="s">
        <v>21</v>
      </c>
      <c r="N3202" s="168" t="s">
        <v>2829</v>
      </c>
      <c r="O3202" s="168" t="s">
        <v>21</v>
      </c>
      <c r="P3202" s="168" t="s">
        <v>2831</v>
      </c>
      <c r="Q3202" s="168" t="s">
        <v>2832</v>
      </c>
      <c r="R3202" s="168" t="s">
        <v>1259</v>
      </c>
      <c r="S3202" s="168" t="s">
        <v>21</v>
      </c>
      <c r="T3202" s="168" t="s">
        <v>1259</v>
      </c>
      <c r="U3202" s="168" t="s">
        <v>1259</v>
      </c>
      <c r="V3202" s="168" t="s">
        <v>2832</v>
      </c>
      <c r="W3202" s="168" t="s">
        <v>1259</v>
      </c>
      <c r="X3202" s="168" t="s">
        <v>21</v>
      </c>
      <c r="Y3202" s="168" t="s">
        <v>1259</v>
      </c>
      <c r="Z3202" s="168" t="s">
        <v>21</v>
      </c>
      <c r="AA3202" s="168" t="s">
        <v>4946</v>
      </c>
      <c r="AB3202" s="168" t="s">
        <v>1259</v>
      </c>
      <c r="AC3202" s="168" t="s">
        <v>9395</v>
      </c>
      <c r="AD3202" s="169">
        <v>52837.60333225035</v>
      </c>
      <c r="AE3202" s="168" t="s">
        <v>817</v>
      </c>
      <c r="AF3202" s="169">
        <v>-22273.551688662701</v>
      </c>
      <c r="AG3202" s="169">
        <v>-51387.274184313581</v>
      </c>
      <c r="AH3202" s="169">
        <v>-18294.96728899048</v>
      </c>
      <c r="AI3202" s="168" t="s">
        <v>21</v>
      </c>
      <c r="AJ3202"/>
      <c r="AK3202"/>
    </row>
    <row r="3203" spans="1:37" hidden="1" x14ac:dyDescent="0.25">
      <c r="A3203" s="179" t="b">
        <f>IF(E3203&lt;&gt;1,"",NOT(ISNA(VLOOKUP(P3203,Mapping!$P:$P,1,FALSE))))</f>
        <v>0</v>
      </c>
      <c r="B3203" s="180" t="str">
        <f t="shared" si="49"/>
        <v/>
      </c>
      <c r="E3203" s="167">
        <v>1</v>
      </c>
      <c r="F3203" s="170" t="s">
        <v>4945</v>
      </c>
      <c r="G3203" s="169">
        <v>407847.98064551991</v>
      </c>
      <c r="H3203" s="168" t="s">
        <v>1266</v>
      </c>
      <c r="I3203" s="168" t="s">
        <v>402</v>
      </c>
      <c r="J3203" s="169">
        <v>106640.2587379341</v>
      </c>
      <c r="K3203" s="169">
        <v>28966.472260353181</v>
      </c>
      <c r="L3203" s="168" t="s">
        <v>5</v>
      </c>
      <c r="M3203" s="168" t="s">
        <v>21</v>
      </c>
      <c r="N3203" s="168" t="s">
        <v>2829</v>
      </c>
      <c r="O3203" s="168" t="s">
        <v>21</v>
      </c>
      <c r="P3203" s="168" t="s">
        <v>2836</v>
      </c>
      <c r="Q3203" s="168" t="s">
        <v>2837</v>
      </c>
      <c r="R3203" s="168" t="s">
        <v>1259</v>
      </c>
      <c r="S3203" s="168" t="s">
        <v>21</v>
      </c>
      <c r="T3203" s="168" t="s">
        <v>1259</v>
      </c>
      <c r="U3203" s="168" t="s">
        <v>1259</v>
      </c>
      <c r="V3203" s="168" t="s">
        <v>2837</v>
      </c>
      <c r="W3203" s="168" t="s">
        <v>1259</v>
      </c>
      <c r="X3203" s="168" t="s">
        <v>21</v>
      </c>
      <c r="Y3203" s="168" t="s">
        <v>1259</v>
      </c>
      <c r="Z3203" s="168" t="s">
        <v>21</v>
      </c>
      <c r="AA3203" s="168" t="s">
        <v>4946</v>
      </c>
      <c r="AB3203" s="168" t="s">
        <v>1259</v>
      </c>
      <c r="AC3203" s="168" t="s">
        <v>9396</v>
      </c>
      <c r="AD3203" s="169">
        <v>191723.91828206251</v>
      </c>
      <c r="AE3203" s="168" t="s">
        <v>817</v>
      </c>
      <c r="AF3203" s="169">
        <v>-80820.70976905874</v>
      </c>
      <c r="AG3203" s="169">
        <v>-186461.325554443</v>
      </c>
      <c r="AH3203" s="169">
        <v>-66384.214882556873</v>
      </c>
      <c r="AI3203" s="168" t="s">
        <v>21</v>
      </c>
      <c r="AJ3203"/>
      <c r="AK3203"/>
    </row>
    <row r="3204" spans="1:37" hidden="1" x14ac:dyDescent="0.25">
      <c r="A3204" s="179" t="b">
        <f>IF(E3204&lt;&gt;1,"",NOT(ISNA(VLOOKUP(P3204,Mapping!$P:$P,1,FALSE))))</f>
        <v>0</v>
      </c>
      <c r="B3204" s="180" t="str">
        <f t="shared" si="49"/>
        <v/>
      </c>
      <c r="E3204" s="167">
        <v>1</v>
      </c>
      <c r="F3204" s="170" t="s">
        <v>4947</v>
      </c>
      <c r="G3204" s="169">
        <v>251675.03543359911</v>
      </c>
      <c r="H3204" s="168" t="s">
        <v>1266</v>
      </c>
      <c r="I3204" s="168" t="s">
        <v>402</v>
      </c>
      <c r="J3204" s="169">
        <v>78561.025725757921</v>
      </c>
      <c r="K3204" s="169">
        <v>25788.95441102851</v>
      </c>
      <c r="L3204" s="168" t="s">
        <v>5</v>
      </c>
      <c r="M3204" s="168" t="s">
        <v>21</v>
      </c>
      <c r="N3204" s="168" t="s">
        <v>2829</v>
      </c>
      <c r="O3204" s="168" t="s">
        <v>21</v>
      </c>
      <c r="P3204" s="168" t="s">
        <v>2831</v>
      </c>
      <c r="Q3204" s="168" t="s">
        <v>2832</v>
      </c>
      <c r="R3204" s="168" t="s">
        <v>1259</v>
      </c>
      <c r="S3204" s="168" t="s">
        <v>21</v>
      </c>
      <c r="T3204" s="168" t="s">
        <v>1259</v>
      </c>
      <c r="U3204" s="168" t="s">
        <v>1259</v>
      </c>
      <c r="V3204" s="168" t="s">
        <v>2832</v>
      </c>
      <c r="W3204" s="168" t="s">
        <v>1259</v>
      </c>
      <c r="X3204" s="168" t="s">
        <v>21</v>
      </c>
      <c r="Y3204" s="168" t="s">
        <v>1259</v>
      </c>
      <c r="Z3204" s="168" t="s">
        <v>21</v>
      </c>
      <c r="AA3204" s="168" t="s">
        <v>4948</v>
      </c>
      <c r="AB3204" s="168" t="s">
        <v>1259</v>
      </c>
      <c r="AC3204" s="168" t="s">
        <v>9397</v>
      </c>
      <c r="AD3204" s="169">
        <v>142739.81577998091</v>
      </c>
      <c r="AE3204" s="168" t="s">
        <v>817</v>
      </c>
      <c r="AF3204" s="169">
        <v>-110199.558047741</v>
      </c>
      <c r="AG3204" s="169">
        <v>-178128.68534251431</v>
      </c>
      <c r="AH3204" s="169">
        <v>-11648.17847190931</v>
      </c>
      <c r="AI3204" s="168" t="s">
        <v>21</v>
      </c>
      <c r="AJ3204"/>
      <c r="AK3204"/>
    </row>
    <row r="3205" spans="1:37" hidden="1" x14ac:dyDescent="0.25">
      <c r="A3205" s="179" t="b">
        <f>IF(E3205&lt;&gt;1,"",NOT(ISNA(VLOOKUP(P3205,Mapping!$P:$P,1,FALSE))))</f>
        <v>0</v>
      </c>
      <c r="B3205" s="180" t="str">
        <f t="shared" si="49"/>
        <v/>
      </c>
      <c r="E3205" s="167">
        <v>1</v>
      </c>
      <c r="F3205" s="170" t="s">
        <v>4950</v>
      </c>
      <c r="G3205" s="169">
        <v>310129.96401470999</v>
      </c>
      <c r="H3205" s="168" t="s">
        <v>1266</v>
      </c>
      <c r="I3205" s="168" t="s">
        <v>797</v>
      </c>
      <c r="J3205" s="169">
        <v>123163.2115770931</v>
      </c>
      <c r="K3205" s="169">
        <v>49655.685931503263</v>
      </c>
      <c r="L3205" s="168" t="s">
        <v>5</v>
      </c>
      <c r="M3205" s="168" t="s">
        <v>21</v>
      </c>
      <c r="N3205" s="168" t="s">
        <v>2829</v>
      </c>
      <c r="O3205" s="168" t="s">
        <v>21</v>
      </c>
      <c r="P3205" s="168" t="s">
        <v>2831</v>
      </c>
      <c r="Q3205" s="168" t="s">
        <v>2832</v>
      </c>
      <c r="R3205" s="168" t="s">
        <v>1259</v>
      </c>
      <c r="S3205" s="168" t="s">
        <v>21</v>
      </c>
      <c r="T3205" s="168" t="s">
        <v>1259</v>
      </c>
      <c r="U3205" s="168" t="s">
        <v>1259</v>
      </c>
      <c r="V3205" s="168" t="s">
        <v>2832</v>
      </c>
      <c r="W3205" s="168" t="s">
        <v>1259</v>
      </c>
      <c r="X3205" s="168" t="s">
        <v>21</v>
      </c>
      <c r="Y3205" s="168" t="s">
        <v>1259</v>
      </c>
      <c r="Z3205" s="168" t="s">
        <v>21</v>
      </c>
      <c r="AA3205" s="168" t="s">
        <v>4951</v>
      </c>
      <c r="AB3205" s="168" t="s">
        <v>1259</v>
      </c>
      <c r="AC3205" s="168" t="s">
        <v>9398</v>
      </c>
      <c r="AD3205" s="169">
        <v>199237.02014904501</v>
      </c>
      <c r="AE3205" s="168" t="s">
        <v>813</v>
      </c>
      <c r="AF3205" s="169">
        <v>-119695.25141267449</v>
      </c>
      <c r="AG3205" s="169">
        <v>-146506.28105881589</v>
      </c>
      <c r="AH3205" s="169">
        <v>-92115.578240103729</v>
      </c>
      <c r="AI3205" s="168" t="s">
        <v>21</v>
      </c>
      <c r="AJ3205"/>
      <c r="AK3205"/>
    </row>
    <row r="3206" spans="1:37" hidden="1" x14ac:dyDescent="0.25">
      <c r="A3206" s="179" t="b">
        <f>IF(E3206&lt;&gt;1,"",NOT(ISNA(VLOOKUP(P3206,Mapping!$P:$P,1,FALSE))))</f>
        <v>0</v>
      </c>
      <c r="B3206" s="180" t="str">
        <f t="shared" si="49"/>
        <v/>
      </c>
      <c r="E3206" s="167">
        <v>1</v>
      </c>
      <c r="F3206" s="170" t="s">
        <v>4952</v>
      </c>
      <c r="G3206" s="169">
        <v>3358893.5745727732</v>
      </c>
      <c r="H3206" s="168" t="s">
        <v>1266</v>
      </c>
      <c r="I3206" s="168" t="s">
        <v>303</v>
      </c>
      <c r="J3206" s="169">
        <v>1958327.542960292</v>
      </c>
      <c r="K3206" s="169">
        <v>955197.7696185488</v>
      </c>
      <c r="L3206" s="168" t="s">
        <v>5</v>
      </c>
      <c r="M3206" s="168" t="s">
        <v>21</v>
      </c>
      <c r="N3206" s="168" t="s">
        <v>2829</v>
      </c>
      <c r="O3206" s="168" t="s">
        <v>21</v>
      </c>
      <c r="P3206" s="168" t="s">
        <v>2842</v>
      </c>
      <c r="Q3206" s="168" t="s">
        <v>2834</v>
      </c>
      <c r="R3206" s="168" t="s">
        <v>1259</v>
      </c>
      <c r="S3206" s="168" t="s">
        <v>21</v>
      </c>
      <c r="T3206" s="168" t="s">
        <v>1259</v>
      </c>
      <c r="U3206" s="168" t="s">
        <v>1259</v>
      </c>
      <c r="V3206" s="168" t="s">
        <v>2834</v>
      </c>
      <c r="W3206" s="168" t="s">
        <v>1259</v>
      </c>
      <c r="X3206" s="168" t="s">
        <v>21</v>
      </c>
      <c r="Y3206" s="168" t="s">
        <v>1259</v>
      </c>
      <c r="Z3206" s="168" t="s">
        <v>21</v>
      </c>
      <c r="AA3206" s="168" t="s">
        <v>4953</v>
      </c>
      <c r="AB3206" s="168" t="s">
        <v>1259</v>
      </c>
      <c r="AC3206" s="168" t="s">
        <v>9399</v>
      </c>
      <c r="AD3206" s="169">
        <v>3274703.047801218</v>
      </c>
      <c r="AE3206" s="168" t="s">
        <v>814</v>
      </c>
      <c r="AF3206" s="169">
        <v>-1551924.387052441</v>
      </c>
      <c r="AG3206" s="169">
        <v>-1532434.86284056</v>
      </c>
      <c r="AH3206" s="169">
        <v>-1146042.4816245211</v>
      </c>
      <c r="AI3206" s="168" t="s">
        <v>21</v>
      </c>
      <c r="AJ3206"/>
      <c r="AK3206"/>
    </row>
    <row r="3207" spans="1:37" hidden="1" x14ac:dyDescent="0.25">
      <c r="A3207" s="179" t="b">
        <f>IF(E3207&lt;&gt;1,"",NOT(ISNA(VLOOKUP(P3207,Mapping!$P:$P,1,FALSE))))</f>
        <v>0</v>
      </c>
      <c r="B3207" s="180" t="str">
        <f t="shared" si="49"/>
        <v/>
      </c>
      <c r="E3207" s="167">
        <v>1</v>
      </c>
      <c r="F3207" s="170" t="s">
        <v>4954</v>
      </c>
      <c r="G3207" s="169">
        <v>18009167.59371306</v>
      </c>
      <c r="H3207" s="168" t="s">
        <v>1266</v>
      </c>
      <c r="I3207" s="168" t="s">
        <v>303</v>
      </c>
      <c r="J3207" s="169">
        <v>3649499.0836067102</v>
      </c>
      <c r="K3207" s="169">
        <v>1463047.496185218</v>
      </c>
      <c r="L3207" s="168" t="s">
        <v>5</v>
      </c>
      <c r="M3207" s="168" t="s">
        <v>21</v>
      </c>
      <c r="N3207" s="168" t="s">
        <v>2829</v>
      </c>
      <c r="O3207" s="168" t="s">
        <v>21</v>
      </c>
      <c r="P3207" s="168" t="s">
        <v>2831</v>
      </c>
      <c r="Q3207" s="168" t="s">
        <v>2832</v>
      </c>
      <c r="R3207" s="168" t="s">
        <v>1259</v>
      </c>
      <c r="S3207" s="168" t="s">
        <v>21</v>
      </c>
      <c r="T3207" s="168" t="s">
        <v>1259</v>
      </c>
      <c r="U3207" s="168" t="s">
        <v>1259</v>
      </c>
      <c r="V3207" s="168" t="s">
        <v>2832</v>
      </c>
      <c r="W3207" s="168" t="s">
        <v>1259</v>
      </c>
      <c r="X3207" s="168" t="s">
        <v>21</v>
      </c>
      <c r="Y3207" s="168" t="s">
        <v>1259</v>
      </c>
      <c r="Z3207" s="168" t="s">
        <v>21</v>
      </c>
      <c r="AA3207" s="168" t="s">
        <v>4955</v>
      </c>
      <c r="AB3207" s="168" t="s">
        <v>4956</v>
      </c>
      <c r="AC3207" s="168" t="s">
        <v>12374</v>
      </c>
      <c r="AD3207" s="169">
        <v>5588758.1493529836</v>
      </c>
      <c r="AE3207" s="168" t="s">
        <v>808</v>
      </c>
      <c r="AF3207" s="169">
        <v>-2915892.2810325678</v>
      </c>
      <c r="AG3207" s="169">
        <v>3776702.061511565</v>
      </c>
      <c r="AH3207" s="169">
        <v>-2978552.7356876861</v>
      </c>
      <c r="AI3207" s="168" t="s">
        <v>21</v>
      </c>
      <c r="AJ3207"/>
      <c r="AK3207"/>
    </row>
    <row r="3208" spans="1:37" hidden="1" x14ac:dyDescent="0.25">
      <c r="A3208" s="179" t="b">
        <f>IF(E3208&lt;&gt;1,"",NOT(ISNA(VLOOKUP(P3208,Mapping!$P:$P,1,FALSE))))</f>
        <v>0</v>
      </c>
      <c r="B3208" s="180" t="str">
        <f t="shared" si="49"/>
        <v/>
      </c>
      <c r="E3208" s="167">
        <v>1</v>
      </c>
      <c r="F3208" s="170" t="s">
        <v>4954</v>
      </c>
      <c r="G3208" s="169">
        <v>17217264.323247582</v>
      </c>
      <c r="H3208" s="168" t="s">
        <v>1266</v>
      </c>
      <c r="I3208" s="168" t="s">
        <v>303</v>
      </c>
      <c r="J3208" s="169">
        <v>3489022.4683034201</v>
      </c>
      <c r="K3208" s="169">
        <v>1398714.0342944071</v>
      </c>
      <c r="L3208" s="168" t="s">
        <v>5</v>
      </c>
      <c r="M3208" s="168" t="s">
        <v>21</v>
      </c>
      <c r="N3208" s="168" t="s">
        <v>2829</v>
      </c>
      <c r="O3208" s="168" t="s">
        <v>21</v>
      </c>
      <c r="P3208" s="168" t="s">
        <v>2833</v>
      </c>
      <c r="Q3208" s="168" t="s">
        <v>2834</v>
      </c>
      <c r="R3208" s="168" t="s">
        <v>1259</v>
      </c>
      <c r="S3208" s="168" t="s">
        <v>21</v>
      </c>
      <c r="T3208" s="168" t="s">
        <v>1259</v>
      </c>
      <c r="U3208" s="168" t="s">
        <v>1259</v>
      </c>
      <c r="V3208" s="168" t="s">
        <v>2834</v>
      </c>
      <c r="W3208" s="168" t="s">
        <v>1259</v>
      </c>
      <c r="X3208" s="168" t="s">
        <v>21</v>
      </c>
      <c r="Y3208" s="168" t="s">
        <v>1259</v>
      </c>
      <c r="Z3208" s="168" t="s">
        <v>21</v>
      </c>
      <c r="AA3208" s="168" t="s">
        <v>4955</v>
      </c>
      <c r="AB3208" s="168" t="s">
        <v>4956</v>
      </c>
      <c r="AC3208" s="168" t="s">
        <v>9400</v>
      </c>
      <c r="AD3208" s="169">
        <v>5343007.9872045796</v>
      </c>
      <c r="AE3208" s="168" t="s">
        <v>808</v>
      </c>
      <c r="AF3208" s="169">
        <v>-2787673.9932267009</v>
      </c>
      <c r="AG3208" s="169">
        <v>3610632.0475299768</v>
      </c>
      <c r="AH3208" s="169">
        <v>-2847579.1279198099</v>
      </c>
      <c r="AI3208" s="168" t="s">
        <v>21</v>
      </c>
      <c r="AJ3208"/>
      <c r="AK3208"/>
    </row>
    <row r="3209" spans="1:37" hidden="1" x14ac:dyDescent="0.25">
      <c r="A3209" s="179" t="b">
        <f>IF(E3209&lt;&gt;1,"",NOT(ISNA(VLOOKUP(P3209,Mapping!$P:$P,1,FALSE))))</f>
        <v>0</v>
      </c>
      <c r="B3209" s="180" t="str">
        <f t="shared" si="49"/>
        <v/>
      </c>
      <c r="E3209" s="167">
        <v>1</v>
      </c>
      <c r="F3209" s="170" t="s">
        <v>4954</v>
      </c>
      <c r="G3209" s="169">
        <v>7595922.2543769637</v>
      </c>
      <c r="H3209" s="168" t="s">
        <v>1266</v>
      </c>
      <c r="I3209" s="168" t="s">
        <v>303</v>
      </c>
      <c r="J3209" s="169">
        <v>1539288.8739718299</v>
      </c>
      <c r="K3209" s="169">
        <v>617085.43594004784</v>
      </c>
      <c r="L3209" s="168" t="s">
        <v>5</v>
      </c>
      <c r="M3209" s="168" t="s">
        <v>21</v>
      </c>
      <c r="N3209" s="168" t="s">
        <v>2829</v>
      </c>
      <c r="O3209" s="168" t="s">
        <v>21</v>
      </c>
      <c r="P3209" s="168" t="s">
        <v>2851</v>
      </c>
      <c r="Q3209" s="168" t="s">
        <v>2834</v>
      </c>
      <c r="R3209" s="168" t="s">
        <v>1259</v>
      </c>
      <c r="S3209" s="168" t="s">
        <v>21</v>
      </c>
      <c r="T3209" s="168" t="s">
        <v>1259</v>
      </c>
      <c r="U3209" s="168" t="s">
        <v>1259</v>
      </c>
      <c r="V3209" s="168" t="s">
        <v>2834</v>
      </c>
      <c r="W3209" s="168" t="s">
        <v>1259</v>
      </c>
      <c r="X3209" s="168" t="s">
        <v>21</v>
      </c>
      <c r="Y3209" s="168" t="s">
        <v>1259</v>
      </c>
      <c r="Z3209" s="168" t="s">
        <v>21</v>
      </c>
      <c r="AA3209" s="168" t="s">
        <v>4955</v>
      </c>
      <c r="AB3209" s="168" t="s">
        <v>4956</v>
      </c>
      <c r="AC3209" s="168" t="s">
        <v>9401</v>
      </c>
      <c r="AD3209" s="169">
        <v>2357231.2368185678</v>
      </c>
      <c r="AE3209" s="168" t="s">
        <v>808</v>
      </c>
      <c r="AF3209" s="169">
        <v>-1229867.563484356</v>
      </c>
      <c r="AG3209" s="169">
        <v>1592940.655802534</v>
      </c>
      <c r="AH3209" s="169">
        <v>-1256296.544141429</v>
      </c>
      <c r="AI3209" s="168" t="s">
        <v>21</v>
      </c>
      <c r="AJ3209"/>
      <c r="AK3209"/>
    </row>
    <row r="3210" spans="1:37" hidden="1" x14ac:dyDescent="0.25">
      <c r="A3210" s="179" t="b">
        <f>IF(E3210&lt;&gt;1,"",NOT(ISNA(VLOOKUP(P3210,Mapping!$P:$P,1,FALSE))))</f>
        <v>0</v>
      </c>
      <c r="B3210" s="180" t="str">
        <f t="shared" si="49"/>
        <v/>
      </c>
      <c r="E3210" s="167">
        <v>1</v>
      </c>
      <c r="F3210" s="170" t="s">
        <v>4954</v>
      </c>
      <c r="G3210" s="169">
        <v>13881355.488683799</v>
      </c>
      <c r="H3210" s="168" t="s">
        <v>1266</v>
      </c>
      <c r="I3210" s="168" t="s">
        <v>303</v>
      </c>
      <c r="J3210" s="169">
        <v>2813011.4216303788</v>
      </c>
      <c r="K3210" s="169">
        <v>1127708.0012551839</v>
      </c>
      <c r="L3210" s="168" t="s">
        <v>5</v>
      </c>
      <c r="M3210" s="168" t="s">
        <v>21</v>
      </c>
      <c r="N3210" s="168" t="s">
        <v>2829</v>
      </c>
      <c r="O3210" s="168" t="s">
        <v>21</v>
      </c>
      <c r="P3210" s="168" t="s">
        <v>2836</v>
      </c>
      <c r="Q3210" s="168" t="s">
        <v>2837</v>
      </c>
      <c r="R3210" s="168" t="s">
        <v>1259</v>
      </c>
      <c r="S3210" s="168" t="s">
        <v>21</v>
      </c>
      <c r="T3210" s="168" t="s">
        <v>1259</v>
      </c>
      <c r="U3210" s="168" t="s">
        <v>1259</v>
      </c>
      <c r="V3210" s="168" t="s">
        <v>2837</v>
      </c>
      <c r="W3210" s="168" t="s">
        <v>1259</v>
      </c>
      <c r="X3210" s="168" t="s">
        <v>21</v>
      </c>
      <c r="Y3210" s="168" t="s">
        <v>1259</v>
      </c>
      <c r="Z3210" s="168" t="s">
        <v>21</v>
      </c>
      <c r="AA3210" s="168" t="s">
        <v>4955</v>
      </c>
      <c r="AB3210" s="168" t="s">
        <v>4956</v>
      </c>
      <c r="AC3210" s="168" t="s">
        <v>9402</v>
      </c>
      <c r="AD3210" s="169">
        <v>4307780.3684014017</v>
      </c>
      <c r="AE3210" s="168" t="s">
        <v>808</v>
      </c>
      <c r="AF3210" s="169">
        <v>-2247551.8154349551</v>
      </c>
      <c r="AG3210" s="169">
        <v>2911058.6937393271</v>
      </c>
      <c r="AH3210" s="169">
        <v>-2295850.1080475431</v>
      </c>
      <c r="AI3210" s="168" t="s">
        <v>21</v>
      </c>
      <c r="AJ3210"/>
      <c r="AK3210"/>
    </row>
    <row r="3211" spans="1:37" hidden="1" x14ac:dyDescent="0.25">
      <c r="A3211" s="179" t="b">
        <f>IF(E3211&lt;&gt;1,"",NOT(ISNA(VLOOKUP(P3211,Mapping!$P:$P,1,FALSE))))</f>
        <v>0</v>
      </c>
      <c r="B3211" s="180" t="str">
        <f t="shared" si="49"/>
        <v/>
      </c>
      <c r="E3211" s="167">
        <v>1</v>
      </c>
      <c r="F3211" s="170" t="s">
        <v>4957</v>
      </c>
      <c r="G3211" s="169">
        <v>2720467.8178631961</v>
      </c>
      <c r="H3211" s="168" t="s">
        <v>1266</v>
      </c>
      <c r="I3211" s="168" t="s">
        <v>303</v>
      </c>
      <c r="J3211" s="169">
        <v>873698.71251000231</v>
      </c>
      <c r="K3211" s="169">
        <v>558162.31267431879</v>
      </c>
      <c r="L3211" s="168" t="s">
        <v>5</v>
      </c>
      <c r="M3211" s="168" t="s">
        <v>21</v>
      </c>
      <c r="N3211" s="168" t="s">
        <v>2829</v>
      </c>
      <c r="O3211" s="168" t="s">
        <v>21</v>
      </c>
      <c r="P3211" s="168" t="s">
        <v>2831</v>
      </c>
      <c r="Q3211" s="168" t="s">
        <v>2832</v>
      </c>
      <c r="R3211" s="168" t="s">
        <v>1259</v>
      </c>
      <c r="S3211" s="168" t="s">
        <v>21</v>
      </c>
      <c r="T3211" s="168" t="s">
        <v>1259</v>
      </c>
      <c r="U3211" s="168" t="s">
        <v>1259</v>
      </c>
      <c r="V3211" s="168" t="s">
        <v>2832</v>
      </c>
      <c r="W3211" s="168" t="s">
        <v>1259</v>
      </c>
      <c r="X3211" s="168" t="s">
        <v>21</v>
      </c>
      <c r="Y3211" s="168" t="s">
        <v>1259</v>
      </c>
      <c r="Z3211" s="168" t="s">
        <v>21</v>
      </c>
      <c r="AA3211" s="168" t="s">
        <v>4958</v>
      </c>
      <c r="AB3211" s="168" t="s">
        <v>1259</v>
      </c>
      <c r="AC3211" s="168" t="s">
        <v>12375</v>
      </c>
      <c r="AD3211" s="169">
        <v>1437461.366270531</v>
      </c>
      <c r="AE3211" s="168" t="s">
        <v>814</v>
      </c>
      <c r="AF3211" s="169">
        <v>-1201928.2007070249</v>
      </c>
      <c r="AG3211" s="169">
        <v>-1695608.9295625179</v>
      </c>
      <c r="AH3211" s="169">
        <v>-1037782.8456700291</v>
      </c>
      <c r="AI3211" s="168" t="s">
        <v>21</v>
      </c>
      <c r="AJ3211"/>
      <c r="AK3211"/>
    </row>
    <row r="3212" spans="1:37" hidden="1" x14ac:dyDescent="0.25">
      <c r="A3212" s="179" t="b">
        <f>IF(E3212&lt;&gt;1,"",NOT(ISNA(VLOOKUP(P3212,Mapping!$P:$P,1,FALSE))))</f>
        <v>0</v>
      </c>
      <c r="B3212" s="180" t="str">
        <f t="shared" si="49"/>
        <v/>
      </c>
      <c r="E3212" s="167">
        <v>1</v>
      </c>
      <c r="F3212" s="170" t="s">
        <v>4959</v>
      </c>
      <c r="G3212" s="169">
        <v>33997748.060344458</v>
      </c>
      <c r="H3212" s="168" t="s">
        <v>1266</v>
      </c>
      <c r="I3212" s="168" t="s">
        <v>303</v>
      </c>
      <c r="J3212" s="169">
        <v>14901992.77165067</v>
      </c>
      <c r="K3212" s="169">
        <v>9187748.2964212373</v>
      </c>
      <c r="L3212" s="168" t="s">
        <v>5</v>
      </c>
      <c r="M3212" s="168" t="s">
        <v>21</v>
      </c>
      <c r="N3212" s="168" t="s">
        <v>2829</v>
      </c>
      <c r="O3212" s="168" t="s">
        <v>21</v>
      </c>
      <c r="P3212" s="168" t="s">
        <v>2831</v>
      </c>
      <c r="Q3212" s="168" t="s">
        <v>2832</v>
      </c>
      <c r="R3212" s="168" t="s">
        <v>1259</v>
      </c>
      <c r="S3212" s="168" t="s">
        <v>21</v>
      </c>
      <c r="T3212" s="168" t="s">
        <v>1259</v>
      </c>
      <c r="U3212" s="168" t="s">
        <v>1259</v>
      </c>
      <c r="V3212" s="168" t="s">
        <v>2832</v>
      </c>
      <c r="W3212" s="168" t="s">
        <v>1259</v>
      </c>
      <c r="X3212" s="168" t="s">
        <v>21</v>
      </c>
      <c r="Y3212" s="168" t="s">
        <v>1259</v>
      </c>
      <c r="Z3212" s="168" t="s">
        <v>21</v>
      </c>
      <c r="AA3212" s="168" t="s">
        <v>4960</v>
      </c>
      <c r="AB3212" s="168" t="s">
        <v>4961</v>
      </c>
      <c r="AC3212" s="168" t="s">
        <v>12376</v>
      </c>
      <c r="AD3212" s="169">
        <v>23292853.03463966</v>
      </c>
      <c r="AE3212" s="168" t="s">
        <v>809</v>
      </c>
      <c r="AF3212" s="169">
        <v>-13503801.484250151</v>
      </c>
      <c r="AG3212" s="169">
        <v>-19405811.385694429</v>
      </c>
      <c r="AH3212" s="169">
        <v>-11721611.31453911</v>
      </c>
      <c r="AI3212" s="168" t="s">
        <v>21</v>
      </c>
      <c r="AJ3212"/>
      <c r="AK3212"/>
    </row>
    <row r="3213" spans="1:37" hidden="1" x14ac:dyDescent="0.25">
      <c r="A3213" s="179" t="b">
        <f>IF(E3213&lt;&gt;1,"",NOT(ISNA(VLOOKUP(P3213,Mapping!$P:$P,1,FALSE))))</f>
        <v>1</v>
      </c>
      <c r="B3213" s="180" t="str">
        <f t="shared" si="49"/>
        <v/>
      </c>
      <c r="E3213" s="167">
        <v>1</v>
      </c>
      <c r="F3213" s="170" t="s">
        <v>4959</v>
      </c>
      <c r="G3213" s="169">
        <v>71667876.67888248</v>
      </c>
      <c r="H3213" s="168" t="s">
        <v>1266</v>
      </c>
      <c r="I3213" s="168" t="s">
        <v>303</v>
      </c>
      <c r="J3213" s="169">
        <v>31413674.174319331</v>
      </c>
      <c r="K3213" s="169">
        <v>19367941.979444701</v>
      </c>
      <c r="L3213" s="168" t="s">
        <v>5</v>
      </c>
      <c r="M3213" s="168" t="s">
        <v>21</v>
      </c>
      <c r="N3213" s="168" t="s">
        <v>2829</v>
      </c>
      <c r="O3213" s="168" t="s">
        <v>21</v>
      </c>
      <c r="P3213" s="168" t="s">
        <v>182</v>
      </c>
      <c r="Q3213" s="168" t="s">
        <v>2834</v>
      </c>
      <c r="R3213" s="168" t="s">
        <v>1259</v>
      </c>
      <c r="S3213" s="168" t="s">
        <v>21</v>
      </c>
      <c r="T3213" s="168" t="s">
        <v>1259</v>
      </c>
      <c r="U3213" s="168" t="s">
        <v>1259</v>
      </c>
      <c r="V3213" s="168" t="s">
        <v>2834</v>
      </c>
      <c r="W3213" s="168" t="s">
        <v>1259</v>
      </c>
      <c r="X3213" s="168" t="s">
        <v>21</v>
      </c>
      <c r="Y3213" s="168" t="s">
        <v>1259</v>
      </c>
      <c r="Z3213" s="168" t="s">
        <v>21</v>
      </c>
      <c r="AA3213" s="168" t="s">
        <v>4960</v>
      </c>
      <c r="AB3213" s="168" t="s">
        <v>4961</v>
      </c>
      <c r="AC3213" s="168" t="s">
        <v>9403</v>
      </c>
      <c r="AD3213" s="169">
        <v>49101761.558526501</v>
      </c>
      <c r="AE3213" s="168" t="s">
        <v>809</v>
      </c>
      <c r="AF3213" s="169">
        <v>-28466261.28741141</v>
      </c>
      <c r="AG3213" s="169">
        <v>-40907806.445739947</v>
      </c>
      <c r="AH3213" s="169">
        <v>-24709371.71124126</v>
      </c>
      <c r="AI3213" s="168" t="s">
        <v>21</v>
      </c>
      <c r="AJ3213"/>
      <c r="AK3213"/>
    </row>
    <row r="3214" spans="1:37" hidden="1" x14ac:dyDescent="0.25">
      <c r="A3214" s="179" t="b">
        <f>IF(E3214&lt;&gt;1,"",NOT(ISNA(VLOOKUP(P3214,Mapping!$P:$P,1,FALSE))))</f>
        <v>0</v>
      </c>
      <c r="B3214" s="180" t="str">
        <f t="shared" si="49"/>
        <v/>
      </c>
      <c r="E3214" s="167">
        <v>1</v>
      </c>
      <c r="F3214" s="170" t="s">
        <v>4959</v>
      </c>
      <c r="G3214" s="169">
        <v>10690799.64522491</v>
      </c>
      <c r="H3214" s="168" t="s">
        <v>1266</v>
      </c>
      <c r="I3214" s="168" t="s">
        <v>303</v>
      </c>
      <c r="J3214" s="169">
        <v>4686022.6963718813</v>
      </c>
      <c r="K3214" s="169">
        <v>2889143.6001423402</v>
      </c>
      <c r="L3214" s="168" t="s">
        <v>5</v>
      </c>
      <c r="M3214" s="168" t="s">
        <v>21</v>
      </c>
      <c r="N3214" s="168" t="s">
        <v>2829</v>
      </c>
      <c r="O3214" s="168" t="s">
        <v>21</v>
      </c>
      <c r="P3214" s="168" t="s">
        <v>2851</v>
      </c>
      <c r="Q3214" s="168" t="s">
        <v>2834</v>
      </c>
      <c r="R3214" s="168" t="s">
        <v>1259</v>
      </c>
      <c r="S3214" s="168" t="s">
        <v>21</v>
      </c>
      <c r="T3214" s="168" t="s">
        <v>1259</v>
      </c>
      <c r="U3214" s="168" t="s">
        <v>1259</v>
      </c>
      <c r="V3214" s="168" t="s">
        <v>2834</v>
      </c>
      <c r="W3214" s="168" t="s">
        <v>1259</v>
      </c>
      <c r="X3214" s="168" t="s">
        <v>21</v>
      </c>
      <c r="Y3214" s="168" t="s">
        <v>1259</v>
      </c>
      <c r="Z3214" s="168" t="s">
        <v>21</v>
      </c>
      <c r="AA3214" s="168" t="s">
        <v>4960</v>
      </c>
      <c r="AB3214" s="168" t="s">
        <v>4961</v>
      </c>
      <c r="AC3214" s="168" t="s">
        <v>9404</v>
      </c>
      <c r="AD3214" s="169">
        <v>7324579.984444974</v>
      </c>
      <c r="AE3214" s="168" t="s">
        <v>809</v>
      </c>
      <c r="AF3214" s="169">
        <v>-4246352.9013970355</v>
      </c>
      <c r="AG3214" s="169">
        <v>-6102275.9833752802</v>
      </c>
      <c r="AH3214" s="169">
        <v>-3685932.3111787718</v>
      </c>
      <c r="AI3214" s="168" t="s">
        <v>21</v>
      </c>
      <c r="AJ3214"/>
      <c r="AK3214"/>
    </row>
    <row r="3215" spans="1:37" hidden="1" x14ac:dyDescent="0.25">
      <c r="A3215" s="179" t="b">
        <f>IF(E3215&lt;&gt;1,"",NOT(ISNA(VLOOKUP(P3215,Mapping!$P:$P,1,FALSE))))</f>
        <v>0</v>
      </c>
      <c r="B3215" s="180" t="str">
        <f t="shared" si="49"/>
        <v/>
      </c>
      <c r="E3215" s="167">
        <v>1</v>
      </c>
      <c r="F3215" s="170" t="s">
        <v>4959</v>
      </c>
      <c r="G3215" s="169">
        <v>6579165.4694596371</v>
      </c>
      <c r="H3215" s="168" t="s">
        <v>1266</v>
      </c>
      <c r="I3215" s="168" t="s">
        <v>303</v>
      </c>
      <c r="J3215" s="169">
        <v>2883799.1297352989</v>
      </c>
      <c r="K3215" s="169">
        <v>1777991.7724729681</v>
      </c>
      <c r="L3215" s="168" t="s">
        <v>5</v>
      </c>
      <c r="M3215" s="168" t="s">
        <v>21</v>
      </c>
      <c r="N3215" s="168" t="s">
        <v>2829</v>
      </c>
      <c r="O3215" s="168" t="s">
        <v>21</v>
      </c>
      <c r="P3215" s="168" t="s">
        <v>2835</v>
      </c>
      <c r="Q3215" s="168" t="s">
        <v>2834</v>
      </c>
      <c r="R3215" s="168" t="s">
        <v>1259</v>
      </c>
      <c r="S3215" s="168" t="s">
        <v>21</v>
      </c>
      <c r="T3215" s="168" t="s">
        <v>1259</v>
      </c>
      <c r="U3215" s="168" t="s">
        <v>1259</v>
      </c>
      <c r="V3215" s="168" t="s">
        <v>2834</v>
      </c>
      <c r="W3215" s="168" t="s">
        <v>1259</v>
      </c>
      <c r="X3215" s="168" t="s">
        <v>21</v>
      </c>
      <c r="Y3215" s="168" t="s">
        <v>1259</v>
      </c>
      <c r="Z3215" s="168" t="s">
        <v>21</v>
      </c>
      <c r="AA3215" s="168" t="s">
        <v>4960</v>
      </c>
      <c r="AB3215" s="168" t="s">
        <v>4961</v>
      </c>
      <c r="AC3215" s="168" t="s">
        <v>9405</v>
      </c>
      <c r="AD3215" s="169">
        <v>4507578.9754866138</v>
      </c>
      <c r="AE3215" s="168" t="s">
        <v>809</v>
      </c>
      <c r="AF3215" s="169">
        <v>-2613224.389860257</v>
      </c>
      <c r="AG3215" s="169">
        <v>-3755367.6775588728</v>
      </c>
      <c r="AH3215" s="169">
        <v>-2268339.075581165</v>
      </c>
      <c r="AI3215" s="168" t="s">
        <v>21</v>
      </c>
      <c r="AJ3215"/>
      <c r="AK3215"/>
    </row>
    <row r="3216" spans="1:37" hidden="1" x14ac:dyDescent="0.25">
      <c r="A3216" s="179" t="b">
        <f>IF(E3216&lt;&gt;1,"",NOT(ISNA(VLOOKUP(P3216,Mapping!$P:$P,1,FALSE))))</f>
        <v>0</v>
      </c>
      <c r="B3216" s="180" t="str">
        <f t="shared" si="49"/>
        <v/>
      </c>
      <c r="E3216" s="167">
        <v>1</v>
      </c>
      <c r="F3216" s="170" t="s">
        <v>4959</v>
      </c>
      <c r="G3216" s="169">
        <v>23323472.062175531</v>
      </c>
      <c r="H3216" s="168" t="s">
        <v>1266</v>
      </c>
      <c r="I3216" s="168" t="s">
        <v>303</v>
      </c>
      <c r="J3216" s="169">
        <v>10223212.768781669</v>
      </c>
      <c r="K3216" s="169">
        <v>6303070.1423378391</v>
      </c>
      <c r="L3216" s="168" t="s">
        <v>5</v>
      </c>
      <c r="M3216" s="168" t="s">
        <v>21</v>
      </c>
      <c r="N3216" s="168" t="s">
        <v>2829</v>
      </c>
      <c r="O3216" s="168" t="s">
        <v>21</v>
      </c>
      <c r="P3216" s="168" t="s">
        <v>2836</v>
      </c>
      <c r="Q3216" s="168" t="s">
        <v>2837</v>
      </c>
      <c r="R3216" s="168" t="s">
        <v>1259</v>
      </c>
      <c r="S3216" s="168" t="s">
        <v>21</v>
      </c>
      <c r="T3216" s="168" t="s">
        <v>1259</v>
      </c>
      <c r="U3216" s="168" t="s">
        <v>1259</v>
      </c>
      <c r="V3216" s="168" t="s">
        <v>2837</v>
      </c>
      <c r="W3216" s="168" t="s">
        <v>1259</v>
      </c>
      <c r="X3216" s="168" t="s">
        <v>21</v>
      </c>
      <c r="Y3216" s="168" t="s">
        <v>1259</v>
      </c>
      <c r="Z3216" s="168" t="s">
        <v>21</v>
      </c>
      <c r="AA3216" s="168" t="s">
        <v>4960</v>
      </c>
      <c r="AB3216" s="168" t="s">
        <v>4961</v>
      </c>
      <c r="AC3216" s="168" t="s">
        <v>9406</v>
      </c>
      <c r="AD3216" s="169">
        <v>15979593.88479198</v>
      </c>
      <c r="AE3216" s="168" t="s">
        <v>809</v>
      </c>
      <c r="AF3216" s="169">
        <v>-9264011.7248954531</v>
      </c>
      <c r="AG3216" s="169">
        <v>-13312967.049897781</v>
      </c>
      <c r="AH3216" s="169">
        <v>-8041375.962110227</v>
      </c>
      <c r="AI3216" s="168" t="s">
        <v>21</v>
      </c>
      <c r="AJ3216"/>
      <c r="AK3216"/>
    </row>
    <row r="3217" spans="1:37" hidden="1" x14ac:dyDescent="0.25">
      <c r="A3217" s="179" t="b">
        <f>IF(E3217&lt;&gt;1,"",NOT(ISNA(VLOOKUP(P3217,Mapping!$P:$P,1,FALSE))))</f>
        <v>0</v>
      </c>
      <c r="B3217" s="180" t="str">
        <f t="shared" si="49"/>
        <v/>
      </c>
      <c r="E3217" s="167">
        <v>1</v>
      </c>
      <c r="F3217" s="170" t="s">
        <v>4962</v>
      </c>
      <c r="G3217" s="169">
        <v>587988.31226386025</v>
      </c>
      <c r="H3217" s="168" t="s">
        <v>1266</v>
      </c>
      <c r="I3217" s="168" t="s">
        <v>2855</v>
      </c>
      <c r="J3217" s="169">
        <v>227463.9800858435</v>
      </c>
      <c r="K3217" s="169">
        <v>141291.74378839621</v>
      </c>
      <c r="L3217" s="168" t="s">
        <v>5</v>
      </c>
      <c r="M3217" s="168" t="s">
        <v>21</v>
      </c>
      <c r="N3217" s="168" t="s">
        <v>2829</v>
      </c>
      <c r="O3217" s="168" t="s">
        <v>21</v>
      </c>
      <c r="P3217" s="168" t="s">
        <v>2831</v>
      </c>
      <c r="Q3217" s="168" t="s">
        <v>2832</v>
      </c>
      <c r="R3217" s="168" t="s">
        <v>1259</v>
      </c>
      <c r="S3217" s="168" t="s">
        <v>21</v>
      </c>
      <c r="T3217" s="168" t="s">
        <v>1259</v>
      </c>
      <c r="U3217" s="168" t="s">
        <v>1259</v>
      </c>
      <c r="V3217" s="168" t="s">
        <v>2832</v>
      </c>
      <c r="W3217" s="168" t="s">
        <v>1259</v>
      </c>
      <c r="X3217" s="168" t="s">
        <v>21</v>
      </c>
      <c r="Y3217" s="168" t="s">
        <v>1259</v>
      </c>
      <c r="Z3217" s="168" t="s">
        <v>21</v>
      </c>
      <c r="AA3217" s="168" t="s">
        <v>4963</v>
      </c>
      <c r="AB3217" s="168" t="s">
        <v>1259</v>
      </c>
      <c r="AC3217" s="168" t="s">
        <v>9407</v>
      </c>
      <c r="AD3217" s="169">
        <v>359348.6232607878</v>
      </c>
      <c r="AE3217" s="168" t="s">
        <v>809</v>
      </c>
      <c r="AF3217" s="169">
        <v>-292591.28724560433</v>
      </c>
      <c r="AG3217" s="169">
        <v>-291395.97693658608</v>
      </c>
      <c r="AH3217" s="169">
        <v>-192285.60907657881</v>
      </c>
      <c r="AI3217" s="168" t="s">
        <v>21</v>
      </c>
      <c r="AJ3217"/>
      <c r="AK3217"/>
    </row>
    <row r="3218" spans="1:37" hidden="1" x14ac:dyDescent="0.25">
      <c r="A3218" s="179" t="b">
        <f>IF(E3218&lt;&gt;1,"",NOT(ISNA(VLOOKUP(P3218,Mapping!$P:$P,1,FALSE))))</f>
        <v>0</v>
      </c>
      <c r="B3218" s="180" t="str">
        <f t="shared" si="49"/>
        <v/>
      </c>
      <c r="E3218" s="167">
        <v>1</v>
      </c>
      <c r="F3218" s="170" t="s">
        <v>4965</v>
      </c>
      <c r="G3218" s="169">
        <v>560819.3616896281</v>
      </c>
      <c r="H3218" s="168" t="s">
        <v>1266</v>
      </c>
      <c r="I3218" s="168" t="s">
        <v>303</v>
      </c>
      <c r="J3218" s="169">
        <v>178331.40282135661</v>
      </c>
      <c r="K3218" s="169">
        <v>103764.6446360961</v>
      </c>
      <c r="L3218" s="168" t="s">
        <v>5</v>
      </c>
      <c r="M3218" s="168" t="s">
        <v>21</v>
      </c>
      <c r="N3218" s="168" t="s">
        <v>2829</v>
      </c>
      <c r="O3218" s="168" t="s">
        <v>21</v>
      </c>
      <c r="P3218" s="168" t="s">
        <v>2831</v>
      </c>
      <c r="Q3218" s="168" t="s">
        <v>2832</v>
      </c>
      <c r="R3218" s="168" t="s">
        <v>1259</v>
      </c>
      <c r="S3218" s="168" t="s">
        <v>21</v>
      </c>
      <c r="T3218" s="168" t="s">
        <v>1259</v>
      </c>
      <c r="U3218" s="168" t="s">
        <v>1259</v>
      </c>
      <c r="V3218" s="168" t="s">
        <v>2832</v>
      </c>
      <c r="W3218" s="168" t="s">
        <v>1259</v>
      </c>
      <c r="X3218" s="168" t="s">
        <v>21</v>
      </c>
      <c r="Y3218" s="168" t="s">
        <v>1259</v>
      </c>
      <c r="Z3218" s="168" t="s">
        <v>21</v>
      </c>
      <c r="AA3218" s="168" t="s">
        <v>4966</v>
      </c>
      <c r="AB3218" s="168" t="s">
        <v>4967</v>
      </c>
      <c r="AC3218" s="168" t="s">
        <v>9408</v>
      </c>
      <c r="AD3218" s="169">
        <v>278595.02538840013</v>
      </c>
      <c r="AE3218" s="168" t="s">
        <v>816</v>
      </c>
      <c r="AF3218" s="169">
        <v>-199059.6555575073</v>
      </c>
      <c r="AG3218" s="169">
        <v>-485859.59331951971</v>
      </c>
      <c r="AH3218" s="169">
        <v>-104892.6677008285</v>
      </c>
      <c r="AI3218" s="168" t="s">
        <v>21</v>
      </c>
      <c r="AJ3218"/>
      <c r="AK3218"/>
    </row>
    <row r="3219" spans="1:37" hidden="1" x14ac:dyDescent="0.25">
      <c r="A3219" s="179" t="b">
        <f>IF(E3219&lt;&gt;1,"",NOT(ISNA(VLOOKUP(P3219,Mapping!$P:$P,1,FALSE))))</f>
        <v>0</v>
      </c>
      <c r="B3219" s="180" t="str">
        <f t="shared" si="49"/>
        <v/>
      </c>
      <c r="E3219" s="167">
        <v>1</v>
      </c>
      <c r="F3219" s="170" t="s">
        <v>4968</v>
      </c>
      <c r="G3219" s="169">
        <v>327537.45322255359</v>
      </c>
      <c r="H3219" s="168" t="s">
        <v>1266</v>
      </c>
      <c r="I3219" s="168" t="s">
        <v>797</v>
      </c>
      <c r="J3219" s="169">
        <v>98287.765905062086</v>
      </c>
      <c r="K3219" s="169">
        <v>34226.739421123049</v>
      </c>
      <c r="L3219" s="168" t="s">
        <v>5</v>
      </c>
      <c r="M3219" s="168" t="s">
        <v>21</v>
      </c>
      <c r="N3219" s="168" t="s">
        <v>2829</v>
      </c>
      <c r="O3219" s="168" t="s">
        <v>21</v>
      </c>
      <c r="P3219" s="168" t="s">
        <v>2831</v>
      </c>
      <c r="Q3219" s="168" t="s">
        <v>2832</v>
      </c>
      <c r="R3219" s="168" t="s">
        <v>1259</v>
      </c>
      <c r="S3219" s="168" t="s">
        <v>21</v>
      </c>
      <c r="T3219" s="168" t="s">
        <v>1259</v>
      </c>
      <c r="U3219" s="168" t="s">
        <v>1259</v>
      </c>
      <c r="V3219" s="168" t="s">
        <v>2832</v>
      </c>
      <c r="W3219" s="168" t="s">
        <v>1259</v>
      </c>
      <c r="X3219" s="168" t="s">
        <v>21</v>
      </c>
      <c r="Y3219" s="168" t="s">
        <v>1259</v>
      </c>
      <c r="Z3219" s="168" t="s">
        <v>21</v>
      </c>
      <c r="AA3219" s="168" t="s">
        <v>4969</v>
      </c>
      <c r="AB3219" s="168" t="s">
        <v>1259</v>
      </c>
      <c r="AC3219" s="168" t="s">
        <v>7384</v>
      </c>
      <c r="AD3219" s="169">
        <v>134864.06666764879</v>
      </c>
      <c r="AE3219" s="168" t="s">
        <v>814</v>
      </c>
      <c r="AF3219" s="169">
        <v>-60124.74309217924</v>
      </c>
      <c r="AG3219" s="169">
        <v>-116955.9562958108</v>
      </c>
      <c r="AH3219" s="169">
        <v>-50981.300761733197</v>
      </c>
      <c r="AI3219" s="168" t="s">
        <v>21</v>
      </c>
      <c r="AJ3219"/>
      <c r="AK3219"/>
    </row>
    <row r="3220" spans="1:37" hidden="1" x14ac:dyDescent="0.25">
      <c r="A3220" s="179" t="b">
        <f>IF(E3220&lt;&gt;1,"",NOT(ISNA(VLOOKUP(P3220,Mapping!$P:$P,1,FALSE))))</f>
        <v>0</v>
      </c>
      <c r="B3220" s="180" t="str">
        <f t="shared" si="49"/>
        <v/>
      </c>
      <c r="E3220" s="167">
        <v>1</v>
      </c>
      <c r="F3220" s="170" t="s">
        <v>4970</v>
      </c>
      <c r="G3220" s="169">
        <v>425441.26616775309</v>
      </c>
      <c r="H3220" s="168" t="s">
        <v>1266</v>
      </c>
      <c r="I3220" s="168" t="s">
        <v>797</v>
      </c>
      <c r="J3220" s="169">
        <v>143437.85100240959</v>
      </c>
      <c r="K3220" s="169">
        <v>17929.669856139171</v>
      </c>
      <c r="L3220" s="168" t="s">
        <v>5</v>
      </c>
      <c r="M3220" s="168" t="s">
        <v>21</v>
      </c>
      <c r="N3220" s="168" t="s">
        <v>2829</v>
      </c>
      <c r="O3220" s="168" t="s">
        <v>21</v>
      </c>
      <c r="P3220" s="168" t="s">
        <v>2831</v>
      </c>
      <c r="Q3220" s="168" t="s">
        <v>2832</v>
      </c>
      <c r="R3220" s="168" t="s">
        <v>1259</v>
      </c>
      <c r="S3220" s="168" t="s">
        <v>21</v>
      </c>
      <c r="T3220" s="168" t="s">
        <v>1259</v>
      </c>
      <c r="U3220" s="168" t="s">
        <v>1259</v>
      </c>
      <c r="V3220" s="168" t="s">
        <v>2832</v>
      </c>
      <c r="W3220" s="168" t="s">
        <v>1259</v>
      </c>
      <c r="X3220" s="168" t="s">
        <v>21</v>
      </c>
      <c r="Y3220" s="168" t="s">
        <v>1259</v>
      </c>
      <c r="Z3220" s="168" t="s">
        <v>21</v>
      </c>
      <c r="AA3220" s="168" t="s">
        <v>4971</v>
      </c>
      <c r="AB3220" s="168" t="s">
        <v>1259</v>
      </c>
      <c r="AC3220" s="168" t="s">
        <v>6869</v>
      </c>
      <c r="AD3220" s="169">
        <v>197474.70239099409</v>
      </c>
      <c r="AE3220" s="168" t="s">
        <v>818</v>
      </c>
      <c r="AF3220" s="169">
        <v>38071.088644132658</v>
      </c>
      <c r="AG3220" s="169">
        <v>-42077.101366610957</v>
      </c>
      <c r="AH3220" s="169">
        <v>-53478.69682375883</v>
      </c>
      <c r="AI3220" s="168" t="s">
        <v>21</v>
      </c>
      <c r="AJ3220"/>
      <c r="AK3220"/>
    </row>
    <row r="3221" spans="1:37" hidden="1" x14ac:dyDescent="0.25">
      <c r="A3221" s="179" t="b">
        <f>IF(E3221&lt;&gt;1,"",NOT(ISNA(VLOOKUP(P3221,Mapping!$P:$P,1,FALSE))))</f>
        <v>0</v>
      </c>
      <c r="B3221" s="180" t="str">
        <f t="shared" ref="B3221:B3284" si="50">IF(AI3221="","",VALUE(AI3221))</f>
        <v/>
      </c>
      <c r="E3221" s="167">
        <v>1</v>
      </c>
      <c r="F3221" s="170" t="s">
        <v>4970</v>
      </c>
      <c r="G3221" s="169">
        <v>1163706.9927529721</v>
      </c>
      <c r="H3221" s="168" t="s">
        <v>1266</v>
      </c>
      <c r="I3221" s="168" t="s">
        <v>797</v>
      </c>
      <c r="J3221" s="169">
        <v>392344.71009482612</v>
      </c>
      <c r="K3221" s="169">
        <v>49042.920488851189</v>
      </c>
      <c r="L3221" s="168" t="s">
        <v>5</v>
      </c>
      <c r="M3221" s="168" t="s">
        <v>21</v>
      </c>
      <c r="N3221" s="168" t="s">
        <v>2829</v>
      </c>
      <c r="O3221" s="168" t="s">
        <v>21</v>
      </c>
      <c r="P3221" s="168" t="s">
        <v>2836</v>
      </c>
      <c r="Q3221" s="168" t="s">
        <v>2837</v>
      </c>
      <c r="R3221" s="168" t="s">
        <v>1259</v>
      </c>
      <c r="S3221" s="168" t="s">
        <v>21</v>
      </c>
      <c r="T3221" s="168" t="s">
        <v>1259</v>
      </c>
      <c r="U3221" s="168" t="s">
        <v>1259</v>
      </c>
      <c r="V3221" s="168" t="s">
        <v>2837</v>
      </c>
      <c r="W3221" s="168" t="s">
        <v>1259</v>
      </c>
      <c r="X3221" s="168" t="s">
        <v>21</v>
      </c>
      <c r="Y3221" s="168" t="s">
        <v>1259</v>
      </c>
      <c r="Z3221" s="168" t="s">
        <v>21</v>
      </c>
      <c r="AA3221" s="168" t="s">
        <v>4971</v>
      </c>
      <c r="AB3221" s="168" t="s">
        <v>1259</v>
      </c>
      <c r="AC3221" s="168" t="s">
        <v>9409</v>
      </c>
      <c r="AD3221" s="169">
        <v>540151.39183419093</v>
      </c>
      <c r="AE3221" s="168" t="s">
        <v>818</v>
      </c>
      <c r="AF3221" s="169">
        <v>104135.624820716</v>
      </c>
      <c r="AG3221" s="169">
        <v>-115093.2478557299</v>
      </c>
      <c r="AH3221" s="169">
        <v>-146279.96484145799</v>
      </c>
      <c r="AI3221" s="168" t="s">
        <v>21</v>
      </c>
      <c r="AJ3221"/>
      <c r="AK3221"/>
    </row>
    <row r="3222" spans="1:37" hidden="1" x14ac:dyDescent="0.25">
      <c r="A3222" s="179" t="b">
        <f>IF(E3222&lt;&gt;1,"",NOT(ISNA(VLOOKUP(P3222,Mapping!$P:$P,1,FALSE))))</f>
        <v>0</v>
      </c>
      <c r="B3222" s="180" t="str">
        <f t="shared" si="50"/>
        <v/>
      </c>
      <c r="E3222" s="167">
        <v>1</v>
      </c>
      <c r="F3222" s="170" t="s">
        <v>4973</v>
      </c>
      <c r="G3222" s="169">
        <v>900721.42441957654</v>
      </c>
      <c r="H3222" s="168" t="s">
        <v>1266</v>
      </c>
      <c r="I3222" s="168" t="s">
        <v>797</v>
      </c>
      <c r="J3222" s="169">
        <v>233329.30655452239</v>
      </c>
      <c r="K3222" s="169">
        <v>54337.673604901313</v>
      </c>
      <c r="L3222" s="168" t="s">
        <v>5</v>
      </c>
      <c r="M3222" s="168" t="s">
        <v>21</v>
      </c>
      <c r="N3222" s="168" t="s">
        <v>2829</v>
      </c>
      <c r="O3222" s="168" t="s">
        <v>21</v>
      </c>
      <c r="P3222" s="168" t="s">
        <v>2831</v>
      </c>
      <c r="Q3222" s="168" t="s">
        <v>2832</v>
      </c>
      <c r="R3222" s="168" t="s">
        <v>1259</v>
      </c>
      <c r="S3222" s="168" t="s">
        <v>21</v>
      </c>
      <c r="T3222" s="168" t="s">
        <v>1259</v>
      </c>
      <c r="U3222" s="168" t="s">
        <v>1259</v>
      </c>
      <c r="V3222" s="168" t="s">
        <v>2832</v>
      </c>
      <c r="W3222" s="168" t="s">
        <v>1259</v>
      </c>
      <c r="X3222" s="168" t="s">
        <v>21</v>
      </c>
      <c r="Y3222" s="168" t="s">
        <v>1259</v>
      </c>
      <c r="Z3222" s="168" t="s">
        <v>21</v>
      </c>
      <c r="AA3222" s="168" t="s">
        <v>4974</v>
      </c>
      <c r="AB3222" s="168" t="s">
        <v>1259</v>
      </c>
      <c r="AC3222" s="168" t="s">
        <v>3982</v>
      </c>
      <c r="AD3222" s="169">
        <v>401855.43855577748</v>
      </c>
      <c r="AE3222" s="168" t="s">
        <v>817</v>
      </c>
      <c r="AF3222" s="169">
        <v>-202754.7810943136</v>
      </c>
      <c r="AG3222" s="169">
        <v>-221384.70262892169</v>
      </c>
      <c r="AH3222" s="169">
        <v>13480.66792553489</v>
      </c>
      <c r="AI3222" s="168" t="s">
        <v>21</v>
      </c>
      <c r="AJ3222"/>
      <c r="AK3222"/>
    </row>
    <row r="3223" spans="1:37" hidden="1" x14ac:dyDescent="0.25">
      <c r="A3223" s="179" t="b">
        <f>IF(E3223&lt;&gt;1,"",NOT(ISNA(VLOOKUP(P3223,Mapping!$P:$P,1,FALSE))))</f>
        <v>0</v>
      </c>
      <c r="B3223" s="180" t="str">
        <f t="shared" si="50"/>
        <v/>
      </c>
      <c r="E3223" s="167">
        <v>1</v>
      </c>
      <c r="F3223" s="170" t="s">
        <v>4973</v>
      </c>
      <c r="G3223" s="169">
        <v>2616108.0862122732</v>
      </c>
      <c r="H3223" s="168" t="s">
        <v>1266</v>
      </c>
      <c r="I3223" s="168" t="s">
        <v>797</v>
      </c>
      <c r="J3223" s="169">
        <v>677695.31075708428</v>
      </c>
      <c r="K3223" s="169">
        <v>157821.52333652871</v>
      </c>
      <c r="L3223" s="168" t="s">
        <v>5</v>
      </c>
      <c r="M3223" s="168" t="s">
        <v>21</v>
      </c>
      <c r="N3223" s="168" t="s">
        <v>2829</v>
      </c>
      <c r="O3223" s="168" t="s">
        <v>21</v>
      </c>
      <c r="P3223" s="168" t="s">
        <v>2835</v>
      </c>
      <c r="Q3223" s="168" t="s">
        <v>2834</v>
      </c>
      <c r="R3223" s="168" t="s">
        <v>1259</v>
      </c>
      <c r="S3223" s="168" t="s">
        <v>21</v>
      </c>
      <c r="T3223" s="168" t="s">
        <v>1259</v>
      </c>
      <c r="U3223" s="168" t="s">
        <v>1259</v>
      </c>
      <c r="V3223" s="168" t="s">
        <v>2834</v>
      </c>
      <c r="W3223" s="168" t="s">
        <v>1259</v>
      </c>
      <c r="X3223" s="168" t="s">
        <v>21</v>
      </c>
      <c r="Y3223" s="168" t="s">
        <v>1259</v>
      </c>
      <c r="Z3223" s="168" t="s">
        <v>21</v>
      </c>
      <c r="AA3223" s="168" t="s">
        <v>4974</v>
      </c>
      <c r="AB3223" s="168" t="s">
        <v>1259</v>
      </c>
      <c r="AC3223" s="168" t="s">
        <v>5532</v>
      </c>
      <c r="AD3223" s="169">
        <v>1167172.4839581801</v>
      </c>
      <c r="AE3223" s="168" t="s">
        <v>817</v>
      </c>
      <c r="AF3223" s="169">
        <v>-588892.86738221021</v>
      </c>
      <c r="AG3223" s="169">
        <v>-643002.70317699574</v>
      </c>
      <c r="AH3223" s="169">
        <v>39154.041872891597</v>
      </c>
      <c r="AI3223" s="168" t="s">
        <v>21</v>
      </c>
      <c r="AJ3223"/>
      <c r="AK3223"/>
    </row>
    <row r="3224" spans="1:37" hidden="1" x14ac:dyDescent="0.25">
      <c r="A3224" s="179" t="b">
        <f>IF(E3224&lt;&gt;1,"",NOT(ISNA(VLOOKUP(P3224,Mapping!$P:$P,1,FALSE))))</f>
        <v>0</v>
      </c>
      <c r="B3224" s="180" t="str">
        <f t="shared" si="50"/>
        <v/>
      </c>
      <c r="E3224" s="167">
        <v>1</v>
      </c>
      <c r="F3224" s="170" t="s">
        <v>4973</v>
      </c>
      <c r="G3224" s="169">
        <v>1009725.928011755</v>
      </c>
      <c r="H3224" s="168" t="s">
        <v>1266</v>
      </c>
      <c r="I3224" s="168" t="s">
        <v>797</v>
      </c>
      <c r="J3224" s="169">
        <v>261566.61116940051</v>
      </c>
      <c r="K3224" s="169">
        <v>60913.570410590037</v>
      </c>
      <c r="L3224" s="168" t="s">
        <v>5</v>
      </c>
      <c r="M3224" s="168" t="s">
        <v>21</v>
      </c>
      <c r="N3224" s="168" t="s">
        <v>2829</v>
      </c>
      <c r="O3224" s="168" t="s">
        <v>21</v>
      </c>
      <c r="P3224" s="168" t="s">
        <v>2836</v>
      </c>
      <c r="Q3224" s="168" t="s">
        <v>2837</v>
      </c>
      <c r="R3224" s="168" t="s">
        <v>1259</v>
      </c>
      <c r="S3224" s="168" t="s">
        <v>21</v>
      </c>
      <c r="T3224" s="168" t="s">
        <v>1259</v>
      </c>
      <c r="U3224" s="168" t="s">
        <v>1259</v>
      </c>
      <c r="V3224" s="168" t="s">
        <v>2837</v>
      </c>
      <c r="W3224" s="168" t="s">
        <v>1259</v>
      </c>
      <c r="X3224" s="168" t="s">
        <v>21</v>
      </c>
      <c r="Y3224" s="168" t="s">
        <v>1259</v>
      </c>
      <c r="Z3224" s="168" t="s">
        <v>21</v>
      </c>
      <c r="AA3224" s="168" t="s">
        <v>4974</v>
      </c>
      <c r="AB3224" s="168" t="s">
        <v>1259</v>
      </c>
      <c r="AC3224" s="168" t="s">
        <v>9410</v>
      </c>
      <c r="AD3224" s="169">
        <v>450487.62538736849</v>
      </c>
      <c r="AE3224" s="168" t="s">
        <v>817</v>
      </c>
      <c r="AF3224" s="169">
        <v>-227291.9839019058</v>
      </c>
      <c r="AG3224" s="169">
        <v>-248176.48192796329</v>
      </c>
      <c r="AH3224" s="169">
        <v>15112.08633690537</v>
      </c>
      <c r="AI3224" s="168" t="s">
        <v>21</v>
      </c>
      <c r="AJ3224"/>
      <c r="AK3224"/>
    </row>
    <row r="3225" spans="1:37" hidden="1" x14ac:dyDescent="0.25">
      <c r="A3225" s="179" t="b">
        <f>IF(E3225&lt;&gt;1,"",NOT(ISNA(VLOOKUP(P3225,Mapping!$P:$P,1,FALSE))))</f>
        <v>0</v>
      </c>
      <c r="B3225" s="180" t="str">
        <f t="shared" si="50"/>
        <v/>
      </c>
      <c r="E3225" s="167">
        <v>1</v>
      </c>
      <c r="F3225" s="170" t="s">
        <v>4975</v>
      </c>
      <c r="G3225" s="169">
        <v>262039.661858618</v>
      </c>
      <c r="H3225" s="168" t="s">
        <v>1266</v>
      </c>
      <c r="I3225" s="168" t="s">
        <v>797</v>
      </c>
      <c r="J3225" s="169">
        <v>140703.63052889719</v>
      </c>
      <c r="K3225" s="169">
        <v>41515.943319266102</v>
      </c>
      <c r="L3225" s="168" t="s">
        <v>5</v>
      </c>
      <c r="M3225" s="168" t="s">
        <v>21</v>
      </c>
      <c r="N3225" s="168" t="s">
        <v>2829</v>
      </c>
      <c r="O3225" s="168" t="s">
        <v>21</v>
      </c>
      <c r="P3225" s="168" t="s">
        <v>2831</v>
      </c>
      <c r="Q3225" s="168" t="s">
        <v>2832</v>
      </c>
      <c r="R3225" s="168" t="s">
        <v>1259</v>
      </c>
      <c r="S3225" s="168" t="s">
        <v>21</v>
      </c>
      <c r="T3225" s="168" t="s">
        <v>1259</v>
      </c>
      <c r="U3225" s="168" t="s">
        <v>1259</v>
      </c>
      <c r="V3225" s="168" t="s">
        <v>2832</v>
      </c>
      <c r="W3225" s="168" t="s">
        <v>1259</v>
      </c>
      <c r="X3225" s="168" t="s">
        <v>21</v>
      </c>
      <c r="Y3225" s="168" t="s">
        <v>1259</v>
      </c>
      <c r="Z3225" s="168" t="s">
        <v>21</v>
      </c>
      <c r="AA3225" s="168" t="s">
        <v>4976</v>
      </c>
      <c r="AB3225" s="168" t="s">
        <v>1259</v>
      </c>
      <c r="AC3225" s="168" t="s">
        <v>9411</v>
      </c>
      <c r="AD3225" s="169">
        <v>165682.08581637259</v>
      </c>
      <c r="AE3225" s="168" t="s">
        <v>814</v>
      </c>
      <c r="AF3225" s="169">
        <v>-125690.14513587111</v>
      </c>
      <c r="AG3225" s="169">
        <v>34190.591038162529</v>
      </c>
      <c r="AH3225" s="169">
        <v>-119953.48785781171</v>
      </c>
      <c r="AI3225" s="168" t="s">
        <v>21</v>
      </c>
      <c r="AJ3225"/>
      <c r="AK3225"/>
    </row>
    <row r="3226" spans="1:37" hidden="1" x14ac:dyDescent="0.25">
      <c r="A3226" s="179" t="b">
        <f>IF(E3226&lt;&gt;1,"",NOT(ISNA(VLOOKUP(P3226,Mapping!$P:$P,1,FALSE))))</f>
        <v>0</v>
      </c>
      <c r="B3226" s="180" t="str">
        <f t="shared" si="50"/>
        <v/>
      </c>
      <c r="E3226" s="167">
        <v>1</v>
      </c>
      <c r="F3226" s="170" t="s">
        <v>4977</v>
      </c>
      <c r="G3226" s="169">
        <v>828135.05789527902</v>
      </c>
      <c r="H3226" s="168" t="s">
        <v>1266</v>
      </c>
      <c r="I3226" s="168" t="s">
        <v>402</v>
      </c>
      <c r="J3226" s="169">
        <v>470246.26982633531</v>
      </c>
      <c r="K3226" s="169">
        <v>245774.54643193571</v>
      </c>
      <c r="L3226" s="168" t="s">
        <v>5</v>
      </c>
      <c r="M3226" s="168" t="s">
        <v>21</v>
      </c>
      <c r="N3226" s="168" t="s">
        <v>2829</v>
      </c>
      <c r="O3226" s="168" t="s">
        <v>21</v>
      </c>
      <c r="P3226" s="168" t="s">
        <v>2831</v>
      </c>
      <c r="Q3226" s="168" t="s">
        <v>2832</v>
      </c>
      <c r="R3226" s="168" t="s">
        <v>1259</v>
      </c>
      <c r="S3226" s="168" t="s">
        <v>21</v>
      </c>
      <c r="T3226" s="168" t="s">
        <v>1259</v>
      </c>
      <c r="U3226" s="168" t="s">
        <v>1259</v>
      </c>
      <c r="V3226" s="168" t="s">
        <v>2832</v>
      </c>
      <c r="W3226" s="168" t="s">
        <v>1259</v>
      </c>
      <c r="X3226" s="168" t="s">
        <v>21</v>
      </c>
      <c r="Y3226" s="168" t="s">
        <v>1259</v>
      </c>
      <c r="Z3226" s="168" t="s">
        <v>21</v>
      </c>
      <c r="AA3226" s="168" t="s">
        <v>4978</v>
      </c>
      <c r="AB3226" s="168" t="s">
        <v>1259</v>
      </c>
      <c r="AC3226" s="168" t="s">
        <v>9412</v>
      </c>
      <c r="AD3226" s="169">
        <v>821820.13552830613</v>
      </c>
      <c r="AE3226" s="168" t="s">
        <v>809</v>
      </c>
      <c r="AF3226" s="169">
        <v>-736081.01212141768</v>
      </c>
      <c r="AG3226" s="169">
        <v>-353449.11729656259</v>
      </c>
      <c r="AH3226" s="169">
        <v>-223855.3659834979</v>
      </c>
      <c r="AI3226" s="168" t="s">
        <v>21</v>
      </c>
      <c r="AJ3226"/>
      <c r="AK3226"/>
    </row>
    <row r="3227" spans="1:37" hidden="1" x14ac:dyDescent="0.25">
      <c r="A3227" s="179" t="b">
        <f>IF(E3227&lt;&gt;1,"",NOT(ISNA(VLOOKUP(P3227,Mapping!$P:$P,1,FALSE))))</f>
        <v>0</v>
      </c>
      <c r="B3227" s="180" t="str">
        <f t="shared" si="50"/>
        <v/>
      </c>
      <c r="E3227" s="167">
        <v>1</v>
      </c>
      <c r="F3227" s="170" t="s">
        <v>4979</v>
      </c>
      <c r="G3227" s="169">
        <v>2363122.7480942518</v>
      </c>
      <c r="H3227" s="168" t="s">
        <v>1266</v>
      </c>
      <c r="I3227" s="168" t="s">
        <v>797</v>
      </c>
      <c r="J3227" s="169">
        <v>582940.11323317245</v>
      </c>
      <c r="K3227" s="169">
        <v>79075.572981451885</v>
      </c>
      <c r="L3227" s="168" t="s">
        <v>5</v>
      </c>
      <c r="M3227" s="168" t="s">
        <v>21</v>
      </c>
      <c r="N3227" s="168" t="s">
        <v>2829</v>
      </c>
      <c r="O3227" s="168" t="s">
        <v>21</v>
      </c>
      <c r="P3227" s="168" t="s">
        <v>2831</v>
      </c>
      <c r="Q3227" s="168" t="s">
        <v>2832</v>
      </c>
      <c r="R3227" s="168" t="s">
        <v>1259</v>
      </c>
      <c r="S3227" s="168" t="s">
        <v>21</v>
      </c>
      <c r="T3227" s="168" t="s">
        <v>1259</v>
      </c>
      <c r="U3227" s="168" t="s">
        <v>1259</v>
      </c>
      <c r="V3227" s="168" t="s">
        <v>2832</v>
      </c>
      <c r="W3227" s="168" t="s">
        <v>1259</v>
      </c>
      <c r="X3227" s="168" t="s">
        <v>21</v>
      </c>
      <c r="Y3227" s="168" t="s">
        <v>1259</v>
      </c>
      <c r="Z3227" s="168" t="s">
        <v>21</v>
      </c>
      <c r="AA3227" s="168" t="s">
        <v>4980</v>
      </c>
      <c r="AB3227" s="168" t="s">
        <v>1259</v>
      </c>
      <c r="AC3227" s="168" t="s">
        <v>9413</v>
      </c>
      <c r="AD3227" s="169">
        <v>844671.68201846525</v>
      </c>
      <c r="AE3227" s="168" t="s">
        <v>810</v>
      </c>
      <c r="AF3227" s="169">
        <v>25808.85178877832</v>
      </c>
      <c r="AG3227" s="169">
        <v>-1765934.272108095</v>
      </c>
      <c r="AH3227" s="169">
        <v>-170399.9060310582</v>
      </c>
      <c r="AI3227" s="168" t="s">
        <v>21</v>
      </c>
      <c r="AJ3227"/>
      <c r="AK3227"/>
    </row>
    <row r="3228" spans="1:37" hidden="1" x14ac:dyDescent="0.25">
      <c r="A3228" s="179" t="b">
        <f>IF(E3228&lt;&gt;1,"",NOT(ISNA(VLOOKUP(P3228,Mapping!$P:$P,1,FALSE))))</f>
        <v>0</v>
      </c>
      <c r="B3228" s="180" t="str">
        <f t="shared" si="50"/>
        <v/>
      </c>
      <c r="E3228" s="167">
        <v>1</v>
      </c>
      <c r="F3228" s="170" t="s">
        <v>4979</v>
      </c>
      <c r="G3228" s="169">
        <v>5778040.0141264079</v>
      </c>
      <c r="H3228" s="168" t="s">
        <v>1266</v>
      </c>
      <c r="I3228" s="168" t="s">
        <v>797</v>
      </c>
      <c r="J3228" s="169">
        <v>1425339.1207955631</v>
      </c>
      <c r="K3228" s="169">
        <v>193346.63220320331</v>
      </c>
      <c r="L3228" s="168" t="s">
        <v>5</v>
      </c>
      <c r="M3228" s="168" t="s">
        <v>21</v>
      </c>
      <c r="N3228" s="168" t="s">
        <v>2829</v>
      </c>
      <c r="O3228" s="168" t="s">
        <v>21</v>
      </c>
      <c r="P3228" s="168" t="s">
        <v>2851</v>
      </c>
      <c r="Q3228" s="168" t="s">
        <v>2834</v>
      </c>
      <c r="R3228" s="168" t="s">
        <v>1259</v>
      </c>
      <c r="S3228" s="168" t="s">
        <v>21</v>
      </c>
      <c r="T3228" s="168" t="s">
        <v>1259</v>
      </c>
      <c r="U3228" s="168" t="s">
        <v>1259</v>
      </c>
      <c r="V3228" s="168" t="s">
        <v>2834</v>
      </c>
      <c r="W3228" s="168" t="s">
        <v>1259</v>
      </c>
      <c r="X3228" s="168" t="s">
        <v>21</v>
      </c>
      <c r="Y3228" s="168" t="s">
        <v>1259</v>
      </c>
      <c r="Z3228" s="168" t="s">
        <v>21</v>
      </c>
      <c r="AA3228" s="168" t="s">
        <v>4980</v>
      </c>
      <c r="AB3228" s="168" t="s">
        <v>1259</v>
      </c>
      <c r="AC3228" s="168" t="s">
        <v>9414</v>
      </c>
      <c r="AD3228" s="169">
        <v>2065295.499964223</v>
      </c>
      <c r="AE3228" s="168" t="s">
        <v>810</v>
      </c>
      <c r="AF3228" s="169">
        <v>63104.880385278717</v>
      </c>
      <c r="AG3228" s="169">
        <v>-4317862.4109926261</v>
      </c>
      <c r="AH3228" s="169">
        <v>-416642.54480426392</v>
      </c>
      <c r="AI3228" s="168" t="s">
        <v>21</v>
      </c>
      <c r="AJ3228"/>
      <c r="AK3228"/>
    </row>
    <row r="3229" spans="1:37" hidden="1" x14ac:dyDescent="0.25">
      <c r="A3229" s="179" t="b">
        <f>IF(E3229&lt;&gt;1,"",NOT(ISNA(VLOOKUP(P3229,Mapping!$P:$P,1,FALSE))))</f>
        <v>0</v>
      </c>
      <c r="B3229" s="180" t="str">
        <f t="shared" si="50"/>
        <v/>
      </c>
      <c r="E3229" s="167">
        <v>1</v>
      </c>
      <c r="F3229" s="170" t="s">
        <v>4979</v>
      </c>
      <c r="G3229" s="169">
        <v>1060900.9639806559</v>
      </c>
      <c r="H3229" s="168" t="s">
        <v>1266</v>
      </c>
      <c r="I3229" s="168" t="s">
        <v>797</v>
      </c>
      <c r="J3229" s="169">
        <v>261705.2916827157</v>
      </c>
      <c r="K3229" s="169">
        <v>35500.209064890652</v>
      </c>
      <c r="L3229" s="168" t="s">
        <v>5</v>
      </c>
      <c r="M3229" s="168" t="s">
        <v>21</v>
      </c>
      <c r="N3229" s="168" t="s">
        <v>2829</v>
      </c>
      <c r="O3229" s="168" t="s">
        <v>21</v>
      </c>
      <c r="P3229" s="168" t="s">
        <v>2835</v>
      </c>
      <c r="Q3229" s="168" t="s">
        <v>2834</v>
      </c>
      <c r="R3229" s="168" t="s">
        <v>1259</v>
      </c>
      <c r="S3229" s="168" t="s">
        <v>21</v>
      </c>
      <c r="T3229" s="168" t="s">
        <v>1259</v>
      </c>
      <c r="U3229" s="168" t="s">
        <v>1259</v>
      </c>
      <c r="V3229" s="168" t="s">
        <v>2834</v>
      </c>
      <c r="W3229" s="168" t="s">
        <v>1259</v>
      </c>
      <c r="X3229" s="168" t="s">
        <v>21</v>
      </c>
      <c r="Y3229" s="168" t="s">
        <v>1259</v>
      </c>
      <c r="Z3229" s="168" t="s">
        <v>21</v>
      </c>
      <c r="AA3229" s="168" t="s">
        <v>4980</v>
      </c>
      <c r="AB3229" s="168" t="s">
        <v>1259</v>
      </c>
      <c r="AC3229" s="168" t="s">
        <v>3859</v>
      </c>
      <c r="AD3229" s="169">
        <v>379207.13277514989</v>
      </c>
      <c r="AE3229" s="168" t="s">
        <v>810</v>
      </c>
      <c r="AF3229" s="169">
        <v>11586.63288397947</v>
      </c>
      <c r="AG3229" s="169">
        <v>-792799.00848012755</v>
      </c>
      <c r="AH3229" s="169">
        <v>-76499.379778875737</v>
      </c>
      <c r="AI3229" s="168" t="s">
        <v>21</v>
      </c>
      <c r="AJ3229"/>
      <c r="AK3229"/>
    </row>
    <row r="3230" spans="1:37" hidden="1" x14ac:dyDescent="0.25">
      <c r="A3230" s="179" t="b">
        <f>IF(E3230&lt;&gt;1,"",NOT(ISNA(VLOOKUP(P3230,Mapping!$P:$P,1,FALSE))))</f>
        <v>0</v>
      </c>
      <c r="B3230" s="180" t="str">
        <f t="shared" si="50"/>
        <v/>
      </c>
      <c r="E3230" s="167">
        <v>1</v>
      </c>
      <c r="F3230" s="170" t="s">
        <v>4979</v>
      </c>
      <c r="G3230" s="169">
        <v>3884263.4950756161</v>
      </c>
      <c r="H3230" s="168" t="s">
        <v>1266</v>
      </c>
      <c r="I3230" s="168" t="s">
        <v>797</v>
      </c>
      <c r="J3230" s="169">
        <v>958178.32716176391</v>
      </c>
      <c r="K3230" s="169">
        <v>129976.4736011886</v>
      </c>
      <c r="L3230" s="168" t="s">
        <v>5</v>
      </c>
      <c r="M3230" s="168" t="s">
        <v>21</v>
      </c>
      <c r="N3230" s="168" t="s">
        <v>2829</v>
      </c>
      <c r="O3230" s="168" t="s">
        <v>21</v>
      </c>
      <c r="P3230" s="168" t="s">
        <v>2836</v>
      </c>
      <c r="Q3230" s="168" t="s">
        <v>2837</v>
      </c>
      <c r="R3230" s="168" t="s">
        <v>1259</v>
      </c>
      <c r="S3230" s="168" t="s">
        <v>21</v>
      </c>
      <c r="T3230" s="168" t="s">
        <v>1259</v>
      </c>
      <c r="U3230" s="168" t="s">
        <v>1259</v>
      </c>
      <c r="V3230" s="168" t="s">
        <v>2837</v>
      </c>
      <c r="W3230" s="168" t="s">
        <v>1259</v>
      </c>
      <c r="X3230" s="168" t="s">
        <v>21</v>
      </c>
      <c r="Y3230" s="168" t="s">
        <v>1259</v>
      </c>
      <c r="Z3230" s="168" t="s">
        <v>21</v>
      </c>
      <c r="AA3230" s="168" t="s">
        <v>4980</v>
      </c>
      <c r="AB3230" s="168" t="s">
        <v>1259</v>
      </c>
      <c r="AC3230" s="168" t="s">
        <v>9415</v>
      </c>
      <c r="AD3230" s="169">
        <v>1388386.355484226</v>
      </c>
      <c r="AE3230" s="168" t="s">
        <v>810</v>
      </c>
      <c r="AF3230" s="169">
        <v>42421.994766802993</v>
      </c>
      <c r="AG3230" s="169">
        <v>-2902665.1422928208</v>
      </c>
      <c r="AH3230" s="169">
        <v>-280086.22704619501</v>
      </c>
      <c r="AI3230" s="168" t="s">
        <v>21</v>
      </c>
      <c r="AJ3230"/>
      <c r="AK3230"/>
    </row>
    <row r="3231" spans="1:37" hidden="1" x14ac:dyDescent="0.25">
      <c r="A3231" s="179" t="b">
        <f>IF(E3231&lt;&gt;1,"",NOT(ISNA(VLOOKUP(P3231,Mapping!$P:$P,1,FALSE))))</f>
        <v>0</v>
      </c>
      <c r="B3231" s="180" t="str">
        <f t="shared" si="50"/>
        <v/>
      </c>
      <c r="E3231" s="167">
        <v>1</v>
      </c>
      <c r="F3231" s="170" t="s">
        <v>4981</v>
      </c>
      <c r="G3231" s="169">
        <v>161454.0431581444</v>
      </c>
      <c r="H3231" s="168" t="s">
        <v>1266</v>
      </c>
      <c r="I3231" s="168" t="s">
        <v>797</v>
      </c>
      <c r="J3231" s="169">
        <v>50228.006088839189</v>
      </c>
      <c r="K3231" s="169">
        <v>12889.06944826914</v>
      </c>
      <c r="L3231" s="168" t="s">
        <v>5</v>
      </c>
      <c r="M3231" s="168" t="s">
        <v>21</v>
      </c>
      <c r="N3231" s="168" t="s">
        <v>2829</v>
      </c>
      <c r="O3231" s="168" t="s">
        <v>21</v>
      </c>
      <c r="P3231" s="168" t="s">
        <v>2831</v>
      </c>
      <c r="Q3231" s="168" t="s">
        <v>2832</v>
      </c>
      <c r="R3231" s="168" t="s">
        <v>1259</v>
      </c>
      <c r="S3231" s="168" t="s">
        <v>21</v>
      </c>
      <c r="T3231" s="168" t="s">
        <v>1259</v>
      </c>
      <c r="U3231" s="168" t="s">
        <v>1259</v>
      </c>
      <c r="V3231" s="168" t="s">
        <v>2832</v>
      </c>
      <c r="W3231" s="168" t="s">
        <v>1259</v>
      </c>
      <c r="X3231" s="168" t="s">
        <v>21</v>
      </c>
      <c r="Y3231" s="168" t="s">
        <v>1259</v>
      </c>
      <c r="Z3231" s="168" t="s">
        <v>21</v>
      </c>
      <c r="AA3231" s="168" t="s">
        <v>4982</v>
      </c>
      <c r="AB3231" s="168" t="s">
        <v>1259</v>
      </c>
      <c r="AC3231" s="168" t="s">
        <v>3760</v>
      </c>
      <c r="AD3231" s="169">
        <v>80665.769839126398</v>
      </c>
      <c r="AE3231" s="168" t="s">
        <v>814</v>
      </c>
      <c r="AF3231" s="169">
        <v>85.242266711749835</v>
      </c>
      <c r="AG3231" s="169">
        <v>16860.59748117128</v>
      </c>
      <c r="AH3231" s="169">
        <v>-22450.93775577212</v>
      </c>
      <c r="AI3231" s="168" t="s">
        <v>21</v>
      </c>
      <c r="AJ3231"/>
      <c r="AK3231"/>
    </row>
    <row r="3232" spans="1:37" hidden="1" x14ac:dyDescent="0.25">
      <c r="A3232" s="179" t="b">
        <f>IF(E3232&lt;&gt;1,"",NOT(ISNA(VLOOKUP(P3232,Mapping!$P:$P,1,FALSE))))</f>
        <v>0</v>
      </c>
      <c r="B3232" s="180" t="str">
        <f t="shared" si="50"/>
        <v/>
      </c>
      <c r="E3232" s="167">
        <v>1</v>
      </c>
      <c r="F3232" s="170" t="s">
        <v>4983</v>
      </c>
      <c r="G3232" s="169">
        <v>1061464.327559296</v>
      </c>
      <c r="H3232" s="168" t="s">
        <v>1266</v>
      </c>
      <c r="I3232" s="168" t="s">
        <v>303</v>
      </c>
      <c r="J3232" s="169">
        <v>256747.534168874</v>
      </c>
      <c r="K3232" s="169">
        <v>25936.158208048229</v>
      </c>
      <c r="L3232" s="168" t="s">
        <v>5</v>
      </c>
      <c r="M3232" s="168" t="s">
        <v>21</v>
      </c>
      <c r="N3232" s="168" t="s">
        <v>2829</v>
      </c>
      <c r="O3232" s="168" t="s">
        <v>21</v>
      </c>
      <c r="P3232" s="168" t="s">
        <v>2831</v>
      </c>
      <c r="Q3232" s="168" t="s">
        <v>2832</v>
      </c>
      <c r="R3232" s="168" t="s">
        <v>1259</v>
      </c>
      <c r="S3232" s="168" t="s">
        <v>21</v>
      </c>
      <c r="T3232" s="168" t="s">
        <v>1259</v>
      </c>
      <c r="U3232" s="168" t="s">
        <v>1259</v>
      </c>
      <c r="V3232" s="168" t="s">
        <v>2832</v>
      </c>
      <c r="W3232" s="168" t="s">
        <v>1259</v>
      </c>
      <c r="X3232" s="168" t="s">
        <v>21</v>
      </c>
      <c r="Y3232" s="168" t="s">
        <v>1259</v>
      </c>
      <c r="Z3232" s="168" t="s">
        <v>21</v>
      </c>
      <c r="AA3232" s="168" t="s">
        <v>4984</v>
      </c>
      <c r="AB3232" s="168" t="s">
        <v>4985</v>
      </c>
      <c r="AC3232" s="168" t="s">
        <v>12377</v>
      </c>
      <c r="AD3232" s="169">
        <v>374228.80562825012</v>
      </c>
      <c r="AE3232" s="168" t="s">
        <v>817</v>
      </c>
      <c r="AF3232" s="169">
        <v>-169112.3008110995</v>
      </c>
      <c r="AG3232" s="169">
        <v>73893.22179972264</v>
      </c>
      <c r="AH3232" s="169">
        <v>-95671.381218780298</v>
      </c>
      <c r="AI3232" s="168" t="s">
        <v>21</v>
      </c>
      <c r="AJ3232"/>
      <c r="AK3232"/>
    </row>
    <row r="3233" spans="1:37" hidden="1" x14ac:dyDescent="0.25">
      <c r="A3233" s="179" t="b">
        <f>IF(E3233&lt;&gt;1,"",NOT(ISNA(VLOOKUP(P3233,Mapping!$P:$P,1,FALSE))))</f>
        <v>0</v>
      </c>
      <c r="B3233" s="180" t="str">
        <f t="shared" si="50"/>
        <v/>
      </c>
      <c r="E3233" s="167">
        <v>1</v>
      </c>
      <c r="F3233" s="170" t="s">
        <v>4986</v>
      </c>
      <c r="G3233" s="169">
        <v>2196966.3793545431</v>
      </c>
      <c r="H3233" s="168" t="s">
        <v>1266</v>
      </c>
      <c r="I3233" s="168" t="s">
        <v>303</v>
      </c>
      <c r="J3233" s="169">
        <v>423906.48668239638</v>
      </c>
      <c r="K3233" s="169">
        <v>196601.6077496568</v>
      </c>
      <c r="L3233" s="168" t="s">
        <v>5</v>
      </c>
      <c r="M3233" s="168" t="s">
        <v>21</v>
      </c>
      <c r="N3233" s="168" t="s">
        <v>2829</v>
      </c>
      <c r="O3233" s="168" t="s">
        <v>21</v>
      </c>
      <c r="P3233" s="168" t="s">
        <v>2831</v>
      </c>
      <c r="Q3233" s="168" t="s">
        <v>2832</v>
      </c>
      <c r="R3233" s="168" t="s">
        <v>1259</v>
      </c>
      <c r="S3233" s="168" t="s">
        <v>21</v>
      </c>
      <c r="T3233" s="168" t="s">
        <v>1259</v>
      </c>
      <c r="U3233" s="168" t="s">
        <v>1259</v>
      </c>
      <c r="V3233" s="168" t="s">
        <v>2832</v>
      </c>
      <c r="W3233" s="168" t="s">
        <v>1259</v>
      </c>
      <c r="X3233" s="168" t="s">
        <v>21</v>
      </c>
      <c r="Y3233" s="168" t="s">
        <v>1259</v>
      </c>
      <c r="Z3233" s="168" t="s">
        <v>21</v>
      </c>
      <c r="AA3233" s="168" t="s">
        <v>4987</v>
      </c>
      <c r="AB3233" s="168" t="s">
        <v>4988</v>
      </c>
      <c r="AC3233" s="168" t="s">
        <v>12378</v>
      </c>
      <c r="AD3233" s="169">
        <v>642272.74603095208</v>
      </c>
      <c r="AE3233" s="168" t="s">
        <v>817</v>
      </c>
      <c r="AF3233" s="169">
        <v>-308334.93742446392</v>
      </c>
      <c r="AG3233" s="169">
        <v>-1002326.449905374</v>
      </c>
      <c r="AH3233" s="169">
        <v>-340117.69489373831</v>
      </c>
      <c r="AI3233" s="168" t="s">
        <v>21</v>
      </c>
      <c r="AJ3233"/>
      <c r="AK3233"/>
    </row>
    <row r="3234" spans="1:37" hidden="1" x14ac:dyDescent="0.25">
      <c r="A3234" s="179" t="b">
        <f>IF(E3234&lt;&gt;1,"",NOT(ISNA(VLOOKUP(P3234,Mapping!$P:$P,1,FALSE))))</f>
        <v>0</v>
      </c>
      <c r="B3234" s="180" t="str">
        <f t="shared" si="50"/>
        <v/>
      </c>
      <c r="E3234" s="167">
        <v>1</v>
      </c>
      <c r="F3234" s="170" t="s">
        <v>4986</v>
      </c>
      <c r="G3234" s="169">
        <v>967602.28420735826</v>
      </c>
      <c r="H3234" s="168" t="s">
        <v>1266</v>
      </c>
      <c r="I3234" s="168" t="s">
        <v>303</v>
      </c>
      <c r="J3234" s="169">
        <v>186699.6639815261</v>
      </c>
      <c r="K3234" s="169">
        <v>86588.56436086935</v>
      </c>
      <c r="L3234" s="168" t="s">
        <v>5</v>
      </c>
      <c r="M3234" s="168" t="s">
        <v>21</v>
      </c>
      <c r="N3234" s="168" t="s">
        <v>2829</v>
      </c>
      <c r="O3234" s="168" t="s">
        <v>21</v>
      </c>
      <c r="P3234" s="168" t="s">
        <v>2836</v>
      </c>
      <c r="Q3234" s="168" t="s">
        <v>2837</v>
      </c>
      <c r="R3234" s="168" t="s">
        <v>1259</v>
      </c>
      <c r="S3234" s="168" t="s">
        <v>21</v>
      </c>
      <c r="T3234" s="168" t="s">
        <v>1259</v>
      </c>
      <c r="U3234" s="168" t="s">
        <v>1259</v>
      </c>
      <c r="V3234" s="168" t="s">
        <v>2837</v>
      </c>
      <c r="W3234" s="168" t="s">
        <v>1259</v>
      </c>
      <c r="X3234" s="168" t="s">
        <v>21</v>
      </c>
      <c r="Y3234" s="168" t="s">
        <v>1259</v>
      </c>
      <c r="Z3234" s="168" t="s">
        <v>21</v>
      </c>
      <c r="AA3234" s="168" t="s">
        <v>4987</v>
      </c>
      <c r="AB3234" s="168" t="s">
        <v>4988</v>
      </c>
      <c r="AC3234" s="168" t="s">
        <v>9416</v>
      </c>
      <c r="AD3234" s="169">
        <v>282873.95837448532</v>
      </c>
      <c r="AE3234" s="168" t="s">
        <v>817</v>
      </c>
      <c r="AF3234" s="169">
        <v>-135798.88730044939</v>
      </c>
      <c r="AG3234" s="169">
        <v>-441451.16264129191</v>
      </c>
      <c r="AH3234" s="169">
        <v>-149796.85696201239</v>
      </c>
      <c r="AI3234" s="168" t="s">
        <v>21</v>
      </c>
      <c r="AJ3234"/>
      <c r="AK3234"/>
    </row>
    <row r="3235" spans="1:37" hidden="1" x14ac:dyDescent="0.25">
      <c r="A3235" s="179" t="b">
        <f>IF(E3235&lt;&gt;1,"",NOT(ISNA(VLOOKUP(P3235,Mapping!$P:$P,1,FALSE))))</f>
        <v>0</v>
      </c>
      <c r="B3235" s="180" t="str">
        <f t="shared" si="50"/>
        <v/>
      </c>
      <c r="E3235" s="167">
        <v>1</v>
      </c>
      <c r="F3235" s="170" t="s">
        <v>6616</v>
      </c>
      <c r="G3235" s="169">
        <v>338922.24479278998</v>
      </c>
      <c r="H3235" s="168" t="s">
        <v>1266</v>
      </c>
      <c r="I3235" s="168" t="s">
        <v>805</v>
      </c>
      <c r="J3235" s="169">
        <v>100714.5893619195</v>
      </c>
      <c r="K3235" s="169">
        <v>40251.990096631467</v>
      </c>
      <c r="L3235" s="168" t="s">
        <v>5</v>
      </c>
      <c r="M3235" s="168" t="s">
        <v>21</v>
      </c>
      <c r="N3235" s="168" t="s">
        <v>2829</v>
      </c>
      <c r="O3235" s="168" t="s">
        <v>21</v>
      </c>
      <c r="P3235" s="168" t="s">
        <v>2831</v>
      </c>
      <c r="Q3235" s="168" t="s">
        <v>2832</v>
      </c>
      <c r="R3235" s="168" t="s">
        <v>1259</v>
      </c>
      <c r="S3235" s="168" t="s">
        <v>21</v>
      </c>
      <c r="T3235" s="168" t="s">
        <v>1259</v>
      </c>
      <c r="U3235" s="168" t="s">
        <v>1259</v>
      </c>
      <c r="V3235" s="168" t="s">
        <v>2832</v>
      </c>
      <c r="W3235" s="168" t="s">
        <v>1259</v>
      </c>
      <c r="X3235" s="168" t="s">
        <v>21</v>
      </c>
      <c r="Y3235" s="168" t="s">
        <v>1259</v>
      </c>
      <c r="Z3235" s="168" t="s">
        <v>21</v>
      </c>
      <c r="AA3235" s="168" t="s">
        <v>4989</v>
      </c>
      <c r="AB3235" s="168" t="s">
        <v>1259</v>
      </c>
      <c r="AC3235" s="168" t="s">
        <v>9417</v>
      </c>
      <c r="AD3235" s="169">
        <v>147808.62768924321</v>
      </c>
      <c r="AE3235" s="168" t="s">
        <v>814</v>
      </c>
      <c r="AF3235" s="169">
        <v>-181578.20474105381</v>
      </c>
      <c r="AG3235" s="169">
        <v>192.8919241466792</v>
      </c>
      <c r="AH3235" s="169">
        <v>-70814.211064370524</v>
      </c>
      <c r="AI3235" s="168" t="s">
        <v>21</v>
      </c>
      <c r="AJ3235"/>
      <c r="AK3235"/>
    </row>
    <row r="3236" spans="1:37" hidden="1" x14ac:dyDescent="0.25">
      <c r="A3236" s="179" t="b">
        <f>IF(E3236&lt;&gt;1,"",NOT(ISNA(VLOOKUP(P3236,Mapping!$P:$P,1,FALSE))))</f>
        <v>0</v>
      </c>
      <c r="B3236" s="180" t="str">
        <f t="shared" si="50"/>
        <v/>
      </c>
      <c r="E3236" s="167">
        <v>1</v>
      </c>
      <c r="F3236" s="170" t="s">
        <v>4990</v>
      </c>
      <c r="G3236" s="169">
        <v>822938.61290002975</v>
      </c>
      <c r="H3236" s="168" t="s">
        <v>1266</v>
      </c>
      <c r="I3236" s="168" t="s">
        <v>402</v>
      </c>
      <c r="J3236" s="169">
        <v>339491.64867127052</v>
      </c>
      <c r="K3236" s="169">
        <v>190131.61457767361</v>
      </c>
      <c r="L3236" s="168" t="s">
        <v>5</v>
      </c>
      <c r="M3236" s="168" t="s">
        <v>21</v>
      </c>
      <c r="N3236" s="168" t="s">
        <v>2829</v>
      </c>
      <c r="O3236" s="168" t="s">
        <v>21</v>
      </c>
      <c r="P3236" s="168" t="s">
        <v>2831</v>
      </c>
      <c r="Q3236" s="168" t="s">
        <v>2832</v>
      </c>
      <c r="R3236" s="168" t="s">
        <v>1259</v>
      </c>
      <c r="S3236" s="168" t="s">
        <v>21</v>
      </c>
      <c r="T3236" s="168" t="s">
        <v>1259</v>
      </c>
      <c r="U3236" s="168" t="s">
        <v>1259</v>
      </c>
      <c r="V3236" s="168" t="s">
        <v>2832</v>
      </c>
      <c r="W3236" s="168" t="s">
        <v>1259</v>
      </c>
      <c r="X3236" s="168" t="s">
        <v>21</v>
      </c>
      <c r="Y3236" s="168" t="s">
        <v>1259</v>
      </c>
      <c r="Z3236" s="168" t="s">
        <v>21</v>
      </c>
      <c r="AA3236" s="168" t="s">
        <v>4991</v>
      </c>
      <c r="AB3236" s="168" t="s">
        <v>1259</v>
      </c>
      <c r="AC3236" s="168" t="s">
        <v>9418</v>
      </c>
      <c r="AD3236" s="169">
        <v>586022.72678463627</v>
      </c>
      <c r="AE3236" s="168" t="s">
        <v>807</v>
      </c>
      <c r="AF3236" s="169">
        <v>-286181.15391261468</v>
      </c>
      <c r="AG3236" s="169">
        <v>-643089.4568628741</v>
      </c>
      <c r="AH3236" s="169">
        <v>-144977.0687257516</v>
      </c>
      <c r="AI3236" s="168" t="s">
        <v>21</v>
      </c>
      <c r="AJ3236"/>
      <c r="AK3236"/>
    </row>
    <row r="3237" spans="1:37" hidden="1" x14ac:dyDescent="0.25">
      <c r="A3237" s="179" t="b">
        <f>IF(E3237&lt;&gt;1,"",NOT(ISNA(VLOOKUP(P3237,Mapping!$P:$P,1,FALSE))))</f>
        <v>0</v>
      </c>
      <c r="B3237" s="180" t="str">
        <f t="shared" si="50"/>
        <v/>
      </c>
      <c r="E3237" s="167">
        <v>1</v>
      </c>
      <c r="F3237" s="170" t="s">
        <v>4990</v>
      </c>
      <c r="G3237" s="169">
        <v>805610.14786876179</v>
      </c>
      <c r="H3237" s="168" t="s">
        <v>1266</v>
      </c>
      <c r="I3237" s="168" t="s">
        <v>402</v>
      </c>
      <c r="J3237" s="169">
        <v>332343.03628367599</v>
      </c>
      <c r="K3237" s="169">
        <v>186128.04859729329</v>
      </c>
      <c r="L3237" s="168" t="s">
        <v>5</v>
      </c>
      <c r="M3237" s="168" t="s">
        <v>21</v>
      </c>
      <c r="N3237" s="168" t="s">
        <v>2829</v>
      </c>
      <c r="O3237" s="168" t="s">
        <v>21</v>
      </c>
      <c r="P3237" s="168" t="s">
        <v>2836</v>
      </c>
      <c r="Q3237" s="168" t="s">
        <v>2837</v>
      </c>
      <c r="R3237" s="168" t="s">
        <v>1259</v>
      </c>
      <c r="S3237" s="168" t="s">
        <v>21</v>
      </c>
      <c r="T3237" s="168" t="s">
        <v>1259</v>
      </c>
      <c r="U3237" s="168" t="s">
        <v>1259</v>
      </c>
      <c r="V3237" s="168" t="s">
        <v>2837</v>
      </c>
      <c r="W3237" s="168" t="s">
        <v>1259</v>
      </c>
      <c r="X3237" s="168" t="s">
        <v>21</v>
      </c>
      <c r="Y3237" s="168" t="s">
        <v>1259</v>
      </c>
      <c r="Z3237" s="168" t="s">
        <v>21</v>
      </c>
      <c r="AA3237" s="168" t="s">
        <v>4991</v>
      </c>
      <c r="AB3237" s="168" t="s">
        <v>1259</v>
      </c>
      <c r="AC3237" s="168" t="s">
        <v>9419</v>
      </c>
      <c r="AD3237" s="169">
        <v>573682.95542206697</v>
      </c>
      <c r="AE3237" s="168" t="s">
        <v>807</v>
      </c>
      <c r="AF3237" s="169">
        <v>-280155.09067965148</v>
      </c>
      <c r="AG3237" s="169">
        <v>-629548.04199845914</v>
      </c>
      <c r="AH3237" s="169">
        <v>-141924.3136035963</v>
      </c>
      <c r="AI3237" s="168" t="s">
        <v>21</v>
      </c>
      <c r="AJ3237"/>
      <c r="AK3237"/>
    </row>
    <row r="3238" spans="1:37" hidden="1" x14ac:dyDescent="0.25">
      <c r="A3238" s="179" t="b">
        <f>IF(E3238&lt;&gt;1,"",NOT(ISNA(VLOOKUP(P3238,Mapping!$P:$P,1,FALSE))))</f>
        <v>0</v>
      </c>
      <c r="B3238" s="180" t="str">
        <f t="shared" si="50"/>
        <v/>
      </c>
      <c r="E3238" s="167">
        <v>1</v>
      </c>
      <c r="F3238" s="170" t="s">
        <v>4990</v>
      </c>
      <c r="G3238" s="169">
        <v>39277091.182476543</v>
      </c>
      <c r="H3238" s="168" t="s">
        <v>1266</v>
      </c>
      <c r="I3238" s="168" t="s">
        <v>402</v>
      </c>
      <c r="J3238" s="169">
        <v>16203206.693098299</v>
      </c>
      <c r="K3238" s="169">
        <v>9074573.2979064304</v>
      </c>
      <c r="L3238" s="168" t="s">
        <v>5</v>
      </c>
      <c r="M3238" s="168" t="s">
        <v>21</v>
      </c>
      <c r="N3238" s="168" t="s">
        <v>2829</v>
      </c>
      <c r="O3238" s="168" t="s">
        <v>21</v>
      </c>
      <c r="P3238" s="168" t="s">
        <v>2852</v>
      </c>
      <c r="Q3238" s="168" t="s">
        <v>2853</v>
      </c>
      <c r="R3238" s="168" t="s">
        <v>1259</v>
      </c>
      <c r="S3238" s="168" t="s">
        <v>21</v>
      </c>
      <c r="T3238" s="168" t="s">
        <v>1259</v>
      </c>
      <c r="U3238" s="168" t="s">
        <v>1259</v>
      </c>
      <c r="V3238" s="168" t="s">
        <v>2853</v>
      </c>
      <c r="W3238" s="168" t="s">
        <v>1259</v>
      </c>
      <c r="X3238" s="168" t="s">
        <v>21</v>
      </c>
      <c r="Y3238" s="168" t="s">
        <v>1259</v>
      </c>
      <c r="Z3238" s="168" t="s">
        <v>21</v>
      </c>
      <c r="AA3238" s="168" t="s">
        <v>4991</v>
      </c>
      <c r="AB3238" s="168" t="s">
        <v>1259</v>
      </c>
      <c r="AC3238" s="168" t="s">
        <v>9420</v>
      </c>
      <c r="AD3238" s="169">
        <v>27969605.161448181</v>
      </c>
      <c r="AE3238" s="168" t="s">
        <v>807</v>
      </c>
      <c r="AF3238" s="169">
        <v>-13658811.36300211</v>
      </c>
      <c r="AG3238" s="169">
        <v>-30693277.529755231</v>
      </c>
      <c r="AH3238" s="169">
        <v>-6919443.8788610436</v>
      </c>
      <c r="AI3238" s="168" t="s">
        <v>21</v>
      </c>
      <c r="AJ3238"/>
      <c r="AK3238"/>
    </row>
    <row r="3239" spans="1:37" hidden="1" x14ac:dyDescent="0.25">
      <c r="A3239" s="179" t="b">
        <f>IF(E3239&lt;&gt;1,"",NOT(ISNA(VLOOKUP(P3239,Mapping!$P:$P,1,FALSE))))</f>
        <v>0</v>
      </c>
      <c r="B3239" s="180" t="str">
        <f t="shared" si="50"/>
        <v/>
      </c>
      <c r="E3239" s="167">
        <v>1</v>
      </c>
      <c r="F3239" s="170" t="s">
        <v>4992</v>
      </c>
      <c r="G3239" s="169">
        <v>670991.7138881</v>
      </c>
      <c r="H3239" s="168" t="s">
        <v>1266</v>
      </c>
      <c r="I3239" s="168" t="s">
        <v>402</v>
      </c>
      <c r="J3239" s="169">
        <v>176872.24671135721</v>
      </c>
      <c r="K3239" s="169">
        <v>34923.74007526382</v>
      </c>
      <c r="L3239" s="168" t="s">
        <v>5</v>
      </c>
      <c r="M3239" s="168" t="s">
        <v>21</v>
      </c>
      <c r="N3239" s="168" t="s">
        <v>2829</v>
      </c>
      <c r="O3239" s="168" t="s">
        <v>21</v>
      </c>
      <c r="P3239" s="168" t="s">
        <v>2831</v>
      </c>
      <c r="Q3239" s="168" t="s">
        <v>2832</v>
      </c>
      <c r="R3239" s="168" t="s">
        <v>1259</v>
      </c>
      <c r="S3239" s="168" t="s">
        <v>21</v>
      </c>
      <c r="T3239" s="168" t="s">
        <v>1259</v>
      </c>
      <c r="U3239" s="168" t="s">
        <v>1259</v>
      </c>
      <c r="V3239" s="168" t="s">
        <v>2832</v>
      </c>
      <c r="W3239" s="168" t="s">
        <v>1259</v>
      </c>
      <c r="X3239" s="168" t="s">
        <v>21</v>
      </c>
      <c r="Y3239" s="168" t="s">
        <v>1259</v>
      </c>
      <c r="Z3239" s="168" t="s">
        <v>21</v>
      </c>
      <c r="AA3239" s="168" t="s">
        <v>4993</v>
      </c>
      <c r="AB3239" s="168" t="s">
        <v>1259</v>
      </c>
      <c r="AC3239" s="168" t="s">
        <v>9421</v>
      </c>
      <c r="AD3239" s="169">
        <v>294820.9572503313</v>
      </c>
      <c r="AE3239" s="168" t="s">
        <v>817</v>
      </c>
      <c r="AF3239" s="169">
        <v>-98539.200561136939</v>
      </c>
      <c r="AG3239" s="169">
        <v>42636.354822955327</v>
      </c>
      <c r="AH3239" s="169">
        <v>-69709.838344264892</v>
      </c>
      <c r="AI3239" s="168" t="s">
        <v>21</v>
      </c>
      <c r="AJ3239"/>
      <c r="AK3239"/>
    </row>
    <row r="3240" spans="1:37" hidden="1" x14ac:dyDescent="0.25">
      <c r="A3240" s="179" t="b">
        <f>IF(E3240&lt;&gt;1,"",NOT(ISNA(VLOOKUP(P3240,Mapping!$P:$P,1,FALSE))))</f>
        <v>0</v>
      </c>
      <c r="B3240" s="180" t="str">
        <f t="shared" si="50"/>
        <v/>
      </c>
      <c r="E3240" s="167">
        <v>1</v>
      </c>
      <c r="F3240" s="170" t="s">
        <v>4995</v>
      </c>
      <c r="G3240" s="169">
        <v>264500.5996044557</v>
      </c>
      <c r="H3240" s="168" t="s">
        <v>1266</v>
      </c>
      <c r="I3240" s="168" t="s">
        <v>402</v>
      </c>
      <c r="J3240" s="169">
        <v>79252.007614572678</v>
      </c>
      <c r="K3240" s="169">
        <v>28836.54596026997</v>
      </c>
      <c r="L3240" s="168" t="s">
        <v>5</v>
      </c>
      <c r="M3240" s="168" t="s">
        <v>21</v>
      </c>
      <c r="N3240" s="168" t="s">
        <v>2829</v>
      </c>
      <c r="O3240" s="168" t="s">
        <v>21</v>
      </c>
      <c r="P3240" s="168" t="s">
        <v>2831</v>
      </c>
      <c r="Q3240" s="168" t="s">
        <v>2832</v>
      </c>
      <c r="R3240" s="168" t="s">
        <v>1259</v>
      </c>
      <c r="S3240" s="168" t="s">
        <v>21</v>
      </c>
      <c r="T3240" s="168" t="s">
        <v>1259</v>
      </c>
      <c r="U3240" s="168" t="s">
        <v>1259</v>
      </c>
      <c r="V3240" s="168" t="s">
        <v>2832</v>
      </c>
      <c r="W3240" s="168" t="s">
        <v>1259</v>
      </c>
      <c r="X3240" s="168" t="s">
        <v>21</v>
      </c>
      <c r="Y3240" s="168" t="s">
        <v>1259</v>
      </c>
      <c r="Z3240" s="168" t="s">
        <v>21</v>
      </c>
      <c r="AA3240" s="168" t="s">
        <v>4996</v>
      </c>
      <c r="AB3240" s="168" t="s">
        <v>1259</v>
      </c>
      <c r="AC3240" s="168" t="s">
        <v>9422</v>
      </c>
      <c r="AD3240" s="169">
        <v>120877.3815264141</v>
      </c>
      <c r="AE3240" s="168" t="s">
        <v>817</v>
      </c>
      <c r="AF3240" s="169">
        <v>-51875.267209750127</v>
      </c>
      <c r="AG3240" s="169">
        <v>-24181.54709722404</v>
      </c>
      <c r="AH3240" s="169">
        <v>-86621.884651490342</v>
      </c>
      <c r="AI3240" s="168" t="s">
        <v>21</v>
      </c>
      <c r="AJ3240"/>
      <c r="AK3240"/>
    </row>
    <row r="3241" spans="1:37" hidden="1" x14ac:dyDescent="0.25">
      <c r="A3241" s="179" t="b">
        <f>IF(E3241&lt;&gt;1,"",NOT(ISNA(VLOOKUP(P3241,Mapping!$P:$P,1,FALSE))))</f>
        <v>0</v>
      </c>
      <c r="B3241" s="180" t="str">
        <f t="shared" si="50"/>
        <v/>
      </c>
      <c r="E3241" s="167">
        <v>1</v>
      </c>
      <c r="F3241" s="170" t="s">
        <v>4997</v>
      </c>
      <c r="G3241" s="169">
        <v>1741342.979374845</v>
      </c>
      <c r="H3241" s="168" t="s">
        <v>1266</v>
      </c>
      <c r="I3241" s="168" t="s">
        <v>303</v>
      </c>
      <c r="J3241" s="169">
        <v>480433.93010027282</v>
      </c>
      <c r="K3241" s="169">
        <v>193728.87902832669</v>
      </c>
      <c r="L3241" s="168" t="s">
        <v>5</v>
      </c>
      <c r="M3241" s="168" t="s">
        <v>21</v>
      </c>
      <c r="N3241" s="168" t="s">
        <v>2829</v>
      </c>
      <c r="O3241" s="168" t="s">
        <v>21</v>
      </c>
      <c r="P3241" s="168" t="s">
        <v>2831</v>
      </c>
      <c r="Q3241" s="168" t="s">
        <v>2832</v>
      </c>
      <c r="R3241" s="168" t="s">
        <v>1259</v>
      </c>
      <c r="S3241" s="168" t="s">
        <v>21</v>
      </c>
      <c r="T3241" s="168" t="s">
        <v>1259</v>
      </c>
      <c r="U3241" s="168" t="s">
        <v>1259</v>
      </c>
      <c r="V3241" s="168" t="s">
        <v>2832</v>
      </c>
      <c r="W3241" s="168" t="s">
        <v>1259</v>
      </c>
      <c r="X3241" s="168" t="s">
        <v>21</v>
      </c>
      <c r="Y3241" s="168" t="s">
        <v>1259</v>
      </c>
      <c r="Z3241" s="168" t="s">
        <v>21</v>
      </c>
      <c r="AA3241" s="168" t="s">
        <v>4998</v>
      </c>
      <c r="AB3241" s="168" t="s">
        <v>4999</v>
      </c>
      <c r="AC3241" s="168" t="s">
        <v>12379</v>
      </c>
      <c r="AD3241" s="169">
        <v>733118.89516745077</v>
      </c>
      <c r="AE3241" s="168" t="s">
        <v>817</v>
      </c>
      <c r="AF3241" s="169">
        <v>-631532.24745343882</v>
      </c>
      <c r="AG3241" s="169">
        <v>-794456.4573160304</v>
      </c>
      <c r="AH3241" s="169">
        <v>-223572.94049458861</v>
      </c>
      <c r="AI3241" s="168" t="s">
        <v>21</v>
      </c>
      <c r="AJ3241"/>
      <c r="AK3241"/>
    </row>
    <row r="3242" spans="1:37" hidden="1" x14ac:dyDescent="0.25">
      <c r="A3242" s="179" t="b">
        <f>IF(E3242&lt;&gt;1,"",NOT(ISNA(VLOOKUP(P3242,Mapping!$P:$P,1,FALSE))))</f>
        <v>0</v>
      </c>
      <c r="B3242" s="180" t="str">
        <f t="shared" si="50"/>
        <v/>
      </c>
      <c r="E3242" s="167">
        <v>1</v>
      </c>
      <c r="F3242" s="170" t="s">
        <v>5000</v>
      </c>
      <c r="G3242" s="169">
        <v>875920.11179341923</v>
      </c>
      <c r="H3242" s="168" t="s">
        <v>1266</v>
      </c>
      <c r="I3242" s="168" t="s">
        <v>303</v>
      </c>
      <c r="J3242" s="169">
        <v>490064.07867542311</v>
      </c>
      <c r="K3242" s="169">
        <v>306520.72244522598</v>
      </c>
      <c r="L3242" s="168" t="s">
        <v>5</v>
      </c>
      <c r="M3242" s="168" t="s">
        <v>21</v>
      </c>
      <c r="N3242" s="168" t="s">
        <v>2829</v>
      </c>
      <c r="O3242" s="168" t="s">
        <v>21</v>
      </c>
      <c r="P3242" s="168" t="s">
        <v>2831</v>
      </c>
      <c r="Q3242" s="168" t="s">
        <v>2832</v>
      </c>
      <c r="R3242" s="168" t="s">
        <v>1259</v>
      </c>
      <c r="S3242" s="168" t="s">
        <v>21</v>
      </c>
      <c r="T3242" s="168" t="s">
        <v>1259</v>
      </c>
      <c r="U3242" s="168" t="s">
        <v>1259</v>
      </c>
      <c r="V3242" s="168" t="s">
        <v>2832</v>
      </c>
      <c r="W3242" s="168" t="s">
        <v>1259</v>
      </c>
      <c r="X3242" s="168" t="s">
        <v>21</v>
      </c>
      <c r="Y3242" s="168" t="s">
        <v>1259</v>
      </c>
      <c r="Z3242" s="168" t="s">
        <v>21</v>
      </c>
      <c r="AA3242" s="168" t="s">
        <v>5001</v>
      </c>
      <c r="AB3242" s="168" t="s">
        <v>5002</v>
      </c>
      <c r="AC3242" s="168" t="s">
        <v>12380</v>
      </c>
      <c r="AD3242" s="169">
        <v>843575.29406387848</v>
      </c>
      <c r="AE3242" s="168" t="s">
        <v>809</v>
      </c>
      <c r="AF3242" s="169">
        <v>-306893.9447360679</v>
      </c>
      <c r="AG3242" s="169">
        <v>96724.929286150844</v>
      </c>
      <c r="AH3242" s="169">
        <v>-443067.71484893508</v>
      </c>
      <c r="AI3242" s="168" t="s">
        <v>21</v>
      </c>
      <c r="AJ3242"/>
      <c r="AK3242"/>
    </row>
    <row r="3243" spans="1:37" hidden="1" x14ac:dyDescent="0.25">
      <c r="A3243" s="179" t="b">
        <f>IF(E3243&lt;&gt;1,"",NOT(ISNA(VLOOKUP(P3243,Mapping!$P:$P,1,FALSE))))</f>
        <v>0</v>
      </c>
      <c r="B3243" s="180" t="str">
        <f t="shared" si="50"/>
        <v/>
      </c>
      <c r="E3243" s="167">
        <v>1</v>
      </c>
      <c r="F3243" s="170" t="s">
        <v>5003</v>
      </c>
      <c r="G3243" s="169">
        <v>3893563.1652910211</v>
      </c>
      <c r="H3243" s="168" t="s">
        <v>1266</v>
      </c>
      <c r="I3243" s="168" t="s">
        <v>797</v>
      </c>
      <c r="J3243" s="169">
        <v>1147281.0245270119</v>
      </c>
      <c r="K3243" s="169">
        <v>518978.83426351618</v>
      </c>
      <c r="L3243" s="168" t="s">
        <v>5</v>
      </c>
      <c r="M3243" s="168" t="s">
        <v>21</v>
      </c>
      <c r="N3243" s="168" t="s">
        <v>2829</v>
      </c>
      <c r="O3243" s="168" t="s">
        <v>21</v>
      </c>
      <c r="P3243" s="168" t="s">
        <v>2831</v>
      </c>
      <c r="Q3243" s="168" t="s">
        <v>2832</v>
      </c>
      <c r="R3243" s="168" t="s">
        <v>1259</v>
      </c>
      <c r="S3243" s="168" t="s">
        <v>21</v>
      </c>
      <c r="T3243" s="168" t="s">
        <v>1259</v>
      </c>
      <c r="U3243" s="168" t="s">
        <v>1259</v>
      </c>
      <c r="V3243" s="168" t="s">
        <v>2832</v>
      </c>
      <c r="W3243" s="168" t="s">
        <v>1259</v>
      </c>
      <c r="X3243" s="168" t="s">
        <v>21</v>
      </c>
      <c r="Y3243" s="168" t="s">
        <v>1259</v>
      </c>
      <c r="Z3243" s="168" t="s">
        <v>21</v>
      </c>
      <c r="AA3243" s="168" t="s">
        <v>5004</v>
      </c>
      <c r="AB3243" s="168" t="s">
        <v>1259</v>
      </c>
      <c r="AC3243" s="168" t="s">
        <v>5280</v>
      </c>
      <c r="AD3243" s="169">
        <v>1704519.8241146889</v>
      </c>
      <c r="AE3243" s="168" t="s">
        <v>816</v>
      </c>
      <c r="AF3243" s="169">
        <v>507749.91114091832</v>
      </c>
      <c r="AG3243" s="169">
        <v>-1331831.1516839869</v>
      </c>
      <c r="AH3243" s="169">
        <v>-310523.54097704869</v>
      </c>
      <c r="AI3243" s="168" t="s">
        <v>21</v>
      </c>
      <c r="AJ3243"/>
      <c r="AK3243"/>
    </row>
    <row r="3244" spans="1:37" hidden="1" x14ac:dyDescent="0.25">
      <c r="A3244" s="179" t="b">
        <f>IF(E3244&lt;&gt;1,"",NOT(ISNA(VLOOKUP(P3244,Mapping!$P:$P,1,FALSE))))</f>
        <v>0</v>
      </c>
      <c r="B3244" s="180" t="str">
        <f t="shared" si="50"/>
        <v/>
      </c>
      <c r="E3244" s="167">
        <v>1</v>
      </c>
      <c r="F3244" s="170" t="s">
        <v>5003</v>
      </c>
      <c r="G3244" s="169">
        <v>10736795.395196451</v>
      </c>
      <c r="H3244" s="168" t="s">
        <v>1266</v>
      </c>
      <c r="I3244" s="168" t="s">
        <v>797</v>
      </c>
      <c r="J3244" s="169">
        <v>3163714.3403623649</v>
      </c>
      <c r="K3244" s="169">
        <v>1431123.4520599979</v>
      </c>
      <c r="L3244" s="168" t="s">
        <v>5</v>
      </c>
      <c r="M3244" s="168" t="s">
        <v>21</v>
      </c>
      <c r="N3244" s="168" t="s">
        <v>2829</v>
      </c>
      <c r="O3244" s="168" t="s">
        <v>21</v>
      </c>
      <c r="P3244" s="168" t="s">
        <v>2844</v>
      </c>
      <c r="Q3244" s="168" t="s">
        <v>2834</v>
      </c>
      <c r="R3244" s="168" t="s">
        <v>1259</v>
      </c>
      <c r="S3244" s="168" t="s">
        <v>21</v>
      </c>
      <c r="T3244" s="168" t="s">
        <v>1259</v>
      </c>
      <c r="U3244" s="168" t="s">
        <v>1259</v>
      </c>
      <c r="V3244" s="168" t="s">
        <v>2834</v>
      </c>
      <c r="W3244" s="168" t="s">
        <v>1259</v>
      </c>
      <c r="X3244" s="168" t="s">
        <v>21</v>
      </c>
      <c r="Y3244" s="168" t="s">
        <v>1259</v>
      </c>
      <c r="Z3244" s="168" t="s">
        <v>21</v>
      </c>
      <c r="AA3244" s="168" t="s">
        <v>5004</v>
      </c>
      <c r="AB3244" s="168" t="s">
        <v>1259</v>
      </c>
      <c r="AC3244" s="168" t="s">
        <v>4490</v>
      </c>
      <c r="AD3244" s="169">
        <v>4700342.5452859513</v>
      </c>
      <c r="AE3244" s="168" t="s">
        <v>816</v>
      </c>
      <c r="AF3244" s="169">
        <v>1400158.845873442</v>
      </c>
      <c r="AG3244" s="169">
        <v>-3672625.2970679621</v>
      </c>
      <c r="AH3244" s="169">
        <v>-856292.18875489011</v>
      </c>
      <c r="AI3244" s="168" t="s">
        <v>21</v>
      </c>
      <c r="AJ3244"/>
      <c r="AK3244"/>
    </row>
    <row r="3245" spans="1:37" hidden="1" x14ac:dyDescent="0.25">
      <c r="A3245" s="179" t="b">
        <f>IF(E3245&lt;&gt;1,"",NOT(ISNA(VLOOKUP(P3245,Mapping!$P:$P,1,FALSE))))</f>
        <v>0</v>
      </c>
      <c r="B3245" s="180" t="str">
        <f t="shared" si="50"/>
        <v/>
      </c>
      <c r="E3245" s="167">
        <v>1</v>
      </c>
      <c r="F3245" s="170" t="s">
        <v>5003</v>
      </c>
      <c r="G3245" s="169">
        <v>2595708.77686068</v>
      </c>
      <c r="H3245" s="168" t="s">
        <v>1266</v>
      </c>
      <c r="I3245" s="168" t="s">
        <v>797</v>
      </c>
      <c r="J3245" s="169">
        <v>764854.01635134174</v>
      </c>
      <c r="K3245" s="169">
        <v>345985.88950901071</v>
      </c>
      <c r="L3245" s="168" t="s">
        <v>5</v>
      </c>
      <c r="M3245" s="168" t="s">
        <v>21</v>
      </c>
      <c r="N3245" s="168" t="s">
        <v>2829</v>
      </c>
      <c r="O3245" s="168" t="s">
        <v>21</v>
      </c>
      <c r="P3245" s="168" t="s">
        <v>2836</v>
      </c>
      <c r="Q3245" s="168" t="s">
        <v>2837</v>
      </c>
      <c r="R3245" s="168" t="s">
        <v>1259</v>
      </c>
      <c r="S3245" s="168" t="s">
        <v>21</v>
      </c>
      <c r="T3245" s="168" t="s">
        <v>1259</v>
      </c>
      <c r="U3245" s="168" t="s">
        <v>1259</v>
      </c>
      <c r="V3245" s="168" t="s">
        <v>2837</v>
      </c>
      <c r="W3245" s="168" t="s">
        <v>1259</v>
      </c>
      <c r="X3245" s="168" t="s">
        <v>21</v>
      </c>
      <c r="Y3245" s="168" t="s">
        <v>1259</v>
      </c>
      <c r="Z3245" s="168" t="s">
        <v>21</v>
      </c>
      <c r="AA3245" s="168" t="s">
        <v>5004</v>
      </c>
      <c r="AB3245" s="168" t="s">
        <v>1259</v>
      </c>
      <c r="AC3245" s="168" t="s">
        <v>3760</v>
      </c>
      <c r="AD3245" s="169">
        <v>1136346.549409789</v>
      </c>
      <c r="AE3245" s="168" t="s">
        <v>816</v>
      </c>
      <c r="AF3245" s="169">
        <v>338499.94076061202</v>
      </c>
      <c r="AG3245" s="169">
        <v>-887887.43445599056</v>
      </c>
      <c r="AH3245" s="169">
        <v>-207015.693984699</v>
      </c>
      <c r="AI3245" s="168" t="s">
        <v>21</v>
      </c>
      <c r="AJ3245"/>
      <c r="AK3245"/>
    </row>
    <row r="3246" spans="1:37" hidden="1" x14ac:dyDescent="0.25">
      <c r="A3246" s="179" t="b">
        <f>IF(E3246&lt;&gt;1,"",NOT(ISNA(VLOOKUP(P3246,Mapping!$P:$P,1,FALSE))))</f>
        <v>0</v>
      </c>
      <c r="B3246" s="180" t="str">
        <f t="shared" si="50"/>
        <v/>
      </c>
      <c r="E3246" s="167">
        <v>1</v>
      </c>
      <c r="F3246" s="170" t="s">
        <v>5005</v>
      </c>
      <c r="G3246" s="169">
        <v>1271274.229007157</v>
      </c>
      <c r="H3246" s="168" t="s">
        <v>1266</v>
      </c>
      <c r="I3246" s="168" t="s">
        <v>303</v>
      </c>
      <c r="J3246" s="169">
        <v>377946.84640143591</v>
      </c>
      <c r="K3246" s="169">
        <v>240896.87078331591</v>
      </c>
      <c r="L3246" s="168" t="s">
        <v>5</v>
      </c>
      <c r="M3246" s="168" t="s">
        <v>21</v>
      </c>
      <c r="N3246" s="168" t="s">
        <v>2829</v>
      </c>
      <c r="O3246" s="168" t="s">
        <v>21</v>
      </c>
      <c r="P3246" s="168" t="s">
        <v>2831</v>
      </c>
      <c r="Q3246" s="168" t="s">
        <v>2832</v>
      </c>
      <c r="R3246" s="168" t="s">
        <v>1259</v>
      </c>
      <c r="S3246" s="168" t="s">
        <v>21</v>
      </c>
      <c r="T3246" s="168" t="s">
        <v>1259</v>
      </c>
      <c r="U3246" s="168" t="s">
        <v>1259</v>
      </c>
      <c r="V3246" s="168" t="s">
        <v>2832</v>
      </c>
      <c r="W3246" s="168" t="s">
        <v>1259</v>
      </c>
      <c r="X3246" s="168" t="s">
        <v>21</v>
      </c>
      <c r="Y3246" s="168" t="s">
        <v>1259</v>
      </c>
      <c r="Z3246" s="168" t="s">
        <v>21</v>
      </c>
      <c r="AA3246" s="168" t="s">
        <v>5006</v>
      </c>
      <c r="AB3246" s="168" t="s">
        <v>5007</v>
      </c>
      <c r="AC3246" s="168" t="s">
        <v>9423</v>
      </c>
      <c r="AD3246" s="169">
        <v>567330.58547602186</v>
      </c>
      <c r="AE3246" s="168" t="s">
        <v>816</v>
      </c>
      <c r="AF3246" s="169">
        <v>-381086.13136198558</v>
      </c>
      <c r="AG3246" s="169">
        <v>-579996.03307142912</v>
      </c>
      <c r="AH3246" s="169">
        <v>-27285.46502521099</v>
      </c>
      <c r="AI3246" s="168" t="s">
        <v>21</v>
      </c>
      <c r="AJ3246"/>
      <c r="AK3246"/>
    </row>
    <row r="3247" spans="1:37" hidden="1" x14ac:dyDescent="0.25">
      <c r="A3247" s="179" t="b">
        <f>IF(E3247&lt;&gt;1,"",NOT(ISNA(VLOOKUP(P3247,Mapping!$P:$P,1,FALSE))))</f>
        <v>0</v>
      </c>
      <c r="B3247" s="180" t="str">
        <f t="shared" si="50"/>
        <v/>
      </c>
      <c r="E3247" s="167">
        <v>1</v>
      </c>
      <c r="F3247" s="170" t="s">
        <v>5005</v>
      </c>
      <c r="G3247" s="169">
        <v>1356366.2122070999</v>
      </c>
      <c r="H3247" s="168" t="s">
        <v>1266</v>
      </c>
      <c r="I3247" s="168" t="s">
        <v>303</v>
      </c>
      <c r="J3247" s="169">
        <v>403244.49341625749</v>
      </c>
      <c r="K3247" s="169">
        <v>257021.15932302939</v>
      </c>
      <c r="L3247" s="168" t="s">
        <v>5</v>
      </c>
      <c r="M3247" s="168" t="s">
        <v>21</v>
      </c>
      <c r="N3247" s="168" t="s">
        <v>2829</v>
      </c>
      <c r="O3247" s="168" t="s">
        <v>21</v>
      </c>
      <c r="P3247" s="168" t="s">
        <v>2835</v>
      </c>
      <c r="Q3247" s="168" t="s">
        <v>2834</v>
      </c>
      <c r="R3247" s="168" t="s">
        <v>1259</v>
      </c>
      <c r="S3247" s="168" t="s">
        <v>21</v>
      </c>
      <c r="T3247" s="168" t="s">
        <v>1259</v>
      </c>
      <c r="U3247" s="168" t="s">
        <v>1259</v>
      </c>
      <c r="V3247" s="168" t="s">
        <v>2834</v>
      </c>
      <c r="W3247" s="168" t="s">
        <v>1259</v>
      </c>
      <c r="X3247" s="168" t="s">
        <v>21</v>
      </c>
      <c r="Y3247" s="168" t="s">
        <v>1259</v>
      </c>
      <c r="Z3247" s="168" t="s">
        <v>21</v>
      </c>
      <c r="AA3247" s="168" t="s">
        <v>5006</v>
      </c>
      <c r="AB3247" s="168" t="s">
        <v>5007</v>
      </c>
      <c r="AC3247" s="168" t="s">
        <v>7217</v>
      </c>
      <c r="AD3247" s="169">
        <v>605304.5202468374</v>
      </c>
      <c r="AE3247" s="168" t="s">
        <v>816</v>
      </c>
      <c r="AF3247" s="169">
        <v>-406593.90454551869</v>
      </c>
      <c r="AG3247" s="169">
        <v>-618817.72203203349</v>
      </c>
      <c r="AH3247" s="169">
        <v>-29111.801372279879</v>
      </c>
      <c r="AI3247" s="168" t="s">
        <v>21</v>
      </c>
      <c r="AJ3247"/>
      <c r="AK3247"/>
    </row>
    <row r="3248" spans="1:37" hidden="1" x14ac:dyDescent="0.25">
      <c r="A3248" s="179" t="b">
        <f>IF(E3248&lt;&gt;1,"",NOT(ISNA(VLOOKUP(P3248,Mapping!$P:$P,1,FALSE))))</f>
        <v>0</v>
      </c>
      <c r="B3248" s="180" t="str">
        <f t="shared" si="50"/>
        <v/>
      </c>
      <c r="E3248" s="167">
        <v>1</v>
      </c>
      <c r="F3248" s="170" t="s">
        <v>5008</v>
      </c>
      <c r="G3248" s="169">
        <v>351229.98559557972</v>
      </c>
      <c r="H3248" s="168" t="s">
        <v>1266</v>
      </c>
      <c r="I3248" s="168" t="s">
        <v>797</v>
      </c>
      <c r="J3248" s="169">
        <v>109762.69156399681</v>
      </c>
      <c r="K3248" s="169">
        <v>51264.611552431059</v>
      </c>
      <c r="L3248" s="168" t="s">
        <v>5</v>
      </c>
      <c r="M3248" s="168" t="s">
        <v>21</v>
      </c>
      <c r="N3248" s="168" t="s">
        <v>2829</v>
      </c>
      <c r="O3248" s="168" t="s">
        <v>21</v>
      </c>
      <c r="P3248" s="168" t="s">
        <v>2831</v>
      </c>
      <c r="Q3248" s="168" t="s">
        <v>2832</v>
      </c>
      <c r="R3248" s="168" t="s">
        <v>1259</v>
      </c>
      <c r="S3248" s="168" t="s">
        <v>21</v>
      </c>
      <c r="T3248" s="168" t="s">
        <v>1259</v>
      </c>
      <c r="U3248" s="168" t="s">
        <v>1259</v>
      </c>
      <c r="V3248" s="168" t="s">
        <v>2832</v>
      </c>
      <c r="W3248" s="168" t="s">
        <v>1259</v>
      </c>
      <c r="X3248" s="168" t="s">
        <v>21</v>
      </c>
      <c r="Y3248" s="168" t="s">
        <v>1259</v>
      </c>
      <c r="Z3248" s="168" t="s">
        <v>21</v>
      </c>
      <c r="AA3248" s="168" t="s">
        <v>5009</v>
      </c>
      <c r="AB3248" s="168" t="s">
        <v>1259</v>
      </c>
      <c r="AC3248" s="168" t="s">
        <v>2421</v>
      </c>
      <c r="AD3248" s="169">
        <v>184666.49630010969</v>
      </c>
      <c r="AE3248" s="168" t="s">
        <v>817</v>
      </c>
      <c r="AF3248" s="169">
        <v>-107976.0506209296</v>
      </c>
      <c r="AG3248" s="169">
        <v>2127.607703905262</v>
      </c>
      <c r="AH3248" s="169">
        <v>-84704.942090275348</v>
      </c>
      <c r="AI3248" s="168" t="s">
        <v>21</v>
      </c>
      <c r="AJ3248"/>
      <c r="AK3248"/>
    </row>
    <row r="3249" spans="1:37" hidden="1" x14ac:dyDescent="0.25">
      <c r="A3249" s="179" t="b">
        <f>IF(E3249&lt;&gt;1,"",NOT(ISNA(VLOOKUP(P3249,Mapping!$P:$P,1,FALSE))))</f>
        <v>0</v>
      </c>
      <c r="B3249" s="180" t="str">
        <f t="shared" si="50"/>
        <v/>
      </c>
      <c r="E3249" s="167">
        <v>1</v>
      </c>
      <c r="F3249" s="170" t="s">
        <v>5008</v>
      </c>
      <c r="G3249" s="169">
        <v>299082.30214470747</v>
      </c>
      <c r="H3249" s="168" t="s">
        <v>1266</v>
      </c>
      <c r="I3249" s="168" t="s">
        <v>797</v>
      </c>
      <c r="J3249" s="169">
        <v>93466.04740165644</v>
      </c>
      <c r="K3249" s="169">
        <v>43653.271845956609</v>
      </c>
      <c r="L3249" s="168" t="s">
        <v>5</v>
      </c>
      <c r="M3249" s="168" t="s">
        <v>21</v>
      </c>
      <c r="N3249" s="168" t="s">
        <v>2829</v>
      </c>
      <c r="O3249" s="168" t="s">
        <v>21</v>
      </c>
      <c r="P3249" s="168" t="s">
        <v>2836</v>
      </c>
      <c r="Q3249" s="168" t="s">
        <v>2837</v>
      </c>
      <c r="R3249" s="168" t="s">
        <v>1259</v>
      </c>
      <c r="S3249" s="168" t="s">
        <v>21</v>
      </c>
      <c r="T3249" s="168" t="s">
        <v>1259</v>
      </c>
      <c r="U3249" s="168" t="s">
        <v>1259</v>
      </c>
      <c r="V3249" s="168" t="s">
        <v>2837</v>
      </c>
      <c r="W3249" s="168" t="s">
        <v>1259</v>
      </c>
      <c r="X3249" s="168" t="s">
        <v>21</v>
      </c>
      <c r="Y3249" s="168" t="s">
        <v>1259</v>
      </c>
      <c r="Z3249" s="168" t="s">
        <v>21</v>
      </c>
      <c r="AA3249" s="168" t="s">
        <v>5009</v>
      </c>
      <c r="AB3249" s="168" t="s">
        <v>1259</v>
      </c>
      <c r="AC3249" s="168" t="s">
        <v>9398</v>
      </c>
      <c r="AD3249" s="169">
        <v>157248.763224984</v>
      </c>
      <c r="AE3249" s="168" t="s">
        <v>817</v>
      </c>
      <c r="AF3249" s="169">
        <v>-91944.671926119074</v>
      </c>
      <c r="AG3249" s="169">
        <v>1811.7183504870629</v>
      </c>
      <c r="AH3249" s="169">
        <v>-72128.662478618673</v>
      </c>
      <c r="AI3249" s="168" t="s">
        <v>21</v>
      </c>
      <c r="AJ3249"/>
      <c r="AK3249"/>
    </row>
    <row r="3250" spans="1:37" hidden="1" x14ac:dyDescent="0.25">
      <c r="A3250" s="179" t="b">
        <f>IF(E3250&lt;&gt;1,"",NOT(ISNA(VLOOKUP(P3250,Mapping!$P:$P,1,FALSE))))</f>
        <v>0</v>
      </c>
      <c r="B3250" s="180" t="str">
        <f t="shared" si="50"/>
        <v/>
      </c>
      <c r="E3250" s="167">
        <v>1</v>
      </c>
      <c r="F3250" s="170" t="s">
        <v>5010</v>
      </c>
      <c r="G3250" s="169">
        <v>2214431.3234595312</v>
      </c>
      <c r="H3250" s="168" t="s">
        <v>1266</v>
      </c>
      <c r="I3250" s="168" t="s">
        <v>303</v>
      </c>
      <c r="J3250" s="169">
        <v>496502.96566215268</v>
      </c>
      <c r="K3250" s="169">
        <v>171556.56745188939</v>
      </c>
      <c r="L3250" s="168" t="s">
        <v>5</v>
      </c>
      <c r="M3250" s="168" t="s">
        <v>21</v>
      </c>
      <c r="N3250" s="168" t="s">
        <v>2829</v>
      </c>
      <c r="O3250" s="168" t="s">
        <v>21</v>
      </c>
      <c r="P3250" s="168" t="s">
        <v>2831</v>
      </c>
      <c r="Q3250" s="168" t="s">
        <v>2832</v>
      </c>
      <c r="R3250" s="168" t="s">
        <v>1259</v>
      </c>
      <c r="S3250" s="168" t="s">
        <v>21</v>
      </c>
      <c r="T3250" s="168" t="s">
        <v>1259</v>
      </c>
      <c r="U3250" s="168" t="s">
        <v>1259</v>
      </c>
      <c r="V3250" s="168" t="s">
        <v>2832</v>
      </c>
      <c r="W3250" s="168" t="s">
        <v>1259</v>
      </c>
      <c r="X3250" s="168" t="s">
        <v>21</v>
      </c>
      <c r="Y3250" s="168" t="s">
        <v>1259</v>
      </c>
      <c r="Z3250" s="168" t="s">
        <v>21</v>
      </c>
      <c r="AA3250" s="168" t="s">
        <v>5011</v>
      </c>
      <c r="AB3250" s="168" t="s">
        <v>5012</v>
      </c>
      <c r="AC3250" s="168" t="s">
        <v>9424</v>
      </c>
      <c r="AD3250" s="169">
        <v>801603.7107176946</v>
      </c>
      <c r="AE3250" s="168" t="s">
        <v>817</v>
      </c>
      <c r="AF3250" s="169">
        <v>-224744.0278872631</v>
      </c>
      <c r="AG3250" s="169">
        <v>-687862.85356690595</v>
      </c>
      <c r="AH3250" s="169">
        <v>-269096.86856582877</v>
      </c>
      <c r="AI3250" s="168" t="s">
        <v>21</v>
      </c>
      <c r="AJ3250"/>
      <c r="AK3250"/>
    </row>
    <row r="3251" spans="1:37" hidden="1" x14ac:dyDescent="0.25">
      <c r="A3251" s="179" t="b">
        <f>IF(E3251&lt;&gt;1,"",NOT(ISNA(VLOOKUP(P3251,Mapping!$P:$P,1,FALSE))))</f>
        <v>0</v>
      </c>
      <c r="B3251" s="180" t="str">
        <f t="shared" si="50"/>
        <v/>
      </c>
      <c r="E3251" s="167">
        <v>1</v>
      </c>
      <c r="F3251" s="170" t="s">
        <v>5010</v>
      </c>
      <c r="G3251" s="169">
        <v>3614668.8537306031</v>
      </c>
      <c r="H3251" s="168" t="s">
        <v>1266</v>
      </c>
      <c r="I3251" s="168" t="s">
        <v>303</v>
      </c>
      <c r="J3251" s="169">
        <v>810453.5854198765</v>
      </c>
      <c r="K3251" s="169">
        <v>280035.86042690411</v>
      </c>
      <c r="L3251" s="168" t="s">
        <v>5</v>
      </c>
      <c r="M3251" s="168" t="s">
        <v>21</v>
      </c>
      <c r="N3251" s="168" t="s">
        <v>2829</v>
      </c>
      <c r="O3251" s="168" t="s">
        <v>21</v>
      </c>
      <c r="P3251" s="168" t="s">
        <v>2851</v>
      </c>
      <c r="Q3251" s="168" t="s">
        <v>2834</v>
      </c>
      <c r="R3251" s="168" t="s">
        <v>1259</v>
      </c>
      <c r="S3251" s="168" t="s">
        <v>21</v>
      </c>
      <c r="T3251" s="168" t="s">
        <v>1259</v>
      </c>
      <c r="U3251" s="168" t="s">
        <v>1259</v>
      </c>
      <c r="V3251" s="168" t="s">
        <v>2834</v>
      </c>
      <c r="W3251" s="168" t="s">
        <v>1259</v>
      </c>
      <c r="X3251" s="168" t="s">
        <v>21</v>
      </c>
      <c r="Y3251" s="168" t="s">
        <v>1259</v>
      </c>
      <c r="Z3251" s="168" t="s">
        <v>21</v>
      </c>
      <c r="AA3251" s="168" t="s">
        <v>5011</v>
      </c>
      <c r="AB3251" s="168" t="s">
        <v>5012</v>
      </c>
      <c r="AC3251" s="168" t="s">
        <v>9425</v>
      </c>
      <c r="AD3251" s="169">
        <v>1308476.779329242</v>
      </c>
      <c r="AE3251" s="168" t="s">
        <v>817</v>
      </c>
      <c r="AF3251" s="169">
        <v>-366855.01557885582</v>
      </c>
      <c r="AG3251" s="169">
        <v>-1122814.876255515</v>
      </c>
      <c r="AH3251" s="169">
        <v>-439253.21103285719</v>
      </c>
      <c r="AI3251" s="168" t="s">
        <v>21</v>
      </c>
      <c r="AJ3251"/>
      <c r="AK3251"/>
    </row>
    <row r="3252" spans="1:37" hidden="1" x14ac:dyDescent="0.25">
      <c r="A3252" s="179" t="b">
        <f>IF(E3252&lt;&gt;1,"",NOT(ISNA(VLOOKUP(P3252,Mapping!$P:$P,1,FALSE))))</f>
        <v>0</v>
      </c>
      <c r="B3252" s="180" t="str">
        <f t="shared" si="50"/>
        <v/>
      </c>
      <c r="E3252" s="167">
        <v>1</v>
      </c>
      <c r="F3252" s="170" t="s">
        <v>5010</v>
      </c>
      <c r="G3252" s="169">
        <v>7099020.8412432913</v>
      </c>
      <c r="H3252" s="168" t="s">
        <v>1266</v>
      </c>
      <c r="I3252" s="168" t="s">
        <v>303</v>
      </c>
      <c r="J3252" s="169">
        <v>1591688.5132695071</v>
      </c>
      <c r="K3252" s="169">
        <v>549975.80412223632</v>
      </c>
      <c r="L3252" s="168" t="s">
        <v>5</v>
      </c>
      <c r="M3252" s="168" t="s">
        <v>21</v>
      </c>
      <c r="N3252" s="168" t="s">
        <v>2829</v>
      </c>
      <c r="O3252" s="168" t="s">
        <v>21</v>
      </c>
      <c r="P3252" s="168" t="s">
        <v>2836</v>
      </c>
      <c r="Q3252" s="168" t="s">
        <v>2837</v>
      </c>
      <c r="R3252" s="168" t="s">
        <v>1259</v>
      </c>
      <c r="S3252" s="168" t="s">
        <v>21</v>
      </c>
      <c r="T3252" s="168" t="s">
        <v>1259</v>
      </c>
      <c r="U3252" s="168" t="s">
        <v>1259</v>
      </c>
      <c r="V3252" s="168" t="s">
        <v>2837</v>
      </c>
      <c r="W3252" s="168" t="s">
        <v>1259</v>
      </c>
      <c r="X3252" s="168" t="s">
        <v>21</v>
      </c>
      <c r="Y3252" s="168" t="s">
        <v>1259</v>
      </c>
      <c r="Z3252" s="168" t="s">
        <v>21</v>
      </c>
      <c r="AA3252" s="168" t="s">
        <v>5011</v>
      </c>
      <c r="AB3252" s="168" t="s">
        <v>5012</v>
      </c>
      <c r="AC3252" s="168" t="s">
        <v>9426</v>
      </c>
      <c r="AD3252" s="169">
        <v>2569780.055275145</v>
      </c>
      <c r="AE3252" s="168" t="s">
        <v>817</v>
      </c>
      <c r="AF3252" s="169">
        <v>-720484.09043641388</v>
      </c>
      <c r="AG3252" s="169">
        <v>-2205149.7744169198</v>
      </c>
      <c r="AH3252" s="169">
        <v>-862670.36508393008</v>
      </c>
      <c r="AI3252" s="168" t="s">
        <v>21</v>
      </c>
      <c r="AJ3252"/>
      <c r="AK3252"/>
    </row>
    <row r="3253" spans="1:37" hidden="1" x14ac:dyDescent="0.25">
      <c r="A3253" s="179" t="b">
        <f>IF(E3253&lt;&gt;1,"",NOT(ISNA(VLOOKUP(P3253,Mapping!$P:$P,1,FALSE))))</f>
        <v>0</v>
      </c>
      <c r="B3253" s="180" t="str">
        <f t="shared" si="50"/>
        <v/>
      </c>
      <c r="E3253" s="167">
        <v>1</v>
      </c>
      <c r="F3253" s="170" t="s">
        <v>5013</v>
      </c>
      <c r="G3253" s="169">
        <v>816761.37437945849</v>
      </c>
      <c r="H3253" s="168" t="s">
        <v>1266</v>
      </c>
      <c r="I3253" s="168" t="s">
        <v>303</v>
      </c>
      <c r="J3253" s="169">
        <v>381095.97079849488</v>
      </c>
      <c r="K3253" s="169">
        <v>195570.7522111671</v>
      </c>
      <c r="L3253" s="168" t="s">
        <v>5</v>
      </c>
      <c r="M3253" s="168" t="s">
        <v>21</v>
      </c>
      <c r="N3253" s="168" t="s">
        <v>2829</v>
      </c>
      <c r="O3253" s="168" t="s">
        <v>21</v>
      </c>
      <c r="P3253" s="168" t="s">
        <v>2831</v>
      </c>
      <c r="Q3253" s="168" t="s">
        <v>2832</v>
      </c>
      <c r="R3253" s="168" t="s">
        <v>1259</v>
      </c>
      <c r="S3253" s="168" t="s">
        <v>21</v>
      </c>
      <c r="T3253" s="168" t="s">
        <v>1259</v>
      </c>
      <c r="U3253" s="168" t="s">
        <v>1259</v>
      </c>
      <c r="V3253" s="168" t="s">
        <v>2832</v>
      </c>
      <c r="W3253" s="168" t="s">
        <v>1259</v>
      </c>
      <c r="X3253" s="168" t="s">
        <v>21</v>
      </c>
      <c r="Y3253" s="168" t="s">
        <v>1259</v>
      </c>
      <c r="Z3253" s="168" t="s">
        <v>21</v>
      </c>
      <c r="AA3253" s="168" t="s">
        <v>5014</v>
      </c>
      <c r="AB3253" s="168" t="s">
        <v>5015</v>
      </c>
      <c r="AC3253" s="168" t="s">
        <v>12381</v>
      </c>
      <c r="AD3253" s="169">
        <v>748276.81151920033</v>
      </c>
      <c r="AE3253" s="168" t="s">
        <v>819</v>
      </c>
      <c r="AF3253" s="169">
        <v>-598652.52282123733</v>
      </c>
      <c r="AG3253" s="169">
        <v>373762.1518786723</v>
      </c>
      <c r="AH3253" s="169">
        <v>-372830.59654842748</v>
      </c>
      <c r="AI3253" s="168" t="s">
        <v>21</v>
      </c>
      <c r="AJ3253"/>
      <c r="AK3253"/>
    </row>
    <row r="3254" spans="1:37" hidden="1" x14ac:dyDescent="0.25">
      <c r="A3254" s="179" t="b">
        <f>IF(E3254&lt;&gt;1,"",NOT(ISNA(VLOOKUP(P3254,Mapping!$P:$P,1,FALSE))))</f>
        <v>0</v>
      </c>
      <c r="B3254" s="180" t="str">
        <f t="shared" si="50"/>
        <v/>
      </c>
      <c r="E3254" s="167">
        <v>1</v>
      </c>
      <c r="F3254" s="170" t="s">
        <v>5016</v>
      </c>
      <c r="G3254" s="169">
        <v>2683495.6124742199</v>
      </c>
      <c r="H3254" s="168" t="s">
        <v>1266</v>
      </c>
      <c r="I3254" s="168" t="s">
        <v>303</v>
      </c>
      <c r="J3254" s="169">
        <v>803044.82183371566</v>
      </c>
      <c r="K3254" s="169">
        <v>471813.89393164113</v>
      </c>
      <c r="L3254" s="168" t="s">
        <v>5</v>
      </c>
      <c r="M3254" s="168" t="s">
        <v>21</v>
      </c>
      <c r="N3254" s="168" t="s">
        <v>2829</v>
      </c>
      <c r="O3254" s="168" t="s">
        <v>21</v>
      </c>
      <c r="P3254" s="168" t="s">
        <v>2831</v>
      </c>
      <c r="Q3254" s="168" t="s">
        <v>2832</v>
      </c>
      <c r="R3254" s="168" t="s">
        <v>1259</v>
      </c>
      <c r="S3254" s="168" t="s">
        <v>21</v>
      </c>
      <c r="T3254" s="168" t="s">
        <v>1259</v>
      </c>
      <c r="U3254" s="168" t="s">
        <v>1259</v>
      </c>
      <c r="V3254" s="168" t="s">
        <v>2832</v>
      </c>
      <c r="W3254" s="168" t="s">
        <v>1259</v>
      </c>
      <c r="X3254" s="168" t="s">
        <v>21</v>
      </c>
      <c r="Y3254" s="168" t="s">
        <v>1259</v>
      </c>
      <c r="Z3254" s="168" t="s">
        <v>21</v>
      </c>
      <c r="AA3254" s="168" t="s">
        <v>5017</v>
      </c>
      <c r="AB3254" s="168" t="s">
        <v>5018</v>
      </c>
      <c r="AC3254" s="168" t="s">
        <v>12382</v>
      </c>
      <c r="AD3254" s="169">
        <v>1343088.0751183829</v>
      </c>
      <c r="AE3254" s="168" t="s">
        <v>811</v>
      </c>
      <c r="AF3254" s="169">
        <v>-844975.6034089562</v>
      </c>
      <c r="AG3254" s="169">
        <v>-1224296.673751632</v>
      </c>
      <c r="AH3254" s="169">
        <v>-1193737.5483272129</v>
      </c>
      <c r="AI3254" s="168" t="s">
        <v>21</v>
      </c>
      <c r="AJ3254"/>
      <c r="AK3254"/>
    </row>
    <row r="3255" spans="1:37" hidden="1" x14ac:dyDescent="0.25">
      <c r="A3255" s="179" t="b">
        <f>IF(E3255&lt;&gt;1,"",NOT(ISNA(VLOOKUP(P3255,Mapping!$P:$P,1,FALSE))))</f>
        <v>0</v>
      </c>
      <c r="B3255" s="180" t="str">
        <f t="shared" si="50"/>
        <v/>
      </c>
      <c r="E3255" s="167">
        <v>1</v>
      </c>
      <c r="F3255" s="170" t="s">
        <v>5016</v>
      </c>
      <c r="G3255" s="169">
        <v>1827843.0657467879</v>
      </c>
      <c r="H3255" s="168" t="s">
        <v>1266</v>
      </c>
      <c r="I3255" s="168" t="s">
        <v>303</v>
      </c>
      <c r="J3255" s="169">
        <v>546988.00409785379</v>
      </c>
      <c r="K3255" s="169">
        <v>321372.52259220008</v>
      </c>
      <c r="L3255" s="168" t="s">
        <v>5</v>
      </c>
      <c r="M3255" s="168" t="s">
        <v>21</v>
      </c>
      <c r="N3255" s="168" t="s">
        <v>2829</v>
      </c>
      <c r="O3255" s="168" t="s">
        <v>21</v>
      </c>
      <c r="P3255" s="168" t="s">
        <v>2836</v>
      </c>
      <c r="Q3255" s="168" t="s">
        <v>2837</v>
      </c>
      <c r="R3255" s="168" t="s">
        <v>1259</v>
      </c>
      <c r="S3255" s="168" t="s">
        <v>21</v>
      </c>
      <c r="T3255" s="168" t="s">
        <v>1259</v>
      </c>
      <c r="U3255" s="168" t="s">
        <v>1259</v>
      </c>
      <c r="V3255" s="168" t="s">
        <v>2837</v>
      </c>
      <c r="W3255" s="168" t="s">
        <v>1259</v>
      </c>
      <c r="X3255" s="168" t="s">
        <v>21</v>
      </c>
      <c r="Y3255" s="168" t="s">
        <v>1259</v>
      </c>
      <c r="Z3255" s="168" t="s">
        <v>21</v>
      </c>
      <c r="AA3255" s="168" t="s">
        <v>5017</v>
      </c>
      <c r="AB3255" s="168" t="s">
        <v>5018</v>
      </c>
      <c r="AC3255" s="168" t="s">
        <v>9427</v>
      </c>
      <c r="AD3255" s="169">
        <v>914834.44704753498</v>
      </c>
      <c r="AE3255" s="168" t="s">
        <v>811</v>
      </c>
      <c r="AF3255" s="169">
        <v>-575548.84391714516</v>
      </c>
      <c r="AG3255" s="169">
        <v>-833920.56805730134</v>
      </c>
      <c r="AH3255" s="169">
        <v>-813105.44719678757</v>
      </c>
      <c r="AI3255" s="168" t="s">
        <v>21</v>
      </c>
      <c r="AJ3255"/>
      <c r="AK3255"/>
    </row>
    <row r="3256" spans="1:37" hidden="1" x14ac:dyDescent="0.25">
      <c r="A3256" s="179" t="b">
        <f>IF(E3256&lt;&gt;1,"",NOT(ISNA(VLOOKUP(P3256,Mapping!$P:$P,1,FALSE))))</f>
        <v>0</v>
      </c>
      <c r="B3256" s="180" t="str">
        <f t="shared" si="50"/>
        <v/>
      </c>
      <c r="E3256" s="167">
        <v>1</v>
      </c>
      <c r="F3256" s="170" t="s">
        <v>5019</v>
      </c>
      <c r="G3256" s="169">
        <v>316316.71712276328</v>
      </c>
      <c r="H3256" s="168" t="s">
        <v>1266</v>
      </c>
      <c r="I3256" s="168" t="s">
        <v>561</v>
      </c>
      <c r="J3256" s="169">
        <v>113513.7617602228</v>
      </c>
      <c r="K3256" s="169">
        <v>48227.854882775828</v>
      </c>
      <c r="L3256" s="168" t="s">
        <v>5</v>
      </c>
      <c r="M3256" s="168" t="s">
        <v>21</v>
      </c>
      <c r="N3256" s="168" t="s">
        <v>2829</v>
      </c>
      <c r="O3256" s="168" t="s">
        <v>21</v>
      </c>
      <c r="P3256" s="168" t="s">
        <v>2831</v>
      </c>
      <c r="Q3256" s="168" t="s">
        <v>2832</v>
      </c>
      <c r="R3256" s="168" t="s">
        <v>1259</v>
      </c>
      <c r="S3256" s="168" t="s">
        <v>21</v>
      </c>
      <c r="T3256" s="168" t="s">
        <v>1259</v>
      </c>
      <c r="U3256" s="168" t="s">
        <v>1259</v>
      </c>
      <c r="V3256" s="168" t="s">
        <v>2832</v>
      </c>
      <c r="W3256" s="168" t="s">
        <v>1259</v>
      </c>
      <c r="X3256" s="168" t="s">
        <v>21</v>
      </c>
      <c r="Y3256" s="168" t="s">
        <v>1259</v>
      </c>
      <c r="Z3256" s="168" t="s">
        <v>21</v>
      </c>
      <c r="AA3256" s="168" t="s">
        <v>5020</v>
      </c>
      <c r="AB3256" s="168" t="s">
        <v>1259</v>
      </c>
      <c r="AC3256" s="168" t="s">
        <v>9428</v>
      </c>
      <c r="AD3256" s="169">
        <v>146149.84450187991</v>
      </c>
      <c r="AE3256" s="168" t="s">
        <v>807</v>
      </c>
      <c r="AF3256" s="169">
        <v>-37514.171137410332</v>
      </c>
      <c r="AG3256" s="169">
        <v>-145737.5235274818</v>
      </c>
      <c r="AH3256" s="169">
        <v>-103785.39005069</v>
      </c>
      <c r="AI3256" s="168" t="s">
        <v>21</v>
      </c>
      <c r="AJ3256"/>
      <c r="AK3256"/>
    </row>
    <row r="3257" spans="1:37" hidden="1" x14ac:dyDescent="0.25">
      <c r="A3257" s="179" t="b">
        <f>IF(E3257&lt;&gt;1,"",NOT(ISNA(VLOOKUP(P3257,Mapping!$P:$P,1,FALSE))))</f>
        <v>0</v>
      </c>
      <c r="B3257" s="180" t="str">
        <f t="shared" si="50"/>
        <v/>
      </c>
      <c r="E3257" s="167">
        <v>1</v>
      </c>
      <c r="F3257" s="170" t="s">
        <v>5019</v>
      </c>
      <c r="G3257" s="169">
        <v>1136681.637565966</v>
      </c>
      <c r="H3257" s="168" t="s">
        <v>1266</v>
      </c>
      <c r="I3257" s="168" t="s">
        <v>561</v>
      </c>
      <c r="J3257" s="169">
        <v>407910.81096673972</v>
      </c>
      <c r="K3257" s="169">
        <v>173306.41757758171</v>
      </c>
      <c r="L3257" s="168" t="s">
        <v>5</v>
      </c>
      <c r="M3257" s="168" t="s">
        <v>21</v>
      </c>
      <c r="N3257" s="168" t="s">
        <v>2829</v>
      </c>
      <c r="O3257" s="168" t="s">
        <v>21</v>
      </c>
      <c r="P3257" s="168" t="s">
        <v>2833</v>
      </c>
      <c r="Q3257" s="168" t="s">
        <v>2834</v>
      </c>
      <c r="R3257" s="168" t="s">
        <v>1259</v>
      </c>
      <c r="S3257" s="168" t="s">
        <v>21</v>
      </c>
      <c r="T3257" s="168" t="s">
        <v>1259</v>
      </c>
      <c r="U3257" s="168" t="s">
        <v>1259</v>
      </c>
      <c r="V3257" s="168" t="s">
        <v>2834</v>
      </c>
      <c r="W3257" s="168" t="s">
        <v>1259</v>
      </c>
      <c r="X3257" s="168" t="s">
        <v>21</v>
      </c>
      <c r="Y3257" s="168" t="s">
        <v>1259</v>
      </c>
      <c r="Z3257" s="168" t="s">
        <v>21</v>
      </c>
      <c r="AA3257" s="168" t="s">
        <v>5020</v>
      </c>
      <c r="AB3257" s="168" t="s">
        <v>1259</v>
      </c>
      <c r="AC3257" s="168" t="s">
        <v>5021</v>
      </c>
      <c r="AD3257" s="169">
        <v>525188.3178653951</v>
      </c>
      <c r="AE3257" s="168" t="s">
        <v>807</v>
      </c>
      <c r="AF3257" s="169">
        <v>-134806.87921989319</v>
      </c>
      <c r="AG3257" s="169">
        <v>-523706.64568365063</v>
      </c>
      <c r="AH3257" s="169">
        <v>-372951.98366786301</v>
      </c>
      <c r="AI3257" s="168" t="s">
        <v>21</v>
      </c>
      <c r="AJ3257"/>
      <c r="AK3257"/>
    </row>
    <row r="3258" spans="1:37" hidden="1" x14ac:dyDescent="0.25">
      <c r="A3258" s="179" t="b">
        <f>IF(E3258&lt;&gt;1,"",NOT(ISNA(VLOOKUP(P3258,Mapping!$P:$P,1,FALSE))))</f>
        <v>0</v>
      </c>
      <c r="B3258" s="180" t="str">
        <f t="shared" si="50"/>
        <v/>
      </c>
      <c r="E3258" s="167">
        <v>1</v>
      </c>
      <c r="F3258" s="170" t="s">
        <v>5019</v>
      </c>
      <c r="G3258" s="169">
        <v>796457.11368828709</v>
      </c>
      <c r="H3258" s="168" t="s">
        <v>1266</v>
      </c>
      <c r="I3258" s="168" t="s">
        <v>561</v>
      </c>
      <c r="J3258" s="169">
        <v>285817.46762488963</v>
      </c>
      <c r="K3258" s="169">
        <v>121433.4115778196</v>
      </c>
      <c r="L3258" s="168" t="s">
        <v>5</v>
      </c>
      <c r="M3258" s="168" t="s">
        <v>21</v>
      </c>
      <c r="N3258" s="168" t="s">
        <v>2829</v>
      </c>
      <c r="O3258" s="168" t="s">
        <v>21</v>
      </c>
      <c r="P3258" s="168" t="s">
        <v>2851</v>
      </c>
      <c r="Q3258" s="168" t="s">
        <v>2834</v>
      </c>
      <c r="R3258" s="168" t="s">
        <v>1259</v>
      </c>
      <c r="S3258" s="168" t="s">
        <v>21</v>
      </c>
      <c r="T3258" s="168" t="s">
        <v>1259</v>
      </c>
      <c r="U3258" s="168" t="s">
        <v>1259</v>
      </c>
      <c r="V3258" s="168" t="s">
        <v>2834</v>
      </c>
      <c r="W3258" s="168" t="s">
        <v>1259</v>
      </c>
      <c r="X3258" s="168" t="s">
        <v>21</v>
      </c>
      <c r="Y3258" s="168" t="s">
        <v>1259</v>
      </c>
      <c r="Z3258" s="168" t="s">
        <v>21</v>
      </c>
      <c r="AA3258" s="168" t="s">
        <v>5020</v>
      </c>
      <c r="AB3258" s="168" t="s">
        <v>1259</v>
      </c>
      <c r="AC3258" s="168" t="s">
        <v>9429</v>
      </c>
      <c r="AD3258" s="169">
        <v>367992.19584965281</v>
      </c>
      <c r="AE3258" s="168" t="s">
        <v>807</v>
      </c>
      <c r="AF3258" s="169">
        <v>-94457.317141775973</v>
      </c>
      <c r="AG3258" s="169">
        <v>-366954.00862967502</v>
      </c>
      <c r="AH3258" s="169">
        <v>-261322.30049259399</v>
      </c>
      <c r="AI3258" s="168" t="s">
        <v>21</v>
      </c>
      <c r="AJ3258"/>
      <c r="AK3258"/>
    </row>
    <row r="3259" spans="1:37" hidden="1" x14ac:dyDescent="0.25">
      <c r="A3259" s="179" t="b">
        <f>IF(E3259&lt;&gt;1,"",NOT(ISNA(VLOOKUP(P3259,Mapping!$P:$P,1,FALSE))))</f>
        <v>0</v>
      </c>
      <c r="B3259" s="180" t="str">
        <f t="shared" si="50"/>
        <v/>
      </c>
      <c r="E3259" s="167">
        <v>1</v>
      </c>
      <c r="F3259" s="170" t="s">
        <v>5019</v>
      </c>
      <c r="G3259" s="169">
        <v>1072930.878119468</v>
      </c>
      <c r="H3259" s="168" t="s">
        <v>1266</v>
      </c>
      <c r="I3259" s="168" t="s">
        <v>561</v>
      </c>
      <c r="J3259" s="169">
        <v>385033.14396997751</v>
      </c>
      <c r="K3259" s="169">
        <v>163586.5317516957</v>
      </c>
      <c r="L3259" s="168" t="s">
        <v>5</v>
      </c>
      <c r="M3259" s="168" t="s">
        <v>21</v>
      </c>
      <c r="N3259" s="168" t="s">
        <v>2829</v>
      </c>
      <c r="O3259" s="168" t="s">
        <v>21</v>
      </c>
      <c r="P3259" s="168" t="s">
        <v>2836</v>
      </c>
      <c r="Q3259" s="168" t="s">
        <v>2837</v>
      </c>
      <c r="R3259" s="168" t="s">
        <v>1259</v>
      </c>
      <c r="S3259" s="168" t="s">
        <v>21</v>
      </c>
      <c r="T3259" s="168" t="s">
        <v>1259</v>
      </c>
      <c r="U3259" s="168" t="s">
        <v>1259</v>
      </c>
      <c r="V3259" s="168" t="s">
        <v>2837</v>
      </c>
      <c r="W3259" s="168" t="s">
        <v>1259</v>
      </c>
      <c r="X3259" s="168" t="s">
        <v>21</v>
      </c>
      <c r="Y3259" s="168" t="s">
        <v>1259</v>
      </c>
      <c r="Z3259" s="168" t="s">
        <v>21</v>
      </c>
      <c r="AA3259" s="168" t="s">
        <v>5020</v>
      </c>
      <c r="AB3259" s="168" t="s">
        <v>1259</v>
      </c>
      <c r="AC3259" s="168" t="s">
        <v>9430</v>
      </c>
      <c r="AD3259" s="169">
        <v>495733.14500974608</v>
      </c>
      <c r="AE3259" s="168" t="s">
        <v>807</v>
      </c>
      <c r="AF3259" s="169">
        <v>-127246.2389800426</v>
      </c>
      <c r="AG3259" s="169">
        <v>-494334.57237295341</v>
      </c>
      <c r="AH3259" s="169">
        <v>-352034.98157146497</v>
      </c>
      <c r="AI3259" s="168" t="s">
        <v>21</v>
      </c>
      <c r="AJ3259"/>
      <c r="AK3259"/>
    </row>
    <row r="3260" spans="1:37" hidden="1" x14ac:dyDescent="0.25">
      <c r="A3260" s="179" t="b">
        <f>IF(E3260&lt;&gt;1,"",NOT(ISNA(VLOOKUP(P3260,Mapping!$P:$P,1,FALSE))))</f>
        <v>0</v>
      </c>
      <c r="B3260" s="180" t="str">
        <f t="shared" si="50"/>
        <v/>
      </c>
      <c r="E3260" s="167">
        <v>1</v>
      </c>
      <c r="F3260" s="170" t="s">
        <v>5022</v>
      </c>
      <c r="G3260" s="169">
        <v>569700.41631734732</v>
      </c>
      <c r="H3260" s="168" t="s">
        <v>1266</v>
      </c>
      <c r="I3260" s="168" t="s">
        <v>402</v>
      </c>
      <c r="J3260" s="169">
        <v>237350.61410741159</v>
      </c>
      <c r="K3260" s="169">
        <v>125973.9063007003</v>
      </c>
      <c r="L3260" s="168" t="s">
        <v>5</v>
      </c>
      <c r="M3260" s="168" t="s">
        <v>21</v>
      </c>
      <c r="N3260" s="168" t="s">
        <v>2829</v>
      </c>
      <c r="O3260" s="168" t="s">
        <v>21</v>
      </c>
      <c r="P3260" s="168" t="s">
        <v>2831</v>
      </c>
      <c r="Q3260" s="168" t="s">
        <v>2832</v>
      </c>
      <c r="R3260" s="168" t="s">
        <v>1259</v>
      </c>
      <c r="S3260" s="168" t="s">
        <v>21</v>
      </c>
      <c r="T3260" s="168" t="s">
        <v>1259</v>
      </c>
      <c r="U3260" s="168" t="s">
        <v>1259</v>
      </c>
      <c r="V3260" s="168" t="s">
        <v>2832</v>
      </c>
      <c r="W3260" s="168" t="s">
        <v>1259</v>
      </c>
      <c r="X3260" s="168" t="s">
        <v>21</v>
      </c>
      <c r="Y3260" s="168" t="s">
        <v>1259</v>
      </c>
      <c r="Z3260" s="168" t="s">
        <v>21</v>
      </c>
      <c r="AA3260" s="168" t="s">
        <v>5023</v>
      </c>
      <c r="AB3260" s="168" t="s">
        <v>1259</v>
      </c>
      <c r="AC3260" s="168" t="s">
        <v>9431</v>
      </c>
      <c r="AD3260" s="169">
        <v>391312.7617043372</v>
      </c>
      <c r="AE3260" s="168" t="s">
        <v>814</v>
      </c>
      <c r="AF3260" s="169">
        <v>-402579.92309225618</v>
      </c>
      <c r="AG3260" s="169">
        <v>-243321.56415005191</v>
      </c>
      <c r="AH3260" s="169">
        <v>-146254.00722572461</v>
      </c>
      <c r="AI3260" s="168" t="s">
        <v>21</v>
      </c>
      <c r="AJ3260"/>
      <c r="AK3260"/>
    </row>
    <row r="3261" spans="1:37" hidden="1" x14ac:dyDescent="0.25">
      <c r="A3261" s="179" t="b">
        <f>IF(E3261&lt;&gt;1,"",NOT(ISNA(VLOOKUP(P3261,Mapping!$P:$P,1,FALSE))))</f>
        <v>0</v>
      </c>
      <c r="B3261" s="180" t="str">
        <f t="shared" si="50"/>
        <v/>
      </c>
      <c r="E3261" s="167">
        <v>1</v>
      </c>
      <c r="F3261" s="170" t="s">
        <v>5022</v>
      </c>
      <c r="G3261" s="169">
        <v>1076815.5620191621</v>
      </c>
      <c r="H3261" s="168" t="s">
        <v>1266</v>
      </c>
      <c r="I3261" s="168" t="s">
        <v>402</v>
      </c>
      <c r="J3261" s="169">
        <v>448626.7301291473</v>
      </c>
      <c r="K3261" s="169">
        <v>238108.76528721821</v>
      </c>
      <c r="L3261" s="168" t="s">
        <v>5</v>
      </c>
      <c r="M3261" s="168" t="s">
        <v>21</v>
      </c>
      <c r="N3261" s="168" t="s">
        <v>2829</v>
      </c>
      <c r="O3261" s="168" t="s">
        <v>21</v>
      </c>
      <c r="P3261" s="168" t="s">
        <v>2836</v>
      </c>
      <c r="Q3261" s="168" t="s">
        <v>2837</v>
      </c>
      <c r="R3261" s="168" t="s">
        <v>1259</v>
      </c>
      <c r="S3261" s="168" t="s">
        <v>21</v>
      </c>
      <c r="T3261" s="168" t="s">
        <v>1259</v>
      </c>
      <c r="U3261" s="168" t="s">
        <v>1259</v>
      </c>
      <c r="V3261" s="168" t="s">
        <v>2837</v>
      </c>
      <c r="W3261" s="168" t="s">
        <v>1259</v>
      </c>
      <c r="X3261" s="168" t="s">
        <v>21</v>
      </c>
      <c r="Y3261" s="168" t="s">
        <v>1259</v>
      </c>
      <c r="Z3261" s="168" t="s">
        <v>21</v>
      </c>
      <c r="AA3261" s="168" t="s">
        <v>5023</v>
      </c>
      <c r="AB3261" s="168" t="s">
        <v>1259</v>
      </c>
      <c r="AC3261" s="168" t="s">
        <v>9432</v>
      </c>
      <c r="AD3261" s="169">
        <v>739637.28891713871</v>
      </c>
      <c r="AE3261" s="168" t="s">
        <v>814</v>
      </c>
      <c r="AF3261" s="169">
        <v>-760933.84123619529</v>
      </c>
      <c r="AG3261" s="169">
        <v>-459912.68278390652</v>
      </c>
      <c r="AH3261" s="169">
        <v>-276441.06705478561</v>
      </c>
      <c r="AI3261" s="168" t="s">
        <v>21</v>
      </c>
      <c r="AJ3261"/>
      <c r="AK3261"/>
    </row>
    <row r="3262" spans="1:37" hidden="1" x14ac:dyDescent="0.25">
      <c r="A3262" s="179" t="b">
        <f>IF(E3262&lt;&gt;1,"",NOT(ISNA(VLOOKUP(P3262,Mapping!$P:$P,1,FALSE))))</f>
        <v>0</v>
      </c>
      <c r="B3262" s="180" t="str">
        <f t="shared" si="50"/>
        <v/>
      </c>
      <c r="E3262" s="167">
        <v>1</v>
      </c>
      <c r="F3262" s="170" t="s">
        <v>5024</v>
      </c>
      <c r="G3262" s="169">
        <v>503268.47479731648</v>
      </c>
      <c r="H3262" s="168" t="s">
        <v>1266</v>
      </c>
      <c r="I3262" s="168" t="s">
        <v>797</v>
      </c>
      <c r="J3262" s="169">
        <v>120414.5330433567</v>
      </c>
      <c r="K3262" s="169">
        <v>26020.851729143371</v>
      </c>
      <c r="L3262" s="168" t="s">
        <v>5</v>
      </c>
      <c r="M3262" s="168" t="s">
        <v>21</v>
      </c>
      <c r="N3262" s="168" t="s">
        <v>2829</v>
      </c>
      <c r="O3262" s="168" t="s">
        <v>21</v>
      </c>
      <c r="P3262" s="168" t="s">
        <v>2831</v>
      </c>
      <c r="Q3262" s="168" t="s">
        <v>2832</v>
      </c>
      <c r="R3262" s="168" t="s">
        <v>1259</v>
      </c>
      <c r="S3262" s="168" t="s">
        <v>21</v>
      </c>
      <c r="T3262" s="168" t="s">
        <v>1259</v>
      </c>
      <c r="U3262" s="168" t="s">
        <v>1259</v>
      </c>
      <c r="V3262" s="168" t="s">
        <v>2832</v>
      </c>
      <c r="W3262" s="168" t="s">
        <v>1259</v>
      </c>
      <c r="X3262" s="168" t="s">
        <v>21</v>
      </c>
      <c r="Y3262" s="168" t="s">
        <v>1259</v>
      </c>
      <c r="Z3262" s="168" t="s">
        <v>21</v>
      </c>
      <c r="AA3262" s="168" t="s">
        <v>5025</v>
      </c>
      <c r="AB3262" s="168" t="s">
        <v>5026</v>
      </c>
      <c r="AC3262" s="168" t="s">
        <v>7102</v>
      </c>
      <c r="AD3262" s="169">
        <v>207729.62231252919</v>
      </c>
      <c r="AE3262" s="168" t="s">
        <v>817</v>
      </c>
      <c r="AF3262" s="169">
        <v>-138362.10074866551</v>
      </c>
      <c r="AG3262" s="169">
        <v>-197852.36397658641</v>
      </c>
      <c r="AH3262" s="169">
        <v>18272.010974080709</v>
      </c>
      <c r="AI3262" s="168" t="s">
        <v>21</v>
      </c>
      <c r="AJ3262"/>
      <c r="AK3262"/>
    </row>
    <row r="3263" spans="1:37" hidden="1" x14ac:dyDescent="0.25">
      <c r="A3263" s="179" t="b">
        <f>IF(E3263&lt;&gt;1,"",NOT(ISNA(VLOOKUP(P3263,Mapping!$P:$P,1,FALSE))))</f>
        <v>0</v>
      </c>
      <c r="B3263" s="180" t="str">
        <f t="shared" si="50"/>
        <v/>
      </c>
      <c r="E3263" s="167">
        <v>1</v>
      </c>
      <c r="F3263" s="170" t="s">
        <v>5024</v>
      </c>
      <c r="G3263" s="169">
        <v>376972.96401167818</v>
      </c>
      <c r="H3263" s="168" t="s">
        <v>1266</v>
      </c>
      <c r="I3263" s="168" t="s">
        <v>797</v>
      </c>
      <c r="J3263" s="169">
        <v>90196.43729863617</v>
      </c>
      <c r="K3263" s="169">
        <v>19490.90414692487</v>
      </c>
      <c r="L3263" s="168" t="s">
        <v>5</v>
      </c>
      <c r="M3263" s="168" t="s">
        <v>21</v>
      </c>
      <c r="N3263" s="168" t="s">
        <v>2829</v>
      </c>
      <c r="O3263" s="168" t="s">
        <v>21</v>
      </c>
      <c r="P3263" s="168" t="s">
        <v>2851</v>
      </c>
      <c r="Q3263" s="168" t="s">
        <v>2834</v>
      </c>
      <c r="R3263" s="168" t="s">
        <v>1259</v>
      </c>
      <c r="S3263" s="168" t="s">
        <v>21</v>
      </c>
      <c r="T3263" s="168" t="s">
        <v>1259</v>
      </c>
      <c r="U3263" s="168" t="s">
        <v>1259</v>
      </c>
      <c r="V3263" s="168" t="s">
        <v>2834</v>
      </c>
      <c r="W3263" s="168" t="s">
        <v>1259</v>
      </c>
      <c r="X3263" s="168" t="s">
        <v>21</v>
      </c>
      <c r="Y3263" s="168" t="s">
        <v>1259</v>
      </c>
      <c r="Z3263" s="168" t="s">
        <v>21</v>
      </c>
      <c r="AA3263" s="168" t="s">
        <v>5025</v>
      </c>
      <c r="AB3263" s="168" t="s">
        <v>5026</v>
      </c>
      <c r="AC3263" s="168" t="s">
        <v>7119</v>
      </c>
      <c r="AD3263" s="169">
        <v>155599.75511622909</v>
      </c>
      <c r="AE3263" s="168" t="s">
        <v>817</v>
      </c>
      <c r="AF3263" s="169">
        <v>-103640.0526520422</v>
      </c>
      <c r="AG3263" s="169">
        <v>-148201.20039310851</v>
      </c>
      <c r="AH3263" s="169">
        <v>13686.639398836071</v>
      </c>
      <c r="AI3263" s="168" t="s">
        <v>21</v>
      </c>
      <c r="AJ3263"/>
      <c r="AK3263"/>
    </row>
    <row r="3264" spans="1:37" hidden="1" x14ac:dyDescent="0.25">
      <c r="A3264" s="179" t="b">
        <f>IF(E3264&lt;&gt;1,"",NOT(ISNA(VLOOKUP(P3264,Mapping!$P:$P,1,FALSE))))</f>
        <v>0</v>
      </c>
      <c r="B3264" s="180" t="str">
        <f t="shared" si="50"/>
        <v/>
      </c>
      <c r="E3264" s="167">
        <v>1</v>
      </c>
      <c r="F3264" s="170" t="s">
        <v>5024</v>
      </c>
      <c r="G3264" s="169">
        <v>1534681.8128800299</v>
      </c>
      <c r="H3264" s="168" t="s">
        <v>1266</v>
      </c>
      <c r="I3264" s="168" t="s">
        <v>797</v>
      </c>
      <c r="J3264" s="169">
        <v>367195.64829191042</v>
      </c>
      <c r="K3264" s="169">
        <v>79348.756983927728</v>
      </c>
      <c r="L3264" s="168" t="s">
        <v>5</v>
      </c>
      <c r="M3264" s="168" t="s">
        <v>21</v>
      </c>
      <c r="N3264" s="168" t="s">
        <v>2829</v>
      </c>
      <c r="O3264" s="168" t="s">
        <v>21</v>
      </c>
      <c r="P3264" s="168" t="s">
        <v>2836</v>
      </c>
      <c r="Q3264" s="168" t="s">
        <v>2837</v>
      </c>
      <c r="R3264" s="168" t="s">
        <v>1259</v>
      </c>
      <c r="S3264" s="168" t="s">
        <v>21</v>
      </c>
      <c r="T3264" s="168" t="s">
        <v>1259</v>
      </c>
      <c r="U3264" s="168" t="s">
        <v>1259</v>
      </c>
      <c r="V3264" s="168" t="s">
        <v>2837</v>
      </c>
      <c r="W3264" s="168" t="s">
        <v>1259</v>
      </c>
      <c r="X3264" s="168" t="s">
        <v>21</v>
      </c>
      <c r="Y3264" s="168" t="s">
        <v>1259</v>
      </c>
      <c r="Z3264" s="168" t="s">
        <v>21</v>
      </c>
      <c r="AA3264" s="168" t="s">
        <v>5025</v>
      </c>
      <c r="AB3264" s="168" t="s">
        <v>5026</v>
      </c>
      <c r="AC3264" s="168" t="s">
        <v>9433</v>
      </c>
      <c r="AD3264" s="169">
        <v>633456.87108231254</v>
      </c>
      <c r="AE3264" s="168" t="s">
        <v>817</v>
      </c>
      <c r="AF3264" s="169">
        <v>-421925.49353775568</v>
      </c>
      <c r="AG3264" s="169">
        <v>-603336.86657498986</v>
      </c>
      <c r="AH3264" s="169">
        <v>55719.212171911488</v>
      </c>
      <c r="AI3264" s="168" t="s">
        <v>21</v>
      </c>
      <c r="AJ3264"/>
      <c r="AK3264"/>
    </row>
    <row r="3265" spans="1:37" hidden="1" x14ac:dyDescent="0.25">
      <c r="A3265" s="179" t="b">
        <f>IF(E3265&lt;&gt;1,"",NOT(ISNA(VLOOKUP(P3265,Mapping!$P:$P,1,FALSE))))</f>
        <v>0</v>
      </c>
      <c r="B3265" s="180" t="str">
        <f t="shared" si="50"/>
        <v/>
      </c>
      <c r="E3265" s="167">
        <v>1</v>
      </c>
      <c r="F3265" s="170" t="s">
        <v>5027</v>
      </c>
      <c r="G3265" s="169">
        <v>4579961.0749169635</v>
      </c>
      <c r="H3265" s="168" t="s">
        <v>1266</v>
      </c>
      <c r="I3265" s="168" t="s">
        <v>303</v>
      </c>
      <c r="J3265" s="169">
        <v>1868000.4380283579</v>
      </c>
      <c r="K3265" s="169">
        <v>1497921.7930975121</v>
      </c>
      <c r="L3265" s="168" t="s">
        <v>5</v>
      </c>
      <c r="M3265" s="168" t="s">
        <v>21</v>
      </c>
      <c r="N3265" s="168" t="s">
        <v>2829</v>
      </c>
      <c r="O3265" s="168" t="s">
        <v>21</v>
      </c>
      <c r="P3265" s="168" t="s">
        <v>2831</v>
      </c>
      <c r="Q3265" s="168" t="s">
        <v>2832</v>
      </c>
      <c r="R3265" s="168" t="s">
        <v>1259</v>
      </c>
      <c r="S3265" s="168" t="s">
        <v>21</v>
      </c>
      <c r="T3265" s="168" t="s">
        <v>1259</v>
      </c>
      <c r="U3265" s="168" t="s">
        <v>1259</v>
      </c>
      <c r="V3265" s="168" t="s">
        <v>2832</v>
      </c>
      <c r="W3265" s="168" t="s">
        <v>1259</v>
      </c>
      <c r="X3265" s="168" t="s">
        <v>21</v>
      </c>
      <c r="Y3265" s="168" t="s">
        <v>1259</v>
      </c>
      <c r="Z3265" s="168" t="s">
        <v>21</v>
      </c>
      <c r="AA3265" s="168" t="s">
        <v>5028</v>
      </c>
      <c r="AB3265" s="168" t="s">
        <v>5029</v>
      </c>
      <c r="AC3265" s="168" t="s">
        <v>9434</v>
      </c>
      <c r="AD3265" s="169">
        <v>2651422.174958372</v>
      </c>
      <c r="AE3265" s="168" t="s">
        <v>809</v>
      </c>
      <c r="AF3265" s="169">
        <v>-2484126.0529463938</v>
      </c>
      <c r="AG3265" s="169">
        <v>-2089524.9777445481</v>
      </c>
      <c r="AH3265" s="169">
        <v>-1644798.944805251</v>
      </c>
      <c r="AI3265" s="168" t="s">
        <v>21</v>
      </c>
      <c r="AJ3265"/>
      <c r="AK3265"/>
    </row>
    <row r="3266" spans="1:37" hidden="1" x14ac:dyDescent="0.25">
      <c r="A3266" s="179" t="b">
        <f>IF(E3266&lt;&gt;1,"",NOT(ISNA(VLOOKUP(P3266,Mapping!$P:$P,1,FALSE))))</f>
        <v>0</v>
      </c>
      <c r="B3266" s="180" t="str">
        <f t="shared" si="50"/>
        <v/>
      </c>
      <c r="E3266" s="167">
        <v>1</v>
      </c>
      <c r="F3266" s="170" t="s">
        <v>5027</v>
      </c>
      <c r="G3266" s="169">
        <v>1844492.367058777</v>
      </c>
      <c r="H3266" s="168" t="s">
        <v>1266</v>
      </c>
      <c r="I3266" s="168" t="s">
        <v>303</v>
      </c>
      <c r="J3266" s="169">
        <v>752301.71026469639</v>
      </c>
      <c r="K3266" s="169">
        <v>603259.56239037472</v>
      </c>
      <c r="L3266" s="168" t="s">
        <v>5</v>
      </c>
      <c r="M3266" s="168" t="s">
        <v>21</v>
      </c>
      <c r="N3266" s="168" t="s">
        <v>2829</v>
      </c>
      <c r="O3266" s="168" t="s">
        <v>21</v>
      </c>
      <c r="P3266" s="168" t="s">
        <v>2836</v>
      </c>
      <c r="Q3266" s="168" t="s">
        <v>2837</v>
      </c>
      <c r="R3266" s="168" t="s">
        <v>1259</v>
      </c>
      <c r="S3266" s="168" t="s">
        <v>21</v>
      </c>
      <c r="T3266" s="168" t="s">
        <v>1259</v>
      </c>
      <c r="U3266" s="168" t="s">
        <v>1259</v>
      </c>
      <c r="V3266" s="168" t="s">
        <v>2837</v>
      </c>
      <c r="W3266" s="168" t="s">
        <v>1259</v>
      </c>
      <c r="X3266" s="168" t="s">
        <v>21</v>
      </c>
      <c r="Y3266" s="168" t="s">
        <v>1259</v>
      </c>
      <c r="Z3266" s="168" t="s">
        <v>21</v>
      </c>
      <c r="AA3266" s="168" t="s">
        <v>5028</v>
      </c>
      <c r="AB3266" s="168" t="s">
        <v>5029</v>
      </c>
      <c r="AC3266" s="168" t="s">
        <v>9435</v>
      </c>
      <c r="AD3266" s="169">
        <v>1067809.940644474</v>
      </c>
      <c r="AE3266" s="168" t="s">
        <v>809</v>
      </c>
      <c r="AF3266" s="169">
        <v>-1000434.603814738</v>
      </c>
      <c r="AG3266" s="169">
        <v>-841516.51273550536</v>
      </c>
      <c r="AH3266" s="169">
        <v>-662411.54660787596</v>
      </c>
      <c r="AI3266" s="168" t="s">
        <v>21</v>
      </c>
      <c r="AJ3266"/>
      <c r="AK3266"/>
    </row>
    <row r="3267" spans="1:37" hidden="1" x14ac:dyDescent="0.25">
      <c r="A3267" s="179" t="b">
        <f>IF(E3267&lt;&gt;1,"",NOT(ISNA(VLOOKUP(P3267,Mapping!$P:$P,1,FALSE))))</f>
        <v>0</v>
      </c>
      <c r="B3267" s="180" t="str">
        <f t="shared" si="50"/>
        <v/>
      </c>
      <c r="E3267" s="167">
        <v>1</v>
      </c>
      <c r="F3267" s="170" t="s">
        <v>5030</v>
      </c>
      <c r="G3267" s="169">
        <v>3998869.624383349</v>
      </c>
      <c r="H3267" s="168" t="s">
        <v>1266</v>
      </c>
      <c r="I3267" s="168" t="s">
        <v>303</v>
      </c>
      <c r="J3267" s="169">
        <v>1655936.1244130521</v>
      </c>
      <c r="K3267" s="169">
        <v>1209983.696381025</v>
      </c>
      <c r="L3267" s="168" t="s">
        <v>5</v>
      </c>
      <c r="M3267" s="168" t="s">
        <v>21</v>
      </c>
      <c r="N3267" s="168" t="s">
        <v>2829</v>
      </c>
      <c r="O3267" s="168" t="s">
        <v>21</v>
      </c>
      <c r="P3267" s="168" t="s">
        <v>2831</v>
      </c>
      <c r="Q3267" s="168" t="s">
        <v>2832</v>
      </c>
      <c r="R3267" s="168" t="s">
        <v>1259</v>
      </c>
      <c r="S3267" s="168" t="s">
        <v>21</v>
      </c>
      <c r="T3267" s="168" t="s">
        <v>1259</v>
      </c>
      <c r="U3267" s="168" t="s">
        <v>1259</v>
      </c>
      <c r="V3267" s="168" t="s">
        <v>2832</v>
      </c>
      <c r="W3267" s="168" t="s">
        <v>1259</v>
      </c>
      <c r="X3267" s="168" t="s">
        <v>21</v>
      </c>
      <c r="Y3267" s="168" t="s">
        <v>1259</v>
      </c>
      <c r="Z3267" s="168" t="s">
        <v>21</v>
      </c>
      <c r="AA3267" s="168" t="s">
        <v>5031</v>
      </c>
      <c r="AB3267" s="168" t="s">
        <v>5032</v>
      </c>
      <c r="AC3267" s="168" t="s">
        <v>12383</v>
      </c>
      <c r="AD3267" s="169">
        <v>2399549.3597552581</v>
      </c>
      <c r="AE3267" s="168" t="s">
        <v>816</v>
      </c>
      <c r="AF3267" s="169">
        <v>-1823510.602817982</v>
      </c>
      <c r="AG3267" s="169">
        <v>-1874807.051370237</v>
      </c>
      <c r="AH3267" s="169">
        <v>-682368.85474247765</v>
      </c>
      <c r="AI3267" s="168" t="s">
        <v>21</v>
      </c>
      <c r="AJ3267"/>
      <c r="AK3267"/>
    </row>
    <row r="3268" spans="1:37" hidden="1" x14ac:dyDescent="0.25">
      <c r="A3268" s="179" t="b">
        <f>IF(E3268&lt;&gt;1,"",NOT(ISNA(VLOOKUP(P3268,Mapping!$P:$P,1,FALSE))))</f>
        <v>0</v>
      </c>
      <c r="B3268" s="180" t="str">
        <f t="shared" si="50"/>
        <v/>
      </c>
      <c r="E3268" s="167">
        <v>1</v>
      </c>
      <c r="F3268" s="170" t="s">
        <v>5030</v>
      </c>
      <c r="G3268" s="169">
        <v>6030982.0593500007</v>
      </c>
      <c r="H3268" s="168" t="s">
        <v>1266</v>
      </c>
      <c r="I3268" s="168" t="s">
        <v>303</v>
      </c>
      <c r="J3268" s="169">
        <v>2497436.0246377699</v>
      </c>
      <c r="K3268" s="169">
        <v>1824863.1864574121</v>
      </c>
      <c r="L3268" s="168" t="s">
        <v>5</v>
      </c>
      <c r="M3268" s="168" t="s">
        <v>21</v>
      </c>
      <c r="N3268" s="168" t="s">
        <v>2829</v>
      </c>
      <c r="O3268" s="168" t="s">
        <v>21</v>
      </c>
      <c r="P3268" s="168" t="s">
        <v>2851</v>
      </c>
      <c r="Q3268" s="168" t="s">
        <v>2834</v>
      </c>
      <c r="R3268" s="168" t="s">
        <v>1259</v>
      </c>
      <c r="S3268" s="168" t="s">
        <v>21</v>
      </c>
      <c r="T3268" s="168" t="s">
        <v>1259</v>
      </c>
      <c r="U3268" s="168" t="s">
        <v>1259</v>
      </c>
      <c r="V3268" s="168" t="s">
        <v>2834</v>
      </c>
      <c r="W3268" s="168" t="s">
        <v>1259</v>
      </c>
      <c r="X3268" s="168" t="s">
        <v>21</v>
      </c>
      <c r="Y3268" s="168" t="s">
        <v>1259</v>
      </c>
      <c r="Z3268" s="168" t="s">
        <v>21</v>
      </c>
      <c r="AA3268" s="168" t="s">
        <v>5031</v>
      </c>
      <c r="AB3268" s="168" t="s">
        <v>5032</v>
      </c>
      <c r="AC3268" s="168" t="s">
        <v>9436</v>
      </c>
      <c r="AD3268" s="169">
        <v>3618932.4730586442</v>
      </c>
      <c r="AE3268" s="168" t="s">
        <v>816</v>
      </c>
      <c r="AF3268" s="169">
        <v>-2750167.113119035</v>
      </c>
      <c r="AG3268" s="169">
        <v>-2827530.96590399</v>
      </c>
      <c r="AH3268" s="169">
        <v>-1029129.405899474</v>
      </c>
      <c r="AI3268" s="168" t="s">
        <v>21</v>
      </c>
      <c r="AJ3268"/>
      <c r="AK3268"/>
    </row>
    <row r="3269" spans="1:37" hidden="1" x14ac:dyDescent="0.25">
      <c r="A3269" s="179" t="b">
        <f>IF(E3269&lt;&gt;1,"",NOT(ISNA(VLOOKUP(P3269,Mapping!$P:$P,1,FALSE))))</f>
        <v>0</v>
      </c>
      <c r="B3269" s="180" t="str">
        <f t="shared" si="50"/>
        <v/>
      </c>
      <c r="E3269" s="167">
        <v>1</v>
      </c>
      <c r="F3269" s="170" t="s">
        <v>5030</v>
      </c>
      <c r="G3269" s="169">
        <v>3291290.1658958169</v>
      </c>
      <c r="H3269" s="168" t="s">
        <v>1266</v>
      </c>
      <c r="I3269" s="168" t="s">
        <v>303</v>
      </c>
      <c r="J3269" s="169">
        <v>1362926.725192436</v>
      </c>
      <c r="K3269" s="169">
        <v>995883.29074550769</v>
      </c>
      <c r="L3269" s="168" t="s">
        <v>5</v>
      </c>
      <c r="M3269" s="168" t="s">
        <v>21</v>
      </c>
      <c r="N3269" s="168" t="s">
        <v>2829</v>
      </c>
      <c r="O3269" s="168" t="s">
        <v>21</v>
      </c>
      <c r="P3269" s="168" t="s">
        <v>2835</v>
      </c>
      <c r="Q3269" s="168" t="s">
        <v>2834</v>
      </c>
      <c r="R3269" s="168" t="s">
        <v>1259</v>
      </c>
      <c r="S3269" s="168" t="s">
        <v>21</v>
      </c>
      <c r="T3269" s="168" t="s">
        <v>1259</v>
      </c>
      <c r="U3269" s="168" t="s">
        <v>1259</v>
      </c>
      <c r="V3269" s="168" t="s">
        <v>2834</v>
      </c>
      <c r="W3269" s="168" t="s">
        <v>1259</v>
      </c>
      <c r="X3269" s="168" t="s">
        <v>21</v>
      </c>
      <c r="Y3269" s="168" t="s">
        <v>1259</v>
      </c>
      <c r="Z3269" s="168" t="s">
        <v>21</v>
      </c>
      <c r="AA3269" s="168" t="s">
        <v>5031</v>
      </c>
      <c r="AB3269" s="168" t="s">
        <v>5032</v>
      </c>
      <c r="AC3269" s="168" t="s">
        <v>9437</v>
      </c>
      <c r="AD3269" s="169">
        <v>1974961.414642758</v>
      </c>
      <c r="AE3269" s="168" t="s">
        <v>816</v>
      </c>
      <c r="AF3269" s="169">
        <v>-1500849.759608523</v>
      </c>
      <c r="AG3269" s="169">
        <v>-1543069.5648344699</v>
      </c>
      <c r="AH3269" s="169">
        <v>-561627.18770153308</v>
      </c>
      <c r="AI3269" s="168" t="s">
        <v>21</v>
      </c>
      <c r="AJ3269"/>
      <c r="AK3269"/>
    </row>
    <row r="3270" spans="1:37" hidden="1" x14ac:dyDescent="0.25">
      <c r="A3270" s="179" t="b">
        <f>IF(E3270&lt;&gt;1,"",NOT(ISNA(VLOOKUP(P3270,Mapping!$P:$P,1,FALSE))))</f>
        <v>0</v>
      </c>
      <c r="B3270" s="180" t="str">
        <f t="shared" si="50"/>
        <v/>
      </c>
      <c r="E3270" s="167">
        <v>1</v>
      </c>
      <c r="F3270" s="170" t="s">
        <v>5030</v>
      </c>
      <c r="G3270" s="169">
        <v>1939743.687922714</v>
      </c>
      <c r="H3270" s="168" t="s">
        <v>1266</v>
      </c>
      <c r="I3270" s="168" t="s">
        <v>303</v>
      </c>
      <c r="J3270" s="169">
        <v>803249.90475995862</v>
      </c>
      <c r="K3270" s="169">
        <v>586930.42234564386</v>
      </c>
      <c r="L3270" s="168" t="s">
        <v>5</v>
      </c>
      <c r="M3270" s="168" t="s">
        <v>21</v>
      </c>
      <c r="N3270" s="168" t="s">
        <v>2829</v>
      </c>
      <c r="O3270" s="168" t="s">
        <v>21</v>
      </c>
      <c r="P3270" s="168" t="s">
        <v>2836</v>
      </c>
      <c r="Q3270" s="168" t="s">
        <v>2837</v>
      </c>
      <c r="R3270" s="168" t="s">
        <v>1259</v>
      </c>
      <c r="S3270" s="168" t="s">
        <v>21</v>
      </c>
      <c r="T3270" s="168" t="s">
        <v>1259</v>
      </c>
      <c r="U3270" s="168" t="s">
        <v>1259</v>
      </c>
      <c r="V3270" s="168" t="s">
        <v>2837</v>
      </c>
      <c r="W3270" s="168" t="s">
        <v>1259</v>
      </c>
      <c r="X3270" s="168" t="s">
        <v>21</v>
      </c>
      <c r="Y3270" s="168" t="s">
        <v>1259</v>
      </c>
      <c r="Z3270" s="168" t="s">
        <v>21</v>
      </c>
      <c r="AA3270" s="168" t="s">
        <v>5031</v>
      </c>
      <c r="AB3270" s="168" t="s">
        <v>5032</v>
      </c>
      <c r="AC3270" s="168" t="s">
        <v>9438</v>
      </c>
      <c r="AD3270" s="169">
        <v>1163956.6081532389</v>
      </c>
      <c r="AE3270" s="168" t="s">
        <v>816</v>
      </c>
      <c r="AF3270" s="169">
        <v>-884535.75983282318</v>
      </c>
      <c r="AG3270" s="169">
        <v>-909418.28205494583</v>
      </c>
      <c r="AH3270" s="169">
        <v>-330998.7079225874</v>
      </c>
      <c r="AI3270" s="168" t="s">
        <v>21</v>
      </c>
      <c r="AJ3270"/>
      <c r="AK3270"/>
    </row>
    <row r="3271" spans="1:37" hidden="1" x14ac:dyDescent="0.25">
      <c r="A3271" s="179" t="b">
        <f>IF(E3271&lt;&gt;1,"",NOT(ISNA(VLOOKUP(P3271,Mapping!$P:$P,1,FALSE))))</f>
        <v>0</v>
      </c>
      <c r="B3271" s="180" t="str">
        <f t="shared" si="50"/>
        <v/>
      </c>
      <c r="E3271" s="167">
        <v>1</v>
      </c>
      <c r="F3271" s="170" t="s">
        <v>5033</v>
      </c>
      <c r="G3271" s="169">
        <v>311539.63617574063</v>
      </c>
      <c r="H3271" s="168" t="s">
        <v>1266</v>
      </c>
      <c r="I3271" s="168" t="s">
        <v>402</v>
      </c>
      <c r="J3271" s="169">
        <v>159661.96042566851</v>
      </c>
      <c r="K3271" s="169">
        <v>57579.73429400452</v>
      </c>
      <c r="L3271" s="168" t="s">
        <v>5</v>
      </c>
      <c r="M3271" s="168" t="s">
        <v>21</v>
      </c>
      <c r="N3271" s="168" t="s">
        <v>2829</v>
      </c>
      <c r="O3271" s="168" t="s">
        <v>21</v>
      </c>
      <c r="P3271" s="168" t="s">
        <v>2831</v>
      </c>
      <c r="Q3271" s="168" t="s">
        <v>2832</v>
      </c>
      <c r="R3271" s="168" t="s">
        <v>1259</v>
      </c>
      <c r="S3271" s="168" t="s">
        <v>21</v>
      </c>
      <c r="T3271" s="168" t="s">
        <v>1259</v>
      </c>
      <c r="U3271" s="168" t="s">
        <v>1259</v>
      </c>
      <c r="V3271" s="168" t="s">
        <v>2832</v>
      </c>
      <c r="W3271" s="168" t="s">
        <v>1259</v>
      </c>
      <c r="X3271" s="168" t="s">
        <v>21</v>
      </c>
      <c r="Y3271" s="168" t="s">
        <v>1259</v>
      </c>
      <c r="Z3271" s="168" t="s">
        <v>21</v>
      </c>
      <c r="AA3271" s="168" t="s">
        <v>5034</v>
      </c>
      <c r="AB3271" s="168" t="s">
        <v>1259</v>
      </c>
      <c r="AC3271" s="168" t="s">
        <v>9439</v>
      </c>
      <c r="AD3271" s="169">
        <v>258462.1442974883</v>
      </c>
      <c r="AE3271" s="168" t="s">
        <v>819</v>
      </c>
      <c r="AF3271" s="169">
        <v>-143015.08190758491</v>
      </c>
      <c r="AG3271" s="169">
        <v>101687.91286364351</v>
      </c>
      <c r="AH3271" s="169">
        <v>-84639.012229026586</v>
      </c>
      <c r="AI3271" s="168" t="s">
        <v>21</v>
      </c>
      <c r="AJ3271"/>
      <c r="AK3271"/>
    </row>
    <row r="3272" spans="1:37" hidden="1" x14ac:dyDescent="0.25">
      <c r="A3272" s="179" t="b">
        <f>IF(E3272&lt;&gt;1,"",NOT(ISNA(VLOOKUP(P3272,Mapping!$P:$P,1,FALSE))))</f>
        <v>0</v>
      </c>
      <c r="B3272" s="180" t="str">
        <f t="shared" si="50"/>
        <v/>
      </c>
      <c r="E3272" s="167">
        <v>1</v>
      </c>
      <c r="F3272" s="170" t="s">
        <v>5033</v>
      </c>
      <c r="G3272" s="169">
        <v>688625.9779825157</v>
      </c>
      <c r="H3272" s="168" t="s">
        <v>1266</v>
      </c>
      <c r="I3272" s="168" t="s">
        <v>402</v>
      </c>
      <c r="J3272" s="169">
        <v>352916.16500030278</v>
      </c>
      <c r="K3272" s="169">
        <v>127274.0166449159</v>
      </c>
      <c r="L3272" s="168" t="s">
        <v>5</v>
      </c>
      <c r="M3272" s="168" t="s">
        <v>21</v>
      </c>
      <c r="N3272" s="168" t="s">
        <v>2829</v>
      </c>
      <c r="O3272" s="168" t="s">
        <v>21</v>
      </c>
      <c r="P3272" s="168" t="s">
        <v>2851</v>
      </c>
      <c r="Q3272" s="168" t="s">
        <v>2834</v>
      </c>
      <c r="R3272" s="168" t="s">
        <v>1259</v>
      </c>
      <c r="S3272" s="168" t="s">
        <v>21</v>
      </c>
      <c r="T3272" s="168" t="s">
        <v>1259</v>
      </c>
      <c r="U3272" s="168" t="s">
        <v>1259</v>
      </c>
      <c r="V3272" s="168" t="s">
        <v>2834</v>
      </c>
      <c r="W3272" s="168" t="s">
        <v>1259</v>
      </c>
      <c r="X3272" s="168" t="s">
        <v>21</v>
      </c>
      <c r="Y3272" s="168" t="s">
        <v>1259</v>
      </c>
      <c r="Z3272" s="168" t="s">
        <v>21</v>
      </c>
      <c r="AA3272" s="168" t="s">
        <v>5034</v>
      </c>
      <c r="AB3272" s="168" t="s">
        <v>1259</v>
      </c>
      <c r="AC3272" s="168" t="s">
        <v>8444</v>
      </c>
      <c r="AD3272" s="169">
        <v>571303.70014271617</v>
      </c>
      <c r="AE3272" s="168" t="s">
        <v>819</v>
      </c>
      <c r="AF3272" s="169">
        <v>-316119.97065216169</v>
      </c>
      <c r="AG3272" s="169">
        <v>224770.55986939021</v>
      </c>
      <c r="AH3272" s="169">
        <v>-187085.7374270313</v>
      </c>
      <c r="AI3272" s="168" t="s">
        <v>21</v>
      </c>
      <c r="AJ3272"/>
      <c r="AK3272"/>
    </row>
    <row r="3273" spans="1:37" hidden="1" x14ac:dyDescent="0.25">
      <c r="A3273" s="179" t="b">
        <f>IF(E3273&lt;&gt;1,"",NOT(ISNA(VLOOKUP(P3273,Mapping!$P:$P,1,FALSE))))</f>
        <v>0</v>
      </c>
      <c r="B3273" s="180" t="str">
        <f t="shared" si="50"/>
        <v/>
      </c>
      <c r="E3273" s="167">
        <v>1</v>
      </c>
      <c r="F3273" s="170" t="s">
        <v>5033</v>
      </c>
      <c r="G3273" s="169">
        <v>1178812.5177408799</v>
      </c>
      <c r="H3273" s="168" t="s">
        <v>1266</v>
      </c>
      <c r="I3273" s="168" t="s">
        <v>402</v>
      </c>
      <c r="J3273" s="169">
        <v>604133.45751824777</v>
      </c>
      <c r="K3273" s="169">
        <v>217871.83289794071</v>
      </c>
      <c r="L3273" s="168" t="s">
        <v>5</v>
      </c>
      <c r="M3273" s="168" t="s">
        <v>21</v>
      </c>
      <c r="N3273" s="168" t="s">
        <v>2829</v>
      </c>
      <c r="O3273" s="168" t="s">
        <v>21</v>
      </c>
      <c r="P3273" s="168" t="s">
        <v>2835</v>
      </c>
      <c r="Q3273" s="168" t="s">
        <v>2834</v>
      </c>
      <c r="R3273" s="168" t="s">
        <v>1259</v>
      </c>
      <c r="S3273" s="168" t="s">
        <v>21</v>
      </c>
      <c r="T3273" s="168" t="s">
        <v>1259</v>
      </c>
      <c r="U3273" s="168" t="s">
        <v>1259</v>
      </c>
      <c r="V3273" s="168" t="s">
        <v>2834</v>
      </c>
      <c r="W3273" s="168" t="s">
        <v>1259</v>
      </c>
      <c r="X3273" s="168" t="s">
        <v>21</v>
      </c>
      <c r="Y3273" s="168" t="s">
        <v>1259</v>
      </c>
      <c r="Z3273" s="168" t="s">
        <v>21</v>
      </c>
      <c r="AA3273" s="168" t="s">
        <v>5034</v>
      </c>
      <c r="AB3273" s="168" t="s">
        <v>1259</v>
      </c>
      <c r="AC3273" s="168" t="s">
        <v>5035</v>
      </c>
      <c r="AD3273" s="169">
        <v>977976.3974820826</v>
      </c>
      <c r="AE3273" s="168" t="s">
        <v>819</v>
      </c>
      <c r="AF3273" s="169">
        <v>-541144.52609586157</v>
      </c>
      <c r="AG3273" s="169">
        <v>384769.6108850406</v>
      </c>
      <c r="AH3273" s="169">
        <v>-320259.49676758691</v>
      </c>
      <c r="AI3273" s="168" t="s">
        <v>21</v>
      </c>
      <c r="AJ3273"/>
      <c r="AK3273"/>
    </row>
    <row r="3274" spans="1:37" hidden="1" x14ac:dyDescent="0.25">
      <c r="A3274" s="179" t="b">
        <f>IF(E3274&lt;&gt;1,"",NOT(ISNA(VLOOKUP(P3274,Mapping!$P:$P,1,FALSE))))</f>
        <v>0</v>
      </c>
      <c r="B3274" s="180" t="str">
        <f t="shared" si="50"/>
        <v/>
      </c>
      <c r="E3274" s="167">
        <v>1</v>
      </c>
      <c r="F3274" s="170" t="s">
        <v>5033</v>
      </c>
      <c r="G3274" s="169">
        <v>1805833.160627038</v>
      </c>
      <c r="H3274" s="168" t="s">
        <v>1266</v>
      </c>
      <c r="I3274" s="168" t="s">
        <v>402</v>
      </c>
      <c r="J3274" s="169">
        <v>925477.30416154873</v>
      </c>
      <c r="K3274" s="169">
        <v>333759.75797041721</v>
      </c>
      <c r="L3274" s="168" t="s">
        <v>5</v>
      </c>
      <c r="M3274" s="168" t="s">
        <v>21</v>
      </c>
      <c r="N3274" s="168" t="s">
        <v>2829</v>
      </c>
      <c r="O3274" s="168" t="s">
        <v>21</v>
      </c>
      <c r="P3274" s="168" t="s">
        <v>2836</v>
      </c>
      <c r="Q3274" s="168" t="s">
        <v>2837</v>
      </c>
      <c r="R3274" s="168" t="s">
        <v>1259</v>
      </c>
      <c r="S3274" s="168" t="s">
        <v>21</v>
      </c>
      <c r="T3274" s="168" t="s">
        <v>1259</v>
      </c>
      <c r="U3274" s="168" t="s">
        <v>1259</v>
      </c>
      <c r="V3274" s="168" t="s">
        <v>2837</v>
      </c>
      <c r="W3274" s="168" t="s">
        <v>1259</v>
      </c>
      <c r="X3274" s="168" t="s">
        <v>21</v>
      </c>
      <c r="Y3274" s="168" t="s">
        <v>1259</v>
      </c>
      <c r="Z3274" s="168" t="s">
        <v>21</v>
      </c>
      <c r="AA3274" s="168" t="s">
        <v>5034</v>
      </c>
      <c r="AB3274" s="168" t="s">
        <v>1259</v>
      </c>
      <c r="AC3274" s="168" t="s">
        <v>9440</v>
      </c>
      <c r="AD3274" s="169">
        <v>1498170.559189734</v>
      </c>
      <c r="AE3274" s="168" t="s">
        <v>819</v>
      </c>
      <c r="AF3274" s="169">
        <v>-828984.0116293343</v>
      </c>
      <c r="AG3274" s="169">
        <v>589431.91735812766</v>
      </c>
      <c r="AH3274" s="169">
        <v>-490608.31180939567</v>
      </c>
      <c r="AI3274" s="168" t="s">
        <v>21</v>
      </c>
      <c r="AJ3274"/>
      <c r="AK3274"/>
    </row>
    <row r="3275" spans="1:37" hidden="1" x14ac:dyDescent="0.25">
      <c r="A3275" s="179" t="b">
        <f>IF(E3275&lt;&gt;1,"",NOT(ISNA(VLOOKUP(P3275,Mapping!$P:$P,1,FALSE))))</f>
        <v>0</v>
      </c>
      <c r="B3275" s="180" t="str">
        <f t="shared" si="50"/>
        <v/>
      </c>
      <c r="E3275" s="167">
        <v>1</v>
      </c>
      <c r="F3275" s="170" t="s">
        <v>5036</v>
      </c>
      <c r="G3275" s="169">
        <v>438991.91279970889</v>
      </c>
      <c r="H3275" s="168" t="s">
        <v>1266</v>
      </c>
      <c r="I3275" s="168" t="s">
        <v>303</v>
      </c>
      <c r="J3275" s="169">
        <v>138477.55544289571</v>
      </c>
      <c r="K3275" s="169">
        <v>54786.968590548313</v>
      </c>
      <c r="L3275" s="168" t="s">
        <v>5</v>
      </c>
      <c r="M3275" s="168" t="s">
        <v>21</v>
      </c>
      <c r="N3275" s="168" t="s">
        <v>2829</v>
      </c>
      <c r="O3275" s="168" t="s">
        <v>21</v>
      </c>
      <c r="P3275" s="168" t="s">
        <v>2831</v>
      </c>
      <c r="Q3275" s="168" t="s">
        <v>2832</v>
      </c>
      <c r="R3275" s="168" t="s">
        <v>1259</v>
      </c>
      <c r="S3275" s="168" t="s">
        <v>21</v>
      </c>
      <c r="T3275" s="168" t="s">
        <v>1259</v>
      </c>
      <c r="U3275" s="168" t="s">
        <v>1259</v>
      </c>
      <c r="V3275" s="168" t="s">
        <v>2832</v>
      </c>
      <c r="W3275" s="168" t="s">
        <v>1259</v>
      </c>
      <c r="X3275" s="168" t="s">
        <v>21</v>
      </c>
      <c r="Y3275" s="168" t="s">
        <v>1259</v>
      </c>
      <c r="Z3275" s="168" t="s">
        <v>21</v>
      </c>
      <c r="AA3275" s="168" t="s">
        <v>5037</v>
      </c>
      <c r="AB3275" s="168" t="s">
        <v>5038</v>
      </c>
      <c r="AC3275" s="168" t="s">
        <v>9441</v>
      </c>
      <c r="AD3275" s="169">
        <v>194409.7006270132</v>
      </c>
      <c r="AE3275" s="168" t="s">
        <v>814</v>
      </c>
      <c r="AF3275" s="169">
        <v>-52255.627528656907</v>
      </c>
      <c r="AG3275" s="169">
        <v>643386.56948934135</v>
      </c>
      <c r="AH3275" s="169">
        <v>-64830.41252462886</v>
      </c>
      <c r="AI3275" s="168" t="s">
        <v>21</v>
      </c>
      <c r="AJ3275"/>
      <c r="AK3275"/>
    </row>
    <row r="3276" spans="1:37" hidden="1" x14ac:dyDescent="0.25">
      <c r="A3276" s="179" t="b">
        <f>IF(E3276&lt;&gt;1,"",NOT(ISNA(VLOOKUP(P3276,Mapping!$P:$P,1,FALSE))))</f>
        <v>0</v>
      </c>
      <c r="B3276" s="180" t="str">
        <f t="shared" si="50"/>
        <v/>
      </c>
      <c r="E3276" s="167">
        <v>1</v>
      </c>
      <c r="F3276" s="170" t="s">
        <v>5036</v>
      </c>
      <c r="G3276" s="169">
        <v>1573817.589538957</v>
      </c>
      <c r="H3276" s="168" t="s">
        <v>1266</v>
      </c>
      <c r="I3276" s="168" t="s">
        <v>303</v>
      </c>
      <c r="J3276" s="169">
        <v>496451.99867684091</v>
      </c>
      <c r="K3276" s="169">
        <v>196415.2239056472</v>
      </c>
      <c r="L3276" s="168" t="s">
        <v>5</v>
      </c>
      <c r="M3276" s="168" t="s">
        <v>21</v>
      </c>
      <c r="N3276" s="168" t="s">
        <v>2829</v>
      </c>
      <c r="O3276" s="168" t="s">
        <v>21</v>
      </c>
      <c r="P3276" s="168" t="s">
        <v>2833</v>
      </c>
      <c r="Q3276" s="168" t="s">
        <v>2834</v>
      </c>
      <c r="R3276" s="168" t="s">
        <v>1259</v>
      </c>
      <c r="S3276" s="168" t="s">
        <v>21</v>
      </c>
      <c r="T3276" s="168" t="s">
        <v>1259</v>
      </c>
      <c r="U3276" s="168" t="s">
        <v>1259</v>
      </c>
      <c r="V3276" s="168" t="s">
        <v>2834</v>
      </c>
      <c r="W3276" s="168" t="s">
        <v>1259</v>
      </c>
      <c r="X3276" s="168" t="s">
        <v>21</v>
      </c>
      <c r="Y3276" s="168" t="s">
        <v>1259</v>
      </c>
      <c r="Z3276" s="168" t="s">
        <v>21</v>
      </c>
      <c r="AA3276" s="168" t="s">
        <v>5037</v>
      </c>
      <c r="AB3276" s="168" t="s">
        <v>5038</v>
      </c>
      <c r="AC3276" s="168" t="s">
        <v>9442</v>
      </c>
      <c r="AD3276" s="169">
        <v>696972.7630572411</v>
      </c>
      <c r="AE3276" s="168" t="s">
        <v>814</v>
      </c>
      <c r="AF3276" s="169">
        <v>-187340.18408789931</v>
      </c>
      <c r="AG3276" s="169">
        <v>2306587.1384228491</v>
      </c>
      <c r="AH3276" s="169">
        <v>-232421.69295924969</v>
      </c>
      <c r="AI3276" s="168" t="s">
        <v>21</v>
      </c>
      <c r="AJ3276"/>
      <c r="AK3276"/>
    </row>
    <row r="3277" spans="1:37" hidden="1" x14ac:dyDescent="0.25">
      <c r="A3277" s="179" t="b">
        <f>IF(E3277&lt;&gt;1,"",NOT(ISNA(VLOOKUP(P3277,Mapping!$P:$P,1,FALSE))))</f>
        <v>0</v>
      </c>
      <c r="B3277" s="180" t="str">
        <f t="shared" si="50"/>
        <v/>
      </c>
      <c r="E3277" s="167">
        <v>1</v>
      </c>
      <c r="F3277" s="170" t="s">
        <v>5039</v>
      </c>
      <c r="G3277" s="169">
        <v>264618.53857569152</v>
      </c>
      <c r="H3277" s="168" t="s">
        <v>1266</v>
      </c>
      <c r="I3277" s="168" t="s">
        <v>402</v>
      </c>
      <c r="J3277" s="169">
        <v>85273.720245086311</v>
      </c>
      <c r="K3277" s="169">
        <v>43183.786157656948</v>
      </c>
      <c r="L3277" s="168" t="s">
        <v>5</v>
      </c>
      <c r="M3277" s="168" t="s">
        <v>21</v>
      </c>
      <c r="N3277" s="168" t="s">
        <v>2829</v>
      </c>
      <c r="O3277" s="168" t="s">
        <v>21</v>
      </c>
      <c r="P3277" s="168" t="s">
        <v>2831</v>
      </c>
      <c r="Q3277" s="168" t="s">
        <v>2832</v>
      </c>
      <c r="R3277" s="168" t="s">
        <v>1259</v>
      </c>
      <c r="S3277" s="168" t="s">
        <v>21</v>
      </c>
      <c r="T3277" s="168" t="s">
        <v>1259</v>
      </c>
      <c r="U3277" s="168" t="s">
        <v>1259</v>
      </c>
      <c r="V3277" s="168" t="s">
        <v>2832</v>
      </c>
      <c r="W3277" s="168" t="s">
        <v>1259</v>
      </c>
      <c r="X3277" s="168" t="s">
        <v>21</v>
      </c>
      <c r="Y3277" s="168" t="s">
        <v>1259</v>
      </c>
      <c r="Z3277" s="168" t="s">
        <v>21</v>
      </c>
      <c r="AA3277" s="168" t="s">
        <v>5040</v>
      </c>
      <c r="AB3277" s="168" t="s">
        <v>1259</v>
      </c>
      <c r="AC3277" s="168" t="s">
        <v>9443</v>
      </c>
      <c r="AD3277" s="169">
        <v>149438.34568320739</v>
      </c>
      <c r="AE3277" s="168" t="s">
        <v>814</v>
      </c>
      <c r="AF3277" s="169">
        <v>-127029.1438491884</v>
      </c>
      <c r="AG3277" s="169">
        <v>-153052.60693738749</v>
      </c>
      <c r="AH3277" s="169">
        <v>-39753.493229777123</v>
      </c>
      <c r="AI3277" s="168" t="s">
        <v>21</v>
      </c>
      <c r="AJ3277"/>
      <c r="AK3277"/>
    </row>
    <row r="3278" spans="1:37" hidden="1" x14ac:dyDescent="0.25">
      <c r="A3278" s="179" t="b">
        <f>IF(E3278&lt;&gt;1,"",NOT(ISNA(VLOOKUP(P3278,Mapping!$P:$P,1,FALSE))))</f>
        <v>0</v>
      </c>
      <c r="B3278" s="180" t="str">
        <f t="shared" si="50"/>
        <v/>
      </c>
      <c r="E3278" s="167">
        <v>1</v>
      </c>
      <c r="F3278" s="170" t="s">
        <v>5039</v>
      </c>
      <c r="G3278" s="169">
        <v>424878.95039661397</v>
      </c>
      <c r="H3278" s="168" t="s">
        <v>1266</v>
      </c>
      <c r="I3278" s="168" t="s">
        <v>402</v>
      </c>
      <c r="J3278" s="169">
        <v>136917.87789759619</v>
      </c>
      <c r="K3278" s="169">
        <v>69337.098736825137</v>
      </c>
      <c r="L3278" s="168" t="s">
        <v>5</v>
      </c>
      <c r="M3278" s="168" t="s">
        <v>21</v>
      </c>
      <c r="N3278" s="168" t="s">
        <v>2829</v>
      </c>
      <c r="O3278" s="168" t="s">
        <v>21</v>
      </c>
      <c r="P3278" s="168" t="s">
        <v>2835</v>
      </c>
      <c r="Q3278" s="168" t="s">
        <v>2834</v>
      </c>
      <c r="R3278" s="168" t="s">
        <v>1259</v>
      </c>
      <c r="S3278" s="168" t="s">
        <v>21</v>
      </c>
      <c r="T3278" s="168" t="s">
        <v>1259</v>
      </c>
      <c r="U3278" s="168" t="s">
        <v>1259</v>
      </c>
      <c r="V3278" s="168" t="s">
        <v>2834</v>
      </c>
      <c r="W3278" s="168" t="s">
        <v>1259</v>
      </c>
      <c r="X3278" s="168" t="s">
        <v>21</v>
      </c>
      <c r="Y3278" s="168" t="s">
        <v>1259</v>
      </c>
      <c r="Z3278" s="168" t="s">
        <v>21</v>
      </c>
      <c r="AA3278" s="168" t="s">
        <v>5040</v>
      </c>
      <c r="AB3278" s="168" t="s">
        <v>1259</v>
      </c>
      <c r="AC3278" s="168" t="s">
        <v>5041</v>
      </c>
      <c r="AD3278" s="169">
        <v>239942.400878788</v>
      </c>
      <c r="AE3278" s="168" t="s">
        <v>814</v>
      </c>
      <c r="AF3278" s="169">
        <v>-203961.55764039751</v>
      </c>
      <c r="AG3278" s="169">
        <v>-245745.56016007121</v>
      </c>
      <c r="AH3278" s="169">
        <v>-63829.324162166617</v>
      </c>
      <c r="AI3278" s="168" t="s">
        <v>21</v>
      </c>
      <c r="AJ3278"/>
      <c r="AK3278"/>
    </row>
    <row r="3279" spans="1:37" hidden="1" x14ac:dyDescent="0.25">
      <c r="A3279" s="179" t="b">
        <f>IF(E3279&lt;&gt;1,"",NOT(ISNA(VLOOKUP(P3279,Mapping!$P:$P,1,FALSE))))</f>
        <v>0</v>
      </c>
      <c r="B3279" s="180" t="str">
        <f t="shared" si="50"/>
        <v/>
      </c>
      <c r="E3279" s="167">
        <v>1</v>
      </c>
      <c r="F3279" s="170" t="s">
        <v>5039</v>
      </c>
      <c r="G3279" s="169">
        <v>1992840.9189799021</v>
      </c>
      <c r="H3279" s="168" t="s">
        <v>1266</v>
      </c>
      <c r="I3279" s="168" t="s">
        <v>402</v>
      </c>
      <c r="J3279" s="169">
        <v>642195.96983921924</v>
      </c>
      <c r="K3279" s="169">
        <v>325216.88221341488</v>
      </c>
      <c r="L3279" s="168" t="s">
        <v>5</v>
      </c>
      <c r="M3279" s="168" t="s">
        <v>21</v>
      </c>
      <c r="N3279" s="168" t="s">
        <v>2829</v>
      </c>
      <c r="O3279" s="168" t="s">
        <v>21</v>
      </c>
      <c r="P3279" s="168" t="s">
        <v>2836</v>
      </c>
      <c r="Q3279" s="168" t="s">
        <v>2837</v>
      </c>
      <c r="R3279" s="168" t="s">
        <v>1259</v>
      </c>
      <c r="S3279" s="168" t="s">
        <v>21</v>
      </c>
      <c r="T3279" s="168" t="s">
        <v>1259</v>
      </c>
      <c r="U3279" s="168" t="s">
        <v>1259</v>
      </c>
      <c r="V3279" s="168" t="s">
        <v>2837</v>
      </c>
      <c r="W3279" s="168" t="s">
        <v>1259</v>
      </c>
      <c r="X3279" s="168" t="s">
        <v>21</v>
      </c>
      <c r="Y3279" s="168" t="s">
        <v>1259</v>
      </c>
      <c r="Z3279" s="168" t="s">
        <v>21</v>
      </c>
      <c r="AA3279" s="168" t="s">
        <v>5040</v>
      </c>
      <c r="AB3279" s="168" t="s">
        <v>1259</v>
      </c>
      <c r="AC3279" s="168" t="s">
        <v>6700</v>
      </c>
      <c r="AD3279" s="169">
        <v>1125419.449994334</v>
      </c>
      <c r="AE3279" s="168" t="s">
        <v>814</v>
      </c>
      <c r="AF3279" s="169">
        <v>-956655.86065216665</v>
      </c>
      <c r="AG3279" s="169">
        <v>-1152638.4338115</v>
      </c>
      <c r="AH3279" s="169">
        <v>-299383.36296128231</v>
      </c>
      <c r="AI3279" s="168" t="s">
        <v>21</v>
      </c>
      <c r="AJ3279"/>
      <c r="AK3279"/>
    </row>
    <row r="3280" spans="1:37" hidden="1" x14ac:dyDescent="0.25">
      <c r="A3280" s="179" t="b">
        <f>IF(E3280&lt;&gt;1,"",NOT(ISNA(VLOOKUP(P3280,Mapping!$P:$P,1,FALSE))))</f>
        <v>0</v>
      </c>
      <c r="B3280" s="180" t="str">
        <f t="shared" si="50"/>
        <v/>
      </c>
      <c r="E3280" s="167">
        <v>1</v>
      </c>
      <c r="F3280" s="170" t="s">
        <v>5042</v>
      </c>
      <c r="G3280" s="169">
        <v>165827.78416514021</v>
      </c>
      <c r="H3280" s="168" t="s">
        <v>1266</v>
      </c>
      <c r="I3280" s="168" t="s">
        <v>797</v>
      </c>
      <c r="J3280" s="169">
        <v>66471.893313837048</v>
      </c>
      <c r="K3280" s="169">
        <v>6877.2443085508357</v>
      </c>
      <c r="L3280" s="168" t="s">
        <v>5</v>
      </c>
      <c r="M3280" s="168" t="s">
        <v>21</v>
      </c>
      <c r="N3280" s="168" t="s">
        <v>2829</v>
      </c>
      <c r="O3280" s="168" t="s">
        <v>21</v>
      </c>
      <c r="P3280" s="168" t="s">
        <v>2831</v>
      </c>
      <c r="Q3280" s="168" t="s">
        <v>2832</v>
      </c>
      <c r="R3280" s="168" t="s">
        <v>1259</v>
      </c>
      <c r="S3280" s="168" t="s">
        <v>21</v>
      </c>
      <c r="T3280" s="168" t="s">
        <v>1259</v>
      </c>
      <c r="U3280" s="168" t="s">
        <v>1259</v>
      </c>
      <c r="V3280" s="168" t="s">
        <v>2832</v>
      </c>
      <c r="W3280" s="168" t="s">
        <v>1259</v>
      </c>
      <c r="X3280" s="168" t="s">
        <v>21</v>
      </c>
      <c r="Y3280" s="168" t="s">
        <v>1259</v>
      </c>
      <c r="Z3280" s="168" t="s">
        <v>21</v>
      </c>
      <c r="AA3280" s="168" t="s">
        <v>5043</v>
      </c>
      <c r="AB3280" s="168" t="s">
        <v>1259</v>
      </c>
      <c r="AC3280" s="168" t="s">
        <v>3587</v>
      </c>
      <c r="AD3280" s="169">
        <v>81625.140712037246</v>
      </c>
      <c r="AE3280" s="168" t="s">
        <v>817</v>
      </c>
      <c r="AF3280" s="169">
        <v>162749.64519792821</v>
      </c>
      <c r="AG3280" s="169">
        <v>-87800.126451980861</v>
      </c>
      <c r="AH3280" s="169">
        <v>-5520.0723478335422</v>
      </c>
      <c r="AI3280" s="168" t="s">
        <v>21</v>
      </c>
      <c r="AJ3280"/>
      <c r="AK3280"/>
    </row>
    <row r="3281" spans="1:37" hidden="1" x14ac:dyDescent="0.25">
      <c r="A3281" s="179" t="b">
        <f>IF(E3281&lt;&gt;1,"",NOT(ISNA(VLOOKUP(P3281,Mapping!$P:$P,1,FALSE))))</f>
        <v>0</v>
      </c>
      <c r="B3281" s="180" t="str">
        <f t="shared" si="50"/>
        <v/>
      </c>
      <c r="E3281" s="167">
        <v>1</v>
      </c>
      <c r="F3281" s="170" t="s">
        <v>9444</v>
      </c>
      <c r="G3281" s="169">
        <v>104773.9856067584</v>
      </c>
      <c r="H3281" s="168" t="s">
        <v>1266</v>
      </c>
      <c r="I3281" s="168" t="s">
        <v>797</v>
      </c>
      <c r="J3281" s="169">
        <v>35200.986157724132</v>
      </c>
      <c r="K3281" s="169">
        <v>17153.78986783811</v>
      </c>
      <c r="L3281" s="168" t="s">
        <v>5</v>
      </c>
      <c r="M3281" s="168" t="s">
        <v>21</v>
      </c>
      <c r="N3281" s="168" t="s">
        <v>2829</v>
      </c>
      <c r="O3281" s="168" t="s">
        <v>21</v>
      </c>
      <c r="P3281" s="168" t="s">
        <v>2831</v>
      </c>
      <c r="Q3281" s="168" t="s">
        <v>2832</v>
      </c>
      <c r="R3281" s="168" t="s">
        <v>1259</v>
      </c>
      <c r="S3281" s="168" t="s">
        <v>21</v>
      </c>
      <c r="T3281" s="168" t="s">
        <v>1259</v>
      </c>
      <c r="U3281" s="168" t="s">
        <v>1259</v>
      </c>
      <c r="V3281" s="168" t="s">
        <v>2832</v>
      </c>
      <c r="W3281" s="168" t="s">
        <v>1259</v>
      </c>
      <c r="X3281" s="168" t="s">
        <v>21</v>
      </c>
      <c r="Y3281" s="168" t="s">
        <v>1259</v>
      </c>
      <c r="Z3281" s="168" t="s">
        <v>21</v>
      </c>
      <c r="AA3281" s="168" t="s">
        <v>9445</v>
      </c>
      <c r="AB3281" s="168" t="s">
        <v>1259</v>
      </c>
      <c r="AC3281" s="168" t="s">
        <v>4153</v>
      </c>
      <c r="AD3281" s="169">
        <v>54324.250242110473</v>
      </c>
      <c r="AE3281" s="168" t="s">
        <v>816</v>
      </c>
      <c r="AF3281" s="169">
        <v>-33180.103441014551</v>
      </c>
      <c r="AG3281" s="169">
        <v>-55474.233292476412</v>
      </c>
      <c r="AH3281" s="169">
        <v>-19386.20280515547</v>
      </c>
      <c r="AI3281" s="168" t="s">
        <v>21</v>
      </c>
      <c r="AJ3281"/>
      <c r="AK3281"/>
    </row>
    <row r="3282" spans="1:37" hidden="1" x14ac:dyDescent="0.25">
      <c r="A3282" s="179" t="b">
        <f>IF(E3282&lt;&gt;1,"",NOT(ISNA(VLOOKUP(P3282,Mapping!$P:$P,1,FALSE))))</f>
        <v>0</v>
      </c>
      <c r="B3282" s="180" t="str">
        <f t="shared" si="50"/>
        <v/>
      </c>
      <c r="E3282" s="167">
        <v>1</v>
      </c>
      <c r="F3282" s="170" t="s">
        <v>5044</v>
      </c>
      <c r="G3282" s="169">
        <v>1155051.06469581</v>
      </c>
      <c r="H3282" s="168" t="s">
        <v>1266</v>
      </c>
      <c r="I3282" s="168" t="s">
        <v>797</v>
      </c>
      <c r="J3282" s="169">
        <v>367194.17954017589</v>
      </c>
      <c r="K3282" s="169">
        <v>138021.329738181</v>
      </c>
      <c r="L3282" s="168" t="s">
        <v>5</v>
      </c>
      <c r="M3282" s="168" t="s">
        <v>21</v>
      </c>
      <c r="N3282" s="168" t="s">
        <v>2829</v>
      </c>
      <c r="O3282" s="168" t="s">
        <v>21</v>
      </c>
      <c r="P3282" s="168" t="s">
        <v>2831</v>
      </c>
      <c r="Q3282" s="168" t="s">
        <v>2832</v>
      </c>
      <c r="R3282" s="168" t="s">
        <v>1259</v>
      </c>
      <c r="S3282" s="168" t="s">
        <v>21</v>
      </c>
      <c r="T3282" s="168" t="s">
        <v>1259</v>
      </c>
      <c r="U3282" s="168" t="s">
        <v>1259</v>
      </c>
      <c r="V3282" s="168" t="s">
        <v>2832</v>
      </c>
      <c r="W3282" s="168" t="s">
        <v>1259</v>
      </c>
      <c r="X3282" s="168" t="s">
        <v>21</v>
      </c>
      <c r="Y3282" s="168" t="s">
        <v>1259</v>
      </c>
      <c r="Z3282" s="168" t="s">
        <v>21</v>
      </c>
      <c r="AA3282" s="168" t="s">
        <v>5045</v>
      </c>
      <c r="AB3282" s="168" t="s">
        <v>1259</v>
      </c>
      <c r="AC3282" s="168" t="s">
        <v>9446</v>
      </c>
      <c r="AD3282" s="169">
        <v>618352.0177368056</v>
      </c>
      <c r="AE3282" s="168" t="s">
        <v>814</v>
      </c>
      <c r="AF3282" s="169">
        <v>-477539.43032947928</v>
      </c>
      <c r="AG3282" s="169">
        <v>-301701.46622840542</v>
      </c>
      <c r="AH3282" s="169">
        <v>-277700.71729863848</v>
      </c>
      <c r="AI3282" s="168" t="s">
        <v>21</v>
      </c>
      <c r="AJ3282"/>
      <c r="AK3282"/>
    </row>
    <row r="3283" spans="1:37" hidden="1" x14ac:dyDescent="0.25">
      <c r="A3283" s="179" t="b">
        <f>IF(E3283&lt;&gt;1,"",NOT(ISNA(VLOOKUP(P3283,Mapping!$P:$P,1,FALSE))))</f>
        <v>0</v>
      </c>
      <c r="B3283" s="180" t="str">
        <f t="shared" si="50"/>
        <v/>
      </c>
      <c r="E3283" s="167">
        <v>1</v>
      </c>
      <c r="F3283" s="170" t="s">
        <v>5046</v>
      </c>
      <c r="G3283" s="169">
        <v>444734.67623882048</v>
      </c>
      <c r="H3283" s="168" t="s">
        <v>1266</v>
      </c>
      <c r="I3283" s="168" t="s">
        <v>797</v>
      </c>
      <c r="J3283" s="169">
        <v>166460.01767899419</v>
      </c>
      <c r="K3283" s="169">
        <v>68335.56879406044</v>
      </c>
      <c r="L3283" s="168" t="s">
        <v>5</v>
      </c>
      <c r="M3283" s="168" t="s">
        <v>21</v>
      </c>
      <c r="N3283" s="168" t="s">
        <v>2829</v>
      </c>
      <c r="O3283" s="168" t="s">
        <v>21</v>
      </c>
      <c r="P3283" s="168" t="s">
        <v>2831</v>
      </c>
      <c r="Q3283" s="168" t="s">
        <v>2832</v>
      </c>
      <c r="R3283" s="168" t="s">
        <v>1259</v>
      </c>
      <c r="S3283" s="168" t="s">
        <v>21</v>
      </c>
      <c r="T3283" s="168" t="s">
        <v>1259</v>
      </c>
      <c r="U3283" s="168" t="s">
        <v>1259</v>
      </c>
      <c r="V3283" s="168" t="s">
        <v>2832</v>
      </c>
      <c r="W3283" s="168" t="s">
        <v>1259</v>
      </c>
      <c r="X3283" s="168" t="s">
        <v>21</v>
      </c>
      <c r="Y3283" s="168" t="s">
        <v>1259</v>
      </c>
      <c r="Z3283" s="168" t="s">
        <v>21</v>
      </c>
      <c r="AA3283" s="168" t="s">
        <v>5047</v>
      </c>
      <c r="AB3283" s="168" t="s">
        <v>1259</v>
      </c>
      <c r="AC3283" s="168" t="s">
        <v>3416</v>
      </c>
      <c r="AD3283" s="169">
        <v>259753.417691362</v>
      </c>
      <c r="AE3283" s="168" t="s">
        <v>810</v>
      </c>
      <c r="AF3283" s="169">
        <v>-212944.2578200984</v>
      </c>
      <c r="AG3283" s="169">
        <v>-324920.17406130978</v>
      </c>
      <c r="AH3283" s="169">
        <v>-132715.58691316089</v>
      </c>
      <c r="AI3283" s="168" t="s">
        <v>21</v>
      </c>
      <c r="AJ3283"/>
      <c r="AK3283"/>
    </row>
    <row r="3284" spans="1:37" hidden="1" x14ac:dyDescent="0.25">
      <c r="A3284" s="179" t="b">
        <f>IF(E3284&lt;&gt;1,"",NOT(ISNA(VLOOKUP(P3284,Mapping!$P:$P,1,FALSE))))</f>
        <v>0</v>
      </c>
      <c r="B3284" s="180" t="str">
        <f t="shared" si="50"/>
        <v/>
      </c>
      <c r="E3284" s="167">
        <v>1</v>
      </c>
      <c r="F3284" s="170" t="s">
        <v>5046</v>
      </c>
      <c r="G3284" s="169">
        <v>3374751.3667534022</v>
      </c>
      <c r="H3284" s="168" t="s">
        <v>1266</v>
      </c>
      <c r="I3284" s="168" t="s">
        <v>797</v>
      </c>
      <c r="J3284" s="169">
        <v>1263137.7812111911</v>
      </c>
      <c r="K3284" s="169">
        <v>518546.37496669323</v>
      </c>
      <c r="L3284" s="168" t="s">
        <v>5</v>
      </c>
      <c r="M3284" s="168" t="s">
        <v>21</v>
      </c>
      <c r="N3284" s="168" t="s">
        <v>2829</v>
      </c>
      <c r="O3284" s="168" t="s">
        <v>21</v>
      </c>
      <c r="P3284" s="168" t="s">
        <v>2835</v>
      </c>
      <c r="Q3284" s="168" t="s">
        <v>2834</v>
      </c>
      <c r="R3284" s="168" t="s">
        <v>1259</v>
      </c>
      <c r="S3284" s="168" t="s">
        <v>21</v>
      </c>
      <c r="T3284" s="168" t="s">
        <v>1259</v>
      </c>
      <c r="U3284" s="168" t="s">
        <v>1259</v>
      </c>
      <c r="V3284" s="168" t="s">
        <v>2834</v>
      </c>
      <c r="W3284" s="168" t="s">
        <v>1259</v>
      </c>
      <c r="X3284" s="168" t="s">
        <v>21</v>
      </c>
      <c r="Y3284" s="168" t="s">
        <v>1259</v>
      </c>
      <c r="Z3284" s="168" t="s">
        <v>21</v>
      </c>
      <c r="AA3284" s="168" t="s">
        <v>5047</v>
      </c>
      <c r="AB3284" s="168" t="s">
        <v>1259</v>
      </c>
      <c r="AC3284" s="168" t="s">
        <v>9447</v>
      </c>
      <c r="AD3284" s="169">
        <v>1971070.0518932811</v>
      </c>
      <c r="AE3284" s="168" t="s">
        <v>810</v>
      </c>
      <c r="AF3284" s="169">
        <v>-1615871.1328701579</v>
      </c>
      <c r="AG3284" s="169">
        <v>-2465570.7325828802</v>
      </c>
      <c r="AH3284" s="169">
        <v>-1007077.100693985</v>
      </c>
      <c r="AI3284" s="168" t="s">
        <v>21</v>
      </c>
      <c r="AJ3284"/>
      <c r="AK3284"/>
    </row>
    <row r="3285" spans="1:37" hidden="1" x14ac:dyDescent="0.25">
      <c r="A3285" s="179" t="b">
        <f>IF(E3285&lt;&gt;1,"",NOT(ISNA(VLOOKUP(P3285,Mapping!$P:$P,1,FALSE))))</f>
        <v>0</v>
      </c>
      <c r="B3285" s="180" t="str">
        <f t="shared" ref="B3285:B3348" si="51">IF(AI3285="","",VALUE(AI3285))</f>
        <v/>
      </c>
      <c r="E3285" s="167">
        <v>1</v>
      </c>
      <c r="F3285" s="170" t="s">
        <v>5048</v>
      </c>
      <c r="G3285" s="169">
        <v>835140.27181723155</v>
      </c>
      <c r="H3285" s="168" t="s">
        <v>1266</v>
      </c>
      <c r="I3285" s="168" t="s">
        <v>402</v>
      </c>
      <c r="J3285" s="169">
        <v>212842.98144619571</v>
      </c>
      <c r="K3285" s="169">
        <v>78702.835696190989</v>
      </c>
      <c r="L3285" s="168" t="s">
        <v>5</v>
      </c>
      <c r="M3285" s="168" t="s">
        <v>21</v>
      </c>
      <c r="N3285" s="168" t="s">
        <v>2829</v>
      </c>
      <c r="O3285" s="168" t="s">
        <v>21</v>
      </c>
      <c r="P3285" s="168" t="s">
        <v>2831</v>
      </c>
      <c r="Q3285" s="168" t="s">
        <v>2832</v>
      </c>
      <c r="R3285" s="168" t="s">
        <v>1259</v>
      </c>
      <c r="S3285" s="168" t="s">
        <v>21</v>
      </c>
      <c r="T3285" s="168" t="s">
        <v>1259</v>
      </c>
      <c r="U3285" s="168" t="s">
        <v>1259</v>
      </c>
      <c r="V3285" s="168" t="s">
        <v>2832</v>
      </c>
      <c r="W3285" s="168" t="s">
        <v>1259</v>
      </c>
      <c r="X3285" s="168" t="s">
        <v>21</v>
      </c>
      <c r="Y3285" s="168" t="s">
        <v>1259</v>
      </c>
      <c r="Z3285" s="168" t="s">
        <v>21</v>
      </c>
      <c r="AA3285" s="168" t="s">
        <v>5049</v>
      </c>
      <c r="AB3285" s="168" t="s">
        <v>1259</v>
      </c>
      <c r="AC3285" s="168" t="s">
        <v>9448</v>
      </c>
      <c r="AD3285" s="169">
        <v>330296.37401795329</v>
      </c>
      <c r="AE3285" s="168" t="s">
        <v>814</v>
      </c>
      <c r="AF3285" s="169">
        <v>-129935.83235091669</v>
      </c>
      <c r="AG3285" s="169">
        <v>-381812.26706203492</v>
      </c>
      <c r="AH3285" s="169">
        <v>-43080.40430793562</v>
      </c>
      <c r="AI3285" s="168" t="s">
        <v>21</v>
      </c>
      <c r="AJ3285"/>
      <c r="AK3285"/>
    </row>
    <row r="3286" spans="1:37" hidden="1" x14ac:dyDescent="0.25">
      <c r="A3286" s="179" t="b">
        <f>IF(E3286&lt;&gt;1,"",NOT(ISNA(VLOOKUP(P3286,Mapping!$P:$P,1,FALSE))))</f>
        <v>0</v>
      </c>
      <c r="B3286" s="180" t="str">
        <f t="shared" si="51"/>
        <v/>
      </c>
      <c r="E3286" s="167">
        <v>1</v>
      </c>
      <c r="F3286" s="170" t="s">
        <v>5050</v>
      </c>
      <c r="G3286" s="169">
        <v>455165.55058665993</v>
      </c>
      <c r="H3286" s="168" t="s">
        <v>1266</v>
      </c>
      <c r="I3286" s="168" t="s">
        <v>3223</v>
      </c>
      <c r="J3286" s="169">
        <v>155353.36157751089</v>
      </c>
      <c r="K3286" s="169">
        <v>66919.149413115651</v>
      </c>
      <c r="L3286" s="168" t="s">
        <v>5</v>
      </c>
      <c r="M3286" s="168" t="s">
        <v>21</v>
      </c>
      <c r="N3286" s="168" t="s">
        <v>2829</v>
      </c>
      <c r="O3286" s="168" t="s">
        <v>21</v>
      </c>
      <c r="P3286" s="168" t="s">
        <v>2831</v>
      </c>
      <c r="Q3286" s="168" t="s">
        <v>2832</v>
      </c>
      <c r="R3286" s="168" t="s">
        <v>1259</v>
      </c>
      <c r="S3286" s="168" t="s">
        <v>21</v>
      </c>
      <c r="T3286" s="168" t="s">
        <v>1259</v>
      </c>
      <c r="U3286" s="168" t="s">
        <v>1259</v>
      </c>
      <c r="V3286" s="168" t="s">
        <v>2832</v>
      </c>
      <c r="W3286" s="168" t="s">
        <v>1259</v>
      </c>
      <c r="X3286" s="168" t="s">
        <v>21</v>
      </c>
      <c r="Y3286" s="168" t="s">
        <v>1259</v>
      </c>
      <c r="Z3286" s="168" t="s">
        <v>21</v>
      </c>
      <c r="AA3286" s="168" t="s">
        <v>5051</v>
      </c>
      <c r="AB3286" s="168" t="s">
        <v>1259</v>
      </c>
      <c r="AC3286" s="168" t="s">
        <v>7106</v>
      </c>
      <c r="AD3286" s="169">
        <v>146335.3245157421</v>
      </c>
      <c r="AE3286" s="168" t="s">
        <v>814</v>
      </c>
      <c r="AF3286" s="169">
        <v>-120764.93350554501</v>
      </c>
      <c r="AG3286" s="169">
        <v>-93536.808561727812</v>
      </c>
      <c r="AH3286" s="169">
        <v>-181449.28841211149</v>
      </c>
      <c r="AI3286" s="168" t="s">
        <v>21</v>
      </c>
      <c r="AJ3286"/>
      <c r="AK3286"/>
    </row>
    <row r="3287" spans="1:37" hidden="1" x14ac:dyDescent="0.25">
      <c r="A3287" s="179" t="b">
        <f>IF(E3287&lt;&gt;1,"",NOT(ISNA(VLOOKUP(P3287,Mapping!$P:$P,1,FALSE))))</f>
        <v>0</v>
      </c>
      <c r="B3287" s="180" t="str">
        <f t="shared" si="51"/>
        <v/>
      </c>
      <c r="E3287" s="167">
        <v>1</v>
      </c>
      <c r="F3287" s="170" t="s">
        <v>5050</v>
      </c>
      <c r="G3287" s="169">
        <v>2466590.0388502111</v>
      </c>
      <c r="H3287" s="168" t="s">
        <v>1266</v>
      </c>
      <c r="I3287" s="168" t="s">
        <v>3223</v>
      </c>
      <c r="J3287" s="169">
        <v>841876.22212420893</v>
      </c>
      <c r="K3287" s="169">
        <v>362641.91597534769</v>
      </c>
      <c r="L3287" s="168" t="s">
        <v>5</v>
      </c>
      <c r="M3287" s="168" t="s">
        <v>21</v>
      </c>
      <c r="N3287" s="168" t="s">
        <v>2829</v>
      </c>
      <c r="O3287" s="168" t="s">
        <v>21</v>
      </c>
      <c r="P3287" s="168" t="s">
        <v>2835</v>
      </c>
      <c r="Q3287" s="168" t="s">
        <v>2834</v>
      </c>
      <c r="R3287" s="168" t="s">
        <v>1259</v>
      </c>
      <c r="S3287" s="168" t="s">
        <v>21</v>
      </c>
      <c r="T3287" s="168" t="s">
        <v>1259</v>
      </c>
      <c r="U3287" s="168" t="s">
        <v>1259</v>
      </c>
      <c r="V3287" s="168" t="s">
        <v>2834</v>
      </c>
      <c r="W3287" s="168" t="s">
        <v>1259</v>
      </c>
      <c r="X3287" s="168" t="s">
        <v>21</v>
      </c>
      <c r="Y3287" s="168" t="s">
        <v>1259</v>
      </c>
      <c r="Z3287" s="168" t="s">
        <v>21</v>
      </c>
      <c r="AA3287" s="168" t="s">
        <v>5051</v>
      </c>
      <c r="AB3287" s="168" t="s">
        <v>1259</v>
      </c>
      <c r="AC3287" s="168" t="s">
        <v>9449</v>
      </c>
      <c r="AD3287" s="169">
        <v>793006.52985977696</v>
      </c>
      <c r="AE3287" s="168" t="s">
        <v>814</v>
      </c>
      <c r="AF3287" s="169">
        <v>-654437.88890273613</v>
      </c>
      <c r="AG3287" s="169">
        <v>-506885.81323175109</v>
      </c>
      <c r="AH3287" s="169">
        <v>-983292.7970425589</v>
      </c>
      <c r="AI3287" s="168" t="s">
        <v>21</v>
      </c>
      <c r="AJ3287"/>
      <c r="AK3287"/>
    </row>
    <row r="3288" spans="1:37" hidden="1" x14ac:dyDescent="0.25">
      <c r="A3288" s="179" t="b">
        <f>IF(E3288&lt;&gt;1,"",NOT(ISNA(VLOOKUP(P3288,Mapping!$P:$P,1,FALSE))))</f>
        <v>0</v>
      </c>
      <c r="B3288" s="180" t="str">
        <f t="shared" si="51"/>
        <v/>
      </c>
      <c r="E3288" s="167">
        <v>1</v>
      </c>
      <c r="F3288" s="170" t="s">
        <v>5050</v>
      </c>
      <c r="G3288" s="169">
        <v>725692.80517348391</v>
      </c>
      <c r="H3288" s="168" t="s">
        <v>1266</v>
      </c>
      <c r="I3288" s="168" t="s">
        <v>3223</v>
      </c>
      <c r="J3288" s="169">
        <v>247687.4987815007</v>
      </c>
      <c r="K3288" s="169">
        <v>106692.48846894329</v>
      </c>
      <c r="L3288" s="168" t="s">
        <v>5</v>
      </c>
      <c r="M3288" s="168" t="s">
        <v>21</v>
      </c>
      <c r="N3288" s="168" t="s">
        <v>2829</v>
      </c>
      <c r="O3288" s="168" t="s">
        <v>21</v>
      </c>
      <c r="P3288" s="168" t="s">
        <v>2836</v>
      </c>
      <c r="Q3288" s="168" t="s">
        <v>2837</v>
      </c>
      <c r="R3288" s="168" t="s">
        <v>1259</v>
      </c>
      <c r="S3288" s="168" t="s">
        <v>21</v>
      </c>
      <c r="T3288" s="168" t="s">
        <v>1259</v>
      </c>
      <c r="U3288" s="168" t="s">
        <v>1259</v>
      </c>
      <c r="V3288" s="168" t="s">
        <v>2837</v>
      </c>
      <c r="W3288" s="168" t="s">
        <v>1259</v>
      </c>
      <c r="X3288" s="168" t="s">
        <v>21</v>
      </c>
      <c r="Y3288" s="168" t="s">
        <v>1259</v>
      </c>
      <c r="Z3288" s="168" t="s">
        <v>21</v>
      </c>
      <c r="AA3288" s="168" t="s">
        <v>5051</v>
      </c>
      <c r="AB3288" s="168" t="s">
        <v>1259</v>
      </c>
      <c r="AC3288" s="168" t="s">
        <v>9450</v>
      </c>
      <c r="AD3288" s="169">
        <v>233309.5991270149</v>
      </c>
      <c r="AE3288" s="168" t="s">
        <v>814</v>
      </c>
      <c r="AF3288" s="169">
        <v>-192541.46815213031</v>
      </c>
      <c r="AG3288" s="169">
        <v>-149130.3305020484</v>
      </c>
      <c r="AH3288" s="169">
        <v>-289293.51734726148</v>
      </c>
      <c r="AI3288" s="168" t="s">
        <v>21</v>
      </c>
      <c r="AJ3288"/>
      <c r="AK3288"/>
    </row>
    <row r="3289" spans="1:37" hidden="1" x14ac:dyDescent="0.25">
      <c r="A3289" s="179" t="b">
        <f>IF(E3289&lt;&gt;1,"",NOT(ISNA(VLOOKUP(P3289,Mapping!$P:$P,1,FALSE))))</f>
        <v>0</v>
      </c>
      <c r="B3289" s="180" t="str">
        <f t="shared" si="51"/>
        <v/>
      </c>
      <c r="E3289" s="167">
        <v>1</v>
      </c>
      <c r="F3289" s="170" t="s">
        <v>5052</v>
      </c>
      <c r="G3289" s="169">
        <v>1534036.2319184651</v>
      </c>
      <c r="H3289" s="168" t="s">
        <v>1266</v>
      </c>
      <c r="I3289" s="168" t="s">
        <v>402</v>
      </c>
      <c r="J3289" s="169">
        <v>339964.57441839942</v>
      </c>
      <c r="K3289" s="169">
        <v>90913.885099605162</v>
      </c>
      <c r="L3289" s="168" t="s">
        <v>5</v>
      </c>
      <c r="M3289" s="168" t="s">
        <v>21</v>
      </c>
      <c r="N3289" s="168" t="s">
        <v>2829</v>
      </c>
      <c r="O3289" s="168" t="s">
        <v>21</v>
      </c>
      <c r="P3289" s="168" t="s">
        <v>2831</v>
      </c>
      <c r="Q3289" s="168" t="s">
        <v>2832</v>
      </c>
      <c r="R3289" s="168" t="s">
        <v>1259</v>
      </c>
      <c r="S3289" s="168" t="s">
        <v>21</v>
      </c>
      <c r="T3289" s="168" t="s">
        <v>1259</v>
      </c>
      <c r="U3289" s="168" t="s">
        <v>1259</v>
      </c>
      <c r="V3289" s="168" t="s">
        <v>2832</v>
      </c>
      <c r="W3289" s="168" t="s">
        <v>1259</v>
      </c>
      <c r="X3289" s="168" t="s">
        <v>21</v>
      </c>
      <c r="Y3289" s="168" t="s">
        <v>1259</v>
      </c>
      <c r="Z3289" s="168" t="s">
        <v>21</v>
      </c>
      <c r="AA3289" s="168" t="s">
        <v>5053</v>
      </c>
      <c r="AB3289" s="168" t="s">
        <v>1259</v>
      </c>
      <c r="AC3289" s="168" t="s">
        <v>9451</v>
      </c>
      <c r="AD3289" s="169">
        <v>474760.16239610268</v>
      </c>
      <c r="AE3289" s="168" t="s">
        <v>817</v>
      </c>
      <c r="AF3289" s="169">
        <v>7897.7426013883669</v>
      </c>
      <c r="AG3289" s="169">
        <v>-1374725.208091731</v>
      </c>
      <c r="AH3289" s="169">
        <v>-78418.797283705091</v>
      </c>
      <c r="AI3289" s="168" t="s">
        <v>21</v>
      </c>
      <c r="AJ3289"/>
      <c r="AK3289"/>
    </row>
    <row r="3290" spans="1:37" hidden="1" x14ac:dyDescent="0.25">
      <c r="A3290" s="179" t="b">
        <f>IF(E3290&lt;&gt;1,"",NOT(ISNA(VLOOKUP(P3290,Mapping!$P:$P,1,FALSE))))</f>
        <v>0</v>
      </c>
      <c r="B3290" s="180" t="str">
        <f t="shared" si="51"/>
        <v/>
      </c>
      <c r="E3290" s="167">
        <v>1</v>
      </c>
      <c r="F3290" s="170" t="s">
        <v>5052</v>
      </c>
      <c r="G3290" s="169">
        <v>5544290.2263482371</v>
      </c>
      <c r="H3290" s="168" t="s">
        <v>1266</v>
      </c>
      <c r="I3290" s="168" t="s">
        <v>402</v>
      </c>
      <c r="J3290" s="169">
        <v>1228694.751815191</v>
      </c>
      <c r="K3290" s="169">
        <v>328579.56944518792</v>
      </c>
      <c r="L3290" s="168" t="s">
        <v>5</v>
      </c>
      <c r="M3290" s="168" t="s">
        <v>21</v>
      </c>
      <c r="N3290" s="168" t="s">
        <v>2829</v>
      </c>
      <c r="O3290" s="168" t="s">
        <v>21</v>
      </c>
      <c r="P3290" s="168" t="s">
        <v>2833</v>
      </c>
      <c r="Q3290" s="168" t="s">
        <v>2834</v>
      </c>
      <c r="R3290" s="168" t="s">
        <v>1259</v>
      </c>
      <c r="S3290" s="168" t="s">
        <v>21</v>
      </c>
      <c r="T3290" s="168" t="s">
        <v>1259</v>
      </c>
      <c r="U3290" s="168" t="s">
        <v>1259</v>
      </c>
      <c r="V3290" s="168" t="s">
        <v>2834</v>
      </c>
      <c r="W3290" s="168" t="s">
        <v>1259</v>
      </c>
      <c r="X3290" s="168" t="s">
        <v>21</v>
      </c>
      <c r="Y3290" s="168" t="s">
        <v>1259</v>
      </c>
      <c r="Z3290" s="168" t="s">
        <v>21</v>
      </c>
      <c r="AA3290" s="168" t="s">
        <v>5053</v>
      </c>
      <c r="AB3290" s="168" t="s">
        <v>1259</v>
      </c>
      <c r="AC3290" s="168" t="s">
        <v>9452</v>
      </c>
      <c r="AD3290" s="169">
        <v>1715870.8989163691</v>
      </c>
      <c r="AE3290" s="168" t="s">
        <v>817</v>
      </c>
      <c r="AF3290" s="169">
        <v>28543.900205232199</v>
      </c>
      <c r="AG3290" s="169">
        <v>-4968510.7669234257</v>
      </c>
      <c r="AH3290" s="169">
        <v>-283420.01466177678</v>
      </c>
      <c r="AI3290" s="168" t="s">
        <v>21</v>
      </c>
      <c r="AJ3290"/>
      <c r="AK3290"/>
    </row>
    <row r="3291" spans="1:37" hidden="1" x14ac:dyDescent="0.25">
      <c r="A3291" s="179" t="b">
        <f>IF(E3291&lt;&gt;1,"",NOT(ISNA(VLOOKUP(P3291,Mapping!$P:$P,1,FALSE))))</f>
        <v>0</v>
      </c>
      <c r="B3291" s="180" t="str">
        <f t="shared" si="51"/>
        <v/>
      </c>
      <c r="E3291" s="167">
        <v>1</v>
      </c>
      <c r="F3291" s="170" t="s">
        <v>5054</v>
      </c>
      <c r="G3291" s="169">
        <v>703460.86452181067</v>
      </c>
      <c r="H3291" s="168" t="s">
        <v>1266</v>
      </c>
      <c r="I3291" s="168" t="s">
        <v>402</v>
      </c>
      <c r="J3291" s="169">
        <v>176415.5477957291</v>
      </c>
      <c r="K3291" s="169">
        <v>49383.640128624211</v>
      </c>
      <c r="L3291" s="168" t="s">
        <v>5</v>
      </c>
      <c r="M3291" s="168" t="s">
        <v>21</v>
      </c>
      <c r="N3291" s="168" t="s">
        <v>2829</v>
      </c>
      <c r="O3291" s="168" t="s">
        <v>21</v>
      </c>
      <c r="P3291" s="168" t="s">
        <v>2831</v>
      </c>
      <c r="Q3291" s="168" t="s">
        <v>2832</v>
      </c>
      <c r="R3291" s="168" t="s">
        <v>1259</v>
      </c>
      <c r="S3291" s="168" t="s">
        <v>21</v>
      </c>
      <c r="T3291" s="168" t="s">
        <v>1259</v>
      </c>
      <c r="U3291" s="168" t="s">
        <v>1259</v>
      </c>
      <c r="V3291" s="168" t="s">
        <v>2832</v>
      </c>
      <c r="W3291" s="168" t="s">
        <v>1259</v>
      </c>
      <c r="X3291" s="168" t="s">
        <v>21</v>
      </c>
      <c r="Y3291" s="168" t="s">
        <v>1259</v>
      </c>
      <c r="Z3291" s="168" t="s">
        <v>21</v>
      </c>
      <c r="AA3291" s="168" t="s">
        <v>5055</v>
      </c>
      <c r="AB3291" s="168" t="s">
        <v>1259</v>
      </c>
      <c r="AC3291" s="168" t="s">
        <v>9453</v>
      </c>
      <c r="AD3291" s="169">
        <v>242242.2934572408</v>
      </c>
      <c r="AE3291" s="168" t="s">
        <v>810</v>
      </c>
      <c r="AF3291" s="169">
        <v>-72367.49957948504</v>
      </c>
      <c r="AG3291" s="169">
        <v>-598814.1844545569</v>
      </c>
      <c r="AH3291" s="169">
        <v>-44266.559800429852</v>
      </c>
      <c r="AI3291" s="168" t="s">
        <v>21</v>
      </c>
      <c r="AJ3291"/>
      <c r="AK3291"/>
    </row>
    <row r="3292" spans="1:37" hidden="1" x14ac:dyDescent="0.25">
      <c r="A3292" s="179" t="b">
        <f>IF(E3292&lt;&gt;1,"",NOT(ISNA(VLOOKUP(P3292,Mapping!$P:$P,1,FALSE))))</f>
        <v>0</v>
      </c>
      <c r="B3292" s="180" t="str">
        <f t="shared" si="51"/>
        <v/>
      </c>
      <c r="E3292" s="167">
        <v>1</v>
      </c>
      <c r="F3292" s="170" t="s">
        <v>5054</v>
      </c>
      <c r="G3292" s="169">
        <v>458642.67119424418</v>
      </c>
      <c r="H3292" s="168" t="s">
        <v>1266</v>
      </c>
      <c r="I3292" s="168" t="s">
        <v>402</v>
      </c>
      <c r="J3292" s="169">
        <v>115019.4732385438</v>
      </c>
      <c r="K3292" s="169">
        <v>32197.163714691909</v>
      </c>
      <c r="L3292" s="168" t="s">
        <v>5</v>
      </c>
      <c r="M3292" s="168" t="s">
        <v>21</v>
      </c>
      <c r="N3292" s="168" t="s">
        <v>2829</v>
      </c>
      <c r="O3292" s="168" t="s">
        <v>21</v>
      </c>
      <c r="P3292" s="168" t="s">
        <v>2833</v>
      </c>
      <c r="Q3292" s="168" t="s">
        <v>2834</v>
      </c>
      <c r="R3292" s="168" t="s">
        <v>1259</v>
      </c>
      <c r="S3292" s="168" t="s">
        <v>21</v>
      </c>
      <c r="T3292" s="168" t="s">
        <v>1259</v>
      </c>
      <c r="U3292" s="168" t="s">
        <v>1259</v>
      </c>
      <c r="V3292" s="168" t="s">
        <v>2834</v>
      </c>
      <c r="W3292" s="168" t="s">
        <v>1259</v>
      </c>
      <c r="X3292" s="168" t="s">
        <v>21</v>
      </c>
      <c r="Y3292" s="168" t="s">
        <v>1259</v>
      </c>
      <c r="Z3292" s="168" t="s">
        <v>21</v>
      </c>
      <c r="AA3292" s="168" t="s">
        <v>5055</v>
      </c>
      <c r="AB3292" s="168" t="s">
        <v>1259</v>
      </c>
      <c r="AC3292" s="168" t="s">
        <v>9454</v>
      </c>
      <c r="AD3292" s="169">
        <v>157937.21889983569</v>
      </c>
      <c r="AE3292" s="168" t="s">
        <v>810</v>
      </c>
      <c r="AF3292" s="169">
        <v>-47182.188787922729</v>
      </c>
      <c r="AG3292" s="169">
        <v>-390415.09053091839</v>
      </c>
      <c r="AH3292" s="169">
        <v>-28860.92781472631</v>
      </c>
      <c r="AI3292" s="168" t="s">
        <v>21</v>
      </c>
      <c r="AJ3292"/>
      <c r="AK3292"/>
    </row>
    <row r="3293" spans="1:37" hidden="1" x14ac:dyDescent="0.25">
      <c r="A3293" s="179" t="b">
        <f>IF(E3293&lt;&gt;1,"",NOT(ISNA(VLOOKUP(P3293,Mapping!$P:$P,1,FALSE))))</f>
        <v>0</v>
      </c>
      <c r="B3293" s="180" t="str">
        <f t="shared" si="51"/>
        <v/>
      </c>
      <c r="E3293" s="167">
        <v>1</v>
      </c>
      <c r="F3293" s="170" t="s">
        <v>5054</v>
      </c>
      <c r="G3293" s="169">
        <v>368592.72157909779</v>
      </c>
      <c r="H3293" s="168" t="s">
        <v>1266</v>
      </c>
      <c r="I3293" s="168" t="s">
        <v>402</v>
      </c>
      <c r="J3293" s="169">
        <v>92436.537937469315</v>
      </c>
      <c r="K3293" s="169">
        <v>25875.569252691479</v>
      </c>
      <c r="L3293" s="168" t="s">
        <v>5</v>
      </c>
      <c r="M3293" s="168" t="s">
        <v>21</v>
      </c>
      <c r="N3293" s="168" t="s">
        <v>2829</v>
      </c>
      <c r="O3293" s="168" t="s">
        <v>21</v>
      </c>
      <c r="P3293" s="168" t="s">
        <v>2851</v>
      </c>
      <c r="Q3293" s="168" t="s">
        <v>2834</v>
      </c>
      <c r="R3293" s="168" t="s">
        <v>1259</v>
      </c>
      <c r="S3293" s="168" t="s">
        <v>21</v>
      </c>
      <c r="T3293" s="168" t="s">
        <v>1259</v>
      </c>
      <c r="U3293" s="168" t="s">
        <v>1259</v>
      </c>
      <c r="V3293" s="168" t="s">
        <v>2834</v>
      </c>
      <c r="W3293" s="168" t="s">
        <v>1259</v>
      </c>
      <c r="X3293" s="168" t="s">
        <v>21</v>
      </c>
      <c r="Y3293" s="168" t="s">
        <v>1259</v>
      </c>
      <c r="Z3293" s="168" t="s">
        <v>21</v>
      </c>
      <c r="AA3293" s="168" t="s">
        <v>5055</v>
      </c>
      <c r="AB3293" s="168" t="s">
        <v>1259</v>
      </c>
      <c r="AC3293" s="168" t="s">
        <v>9455</v>
      </c>
      <c r="AD3293" s="169">
        <v>126927.8089658368</v>
      </c>
      <c r="AE3293" s="168" t="s">
        <v>810</v>
      </c>
      <c r="AF3293" s="169">
        <v>-37918.432949370646</v>
      </c>
      <c r="AG3293" s="169">
        <v>-313760.95117716352</v>
      </c>
      <c r="AH3293" s="169">
        <v>-23194.370255231799</v>
      </c>
      <c r="AI3293" s="168" t="s">
        <v>21</v>
      </c>
      <c r="AJ3293"/>
      <c r="AK3293"/>
    </row>
    <row r="3294" spans="1:37" hidden="1" x14ac:dyDescent="0.25">
      <c r="A3294" s="179" t="b">
        <f>IF(E3294&lt;&gt;1,"",NOT(ISNA(VLOOKUP(P3294,Mapping!$P:$P,1,FALSE))))</f>
        <v>0</v>
      </c>
      <c r="B3294" s="180" t="str">
        <f t="shared" si="51"/>
        <v/>
      </c>
      <c r="E3294" s="167">
        <v>1</v>
      </c>
      <c r="F3294" s="170" t="s">
        <v>5056</v>
      </c>
      <c r="G3294" s="169">
        <v>985702.10280006612</v>
      </c>
      <c r="H3294" s="168" t="s">
        <v>1266</v>
      </c>
      <c r="I3294" s="168" t="s">
        <v>402</v>
      </c>
      <c r="J3294" s="169">
        <v>376592.28709790541</v>
      </c>
      <c r="K3294" s="169">
        <v>161220.31315711161</v>
      </c>
      <c r="L3294" s="168" t="s">
        <v>5</v>
      </c>
      <c r="M3294" s="168" t="s">
        <v>21</v>
      </c>
      <c r="N3294" s="168" t="s">
        <v>2829</v>
      </c>
      <c r="O3294" s="168" t="s">
        <v>21</v>
      </c>
      <c r="P3294" s="168" t="s">
        <v>2831</v>
      </c>
      <c r="Q3294" s="168" t="s">
        <v>2832</v>
      </c>
      <c r="R3294" s="168" t="s">
        <v>1259</v>
      </c>
      <c r="S3294" s="168" t="s">
        <v>21</v>
      </c>
      <c r="T3294" s="168" t="s">
        <v>1259</v>
      </c>
      <c r="U3294" s="168" t="s">
        <v>1259</v>
      </c>
      <c r="V3294" s="168" t="s">
        <v>2832</v>
      </c>
      <c r="W3294" s="168" t="s">
        <v>1259</v>
      </c>
      <c r="X3294" s="168" t="s">
        <v>21</v>
      </c>
      <c r="Y3294" s="168" t="s">
        <v>1259</v>
      </c>
      <c r="Z3294" s="168" t="s">
        <v>21</v>
      </c>
      <c r="AA3294" s="168" t="s">
        <v>5057</v>
      </c>
      <c r="AB3294" s="168" t="s">
        <v>1259</v>
      </c>
      <c r="AC3294" s="168" t="s">
        <v>9456</v>
      </c>
      <c r="AD3294" s="169">
        <v>599662.25250912318</v>
      </c>
      <c r="AE3294" s="168" t="s">
        <v>808</v>
      </c>
      <c r="AF3294" s="169">
        <v>-417359.31703512889</v>
      </c>
      <c r="AG3294" s="169">
        <v>-616029.24475767906</v>
      </c>
      <c r="AH3294" s="169">
        <v>-205720.44391470091</v>
      </c>
      <c r="AI3294" s="168" t="s">
        <v>21</v>
      </c>
      <c r="AJ3294"/>
      <c r="AK3294"/>
    </row>
    <row r="3295" spans="1:37" hidden="1" x14ac:dyDescent="0.25">
      <c r="A3295" s="179" t="b">
        <f>IF(E3295&lt;&gt;1,"",NOT(ISNA(VLOOKUP(P3295,Mapping!$P:$P,1,FALSE))))</f>
        <v>0</v>
      </c>
      <c r="B3295" s="180" t="str">
        <f t="shared" si="51"/>
        <v/>
      </c>
      <c r="E3295" s="167">
        <v>1</v>
      </c>
      <c r="F3295" s="170" t="s">
        <v>5056</v>
      </c>
      <c r="G3295" s="169">
        <v>973803.74735470687</v>
      </c>
      <c r="H3295" s="168" t="s">
        <v>1266</v>
      </c>
      <c r="I3295" s="168" t="s">
        <v>402</v>
      </c>
      <c r="J3295" s="169">
        <v>372046.46247488348</v>
      </c>
      <c r="K3295" s="169">
        <v>159274.2316934462</v>
      </c>
      <c r="L3295" s="168" t="s">
        <v>5</v>
      </c>
      <c r="M3295" s="168" t="s">
        <v>21</v>
      </c>
      <c r="N3295" s="168" t="s">
        <v>2829</v>
      </c>
      <c r="O3295" s="168" t="s">
        <v>21</v>
      </c>
      <c r="P3295" s="168" t="s">
        <v>2836</v>
      </c>
      <c r="Q3295" s="168" t="s">
        <v>2837</v>
      </c>
      <c r="R3295" s="168" t="s">
        <v>1259</v>
      </c>
      <c r="S3295" s="168" t="s">
        <v>21</v>
      </c>
      <c r="T3295" s="168" t="s">
        <v>1259</v>
      </c>
      <c r="U3295" s="168" t="s">
        <v>1259</v>
      </c>
      <c r="V3295" s="168" t="s">
        <v>2837</v>
      </c>
      <c r="W3295" s="168" t="s">
        <v>1259</v>
      </c>
      <c r="X3295" s="168" t="s">
        <v>21</v>
      </c>
      <c r="Y3295" s="168" t="s">
        <v>1259</v>
      </c>
      <c r="Z3295" s="168" t="s">
        <v>21</v>
      </c>
      <c r="AA3295" s="168" t="s">
        <v>5057</v>
      </c>
      <c r="AB3295" s="168" t="s">
        <v>1259</v>
      </c>
      <c r="AC3295" s="168" t="s">
        <v>9457</v>
      </c>
      <c r="AD3295" s="169">
        <v>592423.76269841078</v>
      </c>
      <c r="AE3295" s="168" t="s">
        <v>808</v>
      </c>
      <c r="AF3295" s="169">
        <v>-412321.39585345588</v>
      </c>
      <c r="AG3295" s="169">
        <v>-608593.18989075581</v>
      </c>
      <c r="AH3295" s="169">
        <v>-203237.20383930599</v>
      </c>
      <c r="AI3295" s="168" t="s">
        <v>21</v>
      </c>
      <c r="AJ3295"/>
      <c r="AK3295"/>
    </row>
    <row r="3296" spans="1:37" hidden="1" x14ac:dyDescent="0.25">
      <c r="A3296" s="179" t="b">
        <f>IF(E3296&lt;&gt;1,"",NOT(ISNA(VLOOKUP(P3296,Mapping!$P:$P,1,FALSE))))</f>
        <v>0</v>
      </c>
      <c r="B3296" s="180" t="str">
        <f t="shared" si="51"/>
        <v/>
      </c>
      <c r="E3296" s="167">
        <v>1</v>
      </c>
      <c r="F3296" s="170" t="s">
        <v>5058</v>
      </c>
      <c r="G3296" s="169">
        <v>1366034.354684094</v>
      </c>
      <c r="H3296" s="168" t="s">
        <v>1266</v>
      </c>
      <c r="I3296" s="168" t="s">
        <v>303</v>
      </c>
      <c r="J3296" s="169">
        <v>322702.32819077099</v>
      </c>
      <c r="K3296" s="169">
        <v>90086.468098981059</v>
      </c>
      <c r="L3296" s="168" t="s">
        <v>5</v>
      </c>
      <c r="M3296" s="168" t="s">
        <v>21</v>
      </c>
      <c r="N3296" s="168" t="s">
        <v>2829</v>
      </c>
      <c r="O3296" s="168" t="s">
        <v>21</v>
      </c>
      <c r="P3296" s="168" t="s">
        <v>2831</v>
      </c>
      <c r="Q3296" s="168" t="s">
        <v>2832</v>
      </c>
      <c r="R3296" s="168" t="s">
        <v>1259</v>
      </c>
      <c r="S3296" s="168" t="s">
        <v>21</v>
      </c>
      <c r="T3296" s="168" t="s">
        <v>1259</v>
      </c>
      <c r="U3296" s="168" t="s">
        <v>1259</v>
      </c>
      <c r="V3296" s="168" t="s">
        <v>2832</v>
      </c>
      <c r="W3296" s="168" t="s">
        <v>1259</v>
      </c>
      <c r="X3296" s="168" t="s">
        <v>21</v>
      </c>
      <c r="Y3296" s="168" t="s">
        <v>1259</v>
      </c>
      <c r="Z3296" s="168" t="s">
        <v>21</v>
      </c>
      <c r="AA3296" s="168" t="s">
        <v>5059</v>
      </c>
      <c r="AB3296" s="168" t="s">
        <v>5060</v>
      </c>
      <c r="AC3296" s="168" t="s">
        <v>12384</v>
      </c>
      <c r="AD3296" s="169">
        <v>516371.53910450649</v>
      </c>
      <c r="AE3296" s="168" t="s">
        <v>817</v>
      </c>
      <c r="AF3296" s="169">
        <v>-191717.1428881555</v>
      </c>
      <c r="AG3296" s="169">
        <v>-623228.63838342146</v>
      </c>
      <c r="AH3296" s="169">
        <v>-198620.82091934071</v>
      </c>
      <c r="AI3296" s="168" t="s">
        <v>21</v>
      </c>
      <c r="AJ3296"/>
      <c r="AK3296"/>
    </row>
    <row r="3297" spans="1:37" hidden="1" x14ac:dyDescent="0.25">
      <c r="A3297" s="179" t="b">
        <f>IF(E3297&lt;&gt;1,"",NOT(ISNA(VLOOKUP(P3297,Mapping!$P:$P,1,FALSE))))</f>
        <v>0</v>
      </c>
      <c r="B3297" s="180" t="str">
        <f t="shared" si="51"/>
        <v/>
      </c>
      <c r="E3297" s="167">
        <v>1</v>
      </c>
      <c r="F3297" s="170" t="s">
        <v>5058</v>
      </c>
      <c r="G3297" s="169">
        <v>2005772.31609167</v>
      </c>
      <c r="H3297" s="168" t="s">
        <v>1266</v>
      </c>
      <c r="I3297" s="168" t="s">
        <v>303</v>
      </c>
      <c r="J3297" s="169">
        <v>473829.51534411561</v>
      </c>
      <c r="K3297" s="169">
        <v>132275.54866963651</v>
      </c>
      <c r="L3297" s="168" t="s">
        <v>5</v>
      </c>
      <c r="M3297" s="168" t="s">
        <v>21</v>
      </c>
      <c r="N3297" s="168" t="s">
        <v>2829</v>
      </c>
      <c r="O3297" s="168" t="s">
        <v>21</v>
      </c>
      <c r="P3297" s="168" t="s">
        <v>2836</v>
      </c>
      <c r="Q3297" s="168" t="s">
        <v>2837</v>
      </c>
      <c r="R3297" s="168" t="s">
        <v>1259</v>
      </c>
      <c r="S3297" s="168" t="s">
        <v>21</v>
      </c>
      <c r="T3297" s="168" t="s">
        <v>1259</v>
      </c>
      <c r="U3297" s="168" t="s">
        <v>1259</v>
      </c>
      <c r="V3297" s="168" t="s">
        <v>2837</v>
      </c>
      <c r="W3297" s="168" t="s">
        <v>1259</v>
      </c>
      <c r="X3297" s="168" t="s">
        <v>21</v>
      </c>
      <c r="Y3297" s="168" t="s">
        <v>1259</v>
      </c>
      <c r="Z3297" s="168" t="s">
        <v>21</v>
      </c>
      <c r="AA3297" s="168" t="s">
        <v>5059</v>
      </c>
      <c r="AB3297" s="168" t="s">
        <v>5060</v>
      </c>
      <c r="AC3297" s="168" t="s">
        <v>9458</v>
      </c>
      <c r="AD3297" s="169">
        <v>758197.43068832543</v>
      </c>
      <c r="AE3297" s="168" t="s">
        <v>817</v>
      </c>
      <c r="AF3297" s="169">
        <v>-281501.65946169168</v>
      </c>
      <c r="AG3297" s="169">
        <v>-915097.59266197775</v>
      </c>
      <c r="AH3297" s="169">
        <v>-291638.45157579868</v>
      </c>
      <c r="AI3297" s="168" t="s">
        <v>21</v>
      </c>
      <c r="AJ3297"/>
      <c r="AK3297"/>
    </row>
    <row r="3298" spans="1:37" hidden="1" x14ac:dyDescent="0.25">
      <c r="A3298" s="179" t="b">
        <f>IF(E3298&lt;&gt;1,"",NOT(ISNA(VLOOKUP(P3298,Mapping!$P:$P,1,FALSE))))</f>
        <v>0</v>
      </c>
      <c r="B3298" s="180" t="str">
        <f t="shared" si="51"/>
        <v/>
      </c>
      <c r="E3298" s="167">
        <v>1</v>
      </c>
      <c r="F3298" s="170" t="s">
        <v>5061</v>
      </c>
      <c r="G3298" s="169">
        <v>1920693.328216726</v>
      </c>
      <c r="H3298" s="168" t="s">
        <v>1266</v>
      </c>
      <c r="I3298" s="168" t="s">
        <v>303</v>
      </c>
      <c r="J3298" s="169">
        <v>550730.92254634714</v>
      </c>
      <c r="K3298" s="169">
        <v>-17794.752212980689</v>
      </c>
      <c r="L3298" s="168" t="s">
        <v>5</v>
      </c>
      <c r="M3298" s="168" t="s">
        <v>21</v>
      </c>
      <c r="N3298" s="168" t="s">
        <v>2829</v>
      </c>
      <c r="O3298" s="168" t="s">
        <v>21</v>
      </c>
      <c r="P3298" s="168" t="s">
        <v>2831</v>
      </c>
      <c r="Q3298" s="168" t="s">
        <v>2832</v>
      </c>
      <c r="R3298" s="168" t="s">
        <v>1259</v>
      </c>
      <c r="S3298" s="168" t="s">
        <v>21</v>
      </c>
      <c r="T3298" s="168" t="s">
        <v>1259</v>
      </c>
      <c r="U3298" s="168" t="s">
        <v>1259</v>
      </c>
      <c r="V3298" s="168" t="s">
        <v>2832</v>
      </c>
      <c r="W3298" s="168" t="s">
        <v>1259</v>
      </c>
      <c r="X3298" s="168" t="s">
        <v>21</v>
      </c>
      <c r="Y3298" s="168" t="s">
        <v>1259</v>
      </c>
      <c r="Z3298" s="168" t="s">
        <v>21</v>
      </c>
      <c r="AA3298" s="168" t="s">
        <v>5062</v>
      </c>
      <c r="AB3298" s="168" t="s">
        <v>5063</v>
      </c>
      <c r="AC3298" s="168" t="s">
        <v>12385</v>
      </c>
      <c r="AD3298" s="169">
        <v>701013.2978829171</v>
      </c>
      <c r="AE3298" s="168" t="s">
        <v>817</v>
      </c>
      <c r="AF3298" s="169">
        <v>-200228.5954905336</v>
      </c>
      <c r="AG3298" s="169">
        <v>-554454.25191831565</v>
      </c>
      <c r="AH3298" s="169">
        <v>240155.52011074129</v>
      </c>
      <c r="AI3298" s="168" t="s">
        <v>21</v>
      </c>
      <c r="AJ3298"/>
      <c r="AK3298"/>
    </row>
    <row r="3299" spans="1:37" hidden="1" x14ac:dyDescent="0.25">
      <c r="A3299" s="179" t="b">
        <f>IF(E3299&lt;&gt;1,"",NOT(ISNA(VLOOKUP(P3299,Mapping!$P:$P,1,FALSE))))</f>
        <v>0</v>
      </c>
      <c r="B3299" s="180" t="str">
        <f t="shared" si="51"/>
        <v/>
      </c>
      <c r="E3299" s="167">
        <v>1</v>
      </c>
      <c r="F3299" s="170" t="s">
        <v>5061</v>
      </c>
      <c r="G3299" s="169">
        <v>6784133.2144695008</v>
      </c>
      <c r="H3299" s="168" t="s">
        <v>1266</v>
      </c>
      <c r="I3299" s="168" t="s">
        <v>303</v>
      </c>
      <c r="J3299" s="169">
        <v>1945251.6906231029</v>
      </c>
      <c r="K3299" s="169">
        <v>-62853.328929622243</v>
      </c>
      <c r="L3299" s="168" t="s">
        <v>5</v>
      </c>
      <c r="M3299" s="168" t="s">
        <v>21</v>
      </c>
      <c r="N3299" s="168" t="s">
        <v>2829</v>
      </c>
      <c r="O3299" s="168" t="s">
        <v>21</v>
      </c>
      <c r="P3299" s="168" t="s">
        <v>2833</v>
      </c>
      <c r="Q3299" s="168" t="s">
        <v>2834</v>
      </c>
      <c r="R3299" s="168" t="s">
        <v>1259</v>
      </c>
      <c r="S3299" s="168" t="s">
        <v>21</v>
      </c>
      <c r="T3299" s="168" t="s">
        <v>1259</v>
      </c>
      <c r="U3299" s="168" t="s">
        <v>1259</v>
      </c>
      <c r="V3299" s="168" t="s">
        <v>2834</v>
      </c>
      <c r="W3299" s="168" t="s">
        <v>1259</v>
      </c>
      <c r="X3299" s="168" t="s">
        <v>21</v>
      </c>
      <c r="Y3299" s="168" t="s">
        <v>1259</v>
      </c>
      <c r="Z3299" s="168" t="s">
        <v>21</v>
      </c>
      <c r="AA3299" s="168" t="s">
        <v>5062</v>
      </c>
      <c r="AB3299" s="168" t="s">
        <v>5063</v>
      </c>
      <c r="AC3299" s="168" t="s">
        <v>9459</v>
      </c>
      <c r="AD3299" s="169">
        <v>2476068.1614736668</v>
      </c>
      <c r="AE3299" s="168" t="s">
        <v>817</v>
      </c>
      <c r="AF3299" s="169">
        <v>-707232.87533626985</v>
      </c>
      <c r="AG3299" s="169">
        <v>-1958402.9637023059</v>
      </c>
      <c r="AH3299" s="169">
        <v>848259.85319278389</v>
      </c>
      <c r="AI3299" s="168" t="s">
        <v>21</v>
      </c>
      <c r="AJ3299"/>
      <c r="AK3299"/>
    </row>
    <row r="3300" spans="1:37" hidden="1" x14ac:dyDescent="0.25">
      <c r="A3300" s="179" t="b">
        <f>IF(E3300&lt;&gt;1,"",NOT(ISNA(VLOOKUP(P3300,Mapping!$P:$P,1,FALSE))))</f>
        <v>0</v>
      </c>
      <c r="B3300" s="180" t="str">
        <f t="shared" si="51"/>
        <v/>
      </c>
      <c r="E3300" s="167">
        <v>1</v>
      </c>
      <c r="F3300" s="170" t="s">
        <v>5061</v>
      </c>
      <c r="G3300" s="169">
        <v>799126.53571747011</v>
      </c>
      <c r="H3300" s="168" t="s">
        <v>1266</v>
      </c>
      <c r="I3300" s="168" t="s">
        <v>303</v>
      </c>
      <c r="J3300" s="169">
        <v>229137.93044492169</v>
      </c>
      <c r="K3300" s="169">
        <v>-7403.7111916835538</v>
      </c>
      <c r="L3300" s="168" t="s">
        <v>5</v>
      </c>
      <c r="M3300" s="168" t="s">
        <v>21</v>
      </c>
      <c r="N3300" s="168" t="s">
        <v>2829</v>
      </c>
      <c r="O3300" s="168" t="s">
        <v>21</v>
      </c>
      <c r="P3300" s="168" t="s">
        <v>2836</v>
      </c>
      <c r="Q3300" s="168" t="s">
        <v>2837</v>
      </c>
      <c r="R3300" s="168" t="s">
        <v>1259</v>
      </c>
      <c r="S3300" s="168" t="s">
        <v>21</v>
      </c>
      <c r="T3300" s="168" t="s">
        <v>1259</v>
      </c>
      <c r="U3300" s="168" t="s">
        <v>1259</v>
      </c>
      <c r="V3300" s="168" t="s">
        <v>2837</v>
      </c>
      <c r="W3300" s="168" t="s">
        <v>1259</v>
      </c>
      <c r="X3300" s="168" t="s">
        <v>21</v>
      </c>
      <c r="Y3300" s="168" t="s">
        <v>1259</v>
      </c>
      <c r="Z3300" s="168" t="s">
        <v>21</v>
      </c>
      <c r="AA3300" s="168" t="s">
        <v>5062</v>
      </c>
      <c r="AB3300" s="168" t="s">
        <v>5063</v>
      </c>
      <c r="AC3300" s="168" t="s">
        <v>9460</v>
      </c>
      <c r="AD3300" s="169">
        <v>291664.64005431457</v>
      </c>
      <c r="AE3300" s="168" t="s">
        <v>817</v>
      </c>
      <c r="AF3300" s="169">
        <v>-83307.408587962622</v>
      </c>
      <c r="AG3300" s="169">
        <v>-230687.06442620029</v>
      </c>
      <c r="AH3300" s="169">
        <v>99919.464497597655</v>
      </c>
      <c r="AI3300" s="168" t="s">
        <v>21</v>
      </c>
      <c r="AJ3300"/>
      <c r="AK3300"/>
    </row>
    <row r="3301" spans="1:37" hidden="1" x14ac:dyDescent="0.25">
      <c r="A3301" s="179" t="b">
        <f>IF(E3301&lt;&gt;1,"",NOT(ISNA(VLOOKUP(P3301,Mapping!$P:$P,1,FALSE))))</f>
        <v>0</v>
      </c>
      <c r="B3301" s="180" t="str">
        <f t="shared" si="51"/>
        <v/>
      </c>
      <c r="E3301" s="167">
        <v>1</v>
      </c>
      <c r="F3301" s="170" t="s">
        <v>5064</v>
      </c>
      <c r="G3301" s="169">
        <v>599142.69062030595</v>
      </c>
      <c r="H3301" s="168" t="s">
        <v>1266</v>
      </c>
      <c r="I3301" s="168" t="s">
        <v>797</v>
      </c>
      <c r="J3301" s="169">
        <v>191636.20400037969</v>
      </c>
      <c r="K3301" s="169">
        <v>86234.166302545185</v>
      </c>
      <c r="L3301" s="168" t="s">
        <v>5</v>
      </c>
      <c r="M3301" s="168" t="s">
        <v>21</v>
      </c>
      <c r="N3301" s="168" t="s">
        <v>2829</v>
      </c>
      <c r="O3301" s="168" t="s">
        <v>21</v>
      </c>
      <c r="P3301" s="168" t="s">
        <v>2831</v>
      </c>
      <c r="Q3301" s="168" t="s">
        <v>2832</v>
      </c>
      <c r="R3301" s="168" t="s">
        <v>1259</v>
      </c>
      <c r="S3301" s="168" t="s">
        <v>21</v>
      </c>
      <c r="T3301" s="168" t="s">
        <v>1259</v>
      </c>
      <c r="U3301" s="168" t="s">
        <v>1259</v>
      </c>
      <c r="V3301" s="168" t="s">
        <v>2832</v>
      </c>
      <c r="W3301" s="168" t="s">
        <v>1259</v>
      </c>
      <c r="X3301" s="168" t="s">
        <v>21</v>
      </c>
      <c r="Y3301" s="168" t="s">
        <v>1259</v>
      </c>
      <c r="Z3301" s="168" t="s">
        <v>21</v>
      </c>
      <c r="AA3301" s="168" t="s">
        <v>5065</v>
      </c>
      <c r="AB3301" s="168" t="s">
        <v>1259</v>
      </c>
      <c r="AC3301" s="168" t="s">
        <v>9461</v>
      </c>
      <c r="AD3301" s="169">
        <v>279204.10924917797</v>
      </c>
      <c r="AE3301" s="168" t="s">
        <v>814</v>
      </c>
      <c r="AF3301" s="169">
        <v>-94811.054054833716</v>
      </c>
      <c r="AG3301" s="169">
        <v>-198020.72989346989</v>
      </c>
      <c r="AH3301" s="169">
        <v>-97736.70537674299</v>
      </c>
      <c r="AI3301" s="168" t="s">
        <v>21</v>
      </c>
      <c r="AJ3301"/>
      <c r="AK3301"/>
    </row>
    <row r="3302" spans="1:37" hidden="1" x14ac:dyDescent="0.25">
      <c r="A3302" s="179" t="b">
        <f>IF(E3302&lt;&gt;1,"",NOT(ISNA(VLOOKUP(P3302,Mapping!$P:$P,1,FALSE))))</f>
        <v>0</v>
      </c>
      <c r="B3302" s="180" t="str">
        <f t="shared" si="51"/>
        <v/>
      </c>
      <c r="E3302" s="167">
        <v>1</v>
      </c>
      <c r="F3302" s="170" t="s">
        <v>5066</v>
      </c>
      <c r="G3302" s="169">
        <v>544628.22096498485</v>
      </c>
      <c r="H3302" s="168" t="s">
        <v>1266</v>
      </c>
      <c r="I3302" s="168" t="s">
        <v>2855</v>
      </c>
      <c r="J3302" s="169">
        <v>157055.7540639035</v>
      </c>
      <c r="K3302" s="169">
        <v>72853.796006680641</v>
      </c>
      <c r="L3302" s="168" t="s">
        <v>5</v>
      </c>
      <c r="M3302" s="168" t="s">
        <v>21</v>
      </c>
      <c r="N3302" s="168" t="s">
        <v>2829</v>
      </c>
      <c r="O3302" s="168" t="s">
        <v>21</v>
      </c>
      <c r="P3302" s="168" t="s">
        <v>2831</v>
      </c>
      <c r="Q3302" s="168" t="s">
        <v>2832</v>
      </c>
      <c r="R3302" s="168" t="s">
        <v>1259</v>
      </c>
      <c r="S3302" s="168" t="s">
        <v>21</v>
      </c>
      <c r="T3302" s="168" t="s">
        <v>1259</v>
      </c>
      <c r="U3302" s="168" t="s">
        <v>1259</v>
      </c>
      <c r="V3302" s="168" t="s">
        <v>2832</v>
      </c>
      <c r="W3302" s="168" t="s">
        <v>1259</v>
      </c>
      <c r="X3302" s="168" t="s">
        <v>21</v>
      </c>
      <c r="Y3302" s="168" t="s">
        <v>1259</v>
      </c>
      <c r="Z3302" s="168" t="s">
        <v>21</v>
      </c>
      <c r="AA3302" s="168" t="s">
        <v>5067</v>
      </c>
      <c r="AB3302" s="168" t="s">
        <v>1259</v>
      </c>
      <c r="AC3302" s="168" t="s">
        <v>9462</v>
      </c>
      <c r="AD3302" s="169">
        <v>223108.3287759606</v>
      </c>
      <c r="AE3302" s="168" t="s">
        <v>814</v>
      </c>
      <c r="AF3302" s="169">
        <v>-97298.939709202212</v>
      </c>
      <c r="AG3302" s="169">
        <v>345044.80851710582</v>
      </c>
      <c r="AH3302" s="169">
        <v>-66299.300304065808</v>
      </c>
      <c r="AI3302" s="168" t="s">
        <v>21</v>
      </c>
      <c r="AJ3302"/>
      <c r="AK3302"/>
    </row>
    <row r="3303" spans="1:37" hidden="1" x14ac:dyDescent="0.25">
      <c r="A3303" s="179" t="b">
        <f>IF(E3303&lt;&gt;1,"",NOT(ISNA(VLOOKUP(P3303,Mapping!$P:$P,1,FALSE))))</f>
        <v>0</v>
      </c>
      <c r="B3303" s="180" t="str">
        <f t="shared" si="51"/>
        <v/>
      </c>
      <c r="E3303" s="167">
        <v>1</v>
      </c>
      <c r="F3303" s="170" t="s">
        <v>452</v>
      </c>
      <c r="G3303" s="169">
        <v>9493071.769310547</v>
      </c>
      <c r="H3303" s="168" t="s">
        <v>1266</v>
      </c>
      <c r="I3303" s="168" t="s">
        <v>384</v>
      </c>
      <c r="J3303" s="169">
        <v>3406690.946437744</v>
      </c>
      <c r="K3303" s="169">
        <v>247488.41020530299</v>
      </c>
      <c r="L3303" s="168" t="s">
        <v>5</v>
      </c>
      <c r="M3303" s="168" t="s">
        <v>21</v>
      </c>
      <c r="N3303" s="168" t="s">
        <v>2829</v>
      </c>
      <c r="O3303" s="168" t="s">
        <v>21</v>
      </c>
      <c r="P3303" s="168" t="s">
        <v>2842</v>
      </c>
      <c r="Q3303" s="168" t="s">
        <v>2834</v>
      </c>
      <c r="R3303" s="168" t="s">
        <v>1259</v>
      </c>
      <c r="S3303" s="168" t="s">
        <v>21</v>
      </c>
      <c r="T3303" s="168" t="s">
        <v>1259</v>
      </c>
      <c r="U3303" s="168" t="s">
        <v>1259</v>
      </c>
      <c r="V3303" s="168" t="s">
        <v>2834</v>
      </c>
      <c r="W3303" s="168" t="s">
        <v>1259</v>
      </c>
      <c r="X3303" s="168" t="s">
        <v>21</v>
      </c>
      <c r="Y3303" s="168" t="s">
        <v>1259</v>
      </c>
      <c r="Z3303" s="168" t="s">
        <v>21</v>
      </c>
      <c r="AA3303" s="168" t="s">
        <v>1963</v>
      </c>
      <c r="AB3303" s="168" t="s">
        <v>1259</v>
      </c>
      <c r="AC3303" s="168" t="s">
        <v>6942</v>
      </c>
      <c r="AD3303" s="169">
        <v>4651178.4148931513</v>
      </c>
      <c r="AE3303" s="168" t="s">
        <v>817</v>
      </c>
      <c r="AF3303" s="169">
        <v>981231.45381107554</v>
      </c>
      <c r="AG3303" s="169">
        <v>-4420382.0761261564</v>
      </c>
      <c r="AH3303" s="169">
        <v>137846.86004731621</v>
      </c>
      <c r="AI3303" s="168" t="s">
        <v>21</v>
      </c>
      <c r="AJ3303"/>
      <c r="AK3303"/>
    </row>
    <row r="3304" spans="1:37" hidden="1" x14ac:dyDescent="0.25">
      <c r="A3304" s="179" t="b">
        <f>IF(E3304&lt;&gt;1,"",NOT(ISNA(VLOOKUP(P3304,Mapping!$P:$P,1,FALSE))))</f>
        <v>0</v>
      </c>
      <c r="B3304" s="180" t="str">
        <f t="shared" si="51"/>
        <v/>
      </c>
      <c r="E3304" s="167">
        <v>1</v>
      </c>
      <c r="F3304" s="170" t="s">
        <v>5068</v>
      </c>
      <c r="G3304" s="169">
        <v>581853.49637648591</v>
      </c>
      <c r="H3304" s="168" t="s">
        <v>1266</v>
      </c>
      <c r="I3304" s="168" t="s">
        <v>797</v>
      </c>
      <c r="J3304" s="169">
        <v>160280.8190984595</v>
      </c>
      <c r="K3304" s="169">
        <v>87959.679302121818</v>
      </c>
      <c r="L3304" s="168" t="s">
        <v>5</v>
      </c>
      <c r="M3304" s="168" t="s">
        <v>21</v>
      </c>
      <c r="N3304" s="168" t="s">
        <v>2829</v>
      </c>
      <c r="O3304" s="168" t="s">
        <v>21</v>
      </c>
      <c r="P3304" s="168" t="s">
        <v>2831</v>
      </c>
      <c r="Q3304" s="168" t="s">
        <v>2832</v>
      </c>
      <c r="R3304" s="168" t="s">
        <v>1259</v>
      </c>
      <c r="S3304" s="168" t="s">
        <v>21</v>
      </c>
      <c r="T3304" s="168" t="s">
        <v>1259</v>
      </c>
      <c r="U3304" s="168" t="s">
        <v>1259</v>
      </c>
      <c r="V3304" s="168" t="s">
        <v>2832</v>
      </c>
      <c r="W3304" s="168" t="s">
        <v>1259</v>
      </c>
      <c r="X3304" s="168" t="s">
        <v>21</v>
      </c>
      <c r="Y3304" s="168" t="s">
        <v>1259</v>
      </c>
      <c r="Z3304" s="168" t="s">
        <v>21</v>
      </c>
      <c r="AA3304" s="168" t="s">
        <v>5069</v>
      </c>
      <c r="AB3304" s="168" t="s">
        <v>1259</v>
      </c>
      <c r="AC3304" s="168" t="s">
        <v>9463</v>
      </c>
      <c r="AD3304" s="169">
        <v>289169.3379642861</v>
      </c>
      <c r="AE3304" s="168" t="s">
        <v>816</v>
      </c>
      <c r="AF3304" s="169">
        <v>-118823.5497572997</v>
      </c>
      <c r="AG3304" s="169">
        <v>-408246.14093610388</v>
      </c>
      <c r="AH3304" s="169">
        <v>-93733.401411250059</v>
      </c>
      <c r="AI3304" s="168" t="s">
        <v>21</v>
      </c>
      <c r="AJ3304"/>
      <c r="AK3304"/>
    </row>
    <row r="3305" spans="1:37" hidden="1" x14ac:dyDescent="0.25">
      <c r="A3305" s="179" t="b">
        <f>IF(E3305&lt;&gt;1,"",NOT(ISNA(VLOOKUP(P3305,Mapping!$P:$P,1,FALSE))))</f>
        <v>0</v>
      </c>
      <c r="B3305" s="180" t="str">
        <f t="shared" si="51"/>
        <v/>
      </c>
      <c r="E3305" s="167">
        <v>1</v>
      </c>
      <c r="F3305" s="170" t="s">
        <v>5071</v>
      </c>
      <c r="G3305" s="169">
        <v>191253.49639420281</v>
      </c>
      <c r="H3305" s="168" t="s">
        <v>1266</v>
      </c>
      <c r="I3305" s="168" t="s">
        <v>797</v>
      </c>
      <c r="J3305" s="169">
        <v>58520.737582764938</v>
      </c>
      <c r="K3305" s="169">
        <v>23030.994327874851</v>
      </c>
      <c r="L3305" s="168" t="s">
        <v>5</v>
      </c>
      <c r="M3305" s="168" t="s">
        <v>21</v>
      </c>
      <c r="N3305" s="168" t="s">
        <v>2829</v>
      </c>
      <c r="O3305" s="168" t="s">
        <v>21</v>
      </c>
      <c r="P3305" s="168" t="s">
        <v>2831</v>
      </c>
      <c r="Q3305" s="168" t="s">
        <v>2832</v>
      </c>
      <c r="R3305" s="168" t="s">
        <v>1259</v>
      </c>
      <c r="S3305" s="168" t="s">
        <v>21</v>
      </c>
      <c r="T3305" s="168" t="s">
        <v>1259</v>
      </c>
      <c r="U3305" s="168" t="s">
        <v>1259</v>
      </c>
      <c r="V3305" s="168" t="s">
        <v>2832</v>
      </c>
      <c r="W3305" s="168" t="s">
        <v>1259</v>
      </c>
      <c r="X3305" s="168" t="s">
        <v>21</v>
      </c>
      <c r="Y3305" s="168" t="s">
        <v>1259</v>
      </c>
      <c r="Z3305" s="168" t="s">
        <v>21</v>
      </c>
      <c r="AA3305" s="168" t="s">
        <v>5072</v>
      </c>
      <c r="AB3305" s="168" t="s">
        <v>1259</v>
      </c>
      <c r="AC3305" s="168" t="s">
        <v>7378</v>
      </c>
      <c r="AD3305" s="169">
        <v>99819.984877460971</v>
      </c>
      <c r="AE3305" s="168" t="s">
        <v>808</v>
      </c>
      <c r="AF3305" s="169">
        <v>-37789.076668741443</v>
      </c>
      <c r="AG3305" s="169">
        <v>-120337.4195977987</v>
      </c>
      <c r="AH3305" s="169">
        <v>-30240.5427538029</v>
      </c>
      <c r="AI3305" s="168" t="s">
        <v>21</v>
      </c>
      <c r="AJ3305"/>
      <c r="AK3305"/>
    </row>
    <row r="3306" spans="1:37" hidden="1" x14ac:dyDescent="0.25">
      <c r="A3306" s="179" t="b">
        <f>IF(E3306&lt;&gt;1,"",NOT(ISNA(VLOOKUP(P3306,Mapping!$P:$P,1,FALSE))))</f>
        <v>0</v>
      </c>
      <c r="B3306" s="180" t="str">
        <f t="shared" si="51"/>
        <v/>
      </c>
      <c r="E3306" s="167">
        <v>1</v>
      </c>
      <c r="F3306" s="170" t="s">
        <v>5071</v>
      </c>
      <c r="G3306" s="169">
        <v>1201165.251744078</v>
      </c>
      <c r="H3306" s="168" t="s">
        <v>1266</v>
      </c>
      <c r="I3306" s="168" t="s">
        <v>797</v>
      </c>
      <c r="J3306" s="169">
        <v>367538.77872102353</v>
      </c>
      <c r="K3306" s="169">
        <v>144645.87901043359</v>
      </c>
      <c r="L3306" s="168" t="s">
        <v>5</v>
      </c>
      <c r="M3306" s="168" t="s">
        <v>21</v>
      </c>
      <c r="N3306" s="168" t="s">
        <v>2829</v>
      </c>
      <c r="O3306" s="168" t="s">
        <v>21</v>
      </c>
      <c r="P3306" s="168" t="s">
        <v>2836</v>
      </c>
      <c r="Q3306" s="168" t="s">
        <v>2837</v>
      </c>
      <c r="R3306" s="168" t="s">
        <v>1259</v>
      </c>
      <c r="S3306" s="168" t="s">
        <v>21</v>
      </c>
      <c r="T3306" s="168" t="s">
        <v>1259</v>
      </c>
      <c r="U3306" s="168" t="s">
        <v>1259</v>
      </c>
      <c r="V3306" s="168" t="s">
        <v>2837</v>
      </c>
      <c r="W3306" s="168" t="s">
        <v>1259</v>
      </c>
      <c r="X3306" s="168" t="s">
        <v>21</v>
      </c>
      <c r="Y3306" s="168" t="s">
        <v>1259</v>
      </c>
      <c r="Z3306" s="168" t="s">
        <v>21</v>
      </c>
      <c r="AA3306" s="168" t="s">
        <v>5072</v>
      </c>
      <c r="AB3306" s="168" t="s">
        <v>1259</v>
      </c>
      <c r="AC3306" s="168" t="s">
        <v>9464</v>
      </c>
      <c r="AD3306" s="169">
        <v>626918.19770600495</v>
      </c>
      <c r="AE3306" s="168" t="s">
        <v>808</v>
      </c>
      <c r="AF3306" s="169">
        <v>-237333.83517563241</v>
      </c>
      <c r="AG3306" s="169">
        <v>-755777.69625446736</v>
      </c>
      <c r="AH3306" s="169">
        <v>-189925.35997815229</v>
      </c>
      <c r="AI3306" s="168" t="s">
        <v>21</v>
      </c>
      <c r="AJ3306"/>
      <c r="AK3306"/>
    </row>
    <row r="3307" spans="1:37" hidden="1" x14ac:dyDescent="0.25">
      <c r="A3307" s="179" t="b">
        <f>IF(E3307&lt;&gt;1,"",NOT(ISNA(VLOOKUP(P3307,Mapping!$P:$P,1,FALSE))))</f>
        <v>0</v>
      </c>
      <c r="B3307" s="180" t="str">
        <f t="shared" si="51"/>
        <v/>
      </c>
      <c r="E3307" s="167">
        <v>1</v>
      </c>
      <c r="F3307" s="170" t="s">
        <v>5073</v>
      </c>
      <c r="G3307" s="169">
        <v>174397.48669453181</v>
      </c>
      <c r="H3307" s="168" t="s">
        <v>1266</v>
      </c>
      <c r="I3307" s="168" t="s">
        <v>779</v>
      </c>
      <c r="J3307" s="169">
        <v>53231.886070688648</v>
      </c>
      <c r="K3307" s="169">
        <v>31645.381486790629</v>
      </c>
      <c r="L3307" s="168" t="s">
        <v>5</v>
      </c>
      <c r="M3307" s="168" t="s">
        <v>21</v>
      </c>
      <c r="N3307" s="168" t="s">
        <v>2829</v>
      </c>
      <c r="O3307" s="168" t="s">
        <v>21</v>
      </c>
      <c r="P3307" s="168" t="s">
        <v>2831</v>
      </c>
      <c r="Q3307" s="168" t="s">
        <v>2832</v>
      </c>
      <c r="R3307" s="168" t="s">
        <v>1259</v>
      </c>
      <c r="S3307" s="168" t="s">
        <v>21</v>
      </c>
      <c r="T3307" s="168" t="s">
        <v>1259</v>
      </c>
      <c r="U3307" s="168" t="s">
        <v>1259</v>
      </c>
      <c r="V3307" s="168" t="s">
        <v>2832</v>
      </c>
      <c r="W3307" s="168" t="s">
        <v>1259</v>
      </c>
      <c r="X3307" s="168" t="s">
        <v>21</v>
      </c>
      <c r="Y3307" s="168" t="s">
        <v>1259</v>
      </c>
      <c r="Z3307" s="168" t="s">
        <v>21</v>
      </c>
      <c r="AA3307" s="168" t="s">
        <v>5074</v>
      </c>
      <c r="AB3307" s="168" t="s">
        <v>1259</v>
      </c>
      <c r="AC3307" s="168" t="s">
        <v>8180</v>
      </c>
      <c r="AD3307" s="169">
        <v>77221.378270111643</v>
      </c>
      <c r="AE3307" s="168" t="s">
        <v>809</v>
      </c>
      <c r="AF3307" s="169">
        <v>-49447.558634135479</v>
      </c>
      <c r="AG3307" s="169">
        <v>97736.18800866435</v>
      </c>
      <c r="AH3307" s="169">
        <v>-20194.663753490371</v>
      </c>
      <c r="AI3307" s="168" t="s">
        <v>21</v>
      </c>
      <c r="AJ3307"/>
      <c r="AK3307"/>
    </row>
    <row r="3308" spans="1:37" hidden="1" x14ac:dyDescent="0.25">
      <c r="A3308" s="179" t="b">
        <f>IF(E3308&lt;&gt;1,"",NOT(ISNA(VLOOKUP(P3308,Mapping!$P:$P,1,FALSE))))</f>
        <v>0</v>
      </c>
      <c r="B3308" s="180" t="str">
        <f t="shared" si="51"/>
        <v/>
      </c>
      <c r="E3308" s="167">
        <v>1</v>
      </c>
      <c r="F3308" s="170" t="s">
        <v>798</v>
      </c>
      <c r="G3308" s="169">
        <v>3925708.6195770451</v>
      </c>
      <c r="H3308" s="168" t="s">
        <v>1266</v>
      </c>
      <c r="I3308" s="168" t="s">
        <v>402</v>
      </c>
      <c r="J3308" s="169">
        <v>958623.77231038921</v>
      </c>
      <c r="K3308" s="169">
        <v>484929.90948469873</v>
      </c>
      <c r="L3308" s="168" t="s">
        <v>5</v>
      </c>
      <c r="M3308" s="168" t="s">
        <v>21</v>
      </c>
      <c r="N3308" s="168" t="s">
        <v>2829</v>
      </c>
      <c r="O3308" s="168" t="s">
        <v>21</v>
      </c>
      <c r="P3308" s="168" t="s">
        <v>2831</v>
      </c>
      <c r="Q3308" s="168" t="s">
        <v>2832</v>
      </c>
      <c r="R3308" s="168" t="s">
        <v>1259</v>
      </c>
      <c r="S3308" s="168" t="s">
        <v>21</v>
      </c>
      <c r="T3308" s="168" t="s">
        <v>1259</v>
      </c>
      <c r="U3308" s="168" t="s">
        <v>1259</v>
      </c>
      <c r="V3308" s="168" t="s">
        <v>2832</v>
      </c>
      <c r="W3308" s="168" t="s">
        <v>1259</v>
      </c>
      <c r="X3308" s="168" t="s">
        <v>21</v>
      </c>
      <c r="Y3308" s="168" t="s">
        <v>1259</v>
      </c>
      <c r="Z3308" s="168" t="s">
        <v>21</v>
      </c>
      <c r="AA3308" s="168" t="s">
        <v>1439</v>
      </c>
      <c r="AB3308" s="168" t="s">
        <v>1259</v>
      </c>
      <c r="AC3308" s="168" t="s">
        <v>7380</v>
      </c>
      <c r="AD3308" s="169">
        <v>1476846.677931315</v>
      </c>
      <c r="AE3308" s="168" t="s">
        <v>817</v>
      </c>
      <c r="AF3308" s="169">
        <v>-1050484.578200636</v>
      </c>
      <c r="AG3308" s="169">
        <v>-762017.19398773694</v>
      </c>
      <c r="AH3308" s="169">
        <v>-252178.29255072959</v>
      </c>
      <c r="AI3308" s="168" t="s">
        <v>21</v>
      </c>
      <c r="AJ3308"/>
      <c r="AK3308"/>
    </row>
    <row r="3309" spans="1:37" hidden="1" x14ac:dyDescent="0.25">
      <c r="A3309" s="179" t="b">
        <f>IF(E3309&lt;&gt;1,"",NOT(ISNA(VLOOKUP(P3309,Mapping!$P:$P,1,FALSE))))</f>
        <v>0</v>
      </c>
      <c r="B3309" s="180" t="str">
        <f t="shared" si="51"/>
        <v/>
      </c>
      <c r="E3309" s="167">
        <v>1</v>
      </c>
      <c r="F3309" s="170" t="s">
        <v>798</v>
      </c>
      <c r="G3309" s="169">
        <v>14426761.99365589</v>
      </c>
      <c r="H3309" s="168" t="s">
        <v>1266</v>
      </c>
      <c r="I3309" s="168" t="s">
        <v>402</v>
      </c>
      <c r="J3309" s="169">
        <v>3522889.328977413</v>
      </c>
      <c r="K3309" s="169">
        <v>1782090.5894168471</v>
      </c>
      <c r="L3309" s="168" t="s">
        <v>5</v>
      </c>
      <c r="M3309" s="168" t="s">
        <v>21</v>
      </c>
      <c r="N3309" s="168" t="s">
        <v>2829</v>
      </c>
      <c r="O3309" s="168" t="s">
        <v>21</v>
      </c>
      <c r="P3309" s="168" t="s">
        <v>2844</v>
      </c>
      <c r="Q3309" s="168" t="s">
        <v>2834</v>
      </c>
      <c r="R3309" s="168" t="s">
        <v>1259</v>
      </c>
      <c r="S3309" s="168" t="s">
        <v>21</v>
      </c>
      <c r="T3309" s="168" t="s">
        <v>1259</v>
      </c>
      <c r="U3309" s="168" t="s">
        <v>1259</v>
      </c>
      <c r="V3309" s="168" t="s">
        <v>2834</v>
      </c>
      <c r="W3309" s="168" t="s">
        <v>1259</v>
      </c>
      <c r="X3309" s="168" t="s">
        <v>21</v>
      </c>
      <c r="Y3309" s="168" t="s">
        <v>1259</v>
      </c>
      <c r="Z3309" s="168" t="s">
        <v>21</v>
      </c>
      <c r="AA3309" s="168" t="s">
        <v>1439</v>
      </c>
      <c r="AB3309" s="168" t="s">
        <v>1259</v>
      </c>
      <c r="AC3309" s="168" t="s">
        <v>9465</v>
      </c>
      <c r="AD3309" s="169">
        <v>5427329.8373153144</v>
      </c>
      <c r="AE3309" s="168" t="s">
        <v>817</v>
      </c>
      <c r="AF3309" s="169">
        <v>-3860472.708577998</v>
      </c>
      <c r="AG3309" s="169">
        <v>-2800371.0305730789</v>
      </c>
      <c r="AH3309" s="169">
        <v>-926741.27377998829</v>
      </c>
      <c r="AI3309" s="168" t="s">
        <v>21</v>
      </c>
      <c r="AJ3309"/>
      <c r="AK3309"/>
    </row>
    <row r="3310" spans="1:37" hidden="1" x14ac:dyDescent="0.25">
      <c r="A3310" s="179" t="b">
        <f>IF(E3310&lt;&gt;1,"",NOT(ISNA(VLOOKUP(P3310,Mapping!$P:$P,1,FALSE))))</f>
        <v>0</v>
      </c>
      <c r="B3310" s="180" t="str">
        <f t="shared" si="51"/>
        <v/>
      </c>
      <c r="E3310" s="167">
        <v>1</v>
      </c>
      <c r="F3310" s="170" t="s">
        <v>798</v>
      </c>
      <c r="G3310" s="169">
        <v>1920865.540437256</v>
      </c>
      <c r="H3310" s="168" t="s">
        <v>1266</v>
      </c>
      <c r="I3310" s="168" t="s">
        <v>402</v>
      </c>
      <c r="J3310" s="169">
        <v>469058.59525391483</v>
      </c>
      <c r="K3310" s="169">
        <v>237278.21978720219</v>
      </c>
      <c r="L3310" s="168" t="s">
        <v>5</v>
      </c>
      <c r="M3310" s="168" t="s">
        <v>21</v>
      </c>
      <c r="N3310" s="168" t="s">
        <v>2829</v>
      </c>
      <c r="O3310" s="168" t="s">
        <v>21</v>
      </c>
      <c r="P3310" s="168" t="s">
        <v>2836</v>
      </c>
      <c r="Q3310" s="168" t="s">
        <v>2837</v>
      </c>
      <c r="R3310" s="168" t="s">
        <v>1259</v>
      </c>
      <c r="S3310" s="168" t="s">
        <v>21</v>
      </c>
      <c r="T3310" s="168" t="s">
        <v>1259</v>
      </c>
      <c r="U3310" s="168" t="s">
        <v>1259</v>
      </c>
      <c r="V3310" s="168" t="s">
        <v>2837</v>
      </c>
      <c r="W3310" s="168" t="s">
        <v>1259</v>
      </c>
      <c r="X3310" s="168" t="s">
        <v>21</v>
      </c>
      <c r="Y3310" s="168" t="s">
        <v>1259</v>
      </c>
      <c r="Z3310" s="168" t="s">
        <v>21</v>
      </c>
      <c r="AA3310" s="168" t="s">
        <v>1439</v>
      </c>
      <c r="AB3310" s="168" t="s">
        <v>1259</v>
      </c>
      <c r="AC3310" s="168" t="s">
        <v>7081</v>
      </c>
      <c r="AD3310" s="169">
        <v>722627.21639619453</v>
      </c>
      <c r="AE3310" s="168" t="s">
        <v>817</v>
      </c>
      <c r="AF3310" s="169">
        <v>-514006.46929414012</v>
      </c>
      <c r="AG3310" s="169">
        <v>-372858.17950223689</v>
      </c>
      <c r="AH3310" s="169">
        <v>-123391.8864460178</v>
      </c>
      <c r="AI3310" s="168" t="s">
        <v>21</v>
      </c>
      <c r="AJ3310"/>
      <c r="AK3310"/>
    </row>
    <row r="3311" spans="1:37" hidden="1" x14ac:dyDescent="0.25">
      <c r="A3311" s="179" t="b">
        <f>IF(E3311&lt;&gt;1,"",NOT(ISNA(VLOOKUP(P3311,Mapping!$P:$P,1,FALSE))))</f>
        <v>0</v>
      </c>
      <c r="B3311" s="180" t="str">
        <f t="shared" si="51"/>
        <v/>
      </c>
      <c r="E3311" s="167">
        <v>1</v>
      </c>
      <c r="F3311" s="170" t="s">
        <v>5075</v>
      </c>
      <c r="G3311" s="169">
        <v>2244707.171341511</v>
      </c>
      <c r="H3311" s="168" t="s">
        <v>1266</v>
      </c>
      <c r="I3311" s="168" t="s">
        <v>303</v>
      </c>
      <c r="J3311" s="169">
        <v>651504.47375514091</v>
      </c>
      <c r="K3311" s="169">
        <v>325375.65156586492</v>
      </c>
      <c r="L3311" s="168" t="s">
        <v>5</v>
      </c>
      <c r="M3311" s="168" t="s">
        <v>21</v>
      </c>
      <c r="N3311" s="168" t="s">
        <v>2829</v>
      </c>
      <c r="O3311" s="168" t="s">
        <v>21</v>
      </c>
      <c r="P3311" s="168" t="s">
        <v>2831</v>
      </c>
      <c r="Q3311" s="168" t="s">
        <v>2832</v>
      </c>
      <c r="R3311" s="168" t="s">
        <v>1259</v>
      </c>
      <c r="S3311" s="168" t="s">
        <v>21</v>
      </c>
      <c r="T3311" s="168" t="s">
        <v>1259</v>
      </c>
      <c r="U3311" s="168" t="s">
        <v>1259</v>
      </c>
      <c r="V3311" s="168" t="s">
        <v>2832</v>
      </c>
      <c r="W3311" s="168" t="s">
        <v>1259</v>
      </c>
      <c r="X3311" s="168" t="s">
        <v>21</v>
      </c>
      <c r="Y3311" s="168" t="s">
        <v>1259</v>
      </c>
      <c r="Z3311" s="168" t="s">
        <v>21</v>
      </c>
      <c r="AA3311" s="168" t="s">
        <v>5076</v>
      </c>
      <c r="AB3311" s="168" t="s">
        <v>5077</v>
      </c>
      <c r="AC3311" s="168" t="s">
        <v>7104</v>
      </c>
      <c r="AD3311" s="169">
        <v>1071862.106326066</v>
      </c>
      <c r="AE3311" s="168" t="s">
        <v>814</v>
      </c>
      <c r="AF3311" s="169">
        <v>-490874.90478118602</v>
      </c>
      <c r="AG3311" s="169">
        <v>-105831.6786680403</v>
      </c>
      <c r="AH3311" s="169">
        <v>-558068.16315652616</v>
      </c>
      <c r="AI3311" s="168" t="s">
        <v>21</v>
      </c>
      <c r="AJ3311"/>
      <c r="AK3311"/>
    </row>
    <row r="3312" spans="1:37" hidden="1" x14ac:dyDescent="0.25">
      <c r="A3312" s="179" t="b">
        <f>IF(E3312&lt;&gt;1,"",NOT(ISNA(VLOOKUP(P3312,Mapping!$P:$P,1,FALSE))))</f>
        <v>0</v>
      </c>
      <c r="B3312" s="180" t="str">
        <f t="shared" si="51"/>
        <v/>
      </c>
      <c r="E3312" s="167">
        <v>1</v>
      </c>
      <c r="F3312" s="170" t="s">
        <v>5078</v>
      </c>
      <c r="G3312" s="169">
        <v>203776.76529046331</v>
      </c>
      <c r="H3312" s="168" t="s">
        <v>1266</v>
      </c>
      <c r="I3312" s="168" t="s">
        <v>402</v>
      </c>
      <c r="J3312" s="169">
        <v>60473.405818803367</v>
      </c>
      <c r="K3312" s="169">
        <v>35451.814244779067</v>
      </c>
      <c r="L3312" s="168" t="s">
        <v>5</v>
      </c>
      <c r="M3312" s="168" t="s">
        <v>21</v>
      </c>
      <c r="N3312" s="168" t="s">
        <v>2829</v>
      </c>
      <c r="O3312" s="168" t="s">
        <v>21</v>
      </c>
      <c r="P3312" s="168" t="s">
        <v>2831</v>
      </c>
      <c r="Q3312" s="168" t="s">
        <v>2832</v>
      </c>
      <c r="R3312" s="168" t="s">
        <v>1259</v>
      </c>
      <c r="S3312" s="168" t="s">
        <v>21</v>
      </c>
      <c r="T3312" s="168" t="s">
        <v>1259</v>
      </c>
      <c r="U3312" s="168" t="s">
        <v>1259</v>
      </c>
      <c r="V3312" s="168" t="s">
        <v>2832</v>
      </c>
      <c r="W3312" s="168" t="s">
        <v>1259</v>
      </c>
      <c r="X3312" s="168" t="s">
        <v>21</v>
      </c>
      <c r="Y3312" s="168" t="s">
        <v>1259</v>
      </c>
      <c r="Z3312" s="168" t="s">
        <v>21</v>
      </c>
      <c r="AA3312" s="168" t="s">
        <v>5079</v>
      </c>
      <c r="AB3312" s="168" t="s">
        <v>1259</v>
      </c>
      <c r="AC3312" s="168" t="s">
        <v>9466</v>
      </c>
      <c r="AD3312" s="169">
        <v>82240.585270673851</v>
      </c>
      <c r="AE3312" s="168" t="s">
        <v>807</v>
      </c>
      <c r="AF3312" s="169">
        <v>-69944.276994722284</v>
      </c>
      <c r="AG3312" s="169">
        <v>-93163.35393672323</v>
      </c>
      <c r="AH3312" s="169">
        <v>-53892.523879908957</v>
      </c>
      <c r="AI3312" s="168" t="s">
        <v>21</v>
      </c>
      <c r="AJ3312"/>
      <c r="AK3312"/>
    </row>
    <row r="3313" spans="1:37" hidden="1" x14ac:dyDescent="0.25">
      <c r="A3313" s="179" t="b">
        <f>IF(E3313&lt;&gt;1,"",NOT(ISNA(VLOOKUP(P3313,Mapping!$P:$P,1,FALSE))))</f>
        <v>0</v>
      </c>
      <c r="B3313" s="180" t="str">
        <f t="shared" si="51"/>
        <v/>
      </c>
      <c r="E3313" s="167">
        <v>1</v>
      </c>
      <c r="F3313" s="170" t="s">
        <v>5078</v>
      </c>
      <c r="G3313" s="169">
        <v>429202.96341004409</v>
      </c>
      <c r="H3313" s="168" t="s">
        <v>1266</v>
      </c>
      <c r="I3313" s="168" t="s">
        <v>402</v>
      </c>
      <c r="J3313" s="169">
        <v>127371.56244448099</v>
      </c>
      <c r="K3313" s="169">
        <v>74670.062165491152</v>
      </c>
      <c r="L3313" s="168" t="s">
        <v>5</v>
      </c>
      <c r="M3313" s="168" t="s">
        <v>21</v>
      </c>
      <c r="N3313" s="168" t="s">
        <v>2829</v>
      </c>
      <c r="O3313" s="168" t="s">
        <v>21</v>
      </c>
      <c r="P3313" s="168" t="s">
        <v>2851</v>
      </c>
      <c r="Q3313" s="168" t="s">
        <v>2834</v>
      </c>
      <c r="R3313" s="168" t="s">
        <v>1259</v>
      </c>
      <c r="S3313" s="168" t="s">
        <v>21</v>
      </c>
      <c r="T3313" s="168" t="s">
        <v>1259</v>
      </c>
      <c r="U3313" s="168" t="s">
        <v>1259</v>
      </c>
      <c r="V3313" s="168" t="s">
        <v>2834</v>
      </c>
      <c r="W3313" s="168" t="s">
        <v>1259</v>
      </c>
      <c r="X3313" s="168" t="s">
        <v>21</v>
      </c>
      <c r="Y3313" s="168" t="s">
        <v>1259</v>
      </c>
      <c r="Z3313" s="168" t="s">
        <v>21</v>
      </c>
      <c r="AA3313" s="168" t="s">
        <v>5079</v>
      </c>
      <c r="AB3313" s="168" t="s">
        <v>1259</v>
      </c>
      <c r="AC3313" s="168" t="s">
        <v>7210</v>
      </c>
      <c r="AD3313" s="169">
        <v>173218.48671234029</v>
      </c>
      <c r="AE3313" s="168" t="s">
        <v>807</v>
      </c>
      <c r="AF3313" s="169">
        <v>-147319.49894737441</v>
      </c>
      <c r="AG3313" s="169">
        <v>-196224.46913348729</v>
      </c>
      <c r="AH3313" s="169">
        <v>-113510.6395566385</v>
      </c>
      <c r="AI3313" s="168" t="s">
        <v>21</v>
      </c>
      <c r="AJ3313"/>
      <c r="AK3313"/>
    </row>
    <row r="3314" spans="1:37" hidden="1" x14ac:dyDescent="0.25">
      <c r="A3314" s="179" t="b">
        <f>IF(E3314&lt;&gt;1,"",NOT(ISNA(VLOOKUP(P3314,Mapping!$P:$P,1,FALSE))))</f>
        <v>0</v>
      </c>
      <c r="B3314" s="180" t="str">
        <f t="shared" si="51"/>
        <v/>
      </c>
      <c r="E3314" s="167">
        <v>1</v>
      </c>
      <c r="F3314" s="170" t="s">
        <v>5078</v>
      </c>
      <c r="G3314" s="169">
        <v>1572186.544166974</v>
      </c>
      <c r="H3314" s="168" t="s">
        <v>1266</v>
      </c>
      <c r="I3314" s="168" t="s">
        <v>402</v>
      </c>
      <c r="J3314" s="169">
        <v>466566.80791232892</v>
      </c>
      <c r="K3314" s="169">
        <v>273519.23681044509</v>
      </c>
      <c r="L3314" s="168" t="s">
        <v>5</v>
      </c>
      <c r="M3314" s="168" t="s">
        <v>21</v>
      </c>
      <c r="N3314" s="168" t="s">
        <v>2829</v>
      </c>
      <c r="O3314" s="168" t="s">
        <v>21</v>
      </c>
      <c r="P3314" s="168" t="s">
        <v>2836</v>
      </c>
      <c r="Q3314" s="168" t="s">
        <v>2837</v>
      </c>
      <c r="R3314" s="168" t="s">
        <v>1259</v>
      </c>
      <c r="S3314" s="168" t="s">
        <v>21</v>
      </c>
      <c r="T3314" s="168" t="s">
        <v>1259</v>
      </c>
      <c r="U3314" s="168" t="s">
        <v>1259</v>
      </c>
      <c r="V3314" s="168" t="s">
        <v>2837</v>
      </c>
      <c r="W3314" s="168" t="s">
        <v>1259</v>
      </c>
      <c r="X3314" s="168" t="s">
        <v>21</v>
      </c>
      <c r="Y3314" s="168" t="s">
        <v>1259</v>
      </c>
      <c r="Z3314" s="168" t="s">
        <v>21</v>
      </c>
      <c r="AA3314" s="168" t="s">
        <v>5079</v>
      </c>
      <c r="AB3314" s="168" t="s">
        <v>1259</v>
      </c>
      <c r="AC3314" s="168" t="s">
        <v>9467</v>
      </c>
      <c r="AD3314" s="169">
        <v>634505.81013330945</v>
      </c>
      <c r="AE3314" s="168" t="s">
        <v>807</v>
      </c>
      <c r="AF3314" s="169">
        <v>-539636.84709513013</v>
      </c>
      <c r="AG3314" s="169">
        <v>-718777.58614925016</v>
      </c>
      <c r="AH3314" s="169">
        <v>-415793.72778058081</v>
      </c>
      <c r="AI3314" s="168" t="s">
        <v>21</v>
      </c>
      <c r="AJ3314"/>
      <c r="AK3314"/>
    </row>
    <row r="3315" spans="1:37" hidden="1" x14ac:dyDescent="0.25">
      <c r="A3315" s="179" t="b">
        <f>IF(E3315&lt;&gt;1,"",NOT(ISNA(VLOOKUP(P3315,Mapping!$P:$P,1,FALSE))))</f>
        <v>0</v>
      </c>
      <c r="B3315" s="180" t="str">
        <f t="shared" si="51"/>
        <v/>
      </c>
      <c r="E3315" s="167">
        <v>1</v>
      </c>
      <c r="F3315" s="170" t="s">
        <v>9468</v>
      </c>
      <c r="G3315" s="169">
        <v>980315.84246334992</v>
      </c>
      <c r="H3315" s="168" t="s">
        <v>1266</v>
      </c>
      <c r="I3315" s="168" t="s">
        <v>303</v>
      </c>
      <c r="J3315" s="169">
        <v>297977.41459142748</v>
      </c>
      <c r="K3315" s="169">
        <v>133411.83943599631</v>
      </c>
      <c r="L3315" s="168" t="s">
        <v>5</v>
      </c>
      <c r="M3315" s="168" t="s">
        <v>21</v>
      </c>
      <c r="N3315" s="168" t="s">
        <v>2829</v>
      </c>
      <c r="O3315" s="168" t="s">
        <v>21</v>
      </c>
      <c r="P3315" s="168" t="s">
        <v>2831</v>
      </c>
      <c r="Q3315" s="168" t="s">
        <v>2832</v>
      </c>
      <c r="R3315" s="168" t="s">
        <v>1259</v>
      </c>
      <c r="S3315" s="168" t="s">
        <v>21</v>
      </c>
      <c r="T3315" s="168" t="s">
        <v>1259</v>
      </c>
      <c r="U3315" s="168" t="s">
        <v>1259</v>
      </c>
      <c r="V3315" s="168" t="s">
        <v>2832</v>
      </c>
      <c r="W3315" s="168" t="s">
        <v>1259</v>
      </c>
      <c r="X3315" s="168" t="s">
        <v>21</v>
      </c>
      <c r="Y3315" s="168" t="s">
        <v>1259</v>
      </c>
      <c r="Z3315" s="168" t="s">
        <v>21</v>
      </c>
      <c r="AA3315" s="168" t="s">
        <v>9469</v>
      </c>
      <c r="AB3315" s="168" t="s">
        <v>9470</v>
      </c>
      <c r="AC3315" s="168" t="s">
        <v>9471</v>
      </c>
      <c r="AD3315" s="169">
        <v>435182.86839052418</v>
      </c>
      <c r="AE3315" s="168" t="s">
        <v>808</v>
      </c>
      <c r="AF3315" s="169">
        <v>-78270.831676251022</v>
      </c>
      <c r="AG3315" s="169">
        <v>2063001.9559860469</v>
      </c>
      <c r="AH3315" s="169">
        <v>-382848.3193622604</v>
      </c>
      <c r="AI3315" s="168" t="s">
        <v>21</v>
      </c>
      <c r="AJ3315"/>
      <c r="AK3315"/>
    </row>
    <row r="3316" spans="1:37" hidden="1" x14ac:dyDescent="0.25">
      <c r="A3316" s="179" t="b">
        <f>IF(E3316&lt;&gt;1,"",NOT(ISNA(VLOOKUP(P3316,Mapping!$P:$P,1,FALSE))))</f>
        <v>0</v>
      </c>
      <c r="B3316" s="180" t="str">
        <f t="shared" si="51"/>
        <v/>
      </c>
      <c r="E3316" s="167">
        <v>1</v>
      </c>
      <c r="F3316" s="170" t="s">
        <v>5080</v>
      </c>
      <c r="G3316" s="169">
        <v>4461470.6849970408</v>
      </c>
      <c r="H3316" s="168" t="s">
        <v>1266</v>
      </c>
      <c r="I3316" s="168" t="s">
        <v>303</v>
      </c>
      <c r="J3316" s="169">
        <v>1957415.106747088</v>
      </c>
      <c r="K3316" s="169">
        <v>1329532.9998670651</v>
      </c>
      <c r="L3316" s="168" t="s">
        <v>5</v>
      </c>
      <c r="M3316" s="168" t="s">
        <v>21</v>
      </c>
      <c r="N3316" s="168" t="s">
        <v>2829</v>
      </c>
      <c r="O3316" s="168" t="s">
        <v>21</v>
      </c>
      <c r="P3316" s="168" t="s">
        <v>2831</v>
      </c>
      <c r="Q3316" s="168" t="s">
        <v>2832</v>
      </c>
      <c r="R3316" s="168" t="s">
        <v>1259</v>
      </c>
      <c r="S3316" s="168" t="s">
        <v>21</v>
      </c>
      <c r="T3316" s="168" t="s">
        <v>1259</v>
      </c>
      <c r="U3316" s="168" t="s">
        <v>1259</v>
      </c>
      <c r="V3316" s="168" t="s">
        <v>2832</v>
      </c>
      <c r="W3316" s="168" t="s">
        <v>1259</v>
      </c>
      <c r="X3316" s="168" t="s">
        <v>21</v>
      </c>
      <c r="Y3316" s="168" t="s">
        <v>1259</v>
      </c>
      <c r="Z3316" s="168" t="s">
        <v>21</v>
      </c>
      <c r="AA3316" s="168" t="s">
        <v>9472</v>
      </c>
      <c r="AB3316" s="168" t="s">
        <v>9473</v>
      </c>
      <c r="AC3316" s="168" t="s">
        <v>3383</v>
      </c>
      <c r="AD3316" s="169">
        <v>2818269.6371707958</v>
      </c>
      <c r="AE3316" s="168" t="s">
        <v>816</v>
      </c>
      <c r="AF3316" s="169">
        <v>-1579857.4407172811</v>
      </c>
      <c r="AG3316" s="169">
        <v>-3279704.0648579588</v>
      </c>
      <c r="AH3316" s="169">
        <v>-1323789.626242992</v>
      </c>
      <c r="AI3316" s="168" t="s">
        <v>21</v>
      </c>
      <c r="AJ3316"/>
      <c r="AK3316"/>
    </row>
    <row r="3317" spans="1:37" hidden="1" x14ac:dyDescent="0.25">
      <c r="A3317" s="179" t="b">
        <f>IF(E3317&lt;&gt;1,"",NOT(ISNA(VLOOKUP(P3317,Mapping!$P:$P,1,FALSE))))</f>
        <v>0</v>
      </c>
      <c r="B3317" s="180" t="str">
        <f t="shared" si="51"/>
        <v/>
      </c>
      <c r="E3317" s="167">
        <v>1</v>
      </c>
      <c r="F3317" s="170" t="s">
        <v>5080</v>
      </c>
      <c r="G3317" s="169">
        <v>5345833.318556454</v>
      </c>
      <c r="H3317" s="168" t="s">
        <v>1266</v>
      </c>
      <c r="I3317" s="168" t="s">
        <v>303</v>
      </c>
      <c r="J3317" s="169">
        <v>2345418.279017847</v>
      </c>
      <c r="K3317" s="169">
        <v>1593075.985618497</v>
      </c>
      <c r="L3317" s="168" t="s">
        <v>5</v>
      </c>
      <c r="M3317" s="168" t="s">
        <v>21</v>
      </c>
      <c r="N3317" s="168" t="s">
        <v>2829</v>
      </c>
      <c r="O3317" s="168" t="s">
        <v>21</v>
      </c>
      <c r="P3317" s="168" t="s">
        <v>2833</v>
      </c>
      <c r="Q3317" s="168" t="s">
        <v>2834</v>
      </c>
      <c r="R3317" s="168" t="s">
        <v>1259</v>
      </c>
      <c r="S3317" s="168" t="s">
        <v>21</v>
      </c>
      <c r="T3317" s="168" t="s">
        <v>1259</v>
      </c>
      <c r="U3317" s="168" t="s">
        <v>1259</v>
      </c>
      <c r="V3317" s="168" t="s">
        <v>2834</v>
      </c>
      <c r="W3317" s="168" t="s">
        <v>1259</v>
      </c>
      <c r="X3317" s="168" t="s">
        <v>21</v>
      </c>
      <c r="Y3317" s="168" t="s">
        <v>1259</v>
      </c>
      <c r="Z3317" s="168" t="s">
        <v>21</v>
      </c>
      <c r="AA3317" s="168" t="s">
        <v>9472</v>
      </c>
      <c r="AB3317" s="168" t="s">
        <v>9473</v>
      </c>
      <c r="AC3317" s="168" t="s">
        <v>9474</v>
      </c>
      <c r="AD3317" s="169">
        <v>3376913.3074722062</v>
      </c>
      <c r="AE3317" s="168" t="s">
        <v>816</v>
      </c>
      <c r="AF3317" s="169">
        <v>-1893020.2934105729</v>
      </c>
      <c r="AG3317" s="169">
        <v>-3929814.2928253589</v>
      </c>
      <c r="AH3317" s="169">
        <v>-1586194.147711603</v>
      </c>
      <c r="AI3317" s="168" t="s">
        <v>21</v>
      </c>
      <c r="AJ3317"/>
      <c r="AK3317"/>
    </row>
    <row r="3318" spans="1:37" hidden="1" x14ac:dyDescent="0.25">
      <c r="A3318" s="179" t="b">
        <f>IF(E3318&lt;&gt;1,"",NOT(ISNA(VLOOKUP(P3318,Mapping!$P:$P,1,FALSE))))</f>
        <v>0</v>
      </c>
      <c r="B3318" s="180" t="str">
        <f t="shared" si="51"/>
        <v/>
      </c>
      <c r="E3318" s="167">
        <v>1</v>
      </c>
      <c r="F3318" s="170" t="s">
        <v>5080</v>
      </c>
      <c r="G3318" s="169">
        <v>4763958.3974398402</v>
      </c>
      <c r="H3318" s="168" t="s">
        <v>1266</v>
      </c>
      <c r="I3318" s="168" t="s">
        <v>303</v>
      </c>
      <c r="J3318" s="169">
        <v>2090127.8509845459</v>
      </c>
      <c r="K3318" s="169">
        <v>1419675.3372580579</v>
      </c>
      <c r="L3318" s="168" t="s">
        <v>5</v>
      </c>
      <c r="M3318" s="168" t="s">
        <v>21</v>
      </c>
      <c r="N3318" s="168" t="s">
        <v>2829</v>
      </c>
      <c r="O3318" s="168" t="s">
        <v>21</v>
      </c>
      <c r="P3318" s="168" t="s">
        <v>2851</v>
      </c>
      <c r="Q3318" s="168" t="s">
        <v>2834</v>
      </c>
      <c r="R3318" s="168" t="s">
        <v>1259</v>
      </c>
      <c r="S3318" s="168" t="s">
        <v>21</v>
      </c>
      <c r="T3318" s="168" t="s">
        <v>1259</v>
      </c>
      <c r="U3318" s="168" t="s">
        <v>1259</v>
      </c>
      <c r="V3318" s="168" t="s">
        <v>2834</v>
      </c>
      <c r="W3318" s="168" t="s">
        <v>1259</v>
      </c>
      <c r="X3318" s="168" t="s">
        <v>21</v>
      </c>
      <c r="Y3318" s="168" t="s">
        <v>1259</v>
      </c>
      <c r="Z3318" s="168" t="s">
        <v>21</v>
      </c>
      <c r="AA3318" s="168" t="s">
        <v>9472</v>
      </c>
      <c r="AB3318" s="168" t="s">
        <v>9473</v>
      </c>
      <c r="AC3318" s="168" t="s">
        <v>9475</v>
      </c>
      <c r="AD3318" s="169">
        <v>3009348.3185709701</v>
      </c>
      <c r="AE3318" s="168" t="s">
        <v>816</v>
      </c>
      <c r="AF3318" s="169">
        <v>-1686971.7751979129</v>
      </c>
      <c r="AG3318" s="169">
        <v>-3502068.0004553292</v>
      </c>
      <c r="AH3318" s="169">
        <v>-1413542.5629022671</v>
      </c>
      <c r="AI3318" s="168" t="s">
        <v>21</v>
      </c>
      <c r="AJ3318"/>
      <c r="AK3318"/>
    </row>
    <row r="3319" spans="1:37" hidden="1" x14ac:dyDescent="0.25">
      <c r="A3319" s="179" t="b">
        <f>IF(E3319&lt;&gt;1,"",NOT(ISNA(VLOOKUP(P3319,Mapping!$P:$P,1,FALSE))))</f>
        <v>0</v>
      </c>
      <c r="B3319" s="180" t="str">
        <f t="shared" si="51"/>
        <v/>
      </c>
      <c r="E3319" s="167">
        <v>1</v>
      </c>
      <c r="F3319" s="170" t="s">
        <v>5080</v>
      </c>
      <c r="G3319" s="169">
        <v>1970978.604838693</v>
      </c>
      <c r="H3319" s="168" t="s">
        <v>1266</v>
      </c>
      <c r="I3319" s="168" t="s">
        <v>303</v>
      </c>
      <c r="J3319" s="169">
        <v>864742.49604738317</v>
      </c>
      <c r="K3319" s="169">
        <v>587358.13416349608</v>
      </c>
      <c r="L3319" s="168" t="s">
        <v>5</v>
      </c>
      <c r="M3319" s="168" t="s">
        <v>21</v>
      </c>
      <c r="N3319" s="168" t="s">
        <v>2829</v>
      </c>
      <c r="O3319" s="168" t="s">
        <v>21</v>
      </c>
      <c r="P3319" s="168" t="s">
        <v>2835</v>
      </c>
      <c r="Q3319" s="168" t="s">
        <v>2834</v>
      </c>
      <c r="R3319" s="168" t="s">
        <v>1259</v>
      </c>
      <c r="S3319" s="168" t="s">
        <v>21</v>
      </c>
      <c r="T3319" s="168" t="s">
        <v>1259</v>
      </c>
      <c r="U3319" s="168" t="s">
        <v>1259</v>
      </c>
      <c r="V3319" s="168" t="s">
        <v>2834</v>
      </c>
      <c r="W3319" s="168" t="s">
        <v>1259</v>
      </c>
      <c r="X3319" s="168" t="s">
        <v>21</v>
      </c>
      <c r="Y3319" s="168" t="s">
        <v>1259</v>
      </c>
      <c r="Z3319" s="168" t="s">
        <v>21</v>
      </c>
      <c r="AA3319" s="168" t="s">
        <v>9472</v>
      </c>
      <c r="AB3319" s="168" t="s">
        <v>9473</v>
      </c>
      <c r="AC3319" s="168" t="s">
        <v>9476</v>
      </c>
      <c r="AD3319" s="169">
        <v>1245048.8974878939</v>
      </c>
      <c r="AE3319" s="168" t="s">
        <v>816</v>
      </c>
      <c r="AF3319" s="169">
        <v>-697945.90936576785</v>
      </c>
      <c r="AG3319" s="169">
        <v>-1448900.3735416939</v>
      </c>
      <c r="AH3319" s="169">
        <v>-584820.83932690416</v>
      </c>
      <c r="AI3319" s="168" t="s">
        <v>21</v>
      </c>
      <c r="AJ3319"/>
      <c r="AK3319"/>
    </row>
    <row r="3320" spans="1:37" hidden="1" x14ac:dyDescent="0.25">
      <c r="A3320" s="179" t="b">
        <f>IF(E3320&lt;&gt;1,"",NOT(ISNA(VLOOKUP(P3320,Mapping!$P:$P,1,FALSE))))</f>
        <v>0</v>
      </c>
      <c r="B3320" s="180" t="str">
        <f t="shared" si="51"/>
        <v/>
      </c>
      <c r="E3320" s="167">
        <v>1</v>
      </c>
      <c r="F3320" s="170" t="s">
        <v>5080</v>
      </c>
      <c r="G3320" s="169">
        <v>5306572.3765284801</v>
      </c>
      <c r="H3320" s="168" t="s">
        <v>1266</v>
      </c>
      <c r="I3320" s="168" t="s">
        <v>303</v>
      </c>
      <c r="J3320" s="169">
        <v>2328193.026078478</v>
      </c>
      <c r="K3320" s="169">
        <v>1581376.0952196659</v>
      </c>
      <c r="L3320" s="168" t="s">
        <v>5</v>
      </c>
      <c r="M3320" s="168" t="s">
        <v>21</v>
      </c>
      <c r="N3320" s="168" t="s">
        <v>2829</v>
      </c>
      <c r="O3320" s="168" t="s">
        <v>21</v>
      </c>
      <c r="P3320" s="168" t="s">
        <v>2836</v>
      </c>
      <c r="Q3320" s="168" t="s">
        <v>2837</v>
      </c>
      <c r="R3320" s="168" t="s">
        <v>1259</v>
      </c>
      <c r="S3320" s="168" t="s">
        <v>21</v>
      </c>
      <c r="T3320" s="168" t="s">
        <v>1259</v>
      </c>
      <c r="U3320" s="168" t="s">
        <v>1259</v>
      </c>
      <c r="V3320" s="168" t="s">
        <v>2837</v>
      </c>
      <c r="W3320" s="168" t="s">
        <v>1259</v>
      </c>
      <c r="X3320" s="168" t="s">
        <v>21</v>
      </c>
      <c r="Y3320" s="168" t="s">
        <v>1259</v>
      </c>
      <c r="Z3320" s="168" t="s">
        <v>21</v>
      </c>
      <c r="AA3320" s="168" t="s">
        <v>9472</v>
      </c>
      <c r="AB3320" s="168" t="s">
        <v>9473</v>
      </c>
      <c r="AC3320" s="168" t="s">
        <v>9477</v>
      </c>
      <c r="AD3320" s="169">
        <v>3352112.5346650882</v>
      </c>
      <c r="AE3320" s="168" t="s">
        <v>816</v>
      </c>
      <c r="AF3320" s="169">
        <v>-1879117.5479322621</v>
      </c>
      <c r="AG3320" s="169">
        <v>-3900952.8970546089</v>
      </c>
      <c r="AH3320" s="169">
        <v>-1574544.7990006651</v>
      </c>
      <c r="AI3320" s="168" t="s">
        <v>21</v>
      </c>
      <c r="AJ3320"/>
      <c r="AK3320"/>
    </row>
    <row r="3321" spans="1:37" hidden="1" x14ac:dyDescent="0.25">
      <c r="A3321" s="179" t="b">
        <f>IF(E3321&lt;&gt;1,"",NOT(ISNA(VLOOKUP(P3321,Mapping!$P:$P,1,FALSE))))</f>
        <v>0</v>
      </c>
      <c r="B3321" s="180" t="str">
        <f t="shared" si="51"/>
        <v/>
      </c>
      <c r="E3321" s="167">
        <v>1</v>
      </c>
      <c r="F3321" s="170" t="s">
        <v>5081</v>
      </c>
      <c r="G3321" s="169">
        <v>538866.61907364253</v>
      </c>
      <c r="H3321" s="168" t="s">
        <v>1266</v>
      </c>
      <c r="I3321" s="168" t="s">
        <v>303</v>
      </c>
      <c r="J3321" s="169">
        <v>189949.01605413351</v>
      </c>
      <c r="K3321" s="169">
        <v>76400.183844736821</v>
      </c>
      <c r="L3321" s="168" t="s">
        <v>5</v>
      </c>
      <c r="M3321" s="168" t="s">
        <v>21</v>
      </c>
      <c r="N3321" s="168" t="s">
        <v>2829</v>
      </c>
      <c r="O3321" s="168" t="s">
        <v>21</v>
      </c>
      <c r="P3321" s="168" t="s">
        <v>2831</v>
      </c>
      <c r="Q3321" s="168" t="s">
        <v>2832</v>
      </c>
      <c r="R3321" s="168" t="s">
        <v>1259</v>
      </c>
      <c r="S3321" s="168" t="s">
        <v>21</v>
      </c>
      <c r="T3321" s="168" t="s">
        <v>1259</v>
      </c>
      <c r="U3321" s="168" t="s">
        <v>1259</v>
      </c>
      <c r="V3321" s="168" t="s">
        <v>2832</v>
      </c>
      <c r="W3321" s="168" t="s">
        <v>1259</v>
      </c>
      <c r="X3321" s="168" t="s">
        <v>21</v>
      </c>
      <c r="Y3321" s="168" t="s">
        <v>1259</v>
      </c>
      <c r="Z3321" s="168" t="s">
        <v>21</v>
      </c>
      <c r="AA3321" s="168" t="s">
        <v>5082</v>
      </c>
      <c r="AB3321" s="168" t="s">
        <v>5083</v>
      </c>
      <c r="AC3321" s="168" t="s">
        <v>9478</v>
      </c>
      <c r="AD3321" s="169">
        <v>316357.79143927072</v>
      </c>
      <c r="AE3321" s="168" t="s">
        <v>817</v>
      </c>
      <c r="AF3321" s="169">
        <v>-75627.650397189311</v>
      </c>
      <c r="AG3321" s="169">
        <v>-245848.21613304809</v>
      </c>
      <c r="AH3321" s="169">
        <v>-243334.67118779439</v>
      </c>
      <c r="AI3321" s="168" t="s">
        <v>21</v>
      </c>
      <c r="AJ3321"/>
      <c r="AK3321"/>
    </row>
    <row r="3322" spans="1:37" hidden="1" x14ac:dyDescent="0.25">
      <c r="A3322" s="179" t="b">
        <f>IF(E3322&lt;&gt;1,"",NOT(ISNA(VLOOKUP(P3322,Mapping!$P:$P,1,FALSE))))</f>
        <v>0</v>
      </c>
      <c r="B3322" s="180" t="str">
        <f t="shared" si="51"/>
        <v/>
      </c>
      <c r="E3322" s="167">
        <v>1</v>
      </c>
      <c r="F3322" s="170" t="s">
        <v>5084</v>
      </c>
      <c r="G3322" s="169">
        <v>248298.1661666873</v>
      </c>
      <c r="H3322" s="168" t="s">
        <v>1266</v>
      </c>
      <c r="I3322" s="168" t="s">
        <v>561</v>
      </c>
      <c r="J3322" s="169">
        <v>101399.2160683938</v>
      </c>
      <c r="K3322" s="169">
        <v>47177.18231998288</v>
      </c>
      <c r="L3322" s="168" t="s">
        <v>5</v>
      </c>
      <c r="M3322" s="168" t="s">
        <v>21</v>
      </c>
      <c r="N3322" s="168" t="s">
        <v>2829</v>
      </c>
      <c r="O3322" s="168" t="s">
        <v>21</v>
      </c>
      <c r="P3322" s="168" t="s">
        <v>2831</v>
      </c>
      <c r="Q3322" s="168" t="s">
        <v>2832</v>
      </c>
      <c r="R3322" s="168" t="s">
        <v>1259</v>
      </c>
      <c r="S3322" s="168" t="s">
        <v>21</v>
      </c>
      <c r="T3322" s="168" t="s">
        <v>1259</v>
      </c>
      <c r="U3322" s="168" t="s">
        <v>1259</v>
      </c>
      <c r="V3322" s="168" t="s">
        <v>2832</v>
      </c>
      <c r="W3322" s="168" t="s">
        <v>1259</v>
      </c>
      <c r="X3322" s="168" t="s">
        <v>21</v>
      </c>
      <c r="Y3322" s="168" t="s">
        <v>1259</v>
      </c>
      <c r="Z3322" s="168" t="s">
        <v>21</v>
      </c>
      <c r="AA3322" s="168" t="s">
        <v>5085</v>
      </c>
      <c r="AB3322" s="168" t="s">
        <v>1259</v>
      </c>
      <c r="AC3322" s="168" t="s">
        <v>5791</v>
      </c>
      <c r="AD3322" s="169">
        <v>178600.31878492751</v>
      </c>
      <c r="AE3322" s="168" t="s">
        <v>819</v>
      </c>
      <c r="AF3322" s="169">
        <v>-165917.18346660491</v>
      </c>
      <c r="AG3322" s="169">
        <v>3223.1024442515918</v>
      </c>
      <c r="AH3322" s="169">
        <v>-100751.09793815549</v>
      </c>
      <c r="AI3322" s="168" t="s">
        <v>21</v>
      </c>
      <c r="AJ3322"/>
      <c r="AK3322"/>
    </row>
    <row r="3323" spans="1:37" hidden="1" x14ac:dyDescent="0.25">
      <c r="A3323" s="179" t="b">
        <f>IF(E3323&lt;&gt;1,"",NOT(ISNA(VLOOKUP(P3323,Mapping!$P:$P,1,FALSE))))</f>
        <v>0</v>
      </c>
      <c r="B3323" s="180" t="str">
        <f t="shared" si="51"/>
        <v/>
      </c>
      <c r="E3323" s="167">
        <v>1</v>
      </c>
      <c r="F3323" s="170" t="s">
        <v>5084</v>
      </c>
      <c r="G3323" s="169">
        <v>1437110.8818169821</v>
      </c>
      <c r="H3323" s="168" t="s">
        <v>1266</v>
      </c>
      <c r="I3323" s="168" t="s">
        <v>561</v>
      </c>
      <c r="J3323" s="169">
        <v>586882.77513002022</v>
      </c>
      <c r="K3323" s="169">
        <v>273054.13943329931</v>
      </c>
      <c r="L3323" s="168" t="s">
        <v>5</v>
      </c>
      <c r="M3323" s="168" t="s">
        <v>21</v>
      </c>
      <c r="N3323" s="168" t="s">
        <v>2829</v>
      </c>
      <c r="O3323" s="168" t="s">
        <v>21</v>
      </c>
      <c r="P3323" s="168" t="s">
        <v>2835</v>
      </c>
      <c r="Q3323" s="168" t="s">
        <v>2834</v>
      </c>
      <c r="R3323" s="168" t="s">
        <v>1259</v>
      </c>
      <c r="S3323" s="168" t="s">
        <v>21</v>
      </c>
      <c r="T3323" s="168" t="s">
        <v>1259</v>
      </c>
      <c r="U3323" s="168" t="s">
        <v>1259</v>
      </c>
      <c r="V3323" s="168" t="s">
        <v>2834</v>
      </c>
      <c r="W3323" s="168" t="s">
        <v>1259</v>
      </c>
      <c r="X3323" s="168" t="s">
        <v>21</v>
      </c>
      <c r="Y3323" s="168" t="s">
        <v>1259</v>
      </c>
      <c r="Z3323" s="168" t="s">
        <v>21</v>
      </c>
      <c r="AA3323" s="168" t="s">
        <v>5085</v>
      </c>
      <c r="AB3323" s="168" t="s">
        <v>1259</v>
      </c>
      <c r="AC3323" s="168" t="s">
        <v>9479</v>
      </c>
      <c r="AD3323" s="169">
        <v>1033710.661598258</v>
      </c>
      <c r="AE3323" s="168" t="s">
        <v>819</v>
      </c>
      <c r="AF3323" s="169">
        <v>-960302.66160005494</v>
      </c>
      <c r="AG3323" s="169">
        <v>18654.81194386003</v>
      </c>
      <c r="AH3323" s="169">
        <v>-583131.56894091226</v>
      </c>
      <c r="AI3323" s="168" t="s">
        <v>21</v>
      </c>
      <c r="AJ3323"/>
      <c r="AK3323"/>
    </row>
    <row r="3324" spans="1:37" hidden="1" x14ac:dyDescent="0.25">
      <c r="A3324" s="179" t="b">
        <f>IF(E3324&lt;&gt;1,"",NOT(ISNA(VLOOKUP(P3324,Mapping!$P:$P,1,FALSE))))</f>
        <v>0</v>
      </c>
      <c r="B3324" s="180" t="str">
        <f t="shared" si="51"/>
        <v/>
      </c>
      <c r="E3324" s="167">
        <v>1</v>
      </c>
      <c r="F3324" s="170" t="s">
        <v>5086</v>
      </c>
      <c r="G3324" s="169">
        <v>886777.51616941195</v>
      </c>
      <c r="H3324" s="168" t="s">
        <v>1266</v>
      </c>
      <c r="I3324" s="168" t="s">
        <v>303</v>
      </c>
      <c r="J3324" s="169">
        <v>687026.90209880215</v>
      </c>
      <c r="K3324" s="169">
        <v>341396.23703280132</v>
      </c>
      <c r="L3324" s="168" t="s">
        <v>5</v>
      </c>
      <c r="M3324" s="168" t="s">
        <v>21</v>
      </c>
      <c r="N3324" s="168" t="s">
        <v>2829</v>
      </c>
      <c r="O3324" s="168" t="s">
        <v>21</v>
      </c>
      <c r="P3324" s="168" t="s">
        <v>2831</v>
      </c>
      <c r="Q3324" s="168" t="s">
        <v>2832</v>
      </c>
      <c r="R3324" s="168" t="s">
        <v>1259</v>
      </c>
      <c r="S3324" s="168" t="s">
        <v>21</v>
      </c>
      <c r="T3324" s="168" t="s">
        <v>1259</v>
      </c>
      <c r="U3324" s="168" t="s">
        <v>1259</v>
      </c>
      <c r="V3324" s="168" t="s">
        <v>2832</v>
      </c>
      <c r="W3324" s="168" t="s">
        <v>1259</v>
      </c>
      <c r="X3324" s="168" t="s">
        <v>21</v>
      </c>
      <c r="Y3324" s="168" t="s">
        <v>1259</v>
      </c>
      <c r="Z3324" s="168" t="s">
        <v>21</v>
      </c>
      <c r="AA3324" s="168" t="s">
        <v>5087</v>
      </c>
      <c r="AB3324" s="168" t="s">
        <v>5088</v>
      </c>
      <c r="AC3324" s="168" t="s">
        <v>9480</v>
      </c>
      <c r="AD3324" s="169">
        <v>883067.787568058</v>
      </c>
      <c r="AE3324" s="168" t="s">
        <v>807</v>
      </c>
      <c r="AF3324" s="169">
        <v>-836633.90217831731</v>
      </c>
      <c r="AG3324" s="169">
        <v>-404576.3139530287</v>
      </c>
      <c r="AH3324" s="169">
        <v>-208133.4990964804</v>
      </c>
      <c r="AI3324" s="168" t="s">
        <v>21</v>
      </c>
      <c r="AJ3324"/>
      <c r="AK3324"/>
    </row>
    <row r="3325" spans="1:37" hidden="1" x14ac:dyDescent="0.25">
      <c r="A3325" s="179" t="b">
        <f>IF(E3325&lt;&gt;1,"",NOT(ISNA(VLOOKUP(P3325,Mapping!$P:$P,1,FALSE))))</f>
        <v>0</v>
      </c>
      <c r="B3325" s="180" t="str">
        <f t="shared" si="51"/>
        <v/>
      </c>
      <c r="E3325" s="167">
        <v>1</v>
      </c>
      <c r="F3325" s="170" t="s">
        <v>5086</v>
      </c>
      <c r="G3325" s="169">
        <v>56866567.143166289</v>
      </c>
      <c r="H3325" s="168" t="s">
        <v>1266</v>
      </c>
      <c r="I3325" s="168" t="s">
        <v>303</v>
      </c>
      <c r="J3325" s="169">
        <v>44057117.760639347</v>
      </c>
      <c r="K3325" s="169">
        <v>21892787.854514379</v>
      </c>
      <c r="L3325" s="168" t="s">
        <v>5</v>
      </c>
      <c r="M3325" s="168" t="s">
        <v>21</v>
      </c>
      <c r="N3325" s="168" t="s">
        <v>2829</v>
      </c>
      <c r="O3325" s="168" t="s">
        <v>21</v>
      </c>
      <c r="P3325" s="168" t="s">
        <v>2852</v>
      </c>
      <c r="Q3325" s="168" t="s">
        <v>2853</v>
      </c>
      <c r="R3325" s="168" t="s">
        <v>1259</v>
      </c>
      <c r="S3325" s="168" t="s">
        <v>21</v>
      </c>
      <c r="T3325" s="168" t="s">
        <v>1259</v>
      </c>
      <c r="U3325" s="168" t="s">
        <v>1259</v>
      </c>
      <c r="V3325" s="168" t="s">
        <v>2853</v>
      </c>
      <c r="W3325" s="168" t="s">
        <v>1259</v>
      </c>
      <c r="X3325" s="168" t="s">
        <v>21</v>
      </c>
      <c r="Y3325" s="168" t="s">
        <v>1259</v>
      </c>
      <c r="Z3325" s="168" t="s">
        <v>21</v>
      </c>
      <c r="AA3325" s="168" t="s">
        <v>5087</v>
      </c>
      <c r="AB3325" s="168" t="s">
        <v>5088</v>
      </c>
      <c r="AC3325" s="168" t="s">
        <v>9481</v>
      </c>
      <c r="AD3325" s="169">
        <v>56628672.601699919</v>
      </c>
      <c r="AE3325" s="168" t="s">
        <v>807</v>
      </c>
      <c r="AF3325" s="169">
        <v>-53650997.127202056</v>
      </c>
      <c r="AG3325" s="169">
        <v>-25944349.853756718</v>
      </c>
      <c r="AH3325" s="169">
        <v>-13347020.402861681</v>
      </c>
      <c r="AI3325" s="168" t="s">
        <v>21</v>
      </c>
      <c r="AJ3325"/>
      <c r="AK3325"/>
    </row>
    <row r="3326" spans="1:37" hidden="1" x14ac:dyDescent="0.25">
      <c r="A3326" s="179" t="b">
        <f>IF(E3326&lt;&gt;1,"",NOT(ISNA(VLOOKUP(P3326,Mapping!$P:$P,1,FALSE))))</f>
        <v>0</v>
      </c>
      <c r="B3326" s="180" t="str">
        <f t="shared" si="51"/>
        <v/>
      </c>
      <c r="E3326" s="167">
        <v>1</v>
      </c>
      <c r="F3326" s="170" t="s">
        <v>5089</v>
      </c>
      <c r="G3326" s="169">
        <v>433204.31652711332</v>
      </c>
      <c r="H3326" s="168" t="s">
        <v>1266</v>
      </c>
      <c r="I3326" s="168" t="s">
        <v>797</v>
      </c>
      <c r="J3326" s="169">
        <v>224821.47215192509</v>
      </c>
      <c r="K3326" s="169">
        <v>84449.38450097575</v>
      </c>
      <c r="L3326" s="168" t="s">
        <v>5</v>
      </c>
      <c r="M3326" s="168" t="s">
        <v>21</v>
      </c>
      <c r="N3326" s="168" t="s">
        <v>2829</v>
      </c>
      <c r="O3326" s="168" t="s">
        <v>21</v>
      </c>
      <c r="P3326" s="168" t="s">
        <v>2831</v>
      </c>
      <c r="Q3326" s="168" t="s">
        <v>2832</v>
      </c>
      <c r="R3326" s="168" t="s">
        <v>1259</v>
      </c>
      <c r="S3326" s="168" t="s">
        <v>21</v>
      </c>
      <c r="T3326" s="168" t="s">
        <v>1259</v>
      </c>
      <c r="U3326" s="168" t="s">
        <v>1259</v>
      </c>
      <c r="V3326" s="168" t="s">
        <v>2832</v>
      </c>
      <c r="W3326" s="168" t="s">
        <v>1259</v>
      </c>
      <c r="X3326" s="168" t="s">
        <v>21</v>
      </c>
      <c r="Y3326" s="168" t="s">
        <v>1259</v>
      </c>
      <c r="Z3326" s="168" t="s">
        <v>21</v>
      </c>
      <c r="AA3326" s="168" t="s">
        <v>5090</v>
      </c>
      <c r="AB3326" s="168" t="s">
        <v>1259</v>
      </c>
      <c r="AC3326" s="168" t="s">
        <v>3661</v>
      </c>
      <c r="AD3326" s="169">
        <v>272878.46823770442</v>
      </c>
      <c r="AE3326" s="168" t="s">
        <v>816</v>
      </c>
      <c r="AF3326" s="169">
        <v>-137188.29106503379</v>
      </c>
      <c r="AG3326" s="169">
        <v>-229366.83356238311</v>
      </c>
      <c r="AH3326" s="169">
        <v>-46080.190639614833</v>
      </c>
      <c r="AI3326" s="168" t="s">
        <v>21</v>
      </c>
      <c r="AJ3326"/>
      <c r="AK3326"/>
    </row>
    <row r="3327" spans="1:37" hidden="1" x14ac:dyDescent="0.25">
      <c r="A3327" s="179" t="b">
        <f>IF(E3327&lt;&gt;1,"",NOT(ISNA(VLOOKUP(P3327,Mapping!$P:$P,1,FALSE))))</f>
        <v>0</v>
      </c>
      <c r="B3327" s="180" t="str">
        <f t="shared" si="51"/>
        <v/>
      </c>
      <c r="E3327" s="167">
        <v>1</v>
      </c>
      <c r="F3327" s="170" t="s">
        <v>5089</v>
      </c>
      <c r="G3327" s="169">
        <v>1764906.474740091</v>
      </c>
      <c r="H3327" s="168" t="s">
        <v>1266</v>
      </c>
      <c r="I3327" s="168" t="s">
        <v>797</v>
      </c>
      <c r="J3327" s="169">
        <v>915939.3309893267</v>
      </c>
      <c r="K3327" s="169">
        <v>344053.04796693817</v>
      </c>
      <c r="L3327" s="168" t="s">
        <v>5</v>
      </c>
      <c r="M3327" s="168" t="s">
        <v>21</v>
      </c>
      <c r="N3327" s="168" t="s">
        <v>2829</v>
      </c>
      <c r="O3327" s="168" t="s">
        <v>21</v>
      </c>
      <c r="P3327" s="168" t="s">
        <v>2835</v>
      </c>
      <c r="Q3327" s="168" t="s">
        <v>2834</v>
      </c>
      <c r="R3327" s="168" t="s">
        <v>1259</v>
      </c>
      <c r="S3327" s="168" t="s">
        <v>21</v>
      </c>
      <c r="T3327" s="168" t="s">
        <v>1259</v>
      </c>
      <c r="U3327" s="168" t="s">
        <v>1259</v>
      </c>
      <c r="V3327" s="168" t="s">
        <v>2834</v>
      </c>
      <c r="W3327" s="168" t="s">
        <v>1259</v>
      </c>
      <c r="X3327" s="168" t="s">
        <v>21</v>
      </c>
      <c r="Y3327" s="168" t="s">
        <v>1259</v>
      </c>
      <c r="Z3327" s="168" t="s">
        <v>21</v>
      </c>
      <c r="AA3327" s="168" t="s">
        <v>5090</v>
      </c>
      <c r="AB3327" s="168" t="s">
        <v>1259</v>
      </c>
      <c r="AC3327" s="168" t="s">
        <v>9482</v>
      </c>
      <c r="AD3327" s="169">
        <v>1111727.092820276</v>
      </c>
      <c r="AE3327" s="168" t="s">
        <v>816</v>
      </c>
      <c r="AF3327" s="169">
        <v>-558915.25989458198</v>
      </c>
      <c r="AG3327" s="169">
        <v>-934457.47006896802</v>
      </c>
      <c r="AH3327" s="169">
        <v>-187734.1100132456</v>
      </c>
      <c r="AI3327" s="168" t="s">
        <v>21</v>
      </c>
      <c r="AJ3327"/>
      <c r="AK3327"/>
    </row>
    <row r="3328" spans="1:37" hidden="1" x14ac:dyDescent="0.25">
      <c r="A3328" s="179" t="b">
        <f>IF(E3328&lt;&gt;1,"",NOT(ISNA(VLOOKUP(P3328,Mapping!$P:$P,1,FALSE))))</f>
        <v>0</v>
      </c>
      <c r="B3328" s="180" t="str">
        <f t="shared" si="51"/>
        <v/>
      </c>
      <c r="E3328" s="167">
        <v>1</v>
      </c>
      <c r="F3328" s="170" t="s">
        <v>5089</v>
      </c>
      <c r="G3328" s="169">
        <v>256713.66905310409</v>
      </c>
      <c r="H3328" s="168" t="s">
        <v>1266</v>
      </c>
      <c r="I3328" s="168" t="s">
        <v>797</v>
      </c>
      <c r="J3328" s="169">
        <v>133227.53905299271</v>
      </c>
      <c r="K3328" s="169">
        <v>50044.079704281998</v>
      </c>
      <c r="L3328" s="168" t="s">
        <v>5</v>
      </c>
      <c r="M3328" s="168" t="s">
        <v>21</v>
      </c>
      <c r="N3328" s="168" t="s">
        <v>2829</v>
      </c>
      <c r="O3328" s="168" t="s">
        <v>21</v>
      </c>
      <c r="P3328" s="168" t="s">
        <v>2836</v>
      </c>
      <c r="Q3328" s="168" t="s">
        <v>2837</v>
      </c>
      <c r="R3328" s="168" t="s">
        <v>1259</v>
      </c>
      <c r="S3328" s="168" t="s">
        <v>21</v>
      </c>
      <c r="T3328" s="168" t="s">
        <v>1259</v>
      </c>
      <c r="U3328" s="168" t="s">
        <v>1259</v>
      </c>
      <c r="V3328" s="168" t="s">
        <v>2837</v>
      </c>
      <c r="W3328" s="168" t="s">
        <v>1259</v>
      </c>
      <c r="X3328" s="168" t="s">
        <v>21</v>
      </c>
      <c r="Y3328" s="168" t="s">
        <v>1259</v>
      </c>
      <c r="Z3328" s="168" t="s">
        <v>21</v>
      </c>
      <c r="AA3328" s="168" t="s">
        <v>5090</v>
      </c>
      <c r="AB3328" s="168" t="s">
        <v>1259</v>
      </c>
      <c r="AC3328" s="168" t="s">
        <v>5505</v>
      </c>
      <c r="AD3328" s="169">
        <v>161705.75895567561</v>
      </c>
      <c r="AE3328" s="168" t="s">
        <v>816</v>
      </c>
      <c r="AF3328" s="169">
        <v>-81296.765075575531</v>
      </c>
      <c r="AG3328" s="169">
        <v>-135921.08655548631</v>
      </c>
      <c r="AH3328" s="169">
        <v>-27306.77963829026</v>
      </c>
      <c r="AI3328" s="168" t="s">
        <v>21</v>
      </c>
      <c r="AJ3328"/>
      <c r="AK3328"/>
    </row>
    <row r="3329" spans="1:37" hidden="1" x14ac:dyDescent="0.25">
      <c r="A3329" s="179" t="b">
        <f>IF(E3329&lt;&gt;1,"",NOT(ISNA(VLOOKUP(P3329,Mapping!$P:$P,1,FALSE))))</f>
        <v>0</v>
      </c>
      <c r="B3329" s="180" t="str">
        <f t="shared" si="51"/>
        <v/>
      </c>
      <c r="E3329" s="167">
        <v>1</v>
      </c>
      <c r="F3329" s="170" t="s">
        <v>5091</v>
      </c>
      <c r="G3329" s="169">
        <v>28356725.822021201</v>
      </c>
      <c r="H3329" s="168" t="s">
        <v>1266</v>
      </c>
      <c r="I3329" s="168" t="s">
        <v>303</v>
      </c>
      <c r="J3329" s="169">
        <v>25529970.080857471</v>
      </c>
      <c r="K3329" s="169">
        <v>10264090.980626659</v>
      </c>
      <c r="L3329" s="168" t="s">
        <v>5</v>
      </c>
      <c r="M3329" s="168" t="s">
        <v>21</v>
      </c>
      <c r="N3329" s="168" t="s">
        <v>2829</v>
      </c>
      <c r="O3329" s="168" t="s">
        <v>21</v>
      </c>
      <c r="P3329" s="168" t="s">
        <v>2852</v>
      </c>
      <c r="Q3329" s="168" t="s">
        <v>2853</v>
      </c>
      <c r="R3329" s="168" t="s">
        <v>1259</v>
      </c>
      <c r="S3329" s="168" t="s">
        <v>21</v>
      </c>
      <c r="T3329" s="168" t="s">
        <v>1259</v>
      </c>
      <c r="U3329" s="168" t="s">
        <v>1259</v>
      </c>
      <c r="V3329" s="168" t="s">
        <v>2853</v>
      </c>
      <c r="W3329" s="168" t="s">
        <v>1259</v>
      </c>
      <c r="X3329" s="168" t="s">
        <v>21</v>
      </c>
      <c r="Y3329" s="168" t="s">
        <v>1259</v>
      </c>
      <c r="Z3329" s="168" t="s">
        <v>21</v>
      </c>
      <c r="AA3329" s="168" t="s">
        <v>5092</v>
      </c>
      <c r="AB3329" s="168" t="s">
        <v>5093</v>
      </c>
      <c r="AC3329" s="168" t="s">
        <v>9483</v>
      </c>
      <c r="AD3329" s="169">
        <v>28248543.86184784</v>
      </c>
      <c r="AE3329" s="168" t="s">
        <v>807</v>
      </c>
      <c r="AF3329" s="169">
        <v>-27108220.70415042</v>
      </c>
      <c r="AG3329" s="169">
        <v>-14935706.060829381</v>
      </c>
      <c r="AH3329" s="169">
        <v>-6607644.31213912</v>
      </c>
      <c r="AI3329" s="168" t="s">
        <v>21</v>
      </c>
      <c r="AJ3329"/>
      <c r="AK3329"/>
    </row>
    <row r="3330" spans="1:37" hidden="1" x14ac:dyDescent="0.25">
      <c r="A3330" s="179" t="b">
        <f>IF(E3330&lt;&gt;1,"",NOT(ISNA(VLOOKUP(P3330,Mapping!$P:$P,1,FALSE))))</f>
        <v>0</v>
      </c>
      <c r="B3330" s="180" t="str">
        <f t="shared" si="51"/>
        <v/>
      </c>
      <c r="E3330" s="167">
        <v>1</v>
      </c>
      <c r="F3330" s="170" t="s">
        <v>5094</v>
      </c>
      <c r="G3330" s="169">
        <v>311202.61251185759</v>
      </c>
      <c r="H3330" s="168" t="s">
        <v>1266</v>
      </c>
      <c r="I3330" s="168" t="s">
        <v>402</v>
      </c>
      <c r="J3330" s="169">
        <v>113162.3976669218</v>
      </c>
      <c r="K3330" s="169">
        <v>62292.298960014559</v>
      </c>
      <c r="L3330" s="168" t="s">
        <v>5</v>
      </c>
      <c r="M3330" s="168" t="s">
        <v>21</v>
      </c>
      <c r="N3330" s="168" t="s">
        <v>2829</v>
      </c>
      <c r="O3330" s="168" t="s">
        <v>21</v>
      </c>
      <c r="P3330" s="168" t="s">
        <v>2831</v>
      </c>
      <c r="Q3330" s="168" t="s">
        <v>2832</v>
      </c>
      <c r="R3330" s="168" t="s">
        <v>1259</v>
      </c>
      <c r="S3330" s="168" t="s">
        <v>21</v>
      </c>
      <c r="T3330" s="168" t="s">
        <v>1259</v>
      </c>
      <c r="U3330" s="168" t="s">
        <v>1259</v>
      </c>
      <c r="V3330" s="168" t="s">
        <v>2832</v>
      </c>
      <c r="W3330" s="168" t="s">
        <v>1259</v>
      </c>
      <c r="X3330" s="168" t="s">
        <v>21</v>
      </c>
      <c r="Y3330" s="168" t="s">
        <v>1259</v>
      </c>
      <c r="Z3330" s="168" t="s">
        <v>21</v>
      </c>
      <c r="AA3330" s="168" t="s">
        <v>5095</v>
      </c>
      <c r="AB3330" s="168" t="s">
        <v>1259</v>
      </c>
      <c r="AC3330" s="168" t="s">
        <v>9484</v>
      </c>
      <c r="AD3330" s="169">
        <v>191592.38541414199</v>
      </c>
      <c r="AE3330" s="168" t="s">
        <v>819</v>
      </c>
      <c r="AF3330" s="169">
        <v>-180333.4540095393</v>
      </c>
      <c r="AG3330" s="169">
        <v>-142276.66777490039</v>
      </c>
      <c r="AH3330" s="169">
        <v>-65073.835310784278</v>
      </c>
      <c r="AI3330" s="168" t="s">
        <v>21</v>
      </c>
      <c r="AJ3330"/>
      <c r="AK3330"/>
    </row>
    <row r="3331" spans="1:37" hidden="1" x14ac:dyDescent="0.25">
      <c r="A3331" s="179" t="b">
        <f>IF(E3331&lt;&gt;1,"",NOT(ISNA(VLOOKUP(P3331,Mapping!$P:$P,1,FALSE))))</f>
        <v>0</v>
      </c>
      <c r="B3331" s="180" t="str">
        <f t="shared" si="51"/>
        <v/>
      </c>
      <c r="E3331" s="167">
        <v>1</v>
      </c>
      <c r="F3331" s="170" t="s">
        <v>5094</v>
      </c>
      <c r="G3331" s="169">
        <v>1145195.9521584089</v>
      </c>
      <c r="H3331" s="168" t="s">
        <v>1266</v>
      </c>
      <c r="I3331" s="168" t="s">
        <v>402</v>
      </c>
      <c r="J3331" s="169">
        <v>416426.83748280158</v>
      </c>
      <c r="K3331" s="169">
        <v>229229.72286080031</v>
      </c>
      <c r="L3331" s="168" t="s">
        <v>5</v>
      </c>
      <c r="M3331" s="168" t="s">
        <v>21</v>
      </c>
      <c r="N3331" s="168" t="s">
        <v>2829</v>
      </c>
      <c r="O3331" s="168" t="s">
        <v>21</v>
      </c>
      <c r="P3331" s="168" t="s">
        <v>2835</v>
      </c>
      <c r="Q3331" s="168" t="s">
        <v>2834</v>
      </c>
      <c r="R3331" s="168" t="s">
        <v>1259</v>
      </c>
      <c r="S3331" s="168" t="s">
        <v>21</v>
      </c>
      <c r="T3331" s="168" t="s">
        <v>1259</v>
      </c>
      <c r="U3331" s="168" t="s">
        <v>1259</v>
      </c>
      <c r="V3331" s="168" t="s">
        <v>2834</v>
      </c>
      <c r="W3331" s="168" t="s">
        <v>1259</v>
      </c>
      <c r="X3331" s="168" t="s">
        <v>21</v>
      </c>
      <c r="Y3331" s="168" t="s">
        <v>1259</v>
      </c>
      <c r="Z3331" s="168" t="s">
        <v>21</v>
      </c>
      <c r="AA3331" s="168" t="s">
        <v>5095</v>
      </c>
      <c r="AB3331" s="168" t="s">
        <v>1259</v>
      </c>
      <c r="AC3331" s="168" t="s">
        <v>9485</v>
      </c>
      <c r="AD3331" s="169">
        <v>705041.71693703136</v>
      </c>
      <c r="AE3331" s="168" t="s">
        <v>819</v>
      </c>
      <c r="AF3331" s="169">
        <v>-663609.92249896401</v>
      </c>
      <c r="AG3331" s="169">
        <v>-523564.57649016188</v>
      </c>
      <c r="AH3331" s="169">
        <v>-239465.51151299739</v>
      </c>
      <c r="AI3331" s="168" t="s">
        <v>21</v>
      </c>
      <c r="AJ3331"/>
      <c r="AK3331"/>
    </row>
    <row r="3332" spans="1:37" hidden="1" x14ac:dyDescent="0.25">
      <c r="A3332" s="179" t="b">
        <f>IF(E3332&lt;&gt;1,"",NOT(ISNA(VLOOKUP(P3332,Mapping!$P:$P,1,FALSE))))</f>
        <v>0</v>
      </c>
      <c r="B3332" s="180" t="str">
        <f t="shared" si="51"/>
        <v/>
      </c>
      <c r="E3332" s="167">
        <v>1</v>
      </c>
      <c r="F3332" s="170" t="s">
        <v>5096</v>
      </c>
      <c r="G3332" s="169">
        <v>786347.60385367461</v>
      </c>
      <c r="H3332" s="168" t="s">
        <v>1266</v>
      </c>
      <c r="I3332" s="168" t="s">
        <v>561</v>
      </c>
      <c r="J3332" s="169">
        <v>418494.65348588611</v>
      </c>
      <c r="K3332" s="169">
        <v>252561.563878449</v>
      </c>
      <c r="L3332" s="168" t="s">
        <v>5</v>
      </c>
      <c r="M3332" s="168" t="s">
        <v>21</v>
      </c>
      <c r="N3332" s="168" t="s">
        <v>2829</v>
      </c>
      <c r="O3332" s="168" t="s">
        <v>21</v>
      </c>
      <c r="P3332" s="168" t="s">
        <v>2831</v>
      </c>
      <c r="Q3332" s="168" t="s">
        <v>2832</v>
      </c>
      <c r="R3332" s="168" t="s">
        <v>1259</v>
      </c>
      <c r="S3332" s="168" t="s">
        <v>21</v>
      </c>
      <c r="T3332" s="168" t="s">
        <v>1259</v>
      </c>
      <c r="U3332" s="168" t="s">
        <v>1259</v>
      </c>
      <c r="V3332" s="168" t="s">
        <v>2832</v>
      </c>
      <c r="W3332" s="168" t="s">
        <v>1259</v>
      </c>
      <c r="X3332" s="168" t="s">
        <v>21</v>
      </c>
      <c r="Y3332" s="168" t="s">
        <v>1259</v>
      </c>
      <c r="Z3332" s="168" t="s">
        <v>21</v>
      </c>
      <c r="AA3332" s="168" t="s">
        <v>5097</v>
      </c>
      <c r="AB3332" s="168" t="s">
        <v>1259</v>
      </c>
      <c r="AC3332" s="168" t="s">
        <v>9486</v>
      </c>
      <c r="AD3332" s="169">
        <v>681354.73041248985</v>
      </c>
      <c r="AE3332" s="168" t="s">
        <v>809</v>
      </c>
      <c r="AF3332" s="169">
        <v>-513974.02260614268</v>
      </c>
      <c r="AG3332" s="169">
        <v>-429793.48813965841</v>
      </c>
      <c r="AH3332" s="169">
        <v>-433403.35185092571</v>
      </c>
      <c r="AI3332" s="168" t="s">
        <v>21</v>
      </c>
      <c r="AJ3332"/>
      <c r="AK3332"/>
    </row>
    <row r="3333" spans="1:37" hidden="1" x14ac:dyDescent="0.25">
      <c r="A3333" s="179" t="b">
        <f>IF(E3333&lt;&gt;1,"",NOT(ISNA(VLOOKUP(P3333,Mapping!$P:$P,1,FALSE))))</f>
        <v>0</v>
      </c>
      <c r="B3333" s="180" t="str">
        <f t="shared" si="51"/>
        <v/>
      </c>
      <c r="E3333" s="167">
        <v>1</v>
      </c>
      <c r="F3333" s="170" t="s">
        <v>5098</v>
      </c>
      <c r="G3333" s="169">
        <v>1283948.3034267109</v>
      </c>
      <c r="H3333" s="168" t="s">
        <v>1266</v>
      </c>
      <c r="I3333" s="168" t="s">
        <v>402</v>
      </c>
      <c r="J3333" s="169">
        <v>369972.88535440061</v>
      </c>
      <c r="K3333" s="169">
        <v>246521.4612540158</v>
      </c>
      <c r="L3333" s="168" t="s">
        <v>5</v>
      </c>
      <c r="M3333" s="168" t="s">
        <v>21</v>
      </c>
      <c r="N3333" s="168" t="s">
        <v>2829</v>
      </c>
      <c r="O3333" s="168" t="s">
        <v>21</v>
      </c>
      <c r="P3333" s="168" t="s">
        <v>2831</v>
      </c>
      <c r="Q3333" s="168" t="s">
        <v>2832</v>
      </c>
      <c r="R3333" s="168" t="s">
        <v>1259</v>
      </c>
      <c r="S3333" s="168" t="s">
        <v>21</v>
      </c>
      <c r="T3333" s="168" t="s">
        <v>1259</v>
      </c>
      <c r="U3333" s="168" t="s">
        <v>1259</v>
      </c>
      <c r="V3333" s="168" t="s">
        <v>2832</v>
      </c>
      <c r="W3333" s="168" t="s">
        <v>1259</v>
      </c>
      <c r="X3333" s="168" t="s">
        <v>21</v>
      </c>
      <c r="Y3333" s="168" t="s">
        <v>1259</v>
      </c>
      <c r="Z3333" s="168" t="s">
        <v>21</v>
      </c>
      <c r="AA3333" s="168" t="s">
        <v>5099</v>
      </c>
      <c r="AB3333" s="168" t="s">
        <v>1259</v>
      </c>
      <c r="AC3333" s="168" t="s">
        <v>9487</v>
      </c>
      <c r="AD3333" s="169">
        <v>546199.00718102418</v>
      </c>
      <c r="AE3333" s="168" t="s">
        <v>814</v>
      </c>
      <c r="AF3333" s="169">
        <v>-292986.49958079722</v>
      </c>
      <c r="AG3333" s="169">
        <v>-586999.84788793803</v>
      </c>
      <c r="AH3333" s="169">
        <v>-356405.9597597752</v>
      </c>
      <c r="AI3333" s="168" t="s">
        <v>21</v>
      </c>
      <c r="AJ3333"/>
      <c r="AK3333"/>
    </row>
    <row r="3334" spans="1:37" hidden="1" x14ac:dyDescent="0.25">
      <c r="A3334" s="179" t="b">
        <f>IF(E3334&lt;&gt;1,"",NOT(ISNA(VLOOKUP(P3334,Mapping!$P:$P,1,FALSE))))</f>
        <v>0</v>
      </c>
      <c r="B3334" s="180" t="str">
        <f t="shared" si="51"/>
        <v/>
      </c>
      <c r="E3334" s="167">
        <v>1</v>
      </c>
      <c r="F3334" s="170" t="s">
        <v>5100</v>
      </c>
      <c r="G3334" s="169">
        <v>987234.69398334541</v>
      </c>
      <c r="H3334" s="168" t="s">
        <v>1266</v>
      </c>
      <c r="I3334" s="168" t="s">
        <v>303</v>
      </c>
      <c r="J3334" s="169">
        <v>308563.63812676212</v>
      </c>
      <c r="K3334" s="169">
        <v>145522.7833226778</v>
      </c>
      <c r="L3334" s="168" t="s">
        <v>5</v>
      </c>
      <c r="M3334" s="168" t="s">
        <v>21</v>
      </c>
      <c r="N3334" s="168" t="s">
        <v>2829</v>
      </c>
      <c r="O3334" s="168" t="s">
        <v>21</v>
      </c>
      <c r="P3334" s="168" t="s">
        <v>2831</v>
      </c>
      <c r="Q3334" s="168" t="s">
        <v>2832</v>
      </c>
      <c r="R3334" s="168" t="s">
        <v>1259</v>
      </c>
      <c r="S3334" s="168" t="s">
        <v>21</v>
      </c>
      <c r="T3334" s="168" t="s">
        <v>1259</v>
      </c>
      <c r="U3334" s="168" t="s">
        <v>1259</v>
      </c>
      <c r="V3334" s="168" t="s">
        <v>2832</v>
      </c>
      <c r="W3334" s="168" t="s">
        <v>1259</v>
      </c>
      <c r="X3334" s="168" t="s">
        <v>21</v>
      </c>
      <c r="Y3334" s="168" t="s">
        <v>1259</v>
      </c>
      <c r="Z3334" s="168" t="s">
        <v>21</v>
      </c>
      <c r="AA3334" s="168" t="s">
        <v>5101</v>
      </c>
      <c r="AB3334" s="168" t="s">
        <v>5102</v>
      </c>
      <c r="AC3334" s="168" t="s">
        <v>9488</v>
      </c>
      <c r="AD3334" s="169">
        <v>441761.14831748052</v>
      </c>
      <c r="AE3334" s="168" t="s">
        <v>814</v>
      </c>
      <c r="AF3334" s="169">
        <v>77059.689350335975</v>
      </c>
      <c r="AG3334" s="169">
        <v>-450408.09697527759</v>
      </c>
      <c r="AH3334" s="169">
        <v>-314136.09414012829</v>
      </c>
      <c r="AI3334" s="168" t="s">
        <v>21</v>
      </c>
      <c r="AJ3334"/>
      <c r="AK3334"/>
    </row>
    <row r="3335" spans="1:37" hidden="1" x14ac:dyDescent="0.25">
      <c r="A3335" s="179" t="b">
        <f>IF(E3335&lt;&gt;1,"",NOT(ISNA(VLOOKUP(P3335,Mapping!$P:$P,1,FALSE))))</f>
        <v>0</v>
      </c>
      <c r="B3335" s="180" t="str">
        <f t="shared" si="51"/>
        <v/>
      </c>
      <c r="E3335" s="167">
        <v>1</v>
      </c>
      <c r="F3335" s="170" t="s">
        <v>5100</v>
      </c>
      <c r="G3335" s="169">
        <v>2301613.6152224741</v>
      </c>
      <c r="H3335" s="168" t="s">
        <v>1266</v>
      </c>
      <c r="I3335" s="168" t="s">
        <v>303</v>
      </c>
      <c r="J3335" s="169">
        <v>719377.34259480704</v>
      </c>
      <c r="K3335" s="169">
        <v>339268.08028709271</v>
      </c>
      <c r="L3335" s="168" t="s">
        <v>5</v>
      </c>
      <c r="M3335" s="168" t="s">
        <v>21</v>
      </c>
      <c r="N3335" s="168" t="s">
        <v>2829</v>
      </c>
      <c r="O3335" s="168" t="s">
        <v>21</v>
      </c>
      <c r="P3335" s="168" t="s">
        <v>2851</v>
      </c>
      <c r="Q3335" s="168" t="s">
        <v>2834</v>
      </c>
      <c r="R3335" s="168" t="s">
        <v>1259</v>
      </c>
      <c r="S3335" s="168" t="s">
        <v>21</v>
      </c>
      <c r="T3335" s="168" t="s">
        <v>1259</v>
      </c>
      <c r="U3335" s="168" t="s">
        <v>1259</v>
      </c>
      <c r="V3335" s="168" t="s">
        <v>2834</v>
      </c>
      <c r="W3335" s="168" t="s">
        <v>1259</v>
      </c>
      <c r="X3335" s="168" t="s">
        <v>21</v>
      </c>
      <c r="Y3335" s="168" t="s">
        <v>1259</v>
      </c>
      <c r="Z3335" s="168" t="s">
        <v>21</v>
      </c>
      <c r="AA3335" s="168" t="s">
        <v>5101</v>
      </c>
      <c r="AB3335" s="168" t="s">
        <v>5102</v>
      </c>
      <c r="AC3335" s="168" t="s">
        <v>9489</v>
      </c>
      <c r="AD3335" s="169">
        <v>1029910.597591891</v>
      </c>
      <c r="AE3335" s="168" t="s">
        <v>814</v>
      </c>
      <c r="AF3335" s="169">
        <v>179654.98100347299</v>
      </c>
      <c r="AG3335" s="169">
        <v>-1050069.8716552921</v>
      </c>
      <c r="AH3335" s="169">
        <v>-732368.82345417771</v>
      </c>
      <c r="AI3335" s="168" t="s">
        <v>21</v>
      </c>
      <c r="AJ3335"/>
      <c r="AK3335"/>
    </row>
    <row r="3336" spans="1:37" hidden="1" x14ac:dyDescent="0.25">
      <c r="A3336" s="179" t="b">
        <f>IF(E3336&lt;&gt;1,"",NOT(ISNA(VLOOKUP(P3336,Mapping!$P:$P,1,FALSE))))</f>
        <v>0</v>
      </c>
      <c r="B3336" s="180" t="str">
        <f t="shared" si="51"/>
        <v/>
      </c>
      <c r="E3336" s="167">
        <v>1</v>
      </c>
      <c r="F3336" s="170" t="s">
        <v>5100</v>
      </c>
      <c r="G3336" s="169">
        <v>1180263.177323217</v>
      </c>
      <c r="H3336" s="168" t="s">
        <v>1266</v>
      </c>
      <c r="I3336" s="168" t="s">
        <v>303</v>
      </c>
      <c r="J3336" s="169">
        <v>368895.36212758737</v>
      </c>
      <c r="K3336" s="169">
        <v>173976.04000760461</v>
      </c>
      <c r="L3336" s="168" t="s">
        <v>5</v>
      </c>
      <c r="M3336" s="168" t="s">
        <v>21</v>
      </c>
      <c r="N3336" s="168" t="s">
        <v>2829</v>
      </c>
      <c r="O3336" s="168" t="s">
        <v>21</v>
      </c>
      <c r="P3336" s="168" t="s">
        <v>2836</v>
      </c>
      <c r="Q3336" s="168" t="s">
        <v>2837</v>
      </c>
      <c r="R3336" s="168" t="s">
        <v>1259</v>
      </c>
      <c r="S3336" s="168" t="s">
        <v>21</v>
      </c>
      <c r="T3336" s="168" t="s">
        <v>1259</v>
      </c>
      <c r="U3336" s="168" t="s">
        <v>1259</v>
      </c>
      <c r="V3336" s="168" t="s">
        <v>2837</v>
      </c>
      <c r="W3336" s="168" t="s">
        <v>1259</v>
      </c>
      <c r="X3336" s="168" t="s">
        <v>21</v>
      </c>
      <c r="Y3336" s="168" t="s">
        <v>1259</v>
      </c>
      <c r="Z3336" s="168" t="s">
        <v>21</v>
      </c>
      <c r="AA3336" s="168" t="s">
        <v>5101</v>
      </c>
      <c r="AB3336" s="168" t="s">
        <v>5102</v>
      </c>
      <c r="AC3336" s="168" t="s">
        <v>9490</v>
      </c>
      <c r="AD3336" s="169">
        <v>528136.2372177121</v>
      </c>
      <c r="AE3336" s="168" t="s">
        <v>814</v>
      </c>
      <c r="AF3336" s="169">
        <v>92126.739822316216</v>
      </c>
      <c r="AG3336" s="169">
        <v>-538473.87542998255</v>
      </c>
      <c r="AH3336" s="169">
        <v>-375557.3693280149</v>
      </c>
      <c r="AI3336" s="168" t="s">
        <v>21</v>
      </c>
      <c r="AJ3336"/>
      <c r="AK3336"/>
    </row>
    <row r="3337" spans="1:37" hidden="1" x14ac:dyDescent="0.25">
      <c r="A3337" s="179" t="b">
        <f>IF(E3337&lt;&gt;1,"",NOT(ISNA(VLOOKUP(P3337,Mapping!$P:$P,1,FALSE))))</f>
        <v>0</v>
      </c>
      <c r="B3337" s="180" t="str">
        <f t="shared" si="51"/>
        <v/>
      </c>
      <c r="E3337" s="167">
        <v>1</v>
      </c>
      <c r="F3337" s="170" t="s">
        <v>5103</v>
      </c>
      <c r="G3337" s="169">
        <v>1970562.979222693</v>
      </c>
      <c r="H3337" s="168" t="s">
        <v>1266</v>
      </c>
      <c r="I3337" s="168" t="s">
        <v>303</v>
      </c>
      <c r="J3337" s="169">
        <v>1248108.6907881161</v>
      </c>
      <c r="K3337" s="169">
        <v>772964.68994516414</v>
      </c>
      <c r="L3337" s="168" t="s">
        <v>5</v>
      </c>
      <c r="M3337" s="168" t="s">
        <v>21</v>
      </c>
      <c r="N3337" s="168" t="s">
        <v>2829</v>
      </c>
      <c r="O3337" s="168" t="s">
        <v>21</v>
      </c>
      <c r="P3337" s="168" t="s">
        <v>2831</v>
      </c>
      <c r="Q3337" s="168" t="s">
        <v>2832</v>
      </c>
      <c r="R3337" s="168" t="s">
        <v>1259</v>
      </c>
      <c r="S3337" s="168" t="s">
        <v>21</v>
      </c>
      <c r="T3337" s="168" t="s">
        <v>1259</v>
      </c>
      <c r="U3337" s="168" t="s">
        <v>1259</v>
      </c>
      <c r="V3337" s="168" t="s">
        <v>2832</v>
      </c>
      <c r="W3337" s="168" t="s">
        <v>1259</v>
      </c>
      <c r="X3337" s="168" t="s">
        <v>21</v>
      </c>
      <c r="Y3337" s="168" t="s">
        <v>1259</v>
      </c>
      <c r="Z3337" s="168" t="s">
        <v>21</v>
      </c>
      <c r="AA3337" s="168" t="s">
        <v>5104</v>
      </c>
      <c r="AB3337" s="168" t="s">
        <v>5105</v>
      </c>
      <c r="AC3337" s="168" t="s">
        <v>9491</v>
      </c>
      <c r="AD3337" s="169">
        <v>1589144.026768998</v>
      </c>
      <c r="AE3337" s="168" t="s">
        <v>807</v>
      </c>
      <c r="AF3337" s="169">
        <v>-797796.33356304746</v>
      </c>
      <c r="AG3337" s="169">
        <v>4059294.1603169688</v>
      </c>
      <c r="AH3337" s="169">
        <v>-1054255.5400135799</v>
      </c>
      <c r="AI3337" s="168" t="s">
        <v>21</v>
      </c>
      <c r="AJ3337"/>
      <c r="AK3337"/>
    </row>
    <row r="3338" spans="1:37" hidden="1" x14ac:dyDescent="0.25">
      <c r="A3338" s="179" t="b">
        <f>IF(E3338&lt;&gt;1,"",NOT(ISNA(VLOOKUP(P3338,Mapping!$P:$P,1,FALSE))))</f>
        <v>0</v>
      </c>
      <c r="B3338" s="180" t="str">
        <f t="shared" si="51"/>
        <v/>
      </c>
      <c r="E3338" s="167">
        <v>1</v>
      </c>
      <c r="F3338" s="170" t="s">
        <v>5103</v>
      </c>
      <c r="G3338" s="169">
        <v>5128229.1443005987</v>
      </c>
      <c r="H3338" s="168" t="s">
        <v>1266</v>
      </c>
      <c r="I3338" s="168" t="s">
        <v>303</v>
      </c>
      <c r="J3338" s="169">
        <v>3248100.8883457528</v>
      </c>
      <c r="K3338" s="169">
        <v>2011577.4488241291</v>
      </c>
      <c r="L3338" s="168" t="s">
        <v>5</v>
      </c>
      <c r="M3338" s="168" t="s">
        <v>21</v>
      </c>
      <c r="N3338" s="168" t="s">
        <v>2829</v>
      </c>
      <c r="O3338" s="168" t="s">
        <v>21</v>
      </c>
      <c r="P3338" s="168" t="s">
        <v>2851</v>
      </c>
      <c r="Q3338" s="168" t="s">
        <v>2834</v>
      </c>
      <c r="R3338" s="168" t="s">
        <v>1259</v>
      </c>
      <c r="S3338" s="168" t="s">
        <v>21</v>
      </c>
      <c r="T3338" s="168" t="s">
        <v>1259</v>
      </c>
      <c r="U3338" s="168" t="s">
        <v>1259</v>
      </c>
      <c r="V3338" s="168" t="s">
        <v>2834</v>
      </c>
      <c r="W3338" s="168" t="s">
        <v>1259</v>
      </c>
      <c r="X3338" s="168" t="s">
        <v>21</v>
      </c>
      <c r="Y3338" s="168" t="s">
        <v>1259</v>
      </c>
      <c r="Z3338" s="168" t="s">
        <v>21</v>
      </c>
      <c r="AA3338" s="168" t="s">
        <v>5104</v>
      </c>
      <c r="AB3338" s="168" t="s">
        <v>5105</v>
      </c>
      <c r="AC3338" s="168" t="s">
        <v>9492</v>
      </c>
      <c r="AD3338" s="169">
        <v>4135617.485203444</v>
      </c>
      <c r="AE3338" s="168" t="s">
        <v>807</v>
      </c>
      <c r="AF3338" s="169">
        <v>-2076199.7724163199</v>
      </c>
      <c r="AG3338" s="169">
        <v>10563981.378782511</v>
      </c>
      <c r="AH3338" s="169">
        <v>-2743613.9026475749</v>
      </c>
      <c r="AI3338" s="168" t="s">
        <v>21</v>
      </c>
      <c r="AJ3338"/>
      <c r="AK3338"/>
    </row>
    <row r="3339" spans="1:37" hidden="1" x14ac:dyDescent="0.25">
      <c r="A3339" s="179" t="b">
        <f>IF(E3339&lt;&gt;1,"",NOT(ISNA(VLOOKUP(P3339,Mapping!$P:$P,1,FALSE))))</f>
        <v>0</v>
      </c>
      <c r="B3339" s="180" t="str">
        <f t="shared" si="51"/>
        <v/>
      </c>
      <c r="E3339" s="167">
        <v>1</v>
      </c>
      <c r="F3339" s="170" t="s">
        <v>5106</v>
      </c>
      <c r="G3339" s="169">
        <v>927954.71369938459</v>
      </c>
      <c r="H3339" s="168" t="s">
        <v>1266</v>
      </c>
      <c r="I3339" s="168" t="s">
        <v>303</v>
      </c>
      <c r="J3339" s="169">
        <v>290211.62519767298</v>
      </c>
      <c r="K3339" s="169">
        <v>164932.00921330621</v>
      </c>
      <c r="L3339" s="168" t="s">
        <v>5</v>
      </c>
      <c r="M3339" s="168" t="s">
        <v>21</v>
      </c>
      <c r="N3339" s="168" t="s">
        <v>2829</v>
      </c>
      <c r="O3339" s="168" t="s">
        <v>21</v>
      </c>
      <c r="P3339" s="168" t="s">
        <v>2831</v>
      </c>
      <c r="Q3339" s="168" t="s">
        <v>2832</v>
      </c>
      <c r="R3339" s="168" t="s">
        <v>1259</v>
      </c>
      <c r="S3339" s="168" t="s">
        <v>21</v>
      </c>
      <c r="T3339" s="168" t="s">
        <v>1259</v>
      </c>
      <c r="U3339" s="168" t="s">
        <v>1259</v>
      </c>
      <c r="V3339" s="168" t="s">
        <v>2832</v>
      </c>
      <c r="W3339" s="168" t="s">
        <v>1259</v>
      </c>
      <c r="X3339" s="168" t="s">
        <v>21</v>
      </c>
      <c r="Y3339" s="168" t="s">
        <v>1259</v>
      </c>
      <c r="Z3339" s="168" t="s">
        <v>21</v>
      </c>
      <c r="AA3339" s="168" t="s">
        <v>5107</v>
      </c>
      <c r="AB3339" s="168" t="s">
        <v>5108</v>
      </c>
      <c r="AC3339" s="168" t="s">
        <v>7072</v>
      </c>
      <c r="AD3339" s="169">
        <v>367984.04852418712</v>
      </c>
      <c r="AE3339" s="168" t="s">
        <v>814</v>
      </c>
      <c r="AF3339" s="169">
        <v>-156710.97927972779</v>
      </c>
      <c r="AG3339" s="169">
        <v>432999.11755941832</v>
      </c>
      <c r="AH3339" s="169">
        <v>-241646.46600273481</v>
      </c>
      <c r="AI3339" s="168" t="s">
        <v>21</v>
      </c>
      <c r="AJ3339"/>
      <c r="AK3339"/>
    </row>
    <row r="3340" spans="1:37" hidden="1" x14ac:dyDescent="0.25">
      <c r="A3340" s="179" t="b">
        <f>IF(E3340&lt;&gt;1,"",NOT(ISNA(VLOOKUP(P3340,Mapping!$P:$P,1,FALSE))))</f>
        <v>0</v>
      </c>
      <c r="B3340" s="180" t="str">
        <f t="shared" si="51"/>
        <v/>
      </c>
      <c r="E3340" s="167">
        <v>1</v>
      </c>
      <c r="F3340" s="170" t="s">
        <v>5106</v>
      </c>
      <c r="G3340" s="169">
        <v>3372875.7715777629</v>
      </c>
      <c r="H3340" s="168" t="s">
        <v>1266</v>
      </c>
      <c r="I3340" s="168" t="s">
        <v>303</v>
      </c>
      <c r="J3340" s="169">
        <v>1054844.3203194321</v>
      </c>
      <c r="K3340" s="169">
        <v>599485.26541287103</v>
      </c>
      <c r="L3340" s="168" t="s">
        <v>5</v>
      </c>
      <c r="M3340" s="168" t="s">
        <v>21</v>
      </c>
      <c r="N3340" s="168" t="s">
        <v>2829</v>
      </c>
      <c r="O3340" s="168" t="s">
        <v>21</v>
      </c>
      <c r="P3340" s="168" t="s">
        <v>2833</v>
      </c>
      <c r="Q3340" s="168" t="s">
        <v>2834</v>
      </c>
      <c r="R3340" s="168" t="s">
        <v>1259</v>
      </c>
      <c r="S3340" s="168" t="s">
        <v>21</v>
      </c>
      <c r="T3340" s="168" t="s">
        <v>1259</v>
      </c>
      <c r="U3340" s="168" t="s">
        <v>1259</v>
      </c>
      <c r="V3340" s="168" t="s">
        <v>2834</v>
      </c>
      <c r="W3340" s="168" t="s">
        <v>1259</v>
      </c>
      <c r="X3340" s="168" t="s">
        <v>21</v>
      </c>
      <c r="Y3340" s="168" t="s">
        <v>1259</v>
      </c>
      <c r="Z3340" s="168" t="s">
        <v>21</v>
      </c>
      <c r="AA3340" s="168" t="s">
        <v>5107</v>
      </c>
      <c r="AB3340" s="168" t="s">
        <v>5108</v>
      </c>
      <c r="AC3340" s="168" t="s">
        <v>9493</v>
      </c>
      <c r="AD3340" s="169">
        <v>1337526.997030163</v>
      </c>
      <c r="AE3340" s="168" t="s">
        <v>814</v>
      </c>
      <c r="AF3340" s="169">
        <v>-569603.94440547097</v>
      </c>
      <c r="AG3340" s="169">
        <v>1573839.9850446079</v>
      </c>
      <c r="AH3340" s="169">
        <v>-878322.50694515184</v>
      </c>
      <c r="AI3340" s="168" t="s">
        <v>21</v>
      </c>
      <c r="AJ3340"/>
      <c r="AK3340"/>
    </row>
    <row r="3341" spans="1:37" hidden="1" x14ac:dyDescent="0.25">
      <c r="A3341" s="179" t="b">
        <f>IF(E3341&lt;&gt;1,"",NOT(ISNA(VLOOKUP(P3341,Mapping!$P:$P,1,FALSE))))</f>
        <v>0</v>
      </c>
      <c r="B3341" s="180" t="str">
        <f t="shared" si="51"/>
        <v/>
      </c>
      <c r="E3341" s="167">
        <v>1</v>
      </c>
      <c r="F3341" s="170" t="s">
        <v>5106</v>
      </c>
      <c r="G3341" s="169">
        <v>2117305.1213985961</v>
      </c>
      <c r="H3341" s="168" t="s">
        <v>1266</v>
      </c>
      <c r="I3341" s="168" t="s">
        <v>303</v>
      </c>
      <c r="J3341" s="169">
        <v>662173.00397215842</v>
      </c>
      <c r="K3341" s="169">
        <v>376323.73933176819</v>
      </c>
      <c r="L3341" s="168" t="s">
        <v>5</v>
      </c>
      <c r="M3341" s="168" t="s">
        <v>21</v>
      </c>
      <c r="N3341" s="168" t="s">
        <v>2829</v>
      </c>
      <c r="O3341" s="168" t="s">
        <v>21</v>
      </c>
      <c r="P3341" s="168" t="s">
        <v>2835</v>
      </c>
      <c r="Q3341" s="168" t="s">
        <v>2834</v>
      </c>
      <c r="R3341" s="168" t="s">
        <v>1259</v>
      </c>
      <c r="S3341" s="168" t="s">
        <v>21</v>
      </c>
      <c r="T3341" s="168" t="s">
        <v>1259</v>
      </c>
      <c r="U3341" s="168" t="s">
        <v>1259</v>
      </c>
      <c r="V3341" s="168" t="s">
        <v>2834</v>
      </c>
      <c r="W3341" s="168" t="s">
        <v>1259</v>
      </c>
      <c r="X3341" s="168" t="s">
        <v>21</v>
      </c>
      <c r="Y3341" s="168" t="s">
        <v>1259</v>
      </c>
      <c r="Z3341" s="168" t="s">
        <v>21</v>
      </c>
      <c r="AA3341" s="168" t="s">
        <v>5107</v>
      </c>
      <c r="AB3341" s="168" t="s">
        <v>5108</v>
      </c>
      <c r="AC3341" s="168" t="s">
        <v>9494</v>
      </c>
      <c r="AD3341" s="169">
        <v>839625.57550588564</v>
      </c>
      <c r="AE3341" s="168" t="s">
        <v>814</v>
      </c>
      <c r="AF3341" s="169">
        <v>-357565.8963847314</v>
      </c>
      <c r="AG3341" s="169">
        <v>987969.81752994005</v>
      </c>
      <c r="AH3341" s="169">
        <v>-551362.3590484939</v>
      </c>
      <c r="AI3341" s="168" t="s">
        <v>21</v>
      </c>
      <c r="AJ3341"/>
      <c r="AK3341"/>
    </row>
    <row r="3342" spans="1:37" hidden="1" x14ac:dyDescent="0.25">
      <c r="A3342" s="179" t="b">
        <f>IF(E3342&lt;&gt;1,"",NOT(ISNA(VLOOKUP(P3342,Mapping!$P:$P,1,FALSE))))</f>
        <v>0</v>
      </c>
      <c r="B3342" s="180" t="str">
        <f t="shared" si="51"/>
        <v/>
      </c>
      <c r="E3342" s="167">
        <v>1</v>
      </c>
      <c r="F3342" s="170" t="s">
        <v>5106</v>
      </c>
      <c r="G3342" s="169">
        <v>2278499.1326984889</v>
      </c>
      <c r="H3342" s="168" t="s">
        <v>1266</v>
      </c>
      <c r="I3342" s="168" t="s">
        <v>303</v>
      </c>
      <c r="J3342" s="169">
        <v>712585.35201118747</v>
      </c>
      <c r="K3342" s="169">
        <v>404973.90055661573</v>
      </c>
      <c r="L3342" s="168" t="s">
        <v>5</v>
      </c>
      <c r="M3342" s="168" t="s">
        <v>21</v>
      </c>
      <c r="N3342" s="168" t="s">
        <v>2829</v>
      </c>
      <c r="O3342" s="168" t="s">
        <v>21</v>
      </c>
      <c r="P3342" s="168" t="s">
        <v>2836</v>
      </c>
      <c r="Q3342" s="168" t="s">
        <v>2837</v>
      </c>
      <c r="R3342" s="168" t="s">
        <v>1259</v>
      </c>
      <c r="S3342" s="168" t="s">
        <v>21</v>
      </c>
      <c r="T3342" s="168" t="s">
        <v>1259</v>
      </c>
      <c r="U3342" s="168" t="s">
        <v>1259</v>
      </c>
      <c r="V3342" s="168" t="s">
        <v>2837</v>
      </c>
      <c r="W3342" s="168" t="s">
        <v>1259</v>
      </c>
      <c r="X3342" s="168" t="s">
        <v>21</v>
      </c>
      <c r="Y3342" s="168" t="s">
        <v>1259</v>
      </c>
      <c r="Z3342" s="168" t="s">
        <v>21</v>
      </c>
      <c r="AA3342" s="168" t="s">
        <v>5107</v>
      </c>
      <c r="AB3342" s="168" t="s">
        <v>5108</v>
      </c>
      <c r="AC3342" s="168" t="s">
        <v>9495</v>
      </c>
      <c r="AD3342" s="169">
        <v>903547.68722135795</v>
      </c>
      <c r="AE3342" s="168" t="s">
        <v>814</v>
      </c>
      <c r="AF3342" s="169">
        <v>-384787.99137698457</v>
      </c>
      <c r="AG3342" s="169">
        <v>1063185.626683454</v>
      </c>
      <c r="AH3342" s="169">
        <v>-593338.50572502543</v>
      </c>
      <c r="AI3342" s="168" t="s">
        <v>21</v>
      </c>
      <c r="AJ3342"/>
      <c r="AK3342"/>
    </row>
    <row r="3343" spans="1:37" hidden="1" x14ac:dyDescent="0.25">
      <c r="A3343" s="179" t="b">
        <f>IF(E3343&lt;&gt;1,"",NOT(ISNA(VLOOKUP(P3343,Mapping!$P:$P,1,FALSE))))</f>
        <v>0</v>
      </c>
      <c r="B3343" s="180" t="str">
        <f t="shared" si="51"/>
        <v/>
      </c>
      <c r="E3343" s="167">
        <v>1</v>
      </c>
      <c r="F3343" s="170" t="s">
        <v>5109</v>
      </c>
      <c r="G3343" s="169">
        <v>505629.49643029377</v>
      </c>
      <c r="H3343" s="168" t="s">
        <v>1266</v>
      </c>
      <c r="I3343" s="168" t="s">
        <v>402</v>
      </c>
      <c r="J3343" s="169">
        <v>209330.44798625269</v>
      </c>
      <c r="K3343" s="169">
        <v>83805.37151067947</v>
      </c>
      <c r="L3343" s="168" t="s">
        <v>5</v>
      </c>
      <c r="M3343" s="168" t="s">
        <v>21</v>
      </c>
      <c r="N3343" s="168" t="s">
        <v>2829</v>
      </c>
      <c r="O3343" s="168" t="s">
        <v>21</v>
      </c>
      <c r="P3343" s="168" t="s">
        <v>2831</v>
      </c>
      <c r="Q3343" s="168" t="s">
        <v>2832</v>
      </c>
      <c r="R3343" s="168" t="s">
        <v>1259</v>
      </c>
      <c r="S3343" s="168" t="s">
        <v>21</v>
      </c>
      <c r="T3343" s="168" t="s">
        <v>1259</v>
      </c>
      <c r="U3343" s="168" t="s">
        <v>1259</v>
      </c>
      <c r="V3343" s="168" t="s">
        <v>2832</v>
      </c>
      <c r="W3343" s="168" t="s">
        <v>1259</v>
      </c>
      <c r="X3343" s="168" t="s">
        <v>21</v>
      </c>
      <c r="Y3343" s="168" t="s">
        <v>1259</v>
      </c>
      <c r="Z3343" s="168" t="s">
        <v>21</v>
      </c>
      <c r="AA3343" s="168" t="s">
        <v>5110</v>
      </c>
      <c r="AB3343" s="168" t="s">
        <v>1259</v>
      </c>
      <c r="AC3343" s="168" t="s">
        <v>9496</v>
      </c>
      <c r="AD3343" s="169">
        <v>283073.5865290981</v>
      </c>
      <c r="AE3343" s="168" t="s">
        <v>814</v>
      </c>
      <c r="AF3343" s="169">
        <v>-175915.1416193952</v>
      </c>
      <c r="AG3343" s="169">
        <v>-320475.53590568359</v>
      </c>
      <c r="AH3343" s="169">
        <v>-260706.40244079451</v>
      </c>
      <c r="AI3343" s="168" t="s">
        <v>21</v>
      </c>
      <c r="AJ3343"/>
      <c r="AK3343"/>
    </row>
    <row r="3344" spans="1:37" hidden="1" x14ac:dyDescent="0.25">
      <c r="A3344" s="179" t="b">
        <f>IF(E3344&lt;&gt;1,"",NOT(ISNA(VLOOKUP(P3344,Mapping!$P:$P,1,FALSE))))</f>
        <v>0</v>
      </c>
      <c r="B3344" s="180" t="str">
        <f t="shared" si="51"/>
        <v/>
      </c>
      <c r="E3344" s="167">
        <v>1</v>
      </c>
      <c r="F3344" s="170" t="s">
        <v>5111</v>
      </c>
      <c r="G3344" s="169">
        <v>806854.28651046497</v>
      </c>
      <c r="H3344" s="168" t="s">
        <v>1266</v>
      </c>
      <c r="I3344" s="168" t="s">
        <v>303</v>
      </c>
      <c r="J3344" s="169">
        <v>266696.32821960561</v>
      </c>
      <c r="K3344" s="169">
        <v>162421.2550623859</v>
      </c>
      <c r="L3344" s="168" t="s">
        <v>5</v>
      </c>
      <c r="M3344" s="168" t="s">
        <v>21</v>
      </c>
      <c r="N3344" s="168" t="s">
        <v>2829</v>
      </c>
      <c r="O3344" s="168" t="s">
        <v>21</v>
      </c>
      <c r="P3344" s="168" t="s">
        <v>2831</v>
      </c>
      <c r="Q3344" s="168" t="s">
        <v>2832</v>
      </c>
      <c r="R3344" s="168" t="s">
        <v>1259</v>
      </c>
      <c r="S3344" s="168" t="s">
        <v>21</v>
      </c>
      <c r="T3344" s="168" t="s">
        <v>1259</v>
      </c>
      <c r="U3344" s="168" t="s">
        <v>1259</v>
      </c>
      <c r="V3344" s="168" t="s">
        <v>2832</v>
      </c>
      <c r="W3344" s="168" t="s">
        <v>1259</v>
      </c>
      <c r="X3344" s="168" t="s">
        <v>21</v>
      </c>
      <c r="Y3344" s="168" t="s">
        <v>1259</v>
      </c>
      <c r="Z3344" s="168" t="s">
        <v>21</v>
      </c>
      <c r="AA3344" s="168" t="s">
        <v>5112</v>
      </c>
      <c r="AB3344" s="168" t="s">
        <v>5113</v>
      </c>
      <c r="AC3344" s="168" t="s">
        <v>9497</v>
      </c>
      <c r="AD3344" s="169">
        <v>407911.71959906648</v>
      </c>
      <c r="AE3344" s="168" t="s">
        <v>810</v>
      </c>
      <c r="AF3344" s="169">
        <v>-150432.47257585631</v>
      </c>
      <c r="AG3344" s="169">
        <v>-368112.77595725848</v>
      </c>
      <c r="AH3344" s="169">
        <v>-389338.35754032643</v>
      </c>
      <c r="AI3344" s="168" t="s">
        <v>21</v>
      </c>
      <c r="AJ3344"/>
      <c r="AK3344"/>
    </row>
    <row r="3345" spans="1:37" hidden="1" x14ac:dyDescent="0.25">
      <c r="A3345" s="179" t="b">
        <f>IF(E3345&lt;&gt;1,"",NOT(ISNA(VLOOKUP(P3345,Mapping!$P:$P,1,FALSE))))</f>
        <v>0</v>
      </c>
      <c r="B3345" s="180" t="str">
        <f t="shared" si="51"/>
        <v/>
      </c>
      <c r="E3345" s="167">
        <v>1</v>
      </c>
      <c r="F3345" s="170" t="s">
        <v>5114</v>
      </c>
      <c r="G3345" s="169">
        <v>317628.09362892952</v>
      </c>
      <c r="H3345" s="168" t="s">
        <v>1266</v>
      </c>
      <c r="I3345" s="168" t="s">
        <v>779</v>
      </c>
      <c r="J3345" s="169">
        <v>122334.3186967691</v>
      </c>
      <c r="K3345" s="169">
        <v>77723.615201596302</v>
      </c>
      <c r="L3345" s="168" t="s">
        <v>5</v>
      </c>
      <c r="M3345" s="168" t="s">
        <v>21</v>
      </c>
      <c r="N3345" s="168" t="s">
        <v>2829</v>
      </c>
      <c r="O3345" s="168" t="s">
        <v>21</v>
      </c>
      <c r="P3345" s="168" t="s">
        <v>2831</v>
      </c>
      <c r="Q3345" s="168" t="s">
        <v>2832</v>
      </c>
      <c r="R3345" s="168" t="s">
        <v>1259</v>
      </c>
      <c r="S3345" s="168" t="s">
        <v>21</v>
      </c>
      <c r="T3345" s="168" t="s">
        <v>1259</v>
      </c>
      <c r="U3345" s="168" t="s">
        <v>1259</v>
      </c>
      <c r="V3345" s="168" t="s">
        <v>2832</v>
      </c>
      <c r="W3345" s="168" t="s">
        <v>1259</v>
      </c>
      <c r="X3345" s="168" t="s">
        <v>21</v>
      </c>
      <c r="Y3345" s="168" t="s">
        <v>1259</v>
      </c>
      <c r="Z3345" s="168" t="s">
        <v>21</v>
      </c>
      <c r="AA3345" s="168" t="s">
        <v>5115</v>
      </c>
      <c r="AB3345" s="168" t="s">
        <v>1259</v>
      </c>
      <c r="AC3345" s="168" t="s">
        <v>9498</v>
      </c>
      <c r="AD3345" s="169">
        <v>149920.29948172159</v>
      </c>
      <c r="AE3345" s="168" t="s">
        <v>814</v>
      </c>
      <c r="AF3345" s="169">
        <v>-132917.84123104869</v>
      </c>
      <c r="AG3345" s="169">
        <v>-158482.93672617781</v>
      </c>
      <c r="AH3345" s="169">
        <v>-128601.9490555962</v>
      </c>
      <c r="AI3345" s="168" t="s">
        <v>21</v>
      </c>
      <c r="AJ3345"/>
      <c r="AK3345"/>
    </row>
    <row r="3346" spans="1:37" hidden="1" x14ac:dyDescent="0.25">
      <c r="A3346" s="179" t="b">
        <f>IF(E3346&lt;&gt;1,"",NOT(ISNA(VLOOKUP(P3346,Mapping!$P:$P,1,FALSE))))</f>
        <v>0</v>
      </c>
      <c r="B3346" s="180" t="str">
        <f t="shared" si="51"/>
        <v/>
      </c>
      <c r="E3346" s="167">
        <v>1</v>
      </c>
      <c r="F3346" s="170" t="s">
        <v>5116</v>
      </c>
      <c r="G3346" s="169">
        <v>10422181.33222709</v>
      </c>
      <c r="H3346" s="168" t="s">
        <v>1266</v>
      </c>
      <c r="I3346" s="168" t="s">
        <v>303</v>
      </c>
      <c r="J3346" s="169">
        <v>2636241.1643070802</v>
      </c>
      <c r="K3346" s="169">
        <v>1920855.3665657239</v>
      </c>
      <c r="L3346" s="168" t="s">
        <v>5</v>
      </c>
      <c r="M3346" s="168" t="s">
        <v>21</v>
      </c>
      <c r="N3346" s="168" t="s">
        <v>2829</v>
      </c>
      <c r="O3346" s="168" t="s">
        <v>21</v>
      </c>
      <c r="P3346" s="168" t="s">
        <v>2831</v>
      </c>
      <c r="Q3346" s="168" t="s">
        <v>2832</v>
      </c>
      <c r="R3346" s="168" t="s">
        <v>1259</v>
      </c>
      <c r="S3346" s="168" t="s">
        <v>21</v>
      </c>
      <c r="T3346" s="168" t="s">
        <v>1259</v>
      </c>
      <c r="U3346" s="168" t="s">
        <v>1259</v>
      </c>
      <c r="V3346" s="168" t="s">
        <v>2832</v>
      </c>
      <c r="W3346" s="168" t="s">
        <v>1259</v>
      </c>
      <c r="X3346" s="168" t="s">
        <v>21</v>
      </c>
      <c r="Y3346" s="168" t="s">
        <v>1259</v>
      </c>
      <c r="Z3346" s="168" t="s">
        <v>21</v>
      </c>
      <c r="AA3346" s="168" t="s">
        <v>5117</v>
      </c>
      <c r="AB3346" s="168" t="s">
        <v>1259</v>
      </c>
      <c r="AC3346" s="168" t="s">
        <v>8825</v>
      </c>
      <c r="AD3346" s="169">
        <v>3696911.8501194832</v>
      </c>
      <c r="AE3346" s="168" t="s">
        <v>813</v>
      </c>
      <c r="AF3346" s="169">
        <v>-2502151.7984726019</v>
      </c>
      <c r="AG3346" s="169">
        <v>576230.83345450275</v>
      </c>
      <c r="AH3346" s="169">
        <v>-2286528.4543415611</v>
      </c>
      <c r="AI3346" s="168" t="s">
        <v>21</v>
      </c>
      <c r="AJ3346"/>
      <c r="AK3346"/>
    </row>
    <row r="3347" spans="1:37" hidden="1" x14ac:dyDescent="0.25">
      <c r="A3347" s="179" t="b">
        <f>IF(E3347&lt;&gt;1,"",NOT(ISNA(VLOOKUP(P3347,Mapping!$P:$P,1,FALSE))))</f>
        <v>0</v>
      </c>
      <c r="B3347" s="180" t="str">
        <f t="shared" si="51"/>
        <v/>
      </c>
      <c r="E3347" s="167">
        <v>1</v>
      </c>
      <c r="F3347" s="170" t="s">
        <v>5116</v>
      </c>
      <c r="G3347" s="169">
        <v>3663959.5032995702</v>
      </c>
      <c r="H3347" s="168" t="s">
        <v>1266</v>
      </c>
      <c r="I3347" s="168" t="s">
        <v>303</v>
      </c>
      <c r="J3347" s="169">
        <v>926781.11798774602</v>
      </c>
      <c r="K3347" s="169">
        <v>675284.38149795076</v>
      </c>
      <c r="L3347" s="168" t="s">
        <v>5</v>
      </c>
      <c r="M3347" s="168" t="s">
        <v>21</v>
      </c>
      <c r="N3347" s="168" t="s">
        <v>2829</v>
      </c>
      <c r="O3347" s="168" t="s">
        <v>21</v>
      </c>
      <c r="P3347" s="168" t="s">
        <v>2851</v>
      </c>
      <c r="Q3347" s="168" t="s">
        <v>2834</v>
      </c>
      <c r="R3347" s="168" t="s">
        <v>1259</v>
      </c>
      <c r="S3347" s="168" t="s">
        <v>21</v>
      </c>
      <c r="T3347" s="168" t="s">
        <v>1259</v>
      </c>
      <c r="U3347" s="168" t="s">
        <v>1259</v>
      </c>
      <c r="V3347" s="168" t="s">
        <v>2834</v>
      </c>
      <c r="W3347" s="168" t="s">
        <v>1259</v>
      </c>
      <c r="X3347" s="168" t="s">
        <v>21</v>
      </c>
      <c r="Y3347" s="168" t="s">
        <v>1259</v>
      </c>
      <c r="Z3347" s="168" t="s">
        <v>21</v>
      </c>
      <c r="AA3347" s="168" t="s">
        <v>5117</v>
      </c>
      <c r="AB3347" s="168" t="s">
        <v>1259</v>
      </c>
      <c r="AC3347" s="168" t="s">
        <v>9499</v>
      </c>
      <c r="AD3347" s="169">
        <v>1299664.1369328049</v>
      </c>
      <c r="AE3347" s="168" t="s">
        <v>813</v>
      </c>
      <c r="AF3347" s="169">
        <v>-879641.46549278684</v>
      </c>
      <c r="AG3347" s="169">
        <v>202576.25261243709</v>
      </c>
      <c r="AH3347" s="169">
        <v>-803838.21704812162</v>
      </c>
      <c r="AI3347" s="168" t="s">
        <v>21</v>
      </c>
      <c r="AJ3347"/>
      <c r="AK3347"/>
    </row>
    <row r="3348" spans="1:37" hidden="1" x14ac:dyDescent="0.25">
      <c r="A3348" s="179" t="b">
        <f>IF(E3348&lt;&gt;1,"",NOT(ISNA(VLOOKUP(P3348,Mapping!$P:$P,1,FALSE))))</f>
        <v>0</v>
      </c>
      <c r="B3348" s="180" t="str">
        <f t="shared" si="51"/>
        <v/>
      </c>
      <c r="E3348" s="167">
        <v>1</v>
      </c>
      <c r="F3348" s="170" t="s">
        <v>5116</v>
      </c>
      <c r="G3348" s="169">
        <v>9505246.1624126956</v>
      </c>
      <c r="H3348" s="168" t="s">
        <v>1266</v>
      </c>
      <c r="I3348" s="168" t="s">
        <v>303</v>
      </c>
      <c r="J3348" s="169">
        <v>2404306.777194561</v>
      </c>
      <c r="K3348" s="169">
        <v>1751860.0492145841</v>
      </c>
      <c r="L3348" s="168" t="s">
        <v>5</v>
      </c>
      <c r="M3348" s="168" t="s">
        <v>21</v>
      </c>
      <c r="N3348" s="168" t="s">
        <v>2829</v>
      </c>
      <c r="O3348" s="168" t="s">
        <v>21</v>
      </c>
      <c r="P3348" s="168" t="s">
        <v>2836</v>
      </c>
      <c r="Q3348" s="168" t="s">
        <v>2837</v>
      </c>
      <c r="R3348" s="168" t="s">
        <v>1259</v>
      </c>
      <c r="S3348" s="168" t="s">
        <v>21</v>
      </c>
      <c r="T3348" s="168" t="s">
        <v>1259</v>
      </c>
      <c r="U3348" s="168" t="s">
        <v>1259</v>
      </c>
      <c r="V3348" s="168" t="s">
        <v>2837</v>
      </c>
      <c r="W3348" s="168" t="s">
        <v>1259</v>
      </c>
      <c r="X3348" s="168" t="s">
        <v>21</v>
      </c>
      <c r="Y3348" s="168" t="s">
        <v>1259</v>
      </c>
      <c r="Z3348" s="168" t="s">
        <v>21</v>
      </c>
      <c r="AA3348" s="168" t="s">
        <v>5117</v>
      </c>
      <c r="AB3348" s="168" t="s">
        <v>1259</v>
      </c>
      <c r="AC3348" s="168" t="s">
        <v>9500</v>
      </c>
      <c r="AD3348" s="169">
        <v>3371660.5052214442</v>
      </c>
      <c r="AE3348" s="168" t="s">
        <v>813</v>
      </c>
      <c r="AF3348" s="169">
        <v>-2282014.4864168731</v>
      </c>
      <c r="AG3348" s="169">
        <v>525534.50604633614</v>
      </c>
      <c r="AH3348" s="169">
        <v>-2085361.511478639</v>
      </c>
      <c r="AI3348" s="168" t="s">
        <v>21</v>
      </c>
      <c r="AJ3348"/>
      <c r="AK3348"/>
    </row>
    <row r="3349" spans="1:37" hidden="1" x14ac:dyDescent="0.25">
      <c r="A3349" s="179" t="b">
        <f>IF(E3349&lt;&gt;1,"",NOT(ISNA(VLOOKUP(P3349,Mapping!$P:$P,1,FALSE))))</f>
        <v>0</v>
      </c>
      <c r="B3349" s="180" t="str">
        <f t="shared" ref="B3349:B3412" si="52">IF(AI3349="","",VALUE(AI3349))</f>
        <v/>
      </c>
      <c r="E3349" s="167">
        <v>1</v>
      </c>
      <c r="F3349" s="170" t="s">
        <v>5118</v>
      </c>
      <c r="G3349" s="169">
        <v>524921.59600544896</v>
      </c>
      <c r="H3349" s="168" t="s">
        <v>1266</v>
      </c>
      <c r="I3349" s="168" t="s">
        <v>421</v>
      </c>
      <c r="J3349" s="169">
        <v>136953.48033447409</v>
      </c>
      <c r="K3349" s="169">
        <v>32795.155440040937</v>
      </c>
      <c r="L3349" s="168" t="s">
        <v>5</v>
      </c>
      <c r="M3349" s="168" t="s">
        <v>21</v>
      </c>
      <c r="N3349" s="168" t="s">
        <v>2829</v>
      </c>
      <c r="O3349" s="168" t="s">
        <v>21</v>
      </c>
      <c r="P3349" s="168" t="s">
        <v>2831</v>
      </c>
      <c r="Q3349" s="168" t="s">
        <v>2832</v>
      </c>
      <c r="R3349" s="168" t="s">
        <v>1259</v>
      </c>
      <c r="S3349" s="168" t="s">
        <v>21</v>
      </c>
      <c r="T3349" s="168" t="s">
        <v>1259</v>
      </c>
      <c r="U3349" s="168" t="s">
        <v>1259</v>
      </c>
      <c r="V3349" s="168" t="s">
        <v>2832</v>
      </c>
      <c r="W3349" s="168" t="s">
        <v>1259</v>
      </c>
      <c r="X3349" s="168" t="s">
        <v>21</v>
      </c>
      <c r="Y3349" s="168" t="s">
        <v>1259</v>
      </c>
      <c r="Z3349" s="168" t="s">
        <v>21</v>
      </c>
      <c r="AA3349" s="168" t="s">
        <v>5119</v>
      </c>
      <c r="AB3349" s="168" t="s">
        <v>1259</v>
      </c>
      <c r="AC3349" s="168" t="s">
        <v>7153</v>
      </c>
      <c r="AD3349" s="169">
        <v>245190.54972634051</v>
      </c>
      <c r="AE3349" s="168" t="s">
        <v>819</v>
      </c>
      <c r="AF3349" s="169">
        <v>5492.2013837451814</v>
      </c>
      <c r="AG3349" s="169">
        <v>-190964.55895676979</v>
      </c>
      <c r="AH3349" s="169">
        <v>-34167.687892094662</v>
      </c>
      <c r="AI3349" s="168" t="s">
        <v>21</v>
      </c>
      <c r="AJ3349"/>
      <c r="AK3349"/>
    </row>
    <row r="3350" spans="1:37" hidden="1" x14ac:dyDescent="0.25">
      <c r="A3350" s="179" t="b">
        <f>IF(E3350&lt;&gt;1,"",NOT(ISNA(VLOOKUP(P3350,Mapping!$P:$P,1,FALSE))))</f>
        <v>0</v>
      </c>
      <c r="B3350" s="180" t="str">
        <f t="shared" si="52"/>
        <v/>
      </c>
      <c r="E3350" s="167">
        <v>1</v>
      </c>
      <c r="F3350" s="170" t="s">
        <v>5118</v>
      </c>
      <c r="G3350" s="169">
        <v>615551.16472481389</v>
      </c>
      <c r="H3350" s="168" t="s">
        <v>1266</v>
      </c>
      <c r="I3350" s="168" t="s">
        <v>421</v>
      </c>
      <c r="J3350" s="169">
        <v>160598.98273289439</v>
      </c>
      <c r="K3350" s="169">
        <v>38457.354930847592</v>
      </c>
      <c r="L3350" s="168" t="s">
        <v>5</v>
      </c>
      <c r="M3350" s="168" t="s">
        <v>21</v>
      </c>
      <c r="N3350" s="168" t="s">
        <v>2829</v>
      </c>
      <c r="O3350" s="168" t="s">
        <v>21</v>
      </c>
      <c r="P3350" s="168" t="s">
        <v>2836</v>
      </c>
      <c r="Q3350" s="168" t="s">
        <v>2837</v>
      </c>
      <c r="R3350" s="168" t="s">
        <v>1259</v>
      </c>
      <c r="S3350" s="168" t="s">
        <v>21</v>
      </c>
      <c r="T3350" s="168" t="s">
        <v>1259</v>
      </c>
      <c r="U3350" s="168" t="s">
        <v>1259</v>
      </c>
      <c r="V3350" s="168" t="s">
        <v>2837</v>
      </c>
      <c r="W3350" s="168" t="s">
        <v>1259</v>
      </c>
      <c r="X3350" s="168" t="s">
        <v>21</v>
      </c>
      <c r="Y3350" s="168" t="s">
        <v>1259</v>
      </c>
      <c r="Z3350" s="168" t="s">
        <v>21</v>
      </c>
      <c r="AA3350" s="168" t="s">
        <v>5119</v>
      </c>
      <c r="AB3350" s="168" t="s">
        <v>1259</v>
      </c>
      <c r="AC3350" s="168" t="s">
        <v>9501</v>
      </c>
      <c r="AD3350" s="169">
        <v>287523.56468488509</v>
      </c>
      <c r="AE3350" s="168" t="s">
        <v>819</v>
      </c>
      <c r="AF3350" s="169">
        <v>6440.4493630939396</v>
      </c>
      <c r="AG3350" s="169">
        <v>-223935.26496436971</v>
      </c>
      <c r="AH3350" s="169">
        <v>-40066.859961529379</v>
      </c>
      <c r="AI3350" s="168" t="s">
        <v>21</v>
      </c>
      <c r="AJ3350"/>
      <c r="AK3350"/>
    </row>
    <row r="3351" spans="1:37" hidden="1" x14ac:dyDescent="0.25">
      <c r="A3351" s="179" t="b">
        <f>IF(E3351&lt;&gt;1,"",NOT(ISNA(VLOOKUP(P3351,Mapping!$P:$P,1,FALSE))))</f>
        <v>0</v>
      </c>
      <c r="B3351" s="180" t="str">
        <f t="shared" si="52"/>
        <v/>
      </c>
      <c r="E3351" s="167">
        <v>1</v>
      </c>
      <c r="F3351" s="170" t="s">
        <v>5120</v>
      </c>
      <c r="G3351" s="169">
        <v>1035398.374919313</v>
      </c>
      <c r="H3351" s="168" t="s">
        <v>1266</v>
      </c>
      <c r="I3351" s="168" t="s">
        <v>303</v>
      </c>
      <c r="J3351" s="169">
        <v>569860.51377214747</v>
      </c>
      <c r="K3351" s="169">
        <v>319594.18943060102</v>
      </c>
      <c r="L3351" s="168" t="s">
        <v>5</v>
      </c>
      <c r="M3351" s="168" t="s">
        <v>21</v>
      </c>
      <c r="N3351" s="168" t="s">
        <v>2829</v>
      </c>
      <c r="O3351" s="168" t="s">
        <v>21</v>
      </c>
      <c r="P3351" s="168" t="s">
        <v>2831</v>
      </c>
      <c r="Q3351" s="168" t="s">
        <v>2832</v>
      </c>
      <c r="R3351" s="168" t="s">
        <v>1259</v>
      </c>
      <c r="S3351" s="168" t="s">
        <v>21</v>
      </c>
      <c r="T3351" s="168" t="s">
        <v>1259</v>
      </c>
      <c r="U3351" s="168" t="s">
        <v>1259</v>
      </c>
      <c r="V3351" s="168" t="s">
        <v>2832</v>
      </c>
      <c r="W3351" s="168" t="s">
        <v>1259</v>
      </c>
      <c r="X3351" s="168" t="s">
        <v>21</v>
      </c>
      <c r="Y3351" s="168" t="s">
        <v>1259</v>
      </c>
      <c r="Z3351" s="168" t="s">
        <v>21</v>
      </c>
      <c r="AA3351" s="168" t="s">
        <v>5121</v>
      </c>
      <c r="AB3351" s="168" t="s">
        <v>5122</v>
      </c>
      <c r="AC3351" s="168" t="s">
        <v>9502</v>
      </c>
      <c r="AD3351" s="169">
        <v>1027177.016630937</v>
      </c>
      <c r="AE3351" s="168" t="s">
        <v>810</v>
      </c>
      <c r="AF3351" s="169">
        <v>-792657.54613237863</v>
      </c>
      <c r="AG3351" s="169">
        <v>-472381.91131334961</v>
      </c>
      <c r="AH3351" s="169">
        <v>-414962.42097848078</v>
      </c>
      <c r="AI3351" s="168" t="s">
        <v>21</v>
      </c>
      <c r="AJ3351"/>
      <c r="AK3351"/>
    </row>
    <row r="3352" spans="1:37" hidden="1" x14ac:dyDescent="0.25">
      <c r="A3352" s="179" t="b">
        <f>IF(E3352&lt;&gt;1,"",NOT(ISNA(VLOOKUP(P3352,Mapping!$P:$P,1,FALSE))))</f>
        <v>0</v>
      </c>
      <c r="B3352" s="180" t="str">
        <f t="shared" si="52"/>
        <v/>
      </c>
      <c r="E3352" s="167">
        <v>1</v>
      </c>
      <c r="F3352" s="170" t="s">
        <v>5120</v>
      </c>
      <c r="G3352" s="169">
        <v>1996280.8538386759</v>
      </c>
      <c r="H3352" s="168" t="s">
        <v>1266</v>
      </c>
      <c r="I3352" s="168" t="s">
        <v>303</v>
      </c>
      <c r="J3352" s="169">
        <v>1098709.1157938701</v>
      </c>
      <c r="K3352" s="169">
        <v>616187.71751319279</v>
      </c>
      <c r="L3352" s="168" t="s">
        <v>5</v>
      </c>
      <c r="M3352" s="168" t="s">
        <v>21</v>
      </c>
      <c r="N3352" s="168" t="s">
        <v>2829</v>
      </c>
      <c r="O3352" s="168" t="s">
        <v>21</v>
      </c>
      <c r="P3352" s="168" t="s">
        <v>2836</v>
      </c>
      <c r="Q3352" s="168" t="s">
        <v>2837</v>
      </c>
      <c r="R3352" s="168" t="s">
        <v>1259</v>
      </c>
      <c r="S3352" s="168" t="s">
        <v>21</v>
      </c>
      <c r="T3352" s="168" t="s">
        <v>1259</v>
      </c>
      <c r="U3352" s="168" t="s">
        <v>1259</v>
      </c>
      <c r="V3352" s="168" t="s">
        <v>2837</v>
      </c>
      <c r="W3352" s="168" t="s">
        <v>1259</v>
      </c>
      <c r="X3352" s="168" t="s">
        <v>21</v>
      </c>
      <c r="Y3352" s="168" t="s">
        <v>1259</v>
      </c>
      <c r="Z3352" s="168" t="s">
        <v>21</v>
      </c>
      <c r="AA3352" s="168" t="s">
        <v>5121</v>
      </c>
      <c r="AB3352" s="168" t="s">
        <v>5122</v>
      </c>
      <c r="AC3352" s="168" t="s">
        <v>9503</v>
      </c>
      <c r="AD3352" s="169">
        <v>1980429.814720599</v>
      </c>
      <c r="AE3352" s="168" t="s">
        <v>810</v>
      </c>
      <c r="AF3352" s="169">
        <v>-1528268.8492901351</v>
      </c>
      <c r="AG3352" s="169">
        <v>-910767.28348935861</v>
      </c>
      <c r="AH3352" s="169">
        <v>-800060.68787430739</v>
      </c>
      <c r="AI3352" s="168" t="s">
        <v>21</v>
      </c>
      <c r="AJ3352"/>
      <c r="AK3352"/>
    </row>
    <row r="3353" spans="1:37" hidden="1" x14ac:dyDescent="0.25">
      <c r="A3353" s="179" t="b">
        <f>IF(E3353&lt;&gt;1,"",NOT(ISNA(VLOOKUP(P3353,Mapping!$P:$P,1,FALSE))))</f>
        <v>0</v>
      </c>
      <c r="B3353" s="180" t="str">
        <f t="shared" si="52"/>
        <v/>
      </c>
      <c r="E3353" s="167">
        <v>1</v>
      </c>
      <c r="F3353" s="170" t="s">
        <v>5123</v>
      </c>
      <c r="G3353" s="169">
        <v>492302.8382576736</v>
      </c>
      <c r="H3353" s="168" t="s">
        <v>1266</v>
      </c>
      <c r="I3353" s="168" t="s">
        <v>303</v>
      </c>
      <c r="J3353" s="169">
        <v>187966.1770596276</v>
      </c>
      <c r="K3353" s="169">
        <v>103661.70160592</v>
      </c>
      <c r="L3353" s="168" t="s">
        <v>5</v>
      </c>
      <c r="M3353" s="168" t="s">
        <v>21</v>
      </c>
      <c r="N3353" s="168" t="s">
        <v>2829</v>
      </c>
      <c r="O3353" s="168" t="s">
        <v>21</v>
      </c>
      <c r="P3353" s="168" t="s">
        <v>2831</v>
      </c>
      <c r="Q3353" s="168" t="s">
        <v>2832</v>
      </c>
      <c r="R3353" s="168" t="s">
        <v>1259</v>
      </c>
      <c r="S3353" s="168" t="s">
        <v>21</v>
      </c>
      <c r="T3353" s="168" t="s">
        <v>1259</v>
      </c>
      <c r="U3353" s="168" t="s">
        <v>1259</v>
      </c>
      <c r="V3353" s="168" t="s">
        <v>2832</v>
      </c>
      <c r="W3353" s="168" t="s">
        <v>1259</v>
      </c>
      <c r="X3353" s="168" t="s">
        <v>21</v>
      </c>
      <c r="Y3353" s="168" t="s">
        <v>1259</v>
      </c>
      <c r="Z3353" s="168" t="s">
        <v>21</v>
      </c>
      <c r="AA3353" s="168" t="s">
        <v>5124</v>
      </c>
      <c r="AB3353" s="168" t="s">
        <v>5125</v>
      </c>
      <c r="AC3353" s="168" t="s">
        <v>9504</v>
      </c>
      <c r="AD3353" s="169">
        <v>278764.11949257762</v>
      </c>
      <c r="AE3353" s="168" t="s">
        <v>807</v>
      </c>
      <c r="AF3353" s="169">
        <v>-65728.838288206549</v>
      </c>
      <c r="AG3353" s="169">
        <v>-224604.3274882187</v>
      </c>
      <c r="AH3353" s="169">
        <v>-260382.3016171293</v>
      </c>
      <c r="AI3353" s="168" t="s">
        <v>21</v>
      </c>
      <c r="AJ3353"/>
      <c r="AK3353"/>
    </row>
    <row r="3354" spans="1:37" hidden="1" x14ac:dyDescent="0.25">
      <c r="A3354" s="179" t="b">
        <f>IF(E3354&lt;&gt;1,"",NOT(ISNA(VLOOKUP(P3354,Mapping!$P:$P,1,FALSE))))</f>
        <v>0</v>
      </c>
      <c r="B3354" s="180" t="str">
        <f t="shared" si="52"/>
        <v/>
      </c>
      <c r="E3354" s="167">
        <v>1</v>
      </c>
      <c r="F3354" s="170" t="s">
        <v>5126</v>
      </c>
      <c r="G3354" s="169">
        <v>2106690.526532935</v>
      </c>
      <c r="H3354" s="168" t="s">
        <v>1266</v>
      </c>
      <c r="I3354" s="168" t="s">
        <v>561</v>
      </c>
      <c r="J3354" s="169">
        <v>1439782.7489723549</v>
      </c>
      <c r="K3354" s="169">
        <v>634586.21473526827</v>
      </c>
      <c r="L3354" s="168" t="s">
        <v>5</v>
      </c>
      <c r="M3354" s="168" t="s">
        <v>21</v>
      </c>
      <c r="N3354" s="168" t="s">
        <v>2829</v>
      </c>
      <c r="O3354" s="168" t="s">
        <v>21</v>
      </c>
      <c r="P3354" s="168" t="s">
        <v>2831</v>
      </c>
      <c r="Q3354" s="168" t="s">
        <v>2832</v>
      </c>
      <c r="R3354" s="168" t="s">
        <v>1259</v>
      </c>
      <c r="S3354" s="168" t="s">
        <v>21</v>
      </c>
      <c r="T3354" s="168" t="s">
        <v>1259</v>
      </c>
      <c r="U3354" s="168" t="s">
        <v>1259</v>
      </c>
      <c r="V3354" s="168" t="s">
        <v>2832</v>
      </c>
      <c r="W3354" s="168" t="s">
        <v>1259</v>
      </c>
      <c r="X3354" s="168" t="s">
        <v>21</v>
      </c>
      <c r="Y3354" s="168" t="s">
        <v>1259</v>
      </c>
      <c r="Z3354" s="168" t="s">
        <v>21</v>
      </c>
      <c r="AA3354" s="168" t="s">
        <v>5127</v>
      </c>
      <c r="AB3354" s="168" t="s">
        <v>1259</v>
      </c>
      <c r="AC3354" s="168" t="s">
        <v>9505</v>
      </c>
      <c r="AD3354" s="169">
        <v>2091993.5219911991</v>
      </c>
      <c r="AE3354" s="168" t="s">
        <v>809</v>
      </c>
      <c r="AF3354" s="169">
        <v>-1798584.218141593</v>
      </c>
      <c r="AG3354" s="169">
        <v>-1097411.527996493</v>
      </c>
      <c r="AH3354" s="169">
        <v>-925483.48587469687</v>
      </c>
      <c r="AI3354" s="168" t="s">
        <v>21</v>
      </c>
      <c r="AJ3354"/>
      <c r="AK3354"/>
    </row>
    <row r="3355" spans="1:37" hidden="1" x14ac:dyDescent="0.25">
      <c r="A3355" s="179" t="b">
        <f>IF(E3355&lt;&gt;1,"",NOT(ISNA(VLOOKUP(P3355,Mapping!$P:$P,1,FALSE))))</f>
        <v>0</v>
      </c>
      <c r="B3355" s="180" t="str">
        <f t="shared" si="52"/>
        <v/>
      </c>
      <c r="E3355" s="167">
        <v>1</v>
      </c>
      <c r="F3355" s="170" t="s">
        <v>5126</v>
      </c>
      <c r="G3355" s="169">
        <v>1911250.9494885011</v>
      </c>
      <c r="H3355" s="168" t="s">
        <v>1266</v>
      </c>
      <c r="I3355" s="168" t="s">
        <v>561</v>
      </c>
      <c r="J3355" s="169">
        <v>1306212.806946689</v>
      </c>
      <c r="K3355" s="169">
        <v>575715.08020266157</v>
      </c>
      <c r="L3355" s="168" t="s">
        <v>5</v>
      </c>
      <c r="M3355" s="168" t="s">
        <v>21</v>
      </c>
      <c r="N3355" s="168" t="s">
        <v>2829</v>
      </c>
      <c r="O3355" s="168" t="s">
        <v>21</v>
      </c>
      <c r="P3355" s="168" t="s">
        <v>2836</v>
      </c>
      <c r="Q3355" s="168" t="s">
        <v>2837</v>
      </c>
      <c r="R3355" s="168" t="s">
        <v>1259</v>
      </c>
      <c r="S3355" s="168" t="s">
        <v>21</v>
      </c>
      <c r="T3355" s="168" t="s">
        <v>1259</v>
      </c>
      <c r="U3355" s="168" t="s">
        <v>1259</v>
      </c>
      <c r="V3355" s="168" t="s">
        <v>2837</v>
      </c>
      <c r="W3355" s="168" t="s">
        <v>1259</v>
      </c>
      <c r="X3355" s="168" t="s">
        <v>21</v>
      </c>
      <c r="Y3355" s="168" t="s">
        <v>1259</v>
      </c>
      <c r="Z3355" s="168" t="s">
        <v>21</v>
      </c>
      <c r="AA3355" s="168" t="s">
        <v>5127</v>
      </c>
      <c r="AB3355" s="168" t="s">
        <v>1259</v>
      </c>
      <c r="AC3355" s="168" t="s">
        <v>9506</v>
      </c>
      <c r="AD3355" s="169">
        <v>1897917.3992915221</v>
      </c>
      <c r="AE3355" s="168" t="s">
        <v>809</v>
      </c>
      <c r="AF3355" s="169">
        <v>-1631727.9407504911</v>
      </c>
      <c r="AG3355" s="169">
        <v>-995603.67241729901</v>
      </c>
      <c r="AH3355" s="169">
        <v>-839625.54956991179</v>
      </c>
      <c r="AI3355" s="168" t="s">
        <v>21</v>
      </c>
      <c r="AJ3355"/>
      <c r="AK3355"/>
    </row>
    <row r="3356" spans="1:37" hidden="1" x14ac:dyDescent="0.25">
      <c r="A3356" s="179" t="b">
        <f>IF(E3356&lt;&gt;1,"",NOT(ISNA(VLOOKUP(P3356,Mapping!$P:$P,1,FALSE))))</f>
        <v>0</v>
      </c>
      <c r="B3356" s="180" t="str">
        <f t="shared" si="52"/>
        <v/>
      </c>
      <c r="E3356" s="167">
        <v>1</v>
      </c>
      <c r="F3356" s="170" t="s">
        <v>5128</v>
      </c>
      <c r="G3356" s="169">
        <v>5567738.7346523087</v>
      </c>
      <c r="H3356" s="168" t="s">
        <v>1266</v>
      </c>
      <c r="I3356" s="168" t="s">
        <v>303</v>
      </c>
      <c r="J3356" s="169">
        <v>1566266.255716356</v>
      </c>
      <c r="K3356" s="169">
        <v>672697.43604925403</v>
      </c>
      <c r="L3356" s="168" t="s">
        <v>5</v>
      </c>
      <c r="M3356" s="168" t="s">
        <v>21</v>
      </c>
      <c r="N3356" s="168" t="s">
        <v>2829</v>
      </c>
      <c r="O3356" s="168" t="s">
        <v>21</v>
      </c>
      <c r="P3356" s="168" t="s">
        <v>2831</v>
      </c>
      <c r="Q3356" s="168" t="s">
        <v>2832</v>
      </c>
      <c r="R3356" s="168" t="s">
        <v>1259</v>
      </c>
      <c r="S3356" s="168" t="s">
        <v>21</v>
      </c>
      <c r="T3356" s="168" t="s">
        <v>1259</v>
      </c>
      <c r="U3356" s="168" t="s">
        <v>1259</v>
      </c>
      <c r="V3356" s="168" t="s">
        <v>2832</v>
      </c>
      <c r="W3356" s="168" t="s">
        <v>1259</v>
      </c>
      <c r="X3356" s="168" t="s">
        <v>21</v>
      </c>
      <c r="Y3356" s="168" t="s">
        <v>1259</v>
      </c>
      <c r="Z3356" s="168" t="s">
        <v>21</v>
      </c>
      <c r="AA3356" s="168" t="s">
        <v>5129</v>
      </c>
      <c r="AB3356" s="168" t="s">
        <v>5130</v>
      </c>
      <c r="AC3356" s="168" t="s">
        <v>6612</v>
      </c>
      <c r="AD3356" s="169">
        <v>2476846.6426283889</v>
      </c>
      <c r="AE3356" s="168" t="s">
        <v>814</v>
      </c>
      <c r="AF3356" s="169">
        <v>-2006640.0215596389</v>
      </c>
      <c r="AG3356" s="169">
        <v>5791111.7563348385</v>
      </c>
      <c r="AH3356" s="169">
        <v>-1540883.116984718</v>
      </c>
      <c r="AI3356" s="168" t="s">
        <v>21</v>
      </c>
      <c r="AJ3356"/>
      <c r="AK3356"/>
    </row>
    <row r="3357" spans="1:37" hidden="1" x14ac:dyDescent="0.25">
      <c r="A3357" s="179" t="b">
        <f>IF(E3357&lt;&gt;1,"",NOT(ISNA(VLOOKUP(P3357,Mapping!$P:$P,1,FALSE))))</f>
        <v>0</v>
      </c>
      <c r="B3357" s="180" t="str">
        <f t="shared" si="52"/>
        <v/>
      </c>
      <c r="E3357" s="167">
        <v>1</v>
      </c>
      <c r="F3357" s="170" t="s">
        <v>5131</v>
      </c>
      <c r="G3357" s="169">
        <v>764178.55239549314</v>
      </c>
      <c r="H3357" s="168" t="s">
        <v>1266</v>
      </c>
      <c r="I3357" s="168" t="s">
        <v>303</v>
      </c>
      <c r="J3357" s="169">
        <v>241471.34083054031</v>
      </c>
      <c r="K3357" s="169">
        <v>156252.54881900901</v>
      </c>
      <c r="L3357" s="168" t="s">
        <v>5</v>
      </c>
      <c r="M3357" s="168" t="s">
        <v>21</v>
      </c>
      <c r="N3357" s="168" t="s">
        <v>2829</v>
      </c>
      <c r="O3357" s="168" t="s">
        <v>21</v>
      </c>
      <c r="P3357" s="168" t="s">
        <v>2831</v>
      </c>
      <c r="Q3357" s="168" t="s">
        <v>2832</v>
      </c>
      <c r="R3357" s="168" t="s">
        <v>1259</v>
      </c>
      <c r="S3357" s="168" t="s">
        <v>21</v>
      </c>
      <c r="T3357" s="168" t="s">
        <v>1259</v>
      </c>
      <c r="U3357" s="168" t="s">
        <v>1259</v>
      </c>
      <c r="V3357" s="168" t="s">
        <v>2832</v>
      </c>
      <c r="W3357" s="168" t="s">
        <v>1259</v>
      </c>
      <c r="X3357" s="168" t="s">
        <v>21</v>
      </c>
      <c r="Y3357" s="168" t="s">
        <v>1259</v>
      </c>
      <c r="Z3357" s="168" t="s">
        <v>21</v>
      </c>
      <c r="AA3357" s="168" t="s">
        <v>5132</v>
      </c>
      <c r="AB3357" s="168" t="s">
        <v>5133</v>
      </c>
      <c r="AC3357" s="168" t="s">
        <v>9507</v>
      </c>
      <c r="AD3357" s="169">
        <v>419890.21889843611</v>
      </c>
      <c r="AE3357" s="168" t="s">
        <v>809</v>
      </c>
      <c r="AF3357" s="169">
        <v>-344926.96474078047</v>
      </c>
      <c r="AG3357" s="169">
        <v>301566.50437664369</v>
      </c>
      <c r="AH3357" s="169">
        <v>-288314.55773561762</v>
      </c>
      <c r="AI3357" s="168" t="s">
        <v>21</v>
      </c>
      <c r="AJ3357"/>
      <c r="AK3357"/>
    </row>
    <row r="3358" spans="1:37" hidden="1" x14ac:dyDescent="0.25">
      <c r="A3358" s="179" t="b">
        <f>IF(E3358&lt;&gt;1,"",NOT(ISNA(VLOOKUP(P3358,Mapping!$P:$P,1,FALSE))))</f>
        <v>0</v>
      </c>
      <c r="B3358" s="180" t="str">
        <f t="shared" si="52"/>
        <v/>
      </c>
      <c r="E3358" s="167">
        <v>1</v>
      </c>
      <c r="F3358" s="170" t="s">
        <v>5134</v>
      </c>
      <c r="G3358" s="169">
        <v>582668.55115294026</v>
      </c>
      <c r="H3358" s="168" t="s">
        <v>1266</v>
      </c>
      <c r="I3358" s="168" t="s">
        <v>2855</v>
      </c>
      <c r="J3358" s="169">
        <v>209081.83904477931</v>
      </c>
      <c r="K3358" s="169">
        <v>90433.344103758645</v>
      </c>
      <c r="L3358" s="168" t="s">
        <v>5</v>
      </c>
      <c r="M3358" s="168" t="s">
        <v>21</v>
      </c>
      <c r="N3358" s="168" t="s">
        <v>2829</v>
      </c>
      <c r="O3358" s="168" t="s">
        <v>21</v>
      </c>
      <c r="P3358" s="168" t="s">
        <v>2831</v>
      </c>
      <c r="Q3358" s="168" t="s">
        <v>2832</v>
      </c>
      <c r="R3358" s="168" t="s">
        <v>1259</v>
      </c>
      <c r="S3358" s="168" t="s">
        <v>21</v>
      </c>
      <c r="T3358" s="168" t="s">
        <v>1259</v>
      </c>
      <c r="U3358" s="168" t="s">
        <v>1259</v>
      </c>
      <c r="V3358" s="168" t="s">
        <v>2832</v>
      </c>
      <c r="W3358" s="168" t="s">
        <v>1259</v>
      </c>
      <c r="X3358" s="168" t="s">
        <v>21</v>
      </c>
      <c r="Y3358" s="168" t="s">
        <v>1259</v>
      </c>
      <c r="Z3358" s="168" t="s">
        <v>21</v>
      </c>
      <c r="AA3358" s="168" t="s">
        <v>5135</v>
      </c>
      <c r="AB3358" s="168" t="s">
        <v>1259</v>
      </c>
      <c r="AC3358" s="168" t="s">
        <v>9508</v>
      </c>
      <c r="AD3358" s="169">
        <v>324765.98041679949</v>
      </c>
      <c r="AE3358" s="168" t="s">
        <v>816</v>
      </c>
      <c r="AF3358" s="169">
        <v>-363439.89731591701</v>
      </c>
      <c r="AG3358" s="169">
        <v>333057.52976971411</v>
      </c>
      <c r="AH3358" s="169">
        <v>57623.799579315353</v>
      </c>
      <c r="AI3358" s="168" t="s">
        <v>21</v>
      </c>
      <c r="AJ3358"/>
      <c r="AK3358"/>
    </row>
    <row r="3359" spans="1:37" hidden="1" x14ac:dyDescent="0.25">
      <c r="A3359" s="179" t="b">
        <f>IF(E3359&lt;&gt;1,"",NOT(ISNA(VLOOKUP(P3359,Mapping!$P:$P,1,FALSE))))</f>
        <v>0</v>
      </c>
      <c r="B3359" s="180" t="str">
        <f t="shared" si="52"/>
        <v/>
      </c>
      <c r="E3359" s="167">
        <v>1</v>
      </c>
      <c r="F3359" s="170" t="s">
        <v>5134</v>
      </c>
      <c r="G3359" s="169">
        <v>2069104.046061523</v>
      </c>
      <c r="H3359" s="168" t="s">
        <v>1266</v>
      </c>
      <c r="I3359" s="168" t="s">
        <v>2855</v>
      </c>
      <c r="J3359" s="169">
        <v>742466.84203140065</v>
      </c>
      <c r="K3359" s="169">
        <v>321136.25802132243</v>
      </c>
      <c r="L3359" s="168" t="s">
        <v>5</v>
      </c>
      <c r="M3359" s="168" t="s">
        <v>21</v>
      </c>
      <c r="N3359" s="168" t="s">
        <v>2829</v>
      </c>
      <c r="O3359" s="168" t="s">
        <v>21</v>
      </c>
      <c r="P3359" s="168" t="s">
        <v>2833</v>
      </c>
      <c r="Q3359" s="168" t="s">
        <v>2834</v>
      </c>
      <c r="R3359" s="168" t="s">
        <v>1259</v>
      </c>
      <c r="S3359" s="168" t="s">
        <v>21</v>
      </c>
      <c r="T3359" s="168" t="s">
        <v>1259</v>
      </c>
      <c r="U3359" s="168" t="s">
        <v>1259</v>
      </c>
      <c r="V3359" s="168" t="s">
        <v>2834</v>
      </c>
      <c r="W3359" s="168" t="s">
        <v>1259</v>
      </c>
      <c r="X3359" s="168" t="s">
        <v>21</v>
      </c>
      <c r="Y3359" s="168" t="s">
        <v>1259</v>
      </c>
      <c r="Z3359" s="168" t="s">
        <v>21</v>
      </c>
      <c r="AA3359" s="168" t="s">
        <v>5135</v>
      </c>
      <c r="AB3359" s="168" t="s">
        <v>1259</v>
      </c>
      <c r="AC3359" s="168" t="s">
        <v>9509</v>
      </c>
      <c r="AD3359" s="169">
        <v>1153270.7622092981</v>
      </c>
      <c r="AE3359" s="168" t="s">
        <v>816</v>
      </c>
      <c r="AF3359" s="169">
        <v>-1290605.0284480909</v>
      </c>
      <c r="AG3359" s="169">
        <v>1182714.737313645</v>
      </c>
      <c r="AH3359" s="169">
        <v>204626.86140015189</v>
      </c>
      <c r="AI3359" s="168" t="s">
        <v>21</v>
      </c>
      <c r="AJ3359"/>
      <c r="AK3359"/>
    </row>
    <row r="3360" spans="1:37" hidden="1" x14ac:dyDescent="0.25">
      <c r="A3360" s="179" t="b">
        <f>IF(E3360&lt;&gt;1,"",NOT(ISNA(VLOOKUP(P3360,Mapping!$P:$P,1,FALSE))))</f>
        <v>0</v>
      </c>
      <c r="B3360" s="180" t="str">
        <f t="shared" si="52"/>
        <v/>
      </c>
      <c r="E3360" s="167">
        <v>1</v>
      </c>
      <c r="F3360" s="170" t="s">
        <v>5134</v>
      </c>
      <c r="G3360" s="169">
        <v>630136.23220964579</v>
      </c>
      <c r="H3360" s="168" t="s">
        <v>1266</v>
      </c>
      <c r="I3360" s="168" t="s">
        <v>2855</v>
      </c>
      <c r="J3360" s="169">
        <v>226114.9018913818</v>
      </c>
      <c r="K3360" s="169">
        <v>97800.587670130015</v>
      </c>
      <c r="L3360" s="168" t="s">
        <v>5</v>
      </c>
      <c r="M3360" s="168" t="s">
        <v>21</v>
      </c>
      <c r="N3360" s="168" t="s">
        <v>2829</v>
      </c>
      <c r="O3360" s="168" t="s">
        <v>21</v>
      </c>
      <c r="P3360" s="168" t="s">
        <v>2851</v>
      </c>
      <c r="Q3360" s="168" t="s">
        <v>2834</v>
      </c>
      <c r="R3360" s="168" t="s">
        <v>1259</v>
      </c>
      <c r="S3360" s="168" t="s">
        <v>21</v>
      </c>
      <c r="T3360" s="168" t="s">
        <v>1259</v>
      </c>
      <c r="U3360" s="168" t="s">
        <v>1259</v>
      </c>
      <c r="V3360" s="168" t="s">
        <v>2834</v>
      </c>
      <c r="W3360" s="168" t="s">
        <v>1259</v>
      </c>
      <c r="X3360" s="168" t="s">
        <v>21</v>
      </c>
      <c r="Y3360" s="168" t="s">
        <v>1259</v>
      </c>
      <c r="Z3360" s="168" t="s">
        <v>21</v>
      </c>
      <c r="AA3360" s="168" t="s">
        <v>5135</v>
      </c>
      <c r="AB3360" s="168" t="s">
        <v>1259</v>
      </c>
      <c r="AC3360" s="168" t="s">
        <v>9510</v>
      </c>
      <c r="AD3360" s="169">
        <v>351223.36849101348</v>
      </c>
      <c r="AE3360" s="168" t="s">
        <v>816</v>
      </c>
      <c r="AF3360" s="169">
        <v>-393047.89502737322</v>
      </c>
      <c r="AG3360" s="169">
        <v>360190.39727279177</v>
      </c>
      <c r="AH3360" s="169">
        <v>62318.180517318768</v>
      </c>
      <c r="AI3360" s="168" t="s">
        <v>21</v>
      </c>
      <c r="AJ3360"/>
      <c r="AK3360"/>
    </row>
    <row r="3361" spans="1:37" hidden="1" x14ac:dyDescent="0.25">
      <c r="A3361" s="179" t="b">
        <f>IF(E3361&lt;&gt;1,"",NOT(ISNA(VLOOKUP(P3361,Mapping!$P:$P,1,FALSE))))</f>
        <v>0</v>
      </c>
      <c r="B3361" s="180" t="str">
        <f t="shared" si="52"/>
        <v/>
      </c>
      <c r="E3361" s="167">
        <v>1</v>
      </c>
      <c r="F3361" s="170" t="s">
        <v>5134</v>
      </c>
      <c r="G3361" s="169">
        <v>1435316.453770593</v>
      </c>
      <c r="H3361" s="168" t="s">
        <v>1266</v>
      </c>
      <c r="I3361" s="168" t="s">
        <v>2855</v>
      </c>
      <c r="J3361" s="169">
        <v>515041.70453643589</v>
      </c>
      <c r="K3361" s="169">
        <v>222768.9593076254</v>
      </c>
      <c r="L3361" s="168" t="s">
        <v>5</v>
      </c>
      <c r="M3361" s="168" t="s">
        <v>21</v>
      </c>
      <c r="N3361" s="168" t="s">
        <v>2829</v>
      </c>
      <c r="O3361" s="168" t="s">
        <v>21</v>
      </c>
      <c r="P3361" s="168" t="s">
        <v>2836</v>
      </c>
      <c r="Q3361" s="168" t="s">
        <v>2837</v>
      </c>
      <c r="R3361" s="168" t="s">
        <v>1259</v>
      </c>
      <c r="S3361" s="168" t="s">
        <v>21</v>
      </c>
      <c r="T3361" s="168" t="s">
        <v>1259</v>
      </c>
      <c r="U3361" s="168" t="s">
        <v>1259</v>
      </c>
      <c r="V3361" s="168" t="s">
        <v>2837</v>
      </c>
      <c r="W3361" s="168" t="s">
        <v>1259</v>
      </c>
      <c r="X3361" s="168" t="s">
        <v>21</v>
      </c>
      <c r="Y3361" s="168" t="s">
        <v>1259</v>
      </c>
      <c r="Z3361" s="168" t="s">
        <v>21</v>
      </c>
      <c r="AA3361" s="168" t="s">
        <v>5135</v>
      </c>
      <c r="AB3361" s="168" t="s">
        <v>1259</v>
      </c>
      <c r="AC3361" s="168" t="s">
        <v>9511</v>
      </c>
      <c r="AD3361" s="169">
        <v>800012.21002026636</v>
      </c>
      <c r="AE3361" s="168" t="s">
        <v>816</v>
      </c>
      <c r="AF3361" s="169">
        <v>-895279.59513522137</v>
      </c>
      <c r="AG3361" s="169">
        <v>820437.19638676941</v>
      </c>
      <c r="AH3361" s="169">
        <v>141947.57465683229</v>
      </c>
      <c r="AI3361" s="168" t="s">
        <v>21</v>
      </c>
      <c r="AJ3361"/>
      <c r="AK3361"/>
    </row>
    <row r="3362" spans="1:37" hidden="1" x14ac:dyDescent="0.25">
      <c r="A3362" s="179" t="b">
        <f>IF(E3362&lt;&gt;1,"",NOT(ISNA(VLOOKUP(P3362,Mapping!$P:$P,1,FALSE))))</f>
        <v>0</v>
      </c>
      <c r="B3362" s="180" t="str">
        <f t="shared" si="52"/>
        <v/>
      </c>
      <c r="E3362" s="167">
        <v>1</v>
      </c>
      <c r="F3362" s="170" t="s">
        <v>5136</v>
      </c>
      <c r="G3362" s="169">
        <v>3074122.072691279</v>
      </c>
      <c r="H3362" s="168" t="s">
        <v>1266</v>
      </c>
      <c r="I3362" s="168" t="s">
        <v>561</v>
      </c>
      <c r="J3362" s="169">
        <v>1124636.3786385129</v>
      </c>
      <c r="K3362" s="169">
        <v>576326.48555965128</v>
      </c>
      <c r="L3362" s="168" t="s">
        <v>5</v>
      </c>
      <c r="M3362" s="168" t="s">
        <v>21</v>
      </c>
      <c r="N3362" s="168" t="s">
        <v>2829</v>
      </c>
      <c r="O3362" s="168" t="s">
        <v>21</v>
      </c>
      <c r="P3362" s="168" t="s">
        <v>2831</v>
      </c>
      <c r="Q3362" s="168" t="s">
        <v>2832</v>
      </c>
      <c r="R3362" s="168" t="s">
        <v>1259</v>
      </c>
      <c r="S3362" s="168" t="s">
        <v>21</v>
      </c>
      <c r="T3362" s="168" t="s">
        <v>1259</v>
      </c>
      <c r="U3362" s="168" t="s">
        <v>1259</v>
      </c>
      <c r="V3362" s="168" t="s">
        <v>2832</v>
      </c>
      <c r="W3362" s="168" t="s">
        <v>1259</v>
      </c>
      <c r="X3362" s="168" t="s">
        <v>21</v>
      </c>
      <c r="Y3362" s="168" t="s">
        <v>1259</v>
      </c>
      <c r="Z3362" s="168" t="s">
        <v>21</v>
      </c>
      <c r="AA3362" s="168" t="s">
        <v>5137</v>
      </c>
      <c r="AB3362" s="168" t="s">
        <v>1259</v>
      </c>
      <c r="AC3362" s="168" t="s">
        <v>9512</v>
      </c>
      <c r="AD3362" s="169">
        <v>1549293.598019856</v>
      </c>
      <c r="AE3362" s="168" t="s">
        <v>809</v>
      </c>
      <c r="AF3362" s="169">
        <v>-1524594.6664551189</v>
      </c>
      <c r="AG3362" s="169">
        <v>-1328916.7107370649</v>
      </c>
      <c r="AH3362" s="169">
        <v>-818490.66285667568</v>
      </c>
      <c r="AI3362" s="168" t="s">
        <v>21</v>
      </c>
      <c r="AJ3362"/>
      <c r="AK3362"/>
    </row>
    <row r="3363" spans="1:37" hidden="1" x14ac:dyDescent="0.25">
      <c r="A3363" s="179" t="b">
        <f>IF(E3363&lt;&gt;1,"",NOT(ISNA(VLOOKUP(P3363,Mapping!$P:$P,1,FALSE))))</f>
        <v>0</v>
      </c>
      <c r="B3363" s="180" t="str">
        <f t="shared" si="52"/>
        <v/>
      </c>
      <c r="E3363" s="167">
        <v>1</v>
      </c>
      <c r="F3363" s="170" t="s">
        <v>5136</v>
      </c>
      <c r="G3363" s="169">
        <v>574388.95375410898</v>
      </c>
      <c r="H3363" s="168" t="s">
        <v>1266</v>
      </c>
      <c r="I3363" s="168" t="s">
        <v>561</v>
      </c>
      <c r="J3363" s="169">
        <v>210134.37254768971</v>
      </c>
      <c r="K3363" s="169">
        <v>107684.5874150928</v>
      </c>
      <c r="L3363" s="168" t="s">
        <v>5</v>
      </c>
      <c r="M3363" s="168" t="s">
        <v>21</v>
      </c>
      <c r="N3363" s="168" t="s">
        <v>2829</v>
      </c>
      <c r="O3363" s="168" t="s">
        <v>21</v>
      </c>
      <c r="P3363" s="168" t="s">
        <v>2836</v>
      </c>
      <c r="Q3363" s="168" t="s">
        <v>2837</v>
      </c>
      <c r="R3363" s="168" t="s">
        <v>1259</v>
      </c>
      <c r="S3363" s="168" t="s">
        <v>21</v>
      </c>
      <c r="T3363" s="168" t="s">
        <v>1259</v>
      </c>
      <c r="U3363" s="168" t="s">
        <v>1259</v>
      </c>
      <c r="V3363" s="168" t="s">
        <v>2837</v>
      </c>
      <c r="W3363" s="168" t="s">
        <v>1259</v>
      </c>
      <c r="X3363" s="168" t="s">
        <v>21</v>
      </c>
      <c r="Y3363" s="168" t="s">
        <v>1259</v>
      </c>
      <c r="Z3363" s="168" t="s">
        <v>21</v>
      </c>
      <c r="AA3363" s="168" t="s">
        <v>5137</v>
      </c>
      <c r="AB3363" s="168" t="s">
        <v>1259</v>
      </c>
      <c r="AC3363" s="168" t="s">
        <v>9133</v>
      </c>
      <c r="AD3363" s="169">
        <v>289480.08822743129</v>
      </c>
      <c r="AE3363" s="168" t="s">
        <v>809</v>
      </c>
      <c r="AF3363" s="169">
        <v>-284865.17927949392</v>
      </c>
      <c r="AG3363" s="169">
        <v>-248303.43787823661</v>
      </c>
      <c r="AH3363" s="169">
        <v>-152932.11667556531</v>
      </c>
      <c r="AI3363" s="168" t="s">
        <v>21</v>
      </c>
      <c r="AJ3363"/>
      <c r="AK3363"/>
    </row>
    <row r="3364" spans="1:37" hidden="1" x14ac:dyDescent="0.25">
      <c r="A3364" s="179" t="b">
        <f>IF(E3364&lt;&gt;1,"",NOT(ISNA(VLOOKUP(P3364,Mapping!$P:$P,1,FALSE))))</f>
        <v>0</v>
      </c>
      <c r="B3364" s="180" t="str">
        <f t="shared" si="52"/>
        <v/>
      </c>
      <c r="E3364" s="167">
        <v>1</v>
      </c>
      <c r="F3364" s="170" t="s">
        <v>5138</v>
      </c>
      <c r="G3364" s="169">
        <v>1966050.7649100141</v>
      </c>
      <c r="H3364" s="168" t="s">
        <v>1266</v>
      </c>
      <c r="I3364" s="168" t="s">
        <v>2855</v>
      </c>
      <c r="J3364" s="169">
        <v>687606.92135100509</v>
      </c>
      <c r="K3364" s="169">
        <v>303734.09262987273</v>
      </c>
      <c r="L3364" s="168" t="s">
        <v>5</v>
      </c>
      <c r="M3364" s="168" t="s">
        <v>21</v>
      </c>
      <c r="N3364" s="168" t="s">
        <v>2829</v>
      </c>
      <c r="O3364" s="168" t="s">
        <v>21</v>
      </c>
      <c r="P3364" s="168" t="s">
        <v>2831</v>
      </c>
      <c r="Q3364" s="168" t="s">
        <v>2832</v>
      </c>
      <c r="R3364" s="168" t="s">
        <v>1259</v>
      </c>
      <c r="S3364" s="168" t="s">
        <v>21</v>
      </c>
      <c r="T3364" s="168" t="s">
        <v>1259</v>
      </c>
      <c r="U3364" s="168" t="s">
        <v>1259</v>
      </c>
      <c r="V3364" s="168" t="s">
        <v>2832</v>
      </c>
      <c r="W3364" s="168" t="s">
        <v>1259</v>
      </c>
      <c r="X3364" s="168" t="s">
        <v>21</v>
      </c>
      <c r="Y3364" s="168" t="s">
        <v>1259</v>
      </c>
      <c r="Z3364" s="168" t="s">
        <v>21</v>
      </c>
      <c r="AA3364" s="168" t="s">
        <v>5139</v>
      </c>
      <c r="AB3364" s="168" t="s">
        <v>1259</v>
      </c>
      <c r="AC3364" s="168" t="s">
        <v>9513</v>
      </c>
      <c r="AD3364" s="169">
        <v>1024161.897108826</v>
      </c>
      <c r="AE3364" s="168" t="s">
        <v>808</v>
      </c>
      <c r="AF3364" s="169">
        <v>-429149.30049147108</v>
      </c>
      <c r="AG3364" s="169">
        <v>-284597.12627189793</v>
      </c>
      <c r="AH3364" s="169">
        <v>-266827.06742053531</v>
      </c>
      <c r="AI3364" s="168" t="s">
        <v>21</v>
      </c>
      <c r="AJ3364"/>
      <c r="AK3364"/>
    </row>
    <row r="3365" spans="1:37" hidden="1" x14ac:dyDescent="0.25">
      <c r="A3365" s="179" t="b">
        <f>IF(E3365&lt;&gt;1,"",NOT(ISNA(VLOOKUP(P3365,Mapping!$P:$P,1,FALSE))))</f>
        <v>0</v>
      </c>
      <c r="B3365" s="180" t="str">
        <f t="shared" si="52"/>
        <v/>
      </c>
      <c r="E3365" s="167">
        <v>1</v>
      </c>
      <c r="F3365" s="170" t="s">
        <v>5138</v>
      </c>
      <c r="G3365" s="169">
        <v>721663.86126971408</v>
      </c>
      <c r="H3365" s="168" t="s">
        <v>1266</v>
      </c>
      <c r="I3365" s="168" t="s">
        <v>2855</v>
      </c>
      <c r="J3365" s="169">
        <v>252394.8388080709</v>
      </c>
      <c r="K3365" s="169">
        <v>111489.4498141606</v>
      </c>
      <c r="L3365" s="168" t="s">
        <v>5</v>
      </c>
      <c r="M3365" s="168" t="s">
        <v>21</v>
      </c>
      <c r="N3365" s="168" t="s">
        <v>2829</v>
      </c>
      <c r="O3365" s="168" t="s">
        <v>21</v>
      </c>
      <c r="P3365" s="168" t="s">
        <v>2836</v>
      </c>
      <c r="Q3365" s="168" t="s">
        <v>2837</v>
      </c>
      <c r="R3365" s="168" t="s">
        <v>1259</v>
      </c>
      <c r="S3365" s="168" t="s">
        <v>21</v>
      </c>
      <c r="T3365" s="168" t="s">
        <v>1259</v>
      </c>
      <c r="U3365" s="168" t="s">
        <v>1259</v>
      </c>
      <c r="V3365" s="168" t="s">
        <v>2837</v>
      </c>
      <c r="W3365" s="168" t="s">
        <v>1259</v>
      </c>
      <c r="X3365" s="168" t="s">
        <v>21</v>
      </c>
      <c r="Y3365" s="168" t="s">
        <v>1259</v>
      </c>
      <c r="Z3365" s="168" t="s">
        <v>21</v>
      </c>
      <c r="AA3365" s="168" t="s">
        <v>5139</v>
      </c>
      <c r="AB3365" s="168" t="s">
        <v>1259</v>
      </c>
      <c r="AC3365" s="168" t="s">
        <v>9514</v>
      </c>
      <c r="AD3365" s="169">
        <v>375931.60991786659</v>
      </c>
      <c r="AE3365" s="168" t="s">
        <v>808</v>
      </c>
      <c r="AF3365" s="169">
        <v>-157524.69202800401</v>
      </c>
      <c r="AG3365" s="169">
        <v>-104464.98367047121</v>
      </c>
      <c r="AH3365" s="169">
        <v>-97942.258258418529</v>
      </c>
      <c r="AI3365" s="168" t="s">
        <v>21</v>
      </c>
      <c r="AJ3365"/>
      <c r="AK3365"/>
    </row>
    <row r="3366" spans="1:37" hidden="1" x14ac:dyDescent="0.25">
      <c r="A3366" s="179" t="b">
        <f>IF(E3366&lt;&gt;1,"",NOT(ISNA(VLOOKUP(P3366,Mapping!$P:$P,1,FALSE))))</f>
        <v>0</v>
      </c>
      <c r="B3366" s="180" t="str">
        <f t="shared" si="52"/>
        <v/>
      </c>
      <c r="E3366" s="167">
        <v>1</v>
      </c>
      <c r="F3366" s="170" t="s">
        <v>5140</v>
      </c>
      <c r="G3366" s="169">
        <v>346824.41819496342</v>
      </c>
      <c r="H3366" s="168" t="s">
        <v>1266</v>
      </c>
      <c r="I3366" s="168" t="s">
        <v>2830</v>
      </c>
      <c r="J3366" s="169">
        <v>94348.541298454002</v>
      </c>
      <c r="K3366" s="169">
        <v>61016.478980209533</v>
      </c>
      <c r="L3366" s="168" t="s">
        <v>5</v>
      </c>
      <c r="M3366" s="168" t="s">
        <v>21</v>
      </c>
      <c r="N3366" s="168" t="s">
        <v>2829</v>
      </c>
      <c r="O3366" s="168" t="s">
        <v>21</v>
      </c>
      <c r="P3366" s="168" t="s">
        <v>2831</v>
      </c>
      <c r="Q3366" s="168" t="s">
        <v>2832</v>
      </c>
      <c r="R3366" s="168" t="s">
        <v>1259</v>
      </c>
      <c r="S3366" s="168" t="s">
        <v>21</v>
      </c>
      <c r="T3366" s="168" t="s">
        <v>1259</v>
      </c>
      <c r="U3366" s="168" t="s">
        <v>1259</v>
      </c>
      <c r="V3366" s="168" t="s">
        <v>2832</v>
      </c>
      <c r="W3366" s="168" t="s">
        <v>1259</v>
      </c>
      <c r="X3366" s="168" t="s">
        <v>21</v>
      </c>
      <c r="Y3366" s="168" t="s">
        <v>1259</v>
      </c>
      <c r="Z3366" s="168" t="s">
        <v>21</v>
      </c>
      <c r="AA3366" s="168" t="s">
        <v>5141</v>
      </c>
      <c r="AB3366" s="168" t="s">
        <v>1259</v>
      </c>
      <c r="AC3366" s="168" t="s">
        <v>9515</v>
      </c>
      <c r="AD3366" s="169">
        <v>150549.03033314849</v>
      </c>
      <c r="AE3366" s="168" t="s">
        <v>807</v>
      </c>
      <c r="AF3366" s="169">
        <v>-148687.97090200201</v>
      </c>
      <c r="AG3366" s="169">
        <v>-163288.3312431926</v>
      </c>
      <c r="AH3366" s="169">
        <v>-148976.00393082199</v>
      </c>
      <c r="AI3366" s="168" t="s">
        <v>21</v>
      </c>
      <c r="AJ3366"/>
      <c r="AK3366"/>
    </row>
    <row r="3367" spans="1:37" hidden="1" x14ac:dyDescent="0.25">
      <c r="A3367" s="179" t="b">
        <f>IF(E3367&lt;&gt;1,"",NOT(ISNA(VLOOKUP(P3367,Mapping!$P:$P,1,FALSE))))</f>
        <v>0</v>
      </c>
      <c r="B3367" s="180" t="str">
        <f t="shared" si="52"/>
        <v/>
      </c>
      <c r="E3367" s="167">
        <v>1</v>
      </c>
      <c r="F3367" s="170" t="s">
        <v>5140</v>
      </c>
      <c r="G3367" s="169">
        <v>710017.87210340018</v>
      </c>
      <c r="H3367" s="168" t="s">
        <v>1266</v>
      </c>
      <c r="I3367" s="168" t="s">
        <v>2830</v>
      </c>
      <c r="J3367" s="169">
        <v>193150.0408115176</v>
      </c>
      <c r="K3367" s="169">
        <v>124912.7463234631</v>
      </c>
      <c r="L3367" s="168" t="s">
        <v>5</v>
      </c>
      <c r="M3367" s="168" t="s">
        <v>21</v>
      </c>
      <c r="N3367" s="168" t="s">
        <v>2829</v>
      </c>
      <c r="O3367" s="168" t="s">
        <v>21</v>
      </c>
      <c r="P3367" s="168" t="s">
        <v>2836</v>
      </c>
      <c r="Q3367" s="168" t="s">
        <v>2837</v>
      </c>
      <c r="R3367" s="168" t="s">
        <v>1259</v>
      </c>
      <c r="S3367" s="168" t="s">
        <v>21</v>
      </c>
      <c r="T3367" s="168" t="s">
        <v>1259</v>
      </c>
      <c r="U3367" s="168" t="s">
        <v>1259</v>
      </c>
      <c r="V3367" s="168" t="s">
        <v>2837</v>
      </c>
      <c r="W3367" s="168" t="s">
        <v>1259</v>
      </c>
      <c r="X3367" s="168" t="s">
        <v>21</v>
      </c>
      <c r="Y3367" s="168" t="s">
        <v>1259</v>
      </c>
      <c r="Z3367" s="168" t="s">
        <v>21</v>
      </c>
      <c r="AA3367" s="168" t="s">
        <v>5141</v>
      </c>
      <c r="AB3367" s="168" t="s">
        <v>1259</v>
      </c>
      <c r="AC3367" s="168" t="s">
        <v>9516</v>
      </c>
      <c r="AD3367" s="169">
        <v>308203.50747127418</v>
      </c>
      <c r="AE3367" s="168" t="s">
        <v>807</v>
      </c>
      <c r="AF3367" s="169">
        <v>-304393.55238207628</v>
      </c>
      <c r="AG3367" s="169">
        <v>-334283.36474115768</v>
      </c>
      <c r="AH3367" s="169">
        <v>-304983.21270438778</v>
      </c>
      <c r="AI3367" s="168" t="s">
        <v>21</v>
      </c>
      <c r="AJ3367"/>
      <c r="AK3367"/>
    </row>
    <row r="3368" spans="1:37" hidden="1" x14ac:dyDescent="0.25">
      <c r="A3368" s="179" t="b">
        <f>IF(E3368&lt;&gt;1,"",NOT(ISNA(VLOOKUP(P3368,Mapping!$P:$P,1,FALSE))))</f>
        <v>0</v>
      </c>
      <c r="B3368" s="180" t="str">
        <f t="shared" si="52"/>
        <v/>
      </c>
      <c r="E3368" s="167">
        <v>1</v>
      </c>
      <c r="F3368" s="170" t="s">
        <v>5142</v>
      </c>
      <c r="G3368" s="169">
        <v>237913.03776224219</v>
      </c>
      <c r="H3368" s="168" t="s">
        <v>1266</v>
      </c>
      <c r="I3368" s="168" t="s">
        <v>402</v>
      </c>
      <c r="J3368" s="169">
        <v>65133.006290256693</v>
      </c>
      <c r="K3368" s="169">
        <v>22891.366237250921</v>
      </c>
      <c r="L3368" s="168" t="s">
        <v>5</v>
      </c>
      <c r="M3368" s="168" t="s">
        <v>21</v>
      </c>
      <c r="N3368" s="168" t="s">
        <v>2829</v>
      </c>
      <c r="O3368" s="168" t="s">
        <v>21</v>
      </c>
      <c r="P3368" s="168" t="s">
        <v>2831</v>
      </c>
      <c r="Q3368" s="168" t="s">
        <v>2832</v>
      </c>
      <c r="R3368" s="168" t="s">
        <v>1259</v>
      </c>
      <c r="S3368" s="168" t="s">
        <v>21</v>
      </c>
      <c r="T3368" s="168" t="s">
        <v>1259</v>
      </c>
      <c r="U3368" s="168" t="s">
        <v>1259</v>
      </c>
      <c r="V3368" s="168" t="s">
        <v>2832</v>
      </c>
      <c r="W3368" s="168" t="s">
        <v>1259</v>
      </c>
      <c r="X3368" s="168" t="s">
        <v>21</v>
      </c>
      <c r="Y3368" s="168" t="s">
        <v>1259</v>
      </c>
      <c r="Z3368" s="168" t="s">
        <v>21</v>
      </c>
      <c r="AA3368" s="168" t="s">
        <v>5143</v>
      </c>
      <c r="AB3368" s="168" t="s">
        <v>1259</v>
      </c>
      <c r="AC3368" s="168" t="s">
        <v>9517</v>
      </c>
      <c r="AD3368" s="169">
        <v>67930.557548703247</v>
      </c>
      <c r="AE3368" s="168" t="s">
        <v>817</v>
      </c>
      <c r="AF3368" s="169">
        <v>-9962.5494797218707</v>
      </c>
      <c r="AG3368" s="169">
        <v>-59946.115653473942</v>
      </c>
      <c r="AH3368" s="169">
        <v>-2219.999172137002</v>
      </c>
      <c r="AI3368" s="168" t="s">
        <v>21</v>
      </c>
      <c r="AJ3368"/>
      <c r="AK3368"/>
    </row>
    <row r="3369" spans="1:37" hidden="1" x14ac:dyDescent="0.25">
      <c r="A3369" s="179" t="b">
        <f>IF(E3369&lt;&gt;1,"",NOT(ISNA(VLOOKUP(P3369,Mapping!$P:$P,1,FALSE))))</f>
        <v>0</v>
      </c>
      <c r="B3369" s="180" t="str">
        <f t="shared" si="52"/>
        <v/>
      </c>
      <c r="E3369" s="167">
        <v>1</v>
      </c>
      <c r="F3369" s="170" t="s">
        <v>5144</v>
      </c>
      <c r="G3369" s="169">
        <v>7501796.4550990248</v>
      </c>
      <c r="H3369" s="168" t="s">
        <v>1266</v>
      </c>
      <c r="I3369" s="168" t="s">
        <v>303</v>
      </c>
      <c r="J3369" s="169">
        <v>2555039.5506448792</v>
      </c>
      <c r="K3369" s="169">
        <v>1814425.151223304</v>
      </c>
      <c r="L3369" s="168" t="s">
        <v>5</v>
      </c>
      <c r="M3369" s="168" t="s">
        <v>21</v>
      </c>
      <c r="N3369" s="168" t="s">
        <v>2829</v>
      </c>
      <c r="O3369" s="168" t="s">
        <v>21</v>
      </c>
      <c r="P3369" s="168" t="s">
        <v>2831</v>
      </c>
      <c r="Q3369" s="168" t="s">
        <v>2832</v>
      </c>
      <c r="R3369" s="168" t="s">
        <v>1259</v>
      </c>
      <c r="S3369" s="168" t="s">
        <v>21</v>
      </c>
      <c r="T3369" s="168" t="s">
        <v>1259</v>
      </c>
      <c r="U3369" s="168" t="s">
        <v>1259</v>
      </c>
      <c r="V3369" s="168" t="s">
        <v>2832</v>
      </c>
      <c r="W3369" s="168" t="s">
        <v>1259</v>
      </c>
      <c r="X3369" s="168" t="s">
        <v>21</v>
      </c>
      <c r="Y3369" s="168" t="s">
        <v>1259</v>
      </c>
      <c r="Z3369" s="168" t="s">
        <v>21</v>
      </c>
      <c r="AA3369" s="168" t="s">
        <v>5145</v>
      </c>
      <c r="AB3369" s="168" t="s">
        <v>5146</v>
      </c>
      <c r="AC3369" s="168" t="s">
        <v>9518</v>
      </c>
      <c r="AD3369" s="169">
        <v>3504628.7983056838</v>
      </c>
      <c r="AE3369" s="168" t="s">
        <v>807</v>
      </c>
      <c r="AF3369" s="169">
        <v>-2319122.633582233</v>
      </c>
      <c r="AG3369" s="169">
        <v>3146661.1842501531</v>
      </c>
      <c r="AH3369" s="169">
        <v>-2967545.809070989</v>
      </c>
      <c r="AI3369" s="168" t="s">
        <v>21</v>
      </c>
      <c r="AJ3369"/>
      <c r="AK3369"/>
    </row>
    <row r="3370" spans="1:37" hidden="1" x14ac:dyDescent="0.25">
      <c r="A3370" s="179" t="b">
        <f>IF(E3370&lt;&gt;1,"",NOT(ISNA(VLOOKUP(P3370,Mapping!$P:$P,1,FALSE))))</f>
        <v>0</v>
      </c>
      <c r="B3370" s="180" t="str">
        <f t="shared" si="52"/>
        <v/>
      </c>
      <c r="E3370" s="167">
        <v>1</v>
      </c>
      <c r="F3370" s="170" t="s">
        <v>5144</v>
      </c>
      <c r="G3370" s="169">
        <v>5834051.8034361303</v>
      </c>
      <c r="H3370" s="168" t="s">
        <v>1266</v>
      </c>
      <c r="I3370" s="168" t="s">
        <v>303</v>
      </c>
      <c r="J3370" s="169">
        <v>1987021.800379365</v>
      </c>
      <c r="K3370" s="169">
        <v>1411055.3904057429</v>
      </c>
      <c r="L3370" s="168" t="s">
        <v>5</v>
      </c>
      <c r="M3370" s="168" t="s">
        <v>21</v>
      </c>
      <c r="N3370" s="168" t="s">
        <v>2829</v>
      </c>
      <c r="O3370" s="168" t="s">
        <v>21</v>
      </c>
      <c r="P3370" s="168" t="s">
        <v>2836</v>
      </c>
      <c r="Q3370" s="168" t="s">
        <v>2837</v>
      </c>
      <c r="R3370" s="168" t="s">
        <v>1259</v>
      </c>
      <c r="S3370" s="168" t="s">
        <v>21</v>
      </c>
      <c r="T3370" s="168" t="s">
        <v>1259</v>
      </c>
      <c r="U3370" s="168" t="s">
        <v>1259</v>
      </c>
      <c r="V3370" s="168" t="s">
        <v>2837</v>
      </c>
      <c r="W3370" s="168" t="s">
        <v>1259</v>
      </c>
      <c r="X3370" s="168" t="s">
        <v>21</v>
      </c>
      <c r="Y3370" s="168" t="s">
        <v>1259</v>
      </c>
      <c r="Z3370" s="168" t="s">
        <v>21</v>
      </c>
      <c r="AA3370" s="168" t="s">
        <v>5145</v>
      </c>
      <c r="AB3370" s="168" t="s">
        <v>5146</v>
      </c>
      <c r="AC3370" s="168" t="s">
        <v>9519</v>
      </c>
      <c r="AD3370" s="169">
        <v>2725505.295099292</v>
      </c>
      <c r="AE3370" s="168" t="s">
        <v>807</v>
      </c>
      <c r="AF3370" s="169">
        <v>-1803552.2109698949</v>
      </c>
      <c r="AG3370" s="169">
        <v>2447118.4291196219</v>
      </c>
      <c r="AH3370" s="169">
        <v>-2307822.6772498321</v>
      </c>
      <c r="AI3370" s="168" t="s">
        <v>21</v>
      </c>
      <c r="AJ3370"/>
      <c r="AK3370"/>
    </row>
    <row r="3371" spans="1:37" hidden="1" x14ac:dyDescent="0.25">
      <c r="A3371" s="179" t="b">
        <f>IF(E3371&lt;&gt;1,"",NOT(ISNA(VLOOKUP(P3371,Mapping!$P:$P,1,FALSE))))</f>
        <v>0</v>
      </c>
      <c r="B3371" s="180" t="str">
        <f t="shared" si="52"/>
        <v/>
      </c>
      <c r="E3371" s="167">
        <v>1</v>
      </c>
      <c r="F3371" s="170" t="s">
        <v>5147</v>
      </c>
      <c r="G3371" s="169">
        <v>1132526.375252249</v>
      </c>
      <c r="H3371" s="168" t="s">
        <v>1266</v>
      </c>
      <c r="I3371" s="168" t="s">
        <v>303</v>
      </c>
      <c r="J3371" s="169">
        <v>484934.01141841657</v>
      </c>
      <c r="K3371" s="169">
        <v>332015.10936401831</v>
      </c>
      <c r="L3371" s="168" t="s">
        <v>5</v>
      </c>
      <c r="M3371" s="168" t="s">
        <v>21</v>
      </c>
      <c r="N3371" s="168" t="s">
        <v>2829</v>
      </c>
      <c r="O3371" s="168" t="s">
        <v>21</v>
      </c>
      <c r="P3371" s="168" t="s">
        <v>2831</v>
      </c>
      <c r="Q3371" s="168" t="s">
        <v>2832</v>
      </c>
      <c r="R3371" s="168" t="s">
        <v>1259</v>
      </c>
      <c r="S3371" s="168" t="s">
        <v>21</v>
      </c>
      <c r="T3371" s="168" t="s">
        <v>1259</v>
      </c>
      <c r="U3371" s="168" t="s">
        <v>1259</v>
      </c>
      <c r="V3371" s="168" t="s">
        <v>2832</v>
      </c>
      <c r="W3371" s="168" t="s">
        <v>1259</v>
      </c>
      <c r="X3371" s="168" t="s">
        <v>21</v>
      </c>
      <c r="Y3371" s="168" t="s">
        <v>1259</v>
      </c>
      <c r="Z3371" s="168" t="s">
        <v>21</v>
      </c>
      <c r="AA3371" s="168" t="s">
        <v>5148</v>
      </c>
      <c r="AB3371" s="168" t="s">
        <v>5149</v>
      </c>
      <c r="AC3371" s="168" t="s">
        <v>9520</v>
      </c>
      <c r="AD3371" s="169">
        <v>758736.56781024544</v>
      </c>
      <c r="AE3371" s="168" t="s">
        <v>809</v>
      </c>
      <c r="AF3371" s="169">
        <v>-614271.21942604356</v>
      </c>
      <c r="AG3371" s="169">
        <v>-516694.81690670783</v>
      </c>
      <c r="AH3371" s="169">
        <v>-544159.66530302004</v>
      </c>
      <c r="AI3371" s="168" t="s">
        <v>21</v>
      </c>
      <c r="AJ3371"/>
      <c r="AK3371"/>
    </row>
    <row r="3372" spans="1:37" hidden="1" x14ac:dyDescent="0.25">
      <c r="A3372" s="179" t="b">
        <f>IF(E3372&lt;&gt;1,"",NOT(ISNA(VLOOKUP(P3372,Mapping!$P:$P,1,FALSE))))</f>
        <v>0</v>
      </c>
      <c r="B3372" s="180" t="str">
        <f t="shared" si="52"/>
        <v/>
      </c>
      <c r="E3372" s="167">
        <v>1</v>
      </c>
      <c r="F3372" s="170" t="s">
        <v>5150</v>
      </c>
      <c r="G3372" s="169">
        <v>1685947.168267882</v>
      </c>
      <c r="H3372" s="168" t="s">
        <v>1266</v>
      </c>
      <c r="I3372" s="168" t="s">
        <v>303</v>
      </c>
      <c r="J3372" s="169">
        <v>880334.18686624605</v>
      </c>
      <c r="K3372" s="169">
        <v>461569.37353682762</v>
      </c>
      <c r="L3372" s="168" t="s">
        <v>5</v>
      </c>
      <c r="M3372" s="168" t="s">
        <v>21</v>
      </c>
      <c r="N3372" s="168" t="s">
        <v>2829</v>
      </c>
      <c r="O3372" s="168" t="s">
        <v>21</v>
      </c>
      <c r="P3372" s="168" t="s">
        <v>2831</v>
      </c>
      <c r="Q3372" s="168" t="s">
        <v>2832</v>
      </c>
      <c r="R3372" s="168" t="s">
        <v>1259</v>
      </c>
      <c r="S3372" s="168" t="s">
        <v>21</v>
      </c>
      <c r="T3372" s="168" t="s">
        <v>1259</v>
      </c>
      <c r="U3372" s="168" t="s">
        <v>1259</v>
      </c>
      <c r="V3372" s="168" t="s">
        <v>2832</v>
      </c>
      <c r="W3372" s="168" t="s">
        <v>1259</v>
      </c>
      <c r="X3372" s="168" t="s">
        <v>21</v>
      </c>
      <c r="Y3372" s="168" t="s">
        <v>1259</v>
      </c>
      <c r="Z3372" s="168" t="s">
        <v>21</v>
      </c>
      <c r="AA3372" s="168" t="s">
        <v>5151</v>
      </c>
      <c r="AB3372" s="168" t="s">
        <v>5152</v>
      </c>
      <c r="AC3372" s="168" t="s">
        <v>12386</v>
      </c>
      <c r="AD3372" s="169">
        <v>1446817.5193316001</v>
      </c>
      <c r="AE3372" s="168" t="s">
        <v>807</v>
      </c>
      <c r="AF3372" s="169">
        <v>-1137655.4601041931</v>
      </c>
      <c r="AG3372" s="169">
        <v>-769183.1134868979</v>
      </c>
      <c r="AH3372" s="169">
        <v>-393176.99792911211</v>
      </c>
      <c r="AI3372" s="168" t="s">
        <v>21</v>
      </c>
      <c r="AJ3372"/>
      <c r="AK3372"/>
    </row>
    <row r="3373" spans="1:37" hidden="1" x14ac:dyDescent="0.25">
      <c r="A3373" s="179" t="b">
        <f>IF(E3373&lt;&gt;1,"",NOT(ISNA(VLOOKUP(P3373,Mapping!$P:$P,1,FALSE))))</f>
        <v>0</v>
      </c>
      <c r="B3373" s="180" t="str">
        <f t="shared" si="52"/>
        <v/>
      </c>
      <c r="E3373" s="167">
        <v>1</v>
      </c>
      <c r="F3373" s="170" t="s">
        <v>5150</v>
      </c>
      <c r="G3373" s="169">
        <v>656201.77377256483</v>
      </c>
      <c r="H3373" s="168" t="s">
        <v>1266</v>
      </c>
      <c r="I3373" s="168" t="s">
        <v>303</v>
      </c>
      <c r="J3373" s="169">
        <v>342642.32344110467</v>
      </c>
      <c r="K3373" s="169">
        <v>179651.3243918166</v>
      </c>
      <c r="L3373" s="168" t="s">
        <v>5</v>
      </c>
      <c r="M3373" s="168" t="s">
        <v>21</v>
      </c>
      <c r="N3373" s="168" t="s">
        <v>2829</v>
      </c>
      <c r="O3373" s="168" t="s">
        <v>21</v>
      </c>
      <c r="P3373" s="168" t="s">
        <v>2835</v>
      </c>
      <c r="Q3373" s="168" t="s">
        <v>2834</v>
      </c>
      <c r="R3373" s="168" t="s">
        <v>1259</v>
      </c>
      <c r="S3373" s="168" t="s">
        <v>21</v>
      </c>
      <c r="T3373" s="168" t="s">
        <v>1259</v>
      </c>
      <c r="U3373" s="168" t="s">
        <v>1259</v>
      </c>
      <c r="V3373" s="168" t="s">
        <v>2834</v>
      </c>
      <c r="W3373" s="168" t="s">
        <v>1259</v>
      </c>
      <c r="X3373" s="168" t="s">
        <v>21</v>
      </c>
      <c r="Y3373" s="168" t="s">
        <v>1259</v>
      </c>
      <c r="Z3373" s="168" t="s">
        <v>21</v>
      </c>
      <c r="AA3373" s="168" t="s">
        <v>5151</v>
      </c>
      <c r="AB3373" s="168" t="s">
        <v>5152</v>
      </c>
      <c r="AC3373" s="168" t="s">
        <v>9521</v>
      </c>
      <c r="AD3373" s="169">
        <v>563128.09818709933</v>
      </c>
      <c r="AE3373" s="168" t="s">
        <v>807</v>
      </c>
      <c r="AF3373" s="169">
        <v>-442796.51516565058</v>
      </c>
      <c r="AG3373" s="169">
        <v>-299380.27295633982</v>
      </c>
      <c r="AH3373" s="169">
        <v>-153031.74874259229</v>
      </c>
      <c r="AI3373" s="168" t="s">
        <v>21</v>
      </c>
      <c r="AJ3373"/>
      <c r="AK3373"/>
    </row>
    <row r="3374" spans="1:37" hidden="1" x14ac:dyDescent="0.25">
      <c r="A3374" s="179" t="b">
        <f>IF(E3374&lt;&gt;1,"",NOT(ISNA(VLOOKUP(P3374,Mapping!$P:$P,1,FALSE))))</f>
        <v>0</v>
      </c>
      <c r="B3374" s="180" t="str">
        <f t="shared" si="52"/>
        <v/>
      </c>
      <c r="E3374" s="167">
        <v>1</v>
      </c>
      <c r="F3374" s="170" t="s">
        <v>5150</v>
      </c>
      <c r="G3374" s="169">
        <v>1112803.405622262</v>
      </c>
      <c r="H3374" s="168" t="s">
        <v>1266</v>
      </c>
      <c r="I3374" s="168" t="s">
        <v>303</v>
      </c>
      <c r="J3374" s="169">
        <v>581061.43517944799</v>
      </c>
      <c r="K3374" s="169">
        <v>304657.21611574473</v>
      </c>
      <c r="L3374" s="168" t="s">
        <v>5</v>
      </c>
      <c r="M3374" s="168" t="s">
        <v>21</v>
      </c>
      <c r="N3374" s="168" t="s">
        <v>2829</v>
      </c>
      <c r="O3374" s="168" t="s">
        <v>21</v>
      </c>
      <c r="P3374" s="168" t="s">
        <v>2836</v>
      </c>
      <c r="Q3374" s="168" t="s">
        <v>2837</v>
      </c>
      <c r="R3374" s="168" t="s">
        <v>1259</v>
      </c>
      <c r="S3374" s="168" t="s">
        <v>21</v>
      </c>
      <c r="T3374" s="168" t="s">
        <v>1259</v>
      </c>
      <c r="U3374" s="168" t="s">
        <v>1259</v>
      </c>
      <c r="V3374" s="168" t="s">
        <v>2837</v>
      </c>
      <c r="W3374" s="168" t="s">
        <v>1259</v>
      </c>
      <c r="X3374" s="168" t="s">
        <v>21</v>
      </c>
      <c r="Y3374" s="168" t="s">
        <v>1259</v>
      </c>
      <c r="Z3374" s="168" t="s">
        <v>21</v>
      </c>
      <c r="AA3374" s="168" t="s">
        <v>5151</v>
      </c>
      <c r="AB3374" s="168" t="s">
        <v>5152</v>
      </c>
      <c r="AC3374" s="168" t="s">
        <v>9522</v>
      </c>
      <c r="AD3374" s="169">
        <v>954966.73509661329</v>
      </c>
      <c r="AE3374" s="168" t="s">
        <v>807</v>
      </c>
      <c r="AF3374" s="169">
        <v>-750905.42233856826</v>
      </c>
      <c r="AG3374" s="169">
        <v>-507696.56626591983</v>
      </c>
      <c r="AH3374" s="169">
        <v>-259515.07291735811</v>
      </c>
      <c r="AI3374" s="168" t="s">
        <v>21</v>
      </c>
      <c r="AJ3374"/>
      <c r="AK3374"/>
    </row>
    <row r="3375" spans="1:37" hidden="1" x14ac:dyDescent="0.25">
      <c r="A3375" s="179" t="b">
        <f>IF(E3375&lt;&gt;1,"",NOT(ISNA(VLOOKUP(P3375,Mapping!$P:$P,1,FALSE))))</f>
        <v>0</v>
      </c>
      <c r="B3375" s="180" t="str">
        <f t="shared" si="52"/>
        <v/>
      </c>
      <c r="E3375" s="167">
        <v>1</v>
      </c>
      <c r="F3375" s="170" t="s">
        <v>5153</v>
      </c>
      <c r="G3375" s="169">
        <v>8130564.2784448797</v>
      </c>
      <c r="H3375" s="168" t="s">
        <v>1266</v>
      </c>
      <c r="I3375" s="168" t="s">
        <v>402</v>
      </c>
      <c r="J3375" s="169">
        <v>2404819.615243996</v>
      </c>
      <c r="K3375" s="169">
        <v>1445305.9222267231</v>
      </c>
      <c r="L3375" s="168" t="s">
        <v>5</v>
      </c>
      <c r="M3375" s="168" t="s">
        <v>21</v>
      </c>
      <c r="N3375" s="168" t="s">
        <v>2829</v>
      </c>
      <c r="O3375" s="168" t="s">
        <v>21</v>
      </c>
      <c r="P3375" s="168" t="s">
        <v>2831</v>
      </c>
      <c r="Q3375" s="168" t="s">
        <v>2832</v>
      </c>
      <c r="R3375" s="168" t="s">
        <v>1259</v>
      </c>
      <c r="S3375" s="168" t="s">
        <v>21</v>
      </c>
      <c r="T3375" s="168" t="s">
        <v>1259</v>
      </c>
      <c r="U3375" s="168" t="s">
        <v>1259</v>
      </c>
      <c r="V3375" s="168" t="s">
        <v>2832</v>
      </c>
      <c r="W3375" s="168" t="s">
        <v>1259</v>
      </c>
      <c r="X3375" s="168" t="s">
        <v>21</v>
      </c>
      <c r="Y3375" s="168" t="s">
        <v>1259</v>
      </c>
      <c r="Z3375" s="168" t="s">
        <v>21</v>
      </c>
      <c r="AA3375" s="168" t="s">
        <v>5154</v>
      </c>
      <c r="AB3375" s="168" t="s">
        <v>1259</v>
      </c>
      <c r="AC3375" s="168" t="s">
        <v>9523</v>
      </c>
      <c r="AD3375" s="169">
        <v>3514129.9156385078</v>
      </c>
      <c r="AE3375" s="168" t="s">
        <v>807</v>
      </c>
      <c r="AF3375" s="169">
        <v>-2691487.8094273582</v>
      </c>
      <c r="AG3375" s="169">
        <v>-4453981.3987656375</v>
      </c>
      <c r="AH3375" s="169">
        <v>-1001279.13166471</v>
      </c>
      <c r="AI3375" s="168" t="s">
        <v>21</v>
      </c>
      <c r="AJ3375"/>
      <c r="AK3375"/>
    </row>
    <row r="3376" spans="1:37" hidden="1" x14ac:dyDescent="0.25">
      <c r="A3376" s="179" t="b">
        <f>IF(E3376&lt;&gt;1,"",NOT(ISNA(VLOOKUP(P3376,Mapping!$P:$P,1,FALSE))))</f>
        <v>0</v>
      </c>
      <c r="B3376" s="180" t="str">
        <f t="shared" si="52"/>
        <v/>
      </c>
      <c r="E3376" s="167">
        <v>1</v>
      </c>
      <c r="F3376" s="170" t="s">
        <v>5153</v>
      </c>
      <c r="G3376" s="169">
        <v>5378990.3689636411</v>
      </c>
      <c r="H3376" s="168" t="s">
        <v>1266</v>
      </c>
      <c r="I3376" s="168" t="s">
        <v>402</v>
      </c>
      <c r="J3376" s="169">
        <v>1590972.176898702</v>
      </c>
      <c r="K3376" s="169">
        <v>956180.45311741333</v>
      </c>
      <c r="L3376" s="168" t="s">
        <v>5</v>
      </c>
      <c r="M3376" s="168" t="s">
        <v>21</v>
      </c>
      <c r="N3376" s="168" t="s">
        <v>2829</v>
      </c>
      <c r="O3376" s="168" t="s">
        <v>21</v>
      </c>
      <c r="P3376" s="168" t="s">
        <v>2836</v>
      </c>
      <c r="Q3376" s="168" t="s">
        <v>2837</v>
      </c>
      <c r="R3376" s="168" t="s">
        <v>1259</v>
      </c>
      <c r="S3376" s="168" t="s">
        <v>21</v>
      </c>
      <c r="T3376" s="168" t="s">
        <v>1259</v>
      </c>
      <c r="U3376" s="168" t="s">
        <v>1259</v>
      </c>
      <c r="V3376" s="168" t="s">
        <v>2837</v>
      </c>
      <c r="W3376" s="168" t="s">
        <v>1259</v>
      </c>
      <c r="X3376" s="168" t="s">
        <v>21</v>
      </c>
      <c r="Y3376" s="168" t="s">
        <v>1259</v>
      </c>
      <c r="Z3376" s="168" t="s">
        <v>21</v>
      </c>
      <c r="AA3376" s="168" t="s">
        <v>5154</v>
      </c>
      <c r="AB3376" s="168" t="s">
        <v>1259</v>
      </c>
      <c r="AC3376" s="168" t="s">
        <v>9524</v>
      </c>
      <c r="AD3376" s="169">
        <v>2324865.817938284</v>
      </c>
      <c r="AE3376" s="168" t="s">
        <v>807</v>
      </c>
      <c r="AF3376" s="169">
        <v>-1780625.1213675779</v>
      </c>
      <c r="AG3376" s="169">
        <v>-2946649.4854507148</v>
      </c>
      <c r="AH3376" s="169">
        <v>-662422.75707079191</v>
      </c>
      <c r="AI3376" s="168" t="s">
        <v>21</v>
      </c>
      <c r="AJ3376"/>
      <c r="AK3376"/>
    </row>
    <row r="3377" spans="1:37" hidden="1" x14ac:dyDescent="0.25">
      <c r="A3377" s="179" t="b">
        <f>IF(E3377&lt;&gt;1,"",NOT(ISNA(VLOOKUP(P3377,Mapping!$P:$P,1,FALSE))))</f>
        <v>0</v>
      </c>
      <c r="B3377" s="180" t="str">
        <f t="shared" si="52"/>
        <v/>
      </c>
      <c r="E3377" s="167">
        <v>1</v>
      </c>
      <c r="F3377" s="170" t="s">
        <v>5155</v>
      </c>
      <c r="G3377" s="169">
        <v>333025.7956683478</v>
      </c>
      <c r="H3377" s="168" t="s">
        <v>1266</v>
      </c>
      <c r="I3377" s="168" t="s">
        <v>797</v>
      </c>
      <c r="J3377" s="169">
        <v>125457.5647565549</v>
      </c>
      <c r="K3377" s="169">
        <v>48775.39719683992</v>
      </c>
      <c r="L3377" s="168" t="s">
        <v>5</v>
      </c>
      <c r="M3377" s="168" t="s">
        <v>21</v>
      </c>
      <c r="N3377" s="168" t="s">
        <v>2829</v>
      </c>
      <c r="O3377" s="168" t="s">
        <v>21</v>
      </c>
      <c r="P3377" s="168" t="s">
        <v>2831</v>
      </c>
      <c r="Q3377" s="168" t="s">
        <v>2832</v>
      </c>
      <c r="R3377" s="168" t="s">
        <v>1259</v>
      </c>
      <c r="S3377" s="168" t="s">
        <v>21</v>
      </c>
      <c r="T3377" s="168" t="s">
        <v>1259</v>
      </c>
      <c r="U3377" s="168" t="s">
        <v>1259</v>
      </c>
      <c r="V3377" s="168" t="s">
        <v>2832</v>
      </c>
      <c r="W3377" s="168" t="s">
        <v>1259</v>
      </c>
      <c r="X3377" s="168" t="s">
        <v>21</v>
      </c>
      <c r="Y3377" s="168" t="s">
        <v>1259</v>
      </c>
      <c r="Z3377" s="168" t="s">
        <v>21</v>
      </c>
      <c r="AA3377" s="168" t="s">
        <v>5156</v>
      </c>
      <c r="AB3377" s="168" t="s">
        <v>1259</v>
      </c>
      <c r="AC3377" s="168" t="s">
        <v>2729</v>
      </c>
      <c r="AD3377" s="169">
        <v>191168.09018739039</v>
      </c>
      <c r="AE3377" s="168" t="s">
        <v>810</v>
      </c>
      <c r="AF3377" s="169">
        <v>-66060.810458642838</v>
      </c>
      <c r="AG3377" s="169">
        <v>-256431.95974883821</v>
      </c>
      <c r="AH3377" s="169">
        <v>-93453.389490542526</v>
      </c>
      <c r="AI3377" s="168" t="s">
        <v>21</v>
      </c>
      <c r="AJ3377"/>
      <c r="AK3377"/>
    </row>
    <row r="3378" spans="1:37" hidden="1" x14ac:dyDescent="0.25">
      <c r="A3378" s="179" t="b">
        <f>IF(E3378&lt;&gt;1,"",NOT(ISNA(VLOOKUP(P3378,Mapping!$P:$P,1,FALSE))))</f>
        <v>0</v>
      </c>
      <c r="B3378" s="180" t="str">
        <f t="shared" si="52"/>
        <v/>
      </c>
      <c r="E3378" s="167">
        <v>1</v>
      </c>
      <c r="F3378" s="170" t="s">
        <v>5157</v>
      </c>
      <c r="G3378" s="169">
        <v>1044858.971519307</v>
      </c>
      <c r="H3378" s="168" t="s">
        <v>1266</v>
      </c>
      <c r="I3378" s="168" t="s">
        <v>303</v>
      </c>
      <c r="J3378" s="169">
        <v>370074.4049907031</v>
      </c>
      <c r="K3378" s="169">
        <v>209817.7155052365</v>
      </c>
      <c r="L3378" s="168" t="s">
        <v>5</v>
      </c>
      <c r="M3378" s="168" t="s">
        <v>21</v>
      </c>
      <c r="N3378" s="168" t="s">
        <v>2829</v>
      </c>
      <c r="O3378" s="168" t="s">
        <v>21</v>
      </c>
      <c r="P3378" s="168" t="s">
        <v>2831</v>
      </c>
      <c r="Q3378" s="168" t="s">
        <v>2832</v>
      </c>
      <c r="R3378" s="168" t="s">
        <v>1259</v>
      </c>
      <c r="S3378" s="168" t="s">
        <v>21</v>
      </c>
      <c r="T3378" s="168" t="s">
        <v>1259</v>
      </c>
      <c r="U3378" s="168" t="s">
        <v>1259</v>
      </c>
      <c r="V3378" s="168" t="s">
        <v>2832</v>
      </c>
      <c r="W3378" s="168" t="s">
        <v>1259</v>
      </c>
      <c r="X3378" s="168" t="s">
        <v>21</v>
      </c>
      <c r="Y3378" s="168" t="s">
        <v>1259</v>
      </c>
      <c r="Z3378" s="168" t="s">
        <v>21</v>
      </c>
      <c r="AA3378" s="168" t="s">
        <v>5158</v>
      </c>
      <c r="AB3378" s="168" t="s">
        <v>1259</v>
      </c>
      <c r="AC3378" s="168" t="s">
        <v>9525</v>
      </c>
      <c r="AD3378" s="169">
        <v>619260.43017744704</v>
      </c>
      <c r="AE3378" s="168" t="s">
        <v>813</v>
      </c>
      <c r="AF3378" s="169">
        <v>-478484.67397126922</v>
      </c>
      <c r="AG3378" s="169">
        <v>-476698.138586179</v>
      </c>
      <c r="AH3378" s="169">
        <v>-462866.39556240011</v>
      </c>
      <c r="AI3378" s="168" t="s">
        <v>21</v>
      </c>
      <c r="AJ3378"/>
      <c r="AK3378"/>
    </row>
    <row r="3379" spans="1:37" hidden="1" x14ac:dyDescent="0.25">
      <c r="A3379" s="179" t="b">
        <f>IF(E3379&lt;&gt;1,"",NOT(ISNA(VLOOKUP(P3379,Mapping!$P:$P,1,FALSE))))</f>
        <v>0</v>
      </c>
      <c r="B3379" s="180" t="str">
        <f t="shared" si="52"/>
        <v/>
      </c>
      <c r="E3379" s="167">
        <v>1</v>
      </c>
      <c r="F3379" s="170" t="s">
        <v>5157</v>
      </c>
      <c r="G3379" s="169">
        <v>998454.56255933794</v>
      </c>
      <c r="H3379" s="168" t="s">
        <v>1266</v>
      </c>
      <c r="I3379" s="168" t="s">
        <v>303</v>
      </c>
      <c r="J3379" s="169">
        <v>353638.61365148122</v>
      </c>
      <c r="K3379" s="169">
        <v>200499.26455372301</v>
      </c>
      <c r="L3379" s="168" t="s">
        <v>5</v>
      </c>
      <c r="M3379" s="168" t="s">
        <v>21</v>
      </c>
      <c r="N3379" s="168" t="s">
        <v>2829</v>
      </c>
      <c r="O3379" s="168" t="s">
        <v>21</v>
      </c>
      <c r="P3379" s="168" t="s">
        <v>2836</v>
      </c>
      <c r="Q3379" s="168" t="s">
        <v>2837</v>
      </c>
      <c r="R3379" s="168" t="s">
        <v>1259</v>
      </c>
      <c r="S3379" s="168" t="s">
        <v>21</v>
      </c>
      <c r="T3379" s="168" t="s">
        <v>1259</v>
      </c>
      <c r="U3379" s="168" t="s">
        <v>1259</v>
      </c>
      <c r="V3379" s="168" t="s">
        <v>2837</v>
      </c>
      <c r="W3379" s="168" t="s">
        <v>1259</v>
      </c>
      <c r="X3379" s="168" t="s">
        <v>21</v>
      </c>
      <c r="Y3379" s="168" t="s">
        <v>1259</v>
      </c>
      <c r="Z3379" s="168" t="s">
        <v>21</v>
      </c>
      <c r="AA3379" s="168" t="s">
        <v>5158</v>
      </c>
      <c r="AB3379" s="168" t="s">
        <v>1259</v>
      </c>
      <c r="AC3379" s="168" t="s">
        <v>9526</v>
      </c>
      <c r="AD3379" s="169">
        <v>591757.75753168738</v>
      </c>
      <c r="AE3379" s="168" t="s">
        <v>813</v>
      </c>
      <c r="AF3379" s="169">
        <v>-457234.15203742939</v>
      </c>
      <c r="AG3379" s="169">
        <v>-455526.9604881017</v>
      </c>
      <c r="AH3379" s="169">
        <v>-442309.5145870928</v>
      </c>
      <c r="AI3379" s="168" t="s">
        <v>21</v>
      </c>
      <c r="AJ3379"/>
      <c r="AK3379"/>
    </row>
    <row r="3380" spans="1:37" hidden="1" x14ac:dyDescent="0.25">
      <c r="A3380" s="179" t="b">
        <f>IF(E3380&lt;&gt;1,"",NOT(ISNA(VLOOKUP(P3380,Mapping!$P:$P,1,FALSE))))</f>
        <v>0</v>
      </c>
      <c r="B3380" s="180" t="str">
        <f t="shared" si="52"/>
        <v/>
      </c>
      <c r="E3380" s="167">
        <v>1</v>
      </c>
      <c r="F3380" s="170" t="s">
        <v>5159</v>
      </c>
      <c r="G3380" s="169">
        <v>272583.60681651428</v>
      </c>
      <c r="H3380" s="168" t="s">
        <v>1266</v>
      </c>
      <c r="I3380" s="168" t="s">
        <v>561</v>
      </c>
      <c r="J3380" s="169">
        <v>115150.73480181419</v>
      </c>
      <c r="K3380" s="169">
        <v>66944.962454249398</v>
      </c>
      <c r="L3380" s="168" t="s">
        <v>5</v>
      </c>
      <c r="M3380" s="168" t="s">
        <v>21</v>
      </c>
      <c r="N3380" s="168" t="s">
        <v>2829</v>
      </c>
      <c r="O3380" s="168" t="s">
        <v>21</v>
      </c>
      <c r="P3380" s="168" t="s">
        <v>2831</v>
      </c>
      <c r="Q3380" s="168" t="s">
        <v>2832</v>
      </c>
      <c r="R3380" s="168" t="s">
        <v>1259</v>
      </c>
      <c r="S3380" s="168" t="s">
        <v>21</v>
      </c>
      <c r="T3380" s="168" t="s">
        <v>1259</v>
      </c>
      <c r="U3380" s="168" t="s">
        <v>1259</v>
      </c>
      <c r="V3380" s="168" t="s">
        <v>2832</v>
      </c>
      <c r="W3380" s="168" t="s">
        <v>1259</v>
      </c>
      <c r="X3380" s="168" t="s">
        <v>21</v>
      </c>
      <c r="Y3380" s="168" t="s">
        <v>1259</v>
      </c>
      <c r="Z3380" s="168" t="s">
        <v>21</v>
      </c>
      <c r="AA3380" s="168" t="s">
        <v>5160</v>
      </c>
      <c r="AB3380" s="168" t="s">
        <v>1259</v>
      </c>
      <c r="AC3380" s="168" t="s">
        <v>9527</v>
      </c>
      <c r="AD3380" s="169">
        <v>199547.6298036903</v>
      </c>
      <c r="AE3380" s="168" t="s">
        <v>809</v>
      </c>
      <c r="AF3380" s="169">
        <v>-176905.06891606731</v>
      </c>
      <c r="AG3380" s="169">
        <v>-139352.21163707919</v>
      </c>
      <c r="AH3380" s="169">
        <v>-138558.7446398545</v>
      </c>
      <c r="AI3380" s="168" t="s">
        <v>21</v>
      </c>
      <c r="AJ3380"/>
      <c r="AK3380"/>
    </row>
    <row r="3381" spans="1:37" hidden="1" x14ac:dyDescent="0.25">
      <c r="A3381" s="179" t="b">
        <f>IF(E3381&lt;&gt;1,"",NOT(ISNA(VLOOKUP(P3381,Mapping!$P:$P,1,FALSE))))</f>
        <v>0</v>
      </c>
      <c r="B3381" s="180" t="str">
        <f t="shared" si="52"/>
        <v/>
      </c>
      <c r="E3381" s="167">
        <v>1</v>
      </c>
      <c r="F3381" s="170" t="s">
        <v>5159</v>
      </c>
      <c r="G3381" s="169">
        <v>1991585.172326941</v>
      </c>
      <c r="H3381" s="168" t="s">
        <v>1266</v>
      </c>
      <c r="I3381" s="168" t="s">
        <v>561</v>
      </c>
      <c r="J3381" s="169">
        <v>841329.00981171941</v>
      </c>
      <c r="K3381" s="169">
        <v>489121.83730701689</v>
      </c>
      <c r="L3381" s="168" t="s">
        <v>5</v>
      </c>
      <c r="M3381" s="168" t="s">
        <v>21</v>
      </c>
      <c r="N3381" s="168" t="s">
        <v>2829</v>
      </c>
      <c r="O3381" s="168" t="s">
        <v>21</v>
      </c>
      <c r="P3381" s="168" t="s">
        <v>2836</v>
      </c>
      <c r="Q3381" s="168" t="s">
        <v>2837</v>
      </c>
      <c r="R3381" s="168" t="s">
        <v>1259</v>
      </c>
      <c r="S3381" s="168" t="s">
        <v>21</v>
      </c>
      <c r="T3381" s="168" t="s">
        <v>1259</v>
      </c>
      <c r="U3381" s="168" t="s">
        <v>1259</v>
      </c>
      <c r="V3381" s="168" t="s">
        <v>2837</v>
      </c>
      <c r="W3381" s="168" t="s">
        <v>1259</v>
      </c>
      <c r="X3381" s="168" t="s">
        <v>21</v>
      </c>
      <c r="Y3381" s="168" t="s">
        <v>1259</v>
      </c>
      <c r="Z3381" s="168" t="s">
        <v>21</v>
      </c>
      <c r="AA3381" s="168" t="s">
        <v>5160</v>
      </c>
      <c r="AB3381" s="168" t="s">
        <v>1259</v>
      </c>
      <c r="AC3381" s="168" t="s">
        <v>9528</v>
      </c>
      <c r="AD3381" s="169">
        <v>1457960.386288119</v>
      </c>
      <c r="AE3381" s="168" t="s">
        <v>809</v>
      </c>
      <c r="AF3381" s="169">
        <v>-1292526.4152068959</v>
      </c>
      <c r="AG3381" s="169">
        <v>-1018152.931750548</v>
      </c>
      <c r="AH3381" s="169">
        <v>-1012355.601805217</v>
      </c>
      <c r="AI3381" s="168" t="s">
        <v>21</v>
      </c>
      <c r="AJ3381"/>
      <c r="AK3381"/>
    </row>
    <row r="3382" spans="1:37" hidden="1" x14ac:dyDescent="0.25">
      <c r="A3382" s="179" t="b">
        <f>IF(E3382&lt;&gt;1,"",NOT(ISNA(VLOOKUP(P3382,Mapping!$P:$P,1,FALSE))))</f>
        <v>0</v>
      </c>
      <c r="B3382" s="180" t="str">
        <f t="shared" si="52"/>
        <v/>
      </c>
      <c r="E3382" s="167">
        <v>1</v>
      </c>
      <c r="F3382" s="170" t="s">
        <v>5161</v>
      </c>
      <c r="G3382" s="169">
        <v>1743200.3695668441</v>
      </c>
      <c r="H3382" s="168" t="s">
        <v>1266</v>
      </c>
      <c r="I3382" s="168" t="s">
        <v>303</v>
      </c>
      <c r="J3382" s="169">
        <v>686529.81175873103</v>
      </c>
      <c r="K3382" s="169">
        <v>367143.65129168512</v>
      </c>
      <c r="L3382" s="168" t="s">
        <v>5</v>
      </c>
      <c r="M3382" s="168" t="s">
        <v>21</v>
      </c>
      <c r="N3382" s="168" t="s">
        <v>2829</v>
      </c>
      <c r="O3382" s="168" t="s">
        <v>21</v>
      </c>
      <c r="P3382" s="168" t="s">
        <v>2831</v>
      </c>
      <c r="Q3382" s="168" t="s">
        <v>2832</v>
      </c>
      <c r="R3382" s="168" t="s">
        <v>1259</v>
      </c>
      <c r="S3382" s="168" t="s">
        <v>21</v>
      </c>
      <c r="T3382" s="168" t="s">
        <v>1259</v>
      </c>
      <c r="U3382" s="168" t="s">
        <v>1259</v>
      </c>
      <c r="V3382" s="168" t="s">
        <v>2832</v>
      </c>
      <c r="W3382" s="168" t="s">
        <v>1259</v>
      </c>
      <c r="X3382" s="168" t="s">
        <v>21</v>
      </c>
      <c r="Y3382" s="168" t="s">
        <v>1259</v>
      </c>
      <c r="Z3382" s="168" t="s">
        <v>21</v>
      </c>
      <c r="AA3382" s="168" t="s">
        <v>5162</v>
      </c>
      <c r="AB3382" s="168" t="s">
        <v>5163</v>
      </c>
      <c r="AC3382" s="168" t="s">
        <v>9529</v>
      </c>
      <c r="AD3382" s="169">
        <v>1150734.415737485</v>
      </c>
      <c r="AE3382" s="168" t="s">
        <v>809</v>
      </c>
      <c r="AF3382" s="169">
        <v>-758544.97437052929</v>
      </c>
      <c r="AG3382" s="169">
        <v>1513696.811657687</v>
      </c>
      <c r="AH3382" s="169">
        <v>-716253.3490745005</v>
      </c>
      <c r="AI3382" s="168" t="s">
        <v>21</v>
      </c>
      <c r="AJ3382"/>
      <c r="AK3382"/>
    </row>
    <row r="3383" spans="1:37" hidden="1" x14ac:dyDescent="0.25">
      <c r="A3383" s="179" t="b">
        <f>IF(E3383&lt;&gt;1,"",NOT(ISNA(VLOOKUP(P3383,Mapping!$P:$P,1,FALSE))))</f>
        <v>0</v>
      </c>
      <c r="B3383" s="180" t="str">
        <f t="shared" si="52"/>
        <v/>
      </c>
      <c r="E3383" s="167">
        <v>1</v>
      </c>
      <c r="F3383" s="170" t="s">
        <v>5161</v>
      </c>
      <c r="G3383" s="169">
        <v>3848259.6801154478</v>
      </c>
      <c r="H3383" s="168" t="s">
        <v>1266</v>
      </c>
      <c r="I3383" s="168" t="s">
        <v>303</v>
      </c>
      <c r="J3383" s="169">
        <v>1515571.61179633</v>
      </c>
      <c r="K3383" s="169">
        <v>810500.1207791334</v>
      </c>
      <c r="L3383" s="168" t="s">
        <v>5</v>
      </c>
      <c r="M3383" s="168" t="s">
        <v>21</v>
      </c>
      <c r="N3383" s="168" t="s">
        <v>2829</v>
      </c>
      <c r="O3383" s="168" t="s">
        <v>21</v>
      </c>
      <c r="P3383" s="168" t="s">
        <v>2835</v>
      </c>
      <c r="Q3383" s="168" t="s">
        <v>2834</v>
      </c>
      <c r="R3383" s="168" t="s">
        <v>1259</v>
      </c>
      <c r="S3383" s="168" t="s">
        <v>21</v>
      </c>
      <c r="T3383" s="168" t="s">
        <v>1259</v>
      </c>
      <c r="U3383" s="168" t="s">
        <v>1259</v>
      </c>
      <c r="V3383" s="168" t="s">
        <v>2834</v>
      </c>
      <c r="W3383" s="168" t="s">
        <v>1259</v>
      </c>
      <c r="X3383" s="168" t="s">
        <v>21</v>
      </c>
      <c r="Y3383" s="168" t="s">
        <v>1259</v>
      </c>
      <c r="Z3383" s="168" t="s">
        <v>21</v>
      </c>
      <c r="AA3383" s="168" t="s">
        <v>5162</v>
      </c>
      <c r="AB3383" s="168" t="s">
        <v>5163</v>
      </c>
      <c r="AC3383" s="168" t="s">
        <v>9530</v>
      </c>
      <c r="AD3383" s="169">
        <v>2540341.8516393211</v>
      </c>
      <c r="AE3383" s="168" t="s">
        <v>809</v>
      </c>
      <c r="AF3383" s="169">
        <v>-1674551.067901423</v>
      </c>
      <c r="AG3383" s="169">
        <v>3341611.5037131538</v>
      </c>
      <c r="AH3383" s="169">
        <v>-1581188.7905209409</v>
      </c>
      <c r="AI3383" s="168" t="s">
        <v>21</v>
      </c>
      <c r="AJ3383"/>
      <c r="AK3383"/>
    </row>
    <row r="3384" spans="1:37" hidden="1" x14ac:dyDescent="0.25">
      <c r="A3384" s="179" t="b">
        <f>IF(E3384&lt;&gt;1,"",NOT(ISNA(VLOOKUP(P3384,Mapping!$P:$P,1,FALSE))))</f>
        <v>0</v>
      </c>
      <c r="B3384" s="180" t="str">
        <f t="shared" si="52"/>
        <v/>
      </c>
      <c r="E3384" s="167">
        <v>1</v>
      </c>
      <c r="F3384" s="170" t="s">
        <v>5161</v>
      </c>
      <c r="G3384" s="169">
        <v>747560.13078550424</v>
      </c>
      <c r="H3384" s="168" t="s">
        <v>1266</v>
      </c>
      <c r="I3384" s="168" t="s">
        <v>303</v>
      </c>
      <c r="J3384" s="169">
        <v>294413.8406728495</v>
      </c>
      <c r="K3384" s="169">
        <v>157447.16486314099</v>
      </c>
      <c r="L3384" s="168" t="s">
        <v>5</v>
      </c>
      <c r="M3384" s="168" t="s">
        <v>21</v>
      </c>
      <c r="N3384" s="168" t="s">
        <v>2829</v>
      </c>
      <c r="O3384" s="168" t="s">
        <v>21</v>
      </c>
      <c r="P3384" s="168" t="s">
        <v>2836</v>
      </c>
      <c r="Q3384" s="168" t="s">
        <v>2837</v>
      </c>
      <c r="R3384" s="168" t="s">
        <v>1259</v>
      </c>
      <c r="S3384" s="168" t="s">
        <v>21</v>
      </c>
      <c r="T3384" s="168" t="s">
        <v>1259</v>
      </c>
      <c r="U3384" s="168" t="s">
        <v>1259</v>
      </c>
      <c r="V3384" s="168" t="s">
        <v>2837</v>
      </c>
      <c r="W3384" s="168" t="s">
        <v>1259</v>
      </c>
      <c r="X3384" s="168" t="s">
        <v>21</v>
      </c>
      <c r="Y3384" s="168" t="s">
        <v>1259</v>
      </c>
      <c r="Z3384" s="168" t="s">
        <v>21</v>
      </c>
      <c r="AA3384" s="168" t="s">
        <v>5162</v>
      </c>
      <c r="AB3384" s="168" t="s">
        <v>5163</v>
      </c>
      <c r="AC3384" s="168" t="s">
        <v>9531</v>
      </c>
      <c r="AD3384" s="169">
        <v>493484.96325861372</v>
      </c>
      <c r="AE3384" s="168" t="s">
        <v>809</v>
      </c>
      <c r="AF3384" s="169">
        <v>-325297.07436215383</v>
      </c>
      <c r="AG3384" s="169">
        <v>649139.02397439268</v>
      </c>
      <c r="AH3384" s="169">
        <v>-307160.58615954599</v>
      </c>
      <c r="AI3384" s="168" t="s">
        <v>21</v>
      </c>
      <c r="AJ3384"/>
      <c r="AK3384"/>
    </row>
    <row r="3385" spans="1:37" hidden="1" x14ac:dyDescent="0.25">
      <c r="A3385" s="179" t="b">
        <f>IF(E3385&lt;&gt;1,"",NOT(ISNA(VLOOKUP(P3385,Mapping!$P:$P,1,FALSE))))</f>
        <v>0</v>
      </c>
      <c r="B3385" s="180" t="str">
        <f t="shared" si="52"/>
        <v/>
      </c>
      <c r="E3385" s="167">
        <v>1</v>
      </c>
      <c r="F3385" s="170" t="s">
        <v>5164</v>
      </c>
      <c r="G3385" s="169">
        <v>178285.4676178126</v>
      </c>
      <c r="H3385" s="168" t="s">
        <v>1266</v>
      </c>
      <c r="I3385" s="168" t="s">
        <v>797</v>
      </c>
      <c r="J3385" s="169">
        <v>79132.443773613413</v>
      </c>
      <c r="K3385" s="169">
        <v>25090.142956647709</v>
      </c>
      <c r="L3385" s="168" t="s">
        <v>5</v>
      </c>
      <c r="M3385" s="168" t="s">
        <v>21</v>
      </c>
      <c r="N3385" s="168" t="s">
        <v>2829</v>
      </c>
      <c r="O3385" s="168" t="s">
        <v>21</v>
      </c>
      <c r="P3385" s="168" t="s">
        <v>2831</v>
      </c>
      <c r="Q3385" s="168" t="s">
        <v>2832</v>
      </c>
      <c r="R3385" s="168" t="s">
        <v>1259</v>
      </c>
      <c r="S3385" s="168" t="s">
        <v>21</v>
      </c>
      <c r="T3385" s="168" t="s">
        <v>1259</v>
      </c>
      <c r="U3385" s="168" t="s">
        <v>1259</v>
      </c>
      <c r="V3385" s="168" t="s">
        <v>2832</v>
      </c>
      <c r="W3385" s="168" t="s">
        <v>1259</v>
      </c>
      <c r="X3385" s="168" t="s">
        <v>21</v>
      </c>
      <c r="Y3385" s="168" t="s">
        <v>1259</v>
      </c>
      <c r="Z3385" s="168" t="s">
        <v>21</v>
      </c>
      <c r="AA3385" s="168" t="s">
        <v>5165</v>
      </c>
      <c r="AB3385" s="168" t="s">
        <v>1259</v>
      </c>
      <c r="AC3385" s="168" t="s">
        <v>9532</v>
      </c>
      <c r="AD3385" s="169">
        <v>136711.54487306069</v>
      </c>
      <c r="AE3385" s="168" t="s">
        <v>808</v>
      </c>
      <c r="AF3385" s="169">
        <v>7208.6116343987524</v>
      </c>
      <c r="AG3385" s="169">
        <v>-94396.042739170342</v>
      </c>
      <c r="AH3385" s="169">
        <v>-1430.902644110814</v>
      </c>
      <c r="AI3385" s="168" t="s">
        <v>21</v>
      </c>
      <c r="AJ3385"/>
      <c r="AK3385"/>
    </row>
    <row r="3386" spans="1:37" hidden="1" x14ac:dyDescent="0.25">
      <c r="A3386" s="179" t="b">
        <f>IF(E3386&lt;&gt;1,"",NOT(ISNA(VLOOKUP(P3386,Mapping!$P:$P,1,FALSE))))</f>
        <v>0</v>
      </c>
      <c r="B3386" s="180" t="str">
        <f t="shared" si="52"/>
        <v/>
      </c>
      <c r="E3386" s="167">
        <v>1</v>
      </c>
      <c r="F3386" s="170" t="s">
        <v>5164</v>
      </c>
      <c r="G3386" s="169">
        <v>281188.48919587891</v>
      </c>
      <c r="H3386" s="168" t="s">
        <v>1266</v>
      </c>
      <c r="I3386" s="168" t="s">
        <v>797</v>
      </c>
      <c r="J3386" s="169">
        <v>124806.2032671085</v>
      </c>
      <c r="K3386" s="169">
        <v>39571.701978605473</v>
      </c>
      <c r="L3386" s="168" t="s">
        <v>5</v>
      </c>
      <c r="M3386" s="168" t="s">
        <v>21</v>
      </c>
      <c r="N3386" s="168" t="s">
        <v>2829</v>
      </c>
      <c r="O3386" s="168" t="s">
        <v>21</v>
      </c>
      <c r="P3386" s="168" t="s">
        <v>2836</v>
      </c>
      <c r="Q3386" s="168" t="s">
        <v>2837</v>
      </c>
      <c r="R3386" s="168" t="s">
        <v>1259</v>
      </c>
      <c r="S3386" s="168" t="s">
        <v>21</v>
      </c>
      <c r="T3386" s="168" t="s">
        <v>1259</v>
      </c>
      <c r="U3386" s="168" t="s">
        <v>1259</v>
      </c>
      <c r="V3386" s="168" t="s">
        <v>2837</v>
      </c>
      <c r="W3386" s="168" t="s">
        <v>1259</v>
      </c>
      <c r="X3386" s="168" t="s">
        <v>21</v>
      </c>
      <c r="Y3386" s="168" t="s">
        <v>1259</v>
      </c>
      <c r="Z3386" s="168" t="s">
        <v>21</v>
      </c>
      <c r="AA3386" s="168" t="s">
        <v>5165</v>
      </c>
      <c r="AB3386" s="168" t="s">
        <v>1259</v>
      </c>
      <c r="AC3386" s="168" t="s">
        <v>9533</v>
      </c>
      <c r="AD3386" s="169">
        <v>215618.87949777959</v>
      </c>
      <c r="AE3386" s="168" t="s">
        <v>808</v>
      </c>
      <c r="AF3386" s="169">
        <v>11369.2868059309</v>
      </c>
      <c r="AG3386" s="169">
        <v>-148879.66472285261</v>
      </c>
      <c r="AH3386" s="169">
        <v>-2256.7927608459722</v>
      </c>
      <c r="AI3386" s="168" t="s">
        <v>21</v>
      </c>
      <c r="AJ3386"/>
      <c r="AK3386"/>
    </row>
    <row r="3387" spans="1:37" hidden="1" x14ac:dyDescent="0.25">
      <c r="A3387" s="179" t="b">
        <f>IF(E3387&lt;&gt;1,"",NOT(ISNA(VLOOKUP(P3387,Mapping!$P:$P,1,FALSE))))</f>
        <v>0</v>
      </c>
      <c r="B3387" s="180" t="str">
        <f t="shared" si="52"/>
        <v/>
      </c>
      <c r="E3387" s="167">
        <v>1</v>
      </c>
      <c r="F3387" s="170" t="s">
        <v>5166</v>
      </c>
      <c r="G3387" s="169">
        <v>2569305.547969596</v>
      </c>
      <c r="H3387" s="168" t="s">
        <v>1266</v>
      </c>
      <c r="I3387" s="168" t="s">
        <v>2830</v>
      </c>
      <c r="J3387" s="169">
        <v>1087652.895609248</v>
      </c>
      <c r="K3387" s="169">
        <v>603559.37828264956</v>
      </c>
      <c r="L3387" s="168" t="s">
        <v>5</v>
      </c>
      <c r="M3387" s="168" t="s">
        <v>21</v>
      </c>
      <c r="N3387" s="168" t="s">
        <v>2829</v>
      </c>
      <c r="O3387" s="168" t="s">
        <v>21</v>
      </c>
      <c r="P3387" s="168" t="s">
        <v>2831</v>
      </c>
      <c r="Q3387" s="168" t="s">
        <v>2832</v>
      </c>
      <c r="R3387" s="168" t="s">
        <v>1259</v>
      </c>
      <c r="S3387" s="168" t="s">
        <v>21</v>
      </c>
      <c r="T3387" s="168" t="s">
        <v>1259</v>
      </c>
      <c r="U3387" s="168" t="s">
        <v>1259</v>
      </c>
      <c r="V3387" s="168" t="s">
        <v>2832</v>
      </c>
      <c r="W3387" s="168" t="s">
        <v>1259</v>
      </c>
      <c r="X3387" s="168" t="s">
        <v>21</v>
      </c>
      <c r="Y3387" s="168" t="s">
        <v>1259</v>
      </c>
      <c r="Z3387" s="168" t="s">
        <v>21</v>
      </c>
      <c r="AA3387" s="168" t="s">
        <v>5167</v>
      </c>
      <c r="AB3387" s="168" t="s">
        <v>1259</v>
      </c>
      <c r="AC3387" s="168" t="s">
        <v>8870</v>
      </c>
      <c r="AD3387" s="169">
        <v>1588401.3646866919</v>
      </c>
      <c r="AE3387" s="168" t="s">
        <v>809</v>
      </c>
      <c r="AF3387" s="169">
        <v>-1637763.001768291</v>
      </c>
      <c r="AG3387" s="169">
        <v>-523166.43277961877</v>
      </c>
      <c r="AH3387" s="169">
        <v>-1358913.6479659481</v>
      </c>
      <c r="AI3387" s="168" t="s">
        <v>21</v>
      </c>
      <c r="AJ3387"/>
      <c r="AK3387"/>
    </row>
    <row r="3388" spans="1:37" hidden="1" x14ac:dyDescent="0.25">
      <c r="A3388" s="179" t="b">
        <f>IF(E3388&lt;&gt;1,"",NOT(ISNA(VLOOKUP(P3388,Mapping!$P:$P,1,FALSE))))</f>
        <v>0</v>
      </c>
      <c r="B3388" s="180" t="str">
        <f t="shared" si="52"/>
        <v/>
      </c>
      <c r="E3388" s="167">
        <v>1</v>
      </c>
      <c r="F3388" s="170" t="s">
        <v>5168</v>
      </c>
      <c r="G3388" s="169">
        <v>328869.06473328453</v>
      </c>
      <c r="H3388" s="168" t="s">
        <v>1266</v>
      </c>
      <c r="I3388" s="168" t="s">
        <v>797</v>
      </c>
      <c r="J3388" s="169">
        <v>122280.41469927831</v>
      </c>
      <c r="K3388" s="169">
        <v>51747.057289343291</v>
      </c>
      <c r="L3388" s="168" t="s">
        <v>5</v>
      </c>
      <c r="M3388" s="168" t="s">
        <v>21</v>
      </c>
      <c r="N3388" s="168" t="s">
        <v>2829</v>
      </c>
      <c r="O3388" s="168" t="s">
        <v>21</v>
      </c>
      <c r="P3388" s="168" t="s">
        <v>2831</v>
      </c>
      <c r="Q3388" s="168" t="s">
        <v>2832</v>
      </c>
      <c r="R3388" s="168" t="s">
        <v>1259</v>
      </c>
      <c r="S3388" s="168" t="s">
        <v>21</v>
      </c>
      <c r="T3388" s="168" t="s">
        <v>1259</v>
      </c>
      <c r="U3388" s="168" t="s">
        <v>1259</v>
      </c>
      <c r="V3388" s="168" t="s">
        <v>2832</v>
      </c>
      <c r="W3388" s="168" t="s">
        <v>1259</v>
      </c>
      <c r="X3388" s="168" t="s">
        <v>21</v>
      </c>
      <c r="Y3388" s="168" t="s">
        <v>1259</v>
      </c>
      <c r="Z3388" s="168" t="s">
        <v>21</v>
      </c>
      <c r="AA3388" s="168" t="s">
        <v>5169</v>
      </c>
      <c r="AB3388" s="168" t="s">
        <v>1259</v>
      </c>
      <c r="AC3388" s="168" t="s">
        <v>5211</v>
      </c>
      <c r="AD3388" s="169">
        <v>190281.77316599639</v>
      </c>
      <c r="AE3388" s="168" t="s">
        <v>814</v>
      </c>
      <c r="AF3388" s="169">
        <v>-22835.94777453877</v>
      </c>
      <c r="AG3388" s="169">
        <v>-81932.189662121731</v>
      </c>
      <c r="AH3388" s="169">
        <v>-85386.405477316468</v>
      </c>
      <c r="AI3388" s="168" t="s">
        <v>21</v>
      </c>
      <c r="AJ3388"/>
      <c r="AK3388"/>
    </row>
    <row r="3389" spans="1:37" hidden="1" x14ac:dyDescent="0.25">
      <c r="A3389" s="179" t="b">
        <f>IF(E3389&lt;&gt;1,"",NOT(ISNA(VLOOKUP(P3389,Mapping!$P:$P,1,FALSE))))</f>
        <v>0</v>
      </c>
      <c r="B3389" s="180" t="str">
        <f t="shared" si="52"/>
        <v/>
      </c>
      <c r="E3389" s="167">
        <v>1</v>
      </c>
      <c r="F3389" s="170" t="s">
        <v>5171</v>
      </c>
      <c r="G3389" s="169">
        <v>796455.62413147173</v>
      </c>
      <c r="H3389" s="168" t="s">
        <v>1266</v>
      </c>
      <c r="I3389" s="168" t="s">
        <v>303</v>
      </c>
      <c r="J3389" s="169">
        <v>299286.90273906908</v>
      </c>
      <c r="K3389" s="169">
        <v>174453.41956091131</v>
      </c>
      <c r="L3389" s="168" t="s">
        <v>5</v>
      </c>
      <c r="M3389" s="168" t="s">
        <v>21</v>
      </c>
      <c r="N3389" s="168" t="s">
        <v>2829</v>
      </c>
      <c r="O3389" s="168" t="s">
        <v>21</v>
      </c>
      <c r="P3389" s="168" t="s">
        <v>2831</v>
      </c>
      <c r="Q3389" s="168" t="s">
        <v>2832</v>
      </c>
      <c r="R3389" s="168" t="s">
        <v>1259</v>
      </c>
      <c r="S3389" s="168" t="s">
        <v>21</v>
      </c>
      <c r="T3389" s="168" t="s">
        <v>1259</v>
      </c>
      <c r="U3389" s="168" t="s">
        <v>1259</v>
      </c>
      <c r="V3389" s="168" t="s">
        <v>2832</v>
      </c>
      <c r="W3389" s="168" t="s">
        <v>1259</v>
      </c>
      <c r="X3389" s="168" t="s">
        <v>21</v>
      </c>
      <c r="Y3389" s="168" t="s">
        <v>1259</v>
      </c>
      <c r="Z3389" s="168" t="s">
        <v>21</v>
      </c>
      <c r="AA3389" s="168" t="s">
        <v>5172</v>
      </c>
      <c r="AB3389" s="168" t="s">
        <v>5173</v>
      </c>
      <c r="AC3389" s="168" t="s">
        <v>9534</v>
      </c>
      <c r="AD3389" s="169">
        <v>395141.23235251888</v>
      </c>
      <c r="AE3389" s="168" t="s">
        <v>816</v>
      </c>
      <c r="AF3389" s="169">
        <v>-240174.51485391441</v>
      </c>
      <c r="AG3389" s="169">
        <v>892813.31359896262</v>
      </c>
      <c r="AH3389" s="169">
        <v>-296334.70660521858</v>
      </c>
      <c r="AI3389" s="168" t="s">
        <v>21</v>
      </c>
      <c r="AJ3389"/>
      <c r="AK3389"/>
    </row>
    <row r="3390" spans="1:37" hidden="1" x14ac:dyDescent="0.25">
      <c r="A3390" s="179" t="b">
        <f>IF(E3390&lt;&gt;1,"",NOT(ISNA(VLOOKUP(P3390,Mapping!$P:$P,1,FALSE))))</f>
        <v>0</v>
      </c>
      <c r="B3390" s="180" t="str">
        <f t="shared" si="52"/>
        <v/>
      </c>
      <c r="E3390" s="167">
        <v>1</v>
      </c>
      <c r="F3390" s="170" t="s">
        <v>5171</v>
      </c>
      <c r="G3390" s="169">
        <v>2857241.6185301049</v>
      </c>
      <c r="H3390" s="168" t="s">
        <v>1266</v>
      </c>
      <c r="I3390" s="168" t="s">
        <v>303</v>
      </c>
      <c r="J3390" s="169">
        <v>1073675.6304779181</v>
      </c>
      <c r="K3390" s="169">
        <v>625842.23874103709</v>
      </c>
      <c r="L3390" s="168" t="s">
        <v>5</v>
      </c>
      <c r="M3390" s="168" t="s">
        <v>21</v>
      </c>
      <c r="N3390" s="168" t="s">
        <v>2829</v>
      </c>
      <c r="O3390" s="168" t="s">
        <v>21</v>
      </c>
      <c r="P3390" s="168" t="s">
        <v>2833</v>
      </c>
      <c r="Q3390" s="168" t="s">
        <v>2834</v>
      </c>
      <c r="R3390" s="168" t="s">
        <v>1259</v>
      </c>
      <c r="S3390" s="168" t="s">
        <v>21</v>
      </c>
      <c r="T3390" s="168" t="s">
        <v>1259</v>
      </c>
      <c r="U3390" s="168" t="s">
        <v>1259</v>
      </c>
      <c r="V3390" s="168" t="s">
        <v>2834</v>
      </c>
      <c r="W3390" s="168" t="s">
        <v>1259</v>
      </c>
      <c r="X3390" s="168" t="s">
        <v>21</v>
      </c>
      <c r="Y3390" s="168" t="s">
        <v>1259</v>
      </c>
      <c r="Z3390" s="168" t="s">
        <v>21</v>
      </c>
      <c r="AA3390" s="168" t="s">
        <v>5172</v>
      </c>
      <c r="AB3390" s="168" t="s">
        <v>5173</v>
      </c>
      <c r="AC3390" s="168" t="s">
        <v>9535</v>
      </c>
      <c r="AD3390" s="169">
        <v>1417547.870926355</v>
      </c>
      <c r="AE3390" s="168" t="s">
        <v>816</v>
      </c>
      <c r="AF3390" s="169">
        <v>-861613.12540069874</v>
      </c>
      <c r="AG3390" s="169">
        <v>3202919.6353212409</v>
      </c>
      <c r="AH3390" s="169">
        <v>-1063084.7859862349</v>
      </c>
      <c r="AI3390" s="168" t="s">
        <v>21</v>
      </c>
      <c r="AJ3390"/>
      <c r="AK3390"/>
    </row>
    <row r="3391" spans="1:37" hidden="1" x14ac:dyDescent="0.25">
      <c r="A3391" s="179" t="b">
        <f>IF(E3391&lt;&gt;1,"",NOT(ISNA(VLOOKUP(P3391,Mapping!$P:$P,1,FALSE))))</f>
        <v>0</v>
      </c>
      <c r="B3391" s="180" t="str">
        <f t="shared" si="52"/>
        <v/>
      </c>
      <c r="E3391" s="167">
        <v>1</v>
      </c>
      <c r="F3391" s="170" t="s">
        <v>5171</v>
      </c>
      <c r="G3391" s="169">
        <v>2185959.6622065501</v>
      </c>
      <c r="H3391" s="168" t="s">
        <v>1266</v>
      </c>
      <c r="I3391" s="168" t="s">
        <v>303</v>
      </c>
      <c r="J3391" s="169">
        <v>821425.67268298601</v>
      </c>
      <c r="K3391" s="169">
        <v>478806.51041921502</v>
      </c>
      <c r="L3391" s="168" t="s">
        <v>5</v>
      </c>
      <c r="M3391" s="168" t="s">
        <v>21</v>
      </c>
      <c r="N3391" s="168" t="s">
        <v>2829</v>
      </c>
      <c r="O3391" s="168" t="s">
        <v>21</v>
      </c>
      <c r="P3391" s="168" t="s">
        <v>2835</v>
      </c>
      <c r="Q3391" s="168" t="s">
        <v>2834</v>
      </c>
      <c r="R3391" s="168" t="s">
        <v>1259</v>
      </c>
      <c r="S3391" s="168" t="s">
        <v>21</v>
      </c>
      <c r="T3391" s="168" t="s">
        <v>1259</v>
      </c>
      <c r="U3391" s="168" t="s">
        <v>1259</v>
      </c>
      <c r="V3391" s="168" t="s">
        <v>2834</v>
      </c>
      <c r="W3391" s="168" t="s">
        <v>1259</v>
      </c>
      <c r="X3391" s="168" t="s">
        <v>21</v>
      </c>
      <c r="Y3391" s="168" t="s">
        <v>1259</v>
      </c>
      <c r="Z3391" s="168" t="s">
        <v>21</v>
      </c>
      <c r="AA3391" s="168" t="s">
        <v>5172</v>
      </c>
      <c r="AB3391" s="168" t="s">
        <v>5173</v>
      </c>
      <c r="AC3391" s="168" t="s">
        <v>9536</v>
      </c>
      <c r="AD3391" s="169">
        <v>1084508.3751390621</v>
      </c>
      <c r="AE3391" s="168" t="s">
        <v>816</v>
      </c>
      <c r="AF3391" s="169">
        <v>-659185.25207629241</v>
      </c>
      <c r="AG3391" s="169">
        <v>2450423.890893559</v>
      </c>
      <c r="AH3391" s="169">
        <v>-813323.04716564086</v>
      </c>
      <c r="AI3391" s="168" t="s">
        <v>21</v>
      </c>
      <c r="AJ3391"/>
      <c r="AK3391"/>
    </row>
    <row r="3392" spans="1:37" hidden="1" x14ac:dyDescent="0.25">
      <c r="A3392" s="179" t="b">
        <f>IF(E3392&lt;&gt;1,"",NOT(ISNA(VLOOKUP(P3392,Mapping!$P:$P,1,FALSE))))</f>
        <v>0</v>
      </c>
      <c r="B3392" s="180" t="str">
        <f t="shared" si="52"/>
        <v/>
      </c>
      <c r="E3392" s="167">
        <v>1</v>
      </c>
      <c r="F3392" s="170" t="s">
        <v>5171</v>
      </c>
      <c r="G3392" s="169">
        <v>2068800.162154628</v>
      </c>
      <c r="H3392" s="168" t="s">
        <v>1266</v>
      </c>
      <c r="I3392" s="168" t="s">
        <v>303</v>
      </c>
      <c r="J3392" s="169">
        <v>777400.23945783265</v>
      </c>
      <c r="K3392" s="169">
        <v>453144.22014360328</v>
      </c>
      <c r="L3392" s="168" t="s">
        <v>5</v>
      </c>
      <c r="M3392" s="168" t="s">
        <v>21</v>
      </c>
      <c r="N3392" s="168" t="s">
        <v>2829</v>
      </c>
      <c r="O3392" s="168" t="s">
        <v>21</v>
      </c>
      <c r="P3392" s="168" t="s">
        <v>2836</v>
      </c>
      <c r="Q3392" s="168" t="s">
        <v>2837</v>
      </c>
      <c r="R3392" s="168" t="s">
        <v>1259</v>
      </c>
      <c r="S3392" s="168" t="s">
        <v>21</v>
      </c>
      <c r="T3392" s="168" t="s">
        <v>1259</v>
      </c>
      <c r="U3392" s="168" t="s">
        <v>1259</v>
      </c>
      <c r="V3392" s="168" t="s">
        <v>2837</v>
      </c>
      <c r="W3392" s="168" t="s">
        <v>1259</v>
      </c>
      <c r="X3392" s="168" t="s">
        <v>21</v>
      </c>
      <c r="Y3392" s="168" t="s">
        <v>1259</v>
      </c>
      <c r="Z3392" s="168" t="s">
        <v>21</v>
      </c>
      <c r="AA3392" s="168" t="s">
        <v>5172</v>
      </c>
      <c r="AB3392" s="168" t="s">
        <v>5173</v>
      </c>
      <c r="AC3392" s="168" t="s">
        <v>8912</v>
      </c>
      <c r="AD3392" s="169">
        <v>1026382.664390512</v>
      </c>
      <c r="AE3392" s="168" t="s">
        <v>816</v>
      </c>
      <c r="AF3392" s="169">
        <v>-623855.31625446607</v>
      </c>
      <c r="AG3392" s="169">
        <v>2319090.0685289772</v>
      </c>
      <c r="AH3392" s="169">
        <v>-769731.88524527568</v>
      </c>
      <c r="AI3392" s="168" t="s">
        <v>21</v>
      </c>
      <c r="AJ3392"/>
      <c r="AK3392"/>
    </row>
    <row r="3393" spans="1:37" hidden="1" x14ac:dyDescent="0.25">
      <c r="A3393" s="179" t="b">
        <f>IF(E3393&lt;&gt;1,"",NOT(ISNA(VLOOKUP(P3393,Mapping!$P:$P,1,FALSE))))</f>
        <v>0</v>
      </c>
      <c r="B3393" s="180" t="str">
        <f t="shared" si="52"/>
        <v/>
      </c>
      <c r="E3393" s="167">
        <v>1</v>
      </c>
      <c r="F3393" s="170" t="s">
        <v>5174</v>
      </c>
      <c r="G3393" s="169">
        <v>790368.55770547583</v>
      </c>
      <c r="H3393" s="168" t="s">
        <v>1266</v>
      </c>
      <c r="I3393" s="168" t="s">
        <v>303</v>
      </c>
      <c r="J3393" s="169">
        <v>421837.47027056938</v>
      </c>
      <c r="K3393" s="169">
        <v>153411.20594128279</v>
      </c>
      <c r="L3393" s="168" t="s">
        <v>5</v>
      </c>
      <c r="M3393" s="168" t="s">
        <v>21</v>
      </c>
      <c r="N3393" s="168" t="s">
        <v>2829</v>
      </c>
      <c r="O3393" s="168" t="s">
        <v>21</v>
      </c>
      <c r="P3393" s="168" t="s">
        <v>2831</v>
      </c>
      <c r="Q3393" s="168" t="s">
        <v>2832</v>
      </c>
      <c r="R3393" s="168" t="s">
        <v>1259</v>
      </c>
      <c r="S3393" s="168" t="s">
        <v>21</v>
      </c>
      <c r="T3393" s="168" t="s">
        <v>1259</v>
      </c>
      <c r="U3393" s="168" t="s">
        <v>1259</v>
      </c>
      <c r="V3393" s="168" t="s">
        <v>2832</v>
      </c>
      <c r="W3393" s="168" t="s">
        <v>1259</v>
      </c>
      <c r="X3393" s="168" t="s">
        <v>21</v>
      </c>
      <c r="Y3393" s="168" t="s">
        <v>1259</v>
      </c>
      <c r="Z3393" s="168" t="s">
        <v>21</v>
      </c>
      <c r="AA3393" s="168" t="s">
        <v>5175</v>
      </c>
      <c r="AB3393" s="168" t="s">
        <v>5176</v>
      </c>
      <c r="AC3393" s="168" t="s">
        <v>9537</v>
      </c>
      <c r="AD3393" s="169">
        <v>680326.81604045129</v>
      </c>
      <c r="AE3393" s="168" t="s">
        <v>811</v>
      </c>
      <c r="AF3393" s="169">
        <v>-327411.74094586383</v>
      </c>
      <c r="AG3393" s="169">
        <v>-113298.6388425663</v>
      </c>
      <c r="AH3393" s="169">
        <v>-483691.63443856809</v>
      </c>
      <c r="AI3393" s="168" t="s">
        <v>21</v>
      </c>
      <c r="AJ3393"/>
      <c r="AK3393"/>
    </row>
    <row r="3394" spans="1:37" hidden="1" x14ac:dyDescent="0.25">
      <c r="A3394" s="179" t="b">
        <f>IF(E3394&lt;&gt;1,"",NOT(ISNA(VLOOKUP(P3394,Mapping!$P:$P,1,FALSE))))</f>
        <v>0</v>
      </c>
      <c r="B3394" s="180" t="str">
        <f t="shared" si="52"/>
        <v/>
      </c>
      <c r="E3394" s="167">
        <v>1</v>
      </c>
      <c r="F3394" s="170" t="s">
        <v>5174</v>
      </c>
      <c r="G3394" s="169">
        <v>2778386.1831161571</v>
      </c>
      <c r="H3394" s="168" t="s">
        <v>1266</v>
      </c>
      <c r="I3394" s="168" t="s">
        <v>303</v>
      </c>
      <c r="J3394" s="169">
        <v>1482887.176487566</v>
      </c>
      <c r="K3394" s="169">
        <v>539287.10949718731</v>
      </c>
      <c r="L3394" s="168" t="s">
        <v>5</v>
      </c>
      <c r="M3394" s="168" t="s">
        <v>21</v>
      </c>
      <c r="N3394" s="168" t="s">
        <v>2829</v>
      </c>
      <c r="O3394" s="168" t="s">
        <v>21</v>
      </c>
      <c r="P3394" s="168" t="s">
        <v>2833</v>
      </c>
      <c r="Q3394" s="168" t="s">
        <v>2834</v>
      </c>
      <c r="R3394" s="168" t="s">
        <v>1259</v>
      </c>
      <c r="S3394" s="168" t="s">
        <v>21</v>
      </c>
      <c r="T3394" s="168" t="s">
        <v>1259</v>
      </c>
      <c r="U3394" s="168" t="s">
        <v>1259</v>
      </c>
      <c r="V3394" s="168" t="s">
        <v>2834</v>
      </c>
      <c r="W3394" s="168" t="s">
        <v>1259</v>
      </c>
      <c r="X3394" s="168" t="s">
        <v>21</v>
      </c>
      <c r="Y3394" s="168" t="s">
        <v>1259</v>
      </c>
      <c r="Z3394" s="168" t="s">
        <v>21</v>
      </c>
      <c r="AA3394" s="168" t="s">
        <v>5175</v>
      </c>
      <c r="AB3394" s="168" t="s">
        <v>5176</v>
      </c>
      <c r="AC3394" s="168" t="s">
        <v>9538</v>
      </c>
      <c r="AD3394" s="169">
        <v>2391555.948502914</v>
      </c>
      <c r="AE3394" s="168" t="s">
        <v>811</v>
      </c>
      <c r="AF3394" s="169">
        <v>-1150951.981028802</v>
      </c>
      <c r="AG3394" s="169">
        <v>-398279.22006401001</v>
      </c>
      <c r="AH3394" s="169">
        <v>-1700323.4009136469</v>
      </c>
      <c r="AI3394" s="168" t="s">
        <v>21</v>
      </c>
      <c r="AJ3394"/>
      <c r="AK3394"/>
    </row>
    <row r="3395" spans="1:37" hidden="1" x14ac:dyDescent="0.25">
      <c r="A3395" s="179" t="b">
        <f>IF(E3395&lt;&gt;1,"",NOT(ISNA(VLOOKUP(P3395,Mapping!$P:$P,1,FALSE))))</f>
        <v>0</v>
      </c>
      <c r="B3395" s="180" t="str">
        <f t="shared" si="52"/>
        <v/>
      </c>
      <c r="E3395" s="167">
        <v>1</v>
      </c>
      <c r="F3395" s="170" t="s">
        <v>5174</v>
      </c>
      <c r="G3395" s="169">
        <v>2079655.740160621</v>
      </c>
      <c r="H3395" s="168" t="s">
        <v>1266</v>
      </c>
      <c r="I3395" s="168" t="s">
        <v>303</v>
      </c>
      <c r="J3395" s="169">
        <v>1109959.0284940619</v>
      </c>
      <c r="K3395" s="169">
        <v>403662.93918240658</v>
      </c>
      <c r="L3395" s="168" t="s">
        <v>5</v>
      </c>
      <c r="M3395" s="168" t="s">
        <v>21</v>
      </c>
      <c r="N3395" s="168" t="s">
        <v>2829</v>
      </c>
      <c r="O3395" s="168" t="s">
        <v>21</v>
      </c>
      <c r="P3395" s="168" t="s">
        <v>2851</v>
      </c>
      <c r="Q3395" s="168" t="s">
        <v>2834</v>
      </c>
      <c r="R3395" s="168" t="s">
        <v>1259</v>
      </c>
      <c r="S3395" s="168" t="s">
        <v>21</v>
      </c>
      <c r="T3395" s="168" t="s">
        <v>1259</v>
      </c>
      <c r="U3395" s="168" t="s">
        <v>1259</v>
      </c>
      <c r="V3395" s="168" t="s">
        <v>2834</v>
      </c>
      <c r="W3395" s="168" t="s">
        <v>1259</v>
      </c>
      <c r="X3395" s="168" t="s">
        <v>21</v>
      </c>
      <c r="Y3395" s="168" t="s">
        <v>1259</v>
      </c>
      <c r="Z3395" s="168" t="s">
        <v>21</v>
      </c>
      <c r="AA3395" s="168" t="s">
        <v>5175</v>
      </c>
      <c r="AB3395" s="168" t="s">
        <v>5176</v>
      </c>
      <c r="AC3395" s="168" t="s">
        <v>9539</v>
      </c>
      <c r="AD3395" s="169">
        <v>1790108.620048312</v>
      </c>
      <c r="AE3395" s="168" t="s">
        <v>811</v>
      </c>
      <c r="AF3395" s="169">
        <v>-861501.51067596069</v>
      </c>
      <c r="AG3395" s="169">
        <v>-298116.82451711409</v>
      </c>
      <c r="AH3395" s="169">
        <v>-1272712.678434616</v>
      </c>
      <c r="AI3395" s="168" t="s">
        <v>21</v>
      </c>
      <c r="AJ3395"/>
      <c r="AK3395"/>
    </row>
    <row r="3396" spans="1:37" hidden="1" x14ac:dyDescent="0.25">
      <c r="A3396" s="179" t="b">
        <f>IF(E3396&lt;&gt;1,"",NOT(ISNA(VLOOKUP(P3396,Mapping!$P:$P,1,FALSE))))</f>
        <v>0</v>
      </c>
      <c r="B3396" s="180" t="str">
        <f t="shared" si="52"/>
        <v/>
      </c>
      <c r="E3396" s="167">
        <v>1</v>
      </c>
      <c r="F3396" s="170" t="s">
        <v>5177</v>
      </c>
      <c r="G3396" s="169">
        <v>2734702.8125741859</v>
      </c>
      <c r="H3396" s="168" t="s">
        <v>1266</v>
      </c>
      <c r="I3396" s="168" t="s">
        <v>303</v>
      </c>
      <c r="J3396" s="169">
        <v>1195640.4163211079</v>
      </c>
      <c r="K3396" s="169">
        <v>685233.85715192545</v>
      </c>
      <c r="L3396" s="168" t="s">
        <v>5</v>
      </c>
      <c r="M3396" s="168" t="s">
        <v>21</v>
      </c>
      <c r="N3396" s="168" t="s">
        <v>2829</v>
      </c>
      <c r="O3396" s="168" t="s">
        <v>21</v>
      </c>
      <c r="P3396" s="168" t="s">
        <v>2831</v>
      </c>
      <c r="Q3396" s="168" t="s">
        <v>2832</v>
      </c>
      <c r="R3396" s="168" t="s">
        <v>1259</v>
      </c>
      <c r="S3396" s="168" t="s">
        <v>21</v>
      </c>
      <c r="T3396" s="168" t="s">
        <v>1259</v>
      </c>
      <c r="U3396" s="168" t="s">
        <v>1259</v>
      </c>
      <c r="V3396" s="168" t="s">
        <v>2832</v>
      </c>
      <c r="W3396" s="168" t="s">
        <v>1259</v>
      </c>
      <c r="X3396" s="168" t="s">
        <v>21</v>
      </c>
      <c r="Y3396" s="168" t="s">
        <v>1259</v>
      </c>
      <c r="Z3396" s="168" t="s">
        <v>21</v>
      </c>
      <c r="AA3396" s="168" t="s">
        <v>5178</v>
      </c>
      <c r="AB3396" s="168" t="s">
        <v>5179</v>
      </c>
      <c r="AC3396" s="168" t="s">
        <v>9540</v>
      </c>
      <c r="AD3396" s="169">
        <v>1775398.445858205</v>
      </c>
      <c r="AE3396" s="168" t="s">
        <v>811</v>
      </c>
      <c r="AF3396" s="169">
        <v>-861099.65988298855</v>
      </c>
      <c r="AG3396" s="169">
        <v>-1247659.039042298</v>
      </c>
      <c r="AH3396" s="169">
        <v>-1843328.206761477</v>
      </c>
      <c r="AI3396" s="168" t="s">
        <v>21</v>
      </c>
      <c r="AJ3396"/>
      <c r="AK3396"/>
    </row>
    <row r="3397" spans="1:37" hidden="1" x14ac:dyDescent="0.25">
      <c r="A3397" s="179" t="b">
        <f>IF(E3397&lt;&gt;1,"",NOT(ISNA(VLOOKUP(P3397,Mapping!$P:$P,1,FALSE))))</f>
        <v>0</v>
      </c>
      <c r="B3397" s="180" t="str">
        <f t="shared" si="52"/>
        <v/>
      </c>
      <c r="E3397" s="167">
        <v>1</v>
      </c>
      <c r="F3397" s="170" t="s">
        <v>5177</v>
      </c>
      <c r="G3397" s="169">
        <v>4903682.5162047483</v>
      </c>
      <c r="H3397" s="168" t="s">
        <v>1266</v>
      </c>
      <c r="I3397" s="168" t="s">
        <v>303</v>
      </c>
      <c r="J3397" s="169">
        <v>2143940.825388141</v>
      </c>
      <c r="K3397" s="169">
        <v>1228714.604518397</v>
      </c>
      <c r="L3397" s="168" t="s">
        <v>5</v>
      </c>
      <c r="M3397" s="168" t="s">
        <v>21</v>
      </c>
      <c r="N3397" s="168" t="s">
        <v>2829</v>
      </c>
      <c r="O3397" s="168" t="s">
        <v>21</v>
      </c>
      <c r="P3397" s="168" t="s">
        <v>2851</v>
      </c>
      <c r="Q3397" s="168" t="s">
        <v>2834</v>
      </c>
      <c r="R3397" s="168" t="s">
        <v>1259</v>
      </c>
      <c r="S3397" s="168" t="s">
        <v>21</v>
      </c>
      <c r="T3397" s="168" t="s">
        <v>1259</v>
      </c>
      <c r="U3397" s="168" t="s">
        <v>1259</v>
      </c>
      <c r="V3397" s="168" t="s">
        <v>2834</v>
      </c>
      <c r="W3397" s="168" t="s">
        <v>1259</v>
      </c>
      <c r="X3397" s="168" t="s">
        <v>21</v>
      </c>
      <c r="Y3397" s="168" t="s">
        <v>1259</v>
      </c>
      <c r="Z3397" s="168" t="s">
        <v>21</v>
      </c>
      <c r="AA3397" s="168" t="s">
        <v>5178</v>
      </c>
      <c r="AB3397" s="168" t="s">
        <v>5179</v>
      </c>
      <c r="AC3397" s="168" t="s">
        <v>12618</v>
      </c>
      <c r="AD3397" s="169">
        <v>3183523.3716152809</v>
      </c>
      <c r="AE3397" s="168" t="s">
        <v>811</v>
      </c>
      <c r="AF3397" s="169">
        <v>-1544065.164032707</v>
      </c>
      <c r="AG3397" s="169">
        <v>-2237217.0708295428</v>
      </c>
      <c r="AH3397" s="169">
        <v>-3305330.3845527428</v>
      </c>
      <c r="AI3397" s="168" t="s">
        <v>21</v>
      </c>
      <c r="AJ3397"/>
      <c r="AK3397"/>
    </row>
    <row r="3398" spans="1:37" hidden="1" x14ac:dyDescent="0.25">
      <c r="A3398" s="179" t="b">
        <f>IF(E3398&lt;&gt;1,"",NOT(ISNA(VLOOKUP(P3398,Mapping!$P:$P,1,FALSE))))</f>
        <v>0</v>
      </c>
      <c r="B3398" s="180" t="str">
        <f t="shared" si="52"/>
        <v/>
      </c>
      <c r="E3398" s="167">
        <v>1</v>
      </c>
      <c r="F3398" s="170" t="s">
        <v>5177</v>
      </c>
      <c r="G3398" s="169">
        <v>3627997.125981594</v>
      </c>
      <c r="H3398" s="168" t="s">
        <v>1266</v>
      </c>
      <c r="I3398" s="168" t="s">
        <v>303</v>
      </c>
      <c r="J3398" s="169">
        <v>1586197.949618238</v>
      </c>
      <c r="K3398" s="169">
        <v>909066.40858439717</v>
      </c>
      <c r="L3398" s="168" t="s">
        <v>5</v>
      </c>
      <c r="M3398" s="168" t="s">
        <v>21</v>
      </c>
      <c r="N3398" s="168" t="s">
        <v>2829</v>
      </c>
      <c r="O3398" s="168" t="s">
        <v>21</v>
      </c>
      <c r="P3398" s="168" t="s">
        <v>2836</v>
      </c>
      <c r="Q3398" s="168" t="s">
        <v>2837</v>
      </c>
      <c r="R3398" s="168" t="s">
        <v>1259</v>
      </c>
      <c r="S3398" s="168" t="s">
        <v>21</v>
      </c>
      <c r="T3398" s="168" t="s">
        <v>1259</v>
      </c>
      <c r="U3398" s="168" t="s">
        <v>1259</v>
      </c>
      <c r="V3398" s="168" t="s">
        <v>2837</v>
      </c>
      <c r="W3398" s="168" t="s">
        <v>1259</v>
      </c>
      <c r="X3398" s="168" t="s">
        <v>21</v>
      </c>
      <c r="Y3398" s="168" t="s">
        <v>1259</v>
      </c>
      <c r="Z3398" s="168" t="s">
        <v>21</v>
      </c>
      <c r="AA3398" s="168" t="s">
        <v>5178</v>
      </c>
      <c r="AB3398" s="168" t="s">
        <v>5179</v>
      </c>
      <c r="AC3398" s="168" t="s">
        <v>9541</v>
      </c>
      <c r="AD3398" s="169">
        <v>2355334.7111171768</v>
      </c>
      <c r="AE3398" s="168" t="s">
        <v>811</v>
      </c>
      <c r="AF3398" s="169">
        <v>-1142379.0098414801</v>
      </c>
      <c r="AG3398" s="169">
        <v>-1655208.524684113</v>
      </c>
      <c r="AH3398" s="169">
        <v>-2445453.8188288142</v>
      </c>
      <c r="AI3398" s="168" t="s">
        <v>21</v>
      </c>
      <c r="AJ3398"/>
      <c r="AK3398"/>
    </row>
    <row r="3399" spans="1:37" hidden="1" x14ac:dyDescent="0.25">
      <c r="A3399" s="179" t="b">
        <f>IF(E3399&lt;&gt;1,"",NOT(ISNA(VLOOKUP(P3399,Mapping!$P:$P,1,FALSE))))</f>
        <v>0</v>
      </c>
      <c r="B3399" s="180" t="str">
        <f t="shared" si="52"/>
        <v/>
      </c>
      <c r="E3399" s="167">
        <v>1</v>
      </c>
      <c r="F3399" s="170" t="s">
        <v>5180</v>
      </c>
      <c r="G3399" s="169">
        <v>1061932.4542882959</v>
      </c>
      <c r="H3399" s="168" t="s">
        <v>1266</v>
      </c>
      <c r="I3399" s="168" t="s">
        <v>303</v>
      </c>
      <c r="J3399" s="169">
        <v>373176.93602097651</v>
      </c>
      <c r="K3399" s="169">
        <v>219495.45376966329</v>
      </c>
      <c r="L3399" s="168" t="s">
        <v>5</v>
      </c>
      <c r="M3399" s="168" t="s">
        <v>21</v>
      </c>
      <c r="N3399" s="168" t="s">
        <v>2829</v>
      </c>
      <c r="O3399" s="168" t="s">
        <v>21</v>
      </c>
      <c r="P3399" s="168" t="s">
        <v>2831</v>
      </c>
      <c r="Q3399" s="168" t="s">
        <v>2832</v>
      </c>
      <c r="R3399" s="168" t="s">
        <v>1259</v>
      </c>
      <c r="S3399" s="168" t="s">
        <v>21</v>
      </c>
      <c r="T3399" s="168" t="s">
        <v>1259</v>
      </c>
      <c r="U3399" s="168" t="s">
        <v>1259</v>
      </c>
      <c r="V3399" s="168" t="s">
        <v>2832</v>
      </c>
      <c r="W3399" s="168" t="s">
        <v>1259</v>
      </c>
      <c r="X3399" s="168" t="s">
        <v>21</v>
      </c>
      <c r="Y3399" s="168" t="s">
        <v>1259</v>
      </c>
      <c r="Z3399" s="168" t="s">
        <v>21</v>
      </c>
      <c r="AA3399" s="168" t="s">
        <v>5181</v>
      </c>
      <c r="AB3399" s="168" t="s">
        <v>5182</v>
      </c>
      <c r="AC3399" s="168" t="s">
        <v>12387</v>
      </c>
      <c r="AD3399" s="169">
        <v>540504.8436533584</v>
      </c>
      <c r="AE3399" s="168" t="s">
        <v>809</v>
      </c>
      <c r="AF3399" s="169">
        <v>-193862.7584055328</v>
      </c>
      <c r="AG3399" s="169">
        <v>451858.27566421748</v>
      </c>
      <c r="AH3399" s="169">
        <v>-407696.5480476534</v>
      </c>
      <c r="AI3399" s="168" t="s">
        <v>21</v>
      </c>
      <c r="AJ3399"/>
      <c r="AK3399"/>
    </row>
    <row r="3400" spans="1:37" hidden="1" x14ac:dyDescent="0.25">
      <c r="A3400" s="179" t="b">
        <f>IF(E3400&lt;&gt;1,"",NOT(ISNA(VLOOKUP(P3400,Mapping!$P:$P,1,FALSE))))</f>
        <v>0</v>
      </c>
      <c r="B3400" s="180" t="str">
        <f t="shared" si="52"/>
        <v/>
      </c>
      <c r="E3400" s="167">
        <v>1</v>
      </c>
      <c r="F3400" s="170" t="s">
        <v>5180</v>
      </c>
      <c r="G3400" s="169">
        <v>3123471.7560669291</v>
      </c>
      <c r="H3400" s="168" t="s">
        <v>1266</v>
      </c>
      <c r="I3400" s="168" t="s">
        <v>303</v>
      </c>
      <c r="J3400" s="169">
        <v>1097628.7757005231</v>
      </c>
      <c r="K3400" s="169">
        <v>645604.00962047593</v>
      </c>
      <c r="L3400" s="168" t="s">
        <v>5</v>
      </c>
      <c r="M3400" s="168" t="s">
        <v>21</v>
      </c>
      <c r="N3400" s="168" t="s">
        <v>2829</v>
      </c>
      <c r="O3400" s="168" t="s">
        <v>21</v>
      </c>
      <c r="P3400" s="168" t="s">
        <v>2835</v>
      </c>
      <c r="Q3400" s="168" t="s">
        <v>2834</v>
      </c>
      <c r="R3400" s="168" t="s">
        <v>1259</v>
      </c>
      <c r="S3400" s="168" t="s">
        <v>21</v>
      </c>
      <c r="T3400" s="168" t="s">
        <v>1259</v>
      </c>
      <c r="U3400" s="168" t="s">
        <v>1259</v>
      </c>
      <c r="V3400" s="168" t="s">
        <v>2834</v>
      </c>
      <c r="W3400" s="168" t="s">
        <v>1259</v>
      </c>
      <c r="X3400" s="168" t="s">
        <v>21</v>
      </c>
      <c r="Y3400" s="168" t="s">
        <v>1259</v>
      </c>
      <c r="Z3400" s="168" t="s">
        <v>21</v>
      </c>
      <c r="AA3400" s="168" t="s">
        <v>5181</v>
      </c>
      <c r="AB3400" s="168" t="s">
        <v>5182</v>
      </c>
      <c r="AC3400" s="168" t="s">
        <v>9543</v>
      </c>
      <c r="AD3400" s="169">
        <v>1589791.8990526509</v>
      </c>
      <c r="AE3400" s="168" t="s">
        <v>809</v>
      </c>
      <c r="AF3400" s="169">
        <v>-570210.32551333914</v>
      </c>
      <c r="AG3400" s="169">
        <v>1329054.9281952039</v>
      </c>
      <c r="AH3400" s="169">
        <v>-1199161.6300363259</v>
      </c>
      <c r="AI3400" s="168" t="s">
        <v>21</v>
      </c>
      <c r="AJ3400"/>
      <c r="AK3400"/>
    </row>
    <row r="3401" spans="1:37" hidden="1" x14ac:dyDescent="0.25">
      <c r="A3401" s="179" t="b">
        <f>IF(E3401&lt;&gt;1,"",NOT(ISNA(VLOOKUP(P3401,Mapping!$P:$P,1,FALSE))))</f>
        <v>0</v>
      </c>
      <c r="B3401" s="180" t="str">
        <f t="shared" si="52"/>
        <v/>
      </c>
      <c r="E3401" s="167">
        <v>1</v>
      </c>
      <c r="F3401" s="170" t="s">
        <v>5180</v>
      </c>
      <c r="G3401" s="169">
        <v>786261.50114347856</v>
      </c>
      <c r="H3401" s="168" t="s">
        <v>1266</v>
      </c>
      <c r="I3401" s="168" t="s">
        <v>303</v>
      </c>
      <c r="J3401" s="169">
        <v>276302.56211033929</v>
      </c>
      <c r="K3401" s="169">
        <v>162515.82130124059</v>
      </c>
      <c r="L3401" s="168" t="s">
        <v>5</v>
      </c>
      <c r="M3401" s="168" t="s">
        <v>21</v>
      </c>
      <c r="N3401" s="168" t="s">
        <v>2829</v>
      </c>
      <c r="O3401" s="168" t="s">
        <v>21</v>
      </c>
      <c r="P3401" s="168" t="s">
        <v>2836</v>
      </c>
      <c r="Q3401" s="168" t="s">
        <v>2837</v>
      </c>
      <c r="R3401" s="168" t="s">
        <v>1259</v>
      </c>
      <c r="S3401" s="168" t="s">
        <v>21</v>
      </c>
      <c r="T3401" s="168" t="s">
        <v>1259</v>
      </c>
      <c r="U3401" s="168" t="s">
        <v>1259</v>
      </c>
      <c r="V3401" s="168" t="s">
        <v>2837</v>
      </c>
      <c r="W3401" s="168" t="s">
        <v>1259</v>
      </c>
      <c r="X3401" s="168" t="s">
        <v>21</v>
      </c>
      <c r="Y3401" s="168" t="s">
        <v>1259</v>
      </c>
      <c r="Z3401" s="168" t="s">
        <v>21</v>
      </c>
      <c r="AA3401" s="168" t="s">
        <v>5181</v>
      </c>
      <c r="AB3401" s="168" t="s">
        <v>5182</v>
      </c>
      <c r="AC3401" s="168" t="s">
        <v>9544</v>
      </c>
      <c r="AD3401" s="169">
        <v>400193.20252438268</v>
      </c>
      <c r="AE3401" s="168" t="s">
        <v>809</v>
      </c>
      <c r="AF3401" s="169">
        <v>-143537.2116411168</v>
      </c>
      <c r="AG3401" s="169">
        <v>334558.72329088789</v>
      </c>
      <c r="AH3401" s="169">
        <v>-301861.10103754018</v>
      </c>
      <c r="AI3401" s="168" t="s">
        <v>21</v>
      </c>
      <c r="AJ3401"/>
      <c r="AK3401"/>
    </row>
    <row r="3402" spans="1:37" hidden="1" x14ac:dyDescent="0.25">
      <c r="A3402" s="179" t="b">
        <f>IF(E3402&lt;&gt;1,"",NOT(ISNA(VLOOKUP(P3402,Mapping!$P:$P,1,FALSE))))</f>
        <v>0</v>
      </c>
      <c r="B3402" s="180" t="str">
        <f t="shared" si="52"/>
        <v/>
      </c>
      <c r="E3402" s="167">
        <v>1</v>
      </c>
      <c r="F3402" s="170" t="s">
        <v>5183</v>
      </c>
      <c r="G3402" s="169">
        <v>489370.20785067539</v>
      </c>
      <c r="H3402" s="168" t="s">
        <v>1266</v>
      </c>
      <c r="I3402" s="168" t="s">
        <v>303</v>
      </c>
      <c r="J3402" s="169">
        <v>202429.17761567931</v>
      </c>
      <c r="K3402" s="169">
        <v>53767.687276746379</v>
      </c>
      <c r="L3402" s="168" t="s">
        <v>5</v>
      </c>
      <c r="M3402" s="168" t="s">
        <v>21</v>
      </c>
      <c r="N3402" s="168" t="s">
        <v>2829</v>
      </c>
      <c r="O3402" s="168" t="s">
        <v>21</v>
      </c>
      <c r="P3402" s="168" t="s">
        <v>2831</v>
      </c>
      <c r="Q3402" s="168" t="s">
        <v>2832</v>
      </c>
      <c r="R3402" s="168" t="s">
        <v>1259</v>
      </c>
      <c r="S3402" s="168" t="s">
        <v>21</v>
      </c>
      <c r="T3402" s="168" t="s">
        <v>1259</v>
      </c>
      <c r="U3402" s="168" t="s">
        <v>1259</v>
      </c>
      <c r="V3402" s="168" t="s">
        <v>2832</v>
      </c>
      <c r="W3402" s="168" t="s">
        <v>1259</v>
      </c>
      <c r="X3402" s="168" t="s">
        <v>21</v>
      </c>
      <c r="Y3402" s="168" t="s">
        <v>1259</v>
      </c>
      <c r="Z3402" s="168" t="s">
        <v>21</v>
      </c>
      <c r="AA3402" s="168" t="s">
        <v>5184</v>
      </c>
      <c r="AB3402" s="168" t="s">
        <v>5185</v>
      </c>
      <c r="AC3402" s="168" t="s">
        <v>9543</v>
      </c>
      <c r="AD3402" s="169">
        <v>335646.03279473941</v>
      </c>
      <c r="AE3402" s="168" t="s">
        <v>809</v>
      </c>
      <c r="AF3402" s="169">
        <v>-105361.2504769997</v>
      </c>
      <c r="AG3402" s="169">
        <v>-223266.36753928461</v>
      </c>
      <c r="AH3402" s="169">
        <v>-48197.471155808656</v>
      </c>
      <c r="AI3402" s="168" t="s">
        <v>21</v>
      </c>
      <c r="AJ3402"/>
      <c r="AK3402"/>
    </row>
    <row r="3403" spans="1:37" hidden="1" x14ac:dyDescent="0.25">
      <c r="A3403" s="179" t="b">
        <f>IF(E3403&lt;&gt;1,"",NOT(ISNA(VLOOKUP(P3403,Mapping!$P:$P,1,FALSE))))</f>
        <v>0</v>
      </c>
      <c r="B3403" s="180" t="str">
        <f t="shared" si="52"/>
        <v/>
      </c>
      <c r="E3403" s="167">
        <v>1</v>
      </c>
      <c r="F3403" s="170" t="s">
        <v>5183</v>
      </c>
      <c r="G3403" s="169">
        <v>31277629.247739259</v>
      </c>
      <c r="H3403" s="168" t="s">
        <v>1266</v>
      </c>
      <c r="I3403" s="168" t="s">
        <v>303</v>
      </c>
      <c r="J3403" s="169">
        <v>12938067.4687903</v>
      </c>
      <c r="K3403" s="169">
        <v>3436510.357948916</v>
      </c>
      <c r="L3403" s="168" t="s">
        <v>5</v>
      </c>
      <c r="M3403" s="168" t="s">
        <v>21</v>
      </c>
      <c r="N3403" s="168" t="s">
        <v>2829</v>
      </c>
      <c r="O3403" s="168" t="s">
        <v>21</v>
      </c>
      <c r="P3403" s="168" t="s">
        <v>2844</v>
      </c>
      <c r="Q3403" s="168" t="s">
        <v>2834</v>
      </c>
      <c r="R3403" s="168" t="s">
        <v>1259</v>
      </c>
      <c r="S3403" s="168" t="s">
        <v>21</v>
      </c>
      <c r="T3403" s="168" t="s">
        <v>1259</v>
      </c>
      <c r="U3403" s="168" t="s">
        <v>1259</v>
      </c>
      <c r="V3403" s="168" t="s">
        <v>2834</v>
      </c>
      <c r="W3403" s="168" t="s">
        <v>1259</v>
      </c>
      <c r="X3403" s="168" t="s">
        <v>21</v>
      </c>
      <c r="Y3403" s="168" t="s">
        <v>1259</v>
      </c>
      <c r="Z3403" s="168" t="s">
        <v>21</v>
      </c>
      <c r="AA3403" s="168" t="s">
        <v>5184</v>
      </c>
      <c r="AB3403" s="168" t="s">
        <v>5185</v>
      </c>
      <c r="AC3403" s="168" t="s">
        <v>9545</v>
      </c>
      <c r="AD3403" s="169">
        <v>21452495.480541758</v>
      </c>
      <c r="AE3403" s="168" t="s">
        <v>809</v>
      </c>
      <c r="AF3403" s="169">
        <v>-6734063.6528968029</v>
      </c>
      <c r="AG3403" s="169">
        <v>-14269856.55308643</v>
      </c>
      <c r="AH3403" s="169">
        <v>-3080495.3168501519</v>
      </c>
      <c r="AI3403" s="168" t="s">
        <v>21</v>
      </c>
      <c r="AJ3403"/>
      <c r="AK3403"/>
    </row>
    <row r="3404" spans="1:37" hidden="1" x14ac:dyDescent="0.25">
      <c r="A3404" s="179" t="b">
        <f>IF(E3404&lt;&gt;1,"",NOT(ISNA(VLOOKUP(P3404,Mapping!$P:$P,1,FALSE))))</f>
        <v>0</v>
      </c>
      <c r="B3404" s="180" t="str">
        <f t="shared" si="52"/>
        <v/>
      </c>
      <c r="E3404" s="167">
        <v>1</v>
      </c>
      <c r="F3404" s="170" t="s">
        <v>5186</v>
      </c>
      <c r="G3404" s="169">
        <v>3314319.1181078018</v>
      </c>
      <c r="H3404" s="168" t="s">
        <v>1266</v>
      </c>
      <c r="I3404" s="168" t="s">
        <v>303</v>
      </c>
      <c r="J3404" s="169">
        <v>1276092.954702283</v>
      </c>
      <c r="K3404" s="169">
        <v>818756.56660789368</v>
      </c>
      <c r="L3404" s="168" t="s">
        <v>5</v>
      </c>
      <c r="M3404" s="168" t="s">
        <v>21</v>
      </c>
      <c r="N3404" s="168" t="s">
        <v>2829</v>
      </c>
      <c r="O3404" s="168" t="s">
        <v>21</v>
      </c>
      <c r="P3404" s="168" t="s">
        <v>2831</v>
      </c>
      <c r="Q3404" s="168" t="s">
        <v>2832</v>
      </c>
      <c r="R3404" s="168" t="s">
        <v>1259</v>
      </c>
      <c r="S3404" s="168" t="s">
        <v>21</v>
      </c>
      <c r="T3404" s="168" t="s">
        <v>1259</v>
      </c>
      <c r="U3404" s="168" t="s">
        <v>1259</v>
      </c>
      <c r="V3404" s="168" t="s">
        <v>2832</v>
      </c>
      <c r="W3404" s="168" t="s">
        <v>1259</v>
      </c>
      <c r="X3404" s="168" t="s">
        <v>21</v>
      </c>
      <c r="Y3404" s="168" t="s">
        <v>1259</v>
      </c>
      <c r="Z3404" s="168" t="s">
        <v>21</v>
      </c>
      <c r="AA3404" s="168" t="s">
        <v>5187</v>
      </c>
      <c r="AB3404" s="168" t="s">
        <v>5188</v>
      </c>
      <c r="AC3404" s="168" t="s">
        <v>9546</v>
      </c>
      <c r="AD3404" s="169">
        <v>1965891.973288079</v>
      </c>
      <c r="AE3404" s="168" t="s">
        <v>807</v>
      </c>
      <c r="AF3404" s="169">
        <v>-1366621.412703624</v>
      </c>
      <c r="AG3404" s="169">
        <v>-322245.82088280382</v>
      </c>
      <c r="AH3404" s="169">
        <v>-1425417.240125889</v>
      </c>
      <c r="AI3404" s="168" t="s">
        <v>21</v>
      </c>
      <c r="AJ3404"/>
      <c r="AK3404"/>
    </row>
    <row r="3405" spans="1:37" hidden="1" x14ac:dyDescent="0.25">
      <c r="A3405" s="179" t="b">
        <f>IF(E3405&lt;&gt;1,"",NOT(ISNA(VLOOKUP(P3405,Mapping!$P:$P,1,FALSE))))</f>
        <v>0</v>
      </c>
      <c r="B3405" s="180" t="str">
        <f t="shared" si="52"/>
        <v/>
      </c>
      <c r="E3405" s="167">
        <v>1</v>
      </c>
      <c r="F3405" s="170" t="s">
        <v>5189</v>
      </c>
      <c r="G3405" s="169">
        <v>5329722.5856594648</v>
      </c>
      <c r="H3405" s="168" t="s">
        <v>1266</v>
      </c>
      <c r="I3405" s="168" t="s">
        <v>303</v>
      </c>
      <c r="J3405" s="169">
        <v>1199071.0293358341</v>
      </c>
      <c r="K3405" s="169">
        <v>672523.36567021243</v>
      </c>
      <c r="L3405" s="168" t="s">
        <v>5</v>
      </c>
      <c r="M3405" s="168" t="s">
        <v>21</v>
      </c>
      <c r="N3405" s="168" t="s">
        <v>2829</v>
      </c>
      <c r="O3405" s="168" t="s">
        <v>21</v>
      </c>
      <c r="P3405" s="168" t="s">
        <v>2831</v>
      </c>
      <c r="Q3405" s="168" t="s">
        <v>2832</v>
      </c>
      <c r="R3405" s="168" t="s">
        <v>1259</v>
      </c>
      <c r="S3405" s="168" t="s">
        <v>21</v>
      </c>
      <c r="T3405" s="168" t="s">
        <v>1259</v>
      </c>
      <c r="U3405" s="168" t="s">
        <v>1259</v>
      </c>
      <c r="V3405" s="168" t="s">
        <v>2832</v>
      </c>
      <c r="W3405" s="168" t="s">
        <v>1259</v>
      </c>
      <c r="X3405" s="168" t="s">
        <v>21</v>
      </c>
      <c r="Y3405" s="168" t="s">
        <v>1259</v>
      </c>
      <c r="Z3405" s="168" t="s">
        <v>21</v>
      </c>
      <c r="AA3405" s="168" t="s">
        <v>5190</v>
      </c>
      <c r="AB3405" s="168" t="s">
        <v>5191</v>
      </c>
      <c r="AC3405" s="168" t="s">
        <v>12388</v>
      </c>
      <c r="AD3405" s="169">
        <v>1805309.132402807</v>
      </c>
      <c r="AE3405" s="168" t="s">
        <v>809</v>
      </c>
      <c r="AF3405" s="169">
        <v>-1683638.6370819381</v>
      </c>
      <c r="AG3405" s="169">
        <v>-1233860.507223876</v>
      </c>
      <c r="AH3405" s="169">
        <v>-1377911.0428873929</v>
      </c>
      <c r="AI3405" s="168" t="s">
        <v>21</v>
      </c>
      <c r="AJ3405"/>
      <c r="AK3405"/>
    </row>
    <row r="3406" spans="1:37" hidden="1" x14ac:dyDescent="0.25">
      <c r="A3406" s="179" t="b">
        <f>IF(E3406&lt;&gt;1,"",NOT(ISNA(VLOOKUP(P3406,Mapping!$P:$P,1,FALSE))))</f>
        <v>0</v>
      </c>
      <c r="B3406" s="180" t="str">
        <f t="shared" si="52"/>
        <v/>
      </c>
      <c r="E3406" s="167">
        <v>1</v>
      </c>
      <c r="F3406" s="170" t="s">
        <v>5189</v>
      </c>
      <c r="G3406" s="169">
        <v>5886545.2035350958</v>
      </c>
      <c r="H3406" s="168" t="s">
        <v>1266</v>
      </c>
      <c r="I3406" s="168" t="s">
        <v>303</v>
      </c>
      <c r="J3406" s="169">
        <v>1324343.9415452019</v>
      </c>
      <c r="K3406" s="169">
        <v>742785.22546430596</v>
      </c>
      <c r="L3406" s="168" t="s">
        <v>5</v>
      </c>
      <c r="M3406" s="168" t="s">
        <v>21</v>
      </c>
      <c r="N3406" s="168" t="s">
        <v>2829</v>
      </c>
      <c r="O3406" s="168" t="s">
        <v>21</v>
      </c>
      <c r="P3406" s="168" t="s">
        <v>2833</v>
      </c>
      <c r="Q3406" s="168" t="s">
        <v>2834</v>
      </c>
      <c r="R3406" s="168" t="s">
        <v>1259</v>
      </c>
      <c r="S3406" s="168" t="s">
        <v>21</v>
      </c>
      <c r="T3406" s="168" t="s">
        <v>1259</v>
      </c>
      <c r="U3406" s="168" t="s">
        <v>1259</v>
      </c>
      <c r="V3406" s="168" t="s">
        <v>2834</v>
      </c>
      <c r="W3406" s="168" t="s">
        <v>1259</v>
      </c>
      <c r="X3406" s="168" t="s">
        <v>21</v>
      </c>
      <c r="Y3406" s="168" t="s">
        <v>1259</v>
      </c>
      <c r="Z3406" s="168" t="s">
        <v>21</v>
      </c>
      <c r="AA3406" s="168" t="s">
        <v>5190</v>
      </c>
      <c r="AB3406" s="168" t="s">
        <v>5191</v>
      </c>
      <c r="AC3406" s="168" t="s">
        <v>9547</v>
      </c>
      <c r="AD3406" s="169">
        <v>1993918.7534521511</v>
      </c>
      <c r="AE3406" s="168" t="s">
        <v>809</v>
      </c>
      <c r="AF3406" s="169">
        <v>-1859536.73654006</v>
      </c>
      <c r="AG3406" s="169">
        <v>-1362768.049161304</v>
      </c>
      <c r="AH3406" s="169">
        <v>-1521868.2605040721</v>
      </c>
      <c r="AI3406" s="168" t="s">
        <v>21</v>
      </c>
      <c r="AJ3406"/>
      <c r="AK3406"/>
    </row>
    <row r="3407" spans="1:37" hidden="1" x14ac:dyDescent="0.25">
      <c r="A3407" s="179" t="b">
        <f>IF(E3407&lt;&gt;1,"",NOT(ISNA(VLOOKUP(P3407,Mapping!$P:$P,1,FALSE))))</f>
        <v>0</v>
      </c>
      <c r="B3407" s="180" t="str">
        <f t="shared" si="52"/>
        <v/>
      </c>
      <c r="E3407" s="167">
        <v>1</v>
      </c>
      <c r="F3407" s="170" t="s">
        <v>5189</v>
      </c>
      <c r="G3407" s="169">
        <v>3047126.9331489792</v>
      </c>
      <c r="H3407" s="168" t="s">
        <v>1266</v>
      </c>
      <c r="I3407" s="168" t="s">
        <v>303</v>
      </c>
      <c r="J3407" s="169">
        <v>685536.92420668504</v>
      </c>
      <c r="K3407" s="169">
        <v>384497.32190932409</v>
      </c>
      <c r="L3407" s="168" t="s">
        <v>5</v>
      </c>
      <c r="M3407" s="168" t="s">
        <v>21</v>
      </c>
      <c r="N3407" s="168" t="s">
        <v>2829</v>
      </c>
      <c r="O3407" s="168" t="s">
        <v>21</v>
      </c>
      <c r="P3407" s="168" t="s">
        <v>2836</v>
      </c>
      <c r="Q3407" s="168" t="s">
        <v>2837</v>
      </c>
      <c r="R3407" s="168" t="s">
        <v>1259</v>
      </c>
      <c r="S3407" s="168" t="s">
        <v>21</v>
      </c>
      <c r="T3407" s="168" t="s">
        <v>1259</v>
      </c>
      <c r="U3407" s="168" t="s">
        <v>1259</v>
      </c>
      <c r="V3407" s="168" t="s">
        <v>2837</v>
      </c>
      <c r="W3407" s="168" t="s">
        <v>1259</v>
      </c>
      <c r="X3407" s="168" t="s">
        <v>21</v>
      </c>
      <c r="Y3407" s="168" t="s">
        <v>1259</v>
      </c>
      <c r="Z3407" s="168" t="s">
        <v>21</v>
      </c>
      <c r="AA3407" s="168" t="s">
        <v>5190</v>
      </c>
      <c r="AB3407" s="168" t="s">
        <v>5191</v>
      </c>
      <c r="AC3407" s="168" t="s">
        <v>9548</v>
      </c>
      <c r="AD3407" s="169">
        <v>1032137.412706209</v>
      </c>
      <c r="AE3407" s="168" t="s">
        <v>809</v>
      </c>
      <c r="AF3407" s="169">
        <v>-962575.54765541828</v>
      </c>
      <c r="AG3407" s="169">
        <v>-705426.88158421824</v>
      </c>
      <c r="AH3407" s="169">
        <v>-787783.93861677079</v>
      </c>
      <c r="AI3407" s="168" t="s">
        <v>21</v>
      </c>
      <c r="AJ3407"/>
      <c r="AK3407"/>
    </row>
    <row r="3408" spans="1:37" hidden="1" x14ac:dyDescent="0.25">
      <c r="A3408" s="179" t="b">
        <f>IF(E3408&lt;&gt;1,"",NOT(ISNA(VLOOKUP(P3408,Mapping!$P:$P,1,FALSE))))</f>
        <v>0</v>
      </c>
      <c r="B3408" s="180" t="str">
        <f t="shared" si="52"/>
        <v/>
      </c>
      <c r="E3408" s="167">
        <v>1</v>
      </c>
      <c r="F3408" s="170" t="s">
        <v>5192</v>
      </c>
      <c r="G3408" s="169">
        <v>1703749.4850588699</v>
      </c>
      <c r="H3408" s="168" t="s">
        <v>1266</v>
      </c>
      <c r="I3408" s="168" t="s">
        <v>303</v>
      </c>
      <c r="J3408" s="169">
        <v>621719.00845077762</v>
      </c>
      <c r="K3408" s="169">
        <v>377802.06882451399</v>
      </c>
      <c r="L3408" s="168" t="s">
        <v>5</v>
      </c>
      <c r="M3408" s="168" t="s">
        <v>21</v>
      </c>
      <c r="N3408" s="168" t="s">
        <v>2829</v>
      </c>
      <c r="O3408" s="168" t="s">
        <v>21</v>
      </c>
      <c r="P3408" s="168" t="s">
        <v>2831</v>
      </c>
      <c r="Q3408" s="168" t="s">
        <v>2832</v>
      </c>
      <c r="R3408" s="168" t="s">
        <v>1259</v>
      </c>
      <c r="S3408" s="168" t="s">
        <v>21</v>
      </c>
      <c r="T3408" s="168" t="s">
        <v>1259</v>
      </c>
      <c r="U3408" s="168" t="s">
        <v>1259</v>
      </c>
      <c r="V3408" s="168" t="s">
        <v>2832</v>
      </c>
      <c r="W3408" s="168" t="s">
        <v>1259</v>
      </c>
      <c r="X3408" s="168" t="s">
        <v>21</v>
      </c>
      <c r="Y3408" s="168" t="s">
        <v>1259</v>
      </c>
      <c r="Z3408" s="168" t="s">
        <v>21</v>
      </c>
      <c r="AA3408" s="168" t="s">
        <v>5193</v>
      </c>
      <c r="AB3408" s="168" t="s">
        <v>5194</v>
      </c>
      <c r="AC3408" s="168" t="s">
        <v>6705</v>
      </c>
      <c r="AD3408" s="169">
        <v>884205.82583473739</v>
      </c>
      <c r="AE3408" s="168" t="s">
        <v>813</v>
      </c>
      <c r="AF3408" s="169">
        <v>-354914.50843790849</v>
      </c>
      <c r="AG3408" s="169">
        <v>-724848.97214691108</v>
      </c>
      <c r="AH3408" s="169">
        <v>-625319.31866010698</v>
      </c>
      <c r="AI3408" s="168" t="s">
        <v>21</v>
      </c>
      <c r="AJ3408"/>
      <c r="AK3408"/>
    </row>
    <row r="3409" spans="1:37" hidden="1" x14ac:dyDescent="0.25">
      <c r="A3409" s="179" t="b">
        <f>IF(E3409&lt;&gt;1,"",NOT(ISNA(VLOOKUP(P3409,Mapping!$P:$P,1,FALSE))))</f>
        <v>0</v>
      </c>
      <c r="B3409" s="180" t="str">
        <f t="shared" si="52"/>
        <v/>
      </c>
      <c r="E3409" s="167">
        <v>1</v>
      </c>
      <c r="F3409" s="170" t="s">
        <v>5192</v>
      </c>
      <c r="G3409" s="169">
        <v>806523.13753146504</v>
      </c>
      <c r="H3409" s="168" t="s">
        <v>1266</v>
      </c>
      <c r="I3409" s="168" t="s">
        <v>303</v>
      </c>
      <c r="J3409" s="169">
        <v>294310.14932418079</v>
      </c>
      <c r="K3409" s="169">
        <v>178844.43258023771</v>
      </c>
      <c r="L3409" s="168" t="s">
        <v>5</v>
      </c>
      <c r="M3409" s="168" t="s">
        <v>21</v>
      </c>
      <c r="N3409" s="168" t="s">
        <v>2829</v>
      </c>
      <c r="O3409" s="168" t="s">
        <v>21</v>
      </c>
      <c r="P3409" s="168" t="s">
        <v>2836</v>
      </c>
      <c r="Q3409" s="168" t="s">
        <v>2837</v>
      </c>
      <c r="R3409" s="168" t="s">
        <v>1259</v>
      </c>
      <c r="S3409" s="168" t="s">
        <v>21</v>
      </c>
      <c r="T3409" s="168" t="s">
        <v>1259</v>
      </c>
      <c r="U3409" s="168" t="s">
        <v>1259</v>
      </c>
      <c r="V3409" s="168" t="s">
        <v>2837</v>
      </c>
      <c r="W3409" s="168" t="s">
        <v>1259</v>
      </c>
      <c r="X3409" s="168" t="s">
        <v>21</v>
      </c>
      <c r="Y3409" s="168" t="s">
        <v>1259</v>
      </c>
      <c r="Z3409" s="168" t="s">
        <v>21</v>
      </c>
      <c r="AA3409" s="168" t="s">
        <v>5193</v>
      </c>
      <c r="AB3409" s="168" t="s">
        <v>5194</v>
      </c>
      <c r="AC3409" s="168" t="s">
        <v>9549</v>
      </c>
      <c r="AD3409" s="169">
        <v>418566.49884838873</v>
      </c>
      <c r="AE3409" s="168" t="s">
        <v>813</v>
      </c>
      <c r="AF3409" s="169">
        <v>-168009.8896058588</v>
      </c>
      <c r="AG3409" s="169">
        <v>-343129.94508824998</v>
      </c>
      <c r="AH3409" s="169">
        <v>-296014.46883334563</v>
      </c>
      <c r="AI3409" s="168" t="s">
        <v>21</v>
      </c>
      <c r="AJ3409"/>
      <c r="AK3409"/>
    </row>
    <row r="3410" spans="1:37" hidden="1" x14ac:dyDescent="0.25">
      <c r="A3410" s="179" t="b">
        <f>IF(E3410&lt;&gt;1,"",NOT(ISNA(VLOOKUP(P3410,Mapping!$P:$P,1,FALSE))))</f>
        <v>0</v>
      </c>
      <c r="B3410" s="180" t="str">
        <f t="shared" si="52"/>
        <v/>
      </c>
      <c r="E3410" s="167">
        <v>1</v>
      </c>
      <c r="F3410" s="170" t="s">
        <v>5195</v>
      </c>
      <c r="G3410" s="169">
        <v>1045114.704988567</v>
      </c>
      <c r="H3410" s="168" t="s">
        <v>1266</v>
      </c>
      <c r="I3410" s="168" t="s">
        <v>797</v>
      </c>
      <c r="J3410" s="169">
        <v>318478.54467905901</v>
      </c>
      <c r="K3410" s="169">
        <v>114687.37502219051</v>
      </c>
      <c r="L3410" s="168" t="s">
        <v>5</v>
      </c>
      <c r="M3410" s="168" t="s">
        <v>21</v>
      </c>
      <c r="N3410" s="168" t="s">
        <v>2829</v>
      </c>
      <c r="O3410" s="168" t="s">
        <v>21</v>
      </c>
      <c r="P3410" s="168" t="s">
        <v>2831</v>
      </c>
      <c r="Q3410" s="168" t="s">
        <v>2832</v>
      </c>
      <c r="R3410" s="168" t="s">
        <v>1259</v>
      </c>
      <c r="S3410" s="168" t="s">
        <v>21</v>
      </c>
      <c r="T3410" s="168" t="s">
        <v>1259</v>
      </c>
      <c r="U3410" s="168" t="s">
        <v>1259</v>
      </c>
      <c r="V3410" s="168" t="s">
        <v>2832</v>
      </c>
      <c r="W3410" s="168" t="s">
        <v>1259</v>
      </c>
      <c r="X3410" s="168" t="s">
        <v>21</v>
      </c>
      <c r="Y3410" s="168" t="s">
        <v>1259</v>
      </c>
      <c r="Z3410" s="168" t="s">
        <v>21</v>
      </c>
      <c r="AA3410" s="168" t="s">
        <v>5196</v>
      </c>
      <c r="AB3410" s="168" t="s">
        <v>1259</v>
      </c>
      <c r="AC3410" s="168" t="s">
        <v>9550</v>
      </c>
      <c r="AD3410" s="169">
        <v>497221.78134404123</v>
      </c>
      <c r="AE3410" s="168" t="s">
        <v>814</v>
      </c>
      <c r="AF3410" s="169">
        <v>-440611.1615995313</v>
      </c>
      <c r="AG3410" s="169">
        <v>-788441.20677608182</v>
      </c>
      <c r="AH3410" s="169">
        <v>-268330.39328070963</v>
      </c>
      <c r="AI3410" s="168" t="s">
        <v>21</v>
      </c>
      <c r="AJ3410"/>
      <c r="AK3410"/>
    </row>
    <row r="3411" spans="1:37" hidden="1" x14ac:dyDescent="0.25">
      <c r="A3411" s="179" t="b">
        <f>IF(E3411&lt;&gt;1,"",NOT(ISNA(VLOOKUP(P3411,Mapping!$P:$P,1,FALSE))))</f>
        <v>0</v>
      </c>
      <c r="B3411" s="180" t="str">
        <f t="shared" si="52"/>
        <v/>
      </c>
      <c r="E3411" s="167">
        <v>1</v>
      </c>
      <c r="F3411" s="170" t="s">
        <v>5197</v>
      </c>
      <c r="G3411" s="169">
        <v>3716177.9504195349</v>
      </c>
      <c r="H3411" s="168" t="s">
        <v>1266</v>
      </c>
      <c r="I3411" s="168" t="s">
        <v>303</v>
      </c>
      <c r="J3411" s="169">
        <v>1748033.601558659</v>
      </c>
      <c r="K3411" s="169">
        <v>1096601.656877199</v>
      </c>
      <c r="L3411" s="168" t="s">
        <v>5</v>
      </c>
      <c r="M3411" s="168" t="s">
        <v>21</v>
      </c>
      <c r="N3411" s="168" t="s">
        <v>2829</v>
      </c>
      <c r="O3411" s="168" t="s">
        <v>21</v>
      </c>
      <c r="P3411" s="168" t="s">
        <v>2831</v>
      </c>
      <c r="Q3411" s="168" t="s">
        <v>2832</v>
      </c>
      <c r="R3411" s="168" t="s">
        <v>1259</v>
      </c>
      <c r="S3411" s="168" t="s">
        <v>21</v>
      </c>
      <c r="T3411" s="168" t="s">
        <v>1259</v>
      </c>
      <c r="U3411" s="168" t="s">
        <v>1259</v>
      </c>
      <c r="V3411" s="168" t="s">
        <v>2832</v>
      </c>
      <c r="W3411" s="168" t="s">
        <v>1259</v>
      </c>
      <c r="X3411" s="168" t="s">
        <v>21</v>
      </c>
      <c r="Y3411" s="168" t="s">
        <v>1259</v>
      </c>
      <c r="Z3411" s="168" t="s">
        <v>21</v>
      </c>
      <c r="AA3411" s="168" t="s">
        <v>5198</v>
      </c>
      <c r="AB3411" s="168" t="s">
        <v>5199</v>
      </c>
      <c r="AC3411" s="168" t="s">
        <v>9551</v>
      </c>
      <c r="AD3411" s="169">
        <v>2220002.2408079328</v>
      </c>
      <c r="AE3411" s="168" t="s">
        <v>816</v>
      </c>
      <c r="AF3411" s="169">
        <v>-1316213.854353819</v>
      </c>
      <c r="AG3411" s="169">
        <v>-2514475.4055321771</v>
      </c>
      <c r="AH3411" s="169">
        <v>-353690.10265577439</v>
      </c>
      <c r="AI3411" s="168" t="s">
        <v>21</v>
      </c>
      <c r="AJ3411"/>
      <c r="AK3411"/>
    </row>
    <row r="3412" spans="1:37" hidden="1" x14ac:dyDescent="0.25">
      <c r="A3412" s="179" t="b">
        <f>IF(E3412&lt;&gt;1,"",NOT(ISNA(VLOOKUP(P3412,Mapping!$P:$P,1,FALSE))))</f>
        <v>0</v>
      </c>
      <c r="B3412" s="180" t="str">
        <f t="shared" si="52"/>
        <v/>
      </c>
      <c r="E3412" s="167">
        <v>1</v>
      </c>
      <c r="F3412" s="170" t="s">
        <v>5197</v>
      </c>
      <c r="G3412" s="169">
        <v>1835905.070347782</v>
      </c>
      <c r="H3412" s="168" t="s">
        <v>1266</v>
      </c>
      <c r="I3412" s="168" t="s">
        <v>303</v>
      </c>
      <c r="J3412" s="169">
        <v>863581.82924946724</v>
      </c>
      <c r="K3412" s="169">
        <v>541754.61155872361</v>
      </c>
      <c r="L3412" s="168" t="s">
        <v>5</v>
      </c>
      <c r="M3412" s="168" t="s">
        <v>21</v>
      </c>
      <c r="N3412" s="168" t="s">
        <v>2829</v>
      </c>
      <c r="O3412" s="168" t="s">
        <v>21</v>
      </c>
      <c r="P3412" s="168" t="s">
        <v>2836</v>
      </c>
      <c r="Q3412" s="168" t="s">
        <v>2837</v>
      </c>
      <c r="R3412" s="168" t="s">
        <v>1259</v>
      </c>
      <c r="S3412" s="168" t="s">
        <v>21</v>
      </c>
      <c r="T3412" s="168" t="s">
        <v>1259</v>
      </c>
      <c r="U3412" s="168" t="s">
        <v>1259</v>
      </c>
      <c r="V3412" s="168" t="s">
        <v>2837</v>
      </c>
      <c r="W3412" s="168" t="s">
        <v>1259</v>
      </c>
      <c r="X3412" s="168" t="s">
        <v>21</v>
      </c>
      <c r="Y3412" s="168" t="s">
        <v>1259</v>
      </c>
      <c r="Z3412" s="168" t="s">
        <v>21</v>
      </c>
      <c r="AA3412" s="168" t="s">
        <v>5198</v>
      </c>
      <c r="AB3412" s="168" t="s">
        <v>5199</v>
      </c>
      <c r="AC3412" s="168" t="s">
        <v>9552</v>
      </c>
      <c r="AD3412" s="169">
        <v>1096748.709146878</v>
      </c>
      <c r="AE3412" s="168" t="s">
        <v>816</v>
      </c>
      <c r="AF3412" s="169">
        <v>-650249.72461218433</v>
      </c>
      <c r="AG3412" s="169">
        <v>-1242227.4196423129</v>
      </c>
      <c r="AH3412" s="169">
        <v>-174733.68107258089</v>
      </c>
      <c r="AI3412" s="168" t="s">
        <v>21</v>
      </c>
      <c r="AJ3412"/>
      <c r="AK3412"/>
    </row>
    <row r="3413" spans="1:37" hidden="1" x14ac:dyDescent="0.25">
      <c r="A3413" s="179" t="b">
        <f>IF(E3413&lt;&gt;1,"",NOT(ISNA(VLOOKUP(P3413,Mapping!$P:$P,1,FALSE))))</f>
        <v>0</v>
      </c>
      <c r="B3413" s="180" t="str">
        <f t="shared" ref="B3413:B3476" si="53">IF(AI3413="","",VALUE(AI3413))</f>
        <v/>
      </c>
      <c r="E3413" s="167">
        <v>1</v>
      </c>
      <c r="F3413" s="170" t="s">
        <v>5200</v>
      </c>
      <c r="G3413" s="169">
        <v>822568.50043145439</v>
      </c>
      <c r="H3413" s="168" t="s">
        <v>1266</v>
      </c>
      <c r="I3413" s="168" t="s">
        <v>303</v>
      </c>
      <c r="J3413" s="169">
        <v>334205.37103146658</v>
      </c>
      <c r="K3413" s="169">
        <v>212358.96083870329</v>
      </c>
      <c r="L3413" s="168" t="s">
        <v>5</v>
      </c>
      <c r="M3413" s="168" t="s">
        <v>21</v>
      </c>
      <c r="N3413" s="168" t="s">
        <v>2829</v>
      </c>
      <c r="O3413" s="168" t="s">
        <v>21</v>
      </c>
      <c r="P3413" s="168" t="s">
        <v>2831</v>
      </c>
      <c r="Q3413" s="168" t="s">
        <v>2832</v>
      </c>
      <c r="R3413" s="168" t="s">
        <v>1259</v>
      </c>
      <c r="S3413" s="168" t="s">
        <v>21</v>
      </c>
      <c r="T3413" s="168" t="s">
        <v>1259</v>
      </c>
      <c r="U3413" s="168" t="s">
        <v>1259</v>
      </c>
      <c r="V3413" s="168" t="s">
        <v>2832</v>
      </c>
      <c r="W3413" s="168" t="s">
        <v>1259</v>
      </c>
      <c r="X3413" s="168" t="s">
        <v>21</v>
      </c>
      <c r="Y3413" s="168" t="s">
        <v>1259</v>
      </c>
      <c r="Z3413" s="168" t="s">
        <v>21</v>
      </c>
      <c r="AA3413" s="168" t="s">
        <v>5201</v>
      </c>
      <c r="AB3413" s="168" t="s">
        <v>5202</v>
      </c>
      <c r="AC3413" s="168" t="s">
        <v>9553</v>
      </c>
      <c r="AD3413" s="169">
        <v>553225.6858521566</v>
      </c>
      <c r="AE3413" s="168" t="s">
        <v>814</v>
      </c>
      <c r="AF3413" s="169">
        <v>-577686.29523948429</v>
      </c>
      <c r="AG3413" s="169">
        <v>-221864.73366325811</v>
      </c>
      <c r="AH3413" s="169">
        <v>-272395.19296087389</v>
      </c>
      <c r="AI3413" s="168" t="s">
        <v>21</v>
      </c>
      <c r="AJ3413"/>
      <c r="AK3413"/>
    </row>
    <row r="3414" spans="1:37" hidden="1" x14ac:dyDescent="0.25">
      <c r="A3414" s="179" t="b">
        <f>IF(E3414&lt;&gt;1,"",NOT(ISNA(VLOOKUP(P3414,Mapping!$P:$P,1,FALSE))))</f>
        <v>0</v>
      </c>
      <c r="B3414" s="180" t="str">
        <f t="shared" si="53"/>
        <v/>
      </c>
      <c r="E3414" s="167">
        <v>1</v>
      </c>
      <c r="F3414" s="170" t="s">
        <v>5200</v>
      </c>
      <c r="G3414" s="169">
        <v>1765663.4280588289</v>
      </c>
      <c r="H3414" s="168" t="s">
        <v>1266</v>
      </c>
      <c r="I3414" s="168" t="s">
        <v>303</v>
      </c>
      <c r="J3414" s="169">
        <v>717380.01246288384</v>
      </c>
      <c r="K3414" s="169">
        <v>455833.70938323438</v>
      </c>
      <c r="L3414" s="168" t="s">
        <v>5</v>
      </c>
      <c r="M3414" s="168" t="s">
        <v>21</v>
      </c>
      <c r="N3414" s="168" t="s">
        <v>2829</v>
      </c>
      <c r="O3414" s="168" t="s">
        <v>21</v>
      </c>
      <c r="P3414" s="168" t="s">
        <v>2851</v>
      </c>
      <c r="Q3414" s="168" t="s">
        <v>2834</v>
      </c>
      <c r="R3414" s="168" t="s">
        <v>1259</v>
      </c>
      <c r="S3414" s="168" t="s">
        <v>21</v>
      </c>
      <c r="T3414" s="168" t="s">
        <v>1259</v>
      </c>
      <c r="U3414" s="168" t="s">
        <v>1259</v>
      </c>
      <c r="V3414" s="168" t="s">
        <v>2834</v>
      </c>
      <c r="W3414" s="168" t="s">
        <v>1259</v>
      </c>
      <c r="X3414" s="168" t="s">
        <v>21</v>
      </c>
      <c r="Y3414" s="168" t="s">
        <v>1259</v>
      </c>
      <c r="Z3414" s="168" t="s">
        <v>21</v>
      </c>
      <c r="AA3414" s="168" t="s">
        <v>5201</v>
      </c>
      <c r="AB3414" s="168" t="s">
        <v>5202</v>
      </c>
      <c r="AC3414" s="168" t="s">
        <v>9554</v>
      </c>
      <c r="AD3414" s="169">
        <v>1187512.481282176</v>
      </c>
      <c r="AE3414" s="168" t="s">
        <v>814</v>
      </c>
      <c r="AF3414" s="169">
        <v>-1240017.778288546</v>
      </c>
      <c r="AG3414" s="169">
        <v>-476238.08351493231</v>
      </c>
      <c r="AH3414" s="169">
        <v>-584702.95171498833</v>
      </c>
      <c r="AI3414" s="168" t="s">
        <v>21</v>
      </c>
      <c r="AJ3414"/>
      <c r="AK3414"/>
    </row>
    <row r="3415" spans="1:37" hidden="1" x14ac:dyDescent="0.25">
      <c r="A3415" s="179" t="b">
        <f>IF(E3415&lt;&gt;1,"",NOT(ISNA(VLOOKUP(P3415,Mapping!$P:$P,1,FALSE))))</f>
        <v>0</v>
      </c>
      <c r="B3415" s="180" t="str">
        <f t="shared" si="53"/>
        <v/>
      </c>
      <c r="E3415" s="167">
        <v>1</v>
      </c>
      <c r="F3415" s="170" t="s">
        <v>5200</v>
      </c>
      <c r="G3415" s="169">
        <v>1193135.8264552089</v>
      </c>
      <c r="H3415" s="168" t="s">
        <v>1266</v>
      </c>
      <c r="I3415" s="168" t="s">
        <v>303</v>
      </c>
      <c r="J3415" s="169">
        <v>484764.97867623821</v>
      </c>
      <c r="K3415" s="169">
        <v>308026.72860990389</v>
      </c>
      <c r="L3415" s="168" t="s">
        <v>5</v>
      </c>
      <c r="M3415" s="168" t="s">
        <v>21</v>
      </c>
      <c r="N3415" s="168" t="s">
        <v>2829</v>
      </c>
      <c r="O3415" s="168" t="s">
        <v>21</v>
      </c>
      <c r="P3415" s="168" t="s">
        <v>2836</v>
      </c>
      <c r="Q3415" s="168" t="s">
        <v>2837</v>
      </c>
      <c r="R3415" s="168" t="s">
        <v>1259</v>
      </c>
      <c r="S3415" s="168" t="s">
        <v>21</v>
      </c>
      <c r="T3415" s="168" t="s">
        <v>1259</v>
      </c>
      <c r="U3415" s="168" t="s">
        <v>1259</v>
      </c>
      <c r="V3415" s="168" t="s">
        <v>2837</v>
      </c>
      <c r="W3415" s="168" t="s">
        <v>1259</v>
      </c>
      <c r="X3415" s="168" t="s">
        <v>21</v>
      </c>
      <c r="Y3415" s="168" t="s">
        <v>1259</v>
      </c>
      <c r="Z3415" s="168" t="s">
        <v>21</v>
      </c>
      <c r="AA3415" s="168" t="s">
        <v>5201</v>
      </c>
      <c r="AB3415" s="168" t="s">
        <v>5202</v>
      </c>
      <c r="AC3415" s="168" t="s">
        <v>9555</v>
      </c>
      <c r="AD3415" s="169">
        <v>802454.00299092487</v>
      </c>
      <c r="AE3415" s="168" t="s">
        <v>814</v>
      </c>
      <c r="AF3415" s="169">
        <v>-837934.1233476355</v>
      </c>
      <c r="AG3415" s="169">
        <v>-321814.85459475772</v>
      </c>
      <c r="AH3415" s="169">
        <v>-395109.29911044112</v>
      </c>
      <c r="AI3415" s="168" t="s">
        <v>21</v>
      </c>
      <c r="AJ3415"/>
      <c r="AK3415"/>
    </row>
    <row r="3416" spans="1:37" hidden="1" x14ac:dyDescent="0.25">
      <c r="A3416" s="179" t="b">
        <f>IF(E3416&lt;&gt;1,"",NOT(ISNA(VLOOKUP(P3416,Mapping!$P:$P,1,FALSE))))</f>
        <v>0</v>
      </c>
      <c r="B3416" s="180" t="str">
        <f t="shared" si="53"/>
        <v/>
      </c>
      <c r="E3416" s="167">
        <v>1</v>
      </c>
      <c r="F3416" s="170" t="s">
        <v>5203</v>
      </c>
      <c r="G3416" s="169">
        <v>20951105.210329112</v>
      </c>
      <c r="H3416" s="168" t="s">
        <v>1266</v>
      </c>
      <c r="I3416" s="168" t="s">
        <v>303</v>
      </c>
      <c r="J3416" s="169">
        <v>6338774.9557246491</v>
      </c>
      <c r="K3416" s="169">
        <v>4329509.6394825662</v>
      </c>
      <c r="L3416" s="168" t="s">
        <v>5</v>
      </c>
      <c r="M3416" s="168" t="s">
        <v>21</v>
      </c>
      <c r="N3416" s="168" t="s">
        <v>2829</v>
      </c>
      <c r="O3416" s="168" t="s">
        <v>21</v>
      </c>
      <c r="P3416" s="168" t="s">
        <v>2831</v>
      </c>
      <c r="Q3416" s="168" t="s">
        <v>2832</v>
      </c>
      <c r="R3416" s="168" t="s">
        <v>1259</v>
      </c>
      <c r="S3416" s="168" t="s">
        <v>21</v>
      </c>
      <c r="T3416" s="168" t="s">
        <v>1259</v>
      </c>
      <c r="U3416" s="168" t="s">
        <v>1259</v>
      </c>
      <c r="V3416" s="168" t="s">
        <v>2832</v>
      </c>
      <c r="W3416" s="168" t="s">
        <v>1259</v>
      </c>
      <c r="X3416" s="168" t="s">
        <v>21</v>
      </c>
      <c r="Y3416" s="168" t="s">
        <v>1259</v>
      </c>
      <c r="Z3416" s="168" t="s">
        <v>21</v>
      </c>
      <c r="AA3416" s="168" t="s">
        <v>5204</v>
      </c>
      <c r="AB3416" s="168" t="s">
        <v>5205</v>
      </c>
      <c r="AC3416" s="168" t="s">
        <v>2787</v>
      </c>
      <c r="AD3416" s="169">
        <v>8906064.0573716499</v>
      </c>
      <c r="AE3416" s="168" t="s">
        <v>809</v>
      </c>
      <c r="AF3416" s="169">
        <v>-5325009.0722909011</v>
      </c>
      <c r="AG3416" s="169">
        <v>-9558565.440238012</v>
      </c>
      <c r="AH3416" s="169">
        <v>-6576367.5545368567</v>
      </c>
      <c r="AI3416" s="168" t="s">
        <v>21</v>
      </c>
      <c r="AJ3416"/>
      <c r="AK3416"/>
    </row>
    <row r="3417" spans="1:37" hidden="1" x14ac:dyDescent="0.25">
      <c r="A3417" s="179" t="b">
        <f>IF(E3417&lt;&gt;1,"",NOT(ISNA(VLOOKUP(P3417,Mapping!$P:$P,1,FALSE))))</f>
        <v>0</v>
      </c>
      <c r="B3417" s="180" t="str">
        <f t="shared" si="53"/>
        <v/>
      </c>
      <c r="E3417" s="167">
        <v>1</v>
      </c>
      <c r="F3417" s="170" t="s">
        <v>5203</v>
      </c>
      <c r="G3417" s="169">
        <v>19869436.341517821</v>
      </c>
      <c r="H3417" s="168" t="s">
        <v>1266</v>
      </c>
      <c r="I3417" s="168" t="s">
        <v>303</v>
      </c>
      <c r="J3417" s="169">
        <v>6011515.1063193018</v>
      </c>
      <c r="K3417" s="169">
        <v>4105984.6393819661</v>
      </c>
      <c r="L3417" s="168" t="s">
        <v>5</v>
      </c>
      <c r="M3417" s="168" t="s">
        <v>21</v>
      </c>
      <c r="N3417" s="168" t="s">
        <v>2829</v>
      </c>
      <c r="O3417" s="168" t="s">
        <v>21</v>
      </c>
      <c r="P3417" s="168" t="s">
        <v>2833</v>
      </c>
      <c r="Q3417" s="168" t="s">
        <v>2834</v>
      </c>
      <c r="R3417" s="168" t="s">
        <v>1259</v>
      </c>
      <c r="S3417" s="168" t="s">
        <v>21</v>
      </c>
      <c r="T3417" s="168" t="s">
        <v>1259</v>
      </c>
      <c r="U3417" s="168" t="s">
        <v>1259</v>
      </c>
      <c r="V3417" s="168" t="s">
        <v>2834</v>
      </c>
      <c r="W3417" s="168" t="s">
        <v>1259</v>
      </c>
      <c r="X3417" s="168" t="s">
        <v>21</v>
      </c>
      <c r="Y3417" s="168" t="s">
        <v>1259</v>
      </c>
      <c r="Z3417" s="168" t="s">
        <v>21</v>
      </c>
      <c r="AA3417" s="168" t="s">
        <v>5204</v>
      </c>
      <c r="AB3417" s="168" t="s">
        <v>5205</v>
      </c>
      <c r="AC3417" s="168" t="s">
        <v>9556</v>
      </c>
      <c r="AD3417" s="169">
        <v>8446259.5679288432</v>
      </c>
      <c r="AE3417" s="168" t="s">
        <v>809</v>
      </c>
      <c r="AF3417" s="169">
        <v>-5050088.1799651328</v>
      </c>
      <c r="AG3417" s="169">
        <v>-9065073.4471710511</v>
      </c>
      <c r="AH3417" s="169">
        <v>-6236841.2153680697</v>
      </c>
      <c r="AI3417" s="168" t="s">
        <v>21</v>
      </c>
      <c r="AJ3417"/>
      <c r="AK3417"/>
    </row>
    <row r="3418" spans="1:37" hidden="1" x14ac:dyDescent="0.25">
      <c r="A3418" s="179" t="b">
        <f>IF(E3418&lt;&gt;1,"",NOT(ISNA(VLOOKUP(P3418,Mapping!$P:$P,1,FALSE))))</f>
        <v>0</v>
      </c>
      <c r="B3418" s="180" t="str">
        <f t="shared" si="53"/>
        <v/>
      </c>
      <c r="E3418" s="167">
        <v>1</v>
      </c>
      <c r="F3418" s="170" t="s">
        <v>5203</v>
      </c>
      <c r="G3418" s="169">
        <v>39744002.548944637</v>
      </c>
      <c r="H3418" s="168" t="s">
        <v>1266</v>
      </c>
      <c r="I3418" s="168" t="s">
        <v>303</v>
      </c>
      <c r="J3418" s="169">
        <v>12024582.257994881</v>
      </c>
      <c r="K3418" s="169">
        <v>8213029.3566776719</v>
      </c>
      <c r="L3418" s="168" t="s">
        <v>5</v>
      </c>
      <c r="M3418" s="168" t="s">
        <v>21</v>
      </c>
      <c r="N3418" s="168" t="s">
        <v>2829</v>
      </c>
      <c r="O3418" s="168" t="s">
        <v>21</v>
      </c>
      <c r="P3418" s="168" t="s">
        <v>2844</v>
      </c>
      <c r="Q3418" s="168" t="s">
        <v>2834</v>
      </c>
      <c r="R3418" s="168" t="s">
        <v>1259</v>
      </c>
      <c r="S3418" s="168" t="s">
        <v>21</v>
      </c>
      <c r="T3418" s="168" t="s">
        <v>1259</v>
      </c>
      <c r="U3418" s="168" t="s">
        <v>1259</v>
      </c>
      <c r="V3418" s="168" t="s">
        <v>2834</v>
      </c>
      <c r="W3418" s="168" t="s">
        <v>1259</v>
      </c>
      <c r="X3418" s="168" t="s">
        <v>21</v>
      </c>
      <c r="Y3418" s="168" t="s">
        <v>1259</v>
      </c>
      <c r="Z3418" s="168" t="s">
        <v>21</v>
      </c>
      <c r="AA3418" s="168" t="s">
        <v>5204</v>
      </c>
      <c r="AB3418" s="168" t="s">
        <v>5205</v>
      </c>
      <c r="AC3418" s="168" t="s">
        <v>9557</v>
      </c>
      <c r="AD3418" s="169">
        <v>16894699.780455261</v>
      </c>
      <c r="AE3418" s="168" t="s">
        <v>809</v>
      </c>
      <c r="AF3418" s="169">
        <v>-10101480.185300371</v>
      </c>
      <c r="AG3418" s="169">
        <v>-18132487.30352331</v>
      </c>
      <c r="AH3418" s="169">
        <v>-12475292.65050184</v>
      </c>
      <c r="AI3418" s="168" t="s">
        <v>21</v>
      </c>
      <c r="AJ3418"/>
      <c r="AK3418"/>
    </row>
    <row r="3419" spans="1:37" hidden="1" x14ac:dyDescent="0.25">
      <c r="A3419" s="179" t="b">
        <f>IF(E3419&lt;&gt;1,"",NOT(ISNA(VLOOKUP(P3419,Mapping!$P:$P,1,FALSE))))</f>
        <v>0</v>
      </c>
      <c r="B3419" s="180" t="str">
        <f t="shared" si="53"/>
        <v/>
      </c>
      <c r="E3419" s="167">
        <v>1</v>
      </c>
      <c r="F3419" s="170" t="s">
        <v>5203</v>
      </c>
      <c r="G3419" s="169">
        <v>6926784.6531194057</v>
      </c>
      <c r="H3419" s="168" t="s">
        <v>1266</v>
      </c>
      <c r="I3419" s="168" t="s">
        <v>303</v>
      </c>
      <c r="J3419" s="169">
        <v>2095704.6724792521</v>
      </c>
      <c r="K3419" s="169">
        <v>1431408.062974894</v>
      </c>
      <c r="L3419" s="168" t="s">
        <v>5</v>
      </c>
      <c r="M3419" s="168" t="s">
        <v>21</v>
      </c>
      <c r="N3419" s="168" t="s">
        <v>2829</v>
      </c>
      <c r="O3419" s="168" t="s">
        <v>21</v>
      </c>
      <c r="P3419" s="168" t="s">
        <v>2851</v>
      </c>
      <c r="Q3419" s="168" t="s">
        <v>2834</v>
      </c>
      <c r="R3419" s="168" t="s">
        <v>1259</v>
      </c>
      <c r="S3419" s="168" t="s">
        <v>21</v>
      </c>
      <c r="T3419" s="168" t="s">
        <v>1259</v>
      </c>
      <c r="U3419" s="168" t="s">
        <v>1259</v>
      </c>
      <c r="V3419" s="168" t="s">
        <v>2834</v>
      </c>
      <c r="W3419" s="168" t="s">
        <v>1259</v>
      </c>
      <c r="X3419" s="168" t="s">
        <v>21</v>
      </c>
      <c r="Y3419" s="168" t="s">
        <v>1259</v>
      </c>
      <c r="Z3419" s="168" t="s">
        <v>21</v>
      </c>
      <c r="AA3419" s="168" t="s">
        <v>5204</v>
      </c>
      <c r="AB3419" s="168" t="s">
        <v>5205</v>
      </c>
      <c r="AC3419" s="168" t="s">
        <v>9558</v>
      </c>
      <c r="AD3419" s="169">
        <v>2944493.24811211</v>
      </c>
      <c r="AE3419" s="168" t="s">
        <v>809</v>
      </c>
      <c r="AF3419" s="169">
        <v>-1760536.771180999</v>
      </c>
      <c r="AG3419" s="169">
        <v>-3160221.0829735091</v>
      </c>
      <c r="AH3419" s="169">
        <v>-2174256.7464927882</v>
      </c>
      <c r="AI3419" s="168" t="s">
        <v>21</v>
      </c>
      <c r="AJ3419"/>
      <c r="AK3419"/>
    </row>
    <row r="3420" spans="1:37" hidden="1" x14ac:dyDescent="0.25">
      <c r="A3420" s="179" t="b">
        <f>IF(E3420&lt;&gt;1,"",NOT(ISNA(VLOOKUP(P3420,Mapping!$P:$P,1,FALSE))))</f>
        <v>0</v>
      </c>
      <c r="B3420" s="180" t="str">
        <f t="shared" si="53"/>
        <v/>
      </c>
      <c r="E3420" s="167">
        <v>1</v>
      </c>
      <c r="F3420" s="170" t="s">
        <v>5203</v>
      </c>
      <c r="G3420" s="169">
        <v>4265849.9223241713</v>
      </c>
      <c r="H3420" s="168" t="s">
        <v>1266</v>
      </c>
      <c r="I3420" s="168" t="s">
        <v>303</v>
      </c>
      <c r="J3420" s="169">
        <v>1290636.5741114831</v>
      </c>
      <c r="K3420" s="169">
        <v>881530.50513932121</v>
      </c>
      <c r="L3420" s="168" t="s">
        <v>5</v>
      </c>
      <c r="M3420" s="168" t="s">
        <v>21</v>
      </c>
      <c r="N3420" s="168" t="s">
        <v>2829</v>
      </c>
      <c r="O3420" s="168" t="s">
        <v>21</v>
      </c>
      <c r="P3420" s="168" t="s">
        <v>2835</v>
      </c>
      <c r="Q3420" s="168" t="s">
        <v>2834</v>
      </c>
      <c r="R3420" s="168" t="s">
        <v>1259</v>
      </c>
      <c r="S3420" s="168" t="s">
        <v>21</v>
      </c>
      <c r="T3420" s="168" t="s">
        <v>1259</v>
      </c>
      <c r="U3420" s="168" t="s">
        <v>1259</v>
      </c>
      <c r="V3420" s="168" t="s">
        <v>2834</v>
      </c>
      <c r="W3420" s="168" t="s">
        <v>1259</v>
      </c>
      <c r="X3420" s="168" t="s">
        <v>21</v>
      </c>
      <c r="Y3420" s="168" t="s">
        <v>1259</v>
      </c>
      <c r="Z3420" s="168" t="s">
        <v>21</v>
      </c>
      <c r="AA3420" s="168" t="s">
        <v>5204</v>
      </c>
      <c r="AB3420" s="168" t="s">
        <v>5205</v>
      </c>
      <c r="AC3420" s="168" t="s">
        <v>4424</v>
      </c>
      <c r="AD3420" s="169">
        <v>1813361.7432565039</v>
      </c>
      <c r="AE3420" s="168" t="s">
        <v>809</v>
      </c>
      <c r="AF3420" s="169">
        <v>-1084223.925628925</v>
      </c>
      <c r="AG3420" s="169">
        <v>-1946217.4062620399</v>
      </c>
      <c r="AH3420" s="169">
        <v>-1339012.7508817739</v>
      </c>
      <c r="AI3420" s="168" t="s">
        <v>21</v>
      </c>
      <c r="AJ3420"/>
      <c r="AK3420"/>
    </row>
    <row r="3421" spans="1:37" hidden="1" x14ac:dyDescent="0.25">
      <c r="A3421" s="179" t="b">
        <f>IF(E3421&lt;&gt;1,"",NOT(ISNA(VLOOKUP(P3421,Mapping!$P:$P,1,FALSE))))</f>
        <v>0</v>
      </c>
      <c r="B3421" s="180" t="str">
        <f t="shared" si="53"/>
        <v/>
      </c>
      <c r="E3421" s="167">
        <v>1</v>
      </c>
      <c r="F3421" s="170" t="s">
        <v>5203</v>
      </c>
      <c r="G3421" s="169">
        <v>21801930.113235541</v>
      </c>
      <c r="H3421" s="168" t="s">
        <v>1266</v>
      </c>
      <c r="I3421" s="168" t="s">
        <v>303</v>
      </c>
      <c r="J3421" s="169">
        <v>6596192.7640983649</v>
      </c>
      <c r="K3421" s="169">
        <v>4505331.1334641343</v>
      </c>
      <c r="L3421" s="168" t="s">
        <v>5</v>
      </c>
      <c r="M3421" s="168" t="s">
        <v>21</v>
      </c>
      <c r="N3421" s="168" t="s">
        <v>2829</v>
      </c>
      <c r="O3421" s="168" t="s">
        <v>21</v>
      </c>
      <c r="P3421" s="168" t="s">
        <v>2836</v>
      </c>
      <c r="Q3421" s="168" t="s">
        <v>2837</v>
      </c>
      <c r="R3421" s="168" t="s">
        <v>1259</v>
      </c>
      <c r="S3421" s="168" t="s">
        <v>21</v>
      </c>
      <c r="T3421" s="168" t="s">
        <v>1259</v>
      </c>
      <c r="U3421" s="168" t="s">
        <v>1259</v>
      </c>
      <c r="V3421" s="168" t="s">
        <v>2837</v>
      </c>
      <c r="W3421" s="168" t="s">
        <v>1259</v>
      </c>
      <c r="X3421" s="168" t="s">
        <v>21</v>
      </c>
      <c r="Y3421" s="168" t="s">
        <v>1259</v>
      </c>
      <c r="Z3421" s="168" t="s">
        <v>21</v>
      </c>
      <c r="AA3421" s="168" t="s">
        <v>5204</v>
      </c>
      <c r="AB3421" s="168" t="s">
        <v>5205</v>
      </c>
      <c r="AC3421" s="168" t="s">
        <v>9559</v>
      </c>
      <c r="AD3421" s="169">
        <v>9267739.5399211831</v>
      </c>
      <c r="AE3421" s="168" t="s">
        <v>809</v>
      </c>
      <c r="AF3421" s="169">
        <v>-5541257.8229617756</v>
      </c>
      <c r="AG3421" s="169">
        <v>-9946739.0201504342</v>
      </c>
      <c r="AH3421" s="169">
        <v>-6843434.0042488836</v>
      </c>
      <c r="AI3421" s="168" t="s">
        <v>21</v>
      </c>
      <c r="AJ3421"/>
      <c r="AK3421"/>
    </row>
    <row r="3422" spans="1:37" hidden="1" x14ac:dyDescent="0.25">
      <c r="A3422" s="179" t="b">
        <f>IF(E3422&lt;&gt;1,"",NOT(ISNA(VLOOKUP(P3422,Mapping!$P:$P,1,FALSE))))</f>
        <v>0</v>
      </c>
      <c r="B3422" s="180" t="str">
        <f t="shared" si="53"/>
        <v/>
      </c>
      <c r="E3422" s="167">
        <v>1</v>
      </c>
      <c r="F3422" s="170" t="s">
        <v>5206</v>
      </c>
      <c r="G3422" s="169">
        <v>371883.7173237534</v>
      </c>
      <c r="H3422" s="168" t="s">
        <v>1266</v>
      </c>
      <c r="I3422" s="168" t="s">
        <v>303</v>
      </c>
      <c r="J3422" s="169">
        <v>162631.05736080959</v>
      </c>
      <c r="K3422" s="169">
        <v>82213.908961466092</v>
      </c>
      <c r="L3422" s="168" t="s">
        <v>5</v>
      </c>
      <c r="M3422" s="168" t="s">
        <v>21</v>
      </c>
      <c r="N3422" s="168" t="s">
        <v>2829</v>
      </c>
      <c r="O3422" s="168" t="s">
        <v>21</v>
      </c>
      <c r="P3422" s="168" t="s">
        <v>2831</v>
      </c>
      <c r="Q3422" s="168" t="s">
        <v>2832</v>
      </c>
      <c r="R3422" s="168" t="s">
        <v>1259</v>
      </c>
      <c r="S3422" s="168" t="s">
        <v>21</v>
      </c>
      <c r="T3422" s="168" t="s">
        <v>1259</v>
      </c>
      <c r="U3422" s="168" t="s">
        <v>1259</v>
      </c>
      <c r="V3422" s="168" t="s">
        <v>2832</v>
      </c>
      <c r="W3422" s="168" t="s">
        <v>1259</v>
      </c>
      <c r="X3422" s="168" t="s">
        <v>21</v>
      </c>
      <c r="Y3422" s="168" t="s">
        <v>1259</v>
      </c>
      <c r="Z3422" s="168" t="s">
        <v>21</v>
      </c>
      <c r="AA3422" s="168" t="s">
        <v>5207</v>
      </c>
      <c r="AB3422" s="168" t="s">
        <v>5208</v>
      </c>
      <c r="AC3422" s="168" t="s">
        <v>9560</v>
      </c>
      <c r="AD3422" s="169">
        <v>262975.4395654999</v>
      </c>
      <c r="AE3422" s="168" t="s">
        <v>810</v>
      </c>
      <c r="AF3422" s="169">
        <v>-69335.179899285838</v>
      </c>
      <c r="AG3422" s="169">
        <v>-169665.26646267701</v>
      </c>
      <c r="AH3422" s="169">
        <v>-88943.039434408885</v>
      </c>
      <c r="AI3422" s="168" t="s">
        <v>21</v>
      </c>
      <c r="AJ3422"/>
      <c r="AK3422"/>
    </row>
    <row r="3423" spans="1:37" hidden="1" x14ac:dyDescent="0.25">
      <c r="A3423" s="179" t="b">
        <f>IF(E3423&lt;&gt;1,"",NOT(ISNA(VLOOKUP(P3423,Mapping!$P:$P,1,FALSE))))</f>
        <v>0</v>
      </c>
      <c r="B3423" s="180" t="str">
        <f t="shared" si="53"/>
        <v/>
      </c>
      <c r="E3423" s="167">
        <v>1</v>
      </c>
      <c r="F3423" s="170" t="s">
        <v>5209</v>
      </c>
      <c r="G3423" s="169">
        <v>220922.4172561664</v>
      </c>
      <c r="H3423" s="168" t="s">
        <v>1266</v>
      </c>
      <c r="I3423" s="168" t="s">
        <v>797</v>
      </c>
      <c r="J3423" s="169">
        <v>71140.598656928632</v>
      </c>
      <c r="K3423" s="169">
        <v>-1140.3754146631279</v>
      </c>
      <c r="L3423" s="168" t="s">
        <v>5</v>
      </c>
      <c r="M3423" s="168" t="s">
        <v>21</v>
      </c>
      <c r="N3423" s="168" t="s">
        <v>2829</v>
      </c>
      <c r="O3423" s="168" t="s">
        <v>21</v>
      </c>
      <c r="P3423" s="168" t="s">
        <v>2831</v>
      </c>
      <c r="Q3423" s="168" t="s">
        <v>2832</v>
      </c>
      <c r="R3423" s="168" t="s">
        <v>1259</v>
      </c>
      <c r="S3423" s="168" t="s">
        <v>21</v>
      </c>
      <c r="T3423" s="168" t="s">
        <v>1259</v>
      </c>
      <c r="U3423" s="168" t="s">
        <v>1259</v>
      </c>
      <c r="V3423" s="168" t="s">
        <v>2832</v>
      </c>
      <c r="W3423" s="168" t="s">
        <v>1259</v>
      </c>
      <c r="X3423" s="168" t="s">
        <v>21</v>
      </c>
      <c r="Y3423" s="168" t="s">
        <v>1259</v>
      </c>
      <c r="Z3423" s="168" t="s">
        <v>21</v>
      </c>
      <c r="AA3423" s="168" t="s">
        <v>5210</v>
      </c>
      <c r="AB3423" s="168" t="s">
        <v>1259</v>
      </c>
      <c r="AC3423" s="168" t="s">
        <v>6936</v>
      </c>
      <c r="AD3423" s="169">
        <v>98330.044614159531</v>
      </c>
      <c r="AE3423" s="168" t="s">
        <v>817</v>
      </c>
      <c r="AF3423" s="169">
        <v>9050.1908698430925</v>
      </c>
      <c r="AG3423" s="169">
        <v>-116970.8458014014</v>
      </c>
      <c r="AH3423" s="169">
        <v>16172.962069492791</v>
      </c>
      <c r="AI3423" s="168" t="s">
        <v>21</v>
      </c>
      <c r="AJ3423"/>
      <c r="AK3423"/>
    </row>
    <row r="3424" spans="1:37" hidden="1" x14ac:dyDescent="0.25">
      <c r="A3424" s="179" t="b">
        <f>IF(E3424&lt;&gt;1,"",NOT(ISNA(VLOOKUP(P3424,Mapping!$P:$P,1,FALSE))))</f>
        <v>0</v>
      </c>
      <c r="B3424" s="180" t="str">
        <f t="shared" si="53"/>
        <v/>
      </c>
      <c r="E3424" s="167">
        <v>1</v>
      </c>
      <c r="F3424" s="170" t="s">
        <v>5212</v>
      </c>
      <c r="G3424" s="169">
        <v>179264.46042352359</v>
      </c>
      <c r="H3424" s="168" t="s">
        <v>1266</v>
      </c>
      <c r="I3424" s="168" t="s">
        <v>797</v>
      </c>
      <c r="J3424" s="169">
        <v>76098.704278677847</v>
      </c>
      <c r="K3424" s="169">
        <v>22623.776298359029</v>
      </c>
      <c r="L3424" s="168" t="s">
        <v>5</v>
      </c>
      <c r="M3424" s="168" t="s">
        <v>21</v>
      </c>
      <c r="N3424" s="168" t="s">
        <v>2829</v>
      </c>
      <c r="O3424" s="168" t="s">
        <v>21</v>
      </c>
      <c r="P3424" s="168" t="s">
        <v>2831</v>
      </c>
      <c r="Q3424" s="168" t="s">
        <v>2832</v>
      </c>
      <c r="R3424" s="168" t="s">
        <v>1259</v>
      </c>
      <c r="S3424" s="168" t="s">
        <v>21</v>
      </c>
      <c r="T3424" s="168" t="s">
        <v>1259</v>
      </c>
      <c r="U3424" s="168" t="s">
        <v>1259</v>
      </c>
      <c r="V3424" s="168" t="s">
        <v>2832</v>
      </c>
      <c r="W3424" s="168" t="s">
        <v>1259</v>
      </c>
      <c r="X3424" s="168" t="s">
        <v>21</v>
      </c>
      <c r="Y3424" s="168" t="s">
        <v>1259</v>
      </c>
      <c r="Z3424" s="168" t="s">
        <v>21</v>
      </c>
      <c r="AA3424" s="168" t="s">
        <v>5213</v>
      </c>
      <c r="AB3424" s="168" t="s">
        <v>1259</v>
      </c>
      <c r="AC3424" s="168" t="s">
        <v>7082</v>
      </c>
      <c r="AD3424" s="169">
        <v>136691.05611548651</v>
      </c>
      <c r="AE3424" s="168" t="s">
        <v>807</v>
      </c>
      <c r="AF3424" s="169">
        <v>-127625.76217434061</v>
      </c>
      <c r="AG3424" s="169">
        <v>-89872.291452382109</v>
      </c>
      <c r="AH3424" s="169">
        <v>-52826.865636338443</v>
      </c>
      <c r="AI3424" s="168" t="s">
        <v>21</v>
      </c>
      <c r="AJ3424"/>
      <c r="AK3424"/>
    </row>
    <row r="3425" spans="1:37" hidden="1" x14ac:dyDescent="0.25">
      <c r="A3425" s="179" t="b">
        <f>IF(E3425&lt;&gt;1,"",NOT(ISNA(VLOOKUP(P3425,Mapping!$P:$P,1,FALSE))))</f>
        <v>0</v>
      </c>
      <c r="B3425" s="180" t="str">
        <f t="shared" si="53"/>
        <v/>
      </c>
      <c r="E3425" s="167">
        <v>1</v>
      </c>
      <c r="F3425" s="170" t="s">
        <v>5212</v>
      </c>
      <c r="G3425" s="169">
        <v>853373.5251411486</v>
      </c>
      <c r="H3425" s="168" t="s">
        <v>1266</v>
      </c>
      <c r="I3425" s="168" t="s">
        <v>797</v>
      </c>
      <c r="J3425" s="169">
        <v>362261.54015995568</v>
      </c>
      <c r="K3425" s="169">
        <v>107698.6017536468</v>
      </c>
      <c r="L3425" s="168" t="s">
        <v>5</v>
      </c>
      <c r="M3425" s="168" t="s">
        <v>21</v>
      </c>
      <c r="N3425" s="168" t="s">
        <v>2829</v>
      </c>
      <c r="O3425" s="168" t="s">
        <v>21</v>
      </c>
      <c r="P3425" s="168" t="s">
        <v>2836</v>
      </c>
      <c r="Q3425" s="168" t="s">
        <v>2837</v>
      </c>
      <c r="R3425" s="168" t="s">
        <v>1259</v>
      </c>
      <c r="S3425" s="168" t="s">
        <v>21</v>
      </c>
      <c r="T3425" s="168" t="s">
        <v>1259</v>
      </c>
      <c r="U3425" s="168" t="s">
        <v>1259</v>
      </c>
      <c r="V3425" s="168" t="s">
        <v>2837</v>
      </c>
      <c r="W3425" s="168" t="s">
        <v>1259</v>
      </c>
      <c r="X3425" s="168" t="s">
        <v>21</v>
      </c>
      <c r="Y3425" s="168" t="s">
        <v>1259</v>
      </c>
      <c r="Z3425" s="168" t="s">
        <v>21</v>
      </c>
      <c r="AA3425" s="168" t="s">
        <v>5213</v>
      </c>
      <c r="AB3425" s="168" t="s">
        <v>1259</v>
      </c>
      <c r="AC3425" s="168" t="s">
        <v>9561</v>
      </c>
      <c r="AD3425" s="169">
        <v>650706.381716431</v>
      </c>
      <c r="AE3425" s="168" t="s">
        <v>807</v>
      </c>
      <c r="AF3425" s="169">
        <v>-607551.80535076722</v>
      </c>
      <c r="AG3425" s="169">
        <v>-427829.55410144402</v>
      </c>
      <c r="AH3425" s="169">
        <v>-251477.89162298621</v>
      </c>
      <c r="AI3425" s="168" t="s">
        <v>21</v>
      </c>
      <c r="AJ3425"/>
      <c r="AK3425"/>
    </row>
    <row r="3426" spans="1:37" hidden="1" x14ac:dyDescent="0.25">
      <c r="A3426" s="179" t="b">
        <f>IF(E3426&lt;&gt;1,"",NOT(ISNA(VLOOKUP(P3426,Mapping!$P:$P,1,FALSE))))</f>
        <v>0</v>
      </c>
      <c r="B3426" s="180" t="str">
        <f t="shared" si="53"/>
        <v/>
      </c>
      <c r="E3426" s="167">
        <v>1</v>
      </c>
      <c r="F3426" s="170" t="s">
        <v>5214</v>
      </c>
      <c r="G3426" s="169">
        <v>914149.32335939386</v>
      </c>
      <c r="H3426" s="168" t="s">
        <v>1266</v>
      </c>
      <c r="I3426" s="168" t="s">
        <v>303</v>
      </c>
      <c r="J3426" s="169">
        <v>234070.1150155084</v>
      </c>
      <c r="K3426" s="169">
        <v>78761.686847700403</v>
      </c>
      <c r="L3426" s="168" t="s">
        <v>5</v>
      </c>
      <c r="M3426" s="168" t="s">
        <v>21</v>
      </c>
      <c r="N3426" s="168" t="s">
        <v>2829</v>
      </c>
      <c r="O3426" s="168" t="s">
        <v>21</v>
      </c>
      <c r="P3426" s="168" t="s">
        <v>2831</v>
      </c>
      <c r="Q3426" s="168" t="s">
        <v>2832</v>
      </c>
      <c r="R3426" s="168" t="s">
        <v>1259</v>
      </c>
      <c r="S3426" s="168" t="s">
        <v>21</v>
      </c>
      <c r="T3426" s="168" t="s">
        <v>1259</v>
      </c>
      <c r="U3426" s="168" t="s">
        <v>1259</v>
      </c>
      <c r="V3426" s="168" t="s">
        <v>2832</v>
      </c>
      <c r="W3426" s="168" t="s">
        <v>1259</v>
      </c>
      <c r="X3426" s="168" t="s">
        <v>21</v>
      </c>
      <c r="Y3426" s="168" t="s">
        <v>1259</v>
      </c>
      <c r="Z3426" s="168" t="s">
        <v>21</v>
      </c>
      <c r="AA3426" s="168" t="s">
        <v>5215</v>
      </c>
      <c r="AB3426" s="168" t="s">
        <v>5216</v>
      </c>
      <c r="AC3426" s="168" t="s">
        <v>9562</v>
      </c>
      <c r="AD3426" s="169">
        <v>351760.12617647008</v>
      </c>
      <c r="AE3426" s="168" t="s">
        <v>817</v>
      </c>
      <c r="AF3426" s="169">
        <v>-62962.167436907068</v>
      </c>
      <c r="AG3426" s="169">
        <v>829168.39590317465</v>
      </c>
      <c r="AH3426" s="169">
        <v>-205921.8828678038</v>
      </c>
      <c r="AI3426" s="168" t="s">
        <v>21</v>
      </c>
      <c r="AJ3426"/>
      <c r="AK3426"/>
    </row>
    <row r="3427" spans="1:37" hidden="1" x14ac:dyDescent="0.25">
      <c r="A3427" s="179" t="b">
        <f>IF(E3427&lt;&gt;1,"",NOT(ISNA(VLOOKUP(P3427,Mapping!$P:$P,1,FALSE))))</f>
        <v>0</v>
      </c>
      <c r="B3427" s="180" t="str">
        <f t="shared" si="53"/>
        <v/>
      </c>
      <c r="E3427" s="167">
        <v>1</v>
      </c>
      <c r="F3427" s="170" t="s">
        <v>5217</v>
      </c>
      <c r="G3427" s="169">
        <v>10143593.371163281</v>
      </c>
      <c r="H3427" s="168" t="s">
        <v>1266</v>
      </c>
      <c r="I3427" s="168" t="s">
        <v>303</v>
      </c>
      <c r="J3427" s="169">
        <v>2190248.8023812831</v>
      </c>
      <c r="K3427" s="169">
        <v>1149462.4209065661</v>
      </c>
      <c r="L3427" s="168" t="s">
        <v>5</v>
      </c>
      <c r="M3427" s="168" t="s">
        <v>21</v>
      </c>
      <c r="N3427" s="168" t="s">
        <v>2829</v>
      </c>
      <c r="O3427" s="168" t="s">
        <v>21</v>
      </c>
      <c r="P3427" s="168" t="s">
        <v>2831</v>
      </c>
      <c r="Q3427" s="168" t="s">
        <v>2832</v>
      </c>
      <c r="R3427" s="168" t="s">
        <v>1259</v>
      </c>
      <c r="S3427" s="168" t="s">
        <v>21</v>
      </c>
      <c r="T3427" s="168" t="s">
        <v>1259</v>
      </c>
      <c r="U3427" s="168" t="s">
        <v>1259</v>
      </c>
      <c r="V3427" s="168" t="s">
        <v>2832</v>
      </c>
      <c r="W3427" s="168" t="s">
        <v>1259</v>
      </c>
      <c r="X3427" s="168" t="s">
        <v>21</v>
      </c>
      <c r="Y3427" s="168" t="s">
        <v>1259</v>
      </c>
      <c r="Z3427" s="168" t="s">
        <v>21</v>
      </c>
      <c r="AA3427" s="168" t="s">
        <v>5218</v>
      </c>
      <c r="AB3427" s="168" t="s">
        <v>5219</v>
      </c>
      <c r="AC3427" s="168" t="s">
        <v>9563</v>
      </c>
      <c r="AD3427" s="169">
        <v>2794254.5824270812</v>
      </c>
      <c r="AE3427" s="168" t="s">
        <v>807</v>
      </c>
      <c r="AF3427" s="169">
        <v>310092.87494283728</v>
      </c>
      <c r="AG3427" s="169">
        <v>-7143043.8662104607</v>
      </c>
      <c r="AH3427" s="169">
        <v>-3007040.3418326681</v>
      </c>
      <c r="AI3427" s="168" t="s">
        <v>21</v>
      </c>
      <c r="AJ3427"/>
      <c r="AK3427"/>
    </row>
    <row r="3428" spans="1:37" hidden="1" x14ac:dyDescent="0.25">
      <c r="A3428" s="179" t="b">
        <f>IF(E3428&lt;&gt;1,"",NOT(ISNA(VLOOKUP(P3428,Mapping!$P:$P,1,FALSE))))</f>
        <v>0</v>
      </c>
      <c r="B3428" s="180" t="str">
        <f t="shared" si="53"/>
        <v/>
      </c>
      <c r="E3428" s="167">
        <v>1</v>
      </c>
      <c r="F3428" s="170" t="s">
        <v>5217</v>
      </c>
      <c r="G3428" s="169">
        <v>4696161.056366886</v>
      </c>
      <c r="H3428" s="168" t="s">
        <v>1266</v>
      </c>
      <c r="I3428" s="168" t="s">
        <v>303</v>
      </c>
      <c r="J3428" s="169">
        <v>1014015.522224903</v>
      </c>
      <c r="K3428" s="169">
        <v>532164.53571221523</v>
      </c>
      <c r="L3428" s="168" t="s">
        <v>5</v>
      </c>
      <c r="M3428" s="168" t="s">
        <v>21</v>
      </c>
      <c r="N3428" s="168" t="s">
        <v>2829</v>
      </c>
      <c r="O3428" s="168" t="s">
        <v>21</v>
      </c>
      <c r="P3428" s="168" t="s">
        <v>2836</v>
      </c>
      <c r="Q3428" s="168" t="s">
        <v>2837</v>
      </c>
      <c r="R3428" s="168" t="s">
        <v>1259</v>
      </c>
      <c r="S3428" s="168" t="s">
        <v>21</v>
      </c>
      <c r="T3428" s="168" t="s">
        <v>1259</v>
      </c>
      <c r="U3428" s="168" t="s">
        <v>1259</v>
      </c>
      <c r="V3428" s="168" t="s">
        <v>2837</v>
      </c>
      <c r="W3428" s="168" t="s">
        <v>1259</v>
      </c>
      <c r="X3428" s="168" t="s">
        <v>21</v>
      </c>
      <c r="Y3428" s="168" t="s">
        <v>1259</v>
      </c>
      <c r="Z3428" s="168" t="s">
        <v>21</v>
      </c>
      <c r="AA3428" s="168" t="s">
        <v>5218</v>
      </c>
      <c r="AB3428" s="168" t="s">
        <v>5219</v>
      </c>
      <c r="AC3428" s="168" t="s">
        <v>9564</v>
      </c>
      <c r="AD3428" s="169">
        <v>1293650.9845587329</v>
      </c>
      <c r="AE3428" s="168" t="s">
        <v>807</v>
      </c>
      <c r="AF3428" s="169">
        <v>143563.13683702049</v>
      </c>
      <c r="AG3428" s="169">
        <v>-3307002.085058046</v>
      </c>
      <c r="AH3428" s="169">
        <v>-1392164.0223063549</v>
      </c>
      <c r="AI3428" s="168" t="s">
        <v>21</v>
      </c>
      <c r="AJ3428"/>
      <c r="AK3428"/>
    </row>
    <row r="3429" spans="1:37" hidden="1" x14ac:dyDescent="0.25">
      <c r="A3429" s="179" t="b">
        <f>IF(E3429&lt;&gt;1,"",NOT(ISNA(VLOOKUP(P3429,Mapping!$P:$P,1,FALSE))))</f>
        <v>0</v>
      </c>
      <c r="B3429" s="180" t="str">
        <f t="shared" si="53"/>
        <v/>
      </c>
      <c r="E3429" s="167">
        <v>1</v>
      </c>
      <c r="F3429" s="170" t="s">
        <v>5220</v>
      </c>
      <c r="G3429" s="169">
        <v>164824.31653928649</v>
      </c>
      <c r="H3429" s="168" t="s">
        <v>1266</v>
      </c>
      <c r="I3429" s="168" t="s">
        <v>797</v>
      </c>
      <c r="J3429" s="169">
        <v>34685.316269927607</v>
      </c>
      <c r="K3429" s="169">
        <v>-1998.3444308953719</v>
      </c>
      <c r="L3429" s="168" t="s">
        <v>5</v>
      </c>
      <c r="M3429" s="168" t="s">
        <v>21</v>
      </c>
      <c r="N3429" s="168" t="s">
        <v>2829</v>
      </c>
      <c r="O3429" s="168" t="s">
        <v>21</v>
      </c>
      <c r="P3429" s="168" t="s">
        <v>2831</v>
      </c>
      <c r="Q3429" s="168" t="s">
        <v>2832</v>
      </c>
      <c r="R3429" s="168" t="s">
        <v>1259</v>
      </c>
      <c r="S3429" s="168" t="s">
        <v>21</v>
      </c>
      <c r="T3429" s="168" t="s">
        <v>1259</v>
      </c>
      <c r="U3429" s="168" t="s">
        <v>1259</v>
      </c>
      <c r="V3429" s="168" t="s">
        <v>2832</v>
      </c>
      <c r="W3429" s="168" t="s">
        <v>1259</v>
      </c>
      <c r="X3429" s="168" t="s">
        <v>21</v>
      </c>
      <c r="Y3429" s="168" t="s">
        <v>1259</v>
      </c>
      <c r="Z3429" s="168" t="s">
        <v>21</v>
      </c>
      <c r="AA3429" s="168" t="s">
        <v>5221</v>
      </c>
      <c r="AB3429" s="168" t="s">
        <v>1259</v>
      </c>
      <c r="AC3429" s="168" t="s">
        <v>2698</v>
      </c>
      <c r="AD3429" s="169">
        <v>42253.092271585359</v>
      </c>
      <c r="AE3429" s="168" t="s">
        <v>807</v>
      </c>
      <c r="AF3429" s="169">
        <v>90832.056662770628</v>
      </c>
      <c r="AG3429" s="169">
        <v>-120249.54933123699</v>
      </c>
      <c r="AH3429" s="169">
        <v>4876.6159529667057</v>
      </c>
      <c r="AI3429" s="168" t="s">
        <v>21</v>
      </c>
      <c r="AJ3429"/>
      <c r="AK3429"/>
    </row>
    <row r="3430" spans="1:37" hidden="1" x14ac:dyDescent="0.25">
      <c r="A3430" s="179" t="b">
        <f>IF(E3430&lt;&gt;1,"",NOT(ISNA(VLOOKUP(P3430,Mapping!$P:$P,1,FALSE))))</f>
        <v>0</v>
      </c>
      <c r="B3430" s="180" t="str">
        <f t="shared" si="53"/>
        <v/>
      </c>
      <c r="E3430" s="167">
        <v>1</v>
      </c>
      <c r="F3430" s="170" t="s">
        <v>5222</v>
      </c>
      <c r="G3430" s="169">
        <v>3847746.3015574482</v>
      </c>
      <c r="H3430" s="168" t="s">
        <v>1266</v>
      </c>
      <c r="I3430" s="168" t="s">
        <v>303</v>
      </c>
      <c r="J3430" s="169">
        <v>1138905.7098413049</v>
      </c>
      <c r="K3430" s="169">
        <v>472329.57149785542</v>
      </c>
      <c r="L3430" s="168" t="s">
        <v>5</v>
      </c>
      <c r="M3430" s="168" t="s">
        <v>21</v>
      </c>
      <c r="N3430" s="168" t="s">
        <v>2829</v>
      </c>
      <c r="O3430" s="168" t="s">
        <v>21</v>
      </c>
      <c r="P3430" s="168" t="s">
        <v>2831</v>
      </c>
      <c r="Q3430" s="168" t="s">
        <v>2832</v>
      </c>
      <c r="R3430" s="168" t="s">
        <v>1259</v>
      </c>
      <c r="S3430" s="168" t="s">
        <v>21</v>
      </c>
      <c r="T3430" s="168" t="s">
        <v>1259</v>
      </c>
      <c r="U3430" s="168" t="s">
        <v>1259</v>
      </c>
      <c r="V3430" s="168" t="s">
        <v>2832</v>
      </c>
      <c r="W3430" s="168" t="s">
        <v>1259</v>
      </c>
      <c r="X3430" s="168" t="s">
        <v>21</v>
      </c>
      <c r="Y3430" s="168" t="s">
        <v>1259</v>
      </c>
      <c r="Z3430" s="168" t="s">
        <v>21</v>
      </c>
      <c r="AA3430" s="168" t="s">
        <v>5223</v>
      </c>
      <c r="AB3430" s="168" t="s">
        <v>5224</v>
      </c>
      <c r="AC3430" s="168" t="s">
        <v>9565</v>
      </c>
      <c r="AD3430" s="169">
        <v>1436161.5388733849</v>
      </c>
      <c r="AE3430" s="168" t="s">
        <v>808</v>
      </c>
      <c r="AF3430" s="169">
        <v>-593461.99077405967</v>
      </c>
      <c r="AG3430" s="169">
        <v>-174841.1154351318</v>
      </c>
      <c r="AH3430" s="169">
        <v>-900137.91585049871</v>
      </c>
      <c r="AI3430" s="168" t="s">
        <v>21</v>
      </c>
      <c r="AJ3430"/>
      <c r="AK3430"/>
    </row>
    <row r="3431" spans="1:37" hidden="1" x14ac:dyDescent="0.25">
      <c r="A3431" s="179" t="b">
        <f>IF(E3431&lt;&gt;1,"",NOT(ISNA(VLOOKUP(P3431,Mapping!$P:$P,1,FALSE))))</f>
        <v>0</v>
      </c>
      <c r="B3431" s="180" t="str">
        <f t="shared" si="53"/>
        <v/>
      </c>
      <c r="E3431" s="167">
        <v>1</v>
      </c>
      <c r="F3431" s="170" t="s">
        <v>5222</v>
      </c>
      <c r="G3431" s="169">
        <v>5898320.9207960889</v>
      </c>
      <c r="H3431" s="168" t="s">
        <v>1266</v>
      </c>
      <c r="I3431" s="168" t="s">
        <v>303</v>
      </c>
      <c r="J3431" s="169">
        <v>1745861.30391497</v>
      </c>
      <c r="K3431" s="169">
        <v>724047.57869529549</v>
      </c>
      <c r="L3431" s="168" t="s">
        <v>5</v>
      </c>
      <c r="M3431" s="168" t="s">
        <v>21</v>
      </c>
      <c r="N3431" s="168" t="s">
        <v>2829</v>
      </c>
      <c r="O3431" s="168" t="s">
        <v>21</v>
      </c>
      <c r="P3431" s="168" t="s">
        <v>2836</v>
      </c>
      <c r="Q3431" s="168" t="s">
        <v>2837</v>
      </c>
      <c r="R3431" s="168" t="s">
        <v>1259</v>
      </c>
      <c r="S3431" s="168" t="s">
        <v>21</v>
      </c>
      <c r="T3431" s="168" t="s">
        <v>1259</v>
      </c>
      <c r="U3431" s="168" t="s">
        <v>1259</v>
      </c>
      <c r="V3431" s="168" t="s">
        <v>2837</v>
      </c>
      <c r="W3431" s="168" t="s">
        <v>1259</v>
      </c>
      <c r="X3431" s="168" t="s">
        <v>21</v>
      </c>
      <c r="Y3431" s="168" t="s">
        <v>1259</v>
      </c>
      <c r="Z3431" s="168" t="s">
        <v>21</v>
      </c>
      <c r="AA3431" s="168" t="s">
        <v>5223</v>
      </c>
      <c r="AB3431" s="168" t="s">
        <v>5224</v>
      </c>
      <c r="AC3431" s="168" t="s">
        <v>9566</v>
      </c>
      <c r="AD3431" s="169">
        <v>2201533.309758706</v>
      </c>
      <c r="AE3431" s="168" t="s">
        <v>808</v>
      </c>
      <c r="AF3431" s="169">
        <v>-909734.94652260933</v>
      </c>
      <c r="AG3431" s="169">
        <v>-268018.97218871681</v>
      </c>
      <c r="AH3431" s="169">
        <v>-1379847.2884019781</v>
      </c>
      <c r="AI3431" s="168" t="s">
        <v>21</v>
      </c>
      <c r="AJ3431"/>
      <c r="AK3431"/>
    </row>
    <row r="3432" spans="1:37" hidden="1" x14ac:dyDescent="0.25">
      <c r="A3432" s="179" t="b">
        <f>IF(E3432&lt;&gt;1,"",NOT(ISNA(VLOOKUP(P3432,Mapping!$P:$P,1,FALSE))))</f>
        <v>0</v>
      </c>
      <c r="B3432" s="180" t="str">
        <f t="shared" si="53"/>
        <v/>
      </c>
      <c r="E3432" s="167">
        <v>1</v>
      </c>
      <c r="F3432" s="170" t="s">
        <v>5225</v>
      </c>
      <c r="G3432" s="169">
        <v>322275.42877185228</v>
      </c>
      <c r="H3432" s="168" t="s">
        <v>1266</v>
      </c>
      <c r="I3432" s="168" t="s">
        <v>2830</v>
      </c>
      <c r="J3432" s="169">
        <v>86786.456061113</v>
      </c>
      <c r="K3432" s="169">
        <v>44710.837742627707</v>
      </c>
      <c r="L3432" s="168" t="s">
        <v>5</v>
      </c>
      <c r="M3432" s="168" t="s">
        <v>21</v>
      </c>
      <c r="N3432" s="168" t="s">
        <v>2829</v>
      </c>
      <c r="O3432" s="168" t="s">
        <v>21</v>
      </c>
      <c r="P3432" s="168" t="s">
        <v>2831</v>
      </c>
      <c r="Q3432" s="168" t="s">
        <v>2832</v>
      </c>
      <c r="R3432" s="168" t="s">
        <v>1259</v>
      </c>
      <c r="S3432" s="168" t="s">
        <v>21</v>
      </c>
      <c r="T3432" s="168" t="s">
        <v>1259</v>
      </c>
      <c r="U3432" s="168" t="s">
        <v>1259</v>
      </c>
      <c r="V3432" s="168" t="s">
        <v>2832</v>
      </c>
      <c r="W3432" s="168" t="s">
        <v>1259</v>
      </c>
      <c r="X3432" s="168" t="s">
        <v>21</v>
      </c>
      <c r="Y3432" s="168" t="s">
        <v>1259</v>
      </c>
      <c r="Z3432" s="168" t="s">
        <v>21</v>
      </c>
      <c r="AA3432" s="168" t="s">
        <v>5226</v>
      </c>
      <c r="AB3432" s="168" t="s">
        <v>1259</v>
      </c>
      <c r="AC3432" s="168" t="s">
        <v>9567</v>
      </c>
      <c r="AD3432" s="169">
        <v>133700.61347081291</v>
      </c>
      <c r="AE3432" s="168" t="s">
        <v>809</v>
      </c>
      <c r="AF3432" s="169">
        <v>-140585.92511109571</v>
      </c>
      <c r="AG3432" s="169">
        <v>-15131.389207515051</v>
      </c>
      <c r="AH3432" s="169">
        <v>-49040.77242522419</v>
      </c>
      <c r="AI3432" s="168" t="s">
        <v>21</v>
      </c>
      <c r="AJ3432"/>
      <c r="AK3432"/>
    </row>
    <row r="3433" spans="1:37" hidden="1" x14ac:dyDescent="0.25">
      <c r="A3433" s="179" t="b">
        <f>IF(E3433&lt;&gt;1,"",NOT(ISNA(VLOOKUP(P3433,Mapping!$P:$P,1,FALSE))))</f>
        <v>0</v>
      </c>
      <c r="B3433" s="180" t="str">
        <f t="shared" si="53"/>
        <v/>
      </c>
      <c r="E3433" s="167">
        <v>1</v>
      </c>
      <c r="F3433" s="170" t="s">
        <v>5225</v>
      </c>
      <c r="G3433" s="169">
        <v>1139609.5905610709</v>
      </c>
      <c r="H3433" s="168" t="s">
        <v>1266</v>
      </c>
      <c r="I3433" s="168" t="s">
        <v>2830</v>
      </c>
      <c r="J3433" s="169">
        <v>306888.66984044091</v>
      </c>
      <c r="K3433" s="169">
        <v>158103.58142317281</v>
      </c>
      <c r="L3433" s="168" t="s">
        <v>5</v>
      </c>
      <c r="M3433" s="168" t="s">
        <v>21</v>
      </c>
      <c r="N3433" s="168" t="s">
        <v>2829</v>
      </c>
      <c r="O3433" s="168" t="s">
        <v>21</v>
      </c>
      <c r="P3433" s="168" t="s">
        <v>2833</v>
      </c>
      <c r="Q3433" s="168" t="s">
        <v>2834</v>
      </c>
      <c r="R3433" s="168" t="s">
        <v>1259</v>
      </c>
      <c r="S3433" s="168" t="s">
        <v>21</v>
      </c>
      <c r="T3433" s="168" t="s">
        <v>1259</v>
      </c>
      <c r="U3433" s="168" t="s">
        <v>1259</v>
      </c>
      <c r="V3433" s="168" t="s">
        <v>2834</v>
      </c>
      <c r="W3433" s="168" t="s">
        <v>1259</v>
      </c>
      <c r="X3433" s="168" t="s">
        <v>21</v>
      </c>
      <c r="Y3433" s="168" t="s">
        <v>1259</v>
      </c>
      <c r="Z3433" s="168" t="s">
        <v>21</v>
      </c>
      <c r="AA3433" s="168" t="s">
        <v>5226</v>
      </c>
      <c r="AB3433" s="168" t="s">
        <v>1259</v>
      </c>
      <c r="AC3433" s="168" t="s">
        <v>5227</v>
      </c>
      <c r="AD3433" s="169">
        <v>472783.48819791921</v>
      </c>
      <c r="AE3433" s="168" t="s">
        <v>809</v>
      </c>
      <c r="AF3433" s="169">
        <v>-497130.88324808149</v>
      </c>
      <c r="AG3433" s="169">
        <v>-53506.642827566713</v>
      </c>
      <c r="AH3433" s="169">
        <v>-173414.81724898281</v>
      </c>
      <c r="AI3433" s="168" t="s">
        <v>21</v>
      </c>
      <c r="AJ3433"/>
      <c r="AK3433"/>
    </row>
    <row r="3434" spans="1:37" hidden="1" x14ac:dyDescent="0.25">
      <c r="A3434" s="179" t="b">
        <f>IF(E3434&lt;&gt;1,"",NOT(ISNA(VLOOKUP(P3434,Mapping!$P:$P,1,FALSE))))</f>
        <v>0</v>
      </c>
      <c r="B3434" s="180" t="str">
        <f t="shared" si="53"/>
        <v/>
      </c>
      <c r="E3434" s="167">
        <v>1</v>
      </c>
      <c r="F3434" s="170" t="s">
        <v>5228</v>
      </c>
      <c r="G3434" s="169">
        <v>358615.37130845111</v>
      </c>
      <c r="H3434" s="168" t="s">
        <v>1266</v>
      </c>
      <c r="I3434" s="168" t="s">
        <v>402</v>
      </c>
      <c r="J3434" s="169">
        <v>121889.9256090454</v>
      </c>
      <c r="K3434" s="169">
        <v>63196.336068102231</v>
      </c>
      <c r="L3434" s="168" t="s">
        <v>5</v>
      </c>
      <c r="M3434" s="168" t="s">
        <v>21</v>
      </c>
      <c r="N3434" s="168" t="s">
        <v>2829</v>
      </c>
      <c r="O3434" s="168" t="s">
        <v>21</v>
      </c>
      <c r="P3434" s="168" t="s">
        <v>2831</v>
      </c>
      <c r="Q3434" s="168" t="s">
        <v>2832</v>
      </c>
      <c r="R3434" s="168" t="s">
        <v>1259</v>
      </c>
      <c r="S3434" s="168" t="s">
        <v>21</v>
      </c>
      <c r="T3434" s="168" t="s">
        <v>1259</v>
      </c>
      <c r="U3434" s="168" t="s">
        <v>1259</v>
      </c>
      <c r="V3434" s="168" t="s">
        <v>2832</v>
      </c>
      <c r="W3434" s="168" t="s">
        <v>1259</v>
      </c>
      <c r="X3434" s="168" t="s">
        <v>21</v>
      </c>
      <c r="Y3434" s="168" t="s">
        <v>1259</v>
      </c>
      <c r="Z3434" s="168" t="s">
        <v>21</v>
      </c>
      <c r="AA3434" s="168" t="s">
        <v>5229</v>
      </c>
      <c r="AB3434" s="168" t="s">
        <v>1259</v>
      </c>
      <c r="AC3434" s="168" t="s">
        <v>9568</v>
      </c>
      <c r="AD3434" s="169">
        <v>196853.72368313951</v>
      </c>
      <c r="AE3434" s="168" t="s">
        <v>809</v>
      </c>
      <c r="AF3434" s="169">
        <v>-131865.49047587879</v>
      </c>
      <c r="AG3434" s="169">
        <v>-5780.2166938063456</v>
      </c>
      <c r="AH3434" s="169">
        <v>-166893.4894917988</v>
      </c>
      <c r="AI3434" s="168" t="s">
        <v>21</v>
      </c>
      <c r="AJ3434"/>
      <c r="AK3434"/>
    </row>
    <row r="3435" spans="1:37" hidden="1" x14ac:dyDescent="0.25">
      <c r="A3435" s="179" t="b">
        <f>IF(E3435&lt;&gt;1,"",NOT(ISNA(VLOOKUP(P3435,Mapping!$P:$P,1,FALSE))))</f>
        <v>0</v>
      </c>
      <c r="B3435" s="180" t="str">
        <f t="shared" si="53"/>
        <v/>
      </c>
      <c r="E3435" s="167">
        <v>1</v>
      </c>
      <c r="F3435" s="170" t="s">
        <v>5230</v>
      </c>
      <c r="G3435" s="169">
        <v>5426241.7023324016</v>
      </c>
      <c r="H3435" s="168" t="s">
        <v>1266</v>
      </c>
      <c r="I3435" s="168" t="s">
        <v>303</v>
      </c>
      <c r="J3435" s="169">
        <v>1453534.112726806</v>
      </c>
      <c r="K3435" s="169">
        <v>825308.84349788935</v>
      </c>
      <c r="L3435" s="168" t="s">
        <v>5</v>
      </c>
      <c r="M3435" s="168" t="s">
        <v>21</v>
      </c>
      <c r="N3435" s="168" t="s">
        <v>2829</v>
      </c>
      <c r="O3435" s="168" t="s">
        <v>21</v>
      </c>
      <c r="P3435" s="168" t="s">
        <v>2831</v>
      </c>
      <c r="Q3435" s="168" t="s">
        <v>2832</v>
      </c>
      <c r="R3435" s="168" t="s">
        <v>1259</v>
      </c>
      <c r="S3435" s="168" t="s">
        <v>21</v>
      </c>
      <c r="T3435" s="168" t="s">
        <v>1259</v>
      </c>
      <c r="U3435" s="168" t="s">
        <v>1259</v>
      </c>
      <c r="V3435" s="168" t="s">
        <v>2832</v>
      </c>
      <c r="W3435" s="168" t="s">
        <v>1259</v>
      </c>
      <c r="X3435" s="168" t="s">
        <v>21</v>
      </c>
      <c r="Y3435" s="168" t="s">
        <v>1259</v>
      </c>
      <c r="Z3435" s="168" t="s">
        <v>21</v>
      </c>
      <c r="AA3435" s="168" t="s">
        <v>5231</v>
      </c>
      <c r="AB3435" s="168" t="s">
        <v>1259</v>
      </c>
      <c r="AC3435" s="168" t="s">
        <v>12389</v>
      </c>
      <c r="AD3435" s="169">
        <v>2663690.1413967549</v>
      </c>
      <c r="AE3435" s="168" t="s">
        <v>808</v>
      </c>
      <c r="AF3435" s="169">
        <v>-2264965.9334838078</v>
      </c>
      <c r="AG3435" s="169">
        <v>-84351.789085557684</v>
      </c>
      <c r="AH3435" s="169">
        <v>-1532623.6628702439</v>
      </c>
      <c r="AI3435" s="168" t="s">
        <v>21</v>
      </c>
      <c r="AJ3435"/>
      <c r="AK3435"/>
    </row>
    <row r="3436" spans="1:37" hidden="1" x14ac:dyDescent="0.25">
      <c r="A3436" s="179" t="b">
        <f>IF(E3436&lt;&gt;1,"",NOT(ISNA(VLOOKUP(P3436,Mapping!$P:$P,1,FALSE))))</f>
        <v>0</v>
      </c>
      <c r="B3436" s="180" t="str">
        <f t="shared" si="53"/>
        <v/>
      </c>
      <c r="E3436" s="167">
        <v>1</v>
      </c>
      <c r="F3436" s="170" t="s">
        <v>5230</v>
      </c>
      <c r="G3436" s="169">
        <v>8195229.6102125654</v>
      </c>
      <c r="H3436" s="168" t="s">
        <v>1266</v>
      </c>
      <c r="I3436" s="168" t="s">
        <v>303</v>
      </c>
      <c r="J3436" s="169">
        <v>2195266.3470468991</v>
      </c>
      <c r="K3436" s="169">
        <v>1246460.4127193489</v>
      </c>
      <c r="L3436" s="168" t="s">
        <v>5</v>
      </c>
      <c r="M3436" s="168" t="s">
        <v>21</v>
      </c>
      <c r="N3436" s="168" t="s">
        <v>2829</v>
      </c>
      <c r="O3436" s="168" t="s">
        <v>21</v>
      </c>
      <c r="P3436" s="168" t="s">
        <v>2851</v>
      </c>
      <c r="Q3436" s="168" t="s">
        <v>2834</v>
      </c>
      <c r="R3436" s="168" t="s">
        <v>1259</v>
      </c>
      <c r="S3436" s="168" t="s">
        <v>21</v>
      </c>
      <c r="T3436" s="168" t="s">
        <v>1259</v>
      </c>
      <c r="U3436" s="168" t="s">
        <v>1259</v>
      </c>
      <c r="V3436" s="168" t="s">
        <v>2834</v>
      </c>
      <c r="W3436" s="168" t="s">
        <v>1259</v>
      </c>
      <c r="X3436" s="168" t="s">
        <v>21</v>
      </c>
      <c r="Y3436" s="168" t="s">
        <v>1259</v>
      </c>
      <c r="Z3436" s="168" t="s">
        <v>21</v>
      </c>
      <c r="AA3436" s="168" t="s">
        <v>5231</v>
      </c>
      <c r="AB3436" s="168" t="s">
        <v>1259</v>
      </c>
      <c r="AC3436" s="168" t="s">
        <v>9569</v>
      </c>
      <c r="AD3436" s="169">
        <v>4022959.8157824269</v>
      </c>
      <c r="AE3436" s="168" t="s">
        <v>808</v>
      </c>
      <c r="AF3436" s="169">
        <v>-3420768.3517360911</v>
      </c>
      <c r="AG3436" s="169">
        <v>-127396.1458980404</v>
      </c>
      <c r="AH3436" s="169">
        <v>-2314714.9560012808</v>
      </c>
      <c r="AI3436" s="168" t="s">
        <v>21</v>
      </c>
      <c r="AJ3436"/>
      <c r="AK3436"/>
    </row>
    <row r="3437" spans="1:37" hidden="1" x14ac:dyDescent="0.25">
      <c r="A3437" s="179" t="b">
        <f>IF(E3437&lt;&gt;1,"",NOT(ISNA(VLOOKUP(P3437,Mapping!$P:$P,1,FALSE))))</f>
        <v>0</v>
      </c>
      <c r="B3437" s="180" t="str">
        <f t="shared" si="53"/>
        <v/>
      </c>
      <c r="E3437" s="167">
        <v>1</v>
      </c>
      <c r="F3437" s="170" t="s">
        <v>5230</v>
      </c>
      <c r="G3437" s="169">
        <v>4105121.171757278</v>
      </c>
      <c r="H3437" s="168" t="s">
        <v>1266</v>
      </c>
      <c r="I3437" s="168" t="s">
        <v>303</v>
      </c>
      <c r="J3437" s="169">
        <v>1099643.913292954</v>
      </c>
      <c r="K3437" s="169">
        <v>624371.89357514516</v>
      </c>
      <c r="L3437" s="168" t="s">
        <v>5</v>
      </c>
      <c r="M3437" s="168" t="s">
        <v>21</v>
      </c>
      <c r="N3437" s="168" t="s">
        <v>2829</v>
      </c>
      <c r="O3437" s="168" t="s">
        <v>21</v>
      </c>
      <c r="P3437" s="168" t="s">
        <v>2836</v>
      </c>
      <c r="Q3437" s="168" t="s">
        <v>2837</v>
      </c>
      <c r="R3437" s="168" t="s">
        <v>1259</v>
      </c>
      <c r="S3437" s="168" t="s">
        <v>21</v>
      </c>
      <c r="T3437" s="168" t="s">
        <v>1259</v>
      </c>
      <c r="U3437" s="168" t="s">
        <v>1259</v>
      </c>
      <c r="V3437" s="168" t="s">
        <v>2837</v>
      </c>
      <c r="W3437" s="168" t="s">
        <v>1259</v>
      </c>
      <c r="X3437" s="168" t="s">
        <v>21</v>
      </c>
      <c r="Y3437" s="168" t="s">
        <v>1259</v>
      </c>
      <c r="Z3437" s="168" t="s">
        <v>21</v>
      </c>
      <c r="AA3437" s="168" t="s">
        <v>5231</v>
      </c>
      <c r="AB3437" s="168" t="s">
        <v>1259</v>
      </c>
      <c r="AC3437" s="168" t="s">
        <v>9570</v>
      </c>
      <c r="AD3437" s="169">
        <v>2015164.711470328</v>
      </c>
      <c r="AE3437" s="168" t="s">
        <v>808</v>
      </c>
      <c r="AF3437" s="169">
        <v>-1713517.4061370611</v>
      </c>
      <c r="AG3437" s="169">
        <v>-63814.760610808153</v>
      </c>
      <c r="AH3437" s="169">
        <v>-1159477.6259377571</v>
      </c>
      <c r="AI3437" s="168" t="s">
        <v>21</v>
      </c>
      <c r="AJ3437"/>
      <c r="AK3437"/>
    </row>
    <row r="3438" spans="1:37" hidden="1" x14ac:dyDescent="0.25">
      <c r="A3438" s="179" t="b">
        <f>IF(E3438&lt;&gt;1,"",NOT(ISNA(VLOOKUP(P3438,Mapping!$P:$P,1,FALSE))))</f>
        <v>0</v>
      </c>
      <c r="B3438" s="180" t="str">
        <f t="shared" si="53"/>
        <v/>
      </c>
      <c r="E3438" s="167">
        <v>1</v>
      </c>
      <c r="F3438" s="170" t="s">
        <v>5232</v>
      </c>
      <c r="G3438" s="169">
        <v>233668.35970163139</v>
      </c>
      <c r="H3438" s="168" t="s">
        <v>1266</v>
      </c>
      <c r="I3438" s="168" t="s">
        <v>797</v>
      </c>
      <c r="J3438" s="169">
        <v>56484.815434519558</v>
      </c>
      <c r="K3438" s="169">
        <v>6687.0553858547637</v>
      </c>
      <c r="L3438" s="168" t="s">
        <v>5</v>
      </c>
      <c r="M3438" s="168" t="s">
        <v>21</v>
      </c>
      <c r="N3438" s="168" t="s">
        <v>2829</v>
      </c>
      <c r="O3438" s="168" t="s">
        <v>21</v>
      </c>
      <c r="P3438" s="168" t="s">
        <v>2831</v>
      </c>
      <c r="Q3438" s="168" t="s">
        <v>2832</v>
      </c>
      <c r="R3438" s="168" t="s">
        <v>1259</v>
      </c>
      <c r="S3438" s="168" t="s">
        <v>21</v>
      </c>
      <c r="T3438" s="168" t="s">
        <v>1259</v>
      </c>
      <c r="U3438" s="168" t="s">
        <v>1259</v>
      </c>
      <c r="V3438" s="168" t="s">
        <v>2832</v>
      </c>
      <c r="W3438" s="168" t="s">
        <v>1259</v>
      </c>
      <c r="X3438" s="168" t="s">
        <v>21</v>
      </c>
      <c r="Y3438" s="168" t="s">
        <v>1259</v>
      </c>
      <c r="Z3438" s="168" t="s">
        <v>21</v>
      </c>
      <c r="AA3438" s="168" t="s">
        <v>5233</v>
      </c>
      <c r="AB3438" s="168" t="s">
        <v>1259</v>
      </c>
      <c r="AC3438" s="168" t="s">
        <v>9571</v>
      </c>
      <c r="AD3438" s="169">
        <v>102281.2884560524</v>
      </c>
      <c r="AE3438" s="168" t="s">
        <v>817</v>
      </c>
      <c r="AF3438" s="169">
        <v>-52786.923449587339</v>
      </c>
      <c r="AG3438" s="169">
        <v>-123719.385342562</v>
      </c>
      <c r="AH3438" s="169">
        <v>19694.881874292241</v>
      </c>
      <c r="AI3438" s="168" t="s">
        <v>21</v>
      </c>
      <c r="AJ3438"/>
      <c r="AK3438"/>
    </row>
    <row r="3439" spans="1:37" hidden="1" x14ac:dyDescent="0.25">
      <c r="A3439" s="179" t="b">
        <f>IF(E3439&lt;&gt;1,"",NOT(ISNA(VLOOKUP(P3439,Mapping!$P:$P,1,FALSE))))</f>
        <v>0</v>
      </c>
      <c r="B3439" s="180" t="str">
        <f t="shared" si="53"/>
        <v/>
      </c>
      <c r="E3439" s="167">
        <v>1</v>
      </c>
      <c r="F3439" s="170" t="s">
        <v>460</v>
      </c>
      <c r="G3439" s="169">
        <v>30479669.909717299</v>
      </c>
      <c r="H3439" s="168" t="s">
        <v>1266</v>
      </c>
      <c r="I3439" s="168" t="s">
        <v>421</v>
      </c>
      <c r="J3439" s="169">
        <v>16206414.35187882</v>
      </c>
      <c r="K3439" s="169">
        <v>3810176.7337182648</v>
      </c>
      <c r="L3439" s="168" t="s">
        <v>5</v>
      </c>
      <c r="M3439" s="168" t="s">
        <v>21</v>
      </c>
      <c r="N3439" s="168" t="s">
        <v>2829</v>
      </c>
      <c r="O3439" s="168" t="s">
        <v>21</v>
      </c>
      <c r="P3439" s="168" t="s">
        <v>2842</v>
      </c>
      <c r="Q3439" s="168" t="s">
        <v>2834</v>
      </c>
      <c r="R3439" s="168" t="s">
        <v>1259</v>
      </c>
      <c r="S3439" s="168" t="s">
        <v>21</v>
      </c>
      <c r="T3439" s="168" t="s">
        <v>1259</v>
      </c>
      <c r="U3439" s="168" t="s">
        <v>1259</v>
      </c>
      <c r="V3439" s="168" t="s">
        <v>2834</v>
      </c>
      <c r="W3439" s="168" t="s">
        <v>1259</v>
      </c>
      <c r="X3439" s="168" t="s">
        <v>21</v>
      </c>
      <c r="Y3439" s="168" t="s">
        <v>1259</v>
      </c>
      <c r="Z3439" s="168" t="s">
        <v>21</v>
      </c>
      <c r="AA3439" s="168" t="s">
        <v>1440</v>
      </c>
      <c r="AB3439" s="168" t="s">
        <v>1259</v>
      </c>
      <c r="AC3439" s="168" t="s">
        <v>9572</v>
      </c>
      <c r="AD3439" s="169">
        <v>24602725.163975529</v>
      </c>
      <c r="AE3439" s="168" t="s">
        <v>807</v>
      </c>
      <c r="AF3439" s="169">
        <v>-4184681.9588141371</v>
      </c>
      <c r="AG3439" s="169">
        <v>-14624973.082470501</v>
      </c>
      <c r="AH3439" s="169">
        <v>-3490804.196343672</v>
      </c>
      <c r="AI3439" s="168" t="s">
        <v>21</v>
      </c>
      <c r="AJ3439"/>
      <c r="AK3439"/>
    </row>
    <row r="3440" spans="1:37" hidden="1" x14ac:dyDescent="0.25">
      <c r="A3440" s="179" t="b">
        <f>IF(E3440&lt;&gt;1,"",NOT(ISNA(VLOOKUP(P3440,Mapping!$P:$P,1,FALSE))))</f>
        <v>0</v>
      </c>
      <c r="B3440" s="180" t="str">
        <f t="shared" si="53"/>
        <v/>
      </c>
      <c r="E3440" s="167">
        <v>1</v>
      </c>
      <c r="F3440" s="170" t="s">
        <v>5234</v>
      </c>
      <c r="G3440" s="169">
        <v>415935.51676831039</v>
      </c>
      <c r="H3440" s="168" t="s">
        <v>1266</v>
      </c>
      <c r="I3440" s="168" t="s">
        <v>561</v>
      </c>
      <c r="J3440" s="169">
        <v>211826.10974293781</v>
      </c>
      <c r="K3440" s="169">
        <v>109968.8888060428</v>
      </c>
      <c r="L3440" s="168" t="s">
        <v>5</v>
      </c>
      <c r="M3440" s="168" t="s">
        <v>21</v>
      </c>
      <c r="N3440" s="168" t="s">
        <v>2829</v>
      </c>
      <c r="O3440" s="168" t="s">
        <v>21</v>
      </c>
      <c r="P3440" s="168" t="s">
        <v>2831</v>
      </c>
      <c r="Q3440" s="168" t="s">
        <v>2832</v>
      </c>
      <c r="R3440" s="168" t="s">
        <v>1259</v>
      </c>
      <c r="S3440" s="168" t="s">
        <v>21</v>
      </c>
      <c r="T3440" s="168" t="s">
        <v>1259</v>
      </c>
      <c r="U3440" s="168" t="s">
        <v>1259</v>
      </c>
      <c r="V3440" s="168" t="s">
        <v>2832</v>
      </c>
      <c r="W3440" s="168" t="s">
        <v>1259</v>
      </c>
      <c r="X3440" s="168" t="s">
        <v>21</v>
      </c>
      <c r="Y3440" s="168" t="s">
        <v>1259</v>
      </c>
      <c r="Z3440" s="168" t="s">
        <v>21</v>
      </c>
      <c r="AA3440" s="168" t="s">
        <v>5235</v>
      </c>
      <c r="AB3440" s="168" t="s">
        <v>1259</v>
      </c>
      <c r="AC3440" s="168" t="s">
        <v>9573</v>
      </c>
      <c r="AD3440" s="169">
        <v>350710.13829202013</v>
      </c>
      <c r="AE3440" s="168" t="s">
        <v>814</v>
      </c>
      <c r="AF3440" s="169">
        <v>-249088.94359767871</v>
      </c>
      <c r="AG3440" s="169">
        <v>-212637.637446376</v>
      </c>
      <c r="AH3440" s="169">
        <v>-259565.3869072127</v>
      </c>
      <c r="AI3440" s="168" t="s">
        <v>21</v>
      </c>
      <c r="AJ3440"/>
      <c r="AK3440"/>
    </row>
    <row r="3441" spans="1:37" hidden="1" x14ac:dyDescent="0.25">
      <c r="A3441" s="179" t="b">
        <f>IF(E3441&lt;&gt;1,"",NOT(ISNA(VLOOKUP(P3441,Mapping!$P:$P,1,FALSE))))</f>
        <v>0</v>
      </c>
      <c r="B3441" s="180" t="str">
        <f t="shared" si="53"/>
        <v/>
      </c>
      <c r="E3441" s="167">
        <v>1</v>
      </c>
      <c r="F3441" s="170" t="s">
        <v>974</v>
      </c>
      <c r="G3441" s="169">
        <v>4261367.9120011739</v>
      </c>
      <c r="H3441" s="168" t="s">
        <v>1266</v>
      </c>
      <c r="I3441" s="168" t="s">
        <v>303</v>
      </c>
      <c r="J3441" s="169">
        <v>2547983.3754278412</v>
      </c>
      <c r="K3441" s="169">
        <v>1354556.143379332</v>
      </c>
      <c r="L3441" s="168" t="s">
        <v>5</v>
      </c>
      <c r="M3441" s="168" t="s">
        <v>21</v>
      </c>
      <c r="N3441" s="168" t="s">
        <v>2829</v>
      </c>
      <c r="O3441" s="168" t="s">
        <v>21</v>
      </c>
      <c r="P3441" s="168" t="s">
        <v>2831</v>
      </c>
      <c r="Q3441" s="168" t="s">
        <v>2832</v>
      </c>
      <c r="R3441" s="168" t="s">
        <v>1259</v>
      </c>
      <c r="S3441" s="168" t="s">
        <v>21</v>
      </c>
      <c r="T3441" s="168" t="s">
        <v>1259</v>
      </c>
      <c r="U3441" s="168" t="s">
        <v>1259</v>
      </c>
      <c r="V3441" s="168" t="s">
        <v>2832</v>
      </c>
      <c r="W3441" s="168" t="s">
        <v>1259</v>
      </c>
      <c r="X3441" s="168" t="s">
        <v>21</v>
      </c>
      <c r="Y3441" s="168" t="s">
        <v>1259</v>
      </c>
      <c r="Z3441" s="168" t="s">
        <v>21</v>
      </c>
      <c r="AA3441" s="168" t="s">
        <v>1441</v>
      </c>
      <c r="AB3441" s="168" t="s">
        <v>821</v>
      </c>
      <c r="AC3441" s="168" t="s">
        <v>6343</v>
      </c>
      <c r="AD3441" s="169">
        <v>3506199.808403125</v>
      </c>
      <c r="AE3441" s="168" t="s">
        <v>807</v>
      </c>
      <c r="AF3441" s="169">
        <v>-1719006.912403235</v>
      </c>
      <c r="AG3441" s="169">
        <v>-1944172.5695555219</v>
      </c>
      <c r="AH3441" s="169">
        <v>-1088379.660675918</v>
      </c>
      <c r="AI3441" s="168" t="s">
        <v>21</v>
      </c>
      <c r="AJ3441"/>
      <c r="AK3441"/>
    </row>
    <row r="3442" spans="1:37" hidden="1" x14ac:dyDescent="0.25">
      <c r="A3442" s="179" t="b">
        <f>IF(E3442&lt;&gt;1,"",NOT(ISNA(VLOOKUP(P3442,Mapping!$P:$P,1,FALSE))))</f>
        <v>0</v>
      </c>
      <c r="B3442" s="180" t="str">
        <f t="shared" si="53"/>
        <v/>
      </c>
      <c r="E3442" s="167">
        <v>1</v>
      </c>
      <c r="F3442" s="170" t="s">
        <v>974</v>
      </c>
      <c r="G3442" s="169">
        <v>21546423.73193771</v>
      </c>
      <c r="H3442" s="168" t="s">
        <v>1266</v>
      </c>
      <c r="I3442" s="168" t="s">
        <v>303</v>
      </c>
      <c r="J3442" s="169">
        <v>12883170.522378029</v>
      </c>
      <c r="K3442" s="169">
        <v>6848937.0635554101</v>
      </c>
      <c r="L3442" s="168" t="s">
        <v>5</v>
      </c>
      <c r="M3442" s="168" t="s">
        <v>21</v>
      </c>
      <c r="N3442" s="168" t="s">
        <v>2829</v>
      </c>
      <c r="O3442" s="168" t="s">
        <v>21</v>
      </c>
      <c r="P3442" s="168" t="s">
        <v>2842</v>
      </c>
      <c r="Q3442" s="168" t="s">
        <v>2834</v>
      </c>
      <c r="R3442" s="168" t="s">
        <v>1259</v>
      </c>
      <c r="S3442" s="168" t="s">
        <v>21</v>
      </c>
      <c r="T3442" s="168" t="s">
        <v>1259</v>
      </c>
      <c r="U3442" s="168" t="s">
        <v>1259</v>
      </c>
      <c r="V3442" s="168" t="s">
        <v>2834</v>
      </c>
      <c r="W3442" s="168" t="s">
        <v>1259</v>
      </c>
      <c r="X3442" s="168" t="s">
        <v>21</v>
      </c>
      <c r="Y3442" s="168" t="s">
        <v>1259</v>
      </c>
      <c r="Z3442" s="168" t="s">
        <v>21</v>
      </c>
      <c r="AA3442" s="168" t="s">
        <v>1441</v>
      </c>
      <c r="AB3442" s="168" t="s">
        <v>821</v>
      </c>
      <c r="AC3442" s="168" t="s">
        <v>3720</v>
      </c>
      <c r="AD3442" s="169">
        <v>17728125.879001029</v>
      </c>
      <c r="AE3442" s="168" t="s">
        <v>807</v>
      </c>
      <c r="AF3442" s="169">
        <v>-8691681.1919617746</v>
      </c>
      <c r="AG3442" s="169">
        <v>-9830168.8229452949</v>
      </c>
      <c r="AH3442" s="169">
        <v>-5503089.5793114621</v>
      </c>
      <c r="AI3442" s="168" t="s">
        <v>21</v>
      </c>
      <c r="AJ3442"/>
      <c r="AK3442"/>
    </row>
    <row r="3443" spans="1:37" hidden="1" x14ac:dyDescent="0.25">
      <c r="A3443" s="179" t="b">
        <f>IF(E3443&lt;&gt;1,"",NOT(ISNA(VLOOKUP(P3443,Mapping!$P:$P,1,FALSE))))</f>
        <v>0</v>
      </c>
      <c r="B3443" s="180" t="str">
        <f t="shared" si="53"/>
        <v/>
      </c>
      <c r="E3443" s="167">
        <v>1</v>
      </c>
      <c r="F3443" s="170" t="s">
        <v>974</v>
      </c>
      <c r="G3443" s="169">
        <v>1219456.5155631909</v>
      </c>
      <c r="H3443" s="168" t="s">
        <v>1266</v>
      </c>
      <c r="I3443" s="168" t="s">
        <v>303</v>
      </c>
      <c r="J3443" s="169">
        <v>729144.95835048018</v>
      </c>
      <c r="K3443" s="169">
        <v>387627.24760002497</v>
      </c>
      <c r="L3443" s="168" t="s">
        <v>5</v>
      </c>
      <c r="M3443" s="168" t="s">
        <v>21</v>
      </c>
      <c r="N3443" s="168" t="s">
        <v>2829</v>
      </c>
      <c r="O3443" s="168" t="s">
        <v>21</v>
      </c>
      <c r="P3443" s="168" t="s">
        <v>2851</v>
      </c>
      <c r="Q3443" s="168" t="s">
        <v>2834</v>
      </c>
      <c r="R3443" s="168" t="s">
        <v>1259</v>
      </c>
      <c r="S3443" s="168" t="s">
        <v>21</v>
      </c>
      <c r="T3443" s="168" t="s">
        <v>1259</v>
      </c>
      <c r="U3443" s="168" t="s">
        <v>1259</v>
      </c>
      <c r="V3443" s="168" t="s">
        <v>2834</v>
      </c>
      <c r="W3443" s="168" t="s">
        <v>1259</v>
      </c>
      <c r="X3443" s="168" t="s">
        <v>21</v>
      </c>
      <c r="Y3443" s="168" t="s">
        <v>1259</v>
      </c>
      <c r="Z3443" s="168" t="s">
        <v>21</v>
      </c>
      <c r="AA3443" s="168" t="s">
        <v>1441</v>
      </c>
      <c r="AB3443" s="168" t="s">
        <v>821</v>
      </c>
      <c r="AC3443" s="168" t="s">
        <v>9542</v>
      </c>
      <c r="AD3443" s="169">
        <v>1003353.451172848</v>
      </c>
      <c r="AE3443" s="168" t="s">
        <v>807</v>
      </c>
      <c r="AF3443" s="169">
        <v>-491920.48725121003</v>
      </c>
      <c r="AG3443" s="169">
        <v>-556355.13203326077</v>
      </c>
      <c r="AH3443" s="169">
        <v>-311456.71906897728</v>
      </c>
      <c r="AI3443" s="168" t="s">
        <v>21</v>
      </c>
      <c r="AJ3443"/>
      <c r="AK3443"/>
    </row>
    <row r="3444" spans="1:37" hidden="1" x14ac:dyDescent="0.25">
      <c r="A3444" s="179" t="b">
        <f>IF(E3444&lt;&gt;1,"",NOT(ISNA(VLOOKUP(P3444,Mapping!$P:$P,1,FALSE))))</f>
        <v>0</v>
      </c>
      <c r="B3444" s="180" t="str">
        <f t="shared" si="53"/>
        <v/>
      </c>
      <c r="E3444" s="167">
        <v>1</v>
      </c>
      <c r="F3444" s="170" t="s">
        <v>974</v>
      </c>
      <c r="G3444" s="169">
        <v>4183301.1593492259</v>
      </c>
      <c r="H3444" s="168" t="s">
        <v>1266</v>
      </c>
      <c r="I3444" s="168" t="s">
        <v>303</v>
      </c>
      <c r="J3444" s="169">
        <v>2501305.221361252</v>
      </c>
      <c r="K3444" s="169">
        <v>1329741.1540186291</v>
      </c>
      <c r="L3444" s="168" t="s">
        <v>5</v>
      </c>
      <c r="M3444" s="168" t="s">
        <v>21</v>
      </c>
      <c r="N3444" s="168" t="s">
        <v>2829</v>
      </c>
      <c r="O3444" s="168" t="s">
        <v>21</v>
      </c>
      <c r="P3444" s="168" t="s">
        <v>2836</v>
      </c>
      <c r="Q3444" s="168" t="s">
        <v>2837</v>
      </c>
      <c r="R3444" s="168" t="s">
        <v>1259</v>
      </c>
      <c r="S3444" s="168" t="s">
        <v>21</v>
      </c>
      <c r="T3444" s="168" t="s">
        <v>1259</v>
      </c>
      <c r="U3444" s="168" t="s">
        <v>1259</v>
      </c>
      <c r="V3444" s="168" t="s">
        <v>2837</v>
      </c>
      <c r="W3444" s="168" t="s">
        <v>1259</v>
      </c>
      <c r="X3444" s="168" t="s">
        <v>21</v>
      </c>
      <c r="Y3444" s="168" t="s">
        <v>1259</v>
      </c>
      <c r="Z3444" s="168" t="s">
        <v>21</v>
      </c>
      <c r="AA3444" s="168" t="s">
        <v>1441</v>
      </c>
      <c r="AB3444" s="168" t="s">
        <v>821</v>
      </c>
      <c r="AC3444" s="168" t="s">
        <v>9574</v>
      </c>
      <c r="AD3444" s="169">
        <v>3441967.4682618161</v>
      </c>
      <c r="AE3444" s="168" t="s">
        <v>807</v>
      </c>
      <c r="AF3444" s="169">
        <v>-1687515.313881634</v>
      </c>
      <c r="AG3444" s="169">
        <v>-1908556.0158491989</v>
      </c>
      <c r="AH3444" s="169">
        <v>-1068440.9303160941</v>
      </c>
      <c r="AI3444" s="168" t="s">
        <v>21</v>
      </c>
      <c r="AJ3444"/>
      <c r="AK3444"/>
    </row>
    <row r="3445" spans="1:37" hidden="1" x14ac:dyDescent="0.25">
      <c r="A3445" s="179" t="b">
        <f>IF(E3445&lt;&gt;1,"",NOT(ISNA(VLOOKUP(P3445,Mapping!$P:$P,1,FALSE))))</f>
        <v>0</v>
      </c>
      <c r="B3445" s="180" t="str">
        <f t="shared" si="53"/>
        <v/>
      </c>
      <c r="E3445" s="167">
        <v>1</v>
      </c>
      <c r="F3445" s="170" t="s">
        <v>5237</v>
      </c>
      <c r="G3445" s="169">
        <v>2012147.942274888</v>
      </c>
      <c r="H3445" s="168" t="s">
        <v>1266</v>
      </c>
      <c r="I3445" s="168" t="s">
        <v>402</v>
      </c>
      <c r="J3445" s="169">
        <v>774482.95690573577</v>
      </c>
      <c r="K3445" s="169">
        <v>505828.39246038912</v>
      </c>
      <c r="L3445" s="168" t="s">
        <v>5</v>
      </c>
      <c r="M3445" s="168" t="s">
        <v>21</v>
      </c>
      <c r="N3445" s="168" t="s">
        <v>2829</v>
      </c>
      <c r="O3445" s="168" t="s">
        <v>21</v>
      </c>
      <c r="P3445" s="168" t="s">
        <v>2831</v>
      </c>
      <c r="Q3445" s="168" t="s">
        <v>2832</v>
      </c>
      <c r="R3445" s="168" t="s">
        <v>1259</v>
      </c>
      <c r="S3445" s="168" t="s">
        <v>21</v>
      </c>
      <c r="T3445" s="168" t="s">
        <v>1259</v>
      </c>
      <c r="U3445" s="168" t="s">
        <v>1259</v>
      </c>
      <c r="V3445" s="168" t="s">
        <v>2832</v>
      </c>
      <c r="W3445" s="168" t="s">
        <v>1259</v>
      </c>
      <c r="X3445" s="168" t="s">
        <v>21</v>
      </c>
      <c r="Y3445" s="168" t="s">
        <v>1259</v>
      </c>
      <c r="Z3445" s="168" t="s">
        <v>21</v>
      </c>
      <c r="AA3445" s="168" t="s">
        <v>5238</v>
      </c>
      <c r="AB3445" s="168" t="s">
        <v>1259</v>
      </c>
      <c r="AC3445" s="168" t="s">
        <v>9575</v>
      </c>
      <c r="AD3445" s="169">
        <v>1315148.099927902</v>
      </c>
      <c r="AE3445" s="168" t="s">
        <v>807</v>
      </c>
      <c r="AF3445" s="169">
        <v>-1004406.267672436</v>
      </c>
      <c r="AG3445" s="169">
        <v>-1277180.2608596189</v>
      </c>
      <c r="AH3445" s="169">
        <v>-746775.80947569758</v>
      </c>
      <c r="AI3445" s="168" t="s">
        <v>21</v>
      </c>
      <c r="AJ3445"/>
      <c r="AK3445"/>
    </row>
    <row r="3446" spans="1:37" hidden="1" x14ac:dyDescent="0.25">
      <c r="A3446" s="179" t="b">
        <f>IF(E3446&lt;&gt;1,"",NOT(ISNA(VLOOKUP(P3446,Mapping!$P:$P,1,FALSE))))</f>
        <v>0</v>
      </c>
      <c r="B3446" s="180" t="str">
        <f t="shared" si="53"/>
        <v/>
      </c>
      <c r="E3446" s="167">
        <v>1</v>
      </c>
      <c r="F3446" s="170" t="s">
        <v>5239</v>
      </c>
      <c r="G3446" s="169">
        <v>11820349.58528816</v>
      </c>
      <c r="H3446" s="168" t="s">
        <v>1266</v>
      </c>
      <c r="I3446" s="168" t="s">
        <v>303</v>
      </c>
      <c r="J3446" s="169">
        <v>3118716.861122977</v>
      </c>
      <c r="K3446" s="169">
        <v>1281688.1303680509</v>
      </c>
      <c r="L3446" s="168" t="s">
        <v>5</v>
      </c>
      <c r="M3446" s="168" t="s">
        <v>21</v>
      </c>
      <c r="N3446" s="168" t="s">
        <v>2829</v>
      </c>
      <c r="O3446" s="168" t="s">
        <v>21</v>
      </c>
      <c r="P3446" s="168" t="s">
        <v>2831</v>
      </c>
      <c r="Q3446" s="168" t="s">
        <v>2832</v>
      </c>
      <c r="R3446" s="168" t="s">
        <v>1259</v>
      </c>
      <c r="S3446" s="168" t="s">
        <v>21</v>
      </c>
      <c r="T3446" s="168" t="s">
        <v>1259</v>
      </c>
      <c r="U3446" s="168" t="s">
        <v>1259</v>
      </c>
      <c r="V3446" s="168" t="s">
        <v>2832</v>
      </c>
      <c r="W3446" s="168" t="s">
        <v>1259</v>
      </c>
      <c r="X3446" s="168" t="s">
        <v>21</v>
      </c>
      <c r="Y3446" s="168" t="s">
        <v>1259</v>
      </c>
      <c r="Z3446" s="168" t="s">
        <v>21</v>
      </c>
      <c r="AA3446" s="168" t="s">
        <v>5240</v>
      </c>
      <c r="AB3446" s="168" t="s">
        <v>5241</v>
      </c>
      <c r="AC3446" s="168" t="s">
        <v>12390</v>
      </c>
      <c r="AD3446" s="169">
        <v>4680955.557146498</v>
      </c>
      <c r="AE3446" s="168" t="s">
        <v>808</v>
      </c>
      <c r="AF3446" s="169">
        <v>-2589975.634496666</v>
      </c>
      <c r="AG3446" s="169">
        <v>-3224655.7678488619</v>
      </c>
      <c r="AH3446" s="169">
        <v>-1246201.211559009</v>
      </c>
      <c r="AI3446" s="168" t="s">
        <v>21</v>
      </c>
      <c r="AJ3446"/>
      <c r="AK3446"/>
    </row>
    <row r="3447" spans="1:37" hidden="1" x14ac:dyDescent="0.25">
      <c r="A3447" s="179" t="b">
        <f>IF(E3447&lt;&gt;1,"",NOT(ISNA(VLOOKUP(P3447,Mapping!$P:$P,1,FALSE))))</f>
        <v>0</v>
      </c>
      <c r="B3447" s="180" t="str">
        <f t="shared" si="53"/>
        <v/>
      </c>
      <c r="E3447" s="167">
        <v>1</v>
      </c>
      <c r="F3447" s="170" t="s">
        <v>5239</v>
      </c>
      <c r="G3447" s="169">
        <v>13594066.74308699</v>
      </c>
      <c r="H3447" s="168" t="s">
        <v>1266</v>
      </c>
      <c r="I3447" s="168" t="s">
        <v>303</v>
      </c>
      <c r="J3447" s="169">
        <v>3586699.7720324281</v>
      </c>
      <c r="K3447" s="169">
        <v>1474013.4259422489</v>
      </c>
      <c r="L3447" s="168" t="s">
        <v>5</v>
      </c>
      <c r="M3447" s="168" t="s">
        <v>21</v>
      </c>
      <c r="N3447" s="168" t="s">
        <v>2829</v>
      </c>
      <c r="O3447" s="168" t="s">
        <v>21</v>
      </c>
      <c r="P3447" s="168" t="s">
        <v>2833</v>
      </c>
      <c r="Q3447" s="168" t="s">
        <v>2834</v>
      </c>
      <c r="R3447" s="168" t="s">
        <v>1259</v>
      </c>
      <c r="S3447" s="168" t="s">
        <v>21</v>
      </c>
      <c r="T3447" s="168" t="s">
        <v>1259</v>
      </c>
      <c r="U3447" s="168" t="s">
        <v>1259</v>
      </c>
      <c r="V3447" s="168" t="s">
        <v>2834</v>
      </c>
      <c r="W3447" s="168" t="s">
        <v>1259</v>
      </c>
      <c r="X3447" s="168" t="s">
        <v>21</v>
      </c>
      <c r="Y3447" s="168" t="s">
        <v>1259</v>
      </c>
      <c r="Z3447" s="168" t="s">
        <v>21</v>
      </c>
      <c r="AA3447" s="168" t="s">
        <v>5240</v>
      </c>
      <c r="AB3447" s="168" t="s">
        <v>5241</v>
      </c>
      <c r="AC3447" s="168" t="s">
        <v>9576</v>
      </c>
      <c r="AD3447" s="169">
        <v>5383362.1253023436</v>
      </c>
      <c r="AE3447" s="168" t="s">
        <v>808</v>
      </c>
      <c r="AF3447" s="169">
        <v>-2978617.6275308882</v>
      </c>
      <c r="AG3447" s="169">
        <v>-3708535.4722653222</v>
      </c>
      <c r="AH3447" s="169">
        <v>-1433201.4736970251</v>
      </c>
      <c r="AI3447" s="168" t="s">
        <v>21</v>
      </c>
      <c r="AJ3447"/>
      <c r="AK3447"/>
    </row>
    <row r="3448" spans="1:37" hidden="1" x14ac:dyDescent="0.25">
      <c r="A3448" s="179" t="b">
        <f>IF(E3448&lt;&gt;1,"",NOT(ISNA(VLOOKUP(P3448,Mapping!$P:$P,1,FALSE))))</f>
        <v>0</v>
      </c>
      <c r="B3448" s="180" t="str">
        <f t="shared" si="53"/>
        <v/>
      </c>
      <c r="E3448" s="167">
        <v>1</v>
      </c>
      <c r="F3448" s="170" t="s">
        <v>5239</v>
      </c>
      <c r="G3448" s="169">
        <v>22197035.844129279</v>
      </c>
      <c r="H3448" s="168" t="s">
        <v>1266</v>
      </c>
      <c r="I3448" s="168" t="s">
        <v>303</v>
      </c>
      <c r="J3448" s="169">
        <v>5856533.2145673363</v>
      </c>
      <c r="K3448" s="169">
        <v>2406838.914999913</v>
      </c>
      <c r="L3448" s="168" t="s">
        <v>5</v>
      </c>
      <c r="M3448" s="168" t="s">
        <v>21</v>
      </c>
      <c r="N3448" s="168" t="s">
        <v>2829</v>
      </c>
      <c r="O3448" s="168" t="s">
        <v>21</v>
      </c>
      <c r="P3448" s="168" t="s">
        <v>2843</v>
      </c>
      <c r="Q3448" s="168" t="s">
        <v>2834</v>
      </c>
      <c r="R3448" s="168" t="s">
        <v>1259</v>
      </c>
      <c r="S3448" s="168" t="s">
        <v>21</v>
      </c>
      <c r="T3448" s="168" t="s">
        <v>1259</v>
      </c>
      <c r="U3448" s="168" t="s">
        <v>1259</v>
      </c>
      <c r="V3448" s="168" t="s">
        <v>2834</v>
      </c>
      <c r="W3448" s="168" t="s">
        <v>1259</v>
      </c>
      <c r="X3448" s="168" t="s">
        <v>21</v>
      </c>
      <c r="Y3448" s="168" t="s">
        <v>1259</v>
      </c>
      <c r="Z3448" s="168" t="s">
        <v>21</v>
      </c>
      <c r="AA3448" s="168" t="s">
        <v>5240</v>
      </c>
      <c r="AB3448" s="168" t="s">
        <v>5241</v>
      </c>
      <c r="AC3448" s="168" t="s">
        <v>9577</v>
      </c>
      <c r="AD3448" s="169">
        <v>8790208.5752249956</v>
      </c>
      <c r="AE3448" s="168" t="s">
        <v>808</v>
      </c>
      <c r="AF3448" s="169">
        <v>-4863627.8969191276</v>
      </c>
      <c r="AG3448" s="169">
        <v>-6055472.3147111069</v>
      </c>
      <c r="AH3448" s="169">
        <v>-2340199.2269671299</v>
      </c>
      <c r="AI3448" s="168" t="s">
        <v>21</v>
      </c>
      <c r="AJ3448"/>
      <c r="AK3448"/>
    </row>
    <row r="3449" spans="1:37" hidden="1" x14ac:dyDescent="0.25">
      <c r="A3449" s="179" t="b">
        <f>IF(E3449&lt;&gt;1,"",NOT(ISNA(VLOOKUP(P3449,Mapping!$P:$P,1,FALSE))))</f>
        <v>0</v>
      </c>
      <c r="B3449" s="180" t="str">
        <f t="shared" si="53"/>
        <v/>
      </c>
      <c r="E3449" s="167">
        <v>1</v>
      </c>
      <c r="F3449" s="170" t="s">
        <v>5239</v>
      </c>
      <c r="G3449" s="169">
        <v>3419509.6288057319</v>
      </c>
      <c r="H3449" s="168" t="s">
        <v>1266</v>
      </c>
      <c r="I3449" s="168" t="s">
        <v>303</v>
      </c>
      <c r="J3449" s="169">
        <v>902213.78472613438</v>
      </c>
      <c r="K3449" s="169">
        <v>370779.63484044618</v>
      </c>
      <c r="L3449" s="168" t="s">
        <v>5</v>
      </c>
      <c r="M3449" s="168" t="s">
        <v>21</v>
      </c>
      <c r="N3449" s="168" t="s">
        <v>2829</v>
      </c>
      <c r="O3449" s="168" t="s">
        <v>21</v>
      </c>
      <c r="P3449" s="168" t="s">
        <v>2851</v>
      </c>
      <c r="Q3449" s="168" t="s">
        <v>2834</v>
      </c>
      <c r="R3449" s="168" t="s">
        <v>1259</v>
      </c>
      <c r="S3449" s="168" t="s">
        <v>21</v>
      </c>
      <c r="T3449" s="168" t="s">
        <v>1259</v>
      </c>
      <c r="U3449" s="168" t="s">
        <v>1259</v>
      </c>
      <c r="V3449" s="168" t="s">
        <v>2834</v>
      </c>
      <c r="W3449" s="168" t="s">
        <v>1259</v>
      </c>
      <c r="X3449" s="168" t="s">
        <v>21</v>
      </c>
      <c r="Y3449" s="168" t="s">
        <v>1259</v>
      </c>
      <c r="Z3449" s="168" t="s">
        <v>21</v>
      </c>
      <c r="AA3449" s="168" t="s">
        <v>5240</v>
      </c>
      <c r="AB3449" s="168" t="s">
        <v>5241</v>
      </c>
      <c r="AC3449" s="168" t="s">
        <v>9578</v>
      </c>
      <c r="AD3449" s="169">
        <v>1354153.9092546201</v>
      </c>
      <c r="AE3449" s="168" t="s">
        <v>808</v>
      </c>
      <c r="AF3449" s="169">
        <v>-749254.20408517262</v>
      </c>
      <c r="AG3449" s="169">
        <v>-932860.85730215767</v>
      </c>
      <c r="AH3449" s="169">
        <v>-360513.6220048191</v>
      </c>
      <c r="AI3449" s="168" t="s">
        <v>21</v>
      </c>
      <c r="AJ3449"/>
      <c r="AK3449"/>
    </row>
    <row r="3450" spans="1:37" hidden="1" x14ac:dyDescent="0.25">
      <c r="A3450" s="179" t="b">
        <f>IF(E3450&lt;&gt;1,"",NOT(ISNA(VLOOKUP(P3450,Mapping!$P:$P,1,FALSE))))</f>
        <v>0</v>
      </c>
      <c r="B3450" s="180" t="str">
        <f t="shared" si="53"/>
        <v/>
      </c>
      <c r="E3450" s="167">
        <v>1</v>
      </c>
      <c r="F3450" s="170" t="s">
        <v>5239</v>
      </c>
      <c r="G3450" s="169">
        <v>14215919.091182571</v>
      </c>
      <c r="H3450" s="168" t="s">
        <v>1266</v>
      </c>
      <c r="I3450" s="168" t="s">
        <v>303</v>
      </c>
      <c r="J3450" s="169">
        <v>3750771.1803390179</v>
      </c>
      <c r="K3450" s="169">
        <v>1541441.277178359</v>
      </c>
      <c r="L3450" s="168" t="s">
        <v>5</v>
      </c>
      <c r="M3450" s="168" t="s">
        <v>21</v>
      </c>
      <c r="N3450" s="168" t="s">
        <v>2829</v>
      </c>
      <c r="O3450" s="168" t="s">
        <v>21</v>
      </c>
      <c r="P3450" s="168" t="s">
        <v>2835</v>
      </c>
      <c r="Q3450" s="168" t="s">
        <v>2834</v>
      </c>
      <c r="R3450" s="168" t="s">
        <v>1259</v>
      </c>
      <c r="S3450" s="168" t="s">
        <v>21</v>
      </c>
      <c r="T3450" s="168" t="s">
        <v>1259</v>
      </c>
      <c r="U3450" s="168" t="s">
        <v>1259</v>
      </c>
      <c r="V3450" s="168" t="s">
        <v>2834</v>
      </c>
      <c r="W3450" s="168" t="s">
        <v>1259</v>
      </c>
      <c r="X3450" s="168" t="s">
        <v>21</v>
      </c>
      <c r="Y3450" s="168" t="s">
        <v>1259</v>
      </c>
      <c r="Z3450" s="168" t="s">
        <v>21</v>
      </c>
      <c r="AA3450" s="168" t="s">
        <v>5240</v>
      </c>
      <c r="AB3450" s="168" t="s">
        <v>5241</v>
      </c>
      <c r="AC3450" s="168" t="s">
        <v>9579</v>
      </c>
      <c r="AD3450" s="169">
        <v>5629620.7645701366</v>
      </c>
      <c r="AE3450" s="168" t="s">
        <v>808</v>
      </c>
      <c r="AF3450" s="169">
        <v>-3114872.6865036511</v>
      </c>
      <c r="AG3450" s="169">
        <v>-3878180.1808729731</v>
      </c>
      <c r="AH3450" s="169">
        <v>-1498762.406900899</v>
      </c>
      <c r="AI3450" s="168" t="s">
        <v>21</v>
      </c>
      <c r="AJ3450"/>
      <c r="AK3450"/>
    </row>
    <row r="3451" spans="1:37" hidden="1" x14ac:dyDescent="0.25">
      <c r="A3451" s="179" t="b">
        <f>IF(E3451&lt;&gt;1,"",NOT(ISNA(VLOOKUP(P3451,Mapping!$P:$P,1,FALSE))))</f>
        <v>0</v>
      </c>
      <c r="B3451" s="180" t="str">
        <f t="shared" si="53"/>
        <v/>
      </c>
      <c r="E3451" s="167">
        <v>1</v>
      </c>
      <c r="F3451" s="170" t="s">
        <v>5239</v>
      </c>
      <c r="G3451" s="169">
        <v>6135636.9659719318</v>
      </c>
      <c r="H3451" s="168" t="s">
        <v>1266</v>
      </c>
      <c r="I3451" s="168" t="s">
        <v>303</v>
      </c>
      <c r="J3451" s="169">
        <v>1618845.0537302459</v>
      </c>
      <c r="K3451" s="169">
        <v>665291.07407460327</v>
      </c>
      <c r="L3451" s="168" t="s">
        <v>5</v>
      </c>
      <c r="M3451" s="168" t="s">
        <v>21</v>
      </c>
      <c r="N3451" s="168" t="s">
        <v>2829</v>
      </c>
      <c r="O3451" s="168" t="s">
        <v>21</v>
      </c>
      <c r="P3451" s="168" t="s">
        <v>2836</v>
      </c>
      <c r="Q3451" s="168" t="s">
        <v>2837</v>
      </c>
      <c r="R3451" s="168" t="s">
        <v>1259</v>
      </c>
      <c r="S3451" s="168" t="s">
        <v>21</v>
      </c>
      <c r="T3451" s="168" t="s">
        <v>1259</v>
      </c>
      <c r="U3451" s="168" t="s">
        <v>1259</v>
      </c>
      <c r="V3451" s="168" t="s">
        <v>2837</v>
      </c>
      <c r="W3451" s="168" t="s">
        <v>1259</v>
      </c>
      <c r="X3451" s="168" t="s">
        <v>21</v>
      </c>
      <c r="Y3451" s="168" t="s">
        <v>1259</v>
      </c>
      <c r="Z3451" s="168" t="s">
        <v>21</v>
      </c>
      <c r="AA3451" s="168" t="s">
        <v>5240</v>
      </c>
      <c r="AB3451" s="168" t="s">
        <v>5241</v>
      </c>
      <c r="AC3451" s="168" t="s">
        <v>9580</v>
      </c>
      <c r="AD3451" s="169">
        <v>2429762.6517109182</v>
      </c>
      <c r="AE3451" s="168" t="s">
        <v>808</v>
      </c>
      <c r="AF3451" s="169">
        <v>-1344389.193341861</v>
      </c>
      <c r="AG3451" s="169">
        <v>-1673835.1931971</v>
      </c>
      <c r="AH3451" s="169">
        <v>-646870.73470289912</v>
      </c>
      <c r="AI3451" s="168" t="s">
        <v>21</v>
      </c>
      <c r="AJ3451"/>
      <c r="AK3451"/>
    </row>
    <row r="3452" spans="1:37" hidden="1" x14ac:dyDescent="0.25">
      <c r="A3452" s="179" t="b">
        <f>IF(E3452&lt;&gt;1,"",NOT(ISNA(VLOOKUP(P3452,Mapping!$P:$P,1,FALSE))))</f>
        <v>0</v>
      </c>
      <c r="B3452" s="180" t="str">
        <f t="shared" si="53"/>
        <v/>
      </c>
      <c r="E3452" s="167">
        <v>1</v>
      </c>
      <c r="F3452" s="170" t="s">
        <v>5242</v>
      </c>
      <c r="G3452" s="169">
        <v>908395.23509219754</v>
      </c>
      <c r="H3452" s="168" t="s">
        <v>1266</v>
      </c>
      <c r="I3452" s="168" t="s">
        <v>402</v>
      </c>
      <c r="J3452" s="169">
        <v>258017.48570994171</v>
      </c>
      <c r="K3452" s="169">
        <v>131290.6750588447</v>
      </c>
      <c r="L3452" s="168" t="s">
        <v>5</v>
      </c>
      <c r="M3452" s="168" t="s">
        <v>21</v>
      </c>
      <c r="N3452" s="168" t="s">
        <v>2829</v>
      </c>
      <c r="O3452" s="168" t="s">
        <v>21</v>
      </c>
      <c r="P3452" s="168" t="s">
        <v>2831</v>
      </c>
      <c r="Q3452" s="168" t="s">
        <v>2832</v>
      </c>
      <c r="R3452" s="168" t="s">
        <v>1259</v>
      </c>
      <c r="S3452" s="168" t="s">
        <v>21</v>
      </c>
      <c r="T3452" s="168" t="s">
        <v>1259</v>
      </c>
      <c r="U3452" s="168" t="s">
        <v>1259</v>
      </c>
      <c r="V3452" s="168" t="s">
        <v>2832</v>
      </c>
      <c r="W3452" s="168" t="s">
        <v>1259</v>
      </c>
      <c r="X3452" s="168" t="s">
        <v>21</v>
      </c>
      <c r="Y3452" s="168" t="s">
        <v>1259</v>
      </c>
      <c r="Z3452" s="168" t="s">
        <v>21</v>
      </c>
      <c r="AA3452" s="168" t="s">
        <v>5243</v>
      </c>
      <c r="AB3452" s="168" t="s">
        <v>1259</v>
      </c>
      <c r="AC3452" s="168" t="s">
        <v>9128</v>
      </c>
      <c r="AD3452" s="169">
        <v>405543.89490821172</v>
      </c>
      <c r="AE3452" s="168" t="s">
        <v>808</v>
      </c>
      <c r="AF3452" s="169">
        <v>-196238.62454290321</v>
      </c>
      <c r="AG3452" s="169">
        <v>-246880.86643511881</v>
      </c>
      <c r="AH3452" s="169">
        <v>-198820.34877931481</v>
      </c>
      <c r="AI3452" s="168" t="s">
        <v>21</v>
      </c>
      <c r="AJ3452"/>
      <c r="AK3452"/>
    </row>
    <row r="3453" spans="1:37" hidden="1" x14ac:dyDescent="0.25">
      <c r="A3453" s="179" t="b">
        <f>IF(E3453&lt;&gt;1,"",NOT(ISNA(VLOOKUP(P3453,Mapping!$P:$P,1,FALSE))))</f>
        <v>0</v>
      </c>
      <c r="B3453" s="180" t="str">
        <f t="shared" si="53"/>
        <v/>
      </c>
      <c r="E3453" s="167">
        <v>1</v>
      </c>
      <c r="F3453" s="170" t="s">
        <v>5244</v>
      </c>
      <c r="G3453" s="169">
        <v>131663.78416011331</v>
      </c>
      <c r="H3453" s="168" t="s">
        <v>1266</v>
      </c>
      <c r="I3453" s="168" t="s">
        <v>3240</v>
      </c>
      <c r="J3453" s="169">
        <v>38369.108060207604</v>
      </c>
      <c r="K3453" s="169">
        <v>19710.22823428765</v>
      </c>
      <c r="L3453" s="168" t="s">
        <v>5</v>
      </c>
      <c r="M3453" s="168" t="s">
        <v>21</v>
      </c>
      <c r="N3453" s="168" t="s">
        <v>2829</v>
      </c>
      <c r="O3453" s="168" t="s">
        <v>21</v>
      </c>
      <c r="P3453" s="168" t="s">
        <v>2831</v>
      </c>
      <c r="Q3453" s="168" t="s">
        <v>2832</v>
      </c>
      <c r="R3453" s="168" t="s">
        <v>1259</v>
      </c>
      <c r="S3453" s="168" t="s">
        <v>21</v>
      </c>
      <c r="T3453" s="168" t="s">
        <v>1259</v>
      </c>
      <c r="U3453" s="168" t="s">
        <v>1259</v>
      </c>
      <c r="V3453" s="168" t="s">
        <v>2832</v>
      </c>
      <c r="W3453" s="168" t="s">
        <v>1259</v>
      </c>
      <c r="X3453" s="168" t="s">
        <v>21</v>
      </c>
      <c r="Y3453" s="168" t="s">
        <v>1259</v>
      </c>
      <c r="Z3453" s="168" t="s">
        <v>21</v>
      </c>
      <c r="AA3453" s="168" t="s">
        <v>5245</v>
      </c>
      <c r="AB3453" s="168" t="s">
        <v>1259</v>
      </c>
      <c r="AC3453" s="168" t="s">
        <v>9581</v>
      </c>
      <c r="AD3453" s="169">
        <v>58131.373324687716</v>
      </c>
      <c r="AE3453" s="168" t="s">
        <v>818</v>
      </c>
      <c r="AF3453" s="169">
        <v>-56443.241890477017</v>
      </c>
      <c r="AG3453" s="169">
        <v>-58386.798788102067</v>
      </c>
      <c r="AH3453" s="169">
        <v>-40978.174182917312</v>
      </c>
      <c r="AI3453" s="168" t="s">
        <v>21</v>
      </c>
      <c r="AJ3453"/>
      <c r="AK3453"/>
    </row>
    <row r="3454" spans="1:37" hidden="1" x14ac:dyDescent="0.25">
      <c r="A3454" s="179" t="b">
        <f>IF(E3454&lt;&gt;1,"",NOT(ISNA(VLOOKUP(P3454,Mapping!$P:$P,1,FALSE))))</f>
        <v>0</v>
      </c>
      <c r="B3454" s="180" t="str">
        <f t="shared" si="53"/>
        <v/>
      </c>
      <c r="E3454" s="167">
        <v>1</v>
      </c>
      <c r="F3454" s="170" t="s">
        <v>5244</v>
      </c>
      <c r="G3454" s="169">
        <v>443634.64426854899</v>
      </c>
      <c r="H3454" s="168" t="s">
        <v>1266</v>
      </c>
      <c r="I3454" s="168" t="s">
        <v>3240</v>
      </c>
      <c r="J3454" s="169">
        <v>129282.82225651199</v>
      </c>
      <c r="K3454" s="169">
        <v>66412.644501669289</v>
      </c>
      <c r="L3454" s="168" t="s">
        <v>5</v>
      </c>
      <c r="M3454" s="168" t="s">
        <v>21</v>
      </c>
      <c r="N3454" s="168" t="s">
        <v>2829</v>
      </c>
      <c r="O3454" s="168" t="s">
        <v>21</v>
      </c>
      <c r="P3454" s="168" t="s">
        <v>2833</v>
      </c>
      <c r="Q3454" s="168" t="s">
        <v>2834</v>
      </c>
      <c r="R3454" s="168" t="s">
        <v>1259</v>
      </c>
      <c r="S3454" s="168" t="s">
        <v>21</v>
      </c>
      <c r="T3454" s="168" t="s">
        <v>1259</v>
      </c>
      <c r="U3454" s="168" t="s">
        <v>1259</v>
      </c>
      <c r="V3454" s="168" t="s">
        <v>2834</v>
      </c>
      <c r="W3454" s="168" t="s">
        <v>1259</v>
      </c>
      <c r="X3454" s="168" t="s">
        <v>21</v>
      </c>
      <c r="Y3454" s="168" t="s">
        <v>1259</v>
      </c>
      <c r="Z3454" s="168" t="s">
        <v>21</v>
      </c>
      <c r="AA3454" s="168" t="s">
        <v>5245</v>
      </c>
      <c r="AB3454" s="168" t="s">
        <v>1259</v>
      </c>
      <c r="AC3454" s="168" t="s">
        <v>9582</v>
      </c>
      <c r="AD3454" s="169">
        <v>195870.8029717466</v>
      </c>
      <c r="AE3454" s="168" t="s">
        <v>818</v>
      </c>
      <c r="AF3454" s="169">
        <v>-190182.72714229941</v>
      </c>
      <c r="AG3454" s="169">
        <v>-196731.4465065024</v>
      </c>
      <c r="AH3454" s="169">
        <v>-138073.94221865671</v>
      </c>
      <c r="AI3454" s="168" t="s">
        <v>21</v>
      </c>
      <c r="AJ3454"/>
      <c r="AK3454"/>
    </row>
    <row r="3455" spans="1:37" hidden="1" x14ac:dyDescent="0.25">
      <c r="A3455" s="179" t="b">
        <f>IF(E3455&lt;&gt;1,"",NOT(ISNA(VLOOKUP(P3455,Mapping!$P:$P,1,FALSE))))</f>
        <v>0</v>
      </c>
      <c r="B3455" s="180" t="str">
        <f t="shared" si="53"/>
        <v/>
      </c>
      <c r="E3455" s="167">
        <v>1</v>
      </c>
      <c r="F3455" s="170" t="s">
        <v>5246</v>
      </c>
      <c r="G3455" s="169">
        <v>211850.87828201451</v>
      </c>
      <c r="H3455" s="168" t="s">
        <v>1266</v>
      </c>
      <c r="I3455" s="168" t="s">
        <v>3240</v>
      </c>
      <c r="J3455" s="169">
        <v>69047.225309377041</v>
      </c>
      <c r="K3455" s="169">
        <v>33924.918954221321</v>
      </c>
      <c r="L3455" s="168" t="s">
        <v>5</v>
      </c>
      <c r="M3455" s="168" t="s">
        <v>21</v>
      </c>
      <c r="N3455" s="168" t="s">
        <v>2829</v>
      </c>
      <c r="O3455" s="168" t="s">
        <v>21</v>
      </c>
      <c r="P3455" s="168" t="s">
        <v>2831</v>
      </c>
      <c r="Q3455" s="168" t="s">
        <v>2832</v>
      </c>
      <c r="R3455" s="168" t="s">
        <v>1259</v>
      </c>
      <c r="S3455" s="168" t="s">
        <v>21</v>
      </c>
      <c r="T3455" s="168" t="s">
        <v>1259</v>
      </c>
      <c r="U3455" s="168" t="s">
        <v>1259</v>
      </c>
      <c r="V3455" s="168" t="s">
        <v>2832</v>
      </c>
      <c r="W3455" s="168" t="s">
        <v>1259</v>
      </c>
      <c r="X3455" s="168" t="s">
        <v>21</v>
      </c>
      <c r="Y3455" s="168" t="s">
        <v>1259</v>
      </c>
      <c r="Z3455" s="168" t="s">
        <v>21</v>
      </c>
      <c r="AA3455" s="168" t="s">
        <v>5247</v>
      </c>
      <c r="AB3455" s="168" t="s">
        <v>1259</v>
      </c>
      <c r="AC3455" s="168" t="s">
        <v>9583</v>
      </c>
      <c r="AD3455" s="169">
        <v>108425.19926723769</v>
      </c>
      <c r="AE3455" s="168" t="s">
        <v>818</v>
      </c>
      <c r="AF3455" s="169">
        <v>-90818.826481855067</v>
      </c>
      <c r="AG3455" s="169">
        <v>-93946.066355594565</v>
      </c>
      <c r="AH3455" s="169">
        <v>-62694.727594015967</v>
      </c>
      <c r="AI3455" s="168" t="s">
        <v>21</v>
      </c>
      <c r="AJ3455"/>
      <c r="AK3455"/>
    </row>
    <row r="3456" spans="1:37" hidden="1" x14ac:dyDescent="0.25">
      <c r="A3456" s="179" t="b">
        <f>IF(E3456&lt;&gt;1,"",NOT(ISNA(VLOOKUP(P3456,Mapping!$P:$P,1,FALSE))))</f>
        <v>0</v>
      </c>
      <c r="B3456" s="180" t="str">
        <f t="shared" si="53"/>
        <v/>
      </c>
      <c r="E3456" s="167">
        <v>1</v>
      </c>
      <c r="F3456" s="170" t="s">
        <v>5248</v>
      </c>
      <c r="G3456" s="169">
        <v>58755332.180121027</v>
      </c>
      <c r="H3456" s="168" t="s">
        <v>1266</v>
      </c>
      <c r="I3456" s="168" t="s">
        <v>303</v>
      </c>
      <c r="J3456" s="169">
        <v>22916995.56377482</v>
      </c>
      <c r="K3456" s="169">
        <v>11132161.150792589</v>
      </c>
      <c r="L3456" s="168" t="s">
        <v>5</v>
      </c>
      <c r="M3456" s="168" t="s">
        <v>21</v>
      </c>
      <c r="N3456" s="168" t="s">
        <v>2829</v>
      </c>
      <c r="O3456" s="168" t="s">
        <v>21</v>
      </c>
      <c r="P3456" s="168" t="s">
        <v>2831</v>
      </c>
      <c r="Q3456" s="168" t="s">
        <v>2832</v>
      </c>
      <c r="R3456" s="168" t="s">
        <v>1259</v>
      </c>
      <c r="S3456" s="168" t="s">
        <v>21</v>
      </c>
      <c r="T3456" s="168" t="s">
        <v>1259</v>
      </c>
      <c r="U3456" s="168" t="s">
        <v>1259</v>
      </c>
      <c r="V3456" s="168" t="s">
        <v>2832</v>
      </c>
      <c r="W3456" s="168" t="s">
        <v>1259</v>
      </c>
      <c r="X3456" s="168" t="s">
        <v>21</v>
      </c>
      <c r="Y3456" s="168" t="s">
        <v>1259</v>
      </c>
      <c r="Z3456" s="168" t="s">
        <v>21</v>
      </c>
      <c r="AA3456" s="168" t="s">
        <v>5249</v>
      </c>
      <c r="AB3456" s="168" t="s">
        <v>5250</v>
      </c>
      <c r="AC3456" s="168" t="s">
        <v>12391</v>
      </c>
      <c r="AD3456" s="169">
        <v>32978980.656748328</v>
      </c>
      <c r="AE3456" s="168" t="s">
        <v>810</v>
      </c>
      <c r="AF3456" s="169">
        <v>-10954530.50772972</v>
      </c>
      <c r="AG3456" s="169">
        <v>-26806064.976931449</v>
      </c>
      <c r="AH3456" s="169">
        <v>-11253597.654599501</v>
      </c>
      <c r="AI3456" s="168" t="s">
        <v>21</v>
      </c>
      <c r="AJ3456"/>
      <c r="AK3456"/>
    </row>
    <row r="3457" spans="1:37" hidden="1" x14ac:dyDescent="0.25">
      <c r="A3457" s="179" t="b">
        <f>IF(E3457&lt;&gt;1,"",NOT(ISNA(VLOOKUP(P3457,Mapping!$P:$P,1,FALSE))))</f>
        <v>0</v>
      </c>
      <c r="B3457" s="180" t="str">
        <f t="shared" si="53"/>
        <v/>
      </c>
      <c r="E3457" s="167">
        <v>1</v>
      </c>
      <c r="F3457" s="170" t="s">
        <v>5248</v>
      </c>
      <c r="G3457" s="169">
        <v>23539986.27286439</v>
      </c>
      <c r="H3457" s="168" t="s">
        <v>1266</v>
      </c>
      <c r="I3457" s="168" t="s">
        <v>303</v>
      </c>
      <c r="J3457" s="169">
        <v>9181562.6083562858</v>
      </c>
      <c r="K3457" s="169">
        <v>4460036.4078212604</v>
      </c>
      <c r="L3457" s="168" t="s">
        <v>5</v>
      </c>
      <c r="M3457" s="168" t="s">
        <v>21</v>
      </c>
      <c r="N3457" s="168" t="s">
        <v>2829</v>
      </c>
      <c r="O3457" s="168" t="s">
        <v>21</v>
      </c>
      <c r="P3457" s="168" t="s">
        <v>2833</v>
      </c>
      <c r="Q3457" s="168" t="s">
        <v>2834</v>
      </c>
      <c r="R3457" s="168" t="s">
        <v>1259</v>
      </c>
      <c r="S3457" s="168" t="s">
        <v>21</v>
      </c>
      <c r="T3457" s="168" t="s">
        <v>1259</v>
      </c>
      <c r="U3457" s="168" t="s">
        <v>1259</v>
      </c>
      <c r="V3457" s="168" t="s">
        <v>2834</v>
      </c>
      <c r="W3457" s="168" t="s">
        <v>1259</v>
      </c>
      <c r="X3457" s="168" t="s">
        <v>21</v>
      </c>
      <c r="Y3457" s="168" t="s">
        <v>1259</v>
      </c>
      <c r="Z3457" s="168" t="s">
        <v>21</v>
      </c>
      <c r="AA3457" s="168" t="s">
        <v>5249</v>
      </c>
      <c r="AB3457" s="168" t="s">
        <v>5250</v>
      </c>
      <c r="AC3457" s="168" t="s">
        <v>9584</v>
      </c>
      <c r="AD3457" s="169">
        <v>13212839.1270601</v>
      </c>
      <c r="AE3457" s="168" t="s">
        <v>810</v>
      </c>
      <c r="AF3457" s="169">
        <v>-4388869.7112136818</v>
      </c>
      <c r="AG3457" s="169">
        <v>-10739695.92499336</v>
      </c>
      <c r="AH3457" s="169">
        <v>-4508689.2453862987</v>
      </c>
      <c r="AI3457" s="168" t="s">
        <v>21</v>
      </c>
      <c r="AJ3457"/>
      <c r="AK3457"/>
    </row>
    <row r="3458" spans="1:37" hidden="1" x14ac:dyDescent="0.25">
      <c r="A3458" s="179" t="b">
        <f>IF(E3458&lt;&gt;1,"",NOT(ISNA(VLOOKUP(P3458,Mapping!$P:$P,1,FALSE))))</f>
        <v>0</v>
      </c>
      <c r="B3458" s="180" t="str">
        <f t="shared" si="53"/>
        <v/>
      </c>
      <c r="E3458" s="167">
        <v>1</v>
      </c>
      <c r="F3458" s="170" t="s">
        <v>5248</v>
      </c>
      <c r="G3458" s="169">
        <v>46055749.869329453</v>
      </c>
      <c r="H3458" s="168" t="s">
        <v>1266</v>
      </c>
      <c r="I3458" s="168" t="s">
        <v>303</v>
      </c>
      <c r="J3458" s="169">
        <v>17963636.256980311</v>
      </c>
      <c r="K3458" s="169">
        <v>8726017.0344068781</v>
      </c>
      <c r="L3458" s="168" t="s">
        <v>5</v>
      </c>
      <c r="M3458" s="168" t="s">
        <v>21</v>
      </c>
      <c r="N3458" s="168" t="s">
        <v>2829</v>
      </c>
      <c r="O3458" s="168" t="s">
        <v>21</v>
      </c>
      <c r="P3458" s="168" t="s">
        <v>2843</v>
      </c>
      <c r="Q3458" s="168" t="s">
        <v>2834</v>
      </c>
      <c r="R3458" s="168" t="s">
        <v>1259</v>
      </c>
      <c r="S3458" s="168" t="s">
        <v>21</v>
      </c>
      <c r="T3458" s="168" t="s">
        <v>1259</v>
      </c>
      <c r="U3458" s="168" t="s">
        <v>1259</v>
      </c>
      <c r="V3458" s="168" t="s">
        <v>2834</v>
      </c>
      <c r="W3458" s="168" t="s">
        <v>1259</v>
      </c>
      <c r="X3458" s="168" t="s">
        <v>21</v>
      </c>
      <c r="Y3458" s="168" t="s">
        <v>1259</v>
      </c>
      <c r="Z3458" s="168" t="s">
        <v>21</v>
      </c>
      <c r="AA3458" s="168" t="s">
        <v>5249</v>
      </c>
      <c r="AB3458" s="168" t="s">
        <v>5250</v>
      </c>
      <c r="AC3458" s="168" t="s">
        <v>12851</v>
      </c>
      <c r="AD3458" s="169">
        <v>25850788.81719863</v>
      </c>
      <c r="AE3458" s="168" t="s">
        <v>810</v>
      </c>
      <c r="AF3458" s="169">
        <v>-8586780.0977327228</v>
      </c>
      <c r="AG3458" s="169">
        <v>-21012108.6503915</v>
      </c>
      <c r="AH3458" s="169">
        <v>-8821205.8289692253</v>
      </c>
      <c r="AI3458" s="168" t="s">
        <v>21</v>
      </c>
      <c r="AJ3458"/>
      <c r="AK3458"/>
    </row>
    <row r="3459" spans="1:37" hidden="1" x14ac:dyDescent="0.25">
      <c r="A3459" s="179" t="b">
        <f>IF(E3459&lt;&gt;1,"",NOT(ISNA(VLOOKUP(P3459,Mapping!$P:$P,1,FALSE))))</f>
        <v>0</v>
      </c>
      <c r="B3459" s="180" t="str">
        <f t="shared" si="53"/>
        <v/>
      </c>
      <c r="E3459" s="167">
        <v>1</v>
      </c>
      <c r="F3459" s="170" t="s">
        <v>5248</v>
      </c>
      <c r="G3459" s="169">
        <v>13550894.390871011</v>
      </c>
      <c r="H3459" s="168" t="s">
        <v>1266</v>
      </c>
      <c r="I3459" s="168" t="s">
        <v>303</v>
      </c>
      <c r="J3459" s="169">
        <v>5285406.0238951454</v>
      </c>
      <c r="K3459" s="169">
        <v>2567439.1497625732</v>
      </c>
      <c r="L3459" s="168" t="s">
        <v>5</v>
      </c>
      <c r="M3459" s="168" t="s">
        <v>21</v>
      </c>
      <c r="N3459" s="168" t="s">
        <v>2829</v>
      </c>
      <c r="O3459" s="168" t="s">
        <v>21</v>
      </c>
      <c r="P3459" s="168" t="s">
        <v>2851</v>
      </c>
      <c r="Q3459" s="168" t="s">
        <v>2834</v>
      </c>
      <c r="R3459" s="168" t="s">
        <v>1259</v>
      </c>
      <c r="S3459" s="168" t="s">
        <v>21</v>
      </c>
      <c r="T3459" s="168" t="s">
        <v>1259</v>
      </c>
      <c r="U3459" s="168" t="s">
        <v>1259</v>
      </c>
      <c r="V3459" s="168" t="s">
        <v>2834</v>
      </c>
      <c r="W3459" s="168" t="s">
        <v>1259</v>
      </c>
      <c r="X3459" s="168" t="s">
        <v>21</v>
      </c>
      <c r="Y3459" s="168" t="s">
        <v>1259</v>
      </c>
      <c r="Z3459" s="168" t="s">
        <v>21</v>
      </c>
      <c r="AA3459" s="168" t="s">
        <v>5249</v>
      </c>
      <c r="AB3459" s="168" t="s">
        <v>5250</v>
      </c>
      <c r="AC3459" s="168" t="s">
        <v>9585</v>
      </c>
      <c r="AD3459" s="169">
        <v>7606027.6985273669</v>
      </c>
      <c r="AE3459" s="168" t="s">
        <v>810</v>
      </c>
      <c r="AF3459" s="169">
        <v>-2526471.7346291109</v>
      </c>
      <c r="AG3459" s="169">
        <v>-6182352.1722871466</v>
      </c>
      <c r="AH3459" s="169">
        <v>-2595446.3650607411</v>
      </c>
      <c r="AI3459" s="168" t="s">
        <v>21</v>
      </c>
      <c r="AJ3459"/>
      <c r="AK3459"/>
    </row>
    <row r="3460" spans="1:37" hidden="1" x14ac:dyDescent="0.25">
      <c r="A3460" s="179" t="b">
        <f>IF(E3460&lt;&gt;1,"",NOT(ISNA(VLOOKUP(P3460,Mapping!$P:$P,1,FALSE))))</f>
        <v>0</v>
      </c>
      <c r="B3460" s="180" t="str">
        <f t="shared" si="53"/>
        <v/>
      </c>
      <c r="E3460" s="167">
        <v>1</v>
      </c>
      <c r="F3460" s="170" t="s">
        <v>5248</v>
      </c>
      <c r="G3460" s="169">
        <v>18985895.02654741</v>
      </c>
      <c r="H3460" s="168" t="s">
        <v>1266</v>
      </c>
      <c r="I3460" s="168" t="s">
        <v>303</v>
      </c>
      <c r="J3460" s="169">
        <v>7405279.7585048694</v>
      </c>
      <c r="K3460" s="169">
        <v>3597189.1432700688</v>
      </c>
      <c r="L3460" s="168" t="s">
        <v>5</v>
      </c>
      <c r="M3460" s="168" t="s">
        <v>21</v>
      </c>
      <c r="N3460" s="168" t="s">
        <v>2829</v>
      </c>
      <c r="O3460" s="168" t="s">
        <v>21</v>
      </c>
      <c r="P3460" s="168" t="s">
        <v>2835</v>
      </c>
      <c r="Q3460" s="168" t="s">
        <v>2834</v>
      </c>
      <c r="R3460" s="168" t="s">
        <v>1259</v>
      </c>
      <c r="S3460" s="168" t="s">
        <v>21</v>
      </c>
      <c r="T3460" s="168" t="s">
        <v>1259</v>
      </c>
      <c r="U3460" s="168" t="s">
        <v>1259</v>
      </c>
      <c r="V3460" s="168" t="s">
        <v>2834</v>
      </c>
      <c r="W3460" s="168" t="s">
        <v>1259</v>
      </c>
      <c r="X3460" s="168" t="s">
        <v>21</v>
      </c>
      <c r="Y3460" s="168" t="s">
        <v>1259</v>
      </c>
      <c r="Z3460" s="168" t="s">
        <v>21</v>
      </c>
      <c r="AA3460" s="168" t="s">
        <v>5249</v>
      </c>
      <c r="AB3460" s="168" t="s">
        <v>5250</v>
      </c>
      <c r="AC3460" s="168" t="s">
        <v>6925</v>
      </c>
      <c r="AD3460" s="169">
        <v>10656657.729584031</v>
      </c>
      <c r="AE3460" s="168" t="s">
        <v>810</v>
      </c>
      <c r="AF3460" s="169">
        <v>-3539790.4933509161</v>
      </c>
      <c r="AG3460" s="169">
        <v>-8661973.5918882359</v>
      </c>
      <c r="AH3460" s="169">
        <v>-3636429.5088355369</v>
      </c>
      <c r="AI3460" s="168" t="s">
        <v>21</v>
      </c>
      <c r="AJ3460"/>
      <c r="AK3460"/>
    </row>
    <row r="3461" spans="1:37" hidden="1" x14ac:dyDescent="0.25">
      <c r="A3461" s="179" t="b">
        <f>IF(E3461&lt;&gt;1,"",NOT(ISNA(VLOOKUP(P3461,Mapping!$P:$P,1,FALSE))))</f>
        <v>0</v>
      </c>
      <c r="B3461" s="180" t="str">
        <f t="shared" si="53"/>
        <v/>
      </c>
      <c r="E3461" s="167">
        <v>1</v>
      </c>
      <c r="F3461" s="170" t="s">
        <v>5248</v>
      </c>
      <c r="G3461" s="169">
        <v>36882920.622215539</v>
      </c>
      <c r="H3461" s="168" t="s">
        <v>1266</v>
      </c>
      <c r="I3461" s="168" t="s">
        <v>303</v>
      </c>
      <c r="J3461" s="169">
        <v>14385855.66476208</v>
      </c>
      <c r="K3461" s="169">
        <v>6988074.1175914966</v>
      </c>
      <c r="L3461" s="168" t="s">
        <v>5</v>
      </c>
      <c r="M3461" s="168" t="s">
        <v>21</v>
      </c>
      <c r="N3461" s="168" t="s">
        <v>2829</v>
      </c>
      <c r="O3461" s="168" t="s">
        <v>21</v>
      </c>
      <c r="P3461" s="168" t="s">
        <v>2836</v>
      </c>
      <c r="Q3461" s="168" t="s">
        <v>2837</v>
      </c>
      <c r="R3461" s="168" t="s">
        <v>1259</v>
      </c>
      <c r="S3461" s="168" t="s">
        <v>21</v>
      </c>
      <c r="T3461" s="168" t="s">
        <v>1259</v>
      </c>
      <c r="U3461" s="168" t="s">
        <v>1259</v>
      </c>
      <c r="V3461" s="168" t="s">
        <v>2837</v>
      </c>
      <c r="W3461" s="168" t="s">
        <v>1259</v>
      </c>
      <c r="X3461" s="168" t="s">
        <v>21</v>
      </c>
      <c r="Y3461" s="168" t="s">
        <v>1259</v>
      </c>
      <c r="Z3461" s="168" t="s">
        <v>21</v>
      </c>
      <c r="AA3461" s="168" t="s">
        <v>5249</v>
      </c>
      <c r="AB3461" s="168" t="s">
        <v>5250</v>
      </c>
      <c r="AC3461" s="168" t="s">
        <v>9586</v>
      </c>
      <c r="AD3461" s="169">
        <v>20702140.22508708</v>
      </c>
      <c r="AE3461" s="168" t="s">
        <v>810</v>
      </c>
      <c r="AF3461" s="169">
        <v>-6876568.7160378695</v>
      </c>
      <c r="AG3461" s="169">
        <v>-16827170.063598439</v>
      </c>
      <c r="AH3461" s="169">
        <v>-7064304.3551607281</v>
      </c>
      <c r="AI3461" s="168" t="s">
        <v>21</v>
      </c>
      <c r="AJ3461"/>
      <c r="AK3461"/>
    </row>
    <row r="3462" spans="1:37" hidden="1" x14ac:dyDescent="0.25">
      <c r="A3462" s="179" t="b">
        <f>IF(E3462&lt;&gt;1,"",NOT(ISNA(VLOOKUP(P3462,Mapping!$P:$P,1,FALSE))))</f>
        <v>0</v>
      </c>
      <c r="B3462" s="180" t="str">
        <f t="shared" si="53"/>
        <v/>
      </c>
      <c r="E3462" s="167">
        <v>1</v>
      </c>
      <c r="F3462" s="170" t="s">
        <v>5251</v>
      </c>
      <c r="G3462" s="169">
        <v>2436817.1029633838</v>
      </c>
      <c r="H3462" s="168" t="s">
        <v>1266</v>
      </c>
      <c r="I3462" s="168" t="s">
        <v>303</v>
      </c>
      <c r="J3462" s="169">
        <v>1259873.942275302</v>
      </c>
      <c r="K3462" s="169">
        <v>900177.58538899128</v>
      </c>
      <c r="L3462" s="168" t="s">
        <v>5</v>
      </c>
      <c r="M3462" s="168" t="s">
        <v>21</v>
      </c>
      <c r="N3462" s="168" t="s">
        <v>2829</v>
      </c>
      <c r="O3462" s="168" t="s">
        <v>21</v>
      </c>
      <c r="P3462" s="168" t="s">
        <v>2831</v>
      </c>
      <c r="Q3462" s="168" t="s">
        <v>2832</v>
      </c>
      <c r="R3462" s="168" t="s">
        <v>1259</v>
      </c>
      <c r="S3462" s="168" t="s">
        <v>21</v>
      </c>
      <c r="T3462" s="168" t="s">
        <v>1259</v>
      </c>
      <c r="U3462" s="168" t="s">
        <v>1259</v>
      </c>
      <c r="V3462" s="168" t="s">
        <v>2832</v>
      </c>
      <c r="W3462" s="168" t="s">
        <v>1259</v>
      </c>
      <c r="X3462" s="168" t="s">
        <v>21</v>
      </c>
      <c r="Y3462" s="168" t="s">
        <v>1259</v>
      </c>
      <c r="Z3462" s="168" t="s">
        <v>21</v>
      </c>
      <c r="AA3462" s="168" t="s">
        <v>5252</v>
      </c>
      <c r="AB3462" s="168" t="s">
        <v>5253</v>
      </c>
      <c r="AC3462" s="168" t="s">
        <v>9587</v>
      </c>
      <c r="AD3462" s="169">
        <v>2052557.1211601619</v>
      </c>
      <c r="AE3462" s="168" t="s">
        <v>809</v>
      </c>
      <c r="AF3462" s="169">
        <v>-1641212.094919312</v>
      </c>
      <c r="AG3462" s="169">
        <v>1617658.900481934</v>
      </c>
      <c r="AH3462" s="169">
        <v>-1164511.183608969</v>
      </c>
      <c r="AI3462" s="168" t="s">
        <v>21</v>
      </c>
      <c r="AJ3462"/>
      <c r="AK3462"/>
    </row>
    <row r="3463" spans="1:37" hidden="1" x14ac:dyDescent="0.25">
      <c r="A3463" s="179" t="b">
        <f>IF(E3463&lt;&gt;1,"",NOT(ISNA(VLOOKUP(P3463,Mapping!$P:$P,1,FALSE))))</f>
        <v>0</v>
      </c>
      <c r="B3463" s="180" t="str">
        <f t="shared" si="53"/>
        <v/>
      </c>
      <c r="E3463" s="167">
        <v>1</v>
      </c>
      <c r="F3463" s="170" t="s">
        <v>5254</v>
      </c>
      <c r="G3463" s="169">
        <v>257316.42950385509</v>
      </c>
      <c r="H3463" s="168" t="s">
        <v>1266</v>
      </c>
      <c r="I3463" s="168" t="s">
        <v>402</v>
      </c>
      <c r="J3463" s="169">
        <v>107404.0990473062</v>
      </c>
      <c r="K3463" s="169">
        <v>63392.552684581657</v>
      </c>
      <c r="L3463" s="168" t="s">
        <v>5</v>
      </c>
      <c r="M3463" s="168" t="s">
        <v>21</v>
      </c>
      <c r="N3463" s="168" t="s">
        <v>2829</v>
      </c>
      <c r="O3463" s="168" t="s">
        <v>21</v>
      </c>
      <c r="P3463" s="168" t="s">
        <v>2831</v>
      </c>
      <c r="Q3463" s="168" t="s">
        <v>2832</v>
      </c>
      <c r="R3463" s="168" t="s">
        <v>1259</v>
      </c>
      <c r="S3463" s="168" t="s">
        <v>21</v>
      </c>
      <c r="T3463" s="168" t="s">
        <v>1259</v>
      </c>
      <c r="U3463" s="168" t="s">
        <v>1259</v>
      </c>
      <c r="V3463" s="168" t="s">
        <v>2832</v>
      </c>
      <c r="W3463" s="168" t="s">
        <v>1259</v>
      </c>
      <c r="X3463" s="168" t="s">
        <v>21</v>
      </c>
      <c r="Y3463" s="168" t="s">
        <v>1259</v>
      </c>
      <c r="Z3463" s="168" t="s">
        <v>21</v>
      </c>
      <c r="AA3463" s="168" t="s">
        <v>5255</v>
      </c>
      <c r="AB3463" s="168" t="s">
        <v>1259</v>
      </c>
      <c r="AC3463" s="168" t="s">
        <v>9588</v>
      </c>
      <c r="AD3463" s="169">
        <v>158000.9000465979</v>
      </c>
      <c r="AE3463" s="168" t="s">
        <v>814</v>
      </c>
      <c r="AF3463" s="169">
        <v>-157046.45838721251</v>
      </c>
      <c r="AG3463" s="169">
        <v>-117640.7995358608</v>
      </c>
      <c r="AH3463" s="169">
        <v>-92541.353496336145</v>
      </c>
      <c r="AI3463" s="168" t="s">
        <v>21</v>
      </c>
      <c r="AJ3463"/>
      <c r="AK3463"/>
    </row>
    <row r="3464" spans="1:37" hidden="1" x14ac:dyDescent="0.25">
      <c r="A3464" s="179" t="b">
        <f>IF(E3464&lt;&gt;1,"",NOT(ISNA(VLOOKUP(P3464,Mapping!$P:$P,1,FALSE))))</f>
        <v>0</v>
      </c>
      <c r="B3464" s="180" t="str">
        <f t="shared" si="53"/>
        <v/>
      </c>
      <c r="E3464" s="167">
        <v>1</v>
      </c>
      <c r="F3464" s="170" t="s">
        <v>5256</v>
      </c>
      <c r="G3464" s="169">
        <v>1201301.4424312031</v>
      </c>
      <c r="H3464" s="168" t="s">
        <v>1266</v>
      </c>
      <c r="I3464" s="168" t="s">
        <v>303</v>
      </c>
      <c r="J3464" s="169">
        <v>378463.62820573221</v>
      </c>
      <c r="K3464" s="169">
        <v>234795.5077242137</v>
      </c>
      <c r="L3464" s="168" t="s">
        <v>5</v>
      </c>
      <c r="M3464" s="168" t="s">
        <v>21</v>
      </c>
      <c r="N3464" s="168" t="s">
        <v>2829</v>
      </c>
      <c r="O3464" s="168" t="s">
        <v>21</v>
      </c>
      <c r="P3464" s="168" t="s">
        <v>2831</v>
      </c>
      <c r="Q3464" s="168" t="s">
        <v>2832</v>
      </c>
      <c r="R3464" s="168" t="s">
        <v>1259</v>
      </c>
      <c r="S3464" s="168" t="s">
        <v>21</v>
      </c>
      <c r="T3464" s="168" t="s">
        <v>1259</v>
      </c>
      <c r="U3464" s="168" t="s">
        <v>1259</v>
      </c>
      <c r="V3464" s="168" t="s">
        <v>2832</v>
      </c>
      <c r="W3464" s="168" t="s">
        <v>1259</v>
      </c>
      <c r="X3464" s="168" t="s">
        <v>21</v>
      </c>
      <c r="Y3464" s="168" t="s">
        <v>1259</v>
      </c>
      <c r="Z3464" s="168" t="s">
        <v>21</v>
      </c>
      <c r="AA3464" s="168" t="s">
        <v>5257</v>
      </c>
      <c r="AB3464" s="168" t="s">
        <v>5258</v>
      </c>
      <c r="AC3464" s="168" t="s">
        <v>7078</v>
      </c>
      <c r="AD3464" s="169">
        <v>612175.65456615749</v>
      </c>
      <c r="AE3464" s="168" t="s">
        <v>808</v>
      </c>
      <c r="AF3464" s="169">
        <v>-504476.12269481272</v>
      </c>
      <c r="AG3464" s="169">
        <v>-191067.78260239409</v>
      </c>
      <c r="AH3464" s="169">
        <v>-133516.4042638503</v>
      </c>
      <c r="AI3464" s="168" t="s">
        <v>21</v>
      </c>
      <c r="AJ3464"/>
      <c r="AK3464"/>
    </row>
    <row r="3465" spans="1:37" hidden="1" x14ac:dyDescent="0.25">
      <c r="A3465" s="179" t="b">
        <f>IF(E3465&lt;&gt;1,"",NOT(ISNA(VLOOKUP(P3465,Mapping!$P:$P,1,FALSE))))</f>
        <v>0</v>
      </c>
      <c r="B3465" s="180" t="str">
        <f t="shared" si="53"/>
        <v/>
      </c>
      <c r="E3465" s="167">
        <v>1</v>
      </c>
      <c r="F3465" s="170" t="s">
        <v>5259</v>
      </c>
      <c r="G3465" s="169">
        <v>421555.06669472042</v>
      </c>
      <c r="H3465" s="168" t="s">
        <v>1266</v>
      </c>
      <c r="I3465" s="168" t="s">
        <v>303</v>
      </c>
      <c r="J3465" s="169">
        <v>281264.73333650571</v>
      </c>
      <c r="K3465" s="169">
        <v>177261.21135758431</v>
      </c>
      <c r="L3465" s="168" t="s">
        <v>5</v>
      </c>
      <c r="M3465" s="168" t="s">
        <v>21</v>
      </c>
      <c r="N3465" s="168" t="s">
        <v>2829</v>
      </c>
      <c r="O3465" s="168" t="s">
        <v>21</v>
      </c>
      <c r="P3465" s="168" t="s">
        <v>2831</v>
      </c>
      <c r="Q3465" s="168" t="s">
        <v>2832</v>
      </c>
      <c r="R3465" s="168" t="s">
        <v>1259</v>
      </c>
      <c r="S3465" s="168" t="s">
        <v>21</v>
      </c>
      <c r="T3465" s="168" t="s">
        <v>1259</v>
      </c>
      <c r="U3465" s="168" t="s">
        <v>1259</v>
      </c>
      <c r="V3465" s="168" t="s">
        <v>2832</v>
      </c>
      <c r="W3465" s="168" t="s">
        <v>1259</v>
      </c>
      <c r="X3465" s="168" t="s">
        <v>21</v>
      </c>
      <c r="Y3465" s="168" t="s">
        <v>1259</v>
      </c>
      <c r="Z3465" s="168" t="s">
        <v>21</v>
      </c>
      <c r="AA3465" s="168" t="s">
        <v>5260</v>
      </c>
      <c r="AB3465" s="168" t="s">
        <v>5261</v>
      </c>
      <c r="AC3465" s="168" t="s">
        <v>9589</v>
      </c>
      <c r="AD3465" s="169">
        <v>418728.84553969011</v>
      </c>
      <c r="AE3465" s="168" t="s">
        <v>807</v>
      </c>
      <c r="AF3465" s="169">
        <v>-389728.23768169608</v>
      </c>
      <c r="AG3465" s="169">
        <v>43193.434475412301</v>
      </c>
      <c r="AH3465" s="169">
        <v>-279251.19039728312</v>
      </c>
      <c r="AI3465" s="168" t="s">
        <v>21</v>
      </c>
      <c r="AJ3465"/>
      <c r="AK3465"/>
    </row>
    <row r="3466" spans="1:37" hidden="1" x14ac:dyDescent="0.25">
      <c r="A3466" s="179" t="b">
        <f>IF(E3466&lt;&gt;1,"",NOT(ISNA(VLOOKUP(P3466,Mapping!$P:$P,1,FALSE))))</f>
        <v>0</v>
      </c>
      <c r="B3466" s="180" t="str">
        <f t="shared" si="53"/>
        <v/>
      </c>
      <c r="E3466" s="167">
        <v>1</v>
      </c>
      <c r="F3466" s="170" t="s">
        <v>5262</v>
      </c>
      <c r="G3466" s="169">
        <v>1691306.426248878</v>
      </c>
      <c r="H3466" s="168" t="s">
        <v>1266</v>
      </c>
      <c r="I3466" s="168" t="s">
        <v>303</v>
      </c>
      <c r="J3466" s="169">
        <v>626489.62180056097</v>
      </c>
      <c r="K3466" s="169">
        <v>384626.16257949488</v>
      </c>
      <c r="L3466" s="168" t="s">
        <v>5</v>
      </c>
      <c r="M3466" s="168" t="s">
        <v>21</v>
      </c>
      <c r="N3466" s="168" t="s">
        <v>2829</v>
      </c>
      <c r="O3466" s="168" t="s">
        <v>21</v>
      </c>
      <c r="P3466" s="168" t="s">
        <v>2831</v>
      </c>
      <c r="Q3466" s="168" t="s">
        <v>2832</v>
      </c>
      <c r="R3466" s="168" t="s">
        <v>1259</v>
      </c>
      <c r="S3466" s="168" t="s">
        <v>21</v>
      </c>
      <c r="T3466" s="168" t="s">
        <v>1259</v>
      </c>
      <c r="U3466" s="168" t="s">
        <v>1259</v>
      </c>
      <c r="V3466" s="168" t="s">
        <v>2832</v>
      </c>
      <c r="W3466" s="168" t="s">
        <v>1259</v>
      </c>
      <c r="X3466" s="168" t="s">
        <v>21</v>
      </c>
      <c r="Y3466" s="168" t="s">
        <v>1259</v>
      </c>
      <c r="Z3466" s="168" t="s">
        <v>21</v>
      </c>
      <c r="AA3466" s="168" t="s">
        <v>5263</v>
      </c>
      <c r="AB3466" s="168" t="s">
        <v>5264</v>
      </c>
      <c r="AC3466" s="168" t="s">
        <v>9590</v>
      </c>
      <c r="AD3466" s="169">
        <v>950304.72543272178</v>
      </c>
      <c r="AE3466" s="168" t="s">
        <v>816</v>
      </c>
      <c r="AF3466" s="169">
        <v>-520018.70060804812</v>
      </c>
      <c r="AG3466" s="169">
        <v>211096.85773000101</v>
      </c>
      <c r="AH3466" s="169">
        <v>-478857.49707594229</v>
      </c>
      <c r="AI3466" s="168" t="s">
        <v>21</v>
      </c>
      <c r="AJ3466"/>
      <c r="AK3466"/>
    </row>
    <row r="3467" spans="1:37" hidden="1" x14ac:dyDescent="0.25">
      <c r="A3467" s="179" t="b">
        <f>IF(E3467&lt;&gt;1,"",NOT(ISNA(VLOOKUP(P3467,Mapping!$P:$P,1,FALSE))))</f>
        <v>0</v>
      </c>
      <c r="B3467" s="180" t="str">
        <f t="shared" si="53"/>
        <v/>
      </c>
      <c r="E3467" s="167">
        <v>1</v>
      </c>
      <c r="F3467" s="170" t="s">
        <v>5262</v>
      </c>
      <c r="G3467" s="169">
        <v>590628.03817460837</v>
      </c>
      <c r="H3467" s="168" t="s">
        <v>1266</v>
      </c>
      <c r="I3467" s="168" t="s">
        <v>303</v>
      </c>
      <c r="J3467" s="169">
        <v>218779.0045127917</v>
      </c>
      <c r="K3467" s="169">
        <v>134316.8761788446</v>
      </c>
      <c r="L3467" s="168" t="s">
        <v>5</v>
      </c>
      <c r="M3467" s="168" t="s">
        <v>21</v>
      </c>
      <c r="N3467" s="168" t="s">
        <v>2829</v>
      </c>
      <c r="O3467" s="168" t="s">
        <v>21</v>
      </c>
      <c r="P3467" s="168" t="s">
        <v>2836</v>
      </c>
      <c r="Q3467" s="168" t="s">
        <v>2837</v>
      </c>
      <c r="R3467" s="168" t="s">
        <v>1259</v>
      </c>
      <c r="S3467" s="168" t="s">
        <v>21</v>
      </c>
      <c r="T3467" s="168" t="s">
        <v>1259</v>
      </c>
      <c r="U3467" s="168" t="s">
        <v>1259</v>
      </c>
      <c r="V3467" s="168" t="s">
        <v>2837</v>
      </c>
      <c r="W3467" s="168" t="s">
        <v>1259</v>
      </c>
      <c r="X3467" s="168" t="s">
        <v>21</v>
      </c>
      <c r="Y3467" s="168" t="s">
        <v>1259</v>
      </c>
      <c r="Z3467" s="168" t="s">
        <v>21</v>
      </c>
      <c r="AA3467" s="168" t="s">
        <v>5263</v>
      </c>
      <c r="AB3467" s="168" t="s">
        <v>5264</v>
      </c>
      <c r="AC3467" s="168" t="s">
        <v>9591</v>
      </c>
      <c r="AD3467" s="169">
        <v>331859.80194921623</v>
      </c>
      <c r="AE3467" s="168" t="s">
        <v>816</v>
      </c>
      <c r="AF3467" s="169">
        <v>-181597.8584291412</v>
      </c>
      <c r="AG3467" s="169">
        <v>73717.99752598349</v>
      </c>
      <c r="AH3467" s="169">
        <v>-167223.78610624911</v>
      </c>
      <c r="AI3467" s="168" t="s">
        <v>21</v>
      </c>
      <c r="AJ3467"/>
      <c r="AK3467"/>
    </row>
    <row r="3468" spans="1:37" hidden="1" x14ac:dyDescent="0.25">
      <c r="A3468" s="179" t="b">
        <f>IF(E3468&lt;&gt;1,"",NOT(ISNA(VLOOKUP(P3468,Mapping!$P:$P,1,FALSE))))</f>
        <v>0</v>
      </c>
      <c r="B3468" s="180" t="str">
        <f t="shared" si="53"/>
        <v/>
      </c>
      <c r="E3468" s="167">
        <v>1</v>
      </c>
      <c r="F3468" s="170" t="s">
        <v>5265</v>
      </c>
      <c r="G3468" s="169">
        <v>5227470.0580375334</v>
      </c>
      <c r="H3468" s="168" t="s">
        <v>1266</v>
      </c>
      <c r="I3468" s="168" t="s">
        <v>303</v>
      </c>
      <c r="J3468" s="169">
        <v>2960209.1995412689</v>
      </c>
      <c r="K3468" s="169">
        <v>1781022.1483782451</v>
      </c>
      <c r="L3468" s="168" t="s">
        <v>5</v>
      </c>
      <c r="M3468" s="168" t="s">
        <v>21</v>
      </c>
      <c r="N3468" s="168" t="s">
        <v>2829</v>
      </c>
      <c r="O3468" s="168" t="s">
        <v>21</v>
      </c>
      <c r="P3468" s="168" t="s">
        <v>2831</v>
      </c>
      <c r="Q3468" s="168" t="s">
        <v>2832</v>
      </c>
      <c r="R3468" s="168" t="s">
        <v>1259</v>
      </c>
      <c r="S3468" s="168" t="s">
        <v>21</v>
      </c>
      <c r="T3468" s="168" t="s">
        <v>1259</v>
      </c>
      <c r="U3468" s="168" t="s">
        <v>1259</v>
      </c>
      <c r="V3468" s="168" t="s">
        <v>2832</v>
      </c>
      <c r="W3468" s="168" t="s">
        <v>1259</v>
      </c>
      <c r="X3468" s="168" t="s">
        <v>21</v>
      </c>
      <c r="Y3468" s="168" t="s">
        <v>1259</v>
      </c>
      <c r="Z3468" s="168" t="s">
        <v>21</v>
      </c>
      <c r="AA3468" s="168" t="s">
        <v>5266</v>
      </c>
      <c r="AB3468" s="168" t="s">
        <v>5267</v>
      </c>
      <c r="AC3468" s="168" t="s">
        <v>12392</v>
      </c>
      <c r="AD3468" s="169">
        <v>4246188.1623317469</v>
      </c>
      <c r="AE3468" s="168" t="s">
        <v>816</v>
      </c>
      <c r="AF3468" s="169">
        <v>-484594.54004127072</v>
      </c>
      <c r="AG3468" s="169">
        <v>-4084472.076021513</v>
      </c>
      <c r="AH3468" s="169">
        <v>-1244756.059917219</v>
      </c>
      <c r="AI3468" s="168" t="s">
        <v>21</v>
      </c>
      <c r="AJ3468"/>
      <c r="AK3468"/>
    </row>
    <row r="3469" spans="1:37" hidden="1" x14ac:dyDescent="0.25">
      <c r="A3469" s="179" t="b">
        <f>IF(E3469&lt;&gt;1,"",NOT(ISNA(VLOOKUP(P3469,Mapping!$P:$P,1,FALSE))))</f>
        <v>0</v>
      </c>
      <c r="B3469" s="180" t="str">
        <f t="shared" si="53"/>
        <v/>
      </c>
      <c r="E3469" s="167">
        <v>1</v>
      </c>
      <c r="F3469" s="170" t="s">
        <v>5265</v>
      </c>
      <c r="G3469" s="169">
        <v>1664861.333245896</v>
      </c>
      <c r="H3469" s="168" t="s">
        <v>1266</v>
      </c>
      <c r="I3469" s="168" t="s">
        <v>303</v>
      </c>
      <c r="J3469" s="169">
        <v>942776.86527490197</v>
      </c>
      <c r="K3469" s="169">
        <v>567225.61307269102</v>
      </c>
      <c r="L3469" s="168" t="s">
        <v>5</v>
      </c>
      <c r="M3469" s="168" t="s">
        <v>21</v>
      </c>
      <c r="N3469" s="168" t="s">
        <v>2829</v>
      </c>
      <c r="O3469" s="168" t="s">
        <v>21</v>
      </c>
      <c r="P3469" s="168" t="s">
        <v>2835</v>
      </c>
      <c r="Q3469" s="168" t="s">
        <v>2834</v>
      </c>
      <c r="R3469" s="168" t="s">
        <v>1259</v>
      </c>
      <c r="S3469" s="168" t="s">
        <v>21</v>
      </c>
      <c r="T3469" s="168" t="s">
        <v>1259</v>
      </c>
      <c r="U3469" s="168" t="s">
        <v>1259</v>
      </c>
      <c r="V3469" s="168" t="s">
        <v>2834</v>
      </c>
      <c r="W3469" s="168" t="s">
        <v>1259</v>
      </c>
      <c r="X3469" s="168" t="s">
        <v>21</v>
      </c>
      <c r="Y3469" s="168" t="s">
        <v>1259</v>
      </c>
      <c r="Z3469" s="168" t="s">
        <v>21</v>
      </c>
      <c r="AA3469" s="168" t="s">
        <v>5266</v>
      </c>
      <c r="AB3469" s="168" t="s">
        <v>5267</v>
      </c>
      <c r="AC3469" s="168" t="s">
        <v>9592</v>
      </c>
      <c r="AD3469" s="169">
        <v>1352339.5460263051</v>
      </c>
      <c r="AE3469" s="168" t="s">
        <v>816</v>
      </c>
      <c r="AF3469" s="169">
        <v>-154335.21436939039</v>
      </c>
      <c r="AG3469" s="169">
        <v>-1300835.6911839789</v>
      </c>
      <c r="AH3469" s="169">
        <v>-396433.87919426517</v>
      </c>
      <c r="AI3469" s="168" t="s">
        <v>21</v>
      </c>
      <c r="AJ3469"/>
      <c r="AK3469"/>
    </row>
    <row r="3470" spans="1:37" hidden="1" x14ac:dyDescent="0.25">
      <c r="A3470" s="179" t="b">
        <f>IF(E3470&lt;&gt;1,"",NOT(ISNA(VLOOKUP(P3470,Mapping!$P:$P,1,FALSE))))</f>
        <v>0</v>
      </c>
      <c r="B3470" s="180" t="str">
        <f t="shared" si="53"/>
        <v/>
      </c>
      <c r="E3470" s="167">
        <v>1</v>
      </c>
      <c r="F3470" s="170" t="s">
        <v>5265</v>
      </c>
      <c r="G3470" s="169">
        <v>2815866.4284431329</v>
      </c>
      <c r="H3470" s="168" t="s">
        <v>1266</v>
      </c>
      <c r="I3470" s="168" t="s">
        <v>303</v>
      </c>
      <c r="J3470" s="169">
        <v>1594567.470231679</v>
      </c>
      <c r="K3470" s="169">
        <v>959378.13516902435</v>
      </c>
      <c r="L3470" s="168" t="s">
        <v>5</v>
      </c>
      <c r="M3470" s="168" t="s">
        <v>21</v>
      </c>
      <c r="N3470" s="168" t="s">
        <v>2829</v>
      </c>
      <c r="O3470" s="168" t="s">
        <v>21</v>
      </c>
      <c r="P3470" s="168" t="s">
        <v>2836</v>
      </c>
      <c r="Q3470" s="168" t="s">
        <v>2837</v>
      </c>
      <c r="R3470" s="168" t="s">
        <v>1259</v>
      </c>
      <c r="S3470" s="168" t="s">
        <v>21</v>
      </c>
      <c r="T3470" s="168" t="s">
        <v>1259</v>
      </c>
      <c r="U3470" s="168" t="s">
        <v>1259</v>
      </c>
      <c r="V3470" s="168" t="s">
        <v>2837</v>
      </c>
      <c r="W3470" s="168" t="s">
        <v>1259</v>
      </c>
      <c r="X3470" s="168" t="s">
        <v>21</v>
      </c>
      <c r="Y3470" s="168" t="s">
        <v>1259</v>
      </c>
      <c r="Z3470" s="168" t="s">
        <v>21</v>
      </c>
      <c r="AA3470" s="168" t="s">
        <v>5266</v>
      </c>
      <c r="AB3470" s="168" t="s">
        <v>5267</v>
      </c>
      <c r="AC3470" s="168" t="s">
        <v>9593</v>
      </c>
      <c r="AD3470" s="169">
        <v>2287282.1005982659</v>
      </c>
      <c r="AE3470" s="168" t="s">
        <v>816</v>
      </c>
      <c r="AF3470" s="169">
        <v>-261035.16262345301</v>
      </c>
      <c r="AG3470" s="169">
        <v>-2200170.9563306752</v>
      </c>
      <c r="AH3470" s="169">
        <v>-670509.20652004611</v>
      </c>
      <c r="AI3470" s="168" t="s">
        <v>21</v>
      </c>
      <c r="AJ3470"/>
      <c r="AK3470"/>
    </row>
    <row r="3471" spans="1:37" hidden="1" x14ac:dyDescent="0.25">
      <c r="A3471" s="179" t="b">
        <f>IF(E3471&lt;&gt;1,"",NOT(ISNA(VLOOKUP(P3471,Mapping!$P:$P,1,FALSE))))</f>
        <v>0</v>
      </c>
      <c r="B3471" s="180" t="str">
        <f t="shared" si="53"/>
        <v/>
      </c>
      <c r="E3471" s="167">
        <v>1</v>
      </c>
      <c r="F3471" s="170" t="s">
        <v>5268</v>
      </c>
      <c r="G3471" s="169">
        <v>141930756.4196659</v>
      </c>
      <c r="H3471" s="168" t="s">
        <v>1266</v>
      </c>
      <c r="I3471" s="168" t="s">
        <v>303</v>
      </c>
      <c r="J3471" s="169">
        <v>40327500.058852352</v>
      </c>
      <c r="K3471" s="169">
        <v>26879954.076156069</v>
      </c>
      <c r="L3471" s="168" t="s">
        <v>5</v>
      </c>
      <c r="M3471" s="168" t="s">
        <v>21</v>
      </c>
      <c r="N3471" s="168" t="s">
        <v>2829</v>
      </c>
      <c r="O3471" s="168" t="s">
        <v>21</v>
      </c>
      <c r="P3471" s="168" t="s">
        <v>2831</v>
      </c>
      <c r="Q3471" s="168" t="s">
        <v>2832</v>
      </c>
      <c r="R3471" s="168" t="s">
        <v>1259</v>
      </c>
      <c r="S3471" s="168" t="s">
        <v>21</v>
      </c>
      <c r="T3471" s="168" t="s">
        <v>1259</v>
      </c>
      <c r="U3471" s="168" t="s">
        <v>1259</v>
      </c>
      <c r="V3471" s="168" t="s">
        <v>2832</v>
      </c>
      <c r="W3471" s="168" t="s">
        <v>1259</v>
      </c>
      <c r="X3471" s="168" t="s">
        <v>21</v>
      </c>
      <c r="Y3471" s="168" t="s">
        <v>1259</v>
      </c>
      <c r="Z3471" s="168" t="s">
        <v>21</v>
      </c>
      <c r="AA3471" s="168" t="s">
        <v>5269</v>
      </c>
      <c r="AB3471" s="168" t="s">
        <v>5270</v>
      </c>
      <c r="AC3471" s="168" t="s">
        <v>12393</v>
      </c>
      <c r="AD3471" s="169">
        <v>51993717.736841947</v>
      </c>
      <c r="AE3471" s="168" t="s">
        <v>816</v>
      </c>
      <c r="AF3471" s="169">
        <v>-41143860.516078427</v>
      </c>
      <c r="AG3471" s="169">
        <v>-78825082.806077093</v>
      </c>
      <c r="AH3471" s="169">
        <v>-18184327.06543478</v>
      </c>
      <c r="AI3471" s="168" t="s">
        <v>21</v>
      </c>
      <c r="AJ3471"/>
      <c r="AK3471"/>
    </row>
    <row r="3472" spans="1:37" hidden="1" x14ac:dyDescent="0.25">
      <c r="A3472" s="179" t="b">
        <f>IF(E3472&lt;&gt;1,"",NOT(ISNA(VLOOKUP(P3472,Mapping!$P:$P,1,FALSE))))</f>
        <v>0</v>
      </c>
      <c r="B3472" s="180" t="str">
        <f t="shared" si="53"/>
        <v/>
      </c>
      <c r="E3472" s="167">
        <v>1</v>
      </c>
      <c r="F3472" s="170" t="s">
        <v>5268</v>
      </c>
      <c r="G3472" s="169">
        <v>47881113.736144252</v>
      </c>
      <c r="H3472" s="168" t="s">
        <v>1266</v>
      </c>
      <c r="I3472" s="168" t="s">
        <v>303</v>
      </c>
      <c r="J3472" s="169">
        <v>13604701.79770508</v>
      </c>
      <c r="K3472" s="169">
        <v>9068098.9153414499</v>
      </c>
      <c r="L3472" s="168" t="s">
        <v>5</v>
      </c>
      <c r="M3472" s="168" t="s">
        <v>21</v>
      </c>
      <c r="N3472" s="168" t="s">
        <v>2829</v>
      </c>
      <c r="O3472" s="168" t="s">
        <v>21</v>
      </c>
      <c r="P3472" s="168" t="s">
        <v>2833</v>
      </c>
      <c r="Q3472" s="168" t="s">
        <v>2834</v>
      </c>
      <c r="R3472" s="168" t="s">
        <v>1259</v>
      </c>
      <c r="S3472" s="168" t="s">
        <v>21</v>
      </c>
      <c r="T3472" s="168" t="s">
        <v>1259</v>
      </c>
      <c r="U3472" s="168" t="s">
        <v>1259</v>
      </c>
      <c r="V3472" s="168" t="s">
        <v>2834</v>
      </c>
      <c r="W3472" s="168" t="s">
        <v>1259</v>
      </c>
      <c r="X3472" s="168" t="s">
        <v>21</v>
      </c>
      <c r="Y3472" s="168" t="s">
        <v>1259</v>
      </c>
      <c r="Z3472" s="168" t="s">
        <v>21</v>
      </c>
      <c r="AA3472" s="168" t="s">
        <v>5269</v>
      </c>
      <c r="AB3472" s="168" t="s">
        <v>5270</v>
      </c>
      <c r="AC3472" s="168" t="s">
        <v>9594</v>
      </c>
      <c r="AD3472" s="169">
        <v>17540363.87406835</v>
      </c>
      <c r="AE3472" s="168" t="s">
        <v>816</v>
      </c>
      <c r="AF3472" s="169">
        <v>-13880105.444442211</v>
      </c>
      <c r="AG3472" s="169">
        <v>-26592071.023274072</v>
      </c>
      <c r="AH3472" s="169">
        <v>-6134581.7805751413</v>
      </c>
      <c r="AI3472" s="168" t="s">
        <v>21</v>
      </c>
      <c r="AJ3472"/>
      <c r="AK3472"/>
    </row>
    <row r="3473" spans="1:37" hidden="1" x14ac:dyDescent="0.25">
      <c r="A3473" s="179" t="b">
        <f>IF(E3473&lt;&gt;1,"",NOT(ISNA(VLOOKUP(P3473,Mapping!$P:$P,1,FALSE))))</f>
        <v>1</v>
      </c>
      <c r="B3473" s="180" t="str">
        <f t="shared" si="53"/>
        <v/>
      </c>
      <c r="E3473" s="167">
        <v>1</v>
      </c>
      <c r="F3473" s="170" t="s">
        <v>5268</v>
      </c>
      <c r="G3473" s="169">
        <v>108631145.639448</v>
      </c>
      <c r="H3473" s="168" t="s">
        <v>1266</v>
      </c>
      <c r="I3473" s="168" t="s">
        <v>303</v>
      </c>
      <c r="J3473" s="169">
        <v>30865914.07442835</v>
      </c>
      <c r="K3473" s="169">
        <v>20573413.963881239</v>
      </c>
      <c r="L3473" s="168" t="s">
        <v>5</v>
      </c>
      <c r="M3473" s="168" t="s">
        <v>21</v>
      </c>
      <c r="N3473" s="168" t="s">
        <v>2829</v>
      </c>
      <c r="O3473" s="168" t="s">
        <v>21</v>
      </c>
      <c r="P3473" s="168" t="s">
        <v>182</v>
      </c>
      <c r="Q3473" s="168" t="s">
        <v>2834</v>
      </c>
      <c r="R3473" s="168" t="s">
        <v>1259</v>
      </c>
      <c r="S3473" s="168" t="s">
        <v>21</v>
      </c>
      <c r="T3473" s="168" t="s">
        <v>1259</v>
      </c>
      <c r="U3473" s="168" t="s">
        <v>1259</v>
      </c>
      <c r="V3473" s="168" t="s">
        <v>2834</v>
      </c>
      <c r="W3473" s="168" t="s">
        <v>1259</v>
      </c>
      <c r="X3473" s="168" t="s">
        <v>21</v>
      </c>
      <c r="Y3473" s="168" t="s">
        <v>1259</v>
      </c>
      <c r="Z3473" s="168" t="s">
        <v>21</v>
      </c>
      <c r="AA3473" s="168" t="s">
        <v>5269</v>
      </c>
      <c r="AB3473" s="168" t="s">
        <v>5270</v>
      </c>
      <c r="AC3473" s="168" t="s">
        <v>9595</v>
      </c>
      <c r="AD3473" s="169">
        <v>39795018.826691918</v>
      </c>
      <c r="AE3473" s="168" t="s">
        <v>816</v>
      </c>
      <c r="AF3473" s="169">
        <v>-31490741.095437121</v>
      </c>
      <c r="AG3473" s="169">
        <v>-60331243.673707627</v>
      </c>
      <c r="AH3473" s="169">
        <v>-13917943.73278557</v>
      </c>
      <c r="AI3473" s="168" t="s">
        <v>21</v>
      </c>
      <c r="AJ3473"/>
      <c r="AK3473"/>
    </row>
    <row r="3474" spans="1:37" hidden="1" x14ac:dyDescent="0.25">
      <c r="A3474" s="179" t="b">
        <f>IF(E3474&lt;&gt;1,"",NOT(ISNA(VLOOKUP(P3474,Mapping!$P:$P,1,FALSE))))</f>
        <v>0</v>
      </c>
      <c r="B3474" s="180" t="str">
        <f t="shared" si="53"/>
        <v/>
      </c>
      <c r="E3474" s="167">
        <v>1</v>
      </c>
      <c r="F3474" s="170" t="s">
        <v>5268</v>
      </c>
      <c r="G3474" s="169">
        <v>36081100.808904067</v>
      </c>
      <c r="H3474" s="168" t="s">
        <v>1266</v>
      </c>
      <c r="I3474" s="168" t="s">
        <v>303</v>
      </c>
      <c r="J3474" s="169">
        <v>10251904.743550889</v>
      </c>
      <c r="K3474" s="169">
        <v>6833320.3966925228</v>
      </c>
      <c r="L3474" s="168" t="s">
        <v>5</v>
      </c>
      <c r="M3474" s="168" t="s">
        <v>21</v>
      </c>
      <c r="N3474" s="168" t="s">
        <v>2829</v>
      </c>
      <c r="O3474" s="168" t="s">
        <v>21</v>
      </c>
      <c r="P3474" s="168" t="s">
        <v>2843</v>
      </c>
      <c r="Q3474" s="168" t="s">
        <v>2834</v>
      </c>
      <c r="R3474" s="168" t="s">
        <v>1259</v>
      </c>
      <c r="S3474" s="168" t="s">
        <v>21</v>
      </c>
      <c r="T3474" s="168" t="s">
        <v>1259</v>
      </c>
      <c r="U3474" s="168" t="s">
        <v>1259</v>
      </c>
      <c r="V3474" s="168" t="s">
        <v>2834</v>
      </c>
      <c r="W3474" s="168" t="s">
        <v>1259</v>
      </c>
      <c r="X3474" s="168" t="s">
        <v>21</v>
      </c>
      <c r="Y3474" s="168" t="s">
        <v>1259</v>
      </c>
      <c r="Z3474" s="168" t="s">
        <v>21</v>
      </c>
      <c r="AA3474" s="168" t="s">
        <v>5269</v>
      </c>
      <c r="AB3474" s="168" t="s">
        <v>5270</v>
      </c>
      <c r="AC3474" s="168" t="s">
        <v>9596</v>
      </c>
      <c r="AD3474" s="169">
        <v>13217646.537059911</v>
      </c>
      <c r="AE3474" s="168" t="s">
        <v>816</v>
      </c>
      <c r="AF3474" s="169">
        <v>-10459436.8155035</v>
      </c>
      <c r="AG3474" s="169">
        <v>-20038614.819939069</v>
      </c>
      <c r="AH3474" s="169">
        <v>-4622750.9423681572</v>
      </c>
      <c r="AI3474" s="168" t="s">
        <v>21</v>
      </c>
      <c r="AJ3474"/>
      <c r="AK3474"/>
    </row>
    <row r="3475" spans="1:37" hidden="1" x14ac:dyDescent="0.25">
      <c r="A3475" s="179" t="b">
        <f>IF(E3475&lt;&gt;1,"",NOT(ISNA(VLOOKUP(P3475,Mapping!$P:$P,1,FALSE))))</f>
        <v>0</v>
      </c>
      <c r="B3475" s="180" t="str">
        <f t="shared" si="53"/>
        <v/>
      </c>
      <c r="E3475" s="167">
        <v>1</v>
      </c>
      <c r="F3475" s="170" t="s">
        <v>5268</v>
      </c>
      <c r="G3475" s="169">
        <v>23927706.64114413</v>
      </c>
      <c r="H3475" s="168" t="s">
        <v>1266</v>
      </c>
      <c r="I3475" s="168" t="s">
        <v>303</v>
      </c>
      <c r="J3475" s="169">
        <v>6798699.6992093548</v>
      </c>
      <c r="K3475" s="169">
        <v>4531615.7814302472</v>
      </c>
      <c r="L3475" s="168" t="s">
        <v>5</v>
      </c>
      <c r="M3475" s="168" t="s">
        <v>21</v>
      </c>
      <c r="N3475" s="168" t="s">
        <v>2829</v>
      </c>
      <c r="O3475" s="168" t="s">
        <v>21</v>
      </c>
      <c r="P3475" s="168" t="s">
        <v>2844</v>
      </c>
      <c r="Q3475" s="168" t="s">
        <v>2834</v>
      </c>
      <c r="R3475" s="168" t="s">
        <v>1259</v>
      </c>
      <c r="S3475" s="168" t="s">
        <v>21</v>
      </c>
      <c r="T3475" s="168" t="s">
        <v>1259</v>
      </c>
      <c r="U3475" s="168" t="s">
        <v>1259</v>
      </c>
      <c r="V3475" s="168" t="s">
        <v>2834</v>
      </c>
      <c r="W3475" s="168" t="s">
        <v>1259</v>
      </c>
      <c r="X3475" s="168" t="s">
        <v>21</v>
      </c>
      <c r="Y3475" s="168" t="s">
        <v>1259</v>
      </c>
      <c r="Z3475" s="168" t="s">
        <v>21</v>
      </c>
      <c r="AA3475" s="168" t="s">
        <v>5269</v>
      </c>
      <c r="AB3475" s="168" t="s">
        <v>5270</v>
      </c>
      <c r="AC3475" s="168" t="s">
        <v>9597</v>
      </c>
      <c r="AD3475" s="169">
        <v>8765474.4931467474</v>
      </c>
      <c r="AE3475" s="168" t="s">
        <v>816</v>
      </c>
      <c r="AF3475" s="169">
        <v>-6936327.6103590764</v>
      </c>
      <c r="AG3475" s="169">
        <v>-13288898.790694879</v>
      </c>
      <c r="AH3475" s="169">
        <v>-3065644.5048583751</v>
      </c>
      <c r="AI3475" s="168" t="s">
        <v>21</v>
      </c>
      <c r="AJ3475"/>
      <c r="AK3475"/>
    </row>
    <row r="3476" spans="1:37" hidden="1" x14ac:dyDescent="0.25">
      <c r="A3476" s="179" t="b">
        <f>IF(E3476&lt;&gt;1,"",NOT(ISNA(VLOOKUP(P3476,Mapping!$P:$P,1,FALSE))))</f>
        <v>0</v>
      </c>
      <c r="B3476" s="180" t="str">
        <f t="shared" si="53"/>
        <v/>
      </c>
      <c r="E3476" s="167">
        <v>1</v>
      </c>
      <c r="F3476" s="170" t="s">
        <v>5268</v>
      </c>
      <c r="G3476" s="169">
        <v>43437855.725179188</v>
      </c>
      <c r="H3476" s="168" t="s">
        <v>1266</v>
      </c>
      <c r="I3476" s="168" t="s">
        <v>303</v>
      </c>
      <c r="J3476" s="169">
        <v>12342216.539267739</v>
      </c>
      <c r="K3476" s="169">
        <v>8226600.0443701455</v>
      </c>
      <c r="L3476" s="168" t="s">
        <v>5</v>
      </c>
      <c r="M3476" s="168" t="s">
        <v>21</v>
      </c>
      <c r="N3476" s="168" t="s">
        <v>2829</v>
      </c>
      <c r="O3476" s="168" t="s">
        <v>21</v>
      </c>
      <c r="P3476" s="168" t="s">
        <v>2851</v>
      </c>
      <c r="Q3476" s="168" t="s">
        <v>2834</v>
      </c>
      <c r="R3476" s="168" t="s">
        <v>1259</v>
      </c>
      <c r="S3476" s="168" t="s">
        <v>21</v>
      </c>
      <c r="T3476" s="168" t="s">
        <v>1259</v>
      </c>
      <c r="U3476" s="168" t="s">
        <v>1259</v>
      </c>
      <c r="V3476" s="168" t="s">
        <v>2834</v>
      </c>
      <c r="W3476" s="168" t="s">
        <v>1259</v>
      </c>
      <c r="X3476" s="168" t="s">
        <v>21</v>
      </c>
      <c r="Y3476" s="168" t="s">
        <v>1259</v>
      </c>
      <c r="Z3476" s="168" t="s">
        <v>21</v>
      </c>
      <c r="AA3476" s="168" t="s">
        <v>5269</v>
      </c>
      <c r="AB3476" s="168" t="s">
        <v>5270</v>
      </c>
      <c r="AC3476" s="168" t="s">
        <v>9598</v>
      </c>
      <c r="AD3476" s="169">
        <v>15912658.16262285</v>
      </c>
      <c r="AE3476" s="168" t="s">
        <v>816</v>
      </c>
      <c r="AF3476" s="169">
        <v>-12592063.35651345</v>
      </c>
      <c r="AG3476" s="169">
        <v>-24124387.559321519</v>
      </c>
      <c r="AH3476" s="169">
        <v>-5565306.6005810415</v>
      </c>
      <c r="AI3476" s="168" t="s">
        <v>21</v>
      </c>
      <c r="AJ3476"/>
      <c r="AK3476"/>
    </row>
    <row r="3477" spans="1:37" hidden="1" x14ac:dyDescent="0.25">
      <c r="A3477" s="179" t="b">
        <f>IF(E3477&lt;&gt;1,"",NOT(ISNA(VLOOKUP(P3477,Mapping!$P:$P,1,FALSE))))</f>
        <v>0</v>
      </c>
      <c r="B3477" s="180" t="str">
        <f t="shared" ref="B3477:B3540" si="54">IF(AI3477="","",VALUE(AI3477))</f>
        <v/>
      </c>
      <c r="E3477" s="167">
        <v>1</v>
      </c>
      <c r="F3477" s="170" t="s">
        <v>5268</v>
      </c>
      <c r="G3477" s="169">
        <v>41184393.202988692</v>
      </c>
      <c r="H3477" s="168" t="s">
        <v>1266</v>
      </c>
      <c r="I3477" s="168" t="s">
        <v>303</v>
      </c>
      <c r="J3477" s="169">
        <v>11701928.892751221</v>
      </c>
      <c r="K3477" s="169">
        <v>7799821.7291069152</v>
      </c>
      <c r="L3477" s="168" t="s">
        <v>5</v>
      </c>
      <c r="M3477" s="168" t="s">
        <v>21</v>
      </c>
      <c r="N3477" s="168" t="s">
        <v>2829</v>
      </c>
      <c r="O3477" s="168" t="s">
        <v>21</v>
      </c>
      <c r="P3477" s="168" t="s">
        <v>2835</v>
      </c>
      <c r="Q3477" s="168" t="s">
        <v>2834</v>
      </c>
      <c r="R3477" s="168" t="s">
        <v>1259</v>
      </c>
      <c r="S3477" s="168" t="s">
        <v>21</v>
      </c>
      <c r="T3477" s="168" t="s">
        <v>1259</v>
      </c>
      <c r="U3477" s="168" t="s">
        <v>1259</v>
      </c>
      <c r="V3477" s="168" t="s">
        <v>2834</v>
      </c>
      <c r="W3477" s="168" t="s">
        <v>1259</v>
      </c>
      <c r="X3477" s="168" t="s">
        <v>21</v>
      </c>
      <c r="Y3477" s="168" t="s">
        <v>1259</v>
      </c>
      <c r="Z3477" s="168" t="s">
        <v>21</v>
      </c>
      <c r="AA3477" s="168" t="s">
        <v>5269</v>
      </c>
      <c r="AB3477" s="168" t="s">
        <v>5270</v>
      </c>
      <c r="AC3477" s="168" t="s">
        <v>9599</v>
      </c>
      <c r="AD3477" s="169">
        <v>15087143.684542481</v>
      </c>
      <c r="AE3477" s="168" t="s">
        <v>816</v>
      </c>
      <c r="AF3477" s="169">
        <v>-11938814.19452725</v>
      </c>
      <c r="AG3477" s="169">
        <v>-22872866.223193102</v>
      </c>
      <c r="AH3477" s="169">
        <v>-5276590.4648616984</v>
      </c>
      <c r="AI3477" s="168" t="s">
        <v>21</v>
      </c>
      <c r="AJ3477"/>
      <c r="AK3477"/>
    </row>
    <row r="3478" spans="1:37" hidden="1" x14ac:dyDescent="0.25">
      <c r="A3478" s="179" t="b">
        <f>IF(E3478&lt;&gt;1,"",NOT(ISNA(VLOOKUP(P3478,Mapping!$P:$P,1,FALSE))))</f>
        <v>0</v>
      </c>
      <c r="B3478" s="180" t="str">
        <f t="shared" si="54"/>
        <v/>
      </c>
      <c r="E3478" s="167">
        <v>1</v>
      </c>
      <c r="F3478" s="170" t="s">
        <v>5268</v>
      </c>
      <c r="G3478" s="169">
        <v>98740559.613462523</v>
      </c>
      <c r="H3478" s="168" t="s">
        <v>1266</v>
      </c>
      <c r="I3478" s="168" t="s">
        <v>303</v>
      </c>
      <c r="J3478" s="169">
        <v>28055652.09452568</v>
      </c>
      <c r="K3478" s="169">
        <v>18700257.610238951</v>
      </c>
      <c r="L3478" s="168" t="s">
        <v>5</v>
      </c>
      <c r="M3478" s="168" t="s">
        <v>21</v>
      </c>
      <c r="N3478" s="168" t="s">
        <v>2829</v>
      </c>
      <c r="O3478" s="168" t="s">
        <v>21</v>
      </c>
      <c r="P3478" s="168" t="s">
        <v>2836</v>
      </c>
      <c r="Q3478" s="168" t="s">
        <v>2837</v>
      </c>
      <c r="R3478" s="168" t="s">
        <v>1259</v>
      </c>
      <c r="S3478" s="168" t="s">
        <v>21</v>
      </c>
      <c r="T3478" s="168" t="s">
        <v>1259</v>
      </c>
      <c r="U3478" s="168" t="s">
        <v>1259</v>
      </c>
      <c r="V3478" s="168" t="s">
        <v>2837</v>
      </c>
      <c r="W3478" s="168" t="s">
        <v>1259</v>
      </c>
      <c r="X3478" s="168" t="s">
        <v>21</v>
      </c>
      <c r="Y3478" s="168" t="s">
        <v>1259</v>
      </c>
      <c r="Z3478" s="168" t="s">
        <v>21</v>
      </c>
      <c r="AA3478" s="168" t="s">
        <v>5269</v>
      </c>
      <c r="AB3478" s="168" t="s">
        <v>5270</v>
      </c>
      <c r="AC3478" s="168" t="s">
        <v>9600</v>
      </c>
      <c r="AD3478" s="169">
        <v>36171784.856413573</v>
      </c>
      <c r="AE3478" s="168" t="s">
        <v>816</v>
      </c>
      <c r="AF3478" s="169">
        <v>-28623590.224542219</v>
      </c>
      <c r="AG3478" s="169">
        <v>-54838239.323095247</v>
      </c>
      <c r="AH3478" s="169">
        <v>-12650750.802216381</v>
      </c>
      <c r="AI3478" s="168" t="s">
        <v>21</v>
      </c>
      <c r="AJ3478"/>
      <c r="AK3478"/>
    </row>
    <row r="3479" spans="1:37" hidden="1" x14ac:dyDescent="0.25">
      <c r="A3479" s="179" t="b">
        <f>IF(E3479&lt;&gt;1,"",NOT(ISNA(VLOOKUP(P3479,Mapping!$P:$P,1,FALSE))))</f>
        <v>0</v>
      </c>
      <c r="B3479" s="180" t="str">
        <f t="shared" si="54"/>
        <v/>
      </c>
      <c r="E3479" s="167">
        <v>1</v>
      </c>
      <c r="F3479" s="170" t="s">
        <v>9601</v>
      </c>
      <c r="G3479" s="169">
        <v>2919193.943398064</v>
      </c>
      <c r="H3479" s="168" t="s">
        <v>1266</v>
      </c>
      <c r="I3479" s="168" t="s">
        <v>303</v>
      </c>
      <c r="J3479" s="169">
        <v>2523180.3598489459</v>
      </c>
      <c r="K3479" s="169">
        <v>746184.69243344048</v>
      </c>
      <c r="L3479" s="168" t="s">
        <v>5</v>
      </c>
      <c r="M3479" s="168" t="s">
        <v>21</v>
      </c>
      <c r="N3479" s="168" t="s">
        <v>2829</v>
      </c>
      <c r="O3479" s="168" t="s">
        <v>21</v>
      </c>
      <c r="P3479" s="168" t="s">
        <v>2831</v>
      </c>
      <c r="Q3479" s="168" t="s">
        <v>2832</v>
      </c>
      <c r="R3479" s="168" t="s">
        <v>1259</v>
      </c>
      <c r="S3479" s="168" t="s">
        <v>21</v>
      </c>
      <c r="T3479" s="168" t="s">
        <v>1259</v>
      </c>
      <c r="U3479" s="168" t="s">
        <v>1259</v>
      </c>
      <c r="V3479" s="168" t="s">
        <v>2832</v>
      </c>
      <c r="W3479" s="168" t="s">
        <v>1259</v>
      </c>
      <c r="X3479" s="168" t="s">
        <v>21</v>
      </c>
      <c r="Y3479" s="168" t="s">
        <v>1259</v>
      </c>
      <c r="Z3479" s="168" t="s">
        <v>21</v>
      </c>
      <c r="AA3479" s="168" t="s">
        <v>9602</v>
      </c>
      <c r="AB3479" s="168" t="s">
        <v>9603</v>
      </c>
      <c r="AC3479" s="168" t="s">
        <v>3825</v>
      </c>
      <c r="AD3479" s="169">
        <v>2821787.3275125432</v>
      </c>
      <c r="AE3479" s="168" t="s">
        <v>816</v>
      </c>
      <c r="AF3479" s="169">
        <v>-1032689.471619028</v>
      </c>
      <c r="AG3479" s="169">
        <v>-2869609.6721433508</v>
      </c>
      <c r="AH3479" s="169">
        <v>-672407.97540128091</v>
      </c>
      <c r="AI3479" s="168" t="s">
        <v>21</v>
      </c>
      <c r="AJ3479"/>
      <c r="AK3479"/>
    </row>
    <row r="3480" spans="1:37" hidden="1" x14ac:dyDescent="0.25">
      <c r="A3480" s="179" t="b">
        <f>IF(E3480&lt;&gt;1,"",NOT(ISNA(VLOOKUP(P3480,Mapping!$P:$P,1,FALSE))))</f>
        <v>0</v>
      </c>
      <c r="B3480" s="180" t="str">
        <f t="shared" si="54"/>
        <v/>
      </c>
      <c r="E3480" s="167">
        <v>1</v>
      </c>
      <c r="F3480" s="170" t="s">
        <v>9601</v>
      </c>
      <c r="G3480" s="169">
        <v>2095332.541594611</v>
      </c>
      <c r="H3480" s="168" t="s">
        <v>1266</v>
      </c>
      <c r="I3480" s="168" t="s">
        <v>303</v>
      </c>
      <c r="J3480" s="169">
        <v>1811082.7916249039</v>
      </c>
      <c r="K3480" s="169">
        <v>535594.79034666868</v>
      </c>
      <c r="L3480" s="168" t="s">
        <v>5</v>
      </c>
      <c r="M3480" s="168" t="s">
        <v>21</v>
      </c>
      <c r="N3480" s="168" t="s">
        <v>2829</v>
      </c>
      <c r="O3480" s="168" t="s">
        <v>21</v>
      </c>
      <c r="P3480" s="168" t="s">
        <v>2836</v>
      </c>
      <c r="Q3480" s="168" t="s">
        <v>2837</v>
      </c>
      <c r="R3480" s="168" t="s">
        <v>1259</v>
      </c>
      <c r="S3480" s="168" t="s">
        <v>21</v>
      </c>
      <c r="T3480" s="168" t="s">
        <v>1259</v>
      </c>
      <c r="U3480" s="168" t="s">
        <v>1259</v>
      </c>
      <c r="V3480" s="168" t="s">
        <v>2837</v>
      </c>
      <c r="W3480" s="168" t="s">
        <v>1259</v>
      </c>
      <c r="X3480" s="168" t="s">
        <v>21</v>
      </c>
      <c r="Y3480" s="168" t="s">
        <v>1259</v>
      </c>
      <c r="Z3480" s="168" t="s">
        <v>21</v>
      </c>
      <c r="AA3480" s="168" t="s">
        <v>9602</v>
      </c>
      <c r="AB3480" s="168" t="s">
        <v>9603</v>
      </c>
      <c r="AC3480" s="168" t="s">
        <v>9604</v>
      </c>
      <c r="AD3480" s="169">
        <v>2025416.2373034479</v>
      </c>
      <c r="AE3480" s="168" t="s">
        <v>816</v>
      </c>
      <c r="AF3480" s="169">
        <v>-741241.55407321407</v>
      </c>
      <c r="AG3480" s="169">
        <v>-2059742.0535606721</v>
      </c>
      <c r="AH3480" s="169">
        <v>-482639.50234358618</v>
      </c>
      <c r="AI3480" s="168" t="s">
        <v>21</v>
      </c>
      <c r="AJ3480"/>
      <c r="AK3480"/>
    </row>
    <row r="3481" spans="1:37" hidden="1" x14ac:dyDescent="0.25">
      <c r="A3481" s="179" t="b">
        <f>IF(E3481&lt;&gt;1,"",NOT(ISNA(VLOOKUP(P3481,Mapping!$P:$P,1,FALSE))))</f>
        <v>0</v>
      </c>
      <c r="B3481" s="180" t="str">
        <f t="shared" si="54"/>
        <v/>
      </c>
      <c r="E3481" s="167">
        <v>1</v>
      </c>
      <c r="F3481" s="170" t="s">
        <v>5271</v>
      </c>
      <c r="G3481" s="169">
        <v>890150.87775540981</v>
      </c>
      <c r="H3481" s="168" t="s">
        <v>1266</v>
      </c>
      <c r="I3481" s="168" t="s">
        <v>303</v>
      </c>
      <c r="J3481" s="169">
        <v>302121.41003435053</v>
      </c>
      <c r="K3481" s="169">
        <v>169967.7610153537</v>
      </c>
      <c r="L3481" s="168" t="s">
        <v>5</v>
      </c>
      <c r="M3481" s="168" t="s">
        <v>21</v>
      </c>
      <c r="N3481" s="168" t="s">
        <v>2829</v>
      </c>
      <c r="O3481" s="168" t="s">
        <v>21</v>
      </c>
      <c r="P3481" s="168" t="s">
        <v>2831</v>
      </c>
      <c r="Q3481" s="168" t="s">
        <v>2832</v>
      </c>
      <c r="R3481" s="168" t="s">
        <v>1259</v>
      </c>
      <c r="S3481" s="168" t="s">
        <v>21</v>
      </c>
      <c r="T3481" s="168" t="s">
        <v>1259</v>
      </c>
      <c r="U3481" s="168" t="s">
        <v>1259</v>
      </c>
      <c r="V3481" s="168" t="s">
        <v>2832</v>
      </c>
      <c r="W3481" s="168" t="s">
        <v>1259</v>
      </c>
      <c r="X3481" s="168" t="s">
        <v>21</v>
      </c>
      <c r="Y3481" s="168" t="s">
        <v>1259</v>
      </c>
      <c r="Z3481" s="168" t="s">
        <v>21</v>
      </c>
      <c r="AA3481" s="168" t="s">
        <v>5272</v>
      </c>
      <c r="AB3481" s="168" t="s">
        <v>5273</v>
      </c>
      <c r="AC3481" s="168" t="s">
        <v>9605</v>
      </c>
      <c r="AD3481" s="169">
        <v>452526.76911866898</v>
      </c>
      <c r="AE3481" s="168" t="s">
        <v>819</v>
      </c>
      <c r="AF3481" s="169">
        <v>-372801.54876695509</v>
      </c>
      <c r="AG3481" s="169">
        <v>21740.286657976219</v>
      </c>
      <c r="AH3481" s="169">
        <v>-324164.6041259378</v>
      </c>
      <c r="AI3481" s="168" t="s">
        <v>21</v>
      </c>
      <c r="AJ3481"/>
      <c r="AK3481"/>
    </row>
    <row r="3482" spans="1:37" hidden="1" x14ac:dyDescent="0.25">
      <c r="A3482" s="179" t="b">
        <f>IF(E3482&lt;&gt;1,"",NOT(ISNA(VLOOKUP(P3482,Mapping!$P:$P,1,FALSE))))</f>
        <v>0</v>
      </c>
      <c r="B3482" s="180" t="str">
        <f t="shared" si="54"/>
        <v/>
      </c>
      <c r="E3482" s="167">
        <v>1</v>
      </c>
      <c r="F3482" s="170" t="s">
        <v>5274</v>
      </c>
      <c r="G3482" s="169">
        <v>273221.93523940572</v>
      </c>
      <c r="H3482" s="168" t="s">
        <v>1266</v>
      </c>
      <c r="I3482" s="168" t="s">
        <v>797</v>
      </c>
      <c r="J3482" s="169">
        <v>96604.179590416272</v>
      </c>
      <c r="K3482" s="169">
        <v>55612.849405042922</v>
      </c>
      <c r="L3482" s="168" t="s">
        <v>5</v>
      </c>
      <c r="M3482" s="168" t="s">
        <v>21</v>
      </c>
      <c r="N3482" s="168" t="s">
        <v>2829</v>
      </c>
      <c r="O3482" s="168" t="s">
        <v>21</v>
      </c>
      <c r="P3482" s="168" t="s">
        <v>2831</v>
      </c>
      <c r="Q3482" s="168" t="s">
        <v>2832</v>
      </c>
      <c r="R3482" s="168" t="s">
        <v>1259</v>
      </c>
      <c r="S3482" s="168" t="s">
        <v>21</v>
      </c>
      <c r="T3482" s="168" t="s">
        <v>1259</v>
      </c>
      <c r="U3482" s="168" t="s">
        <v>1259</v>
      </c>
      <c r="V3482" s="168" t="s">
        <v>2832</v>
      </c>
      <c r="W3482" s="168" t="s">
        <v>1259</v>
      </c>
      <c r="X3482" s="168" t="s">
        <v>21</v>
      </c>
      <c r="Y3482" s="168" t="s">
        <v>1259</v>
      </c>
      <c r="Z3482" s="168" t="s">
        <v>21</v>
      </c>
      <c r="AA3482" s="168" t="s">
        <v>5275</v>
      </c>
      <c r="AB3482" s="168" t="s">
        <v>1259</v>
      </c>
      <c r="AC3482" s="168" t="s">
        <v>9606</v>
      </c>
      <c r="AD3482" s="169">
        <v>163331.96932131069</v>
      </c>
      <c r="AE3482" s="168" t="s">
        <v>814</v>
      </c>
      <c r="AF3482" s="169">
        <v>-31272.014679655931</v>
      </c>
      <c r="AG3482" s="169">
        <v>-200716.35536877409</v>
      </c>
      <c r="AH3482" s="169">
        <v>-84979.335069707042</v>
      </c>
      <c r="AI3482" s="168" t="s">
        <v>21</v>
      </c>
      <c r="AJ3482"/>
      <c r="AK3482"/>
    </row>
    <row r="3483" spans="1:37" hidden="1" x14ac:dyDescent="0.25">
      <c r="A3483" s="179" t="b">
        <f>IF(E3483&lt;&gt;1,"",NOT(ISNA(VLOOKUP(P3483,Mapping!$P:$P,1,FALSE))))</f>
        <v>0</v>
      </c>
      <c r="B3483" s="180" t="str">
        <f t="shared" si="54"/>
        <v/>
      </c>
      <c r="E3483" s="167">
        <v>1</v>
      </c>
      <c r="F3483" s="170" t="s">
        <v>5274</v>
      </c>
      <c r="G3483" s="169">
        <v>370959.86329252651</v>
      </c>
      <c r="H3483" s="168" t="s">
        <v>1266</v>
      </c>
      <c r="I3483" s="168" t="s">
        <v>797</v>
      </c>
      <c r="J3483" s="169">
        <v>131161.772289427</v>
      </c>
      <c r="K3483" s="169">
        <v>75506.876834489085</v>
      </c>
      <c r="L3483" s="168" t="s">
        <v>5</v>
      </c>
      <c r="M3483" s="168" t="s">
        <v>21</v>
      </c>
      <c r="N3483" s="168" t="s">
        <v>2829</v>
      </c>
      <c r="O3483" s="168" t="s">
        <v>21</v>
      </c>
      <c r="P3483" s="168" t="s">
        <v>2835</v>
      </c>
      <c r="Q3483" s="168" t="s">
        <v>2834</v>
      </c>
      <c r="R3483" s="168" t="s">
        <v>1259</v>
      </c>
      <c r="S3483" s="168" t="s">
        <v>21</v>
      </c>
      <c r="T3483" s="168" t="s">
        <v>1259</v>
      </c>
      <c r="U3483" s="168" t="s">
        <v>1259</v>
      </c>
      <c r="V3483" s="168" t="s">
        <v>2834</v>
      </c>
      <c r="W3483" s="168" t="s">
        <v>1259</v>
      </c>
      <c r="X3483" s="168" t="s">
        <v>21</v>
      </c>
      <c r="Y3483" s="168" t="s">
        <v>1259</v>
      </c>
      <c r="Z3483" s="168" t="s">
        <v>21</v>
      </c>
      <c r="AA3483" s="168" t="s">
        <v>5275</v>
      </c>
      <c r="AB3483" s="168" t="s">
        <v>1259</v>
      </c>
      <c r="AC3483" s="168" t="s">
        <v>6081</v>
      </c>
      <c r="AD3483" s="169">
        <v>221759.66566389269</v>
      </c>
      <c r="AE3483" s="168" t="s">
        <v>814</v>
      </c>
      <c r="AF3483" s="169">
        <v>-42458.751638232032</v>
      </c>
      <c r="AG3483" s="169">
        <v>-272517.32802101847</v>
      </c>
      <c r="AH3483" s="169">
        <v>-115378.4468019599</v>
      </c>
      <c r="AI3483" s="168" t="s">
        <v>21</v>
      </c>
      <c r="AJ3483"/>
      <c r="AK3483"/>
    </row>
    <row r="3484" spans="1:37" hidden="1" x14ac:dyDescent="0.25">
      <c r="A3484" s="179" t="b">
        <f>IF(E3484&lt;&gt;1,"",NOT(ISNA(VLOOKUP(P3484,Mapping!$P:$P,1,FALSE))))</f>
        <v>0</v>
      </c>
      <c r="B3484" s="180" t="str">
        <f t="shared" si="54"/>
        <v/>
      </c>
      <c r="E3484" s="167">
        <v>1</v>
      </c>
      <c r="F3484" s="170" t="s">
        <v>5274</v>
      </c>
      <c r="G3484" s="169">
        <v>581984.93522540084</v>
      </c>
      <c r="H3484" s="168" t="s">
        <v>1266</v>
      </c>
      <c r="I3484" s="168" t="s">
        <v>797</v>
      </c>
      <c r="J3484" s="169">
        <v>205774.75652592679</v>
      </c>
      <c r="K3484" s="169">
        <v>118459.8906026115</v>
      </c>
      <c r="L3484" s="168" t="s">
        <v>5</v>
      </c>
      <c r="M3484" s="168" t="s">
        <v>21</v>
      </c>
      <c r="N3484" s="168" t="s">
        <v>2829</v>
      </c>
      <c r="O3484" s="168" t="s">
        <v>21</v>
      </c>
      <c r="P3484" s="168" t="s">
        <v>2836</v>
      </c>
      <c r="Q3484" s="168" t="s">
        <v>2837</v>
      </c>
      <c r="R3484" s="168" t="s">
        <v>1259</v>
      </c>
      <c r="S3484" s="168" t="s">
        <v>21</v>
      </c>
      <c r="T3484" s="168" t="s">
        <v>1259</v>
      </c>
      <c r="U3484" s="168" t="s">
        <v>1259</v>
      </c>
      <c r="V3484" s="168" t="s">
        <v>2837</v>
      </c>
      <c r="W3484" s="168" t="s">
        <v>1259</v>
      </c>
      <c r="X3484" s="168" t="s">
        <v>21</v>
      </c>
      <c r="Y3484" s="168" t="s">
        <v>1259</v>
      </c>
      <c r="Z3484" s="168" t="s">
        <v>21</v>
      </c>
      <c r="AA3484" s="168" t="s">
        <v>5275</v>
      </c>
      <c r="AB3484" s="168" t="s">
        <v>1259</v>
      </c>
      <c r="AC3484" s="168" t="s">
        <v>5948</v>
      </c>
      <c r="AD3484" s="169">
        <v>347910.37367628678</v>
      </c>
      <c r="AE3484" s="168" t="s">
        <v>814</v>
      </c>
      <c r="AF3484" s="169">
        <v>-66611.933707885095</v>
      </c>
      <c r="AG3484" s="169">
        <v>-427542.15533836442</v>
      </c>
      <c r="AH3484" s="169">
        <v>-181012.89258750601</v>
      </c>
      <c r="AI3484" s="168" t="s">
        <v>21</v>
      </c>
      <c r="AJ3484"/>
      <c r="AK3484"/>
    </row>
    <row r="3485" spans="1:37" hidden="1" x14ac:dyDescent="0.25">
      <c r="A3485" s="179" t="b">
        <f>IF(E3485&lt;&gt;1,"",NOT(ISNA(VLOOKUP(P3485,Mapping!$P:$P,1,FALSE))))</f>
        <v>0</v>
      </c>
      <c r="B3485" s="180" t="str">
        <f t="shared" si="54"/>
        <v/>
      </c>
      <c r="E3485" s="167">
        <v>1</v>
      </c>
      <c r="F3485" s="170" t="s">
        <v>5276</v>
      </c>
      <c r="G3485" s="169">
        <v>193147.54471346459</v>
      </c>
      <c r="H3485" s="168" t="s">
        <v>1266</v>
      </c>
      <c r="I3485" s="168" t="s">
        <v>2830</v>
      </c>
      <c r="J3485" s="169">
        <v>107174.822581753</v>
      </c>
      <c r="K3485" s="169">
        <v>52480.526115977547</v>
      </c>
      <c r="L3485" s="168" t="s">
        <v>5</v>
      </c>
      <c r="M3485" s="168" t="s">
        <v>21</v>
      </c>
      <c r="N3485" s="168" t="s">
        <v>2829</v>
      </c>
      <c r="O3485" s="168" t="s">
        <v>21</v>
      </c>
      <c r="P3485" s="168" t="s">
        <v>2831</v>
      </c>
      <c r="Q3485" s="168" t="s">
        <v>2832</v>
      </c>
      <c r="R3485" s="168" t="s">
        <v>1259</v>
      </c>
      <c r="S3485" s="168" t="s">
        <v>21</v>
      </c>
      <c r="T3485" s="168" t="s">
        <v>1259</v>
      </c>
      <c r="U3485" s="168" t="s">
        <v>1259</v>
      </c>
      <c r="V3485" s="168" t="s">
        <v>2832</v>
      </c>
      <c r="W3485" s="168" t="s">
        <v>1259</v>
      </c>
      <c r="X3485" s="168" t="s">
        <v>21</v>
      </c>
      <c r="Y3485" s="168" t="s">
        <v>1259</v>
      </c>
      <c r="Z3485" s="168" t="s">
        <v>21</v>
      </c>
      <c r="AA3485" s="168" t="s">
        <v>5277</v>
      </c>
      <c r="AB3485" s="168" t="s">
        <v>1259</v>
      </c>
      <c r="AC3485" s="168" t="s">
        <v>9607</v>
      </c>
      <c r="AD3485" s="169">
        <v>167777.4406198542</v>
      </c>
      <c r="AE3485" s="168" t="s">
        <v>813</v>
      </c>
      <c r="AF3485" s="169">
        <v>-138701.5651144959</v>
      </c>
      <c r="AG3485" s="169">
        <v>5716.4061939478852</v>
      </c>
      <c r="AH3485" s="169">
        <v>-70791.951272050224</v>
      </c>
      <c r="AI3485" s="168" t="s">
        <v>21</v>
      </c>
      <c r="AJ3485"/>
      <c r="AK3485"/>
    </row>
    <row r="3486" spans="1:37" hidden="1" x14ac:dyDescent="0.25">
      <c r="A3486" s="179" t="b">
        <f>IF(E3486&lt;&gt;1,"",NOT(ISNA(VLOOKUP(P3486,Mapping!$P:$P,1,FALSE))))</f>
        <v>0</v>
      </c>
      <c r="B3486" s="180" t="str">
        <f t="shared" si="54"/>
        <v/>
      </c>
      <c r="E3486" s="167">
        <v>1</v>
      </c>
      <c r="F3486" s="170" t="s">
        <v>5276</v>
      </c>
      <c r="G3486" s="169">
        <v>442892.26258932927</v>
      </c>
      <c r="H3486" s="168" t="s">
        <v>1266</v>
      </c>
      <c r="I3486" s="168" t="s">
        <v>2830</v>
      </c>
      <c r="J3486" s="169">
        <v>245754.61073688441</v>
      </c>
      <c r="K3486" s="169">
        <v>120339.18933769051</v>
      </c>
      <c r="L3486" s="168" t="s">
        <v>5</v>
      </c>
      <c r="M3486" s="168" t="s">
        <v>21</v>
      </c>
      <c r="N3486" s="168" t="s">
        <v>2829</v>
      </c>
      <c r="O3486" s="168" t="s">
        <v>21</v>
      </c>
      <c r="P3486" s="168" t="s">
        <v>2836</v>
      </c>
      <c r="Q3486" s="168" t="s">
        <v>2837</v>
      </c>
      <c r="R3486" s="168" t="s">
        <v>1259</v>
      </c>
      <c r="S3486" s="168" t="s">
        <v>21</v>
      </c>
      <c r="T3486" s="168" t="s">
        <v>1259</v>
      </c>
      <c r="U3486" s="168" t="s">
        <v>1259</v>
      </c>
      <c r="V3486" s="168" t="s">
        <v>2837</v>
      </c>
      <c r="W3486" s="168" t="s">
        <v>1259</v>
      </c>
      <c r="X3486" s="168" t="s">
        <v>21</v>
      </c>
      <c r="Y3486" s="168" t="s">
        <v>1259</v>
      </c>
      <c r="Z3486" s="168" t="s">
        <v>21</v>
      </c>
      <c r="AA3486" s="168" t="s">
        <v>5277</v>
      </c>
      <c r="AB3486" s="168" t="s">
        <v>1259</v>
      </c>
      <c r="AC3486" s="168" t="s">
        <v>9608</v>
      </c>
      <c r="AD3486" s="169">
        <v>384717.96469279111</v>
      </c>
      <c r="AE3486" s="168" t="s">
        <v>813</v>
      </c>
      <c r="AF3486" s="169">
        <v>-318046.2381200433</v>
      </c>
      <c r="AG3486" s="169">
        <v>13107.865683061589</v>
      </c>
      <c r="AH3486" s="169">
        <v>-162327.75580194159</v>
      </c>
      <c r="AI3486" s="168" t="s">
        <v>21</v>
      </c>
      <c r="AJ3486"/>
      <c r="AK3486"/>
    </row>
    <row r="3487" spans="1:37" hidden="1" x14ac:dyDescent="0.25">
      <c r="A3487" s="179" t="b">
        <f>IF(E3487&lt;&gt;1,"",NOT(ISNA(VLOOKUP(P3487,Mapping!$P:$P,1,FALSE))))</f>
        <v>0</v>
      </c>
      <c r="B3487" s="180" t="str">
        <f t="shared" si="54"/>
        <v/>
      </c>
      <c r="E3487" s="167">
        <v>1</v>
      </c>
      <c r="F3487" s="170" t="s">
        <v>5278</v>
      </c>
      <c r="G3487" s="169">
        <v>257607.34948619301</v>
      </c>
      <c r="H3487" s="168" t="s">
        <v>1266</v>
      </c>
      <c r="I3487" s="168" t="s">
        <v>2830</v>
      </c>
      <c r="J3487" s="169">
        <v>118785.59030734689</v>
      </c>
      <c r="K3487" s="169">
        <v>51446.383645534886</v>
      </c>
      <c r="L3487" s="168" t="s">
        <v>5</v>
      </c>
      <c r="M3487" s="168" t="s">
        <v>21</v>
      </c>
      <c r="N3487" s="168" t="s">
        <v>2829</v>
      </c>
      <c r="O3487" s="168" t="s">
        <v>21</v>
      </c>
      <c r="P3487" s="168" t="s">
        <v>2831</v>
      </c>
      <c r="Q3487" s="168" t="s">
        <v>2832</v>
      </c>
      <c r="R3487" s="168" t="s">
        <v>1259</v>
      </c>
      <c r="S3487" s="168" t="s">
        <v>21</v>
      </c>
      <c r="T3487" s="168" t="s">
        <v>1259</v>
      </c>
      <c r="U3487" s="168" t="s">
        <v>1259</v>
      </c>
      <c r="V3487" s="168" t="s">
        <v>2832</v>
      </c>
      <c r="W3487" s="168" t="s">
        <v>1259</v>
      </c>
      <c r="X3487" s="168" t="s">
        <v>21</v>
      </c>
      <c r="Y3487" s="168" t="s">
        <v>1259</v>
      </c>
      <c r="Z3487" s="168" t="s">
        <v>21</v>
      </c>
      <c r="AA3487" s="168" t="s">
        <v>5279</v>
      </c>
      <c r="AB3487" s="168" t="s">
        <v>1259</v>
      </c>
      <c r="AC3487" s="168" t="s">
        <v>9609</v>
      </c>
      <c r="AD3487" s="169">
        <v>217367.00539379611</v>
      </c>
      <c r="AE3487" s="168" t="s">
        <v>819</v>
      </c>
      <c r="AF3487" s="169">
        <v>-189032.41331080729</v>
      </c>
      <c r="AG3487" s="169">
        <v>64779.758061013301</v>
      </c>
      <c r="AH3487" s="169">
        <v>-127351.61385144381</v>
      </c>
      <c r="AI3487" s="168" t="s">
        <v>21</v>
      </c>
      <c r="AJ3487"/>
      <c r="AK3487"/>
    </row>
    <row r="3488" spans="1:37" hidden="1" x14ac:dyDescent="0.25">
      <c r="A3488" s="179" t="b">
        <f>IF(E3488&lt;&gt;1,"",NOT(ISNA(VLOOKUP(P3488,Mapping!$P:$P,1,FALSE))))</f>
        <v>0</v>
      </c>
      <c r="B3488" s="180" t="str">
        <f t="shared" si="54"/>
        <v/>
      </c>
      <c r="E3488" s="167">
        <v>1</v>
      </c>
      <c r="F3488" s="170" t="s">
        <v>5281</v>
      </c>
      <c r="G3488" s="169">
        <v>346414.06617133768</v>
      </c>
      <c r="H3488" s="168" t="s">
        <v>1266</v>
      </c>
      <c r="I3488" s="168" t="s">
        <v>797</v>
      </c>
      <c r="J3488" s="169">
        <v>103116.1521548561</v>
      </c>
      <c r="K3488" s="169">
        <v>34286.438702360989</v>
      </c>
      <c r="L3488" s="168" t="s">
        <v>5</v>
      </c>
      <c r="M3488" s="168" t="s">
        <v>21</v>
      </c>
      <c r="N3488" s="168" t="s">
        <v>2829</v>
      </c>
      <c r="O3488" s="168" t="s">
        <v>21</v>
      </c>
      <c r="P3488" s="168" t="s">
        <v>2831</v>
      </c>
      <c r="Q3488" s="168" t="s">
        <v>2832</v>
      </c>
      <c r="R3488" s="168" t="s">
        <v>1259</v>
      </c>
      <c r="S3488" s="168" t="s">
        <v>21</v>
      </c>
      <c r="T3488" s="168" t="s">
        <v>1259</v>
      </c>
      <c r="U3488" s="168" t="s">
        <v>1259</v>
      </c>
      <c r="V3488" s="168" t="s">
        <v>2832</v>
      </c>
      <c r="W3488" s="168" t="s">
        <v>1259</v>
      </c>
      <c r="X3488" s="168" t="s">
        <v>21</v>
      </c>
      <c r="Y3488" s="168" t="s">
        <v>1259</v>
      </c>
      <c r="Z3488" s="168" t="s">
        <v>21</v>
      </c>
      <c r="AA3488" s="168" t="s">
        <v>5282</v>
      </c>
      <c r="AB3488" s="168" t="s">
        <v>1259</v>
      </c>
      <c r="AC3488" s="168" t="s">
        <v>9610</v>
      </c>
      <c r="AD3488" s="169">
        <v>167507.529011718</v>
      </c>
      <c r="AE3488" s="168" t="s">
        <v>813</v>
      </c>
      <c r="AF3488" s="169">
        <v>-111990.8622506324</v>
      </c>
      <c r="AG3488" s="169">
        <v>-183414.37152835159</v>
      </c>
      <c r="AH3488" s="169">
        <v>-59282.012260018913</v>
      </c>
      <c r="AI3488" s="168" t="s">
        <v>21</v>
      </c>
      <c r="AJ3488"/>
      <c r="AK3488"/>
    </row>
    <row r="3489" spans="1:37" hidden="1" x14ac:dyDescent="0.25">
      <c r="A3489" s="179" t="b">
        <f>IF(E3489&lt;&gt;1,"",NOT(ISNA(VLOOKUP(P3489,Mapping!$P:$P,1,FALSE))))</f>
        <v>0</v>
      </c>
      <c r="B3489" s="180" t="str">
        <f t="shared" si="54"/>
        <v/>
      </c>
      <c r="E3489" s="167">
        <v>1</v>
      </c>
      <c r="F3489" s="170" t="s">
        <v>5283</v>
      </c>
      <c r="G3489" s="169">
        <v>2728779.2804517671</v>
      </c>
      <c r="H3489" s="168" t="s">
        <v>1266</v>
      </c>
      <c r="I3489" s="168" t="s">
        <v>797</v>
      </c>
      <c r="J3489" s="169">
        <v>802350.09207941312</v>
      </c>
      <c r="K3489" s="169">
        <v>296395.50366931799</v>
      </c>
      <c r="L3489" s="168" t="s">
        <v>5</v>
      </c>
      <c r="M3489" s="168" t="s">
        <v>21</v>
      </c>
      <c r="N3489" s="168" t="s">
        <v>2829</v>
      </c>
      <c r="O3489" s="168" t="s">
        <v>21</v>
      </c>
      <c r="P3489" s="168" t="s">
        <v>2831</v>
      </c>
      <c r="Q3489" s="168" t="s">
        <v>2832</v>
      </c>
      <c r="R3489" s="168" t="s">
        <v>1259</v>
      </c>
      <c r="S3489" s="168" t="s">
        <v>21</v>
      </c>
      <c r="T3489" s="168" t="s">
        <v>1259</v>
      </c>
      <c r="U3489" s="168" t="s">
        <v>1259</v>
      </c>
      <c r="V3489" s="168" t="s">
        <v>2832</v>
      </c>
      <c r="W3489" s="168" t="s">
        <v>1259</v>
      </c>
      <c r="X3489" s="168" t="s">
        <v>21</v>
      </c>
      <c r="Y3489" s="168" t="s">
        <v>1259</v>
      </c>
      <c r="Z3489" s="168" t="s">
        <v>21</v>
      </c>
      <c r="AA3489" s="168" t="s">
        <v>5284</v>
      </c>
      <c r="AB3489" s="168" t="s">
        <v>1259</v>
      </c>
      <c r="AC3489" s="168" t="s">
        <v>9611</v>
      </c>
      <c r="AD3489" s="169">
        <v>1162829.270046321</v>
      </c>
      <c r="AE3489" s="168" t="s">
        <v>814</v>
      </c>
      <c r="AF3489" s="169">
        <v>-1361806.0605790811</v>
      </c>
      <c r="AG3489" s="169">
        <v>-524675.47158160899</v>
      </c>
      <c r="AH3489" s="169">
        <v>-365111.44285523013</v>
      </c>
      <c r="AI3489" s="168" t="s">
        <v>21</v>
      </c>
      <c r="AJ3489"/>
      <c r="AK3489"/>
    </row>
    <row r="3490" spans="1:37" hidden="1" x14ac:dyDescent="0.25">
      <c r="A3490" s="179" t="b">
        <f>IF(E3490&lt;&gt;1,"",NOT(ISNA(VLOOKUP(P3490,Mapping!$P:$P,1,FALSE))))</f>
        <v>0</v>
      </c>
      <c r="B3490" s="180" t="str">
        <f t="shared" si="54"/>
        <v/>
      </c>
      <c r="E3490" s="167">
        <v>1</v>
      </c>
      <c r="F3490" s="170" t="s">
        <v>5283</v>
      </c>
      <c r="G3490" s="169">
        <v>1175717.494047391</v>
      </c>
      <c r="H3490" s="168" t="s">
        <v>1266</v>
      </c>
      <c r="I3490" s="168" t="s">
        <v>797</v>
      </c>
      <c r="J3490" s="169">
        <v>345699.28259354213</v>
      </c>
      <c r="K3490" s="169">
        <v>127704.49457653159</v>
      </c>
      <c r="L3490" s="168" t="s">
        <v>5</v>
      </c>
      <c r="M3490" s="168" t="s">
        <v>21</v>
      </c>
      <c r="N3490" s="168" t="s">
        <v>2829</v>
      </c>
      <c r="O3490" s="168" t="s">
        <v>21</v>
      </c>
      <c r="P3490" s="168" t="s">
        <v>2836</v>
      </c>
      <c r="Q3490" s="168" t="s">
        <v>2837</v>
      </c>
      <c r="R3490" s="168" t="s">
        <v>1259</v>
      </c>
      <c r="S3490" s="168" t="s">
        <v>21</v>
      </c>
      <c r="T3490" s="168" t="s">
        <v>1259</v>
      </c>
      <c r="U3490" s="168" t="s">
        <v>1259</v>
      </c>
      <c r="V3490" s="168" t="s">
        <v>2837</v>
      </c>
      <c r="W3490" s="168" t="s">
        <v>1259</v>
      </c>
      <c r="X3490" s="168" t="s">
        <v>21</v>
      </c>
      <c r="Y3490" s="168" t="s">
        <v>1259</v>
      </c>
      <c r="Z3490" s="168" t="s">
        <v>21</v>
      </c>
      <c r="AA3490" s="168" t="s">
        <v>5284</v>
      </c>
      <c r="AB3490" s="168" t="s">
        <v>1259</v>
      </c>
      <c r="AC3490" s="168" t="s">
        <v>9612</v>
      </c>
      <c r="AD3490" s="169">
        <v>501014.76699774642</v>
      </c>
      <c r="AE3490" s="168" t="s">
        <v>814</v>
      </c>
      <c r="AF3490" s="169">
        <v>-586745.59001251066</v>
      </c>
      <c r="AG3490" s="169">
        <v>-226060.83791941419</v>
      </c>
      <c r="AH3490" s="169">
        <v>-157311.33467515561</v>
      </c>
      <c r="AI3490" s="168" t="s">
        <v>21</v>
      </c>
      <c r="AJ3490"/>
      <c r="AK3490"/>
    </row>
    <row r="3491" spans="1:37" hidden="1" x14ac:dyDescent="0.25">
      <c r="A3491" s="179" t="b">
        <f>IF(E3491&lt;&gt;1,"",NOT(ISNA(VLOOKUP(P3491,Mapping!$P:$P,1,FALSE))))</f>
        <v>0</v>
      </c>
      <c r="B3491" s="180" t="str">
        <f t="shared" si="54"/>
        <v/>
      </c>
      <c r="E3491" s="167">
        <v>1</v>
      </c>
      <c r="F3491" s="170" t="s">
        <v>5285</v>
      </c>
      <c r="G3491" s="169">
        <v>1557119.3308646239</v>
      </c>
      <c r="H3491" s="168" t="s">
        <v>1266</v>
      </c>
      <c r="I3491" s="168" t="s">
        <v>797</v>
      </c>
      <c r="J3491" s="169">
        <v>484179.16551182908</v>
      </c>
      <c r="K3491" s="169">
        <v>187894.30466389851</v>
      </c>
      <c r="L3491" s="168" t="s">
        <v>5</v>
      </c>
      <c r="M3491" s="168" t="s">
        <v>21</v>
      </c>
      <c r="N3491" s="168" t="s">
        <v>2829</v>
      </c>
      <c r="O3491" s="168" t="s">
        <v>21</v>
      </c>
      <c r="P3491" s="168" t="s">
        <v>2831</v>
      </c>
      <c r="Q3491" s="168" t="s">
        <v>2832</v>
      </c>
      <c r="R3491" s="168" t="s">
        <v>1259</v>
      </c>
      <c r="S3491" s="168" t="s">
        <v>21</v>
      </c>
      <c r="T3491" s="168" t="s">
        <v>1259</v>
      </c>
      <c r="U3491" s="168" t="s">
        <v>1259</v>
      </c>
      <c r="V3491" s="168" t="s">
        <v>2832</v>
      </c>
      <c r="W3491" s="168" t="s">
        <v>1259</v>
      </c>
      <c r="X3491" s="168" t="s">
        <v>21</v>
      </c>
      <c r="Y3491" s="168" t="s">
        <v>1259</v>
      </c>
      <c r="Z3491" s="168" t="s">
        <v>21</v>
      </c>
      <c r="AA3491" s="168" t="s">
        <v>5286</v>
      </c>
      <c r="AB3491" s="168" t="s">
        <v>1259</v>
      </c>
      <c r="AC3491" s="168" t="s">
        <v>9613</v>
      </c>
      <c r="AD3491" s="169">
        <v>701130.44521731709</v>
      </c>
      <c r="AE3491" s="168" t="s">
        <v>814</v>
      </c>
      <c r="AF3491" s="169">
        <v>-703889.55503046908</v>
      </c>
      <c r="AG3491" s="169">
        <v>-858904.34303373448</v>
      </c>
      <c r="AH3491" s="169">
        <v>-273986.67626491841</v>
      </c>
      <c r="AI3491" s="168" t="s">
        <v>21</v>
      </c>
      <c r="AJ3491"/>
      <c r="AK3491"/>
    </row>
    <row r="3492" spans="1:37" hidden="1" x14ac:dyDescent="0.25">
      <c r="A3492" s="179" t="b">
        <f>IF(E3492&lt;&gt;1,"",NOT(ISNA(VLOOKUP(P3492,Mapping!$P:$P,1,FALSE))))</f>
        <v>0</v>
      </c>
      <c r="B3492" s="180" t="str">
        <f t="shared" si="54"/>
        <v/>
      </c>
      <c r="E3492" s="167">
        <v>1</v>
      </c>
      <c r="F3492" s="170" t="s">
        <v>5285</v>
      </c>
      <c r="G3492" s="169">
        <v>365668.76976758661</v>
      </c>
      <c r="H3492" s="168" t="s">
        <v>1266</v>
      </c>
      <c r="I3492" s="168" t="s">
        <v>797</v>
      </c>
      <c r="J3492" s="169">
        <v>113703.0388682523</v>
      </c>
      <c r="K3492" s="169">
        <v>44124.479011273193</v>
      </c>
      <c r="L3492" s="168" t="s">
        <v>5</v>
      </c>
      <c r="M3492" s="168" t="s">
        <v>21</v>
      </c>
      <c r="N3492" s="168" t="s">
        <v>2829</v>
      </c>
      <c r="O3492" s="168" t="s">
        <v>21</v>
      </c>
      <c r="P3492" s="168" t="s">
        <v>2836</v>
      </c>
      <c r="Q3492" s="168" t="s">
        <v>2837</v>
      </c>
      <c r="R3492" s="168" t="s">
        <v>1259</v>
      </c>
      <c r="S3492" s="168" t="s">
        <v>21</v>
      </c>
      <c r="T3492" s="168" t="s">
        <v>1259</v>
      </c>
      <c r="U3492" s="168" t="s">
        <v>1259</v>
      </c>
      <c r="V3492" s="168" t="s">
        <v>2837</v>
      </c>
      <c r="W3492" s="168" t="s">
        <v>1259</v>
      </c>
      <c r="X3492" s="168" t="s">
        <v>21</v>
      </c>
      <c r="Y3492" s="168" t="s">
        <v>1259</v>
      </c>
      <c r="Z3492" s="168" t="s">
        <v>21</v>
      </c>
      <c r="AA3492" s="168" t="s">
        <v>5286</v>
      </c>
      <c r="AB3492" s="168" t="s">
        <v>1259</v>
      </c>
      <c r="AC3492" s="168" t="s">
        <v>6669</v>
      </c>
      <c r="AD3492" s="169">
        <v>164651.16209613509</v>
      </c>
      <c r="AE3492" s="168" t="s">
        <v>814</v>
      </c>
      <c r="AF3492" s="169">
        <v>-165299.10234774629</v>
      </c>
      <c r="AG3492" s="169">
        <v>-201702.2640716857</v>
      </c>
      <c r="AH3492" s="169">
        <v>-64342.12770762475</v>
      </c>
      <c r="AI3492" s="168" t="s">
        <v>21</v>
      </c>
      <c r="AJ3492"/>
      <c r="AK3492"/>
    </row>
    <row r="3493" spans="1:37" hidden="1" x14ac:dyDescent="0.25">
      <c r="A3493" s="179" t="b">
        <f>IF(E3493&lt;&gt;1,"",NOT(ISNA(VLOOKUP(P3493,Mapping!$P:$P,1,FALSE))))</f>
        <v>0</v>
      </c>
      <c r="B3493" s="180" t="str">
        <f t="shared" si="54"/>
        <v/>
      </c>
      <c r="E3493" s="167">
        <v>1</v>
      </c>
      <c r="F3493" s="170" t="s">
        <v>5287</v>
      </c>
      <c r="G3493" s="169">
        <v>734587.25176524161</v>
      </c>
      <c r="H3493" s="168" t="s">
        <v>1266</v>
      </c>
      <c r="I3493" s="168" t="s">
        <v>797</v>
      </c>
      <c r="J3493" s="169">
        <v>246557.51303646009</v>
      </c>
      <c r="K3493" s="169">
        <v>100338.6734597499</v>
      </c>
      <c r="L3493" s="168" t="s">
        <v>5</v>
      </c>
      <c r="M3493" s="168" t="s">
        <v>21</v>
      </c>
      <c r="N3493" s="168" t="s">
        <v>2829</v>
      </c>
      <c r="O3493" s="168" t="s">
        <v>21</v>
      </c>
      <c r="P3493" s="168" t="s">
        <v>2831</v>
      </c>
      <c r="Q3493" s="168" t="s">
        <v>2832</v>
      </c>
      <c r="R3493" s="168" t="s">
        <v>1259</v>
      </c>
      <c r="S3493" s="168" t="s">
        <v>21</v>
      </c>
      <c r="T3493" s="168" t="s">
        <v>1259</v>
      </c>
      <c r="U3493" s="168" t="s">
        <v>1259</v>
      </c>
      <c r="V3493" s="168" t="s">
        <v>2832</v>
      </c>
      <c r="W3493" s="168" t="s">
        <v>1259</v>
      </c>
      <c r="X3493" s="168" t="s">
        <v>21</v>
      </c>
      <c r="Y3493" s="168" t="s">
        <v>1259</v>
      </c>
      <c r="Z3493" s="168" t="s">
        <v>21</v>
      </c>
      <c r="AA3493" s="168" t="s">
        <v>5288</v>
      </c>
      <c r="AB3493" s="168" t="s">
        <v>1259</v>
      </c>
      <c r="AC3493" s="168" t="s">
        <v>6086</v>
      </c>
      <c r="AD3493" s="169">
        <v>390379.96603529301</v>
      </c>
      <c r="AE3493" s="168" t="s">
        <v>819</v>
      </c>
      <c r="AF3493" s="169">
        <v>-337076.21509165171</v>
      </c>
      <c r="AG3493" s="169">
        <v>-283146.75590122538</v>
      </c>
      <c r="AH3493" s="169">
        <v>-233629.09977415891</v>
      </c>
      <c r="AI3493" s="168" t="s">
        <v>21</v>
      </c>
      <c r="AJ3493"/>
      <c r="AK3493"/>
    </row>
    <row r="3494" spans="1:37" hidden="1" x14ac:dyDescent="0.25">
      <c r="A3494" s="179" t="b">
        <f>IF(E3494&lt;&gt;1,"",NOT(ISNA(VLOOKUP(P3494,Mapping!$P:$P,1,FALSE))))</f>
        <v>0</v>
      </c>
      <c r="B3494" s="180" t="str">
        <f t="shared" si="54"/>
        <v/>
      </c>
      <c r="E3494" s="167">
        <v>1</v>
      </c>
      <c r="F3494" s="170" t="s">
        <v>5289</v>
      </c>
      <c r="G3494" s="169">
        <v>252911.9136575931</v>
      </c>
      <c r="H3494" s="168" t="s">
        <v>1266</v>
      </c>
      <c r="I3494" s="168" t="s">
        <v>797</v>
      </c>
      <c r="J3494" s="169">
        <v>86955.90867203298</v>
      </c>
      <c r="K3494" s="169">
        <v>34041.777902405898</v>
      </c>
      <c r="L3494" s="168" t="s">
        <v>5</v>
      </c>
      <c r="M3494" s="168" t="s">
        <v>21</v>
      </c>
      <c r="N3494" s="168" t="s">
        <v>2829</v>
      </c>
      <c r="O3494" s="168" t="s">
        <v>21</v>
      </c>
      <c r="P3494" s="168" t="s">
        <v>2831</v>
      </c>
      <c r="Q3494" s="168" t="s">
        <v>2832</v>
      </c>
      <c r="R3494" s="168" t="s">
        <v>1259</v>
      </c>
      <c r="S3494" s="168" t="s">
        <v>21</v>
      </c>
      <c r="T3494" s="168" t="s">
        <v>1259</v>
      </c>
      <c r="U3494" s="168" t="s">
        <v>1259</v>
      </c>
      <c r="V3494" s="168" t="s">
        <v>2832</v>
      </c>
      <c r="W3494" s="168" t="s">
        <v>1259</v>
      </c>
      <c r="X3494" s="168" t="s">
        <v>21</v>
      </c>
      <c r="Y3494" s="168" t="s">
        <v>1259</v>
      </c>
      <c r="Z3494" s="168" t="s">
        <v>21</v>
      </c>
      <c r="AA3494" s="168" t="s">
        <v>5290</v>
      </c>
      <c r="AB3494" s="168" t="s">
        <v>1259</v>
      </c>
      <c r="AC3494" s="168" t="s">
        <v>7158</v>
      </c>
      <c r="AD3494" s="169">
        <v>133457.8388440508</v>
      </c>
      <c r="AE3494" s="168" t="s">
        <v>809</v>
      </c>
      <c r="AF3494" s="169">
        <v>-101363.1983029094</v>
      </c>
      <c r="AG3494" s="169">
        <v>155393.55770613009</v>
      </c>
      <c r="AH3494" s="169">
        <v>-58510.261986698548</v>
      </c>
      <c r="AI3494" s="168" t="s">
        <v>21</v>
      </c>
      <c r="AJ3494"/>
      <c r="AK3494"/>
    </row>
    <row r="3495" spans="1:37" hidden="1" x14ac:dyDescent="0.25">
      <c r="A3495" s="179" t="b">
        <f>IF(E3495&lt;&gt;1,"",NOT(ISNA(VLOOKUP(P3495,Mapping!$P:$P,1,FALSE))))</f>
        <v>0</v>
      </c>
      <c r="B3495" s="180" t="str">
        <f t="shared" si="54"/>
        <v/>
      </c>
      <c r="E3495" s="167">
        <v>1</v>
      </c>
      <c r="F3495" s="170" t="s">
        <v>5291</v>
      </c>
      <c r="G3495" s="169">
        <v>2288862.0646443828</v>
      </c>
      <c r="H3495" s="168" t="s">
        <v>1266</v>
      </c>
      <c r="I3495" s="168" t="s">
        <v>797</v>
      </c>
      <c r="J3495" s="169">
        <v>822627.32846535463</v>
      </c>
      <c r="K3495" s="169">
        <v>204626.31873539259</v>
      </c>
      <c r="L3495" s="168" t="s">
        <v>5</v>
      </c>
      <c r="M3495" s="168" t="s">
        <v>21</v>
      </c>
      <c r="N3495" s="168" t="s">
        <v>2829</v>
      </c>
      <c r="O3495" s="168" t="s">
        <v>21</v>
      </c>
      <c r="P3495" s="168" t="s">
        <v>2831</v>
      </c>
      <c r="Q3495" s="168" t="s">
        <v>2832</v>
      </c>
      <c r="R3495" s="168" t="s">
        <v>1259</v>
      </c>
      <c r="S3495" s="168" t="s">
        <v>21</v>
      </c>
      <c r="T3495" s="168" t="s">
        <v>1259</v>
      </c>
      <c r="U3495" s="168" t="s">
        <v>1259</v>
      </c>
      <c r="V3495" s="168" t="s">
        <v>2832</v>
      </c>
      <c r="W3495" s="168" t="s">
        <v>1259</v>
      </c>
      <c r="X3495" s="168" t="s">
        <v>21</v>
      </c>
      <c r="Y3495" s="168" t="s">
        <v>1259</v>
      </c>
      <c r="Z3495" s="168" t="s">
        <v>21</v>
      </c>
      <c r="AA3495" s="168" t="s">
        <v>5292</v>
      </c>
      <c r="AB3495" s="168" t="s">
        <v>1259</v>
      </c>
      <c r="AC3495" s="168" t="s">
        <v>9614</v>
      </c>
      <c r="AD3495" s="169">
        <v>1030446.39204499</v>
      </c>
      <c r="AE3495" s="168" t="s">
        <v>814</v>
      </c>
      <c r="AF3495" s="169">
        <v>-752546.42100762669</v>
      </c>
      <c r="AG3495" s="169">
        <v>-658278.08586721495</v>
      </c>
      <c r="AH3495" s="169">
        <v>-517457.995755065</v>
      </c>
      <c r="AI3495" s="168" t="s">
        <v>21</v>
      </c>
      <c r="AJ3495"/>
      <c r="AK3495"/>
    </row>
    <row r="3496" spans="1:37" hidden="1" x14ac:dyDescent="0.25">
      <c r="A3496" s="179" t="b">
        <f>IF(E3496&lt;&gt;1,"",NOT(ISNA(VLOOKUP(P3496,Mapping!$P:$P,1,FALSE))))</f>
        <v>0</v>
      </c>
      <c r="B3496" s="180" t="str">
        <f t="shared" si="54"/>
        <v/>
      </c>
      <c r="E3496" s="167">
        <v>1</v>
      </c>
      <c r="F3496" s="170" t="s">
        <v>5291</v>
      </c>
      <c r="G3496" s="169">
        <v>794655.71219417173</v>
      </c>
      <c r="H3496" s="168" t="s">
        <v>1266</v>
      </c>
      <c r="I3496" s="168" t="s">
        <v>797</v>
      </c>
      <c r="J3496" s="169">
        <v>285602.83979960612</v>
      </c>
      <c r="K3496" s="169">
        <v>71042.932451069093</v>
      </c>
      <c r="L3496" s="168" t="s">
        <v>5</v>
      </c>
      <c r="M3496" s="168" t="s">
        <v>21</v>
      </c>
      <c r="N3496" s="168" t="s">
        <v>2829</v>
      </c>
      <c r="O3496" s="168" t="s">
        <v>21</v>
      </c>
      <c r="P3496" s="168" t="s">
        <v>2836</v>
      </c>
      <c r="Q3496" s="168" t="s">
        <v>2837</v>
      </c>
      <c r="R3496" s="168" t="s">
        <v>1259</v>
      </c>
      <c r="S3496" s="168" t="s">
        <v>21</v>
      </c>
      <c r="T3496" s="168" t="s">
        <v>1259</v>
      </c>
      <c r="U3496" s="168" t="s">
        <v>1259</v>
      </c>
      <c r="V3496" s="168" t="s">
        <v>2837</v>
      </c>
      <c r="W3496" s="168" t="s">
        <v>1259</v>
      </c>
      <c r="X3496" s="168" t="s">
        <v>21</v>
      </c>
      <c r="Y3496" s="168" t="s">
        <v>1259</v>
      </c>
      <c r="Z3496" s="168" t="s">
        <v>21</v>
      </c>
      <c r="AA3496" s="168" t="s">
        <v>5292</v>
      </c>
      <c r="AB3496" s="168" t="s">
        <v>1259</v>
      </c>
      <c r="AC3496" s="168" t="s">
        <v>9615</v>
      </c>
      <c r="AD3496" s="169">
        <v>357754.24137480807</v>
      </c>
      <c r="AE3496" s="168" t="s">
        <v>814</v>
      </c>
      <c r="AF3496" s="169">
        <v>-261271.88762591651</v>
      </c>
      <c r="AG3496" s="169">
        <v>-228543.45363441631</v>
      </c>
      <c r="AH3496" s="169">
        <v>-179653.006836477</v>
      </c>
      <c r="AI3496" s="168" t="s">
        <v>21</v>
      </c>
      <c r="AJ3496"/>
      <c r="AK3496"/>
    </row>
    <row r="3497" spans="1:37" hidden="1" x14ac:dyDescent="0.25">
      <c r="A3497" s="179" t="b">
        <f>IF(E3497&lt;&gt;1,"",NOT(ISNA(VLOOKUP(P3497,Mapping!$P:$P,1,FALSE))))</f>
        <v>0</v>
      </c>
      <c r="B3497" s="180" t="str">
        <f t="shared" si="54"/>
        <v/>
      </c>
      <c r="E3497" s="167">
        <v>1</v>
      </c>
      <c r="F3497" s="170" t="s">
        <v>5294</v>
      </c>
      <c r="G3497" s="169">
        <v>6159320.9997206246</v>
      </c>
      <c r="H3497" s="168" t="s">
        <v>1266</v>
      </c>
      <c r="I3497" s="168" t="s">
        <v>797</v>
      </c>
      <c r="J3497" s="169">
        <v>2067535.279875508</v>
      </c>
      <c r="K3497" s="169">
        <v>589930.48729930096</v>
      </c>
      <c r="L3497" s="168" t="s">
        <v>5</v>
      </c>
      <c r="M3497" s="168" t="s">
        <v>21</v>
      </c>
      <c r="N3497" s="168" t="s">
        <v>2829</v>
      </c>
      <c r="O3497" s="168" t="s">
        <v>21</v>
      </c>
      <c r="P3497" s="168" t="s">
        <v>2831</v>
      </c>
      <c r="Q3497" s="168" t="s">
        <v>2832</v>
      </c>
      <c r="R3497" s="168" t="s">
        <v>1259</v>
      </c>
      <c r="S3497" s="168" t="s">
        <v>21</v>
      </c>
      <c r="T3497" s="168" t="s">
        <v>1259</v>
      </c>
      <c r="U3497" s="168" t="s">
        <v>1259</v>
      </c>
      <c r="V3497" s="168" t="s">
        <v>2832</v>
      </c>
      <c r="W3497" s="168" t="s">
        <v>1259</v>
      </c>
      <c r="X3497" s="168" t="s">
        <v>21</v>
      </c>
      <c r="Y3497" s="168" t="s">
        <v>1259</v>
      </c>
      <c r="Z3497" s="168" t="s">
        <v>21</v>
      </c>
      <c r="AA3497" s="168" t="s">
        <v>5295</v>
      </c>
      <c r="AB3497" s="168" t="s">
        <v>1259</v>
      </c>
      <c r="AC3497" s="168" t="s">
        <v>9616</v>
      </c>
      <c r="AD3497" s="169">
        <v>3057043.9234459032</v>
      </c>
      <c r="AE3497" s="168" t="s">
        <v>809</v>
      </c>
      <c r="AF3497" s="169">
        <v>-1994627.712122482</v>
      </c>
      <c r="AG3497" s="169">
        <v>-4546155.6851651594</v>
      </c>
      <c r="AH3497" s="169">
        <v>-1452664.7841069191</v>
      </c>
      <c r="AI3497" s="168" t="s">
        <v>21</v>
      </c>
      <c r="AJ3497"/>
      <c r="AK3497"/>
    </row>
    <row r="3498" spans="1:37" hidden="1" x14ac:dyDescent="0.25">
      <c r="A3498" s="179" t="b">
        <f>IF(E3498&lt;&gt;1,"",NOT(ISNA(VLOOKUP(P3498,Mapping!$P:$P,1,FALSE))))</f>
        <v>0</v>
      </c>
      <c r="B3498" s="180" t="str">
        <f t="shared" si="54"/>
        <v/>
      </c>
      <c r="E3498" s="167">
        <v>1</v>
      </c>
      <c r="F3498" s="170" t="s">
        <v>5294</v>
      </c>
      <c r="G3498" s="169">
        <v>971574.21578326926</v>
      </c>
      <c r="H3498" s="168" t="s">
        <v>1266</v>
      </c>
      <c r="I3498" s="168" t="s">
        <v>797</v>
      </c>
      <c r="J3498" s="169">
        <v>326133.99565315788</v>
      </c>
      <c r="K3498" s="169">
        <v>93055.914863092738</v>
      </c>
      <c r="L3498" s="168" t="s">
        <v>5</v>
      </c>
      <c r="M3498" s="168" t="s">
        <v>21</v>
      </c>
      <c r="N3498" s="168" t="s">
        <v>2829</v>
      </c>
      <c r="O3498" s="168" t="s">
        <v>21</v>
      </c>
      <c r="P3498" s="168" t="s">
        <v>2851</v>
      </c>
      <c r="Q3498" s="168" t="s">
        <v>2834</v>
      </c>
      <c r="R3498" s="168" t="s">
        <v>1259</v>
      </c>
      <c r="S3498" s="168" t="s">
        <v>21</v>
      </c>
      <c r="T3498" s="168" t="s">
        <v>1259</v>
      </c>
      <c r="U3498" s="168" t="s">
        <v>1259</v>
      </c>
      <c r="V3498" s="168" t="s">
        <v>2834</v>
      </c>
      <c r="W3498" s="168" t="s">
        <v>1259</v>
      </c>
      <c r="X3498" s="168" t="s">
        <v>21</v>
      </c>
      <c r="Y3498" s="168" t="s">
        <v>1259</v>
      </c>
      <c r="Z3498" s="168" t="s">
        <v>21</v>
      </c>
      <c r="AA3498" s="168" t="s">
        <v>5295</v>
      </c>
      <c r="AB3498" s="168" t="s">
        <v>1259</v>
      </c>
      <c r="AC3498" s="168" t="s">
        <v>9617</v>
      </c>
      <c r="AD3498" s="169">
        <v>482219.55840127112</v>
      </c>
      <c r="AE3498" s="168" t="s">
        <v>809</v>
      </c>
      <c r="AF3498" s="169">
        <v>-314633.52133666642</v>
      </c>
      <c r="AG3498" s="169">
        <v>-717112.75396157056</v>
      </c>
      <c r="AH3498" s="169">
        <v>-229144.03202539179</v>
      </c>
      <c r="AI3498" s="168" t="s">
        <v>21</v>
      </c>
      <c r="AJ3498"/>
      <c r="AK3498"/>
    </row>
    <row r="3499" spans="1:37" hidden="1" x14ac:dyDescent="0.25">
      <c r="A3499" s="179" t="b">
        <f>IF(E3499&lt;&gt;1,"",NOT(ISNA(VLOOKUP(P3499,Mapping!$P:$P,1,FALSE))))</f>
        <v>0</v>
      </c>
      <c r="B3499" s="180" t="str">
        <f t="shared" si="54"/>
        <v/>
      </c>
      <c r="E3499" s="167">
        <v>1</v>
      </c>
      <c r="F3499" s="170" t="s">
        <v>5294</v>
      </c>
      <c r="G3499" s="169">
        <v>910850.827296815</v>
      </c>
      <c r="H3499" s="168" t="s">
        <v>1266</v>
      </c>
      <c r="I3499" s="168" t="s">
        <v>797</v>
      </c>
      <c r="J3499" s="169">
        <v>305750.62092483637</v>
      </c>
      <c r="K3499" s="169">
        <v>87239.920184149261</v>
      </c>
      <c r="L3499" s="168" t="s">
        <v>5</v>
      </c>
      <c r="M3499" s="168" t="s">
        <v>21</v>
      </c>
      <c r="N3499" s="168" t="s">
        <v>2829</v>
      </c>
      <c r="O3499" s="168" t="s">
        <v>21</v>
      </c>
      <c r="P3499" s="168" t="s">
        <v>2835</v>
      </c>
      <c r="Q3499" s="168" t="s">
        <v>2834</v>
      </c>
      <c r="R3499" s="168" t="s">
        <v>1259</v>
      </c>
      <c r="S3499" s="168" t="s">
        <v>21</v>
      </c>
      <c r="T3499" s="168" t="s">
        <v>1259</v>
      </c>
      <c r="U3499" s="168" t="s">
        <v>1259</v>
      </c>
      <c r="V3499" s="168" t="s">
        <v>2834</v>
      </c>
      <c r="W3499" s="168" t="s">
        <v>1259</v>
      </c>
      <c r="X3499" s="168" t="s">
        <v>21</v>
      </c>
      <c r="Y3499" s="168" t="s">
        <v>1259</v>
      </c>
      <c r="Z3499" s="168" t="s">
        <v>21</v>
      </c>
      <c r="AA3499" s="168" t="s">
        <v>5295</v>
      </c>
      <c r="AB3499" s="168" t="s">
        <v>1259</v>
      </c>
      <c r="AC3499" s="168" t="s">
        <v>8788</v>
      </c>
      <c r="AD3499" s="169">
        <v>452080.83600119158</v>
      </c>
      <c r="AE3499" s="168" t="s">
        <v>809</v>
      </c>
      <c r="AF3499" s="169">
        <v>-294968.92625312501</v>
      </c>
      <c r="AG3499" s="169">
        <v>-672293.20683897252</v>
      </c>
      <c r="AH3499" s="169">
        <v>-214822.5300238051</v>
      </c>
      <c r="AI3499" s="168" t="s">
        <v>21</v>
      </c>
      <c r="AJ3499"/>
      <c r="AK3499"/>
    </row>
    <row r="3500" spans="1:37" hidden="1" x14ac:dyDescent="0.25">
      <c r="A3500" s="179" t="b">
        <f>IF(E3500&lt;&gt;1,"",NOT(ISNA(VLOOKUP(P3500,Mapping!$P:$P,1,FALSE))))</f>
        <v>0</v>
      </c>
      <c r="B3500" s="180" t="str">
        <f t="shared" si="54"/>
        <v/>
      </c>
      <c r="E3500" s="167">
        <v>1</v>
      </c>
      <c r="F3500" s="170" t="s">
        <v>5294</v>
      </c>
      <c r="G3500" s="169">
        <v>3254445.3883415931</v>
      </c>
      <c r="H3500" s="168" t="s">
        <v>1266</v>
      </c>
      <c r="I3500" s="168" t="s">
        <v>797</v>
      </c>
      <c r="J3500" s="169">
        <v>1092438.7050341419</v>
      </c>
      <c r="K3500" s="169">
        <v>311705.876982285</v>
      </c>
      <c r="L3500" s="168" t="s">
        <v>5</v>
      </c>
      <c r="M3500" s="168" t="s">
        <v>21</v>
      </c>
      <c r="N3500" s="168" t="s">
        <v>2829</v>
      </c>
      <c r="O3500" s="168" t="s">
        <v>21</v>
      </c>
      <c r="P3500" s="168" t="s">
        <v>2836</v>
      </c>
      <c r="Q3500" s="168" t="s">
        <v>2837</v>
      </c>
      <c r="R3500" s="168" t="s">
        <v>1259</v>
      </c>
      <c r="S3500" s="168" t="s">
        <v>21</v>
      </c>
      <c r="T3500" s="168" t="s">
        <v>1259</v>
      </c>
      <c r="U3500" s="168" t="s">
        <v>1259</v>
      </c>
      <c r="V3500" s="168" t="s">
        <v>2837</v>
      </c>
      <c r="W3500" s="168" t="s">
        <v>1259</v>
      </c>
      <c r="X3500" s="168" t="s">
        <v>21</v>
      </c>
      <c r="Y3500" s="168" t="s">
        <v>1259</v>
      </c>
      <c r="Z3500" s="168" t="s">
        <v>21</v>
      </c>
      <c r="AA3500" s="168" t="s">
        <v>5295</v>
      </c>
      <c r="AB3500" s="168" t="s">
        <v>1259</v>
      </c>
      <c r="AC3500" s="168" t="s">
        <v>9618</v>
      </c>
      <c r="AD3500" s="169">
        <v>1615272.6086312879</v>
      </c>
      <c r="AE3500" s="168" t="s">
        <v>809</v>
      </c>
      <c r="AF3500" s="169">
        <v>-1053916.001369274</v>
      </c>
      <c r="AG3500" s="169">
        <v>-2402085.4579489771</v>
      </c>
      <c r="AH3500" s="169">
        <v>-767555.09376073023</v>
      </c>
      <c r="AI3500" s="168" t="s">
        <v>21</v>
      </c>
      <c r="AJ3500"/>
      <c r="AK3500"/>
    </row>
    <row r="3501" spans="1:37" hidden="1" x14ac:dyDescent="0.25">
      <c r="A3501" s="179" t="b">
        <f>IF(E3501&lt;&gt;1,"",NOT(ISNA(VLOOKUP(P3501,Mapping!$P:$P,1,FALSE))))</f>
        <v>0</v>
      </c>
      <c r="B3501" s="180" t="str">
        <f t="shared" si="54"/>
        <v/>
      </c>
      <c r="E3501" s="167">
        <v>1</v>
      </c>
      <c r="F3501" s="170" t="s">
        <v>5296</v>
      </c>
      <c r="G3501" s="169">
        <v>2543341.7265033438</v>
      </c>
      <c r="H3501" s="168" t="s">
        <v>1266</v>
      </c>
      <c r="I3501" s="168" t="s">
        <v>797</v>
      </c>
      <c r="J3501" s="169">
        <v>784019.45378913241</v>
      </c>
      <c r="K3501" s="169">
        <v>289175.4630926188</v>
      </c>
      <c r="L3501" s="168" t="s">
        <v>5</v>
      </c>
      <c r="M3501" s="168" t="s">
        <v>21</v>
      </c>
      <c r="N3501" s="168" t="s">
        <v>2829</v>
      </c>
      <c r="O3501" s="168" t="s">
        <v>21</v>
      </c>
      <c r="P3501" s="168" t="s">
        <v>2831</v>
      </c>
      <c r="Q3501" s="168" t="s">
        <v>2832</v>
      </c>
      <c r="R3501" s="168" t="s">
        <v>1259</v>
      </c>
      <c r="S3501" s="168" t="s">
        <v>21</v>
      </c>
      <c r="T3501" s="168" t="s">
        <v>1259</v>
      </c>
      <c r="U3501" s="168" t="s">
        <v>1259</v>
      </c>
      <c r="V3501" s="168" t="s">
        <v>2832</v>
      </c>
      <c r="W3501" s="168" t="s">
        <v>1259</v>
      </c>
      <c r="X3501" s="168" t="s">
        <v>21</v>
      </c>
      <c r="Y3501" s="168" t="s">
        <v>1259</v>
      </c>
      <c r="Z3501" s="168" t="s">
        <v>21</v>
      </c>
      <c r="AA3501" s="168" t="s">
        <v>5297</v>
      </c>
      <c r="AB3501" s="168" t="s">
        <v>1259</v>
      </c>
      <c r="AC3501" s="168" t="s">
        <v>9619</v>
      </c>
      <c r="AD3501" s="169">
        <v>1109770.9918364049</v>
      </c>
      <c r="AE3501" s="168" t="s">
        <v>814</v>
      </c>
      <c r="AF3501" s="169">
        <v>-1067291.330424103</v>
      </c>
      <c r="AG3501" s="169">
        <v>-723068.72860630974</v>
      </c>
      <c r="AH3501" s="169">
        <v>-449095.31564414268</v>
      </c>
      <c r="AI3501" s="168" t="s">
        <v>21</v>
      </c>
      <c r="AJ3501"/>
      <c r="AK3501"/>
    </row>
    <row r="3502" spans="1:37" hidden="1" x14ac:dyDescent="0.25">
      <c r="A3502" s="179" t="b">
        <f>IF(E3502&lt;&gt;1,"",NOT(ISNA(VLOOKUP(P3502,Mapping!$P:$P,1,FALSE))))</f>
        <v>0</v>
      </c>
      <c r="B3502" s="180" t="str">
        <f t="shared" si="54"/>
        <v/>
      </c>
      <c r="E3502" s="167">
        <v>1</v>
      </c>
      <c r="F3502" s="170" t="s">
        <v>5296</v>
      </c>
      <c r="G3502" s="169">
        <v>1242437.0503033579</v>
      </c>
      <c r="H3502" s="168" t="s">
        <v>1266</v>
      </c>
      <c r="I3502" s="168" t="s">
        <v>797</v>
      </c>
      <c r="J3502" s="169">
        <v>382998.00903492159</v>
      </c>
      <c r="K3502" s="169">
        <v>141263.87564869301</v>
      </c>
      <c r="L3502" s="168" t="s">
        <v>5</v>
      </c>
      <c r="M3502" s="168" t="s">
        <v>21</v>
      </c>
      <c r="N3502" s="168" t="s">
        <v>2829</v>
      </c>
      <c r="O3502" s="168" t="s">
        <v>21</v>
      </c>
      <c r="P3502" s="168" t="s">
        <v>2836</v>
      </c>
      <c r="Q3502" s="168" t="s">
        <v>2837</v>
      </c>
      <c r="R3502" s="168" t="s">
        <v>1259</v>
      </c>
      <c r="S3502" s="168" t="s">
        <v>21</v>
      </c>
      <c r="T3502" s="168" t="s">
        <v>1259</v>
      </c>
      <c r="U3502" s="168" t="s">
        <v>1259</v>
      </c>
      <c r="V3502" s="168" t="s">
        <v>2837</v>
      </c>
      <c r="W3502" s="168" t="s">
        <v>1259</v>
      </c>
      <c r="X3502" s="168" t="s">
        <v>21</v>
      </c>
      <c r="Y3502" s="168" t="s">
        <v>1259</v>
      </c>
      <c r="Z3502" s="168" t="s">
        <v>21</v>
      </c>
      <c r="AA3502" s="168" t="s">
        <v>5297</v>
      </c>
      <c r="AB3502" s="168" t="s">
        <v>1259</v>
      </c>
      <c r="AC3502" s="168" t="s">
        <v>5945</v>
      </c>
      <c r="AD3502" s="169">
        <v>542129.5075062908</v>
      </c>
      <c r="AE3502" s="168" t="s">
        <v>814</v>
      </c>
      <c r="AF3502" s="169">
        <v>-521377.94877039519</v>
      </c>
      <c r="AG3502" s="169">
        <v>-353223.22949158808</v>
      </c>
      <c r="AH3502" s="169">
        <v>-219385.64269972499</v>
      </c>
      <c r="AI3502" s="168" t="s">
        <v>21</v>
      </c>
      <c r="AJ3502"/>
      <c r="AK3502"/>
    </row>
    <row r="3503" spans="1:37" hidden="1" x14ac:dyDescent="0.25">
      <c r="A3503" s="179" t="b">
        <f>IF(E3503&lt;&gt;1,"",NOT(ISNA(VLOOKUP(P3503,Mapping!$P:$P,1,FALSE))))</f>
        <v>0</v>
      </c>
      <c r="B3503" s="180" t="str">
        <f t="shared" si="54"/>
        <v/>
      </c>
      <c r="E3503" s="167">
        <v>1</v>
      </c>
      <c r="F3503" s="170" t="s">
        <v>5300</v>
      </c>
      <c r="G3503" s="169">
        <v>179860.9208551512</v>
      </c>
      <c r="H3503" s="168" t="s">
        <v>1266</v>
      </c>
      <c r="I3503" s="168" t="s">
        <v>797</v>
      </c>
      <c r="J3503" s="169">
        <v>53410.571553026857</v>
      </c>
      <c r="K3503" s="169">
        <v>20968.707713671949</v>
      </c>
      <c r="L3503" s="168" t="s">
        <v>5</v>
      </c>
      <c r="M3503" s="168" t="s">
        <v>21</v>
      </c>
      <c r="N3503" s="168" t="s">
        <v>2829</v>
      </c>
      <c r="O3503" s="168" t="s">
        <v>21</v>
      </c>
      <c r="P3503" s="168" t="s">
        <v>2831</v>
      </c>
      <c r="Q3503" s="168" t="s">
        <v>2832</v>
      </c>
      <c r="R3503" s="168" t="s">
        <v>1259</v>
      </c>
      <c r="S3503" s="168" t="s">
        <v>21</v>
      </c>
      <c r="T3503" s="168" t="s">
        <v>1259</v>
      </c>
      <c r="U3503" s="168" t="s">
        <v>1259</v>
      </c>
      <c r="V3503" s="168" t="s">
        <v>2832</v>
      </c>
      <c r="W3503" s="168" t="s">
        <v>1259</v>
      </c>
      <c r="X3503" s="168" t="s">
        <v>21</v>
      </c>
      <c r="Y3503" s="168" t="s">
        <v>1259</v>
      </c>
      <c r="Z3503" s="168" t="s">
        <v>21</v>
      </c>
      <c r="AA3503" s="168" t="s">
        <v>5301</v>
      </c>
      <c r="AB3503" s="168" t="s">
        <v>1259</v>
      </c>
      <c r="AC3503" s="168" t="s">
        <v>5876</v>
      </c>
      <c r="AD3503" s="169">
        <v>91322.565994120334</v>
      </c>
      <c r="AE3503" s="168" t="s">
        <v>813</v>
      </c>
      <c r="AF3503" s="169">
        <v>-89917.573785233879</v>
      </c>
      <c r="AG3503" s="169">
        <v>-101882.49493444531</v>
      </c>
      <c r="AH3503" s="169">
        <v>-25238.378861853998</v>
      </c>
      <c r="AI3503" s="168" t="s">
        <v>21</v>
      </c>
      <c r="AJ3503"/>
      <c r="AK3503"/>
    </row>
    <row r="3504" spans="1:37" hidden="1" x14ac:dyDescent="0.25">
      <c r="A3504" s="179" t="b">
        <f>IF(E3504&lt;&gt;1,"",NOT(ISNA(VLOOKUP(P3504,Mapping!$P:$P,1,FALSE))))</f>
        <v>0</v>
      </c>
      <c r="B3504" s="180" t="str">
        <f t="shared" si="54"/>
        <v/>
      </c>
      <c r="E3504" s="167">
        <v>1</v>
      </c>
      <c r="F3504" s="170" t="s">
        <v>5302</v>
      </c>
      <c r="G3504" s="169">
        <v>1038735.841679504</v>
      </c>
      <c r="H3504" s="168" t="s">
        <v>1266</v>
      </c>
      <c r="I3504" s="168" t="s">
        <v>797</v>
      </c>
      <c r="J3504" s="169">
        <v>363756.15891318291</v>
      </c>
      <c r="K3504" s="169">
        <v>143807.89994591859</v>
      </c>
      <c r="L3504" s="168" t="s">
        <v>5</v>
      </c>
      <c r="M3504" s="168" t="s">
        <v>21</v>
      </c>
      <c r="N3504" s="168" t="s">
        <v>2829</v>
      </c>
      <c r="O3504" s="168" t="s">
        <v>21</v>
      </c>
      <c r="P3504" s="168" t="s">
        <v>2831</v>
      </c>
      <c r="Q3504" s="168" t="s">
        <v>2832</v>
      </c>
      <c r="R3504" s="168" t="s">
        <v>1259</v>
      </c>
      <c r="S3504" s="168" t="s">
        <v>21</v>
      </c>
      <c r="T3504" s="168" t="s">
        <v>1259</v>
      </c>
      <c r="U3504" s="168" t="s">
        <v>1259</v>
      </c>
      <c r="V3504" s="168" t="s">
        <v>2832</v>
      </c>
      <c r="W3504" s="168" t="s">
        <v>1259</v>
      </c>
      <c r="X3504" s="168" t="s">
        <v>21</v>
      </c>
      <c r="Y3504" s="168" t="s">
        <v>1259</v>
      </c>
      <c r="Z3504" s="168" t="s">
        <v>21</v>
      </c>
      <c r="AA3504" s="168" t="s">
        <v>5303</v>
      </c>
      <c r="AB3504" s="168" t="s">
        <v>1259</v>
      </c>
      <c r="AC3504" s="168" t="s">
        <v>9620</v>
      </c>
      <c r="AD3504" s="169">
        <v>581055.2362349754</v>
      </c>
      <c r="AE3504" s="168" t="s">
        <v>819</v>
      </c>
      <c r="AF3504" s="169">
        <v>-440616.90031262097</v>
      </c>
      <c r="AG3504" s="169">
        <v>-272853.69205632078</v>
      </c>
      <c r="AH3504" s="169">
        <v>-411289.00091991283</v>
      </c>
      <c r="AI3504" s="168" t="s">
        <v>21</v>
      </c>
      <c r="AJ3504"/>
      <c r="AK3504"/>
    </row>
    <row r="3505" spans="1:37" hidden="1" x14ac:dyDescent="0.25">
      <c r="A3505" s="179" t="b">
        <f>IF(E3505&lt;&gt;1,"",NOT(ISNA(VLOOKUP(P3505,Mapping!$P:$P,1,FALSE))))</f>
        <v>0</v>
      </c>
      <c r="B3505" s="180" t="str">
        <f t="shared" si="54"/>
        <v/>
      </c>
      <c r="E3505" s="167">
        <v>1</v>
      </c>
      <c r="F3505" s="170" t="s">
        <v>5304</v>
      </c>
      <c r="G3505" s="169">
        <v>581590.61867865606</v>
      </c>
      <c r="H3505" s="168" t="s">
        <v>1266</v>
      </c>
      <c r="I3505" s="168" t="s">
        <v>797</v>
      </c>
      <c r="J3505" s="169">
        <v>253400.36704707131</v>
      </c>
      <c r="K3505" s="169">
        <v>83507.619379586729</v>
      </c>
      <c r="L3505" s="168" t="s">
        <v>5</v>
      </c>
      <c r="M3505" s="168" t="s">
        <v>21</v>
      </c>
      <c r="N3505" s="168" t="s">
        <v>2829</v>
      </c>
      <c r="O3505" s="168" t="s">
        <v>21</v>
      </c>
      <c r="P3505" s="168" t="s">
        <v>2831</v>
      </c>
      <c r="Q3505" s="168" t="s">
        <v>2832</v>
      </c>
      <c r="R3505" s="168" t="s">
        <v>1259</v>
      </c>
      <c r="S3505" s="168" t="s">
        <v>21</v>
      </c>
      <c r="T3505" s="168" t="s">
        <v>1259</v>
      </c>
      <c r="U3505" s="168" t="s">
        <v>1259</v>
      </c>
      <c r="V3505" s="168" t="s">
        <v>2832</v>
      </c>
      <c r="W3505" s="168" t="s">
        <v>1259</v>
      </c>
      <c r="X3505" s="168" t="s">
        <v>21</v>
      </c>
      <c r="Y3505" s="168" t="s">
        <v>1259</v>
      </c>
      <c r="Z3505" s="168" t="s">
        <v>21</v>
      </c>
      <c r="AA3505" s="168" t="s">
        <v>5305</v>
      </c>
      <c r="AB3505" s="168" t="s">
        <v>1259</v>
      </c>
      <c r="AC3505" s="168" t="s">
        <v>6936</v>
      </c>
      <c r="AD3505" s="169">
        <v>347960.07336739311</v>
      </c>
      <c r="AE3505" s="168" t="s">
        <v>814</v>
      </c>
      <c r="AF3505" s="169">
        <v>-300245.89241484768</v>
      </c>
      <c r="AG3505" s="169">
        <v>84242.81252734689</v>
      </c>
      <c r="AH3505" s="169">
        <v>-180536.1650626378</v>
      </c>
      <c r="AI3505" s="168" t="s">
        <v>21</v>
      </c>
      <c r="AJ3505"/>
      <c r="AK3505"/>
    </row>
    <row r="3506" spans="1:37" hidden="1" x14ac:dyDescent="0.25">
      <c r="A3506" s="179" t="b">
        <f>IF(E3506&lt;&gt;1,"",NOT(ISNA(VLOOKUP(P3506,Mapping!$P:$P,1,FALSE))))</f>
        <v>0</v>
      </c>
      <c r="B3506" s="180" t="str">
        <f t="shared" si="54"/>
        <v/>
      </c>
      <c r="E3506" s="167">
        <v>1</v>
      </c>
      <c r="F3506" s="170" t="s">
        <v>5306</v>
      </c>
      <c r="G3506" s="169">
        <v>317286.15205991833</v>
      </c>
      <c r="H3506" s="168" t="s">
        <v>1266</v>
      </c>
      <c r="I3506" s="168" t="s">
        <v>3221</v>
      </c>
      <c r="J3506" s="169">
        <v>107554.49629471749</v>
      </c>
      <c r="K3506" s="169">
        <v>51943.876777041711</v>
      </c>
      <c r="L3506" s="168" t="s">
        <v>5</v>
      </c>
      <c r="M3506" s="168" t="s">
        <v>21</v>
      </c>
      <c r="N3506" s="168" t="s">
        <v>2829</v>
      </c>
      <c r="O3506" s="168" t="s">
        <v>21</v>
      </c>
      <c r="P3506" s="168" t="s">
        <v>2831</v>
      </c>
      <c r="Q3506" s="168" t="s">
        <v>2832</v>
      </c>
      <c r="R3506" s="168" t="s">
        <v>1259</v>
      </c>
      <c r="S3506" s="168" t="s">
        <v>21</v>
      </c>
      <c r="T3506" s="168" t="s">
        <v>1259</v>
      </c>
      <c r="U3506" s="168" t="s">
        <v>1259</v>
      </c>
      <c r="V3506" s="168" t="s">
        <v>2832</v>
      </c>
      <c r="W3506" s="168" t="s">
        <v>1259</v>
      </c>
      <c r="X3506" s="168" t="s">
        <v>21</v>
      </c>
      <c r="Y3506" s="168" t="s">
        <v>1259</v>
      </c>
      <c r="Z3506" s="168" t="s">
        <v>21</v>
      </c>
      <c r="AA3506" s="168" t="s">
        <v>5307</v>
      </c>
      <c r="AB3506" s="168" t="s">
        <v>1259</v>
      </c>
      <c r="AC3506" s="168" t="s">
        <v>9621</v>
      </c>
      <c r="AD3506" s="169">
        <v>148944.14353665919</v>
      </c>
      <c r="AE3506" s="168" t="s">
        <v>809</v>
      </c>
      <c r="AF3506" s="169">
        <v>-47117.805676320801</v>
      </c>
      <c r="AG3506" s="169">
        <v>-82454.421231951623</v>
      </c>
      <c r="AH3506" s="169">
        <v>-128690.6602733293</v>
      </c>
      <c r="AI3506" s="168" t="s">
        <v>21</v>
      </c>
      <c r="AJ3506"/>
      <c r="AK3506"/>
    </row>
    <row r="3507" spans="1:37" hidden="1" x14ac:dyDescent="0.25">
      <c r="A3507" s="179" t="b">
        <f>IF(E3507&lt;&gt;1,"",NOT(ISNA(VLOOKUP(P3507,Mapping!$P:$P,1,FALSE))))</f>
        <v>0</v>
      </c>
      <c r="B3507" s="180" t="str">
        <f t="shared" si="54"/>
        <v/>
      </c>
      <c r="E3507" s="167">
        <v>1</v>
      </c>
      <c r="F3507" s="170" t="s">
        <v>5308</v>
      </c>
      <c r="G3507" s="169">
        <v>2764503.4531120169</v>
      </c>
      <c r="H3507" s="168" t="s">
        <v>1266</v>
      </c>
      <c r="I3507" s="168" t="s">
        <v>797</v>
      </c>
      <c r="J3507" s="169">
        <v>923445.67369641305</v>
      </c>
      <c r="K3507" s="169">
        <v>226413.41889502111</v>
      </c>
      <c r="L3507" s="168" t="s">
        <v>5</v>
      </c>
      <c r="M3507" s="168" t="s">
        <v>21</v>
      </c>
      <c r="N3507" s="168" t="s">
        <v>2829</v>
      </c>
      <c r="O3507" s="168" t="s">
        <v>21</v>
      </c>
      <c r="P3507" s="168" t="s">
        <v>2831</v>
      </c>
      <c r="Q3507" s="168" t="s">
        <v>2832</v>
      </c>
      <c r="R3507" s="168" t="s">
        <v>1259</v>
      </c>
      <c r="S3507" s="168" t="s">
        <v>21</v>
      </c>
      <c r="T3507" s="168" t="s">
        <v>1259</v>
      </c>
      <c r="U3507" s="168" t="s">
        <v>1259</v>
      </c>
      <c r="V3507" s="168" t="s">
        <v>2832</v>
      </c>
      <c r="W3507" s="168" t="s">
        <v>1259</v>
      </c>
      <c r="X3507" s="168" t="s">
        <v>21</v>
      </c>
      <c r="Y3507" s="168" t="s">
        <v>1259</v>
      </c>
      <c r="Z3507" s="168" t="s">
        <v>21</v>
      </c>
      <c r="AA3507" s="168" t="s">
        <v>5309</v>
      </c>
      <c r="AB3507" s="168" t="s">
        <v>1259</v>
      </c>
      <c r="AC3507" s="168" t="s">
        <v>9622</v>
      </c>
      <c r="AD3507" s="169">
        <v>1509068.1150430259</v>
      </c>
      <c r="AE3507" s="168" t="s">
        <v>809</v>
      </c>
      <c r="AF3507" s="169">
        <v>-1352757.6231730571</v>
      </c>
      <c r="AG3507" s="169">
        <v>-2458301.6918604402</v>
      </c>
      <c r="AH3507" s="169">
        <v>-456135.02445145318</v>
      </c>
      <c r="AI3507" s="168" t="s">
        <v>21</v>
      </c>
      <c r="AJ3507"/>
      <c r="AK3507"/>
    </row>
    <row r="3508" spans="1:37" hidden="1" x14ac:dyDescent="0.25">
      <c r="A3508" s="179" t="b">
        <f>IF(E3508&lt;&gt;1,"",NOT(ISNA(VLOOKUP(P3508,Mapping!$P:$P,1,FALSE))))</f>
        <v>0</v>
      </c>
      <c r="B3508" s="180" t="str">
        <f t="shared" si="54"/>
        <v/>
      </c>
      <c r="E3508" s="167">
        <v>1</v>
      </c>
      <c r="F3508" s="170" t="s">
        <v>5308</v>
      </c>
      <c r="G3508" s="169">
        <v>393475.33811164909</v>
      </c>
      <c r="H3508" s="168" t="s">
        <v>1266</v>
      </c>
      <c r="I3508" s="168" t="s">
        <v>797</v>
      </c>
      <c r="J3508" s="169">
        <v>131435.2124524962</v>
      </c>
      <c r="K3508" s="169">
        <v>32225.713609598071</v>
      </c>
      <c r="L3508" s="168" t="s">
        <v>5</v>
      </c>
      <c r="M3508" s="168" t="s">
        <v>21</v>
      </c>
      <c r="N3508" s="168" t="s">
        <v>2829</v>
      </c>
      <c r="O3508" s="168" t="s">
        <v>21</v>
      </c>
      <c r="P3508" s="168" t="s">
        <v>2836</v>
      </c>
      <c r="Q3508" s="168" t="s">
        <v>2837</v>
      </c>
      <c r="R3508" s="168" t="s">
        <v>1259</v>
      </c>
      <c r="S3508" s="168" t="s">
        <v>21</v>
      </c>
      <c r="T3508" s="168" t="s">
        <v>1259</v>
      </c>
      <c r="U3508" s="168" t="s">
        <v>1259</v>
      </c>
      <c r="V3508" s="168" t="s">
        <v>2837</v>
      </c>
      <c r="W3508" s="168" t="s">
        <v>1259</v>
      </c>
      <c r="X3508" s="168" t="s">
        <v>21</v>
      </c>
      <c r="Y3508" s="168" t="s">
        <v>1259</v>
      </c>
      <c r="Z3508" s="168" t="s">
        <v>21</v>
      </c>
      <c r="AA3508" s="168" t="s">
        <v>5309</v>
      </c>
      <c r="AB3508" s="168" t="s">
        <v>1259</v>
      </c>
      <c r="AC3508" s="168" t="s">
        <v>6936</v>
      </c>
      <c r="AD3508" s="169">
        <v>214787.60901225859</v>
      </c>
      <c r="AE3508" s="168" t="s">
        <v>809</v>
      </c>
      <c r="AF3508" s="169">
        <v>-192539.73532279089</v>
      </c>
      <c r="AG3508" s="169">
        <v>-349893.24693964538</v>
      </c>
      <c r="AH3508" s="169">
        <v>-64922.28568879579</v>
      </c>
      <c r="AI3508" s="168" t="s">
        <v>21</v>
      </c>
      <c r="AJ3508"/>
      <c r="AK3508"/>
    </row>
    <row r="3509" spans="1:37" hidden="1" x14ac:dyDescent="0.25">
      <c r="A3509" s="179" t="b">
        <f>IF(E3509&lt;&gt;1,"",NOT(ISNA(VLOOKUP(P3509,Mapping!$P:$P,1,FALSE))))</f>
        <v>0</v>
      </c>
      <c r="B3509" s="180" t="str">
        <f t="shared" si="54"/>
        <v/>
      </c>
      <c r="E3509" s="167">
        <v>1</v>
      </c>
      <c r="F3509" s="170" t="s">
        <v>5310</v>
      </c>
      <c r="G3509" s="169">
        <v>619908.86563158885</v>
      </c>
      <c r="H3509" s="168" t="s">
        <v>1266</v>
      </c>
      <c r="I3509" s="168" t="s">
        <v>303</v>
      </c>
      <c r="J3509" s="169">
        <v>476436.17599689058</v>
      </c>
      <c r="K3509" s="169">
        <v>85834.234404733827</v>
      </c>
      <c r="L3509" s="168" t="s">
        <v>5</v>
      </c>
      <c r="M3509" s="168" t="s">
        <v>21</v>
      </c>
      <c r="N3509" s="168" t="s">
        <v>2829</v>
      </c>
      <c r="O3509" s="168" t="s">
        <v>21</v>
      </c>
      <c r="P3509" s="168" t="s">
        <v>2831</v>
      </c>
      <c r="Q3509" s="168" t="s">
        <v>2832</v>
      </c>
      <c r="R3509" s="168" t="s">
        <v>1259</v>
      </c>
      <c r="S3509" s="168" t="s">
        <v>21</v>
      </c>
      <c r="T3509" s="168" t="s">
        <v>1259</v>
      </c>
      <c r="U3509" s="168" t="s">
        <v>1259</v>
      </c>
      <c r="V3509" s="168" t="s">
        <v>2832</v>
      </c>
      <c r="W3509" s="168" t="s">
        <v>1259</v>
      </c>
      <c r="X3509" s="168" t="s">
        <v>21</v>
      </c>
      <c r="Y3509" s="168" t="s">
        <v>1259</v>
      </c>
      <c r="Z3509" s="168" t="s">
        <v>21</v>
      </c>
      <c r="AA3509" s="168" t="s">
        <v>5311</v>
      </c>
      <c r="AB3509" s="168" t="s">
        <v>5312</v>
      </c>
      <c r="AC3509" s="168" t="s">
        <v>12394</v>
      </c>
      <c r="AD3509" s="169">
        <v>613588.16281134274</v>
      </c>
      <c r="AE3509" s="168" t="s">
        <v>808</v>
      </c>
      <c r="AF3509" s="169">
        <v>-112519.2218795574</v>
      </c>
      <c r="AG3509" s="169">
        <v>-282822.28548983432</v>
      </c>
      <c r="AH3509" s="169">
        <v>350909.05411417241</v>
      </c>
      <c r="AI3509" s="168" t="s">
        <v>21</v>
      </c>
      <c r="AJ3509"/>
      <c r="AK3509"/>
    </row>
    <row r="3510" spans="1:37" hidden="1" x14ac:dyDescent="0.25">
      <c r="A3510" s="179" t="b">
        <f>IF(E3510&lt;&gt;1,"",NOT(ISNA(VLOOKUP(P3510,Mapping!$P:$P,1,FALSE))))</f>
        <v>0</v>
      </c>
      <c r="B3510" s="180" t="str">
        <f t="shared" si="54"/>
        <v/>
      </c>
      <c r="E3510" s="167">
        <v>1</v>
      </c>
      <c r="F3510" s="170" t="s">
        <v>5310</v>
      </c>
      <c r="G3510" s="169">
        <v>6127761.3916009367</v>
      </c>
      <c r="H3510" s="168" t="s">
        <v>1266</v>
      </c>
      <c r="I3510" s="168" t="s">
        <v>303</v>
      </c>
      <c r="J3510" s="169">
        <v>4709542.5903632501</v>
      </c>
      <c r="K3510" s="169">
        <v>848466.18079428596</v>
      </c>
      <c r="L3510" s="168" t="s">
        <v>5</v>
      </c>
      <c r="M3510" s="168" t="s">
        <v>21</v>
      </c>
      <c r="N3510" s="168" t="s">
        <v>2829</v>
      </c>
      <c r="O3510" s="168" t="s">
        <v>21</v>
      </c>
      <c r="P3510" s="168" t="s">
        <v>2842</v>
      </c>
      <c r="Q3510" s="168" t="s">
        <v>2834</v>
      </c>
      <c r="R3510" s="168" t="s">
        <v>1259</v>
      </c>
      <c r="S3510" s="168" t="s">
        <v>21</v>
      </c>
      <c r="T3510" s="168" t="s">
        <v>1259</v>
      </c>
      <c r="U3510" s="168" t="s">
        <v>1259</v>
      </c>
      <c r="V3510" s="168" t="s">
        <v>2834</v>
      </c>
      <c r="W3510" s="168" t="s">
        <v>1259</v>
      </c>
      <c r="X3510" s="168" t="s">
        <v>21</v>
      </c>
      <c r="Y3510" s="168" t="s">
        <v>1259</v>
      </c>
      <c r="Z3510" s="168" t="s">
        <v>21</v>
      </c>
      <c r="AA3510" s="168" t="s">
        <v>5311</v>
      </c>
      <c r="AB3510" s="168" t="s">
        <v>5312</v>
      </c>
      <c r="AC3510" s="168" t="s">
        <v>9623</v>
      </c>
      <c r="AD3510" s="169">
        <v>6065281.6290793242</v>
      </c>
      <c r="AE3510" s="168" t="s">
        <v>808</v>
      </c>
      <c r="AF3510" s="169">
        <v>-1112245.657180673</v>
      </c>
      <c r="AG3510" s="169">
        <v>-2795681.0715123811</v>
      </c>
      <c r="AH3510" s="169">
        <v>3468714.6336796251</v>
      </c>
      <c r="AI3510" s="168" t="s">
        <v>21</v>
      </c>
      <c r="AJ3510"/>
      <c r="AK3510"/>
    </row>
    <row r="3511" spans="1:37" hidden="1" x14ac:dyDescent="0.25">
      <c r="A3511" s="179" t="b">
        <f>IF(E3511&lt;&gt;1,"",NOT(ISNA(VLOOKUP(P3511,Mapping!$P:$P,1,FALSE))))</f>
        <v>0</v>
      </c>
      <c r="B3511" s="180" t="str">
        <f t="shared" si="54"/>
        <v/>
      </c>
      <c r="E3511" s="167">
        <v>1</v>
      </c>
      <c r="F3511" s="170" t="s">
        <v>5310</v>
      </c>
      <c r="G3511" s="169">
        <v>782157.57750848122</v>
      </c>
      <c r="H3511" s="168" t="s">
        <v>1266</v>
      </c>
      <c r="I3511" s="168" t="s">
        <v>303</v>
      </c>
      <c r="J3511" s="169">
        <v>601133.78903762414</v>
      </c>
      <c r="K3511" s="169">
        <v>108299.62365661751</v>
      </c>
      <c r="L3511" s="168" t="s">
        <v>5</v>
      </c>
      <c r="M3511" s="168" t="s">
        <v>21</v>
      </c>
      <c r="N3511" s="168" t="s">
        <v>2829</v>
      </c>
      <c r="O3511" s="168" t="s">
        <v>21</v>
      </c>
      <c r="P3511" s="168" t="s">
        <v>2836</v>
      </c>
      <c r="Q3511" s="168" t="s">
        <v>2837</v>
      </c>
      <c r="R3511" s="168" t="s">
        <v>1259</v>
      </c>
      <c r="S3511" s="168" t="s">
        <v>21</v>
      </c>
      <c r="T3511" s="168" t="s">
        <v>1259</v>
      </c>
      <c r="U3511" s="168" t="s">
        <v>1259</v>
      </c>
      <c r="V3511" s="168" t="s">
        <v>2837</v>
      </c>
      <c r="W3511" s="168" t="s">
        <v>1259</v>
      </c>
      <c r="X3511" s="168" t="s">
        <v>21</v>
      </c>
      <c r="Y3511" s="168" t="s">
        <v>1259</v>
      </c>
      <c r="Z3511" s="168" t="s">
        <v>21</v>
      </c>
      <c r="AA3511" s="168" t="s">
        <v>5311</v>
      </c>
      <c r="AB3511" s="168" t="s">
        <v>5312</v>
      </c>
      <c r="AC3511" s="168" t="s">
        <v>9624</v>
      </c>
      <c r="AD3511" s="169">
        <v>774182.55750130594</v>
      </c>
      <c r="AE3511" s="168" t="s">
        <v>808</v>
      </c>
      <c r="AF3511" s="169">
        <v>-141968.871374001</v>
      </c>
      <c r="AG3511" s="169">
        <v>-356845.34606350778</v>
      </c>
      <c r="AH3511" s="169">
        <v>442752.46073807328</v>
      </c>
      <c r="AI3511" s="168" t="s">
        <v>21</v>
      </c>
      <c r="AJ3511"/>
      <c r="AK3511"/>
    </row>
    <row r="3512" spans="1:37" hidden="1" x14ac:dyDescent="0.25">
      <c r="A3512" s="179" t="b">
        <f>IF(E3512&lt;&gt;1,"",NOT(ISNA(VLOOKUP(P3512,Mapping!$P:$P,1,FALSE))))</f>
        <v>0</v>
      </c>
      <c r="B3512" s="180" t="str">
        <f t="shared" si="54"/>
        <v/>
      </c>
      <c r="E3512" s="167">
        <v>1</v>
      </c>
      <c r="F3512" s="170" t="s">
        <v>5313</v>
      </c>
      <c r="G3512" s="169">
        <v>819763.96880645643</v>
      </c>
      <c r="H3512" s="168" t="s">
        <v>1266</v>
      </c>
      <c r="I3512" s="168" t="s">
        <v>303</v>
      </c>
      <c r="J3512" s="169">
        <v>308995.73849662778</v>
      </c>
      <c r="K3512" s="169">
        <v>122025.116498217</v>
      </c>
      <c r="L3512" s="168" t="s">
        <v>5</v>
      </c>
      <c r="M3512" s="168" t="s">
        <v>21</v>
      </c>
      <c r="N3512" s="168" t="s">
        <v>2829</v>
      </c>
      <c r="O3512" s="168" t="s">
        <v>21</v>
      </c>
      <c r="P3512" s="168" t="s">
        <v>2831</v>
      </c>
      <c r="Q3512" s="168" t="s">
        <v>2832</v>
      </c>
      <c r="R3512" s="168" t="s">
        <v>1259</v>
      </c>
      <c r="S3512" s="168" t="s">
        <v>21</v>
      </c>
      <c r="T3512" s="168" t="s">
        <v>1259</v>
      </c>
      <c r="U3512" s="168" t="s">
        <v>1259</v>
      </c>
      <c r="V3512" s="168" t="s">
        <v>2832</v>
      </c>
      <c r="W3512" s="168" t="s">
        <v>1259</v>
      </c>
      <c r="X3512" s="168" t="s">
        <v>21</v>
      </c>
      <c r="Y3512" s="168" t="s">
        <v>1259</v>
      </c>
      <c r="Z3512" s="168" t="s">
        <v>21</v>
      </c>
      <c r="AA3512" s="168" t="s">
        <v>5314</v>
      </c>
      <c r="AB3512" s="168" t="s">
        <v>5315</v>
      </c>
      <c r="AC3512" s="168" t="s">
        <v>7241</v>
      </c>
      <c r="AD3512" s="169">
        <v>451528.17143509438</v>
      </c>
      <c r="AE3512" s="168" t="s">
        <v>808</v>
      </c>
      <c r="AF3512" s="169">
        <v>-217255.4368944708</v>
      </c>
      <c r="AG3512" s="169">
        <v>-374002.58662834798</v>
      </c>
      <c r="AH3512" s="169">
        <v>-119235.8008747264</v>
      </c>
      <c r="AI3512" s="168" t="s">
        <v>21</v>
      </c>
      <c r="AJ3512"/>
      <c r="AK3512"/>
    </row>
    <row r="3513" spans="1:37" hidden="1" x14ac:dyDescent="0.25">
      <c r="A3513" s="179" t="b">
        <f>IF(E3513&lt;&gt;1,"",NOT(ISNA(VLOOKUP(P3513,Mapping!$P:$P,1,FALSE))))</f>
        <v>0</v>
      </c>
      <c r="B3513" s="180" t="str">
        <f t="shared" si="54"/>
        <v/>
      </c>
      <c r="E3513" s="167">
        <v>1</v>
      </c>
      <c r="F3513" s="170" t="s">
        <v>5313</v>
      </c>
      <c r="G3513" s="169">
        <v>2447387.4722203771</v>
      </c>
      <c r="H3513" s="168" t="s">
        <v>1266</v>
      </c>
      <c r="I3513" s="168" t="s">
        <v>303</v>
      </c>
      <c r="J3513" s="169">
        <v>922500.04652823787</v>
      </c>
      <c r="K3513" s="169">
        <v>364303.3272720924</v>
      </c>
      <c r="L3513" s="168" t="s">
        <v>5</v>
      </c>
      <c r="M3513" s="168" t="s">
        <v>21</v>
      </c>
      <c r="N3513" s="168" t="s">
        <v>2829</v>
      </c>
      <c r="O3513" s="168" t="s">
        <v>21</v>
      </c>
      <c r="P3513" s="168" t="s">
        <v>2835</v>
      </c>
      <c r="Q3513" s="168" t="s">
        <v>2834</v>
      </c>
      <c r="R3513" s="168" t="s">
        <v>1259</v>
      </c>
      <c r="S3513" s="168" t="s">
        <v>21</v>
      </c>
      <c r="T3513" s="168" t="s">
        <v>1259</v>
      </c>
      <c r="U3513" s="168" t="s">
        <v>1259</v>
      </c>
      <c r="V3513" s="168" t="s">
        <v>2834</v>
      </c>
      <c r="W3513" s="168" t="s">
        <v>1259</v>
      </c>
      <c r="X3513" s="168" t="s">
        <v>21</v>
      </c>
      <c r="Y3513" s="168" t="s">
        <v>1259</v>
      </c>
      <c r="Z3513" s="168" t="s">
        <v>21</v>
      </c>
      <c r="AA3513" s="168" t="s">
        <v>5314</v>
      </c>
      <c r="AB3513" s="168" t="s">
        <v>5315</v>
      </c>
      <c r="AC3513" s="168" t="s">
        <v>9625</v>
      </c>
      <c r="AD3513" s="169">
        <v>1348027.5203285071</v>
      </c>
      <c r="AE3513" s="168" t="s">
        <v>808</v>
      </c>
      <c r="AF3513" s="169">
        <v>-648611.37444408331</v>
      </c>
      <c r="AG3513" s="169">
        <v>-1116576.5756025091</v>
      </c>
      <c r="AH3513" s="169">
        <v>-355975.88623691438</v>
      </c>
      <c r="AI3513" s="168" t="s">
        <v>21</v>
      </c>
      <c r="AJ3513"/>
      <c r="AK3513"/>
    </row>
    <row r="3514" spans="1:37" hidden="1" x14ac:dyDescent="0.25">
      <c r="A3514" s="179" t="b">
        <f>IF(E3514&lt;&gt;1,"",NOT(ISNA(VLOOKUP(P3514,Mapping!$P:$P,1,FALSE))))</f>
        <v>0</v>
      </c>
      <c r="B3514" s="180" t="str">
        <f t="shared" si="54"/>
        <v/>
      </c>
      <c r="E3514" s="167">
        <v>1</v>
      </c>
      <c r="F3514" s="170" t="s">
        <v>5316</v>
      </c>
      <c r="G3514" s="169">
        <v>552036.30621263396</v>
      </c>
      <c r="H3514" s="168" t="s">
        <v>1266</v>
      </c>
      <c r="I3514" s="168" t="s">
        <v>303</v>
      </c>
      <c r="J3514" s="169">
        <v>167086.79126089971</v>
      </c>
      <c r="K3514" s="169">
        <v>45058.350030117537</v>
      </c>
      <c r="L3514" s="168" t="s">
        <v>5</v>
      </c>
      <c r="M3514" s="168" t="s">
        <v>21</v>
      </c>
      <c r="N3514" s="168" t="s">
        <v>2829</v>
      </c>
      <c r="O3514" s="168" t="s">
        <v>21</v>
      </c>
      <c r="P3514" s="168" t="s">
        <v>2831</v>
      </c>
      <c r="Q3514" s="168" t="s">
        <v>2832</v>
      </c>
      <c r="R3514" s="168" t="s">
        <v>1259</v>
      </c>
      <c r="S3514" s="168" t="s">
        <v>21</v>
      </c>
      <c r="T3514" s="168" t="s">
        <v>1259</v>
      </c>
      <c r="U3514" s="168" t="s">
        <v>1259</v>
      </c>
      <c r="V3514" s="168" t="s">
        <v>2832</v>
      </c>
      <c r="W3514" s="168" t="s">
        <v>1259</v>
      </c>
      <c r="X3514" s="168" t="s">
        <v>21</v>
      </c>
      <c r="Y3514" s="168" t="s">
        <v>1259</v>
      </c>
      <c r="Z3514" s="168" t="s">
        <v>21</v>
      </c>
      <c r="AA3514" s="168" t="s">
        <v>5317</v>
      </c>
      <c r="AB3514" s="168" t="s">
        <v>5318</v>
      </c>
      <c r="AC3514" s="168" t="s">
        <v>12303</v>
      </c>
      <c r="AD3514" s="169">
        <v>277038.42321350123</v>
      </c>
      <c r="AE3514" s="168" t="s">
        <v>817</v>
      </c>
      <c r="AF3514" s="169">
        <v>-63880.106670366309</v>
      </c>
      <c r="AG3514" s="169">
        <v>-29725.946176353729</v>
      </c>
      <c r="AH3514" s="169">
        <v>-166344.99031189931</v>
      </c>
      <c r="AI3514" s="168" t="s">
        <v>21</v>
      </c>
      <c r="AJ3514"/>
      <c r="AK3514"/>
    </row>
    <row r="3515" spans="1:37" hidden="1" x14ac:dyDescent="0.25">
      <c r="A3515" s="179" t="b">
        <f>IF(E3515&lt;&gt;1,"",NOT(ISNA(VLOOKUP(P3515,Mapping!$P:$P,1,FALSE))))</f>
        <v>0</v>
      </c>
      <c r="B3515" s="180" t="str">
        <f t="shared" si="54"/>
        <v/>
      </c>
      <c r="E3515" s="167">
        <v>1</v>
      </c>
      <c r="F3515" s="170" t="s">
        <v>5316</v>
      </c>
      <c r="G3515" s="169">
        <v>157761.91084489541</v>
      </c>
      <c r="H3515" s="168" t="s">
        <v>1266</v>
      </c>
      <c r="I3515" s="168" t="s">
        <v>303</v>
      </c>
      <c r="J3515" s="169">
        <v>47750.358390573587</v>
      </c>
      <c r="K3515" s="169">
        <v>12876.85487398258</v>
      </c>
      <c r="L3515" s="168" t="s">
        <v>5</v>
      </c>
      <c r="M3515" s="168" t="s">
        <v>21</v>
      </c>
      <c r="N3515" s="168" t="s">
        <v>2829</v>
      </c>
      <c r="O3515" s="168" t="s">
        <v>21</v>
      </c>
      <c r="P3515" s="168" t="s">
        <v>2833</v>
      </c>
      <c r="Q3515" s="168" t="s">
        <v>2834</v>
      </c>
      <c r="R3515" s="168" t="s">
        <v>1259</v>
      </c>
      <c r="S3515" s="168" t="s">
        <v>21</v>
      </c>
      <c r="T3515" s="168" t="s">
        <v>1259</v>
      </c>
      <c r="U3515" s="168" t="s">
        <v>1259</v>
      </c>
      <c r="V3515" s="168" t="s">
        <v>2834</v>
      </c>
      <c r="W3515" s="168" t="s">
        <v>1259</v>
      </c>
      <c r="X3515" s="168" t="s">
        <v>21</v>
      </c>
      <c r="Y3515" s="168" t="s">
        <v>1259</v>
      </c>
      <c r="Z3515" s="168" t="s">
        <v>21</v>
      </c>
      <c r="AA3515" s="168" t="s">
        <v>5317</v>
      </c>
      <c r="AB3515" s="168" t="s">
        <v>5318</v>
      </c>
      <c r="AC3515" s="168" t="s">
        <v>9626</v>
      </c>
      <c r="AD3515" s="169">
        <v>79172.53001613963</v>
      </c>
      <c r="AE3515" s="168" t="s">
        <v>817</v>
      </c>
      <c r="AF3515" s="169">
        <v>-18255.769738106552</v>
      </c>
      <c r="AG3515" s="169">
        <v>-8495.133413648553</v>
      </c>
      <c r="AH3515" s="169">
        <v>-47538.365204864909</v>
      </c>
      <c r="AI3515" s="168" t="s">
        <v>21</v>
      </c>
      <c r="AJ3515"/>
      <c r="AK3515"/>
    </row>
    <row r="3516" spans="1:37" hidden="1" x14ac:dyDescent="0.25">
      <c r="A3516" s="179" t="b">
        <f>IF(E3516&lt;&gt;1,"",NOT(ISNA(VLOOKUP(P3516,Mapping!$P:$P,1,FALSE))))</f>
        <v>0</v>
      </c>
      <c r="B3516" s="180" t="str">
        <f t="shared" si="54"/>
        <v/>
      </c>
      <c r="E3516" s="167">
        <v>1</v>
      </c>
      <c r="F3516" s="170" t="s">
        <v>5316</v>
      </c>
      <c r="G3516" s="169">
        <v>2092366.235734612</v>
      </c>
      <c r="H3516" s="168" t="s">
        <v>1266</v>
      </c>
      <c r="I3516" s="168" t="s">
        <v>303</v>
      </c>
      <c r="J3516" s="169">
        <v>633303.92681977269</v>
      </c>
      <c r="K3516" s="169">
        <v>170783.27852700191</v>
      </c>
      <c r="L3516" s="168" t="s">
        <v>5</v>
      </c>
      <c r="M3516" s="168" t="s">
        <v>21</v>
      </c>
      <c r="N3516" s="168" t="s">
        <v>2829</v>
      </c>
      <c r="O3516" s="168" t="s">
        <v>21</v>
      </c>
      <c r="P3516" s="168" t="s">
        <v>2836</v>
      </c>
      <c r="Q3516" s="168" t="s">
        <v>2837</v>
      </c>
      <c r="R3516" s="168" t="s">
        <v>1259</v>
      </c>
      <c r="S3516" s="168" t="s">
        <v>21</v>
      </c>
      <c r="T3516" s="168" t="s">
        <v>1259</v>
      </c>
      <c r="U3516" s="168" t="s">
        <v>1259</v>
      </c>
      <c r="V3516" s="168" t="s">
        <v>2837</v>
      </c>
      <c r="W3516" s="168" t="s">
        <v>1259</v>
      </c>
      <c r="X3516" s="168" t="s">
        <v>21</v>
      </c>
      <c r="Y3516" s="168" t="s">
        <v>1259</v>
      </c>
      <c r="Z3516" s="168" t="s">
        <v>21</v>
      </c>
      <c r="AA3516" s="168" t="s">
        <v>5317</v>
      </c>
      <c r="AB3516" s="168" t="s">
        <v>5318</v>
      </c>
      <c r="AC3516" s="168" t="s">
        <v>9627</v>
      </c>
      <c r="AD3516" s="169">
        <v>1050050.2162801749</v>
      </c>
      <c r="AE3516" s="168" t="s">
        <v>817</v>
      </c>
      <c r="AF3516" s="169">
        <v>-242122.8039315154</v>
      </c>
      <c r="AG3516" s="169">
        <v>-112669.33968779469</v>
      </c>
      <c r="AH3516" s="169">
        <v>-630492.30149394367</v>
      </c>
      <c r="AI3516" s="168" t="s">
        <v>21</v>
      </c>
      <c r="AJ3516"/>
      <c r="AK3516"/>
    </row>
    <row r="3517" spans="1:37" hidden="1" x14ac:dyDescent="0.25">
      <c r="A3517" s="179" t="b">
        <f>IF(E3517&lt;&gt;1,"",NOT(ISNA(VLOOKUP(P3517,Mapping!$P:$P,1,FALSE))))</f>
        <v>0</v>
      </c>
      <c r="B3517" s="180" t="str">
        <f t="shared" si="54"/>
        <v/>
      </c>
      <c r="E3517" s="167">
        <v>1</v>
      </c>
      <c r="F3517" s="170" t="s">
        <v>5319</v>
      </c>
      <c r="G3517" s="169">
        <v>530622.38285584061</v>
      </c>
      <c r="H3517" s="168" t="s">
        <v>1266</v>
      </c>
      <c r="I3517" s="168" t="s">
        <v>402</v>
      </c>
      <c r="J3517" s="169">
        <v>174906.88485711531</v>
      </c>
      <c r="K3517" s="169">
        <v>98883.101053862061</v>
      </c>
      <c r="L3517" s="168" t="s">
        <v>5</v>
      </c>
      <c r="M3517" s="168" t="s">
        <v>21</v>
      </c>
      <c r="N3517" s="168" t="s">
        <v>2829</v>
      </c>
      <c r="O3517" s="168" t="s">
        <v>21</v>
      </c>
      <c r="P3517" s="168" t="s">
        <v>2831</v>
      </c>
      <c r="Q3517" s="168" t="s">
        <v>2832</v>
      </c>
      <c r="R3517" s="168" t="s">
        <v>1259</v>
      </c>
      <c r="S3517" s="168" t="s">
        <v>21</v>
      </c>
      <c r="T3517" s="168" t="s">
        <v>1259</v>
      </c>
      <c r="U3517" s="168" t="s">
        <v>1259</v>
      </c>
      <c r="V3517" s="168" t="s">
        <v>2832</v>
      </c>
      <c r="W3517" s="168" t="s">
        <v>1259</v>
      </c>
      <c r="X3517" s="168" t="s">
        <v>21</v>
      </c>
      <c r="Y3517" s="168" t="s">
        <v>1259</v>
      </c>
      <c r="Z3517" s="168" t="s">
        <v>21</v>
      </c>
      <c r="AA3517" s="168" t="s">
        <v>5320</v>
      </c>
      <c r="AB3517" s="168" t="s">
        <v>1259</v>
      </c>
      <c r="AC3517" s="168" t="s">
        <v>9628</v>
      </c>
      <c r="AD3517" s="169">
        <v>286732.2102241292</v>
      </c>
      <c r="AE3517" s="168" t="s">
        <v>807</v>
      </c>
      <c r="AF3517" s="169">
        <v>-260028.95433621039</v>
      </c>
      <c r="AG3517" s="169">
        <v>-242591.74391291439</v>
      </c>
      <c r="AH3517" s="169">
        <v>-61913.960564853798</v>
      </c>
      <c r="AI3517" s="168" t="s">
        <v>21</v>
      </c>
      <c r="AJ3517"/>
      <c r="AK3517"/>
    </row>
    <row r="3518" spans="1:37" hidden="1" x14ac:dyDescent="0.25">
      <c r="A3518" s="179" t="b">
        <f>IF(E3518&lt;&gt;1,"",NOT(ISNA(VLOOKUP(P3518,Mapping!$P:$P,1,FALSE))))</f>
        <v>0</v>
      </c>
      <c r="B3518" s="180" t="str">
        <f t="shared" si="54"/>
        <v/>
      </c>
      <c r="E3518" s="167">
        <v>1</v>
      </c>
      <c r="F3518" s="170" t="s">
        <v>5319</v>
      </c>
      <c r="G3518" s="169">
        <v>10184436.546520939</v>
      </c>
      <c r="H3518" s="168" t="s">
        <v>1266</v>
      </c>
      <c r="I3518" s="168" t="s">
        <v>402</v>
      </c>
      <c r="J3518" s="169">
        <v>3357054.1460948638</v>
      </c>
      <c r="K3518" s="169">
        <v>1897900.8438848271</v>
      </c>
      <c r="L3518" s="168" t="s">
        <v>5</v>
      </c>
      <c r="M3518" s="168" t="s">
        <v>21</v>
      </c>
      <c r="N3518" s="168" t="s">
        <v>2829</v>
      </c>
      <c r="O3518" s="168" t="s">
        <v>21</v>
      </c>
      <c r="P3518" s="168" t="s">
        <v>2842</v>
      </c>
      <c r="Q3518" s="168" t="s">
        <v>2834</v>
      </c>
      <c r="R3518" s="168" t="s">
        <v>1259</v>
      </c>
      <c r="S3518" s="168" t="s">
        <v>21</v>
      </c>
      <c r="T3518" s="168" t="s">
        <v>1259</v>
      </c>
      <c r="U3518" s="168" t="s">
        <v>1259</v>
      </c>
      <c r="V3518" s="168" t="s">
        <v>2834</v>
      </c>
      <c r="W3518" s="168" t="s">
        <v>1259</v>
      </c>
      <c r="X3518" s="168" t="s">
        <v>21</v>
      </c>
      <c r="Y3518" s="168" t="s">
        <v>1259</v>
      </c>
      <c r="Z3518" s="168" t="s">
        <v>21</v>
      </c>
      <c r="AA3518" s="168" t="s">
        <v>5320</v>
      </c>
      <c r="AB3518" s="168" t="s">
        <v>1259</v>
      </c>
      <c r="AC3518" s="168" t="s">
        <v>9629</v>
      </c>
      <c r="AD3518" s="169">
        <v>5503360.0074588424</v>
      </c>
      <c r="AE3518" s="168" t="s">
        <v>807</v>
      </c>
      <c r="AF3518" s="169">
        <v>-4990834.2943286719</v>
      </c>
      <c r="AG3518" s="169">
        <v>-4656155.3044439973</v>
      </c>
      <c r="AH3518" s="169">
        <v>-1188338.1159363301</v>
      </c>
      <c r="AI3518" s="168" t="s">
        <v>21</v>
      </c>
      <c r="AJ3518"/>
      <c r="AK3518"/>
    </row>
    <row r="3519" spans="1:37" hidden="1" x14ac:dyDescent="0.25">
      <c r="A3519" s="179" t="b">
        <f>IF(E3519&lt;&gt;1,"",NOT(ISNA(VLOOKUP(P3519,Mapping!$P:$P,1,FALSE))))</f>
        <v>0</v>
      </c>
      <c r="B3519" s="180" t="str">
        <f t="shared" si="54"/>
        <v/>
      </c>
      <c r="E3519" s="167">
        <v>1</v>
      </c>
      <c r="F3519" s="170" t="s">
        <v>5319</v>
      </c>
      <c r="G3519" s="169">
        <v>319758.71759230981</v>
      </c>
      <c r="H3519" s="168" t="s">
        <v>1266</v>
      </c>
      <c r="I3519" s="168" t="s">
        <v>402</v>
      </c>
      <c r="J3519" s="169">
        <v>105400.7576894309</v>
      </c>
      <c r="K3519" s="169">
        <v>59588.013257864943</v>
      </c>
      <c r="L3519" s="168" t="s">
        <v>5</v>
      </c>
      <c r="M3519" s="168" t="s">
        <v>21</v>
      </c>
      <c r="N3519" s="168" t="s">
        <v>2829</v>
      </c>
      <c r="O3519" s="168" t="s">
        <v>21</v>
      </c>
      <c r="P3519" s="168" t="s">
        <v>2836</v>
      </c>
      <c r="Q3519" s="168" t="s">
        <v>2837</v>
      </c>
      <c r="R3519" s="168" t="s">
        <v>1259</v>
      </c>
      <c r="S3519" s="168" t="s">
        <v>21</v>
      </c>
      <c r="T3519" s="168" t="s">
        <v>1259</v>
      </c>
      <c r="U3519" s="168" t="s">
        <v>1259</v>
      </c>
      <c r="V3519" s="168" t="s">
        <v>2837</v>
      </c>
      <c r="W3519" s="168" t="s">
        <v>1259</v>
      </c>
      <c r="X3519" s="168" t="s">
        <v>21</v>
      </c>
      <c r="Y3519" s="168" t="s">
        <v>1259</v>
      </c>
      <c r="Z3519" s="168" t="s">
        <v>21</v>
      </c>
      <c r="AA3519" s="168" t="s">
        <v>5320</v>
      </c>
      <c r="AB3519" s="168" t="s">
        <v>1259</v>
      </c>
      <c r="AC3519" s="168" t="s">
        <v>9630</v>
      </c>
      <c r="AD3519" s="169">
        <v>172787.8936056594</v>
      </c>
      <c r="AE3519" s="168" t="s">
        <v>807</v>
      </c>
      <c r="AF3519" s="169">
        <v>-156696.22628415431</v>
      </c>
      <c r="AG3519" s="169">
        <v>-146188.3769670341</v>
      </c>
      <c r="AH3519" s="169">
        <v>-37310.014185091597</v>
      </c>
      <c r="AI3519" s="168" t="s">
        <v>21</v>
      </c>
      <c r="AJ3519"/>
      <c r="AK3519"/>
    </row>
    <row r="3520" spans="1:37" hidden="1" x14ac:dyDescent="0.25">
      <c r="A3520" s="179" t="b">
        <f>IF(E3520&lt;&gt;1,"",NOT(ISNA(VLOOKUP(P3520,Mapping!$P:$P,1,FALSE))))</f>
        <v>0</v>
      </c>
      <c r="B3520" s="180" t="str">
        <f t="shared" si="54"/>
        <v/>
      </c>
      <c r="E3520" s="167">
        <v>1</v>
      </c>
      <c r="F3520" s="170" t="s">
        <v>5321</v>
      </c>
      <c r="G3520" s="169">
        <v>438211.71563370939</v>
      </c>
      <c r="H3520" s="168" t="s">
        <v>1266</v>
      </c>
      <c r="I3520" s="168" t="s">
        <v>303</v>
      </c>
      <c r="J3520" s="169">
        <v>266603.93120381603</v>
      </c>
      <c r="K3520" s="169">
        <v>120532.7170043432</v>
      </c>
      <c r="L3520" s="168" t="s">
        <v>5</v>
      </c>
      <c r="M3520" s="168" t="s">
        <v>21</v>
      </c>
      <c r="N3520" s="168" t="s">
        <v>2829</v>
      </c>
      <c r="O3520" s="168" t="s">
        <v>21</v>
      </c>
      <c r="P3520" s="168" t="s">
        <v>2831</v>
      </c>
      <c r="Q3520" s="168" t="s">
        <v>2832</v>
      </c>
      <c r="R3520" s="168" t="s">
        <v>1259</v>
      </c>
      <c r="S3520" s="168" t="s">
        <v>21</v>
      </c>
      <c r="T3520" s="168" t="s">
        <v>1259</v>
      </c>
      <c r="U3520" s="168" t="s">
        <v>1259</v>
      </c>
      <c r="V3520" s="168" t="s">
        <v>2832</v>
      </c>
      <c r="W3520" s="168" t="s">
        <v>1259</v>
      </c>
      <c r="X3520" s="168" t="s">
        <v>21</v>
      </c>
      <c r="Y3520" s="168" t="s">
        <v>1259</v>
      </c>
      <c r="Z3520" s="168" t="s">
        <v>21</v>
      </c>
      <c r="AA3520" s="168" t="s">
        <v>5322</v>
      </c>
      <c r="AB3520" s="168" t="s">
        <v>1259</v>
      </c>
      <c r="AC3520" s="168" t="s">
        <v>7377</v>
      </c>
      <c r="AD3520" s="169">
        <v>354433.65949393238</v>
      </c>
      <c r="AE3520" s="168" t="s">
        <v>816</v>
      </c>
      <c r="AF3520" s="169">
        <v>-131361.43533623769</v>
      </c>
      <c r="AG3520" s="169">
        <v>-199926.2243453736</v>
      </c>
      <c r="AH3520" s="169">
        <v>-85255.895165777591</v>
      </c>
      <c r="AI3520" s="168" t="s">
        <v>21</v>
      </c>
      <c r="AJ3520"/>
      <c r="AK3520"/>
    </row>
    <row r="3521" spans="1:37" hidden="1" x14ac:dyDescent="0.25">
      <c r="A3521" s="179" t="b">
        <f>IF(E3521&lt;&gt;1,"",NOT(ISNA(VLOOKUP(P3521,Mapping!$P:$P,1,FALSE))))</f>
        <v>0</v>
      </c>
      <c r="B3521" s="180" t="str">
        <f t="shared" si="54"/>
        <v/>
      </c>
      <c r="E3521" s="167">
        <v>1</v>
      </c>
      <c r="F3521" s="170" t="s">
        <v>5321</v>
      </c>
      <c r="G3521" s="169">
        <v>891138.15718140907</v>
      </c>
      <c r="H3521" s="168" t="s">
        <v>1266</v>
      </c>
      <c r="I3521" s="168" t="s">
        <v>303</v>
      </c>
      <c r="J3521" s="169">
        <v>542160.16476582643</v>
      </c>
      <c r="K3521" s="169">
        <v>245112.80616034751</v>
      </c>
      <c r="L3521" s="168" t="s">
        <v>5</v>
      </c>
      <c r="M3521" s="168" t="s">
        <v>21</v>
      </c>
      <c r="N3521" s="168" t="s">
        <v>2829</v>
      </c>
      <c r="O3521" s="168" t="s">
        <v>21</v>
      </c>
      <c r="P3521" s="168" t="s">
        <v>2836</v>
      </c>
      <c r="Q3521" s="168" t="s">
        <v>2837</v>
      </c>
      <c r="R3521" s="168" t="s">
        <v>1259</v>
      </c>
      <c r="S3521" s="168" t="s">
        <v>21</v>
      </c>
      <c r="T3521" s="168" t="s">
        <v>1259</v>
      </c>
      <c r="U3521" s="168" t="s">
        <v>1259</v>
      </c>
      <c r="V3521" s="168" t="s">
        <v>2837</v>
      </c>
      <c r="W3521" s="168" t="s">
        <v>1259</v>
      </c>
      <c r="X3521" s="168" t="s">
        <v>21</v>
      </c>
      <c r="Y3521" s="168" t="s">
        <v>1259</v>
      </c>
      <c r="Z3521" s="168" t="s">
        <v>21</v>
      </c>
      <c r="AA3521" s="168" t="s">
        <v>5322</v>
      </c>
      <c r="AB3521" s="168" t="s">
        <v>1259</v>
      </c>
      <c r="AC3521" s="168" t="s">
        <v>9631</v>
      </c>
      <c r="AD3521" s="169">
        <v>720768.85874155257</v>
      </c>
      <c r="AE3521" s="168" t="s">
        <v>816</v>
      </c>
      <c r="AF3521" s="169">
        <v>-267133.86072062101</v>
      </c>
      <c r="AG3521" s="169">
        <v>-406565.77809136978</v>
      </c>
      <c r="AH3521" s="169">
        <v>-173374.60089813729</v>
      </c>
      <c r="AI3521" s="168" t="s">
        <v>21</v>
      </c>
      <c r="AJ3521"/>
      <c r="AK3521"/>
    </row>
    <row r="3522" spans="1:37" hidden="1" x14ac:dyDescent="0.25">
      <c r="A3522" s="179" t="b">
        <f>IF(E3522&lt;&gt;1,"",NOT(ISNA(VLOOKUP(P3522,Mapping!$P:$P,1,FALSE))))</f>
        <v>0</v>
      </c>
      <c r="B3522" s="180" t="str">
        <f t="shared" si="54"/>
        <v/>
      </c>
      <c r="E3522" s="167">
        <v>1</v>
      </c>
      <c r="F3522" s="170" t="s">
        <v>5323</v>
      </c>
      <c r="G3522" s="169">
        <v>4139138.8583972552</v>
      </c>
      <c r="H3522" s="168" t="s">
        <v>1266</v>
      </c>
      <c r="I3522" s="168" t="s">
        <v>303</v>
      </c>
      <c r="J3522" s="169">
        <v>872880.9071371617</v>
      </c>
      <c r="K3522" s="169">
        <v>381031.4641803815</v>
      </c>
      <c r="L3522" s="168" t="s">
        <v>5</v>
      </c>
      <c r="M3522" s="168" t="s">
        <v>21</v>
      </c>
      <c r="N3522" s="168" t="s">
        <v>2829</v>
      </c>
      <c r="O3522" s="168" t="s">
        <v>21</v>
      </c>
      <c r="P3522" s="168" t="s">
        <v>2831</v>
      </c>
      <c r="Q3522" s="168" t="s">
        <v>2832</v>
      </c>
      <c r="R3522" s="168" t="s">
        <v>1259</v>
      </c>
      <c r="S3522" s="168" t="s">
        <v>21</v>
      </c>
      <c r="T3522" s="168" t="s">
        <v>1259</v>
      </c>
      <c r="U3522" s="168" t="s">
        <v>1259</v>
      </c>
      <c r="V3522" s="168" t="s">
        <v>2832</v>
      </c>
      <c r="W3522" s="168" t="s">
        <v>1259</v>
      </c>
      <c r="X3522" s="168" t="s">
        <v>21</v>
      </c>
      <c r="Y3522" s="168" t="s">
        <v>1259</v>
      </c>
      <c r="Z3522" s="168" t="s">
        <v>21</v>
      </c>
      <c r="AA3522" s="168" t="s">
        <v>5324</v>
      </c>
      <c r="AB3522" s="168" t="s">
        <v>5325</v>
      </c>
      <c r="AC3522" s="168" t="s">
        <v>12395</v>
      </c>
      <c r="AD3522" s="169">
        <v>1294336.052421625</v>
      </c>
      <c r="AE3522" s="168" t="s">
        <v>817</v>
      </c>
      <c r="AF3522" s="169">
        <v>-672870.61604507407</v>
      </c>
      <c r="AG3522" s="169">
        <v>-981983.408870121</v>
      </c>
      <c r="AH3522" s="169">
        <v>-845652.63541175472</v>
      </c>
      <c r="AI3522" s="168" t="s">
        <v>21</v>
      </c>
      <c r="AJ3522"/>
      <c r="AK3522"/>
    </row>
    <row r="3523" spans="1:37" hidden="1" x14ac:dyDescent="0.25">
      <c r="A3523" s="179" t="b">
        <f>IF(E3523&lt;&gt;1,"",NOT(ISNA(VLOOKUP(P3523,Mapping!$P:$P,1,FALSE))))</f>
        <v>0</v>
      </c>
      <c r="B3523" s="180" t="str">
        <f t="shared" si="54"/>
        <v/>
      </c>
      <c r="E3523" s="167">
        <v>1</v>
      </c>
      <c r="F3523" s="170" t="s">
        <v>5323</v>
      </c>
      <c r="G3523" s="169">
        <v>1212592.792319196</v>
      </c>
      <c r="H3523" s="168" t="s">
        <v>1266</v>
      </c>
      <c r="I3523" s="168" t="s">
        <v>303</v>
      </c>
      <c r="J3523" s="169">
        <v>255717.2234993382</v>
      </c>
      <c r="K3523" s="169">
        <v>111626.1190838303</v>
      </c>
      <c r="L3523" s="168" t="s">
        <v>5</v>
      </c>
      <c r="M3523" s="168" t="s">
        <v>21</v>
      </c>
      <c r="N3523" s="168" t="s">
        <v>2829</v>
      </c>
      <c r="O3523" s="168" t="s">
        <v>21</v>
      </c>
      <c r="P3523" s="168" t="s">
        <v>2835</v>
      </c>
      <c r="Q3523" s="168" t="s">
        <v>2834</v>
      </c>
      <c r="R3523" s="168" t="s">
        <v>1259</v>
      </c>
      <c r="S3523" s="168" t="s">
        <v>21</v>
      </c>
      <c r="T3523" s="168" t="s">
        <v>1259</v>
      </c>
      <c r="U3523" s="168" t="s">
        <v>1259</v>
      </c>
      <c r="V3523" s="168" t="s">
        <v>2834</v>
      </c>
      <c r="W3523" s="168" t="s">
        <v>1259</v>
      </c>
      <c r="X3523" s="168" t="s">
        <v>21</v>
      </c>
      <c r="Y3523" s="168" t="s">
        <v>1259</v>
      </c>
      <c r="Z3523" s="168" t="s">
        <v>21</v>
      </c>
      <c r="AA3523" s="168" t="s">
        <v>5324</v>
      </c>
      <c r="AB3523" s="168" t="s">
        <v>5325</v>
      </c>
      <c r="AC3523" s="168" t="s">
        <v>12200</v>
      </c>
      <c r="AD3523" s="169">
        <v>379185.77310380031</v>
      </c>
      <c r="AE3523" s="168" t="s">
        <v>817</v>
      </c>
      <c r="AF3523" s="169">
        <v>-197122.65934841629</v>
      </c>
      <c r="AG3523" s="169">
        <v>-287679.64654223277</v>
      </c>
      <c r="AH3523" s="169">
        <v>-247740.49037414801</v>
      </c>
      <c r="AI3523" s="168" t="s">
        <v>21</v>
      </c>
      <c r="AJ3523"/>
      <c r="AK3523"/>
    </row>
    <row r="3524" spans="1:37" hidden="1" x14ac:dyDescent="0.25">
      <c r="A3524" s="179" t="b">
        <f>IF(E3524&lt;&gt;1,"",NOT(ISNA(VLOOKUP(P3524,Mapping!$P:$P,1,FALSE))))</f>
        <v>0</v>
      </c>
      <c r="B3524" s="180" t="str">
        <f t="shared" si="54"/>
        <v/>
      </c>
      <c r="E3524" s="167">
        <v>1</v>
      </c>
      <c r="F3524" s="170" t="s">
        <v>5323</v>
      </c>
      <c r="G3524" s="169">
        <v>2611558.9442862682</v>
      </c>
      <c r="H3524" s="168" t="s">
        <v>1266</v>
      </c>
      <c r="I3524" s="168" t="s">
        <v>303</v>
      </c>
      <c r="J3524" s="169">
        <v>550737.73031462275</v>
      </c>
      <c r="K3524" s="169">
        <v>240408.97451797081</v>
      </c>
      <c r="L3524" s="168" t="s">
        <v>5</v>
      </c>
      <c r="M3524" s="168" t="s">
        <v>21</v>
      </c>
      <c r="N3524" s="168" t="s">
        <v>2829</v>
      </c>
      <c r="O3524" s="168" t="s">
        <v>21</v>
      </c>
      <c r="P3524" s="168" t="s">
        <v>2836</v>
      </c>
      <c r="Q3524" s="168" t="s">
        <v>2837</v>
      </c>
      <c r="R3524" s="168" t="s">
        <v>1259</v>
      </c>
      <c r="S3524" s="168" t="s">
        <v>21</v>
      </c>
      <c r="T3524" s="168" t="s">
        <v>1259</v>
      </c>
      <c r="U3524" s="168" t="s">
        <v>1259</v>
      </c>
      <c r="V3524" s="168" t="s">
        <v>2837</v>
      </c>
      <c r="W3524" s="168" t="s">
        <v>1259</v>
      </c>
      <c r="X3524" s="168" t="s">
        <v>21</v>
      </c>
      <c r="Y3524" s="168" t="s">
        <v>1259</v>
      </c>
      <c r="Z3524" s="168" t="s">
        <v>21</v>
      </c>
      <c r="AA3524" s="168" t="s">
        <v>5324</v>
      </c>
      <c r="AB3524" s="168" t="s">
        <v>5325</v>
      </c>
      <c r="AC3524" s="168" t="s">
        <v>9632</v>
      </c>
      <c r="AD3524" s="169">
        <v>816651.72642281651</v>
      </c>
      <c r="AE3524" s="168" t="s">
        <v>817</v>
      </c>
      <c r="AF3524" s="169">
        <v>-424542.72151680337</v>
      </c>
      <c r="AG3524" s="169">
        <v>-619575.14408407756</v>
      </c>
      <c r="AH3524" s="169">
        <v>-533558.25434278371</v>
      </c>
      <c r="AI3524" s="168" t="s">
        <v>21</v>
      </c>
      <c r="AJ3524"/>
      <c r="AK3524"/>
    </row>
    <row r="3525" spans="1:37" hidden="1" x14ac:dyDescent="0.25">
      <c r="A3525" s="179" t="b">
        <f>IF(E3525&lt;&gt;1,"",NOT(ISNA(VLOOKUP(P3525,Mapping!$P:$P,1,FALSE))))</f>
        <v>0</v>
      </c>
      <c r="B3525" s="180" t="str">
        <f t="shared" si="54"/>
        <v/>
      </c>
      <c r="E3525" s="167">
        <v>1</v>
      </c>
      <c r="F3525" s="170" t="s">
        <v>6922</v>
      </c>
      <c r="G3525" s="169">
        <v>311082.58042260999</v>
      </c>
      <c r="H3525" s="168" t="s">
        <v>1266</v>
      </c>
      <c r="I3525" s="168" t="s">
        <v>561</v>
      </c>
      <c r="J3525" s="169">
        <v>106785.0489174588</v>
      </c>
      <c r="K3525" s="169">
        <v>63280.592306539729</v>
      </c>
      <c r="L3525" s="168" t="s">
        <v>5</v>
      </c>
      <c r="M3525" s="168" t="s">
        <v>21</v>
      </c>
      <c r="N3525" s="168" t="s">
        <v>2829</v>
      </c>
      <c r="O3525" s="168" t="s">
        <v>21</v>
      </c>
      <c r="P3525" s="168" t="s">
        <v>2831</v>
      </c>
      <c r="Q3525" s="168" t="s">
        <v>2832</v>
      </c>
      <c r="R3525" s="168" t="s">
        <v>1259</v>
      </c>
      <c r="S3525" s="168" t="s">
        <v>21</v>
      </c>
      <c r="T3525" s="168" t="s">
        <v>1259</v>
      </c>
      <c r="U3525" s="168" t="s">
        <v>1259</v>
      </c>
      <c r="V3525" s="168" t="s">
        <v>2832</v>
      </c>
      <c r="W3525" s="168" t="s">
        <v>1259</v>
      </c>
      <c r="X3525" s="168" t="s">
        <v>21</v>
      </c>
      <c r="Y3525" s="168" t="s">
        <v>1259</v>
      </c>
      <c r="Z3525" s="168" t="s">
        <v>21</v>
      </c>
      <c r="AA3525" s="168" t="s">
        <v>6923</v>
      </c>
      <c r="AB3525" s="168" t="s">
        <v>1259</v>
      </c>
      <c r="AC3525" s="168" t="s">
        <v>9633</v>
      </c>
      <c r="AD3525" s="169">
        <v>191846.7435871888</v>
      </c>
      <c r="AE3525" s="168" t="s">
        <v>813</v>
      </c>
      <c r="AF3525" s="169">
        <v>-194820.06988328759</v>
      </c>
      <c r="AG3525" s="169">
        <v>-159033.9422459866</v>
      </c>
      <c r="AH3525" s="169">
        <v>-91961.941602480103</v>
      </c>
      <c r="AI3525" s="168" t="s">
        <v>21</v>
      </c>
      <c r="AJ3525"/>
      <c r="AK3525"/>
    </row>
    <row r="3526" spans="1:37" hidden="1" x14ac:dyDescent="0.25">
      <c r="A3526" s="179" t="b">
        <f>IF(E3526&lt;&gt;1,"",NOT(ISNA(VLOOKUP(P3526,Mapping!$P:$P,1,FALSE))))</f>
        <v>0</v>
      </c>
      <c r="B3526" s="180" t="str">
        <f t="shared" si="54"/>
        <v/>
      </c>
      <c r="E3526" s="167">
        <v>1</v>
      </c>
      <c r="F3526" s="170" t="s">
        <v>6922</v>
      </c>
      <c r="G3526" s="169">
        <v>1081419.036694644</v>
      </c>
      <c r="H3526" s="168" t="s">
        <v>1266</v>
      </c>
      <c r="I3526" s="168" t="s">
        <v>561</v>
      </c>
      <c r="J3526" s="169">
        <v>371217.77946173749</v>
      </c>
      <c r="K3526" s="169">
        <v>219982.86461632719</v>
      </c>
      <c r="L3526" s="168" t="s">
        <v>5</v>
      </c>
      <c r="M3526" s="168" t="s">
        <v>21</v>
      </c>
      <c r="N3526" s="168" t="s">
        <v>2829</v>
      </c>
      <c r="O3526" s="168" t="s">
        <v>21</v>
      </c>
      <c r="P3526" s="168" t="s">
        <v>2833</v>
      </c>
      <c r="Q3526" s="168" t="s">
        <v>2834</v>
      </c>
      <c r="R3526" s="168" t="s">
        <v>1259</v>
      </c>
      <c r="S3526" s="168" t="s">
        <v>21</v>
      </c>
      <c r="T3526" s="168" t="s">
        <v>1259</v>
      </c>
      <c r="U3526" s="168" t="s">
        <v>1259</v>
      </c>
      <c r="V3526" s="168" t="s">
        <v>2834</v>
      </c>
      <c r="W3526" s="168" t="s">
        <v>1259</v>
      </c>
      <c r="X3526" s="168" t="s">
        <v>21</v>
      </c>
      <c r="Y3526" s="168" t="s">
        <v>1259</v>
      </c>
      <c r="Z3526" s="168" t="s">
        <v>21</v>
      </c>
      <c r="AA3526" s="168" t="s">
        <v>6923</v>
      </c>
      <c r="AB3526" s="168" t="s">
        <v>1259</v>
      </c>
      <c r="AC3526" s="168" t="s">
        <v>9634</v>
      </c>
      <c r="AD3526" s="169">
        <v>666918.47663477599</v>
      </c>
      <c r="AE3526" s="168" t="s">
        <v>813</v>
      </c>
      <c r="AF3526" s="169">
        <v>-677254.67628484208</v>
      </c>
      <c r="AG3526" s="169">
        <v>-552851.05450702528</v>
      </c>
      <c r="AH3526" s="169">
        <v>-319688.08464048279</v>
      </c>
      <c r="AI3526" s="168" t="s">
        <v>21</v>
      </c>
      <c r="AJ3526"/>
      <c r="AK3526"/>
    </row>
    <row r="3527" spans="1:37" hidden="1" x14ac:dyDescent="0.25">
      <c r="A3527" s="179" t="b">
        <f>IF(E3527&lt;&gt;1,"",NOT(ISNA(VLOOKUP(P3527,Mapping!$P:$P,1,FALSE))))</f>
        <v>0</v>
      </c>
      <c r="B3527" s="180" t="str">
        <f t="shared" si="54"/>
        <v/>
      </c>
      <c r="E3527" s="167">
        <v>1</v>
      </c>
      <c r="F3527" s="170" t="s">
        <v>5326</v>
      </c>
      <c r="G3527" s="169">
        <v>995392.90613633988</v>
      </c>
      <c r="H3527" s="168" t="s">
        <v>1266</v>
      </c>
      <c r="I3527" s="168" t="s">
        <v>303</v>
      </c>
      <c r="J3527" s="169">
        <v>630310.02026289946</v>
      </c>
      <c r="K3527" s="169">
        <v>261208.80290158981</v>
      </c>
      <c r="L3527" s="168" t="s">
        <v>5</v>
      </c>
      <c r="M3527" s="168" t="s">
        <v>21</v>
      </c>
      <c r="N3527" s="168" t="s">
        <v>2829</v>
      </c>
      <c r="O3527" s="168" t="s">
        <v>21</v>
      </c>
      <c r="P3527" s="168" t="s">
        <v>2831</v>
      </c>
      <c r="Q3527" s="168" t="s">
        <v>2832</v>
      </c>
      <c r="R3527" s="168" t="s">
        <v>1259</v>
      </c>
      <c r="S3527" s="168" t="s">
        <v>21</v>
      </c>
      <c r="T3527" s="168" t="s">
        <v>1259</v>
      </c>
      <c r="U3527" s="168" t="s">
        <v>1259</v>
      </c>
      <c r="V3527" s="168" t="s">
        <v>2832</v>
      </c>
      <c r="W3527" s="168" t="s">
        <v>1259</v>
      </c>
      <c r="X3527" s="168" t="s">
        <v>21</v>
      </c>
      <c r="Y3527" s="168" t="s">
        <v>1259</v>
      </c>
      <c r="Z3527" s="168" t="s">
        <v>21</v>
      </c>
      <c r="AA3527" s="168" t="s">
        <v>5327</v>
      </c>
      <c r="AB3527" s="168" t="s">
        <v>5328</v>
      </c>
      <c r="AC3527" s="168" t="s">
        <v>7259</v>
      </c>
      <c r="AD3527" s="169">
        <v>885616.88441071857</v>
      </c>
      <c r="AE3527" s="168" t="s">
        <v>816</v>
      </c>
      <c r="AF3527" s="169">
        <v>-298385.99975468102</v>
      </c>
      <c r="AG3527" s="169">
        <v>-454130.1347368604</v>
      </c>
      <c r="AH3527" s="169">
        <v>-105207.01438551419</v>
      </c>
      <c r="AI3527" s="168" t="s">
        <v>21</v>
      </c>
      <c r="AJ3527"/>
      <c r="AK3527"/>
    </row>
    <row r="3528" spans="1:37" hidden="1" x14ac:dyDescent="0.25">
      <c r="A3528" s="179" t="b">
        <f>IF(E3528&lt;&gt;1,"",NOT(ISNA(VLOOKUP(P3528,Mapping!$P:$P,1,FALSE))))</f>
        <v>0</v>
      </c>
      <c r="B3528" s="180" t="str">
        <f t="shared" si="54"/>
        <v/>
      </c>
      <c r="E3528" s="167">
        <v>1</v>
      </c>
      <c r="F3528" s="170" t="s">
        <v>5326</v>
      </c>
      <c r="G3528" s="169">
        <v>1735843.751206849</v>
      </c>
      <c r="H3528" s="168" t="s">
        <v>1266</v>
      </c>
      <c r="I3528" s="168" t="s">
        <v>303</v>
      </c>
      <c r="J3528" s="169">
        <v>1099183.7527186039</v>
      </c>
      <c r="K3528" s="169">
        <v>455516.27451003902</v>
      </c>
      <c r="L3528" s="168" t="s">
        <v>5</v>
      </c>
      <c r="M3528" s="168" t="s">
        <v>21</v>
      </c>
      <c r="N3528" s="168" t="s">
        <v>2829</v>
      </c>
      <c r="O3528" s="168" t="s">
        <v>21</v>
      </c>
      <c r="P3528" s="168" t="s">
        <v>2835</v>
      </c>
      <c r="Q3528" s="168" t="s">
        <v>2834</v>
      </c>
      <c r="R3528" s="168" t="s">
        <v>1259</v>
      </c>
      <c r="S3528" s="168" t="s">
        <v>21</v>
      </c>
      <c r="T3528" s="168" t="s">
        <v>1259</v>
      </c>
      <c r="U3528" s="168" t="s">
        <v>1259</v>
      </c>
      <c r="V3528" s="168" t="s">
        <v>2834</v>
      </c>
      <c r="W3528" s="168" t="s">
        <v>1259</v>
      </c>
      <c r="X3528" s="168" t="s">
        <v>21</v>
      </c>
      <c r="Y3528" s="168" t="s">
        <v>1259</v>
      </c>
      <c r="Z3528" s="168" t="s">
        <v>21</v>
      </c>
      <c r="AA3528" s="168" t="s">
        <v>5327</v>
      </c>
      <c r="AB3528" s="168" t="s">
        <v>5328</v>
      </c>
      <c r="AC3528" s="168" t="s">
        <v>6348</v>
      </c>
      <c r="AD3528" s="169">
        <v>1544407.7663107819</v>
      </c>
      <c r="AE3528" s="168" t="s">
        <v>816</v>
      </c>
      <c r="AF3528" s="169">
        <v>-520348.76874120178</v>
      </c>
      <c r="AG3528" s="169">
        <v>-791947.5332384269</v>
      </c>
      <c r="AH3528" s="169">
        <v>-183468.19369356611</v>
      </c>
      <c r="AI3528" s="168" t="s">
        <v>21</v>
      </c>
      <c r="AJ3528"/>
      <c r="AK3528"/>
    </row>
    <row r="3529" spans="1:37" hidden="1" x14ac:dyDescent="0.25">
      <c r="A3529" s="179" t="b">
        <f>IF(E3529&lt;&gt;1,"",NOT(ISNA(VLOOKUP(P3529,Mapping!$P:$P,1,FALSE))))</f>
        <v>0</v>
      </c>
      <c r="B3529" s="180" t="str">
        <f t="shared" si="54"/>
        <v/>
      </c>
      <c r="E3529" s="167">
        <v>1</v>
      </c>
      <c r="F3529" s="170" t="s">
        <v>5326</v>
      </c>
      <c r="G3529" s="169">
        <v>664927.25644755911</v>
      </c>
      <c r="H3529" s="168" t="s">
        <v>1266</v>
      </c>
      <c r="I3529" s="168" t="s">
        <v>303</v>
      </c>
      <c r="J3529" s="169">
        <v>421050.12995482341</v>
      </c>
      <c r="K3529" s="169">
        <v>174488.73867051199</v>
      </c>
      <c r="L3529" s="168" t="s">
        <v>5</v>
      </c>
      <c r="M3529" s="168" t="s">
        <v>21</v>
      </c>
      <c r="N3529" s="168" t="s">
        <v>2829</v>
      </c>
      <c r="O3529" s="168" t="s">
        <v>21</v>
      </c>
      <c r="P3529" s="168" t="s">
        <v>2836</v>
      </c>
      <c r="Q3529" s="168" t="s">
        <v>2837</v>
      </c>
      <c r="R3529" s="168" t="s">
        <v>1259</v>
      </c>
      <c r="S3529" s="168" t="s">
        <v>21</v>
      </c>
      <c r="T3529" s="168" t="s">
        <v>1259</v>
      </c>
      <c r="U3529" s="168" t="s">
        <v>1259</v>
      </c>
      <c r="V3529" s="168" t="s">
        <v>2837</v>
      </c>
      <c r="W3529" s="168" t="s">
        <v>1259</v>
      </c>
      <c r="X3529" s="168" t="s">
        <v>21</v>
      </c>
      <c r="Y3529" s="168" t="s">
        <v>1259</v>
      </c>
      <c r="Z3529" s="168" t="s">
        <v>21</v>
      </c>
      <c r="AA3529" s="168" t="s">
        <v>5327</v>
      </c>
      <c r="AB3529" s="168" t="s">
        <v>5328</v>
      </c>
      <c r="AC3529" s="168" t="s">
        <v>9635</v>
      </c>
      <c r="AD3529" s="169">
        <v>591596.34510615619</v>
      </c>
      <c r="AE3529" s="168" t="s">
        <v>816</v>
      </c>
      <c r="AF3529" s="169">
        <v>-199323.2852636649</v>
      </c>
      <c r="AG3529" s="169">
        <v>-303361.1177045909</v>
      </c>
      <c r="AH3529" s="169">
        <v>-70278.792427738197</v>
      </c>
      <c r="AI3529" s="168" t="s">
        <v>21</v>
      </c>
      <c r="AJ3529"/>
      <c r="AK3529"/>
    </row>
    <row r="3530" spans="1:37" hidden="1" x14ac:dyDescent="0.25">
      <c r="A3530" s="179" t="b">
        <f>IF(E3530&lt;&gt;1,"",NOT(ISNA(VLOOKUP(P3530,Mapping!$P:$P,1,FALSE))))</f>
        <v>0</v>
      </c>
      <c r="B3530" s="180" t="str">
        <f t="shared" si="54"/>
        <v/>
      </c>
      <c r="E3530" s="167">
        <v>1</v>
      </c>
      <c r="F3530" s="170" t="s">
        <v>5329</v>
      </c>
      <c r="G3530" s="169">
        <v>1386612.9224630811</v>
      </c>
      <c r="H3530" s="168" t="s">
        <v>1266</v>
      </c>
      <c r="I3530" s="168" t="s">
        <v>303</v>
      </c>
      <c r="J3530" s="169">
        <v>660740.13940619631</v>
      </c>
      <c r="K3530" s="169">
        <v>414847.76631101361</v>
      </c>
      <c r="L3530" s="168" t="s">
        <v>5</v>
      </c>
      <c r="M3530" s="168" t="s">
        <v>21</v>
      </c>
      <c r="N3530" s="168" t="s">
        <v>2829</v>
      </c>
      <c r="O3530" s="168" t="s">
        <v>21</v>
      </c>
      <c r="P3530" s="168" t="s">
        <v>2831</v>
      </c>
      <c r="Q3530" s="168" t="s">
        <v>2832</v>
      </c>
      <c r="R3530" s="168" t="s">
        <v>1259</v>
      </c>
      <c r="S3530" s="168" t="s">
        <v>21</v>
      </c>
      <c r="T3530" s="168" t="s">
        <v>1259</v>
      </c>
      <c r="U3530" s="168" t="s">
        <v>1259</v>
      </c>
      <c r="V3530" s="168" t="s">
        <v>2832</v>
      </c>
      <c r="W3530" s="168" t="s">
        <v>1259</v>
      </c>
      <c r="X3530" s="168" t="s">
        <v>21</v>
      </c>
      <c r="Y3530" s="168" t="s">
        <v>1259</v>
      </c>
      <c r="Z3530" s="168" t="s">
        <v>21</v>
      </c>
      <c r="AA3530" s="168" t="s">
        <v>5330</v>
      </c>
      <c r="AB3530" s="168" t="s">
        <v>5331</v>
      </c>
      <c r="AC3530" s="168" t="s">
        <v>9636</v>
      </c>
      <c r="AD3530" s="169">
        <v>850285.27244575531</v>
      </c>
      <c r="AE3530" s="168" t="s">
        <v>816</v>
      </c>
      <c r="AF3530" s="169">
        <v>-584669.76710296096</v>
      </c>
      <c r="AG3530" s="169">
        <v>-632617.24031191727</v>
      </c>
      <c r="AH3530" s="169">
        <v>-105617.3127027969</v>
      </c>
      <c r="AI3530" s="168" t="s">
        <v>21</v>
      </c>
      <c r="AJ3530"/>
      <c r="AK3530"/>
    </row>
    <row r="3531" spans="1:37" hidden="1" x14ac:dyDescent="0.25">
      <c r="A3531" s="179" t="b">
        <f>IF(E3531&lt;&gt;1,"",NOT(ISNA(VLOOKUP(P3531,Mapping!$P:$P,1,FALSE))))</f>
        <v>0</v>
      </c>
      <c r="B3531" s="180" t="str">
        <f t="shared" si="54"/>
        <v/>
      </c>
      <c r="E3531" s="167">
        <v>1</v>
      </c>
      <c r="F3531" s="170" t="s">
        <v>5329</v>
      </c>
      <c r="G3531" s="169">
        <v>113968.18540792439</v>
      </c>
      <c r="H3531" s="168" t="s">
        <v>1266</v>
      </c>
      <c r="I3531" s="168" t="s">
        <v>303</v>
      </c>
      <c r="J3531" s="169">
        <v>54307.408718317529</v>
      </c>
      <c r="K3531" s="169">
        <v>34097.076683097039</v>
      </c>
      <c r="L3531" s="168" t="s">
        <v>5</v>
      </c>
      <c r="M3531" s="168" t="s">
        <v>21</v>
      </c>
      <c r="N3531" s="168" t="s">
        <v>2829</v>
      </c>
      <c r="O3531" s="168" t="s">
        <v>21</v>
      </c>
      <c r="P3531" s="168" t="s">
        <v>2835</v>
      </c>
      <c r="Q3531" s="168" t="s">
        <v>2834</v>
      </c>
      <c r="R3531" s="168" t="s">
        <v>1259</v>
      </c>
      <c r="S3531" s="168" t="s">
        <v>21</v>
      </c>
      <c r="T3531" s="168" t="s">
        <v>1259</v>
      </c>
      <c r="U3531" s="168" t="s">
        <v>1259</v>
      </c>
      <c r="V3531" s="168" t="s">
        <v>2834</v>
      </c>
      <c r="W3531" s="168" t="s">
        <v>1259</v>
      </c>
      <c r="X3531" s="168" t="s">
        <v>21</v>
      </c>
      <c r="Y3531" s="168" t="s">
        <v>1259</v>
      </c>
      <c r="Z3531" s="168" t="s">
        <v>21</v>
      </c>
      <c r="AA3531" s="168" t="s">
        <v>5330</v>
      </c>
      <c r="AB3531" s="168" t="s">
        <v>5331</v>
      </c>
      <c r="AC3531" s="168" t="s">
        <v>7023</v>
      </c>
      <c r="AD3531" s="169">
        <v>69886.460748966245</v>
      </c>
      <c r="AE3531" s="168" t="s">
        <v>816</v>
      </c>
      <c r="AF3531" s="169">
        <v>-48055.049350928282</v>
      </c>
      <c r="AG3531" s="169">
        <v>-51995.937559883598</v>
      </c>
      <c r="AH3531" s="169">
        <v>-8680.8750166682294</v>
      </c>
      <c r="AI3531" s="168" t="s">
        <v>21</v>
      </c>
      <c r="AJ3531"/>
      <c r="AK3531"/>
    </row>
    <row r="3532" spans="1:37" hidden="1" x14ac:dyDescent="0.25">
      <c r="A3532" s="179" t="b">
        <f>IF(E3532&lt;&gt;1,"",NOT(ISNA(VLOOKUP(P3532,Mapping!$P:$P,1,FALSE))))</f>
        <v>0</v>
      </c>
      <c r="B3532" s="180" t="str">
        <f t="shared" si="54"/>
        <v/>
      </c>
      <c r="E3532" s="167">
        <v>1</v>
      </c>
      <c r="F3532" s="170" t="s">
        <v>5329</v>
      </c>
      <c r="G3532" s="169">
        <v>769698.17971148959</v>
      </c>
      <c r="H3532" s="168" t="s">
        <v>1266</v>
      </c>
      <c r="I3532" s="168" t="s">
        <v>303</v>
      </c>
      <c r="J3532" s="169">
        <v>366771.77482226002</v>
      </c>
      <c r="K3532" s="169">
        <v>230278.80774381501</v>
      </c>
      <c r="L3532" s="168" t="s">
        <v>5</v>
      </c>
      <c r="M3532" s="168" t="s">
        <v>21</v>
      </c>
      <c r="N3532" s="168" t="s">
        <v>2829</v>
      </c>
      <c r="O3532" s="168" t="s">
        <v>21</v>
      </c>
      <c r="P3532" s="168" t="s">
        <v>2836</v>
      </c>
      <c r="Q3532" s="168" t="s">
        <v>2837</v>
      </c>
      <c r="R3532" s="168" t="s">
        <v>1259</v>
      </c>
      <c r="S3532" s="168" t="s">
        <v>21</v>
      </c>
      <c r="T3532" s="168" t="s">
        <v>1259</v>
      </c>
      <c r="U3532" s="168" t="s">
        <v>1259</v>
      </c>
      <c r="V3532" s="168" t="s">
        <v>2837</v>
      </c>
      <c r="W3532" s="168" t="s">
        <v>1259</v>
      </c>
      <c r="X3532" s="168" t="s">
        <v>21</v>
      </c>
      <c r="Y3532" s="168" t="s">
        <v>1259</v>
      </c>
      <c r="Z3532" s="168" t="s">
        <v>21</v>
      </c>
      <c r="AA3532" s="168" t="s">
        <v>5330</v>
      </c>
      <c r="AB3532" s="168" t="s">
        <v>5331</v>
      </c>
      <c r="AC3532" s="168" t="s">
        <v>6968</v>
      </c>
      <c r="AD3532" s="169">
        <v>471986.82186983048</v>
      </c>
      <c r="AE3532" s="168" t="s">
        <v>816</v>
      </c>
      <c r="AF3532" s="169">
        <v>-324545.69561641419</v>
      </c>
      <c r="AG3532" s="169">
        <v>-351160.96960732993</v>
      </c>
      <c r="AH3532" s="169">
        <v>-58627.358808223158</v>
      </c>
      <c r="AI3532" s="168" t="s">
        <v>21</v>
      </c>
      <c r="AJ3532"/>
      <c r="AK3532"/>
    </row>
    <row r="3533" spans="1:37" hidden="1" x14ac:dyDescent="0.25">
      <c r="A3533" s="179" t="b">
        <f>IF(E3533&lt;&gt;1,"",NOT(ISNA(VLOOKUP(P3533,Mapping!$P:$P,1,FALSE))))</f>
        <v>0</v>
      </c>
      <c r="B3533" s="180" t="str">
        <f t="shared" si="54"/>
        <v/>
      </c>
      <c r="E3533" s="167">
        <v>1</v>
      </c>
      <c r="F3533" s="170" t="s">
        <v>5332</v>
      </c>
      <c r="G3533" s="169">
        <v>193357.87768907141</v>
      </c>
      <c r="H3533" s="168" t="s">
        <v>1266</v>
      </c>
      <c r="I3533" s="168" t="s">
        <v>797</v>
      </c>
      <c r="J3533" s="169">
        <v>86518.216647515641</v>
      </c>
      <c r="K3533" s="169">
        <v>8433.6824277128253</v>
      </c>
      <c r="L3533" s="168" t="s">
        <v>5</v>
      </c>
      <c r="M3533" s="168" t="s">
        <v>21</v>
      </c>
      <c r="N3533" s="168" t="s">
        <v>2829</v>
      </c>
      <c r="O3533" s="168" t="s">
        <v>21</v>
      </c>
      <c r="P3533" s="168" t="s">
        <v>2831</v>
      </c>
      <c r="Q3533" s="168" t="s">
        <v>2832</v>
      </c>
      <c r="R3533" s="168" t="s">
        <v>1259</v>
      </c>
      <c r="S3533" s="168" t="s">
        <v>21</v>
      </c>
      <c r="T3533" s="168" t="s">
        <v>1259</v>
      </c>
      <c r="U3533" s="168" t="s">
        <v>1259</v>
      </c>
      <c r="V3533" s="168" t="s">
        <v>2832</v>
      </c>
      <c r="W3533" s="168" t="s">
        <v>1259</v>
      </c>
      <c r="X3533" s="168" t="s">
        <v>21</v>
      </c>
      <c r="Y3533" s="168" t="s">
        <v>1259</v>
      </c>
      <c r="Z3533" s="168" t="s">
        <v>21</v>
      </c>
      <c r="AA3533" s="168" t="s">
        <v>5333</v>
      </c>
      <c r="AB3533" s="168" t="s">
        <v>1259</v>
      </c>
      <c r="AC3533" s="168" t="s">
        <v>2456</v>
      </c>
      <c r="AD3533" s="169">
        <v>131154.94225317141</v>
      </c>
      <c r="AE3533" s="168" t="s">
        <v>814</v>
      </c>
      <c r="AF3533" s="169">
        <v>-82968.797356379277</v>
      </c>
      <c r="AG3533" s="169">
        <v>-102376.3671272401</v>
      </c>
      <c r="AH3533" s="169">
        <v>41857.414472589437</v>
      </c>
      <c r="AI3533" s="168" t="s">
        <v>21</v>
      </c>
      <c r="AJ3533"/>
      <c r="AK3533"/>
    </row>
    <row r="3534" spans="1:37" hidden="1" x14ac:dyDescent="0.25">
      <c r="A3534" s="179" t="b">
        <f>IF(E3534&lt;&gt;1,"",NOT(ISNA(VLOOKUP(P3534,Mapping!$P:$P,1,FALSE))))</f>
        <v>0</v>
      </c>
      <c r="B3534" s="180" t="str">
        <f t="shared" si="54"/>
        <v/>
      </c>
      <c r="E3534" s="167">
        <v>1</v>
      </c>
      <c r="F3534" s="170" t="s">
        <v>5334</v>
      </c>
      <c r="G3534" s="169">
        <v>1902482.8036817389</v>
      </c>
      <c r="H3534" s="168" t="s">
        <v>1266</v>
      </c>
      <c r="I3534" s="168" t="s">
        <v>303</v>
      </c>
      <c r="J3534" s="169">
        <v>533603.62200239592</v>
      </c>
      <c r="K3534" s="169">
        <v>222308.79939010239</v>
      </c>
      <c r="L3534" s="168" t="s">
        <v>5</v>
      </c>
      <c r="M3534" s="168" t="s">
        <v>21</v>
      </c>
      <c r="N3534" s="168" t="s">
        <v>2829</v>
      </c>
      <c r="O3534" s="168" t="s">
        <v>21</v>
      </c>
      <c r="P3534" s="168" t="s">
        <v>2831</v>
      </c>
      <c r="Q3534" s="168" t="s">
        <v>2832</v>
      </c>
      <c r="R3534" s="168" t="s">
        <v>1259</v>
      </c>
      <c r="S3534" s="168" t="s">
        <v>21</v>
      </c>
      <c r="T3534" s="168" t="s">
        <v>1259</v>
      </c>
      <c r="U3534" s="168" t="s">
        <v>1259</v>
      </c>
      <c r="V3534" s="168" t="s">
        <v>2832</v>
      </c>
      <c r="W3534" s="168" t="s">
        <v>1259</v>
      </c>
      <c r="X3534" s="168" t="s">
        <v>21</v>
      </c>
      <c r="Y3534" s="168" t="s">
        <v>1259</v>
      </c>
      <c r="Z3534" s="168" t="s">
        <v>21</v>
      </c>
      <c r="AA3534" s="168" t="s">
        <v>5335</v>
      </c>
      <c r="AB3534" s="168" t="s">
        <v>5336</v>
      </c>
      <c r="AC3534" s="168" t="s">
        <v>12396</v>
      </c>
      <c r="AD3534" s="169">
        <v>608085.62643958279</v>
      </c>
      <c r="AE3534" s="168" t="s">
        <v>817</v>
      </c>
      <c r="AF3534" s="169">
        <v>1024650.024785049</v>
      </c>
      <c r="AG3534" s="169">
        <v>-72389.159838453168</v>
      </c>
      <c r="AH3534" s="169">
        <v>-344321.35481248732</v>
      </c>
      <c r="AI3534" s="168" t="s">
        <v>21</v>
      </c>
      <c r="AJ3534"/>
      <c r="AK3534"/>
    </row>
    <row r="3535" spans="1:37" hidden="1" x14ac:dyDescent="0.25">
      <c r="A3535" s="179" t="b">
        <f>IF(E3535&lt;&gt;1,"",NOT(ISNA(VLOOKUP(P3535,Mapping!$P:$P,1,FALSE))))</f>
        <v>0</v>
      </c>
      <c r="B3535" s="180" t="str">
        <f t="shared" si="54"/>
        <v/>
      </c>
      <c r="E3535" s="167">
        <v>1</v>
      </c>
      <c r="F3535" s="170" t="s">
        <v>5334</v>
      </c>
      <c r="G3535" s="169">
        <v>1464599.6801090289</v>
      </c>
      <c r="H3535" s="168" t="s">
        <v>1266</v>
      </c>
      <c r="I3535" s="168" t="s">
        <v>303</v>
      </c>
      <c r="J3535" s="169">
        <v>410787.25788076402</v>
      </c>
      <c r="K3535" s="169">
        <v>171141.3085269781</v>
      </c>
      <c r="L3535" s="168" t="s">
        <v>5</v>
      </c>
      <c r="M3535" s="168" t="s">
        <v>21</v>
      </c>
      <c r="N3535" s="168" t="s">
        <v>2829</v>
      </c>
      <c r="O3535" s="168" t="s">
        <v>21</v>
      </c>
      <c r="P3535" s="168" t="s">
        <v>2836</v>
      </c>
      <c r="Q3535" s="168" t="s">
        <v>2837</v>
      </c>
      <c r="R3535" s="168" t="s">
        <v>1259</v>
      </c>
      <c r="S3535" s="168" t="s">
        <v>21</v>
      </c>
      <c r="T3535" s="168" t="s">
        <v>1259</v>
      </c>
      <c r="U3535" s="168" t="s">
        <v>1259</v>
      </c>
      <c r="V3535" s="168" t="s">
        <v>2837</v>
      </c>
      <c r="W3535" s="168" t="s">
        <v>1259</v>
      </c>
      <c r="X3535" s="168" t="s">
        <v>21</v>
      </c>
      <c r="Y3535" s="168" t="s">
        <v>1259</v>
      </c>
      <c r="Z3535" s="168" t="s">
        <v>21</v>
      </c>
      <c r="AA3535" s="168" t="s">
        <v>5335</v>
      </c>
      <c r="AB3535" s="168" t="s">
        <v>5336</v>
      </c>
      <c r="AC3535" s="168" t="s">
        <v>9637</v>
      </c>
      <c r="AD3535" s="169">
        <v>468126.1834476447</v>
      </c>
      <c r="AE3535" s="168" t="s">
        <v>817</v>
      </c>
      <c r="AF3535" s="169">
        <v>788812.437946714</v>
      </c>
      <c r="AG3535" s="169">
        <v>-55727.778531077551</v>
      </c>
      <c r="AH3535" s="169">
        <v>-265070.96155463462</v>
      </c>
      <c r="AI3535" s="168" t="s">
        <v>21</v>
      </c>
      <c r="AJ3535"/>
      <c r="AK3535"/>
    </row>
    <row r="3536" spans="1:37" hidden="1" x14ac:dyDescent="0.25">
      <c r="A3536" s="179" t="b">
        <f>IF(E3536&lt;&gt;1,"",NOT(ISNA(VLOOKUP(P3536,Mapping!$P:$P,1,FALSE))))</f>
        <v>0</v>
      </c>
      <c r="B3536" s="180" t="str">
        <f t="shared" si="54"/>
        <v/>
      </c>
      <c r="E3536" s="167">
        <v>1</v>
      </c>
      <c r="F3536" s="170" t="s">
        <v>5337</v>
      </c>
      <c r="G3536" s="169">
        <v>3752078.3154515121</v>
      </c>
      <c r="H3536" s="168" t="s">
        <v>1266</v>
      </c>
      <c r="I3536" s="168" t="s">
        <v>303</v>
      </c>
      <c r="J3536" s="169">
        <v>1385776.9580554899</v>
      </c>
      <c r="K3536" s="169">
        <v>1088786.739146759</v>
      </c>
      <c r="L3536" s="168" t="s">
        <v>5</v>
      </c>
      <c r="M3536" s="168" t="s">
        <v>21</v>
      </c>
      <c r="N3536" s="168" t="s">
        <v>2829</v>
      </c>
      <c r="O3536" s="168" t="s">
        <v>21</v>
      </c>
      <c r="P3536" s="168" t="s">
        <v>2831</v>
      </c>
      <c r="Q3536" s="168" t="s">
        <v>2832</v>
      </c>
      <c r="R3536" s="168" t="s">
        <v>1259</v>
      </c>
      <c r="S3536" s="168" t="s">
        <v>21</v>
      </c>
      <c r="T3536" s="168" t="s">
        <v>1259</v>
      </c>
      <c r="U3536" s="168" t="s">
        <v>1259</v>
      </c>
      <c r="V3536" s="168" t="s">
        <v>2832</v>
      </c>
      <c r="W3536" s="168" t="s">
        <v>1259</v>
      </c>
      <c r="X3536" s="168" t="s">
        <v>21</v>
      </c>
      <c r="Y3536" s="168" t="s">
        <v>1259</v>
      </c>
      <c r="Z3536" s="168" t="s">
        <v>21</v>
      </c>
      <c r="AA3536" s="168" t="s">
        <v>5338</v>
      </c>
      <c r="AB3536" s="168" t="s">
        <v>5339</v>
      </c>
      <c r="AC3536" s="168" t="s">
        <v>9638</v>
      </c>
      <c r="AD3536" s="169">
        <v>2071845.155275268</v>
      </c>
      <c r="AE3536" s="168" t="s">
        <v>809</v>
      </c>
      <c r="AF3536" s="169">
        <v>-1890580.514866522</v>
      </c>
      <c r="AG3536" s="169">
        <v>3018028.8461053129</v>
      </c>
      <c r="AH3536" s="169">
        <v>-1202992.205404982</v>
      </c>
      <c r="AI3536" s="168" t="s">
        <v>21</v>
      </c>
      <c r="AJ3536"/>
      <c r="AK3536"/>
    </row>
    <row r="3537" spans="1:37" hidden="1" x14ac:dyDescent="0.25">
      <c r="A3537" s="179" t="b">
        <f>IF(E3537&lt;&gt;1,"",NOT(ISNA(VLOOKUP(P3537,Mapping!$P:$P,1,FALSE))))</f>
        <v>0</v>
      </c>
      <c r="B3537" s="180" t="str">
        <f t="shared" si="54"/>
        <v/>
      </c>
      <c r="E3537" s="167">
        <v>1</v>
      </c>
      <c r="F3537" s="170" t="s">
        <v>5337</v>
      </c>
      <c r="G3537" s="169">
        <v>2652114.0239982409</v>
      </c>
      <c r="H3537" s="168" t="s">
        <v>1266</v>
      </c>
      <c r="I3537" s="168" t="s">
        <v>303</v>
      </c>
      <c r="J3537" s="169">
        <v>979520.73373775533</v>
      </c>
      <c r="K3537" s="169">
        <v>769596.56416098867</v>
      </c>
      <c r="L3537" s="168" t="s">
        <v>5</v>
      </c>
      <c r="M3537" s="168" t="s">
        <v>21</v>
      </c>
      <c r="N3537" s="168" t="s">
        <v>2829</v>
      </c>
      <c r="O3537" s="168" t="s">
        <v>21</v>
      </c>
      <c r="P3537" s="168" t="s">
        <v>2851</v>
      </c>
      <c r="Q3537" s="168" t="s">
        <v>2834</v>
      </c>
      <c r="R3537" s="168" t="s">
        <v>1259</v>
      </c>
      <c r="S3537" s="168" t="s">
        <v>21</v>
      </c>
      <c r="T3537" s="168" t="s">
        <v>1259</v>
      </c>
      <c r="U3537" s="168" t="s">
        <v>1259</v>
      </c>
      <c r="V3537" s="168" t="s">
        <v>2834</v>
      </c>
      <c r="W3537" s="168" t="s">
        <v>1259</v>
      </c>
      <c r="X3537" s="168" t="s">
        <v>21</v>
      </c>
      <c r="Y3537" s="168" t="s">
        <v>1259</v>
      </c>
      <c r="Z3537" s="168" t="s">
        <v>21</v>
      </c>
      <c r="AA3537" s="168" t="s">
        <v>5338</v>
      </c>
      <c r="AB3537" s="168" t="s">
        <v>5339</v>
      </c>
      <c r="AC3537" s="168" t="s">
        <v>2458</v>
      </c>
      <c r="AD3537" s="169">
        <v>1464460.2617248709</v>
      </c>
      <c r="AE3537" s="168" t="s">
        <v>809</v>
      </c>
      <c r="AF3537" s="169">
        <v>-1336335.405454336</v>
      </c>
      <c r="AG3537" s="169">
        <v>2133259.4777206671</v>
      </c>
      <c r="AH3537" s="169">
        <v>-850321.40336100548</v>
      </c>
      <c r="AI3537" s="168" t="s">
        <v>21</v>
      </c>
      <c r="AJ3537"/>
      <c r="AK3537"/>
    </row>
    <row r="3538" spans="1:37" hidden="1" x14ac:dyDescent="0.25">
      <c r="A3538" s="179" t="b">
        <f>IF(E3538&lt;&gt;1,"",NOT(ISNA(VLOOKUP(P3538,Mapping!$P:$P,1,FALSE))))</f>
        <v>0</v>
      </c>
      <c r="B3538" s="180" t="str">
        <f t="shared" si="54"/>
        <v/>
      </c>
      <c r="E3538" s="167">
        <v>1</v>
      </c>
      <c r="F3538" s="170" t="s">
        <v>5337</v>
      </c>
      <c r="G3538" s="169">
        <v>3480899.6564976922</v>
      </c>
      <c r="H3538" s="168" t="s">
        <v>1266</v>
      </c>
      <c r="I3538" s="168" t="s">
        <v>303</v>
      </c>
      <c r="J3538" s="169">
        <v>1285620.9630308021</v>
      </c>
      <c r="K3538" s="169">
        <v>1010095.490461299</v>
      </c>
      <c r="L3538" s="168" t="s">
        <v>5</v>
      </c>
      <c r="M3538" s="168" t="s">
        <v>21</v>
      </c>
      <c r="N3538" s="168" t="s">
        <v>2829</v>
      </c>
      <c r="O3538" s="168" t="s">
        <v>21</v>
      </c>
      <c r="P3538" s="168" t="s">
        <v>2835</v>
      </c>
      <c r="Q3538" s="168" t="s">
        <v>2834</v>
      </c>
      <c r="R3538" s="168" t="s">
        <v>1259</v>
      </c>
      <c r="S3538" s="168" t="s">
        <v>21</v>
      </c>
      <c r="T3538" s="168" t="s">
        <v>1259</v>
      </c>
      <c r="U3538" s="168" t="s">
        <v>1259</v>
      </c>
      <c r="V3538" s="168" t="s">
        <v>2834</v>
      </c>
      <c r="W3538" s="168" t="s">
        <v>1259</v>
      </c>
      <c r="X3538" s="168" t="s">
        <v>21</v>
      </c>
      <c r="Y3538" s="168" t="s">
        <v>1259</v>
      </c>
      <c r="Z3538" s="168" t="s">
        <v>21</v>
      </c>
      <c r="AA3538" s="168" t="s">
        <v>5338</v>
      </c>
      <c r="AB3538" s="168" t="s">
        <v>5339</v>
      </c>
      <c r="AC3538" s="168" t="s">
        <v>9639</v>
      </c>
      <c r="AD3538" s="169">
        <v>1922104.093513899</v>
      </c>
      <c r="AE3538" s="168" t="s">
        <v>809</v>
      </c>
      <c r="AF3538" s="169">
        <v>-1753940.219658816</v>
      </c>
      <c r="AG3538" s="169">
        <v>2799903.0645083762</v>
      </c>
      <c r="AH3538" s="169">
        <v>-1116046.8419113201</v>
      </c>
      <c r="AI3538" s="168" t="s">
        <v>21</v>
      </c>
      <c r="AJ3538"/>
      <c r="AK3538"/>
    </row>
    <row r="3539" spans="1:37" hidden="1" x14ac:dyDescent="0.25">
      <c r="A3539" s="179" t="b">
        <f>IF(E3539&lt;&gt;1,"",NOT(ISNA(VLOOKUP(P3539,Mapping!$P:$P,1,FALSE))))</f>
        <v>0</v>
      </c>
      <c r="B3539" s="180" t="str">
        <f t="shared" si="54"/>
        <v/>
      </c>
      <c r="E3539" s="167">
        <v>1</v>
      </c>
      <c r="F3539" s="170" t="s">
        <v>5337</v>
      </c>
      <c r="G3539" s="169">
        <v>664354.56301155942</v>
      </c>
      <c r="H3539" s="168" t="s">
        <v>1266</v>
      </c>
      <c r="I3539" s="168" t="s">
        <v>303</v>
      </c>
      <c r="J3539" s="169">
        <v>245369.9438013077</v>
      </c>
      <c r="K3539" s="169">
        <v>192783.93932232799</v>
      </c>
      <c r="L3539" s="168" t="s">
        <v>5</v>
      </c>
      <c r="M3539" s="168" t="s">
        <v>21</v>
      </c>
      <c r="N3539" s="168" t="s">
        <v>2829</v>
      </c>
      <c r="O3539" s="168" t="s">
        <v>21</v>
      </c>
      <c r="P3539" s="168" t="s">
        <v>2836</v>
      </c>
      <c r="Q3539" s="168" t="s">
        <v>2837</v>
      </c>
      <c r="R3539" s="168" t="s">
        <v>1259</v>
      </c>
      <c r="S3539" s="168" t="s">
        <v>21</v>
      </c>
      <c r="T3539" s="168" t="s">
        <v>1259</v>
      </c>
      <c r="U3539" s="168" t="s">
        <v>1259</v>
      </c>
      <c r="V3539" s="168" t="s">
        <v>2837</v>
      </c>
      <c r="W3539" s="168" t="s">
        <v>1259</v>
      </c>
      <c r="X3539" s="168" t="s">
        <v>21</v>
      </c>
      <c r="Y3539" s="168" t="s">
        <v>1259</v>
      </c>
      <c r="Z3539" s="168" t="s">
        <v>21</v>
      </c>
      <c r="AA3539" s="168" t="s">
        <v>5338</v>
      </c>
      <c r="AB3539" s="168" t="s">
        <v>5339</v>
      </c>
      <c r="AC3539" s="168" t="s">
        <v>7209</v>
      </c>
      <c r="AD3539" s="169">
        <v>366847.29556208139</v>
      </c>
      <c r="AE3539" s="168" t="s">
        <v>809</v>
      </c>
      <c r="AF3539" s="169">
        <v>-334752.01906631119</v>
      </c>
      <c r="AG3539" s="169">
        <v>534381.4991690272</v>
      </c>
      <c r="AH3539" s="169">
        <v>-213005.5115419318</v>
      </c>
      <c r="AI3539" s="168" t="s">
        <v>21</v>
      </c>
      <c r="AJ3539"/>
      <c r="AK3539"/>
    </row>
    <row r="3540" spans="1:37" hidden="1" x14ac:dyDescent="0.25">
      <c r="A3540" s="179" t="b">
        <f>IF(E3540&lt;&gt;1,"",NOT(ISNA(VLOOKUP(P3540,Mapping!$P:$P,1,FALSE))))</f>
        <v>0</v>
      </c>
      <c r="B3540" s="180" t="str">
        <f t="shared" si="54"/>
        <v/>
      </c>
      <c r="E3540" s="167">
        <v>1</v>
      </c>
      <c r="F3540" s="170" t="s">
        <v>5340</v>
      </c>
      <c r="G3540" s="169">
        <v>7880639.5974547742</v>
      </c>
      <c r="H3540" s="168" t="s">
        <v>1266</v>
      </c>
      <c r="I3540" s="168" t="s">
        <v>303</v>
      </c>
      <c r="J3540" s="169">
        <v>5062833.8400856825</v>
      </c>
      <c r="K3540" s="169">
        <v>2675885.6301544872</v>
      </c>
      <c r="L3540" s="168" t="s">
        <v>5</v>
      </c>
      <c r="M3540" s="168" t="s">
        <v>21</v>
      </c>
      <c r="N3540" s="168" t="s">
        <v>2829</v>
      </c>
      <c r="O3540" s="168" t="s">
        <v>21</v>
      </c>
      <c r="P3540" s="168" t="s">
        <v>2831</v>
      </c>
      <c r="Q3540" s="168" t="s">
        <v>2832</v>
      </c>
      <c r="R3540" s="168" t="s">
        <v>1259</v>
      </c>
      <c r="S3540" s="168" t="s">
        <v>21</v>
      </c>
      <c r="T3540" s="168" t="s">
        <v>1259</v>
      </c>
      <c r="U3540" s="168" t="s">
        <v>1259</v>
      </c>
      <c r="V3540" s="168" t="s">
        <v>2832</v>
      </c>
      <c r="W3540" s="168" t="s">
        <v>1259</v>
      </c>
      <c r="X3540" s="168" t="s">
        <v>21</v>
      </c>
      <c r="Y3540" s="168" t="s">
        <v>1259</v>
      </c>
      <c r="Z3540" s="168" t="s">
        <v>21</v>
      </c>
      <c r="AA3540" s="168" t="s">
        <v>5341</v>
      </c>
      <c r="AB3540" s="168" t="s">
        <v>5342</v>
      </c>
      <c r="AC3540" s="168" t="s">
        <v>12397</v>
      </c>
      <c r="AD3540" s="169">
        <v>6344195.4814269431</v>
      </c>
      <c r="AE3540" s="168" t="s">
        <v>809</v>
      </c>
      <c r="AF3540" s="169">
        <v>-3379216.1673840121</v>
      </c>
      <c r="AG3540" s="169">
        <v>-3914952.7911922731</v>
      </c>
      <c r="AH3540" s="169">
        <v>-3046951.3118987931</v>
      </c>
      <c r="AI3540" s="168" t="s">
        <v>21</v>
      </c>
      <c r="AJ3540"/>
      <c r="AK3540"/>
    </row>
    <row r="3541" spans="1:37" hidden="1" x14ac:dyDescent="0.25">
      <c r="A3541" s="179" t="b">
        <f>IF(E3541&lt;&gt;1,"",NOT(ISNA(VLOOKUP(P3541,Mapping!$P:$P,1,FALSE))))</f>
        <v>0</v>
      </c>
      <c r="B3541" s="180" t="str">
        <f t="shared" ref="B3541:B3604" si="55">IF(AI3541="","",VALUE(AI3541))</f>
        <v/>
      </c>
      <c r="E3541" s="167">
        <v>1</v>
      </c>
      <c r="F3541" s="170" t="s">
        <v>5340</v>
      </c>
      <c r="G3541" s="169">
        <v>416679.6562737237</v>
      </c>
      <c r="H3541" s="168" t="s">
        <v>1266</v>
      </c>
      <c r="I3541" s="168" t="s">
        <v>303</v>
      </c>
      <c r="J3541" s="169">
        <v>267691.45298044279</v>
      </c>
      <c r="K3541" s="169">
        <v>141484.34157053419</v>
      </c>
      <c r="L3541" s="168" t="s">
        <v>5</v>
      </c>
      <c r="M3541" s="168" t="s">
        <v>21</v>
      </c>
      <c r="N3541" s="168" t="s">
        <v>2829</v>
      </c>
      <c r="O3541" s="168" t="s">
        <v>21</v>
      </c>
      <c r="P3541" s="168" t="s">
        <v>2851</v>
      </c>
      <c r="Q3541" s="168" t="s">
        <v>2834</v>
      </c>
      <c r="R3541" s="168" t="s">
        <v>1259</v>
      </c>
      <c r="S3541" s="168" t="s">
        <v>21</v>
      </c>
      <c r="T3541" s="168" t="s">
        <v>1259</v>
      </c>
      <c r="U3541" s="168" t="s">
        <v>1259</v>
      </c>
      <c r="V3541" s="168" t="s">
        <v>2834</v>
      </c>
      <c r="W3541" s="168" t="s">
        <v>1259</v>
      </c>
      <c r="X3541" s="168" t="s">
        <v>21</v>
      </c>
      <c r="Y3541" s="168" t="s">
        <v>1259</v>
      </c>
      <c r="Z3541" s="168" t="s">
        <v>21</v>
      </c>
      <c r="AA3541" s="168" t="s">
        <v>5341</v>
      </c>
      <c r="AB3541" s="168" t="s">
        <v>5342</v>
      </c>
      <c r="AC3541" s="168" t="s">
        <v>12619</v>
      </c>
      <c r="AD3541" s="169">
        <v>335441.95998863602</v>
      </c>
      <c r="AE3541" s="168" t="s">
        <v>809</v>
      </c>
      <c r="AF3541" s="169">
        <v>-178672.12599786199</v>
      </c>
      <c r="AG3541" s="169">
        <v>-206998.57710644571</v>
      </c>
      <c r="AH3541" s="169">
        <v>-161104.0080724929</v>
      </c>
      <c r="AI3541" s="168" t="s">
        <v>21</v>
      </c>
      <c r="AJ3541"/>
      <c r="AK3541"/>
    </row>
    <row r="3542" spans="1:37" hidden="1" x14ac:dyDescent="0.25">
      <c r="A3542" s="179" t="b">
        <f>IF(E3542&lt;&gt;1,"",NOT(ISNA(VLOOKUP(P3542,Mapping!$P:$P,1,FALSE))))</f>
        <v>0</v>
      </c>
      <c r="B3542" s="180" t="str">
        <f t="shared" si="55"/>
        <v/>
      </c>
      <c r="E3542" s="167">
        <v>1</v>
      </c>
      <c r="F3542" s="170" t="s">
        <v>5340</v>
      </c>
      <c r="G3542" s="169">
        <v>249970.20425983419</v>
      </c>
      <c r="H3542" s="168" t="s">
        <v>1266</v>
      </c>
      <c r="I3542" s="168" t="s">
        <v>303</v>
      </c>
      <c r="J3542" s="169">
        <v>160590.72280739271</v>
      </c>
      <c r="K3542" s="169">
        <v>84877.841357153971</v>
      </c>
      <c r="L3542" s="168" t="s">
        <v>5</v>
      </c>
      <c r="M3542" s="168" t="s">
        <v>21</v>
      </c>
      <c r="N3542" s="168" t="s">
        <v>2829</v>
      </c>
      <c r="O3542" s="168" t="s">
        <v>21</v>
      </c>
      <c r="P3542" s="168" t="s">
        <v>2835</v>
      </c>
      <c r="Q3542" s="168" t="s">
        <v>2834</v>
      </c>
      <c r="R3542" s="168" t="s">
        <v>1259</v>
      </c>
      <c r="S3542" s="168" t="s">
        <v>21</v>
      </c>
      <c r="T3542" s="168" t="s">
        <v>1259</v>
      </c>
      <c r="U3542" s="168" t="s">
        <v>1259</v>
      </c>
      <c r="V3542" s="168" t="s">
        <v>2834</v>
      </c>
      <c r="W3542" s="168" t="s">
        <v>1259</v>
      </c>
      <c r="X3542" s="168" t="s">
        <v>21</v>
      </c>
      <c r="Y3542" s="168" t="s">
        <v>1259</v>
      </c>
      <c r="Z3542" s="168" t="s">
        <v>21</v>
      </c>
      <c r="AA3542" s="168" t="s">
        <v>5341</v>
      </c>
      <c r="AB3542" s="168" t="s">
        <v>5342</v>
      </c>
      <c r="AC3542" s="168" t="s">
        <v>9640</v>
      </c>
      <c r="AD3542" s="169">
        <v>201234.9151036925</v>
      </c>
      <c r="AE3542" s="168" t="s">
        <v>809</v>
      </c>
      <c r="AF3542" s="169">
        <v>-107187.157229209</v>
      </c>
      <c r="AG3542" s="169">
        <v>-124180.47250860299</v>
      </c>
      <c r="AH3542" s="169">
        <v>-96647.871329010115</v>
      </c>
      <c r="AI3542" s="168" t="s">
        <v>21</v>
      </c>
      <c r="AJ3542"/>
      <c r="AK3542"/>
    </row>
    <row r="3543" spans="1:37" hidden="1" x14ac:dyDescent="0.25">
      <c r="A3543" s="179" t="b">
        <f>IF(E3543&lt;&gt;1,"",NOT(ISNA(VLOOKUP(P3543,Mapping!$P:$P,1,FALSE))))</f>
        <v>0</v>
      </c>
      <c r="B3543" s="180" t="str">
        <f t="shared" si="55"/>
        <v/>
      </c>
      <c r="E3543" s="167">
        <v>1</v>
      </c>
      <c r="F3543" s="170" t="s">
        <v>5340</v>
      </c>
      <c r="G3543" s="169">
        <v>5011808.6216486767</v>
      </c>
      <c r="H3543" s="168" t="s">
        <v>1266</v>
      </c>
      <c r="I3543" s="168" t="s">
        <v>303</v>
      </c>
      <c r="J3543" s="169">
        <v>3219783.6198360319</v>
      </c>
      <c r="K3543" s="169">
        <v>1701768.810248018</v>
      </c>
      <c r="L3543" s="168" t="s">
        <v>5</v>
      </c>
      <c r="M3543" s="168" t="s">
        <v>21</v>
      </c>
      <c r="N3543" s="168" t="s">
        <v>2829</v>
      </c>
      <c r="O3543" s="168" t="s">
        <v>21</v>
      </c>
      <c r="P3543" s="168" t="s">
        <v>2836</v>
      </c>
      <c r="Q3543" s="168" t="s">
        <v>2837</v>
      </c>
      <c r="R3543" s="168" t="s">
        <v>1259</v>
      </c>
      <c r="S3543" s="168" t="s">
        <v>21</v>
      </c>
      <c r="T3543" s="168" t="s">
        <v>1259</v>
      </c>
      <c r="U3543" s="168" t="s">
        <v>1259</v>
      </c>
      <c r="V3543" s="168" t="s">
        <v>2837</v>
      </c>
      <c r="W3543" s="168" t="s">
        <v>1259</v>
      </c>
      <c r="X3543" s="168" t="s">
        <v>21</v>
      </c>
      <c r="Y3543" s="168" t="s">
        <v>1259</v>
      </c>
      <c r="Z3543" s="168" t="s">
        <v>21</v>
      </c>
      <c r="AA3543" s="168" t="s">
        <v>5341</v>
      </c>
      <c r="AB3543" s="168" t="s">
        <v>5342</v>
      </c>
      <c r="AC3543" s="168" t="s">
        <v>9641</v>
      </c>
      <c r="AD3543" s="169">
        <v>4034684.3956053089</v>
      </c>
      <c r="AE3543" s="168" t="s">
        <v>809</v>
      </c>
      <c r="AF3543" s="169">
        <v>-2149062.206521871</v>
      </c>
      <c r="AG3543" s="169">
        <v>-2489771.7894093292</v>
      </c>
      <c r="AH3543" s="169">
        <v>-1937753.48636044</v>
      </c>
      <c r="AI3543" s="168" t="s">
        <v>21</v>
      </c>
      <c r="AJ3543"/>
      <c r="AK3543"/>
    </row>
    <row r="3544" spans="1:37" hidden="1" x14ac:dyDescent="0.25">
      <c r="A3544" s="179" t="b">
        <f>IF(E3544&lt;&gt;1,"",NOT(ISNA(VLOOKUP(P3544,Mapping!$P:$P,1,FALSE))))</f>
        <v>0</v>
      </c>
      <c r="B3544" s="180" t="str">
        <f t="shared" si="55"/>
        <v/>
      </c>
      <c r="E3544" s="167">
        <v>1</v>
      </c>
      <c r="F3544" s="170" t="s">
        <v>5343</v>
      </c>
      <c r="G3544" s="169">
        <v>401113.30807773402</v>
      </c>
      <c r="H3544" s="168" t="s">
        <v>1266</v>
      </c>
      <c r="I3544" s="168" t="s">
        <v>303</v>
      </c>
      <c r="J3544" s="169">
        <v>209205.31031647831</v>
      </c>
      <c r="K3544" s="169">
        <v>91218.67206326111</v>
      </c>
      <c r="L3544" s="168" t="s">
        <v>5</v>
      </c>
      <c r="M3544" s="168" t="s">
        <v>21</v>
      </c>
      <c r="N3544" s="168" t="s">
        <v>2829</v>
      </c>
      <c r="O3544" s="168" t="s">
        <v>21</v>
      </c>
      <c r="P3544" s="168" t="s">
        <v>2831</v>
      </c>
      <c r="Q3544" s="168" t="s">
        <v>2832</v>
      </c>
      <c r="R3544" s="168" t="s">
        <v>1259</v>
      </c>
      <c r="S3544" s="168" t="s">
        <v>21</v>
      </c>
      <c r="T3544" s="168" t="s">
        <v>1259</v>
      </c>
      <c r="U3544" s="168" t="s">
        <v>1259</v>
      </c>
      <c r="V3544" s="168" t="s">
        <v>2832</v>
      </c>
      <c r="W3544" s="168" t="s">
        <v>1259</v>
      </c>
      <c r="X3544" s="168" t="s">
        <v>21</v>
      </c>
      <c r="Y3544" s="168" t="s">
        <v>1259</v>
      </c>
      <c r="Z3544" s="168" t="s">
        <v>21</v>
      </c>
      <c r="AA3544" s="168" t="s">
        <v>5344</v>
      </c>
      <c r="AB3544" s="168" t="s">
        <v>5345</v>
      </c>
      <c r="AC3544" s="168" t="s">
        <v>9642</v>
      </c>
      <c r="AD3544" s="169">
        <v>338902.94106567092</v>
      </c>
      <c r="AE3544" s="168" t="s">
        <v>813</v>
      </c>
      <c r="AF3544" s="169">
        <v>-211917.02663380039</v>
      </c>
      <c r="AG3544" s="169">
        <v>-183000.74223870231</v>
      </c>
      <c r="AH3544" s="169">
        <v>-192342.280486901</v>
      </c>
      <c r="AI3544" s="168" t="s">
        <v>21</v>
      </c>
      <c r="AJ3544"/>
      <c r="AK3544"/>
    </row>
    <row r="3545" spans="1:37" hidden="1" x14ac:dyDescent="0.25">
      <c r="A3545" s="179" t="b">
        <f>IF(E3545&lt;&gt;1,"",NOT(ISNA(VLOOKUP(P3545,Mapping!$P:$P,1,FALSE))))</f>
        <v>0</v>
      </c>
      <c r="B3545" s="180" t="str">
        <f t="shared" si="55"/>
        <v/>
      </c>
      <c r="E3545" s="167">
        <v>1</v>
      </c>
      <c r="F3545" s="170" t="s">
        <v>5346</v>
      </c>
      <c r="G3545" s="169">
        <v>3941155.2225123872</v>
      </c>
      <c r="H3545" s="168" t="s">
        <v>1266</v>
      </c>
      <c r="I3545" s="168" t="s">
        <v>303</v>
      </c>
      <c r="J3545" s="169">
        <v>1353654.406176514</v>
      </c>
      <c r="K3545" s="169">
        <v>848790.06034397299</v>
      </c>
      <c r="L3545" s="168" t="s">
        <v>5</v>
      </c>
      <c r="M3545" s="168" t="s">
        <v>21</v>
      </c>
      <c r="N3545" s="168" t="s">
        <v>2829</v>
      </c>
      <c r="O3545" s="168" t="s">
        <v>21</v>
      </c>
      <c r="P3545" s="168" t="s">
        <v>2831</v>
      </c>
      <c r="Q3545" s="168" t="s">
        <v>2832</v>
      </c>
      <c r="R3545" s="168" t="s">
        <v>1259</v>
      </c>
      <c r="S3545" s="168" t="s">
        <v>21</v>
      </c>
      <c r="T3545" s="168" t="s">
        <v>1259</v>
      </c>
      <c r="U3545" s="168" t="s">
        <v>1259</v>
      </c>
      <c r="V3545" s="168" t="s">
        <v>2832</v>
      </c>
      <c r="W3545" s="168" t="s">
        <v>1259</v>
      </c>
      <c r="X3545" s="168" t="s">
        <v>21</v>
      </c>
      <c r="Y3545" s="168" t="s">
        <v>1259</v>
      </c>
      <c r="Z3545" s="168" t="s">
        <v>21</v>
      </c>
      <c r="AA3545" s="168" t="s">
        <v>5347</v>
      </c>
      <c r="AB3545" s="168" t="s">
        <v>5348</v>
      </c>
      <c r="AC3545" s="168" t="s">
        <v>8720</v>
      </c>
      <c r="AD3545" s="169">
        <v>1964196.9596438659</v>
      </c>
      <c r="AE3545" s="168" t="s">
        <v>816</v>
      </c>
      <c r="AF3545" s="169">
        <v>-2205922.2846501898</v>
      </c>
      <c r="AG3545" s="169">
        <v>-3255513.58899569</v>
      </c>
      <c r="AH3545" s="169">
        <v>-982420.47181055509</v>
      </c>
      <c r="AI3545" s="168" t="s">
        <v>21</v>
      </c>
      <c r="AJ3545"/>
      <c r="AK3545"/>
    </row>
    <row r="3546" spans="1:37" hidden="1" x14ac:dyDescent="0.25">
      <c r="A3546" s="179" t="b">
        <f>IF(E3546&lt;&gt;1,"",NOT(ISNA(VLOOKUP(P3546,Mapping!$P:$P,1,FALSE))))</f>
        <v>1</v>
      </c>
      <c r="B3546" s="180" t="str">
        <f t="shared" si="55"/>
        <v/>
      </c>
      <c r="E3546" s="167">
        <v>1</v>
      </c>
      <c r="F3546" s="170" t="s">
        <v>5346</v>
      </c>
      <c r="G3546" s="169">
        <v>37889099.324974872</v>
      </c>
      <c r="H3546" s="168" t="s">
        <v>1266</v>
      </c>
      <c r="I3546" s="168" t="s">
        <v>303</v>
      </c>
      <c r="J3546" s="169">
        <v>13013632.641095631</v>
      </c>
      <c r="K3546" s="169">
        <v>8160016.3116445486</v>
      </c>
      <c r="L3546" s="168" t="s">
        <v>5</v>
      </c>
      <c r="M3546" s="168" t="s">
        <v>21</v>
      </c>
      <c r="N3546" s="168" t="s">
        <v>2829</v>
      </c>
      <c r="O3546" s="168" t="s">
        <v>21</v>
      </c>
      <c r="P3546" s="168" t="s">
        <v>183</v>
      </c>
      <c r="Q3546" s="168" t="s">
        <v>2834</v>
      </c>
      <c r="R3546" s="168" t="s">
        <v>1259</v>
      </c>
      <c r="S3546" s="168" t="s">
        <v>21</v>
      </c>
      <c r="T3546" s="168" t="s">
        <v>1259</v>
      </c>
      <c r="U3546" s="168" t="s">
        <v>1259</v>
      </c>
      <c r="V3546" s="168" t="s">
        <v>2834</v>
      </c>
      <c r="W3546" s="168" t="s">
        <v>1259</v>
      </c>
      <c r="X3546" s="168" t="s">
        <v>21</v>
      </c>
      <c r="Y3546" s="168" t="s">
        <v>1259</v>
      </c>
      <c r="Z3546" s="168" t="s">
        <v>21</v>
      </c>
      <c r="AA3546" s="168" t="s">
        <v>5347</v>
      </c>
      <c r="AB3546" s="168" t="s">
        <v>5348</v>
      </c>
      <c r="AC3546" s="168" t="s">
        <v>6701</v>
      </c>
      <c r="AD3546" s="169">
        <v>18883207.967210751</v>
      </c>
      <c r="AE3546" s="168" t="s">
        <v>816</v>
      </c>
      <c r="AF3546" s="169">
        <v>-21207083.66644999</v>
      </c>
      <c r="AG3546" s="169">
        <v>-31297543.680259209</v>
      </c>
      <c r="AH3546" s="169">
        <v>-9444699.5192414746</v>
      </c>
      <c r="AI3546" s="168" t="s">
        <v>21</v>
      </c>
      <c r="AJ3546"/>
      <c r="AK3546"/>
    </row>
    <row r="3547" spans="1:37" hidden="1" x14ac:dyDescent="0.25">
      <c r="A3547" s="179" t="b">
        <f>IF(E3547&lt;&gt;1,"",NOT(ISNA(VLOOKUP(P3547,Mapping!$P:$P,1,FALSE))))</f>
        <v>0</v>
      </c>
      <c r="B3547" s="180" t="str">
        <f t="shared" si="55"/>
        <v/>
      </c>
      <c r="E3547" s="167">
        <v>1</v>
      </c>
      <c r="F3547" s="170" t="s">
        <v>5346</v>
      </c>
      <c r="G3547" s="169">
        <v>8232956.8369595408</v>
      </c>
      <c r="H3547" s="168" t="s">
        <v>1266</v>
      </c>
      <c r="I3547" s="168" t="s">
        <v>303</v>
      </c>
      <c r="J3547" s="169">
        <v>2827744.0671588019</v>
      </c>
      <c r="K3547" s="169">
        <v>1773097.3625538871</v>
      </c>
      <c r="L3547" s="168" t="s">
        <v>5</v>
      </c>
      <c r="M3547" s="168" t="s">
        <v>21</v>
      </c>
      <c r="N3547" s="168" t="s">
        <v>2829</v>
      </c>
      <c r="O3547" s="168" t="s">
        <v>21</v>
      </c>
      <c r="P3547" s="168" t="s">
        <v>2851</v>
      </c>
      <c r="Q3547" s="168" t="s">
        <v>2834</v>
      </c>
      <c r="R3547" s="168" t="s">
        <v>1259</v>
      </c>
      <c r="S3547" s="168" t="s">
        <v>21</v>
      </c>
      <c r="T3547" s="168" t="s">
        <v>1259</v>
      </c>
      <c r="U3547" s="168" t="s">
        <v>1259</v>
      </c>
      <c r="V3547" s="168" t="s">
        <v>2834</v>
      </c>
      <c r="W3547" s="168" t="s">
        <v>1259</v>
      </c>
      <c r="X3547" s="168" t="s">
        <v>21</v>
      </c>
      <c r="Y3547" s="168" t="s">
        <v>1259</v>
      </c>
      <c r="Z3547" s="168" t="s">
        <v>21</v>
      </c>
      <c r="AA3547" s="168" t="s">
        <v>5347</v>
      </c>
      <c r="AB3547" s="168" t="s">
        <v>5348</v>
      </c>
      <c r="AC3547" s="168" t="s">
        <v>9643</v>
      </c>
      <c r="AD3547" s="169">
        <v>4103149.4257479231</v>
      </c>
      <c r="AE3547" s="168" t="s">
        <v>816</v>
      </c>
      <c r="AF3547" s="169">
        <v>-4608106.4890498891</v>
      </c>
      <c r="AG3547" s="169">
        <v>-6800671.7185959602</v>
      </c>
      <c r="AH3547" s="169">
        <v>-2052247.3446264539</v>
      </c>
      <c r="AI3547" s="168" t="s">
        <v>21</v>
      </c>
      <c r="AJ3547"/>
      <c r="AK3547"/>
    </row>
    <row r="3548" spans="1:37" hidden="1" x14ac:dyDescent="0.25">
      <c r="A3548" s="179" t="b">
        <f>IF(E3548&lt;&gt;1,"",NOT(ISNA(VLOOKUP(P3548,Mapping!$P:$P,1,FALSE))))</f>
        <v>0</v>
      </c>
      <c r="B3548" s="180" t="str">
        <f t="shared" si="55"/>
        <v/>
      </c>
      <c r="E3548" s="167">
        <v>1</v>
      </c>
      <c r="F3548" s="170" t="s">
        <v>5346</v>
      </c>
      <c r="G3548" s="169">
        <v>4813982.2924168082</v>
      </c>
      <c r="H3548" s="168" t="s">
        <v>1266</v>
      </c>
      <c r="I3548" s="168" t="s">
        <v>303</v>
      </c>
      <c r="J3548" s="169">
        <v>1653441.179926845</v>
      </c>
      <c r="K3548" s="169">
        <v>1036767.1633776739</v>
      </c>
      <c r="L3548" s="168" t="s">
        <v>5</v>
      </c>
      <c r="M3548" s="168" t="s">
        <v>21</v>
      </c>
      <c r="N3548" s="168" t="s">
        <v>2829</v>
      </c>
      <c r="O3548" s="168" t="s">
        <v>21</v>
      </c>
      <c r="P3548" s="168" t="s">
        <v>2835</v>
      </c>
      <c r="Q3548" s="168" t="s">
        <v>2834</v>
      </c>
      <c r="R3548" s="168" t="s">
        <v>1259</v>
      </c>
      <c r="S3548" s="168" t="s">
        <v>21</v>
      </c>
      <c r="T3548" s="168" t="s">
        <v>1259</v>
      </c>
      <c r="U3548" s="168" t="s">
        <v>1259</v>
      </c>
      <c r="V3548" s="168" t="s">
        <v>2834</v>
      </c>
      <c r="W3548" s="168" t="s">
        <v>1259</v>
      </c>
      <c r="X3548" s="168" t="s">
        <v>21</v>
      </c>
      <c r="Y3548" s="168" t="s">
        <v>1259</v>
      </c>
      <c r="Z3548" s="168" t="s">
        <v>21</v>
      </c>
      <c r="AA3548" s="168" t="s">
        <v>5347</v>
      </c>
      <c r="AB3548" s="168" t="s">
        <v>5348</v>
      </c>
      <c r="AC3548" s="168" t="s">
        <v>9644</v>
      </c>
      <c r="AD3548" s="169">
        <v>2399197.4049976091</v>
      </c>
      <c r="AE3548" s="168" t="s">
        <v>816</v>
      </c>
      <c r="AF3548" s="169">
        <v>-2694456.37565732</v>
      </c>
      <c r="AG3548" s="169">
        <v>-3976495.1861391161</v>
      </c>
      <c r="AH3548" s="169">
        <v>-1199992.0043719909</v>
      </c>
      <c r="AI3548" s="168" t="s">
        <v>21</v>
      </c>
      <c r="AJ3548"/>
      <c r="AK3548"/>
    </row>
    <row r="3549" spans="1:37" hidden="1" x14ac:dyDescent="0.25">
      <c r="A3549" s="179" t="b">
        <f>IF(E3549&lt;&gt;1,"",NOT(ISNA(VLOOKUP(P3549,Mapping!$P:$P,1,FALSE))))</f>
        <v>0</v>
      </c>
      <c r="B3549" s="180" t="str">
        <f t="shared" si="55"/>
        <v/>
      </c>
      <c r="E3549" s="167">
        <v>1</v>
      </c>
      <c r="F3549" s="170" t="s">
        <v>5346</v>
      </c>
      <c r="G3549" s="169">
        <v>6640236.8798805969</v>
      </c>
      <c r="H3549" s="168" t="s">
        <v>1266</v>
      </c>
      <c r="I3549" s="168" t="s">
        <v>303</v>
      </c>
      <c r="J3549" s="169">
        <v>2280698.2732276558</v>
      </c>
      <c r="K3549" s="169">
        <v>1430079.949598941</v>
      </c>
      <c r="L3549" s="168" t="s">
        <v>5</v>
      </c>
      <c r="M3549" s="168" t="s">
        <v>21</v>
      </c>
      <c r="N3549" s="168" t="s">
        <v>2829</v>
      </c>
      <c r="O3549" s="168" t="s">
        <v>21</v>
      </c>
      <c r="P3549" s="168" t="s">
        <v>2836</v>
      </c>
      <c r="Q3549" s="168" t="s">
        <v>2837</v>
      </c>
      <c r="R3549" s="168" t="s">
        <v>1259</v>
      </c>
      <c r="S3549" s="168" t="s">
        <v>21</v>
      </c>
      <c r="T3549" s="168" t="s">
        <v>1259</v>
      </c>
      <c r="U3549" s="168" t="s">
        <v>1259</v>
      </c>
      <c r="V3549" s="168" t="s">
        <v>2837</v>
      </c>
      <c r="W3549" s="168" t="s">
        <v>1259</v>
      </c>
      <c r="X3549" s="168" t="s">
        <v>21</v>
      </c>
      <c r="Y3549" s="168" t="s">
        <v>1259</v>
      </c>
      <c r="Z3549" s="168" t="s">
        <v>21</v>
      </c>
      <c r="AA3549" s="168" t="s">
        <v>5347</v>
      </c>
      <c r="AB3549" s="168" t="s">
        <v>5348</v>
      </c>
      <c r="AC3549" s="168" t="s">
        <v>9645</v>
      </c>
      <c r="AD3549" s="169">
        <v>3309368.029017169</v>
      </c>
      <c r="AE3549" s="168" t="s">
        <v>816</v>
      </c>
      <c r="AF3549" s="169">
        <v>-3716637.8083802089</v>
      </c>
      <c r="AG3549" s="169">
        <v>-5485036.7915276093</v>
      </c>
      <c r="AH3549" s="169">
        <v>-1655226.5211994301</v>
      </c>
      <c r="AI3549" s="168" t="s">
        <v>21</v>
      </c>
      <c r="AJ3549"/>
      <c r="AK3549"/>
    </row>
    <row r="3550" spans="1:37" hidden="1" x14ac:dyDescent="0.25">
      <c r="A3550" s="179" t="b">
        <f>IF(E3550&lt;&gt;1,"",NOT(ISNA(VLOOKUP(P3550,Mapping!$P:$P,1,FALSE))))</f>
        <v>0</v>
      </c>
      <c r="B3550" s="180" t="str">
        <f t="shared" si="55"/>
        <v/>
      </c>
      <c r="E3550" s="167">
        <v>1</v>
      </c>
      <c r="F3550" s="170" t="s">
        <v>5349</v>
      </c>
      <c r="G3550" s="169">
        <v>397218.45950355049</v>
      </c>
      <c r="H3550" s="168" t="s">
        <v>1266</v>
      </c>
      <c r="I3550" s="168" t="s">
        <v>3223</v>
      </c>
      <c r="J3550" s="169">
        <v>156600.05847288901</v>
      </c>
      <c r="K3550" s="169">
        <v>54102.012070471908</v>
      </c>
      <c r="L3550" s="168" t="s">
        <v>5</v>
      </c>
      <c r="M3550" s="168" t="s">
        <v>21</v>
      </c>
      <c r="N3550" s="168" t="s">
        <v>2829</v>
      </c>
      <c r="O3550" s="168" t="s">
        <v>21</v>
      </c>
      <c r="P3550" s="168" t="s">
        <v>2831</v>
      </c>
      <c r="Q3550" s="168" t="s">
        <v>2832</v>
      </c>
      <c r="R3550" s="168" t="s">
        <v>1259</v>
      </c>
      <c r="S3550" s="168" t="s">
        <v>21</v>
      </c>
      <c r="T3550" s="168" t="s">
        <v>1259</v>
      </c>
      <c r="U3550" s="168" t="s">
        <v>1259</v>
      </c>
      <c r="V3550" s="168" t="s">
        <v>2832</v>
      </c>
      <c r="W3550" s="168" t="s">
        <v>1259</v>
      </c>
      <c r="X3550" s="168" t="s">
        <v>21</v>
      </c>
      <c r="Y3550" s="168" t="s">
        <v>1259</v>
      </c>
      <c r="Z3550" s="168" t="s">
        <v>21</v>
      </c>
      <c r="AA3550" s="168" t="s">
        <v>5350</v>
      </c>
      <c r="AB3550" s="168" t="s">
        <v>1259</v>
      </c>
      <c r="AC3550" s="168" t="s">
        <v>9646</v>
      </c>
      <c r="AD3550" s="169">
        <v>262325.940570315</v>
      </c>
      <c r="AE3550" s="168" t="s">
        <v>817</v>
      </c>
      <c r="AF3550" s="169">
        <v>-207247.53913276791</v>
      </c>
      <c r="AG3550" s="169">
        <v>-393354.92369598802</v>
      </c>
      <c r="AH3550" s="169">
        <v>-108111.35290076039</v>
      </c>
      <c r="AI3550" s="168" t="s">
        <v>21</v>
      </c>
      <c r="AJ3550"/>
      <c r="AK3550"/>
    </row>
    <row r="3551" spans="1:37" hidden="1" x14ac:dyDescent="0.25">
      <c r="A3551" s="179" t="b">
        <f>IF(E3551&lt;&gt;1,"",NOT(ISNA(VLOOKUP(P3551,Mapping!$P:$P,1,FALSE))))</f>
        <v>0</v>
      </c>
      <c r="B3551" s="180" t="str">
        <f t="shared" si="55"/>
        <v/>
      </c>
      <c r="E3551" s="167">
        <v>1</v>
      </c>
      <c r="F3551" s="170" t="s">
        <v>5351</v>
      </c>
      <c r="G3551" s="169">
        <v>1438072.445977937</v>
      </c>
      <c r="H3551" s="168" t="s">
        <v>1266</v>
      </c>
      <c r="I3551" s="168" t="s">
        <v>797</v>
      </c>
      <c r="J3551" s="169">
        <v>509376.00448761339</v>
      </c>
      <c r="K3551" s="169">
        <v>170608.03896813461</v>
      </c>
      <c r="L3551" s="168" t="s">
        <v>5</v>
      </c>
      <c r="M3551" s="168" t="s">
        <v>21</v>
      </c>
      <c r="N3551" s="168" t="s">
        <v>2829</v>
      </c>
      <c r="O3551" s="168" t="s">
        <v>21</v>
      </c>
      <c r="P3551" s="168" t="s">
        <v>2831</v>
      </c>
      <c r="Q3551" s="168" t="s">
        <v>2832</v>
      </c>
      <c r="R3551" s="168" t="s">
        <v>1259</v>
      </c>
      <c r="S3551" s="168" t="s">
        <v>21</v>
      </c>
      <c r="T3551" s="168" t="s">
        <v>1259</v>
      </c>
      <c r="U3551" s="168" t="s">
        <v>1259</v>
      </c>
      <c r="V3551" s="168" t="s">
        <v>2832</v>
      </c>
      <c r="W3551" s="168" t="s">
        <v>1259</v>
      </c>
      <c r="X3551" s="168" t="s">
        <v>21</v>
      </c>
      <c r="Y3551" s="168" t="s">
        <v>1259</v>
      </c>
      <c r="Z3551" s="168" t="s">
        <v>21</v>
      </c>
      <c r="AA3551" s="168" t="s">
        <v>5352</v>
      </c>
      <c r="AB3551" s="168" t="s">
        <v>1259</v>
      </c>
      <c r="AC3551" s="168" t="s">
        <v>7117</v>
      </c>
      <c r="AD3551" s="169">
        <v>732158.18364477239</v>
      </c>
      <c r="AE3551" s="168" t="s">
        <v>809</v>
      </c>
      <c r="AF3551" s="169">
        <v>-238705.30040420129</v>
      </c>
      <c r="AG3551" s="169">
        <v>-761410.05706397747</v>
      </c>
      <c r="AH3551" s="169">
        <v>-260890.89885182699</v>
      </c>
      <c r="AI3551" s="168" t="s">
        <v>21</v>
      </c>
      <c r="AJ3551"/>
      <c r="AK3551"/>
    </row>
    <row r="3552" spans="1:37" hidden="1" x14ac:dyDescent="0.25">
      <c r="A3552" s="179" t="b">
        <f>IF(E3552&lt;&gt;1,"",NOT(ISNA(VLOOKUP(P3552,Mapping!$P:$P,1,FALSE))))</f>
        <v>0</v>
      </c>
      <c r="B3552" s="180" t="str">
        <f t="shared" si="55"/>
        <v/>
      </c>
      <c r="E3552" s="167">
        <v>1</v>
      </c>
      <c r="F3552" s="170" t="s">
        <v>5351</v>
      </c>
      <c r="G3552" s="169">
        <v>416545.12228326453</v>
      </c>
      <c r="H3552" s="168" t="s">
        <v>1266</v>
      </c>
      <c r="I3552" s="168" t="s">
        <v>797</v>
      </c>
      <c r="J3552" s="169">
        <v>147543.39440330831</v>
      </c>
      <c r="K3552" s="169">
        <v>49417.500942494131</v>
      </c>
      <c r="L3552" s="168" t="s">
        <v>5</v>
      </c>
      <c r="M3552" s="168" t="s">
        <v>21</v>
      </c>
      <c r="N3552" s="168" t="s">
        <v>2829</v>
      </c>
      <c r="O3552" s="168" t="s">
        <v>21</v>
      </c>
      <c r="P3552" s="168" t="s">
        <v>2851</v>
      </c>
      <c r="Q3552" s="168" t="s">
        <v>2834</v>
      </c>
      <c r="R3552" s="168" t="s">
        <v>1259</v>
      </c>
      <c r="S3552" s="168" t="s">
        <v>21</v>
      </c>
      <c r="T3552" s="168" t="s">
        <v>1259</v>
      </c>
      <c r="U3552" s="168" t="s">
        <v>1259</v>
      </c>
      <c r="V3552" s="168" t="s">
        <v>2834</v>
      </c>
      <c r="W3552" s="168" t="s">
        <v>1259</v>
      </c>
      <c r="X3552" s="168" t="s">
        <v>21</v>
      </c>
      <c r="Y3552" s="168" t="s">
        <v>1259</v>
      </c>
      <c r="Z3552" s="168" t="s">
        <v>21</v>
      </c>
      <c r="AA3552" s="168" t="s">
        <v>5352</v>
      </c>
      <c r="AB3552" s="168" t="s">
        <v>1259</v>
      </c>
      <c r="AC3552" s="168" t="s">
        <v>9647</v>
      </c>
      <c r="AD3552" s="169">
        <v>212073.40491779629</v>
      </c>
      <c r="AE3552" s="168" t="s">
        <v>809</v>
      </c>
      <c r="AF3552" s="169">
        <v>-69142.224944665155</v>
      </c>
      <c r="AG3552" s="169">
        <v>-220546.36135646241</v>
      </c>
      <c r="AH3552" s="169">
        <v>-75568.398288115335</v>
      </c>
      <c r="AI3552" s="168" t="s">
        <v>21</v>
      </c>
      <c r="AJ3552"/>
      <c r="AK3552"/>
    </row>
    <row r="3553" spans="1:37" hidden="1" x14ac:dyDescent="0.25">
      <c r="A3553" s="179" t="b">
        <f>IF(E3553&lt;&gt;1,"",NOT(ISNA(VLOOKUP(P3553,Mapping!$P:$P,1,FALSE))))</f>
        <v>0</v>
      </c>
      <c r="B3553" s="180" t="str">
        <f t="shared" si="55"/>
        <v/>
      </c>
      <c r="E3553" s="167">
        <v>1</v>
      </c>
      <c r="F3553" s="170" t="s">
        <v>5351</v>
      </c>
      <c r="G3553" s="169">
        <v>1728992.848842439</v>
      </c>
      <c r="H3553" s="168" t="s">
        <v>1266</v>
      </c>
      <c r="I3553" s="168" t="s">
        <v>797</v>
      </c>
      <c r="J3553" s="169">
        <v>612422.184705797</v>
      </c>
      <c r="K3553" s="169">
        <v>205121.849150194</v>
      </c>
      <c r="L3553" s="168" t="s">
        <v>5</v>
      </c>
      <c r="M3553" s="168" t="s">
        <v>21</v>
      </c>
      <c r="N3553" s="168" t="s">
        <v>2829</v>
      </c>
      <c r="O3553" s="168" t="s">
        <v>21</v>
      </c>
      <c r="P3553" s="168" t="s">
        <v>2835</v>
      </c>
      <c r="Q3553" s="168" t="s">
        <v>2834</v>
      </c>
      <c r="R3553" s="168" t="s">
        <v>1259</v>
      </c>
      <c r="S3553" s="168" t="s">
        <v>21</v>
      </c>
      <c r="T3553" s="168" t="s">
        <v>1259</v>
      </c>
      <c r="U3553" s="168" t="s">
        <v>1259</v>
      </c>
      <c r="V3553" s="168" t="s">
        <v>2834</v>
      </c>
      <c r="W3553" s="168" t="s">
        <v>1259</v>
      </c>
      <c r="X3553" s="168" t="s">
        <v>21</v>
      </c>
      <c r="Y3553" s="168" t="s">
        <v>1259</v>
      </c>
      <c r="Z3553" s="168" t="s">
        <v>21</v>
      </c>
      <c r="AA3553" s="168" t="s">
        <v>5352</v>
      </c>
      <c r="AB3553" s="168" t="s">
        <v>1259</v>
      </c>
      <c r="AC3553" s="168" t="s">
        <v>9648</v>
      </c>
      <c r="AD3553" s="169">
        <v>880272.94263497822</v>
      </c>
      <c r="AE3553" s="168" t="s">
        <v>809</v>
      </c>
      <c r="AF3553" s="169">
        <v>-286995.10830206238</v>
      </c>
      <c r="AG3553" s="169">
        <v>-915442.43642404641</v>
      </c>
      <c r="AH3553" s="169">
        <v>-313668.82781495532</v>
      </c>
      <c r="AI3553" s="168" t="s">
        <v>21</v>
      </c>
      <c r="AJ3553"/>
      <c r="AK3553"/>
    </row>
    <row r="3554" spans="1:37" hidden="1" x14ac:dyDescent="0.25">
      <c r="A3554" s="179" t="b">
        <f>IF(E3554&lt;&gt;1,"",NOT(ISNA(VLOOKUP(P3554,Mapping!$P:$P,1,FALSE))))</f>
        <v>0</v>
      </c>
      <c r="B3554" s="180" t="str">
        <f t="shared" si="55"/>
        <v/>
      </c>
      <c r="E3554" s="167">
        <v>1</v>
      </c>
      <c r="F3554" s="170" t="s">
        <v>5351</v>
      </c>
      <c r="G3554" s="169">
        <v>2558777.1797400541</v>
      </c>
      <c r="H3554" s="168" t="s">
        <v>1266</v>
      </c>
      <c r="I3554" s="168" t="s">
        <v>797</v>
      </c>
      <c r="J3554" s="169">
        <v>906337.99419175275</v>
      </c>
      <c r="K3554" s="169">
        <v>303564.64864674961</v>
      </c>
      <c r="L3554" s="168" t="s">
        <v>5</v>
      </c>
      <c r="M3554" s="168" t="s">
        <v>21</v>
      </c>
      <c r="N3554" s="168" t="s">
        <v>2829</v>
      </c>
      <c r="O3554" s="168" t="s">
        <v>21</v>
      </c>
      <c r="P3554" s="168" t="s">
        <v>2836</v>
      </c>
      <c r="Q3554" s="168" t="s">
        <v>2837</v>
      </c>
      <c r="R3554" s="168" t="s">
        <v>1259</v>
      </c>
      <c r="S3554" s="168" t="s">
        <v>21</v>
      </c>
      <c r="T3554" s="168" t="s">
        <v>1259</v>
      </c>
      <c r="U3554" s="168" t="s">
        <v>1259</v>
      </c>
      <c r="V3554" s="168" t="s">
        <v>2837</v>
      </c>
      <c r="W3554" s="168" t="s">
        <v>1259</v>
      </c>
      <c r="X3554" s="168" t="s">
        <v>21</v>
      </c>
      <c r="Y3554" s="168" t="s">
        <v>1259</v>
      </c>
      <c r="Z3554" s="168" t="s">
        <v>21</v>
      </c>
      <c r="AA3554" s="168" t="s">
        <v>5352</v>
      </c>
      <c r="AB3554" s="168" t="s">
        <v>1259</v>
      </c>
      <c r="AC3554" s="168" t="s">
        <v>9649</v>
      </c>
      <c r="AD3554" s="169">
        <v>1302736.6302093179</v>
      </c>
      <c r="AE3554" s="168" t="s">
        <v>809</v>
      </c>
      <c r="AF3554" s="169">
        <v>-424730.81037437171</v>
      </c>
      <c r="AG3554" s="169">
        <v>-1354784.791189698</v>
      </c>
      <c r="AH3554" s="169">
        <v>-464205.87519842322</v>
      </c>
      <c r="AI3554" s="168" t="s">
        <v>21</v>
      </c>
      <c r="AJ3554"/>
      <c r="AK3554"/>
    </row>
    <row r="3555" spans="1:37" hidden="1" x14ac:dyDescent="0.25">
      <c r="A3555" s="179" t="b">
        <f>IF(E3555&lt;&gt;1,"",NOT(ISNA(VLOOKUP(P3555,Mapping!$P:$P,1,FALSE))))</f>
        <v>0</v>
      </c>
      <c r="B3555" s="180" t="str">
        <f t="shared" si="55"/>
        <v/>
      </c>
      <c r="E3555" s="167">
        <v>1</v>
      </c>
      <c r="F3555" s="170" t="s">
        <v>5353</v>
      </c>
      <c r="G3555" s="169">
        <v>2265672.7890704982</v>
      </c>
      <c r="H3555" s="168" t="s">
        <v>1266</v>
      </c>
      <c r="I3555" s="168" t="s">
        <v>303</v>
      </c>
      <c r="J3555" s="169">
        <v>797876.49965384637</v>
      </c>
      <c r="K3555" s="169">
        <v>580608.86775184609</v>
      </c>
      <c r="L3555" s="168" t="s">
        <v>5</v>
      </c>
      <c r="M3555" s="168" t="s">
        <v>21</v>
      </c>
      <c r="N3555" s="168" t="s">
        <v>2829</v>
      </c>
      <c r="O3555" s="168" t="s">
        <v>21</v>
      </c>
      <c r="P3555" s="168" t="s">
        <v>2831</v>
      </c>
      <c r="Q3555" s="168" t="s">
        <v>2832</v>
      </c>
      <c r="R3555" s="168" t="s">
        <v>1259</v>
      </c>
      <c r="S3555" s="168" t="s">
        <v>21</v>
      </c>
      <c r="T3555" s="168" t="s">
        <v>1259</v>
      </c>
      <c r="U3555" s="168" t="s">
        <v>1259</v>
      </c>
      <c r="V3555" s="168" t="s">
        <v>2832</v>
      </c>
      <c r="W3555" s="168" t="s">
        <v>1259</v>
      </c>
      <c r="X3555" s="168" t="s">
        <v>21</v>
      </c>
      <c r="Y3555" s="168" t="s">
        <v>1259</v>
      </c>
      <c r="Z3555" s="168" t="s">
        <v>21</v>
      </c>
      <c r="AA3555" s="168" t="s">
        <v>5354</v>
      </c>
      <c r="AB3555" s="168" t="s">
        <v>5355</v>
      </c>
      <c r="AC3555" s="168" t="s">
        <v>9650</v>
      </c>
      <c r="AD3555" s="169">
        <v>1149798.800198226</v>
      </c>
      <c r="AE3555" s="168" t="s">
        <v>809</v>
      </c>
      <c r="AF3555" s="169">
        <v>-1010113.175203298</v>
      </c>
      <c r="AG3555" s="169">
        <v>-1033672.515272369</v>
      </c>
      <c r="AH3555" s="169">
        <v>-371855.29412304028</v>
      </c>
      <c r="AI3555" s="168" t="s">
        <v>21</v>
      </c>
      <c r="AJ3555"/>
      <c r="AK3555"/>
    </row>
    <row r="3556" spans="1:37" hidden="1" x14ac:dyDescent="0.25">
      <c r="A3556" s="179" t="b">
        <f>IF(E3556&lt;&gt;1,"",NOT(ISNA(VLOOKUP(P3556,Mapping!$P:$P,1,FALSE))))</f>
        <v>1</v>
      </c>
      <c r="B3556" s="180" t="str">
        <f t="shared" si="55"/>
        <v/>
      </c>
      <c r="E3556" s="167">
        <v>1</v>
      </c>
      <c r="F3556" s="170" t="s">
        <v>5353</v>
      </c>
      <c r="G3556" s="169">
        <v>31247785.799979281</v>
      </c>
      <c r="H3556" s="168" t="s">
        <v>1266</v>
      </c>
      <c r="I3556" s="168" t="s">
        <v>303</v>
      </c>
      <c r="J3556" s="169">
        <v>11004181.21994088</v>
      </c>
      <c r="K3556" s="169">
        <v>8007661.8391666962</v>
      </c>
      <c r="L3556" s="168" t="s">
        <v>5</v>
      </c>
      <c r="M3556" s="168" t="s">
        <v>21</v>
      </c>
      <c r="N3556" s="168" t="s">
        <v>2829</v>
      </c>
      <c r="O3556" s="168" t="s">
        <v>21</v>
      </c>
      <c r="P3556" s="168" t="s">
        <v>183</v>
      </c>
      <c r="Q3556" s="168" t="s">
        <v>2834</v>
      </c>
      <c r="R3556" s="168" t="s">
        <v>1259</v>
      </c>
      <c r="S3556" s="168" t="s">
        <v>21</v>
      </c>
      <c r="T3556" s="168" t="s">
        <v>1259</v>
      </c>
      <c r="U3556" s="168" t="s">
        <v>1259</v>
      </c>
      <c r="V3556" s="168" t="s">
        <v>2834</v>
      </c>
      <c r="W3556" s="168" t="s">
        <v>1259</v>
      </c>
      <c r="X3556" s="168" t="s">
        <v>21</v>
      </c>
      <c r="Y3556" s="168" t="s">
        <v>1259</v>
      </c>
      <c r="Z3556" s="168" t="s">
        <v>21</v>
      </c>
      <c r="AA3556" s="168" t="s">
        <v>5354</v>
      </c>
      <c r="AB3556" s="168" t="s">
        <v>5355</v>
      </c>
      <c r="AC3556" s="168" t="s">
        <v>7043</v>
      </c>
      <c r="AD3556" s="169">
        <v>15857835.60405797</v>
      </c>
      <c r="AE3556" s="168" t="s">
        <v>809</v>
      </c>
      <c r="AF3556" s="169">
        <v>-13931314.47963357</v>
      </c>
      <c r="AG3556" s="169">
        <v>-14256241.01607717</v>
      </c>
      <c r="AH3556" s="169">
        <v>-5128566.9472651668</v>
      </c>
      <c r="AI3556" s="168" t="s">
        <v>21</v>
      </c>
      <c r="AJ3556"/>
      <c r="AK3556"/>
    </row>
    <row r="3557" spans="1:37" hidden="1" x14ac:dyDescent="0.25">
      <c r="A3557" s="179" t="b">
        <f>IF(E3557&lt;&gt;1,"",NOT(ISNA(VLOOKUP(P3557,Mapping!$P:$P,1,FALSE))))</f>
        <v>0</v>
      </c>
      <c r="B3557" s="180" t="str">
        <f t="shared" si="55"/>
        <v/>
      </c>
      <c r="E3557" s="167">
        <v>1</v>
      </c>
      <c r="F3557" s="170" t="s">
        <v>5353</v>
      </c>
      <c r="G3557" s="169">
        <v>5006311.9223006796</v>
      </c>
      <c r="H3557" s="168" t="s">
        <v>1266</v>
      </c>
      <c r="I3557" s="168" t="s">
        <v>303</v>
      </c>
      <c r="J3557" s="169">
        <v>1763016.5538507979</v>
      </c>
      <c r="K3557" s="169">
        <v>1282934.1954590259</v>
      </c>
      <c r="L3557" s="168" t="s">
        <v>5</v>
      </c>
      <c r="M3557" s="168" t="s">
        <v>21</v>
      </c>
      <c r="N3557" s="168" t="s">
        <v>2829</v>
      </c>
      <c r="O3557" s="168" t="s">
        <v>21</v>
      </c>
      <c r="P3557" s="168" t="s">
        <v>2835</v>
      </c>
      <c r="Q3557" s="168" t="s">
        <v>2834</v>
      </c>
      <c r="R3557" s="168" t="s">
        <v>1259</v>
      </c>
      <c r="S3557" s="168" t="s">
        <v>21</v>
      </c>
      <c r="T3557" s="168" t="s">
        <v>1259</v>
      </c>
      <c r="U3557" s="168" t="s">
        <v>1259</v>
      </c>
      <c r="V3557" s="168" t="s">
        <v>2834</v>
      </c>
      <c r="W3557" s="168" t="s">
        <v>1259</v>
      </c>
      <c r="X3557" s="168" t="s">
        <v>21</v>
      </c>
      <c r="Y3557" s="168" t="s">
        <v>1259</v>
      </c>
      <c r="Z3557" s="168" t="s">
        <v>21</v>
      </c>
      <c r="AA3557" s="168" t="s">
        <v>5354</v>
      </c>
      <c r="AB3557" s="168" t="s">
        <v>5355</v>
      </c>
      <c r="AC3557" s="168" t="s">
        <v>9651</v>
      </c>
      <c r="AD3557" s="169">
        <v>2540636.701578137</v>
      </c>
      <c r="AE3557" s="168" t="s">
        <v>809</v>
      </c>
      <c r="AF3557" s="169">
        <v>-2231982.330497026</v>
      </c>
      <c r="AG3557" s="169">
        <v>-2284039.8939891099</v>
      </c>
      <c r="AH3557" s="169">
        <v>-821664.80584450997</v>
      </c>
      <c r="AI3557" s="168" t="s">
        <v>21</v>
      </c>
      <c r="AJ3557"/>
      <c r="AK3557"/>
    </row>
    <row r="3558" spans="1:37" hidden="1" x14ac:dyDescent="0.25">
      <c r="A3558" s="179" t="b">
        <f>IF(E3558&lt;&gt;1,"",NOT(ISNA(VLOOKUP(P3558,Mapping!$P:$P,1,FALSE))))</f>
        <v>0</v>
      </c>
      <c r="B3558" s="180" t="str">
        <f t="shared" si="55"/>
        <v/>
      </c>
      <c r="E3558" s="167">
        <v>1</v>
      </c>
      <c r="F3558" s="170" t="s">
        <v>5356</v>
      </c>
      <c r="G3558" s="169">
        <v>260582.7969621075</v>
      </c>
      <c r="H3558" s="168" t="s">
        <v>1266</v>
      </c>
      <c r="I3558" s="168" t="s">
        <v>421</v>
      </c>
      <c r="J3558" s="169">
        <v>50891.59586512595</v>
      </c>
      <c r="K3558" s="169">
        <v>10639.58813258728</v>
      </c>
      <c r="L3558" s="168" t="s">
        <v>5</v>
      </c>
      <c r="M3558" s="168" t="s">
        <v>21</v>
      </c>
      <c r="N3558" s="168" t="s">
        <v>2829</v>
      </c>
      <c r="O3558" s="168" t="s">
        <v>21</v>
      </c>
      <c r="P3558" s="168" t="s">
        <v>2831</v>
      </c>
      <c r="Q3558" s="168" t="s">
        <v>2832</v>
      </c>
      <c r="R3558" s="168" t="s">
        <v>1259</v>
      </c>
      <c r="S3558" s="168" t="s">
        <v>21</v>
      </c>
      <c r="T3558" s="168" t="s">
        <v>1259</v>
      </c>
      <c r="U3558" s="168" t="s">
        <v>1259</v>
      </c>
      <c r="V3558" s="168" t="s">
        <v>2832</v>
      </c>
      <c r="W3558" s="168" t="s">
        <v>1259</v>
      </c>
      <c r="X3558" s="168" t="s">
        <v>21</v>
      </c>
      <c r="Y3558" s="168" t="s">
        <v>1259</v>
      </c>
      <c r="Z3558" s="168" t="s">
        <v>21</v>
      </c>
      <c r="AA3558" s="168" t="s">
        <v>5357</v>
      </c>
      <c r="AB3558" s="168" t="s">
        <v>1259</v>
      </c>
      <c r="AC3558" s="168" t="s">
        <v>9652</v>
      </c>
      <c r="AD3558" s="169">
        <v>98715.938764958395</v>
      </c>
      <c r="AE3558" s="168" t="s">
        <v>814</v>
      </c>
      <c r="AF3558" s="169">
        <v>-50658.35159303667</v>
      </c>
      <c r="AG3558" s="169">
        <v>-79199.295435609092</v>
      </c>
      <c r="AH3558" s="169">
        <v>-10851.10590452587</v>
      </c>
      <c r="AI3558" s="168" t="s">
        <v>21</v>
      </c>
      <c r="AJ3558"/>
      <c r="AK3558"/>
    </row>
    <row r="3559" spans="1:37" hidden="1" x14ac:dyDescent="0.25">
      <c r="A3559" s="179" t="b">
        <f>IF(E3559&lt;&gt;1,"",NOT(ISNA(VLOOKUP(P3559,Mapping!$P:$P,1,FALSE))))</f>
        <v>0</v>
      </c>
      <c r="B3559" s="180" t="str">
        <f t="shared" si="55"/>
        <v/>
      </c>
      <c r="E3559" s="167">
        <v>1</v>
      </c>
      <c r="F3559" s="170" t="s">
        <v>5358</v>
      </c>
      <c r="G3559" s="169">
        <v>840806.30390974239</v>
      </c>
      <c r="H3559" s="168" t="s">
        <v>1266</v>
      </c>
      <c r="I3559" s="168" t="s">
        <v>402</v>
      </c>
      <c r="J3559" s="169">
        <v>345877.87116464571</v>
      </c>
      <c r="K3559" s="169">
        <v>174642.06084207271</v>
      </c>
      <c r="L3559" s="168" t="s">
        <v>5</v>
      </c>
      <c r="M3559" s="168" t="s">
        <v>21</v>
      </c>
      <c r="N3559" s="168" t="s">
        <v>2829</v>
      </c>
      <c r="O3559" s="168" t="s">
        <v>21</v>
      </c>
      <c r="P3559" s="168" t="s">
        <v>2831</v>
      </c>
      <c r="Q3559" s="168" t="s">
        <v>2832</v>
      </c>
      <c r="R3559" s="168" t="s">
        <v>1259</v>
      </c>
      <c r="S3559" s="168" t="s">
        <v>21</v>
      </c>
      <c r="T3559" s="168" t="s">
        <v>1259</v>
      </c>
      <c r="U3559" s="168" t="s">
        <v>1259</v>
      </c>
      <c r="V3559" s="168" t="s">
        <v>2832</v>
      </c>
      <c r="W3559" s="168" t="s">
        <v>1259</v>
      </c>
      <c r="X3559" s="168" t="s">
        <v>21</v>
      </c>
      <c r="Y3559" s="168" t="s">
        <v>1259</v>
      </c>
      <c r="Z3559" s="168" t="s">
        <v>21</v>
      </c>
      <c r="AA3559" s="168" t="s">
        <v>5359</v>
      </c>
      <c r="AB3559" s="168" t="s">
        <v>1259</v>
      </c>
      <c r="AC3559" s="168" t="s">
        <v>9653</v>
      </c>
      <c r="AD3559" s="169">
        <v>539081.39039098285</v>
      </c>
      <c r="AE3559" s="168" t="s">
        <v>814</v>
      </c>
      <c r="AF3559" s="169">
        <v>-87023.803894718178</v>
      </c>
      <c r="AG3559" s="169">
        <v>-486313.60990592709</v>
      </c>
      <c r="AH3559" s="169">
        <v>-430135.0304203179</v>
      </c>
      <c r="AI3559" s="168" t="s">
        <v>21</v>
      </c>
      <c r="AJ3559"/>
      <c r="AK3559"/>
    </row>
    <row r="3560" spans="1:37" hidden="1" x14ac:dyDescent="0.25">
      <c r="A3560" s="179" t="b">
        <f>IF(E3560&lt;&gt;1,"",NOT(ISNA(VLOOKUP(P3560,Mapping!$P:$P,1,FALSE))))</f>
        <v>0</v>
      </c>
      <c r="B3560" s="180" t="str">
        <f t="shared" si="55"/>
        <v/>
      </c>
      <c r="E3560" s="167">
        <v>1</v>
      </c>
      <c r="F3560" s="170" t="s">
        <v>5360</v>
      </c>
      <c r="G3560" s="169">
        <v>3184639.2163679609</v>
      </c>
      <c r="H3560" s="168" t="s">
        <v>1266</v>
      </c>
      <c r="I3560" s="168" t="s">
        <v>402</v>
      </c>
      <c r="J3560" s="169">
        <v>1012727.074038784</v>
      </c>
      <c r="K3560" s="169">
        <v>600366.88360257121</v>
      </c>
      <c r="L3560" s="168" t="s">
        <v>5</v>
      </c>
      <c r="M3560" s="168" t="s">
        <v>21</v>
      </c>
      <c r="N3560" s="168" t="s">
        <v>2829</v>
      </c>
      <c r="O3560" s="168" t="s">
        <v>21</v>
      </c>
      <c r="P3560" s="168" t="s">
        <v>2831</v>
      </c>
      <c r="Q3560" s="168" t="s">
        <v>2832</v>
      </c>
      <c r="R3560" s="168" t="s">
        <v>1259</v>
      </c>
      <c r="S3560" s="168" t="s">
        <v>21</v>
      </c>
      <c r="T3560" s="168" t="s">
        <v>1259</v>
      </c>
      <c r="U3560" s="168" t="s">
        <v>1259</v>
      </c>
      <c r="V3560" s="168" t="s">
        <v>2832</v>
      </c>
      <c r="W3560" s="168" t="s">
        <v>1259</v>
      </c>
      <c r="X3560" s="168" t="s">
        <v>21</v>
      </c>
      <c r="Y3560" s="168" t="s">
        <v>1259</v>
      </c>
      <c r="Z3560" s="168" t="s">
        <v>21</v>
      </c>
      <c r="AA3560" s="168" t="s">
        <v>5361</v>
      </c>
      <c r="AB3560" s="168" t="s">
        <v>1259</v>
      </c>
      <c r="AC3560" s="168" t="s">
        <v>9654</v>
      </c>
      <c r="AD3560" s="169">
        <v>1440639.3476125191</v>
      </c>
      <c r="AE3560" s="168" t="s">
        <v>809</v>
      </c>
      <c r="AF3560" s="169">
        <v>-291924.27711738128</v>
      </c>
      <c r="AG3560" s="169">
        <v>-2424281.71604113</v>
      </c>
      <c r="AH3560" s="169">
        <v>-1155921.251289685</v>
      </c>
      <c r="AI3560" s="168" t="s">
        <v>21</v>
      </c>
      <c r="AJ3560"/>
      <c r="AK3560"/>
    </row>
    <row r="3561" spans="1:37" hidden="1" x14ac:dyDescent="0.25">
      <c r="A3561" s="179" t="b">
        <f>IF(E3561&lt;&gt;1,"",NOT(ISNA(VLOOKUP(P3561,Mapping!$P:$P,1,FALSE))))</f>
        <v>0</v>
      </c>
      <c r="B3561" s="180" t="str">
        <f t="shared" si="55"/>
        <v/>
      </c>
      <c r="E3561" s="167">
        <v>1</v>
      </c>
      <c r="F3561" s="170" t="s">
        <v>5360</v>
      </c>
      <c r="G3561" s="169">
        <v>5220385.1432211809</v>
      </c>
      <c r="H3561" s="168" t="s">
        <v>1266</v>
      </c>
      <c r="I3561" s="168" t="s">
        <v>402</v>
      </c>
      <c r="J3561" s="169">
        <v>1660101.8238667131</v>
      </c>
      <c r="K3561" s="169">
        <v>984144.87378426292</v>
      </c>
      <c r="L3561" s="168" t="s">
        <v>5</v>
      </c>
      <c r="M3561" s="168" t="s">
        <v>21</v>
      </c>
      <c r="N3561" s="168" t="s">
        <v>2829</v>
      </c>
      <c r="O3561" s="168" t="s">
        <v>21</v>
      </c>
      <c r="P3561" s="168" t="s">
        <v>2836</v>
      </c>
      <c r="Q3561" s="168" t="s">
        <v>2837</v>
      </c>
      <c r="R3561" s="168" t="s">
        <v>1259</v>
      </c>
      <c r="S3561" s="168" t="s">
        <v>21</v>
      </c>
      <c r="T3561" s="168" t="s">
        <v>1259</v>
      </c>
      <c r="U3561" s="168" t="s">
        <v>1259</v>
      </c>
      <c r="V3561" s="168" t="s">
        <v>2837</v>
      </c>
      <c r="W3561" s="168" t="s">
        <v>1259</v>
      </c>
      <c r="X3561" s="168" t="s">
        <v>21</v>
      </c>
      <c r="Y3561" s="168" t="s">
        <v>1259</v>
      </c>
      <c r="Z3561" s="168" t="s">
        <v>21</v>
      </c>
      <c r="AA3561" s="168" t="s">
        <v>5361</v>
      </c>
      <c r="AB3561" s="168" t="s">
        <v>1259</v>
      </c>
      <c r="AC3561" s="168" t="s">
        <v>9655</v>
      </c>
      <c r="AD3561" s="169">
        <v>2361552.3568140659</v>
      </c>
      <c r="AE3561" s="168" t="s">
        <v>809</v>
      </c>
      <c r="AF3561" s="169">
        <v>-478533.69115614152</v>
      </c>
      <c r="AG3561" s="169">
        <v>-3973977.3938466748</v>
      </c>
      <c r="AH3561" s="169">
        <v>-1894831.319024079</v>
      </c>
      <c r="AI3561" s="168" t="s">
        <v>21</v>
      </c>
      <c r="AJ3561"/>
      <c r="AK3561"/>
    </row>
    <row r="3562" spans="1:37" hidden="1" x14ac:dyDescent="0.25">
      <c r="A3562" s="179" t="b">
        <f>IF(E3562&lt;&gt;1,"",NOT(ISNA(VLOOKUP(P3562,Mapping!$P:$P,1,FALSE))))</f>
        <v>0</v>
      </c>
      <c r="B3562" s="180" t="str">
        <f t="shared" si="55"/>
        <v/>
      </c>
      <c r="E3562" s="167">
        <v>1</v>
      </c>
      <c r="F3562" s="170" t="s">
        <v>5363</v>
      </c>
      <c r="G3562" s="169">
        <v>1352257.3812336279</v>
      </c>
      <c r="H3562" s="168" t="s">
        <v>1266</v>
      </c>
      <c r="I3562" s="168" t="s">
        <v>797</v>
      </c>
      <c r="J3562" s="169">
        <v>396678.20291747758</v>
      </c>
      <c r="K3562" s="169">
        <v>136971.1773388462</v>
      </c>
      <c r="L3562" s="168" t="s">
        <v>5</v>
      </c>
      <c r="M3562" s="168" t="s">
        <v>21</v>
      </c>
      <c r="N3562" s="168" t="s">
        <v>2829</v>
      </c>
      <c r="O3562" s="168" t="s">
        <v>21</v>
      </c>
      <c r="P3562" s="168" t="s">
        <v>2831</v>
      </c>
      <c r="Q3562" s="168" t="s">
        <v>2832</v>
      </c>
      <c r="R3562" s="168" t="s">
        <v>1259</v>
      </c>
      <c r="S3562" s="168" t="s">
        <v>21</v>
      </c>
      <c r="T3562" s="168" t="s">
        <v>1259</v>
      </c>
      <c r="U3562" s="168" t="s">
        <v>1259</v>
      </c>
      <c r="V3562" s="168" t="s">
        <v>2832</v>
      </c>
      <c r="W3562" s="168" t="s">
        <v>1259</v>
      </c>
      <c r="X3562" s="168" t="s">
        <v>21</v>
      </c>
      <c r="Y3562" s="168" t="s">
        <v>1259</v>
      </c>
      <c r="Z3562" s="168" t="s">
        <v>21</v>
      </c>
      <c r="AA3562" s="168" t="s">
        <v>5364</v>
      </c>
      <c r="AB3562" s="168" t="s">
        <v>1259</v>
      </c>
      <c r="AC3562" s="168" t="s">
        <v>9656</v>
      </c>
      <c r="AD3562" s="169">
        <v>580012.52503580088</v>
      </c>
      <c r="AE3562" s="168" t="s">
        <v>816</v>
      </c>
      <c r="AF3562" s="169">
        <v>60317.724971016869</v>
      </c>
      <c r="AG3562" s="169">
        <v>-1061205.630881812</v>
      </c>
      <c r="AH3562" s="169">
        <v>-204802.6030217628</v>
      </c>
      <c r="AI3562" s="168" t="s">
        <v>21</v>
      </c>
      <c r="AJ3562"/>
      <c r="AK3562"/>
    </row>
    <row r="3563" spans="1:37" hidden="1" x14ac:dyDescent="0.25">
      <c r="A3563" s="179" t="b">
        <f>IF(E3563&lt;&gt;1,"",NOT(ISNA(VLOOKUP(P3563,Mapping!$P:$P,1,FALSE))))</f>
        <v>0</v>
      </c>
      <c r="B3563" s="180" t="str">
        <f t="shared" si="55"/>
        <v/>
      </c>
      <c r="E3563" s="167">
        <v>1</v>
      </c>
      <c r="F3563" s="170" t="s">
        <v>5363</v>
      </c>
      <c r="G3563" s="169">
        <v>1021285.294917705</v>
      </c>
      <c r="H3563" s="168" t="s">
        <v>1266</v>
      </c>
      <c r="I3563" s="168" t="s">
        <v>797</v>
      </c>
      <c r="J3563" s="169">
        <v>299589.13227334031</v>
      </c>
      <c r="K3563" s="169">
        <v>103446.76330486299</v>
      </c>
      <c r="L3563" s="168" t="s">
        <v>5</v>
      </c>
      <c r="M3563" s="168" t="s">
        <v>21</v>
      </c>
      <c r="N3563" s="168" t="s">
        <v>2829</v>
      </c>
      <c r="O3563" s="168" t="s">
        <v>21</v>
      </c>
      <c r="P3563" s="168" t="s">
        <v>2835</v>
      </c>
      <c r="Q3563" s="168" t="s">
        <v>2834</v>
      </c>
      <c r="R3563" s="168" t="s">
        <v>1259</v>
      </c>
      <c r="S3563" s="168" t="s">
        <v>21</v>
      </c>
      <c r="T3563" s="168" t="s">
        <v>1259</v>
      </c>
      <c r="U3563" s="168" t="s">
        <v>1259</v>
      </c>
      <c r="V3563" s="168" t="s">
        <v>2834</v>
      </c>
      <c r="W3563" s="168" t="s">
        <v>1259</v>
      </c>
      <c r="X3563" s="168" t="s">
        <v>21</v>
      </c>
      <c r="Y3563" s="168" t="s">
        <v>1259</v>
      </c>
      <c r="Z3563" s="168" t="s">
        <v>21</v>
      </c>
      <c r="AA3563" s="168" t="s">
        <v>5364</v>
      </c>
      <c r="AB3563" s="168" t="s">
        <v>1259</v>
      </c>
      <c r="AC3563" s="168" t="s">
        <v>7053</v>
      </c>
      <c r="AD3563" s="169">
        <v>438051.41750955739</v>
      </c>
      <c r="AE3563" s="168" t="s">
        <v>816</v>
      </c>
      <c r="AF3563" s="169">
        <v>45554.645432656282</v>
      </c>
      <c r="AG3563" s="169">
        <v>-801469.98695969023</v>
      </c>
      <c r="AH3563" s="169">
        <v>-154676.09179266001</v>
      </c>
      <c r="AI3563" s="168" t="s">
        <v>21</v>
      </c>
      <c r="AJ3563"/>
      <c r="AK3563"/>
    </row>
    <row r="3564" spans="1:37" hidden="1" x14ac:dyDescent="0.25">
      <c r="A3564" s="179" t="b">
        <f>IF(E3564&lt;&gt;1,"",NOT(ISNA(VLOOKUP(P3564,Mapping!$P:$P,1,FALSE))))</f>
        <v>0</v>
      </c>
      <c r="B3564" s="180" t="str">
        <f t="shared" si="55"/>
        <v/>
      </c>
      <c r="E3564" s="167">
        <v>1</v>
      </c>
      <c r="F3564" s="170" t="s">
        <v>5363</v>
      </c>
      <c r="G3564" s="169">
        <v>496458.12947388442</v>
      </c>
      <c r="H3564" s="168" t="s">
        <v>1266</v>
      </c>
      <c r="I3564" s="168" t="s">
        <v>797</v>
      </c>
      <c r="J3564" s="169">
        <v>145633.6059662069</v>
      </c>
      <c r="K3564" s="169">
        <v>50286.621050975024</v>
      </c>
      <c r="L3564" s="168" t="s">
        <v>5</v>
      </c>
      <c r="M3564" s="168" t="s">
        <v>21</v>
      </c>
      <c r="N3564" s="168" t="s">
        <v>2829</v>
      </c>
      <c r="O3564" s="168" t="s">
        <v>21</v>
      </c>
      <c r="P3564" s="168" t="s">
        <v>2836</v>
      </c>
      <c r="Q3564" s="168" t="s">
        <v>2837</v>
      </c>
      <c r="R3564" s="168" t="s">
        <v>1259</v>
      </c>
      <c r="S3564" s="168" t="s">
        <v>21</v>
      </c>
      <c r="T3564" s="168" t="s">
        <v>1259</v>
      </c>
      <c r="U3564" s="168" t="s">
        <v>1259</v>
      </c>
      <c r="V3564" s="168" t="s">
        <v>2837</v>
      </c>
      <c r="W3564" s="168" t="s">
        <v>1259</v>
      </c>
      <c r="X3564" s="168" t="s">
        <v>21</v>
      </c>
      <c r="Y3564" s="168" t="s">
        <v>1259</v>
      </c>
      <c r="Z3564" s="168" t="s">
        <v>21</v>
      </c>
      <c r="AA3564" s="168" t="s">
        <v>5364</v>
      </c>
      <c r="AB3564" s="168" t="s">
        <v>1259</v>
      </c>
      <c r="AC3564" s="168" t="s">
        <v>9657</v>
      </c>
      <c r="AD3564" s="169">
        <v>212941.6612893675</v>
      </c>
      <c r="AE3564" s="168" t="s">
        <v>816</v>
      </c>
      <c r="AF3564" s="169">
        <v>22144.61930754123</v>
      </c>
      <c r="AG3564" s="169">
        <v>-389603.46588318283</v>
      </c>
      <c r="AH3564" s="169">
        <v>-75189.766843654157</v>
      </c>
      <c r="AI3564" s="168" t="s">
        <v>21</v>
      </c>
      <c r="AJ3564"/>
      <c r="AK3564"/>
    </row>
    <row r="3565" spans="1:37" hidden="1" x14ac:dyDescent="0.25">
      <c r="A3565" s="179" t="b">
        <f>IF(E3565&lt;&gt;1,"",NOT(ISNA(VLOOKUP(P3565,Mapping!$P:$P,1,FALSE))))</f>
        <v>0</v>
      </c>
      <c r="B3565" s="180" t="str">
        <f t="shared" si="55"/>
        <v/>
      </c>
      <c r="E3565" s="167">
        <v>1</v>
      </c>
      <c r="F3565" s="170" t="s">
        <v>5365</v>
      </c>
      <c r="G3565" s="169">
        <v>1662750.1478688971</v>
      </c>
      <c r="H3565" s="168" t="s">
        <v>1266</v>
      </c>
      <c r="I3565" s="168" t="s">
        <v>303</v>
      </c>
      <c r="J3565" s="169">
        <v>614697.77704385889</v>
      </c>
      <c r="K3565" s="169">
        <v>394077.93448462058</v>
      </c>
      <c r="L3565" s="168" t="s">
        <v>5</v>
      </c>
      <c r="M3565" s="168" t="s">
        <v>21</v>
      </c>
      <c r="N3565" s="168" t="s">
        <v>2829</v>
      </c>
      <c r="O3565" s="168" t="s">
        <v>21</v>
      </c>
      <c r="P3565" s="168" t="s">
        <v>2831</v>
      </c>
      <c r="Q3565" s="168" t="s">
        <v>2832</v>
      </c>
      <c r="R3565" s="168" t="s">
        <v>1259</v>
      </c>
      <c r="S3565" s="168" t="s">
        <v>21</v>
      </c>
      <c r="T3565" s="168" t="s">
        <v>1259</v>
      </c>
      <c r="U3565" s="168" t="s">
        <v>1259</v>
      </c>
      <c r="V3565" s="168" t="s">
        <v>2832</v>
      </c>
      <c r="W3565" s="168" t="s">
        <v>1259</v>
      </c>
      <c r="X3565" s="168" t="s">
        <v>21</v>
      </c>
      <c r="Y3565" s="168" t="s">
        <v>1259</v>
      </c>
      <c r="Z3565" s="168" t="s">
        <v>21</v>
      </c>
      <c r="AA3565" s="168" t="s">
        <v>5366</v>
      </c>
      <c r="AB3565" s="168" t="s">
        <v>5367</v>
      </c>
      <c r="AC3565" s="168" t="s">
        <v>12398</v>
      </c>
      <c r="AD3565" s="169">
        <v>846742.88238155132</v>
      </c>
      <c r="AE3565" s="168" t="s">
        <v>809</v>
      </c>
      <c r="AF3565" s="169">
        <v>-442859.15363961039</v>
      </c>
      <c r="AG3565" s="169">
        <v>-1166616.021059237</v>
      </c>
      <c r="AH3565" s="169">
        <v>-505841.44386048679</v>
      </c>
      <c r="AI3565" s="168" t="s">
        <v>21</v>
      </c>
      <c r="AJ3565"/>
      <c r="AK3565"/>
    </row>
    <row r="3566" spans="1:37" hidden="1" x14ac:dyDescent="0.25">
      <c r="A3566" s="179" t="b">
        <f>IF(E3566&lt;&gt;1,"",NOT(ISNA(VLOOKUP(P3566,Mapping!$P:$P,1,FALSE))))</f>
        <v>0</v>
      </c>
      <c r="B3566" s="180" t="str">
        <f t="shared" si="55"/>
        <v/>
      </c>
      <c r="E3566" s="167">
        <v>1</v>
      </c>
      <c r="F3566" s="170" t="s">
        <v>5368</v>
      </c>
      <c r="G3566" s="169">
        <v>3730040.5256854952</v>
      </c>
      <c r="H3566" s="168" t="s">
        <v>1266</v>
      </c>
      <c r="I3566" s="168" t="s">
        <v>2830</v>
      </c>
      <c r="J3566" s="169">
        <v>1213797.957378702</v>
      </c>
      <c r="K3566" s="169">
        <v>743062.95186740241</v>
      </c>
      <c r="L3566" s="168" t="s">
        <v>5</v>
      </c>
      <c r="M3566" s="168" t="s">
        <v>21</v>
      </c>
      <c r="N3566" s="168" t="s">
        <v>2829</v>
      </c>
      <c r="O3566" s="168" t="s">
        <v>21</v>
      </c>
      <c r="P3566" s="168" t="s">
        <v>2831</v>
      </c>
      <c r="Q3566" s="168" t="s">
        <v>2832</v>
      </c>
      <c r="R3566" s="168" t="s">
        <v>1259</v>
      </c>
      <c r="S3566" s="168" t="s">
        <v>21</v>
      </c>
      <c r="T3566" s="168" t="s">
        <v>1259</v>
      </c>
      <c r="U3566" s="168" t="s">
        <v>1259</v>
      </c>
      <c r="V3566" s="168" t="s">
        <v>2832</v>
      </c>
      <c r="W3566" s="168" t="s">
        <v>1259</v>
      </c>
      <c r="X3566" s="168" t="s">
        <v>21</v>
      </c>
      <c r="Y3566" s="168" t="s">
        <v>1259</v>
      </c>
      <c r="Z3566" s="168" t="s">
        <v>21</v>
      </c>
      <c r="AA3566" s="168" t="s">
        <v>5369</v>
      </c>
      <c r="AB3566" s="168" t="s">
        <v>1259</v>
      </c>
      <c r="AC3566" s="168" t="s">
        <v>9659</v>
      </c>
      <c r="AD3566" s="169">
        <v>1730274.2370000291</v>
      </c>
      <c r="AE3566" s="168" t="s">
        <v>809</v>
      </c>
      <c r="AF3566" s="169">
        <v>-1358257.39171467</v>
      </c>
      <c r="AG3566" s="169">
        <v>503221.37028937228</v>
      </c>
      <c r="AH3566" s="169">
        <v>-1910086.6599321009</v>
      </c>
      <c r="AI3566" s="168" t="s">
        <v>21</v>
      </c>
      <c r="AJ3566"/>
      <c r="AK3566"/>
    </row>
    <row r="3567" spans="1:37" hidden="1" x14ac:dyDescent="0.25">
      <c r="A3567" s="179" t="b">
        <f>IF(E3567&lt;&gt;1,"",NOT(ISNA(VLOOKUP(P3567,Mapping!$P:$P,1,FALSE))))</f>
        <v>0</v>
      </c>
      <c r="B3567" s="180" t="str">
        <f t="shared" si="55"/>
        <v/>
      </c>
      <c r="E3567" s="167">
        <v>1</v>
      </c>
      <c r="F3567" s="170" t="s">
        <v>5368</v>
      </c>
      <c r="G3567" s="169">
        <v>1278522.441175224</v>
      </c>
      <c r="H3567" s="168" t="s">
        <v>1266</v>
      </c>
      <c r="I3567" s="168" t="s">
        <v>2830</v>
      </c>
      <c r="J3567" s="169">
        <v>416045.86247119191</v>
      </c>
      <c r="K3567" s="169">
        <v>254694.99664317709</v>
      </c>
      <c r="L3567" s="168" t="s">
        <v>5</v>
      </c>
      <c r="M3567" s="168" t="s">
        <v>21</v>
      </c>
      <c r="N3567" s="168" t="s">
        <v>2829</v>
      </c>
      <c r="O3567" s="168" t="s">
        <v>21</v>
      </c>
      <c r="P3567" s="168" t="s">
        <v>2836</v>
      </c>
      <c r="Q3567" s="168" t="s">
        <v>2837</v>
      </c>
      <c r="R3567" s="168" t="s">
        <v>1259</v>
      </c>
      <c r="S3567" s="168" t="s">
        <v>21</v>
      </c>
      <c r="T3567" s="168" t="s">
        <v>1259</v>
      </c>
      <c r="U3567" s="168" t="s">
        <v>1259</v>
      </c>
      <c r="V3567" s="168" t="s">
        <v>2837</v>
      </c>
      <c r="W3567" s="168" t="s">
        <v>1259</v>
      </c>
      <c r="X3567" s="168" t="s">
        <v>21</v>
      </c>
      <c r="Y3567" s="168" t="s">
        <v>1259</v>
      </c>
      <c r="Z3567" s="168" t="s">
        <v>21</v>
      </c>
      <c r="AA3567" s="168" t="s">
        <v>5369</v>
      </c>
      <c r="AB3567" s="168" t="s">
        <v>1259</v>
      </c>
      <c r="AC3567" s="168" t="s">
        <v>9660</v>
      </c>
      <c r="AD3567" s="169">
        <v>593075.17603587615</v>
      </c>
      <c r="AE3567" s="168" t="s">
        <v>809</v>
      </c>
      <c r="AF3567" s="169">
        <v>-465561.31072602549</v>
      </c>
      <c r="AG3567" s="169">
        <v>172486.01197856219</v>
      </c>
      <c r="AH3567" s="169">
        <v>-654708.34498877742</v>
      </c>
      <c r="AI3567" s="168" t="s">
        <v>21</v>
      </c>
      <c r="AJ3567"/>
      <c r="AK3567"/>
    </row>
    <row r="3568" spans="1:37" hidden="1" x14ac:dyDescent="0.25">
      <c r="A3568" s="179" t="b">
        <f>IF(E3568&lt;&gt;1,"",NOT(ISNA(VLOOKUP(P3568,Mapping!$P:$P,1,FALSE))))</f>
        <v>0</v>
      </c>
      <c r="B3568" s="180" t="str">
        <f t="shared" si="55"/>
        <v/>
      </c>
      <c r="E3568" s="167">
        <v>1</v>
      </c>
      <c r="F3568" s="170" t="s">
        <v>5370</v>
      </c>
      <c r="G3568" s="169">
        <v>2817999.1964749969</v>
      </c>
      <c r="H3568" s="168" t="s">
        <v>1266</v>
      </c>
      <c r="I3568" s="168" t="s">
        <v>561</v>
      </c>
      <c r="J3568" s="169">
        <v>773971.26592054265</v>
      </c>
      <c r="K3568" s="169">
        <v>364402.56480962818</v>
      </c>
      <c r="L3568" s="168" t="s">
        <v>5</v>
      </c>
      <c r="M3568" s="168" t="s">
        <v>21</v>
      </c>
      <c r="N3568" s="168" t="s">
        <v>2829</v>
      </c>
      <c r="O3568" s="168" t="s">
        <v>21</v>
      </c>
      <c r="P3568" s="168" t="s">
        <v>2831</v>
      </c>
      <c r="Q3568" s="168" t="s">
        <v>2832</v>
      </c>
      <c r="R3568" s="168" t="s">
        <v>1259</v>
      </c>
      <c r="S3568" s="168" t="s">
        <v>21</v>
      </c>
      <c r="T3568" s="168" t="s">
        <v>1259</v>
      </c>
      <c r="U3568" s="168" t="s">
        <v>1259</v>
      </c>
      <c r="V3568" s="168" t="s">
        <v>2832</v>
      </c>
      <c r="W3568" s="168" t="s">
        <v>1259</v>
      </c>
      <c r="X3568" s="168" t="s">
        <v>21</v>
      </c>
      <c r="Y3568" s="168" t="s">
        <v>1259</v>
      </c>
      <c r="Z3568" s="168" t="s">
        <v>21</v>
      </c>
      <c r="AA3568" s="168" t="s">
        <v>5371</v>
      </c>
      <c r="AB3568" s="168" t="s">
        <v>1259</v>
      </c>
      <c r="AC3568" s="168" t="s">
        <v>9661</v>
      </c>
      <c r="AD3568" s="169">
        <v>1203283.581615238</v>
      </c>
      <c r="AE3568" s="168" t="s">
        <v>818</v>
      </c>
      <c r="AF3568" s="169">
        <v>-736798.02542175027</v>
      </c>
      <c r="AG3568" s="169">
        <v>-518580.3291944759</v>
      </c>
      <c r="AH3568" s="169">
        <v>-716524.87896851357</v>
      </c>
      <c r="AI3568" s="168" t="s">
        <v>21</v>
      </c>
      <c r="AJ3568"/>
      <c r="AK3568"/>
    </row>
    <row r="3569" spans="1:37" hidden="1" x14ac:dyDescent="0.25">
      <c r="A3569" s="179" t="b">
        <f>IF(E3569&lt;&gt;1,"",NOT(ISNA(VLOOKUP(P3569,Mapping!$P:$P,1,FALSE))))</f>
        <v>0</v>
      </c>
      <c r="B3569" s="180" t="str">
        <f t="shared" si="55"/>
        <v/>
      </c>
      <c r="E3569" s="167">
        <v>1</v>
      </c>
      <c r="F3569" s="170" t="s">
        <v>5370</v>
      </c>
      <c r="G3569" s="169">
        <v>1312254.96851812</v>
      </c>
      <c r="H3569" s="168" t="s">
        <v>1266</v>
      </c>
      <c r="I3569" s="168" t="s">
        <v>561</v>
      </c>
      <c r="J3569" s="169">
        <v>360414.45308605977</v>
      </c>
      <c r="K3569" s="169">
        <v>169690.99097343319</v>
      </c>
      <c r="L3569" s="168" t="s">
        <v>5</v>
      </c>
      <c r="M3569" s="168" t="s">
        <v>21</v>
      </c>
      <c r="N3569" s="168" t="s">
        <v>2829</v>
      </c>
      <c r="O3569" s="168" t="s">
        <v>21</v>
      </c>
      <c r="P3569" s="168" t="s">
        <v>2836</v>
      </c>
      <c r="Q3569" s="168" t="s">
        <v>2837</v>
      </c>
      <c r="R3569" s="168" t="s">
        <v>1259</v>
      </c>
      <c r="S3569" s="168" t="s">
        <v>21</v>
      </c>
      <c r="T3569" s="168" t="s">
        <v>1259</v>
      </c>
      <c r="U3569" s="168" t="s">
        <v>1259</v>
      </c>
      <c r="V3569" s="168" t="s">
        <v>2837</v>
      </c>
      <c r="W3569" s="168" t="s">
        <v>1259</v>
      </c>
      <c r="X3569" s="168" t="s">
        <v>21</v>
      </c>
      <c r="Y3569" s="168" t="s">
        <v>1259</v>
      </c>
      <c r="Z3569" s="168" t="s">
        <v>21</v>
      </c>
      <c r="AA3569" s="168" t="s">
        <v>5371</v>
      </c>
      <c r="AB3569" s="168" t="s">
        <v>1259</v>
      </c>
      <c r="AC3569" s="168" t="s">
        <v>9662</v>
      </c>
      <c r="AD3569" s="169">
        <v>560331.90516379289</v>
      </c>
      <c r="AE3569" s="168" t="s">
        <v>818</v>
      </c>
      <c r="AF3569" s="169">
        <v>-343104.02602792578</v>
      </c>
      <c r="AG3569" s="169">
        <v>-241486.80184595331</v>
      </c>
      <c r="AH3569" s="169">
        <v>-333663.44946777902</v>
      </c>
      <c r="AI3569" s="168" t="s">
        <v>21</v>
      </c>
      <c r="AJ3569"/>
      <c r="AK3569"/>
    </row>
    <row r="3570" spans="1:37" hidden="1" x14ac:dyDescent="0.25">
      <c r="A3570" s="179" t="b">
        <f>IF(E3570&lt;&gt;1,"",NOT(ISNA(VLOOKUP(P3570,Mapping!$P:$P,1,FALSE))))</f>
        <v>0</v>
      </c>
      <c r="B3570" s="180" t="str">
        <f t="shared" si="55"/>
        <v/>
      </c>
      <c r="E3570" s="167">
        <v>1</v>
      </c>
      <c r="F3570" s="170" t="s">
        <v>5372</v>
      </c>
      <c r="G3570" s="169">
        <v>1578882.443429658</v>
      </c>
      <c r="H3570" s="168" t="s">
        <v>1266</v>
      </c>
      <c r="I3570" s="168" t="s">
        <v>561</v>
      </c>
      <c r="J3570" s="169">
        <v>1021020.313772188</v>
      </c>
      <c r="K3570" s="169">
        <v>443793.23510499019</v>
      </c>
      <c r="L3570" s="168" t="s">
        <v>5</v>
      </c>
      <c r="M3570" s="168" t="s">
        <v>21</v>
      </c>
      <c r="N3570" s="168" t="s">
        <v>2829</v>
      </c>
      <c r="O3570" s="168" t="s">
        <v>21</v>
      </c>
      <c r="P3570" s="168" t="s">
        <v>2831</v>
      </c>
      <c r="Q3570" s="168" t="s">
        <v>2832</v>
      </c>
      <c r="R3570" s="168" t="s">
        <v>1259</v>
      </c>
      <c r="S3570" s="168" t="s">
        <v>21</v>
      </c>
      <c r="T3570" s="168" t="s">
        <v>1259</v>
      </c>
      <c r="U3570" s="168" t="s">
        <v>1259</v>
      </c>
      <c r="V3570" s="168" t="s">
        <v>2832</v>
      </c>
      <c r="W3570" s="168" t="s">
        <v>1259</v>
      </c>
      <c r="X3570" s="168" t="s">
        <v>21</v>
      </c>
      <c r="Y3570" s="168" t="s">
        <v>1259</v>
      </c>
      <c r="Z3570" s="168" t="s">
        <v>21</v>
      </c>
      <c r="AA3570" s="168" t="s">
        <v>5373</v>
      </c>
      <c r="AB3570" s="168" t="s">
        <v>1259</v>
      </c>
      <c r="AC3570" s="168" t="s">
        <v>9663</v>
      </c>
      <c r="AD3570" s="169">
        <v>1570007.0066203801</v>
      </c>
      <c r="AE3570" s="168" t="s">
        <v>809</v>
      </c>
      <c r="AF3570" s="169">
        <v>-1431964.6837317101</v>
      </c>
      <c r="AG3570" s="169">
        <v>616208.40915909526</v>
      </c>
      <c r="AH3570" s="169">
        <v>-699248.34599674214</v>
      </c>
      <c r="AI3570" s="168" t="s">
        <v>21</v>
      </c>
      <c r="AJ3570"/>
      <c r="AK3570"/>
    </row>
    <row r="3571" spans="1:37" hidden="1" x14ac:dyDescent="0.25">
      <c r="A3571" s="179" t="b">
        <f>IF(E3571&lt;&gt;1,"",NOT(ISNA(VLOOKUP(P3571,Mapping!$P:$P,1,FALSE))))</f>
        <v>0</v>
      </c>
      <c r="B3571" s="180" t="str">
        <f t="shared" si="55"/>
        <v/>
      </c>
      <c r="E3571" s="167">
        <v>1</v>
      </c>
      <c r="F3571" s="170" t="s">
        <v>5372</v>
      </c>
      <c r="G3571" s="169">
        <v>2044223.5845220999</v>
      </c>
      <c r="H3571" s="168" t="s">
        <v>1266</v>
      </c>
      <c r="I3571" s="168" t="s">
        <v>561</v>
      </c>
      <c r="J3571" s="169">
        <v>1321943.767488763</v>
      </c>
      <c r="K3571" s="169">
        <v>574591.60536507657</v>
      </c>
      <c r="L3571" s="168" t="s">
        <v>5</v>
      </c>
      <c r="M3571" s="168" t="s">
        <v>21</v>
      </c>
      <c r="N3571" s="168" t="s">
        <v>2829</v>
      </c>
      <c r="O3571" s="168" t="s">
        <v>21</v>
      </c>
      <c r="P3571" s="168" t="s">
        <v>2836</v>
      </c>
      <c r="Q3571" s="168" t="s">
        <v>2837</v>
      </c>
      <c r="R3571" s="168" t="s">
        <v>1259</v>
      </c>
      <c r="S3571" s="168" t="s">
        <v>21</v>
      </c>
      <c r="T3571" s="168" t="s">
        <v>1259</v>
      </c>
      <c r="U3571" s="168" t="s">
        <v>1259</v>
      </c>
      <c r="V3571" s="168" t="s">
        <v>2837</v>
      </c>
      <c r="W3571" s="168" t="s">
        <v>1259</v>
      </c>
      <c r="X3571" s="168" t="s">
        <v>21</v>
      </c>
      <c r="Y3571" s="168" t="s">
        <v>1259</v>
      </c>
      <c r="Z3571" s="168" t="s">
        <v>21</v>
      </c>
      <c r="AA3571" s="168" t="s">
        <v>5373</v>
      </c>
      <c r="AB3571" s="168" t="s">
        <v>1259</v>
      </c>
      <c r="AC3571" s="168" t="s">
        <v>9664</v>
      </c>
      <c r="AD3571" s="169">
        <v>2032732.306419685</v>
      </c>
      <c r="AE3571" s="168" t="s">
        <v>809</v>
      </c>
      <c r="AF3571" s="169">
        <v>-1854005.0216332059</v>
      </c>
      <c r="AG3571" s="169">
        <v>797822.38901055115</v>
      </c>
      <c r="AH3571" s="169">
        <v>-905336.53488451988</v>
      </c>
      <c r="AI3571" s="168" t="s">
        <v>21</v>
      </c>
      <c r="AJ3571"/>
      <c r="AK3571"/>
    </row>
    <row r="3572" spans="1:37" hidden="1" x14ac:dyDescent="0.25">
      <c r="A3572" s="179" t="b">
        <f>IF(E3572&lt;&gt;1,"",NOT(ISNA(VLOOKUP(P3572,Mapping!$P:$P,1,FALSE))))</f>
        <v>0</v>
      </c>
      <c r="B3572" s="180" t="str">
        <f t="shared" si="55"/>
        <v/>
      </c>
      <c r="E3572" s="167">
        <v>1</v>
      </c>
      <c r="F3572" s="170" t="s">
        <v>5374</v>
      </c>
      <c r="G3572" s="169">
        <v>935577.19420216826</v>
      </c>
      <c r="H3572" s="168" t="s">
        <v>1266</v>
      </c>
      <c r="I3572" s="168" t="s">
        <v>797</v>
      </c>
      <c r="J3572" s="169">
        <v>300208.07951194223</v>
      </c>
      <c r="K3572" s="169">
        <v>109352.79568815049</v>
      </c>
      <c r="L3572" s="168" t="s">
        <v>5</v>
      </c>
      <c r="M3572" s="168" t="s">
        <v>21</v>
      </c>
      <c r="N3572" s="168" t="s">
        <v>2829</v>
      </c>
      <c r="O3572" s="168" t="s">
        <v>21</v>
      </c>
      <c r="P3572" s="168" t="s">
        <v>2831</v>
      </c>
      <c r="Q3572" s="168" t="s">
        <v>2832</v>
      </c>
      <c r="R3572" s="168" t="s">
        <v>1259</v>
      </c>
      <c r="S3572" s="168" t="s">
        <v>21</v>
      </c>
      <c r="T3572" s="168" t="s">
        <v>1259</v>
      </c>
      <c r="U3572" s="168" t="s">
        <v>1259</v>
      </c>
      <c r="V3572" s="168" t="s">
        <v>2832</v>
      </c>
      <c r="W3572" s="168" t="s">
        <v>1259</v>
      </c>
      <c r="X3572" s="168" t="s">
        <v>21</v>
      </c>
      <c r="Y3572" s="168" t="s">
        <v>1259</v>
      </c>
      <c r="Z3572" s="168" t="s">
        <v>21</v>
      </c>
      <c r="AA3572" s="168" t="s">
        <v>5375</v>
      </c>
      <c r="AB3572" s="168" t="s">
        <v>1259</v>
      </c>
      <c r="AC3572" s="168" t="s">
        <v>7116</v>
      </c>
      <c r="AD3572" s="169">
        <v>450492.40949506272</v>
      </c>
      <c r="AE3572" s="168" t="s">
        <v>816</v>
      </c>
      <c r="AF3572" s="169">
        <v>-381123.28752383619</v>
      </c>
      <c r="AG3572" s="169">
        <v>-776752.66991440114</v>
      </c>
      <c r="AH3572" s="169">
        <v>-184284.45850240189</v>
      </c>
      <c r="AI3572" s="168" t="s">
        <v>21</v>
      </c>
      <c r="AJ3572"/>
      <c r="AK3572"/>
    </row>
    <row r="3573" spans="1:37" hidden="1" x14ac:dyDescent="0.25">
      <c r="A3573" s="179" t="b">
        <f>IF(E3573&lt;&gt;1,"",NOT(ISNA(VLOOKUP(P3573,Mapping!$P:$P,1,FALSE))))</f>
        <v>0</v>
      </c>
      <c r="B3573" s="180" t="str">
        <f t="shared" si="55"/>
        <v/>
      </c>
      <c r="E3573" s="167">
        <v>1</v>
      </c>
      <c r="F3573" s="170" t="s">
        <v>5374</v>
      </c>
      <c r="G3573" s="169">
        <v>3359060.2876174231</v>
      </c>
      <c r="H3573" s="168" t="s">
        <v>1266</v>
      </c>
      <c r="I3573" s="168" t="s">
        <v>797</v>
      </c>
      <c r="J3573" s="169">
        <v>1077855.5143922761</v>
      </c>
      <c r="K3573" s="169">
        <v>392616.06162733608</v>
      </c>
      <c r="L3573" s="168" t="s">
        <v>5</v>
      </c>
      <c r="M3573" s="168" t="s">
        <v>21</v>
      </c>
      <c r="N3573" s="168" t="s">
        <v>2829</v>
      </c>
      <c r="O3573" s="168" t="s">
        <v>21</v>
      </c>
      <c r="P3573" s="168" t="s">
        <v>2833</v>
      </c>
      <c r="Q3573" s="168" t="s">
        <v>2834</v>
      </c>
      <c r="R3573" s="168" t="s">
        <v>1259</v>
      </c>
      <c r="S3573" s="168" t="s">
        <v>21</v>
      </c>
      <c r="T3573" s="168" t="s">
        <v>1259</v>
      </c>
      <c r="U3573" s="168" t="s">
        <v>1259</v>
      </c>
      <c r="V3573" s="168" t="s">
        <v>2834</v>
      </c>
      <c r="W3573" s="168" t="s">
        <v>1259</v>
      </c>
      <c r="X3573" s="168" t="s">
        <v>21</v>
      </c>
      <c r="Y3573" s="168" t="s">
        <v>1259</v>
      </c>
      <c r="Z3573" s="168" t="s">
        <v>21</v>
      </c>
      <c r="AA3573" s="168" t="s">
        <v>5375</v>
      </c>
      <c r="AB3573" s="168" t="s">
        <v>1259</v>
      </c>
      <c r="AC3573" s="168" t="s">
        <v>9665</v>
      </c>
      <c r="AD3573" s="169">
        <v>1617430.5786690169</v>
      </c>
      <c r="AE3573" s="168" t="s">
        <v>816</v>
      </c>
      <c r="AF3573" s="169">
        <v>-1368370.3576157009</v>
      </c>
      <c r="AG3573" s="169">
        <v>-2788822.8389697769</v>
      </c>
      <c r="AH3573" s="169">
        <v>-661647.81486404547</v>
      </c>
      <c r="AI3573" s="168" t="s">
        <v>21</v>
      </c>
      <c r="AJ3573"/>
      <c r="AK3573"/>
    </row>
    <row r="3574" spans="1:37" hidden="1" x14ac:dyDescent="0.25">
      <c r="A3574" s="179" t="b">
        <f>IF(E3574&lt;&gt;1,"",NOT(ISNA(VLOOKUP(P3574,Mapping!$P:$P,1,FALSE))))</f>
        <v>0</v>
      </c>
      <c r="B3574" s="180" t="str">
        <f t="shared" si="55"/>
        <v/>
      </c>
      <c r="E3574" s="167">
        <v>1</v>
      </c>
      <c r="F3574" s="170" t="s">
        <v>5374</v>
      </c>
      <c r="G3574" s="169">
        <v>958121.22297812416</v>
      </c>
      <c r="H3574" s="168" t="s">
        <v>1266</v>
      </c>
      <c r="I3574" s="168" t="s">
        <v>797</v>
      </c>
      <c r="J3574" s="169">
        <v>307442.009138736</v>
      </c>
      <c r="K3574" s="169">
        <v>111987.8028131664</v>
      </c>
      <c r="L3574" s="168" t="s">
        <v>5</v>
      </c>
      <c r="M3574" s="168" t="s">
        <v>21</v>
      </c>
      <c r="N3574" s="168" t="s">
        <v>2829</v>
      </c>
      <c r="O3574" s="168" t="s">
        <v>21</v>
      </c>
      <c r="P3574" s="168" t="s">
        <v>2835</v>
      </c>
      <c r="Q3574" s="168" t="s">
        <v>2834</v>
      </c>
      <c r="R3574" s="168" t="s">
        <v>1259</v>
      </c>
      <c r="S3574" s="168" t="s">
        <v>21</v>
      </c>
      <c r="T3574" s="168" t="s">
        <v>1259</v>
      </c>
      <c r="U3574" s="168" t="s">
        <v>1259</v>
      </c>
      <c r="V3574" s="168" t="s">
        <v>2834</v>
      </c>
      <c r="W3574" s="168" t="s">
        <v>1259</v>
      </c>
      <c r="X3574" s="168" t="s">
        <v>21</v>
      </c>
      <c r="Y3574" s="168" t="s">
        <v>1259</v>
      </c>
      <c r="Z3574" s="168" t="s">
        <v>21</v>
      </c>
      <c r="AA3574" s="168" t="s">
        <v>5375</v>
      </c>
      <c r="AB3574" s="168" t="s">
        <v>1259</v>
      </c>
      <c r="AC3574" s="168" t="s">
        <v>2456</v>
      </c>
      <c r="AD3574" s="169">
        <v>461347.64827807422</v>
      </c>
      <c r="AE3574" s="168" t="s">
        <v>816</v>
      </c>
      <c r="AF3574" s="169">
        <v>-390306.98119910952</v>
      </c>
      <c r="AG3574" s="169">
        <v>-795469.60171956744</v>
      </c>
      <c r="AH3574" s="169">
        <v>-188725.0478639057</v>
      </c>
      <c r="AI3574" s="168" t="s">
        <v>21</v>
      </c>
      <c r="AJ3574"/>
      <c r="AK3574"/>
    </row>
    <row r="3575" spans="1:37" hidden="1" x14ac:dyDescent="0.25">
      <c r="A3575" s="179" t="b">
        <f>IF(E3575&lt;&gt;1,"",NOT(ISNA(VLOOKUP(P3575,Mapping!$P:$P,1,FALSE))))</f>
        <v>0</v>
      </c>
      <c r="B3575" s="180" t="str">
        <f t="shared" si="55"/>
        <v/>
      </c>
      <c r="E3575" s="167">
        <v>1</v>
      </c>
      <c r="F3575" s="170" t="s">
        <v>5376</v>
      </c>
      <c r="G3575" s="169">
        <v>287064.30270652962</v>
      </c>
      <c r="H3575" s="168" t="s">
        <v>1266</v>
      </c>
      <c r="I3575" s="168" t="s">
        <v>402</v>
      </c>
      <c r="J3575" s="169">
        <v>126671.7978990484</v>
      </c>
      <c r="K3575" s="169">
        <v>75145.935969465296</v>
      </c>
      <c r="L3575" s="168" t="s">
        <v>5</v>
      </c>
      <c r="M3575" s="168" t="s">
        <v>21</v>
      </c>
      <c r="N3575" s="168" t="s">
        <v>2829</v>
      </c>
      <c r="O3575" s="168" t="s">
        <v>21</v>
      </c>
      <c r="P3575" s="168" t="s">
        <v>2831</v>
      </c>
      <c r="Q3575" s="168" t="s">
        <v>2832</v>
      </c>
      <c r="R3575" s="168" t="s">
        <v>1259</v>
      </c>
      <c r="S3575" s="168" t="s">
        <v>21</v>
      </c>
      <c r="T3575" s="168" t="s">
        <v>1259</v>
      </c>
      <c r="U3575" s="168" t="s">
        <v>1259</v>
      </c>
      <c r="V3575" s="168" t="s">
        <v>2832</v>
      </c>
      <c r="W3575" s="168" t="s">
        <v>1259</v>
      </c>
      <c r="X3575" s="168" t="s">
        <v>21</v>
      </c>
      <c r="Y3575" s="168" t="s">
        <v>1259</v>
      </c>
      <c r="Z3575" s="168" t="s">
        <v>21</v>
      </c>
      <c r="AA3575" s="168" t="s">
        <v>5377</v>
      </c>
      <c r="AB3575" s="168" t="s">
        <v>1259</v>
      </c>
      <c r="AC3575" s="168" t="s">
        <v>9666</v>
      </c>
      <c r="AD3575" s="169">
        <v>197499.30761238979</v>
      </c>
      <c r="AE3575" s="168" t="s">
        <v>816</v>
      </c>
      <c r="AF3575" s="169">
        <v>-182066.1173288287</v>
      </c>
      <c r="AG3575" s="169">
        <v>-280953.04210860142</v>
      </c>
      <c r="AH3575" s="169">
        <v>-98390.730298454844</v>
      </c>
      <c r="AI3575" s="168" t="s">
        <v>21</v>
      </c>
      <c r="AJ3575"/>
      <c r="AK3575"/>
    </row>
    <row r="3576" spans="1:37" hidden="1" x14ac:dyDescent="0.25">
      <c r="A3576" s="179" t="b">
        <f>IF(E3576&lt;&gt;1,"",NOT(ISNA(VLOOKUP(P3576,Mapping!$P:$P,1,FALSE))))</f>
        <v>0</v>
      </c>
      <c r="B3576" s="180" t="str">
        <f t="shared" si="55"/>
        <v/>
      </c>
      <c r="E3576" s="167">
        <v>1</v>
      </c>
      <c r="F3576" s="170" t="s">
        <v>5376</v>
      </c>
      <c r="G3576" s="169">
        <v>1354731.740026921</v>
      </c>
      <c r="H3576" s="168" t="s">
        <v>1266</v>
      </c>
      <c r="I3576" s="168" t="s">
        <v>402</v>
      </c>
      <c r="J3576" s="169">
        <v>597797.43967522355</v>
      </c>
      <c r="K3576" s="169">
        <v>354633.3822493417</v>
      </c>
      <c r="L3576" s="168" t="s">
        <v>5</v>
      </c>
      <c r="M3576" s="168" t="s">
        <v>21</v>
      </c>
      <c r="N3576" s="168" t="s">
        <v>2829</v>
      </c>
      <c r="O3576" s="168" t="s">
        <v>21</v>
      </c>
      <c r="P3576" s="168" t="s">
        <v>2835</v>
      </c>
      <c r="Q3576" s="168" t="s">
        <v>2834</v>
      </c>
      <c r="R3576" s="168" t="s">
        <v>1259</v>
      </c>
      <c r="S3576" s="168" t="s">
        <v>21</v>
      </c>
      <c r="T3576" s="168" t="s">
        <v>1259</v>
      </c>
      <c r="U3576" s="168" t="s">
        <v>1259</v>
      </c>
      <c r="V3576" s="168" t="s">
        <v>2834</v>
      </c>
      <c r="W3576" s="168" t="s">
        <v>1259</v>
      </c>
      <c r="X3576" s="168" t="s">
        <v>21</v>
      </c>
      <c r="Y3576" s="168" t="s">
        <v>1259</v>
      </c>
      <c r="Z3576" s="168" t="s">
        <v>21</v>
      </c>
      <c r="AA3576" s="168" t="s">
        <v>5377</v>
      </c>
      <c r="AB3576" s="168" t="s">
        <v>1259</v>
      </c>
      <c r="AC3576" s="168" t="s">
        <v>9667</v>
      </c>
      <c r="AD3576" s="169">
        <v>932051.03571994277</v>
      </c>
      <c r="AE3576" s="168" t="s">
        <v>816</v>
      </c>
      <c r="AF3576" s="169">
        <v>-859217.76272191096</v>
      </c>
      <c r="AG3576" s="169">
        <v>-1325891.098311699</v>
      </c>
      <c r="AH3576" s="169">
        <v>-464331.66368307668</v>
      </c>
      <c r="AI3576" s="168" t="s">
        <v>21</v>
      </c>
      <c r="AJ3576"/>
      <c r="AK3576"/>
    </row>
    <row r="3577" spans="1:37" hidden="1" x14ac:dyDescent="0.25">
      <c r="A3577" s="179" t="b">
        <f>IF(E3577&lt;&gt;1,"",NOT(ISNA(VLOOKUP(P3577,Mapping!$P:$P,1,FALSE))))</f>
        <v>0</v>
      </c>
      <c r="B3577" s="180" t="str">
        <f t="shared" si="55"/>
        <v/>
      </c>
      <c r="E3577" s="167">
        <v>1</v>
      </c>
      <c r="F3577" s="170" t="s">
        <v>5378</v>
      </c>
      <c r="G3577" s="169">
        <v>295287.72169846267</v>
      </c>
      <c r="H3577" s="168" t="s">
        <v>1266</v>
      </c>
      <c r="I3577" s="168" t="s">
        <v>402</v>
      </c>
      <c r="J3577" s="169">
        <v>112572.06067092071</v>
      </c>
      <c r="K3577" s="169">
        <v>54311.402461153673</v>
      </c>
      <c r="L3577" s="168" t="s">
        <v>5</v>
      </c>
      <c r="M3577" s="168" t="s">
        <v>21</v>
      </c>
      <c r="N3577" s="168" t="s">
        <v>2829</v>
      </c>
      <c r="O3577" s="168" t="s">
        <v>21</v>
      </c>
      <c r="P3577" s="168" t="s">
        <v>2831</v>
      </c>
      <c r="Q3577" s="168" t="s">
        <v>2832</v>
      </c>
      <c r="R3577" s="168" t="s">
        <v>1259</v>
      </c>
      <c r="S3577" s="168" t="s">
        <v>21</v>
      </c>
      <c r="T3577" s="168" t="s">
        <v>1259</v>
      </c>
      <c r="U3577" s="168" t="s">
        <v>1259</v>
      </c>
      <c r="V3577" s="168" t="s">
        <v>2832</v>
      </c>
      <c r="W3577" s="168" t="s">
        <v>1259</v>
      </c>
      <c r="X3577" s="168" t="s">
        <v>21</v>
      </c>
      <c r="Y3577" s="168" t="s">
        <v>1259</v>
      </c>
      <c r="Z3577" s="168" t="s">
        <v>21</v>
      </c>
      <c r="AA3577" s="168" t="s">
        <v>5379</v>
      </c>
      <c r="AB3577" s="168" t="s">
        <v>1259</v>
      </c>
      <c r="AC3577" s="168" t="s">
        <v>9668</v>
      </c>
      <c r="AD3577" s="169">
        <v>192213.97300454939</v>
      </c>
      <c r="AE3577" s="168" t="s">
        <v>811</v>
      </c>
      <c r="AF3577" s="169">
        <v>-120067.8321046026</v>
      </c>
      <c r="AG3577" s="169">
        <v>-135000.64391811189</v>
      </c>
      <c r="AH3577" s="169">
        <v>-93494.98887808164</v>
      </c>
      <c r="AI3577" s="168" t="s">
        <v>21</v>
      </c>
      <c r="AJ3577"/>
      <c r="AK3577"/>
    </row>
    <row r="3578" spans="1:37" hidden="1" x14ac:dyDescent="0.25">
      <c r="A3578" s="179" t="b">
        <f>IF(E3578&lt;&gt;1,"",NOT(ISNA(VLOOKUP(P3578,Mapping!$P:$P,1,FALSE))))</f>
        <v>0</v>
      </c>
      <c r="B3578" s="180" t="str">
        <f t="shared" si="55"/>
        <v/>
      </c>
      <c r="E3578" s="167">
        <v>1</v>
      </c>
      <c r="F3578" s="170" t="s">
        <v>5380</v>
      </c>
      <c r="G3578" s="169">
        <v>10982268.17648847</v>
      </c>
      <c r="H3578" s="168" t="s">
        <v>1266</v>
      </c>
      <c r="I3578" s="168" t="s">
        <v>2855</v>
      </c>
      <c r="J3578" s="169">
        <v>2000354.4547141129</v>
      </c>
      <c r="K3578" s="169">
        <v>675353.77587481332</v>
      </c>
      <c r="L3578" s="168" t="s">
        <v>5</v>
      </c>
      <c r="M3578" s="168" t="s">
        <v>21</v>
      </c>
      <c r="N3578" s="168" t="s">
        <v>2829</v>
      </c>
      <c r="O3578" s="168" t="s">
        <v>21</v>
      </c>
      <c r="P3578" s="168" t="s">
        <v>2831</v>
      </c>
      <c r="Q3578" s="168" t="s">
        <v>2832</v>
      </c>
      <c r="R3578" s="168" t="s">
        <v>1259</v>
      </c>
      <c r="S3578" s="168" t="s">
        <v>21</v>
      </c>
      <c r="T3578" s="168" t="s">
        <v>1259</v>
      </c>
      <c r="U3578" s="168" t="s">
        <v>1259</v>
      </c>
      <c r="V3578" s="168" t="s">
        <v>2832</v>
      </c>
      <c r="W3578" s="168" t="s">
        <v>1259</v>
      </c>
      <c r="X3578" s="168" t="s">
        <v>21</v>
      </c>
      <c r="Y3578" s="168" t="s">
        <v>1259</v>
      </c>
      <c r="Z3578" s="168" t="s">
        <v>21</v>
      </c>
      <c r="AA3578" s="168" t="s">
        <v>5381</v>
      </c>
      <c r="AB3578" s="168" t="s">
        <v>1259</v>
      </c>
      <c r="AC3578" s="168" t="s">
        <v>9669</v>
      </c>
      <c r="AD3578" s="169">
        <v>3489799.2710555978</v>
      </c>
      <c r="AE3578" s="168" t="s">
        <v>817</v>
      </c>
      <c r="AF3578" s="169">
        <v>-1706691.973286239</v>
      </c>
      <c r="AG3578" s="169">
        <v>211078.16447131339</v>
      </c>
      <c r="AH3578" s="169">
        <v>-575720.84694997407</v>
      </c>
      <c r="AI3578" s="168" t="s">
        <v>21</v>
      </c>
      <c r="AJ3578"/>
      <c r="AK3578"/>
    </row>
    <row r="3579" spans="1:37" hidden="1" x14ac:dyDescent="0.25">
      <c r="A3579" s="179" t="b">
        <f>IF(E3579&lt;&gt;1,"",NOT(ISNA(VLOOKUP(P3579,Mapping!$P:$P,1,FALSE))))</f>
        <v>0</v>
      </c>
      <c r="B3579" s="180" t="str">
        <f t="shared" si="55"/>
        <v/>
      </c>
      <c r="E3579" s="167">
        <v>1</v>
      </c>
      <c r="F3579" s="170" t="s">
        <v>5380</v>
      </c>
      <c r="G3579" s="169">
        <v>17432002.435661901</v>
      </c>
      <c r="H3579" s="168" t="s">
        <v>1266</v>
      </c>
      <c r="I3579" s="168" t="s">
        <v>2855</v>
      </c>
      <c r="J3579" s="169">
        <v>3175134.9690600252</v>
      </c>
      <c r="K3579" s="169">
        <v>1071979.7110024211</v>
      </c>
      <c r="L3579" s="168" t="s">
        <v>5</v>
      </c>
      <c r="M3579" s="168" t="s">
        <v>21</v>
      </c>
      <c r="N3579" s="168" t="s">
        <v>2829</v>
      </c>
      <c r="O3579" s="168" t="s">
        <v>21</v>
      </c>
      <c r="P3579" s="168" t="s">
        <v>2844</v>
      </c>
      <c r="Q3579" s="168" t="s">
        <v>2834</v>
      </c>
      <c r="R3579" s="168" t="s">
        <v>1259</v>
      </c>
      <c r="S3579" s="168" t="s">
        <v>21</v>
      </c>
      <c r="T3579" s="168" t="s">
        <v>1259</v>
      </c>
      <c r="U3579" s="168" t="s">
        <v>1259</v>
      </c>
      <c r="V3579" s="168" t="s">
        <v>2834</v>
      </c>
      <c r="W3579" s="168" t="s">
        <v>1259</v>
      </c>
      <c r="X3579" s="168" t="s">
        <v>21</v>
      </c>
      <c r="Y3579" s="168" t="s">
        <v>1259</v>
      </c>
      <c r="Z3579" s="168" t="s">
        <v>21</v>
      </c>
      <c r="AA3579" s="168" t="s">
        <v>5381</v>
      </c>
      <c r="AB3579" s="168" t="s">
        <v>1259</v>
      </c>
      <c r="AC3579" s="168" t="s">
        <v>9670</v>
      </c>
      <c r="AD3579" s="169">
        <v>5539310.1329696067</v>
      </c>
      <c r="AE3579" s="168" t="s">
        <v>817</v>
      </c>
      <c r="AF3579" s="169">
        <v>-2709008.5724680522</v>
      </c>
      <c r="AG3579" s="169">
        <v>335041.45209787041</v>
      </c>
      <c r="AH3579" s="169">
        <v>-913833.74044525251</v>
      </c>
      <c r="AI3579" s="168" t="s">
        <v>21</v>
      </c>
      <c r="AJ3579"/>
      <c r="AK3579"/>
    </row>
    <row r="3580" spans="1:37" hidden="1" x14ac:dyDescent="0.25">
      <c r="A3580" s="179" t="b">
        <f>IF(E3580&lt;&gt;1,"",NOT(ISNA(VLOOKUP(P3580,Mapping!$P:$P,1,FALSE))))</f>
        <v>0</v>
      </c>
      <c r="B3580" s="180" t="str">
        <f t="shared" si="55"/>
        <v/>
      </c>
      <c r="E3580" s="167">
        <v>1</v>
      </c>
      <c r="F3580" s="170" t="s">
        <v>5380</v>
      </c>
      <c r="G3580" s="169">
        <v>7748162.8717857571</v>
      </c>
      <c r="H3580" s="168" t="s">
        <v>1266</v>
      </c>
      <c r="I3580" s="168" t="s">
        <v>2855</v>
      </c>
      <c r="J3580" s="169">
        <v>1411281.5192046149</v>
      </c>
      <c r="K3580" s="169">
        <v>476472.70740994503</v>
      </c>
      <c r="L3580" s="168" t="s">
        <v>5</v>
      </c>
      <c r="M3580" s="168" t="s">
        <v>21</v>
      </c>
      <c r="N3580" s="168" t="s">
        <v>2829</v>
      </c>
      <c r="O3580" s="168" t="s">
        <v>21</v>
      </c>
      <c r="P3580" s="168" t="s">
        <v>2836</v>
      </c>
      <c r="Q3580" s="168" t="s">
        <v>2837</v>
      </c>
      <c r="R3580" s="168" t="s">
        <v>1259</v>
      </c>
      <c r="S3580" s="168" t="s">
        <v>21</v>
      </c>
      <c r="T3580" s="168" t="s">
        <v>1259</v>
      </c>
      <c r="U3580" s="168" t="s">
        <v>1259</v>
      </c>
      <c r="V3580" s="168" t="s">
        <v>2837</v>
      </c>
      <c r="W3580" s="168" t="s">
        <v>1259</v>
      </c>
      <c r="X3580" s="168" t="s">
        <v>21</v>
      </c>
      <c r="Y3580" s="168" t="s">
        <v>1259</v>
      </c>
      <c r="Z3580" s="168" t="s">
        <v>21</v>
      </c>
      <c r="AA3580" s="168" t="s">
        <v>5381</v>
      </c>
      <c r="AB3580" s="168" t="s">
        <v>1259</v>
      </c>
      <c r="AC3580" s="168" t="s">
        <v>9671</v>
      </c>
      <c r="AD3580" s="169">
        <v>2462108.2555483398</v>
      </c>
      <c r="AE3580" s="168" t="s">
        <v>817</v>
      </c>
      <c r="AF3580" s="169">
        <v>-1204098.021326906</v>
      </c>
      <c r="AG3580" s="169">
        <v>148918.96379862819</v>
      </c>
      <c r="AH3580" s="169">
        <v>-406180.10953336209</v>
      </c>
      <c r="AI3580" s="168" t="s">
        <v>21</v>
      </c>
      <c r="AJ3580"/>
      <c r="AK3580"/>
    </row>
    <row r="3581" spans="1:37" hidden="1" x14ac:dyDescent="0.25">
      <c r="A3581" s="179" t="b">
        <f>IF(E3581&lt;&gt;1,"",NOT(ISNA(VLOOKUP(P3581,Mapping!$P:$P,1,FALSE))))</f>
        <v>0</v>
      </c>
      <c r="B3581" s="180" t="str">
        <f t="shared" si="55"/>
        <v/>
      </c>
      <c r="E3581" s="167">
        <v>1</v>
      </c>
      <c r="F3581" s="170" t="s">
        <v>5382</v>
      </c>
      <c r="G3581" s="169">
        <v>1189050.152471212</v>
      </c>
      <c r="H3581" s="168" t="s">
        <v>1266</v>
      </c>
      <c r="I3581" s="168" t="s">
        <v>303</v>
      </c>
      <c r="J3581" s="169">
        <v>415028.7747091896</v>
      </c>
      <c r="K3581" s="169">
        <v>233131.1289641631</v>
      </c>
      <c r="L3581" s="168" t="s">
        <v>5</v>
      </c>
      <c r="M3581" s="168" t="s">
        <v>21</v>
      </c>
      <c r="N3581" s="168" t="s">
        <v>2829</v>
      </c>
      <c r="O3581" s="168" t="s">
        <v>21</v>
      </c>
      <c r="P3581" s="168" t="s">
        <v>2831</v>
      </c>
      <c r="Q3581" s="168" t="s">
        <v>2832</v>
      </c>
      <c r="R3581" s="168" t="s">
        <v>1259</v>
      </c>
      <c r="S3581" s="168" t="s">
        <v>21</v>
      </c>
      <c r="T3581" s="168" t="s">
        <v>1259</v>
      </c>
      <c r="U3581" s="168" t="s">
        <v>1259</v>
      </c>
      <c r="V3581" s="168" t="s">
        <v>2832</v>
      </c>
      <c r="W3581" s="168" t="s">
        <v>1259</v>
      </c>
      <c r="X3581" s="168" t="s">
        <v>21</v>
      </c>
      <c r="Y3581" s="168" t="s">
        <v>1259</v>
      </c>
      <c r="Z3581" s="168" t="s">
        <v>21</v>
      </c>
      <c r="AA3581" s="168" t="s">
        <v>5383</v>
      </c>
      <c r="AB3581" s="168" t="s">
        <v>5384</v>
      </c>
      <c r="AC3581" s="168" t="s">
        <v>9672</v>
      </c>
      <c r="AD3581" s="169">
        <v>594906.83933896548</v>
      </c>
      <c r="AE3581" s="168" t="s">
        <v>816</v>
      </c>
      <c r="AF3581" s="169">
        <v>-426644.23824596539</v>
      </c>
      <c r="AG3581" s="169">
        <v>-979521.34857824817</v>
      </c>
      <c r="AH3581" s="169">
        <v>-269766.2882239396</v>
      </c>
      <c r="AI3581" s="168" t="s">
        <v>21</v>
      </c>
      <c r="AJ3581"/>
      <c r="AK3581"/>
    </row>
    <row r="3582" spans="1:37" hidden="1" x14ac:dyDescent="0.25">
      <c r="A3582" s="179" t="b">
        <f>IF(E3582&lt;&gt;1,"",NOT(ISNA(VLOOKUP(P3582,Mapping!$P:$P,1,FALSE))))</f>
        <v>0</v>
      </c>
      <c r="B3582" s="180" t="str">
        <f t="shared" si="55"/>
        <v/>
      </c>
      <c r="E3582" s="167">
        <v>1</v>
      </c>
      <c r="F3582" s="170" t="s">
        <v>5382</v>
      </c>
      <c r="G3582" s="169">
        <v>2828604.7831841251</v>
      </c>
      <c r="H3582" s="168" t="s">
        <v>1266</v>
      </c>
      <c r="I3582" s="168" t="s">
        <v>303</v>
      </c>
      <c r="J3582" s="169">
        <v>987302.65906919655</v>
      </c>
      <c r="K3582" s="169">
        <v>554590.4225542011</v>
      </c>
      <c r="L3582" s="168" t="s">
        <v>5</v>
      </c>
      <c r="M3582" s="168" t="s">
        <v>21</v>
      </c>
      <c r="N3582" s="168" t="s">
        <v>2829</v>
      </c>
      <c r="O3582" s="168" t="s">
        <v>21</v>
      </c>
      <c r="P3582" s="168" t="s">
        <v>2851</v>
      </c>
      <c r="Q3582" s="168" t="s">
        <v>2834</v>
      </c>
      <c r="R3582" s="168" t="s">
        <v>1259</v>
      </c>
      <c r="S3582" s="168" t="s">
        <v>21</v>
      </c>
      <c r="T3582" s="168" t="s">
        <v>1259</v>
      </c>
      <c r="U3582" s="168" t="s">
        <v>1259</v>
      </c>
      <c r="V3582" s="168" t="s">
        <v>2834</v>
      </c>
      <c r="W3582" s="168" t="s">
        <v>1259</v>
      </c>
      <c r="X3582" s="168" t="s">
        <v>21</v>
      </c>
      <c r="Y3582" s="168" t="s">
        <v>1259</v>
      </c>
      <c r="Z3582" s="168" t="s">
        <v>21</v>
      </c>
      <c r="AA3582" s="168" t="s">
        <v>5383</v>
      </c>
      <c r="AB3582" s="168" t="s">
        <v>5384</v>
      </c>
      <c r="AC3582" s="168" t="s">
        <v>9673</v>
      </c>
      <c r="AD3582" s="169">
        <v>1415210.5592904291</v>
      </c>
      <c r="AE3582" s="168" t="s">
        <v>816</v>
      </c>
      <c r="AF3582" s="169">
        <v>-1014934.425190029</v>
      </c>
      <c r="AG3582" s="169">
        <v>-2330161.4032520619</v>
      </c>
      <c r="AH3582" s="169">
        <v>-641740.98260379117</v>
      </c>
      <c r="AI3582" s="168" t="s">
        <v>21</v>
      </c>
      <c r="AJ3582"/>
      <c r="AK3582"/>
    </row>
    <row r="3583" spans="1:37" hidden="1" x14ac:dyDescent="0.25">
      <c r="A3583" s="179" t="b">
        <f>IF(E3583&lt;&gt;1,"",NOT(ISNA(VLOOKUP(P3583,Mapping!$P:$P,1,FALSE))))</f>
        <v>0</v>
      </c>
      <c r="B3583" s="180" t="str">
        <f t="shared" si="55"/>
        <v/>
      </c>
      <c r="E3583" s="167">
        <v>1</v>
      </c>
      <c r="F3583" s="170" t="s">
        <v>5382</v>
      </c>
      <c r="G3583" s="169">
        <v>3938016.0718053882</v>
      </c>
      <c r="H3583" s="168" t="s">
        <v>1266</v>
      </c>
      <c r="I3583" s="168" t="s">
        <v>303</v>
      </c>
      <c r="J3583" s="169">
        <v>1374534.103266984</v>
      </c>
      <c r="K3583" s="169">
        <v>772107.15695294144</v>
      </c>
      <c r="L3583" s="168" t="s">
        <v>5</v>
      </c>
      <c r="M3583" s="168" t="s">
        <v>21</v>
      </c>
      <c r="N3583" s="168" t="s">
        <v>2829</v>
      </c>
      <c r="O3583" s="168" t="s">
        <v>21</v>
      </c>
      <c r="P3583" s="168" t="s">
        <v>2835</v>
      </c>
      <c r="Q3583" s="168" t="s">
        <v>2834</v>
      </c>
      <c r="R3583" s="168" t="s">
        <v>1259</v>
      </c>
      <c r="S3583" s="168" t="s">
        <v>21</v>
      </c>
      <c r="T3583" s="168" t="s">
        <v>1259</v>
      </c>
      <c r="U3583" s="168" t="s">
        <v>1259</v>
      </c>
      <c r="V3583" s="168" t="s">
        <v>2834</v>
      </c>
      <c r="W3583" s="168" t="s">
        <v>1259</v>
      </c>
      <c r="X3583" s="168" t="s">
        <v>21</v>
      </c>
      <c r="Y3583" s="168" t="s">
        <v>1259</v>
      </c>
      <c r="Z3583" s="168" t="s">
        <v>21</v>
      </c>
      <c r="AA3583" s="168" t="s">
        <v>5383</v>
      </c>
      <c r="AB3583" s="168" t="s">
        <v>5384</v>
      </c>
      <c r="AC3583" s="168" t="s">
        <v>9674</v>
      </c>
      <c r="AD3583" s="169">
        <v>1970272.3974046269</v>
      </c>
      <c r="AE3583" s="168" t="s">
        <v>816</v>
      </c>
      <c r="AF3583" s="169">
        <v>-1413003.365471127</v>
      </c>
      <c r="AG3583" s="169">
        <v>-3244077.4725614619</v>
      </c>
      <c r="AH3583" s="169">
        <v>-893439.16776704602</v>
      </c>
      <c r="AI3583" s="168" t="s">
        <v>21</v>
      </c>
      <c r="AJ3583"/>
      <c r="AK3583"/>
    </row>
    <row r="3584" spans="1:37" hidden="1" x14ac:dyDescent="0.25">
      <c r="A3584" s="179" t="b">
        <f>IF(E3584&lt;&gt;1,"",NOT(ISNA(VLOOKUP(P3584,Mapping!$P:$P,1,FALSE))))</f>
        <v>0</v>
      </c>
      <c r="B3584" s="180" t="str">
        <f t="shared" si="55"/>
        <v/>
      </c>
      <c r="E3584" s="167">
        <v>1</v>
      </c>
      <c r="F3584" s="170" t="s">
        <v>5382</v>
      </c>
      <c r="G3584" s="169">
        <v>2519103.009148329</v>
      </c>
      <c r="H3584" s="168" t="s">
        <v>1266</v>
      </c>
      <c r="I3584" s="168" t="s">
        <v>303</v>
      </c>
      <c r="J3584" s="169">
        <v>879273.45459751564</v>
      </c>
      <c r="K3584" s="169">
        <v>493907.95441152842</v>
      </c>
      <c r="L3584" s="168" t="s">
        <v>5</v>
      </c>
      <c r="M3584" s="168" t="s">
        <v>21</v>
      </c>
      <c r="N3584" s="168" t="s">
        <v>2829</v>
      </c>
      <c r="O3584" s="168" t="s">
        <v>21</v>
      </c>
      <c r="P3584" s="168" t="s">
        <v>2836</v>
      </c>
      <c r="Q3584" s="168" t="s">
        <v>2837</v>
      </c>
      <c r="R3584" s="168" t="s">
        <v>1259</v>
      </c>
      <c r="S3584" s="168" t="s">
        <v>21</v>
      </c>
      <c r="T3584" s="168" t="s">
        <v>1259</v>
      </c>
      <c r="U3584" s="168" t="s">
        <v>1259</v>
      </c>
      <c r="V3584" s="168" t="s">
        <v>2837</v>
      </c>
      <c r="W3584" s="168" t="s">
        <v>1259</v>
      </c>
      <c r="X3584" s="168" t="s">
        <v>21</v>
      </c>
      <c r="Y3584" s="168" t="s">
        <v>1259</v>
      </c>
      <c r="Z3584" s="168" t="s">
        <v>21</v>
      </c>
      <c r="AA3584" s="168" t="s">
        <v>5383</v>
      </c>
      <c r="AB3584" s="168" t="s">
        <v>5384</v>
      </c>
      <c r="AC3584" s="168" t="s">
        <v>9675</v>
      </c>
      <c r="AD3584" s="169">
        <v>1260360.301899035</v>
      </c>
      <c r="AE3584" s="168" t="s">
        <v>816</v>
      </c>
      <c r="AF3584" s="169">
        <v>-903881.79352025269</v>
      </c>
      <c r="AG3584" s="169">
        <v>-2075198.5705567091</v>
      </c>
      <c r="AH3584" s="169">
        <v>-571522.62839321652</v>
      </c>
      <c r="AI3584" s="168" t="s">
        <v>21</v>
      </c>
      <c r="AJ3584"/>
      <c r="AK3584"/>
    </row>
    <row r="3585" spans="1:37" hidden="1" x14ac:dyDescent="0.25">
      <c r="A3585" s="179" t="b">
        <f>IF(E3585&lt;&gt;1,"",NOT(ISNA(VLOOKUP(P3585,Mapping!$P:$P,1,FALSE))))</f>
        <v>0</v>
      </c>
      <c r="B3585" s="180" t="str">
        <f t="shared" si="55"/>
        <v/>
      </c>
      <c r="E3585" s="167">
        <v>1</v>
      </c>
      <c r="F3585" s="170" t="s">
        <v>5385</v>
      </c>
      <c r="G3585" s="169">
        <v>17681325.25759827</v>
      </c>
      <c r="H3585" s="168" t="s">
        <v>1266</v>
      </c>
      <c r="I3585" s="168" t="s">
        <v>303</v>
      </c>
      <c r="J3585" s="169">
        <v>7492469.6062138397</v>
      </c>
      <c r="K3585" s="169">
        <v>2785706.647316162</v>
      </c>
      <c r="L3585" s="168" t="s">
        <v>5</v>
      </c>
      <c r="M3585" s="168" t="s">
        <v>21</v>
      </c>
      <c r="N3585" s="168" t="s">
        <v>2829</v>
      </c>
      <c r="O3585" s="168" t="s">
        <v>21</v>
      </c>
      <c r="P3585" s="168" t="s">
        <v>2831</v>
      </c>
      <c r="Q3585" s="168" t="s">
        <v>2832</v>
      </c>
      <c r="R3585" s="168" t="s">
        <v>1259</v>
      </c>
      <c r="S3585" s="168" t="s">
        <v>21</v>
      </c>
      <c r="T3585" s="168" t="s">
        <v>1259</v>
      </c>
      <c r="U3585" s="168" t="s">
        <v>1259</v>
      </c>
      <c r="V3585" s="168" t="s">
        <v>2832</v>
      </c>
      <c r="W3585" s="168" t="s">
        <v>1259</v>
      </c>
      <c r="X3585" s="168" t="s">
        <v>21</v>
      </c>
      <c r="Y3585" s="168" t="s">
        <v>1259</v>
      </c>
      <c r="Z3585" s="168" t="s">
        <v>21</v>
      </c>
      <c r="AA3585" s="168" t="s">
        <v>5386</v>
      </c>
      <c r="AB3585" s="168" t="s">
        <v>5387</v>
      </c>
      <c r="AC3585" s="168" t="s">
        <v>9676</v>
      </c>
      <c r="AD3585" s="169">
        <v>8964375.2501663864</v>
      </c>
      <c r="AE3585" s="168" t="s">
        <v>810</v>
      </c>
      <c r="AF3585" s="169">
        <v>8309676.9979676083</v>
      </c>
      <c r="AG3585" s="169">
        <v>-5934209.3668524045</v>
      </c>
      <c r="AH3585" s="169">
        <v>1249412.8442150471</v>
      </c>
      <c r="AI3585" s="168" t="s">
        <v>21</v>
      </c>
      <c r="AJ3585"/>
      <c r="AK3585"/>
    </row>
    <row r="3586" spans="1:37" hidden="1" x14ac:dyDescent="0.25">
      <c r="A3586" s="179" t="b">
        <f>IF(E3586&lt;&gt;1,"",NOT(ISNA(VLOOKUP(P3586,Mapping!$P:$P,1,FALSE))))</f>
        <v>0</v>
      </c>
      <c r="B3586" s="180" t="str">
        <f t="shared" si="55"/>
        <v/>
      </c>
      <c r="E3586" s="167">
        <v>1</v>
      </c>
      <c r="F3586" s="170" t="s">
        <v>5385</v>
      </c>
      <c r="G3586" s="169">
        <v>12227461.099866889</v>
      </c>
      <c r="H3586" s="168" t="s">
        <v>1266</v>
      </c>
      <c r="I3586" s="168" t="s">
        <v>303</v>
      </c>
      <c r="J3586" s="169">
        <v>5181392.1930170245</v>
      </c>
      <c r="K3586" s="169">
        <v>1926446.0762668981</v>
      </c>
      <c r="L3586" s="168" t="s">
        <v>5</v>
      </c>
      <c r="M3586" s="168" t="s">
        <v>21</v>
      </c>
      <c r="N3586" s="168" t="s">
        <v>2829</v>
      </c>
      <c r="O3586" s="168" t="s">
        <v>21</v>
      </c>
      <c r="P3586" s="168" t="s">
        <v>2833</v>
      </c>
      <c r="Q3586" s="168" t="s">
        <v>2834</v>
      </c>
      <c r="R3586" s="168" t="s">
        <v>1259</v>
      </c>
      <c r="S3586" s="168" t="s">
        <v>21</v>
      </c>
      <c r="T3586" s="168" t="s">
        <v>1259</v>
      </c>
      <c r="U3586" s="168" t="s">
        <v>1259</v>
      </c>
      <c r="V3586" s="168" t="s">
        <v>2834</v>
      </c>
      <c r="W3586" s="168" t="s">
        <v>1259</v>
      </c>
      <c r="X3586" s="168" t="s">
        <v>21</v>
      </c>
      <c r="Y3586" s="168" t="s">
        <v>1259</v>
      </c>
      <c r="Z3586" s="168" t="s">
        <v>21</v>
      </c>
      <c r="AA3586" s="168" t="s">
        <v>5386</v>
      </c>
      <c r="AB3586" s="168" t="s">
        <v>5387</v>
      </c>
      <c r="AC3586" s="168" t="s">
        <v>9677</v>
      </c>
      <c r="AD3586" s="169">
        <v>6199283.5977560719</v>
      </c>
      <c r="AE3586" s="168" t="s">
        <v>810</v>
      </c>
      <c r="AF3586" s="169">
        <v>5746529.220225947</v>
      </c>
      <c r="AG3586" s="169">
        <v>-4103782.5578414639</v>
      </c>
      <c r="AH3586" s="169">
        <v>864027.25631374493</v>
      </c>
      <c r="AI3586" s="168" t="s">
        <v>21</v>
      </c>
      <c r="AJ3586"/>
      <c r="AK3586"/>
    </row>
    <row r="3587" spans="1:37" hidden="1" x14ac:dyDescent="0.25">
      <c r="A3587" s="179" t="b">
        <f>IF(E3587&lt;&gt;1,"",NOT(ISNA(VLOOKUP(P3587,Mapping!$P:$P,1,FALSE))))</f>
        <v>0</v>
      </c>
      <c r="B3587" s="180" t="str">
        <f t="shared" si="55"/>
        <v/>
      </c>
      <c r="E3587" s="167">
        <v>1</v>
      </c>
      <c r="F3587" s="170" t="s">
        <v>5385</v>
      </c>
      <c r="G3587" s="169">
        <v>28540262.730716068</v>
      </c>
      <c r="H3587" s="168" t="s">
        <v>1266</v>
      </c>
      <c r="I3587" s="168" t="s">
        <v>303</v>
      </c>
      <c r="J3587" s="169">
        <v>12093949.291009979</v>
      </c>
      <c r="K3587" s="169">
        <v>4496540.753976549</v>
      </c>
      <c r="L3587" s="168" t="s">
        <v>5</v>
      </c>
      <c r="M3587" s="168" t="s">
        <v>21</v>
      </c>
      <c r="N3587" s="168" t="s">
        <v>2829</v>
      </c>
      <c r="O3587" s="168" t="s">
        <v>21</v>
      </c>
      <c r="P3587" s="168" t="s">
        <v>2842</v>
      </c>
      <c r="Q3587" s="168" t="s">
        <v>2834</v>
      </c>
      <c r="R3587" s="168" t="s">
        <v>1259</v>
      </c>
      <c r="S3587" s="168" t="s">
        <v>21</v>
      </c>
      <c r="T3587" s="168" t="s">
        <v>1259</v>
      </c>
      <c r="U3587" s="168" t="s">
        <v>1259</v>
      </c>
      <c r="V3587" s="168" t="s">
        <v>2834</v>
      </c>
      <c r="W3587" s="168" t="s">
        <v>1259</v>
      </c>
      <c r="X3587" s="168" t="s">
        <v>21</v>
      </c>
      <c r="Y3587" s="168" t="s">
        <v>1259</v>
      </c>
      <c r="Z3587" s="168" t="s">
        <v>21</v>
      </c>
      <c r="AA3587" s="168" t="s">
        <v>5386</v>
      </c>
      <c r="AB3587" s="168" t="s">
        <v>5387</v>
      </c>
      <c r="AC3587" s="168" t="s">
        <v>9678</v>
      </c>
      <c r="AD3587" s="169">
        <v>14469821.754256399</v>
      </c>
      <c r="AE3587" s="168" t="s">
        <v>810</v>
      </c>
      <c r="AF3587" s="169">
        <v>13413042.363861689</v>
      </c>
      <c r="AG3587" s="169">
        <v>-9578687.7941325381</v>
      </c>
      <c r="AH3587" s="169">
        <v>2016736.3200167939</v>
      </c>
      <c r="AI3587" s="168" t="s">
        <v>21</v>
      </c>
      <c r="AJ3587"/>
      <c r="AK3587"/>
    </row>
    <row r="3588" spans="1:37" hidden="1" x14ac:dyDescent="0.25">
      <c r="A3588" s="179" t="b">
        <f>IF(E3588&lt;&gt;1,"",NOT(ISNA(VLOOKUP(P3588,Mapping!$P:$P,1,FALSE))))</f>
        <v>0</v>
      </c>
      <c r="B3588" s="180" t="str">
        <f t="shared" si="55"/>
        <v/>
      </c>
      <c r="E3588" s="167">
        <v>1</v>
      </c>
      <c r="F3588" s="170" t="s">
        <v>5385</v>
      </c>
      <c r="G3588" s="169">
        <v>12276251.942211861</v>
      </c>
      <c r="H3588" s="168" t="s">
        <v>1266</v>
      </c>
      <c r="I3588" s="168" t="s">
        <v>303</v>
      </c>
      <c r="J3588" s="169">
        <v>5202067.3346144808</v>
      </c>
      <c r="K3588" s="169">
        <v>1934133.1117050471</v>
      </c>
      <c r="L3588" s="168" t="s">
        <v>5</v>
      </c>
      <c r="M3588" s="168" t="s">
        <v>21</v>
      </c>
      <c r="N3588" s="168" t="s">
        <v>2829</v>
      </c>
      <c r="O3588" s="168" t="s">
        <v>21</v>
      </c>
      <c r="P3588" s="168" t="s">
        <v>2835</v>
      </c>
      <c r="Q3588" s="168" t="s">
        <v>2834</v>
      </c>
      <c r="R3588" s="168" t="s">
        <v>1259</v>
      </c>
      <c r="S3588" s="168" t="s">
        <v>21</v>
      </c>
      <c r="T3588" s="168" t="s">
        <v>1259</v>
      </c>
      <c r="U3588" s="168" t="s">
        <v>1259</v>
      </c>
      <c r="V3588" s="168" t="s">
        <v>2834</v>
      </c>
      <c r="W3588" s="168" t="s">
        <v>1259</v>
      </c>
      <c r="X3588" s="168" t="s">
        <v>21</v>
      </c>
      <c r="Y3588" s="168" t="s">
        <v>1259</v>
      </c>
      <c r="Z3588" s="168" t="s">
        <v>21</v>
      </c>
      <c r="AA3588" s="168" t="s">
        <v>5386</v>
      </c>
      <c r="AB3588" s="168" t="s">
        <v>5387</v>
      </c>
      <c r="AC3588" s="168" t="s">
        <v>9679</v>
      </c>
      <c r="AD3588" s="169">
        <v>6224020.3984867828</v>
      </c>
      <c r="AE3588" s="168" t="s">
        <v>810</v>
      </c>
      <c r="AF3588" s="169">
        <v>5769459.4098151717</v>
      </c>
      <c r="AG3588" s="169">
        <v>-4120157.7485832139</v>
      </c>
      <c r="AH3588" s="169">
        <v>867474.95631460845</v>
      </c>
      <c r="AI3588" s="168" t="s">
        <v>21</v>
      </c>
      <c r="AJ3588"/>
      <c r="AK3588"/>
    </row>
    <row r="3589" spans="1:37" hidden="1" x14ac:dyDescent="0.25">
      <c r="A3589" s="179" t="b">
        <f>IF(E3589&lt;&gt;1,"",NOT(ISNA(VLOOKUP(P3589,Mapping!$P:$P,1,FALSE))))</f>
        <v>0</v>
      </c>
      <c r="B3589" s="180" t="str">
        <f t="shared" si="55"/>
        <v/>
      </c>
      <c r="E3589" s="167">
        <v>1</v>
      </c>
      <c r="F3589" s="170" t="s">
        <v>5385</v>
      </c>
      <c r="G3589" s="169">
        <v>17075604.800193671</v>
      </c>
      <c r="H3589" s="168" t="s">
        <v>1266</v>
      </c>
      <c r="I3589" s="168" t="s">
        <v>303</v>
      </c>
      <c r="J3589" s="169">
        <v>7235795.2873577997</v>
      </c>
      <c r="K3589" s="169">
        <v>2690274.914681626</v>
      </c>
      <c r="L3589" s="168" t="s">
        <v>5</v>
      </c>
      <c r="M3589" s="168" t="s">
        <v>21</v>
      </c>
      <c r="N3589" s="168" t="s">
        <v>2829</v>
      </c>
      <c r="O3589" s="168" t="s">
        <v>21</v>
      </c>
      <c r="P3589" s="168" t="s">
        <v>2836</v>
      </c>
      <c r="Q3589" s="168" t="s">
        <v>2837</v>
      </c>
      <c r="R3589" s="168" t="s">
        <v>1259</v>
      </c>
      <c r="S3589" s="168" t="s">
        <v>21</v>
      </c>
      <c r="T3589" s="168" t="s">
        <v>1259</v>
      </c>
      <c r="U3589" s="168" t="s">
        <v>1259</v>
      </c>
      <c r="V3589" s="168" t="s">
        <v>2837</v>
      </c>
      <c r="W3589" s="168" t="s">
        <v>1259</v>
      </c>
      <c r="X3589" s="168" t="s">
        <v>21</v>
      </c>
      <c r="Y3589" s="168" t="s">
        <v>1259</v>
      </c>
      <c r="Z3589" s="168" t="s">
        <v>21</v>
      </c>
      <c r="AA3589" s="168" t="s">
        <v>5386</v>
      </c>
      <c r="AB3589" s="168" t="s">
        <v>5387</v>
      </c>
      <c r="AC3589" s="168" t="s">
        <v>9680</v>
      </c>
      <c r="AD3589" s="169">
        <v>8657276.9191437457</v>
      </c>
      <c r="AE3589" s="168" t="s">
        <v>810</v>
      </c>
      <c r="AF3589" s="169">
        <v>8025007.0833111554</v>
      </c>
      <c r="AG3589" s="169">
        <v>-5730917.3647169974</v>
      </c>
      <c r="AH3589" s="169">
        <v>1206610.910057999</v>
      </c>
      <c r="AI3589" s="168" t="s">
        <v>21</v>
      </c>
      <c r="AJ3589"/>
      <c r="AK3589"/>
    </row>
    <row r="3590" spans="1:37" hidden="1" x14ac:dyDescent="0.25">
      <c r="A3590" s="179" t="b">
        <f>IF(E3590&lt;&gt;1,"",NOT(ISNA(VLOOKUP(P3590,Mapping!$P:$P,1,FALSE))))</f>
        <v>0</v>
      </c>
      <c r="B3590" s="180" t="str">
        <f t="shared" si="55"/>
        <v/>
      </c>
      <c r="E3590" s="167">
        <v>1</v>
      </c>
      <c r="F3590" s="170" t="s">
        <v>5388</v>
      </c>
      <c r="G3590" s="169">
        <v>568275.27838162309</v>
      </c>
      <c r="H3590" s="168" t="s">
        <v>1266</v>
      </c>
      <c r="I3590" s="168" t="s">
        <v>303</v>
      </c>
      <c r="J3590" s="169">
        <v>245903.53551236499</v>
      </c>
      <c r="K3590" s="169">
        <v>120751.72956346</v>
      </c>
      <c r="L3590" s="168" t="s">
        <v>5</v>
      </c>
      <c r="M3590" s="168" t="s">
        <v>21</v>
      </c>
      <c r="N3590" s="168" t="s">
        <v>2829</v>
      </c>
      <c r="O3590" s="168" t="s">
        <v>21</v>
      </c>
      <c r="P3590" s="168" t="s">
        <v>2831</v>
      </c>
      <c r="Q3590" s="168" t="s">
        <v>2832</v>
      </c>
      <c r="R3590" s="168" t="s">
        <v>1259</v>
      </c>
      <c r="S3590" s="168" t="s">
        <v>21</v>
      </c>
      <c r="T3590" s="168" t="s">
        <v>1259</v>
      </c>
      <c r="U3590" s="168" t="s">
        <v>1259</v>
      </c>
      <c r="V3590" s="168" t="s">
        <v>2832</v>
      </c>
      <c r="W3590" s="168" t="s">
        <v>1259</v>
      </c>
      <c r="X3590" s="168" t="s">
        <v>21</v>
      </c>
      <c r="Y3590" s="168" t="s">
        <v>1259</v>
      </c>
      <c r="Z3590" s="168" t="s">
        <v>21</v>
      </c>
      <c r="AA3590" s="168" t="s">
        <v>5389</v>
      </c>
      <c r="AB3590" s="168" t="s">
        <v>5390</v>
      </c>
      <c r="AC3590" s="168" t="s">
        <v>9681</v>
      </c>
      <c r="AD3590" s="169">
        <v>404140.75196691853</v>
      </c>
      <c r="AE3590" s="168" t="s">
        <v>808</v>
      </c>
      <c r="AF3590" s="169">
        <v>-128249.110378955</v>
      </c>
      <c r="AG3590" s="169">
        <v>232021.5648886268</v>
      </c>
      <c r="AH3590" s="169">
        <v>-60723.464179975388</v>
      </c>
      <c r="AI3590" s="168" t="s">
        <v>21</v>
      </c>
      <c r="AJ3590"/>
      <c r="AK3590"/>
    </row>
    <row r="3591" spans="1:37" hidden="1" x14ac:dyDescent="0.25">
      <c r="A3591" s="179" t="b">
        <f>IF(E3591&lt;&gt;1,"",NOT(ISNA(VLOOKUP(P3591,Mapping!$P:$P,1,FALSE))))</f>
        <v>0</v>
      </c>
      <c r="B3591" s="180" t="str">
        <f t="shared" si="55"/>
        <v/>
      </c>
      <c r="E3591" s="167">
        <v>1</v>
      </c>
      <c r="F3591" s="170" t="s">
        <v>5388</v>
      </c>
      <c r="G3591" s="169">
        <v>2620114.223326263</v>
      </c>
      <c r="H3591" s="168" t="s">
        <v>1266</v>
      </c>
      <c r="I3591" s="168" t="s">
        <v>303</v>
      </c>
      <c r="J3591" s="169">
        <v>1133773.32337425</v>
      </c>
      <c r="K3591" s="169">
        <v>556743.07181105611</v>
      </c>
      <c r="L3591" s="168" t="s">
        <v>5</v>
      </c>
      <c r="M3591" s="168" t="s">
        <v>21</v>
      </c>
      <c r="N3591" s="168" t="s">
        <v>2829</v>
      </c>
      <c r="O3591" s="168" t="s">
        <v>21</v>
      </c>
      <c r="P3591" s="168" t="s">
        <v>2835</v>
      </c>
      <c r="Q3591" s="168" t="s">
        <v>2834</v>
      </c>
      <c r="R3591" s="168" t="s">
        <v>1259</v>
      </c>
      <c r="S3591" s="168" t="s">
        <v>21</v>
      </c>
      <c r="T3591" s="168" t="s">
        <v>1259</v>
      </c>
      <c r="U3591" s="168" t="s">
        <v>1259</v>
      </c>
      <c r="V3591" s="168" t="s">
        <v>2834</v>
      </c>
      <c r="W3591" s="168" t="s">
        <v>1259</v>
      </c>
      <c r="X3591" s="168" t="s">
        <v>21</v>
      </c>
      <c r="Y3591" s="168" t="s">
        <v>1259</v>
      </c>
      <c r="Z3591" s="168" t="s">
        <v>21</v>
      </c>
      <c r="AA3591" s="168" t="s">
        <v>5389</v>
      </c>
      <c r="AB3591" s="168" t="s">
        <v>5390</v>
      </c>
      <c r="AC3591" s="168" t="s">
        <v>9682</v>
      </c>
      <c r="AD3591" s="169">
        <v>1863348.579001884</v>
      </c>
      <c r="AE3591" s="168" t="s">
        <v>808</v>
      </c>
      <c r="AF3591" s="169">
        <v>-591310.81540235877</v>
      </c>
      <c r="AG3591" s="169">
        <v>1069768.517846487</v>
      </c>
      <c r="AH3591" s="169">
        <v>-279974.19250877848</v>
      </c>
      <c r="AI3591" s="168" t="s">
        <v>21</v>
      </c>
      <c r="AJ3591"/>
      <c r="AK3591"/>
    </row>
    <row r="3592" spans="1:37" hidden="1" x14ac:dyDescent="0.25">
      <c r="A3592" s="179" t="b">
        <f>IF(E3592&lt;&gt;1,"",NOT(ISNA(VLOOKUP(P3592,Mapping!$P:$P,1,FALSE))))</f>
        <v>0</v>
      </c>
      <c r="B3592" s="180" t="str">
        <f t="shared" si="55"/>
        <v/>
      </c>
      <c r="E3592" s="167">
        <v>1</v>
      </c>
      <c r="F3592" s="170" t="s">
        <v>5388</v>
      </c>
      <c r="G3592" s="169">
        <v>263399.47477182531</v>
      </c>
      <c r="H3592" s="168" t="s">
        <v>1266</v>
      </c>
      <c r="I3592" s="168" t="s">
        <v>303</v>
      </c>
      <c r="J3592" s="169">
        <v>113977.9690627244</v>
      </c>
      <c r="K3592" s="169">
        <v>55969.25179533456</v>
      </c>
      <c r="L3592" s="168" t="s">
        <v>5</v>
      </c>
      <c r="M3592" s="168" t="s">
        <v>21</v>
      </c>
      <c r="N3592" s="168" t="s">
        <v>2829</v>
      </c>
      <c r="O3592" s="168" t="s">
        <v>21</v>
      </c>
      <c r="P3592" s="168" t="s">
        <v>2836</v>
      </c>
      <c r="Q3592" s="168" t="s">
        <v>2837</v>
      </c>
      <c r="R3592" s="168" t="s">
        <v>1259</v>
      </c>
      <c r="S3592" s="168" t="s">
        <v>21</v>
      </c>
      <c r="T3592" s="168" t="s">
        <v>1259</v>
      </c>
      <c r="U3592" s="168" t="s">
        <v>1259</v>
      </c>
      <c r="V3592" s="168" t="s">
        <v>2837</v>
      </c>
      <c r="W3592" s="168" t="s">
        <v>1259</v>
      </c>
      <c r="X3592" s="168" t="s">
        <v>21</v>
      </c>
      <c r="Y3592" s="168" t="s">
        <v>1259</v>
      </c>
      <c r="Z3592" s="168" t="s">
        <v>21</v>
      </c>
      <c r="AA3592" s="168" t="s">
        <v>5389</v>
      </c>
      <c r="AB3592" s="168" t="s">
        <v>5390</v>
      </c>
      <c r="AC3592" s="168" t="s">
        <v>9683</v>
      </c>
      <c r="AD3592" s="169">
        <v>187322.00018472489</v>
      </c>
      <c r="AE3592" s="168" t="s">
        <v>808</v>
      </c>
      <c r="AF3592" s="169">
        <v>-59444.339035782003</v>
      </c>
      <c r="AG3592" s="169">
        <v>107543.5808178166</v>
      </c>
      <c r="AH3592" s="169">
        <v>-28145.74059403333</v>
      </c>
      <c r="AI3592" s="168" t="s">
        <v>21</v>
      </c>
      <c r="AJ3592"/>
      <c r="AK3592"/>
    </row>
    <row r="3593" spans="1:37" hidden="1" x14ac:dyDescent="0.25">
      <c r="A3593" s="179" t="b">
        <f>IF(E3593&lt;&gt;1,"",NOT(ISNA(VLOOKUP(P3593,Mapping!$P:$P,1,FALSE))))</f>
        <v>0</v>
      </c>
      <c r="B3593" s="180" t="str">
        <f t="shared" si="55"/>
        <v/>
      </c>
      <c r="E3593" s="167">
        <v>1</v>
      </c>
      <c r="F3593" s="170" t="s">
        <v>5392</v>
      </c>
      <c r="G3593" s="169">
        <v>2358324.2581904358</v>
      </c>
      <c r="H3593" s="168" t="s">
        <v>1266</v>
      </c>
      <c r="I3593" s="168" t="s">
        <v>303</v>
      </c>
      <c r="J3593" s="169">
        <v>878347.23406912875</v>
      </c>
      <c r="K3593" s="169">
        <v>109733.4128988677</v>
      </c>
      <c r="L3593" s="168" t="s">
        <v>5</v>
      </c>
      <c r="M3593" s="168" t="s">
        <v>21</v>
      </c>
      <c r="N3593" s="168" t="s">
        <v>2829</v>
      </c>
      <c r="O3593" s="168" t="s">
        <v>21</v>
      </c>
      <c r="P3593" s="168" t="s">
        <v>2831</v>
      </c>
      <c r="Q3593" s="168" t="s">
        <v>2832</v>
      </c>
      <c r="R3593" s="168" t="s">
        <v>1259</v>
      </c>
      <c r="S3593" s="168" t="s">
        <v>21</v>
      </c>
      <c r="T3593" s="168" t="s">
        <v>1259</v>
      </c>
      <c r="U3593" s="168" t="s">
        <v>1259</v>
      </c>
      <c r="V3593" s="168" t="s">
        <v>2832</v>
      </c>
      <c r="W3593" s="168" t="s">
        <v>1259</v>
      </c>
      <c r="X3593" s="168" t="s">
        <v>21</v>
      </c>
      <c r="Y3593" s="168" t="s">
        <v>1259</v>
      </c>
      <c r="Z3593" s="168" t="s">
        <v>21</v>
      </c>
      <c r="AA3593" s="168" t="s">
        <v>5393</v>
      </c>
      <c r="AB3593" s="168" t="s">
        <v>5394</v>
      </c>
      <c r="AC3593" s="168" t="s">
        <v>12399</v>
      </c>
      <c r="AD3593" s="169">
        <v>1228928.5556273549</v>
      </c>
      <c r="AE3593" s="168" t="s">
        <v>813</v>
      </c>
      <c r="AF3593" s="169">
        <v>80119.855834966991</v>
      </c>
      <c r="AG3593" s="169">
        <v>360759.50906815659</v>
      </c>
      <c r="AH3593" s="169">
        <v>-216429.77801882799</v>
      </c>
      <c r="AI3593" s="168" t="s">
        <v>21</v>
      </c>
      <c r="AJ3593"/>
      <c r="AK3593"/>
    </row>
    <row r="3594" spans="1:37" hidden="1" x14ac:dyDescent="0.25">
      <c r="A3594" s="179" t="b">
        <f>IF(E3594&lt;&gt;1,"",NOT(ISNA(VLOOKUP(P3594,Mapping!$P:$P,1,FALSE))))</f>
        <v>0</v>
      </c>
      <c r="B3594" s="180" t="str">
        <f t="shared" si="55"/>
        <v/>
      </c>
      <c r="E3594" s="167">
        <v>1</v>
      </c>
      <c r="F3594" s="170" t="s">
        <v>5392</v>
      </c>
      <c r="G3594" s="169">
        <v>722410.87539552094</v>
      </c>
      <c r="H3594" s="168" t="s">
        <v>1266</v>
      </c>
      <c r="I3594" s="168" t="s">
        <v>303</v>
      </c>
      <c r="J3594" s="169">
        <v>269058.67251350509</v>
      </c>
      <c r="K3594" s="169">
        <v>33613.957282208306</v>
      </c>
      <c r="L3594" s="168" t="s">
        <v>5</v>
      </c>
      <c r="M3594" s="168" t="s">
        <v>21</v>
      </c>
      <c r="N3594" s="168" t="s">
        <v>2829</v>
      </c>
      <c r="O3594" s="168" t="s">
        <v>21</v>
      </c>
      <c r="P3594" s="168" t="s">
        <v>2835</v>
      </c>
      <c r="Q3594" s="168" t="s">
        <v>2834</v>
      </c>
      <c r="R3594" s="168" t="s">
        <v>1259</v>
      </c>
      <c r="S3594" s="168" t="s">
        <v>21</v>
      </c>
      <c r="T3594" s="168" t="s">
        <v>1259</v>
      </c>
      <c r="U3594" s="168" t="s">
        <v>1259</v>
      </c>
      <c r="V3594" s="168" t="s">
        <v>2834</v>
      </c>
      <c r="W3594" s="168" t="s">
        <v>1259</v>
      </c>
      <c r="X3594" s="168" t="s">
        <v>21</v>
      </c>
      <c r="Y3594" s="168" t="s">
        <v>1259</v>
      </c>
      <c r="Z3594" s="168" t="s">
        <v>21</v>
      </c>
      <c r="AA3594" s="168" t="s">
        <v>5393</v>
      </c>
      <c r="AB3594" s="168" t="s">
        <v>5394</v>
      </c>
      <c r="AC3594" s="168" t="s">
        <v>9684</v>
      </c>
      <c r="AD3594" s="169">
        <v>376450.07915515208</v>
      </c>
      <c r="AE3594" s="168" t="s">
        <v>813</v>
      </c>
      <c r="AF3594" s="169">
        <v>24542.619611907401</v>
      </c>
      <c r="AG3594" s="169">
        <v>110509.2278333087</v>
      </c>
      <c r="AH3594" s="169">
        <v>-66297.594513236894</v>
      </c>
      <c r="AI3594" s="168" t="s">
        <v>21</v>
      </c>
      <c r="AJ3594"/>
      <c r="AK3594"/>
    </row>
    <row r="3595" spans="1:37" hidden="1" x14ac:dyDescent="0.25">
      <c r="A3595" s="179" t="b">
        <f>IF(E3595&lt;&gt;1,"",NOT(ISNA(VLOOKUP(P3595,Mapping!$P:$P,1,FALSE))))</f>
        <v>0</v>
      </c>
      <c r="B3595" s="180" t="str">
        <f t="shared" si="55"/>
        <v/>
      </c>
      <c r="E3595" s="167">
        <v>1</v>
      </c>
      <c r="F3595" s="170" t="s">
        <v>5392</v>
      </c>
      <c r="G3595" s="169">
        <v>1464163.0090910289</v>
      </c>
      <c r="H3595" s="168" t="s">
        <v>1266</v>
      </c>
      <c r="I3595" s="168" t="s">
        <v>303</v>
      </c>
      <c r="J3595" s="169">
        <v>545320.90945298306</v>
      </c>
      <c r="K3595" s="169">
        <v>68127.868112214463</v>
      </c>
      <c r="L3595" s="168" t="s">
        <v>5</v>
      </c>
      <c r="M3595" s="168" t="s">
        <v>21</v>
      </c>
      <c r="N3595" s="168" t="s">
        <v>2829</v>
      </c>
      <c r="O3595" s="168" t="s">
        <v>21</v>
      </c>
      <c r="P3595" s="168" t="s">
        <v>2836</v>
      </c>
      <c r="Q3595" s="168" t="s">
        <v>2837</v>
      </c>
      <c r="R3595" s="168" t="s">
        <v>1259</v>
      </c>
      <c r="S3595" s="168" t="s">
        <v>21</v>
      </c>
      <c r="T3595" s="168" t="s">
        <v>1259</v>
      </c>
      <c r="U3595" s="168" t="s">
        <v>1259</v>
      </c>
      <c r="V3595" s="168" t="s">
        <v>2837</v>
      </c>
      <c r="W3595" s="168" t="s">
        <v>1259</v>
      </c>
      <c r="X3595" s="168" t="s">
        <v>21</v>
      </c>
      <c r="Y3595" s="168" t="s">
        <v>1259</v>
      </c>
      <c r="Z3595" s="168" t="s">
        <v>21</v>
      </c>
      <c r="AA3595" s="168" t="s">
        <v>5393</v>
      </c>
      <c r="AB3595" s="168" t="s">
        <v>5394</v>
      </c>
      <c r="AC3595" s="168" t="s">
        <v>9685</v>
      </c>
      <c r="AD3595" s="169">
        <v>762978.93545220059</v>
      </c>
      <c r="AE3595" s="168" t="s">
        <v>813</v>
      </c>
      <c r="AF3595" s="169">
        <v>49742.323940337868</v>
      </c>
      <c r="AG3595" s="169">
        <v>223977.14246502149</v>
      </c>
      <c r="AH3595" s="169">
        <v>-134370.18846767981</v>
      </c>
      <c r="AI3595" s="168" t="s">
        <v>21</v>
      </c>
      <c r="AJ3595"/>
      <c r="AK3595"/>
    </row>
    <row r="3596" spans="1:37" hidden="1" x14ac:dyDescent="0.25">
      <c r="A3596" s="179" t="b">
        <f>IF(E3596&lt;&gt;1,"",NOT(ISNA(VLOOKUP(P3596,Mapping!$P:$P,1,FALSE))))</f>
        <v>0</v>
      </c>
      <c r="B3596" s="180" t="str">
        <f t="shared" si="55"/>
        <v/>
      </c>
      <c r="E3596" s="167">
        <v>1</v>
      </c>
      <c r="F3596" s="170" t="s">
        <v>5395</v>
      </c>
      <c r="G3596" s="169">
        <v>523850.86523665261</v>
      </c>
      <c r="H3596" s="168" t="s">
        <v>1266</v>
      </c>
      <c r="I3596" s="168" t="s">
        <v>303</v>
      </c>
      <c r="J3596" s="169">
        <v>157220.02752335239</v>
      </c>
      <c r="K3596" s="169">
        <v>94891.823046859747</v>
      </c>
      <c r="L3596" s="168" t="s">
        <v>5</v>
      </c>
      <c r="M3596" s="168" t="s">
        <v>21</v>
      </c>
      <c r="N3596" s="168" t="s">
        <v>2829</v>
      </c>
      <c r="O3596" s="168" t="s">
        <v>21</v>
      </c>
      <c r="P3596" s="168" t="s">
        <v>2831</v>
      </c>
      <c r="Q3596" s="168" t="s">
        <v>2832</v>
      </c>
      <c r="R3596" s="168" t="s">
        <v>1259</v>
      </c>
      <c r="S3596" s="168" t="s">
        <v>21</v>
      </c>
      <c r="T3596" s="168" t="s">
        <v>1259</v>
      </c>
      <c r="U3596" s="168" t="s">
        <v>1259</v>
      </c>
      <c r="V3596" s="168" t="s">
        <v>2832</v>
      </c>
      <c r="W3596" s="168" t="s">
        <v>1259</v>
      </c>
      <c r="X3596" s="168" t="s">
        <v>21</v>
      </c>
      <c r="Y3596" s="168" t="s">
        <v>1259</v>
      </c>
      <c r="Z3596" s="168" t="s">
        <v>21</v>
      </c>
      <c r="AA3596" s="168" t="s">
        <v>5396</v>
      </c>
      <c r="AB3596" s="168" t="s">
        <v>5397</v>
      </c>
      <c r="AC3596" s="168" t="s">
        <v>9686</v>
      </c>
      <c r="AD3596" s="169">
        <v>237522.39116713009</v>
      </c>
      <c r="AE3596" s="168" t="s">
        <v>810</v>
      </c>
      <c r="AF3596" s="169">
        <v>-97668.417006704782</v>
      </c>
      <c r="AG3596" s="169">
        <v>-238997.548149451</v>
      </c>
      <c r="AH3596" s="169">
        <v>-176756.83228216821</v>
      </c>
      <c r="AI3596" s="168" t="s">
        <v>21</v>
      </c>
      <c r="AJ3596"/>
      <c r="AK3596"/>
    </row>
    <row r="3597" spans="1:37" hidden="1" x14ac:dyDescent="0.25">
      <c r="A3597" s="179" t="b">
        <f>IF(E3597&lt;&gt;1,"",NOT(ISNA(VLOOKUP(P3597,Mapping!$P:$P,1,FALSE))))</f>
        <v>0</v>
      </c>
      <c r="B3597" s="180" t="str">
        <f t="shared" si="55"/>
        <v/>
      </c>
      <c r="E3597" s="167">
        <v>1</v>
      </c>
      <c r="F3597" s="170" t="s">
        <v>5395</v>
      </c>
      <c r="G3597" s="169">
        <v>780731.92713548231</v>
      </c>
      <c r="H3597" s="168" t="s">
        <v>1266</v>
      </c>
      <c r="I3597" s="168" t="s">
        <v>303</v>
      </c>
      <c r="J3597" s="169">
        <v>234316.10639251149</v>
      </c>
      <c r="K3597" s="169">
        <v>141423.9830324715</v>
      </c>
      <c r="L3597" s="168" t="s">
        <v>5</v>
      </c>
      <c r="M3597" s="168" t="s">
        <v>21</v>
      </c>
      <c r="N3597" s="168" t="s">
        <v>2829</v>
      </c>
      <c r="O3597" s="168" t="s">
        <v>21</v>
      </c>
      <c r="P3597" s="168" t="s">
        <v>2836</v>
      </c>
      <c r="Q3597" s="168" t="s">
        <v>2837</v>
      </c>
      <c r="R3597" s="168" t="s">
        <v>1259</v>
      </c>
      <c r="S3597" s="168" t="s">
        <v>21</v>
      </c>
      <c r="T3597" s="168" t="s">
        <v>1259</v>
      </c>
      <c r="U3597" s="168" t="s">
        <v>1259</v>
      </c>
      <c r="V3597" s="168" t="s">
        <v>2837</v>
      </c>
      <c r="W3597" s="168" t="s">
        <v>1259</v>
      </c>
      <c r="X3597" s="168" t="s">
        <v>21</v>
      </c>
      <c r="Y3597" s="168" t="s">
        <v>1259</v>
      </c>
      <c r="Z3597" s="168" t="s">
        <v>21</v>
      </c>
      <c r="AA3597" s="168" t="s">
        <v>5396</v>
      </c>
      <c r="AB3597" s="168" t="s">
        <v>5397</v>
      </c>
      <c r="AC3597" s="168" t="s">
        <v>9687</v>
      </c>
      <c r="AD3597" s="169">
        <v>353996.38809409499</v>
      </c>
      <c r="AE3597" s="168" t="s">
        <v>810</v>
      </c>
      <c r="AF3597" s="169">
        <v>-145562.13703201359</v>
      </c>
      <c r="AG3597" s="169">
        <v>-356194.91868755763</v>
      </c>
      <c r="AH3597" s="169">
        <v>-263433.18577831931</v>
      </c>
      <c r="AI3597" s="168" t="s">
        <v>21</v>
      </c>
      <c r="AJ3597"/>
      <c r="AK3597"/>
    </row>
    <row r="3598" spans="1:37" hidden="1" x14ac:dyDescent="0.25">
      <c r="A3598" s="179" t="b">
        <f>IF(E3598&lt;&gt;1,"",NOT(ISNA(VLOOKUP(P3598,Mapping!$P:$P,1,FALSE))))</f>
        <v>0</v>
      </c>
      <c r="B3598" s="180" t="str">
        <f t="shared" si="55"/>
        <v/>
      </c>
      <c r="E3598" s="167">
        <v>1</v>
      </c>
      <c r="F3598" s="170" t="s">
        <v>5398</v>
      </c>
      <c r="G3598" s="169">
        <v>162239.92375703191</v>
      </c>
      <c r="H3598" s="168" t="s">
        <v>1266</v>
      </c>
      <c r="I3598" s="168" t="s">
        <v>402</v>
      </c>
      <c r="J3598" s="169">
        <v>67646.76385520029</v>
      </c>
      <c r="K3598" s="169">
        <v>36219.471888942608</v>
      </c>
      <c r="L3598" s="168" t="s">
        <v>5</v>
      </c>
      <c r="M3598" s="168" t="s">
        <v>21</v>
      </c>
      <c r="N3598" s="168" t="s">
        <v>2829</v>
      </c>
      <c r="O3598" s="168" t="s">
        <v>21</v>
      </c>
      <c r="P3598" s="168" t="s">
        <v>2831</v>
      </c>
      <c r="Q3598" s="168" t="s">
        <v>2832</v>
      </c>
      <c r="R3598" s="168" t="s">
        <v>1259</v>
      </c>
      <c r="S3598" s="168" t="s">
        <v>21</v>
      </c>
      <c r="T3598" s="168" t="s">
        <v>1259</v>
      </c>
      <c r="U3598" s="168" t="s">
        <v>1259</v>
      </c>
      <c r="V3598" s="168" t="s">
        <v>2832</v>
      </c>
      <c r="W3598" s="168" t="s">
        <v>1259</v>
      </c>
      <c r="X3598" s="168" t="s">
        <v>21</v>
      </c>
      <c r="Y3598" s="168" t="s">
        <v>1259</v>
      </c>
      <c r="Z3598" s="168" t="s">
        <v>21</v>
      </c>
      <c r="AA3598" s="168" t="s">
        <v>5399</v>
      </c>
      <c r="AB3598" s="168" t="s">
        <v>1259</v>
      </c>
      <c r="AC3598" s="168" t="s">
        <v>9688</v>
      </c>
      <c r="AD3598" s="169">
        <v>121282.7418653272</v>
      </c>
      <c r="AE3598" s="168" t="s">
        <v>809</v>
      </c>
      <c r="AF3598" s="169">
        <v>-94715.637986838701</v>
      </c>
      <c r="AG3598" s="169">
        <v>-74173.399592925634</v>
      </c>
      <c r="AH3598" s="169">
        <v>-39238.35293033332</v>
      </c>
      <c r="AI3598" s="168" t="s">
        <v>21</v>
      </c>
      <c r="AJ3598"/>
      <c r="AK3598"/>
    </row>
    <row r="3599" spans="1:37" hidden="1" x14ac:dyDescent="0.25">
      <c r="A3599" s="179" t="b">
        <f>IF(E3599&lt;&gt;1,"",NOT(ISNA(VLOOKUP(P3599,Mapping!$P:$P,1,FALSE))))</f>
        <v>0</v>
      </c>
      <c r="B3599" s="180" t="str">
        <f t="shared" si="55"/>
        <v/>
      </c>
      <c r="E3599" s="167">
        <v>1</v>
      </c>
      <c r="F3599" s="170" t="s">
        <v>5400</v>
      </c>
      <c r="G3599" s="169">
        <v>208174.66186106121</v>
      </c>
      <c r="H3599" s="168" t="s">
        <v>1266</v>
      </c>
      <c r="I3599" s="168" t="s">
        <v>797</v>
      </c>
      <c r="J3599" s="169">
        <v>83506.966577143161</v>
      </c>
      <c r="K3599" s="169">
        <v>16976.012833003071</v>
      </c>
      <c r="L3599" s="168" t="s">
        <v>5</v>
      </c>
      <c r="M3599" s="168" t="s">
        <v>21</v>
      </c>
      <c r="N3599" s="168" t="s">
        <v>2829</v>
      </c>
      <c r="O3599" s="168" t="s">
        <v>21</v>
      </c>
      <c r="P3599" s="168" t="s">
        <v>2831</v>
      </c>
      <c r="Q3599" s="168" t="s">
        <v>2832</v>
      </c>
      <c r="R3599" s="168" t="s">
        <v>1259</v>
      </c>
      <c r="S3599" s="168" t="s">
        <v>21</v>
      </c>
      <c r="T3599" s="168" t="s">
        <v>1259</v>
      </c>
      <c r="U3599" s="168" t="s">
        <v>1259</v>
      </c>
      <c r="V3599" s="168" t="s">
        <v>2832</v>
      </c>
      <c r="W3599" s="168" t="s">
        <v>1259</v>
      </c>
      <c r="X3599" s="168" t="s">
        <v>21</v>
      </c>
      <c r="Y3599" s="168" t="s">
        <v>1259</v>
      </c>
      <c r="Z3599" s="168" t="s">
        <v>21</v>
      </c>
      <c r="AA3599" s="168" t="s">
        <v>5401</v>
      </c>
      <c r="AB3599" s="168" t="s">
        <v>1259</v>
      </c>
      <c r="AC3599" s="168" t="s">
        <v>6614</v>
      </c>
      <c r="AD3599" s="169">
        <v>129351.93543218941</v>
      </c>
      <c r="AE3599" s="168" t="s">
        <v>810</v>
      </c>
      <c r="AF3599" s="169">
        <v>3506.2152586870361</v>
      </c>
      <c r="AG3599" s="169">
        <v>-163817.24446936211</v>
      </c>
      <c r="AH3599" s="169">
        <v>-18324.478157464731</v>
      </c>
      <c r="AI3599" s="168" t="s">
        <v>21</v>
      </c>
      <c r="AJ3599"/>
      <c r="AK3599"/>
    </row>
    <row r="3600" spans="1:37" hidden="1" x14ac:dyDescent="0.25">
      <c r="A3600" s="179" t="b">
        <f>IF(E3600&lt;&gt;1,"",NOT(ISNA(VLOOKUP(P3600,Mapping!$P:$P,1,FALSE))))</f>
        <v>0</v>
      </c>
      <c r="B3600" s="180" t="str">
        <f t="shared" si="55"/>
        <v/>
      </c>
      <c r="E3600" s="167">
        <v>1</v>
      </c>
      <c r="F3600" s="170" t="s">
        <v>5402</v>
      </c>
      <c r="G3600" s="169">
        <v>679547.54823308287</v>
      </c>
      <c r="H3600" s="168" t="s">
        <v>1266</v>
      </c>
      <c r="I3600" s="168" t="s">
        <v>561</v>
      </c>
      <c r="J3600" s="169">
        <v>259363.2922224192</v>
      </c>
      <c r="K3600" s="169">
        <v>128384.9683423588</v>
      </c>
      <c r="L3600" s="168" t="s">
        <v>5</v>
      </c>
      <c r="M3600" s="168" t="s">
        <v>21</v>
      </c>
      <c r="N3600" s="168" t="s">
        <v>2829</v>
      </c>
      <c r="O3600" s="168" t="s">
        <v>21</v>
      </c>
      <c r="P3600" s="168" t="s">
        <v>2831</v>
      </c>
      <c r="Q3600" s="168" t="s">
        <v>2832</v>
      </c>
      <c r="R3600" s="168" t="s">
        <v>1259</v>
      </c>
      <c r="S3600" s="168" t="s">
        <v>21</v>
      </c>
      <c r="T3600" s="168" t="s">
        <v>1259</v>
      </c>
      <c r="U3600" s="168" t="s">
        <v>1259</v>
      </c>
      <c r="V3600" s="168" t="s">
        <v>2832</v>
      </c>
      <c r="W3600" s="168" t="s">
        <v>1259</v>
      </c>
      <c r="X3600" s="168" t="s">
        <v>21</v>
      </c>
      <c r="Y3600" s="168" t="s">
        <v>1259</v>
      </c>
      <c r="Z3600" s="168" t="s">
        <v>21</v>
      </c>
      <c r="AA3600" s="168" t="s">
        <v>5403</v>
      </c>
      <c r="AB3600" s="168" t="s">
        <v>1259</v>
      </c>
      <c r="AC3600" s="168" t="s">
        <v>9689</v>
      </c>
      <c r="AD3600" s="169">
        <v>320538.1749059807</v>
      </c>
      <c r="AE3600" s="168" t="s">
        <v>807</v>
      </c>
      <c r="AF3600" s="169">
        <v>22641.479229677469</v>
      </c>
      <c r="AG3600" s="169">
        <v>252672.88647021921</v>
      </c>
      <c r="AH3600" s="169">
        <v>-331739.34425438527</v>
      </c>
      <c r="AI3600" s="168" t="s">
        <v>21</v>
      </c>
      <c r="AJ3600"/>
      <c r="AK3600"/>
    </row>
    <row r="3601" spans="1:37" hidden="1" x14ac:dyDescent="0.25">
      <c r="A3601" s="179" t="b">
        <f>IF(E3601&lt;&gt;1,"",NOT(ISNA(VLOOKUP(P3601,Mapping!$P:$P,1,FALSE))))</f>
        <v>0</v>
      </c>
      <c r="B3601" s="180" t="str">
        <f t="shared" si="55"/>
        <v/>
      </c>
      <c r="E3601" s="167">
        <v>1</v>
      </c>
      <c r="F3601" s="170" t="s">
        <v>5402</v>
      </c>
      <c r="G3601" s="169">
        <v>1851100.270242427</v>
      </c>
      <c r="H3601" s="168" t="s">
        <v>1266</v>
      </c>
      <c r="I3601" s="168" t="s">
        <v>561</v>
      </c>
      <c r="J3601" s="169">
        <v>706510.47387667117</v>
      </c>
      <c r="K3601" s="169">
        <v>349723.0623692745</v>
      </c>
      <c r="L3601" s="168" t="s">
        <v>5</v>
      </c>
      <c r="M3601" s="168" t="s">
        <v>21</v>
      </c>
      <c r="N3601" s="168" t="s">
        <v>2829</v>
      </c>
      <c r="O3601" s="168" t="s">
        <v>21</v>
      </c>
      <c r="P3601" s="168" t="s">
        <v>2851</v>
      </c>
      <c r="Q3601" s="168" t="s">
        <v>2834</v>
      </c>
      <c r="R3601" s="168" t="s">
        <v>1259</v>
      </c>
      <c r="S3601" s="168" t="s">
        <v>21</v>
      </c>
      <c r="T3601" s="168" t="s">
        <v>1259</v>
      </c>
      <c r="U3601" s="168" t="s">
        <v>1259</v>
      </c>
      <c r="V3601" s="168" t="s">
        <v>2834</v>
      </c>
      <c r="W3601" s="168" t="s">
        <v>1259</v>
      </c>
      <c r="X3601" s="168" t="s">
        <v>21</v>
      </c>
      <c r="Y3601" s="168" t="s">
        <v>1259</v>
      </c>
      <c r="Z3601" s="168" t="s">
        <v>21</v>
      </c>
      <c r="AA3601" s="168" t="s">
        <v>5403</v>
      </c>
      <c r="AB3601" s="168" t="s">
        <v>1259</v>
      </c>
      <c r="AC3601" s="168" t="s">
        <v>9690</v>
      </c>
      <c r="AD3601" s="169">
        <v>873152.00199641858</v>
      </c>
      <c r="AE3601" s="168" t="s">
        <v>807</v>
      </c>
      <c r="AF3601" s="169">
        <v>61675.814193900442</v>
      </c>
      <c r="AG3601" s="169">
        <v>688285.68309031567</v>
      </c>
      <c r="AH3601" s="169">
        <v>-903664.1974443699</v>
      </c>
      <c r="AI3601" s="168" t="s">
        <v>21</v>
      </c>
      <c r="AJ3601"/>
      <c r="AK3601"/>
    </row>
    <row r="3602" spans="1:37" hidden="1" x14ac:dyDescent="0.25">
      <c r="A3602" s="179" t="b">
        <f>IF(E3602&lt;&gt;1,"",NOT(ISNA(VLOOKUP(P3602,Mapping!$P:$P,1,FALSE))))</f>
        <v>0</v>
      </c>
      <c r="B3602" s="180" t="str">
        <f t="shared" si="55"/>
        <v/>
      </c>
      <c r="E3602" s="167">
        <v>1</v>
      </c>
      <c r="F3602" s="170" t="s">
        <v>5404</v>
      </c>
      <c r="G3602" s="169">
        <v>7588726.5111159673</v>
      </c>
      <c r="H3602" s="168" t="s">
        <v>1266</v>
      </c>
      <c r="I3602" s="168" t="s">
        <v>303</v>
      </c>
      <c r="J3602" s="169">
        <v>2588208.102627913</v>
      </c>
      <c r="K3602" s="169">
        <v>1168237.1846254391</v>
      </c>
      <c r="L3602" s="168" t="s">
        <v>5</v>
      </c>
      <c r="M3602" s="168" t="s">
        <v>21</v>
      </c>
      <c r="N3602" s="168" t="s">
        <v>2829</v>
      </c>
      <c r="O3602" s="168" t="s">
        <v>21</v>
      </c>
      <c r="P3602" s="168" t="s">
        <v>2831</v>
      </c>
      <c r="Q3602" s="168" t="s">
        <v>2832</v>
      </c>
      <c r="R3602" s="168" t="s">
        <v>1259</v>
      </c>
      <c r="S3602" s="168" t="s">
        <v>21</v>
      </c>
      <c r="T3602" s="168" t="s">
        <v>1259</v>
      </c>
      <c r="U3602" s="168" t="s">
        <v>1259</v>
      </c>
      <c r="V3602" s="168" t="s">
        <v>2832</v>
      </c>
      <c r="W3602" s="168" t="s">
        <v>1259</v>
      </c>
      <c r="X3602" s="168" t="s">
        <v>21</v>
      </c>
      <c r="Y3602" s="168" t="s">
        <v>1259</v>
      </c>
      <c r="Z3602" s="168" t="s">
        <v>21</v>
      </c>
      <c r="AA3602" s="168" t="s">
        <v>5405</v>
      </c>
      <c r="AB3602" s="168" t="s">
        <v>5406</v>
      </c>
      <c r="AC3602" s="168" t="s">
        <v>12400</v>
      </c>
      <c r="AD3602" s="169">
        <v>3820168.5286874878</v>
      </c>
      <c r="AE3602" s="168" t="s">
        <v>818</v>
      </c>
      <c r="AF3602" s="169">
        <v>-811075.69420154952</v>
      </c>
      <c r="AG3602" s="169">
        <v>2643926.1172982519</v>
      </c>
      <c r="AH3602" s="169">
        <v>-2074678.641306228</v>
      </c>
      <c r="AI3602" s="168" t="s">
        <v>21</v>
      </c>
      <c r="AJ3602"/>
      <c r="AK3602"/>
    </row>
    <row r="3603" spans="1:37" hidden="1" x14ac:dyDescent="0.25">
      <c r="A3603" s="179" t="b">
        <f>IF(E3603&lt;&gt;1,"",NOT(ISNA(VLOOKUP(P3603,Mapping!$P:$P,1,FALSE))))</f>
        <v>0</v>
      </c>
      <c r="B3603" s="180" t="str">
        <f t="shared" si="55"/>
        <v/>
      </c>
      <c r="E3603" s="167">
        <v>1</v>
      </c>
      <c r="F3603" s="170" t="s">
        <v>5404</v>
      </c>
      <c r="G3603" s="169">
        <v>5359147.0500924457</v>
      </c>
      <c r="H3603" s="168" t="s">
        <v>1266</v>
      </c>
      <c r="I3603" s="168" t="s">
        <v>303</v>
      </c>
      <c r="J3603" s="169">
        <v>1827788.601671984</v>
      </c>
      <c r="K3603" s="169">
        <v>825007.31217852677</v>
      </c>
      <c r="L3603" s="168" t="s">
        <v>5</v>
      </c>
      <c r="M3603" s="168" t="s">
        <v>21</v>
      </c>
      <c r="N3603" s="168" t="s">
        <v>2829</v>
      </c>
      <c r="O3603" s="168" t="s">
        <v>21</v>
      </c>
      <c r="P3603" s="168" t="s">
        <v>2836</v>
      </c>
      <c r="Q3603" s="168" t="s">
        <v>2837</v>
      </c>
      <c r="R3603" s="168" t="s">
        <v>1259</v>
      </c>
      <c r="S3603" s="168" t="s">
        <v>21</v>
      </c>
      <c r="T3603" s="168" t="s">
        <v>1259</v>
      </c>
      <c r="U3603" s="168" t="s">
        <v>1259</v>
      </c>
      <c r="V3603" s="168" t="s">
        <v>2837</v>
      </c>
      <c r="W3603" s="168" t="s">
        <v>1259</v>
      </c>
      <c r="X3603" s="168" t="s">
        <v>21</v>
      </c>
      <c r="Y3603" s="168" t="s">
        <v>1259</v>
      </c>
      <c r="Z3603" s="168" t="s">
        <v>21</v>
      </c>
      <c r="AA3603" s="168" t="s">
        <v>5405</v>
      </c>
      <c r="AB3603" s="168" t="s">
        <v>5406</v>
      </c>
      <c r="AC3603" s="168" t="s">
        <v>9691</v>
      </c>
      <c r="AD3603" s="169">
        <v>2697797.1694437661</v>
      </c>
      <c r="AE3603" s="168" t="s">
        <v>818</v>
      </c>
      <c r="AF3603" s="169">
        <v>-572780.41415972821</v>
      </c>
      <c r="AG3603" s="169">
        <v>1867136.5783740231</v>
      </c>
      <c r="AH3603" s="169">
        <v>-1465134.8818750661</v>
      </c>
      <c r="AI3603" s="168" t="s">
        <v>21</v>
      </c>
      <c r="AJ3603"/>
      <c r="AK3603"/>
    </row>
    <row r="3604" spans="1:37" hidden="1" x14ac:dyDescent="0.25">
      <c r="A3604" s="179" t="b">
        <f>IF(E3604&lt;&gt;1,"",NOT(ISNA(VLOOKUP(P3604,Mapping!$P:$P,1,FALSE))))</f>
        <v>0</v>
      </c>
      <c r="B3604" s="180" t="str">
        <f t="shared" si="55"/>
        <v/>
      </c>
      <c r="E3604" s="167">
        <v>1</v>
      </c>
      <c r="F3604" s="170" t="s">
        <v>5407</v>
      </c>
      <c r="G3604" s="169">
        <v>314405.01089807728</v>
      </c>
      <c r="H3604" s="168" t="s">
        <v>1266</v>
      </c>
      <c r="I3604" s="168" t="s">
        <v>779</v>
      </c>
      <c r="J3604" s="169">
        <v>135474.49789540391</v>
      </c>
      <c r="K3604" s="169">
        <v>63863.75249105593</v>
      </c>
      <c r="L3604" s="168" t="s">
        <v>5</v>
      </c>
      <c r="M3604" s="168" t="s">
        <v>21</v>
      </c>
      <c r="N3604" s="168" t="s">
        <v>2829</v>
      </c>
      <c r="O3604" s="168" t="s">
        <v>21</v>
      </c>
      <c r="P3604" s="168" t="s">
        <v>2831</v>
      </c>
      <c r="Q3604" s="168" t="s">
        <v>2832</v>
      </c>
      <c r="R3604" s="168" t="s">
        <v>1259</v>
      </c>
      <c r="S3604" s="168" t="s">
        <v>21</v>
      </c>
      <c r="T3604" s="168" t="s">
        <v>1259</v>
      </c>
      <c r="U3604" s="168" t="s">
        <v>1259</v>
      </c>
      <c r="V3604" s="168" t="s">
        <v>2832</v>
      </c>
      <c r="W3604" s="168" t="s">
        <v>1259</v>
      </c>
      <c r="X3604" s="168" t="s">
        <v>21</v>
      </c>
      <c r="Y3604" s="168" t="s">
        <v>1259</v>
      </c>
      <c r="Z3604" s="168" t="s">
        <v>21</v>
      </c>
      <c r="AA3604" s="168" t="s">
        <v>5408</v>
      </c>
      <c r="AB3604" s="168" t="s">
        <v>1259</v>
      </c>
      <c r="AC3604" s="168" t="s">
        <v>9692</v>
      </c>
      <c r="AD3604" s="169">
        <v>191356.87529272339</v>
      </c>
      <c r="AE3604" s="168" t="s">
        <v>814</v>
      </c>
      <c r="AF3604" s="169">
        <v>35525.026760813656</v>
      </c>
      <c r="AG3604" s="169">
        <v>370116.30263116572</v>
      </c>
      <c r="AH3604" s="169">
        <v>-92312.623004034889</v>
      </c>
      <c r="AI3604" s="168" t="s">
        <v>21</v>
      </c>
      <c r="AJ3604"/>
      <c r="AK3604"/>
    </row>
    <row r="3605" spans="1:37" hidden="1" x14ac:dyDescent="0.25">
      <c r="A3605" s="179" t="b">
        <f>IF(E3605&lt;&gt;1,"",NOT(ISNA(VLOOKUP(P3605,Mapping!$P:$P,1,FALSE))))</f>
        <v>0</v>
      </c>
      <c r="B3605" s="180" t="str">
        <f t="shared" ref="B3605:B3668" si="56">IF(AI3605="","",VALUE(AI3605))</f>
        <v/>
      </c>
      <c r="E3605" s="167">
        <v>1</v>
      </c>
      <c r="F3605" s="170" t="s">
        <v>5407</v>
      </c>
      <c r="G3605" s="169">
        <v>584345.66949654755</v>
      </c>
      <c r="H3605" s="168" t="s">
        <v>1266</v>
      </c>
      <c r="I3605" s="168" t="s">
        <v>779</v>
      </c>
      <c r="J3605" s="169">
        <v>251789.67709920389</v>
      </c>
      <c r="K3605" s="169">
        <v>118695.650235822</v>
      </c>
      <c r="L3605" s="168" t="s">
        <v>5</v>
      </c>
      <c r="M3605" s="168" t="s">
        <v>21</v>
      </c>
      <c r="N3605" s="168" t="s">
        <v>2829</v>
      </c>
      <c r="O3605" s="168" t="s">
        <v>21</v>
      </c>
      <c r="P3605" s="168" t="s">
        <v>2836</v>
      </c>
      <c r="Q3605" s="168" t="s">
        <v>2837</v>
      </c>
      <c r="R3605" s="168" t="s">
        <v>1259</v>
      </c>
      <c r="S3605" s="168" t="s">
        <v>21</v>
      </c>
      <c r="T3605" s="168" t="s">
        <v>1259</v>
      </c>
      <c r="U3605" s="168" t="s">
        <v>1259</v>
      </c>
      <c r="V3605" s="168" t="s">
        <v>2837</v>
      </c>
      <c r="W3605" s="168" t="s">
        <v>1259</v>
      </c>
      <c r="X3605" s="168" t="s">
        <v>21</v>
      </c>
      <c r="Y3605" s="168" t="s">
        <v>1259</v>
      </c>
      <c r="Z3605" s="168" t="s">
        <v>21</v>
      </c>
      <c r="AA3605" s="168" t="s">
        <v>5408</v>
      </c>
      <c r="AB3605" s="168" t="s">
        <v>1259</v>
      </c>
      <c r="AC3605" s="168" t="s">
        <v>9693</v>
      </c>
      <c r="AD3605" s="169">
        <v>355651.33356587082</v>
      </c>
      <c r="AE3605" s="168" t="s">
        <v>814</v>
      </c>
      <c r="AF3605" s="169">
        <v>66025.96913813171</v>
      </c>
      <c r="AG3605" s="169">
        <v>687889.35022001562</v>
      </c>
      <c r="AH3605" s="169">
        <v>-171570.04380493809</v>
      </c>
      <c r="AI3605" s="168" t="s">
        <v>21</v>
      </c>
      <c r="AJ3605"/>
      <c r="AK3605"/>
    </row>
    <row r="3606" spans="1:37" hidden="1" x14ac:dyDescent="0.25">
      <c r="A3606" s="179" t="b">
        <f>IF(E3606&lt;&gt;1,"",NOT(ISNA(VLOOKUP(P3606,Mapping!$P:$P,1,FALSE))))</f>
        <v>0</v>
      </c>
      <c r="B3606" s="180" t="str">
        <f t="shared" si="56"/>
        <v/>
      </c>
      <c r="E3606" s="167">
        <v>1</v>
      </c>
      <c r="F3606" s="170" t="s">
        <v>5409</v>
      </c>
      <c r="G3606" s="169">
        <v>523009.61759102572</v>
      </c>
      <c r="H3606" s="168" t="s">
        <v>1266</v>
      </c>
      <c r="I3606" s="168" t="s">
        <v>3221</v>
      </c>
      <c r="J3606" s="169">
        <v>192714.66172258221</v>
      </c>
      <c r="K3606" s="169">
        <v>86168.144796561639</v>
      </c>
      <c r="L3606" s="168" t="s">
        <v>5</v>
      </c>
      <c r="M3606" s="168" t="s">
        <v>21</v>
      </c>
      <c r="N3606" s="168" t="s">
        <v>2829</v>
      </c>
      <c r="O3606" s="168" t="s">
        <v>21</v>
      </c>
      <c r="P3606" s="168" t="s">
        <v>2831</v>
      </c>
      <c r="Q3606" s="168" t="s">
        <v>2832</v>
      </c>
      <c r="R3606" s="168" t="s">
        <v>1259</v>
      </c>
      <c r="S3606" s="168" t="s">
        <v>21</v>
      </c>
      <c r="T3606" s="168" t="s">
        <v>1259</v>
      </c>
      <c r="U3606" s="168" t="s">
        <v>1259</v>
      </c>
      <c r="V3606" s="168" t="s">
        <v>2832</v>
      </c>
      <c r="W3606" s="168" t="s">
        <v>1259</v>
      </c>
      <c r="X3606" s="168" t="s">
        <v>21</v>
      </c>
      <c r="Y3606" s="168" t="s">
        <v>1259</v>
      </c>
      <c r="Z3606" s="168" t="s">
        <v>21</v>
      </c>
      <c r="AA3606" s="168" t="s">
        <v>5410</v>
      </c>
      <c r="AB3606" s="168" t="s">
        <v>1259</v>
      </c>
      <c r="AC3606" s="168" t="s">
        <v>9694</v>
      </c>
      <c r="AD3606" s="169">
        <v>280741.90552256192</v>
      </c>
      <c r="AE3606" s="168" t="s">
        <v>816</v>
      </c>
      <c r="AF3606" s="169">
        <v>-92423.768980464607</v>
      </c>
      <c r="AG3606" s="169">
        <v>-436536.11578045652</v>
      </c>
      <c r="AH3606" s="169">
        <v>-81907.486104639189</v>
      </c>
      <c r="AI3606" s="168" t="s">
        <v>21</v>
      </c>
      <c r="AJ3606"/>
      <c r="AK3606"/>
    </row>
    <row r="3607" spans="1:37" hidden="1" x14ac:dyDescent="0.25">
      <c r="A3607" s="179" t="b">
        <f>IF(E3607&lt;&gt;1,"",NOT(ISNA(VLOOKUP(P3607,Mapping!$P:$P,1,FALSE))))</f>
        <v>0</v>
      </c>
      <c r="B3607" s="180" t="str">
        <f t="shared" si="56"/>
        <v/>
      </c>
      <c r="E3607" s="167">
        <v>1</v>
      </c>
      <c r="F3607" s="170" t="s">
        <v>5409</v>
      </c>
      <c r="G3607" s="169">
        <v>664673.29489656689</v>
      </c>
      <c r="H3607" s="168" t="s">
        <v>1266</v>
      </c>
      <c r="I3607" s="168" t="s">
        <v>3221</v>
      </c>
      <c r="J3607" s="169">
        <v>244913.83116818569</v>
      </c>
      <c r="K3607" s="169">
        <v>109507.8614057935</v>
      </c>
      <c r="L3607" s="168" t="s">
        <v>5</v>
      </c>
      <c r="M3607" s="168" t="s">
        <v>21</v>
      </c>
      <c r="N3607" s="168" t="s">
        <v>2829</v>
      </c>
      <c r="O3607" s="168" t="s">
        <v>21</v>
      </c>
      <c r="P3607" s="168" t="s">
        <v>2836</v>
      </c>
      <c r="Q3607" s="168" t="s">
        <v>2837</v>
      </c>
      <c r="R3607" s="168" t="s">
        <v>1259</v>
      </c>
      <c r="S3607" s="168" t="s">
        <v>21</v>
      </c>
      <c r="T3607" s="168" t="s">
        <v>1259</v>
      </c>
      <c r="U3607" s="168" t="s">
        <v>1259</v>
      </c>
      <c r="V3607" s="168" t="s">
        <v>2837</v>
      </c>
      <c r="W3607" s="168" t="s">
        <v>1259</v>
      </c>
      <c r="X3607" s="168" t="s">
        <v>21</v>
      </c>
      <c r="Y3607" s="168" t="s">
        <v>1259</v>
      </c>
      <c r="Z3607" s="168" t="s">
        <v>21</v>
      </c>
      <c r="AA3607" s="168" t="s">
        <v>5410</v>
      </c>
      <c r="AB3607" s="168" t="s">
        <v>1259</v>
      </c>
      <c r="AC3607" s="168" t="s">
        <v>9695</v>
      </c>
      <c r="AD3607" s="169">
        <v>356784.35172704002</v>
      </c>
      <c r="AE3607" s="168" t="s">
        <v>816</v>
      </c>
      <c r="AF3607" s="169">
        <v>-117457.8994129355</v>
      </c>
      <c r="AG3607" s="169">
        <v>-554777.36672145664</v>
      </c>
      <c r="AH3607" s="169">
        <v>-104093.15017307529</v>
      </c>
      <c r="AI3607" s="168" t="s">
        <v>21</v>
      </c>
      <c r="AJ3607"/>
      <c r="AK3607"/>
    </row>
    <row r="3608" spans="1:37" hidden="1" x14ac:dyDescent="0.25">
      <c r="A3608" s="179" t="b">
        <f>IF(E3608&lt;&gt;1,"",NOT(ISNA(VLOOKUP(P3608,Mapping!$P:$P,1,FALSE))))</f>
        <v>0</v>
      </c>
      <c r="B3608" s="180" t="str">
        <f t="shared" si="56"/>
        <v/>
      </c>
      <c r="E3608" s="167">
        <v>1</v>
      </c>
      <c r="F3608" s="170" t="s">
        <v>5411</v>
      </c>
      <c r="G3608" s="169">
        <v>700542.77694664197</v>
      </c>
      <c r="H3608" s="168" t="s">
        <v>1266</v>
      </c>
      <c r="I3608" s="168" t="s">
        <v>797</v>
      </c>
      <c r="J3608" s="169">
        <v>234212.9245103148</v>
      </c>
      <c r="K3608" s="169">
        <v>91257.258534405002</v>
      </c>
      <c r="L3608" s="168" t="s">
        <v>5</v>
      </c>
      <c r="M3608" s="168" t="s">
        <v>21</v>
      </c>
      <c r="N3608" s="168" t="s">
        <v>2829</v>
      </c>
      <c r="O3608" s="168" t="s">
        <v>21</v>
      </c>
      <c r="P3608" s="168" t="s">
        <v>2831</v>
      </c>
      <c r="Q3608" s="168" t="s">
        <v>2832</v>
      </c>
      <c r="R3608" s="168" t="s">
        <v>1259</v>
      </c>
      <c r="S3608" s="168" t="s">
        <v>21</v>
      </c>
      <c r="T3608" s="168" t="s">
        <v>1259</v>
      </c>
      <c r="U3608" s="168" t="s">
        <v>1259</v>
      </c>
      <c r="V3608" s="168" t="s">
        <v>2832</v>
      </c>
      <c r="W3608" s="168" t="s">
        <v>1259</v>
      </c>
      <c r="X3608" s="168" t="s">
        <v>21</v>
      </c>
      <c r="Y3608" s="168" t="s">
        <v>1259</v>
      </c>
      <c r="Z3608" s="168" t="s">
        <v>21</v>
      </c>
      <c r="AA3608" s="168" t="s">
        <v>5412</v>
      </c>
      <c r="AB3608" s="168" t="s">
        <v>1259</v>
      </c>
      <c r="AC3608" s="168" t="s">
        <v>7132</v>
      </c>
      <c r="AD3608" s="169">
        <v>405564.14963643899</v>
      </c>
      <c r="AE3608" s="168" t="s">
        <v>814</v>
      </c>
      <c r="AF3608" s="169">
        <v>-186593.47286778229</v>
      </c>
      <c r="AG3608" s="169">
        <v>-374735.42853627942</v>
      </c>
      <c r="AH3608" s="169">
        <v>-143187.63144055661</v>
      </c>
      <c r="AI3608" s="168" t="s">
        <v>21</v>
      </c>
      <c r="AJ3608"/>
      <c r="AK3608"/>
    </row>
    <row r="3609" spans="1:37" hidden="1" x14ac:dyDescent="0.25">
      <c r="A3609" s="179" t="b">
        <f>IF(E3609&lt;&gt;1,"",NOT(ISNA(VLOOKUP(P3609,Mapping!$P:$P,1,FALSE))))</f>
        <v>0</v>
      </c>
      <c r="B3609" s="180" t="str">
        <f t="shared" si="56"/>
        <v/>
      </c>
      <c r="E3609" s="167">
        <v>1</v>
      </c>
      <c r="F3609" s="170" t="s">
        <v>5411</v>
      </c>
      <c r="G3609" s="169">
        <v>566396.28774409345</v>
      </c>
      <c r="H3609" s="168" t="s">
        <v>1266</v>
      </c>
      <c r="I3609" s="168" t="s">
        <v>797</v>
      </c>
      <c r="J3609" s="169">
        <v>189363.64109344661</v>
      </c>
      <c r="K3609" s="169">
        <v>73782.464346965586</v>
      </c>
      <c r="L3609" s="168" t="s">
        <v>5</v>
      </c>
      <c r="M3609" s="168" t="s">
        <v>21</v>
      </c>
      <c r="N3609" s="168" t="s">
        <v>2829</v>
      </c>
      <c r="O3609" s="168" t="s">
        <v>21</v>
      </c>
      <c r="P3609" s="168" t="s">
        <v>2836</v>
      </c>
      <c r="Q3609" s="168" t="s">
        <v>2837</v>
      </c>
      <c r="R3609" s="168" t="s">
        <v>1259</v>
      </c>
      <c r="S3609" s="168" t="s">
        <v>21</v>
      </c>
      <c r="T3609" s="168" t="s">
        <v>1259</v>
      </c>
      <c r="U3609" s="168" t="s">
        <v>1259</v>
      </c>
      <c r="V3609" s="168" t="s">
        <v>2837</v>
      </c>
      <c r="W3609" s="168" t="s">
        <v>1259</v>
      </c>
      <c r="X3609" s="168" t="s">
        <v>21</v>
      </c>
      <c r="Y3609" s="168" t="s">
        <v>1259</v>
      </c>
      <c r="Z3609" s="168" t="s">
        <v>21</v>
      </c>
      <c r="AA3609" s="168" t="s">
        <v>5412</v>
      </c>
      <c r="AB3609" s="168" t="s">
        <v>1259</v>
      </c>
      <c r="AC3609" s="168" t="s">
        <v>6771</v>
      </c>
      <c r="AD3609" s="169">
        <v>327902.92949328938</v>
      </c>
      <c r="AE3609" s="168" t="s">
        <v>814</v>
      </c>
      <c r="AF3609" s="169">
        <v>-150862.80785054731</v>
      </c>
      <c r="AG3609" s="169">
        <v>-302977.5805186939</v>
      </c>
      <c r="AH3609" s="169">
        <v>-115768.7232923649</v>
      </c>
      <c r="AI3609" s="168" t="s">
        <v>21</v>
      </c>
      <c r="AJ3609"/>
      <c r="AK3609"/>
    </row>
    <row r="3610" spans="1:37" hidden="1" x14ac:dyDescent="0.25">
      <c r="A3610" s="179" t="b">
        <f>IF(E3610&lt;&gt;1,"",NOT(ISNA(VLOOKUP(P3610,Mapping!$P:$P,1,FALSE))))</f>
        <v>0</v>
      </c>
      <c r="B3610" s="180" t="str">
        <f t="shared" si="56"/>
        <v/>
      </c>
      <c r="E3610" s="167">
        <v>1</v>
      </c>
      <c r="F3610" s="170" t="s">
        <v>5411</v>
      </c>
      <c r="G3610" s="169">
        <v>36696517.379630484</v>
      </c>
      <c r="H3610" s="168" t="s">
        <v>1266</v>
      </c>
      <c r="I3610" s="168" t="s">
        <v>797</v>
      </c>
      <c r="J3610" s="169">
        <v>12268770.64137014</v>
      </c>
      <c r="K3610" s="169">
        <v>4780327.0321639376</v>
      </c>
      <c r="L3610" s="168" t="s">
        <v>5</v>
      </c>
      <c r="M3610" s="168" t="s">
        <v>21</v>
      </c>
      <c r="N3610" s="168" t="s">
        <v>2829</v>
      </c>
      <c r="O3610" s="168" t="s">
        <v>21</v>
      </c>
      <c r="P3610" s="168" t="s">
        <v>2852</v>
      </c>
      <c r="Q3610" s="168" t="s">
        <v>2853</v>
      </c>
      <c r="R3610" s="168" t="s">
        <v>1259</v>
      </c>
      <c r="S3610" s="168" t="s">
        <v>21</v>
      </c>
      <c r="T3610" s="168" t="s">
        <v>1259</v>
      </c>
      <c r="U3610" s="168" t="s">
        <v>1259</v>
      </c>
      <c r="V3610" s="168" t="s">
        <v>2853</v>
      </c>
      <c r="W3610" s="168" t="s">
        <v>1259</v>
      </c>
      <c r="X3610" s="168" t="s">
        <v>21</v>
      </c>
      <c r="Y3610" s="168" t="s">
        <v>1259</v>
      </c>
      <c r="Z3610" s="168" t="s">
        <v>21</v>
      </c>
      <c r="AA3610" s="168" t="s">
        <v>5412</v>
      </c>
      <c r="AB3610" s="168" t="s">
        <v>1259</v>
      </c>
      <c r="AC3610" s="168" t="s">
        <v>9696</v>
      </c>
      <c r="AD3610" s="169">
        <v>21244658.221381009</v>
      </c>
      <c r="AE3610" s="168" t="s">
        <v>814</v>
      </c>
      <c r="AF3610" s="169">
        <v>-9774321.9191591442</v>
      </c>
      <c r="AG3610" s="169">
        <v>-19629757.979921691</v>
      </c>
      <c r="AH3610" s="169">
        <v>-7500594.6512053236</v>
      </c>
      <c r="AI3610" s="168" t="s">
        <v>21</v>
      </c>
      <c r="AJ3610"/>
      <c r="AK3610"/>
    </row>
    <row r="3611" spans="1:37" hidden="1" x14ac:dyDescent="0.25">
      <c r="A3611" s="179" t="b">
        <f>IF(E3611&lt;&gt;1,"",NOT(ISNA(VLOOKUP(P3611,Mapping!$P:$P,1,FALSE))))</f>
        <v>0</v>
      </c>
      <c r="B3611" s="180" t="str">
        <f t="shared" si="56"/>
        <v/>
      </c>
      <c r="E3611" s="167">
        <v>1</v>
      </c>
      <c r="F3611" s="170" t="s">
        <v>5413</v>
      </c>
      <c r="G3611" s="169">
        <v>4380857.2701150943</v>
      </c>
      <c r="H3611" s="168" t="s">
        <v>1266</v>
      </c>
      <c r="I3611" s="168" t="s">
        <v>303</v>
      </c>
      <c r="J3611" s="169">
        <v>1514012.7146454661</v>
      </c>
      <c r="K3611" s="169">
        <v>898975.01989403728</v>
      </c>
      <c r="L3611" s="168" t="s">
        <v>5</v>
      </c>
      <c r="M3611" s="168" t="s">
        <v>21</v>
      </c>
      <c r="N3611" s="168" t="s">
        <v>2829</v>
      </c>
      <c r="O3611" s="168" t="s">
        <v>21</v>
      </c>
      <c r="P3611" s="168" t="s">
        <v>2831</v>
      </c>
      <c r="Q3611" s="168" t="s">
        <v>2832</v>
      </c>
      <c r="R3611" s="168" t="s">
        <v>1259</v>
      </c>
      <c r="S3611" s="168" t="s">
        <v>21</v>
      </c>
      <c r="T3611" s="168" t="s">
        <v>1259</v>
      </c>
      <c r="U3611" s="168" t="s">
        <v>1259</v>
      </c>
      <c r="V3611" s="168" t="s">
        <v>2832</v>
      </c>
      <c r="W3611" s="168" t="s">
        <v>1259</v>
      </c>
      <c r="X3611" s="168" t="s">
        <v>21</v>
      </c>
      <c r="Y3611" s="168" t="s">
        <v>1259</v>
      </c>
      <c r="Z3611" s="168" t="s">
        <v>21</v>
      </c>
      <c r="AA3611" s="168" t="s">
        <v>5414</v>
      </c>
      <c r="AB3611" s="168" t="s">
        <v>5415</v>
      </c>
      <c r="AC3611" s="168" t="s">
        <v>12401</v>
      </c>
      <c r="AD3611" s="169">
        <v>2435184.0706190579</v>
      </c>
      <c r="AE3611" s="168" t="s">
        <v>807</v>
      </c>
      <c r="AF3611" s="169">
        <v>-683593.50135511393</v>
      </c>
      <c r="AG3611" s="169">
        <v>-318911.51938482281</v>
      </c>
      <c r="AH3611" s="169">
        <v>-1237797.5808573749</v>
      </c>
      <c r="AI3611" s="168" t="s">
        <v>21</v>
      </c>
      <c r="AJ3611"/>
      <c r="AK3611"/>
    </row>
    <row r="3612" spans="1:37" hidden="1" x14ac:dyDescent="0.25">
      <c r="A3612" s="179" t="b">
        <f>IF(E3612&lt;&gt;1,"",NOT(ISNA(VLOOKUP(P3612,Mapping!$P:$P,1,FALSE))))</f>
        <v>0</v>
      </c>
      <c r="B3612" s="180" t="str">
        <f t="shared" si="56"/>
        <v/>
      </c>
      <c r="E3612" s="167">
        <v>1</v>
      </c>
      <c r="F3612" s="170" t="s">
        <v>5413</v>
      </c>
      <c r="G3612" s="169">
        <v>16836283.232169829</v>
      </c>
      <c r="H3612" s="168" t="s">
        <v>1266</v>
      </c>
      <c r="I3612" s="168" t="s">
        <v>303</v>
      </c>
      <c r="J3612" s="169">
        <v>5818575.0662923716</v>
      </c>
      <c r="K3612" s="169">
        <v>3454894.1269624829</v>
      </c>
      <c r="L3612" s="168" t="s">
        <v>5</v>
      </c>
      <c r="M3612" s="168" t="s">
        <v>21</v>
      </c>
      <c r="N3612" s="168" t="s">
        <v>2829</v>
      </c>
      <c r="O3612" s="168" t="s">
        <v>21</v>
      </c>
      <c r="P3612" s="168" t="s">
        <v>2844</v>
      </c>
      <c r="Q3612" s="168" t="s">
        <v>2834</v>
      </c>
      <c r="R3612" s="168" t="s">
        <v>1259</v>
      </c>
      <c r="S3612" s="168" t="s">
        <v>21</v>
      </c>
      <c r="T3612" s="168" t="s">
        <v>1259</v>
      </c>
      <c r="U3612" s="168" t="s">
        <v>1259</v>
      </c>
      <c r="V3612" s="168" t="s">
        <v>2834</v>
      </c>
      <c r="W3612" s="168" t="s">
        <v>1259</v>
      </c>
      <c r="X3612" s="168" t="s">
        <v>21</v>
      </c>
      <c r="Y3612" s="168" t="s">
        <v>1259</v>
      </c>
      <c r="Z3612" s="168" t="s">
        <v>21</v>
      </c>
      <c r="AA3612" s="168" t="s">
        <v>5414</v>
      </c>
      <c r="AB3612" s="168" t="s">
        <v>5415</v>
      </c>
      <c r="AC3612" s="168" t="s">
        <v>9697</v>
      </c>
      <c r="AD3612" s="169">
        <v>9358772.9997726772</v>
      </c>
      <c r="AE3612" s="168" t="s">
        <v>807</v>
      </c>
      <c r="AF3612" s="169">
        <v>-2627151.0562550239</v>
      </c>
      <c r="AG3612" s="169">
        <v>-1225624.1952898479</v>
      </c>
      <c r="AH3612" s="169">
        <v>-4757039.4035827368</v>
      </c>
      <c r="AI3612" s="168" t="s">
        <v>21</v>
      </c>
      <c r="AJ3612"/>
      <c r="AK3612"/>
    </row>
    <row r="3613" spans="1:37" hidden="1" x14ac:dyDescent="0.25">
      <c r="A3613" s="179" t="b">
        <f>IF(E3613&lt;&gt;1,"",NOT(ISNA(VLOOKUP(P3613,Mapping!$P:$P,1,FALSE))))</f>
        <v>0</v>
      </c>
      <c r="B3613" s="180" t="str">
        <f t="shared" si="56"/>
        <v/>
      </c>
      <c r="E3613" s="167">
        <v>1</v>
      </c>
      <c r="F3613" s="170" t="s">
        <v>5413</v>
      </c>
      <c r="G3613" s="169">
        <v>168972.0153658879</v>
      </c>
      <c r="H3613" s="168" t="s">
        <v>1266</v>
      </c>
      <c r="I3613" s="168" t="s">
        <v>303</v>
      </c>
      <c r="J3613" s="169">
        <v>58396.282715803281</v>
      </c>
      <c r="K3613" s="169">
        <v>34673.94884360017</v>
      </c>
      <c r="L3613" s="168" t="s">
        <v>5</v>
      </c>
      <c r="M3613" s="168" t="s">
        <v>21</v>
      </c>
      <c r="N3613" s="168" t="s">
        <v>2829</v>
      </c>
      <c r="O3613" s="168" t="s">
        <v>21</v>
      </c>
      <c r="P3613" s="168" t="s">
        <v>2835</v>
      </c>
      <c r="Q3613" s="168" t="s">
        <v>2834</v>
      </c>
      <c r="R3613" s="168" t="s">
        <v>1259</v>
      </c>
      <c r="S3613" s="168" t="s">
        <v>21</v>
      </c>
      <c r="T3613" s="168" t="s">
        <v>1259</v>
      </c>
      <c r="U3613" s="168" t="s">
        <v>1259</v>
      </c>
      <c r="V3613" s="168" t="s">
        <v>2834</v>
      </c>
      <c r="W3613" s="168" t="s">
        <v>1259</v>
      </c>
      <c r="X3613" s="168" t="s">
        <v>21</v>
      </c>
      <c r="Y3613" s="168" t="s">
        <v>1259</v>
      </c>
      <c r="Z3613" s="168" t="s">
        <v>21</v>
      </c>
      <c r="AA3613" s="168" t="s">
        <v>5414</v>
      </c>
      <c r="AB3613" s="168" t="s">
        <v>5415</v>
      </c>
      <c r="AC3613" s="168" t="s">
        <v>9698</v>
      </c>
      <c r="AD3613" s="169">
        <v>93926.35615097321</v>
      </c>
      <c r="AE3613" s="168" t="s">
        <v>807</v>
      </c>
      <c r="AF3613" s="169">
        <v>-26366.568115094709</v>
      </c>
      <c r="AG3613" s="169">
        <v>-12300.58840799332</v>
      </c>
      <c r="AH3613" s="169">
        <v>-47742.516808130633</v>
      </c>
      <c r="AI3613" s="168" t="s">
        <v>21</v>
      </c>
      <c r="AJ3613"/>
      <c r="AK3613"/>
    </row>
    <row r="3614" spans="1:37" hidden="1" x14ac:dyDescent="0.25">
      <c r="A3614" s="179" t="b">
        <f>IF(E3614&lt;&gt;1,"",NOT(ISNA(VLOOKUP(P3614,Mapping!$P:$P,1,FALSE))))</f>
        <v>0</v>
      </c>
      <c r="B3614" s="180" t="str">
        <f t="shared" si="56"/>
        <v/>
      </c>
      <c r="E3614" s="167">
        <v>1</v>
      </c>
      <c r="F3614" s="170" t="s">
        <v>5413</v>
      </c>
      <c r="G3614" s="169">
        <v>2882309.0665930891</v>
      </c>
      <c r="H3614" s="168" t="s">
        <v>1266</v>
      </c>
      <c r="I3614" s="168" t="s">
        <v>303</v>
      </c>
      <c r="J3614" s="169">
        <v>996118.40909055504</v>
      </c>
      <c r="K3614" s="169">
        <v>591465.02401645435</v>
      </c>
      <c r="L3614" s="168" t="s">
        <v>5</v>
      </c>
      <c r="M3614" s="168" t="s">
        <v>21</v>
      </c>
      <c r="N3614" s="168" t="s">
        <v>2829</v>
      </c>
      <c r="O3614" s="168" t="s">
        <v>21</v>
      </c>
      <c r="P3614" s="168" t="s">
        <v>2836</v>
      </c>
      <c r="Q3614" s="168" t="s">
        <v>2837</v>
      </c>
      <c r="R3614" s="168" t="s">
        <v>1259</v>
      </c>
      <c r="S3614" s="168" t="s">
        <v>21</v>
      </c>
      <c r="T3614" s="168" t="s">
        <v>1259</v>
      </c>
      <c r="U3614" s="168" t="s">
        <v>1259</v>
      </c>
      <c r="V3614" s="168" t="s">
        <v>2837</v>
      </c>
      <c r="W3614" s="168" t="s">
        <v>1259</v>
      </c>
      <c r="X3614" s="168" t="s">
        <v>21</v>
      </c>
      <c r="Y3614" s="168" t="s">
        <v>1259</v>
      </c>
      <c r="Z3614" s="168" t="s">
        <v>21</v>
      </c>
      <c r="AA3614" s="168" t="s">
        <v>5414</v>
      </c>
      <c r="AB3614" s="168" t="s">
        <v>5415</v>
      </c>
      <c r="AC3614" s="168" t="s">
        <v>9699</v>
      </c>
      <c r="AD3614" s="169">
        <v>1602187.1274943419</v>
      </c>
      <c r="AE3614" s="168" t="s">
        <v>807</v>
      </c>
      <c r="AF3614" s="169">
        <v>-449758.48911146913</v>
      </c>
      <c r="AG3614" s="169">
        <v>-209822.3035099488</v>
      </c>
      <c r="AH3614" s="169">
        <v>-814387.45202910318</v>
      </c>
      <c r="AI3614" s="168" t="s">
        <v>21</v>
      </c>
      <c r="AJ3614"/>
      <c r="AK3614"/>
    </row>
    <row r="3615" spans="1:37" hidden="1" x14ac:dyDescent="0.25">
      <c r="A3615" s="179" t="b">
        <f>IF(E3615&lt;&gt;1,"",NOT(ISNA(VLOOKUP(P3615,Mapping!$P:$P,1,FALSE))))</f>
        <v>0</v>
      </c>
      <c r="B3615" s="180" t="str">
        <f t="shared" si="56"/>
        <v/>
      </c>
      <c r="E3615" s="167">
        <v>1</v>
      </c>
      <c r="F3615" s="170" t="s">
        <v>5416</v>
      </c>
      <c r="G3615" s="169">
        <v>2609015.8272197889</v>
      </c>
      <c r="H3615" s="168" t="s">
        <v>1266</v>
      </c>
      <c r="I3615" s="168" t="s">
        <v>797</v>
      </c>
      <c r="J3615" s="169">
        <v>763772.46727240144</v>
      </c>
      <c r="K3615" s="169">
        <v>115822.1392340966</v>
      </c>
      <c r="L3615" s="168" t="s">
        <v>5</v>
      </c>
      <c r="M3615" s="168" t="s">
        <v>21</v>
      </c>
      <c r="N3615" s="168" t="s">
        <v>2829</v>
      </c>
      <c r="O3615" s="168" t="s">
        <v>21</v>
      </c>
      <c r="P3615" s="168" t="s">
        <v>2831</v>
      </c>
      <c r="Q3615" s="168" t="s">
        <v>2832</v>
      </c>
      <c r="R3615" s="168" t="s">
        <v>1259</v>
      </c>
      <c r="S3615" s="168" t="s">
        <v>21</v>
      </c>
      <c r="T3615" s="168" t="s">
        <v>1259</v>
      </c>
      <c r="U3615" s="168" t="s">
        <v>1259</v>
      </c>
      <c r="V3615" s="168" t="s">
        <v>2832</v>
      </c>
      <c r="W3615" s="168" t="s">
        <v>1259</v>
      </c>
      <c r="X3615" s="168" t="s">
        <v>21</v>
      </c>
      <c r="Y3615" s="168" t="s">
        <v>1259</v>
      </c>
      <c r="Z3615" s="168" t="s">
        <v>21</v>
      </c>
      <c r="AA3615" s="168" t="s">
        <v>5417</v>
      </c>
      <c r="AB3615" s="168" t="s">
        <v>1259</v>
      </c>
      <c r="AC3615" s="168" t="s">
        <v>7243</v>
      </c>
      <c r="AD3615" s="169">
        <v>1139869.3399005609</v>
      </c>
      <c r="AE3615" s="168" t="s">
        <v>810</v>
      </c>
      <c r="AF3615" s="169">
        <v>-871104.73233204032</v>
      </c>
      <c r="AG3615" s="169">
        <v>-1379196.789610358</v>
      </c>
      <c r="AH3615" s="169">
        <v>79824.081744136289</v>
      </c>
      <c r="AI3615" s="168" t="s">
        <v>21</v>
      </c>
      <c r="AJ3615"/>
      <c r="AK3615"/>
    </row>
    <row r="3616" spans="1:37" hidden="1" x14ac:dyDescent="0.25">
      <c r="A3616" s="179" t="b">
        <f>IF(E3616&lt;&gt;1,"",NOT(ISNA(VLOOKUP(P3616,Mapping!$P:$P,1,FALSE))))</f>
        <v>0</v>
      </c>
      <c r="B3616" s="180" t="str">
        <f t="shared" si="56"/>
        <v/>
      </c>
      <c r="E3616" s="167">
        <v>1</v>
      </c>
      <c r="F3616" s="170" t="s">
        <v>5416</v>
      </c>
      <c r="G3616" s="169">
        <v>1345389.927996529</v>
      </c>
      <c r="H3616" s="168" t="s">
        <v>1266</v>
      </c>
      <c r="I3616" s="168" t="s">
        <v>797</v>
      </c>
      <c r="J3616" s="169">
        <v>393854.17828006932</v>
      </c>
      <c r="K3616" s="169">
        <v>59725.946442654</v>
      </c>
      <c r="L3616" s="168" t="s">
        <v>5</v>
      </c>
      <c r="M3616" s="168" t="s">
        <v>21</v>
      </c>
      <c r="N3616" s="168" t="s">
        <v>2829</v>
      </c>
      <c r="O3616" s="168" t="s">
        <v>21</v>
      </c>
      <c r="P3616" s="168" t="s">
        <v>2836</v>
      </c>
      <c r="Q3616" s="168" t="s">
        <v>2837</v>
      </c>
      <c r="R3616" s="168" t="s">
        <v>1259</v>
      </c>
      <c r="S3616" s="168" t="s">
        <v>21</v>
      </c>
      <c r="T3616" s="168" t="s">
        <v>1259</v>
      </c>
      <c r="U3616" s="168" t="s">
        <v>1259</v>
      </c>
      <c r="V3616" s="168" t="s">
        <v>2837</v>
      </c>
      <c r="W3616" s="168" t="s">
        <v>1259</v>
      </c>
      <c r="X3616" s="168" t="s">
        <v>21</v>
      </c>
      <c r="Y3616" s="168" t="s">
        <v>1259</v>
      </c>
      <c r="Z3616" s="168" t="s">
        <v>21</v>
      </c>
      <c r="AA3616" s="168" t="s">
        <v>5417</v>
      </c>
      <c r="AB3616" s="168" t="s">
        <v>1259</v>
      </c>
      <c r="AC3616" s="168" t="s">
        <v>7076</v>
      </c>
      <c r="AD3616" s="169">
        <v>587795.87043305114</v>
      </c>
      <c r="AE3616" s="168" t="s">
        <v>810</v>
      </c>
      <c r="AF3616" s="169">
        <v>-449202.15541908628</v>
      </c>
      <c r="AG3616" s="169">
        <v>-711209.74051132414</v>
      </c>
      <c r="AH3616" s="169">
        <v>41162.845571762649</v>
      </c>
      <c r="AI3616" s="168" t="s">
        <v>21</v>
      </c>
      <c r="AJ3616"/>
      <c r="AK3616"/>
    </row>
    <row r="3617" spans="1:37" hidden="1" x14ac:dyDescent="0.25">
      <c r="A3617" s="179" t="b">
        <f>IF(E3617&lt;&gt;1,"",NOT(ISNA(VLOOKUP(P3617,Mapping!$P:$P,1,FALSE))))</f>
        <v>0</v>
      </c>
      <c r="B3617" s="180" t="str">
        <f t="shared" si="56"/>
        <v/>
      </c>
      <c r="E3617" s="167">
        <v>1</v>
      </c>
      <c r="F3617" s="170" t="s">
        <v>5418</v>
      </c>
      <c r="G3617" s="169">
        <v>305679.62588541547</v>
      </c>
      <c r="H3617" s="168" t="s">
        <v>1266</v>
      </c>
      <c r="I3617" s="168" t="s">
        <v>797</v>
      </c>
      <c r="J3617" s="169">
        <v>91873.853660801498</v>
      </c>
      <c r="K3617" s="169">
        <v>27401.465148319388</v>
      </c>
      <c r="L3617" s="168" t="s">
        <v>5</v>
      </c>
      <c r="M3617" s="168" t="s">
        <v>21</v>
      </c>
      <c r="N3617" s="168" t="s">
        <v>2829</v>
      </c>
      <c r="O3617" s="168" t="s">
        <v>21</v>
      </c>
      <c r="P3617" s="168" t="s">
        <v>2831</v>
      </c>
      <c r="Q3617" s="168" t="s">
        <v>2832</v>
      </c>
      <c r="R3617" s="168" t="s">
        <v>1259</v>
      </c>
      <c r="S3617" s="168" t="s">
        <v>21</v>
      </c>
      <c r="T3617" s="168" t="s">
        <v>1259</v>
      </c>
      <c r="U3617" s="168" t="s">
        <v>1259</v>
      </c>
      <c r="V3617" s="168" t="s">
        <v>2832</v>
      </c>
      <c r="W3617" s="168" t="s">
        <v>1259</v>
      </c>
      <c r="X3617" s="168" t="s">
        <v>21</v>
      </c>
      <c r="Y3617" s="168" t="s">
        <v>1259</v>
      </c>
      <c r="Z3617" s="168" t="s">
        <v>21</v>
      </c>
      <c r="AA3617" s="168" t="s">
        <v>5419</v>
      </c>
      <c r="AB3617" s="168" t="s">
        <v>1259</v>
      </c>
      <c r="AC3617" s="168" t="s">
        <v>7369</v>
      </c>
      <c r="AD3617" s="169">
        <v>146807.40814621531</v>
      </c>
      <c r="AE3617" s="168" t="s">
        <v>819</v>
      </c>
      <c r="AF3617" s="169">
        <v>-40163.640873090662</v>
      </c>
      <c r="AG3617" s="169">
        <v>-91150.153948295687</v>
      </c>
      <c r="AH3617" s="169">
        <v>-62332.712945318977</v>
      </c>
      <c r="AI3617" s="168" t="s">
        <v>21</v>
      </c>
      <c r="AJ3617"/>
      <c r="AK3617"/>
    </row>
    <row r="3618" spans="1:37" hidden="1" x14ac:dyDescent="0.25">
      <c r="A3618" s="179" t="b">
        <f>IF(E3618&lt;&gt;1,"",NOT(ISNA(VLOOKUP(P3618,Mapping!$P:$P,1,FALSE))))</f>
        <v>0</v>
      </c>
      <c r="B3618" s="180" t="str">
        <f t="shared" si="56"/>
        <v/>
      </c>
      <c r="E3618" s="167">
        <v>1</v>
      </c>
      <c r="F3618" s="170" t="s">
        <v>5423</v>
      </c>
      <c r="G3618" s="169">
        <v>282423.65178575087</v>
      </c>
      <c r="H3618" s="168" t="s">
        <v>1266</v>
      </c>
      <c r="I3618" s="168" t="s">
        <v>797</v>
      </c>
      <c r="J3618" s="169">
        <v>118013.5267332666</v>
      </c>
      <c r="K3618" s="169">
        <v>14824.010426420489</v>
      </c>
      <c r="L3618" s="168" t="s">
        <v>5</v>
      </c>
      <c r="M3618" s="168" t="s">
        <v>21</v>
      </c>
      <c r="N3618" s="168" t="s">
        <v>2829</v>
      </c>
      <c r="O3618" s="168" t="s">
        <v>21</v>
      </c>
      <c r="P3618" s="168" t="s">
        <v>2831</v>
      </c>
      <c r="Q3618" s="168" t="s">
        <v>2832</v>
      </c>
      <c r="R3618" s="168" t="s">
        <v>1259</v>
      </c>
      <c r="S3618" s="168" t="s">
        <v>21</v>
      </c>
      <c r="T3618" s="168" t="s">
        <v>1259</v>
      </c>
      <c r="U3618" s="168" t="s">
        <v>1259</v>
      </c>
      <c r="V3618" s="168" t="s">
        <v>2832</v>
      </c>
      <c r="W3618" s="168" t="s">
        <v>1259</v>
      </c>
      <c r="X3618" s="168" t="s">
        <v>21</v>
      </c>
      <c r="Y3618" s="168" t="s">
        <v>1259</v>
      </c>
      <c r="Z3618" s="168" t="s">
        <v>21</v>
      </c>
      <c r="AA3618" s="168" t="s">
        <v>5424</v>
      </c>
      <c r="AB3618" s="168" t="s">
        <v>1259</v>
      </c>
      <c r="AC3618" s="168" t="s">
        <v>6619</v>
      </c>
      <c r="AD3618" s="169">
        <v>175859.9349993169</v>
      </c>
      <c r="AE3618" s="168" t="s">
        <v>813</v>
      </c>
      <c r="AF3618" s="169">
        <v>65567.572030453593</v>
      </c>
      <c r="AG3618" s="169">
        <v>42089.217162713758</v>
      </c>
      <c r="AH3618" s="169">
        <v>42099.156115706493</v>
      </c>
      <c r="AI3618" s="168" t="s">
        <v>21</v>
      </c>
      <c r="AJ3618"/>
      <c r="AK3618"/>
    </row>
    <row r="3619" spans="1:37" hidden="1" x14ac:dyDescent="0.25">
      <c r="A3619" s="179" t="b">
        <f>IF(E3619&lt;&gt;1,"",NOT(ISNA(VLOOKUP(P3619,Mapping!$P:$P,1,FALSE))))</f>
        <v>0</v>
      </c>
      <c r="B3619" s="180" t="str">
        <f t="shared" si="56"/>
        <v/>
      </c>
      <c r="E3619" s="167">
        <v>1</v>
      </c>
      <c r="F3619" s="170" t="s">
        <v>5425</v>
      </c>
      <c r="G3619" s="169">
        <v>174021.41006404921</v>
      </c>
      <c r="H3619" s="168" t="s">
        <v>1266</v>
      </c>
      <c r="I3619" s="168" t="s">
        <v>797</v>
      </c>
      <c r="J3619" s="169">
        <v>44471.264748126159</v>
      </c>
      <c r="K3619" s="169">
        <v>14125.336042312299</v>
      </c>
      <c r="L3619" s="168" t="s">
        <v>5</v>
      </c>
      <c r="M3619" s="168" t="s">
        <v>21</v>
      </c>
      <c r="N3619" s="168" t="s">
        <v>2829</v>
      </c>
      <c r="O3619" s="168" t="s">
        <v>21</v>
      </c>
      <c r="P3619" s="168" t="s">
        <v>2831</v>
      </c>
      <c r="Q3619" s="168" t="s">
        <v>2832</v>
      </c>
      <c r="R3619" s="168" t="s">
        <v>1259</v>
      </c>
      <c r="S3619" s="168" t="s">
        <v>21</v>
      </c>
      <c r="T3619" s="168" t="s">
        <v>1259</v>
      </c>
      <c r="U3619" s="168" t="s">
        <v>1259</v>
      </c>
      <c r="V3619" s="168" t="s">
        <v>2832</v>
      </c>
      <c r="W3619" s="168" t="s">
        <v>1259</v>
      </c>
      <c r="X3619" s="168" t="s">
        <v>21</v>
      </c>
      <c r="Y3619" s="168" t="s">
        <v>1259</v>
      </c>
      <c r="Z3619" s="168" t="s">
        <v>21</v>
      </c>
      <c r="AA3619" s="168" t="s">
        <v>5426</v>
      </c>
      <c r="AB3619" s="168" t="s">
        <v>1259</v>
      </c>
      <c r="AC3619" s="168" t="s">
        <v>9700</v>
      </c>
      <c r="AD3619" s="169">
        <v>81440.377693704941</v>
      </c>
      <c r="AE3619" s="168" t="s">
        <v>819</v>
      </c>
      <c r="AF3619" s="169">
        <v>-55965.227064207596</v>
      </c>
      <c r="AG3619" s="169">
        <v>-77338.241910142839</v>
      </c>
      <c r="AH3619" s="169">
        <v>-12158.63682460424</v>
      </c>
      <c r="AI3619" s="168" t="s">
        <v>21</v>
      </c>
      <c r="AJ3619"/>
      <c r="AK3619"/>
    </row>
    <row r="3620" spans="1:37" hidden="1" x14ac:dyDescent="0.25">
      <c r="A3620" s="179" t="b">
        <f>IF(E3620&lt;&gt;1,"",NOT(ISNA(VLOOKUP(P3620,Mapping!$P:$P,1,FALSE))))</f>
        <v>0</v>
      </c>
      <c r="B3620" s="180" t="str">
        <f t="shared" si="56"/>
        <v/>
      </c>
      <c r="E3620" s="167">
        <v>1</v>
      </c>
      <c r="F3620" s="170" t="s">
        <v>5427</v>
      </c>
      <c r="G3620" s="169">
        <v>235481.30934183701</v>
      </c>
      <c r="H3620" s="168" t="s">
        <v>1266</v>
      </c>
      <c r="I3620" s="168" t="s">
        <v>797</v>
      </c>
      <c r="J3620" s="169">
        <v>82985.518121999019</v>
      </c>
      <c r="K3620" s="169">
        <v>35248.96414606928</v>
      </c>
      <c r="L3620" s="168" t="s">
        <v>5</v>
      </c>
      <c r="M3620" s="168" t="s">
        <v>21</v>
      </c>
      <c r="N3620" s="168" t="s">
        <v>2829</v>
      </c>
      <c r="O3620" s="168" t="s">
        <v>21</v>
      </c>
      <c r="P3620" s="168" t="s">
        <v>2831</v>
      </c>
      <c r="Q3620" s="168" t="s">
        <v>2832</v>
      </c>
      <c r="R3620" s="168" t="s">
        <v>1259</v>
      </c>
      <c r="S3620" s="168" t="s">
        <v>21</v>
      </c>
      <c r="T3620" s="168" t="s">
        <v>1259</v>
      </c>
      <c r="U3620" s="168" t="s">
        <v>1259</v>
      </c>
      <c r="V3620" s="168" t="s">
        <v>2832</v>
      </c>
      <c r="W3620" s="168" t="s">
        <v>1259</v>
      </c>
      <c r="X3620" s="168" t="s">
        <v>21</v>
      </c>
      <c r="Y3620" s="168" t="s">
        <v>1259</v>
      </c>
      <c r="Z3620" s="168" t="s">
        <v>21</v>
      </c>
      <c r="AA3620" s="168" t="s">
        <v>5428</v>
      </c>
      <c r="AB3620" s="168" t="s">
        <v>1259</v>
      </c>
      <c r="AC3620" s="168" t="s">
        <v>4338</v>
      </c>
      <c r="AD3620" s="169">
        <v>121850.7247323592</v>
      </c>
      <c r="AE3620" s="168" t="s">
        <v>813</v>
      </c>
      <c r="AF3620" s="169">
        <v>-48550.661949913512</v>
      </c>
      <c r="AG3620" s="169">
        <v>-27635.096982019899</v>
      </c>
      <c r="AH3620" s="169">
        <v>-70883.898748606996</v>
      </c>
      <c r="AI3620" s="168" t="s">
        <v>21</v>
      </c>
      <c r="AJ3620"/>
      <c r="AK3620"/>
    </row>
    <row r="3621" spans="1:37" hidden="1" x14ac:dyDescent="0.25">
      <c r="A3621" s="179" t="b">
        <f>IF(E3621&lt;&gt;1,"",NOT(ISNA(VLOOKUP(P3621,Mapping!$P:$P,1,FALSE))))</f>
        <v>0</v>
      </c>
      <c r="B3621" s="180" t="str">
        <f t="shared" si="56"/>
        <v/>
      </c>
      <c r="E3621" s="167">
        <v>1</v>
      </c>
      <c r="F3621" s="170" t="s">
        <v>5429</v>
      </c>
      <c r="G3621" s="169">
        <v>840614.89204820222</v>
      </c>
      <c r="H3621" s="168" t="s">
        <v>1266</v>
      </c>
      <c r="I3621" s="168" t="s">
        <v>797</v>
      </c>
      <c r="J3621" s="169">
        <v>294305.22301588999</v>
      </c>
      <c r="K3621" s="169">
        <v>113897.63905358411</v>
      </c>
      <c r="L3621" s="168" t="s">
        <v>5</v>
      </c>
      <c r="M3621" s="168" t="s">
        <v>21</v>
      </c>
      <c r="N3621" s="168" t="s">
        <v>2829</v>
      </c>
      <c r="O3621" s="168" t="s">
        <v>21</v>
      </c>
      <c r="P3621" s="168" t="s">
        <v>2831</v>
      </c>
      <c r="Q3621" s="168" t="s">
        <v>2832</v>
      </c>
      <c r="R3621" s="168" t="s">
        <v>1259</v>
      </c>
      <c r="S3621" s="168" t="s">
        <v>21</v>
      </c>
      <c r="T3621" s="168" t="s">
        <v>1259</v>
      </c>
      <c r="U3621" s="168" t="s">
        <v>1259</v>
      </c>
      <c r="V3621" s="168" t="s">
        <v>2832</v>
      </c>
      <c r="W3621" s="168" t="s">
        <v>1259</v>
      </c>
      <c r="X3621" s="168" t="s">
        <v>21</v>
      </c>
      <c r="Y3621" s="168" t="s">
        <v>1259</v>
      </c>
      <c r="Z3621" s="168" t="s">
        <v>21</v>
      </c>
      <c r="AA3621" s="168" t="s">
        <v>5430</v>
      </c>
      <c r="AB3621" s="168" t="s">
        <v>1259</v>
      </c>
      <c r="AC3621" s="168" t="s">
        <v>3590</v>
      </c>
      <c r="AD3621" s="169">
        <v>433346.90763113613</v>
      </c>
      <c r="AE3621" s="168" t="s">
        <v>813</v>
      </c>
      <c r="AF3621" s="169">
        <v>-296240.32360709063</v>
      </c>
      <c r="AG3621" s="169">
        <v>-415758.22785628238</v>
      </c>
      <c r="AH3621" s="169">
        <v>-224242.67198341709</v>
      </c>
      <c r="AI3621" s="168" t="s">
        <v>21</v>
      </c>
      <c r="AJ3621"/>
      <c r="AK3621"/>
    </row>
    <row r="3622" spans="1:37" hidden="1" x14ac:dyDescent="0.25">
      <c r="A3622" s="179" t="b">
        <f>IF(E3622&lt;&gt;1,"",NOT(ISNA(VLOOKUP(P3622,Mapping!$P:$P,1,FALSE))))</f>
        <v>0</v>
      </c>
      <c r="B3622" s="180" t="str">
        <f t="shared" si="56"/>
        <v/>
      </c>
      <c r="E3622" s="167">
        <v>1</v>
      </c>
      <c r="F3622" s="170" t="s">
        <v>5432</v>
      </c>
      <c r="G3622" s="169">
        <v>1421058.094899572</v>
      </c>
      <c r="H3622" s="168" t="s">
        <v>1266</v>
      </c>
      <c r="I3622" s="168" t="s">
        <v>797</v>
      </c>
      <c r="J3622" s="169">
        <v>338679.82474334998</v>
      </c>
      <c r="K3622" s="169">
        <v>11751.333541217149</v>
      </c>
      <c r="L3622" s="168" t="s">
        <v>5</v>
      </c>
      <c r="M3622" s="168" t="s">
        <v>21</v>
      </c>
      <c r="N3622" s="168" t="s">
        <v>2829</v>
      </c>
      <c r="O3622" s="168" t="s">
        <v>21</v>
      </c>
      <c r="P3622" s="168" t="s">
        <v>2831</v>
      </c>
      <c r="Q3622" s="168" t="s">
        <v>2832</v>
      </c>
      <c r="R3622" s="168" t="s">
        <v>1259</v>
      </c>
      <c r="S3622" s="168" t="s">
        <v>21</v>
      </c>
      <c r="T3622" s="168" t="s">
        <v>1259</v>
      </c>
      <c r="U3622" s="168" t="s">
        <v>1259</v>
      </c>
      <c r="V3622" s="168" t="s">
        <v>2832</v>
      </c>
      <c r="W3622" s="168" t="s">
        <v>1259</v>
      </c>
      <c r="X3622" s="168" t="s">
        <v>21</v>
      </c>
      <c r="Y3622" s="168" t="s">
        <v>1259</v>
      </c>
      <c r="Z3622" s="168" t="s">
        <v>21</v>
      </c>
      <c r="AA3622" s="168" t="s">
        <v>5433</v>
      </c>
      <c r="AB3622" s="168" t="s">
        <v>1259</v>
      </c>
      <c r="AC3622" s="168" t="s">
        <v>9701</v>
      </c>
      <c r="AD3622" s="169">
        <v>497190.87316834368</v>
      </c>
      <c r="AE3622" s="168" t="s">
        <v>810</v>
      </c>
      <c r="AF3622" s="169">
        <v>-43691.592916568741</v>
      </c>
      <c r="AG3622" s="169">
        <v>-1083165.921311687</v>
      </c>
      <c r="AH3622" s="169">
        <v>-45078.188799592201</v>
      </c>
      <c r="AI3622" s="168" t="s">
        <v>21</v>
      </c>
      <c r="AJ3622"/>
      <c r="AK3622"/>
    </row>
    <row r="3623" spans="1:37" hidden="1" x14ac:dyDescent="0.25">
      <c r="A3623" s="179" t="b">
        <f>IF(E3623&lt;&gt;1,"",NOT(ISNA(VLOOKUP(P3623,Mapping!$P:$P,1,FALSE))))</f>
        <v>0</v>
      </c>
      <c r="B3623" s="180" t="str">
        <f t="shared" si="56"/>
        <v/>
      </c>
      <c r="E3623" s="167">
        <v>1</v>
      </c>
      <c r="F3623" s="170" t="s">
        <v>5432</v>
      </c>
      <c r="G3623" s="169">
        <v>5084774.0544456216</v>
      </c>
      <c r="H3623" s="168" t="s">
        <v>1266</v>
      </c>
      <c r="I3623" s="168" t="s">
        <v>797</v>
      </c>
      <c r="J3623" s="169">
        <v>1211850.79751499</v>
      </c>
      <c r="K3623" s="169">
        <v>42048.158417999432</v>
      </c>
      <c r="L3623" s="168" t="s">
        <v>5</v>
      </c>
      <c r="M3623" s="168" t="s">
        <v>21</v>
      </c>
      <c r="N3623" s="168" t="s">
        <v>2829</v>
      </c>
      <c r="O3623" s="168" t="s">
        <v>21</v>
      </c>
      <c r="P3623" s="168" t="s">
        <v>2833</v>
      </c>
      <c r="Q3623" s="168" t="s">
        <v>2834</v>
      </c>
      <c r="R3623" s="168" t="s">
        <v>1259</v>
      </c>
      <c r="S3623" s="168" t="s">
        <v>21</v>
      </c>
      <c r="T3623" s="168" t="s">
        <v>1259</v>
      </c>
      <c r="U3623" s="168" t="s">
        <v>1259</v>
      </c>
      <c r="V3623" s="168" t="s">
        <v>2834</v>
      </c>
      <c r="W3623" s="168" t="s">
        <v>1259</v>
      </c>
      <c r="X3623" s="168" t="s">
        <v>21</v>
      </c>
      <c r="Y3623" s="168" t="s">
        <v>1259</v>
      </c>
      <c r="Z3623" s="168" t="s">
        <v>21</v>
      </c>
      <c r="AA3623" s="168" t="s">
        <v>5433</v>
      </c>
      <c r="AB3623" s="168" t="s">
        <v>1259</v>
      </c>
      <c r="AC3623" s="168" t="s">
        <v>9702</v>
      </c>
      <c r="AD3623" s="169">
        <v>1779028.782192209</v>
      </c>
      <c r="AE3623" s="168" t="s">
        <v>810</v>
      </c>
      <c r="AF3623" s="169">
        <v>-156335.53537110519</v>
      </c>
      <c r="AG3623" s="169">
        <v>-3875741.5992444609</v>
      </c>
      <c r="AH3623" s="169">
        <v>-161296.9980975799</v>
      </c>
      <c r="AI3623" s="168" t="s">
        <v>21</v>
      </c>
      <c r="AJ3623"/>
      <c r="AK3623"/>
    </row>
    <row r="3624" spans="1:37" hidden="1" x14ac:dyDescent="0.25">
      <c r="A3624" s="179" t="b">
        <f>IF(E3624&lt;&gt;1,"",NOT(ISNA(VLOOKUP(P3624,Mapping!$P:$P,1,FALSE))))</f>
        <v>0</v>
      </c>
      <c r="B3624" s="180" t="str">
        <f t="shared" si="56"/>
        <v/>
      </c>
      <c r="E3624" s="167">
        <v>1</v>
      </c>
      <c r="F3624" s="170" t="s">
        <v>5434</v>
      </c>
      <c r="G3624" s="169">
        <v>717373.29493149009</v>
      </c>
      <c r="H3624" s="168" t="s">
        <v>1266</v>
      </c>
      <c r="I3624" s="168" t="s">
        <v>797</v>
      </c>
      <c r="J3624" s="169">
        <v>296307.22782632691</v>
      </c>
      <c r="K3624" s="169">
        <v>96850.482728381336</v>
      </c>
      <c r="L3624" s="168" t="s">
        <v>5</v>
      </c>
      <c r="M3624" s="168" t="s">
        <v>21</v>
      </c>
      <c r="N3624" s="168" t="s">
        <v>2829</v>
      </c>
      <c r="O3624" s="168" t="s">
        <v>21</v>
      </c>
      <c r="P3624" s="168" t="s">
        <v>2831</v>
      </c>
      <c r="Q3624" s="168" t="s">
        <v>2832</v>
      </c>
      <c r="R3624" s="168" t="s">
        <v>1259</v>
      </c>
      <c r="S3624" s="168" t="s">
        <v>21</v>
      </c>
      <c r="T3624" s="168" t="s">
        <v>1259</v>
      </c>
      <c r="U3624" s="168" t="s">
        <v>1259</v>
      </c>
      <c r="V3624" s="168" t="s">
        <v>2832</v>
      </c>
      <c r="W3624" s="168" t="s">
        <v>1259</v>
      </c>
      <c r="X3624" s="168" t="s">
        <v>21</v>
      </c>
      <c r="Y3624" s="168" t="s">
        <v>1259</v>
      </c>
      <c r="Z3624" s="168" t="s">
        <v>21</v>
      </c>
      <c r="AA3624" s="168" t="s">
        <v>5435</v>
      </c>
      <c r="AB3624" s="168" t="s">
        <v>1259</v>
      </c>
      <c r="AC3624" s="168" t="s">
        <v>9703</v>
      </c>
      <c r="AD3624" s="169">
        <v>388877.28622171219</v>
      </c>
      <c r="AE3624" s="168" t="s">
        <v>814</v>
      </c>
      <c r="AF3624" s="169">
        <v>-294289.35246939509</v>
      </c>
      <c r="AG3624" s="169">
        <v>-135566.72804591211</v>
      </c>
      <c r="AH3624" s="169">
        <v>-159912.76066741429</v>
      </c>
      <c r="AI3624" s="168" t="s">
        <v>21</v>
      </c>
      <c r="AJ3624"/>
      <c r="AK3624"/>
    </row>
    <row r="3625" spans="1:37" hidden="1" x14ac:dyDescent="0.25">
      <c r="A3625" s="179" t="b">
        <f>IF(E3625&lt;&gt;1,"",NOT(ISNA(VLOOKUP(P3625,Mapping!$P:$P,1,FALSE))))</f>
        <v>0</v>
      </c>
      <c r="B3625" s="180" t="str">
        <f t="shared" si="56"/>
        <v/>
      </c>
      <c r="E3625" s="167">
        <v>1</v>
      </c>
      <c r="F3625" s="170" t="s">
        <v>5434</v>
      </c>
      <c r="G3625" s="169">
        <v>1784236.143803963</v>
      </c>
      <c r="H3625" s="168" t="s">
        <v>1266</v>
      </c>
      <c r="I3625" s="168" t="s">
        <v>797</v>
      </c>
      <c r="J3625" s="169">
        <v>736969.25895266002</v>
      </c>
      <c r="K3625" s="169">
        <v>240884.5339654618</v>
      </c>
      <c r="L3625" s="168" t="s">
        <v>5</v>
      </c>
      <c r="M3625" s="168" t="s">
        <v>21</v>
      </c>
      <c r="N3625" s="168" t="s">
        <v>2829</v>
      </c>
      <c r="O3625" s="168" t="s">
        <v>21</v>
      </c>
      <c r="P3625" s="168" t="s">
        <v>2835</v>
      </c>
      <c r="Q3625" s="168" t="s">
        <v>2834</v>
      </c>
      <c r="R3625" s="168" t="s">
        <v>1259</v>
      </c>
      <c r="S3625" s="168" t="s">
        <v>21</v>
      </c>
      <c r="T3625" s="168" t="s">
        <v>1259</v>
      </c>
      <c r="U3625" s="168" t="s">
        <v>1259</v>
      </c>
      <c r="V3625" s="168" t="s">
        <v>2834</v>
      </c>
      <c r="W3625" s="168" t="s">
        <v>1259</v>
      </c>
      <c r="X3625" s="168" t="s">
        <v>21</v>
      </c>
      <c r="Y3625" s="168" t="s">
        <v>1259</v>
      </c>
      <c r="Z3625" s="168" t="s">
        <v>21</v>
      </c>
      <c r="AA3625" s="168" t="s">
        <v>5435</v>
      </c>
      <c r="AB3625" s="168" t="s">
        <v>1259</v>
      </c>
      <c r="AC3625" s="168" t="s">
        <v>9704</v>
      </c>
      <c r="AD3625" s="169">
        <v>967207.60932066687</v>
      </c>
      <c r="AE3625" s="168" t="s">
        <v>814</v>
      </c>
      <c r="AF3625" s="169">
        <v>-731950.44075721316</v>
      </c>
      <c r="AG3625" s="169">
        <v>-337178.78513983259</v>
      </c>
      <c r="AH3625" s="169">
        <v>-397731.73807023559</v>
      </c>
      <c r="AI3625" s="168" t="s">
        <v>21</v>
      </c>
      <c r="AJ3625"/>
      <c r="AK3625"/>
    </row>
    <row r="3626" spans="1:37" hidden="1" x14ac:dyDescent="0.25">
      <c r="A3626" s="179" t="b">
        <f>IF(E3626&lt;&gt;1,"",NOT(ISNA(VLOOKUP(P3626,Mapping!$P:$P,1,FALSE))))</f>
        <v>0</v>
      </c>
      <c r="B3626" s="180" t="str">
        <f t="shared" si="56"/>
        <v/>
      </c>
      <c r="E3626" s="167">
        <v>1</v>
      </c>
      <c r="F3626" s="170" t="s">
        <v>5436</v>
      </c>
      <c r="G3626" s="169">
        <v>796556.42570647178</v>
      </c>
      <c r="H3626" s="168" t="s">
        <v>1266</v>
      </c>
      <c r="I3626" s="168" t="s">
        <v>303</v>
      </c>
      <c r="J3626" s="169">
        <v>215314.83584886661</v>
      </c>
      <c r="K3626" s="169">
        <v>105982.206107882</v>
      </c>
      <c r="L3626" s="168" t="s">
        <v>5</v>
      </c>
      <c r="M3626" s="168" t="s">
        <v>21</v>
      </c>
      <c r="N3626" s="168" t="s">
        <v>2829</v>
      </c>
      <c r="O3626" s="168" t="s">
        <v>21</v>
      </c>
      <c r="P3626" s="168" t="s">
        <v>2831</v>
      </c>
      <c r="Q3626" s="168" t="s">
        <v>2832</v>
      </c>
      <c r="R3626" s="168" t="s">
        <v>1259</v>
      </c>
      <c r="S3626" s="168" t="s">
        <v>21</v>
      </c>
      <c r="T3626" s="168" t="s">
        <v>1259</v>
      </c>
      <c r="U3626" s="168" t="s">
        <v>1259</v>
      </c>
      <c r="V3626" s="168" t="s">
        <v>2832</v>
      </c>
      <c r="W3626" s="168" t="s">
        <v>1259</v>
      </c>
      <c r="X3626" s="168" t="s">
        <v>21</v>
      </c>
      <c r="Y3626" s="168" t="s">
        <v>1259</v>
      </c>
      <c r="Z3626" s="168" t="s">
        <v>21</v>
      </c>
      <c r="AA3626" s="168" t="s">
        <v>5437</v>
      </c>
      <c r="AB3626" s="168" t="s">
        <v>5438</v>
      </c>
      <c r="AC3626" s="168" t="s">
        <v>9910</v>
      </c>
      <c r="AD3626" s="169">
        <v>322982.2560151348</v>
      </c>
      <c r="AE3626" s="168" t="s">
        <v>818</v>
      </c>
      <c r="AF3626" s="169">
        <v>-307298.93892394571</v>
      </c>
      <c r="AG3626" s="169">
        <v>-39124.501099679852</v>
      </c>
      <c r="AH3626" s="169">
        <v>-174108.89120013561</v>
      </c>
      <c r="AI3626" s="168" t="s">
        <v>21</v>
      </c>
      <c r="AJ3626"/>
      <c r="AK3626"/>
    </row>
    <row r="3627" spans="1:37" hidden="1" x14ac:dyDescent="0.25">
      <c r="A3627" s="179" t="b">
        <f>IF(E3627&lt;&gt;1,"",NOT(ISNA(VLOOKUP(P3627,Mapping!$P:$P,1,FALSE))))</f>
        <v>0</v>
      </c>
      <c r="B3627" s="180" t="str">
        <f t="shared" si="56"/>
        <v/>
      </c>
      <c r="E3627" s="167">
        <v>1</v>
      </c>
      <c r="F3627" s="170" t="s">
        <v>5439</v>
      </c>
      <c r="G3627" s="169">
        <v>308595.66473420413</v>
      </c>
      <c r="H3627" s="168" t="s">
        <v>1266</v>
      </c>
      <c r="I3627" s="168" t="s">
        <v>797</v>
      </c>
      <c r="J3627" s="169">
        <v>116534.5822675114</v>
      </c>
      <c r="K3627" s="169">
        <v>35357.933530813512</v>
      </c>
      <c r="L3627" s="168" t="s">
        <v>5</v>
      </c>
      <c r="M3627" s="168" t="s">
        <v>21</v>
      </c>
      <c r="N3627" s="168" t="s">
        <v>2829</v>
      </c>
      <c r="O3627" s="168" t="s">
        <v>21</v>
      </c>
      <c r="P3627" s="168" t="s">
        <v>2831</v>
      </c>
      <c r="Q3627" s="168" t="s">
        <v>2832</v>
      </c>
      <c r="R3627" s="168" t="s">
        <v>1259</v>
      </c>
      <c r="S3627" s="168" t="s">
        <v>21</v>
      </c>
      <c r="T3627" s="168" t="s">
        <v>1259</v>
      </c>
      <c r="U3627" s="168" t="s">
        <v>1259</v>
      </c>
      <c r="V3627" s="168" t="s">
        <v>2832</v>
      </c>
      <c r="W3627" s="168" t="s">
        <v>1259</v>
      </c>
      <c r="X3627" s="168" t="s">
        <v>21</v>
      </c>
      <c r="Y3627" s="168" t="s">
        <v>1259</v>
      </c>
      <c r="Z3627" s="168" t="s">
        <v>21</v>
      </c>
      <c r="AA3627" s="168" t="s">
        <v>5440</v>
      </c>
      <c r="AB3627" s="168" t="s">
        <v>1259</v>
      </c>
      <c r="AC3627" s="168" t="s">
        <v>9705</v>
      </c>
      <c r="AD3627" s="169">
        <v>211610.08268748221</v>
      </c>
      <c r="AE3627" s="168" t="s">
        <v>807</v>
      </c>
      <c r="AF3627" s="169">
        <v>-155333.80009957141</v>
      </c>
      <c r="AG3627" s="169">
        <v>139295.82839437749</v>
      </c>
      <c r="AH3627" s="169">
        <v>-65016.574352535361</v>
      </c>
      <c r="AI3627" s="168" t="s">
        <v>21</v>
      </c>
      <c r="AJ3627"/>
      <c r="AK3627"/>
    </row>
    <row r="3628" spans="1:37" hidden="1" x14ac:dyDescent="0.25">
      <c r="A3628" s="179" t="b">
        <f>IF(E3628&lt;&gt;1,"",NOT(ISNA(VLOOKUP(P3628,Mapping!$P:$P,1,FALSE))))</f>
        <v>0</v>
      </c>
      <c r="B3628" s="180" t="str">
        <f t="shared" si="56"/>
        <v/>
      </c>
      <c r="E3628" s="167">
        <v>1</v>
      </c>
      <c r="F3628" s="170" t="s">
        <v>5441</v>
      </c>
      <c r="G3628" s="169">
        <v>235835.74099649719</v>
      </c>
      <c r="H3628" s="168" t="s">
        <v>1266</v>
      </c>
      <c r="I3628" s="168" t="s">
        <v>797</v>
      </c>
      <c r="J3628" s="169">
        <v>68810.305546557574</v>
      </c>
      <c r="K3628" s="169">
        <v>347.40173388481497</v>
      </c>
      <c r="L3628" s="168" t="s">
        <v>5</v>
      </c>
      <c r="M3628" s="168" t="s">
        <v>21</v>
      </c>
      <c r="N3628" s="168" t="s">
        <v>2829</v>
      </c>
      <c r="O3628" s="168" t="s">
        <v>21</v>
      </c>
      <c r="P3628" s="168" t="s">
        <v>2831</v>
      </c>
      <c r="Q3628" s="168" t="s">
        <v>2832</v>
      </c>
      <c r="R3628" s="168" t="s">
        <v>1259</v>
      </c>
      <c r="S3628" s="168" t="s">
        <v>21</v>
      </c>
      <c r="T3628" s="168" t="s">
        <v>1259</v>
      </c>
      <c r="U3628" s="168" t="s">
        <v>1259</v>
      </c>
      <c r="V3628" s="168" t="s">
        <v>2832</v>
      </c>
      <c r="W3628" s="168" t="s">
        <v>1259</v>
      </c>
      <c r="X3628" s="168" t="s">
        <v>21</v>
      </c>
      <c r="Y3628" s="168" t="s">
        <v>1259</v>
      </c>
      <c r="Z3628" s="168" t="s">
        <v>21</v>
      </c>
      <c r="AA3628" s="168" t="s">
        <v>5442</v>
      </c>
      <c r="AB3628" s="168" t="s">
        <v>1259</v>
      </c>
      <c r="AC3628" s="168" t="s">
        <v>7120</v>
      </c>
      <c r="AD3628" s="169">
        <v>101844.59860482821</v>
      </c>
      <c r="AE3628" s="168" t="s">
        <v>817</v>
      </c>
      <c r="AF3628" s="169">
        <v>82.831557434314163</v>
      </c>
      <c r="AG3628" s="169">
        <v>-34702.432821614959</v>
      </c>
      <c r="AH3628" s="169">
        <v>10781.13186656023</v>
      </c>
      <c r="AI3628" s="168" t="s">
        <v>21</v>
      </c>
      <c r="AJ3628"/>
      <c r="AK3628"/>
    </row>
    <row r="3629" spans="1:37" hidden="1" x14ac:dyDescent="0.25">
      <c r="A3629" s="179" t="b">
        <f>IF(E3629&lt;&gt;1,"",NOT(ISNA(VLOOKUP(P3629,Mapping!$P:$P,1,FALSE))))</f>
        <v>0</v>
      </c>
      <c r="B3629" s="180" t="str">
        <f t="shared" si="56"/>
        <v/>
      </c>
      <c r="E3629" s="167">
        <v>1</v>
      </c>
      <c r="F3629" s="170" t="s">
        <v>5441</v>
      </c>
      <c r="G3629" s="169">
        <v>641611.94241694082</v>
      </c>
      <c r="H3629" s="168" t="s">
        <v>1266</v>
      </c>
      <c r="I3629" s="168" t="s">
        <v>797</v>
      </c>
      <c r="J3629" s="169">
        <v>187204.50773695731</v>
      </c>
      <c r="K3629" s="169">
        <v>945.13707012779093</v>
      </c>
      <c r="L3629" s="168" t="s">
        <v>5</v>
      </c>
      <c r="M3629" s="168" t="s">
        <v>21</v>
      </c>
      <c r="N3629" s="168" t="s">
        <v>2829</v>
      </c>
      <c r="O3629" s="168" t="s">
        <v>21</v>
      </c>
      <c r="P3629" s="168" t="s">
        <v>2836</v>
      </c>
      <c r="Q3629" s="168" t="s">
        <v>2837</v>
      </c>
      <c r="R3629" s="168" t="s">
        <v>1259</v>
      </c>
      <c r="S3629" s="168" t="s">
        <v>21</v>
      </c>
      <c r="T3629" s="168" t="s">
        <v>1259</v>
      </c>
      <c r="U3629" s="168" t="s">
        <v>1259</v>
      </c>
      <c r="V3629" s="168" t="s">
        <v>2837</v>
      </c>
      <c r="W3629" s="168" t="s">
        <v>1259</v>
      </c>
      <c r="X3629" s="168" t="s">
        <v>21</v>
      </c>
      <c r="Y3629" s="168" t="s">
        <v>1259</v>
      </c>
      <c r="Z3629" s="168" t="s">
        <v>21</v>
      </c>
      <c r="AA3629" s="168" t="s">
        <v>5442</v>
      </c>
      <c r="AB3629" s="168" t="s">
        <v>1259</v>
      </c>
      <c r="AC3629" s="168" t="s">
        <v>9706</v>
      </c>
      <c r="AD3629" s="169">
        <v>277077.21679254819</v>
      </c>
      <c r="AE3629" s="168" t="s">
        <v>817</v>
      </c>
      <c r="AF3629" s="169">
        <v>225.3505606667604</v>
      </c>
      <c r="AG3629" s="169">
        <v>-94411.030470570084</v>
      </c>
      <c r="AH3629" s="169">
        <v>29331.020519318288</v>
      </c>
      <c r="AI3629" s="168" t="s">
        <v>21</v>
      </c>
      <c r="AJ3629"/>
      <c r="AK3629"/>
    </row>
    <row r="3630" spans="1:37" hidden="1" x14ac:dyDescent="0.25">
      <c r="A3630" s="179" t="b">
        <f>IF(E3630&lt;&gt;1,"",NOT(ISNA(VLOOKUP(P3630,Mapping!$P:$P,1,FALSE))))</f>
        <v>0</v>
      </c>
      <c r="B3630" s="180" t="str">
        <f t="shared" si="56"/>
        <v/>
      </c>
      <c r="E3630" s="167">
        <v>1</v>
      </c>
      <c r="F3630" s="170" t="s">
        <v>5443</v>
      </c>
      <c r="G3630" s="169">
        <v>432592.44602354389</v>
      </c>
      <c r="H3630" s="168" t="s">
        <v>1266</v>
      </c>
      <c r="I3630" s="168" t="s">
        <v>797</v>
      </c>
      <c r="J3630" s="169">
        <v>163631.3430112947</v>
      </c>
      <c r="K3630" s="169">
        <v>11114.234182712111</v>
      </c>
      <c r="L3630" s="168" t="s">
        <v>5</v>
      </c>
      <c r="M3630" s="168" t="s">
        <v>21</v>
      </c>
      <c r="N3630" s="168" t="s">
        <v>2829</v>
      </c>
      <c r="O3630" s="168" t="s">
        <v>21</v>
      </c>
      <c r="P3630" s="168" t="s">
        <v>2831</v>
      </c>
      <c r="Q3630" s="168" t="s">
        <v>2832</v>
      </c>
      <c r="R3630" s="168" t="s">
        <v>1259</v>
      </c>
      <c r="S3630" s="168" t="s">
        <v>21</v>
      </c>
      <c r="T3630" s="168" t="s">
        <v>1259</v>
      </c>
      <c r="U3630" s="168" t="s">
        <v>1259</v>
      </c>
      <c r="V3630" s="168" t="s">
        <v>2832</v>
      </c>
      <c r="W3630" s="168" t="s">
        <v>1259</v>
      </c>
      <c r="X3630" s="168" t="s">
        <v>21</v>
      </c>
      <c r="Y3630" s="168" t="s">
        <v>1259</v>
      </c>
      <c r="Z3630" s="168" t="s">
        <v>21</v>
      </c>
      <c r="AA3630" s="168" t="s">
        <v>5444</v>
      </c>
      <c r="AB3630" s="168" t="s">
        <v>1259</v>
      </c>
      <c r="AC3630" s="168" t="s">
        <v>3661</v>
      </c>
      <c r="AD3630" s="169">
        <v>233245.63745581839</v>
      </c>
      <c r="AE3630" s="168" t="s">
        <v>807</v>
      </c>
      <c r="AF3630" s="169">
        <v>41871.037392559643</v>
      </c>
      <c r="AG3630" s="169">
        <v>-222947.3774773558</v>
      </c>
      <c r="AH3630" s="169">
        <v>-43262.068125825957</v>
      </c>
      <c r="AI3630" s="168" t="s">
        <v>21</v>
      </c>
      <c r="AJ3630"/>
      <c r="AK3630"/>
    </row>
    <row r="3631" spans="1:37" hidden="1" x14ac:dyDescent="0.25">
      <c r="A3631" s="179" t="b">
        <f>IF(E3631&lt;&gt;1,"",NOT(ISNA(VLOOKUP(P3631,Mapping!$P:$P,1,FALSE))))</f>
        <v>0</v>
      </c>
      <c r="B3631" s="180" t="str">
        <f t="shared" si="56"/>
        <v/>
      </c>
      <c r="E3631" s="167">
        <v>1</v>
      </c>
      <c r="F3631" s="170" t="s">
        <v>5446</v>
      </c>
      <c r="G3631" s="169">
        <v>527644.94242211012</v>
      </c>
      <c r="H3631" s="168" t="s">
        <v>1266</v>
      </c>
      <c r="I3631" s="168" t="s">
        <v>797</v>
      </c>
      <c r="J3631" s="169">
        <v>157378.4672730226</v>
      </c>
      <c r="K3631" s="169">
        <v>67539.582337683372</v>
      </c>
      <c r="L3631" s="168" t="s">
        <v>5</v>
      </c>
      <c r="M3631" s="168" t="s">
        <v>21</v>
      </c>
      <c r="N3631" s="168" t="s">
        <v>2829</v>
      </c>
      <c r="O3631" s="168" t="s">
        <v>21</v>
      </c>
      <c r="P3631" s="168" t="s">
        <v>2831</v>
      </c>
      <c r="Q3631" s="168" t="s">
        <v>2832</v>
      </c>
      <c r="R3631" s="168" t="s">
        <v>1259</v>
      </c>
      <c r="S3631" s="168" t="s">
        <v>21</v>
      </c>
      <c r="T3631" s="168" t="s">
        <v>1259</v>
      </c>
      <c r="U3631" s="168" t="s">
        <v>1259</v>
      </c>
      <c r="V3631" s="168" t="s">
        <v>2832</v>
      </c>
      <c r="W3631" s="168" t="s">
        <v>1259</v>
      </c>
      <c r="X3631" s="168" t="s">
        <v>21</v>
      </c>
      <c r="Y3631" s="168" t="s">
        <v>1259</v>
      </c>
      <c r="Z3631" s="168" t="s">
        <v>21</v>
      </c>
      <c r="AA3631" s="168" t="s">
        <v>5447</v>
      </c>
      <c r="AB3631" s="168" t="s">
        <v>1259</v>
      </c>
      <c r="AC3631" s="168" t="s">
        <v>9707</v>
      </c>
      <c r="AD3631" s="169">
        <v>245906.09364166841</v>
      </c>
      <c r="AE3631" s="168" t="s">
        <v>813</v>
      </c>
      <c r="AF3631" s="169">
        <v>-155904.4928752</v>
      </c>
      <c r="AG3631" s="169">
        <v>-167212.23320571959</v>
      </c>
      <c r="AH3631" s="169">
        <v>-114675.4446885778</v>
      </c>
      <c r="AI3631" s="168" t="s">
        <v>21</v>
      </c>
      <c r="AJ3631"/>
      <c r="AK3631"/>
    </row>
    <row r="3632" spans="1:37" hidden="1" x14ac:dyDescent="0.25">
      <c r="A3632" s="179" t="b">
        <f>IF(E3632&lt;&gt;1,"",NOT(ISNA(VLOOKUP(P3632,Mapping!$P:$P,1,FALSE))))</f>
        <v>0</v>
      </c>
      <c r="B3632" s="180" t="str">
        <f t="shared" si="56"/>
        <v/>
      </c>
      <c r="E3632" s="167">
        <v>1</v>
      </c>
      <c r="F3632" s="170" t="s">
        <v>5446</v>
      </c>
      <c r="G3632" s="169">
        <v>1386447.798498264</v>
      </c>
      <c r="H3632" s="168" t="s">
        <v>1266</v>
      </c>
      <c r="I3632" s="168" t="s">
        <v>797</v>
      </c>
      <c r="J3632" s="169">
        <v>413530.03116091143</v>
      </c>
      <c r="K3632" s="169">
        <v>177468.02388311821</v>
      </c>
      <c r="L3632" s="168" t="s">
        <v>5</v>
      </c>
      <c r="M3632" s="168" t="s">
        <v>21</v>
      </c>
      <c r="N3632" s="168" t="s">
        <v>2829</v>
      </c>
      <c r="O3632" s="168" t="s">
        <v>21</v>
      </c>
      <c r="P3632" s="168" t="s">
        <v>2851</v>
      </c>
      <c r="Q3632" s="168" t="s">
        <v>2834</v>
      </c>
      <c r="R3632" s="168" t="s">
        <v>1259</v>
      </c>
      <c r="S3632" s="168" t="s">
        <v>21</v>
      </c>
      <c r="T3632" s="168" t="s">
        <v>1259</v>
      </c>
      <c r="U3632" s="168" t="s">
        <v>1259</v>
      </c>
      <c r="V3632" s="168" t="s">
        <v>2834</v>
      </c>
      <c r="W3632" s="168" t="s">
        <v>1259</v>
      </c>
      <c r="X3632" s="168" t="s">
        <v>21</v>
      </c>
      <c r="Y3632" s="168" t="s">
        <v>1259</v>
      </c>
      <c r="Z3632" s="168" t="s">
        <v>21</v>
      </c>
      <c r="AA3632" s="168" t="s">
        <v>5447</v>
      </c>
      <c r="AB3632" s="168" t="s">
        <v>1259</v>
      </c>
      <c r="AC3632" s="168" t="s">
        <v>9708</v>
      </c>
      <c r="AD3632" s="169">
        <v>646146.55567769404</v>
      </c>
      <c r="AE3632" s="168" t="s">
        <v>813</v>
      </c>
      <c r="AF3632" s="169">
        <v>-409656.99383106938</v>
      </c>
      <c r="AG3632" s="169">
        <v>-439369.38264933857</v>
      </c>
      <c r="AH3632" s="169">
        <v>-301322.92579258123</v>
      </c>
      <c r="AI3632" s="168" t="s">
        <v>21</v>
      </c>
      <c r="AJ3632"/>
      <c r="AK3632"/>
    </row>
    <row r="3633" spans="1:37" hidden="1" x14ac:dyDescent="0.25">
      <c r="A3633" s="179" t="b">
        <f>IF(E3633&lt;&gt;1,"",NOT(ISNA(VLOOKUP(P3633,Mapping!$P:$P,1,FALSE))))</f>
        <v>0</v>
      </c>
      <c r="B3633" s="180" t="str">
        <f t="shared" si="56"/>
        <v/>
      </c>
      <c r="E3633" s="167">
        <v>1</v>
      </c>
      <c r="F3633" s="170" t="s">
        <v>5446</v>
      </c>
      <c r="G3633" s="169">
        <v>728547.41003889684</v>
      </c>
      <c r="H3633" s="168" t="s">
        <v>1266</v>
      </c>
      <c r="I3633" s="168" t="s">
        <v>797</v>
      </c>
      <c r="J3633" s="169">
        <v>217300.81255270829</v>
      </c>
      <c r="K3633" s="169">
        <v>93255.490257052355</v>
      </c>
      <c r="L3633" s="168" t="s">
        <v>5</v>
      </c>
      <c r="M3633" s="168" t="s">
        <v>21</v>
      </c>
      <c r="N3633" s="168" t="s">
        <v>2829</v>
      </c>
      <c r="O3633" s="168" t="s">
        <v>21</v>
      </c>
      <c r="P3633" s="168" t="s">
        <v>2835</v>
      </c>
      <c r="Q3633" s="168" t="s">
        <v>2834</v>
      </c>
      <c r="R3633" s="168" t="s">
        <v>1259</v>
      </c>
      <c r="S3633" s="168" t="s">
        <v>21</v>
      </c>
      <c r="T3633" s="168" t="s">
        <v>1259</v>
      </c>
      <c r="U3633" s="168" t="s">
        <v>1259</v>
      </c>
      <c r="V3633" s="168" t="s">
        <v>2834</v>
      </c>
      <c r="W3633" s="168" t="s">
        <v>1259</v>
      </c>
      <c r="X3633" s="168" t="s">
        <v>21</v>
      </c>
      <c r="Y3633" s="168" t="s">
        <v>1259</v>
      </c>
      <c r="Z3633" s="168" t="s">
        <v>21</v>
      </c>
      <c r="AA3633" s="168" t="s">
        <v>5447</v>
      </c>
      <c r="AB3633" s="168" t="s">
        <v>1259</v>
      </c>
      <c r="AC3633" s="168" t="s">
        <v>6893</v>
      </c>
      <c r="AD3633" s="169">
        <v>339535.61046757712</v>
      </c>
      <c r="AE3633" s="168" t="s">
        <v>813</v>
      </c>
      <c r="AF3633" s="169">
        <v>-215265.6177774728</v>
      </c>
      <c r="AG3633" s="169">
        <v>-230878.81572337859</v>
      </c>
      <c r="AH3633" s="169">
        <v>-158338.48011393601</v>
      </c>
      <c r="AI3633" s="168" t="s">
        <v>21</v>
      </c>
      <c r="AJ3633"/>
      <c r="AK3633"/>
    </row>
    <row r="3634" spans="1:37" hidden="1" x14ac:dyDescent="0.25">
      <c r="A3634" s="179" t="b">
        <f>IF(E3634&lt;&gt;1,"",NOT(ISNA(VLOOKUP(P3634,Mapping!$P:$P,1,FALSE))))</f>
        <v>0</v>
      </c>
      <c r="B3634" s="180" t="str">
        <f t="shared" si="56"/>
        <v/>
      </c>
      <c r="E3634" s="167">
        <v>1</v>
      </c>
      <c r="F3634" s="170" t="s">
        <v>5446</v>
      </c>
      <c r="G3634" s="169">
        <v>2086294.8560204769</v>
      </c>
      <c r="H3634" s="168" t="s">
        <v>1266</v>
      </c>
      <c r="I3634" s="168" t="s">
        <v>797</v>
      </c>
      <c r="J3634" s="169">
        <v>622270.50867366523</v>
      </c>
      <c r="K3634" s="169">
        <v>267049.8130088321</v>
      </c>
      <c r="L3634" s="168" t="s">
        <v>5</v>
      </c>
      <c r="M3634" s="168" t="s">
        <v>21</v>
      </c>
      <c r="N3634" s="168" t="s">
        <v>2829</v>
      </c>
      <c r="O3634" s="168" t="s">
        <v>21</v>
      </c>
      <c r="P3634" s="168" t="s">
        <v>2836</v>
      </c>
      <c r="Q3634" s="168" t="s">
        <v>2837</v>
      </c>
      <c r="R3634" s="168" t="s">
        <v>1259</v>
      </c>
      <c r="S3634" s="168" t="s">
        <v>21</v>
      </c>
      <c r="T3634" s="168" t="s">
        <v>1259</v>
      </c>
      <c r="U3634" s="168" t="s">
        <v>1259</v>
      </c>
      <c r="V3634" s="168" t="s">
        <v>2837</v>
      </c>
      <c r="W3634" s="168" t="s">
        <v>1259</v>
      </c>
      <c r="X3634" s="168" t="s">
        <v>21</v>
      </c>
      <c r="Y3634" s="168" t="s">
        <v>1259</v>
      </c>
      <c r="Z3634" s="168" t="s">
        <v>21</v>
      </c>
      <c r="AA3634" s="168" t="s">
        <v>5447</v>
      </c>
      <c r="AB3634" s="168" t="s">
        <v>1259</v>
      </c>
      <c r="AC3634" s="168" t="s">
        <v>9709</v>
      </c>
      <c r="AD3634" s="169">
        <v>972306.52088442259</v>
      </c>
      <c r="AE3634" s="168" t="s">
        <v>813</v>
      </c>
      <c r="AF3634" s="169">
        <v>-616442.45090821758</v>
      </c>
      <c r="AG3634" s="169">
        <v>-661152.97229876579</v>
      </c>
      <c r="AH3634" s="169">
        <v>-453423.82941718033</v>
      </c>
      <c r="AI3634" s="168" t="s">
        <v>21</v>
      </c>
      <c r="AJ3634"/>
      <c r="AK3634"/>
    </row>
    <row r="3635" spans="1:37" hidden="1" x14ac:dyDescent="0.25">
      <c r="A3635" s="179" t="b">
        <f>IF(E3635&lt;&gt;1,"",NOT(ISNA(VLOOKUP(P3635,Mapping!$P:$P,1,FALSE))))</f>
        <v>0</v>
      </c>
      <c r="B3635" s="180" t="str">
        <f t="shared" si="56"/>
        <v/>
      </c>
      <c r="E3635" s="167">
        <v>1</v>
      </c>
      <c r="F3635" s="170" t="s">
        <v>5448</v>
      </c>
      <c r="G3635" s="169">
        <v>623196.20862978196</v>
      </c>
      <c r="H3635" s="168" t="s">
        <v>1266</v>
      </c>
      <c r="I3635" s="168" t="s">
        <v>402</v>
      </c>
      <c r="J3635" s="169">
        <v>287548.29547949572</v>
      </c>
      <c r="K3635" s="169">
        <v>147643.1255681309</v>
      </c>
      <c r="L3635" s="168" t="s">
        <v>5</v>
      </c>
      <c r="M3635" s="168" t="s">
        <v>21</v>
      </c>
      <c r="N3635" s="168" t="s">
        <v>2829</v>
      </c>
      <c r="O3635" s="168" t="s">
        <v>21</v>
      </c>
      <c r="P3635" s="168" t="s">
        <v>2831</v>
      </c>
      <c r="Q3635" s="168" t="s">
        <v>2832</v>
      </c>
      <c r="R3635" s="168" t="s">
        <v>1259</v>
      </c>
      <c r="S3635" s="168" t="s">
        <v>21</v>
      </c>
      <c r="T3635" s="168" t="s">
        <v>1259</v>
      </c>
      <c r="U3635" s="168" t="s">
        <v>1259</v>
      </c>
      <c r="V3635" s="168" t="s">
        <v>2832</v>
      </c>
      <c r="W3635" s="168" t="s">
        <v>1259</v>
      </c>
      <c r="X3635" s="168" t="s">
        <v>21</v>
      </c>
      <c r="Y3635" s="168" t="s">
        <v>1259</v>
      </c>
      <c r="Z3635" s="168" t="s">
        <v>21</v>
      </c>
      <c r="AA3635" s="168" t="s">
        <v>5449</v>
      </c>
      <c r="AB3635" s="168" t="s">
        <v>1259</v>
      </c>
      <c r="AC3635" s="168" t="s">
        <v>7223</v>
      </c>
      <c r="AD3635" s="169">
        <v>525311.81407237647</v>
      </c>
      <c r="AE3635" s="168" t="s">
        <v>809</v>
      </c>
      <c r="AF3635" s="169">
        <v>-497496.18492677092</v>
      </c>
      <c r="AG3635" s="169">
        <v>-284914.96012238209</v>
      </c>
      <c r="AH3635" s="169">
        <v>-207559.2940315826</v>
      </c>
      <c r="AI3635" s="168" t="s">
        <v>21</v>
      </c>
      <c r="AJ3635"/>
      <c r="AK3635"/>
    </row>
    <row r="3636" spans="1:37" hidden="1" x14ac:dyDescent="0.25">
      <c r="A3636" s="179" t="b">
        <f>IF(E3636&lt;&gt;1,"",NOT(ISNA(VLOOKUP(P3636,Mapping!$P:$P,1,FALSE))))</f>
        <v>0</v>
      </c>
      <c r="B3636" s="180" t="str">
        <f t="shared" si="56"/>
        <v/>
      </c>
      <c r="E3636" s="167">
        <v>1</v>
      </c>
      <c r="F3636" s="170" t="s">
        <v>5448</v>
      </c>
      <c r="G3636" s="169">
        <v>2214144.222006774</v>
      </c>
      <c r="H3636" s="168" t="s">
        <v>1266</v>
      </c>
      <c r="I3636" s="168" t="s">
        <v>402</v>
      </c>
      <c r="J3636" s="169">
        <v>1021625.915189167</v>
      </c>
      <c r="K3636" s="169">
        <v>524558.98939831089</v>
      </c>
      <c r="L3636" s="168" t="s">
        <v>5</v>
      </c>
      <c r="M3636" s="168" t="s">
        <v>21</v>
      </c>
      <c r="N3636" s="168" t="s">
        <v>2829</v>
      </c>
      <c r="O3636" s="168" t="s">
        <v>21</v>
      </c>
      <c r="P3636" s="168" t="s">
        <v>2833</v>
      </c>
      <c r="Q3636" s="168" t="s">
        <v>2834</v>
      </c>
      <c r="R3636" s="168" t="s">
        <v>1259</v>
      </c>
      <c r="S3636" s="168" t="s">
        <v>21</v>
      </c>
      <c r="T3636" s="168" t="s">
        <v>1259</v>
      </c>
      <c r="U3636" s="168" t="s">
        <v>1259</v>
      </c>
      <c r="V3636" s="168" t="s">
        <v>2834</v>
      </c>
      <c r="W3636" s="168" t="s">
        <v>1259</v>
      </c>
      <c r="X3636" s="168" t="s">
        <v>21</v>
      </c>
      <c r="Y3636" s="168" t="s">
        <v>1259</v>
      </c>
      <c r="Z3636" s="168" t="s">
        <v>21</v>
      </c>
      <c r="AA3636" s="168" t="s">
        <v>5449</v>
      </c>
      <c r="AB3636" s="168" t="s">
        <v>1259</v>
      </c>
      <c r="AC3636" s="168" t="s">
        <v>9710</v>
      </c>
      <c r="AD3636" s="169">
        <v>1866372.262497528</v>
      </c>
      <c r="AE3636" s="168" t="s">
        <v>809</v>
      </c>
      <c r="AF3636" s="169">
        <v>-1767546.541638864</v>
      </c>
      <c r="AG3636" s="169">
        <v>-1012269.978511733</v>
      </c>
      <c r="AH3636" s="169">
        <v>-737434.222544902</v>
      </c>
      <c r="AI3636" s="168" t="s">
        <v>21</v>
      </c>
      <c r="AJ3636"/>
      <c r="AK3636"/>
    </row>
    <row r="3637" spans="1:37" hidden="1" x14ac:dyDescent="0.25">
      <c r="A3637" s="179" t="b">
        <f>IF(E3637&lt;&gt;1,"",NOT(ISNA(VLOOKUP(P3637,Mapping!$P:$P,1,FALSE))))</f>
        <v>0</v>
      </c>
      <c r="B3637" s="180" t="str">
        <f t="shared" si="56"/>
        <v/>
      </c>
      <c r="E3637" s="167">
        <v>1</v>
      </c>
      <c r="F3637" s="170" t="s">
        <v>5448</v>
      </c>
      <c r="G3637" s="169">
        <v>2117178.3783563352</v>
      </c>
      <c r="H3637" s="168" t="s">
        <v>1266</v>
      </c>
      <c r="I3637" s="168" t="s">
        <v>402</v>
      </c>
      <c r="J3637" s="169">
        <v>976885.00907435175</v>
      </c>
      <c r="K3637" s="169">
        <v>501586.54503543791</v>
      </c>
      <c r="L3637" s="168" t="s">
        <v>5</v>
      </c>
      <c r="M3637" s="168" t="s">
        <v>21</v>
      </c>
      <c r="N3637" s="168" t="s">
        <v>2829</v>
      </c>
      <c r="O3637" s="168" t="s">
        <v>21</v>
      </c>
      <c r="P3637" s="168" t="s">
        <v>2836</v>
      </c>
      <c r="Q3637" s="168" t="s">
        <v>2837</v>
      </c>
      <c r="R3637" s="168" t="s">
        <v>1259</v>
      </c>
      <c r="S3637" s="168" t="s">
        <v>21</v>
      </c>
      <c r="T3637" s="168" t="s">
        <v>1259</v>
      </c>
      <c r="U3637" s="168" t="s">
        <v>1259</v>
      </c>
      <c r="V3637" s="168" t="s">
        <v>2837</v>
      </c>
      <c r="W3637" s="168" t="s">
        <v>1259</v>
      </c>
      <c r="X3637" s="168" t="s">
        <v>21</v>
      </c>
      <c r="Y3637" s="168" t="s">
        <v>1259</v>
      </c>
      <c r="Z3637" s="168" t="s">
        <v>21</v>
      </c>
      <c r="AA3637" s="168" t="s">
        <v>5449</v>
      </c>
      <c r="AB3637" s="168" t="s">
        <v>1259</v>
      </c>
      <c r="AC3637" s="168" t="s">
        <v>9711</v>
      </c>
      <c r="AD3637" s="169">
        <v>1784636.6830352179</v>
      </c>
      <c r="AE3637" s="168" t="s">
        <v>809</v>
      </c>
      <c r="AF3637" s="169">
        <v>-1690138.918459699</v>
      </c>
      <c r="AG3637" s="169">
        <v>-967938.80464653671</v>
      </c>
      <c r="AH3637" s="169">
        <v>-705139.15756446309</v>
      </c>
      <c r="AI3637" s="168" t="s">
        <v>21</v>
      </c>
      <c r="AJ3637"/>
      <c r="AK3637"/>
    </row>
    <row r="3638" spans="1:37" hidden="1" x14ac:dyDescent="0.25">
      <c r="A3638" s="179" t="b">
        <f>IF(E3638&lt;&gt;1,"",NOT(ISNA(VLOOKUP(P3638,Mapping!$P:$P,1,FALSE))))</f>
        <v>0</v>
      </c>
      <c r="B3638" s="180" t="str">
        <f t="shared" si="56"/>
        <v/>
      </c>
      <c r="E3638" s="167">
        <v>1</v>
      </c>
      <c r="F3638" s="170" t="s">
        <v>5450</v>
      </c>
      <c r="G3638" s="169">
        <v>1127359.7085700829</v>
      </c>
      <c r="H3638" s="168" t="s">
        <v>1266</v>
      </c>
      <c r="I3638" s="168" t="s">
        <v>402</v>
      </c>
      <c r="J3638" s="169">
        <v>408954.13172360248</v>
      </c>
      <c r="K3638" s="169">
        <v>223864.10119872619</v>
      </c>
      <c r="L3638" s="168" t="s">
        <v>5</v>
      </c>
      <c r="M3638" s="168" t="s">
        <v>21</v>
      </c>
      <c r="N3638" s="168" t="s">
        <v>2829</v>
      </c>
      <c r="O3638" s="168" t="s">
        <v>21</v>
      </c>
      <c r="P3638" s="168" t="s">
        <v>2831</v>
      </c>
      <c r="Q3638" s="168" t="s">
        <v>2832</v>
      </c>
      <c r="R3638" s="168" t="s">
        <v>1259</v>
      </c>
      <c r="S3638" s="168" t="s">
        <v>21</v>
      </c>
      <c r="T3638" s="168" t="s">
        <v>1259</v>
      </c>
      <c r="U3638" s="168" t="s">
        <v>1259</v>
      </c>
      <c r="V3638" s="168" t="s">
        <v>2832</v>
      </c>
      <c r="W3638" s="168" t="s">
        <v>1259</v>
      </c>
      <c r="X3638" s="168" t="s">
        <v>21</v>
      </c>
      <c r="Y3638" s="168" t="s">
        <v>1259</v>
      </c>
      <c r="Z3638" s="168" t="s">
        <v>21</v>
      </c>
      <c r="AA3638" s="168" t="s">
        <v>5451</v>
      </c>
      <c r="AB3638" s="168" t="s">
        <v>1259</v>
      </c>
      <c r="AC3638" s="168" t="s">
        <v>9712</v>
      </c>
      <c r="AD3638" s="169">
        <v>638356.70660475479</v>
      </c>
      <c r="AE3638" s="168" t="s">
        <v>816</v>
      </c>
      <c r="AF3638" s="169">
        <v>-608714.05380224739</v>
      </c>
      <c r="AG3638" s="169">
        <v>-789141.02180021023</v>
      </c>
      <c r="AH3638" s="169">
        <v>-305361.07749053743</v>
      </c>
      <c r="AI3638" s="168" t="s">
        <v>21</v>
      </c>
      <c r="AJ3638"/>
      <c r="AK3638"/>
    </row>
    <row r="3639" spans="1:37" hidden="1" x14ac:dyDescent="0.25">
      <c r="A3639" s="179" t="b">
        <f>IF(E3639&lt;&gt;1,"",NOT(ISNA(VLOOKUP(P3639,Mapping!$P:$P,1,FALSE))))</f>
        <v>0</v>
      </c>
      <c r="B3639" s="180" t="str">
        <f t="shared" si="56"/>
        <v/>
      </c>
      <c r="E3639" s="167">
        <v>1</v>
      </c>
      <c r="F3639" s="170" t="s">
        <v>5450</v>
      </c>
      <c r="G3639" s="169">
        <v>4039826.008660865</v>
      </c>
      <c r="H3639" s="168" t="s">
        <v>1266</v>
      </c>
      <c r="I3639" s="168" t="s">
        <v>402</v>
      </c>
      <c r="J3639" s="169">
        <v>1465462.642603951</v>
      </c>
      <c r="K3639" s="169">
        <v>802203.60152411868</v>
      </c>
      <c r="L3639" s="168" t="s">
        <v>5</v>
      </c>
      <c r="M3639" s="168" t="s">
        <v>21</v>
      </c>
      <c r="N3639" s="168" t="s">
        <v>2829</v>
      </c>
      <c r="O3639" s="168" t="s">
        <v>21</v>
      </c>
      <c r="P3639" s="168" t="s">
        <v>2833</v>
      </c>
      <c r="Q3639" s="168" t="s">
        <v>2834</v>
      </c>
      <c r="R3639" s="168" t="s">
        <v>1259</v>
      </c>
      <c r="S3639" s="168" t="s">
        <v>21</v>
      </c>
      <c r="T3639" s="168" t="s">
        <v>1259</v>
      </c>
      <c r="U3639" s="168" t="s">
        <v>1259</v>
      </c>
      <c r="V3639" s="168" t="s">
        <v>2834</v>
      </c>
      <c r="W3639" s="168" t="s">
        <v>1259</v>
      </c>
      <c r="X3639" s="168" t="s">
        <v>21</v>
      </c>
      <c r="Y3639" s="168" t="s">
        <v>1259</v>
      </c>
      <c r="Z3639" s="168" t="s">
        <v>21</v>
      </c>
      <c r="AA3639" s="168" t="s">
        <v>5451</v>
      </c>
      <c r="AB3639" s="168" t="s">
        <v>1259</v>
      </c>
      <c r="AC3639" s="168" t="s">
        <v>9713</v>
      </c>
      <c r="AD3639" s="169">
        <v>2287513.0329217771</v>
      </c>
      <c r="AE3639" s="168" t="s">
        <v>816</v>
      </c>
      <c r="AF3639" s="169">
        <v>-2181290.361624483</v>
      </c>
      <c r="AG3639" s="169">
        <v>-2827839.5973661989</v>
      </c>
      <c r="AH3639" s="169">
        <v>-1094243.1359762319</v>
      </c>
      <c r="AI3639" s="168" t="s">
        <v>21</v>
      </c>
      <c r="AJ3639"/>
      <c r="AK3639"/>
    </row>
    <row r="3640" spans="1:37" hidden="1" x14ac:dyDescent="0.25">
      <c r="A3640" s="179" t="b">
        <f>IF(E3640&lt;&gt;1,"",NOT(ISNA(VLOOKUP(P3640,Mapping!$P:$P,1,FALSE))))</f>
        <v>0</v>
      </c>
      <c r="B3640" s="180" t="str">
        <f t="shared" si="56"/>
        <v/>
      </c>
      <c r="E3640" s="167">
        <v>1</v>
      </c>
      <c r="F3640" s="170" t="s">
        <v>5452</v>
      </c>
      <c r="G3640" s="169">
        <v>851997.13377430465</v>
      </c>
      <c r="H3640" s="168" t="s">
        <v>1266</v>
      </c>
      <c r="I3640" s="168" t="s">
        <v>797</v>
      </c>
      <c r="J3640" s="169">
        <v>292672.9580840976</v>
      </c>
      <c r="K3640" s="169">
        <v>92257.530674032823</v>
      </c>
      <c r="L3640" s="168" t="s">
        <v>5</v>
      </c>
      <c r="M3640" s="168" t="s">
        <v>21</v>
      </c>
      <c r="N3640" s="168" t="s">
        <v>2829</v>
      </c>
      <c r="O3640" s="168" t="s">
        <v>21</v>
      </c>
      <c r="P3640" s="168" t="s">
        <v>2831</v>
      </c>
      <c r="Q3640" s="168" t="s">
        <v>2832</v>
      </c>
      <c r="R3640" s="168" t="s">
        <v>1259</v>
      </c>
      <c r="S3640" s="168" t="s">
        <v>21</v>
      </c>
      <c r="T3640" s="168" t="s">
        <v>1259</v>
      </c>
      <c r="U3640" s="168" t="s">
        <v>1259</v>
      </c>
      <c r="V3640" s="168" t="s">
        <v>2832</v>
      </c>
      <c r="W3640" s="168" t="s">
        <v>1259</v>
      </c>
      <c r="X3640" s="168" t="s">
        <v>21</v>
      </c>
      <c r="Y3640" s="168" t="s">
        <v>1259</v>
      </c>
      <c r="Z3640" s="168" t="s">
        <v>21</v>
      </c>
      <c r="AA3640" s="168" t="s">
        <v>5453</v>
      </c>
      <c r="AB3640" s="168" t="s">
        <v>1259</v>
      </c>
      <c r="AC3640" s="168" t="s">
        <v>9714</v>
      </c>
      <c r="AD3640" s="169">
        <v>532323.99022958952</v>
      </c>
      <c r="AE3640" s="168" t="s">
        <v>809</v>
      </c>
      <c r="AF3640" s="169">
        <v>-515276.68903179048</v>
      </c>
      <c r="AG3640" s="169">
        <v>-389191.86032512598</v>
      </c>
      <c r="AH3640" s="169">
        <v>-176075.29022795029</v>
      </c>
      <c r="AI3640" s="168" t="s">
        <v>21</v>
      </c>
      <c r="AJ3640"/>
      <c r="AK3640"/>
    </row>
    <row r="3641" spans="1:37" hidden="1" x14ac:dyDescent="0.25">
      <c r="A3641" s="179" t="b">
        <f>IF(E3641&lt;&gt;1,"",NOT(ISNA(VLOOKUP(P3641,Mapping!$P:$P,1,FALSE))))</f>
        <v>0</v>
      </c>
      <c r="B3641" s="180" t="str">
        <f t="shared" si="56"/>
        <v/>
      </c>
      <c r="E3641" s="167">
        <v>1</v>
      </c>
      <c r="F3641" s="170" t="s">
        <v>5454</v>
      </c>
      <c r="G3641" s="169">
        <v>126242.9352460724</v>
      </c>
      <c r="H3641" s="168" t="s">
        <v>1266</v>
      </c>
      <c r="I3641" s="168" t="s">
        <v>797</v>
      </c>
      <c r="J3641" s="169">
        <v>44448.224136267578</v>
      </c>
      <c r="K3641" s="169">
        <v>16876.037425490838</v>
      </c>
      <c r="L3641" s="168" t="s">
        <v>5</v>
      </c>
      <c r="M3641" s="168" t="s">
        <v>21</v>
      </c>
      <c r="N3641" s="168" t="s">
        <v>2829</v>
      </c>
      <c r="O3641" s="168" t="s">
        <v>21</v>
      </c>
      <c r="P3641" s="168" t="s">
        <v>2831</v>
      </c>
      <c r="Q3641" s="168" t="s">
        <v>2832</v>
      </c>
      <c r="R3641" s="168" t="s">
        <v>1259</v>
      </c>
      <c r="S3641" s="168" t="s">
        <v>21</v>
      </c>
      <c r="T3641" s="168" t="s">
        <v>1259</v>
      </c>
      <c r="U3641" s="168" t="s">
        <v>1259</v>
      </c>
      <c r="V3641" s="168" t="s">
        <v>2832</v>
      </c>
      <c r="W3641" s="168" t="s">
        <v>1259</v>
      </c>
      <c r="X3641" s="168" t="s">
        <v>21</v>
      </c>
      <c r="Y3641" s="168" t="s">
        <v>1259</v>
      </c>
      <c r="Z3641" s="168" t="s">
        <v>21</v>
      </c>
      <c r="AA3641" s="168" t="s">
        <v>5455</v>
      </c>
      <c r="AB3641" s="168" t="s">
        <v>1259</v>
      </c>
      <c r="AC3641" s="168" t="s">
        <v>3520</v>
      </c>
      <c r="AD3641" s="169">
        <v>69737.740422238741</v>
      </c>
      <c r="AE3641" s="168" t="s">
        <v>819</v>
      </c>
      <c r="AF3641" s="169">
        <v>-24899.205118608181</v>
      </c>
      <c r="AG3641" s="169">
        <v>-56104.629090833107</v>
      </c>
      <c r="AH3641" s="169">
        <v>-44719.913000881847</v>
      </c>
      <c r="AI3641" s="168" t="s">
        <v>21</v>
      </c>
      <c r="AJ3641"/>
      <c r="AK3641"/>
    </row>
    <row r="3642" spans="1:37" hidden="1" x14ac:dyDescent="0.25">
      <c r="A3642" s="179" t="b">
        <f>IF(E3642&lt;&gt;1,"",NOT(ISNA(VLOOKUP(P3642,Mapping!$P:$P,1,FALSE))))</f>
        <v>0</v>
      </c>
      <c r="B3642" s="180" t="str">
        <f t="shared" si="56"/>
        <v/>
      </c>
      <c r="E3642" s="167">
        <v>1</v>
      </c>
      <c r="F3642" s="170" t="s">
        <v>5456</v>
      </c>
      <c r="G3642" s="169">
        <v>526190.50357325526</v>
      </c>
      <c r="H3642" s="168" t="s">
        <v>1266</v>
      </c>
      <c r="I3642" s="168" t="s">
        <v>797</v>
      </c>
      <c r="J3642" s="169">
        <v>178448.7001279282</v>
      </c>
      <c r="K3642" s="169">
        <v>52561.559820912502</v>
      </c>
      <c r="L3642" s="168" t="s">
        <v>5</v>
      </c>
      <c r="M3642" s="168" t="s">
        <v>21</v>
      </c>
      <c r="N3642" s="168" t="s">
        <v>2829</v>
      </c>
      <c r="O3642" s="168" t="s">
        <v>21</v>
      </c>
      <c r="P3642" s="168" t="s">
        <v>2831</v>
      </c>
      <c r="Q3642" s="168" t="s">
        <v>2832</v>
      </c>
      <c r="R3642" s="168" t="s">
        <v>1259</v>
      </c>
      <c r="S3642" s="168" t="s">
        <v>21</v>
      </c>
      <c r="T3642" s="168" t="s">
        <v>1259</v>
      </c>
      <c r="U3642" s="168" t="s">
        <v>1259</v>
      </c>
      <c r="V3642" s="168" t="s">
        <v>2832</v>
      </c>
      <c r="W3642" s="168" t="s">
        <v>1259</v>
      </c>
      <c r="X3642" s="168" t="s">
        <v>21</v>
      </c>
      <c r="Y3642" s="168" t="s">
        <v>1259</v>
      </c>
      <c r="Z3642" s="168" t="s">
        <v>21</v>
      </c>
      <c r="AA3642" s="168" t="s">
        <v>5457</v>
      </c>
      <c r="AB3642" s="168" t="s">
        <v>1259</v>
      </c>
      <c r="AC3642" s="168" t="s">
        <v>9715</v>
      </c>
      <c r="AD3642" s="169">
        <v>266523.5434066942</v>
      </c>
      <c r="AE3642" s="168" t="s">
        <v>816</v>
      </c>
      <c r="AF3642" s="169">
        <v>-101161.9664029375</v>
      </c>
      <c r="AG3642" s="169">
        <v>-371284.15359987348</v>
      </c>
      <c r="AH3642" s="169">
        <v>-62873.808555094351</v>
      </c>
      <c r="AI3642" s="168" t="s">
        <v>21</v>
      </c>
      <c r="AJ3642"/>
      <c r="AK3642"/>
    </row>
    <row r="3643" spans="1:37" hidden="1" x14ac:dyDescent="0.25">
      <c r="A3643" s="179" t="b">
        <f>IF(E3643&lt;&gt;1,"",NOT(ISNA(VLOOKUP(P3643,Mapping!$P:$P,1,FALSE))))</f>
        <v>0</v>
      </c>
      <c r="B3643" s="180" t="str">
        <f t="shared" si="56"/>
        <v/>
      </c>
      <c r="E3643" s="167">
        <v>1</v>
      </c>
      <c r="F3643" s="170" t="s">
        <v>5456</v>
      </c>
      <c r="G3643" s="169">
        <v>1179817.769730658</v>
      </c>
      <c r="H3643" s="168" t="s">
        <v>1266</v>
      </c>
      <c r="I3643" s="168" t="s">
        <v>797</v>
      </c>
      <c r="J3643" s="169">
        <v>400115.44481808861</v>
      </c>
      <c r="K3643" s="169">
        <v>117852.8724109521</v>
      </c>
      <c r="L3643" s="168" t="s">
        <v>5</v>
      </c>
      <c r="M3643" s="168" t="s">
        <v>21</v>
      </c>
      <c r="N3643" s="168" t="s">
        <v>2829</v>
      </c>
      <c r="O3643" s="168" t="s">
        <v>21</v>
      </c>
      <c r="P3643" s="168" t="s">
        <v>2836</v>
      </c>
      <c r="Q3643" s="168" t="s">
        <v>2837</v>
      </c>
      <c r="R3643" s="168" t="s">
        <v>1259</v>
      </c>
      <c r="S3643" s="168" t="s">
        <v>21</v>
      </c>
      <c r="T3643" s="168" t="s">
        <v>1259</v>
      </c>
      <c r="U3643" s="168" t="s">
        <v>1259</v>
      </c>
      <c r="V3643" s="168" t="s">
        <v>2837</v>
      </c>
      <c r="W3643" s="168" t="s">
        <v>1259</v>
      </c>
      <c r="X3643" s="168" t="s">
        <v>21</v>
      </c>
      <c r="Y3643" s="168" t="s">
        <v>1259</v>
      </c>
      <c r="Z3643" s="168" t="s">
        <v>21</v>
      </c>
      <c r="AA3643" s="168" t="s">
        <v>5457</v>
      </c>
      <c r="AB3643" s="168" t="s">
        <v>1259</v>
      </c>
      <c r="AC3643" s="168" t="s">
        <v>9716</v>
      </c>
      <c r="AD3643" s="169">
        <v>597595.757482199</v>
      </c>
      <c r="AE3643" s="168" t="s">
        <v>816</v>
      </c>
      <c r="AF3643" s="169">
        <v>-226824.09654408621</v>
      </c>
      <c r="AG3643" s="169">
        <v>-832488.68814971647</v>
      </c>
      <c r="AH3643" s="169">
        <v>-140974.86761962541</v>
      </c>
      <c r="AI3643" s="168" t="s">
        <v>21</v>
      </c>
      <c r="AJ3643"/>
      <c r="AK3643"/>
    </row>
    <row r="3644" spans="1:37" hidden="1" x14ac:dyDescent="0.25">
      <c r="A3644" s="179" t="b">
        <f>IF(E3644&lt;&gt;1,"",NOT(ISNA(VLOOKUP(P3644,Mapping!$P:$P,1,FALSE))))</f>
        <v>0</v>
      </c>
      <c r="B3644" s="180" t="str">
        <f t="shared" si="56"/>
        <v/>
      </c>
      <c r="E3644" s="167">
        <v>1</v>
      </c>
      <c r="F3644" s="170" t="s">
        <v>5458</v>
      </c>
      <c r="G3644" s="169">
        <v>1715747.9890086551</v>
      </c>
      <c r="H3644" s="168" t="s">
        <v>1266</v>
      </c>
      <c r="I3644" s="168" t="s">
        <v>402</v>
      </c>
      <c r="J3644" s="169">
        <v>634689.61069571518</v>
      </c>
      <c r="K3644" s="169">
        <v>342901.54655187909</v>
      </c>
      <c r="L3644" s="168" t="s">
        <v>5</v>
      </c>
      <c r="M3644" s="168" t="s">
        <v>21</v>
      </c>
      <c r="N3644" s="168" t="s">
        <v>2829</v>
      </c>
      <c r="O3644" s="168" t="s">
        <v>21</v>
      </c>
      <c r="P3644" s="168" t="s">
        <v>2831</v>
      </c>
      <c r="Q3644" s="168" t="s">
        <v>2832</v>
      </c>
      <c r="R3644" s="168" t="s">
        <v>1259</v>
      </c>
      <c r="S3644" s="168" t="s">
        <v>21</v>
      </c>
      <c r="T3644" s="168" t="s">
        <v>1259</v>
      </c>
      <c r="U3644" s="168" t="s">
        <v>1259</v>
      </c>
      <c r="V3644" s="168" t="s">
        <v>2832</v>
      </c>
      <c r="W3644" s="168" t="s">
        <v>1259</v>
      </c>
      <c r="X3644" s="168" t="s">
        <v>21</v>
      </c>
      <c r="Y3644" s="168" t="s">
        <v>1259</v>
      </c>
      <c r="Z3644" s="168" t="s">
        <v>21</v>
      </c>
      <c r="AA3644" s="168" t="s">
        <v>5459</v>
      </c>
      <c r="AB3644" s="168" t="s">
        <v>1259</v>
      </c>
      <c r="AC3644" s="168" t="s">
        <v>9717</v>
      </c>
      <c r="AD3644" s="169">
        <v>987011.55480575387</v>
      </c>
      <c r="AE3644" s="168" t="s">
        <v>809</v>
      </c>
      <c r="AF3644" s="169">
        <v>-993782.97874094127</v>
      </c>
      <c r="AG3644" s="169">
        <v>-547768.85774106602</v>
      </c>
      <c r="AH3644" s="169">
        <v>-638973.7199696335</v>
      </c>
      <c r="AI3644" s="168" t="s">
        <v>21</v>
      </c>
      <c r="AJ3644"/>
      <c r="AK3644"/>
    </row>
    <row r="3645" spans="1:37" hidden="1" x14ac:dyDescent="0.25">
      <c r="A3645" s="179" t="b">
        <f>IF(E3645&lt;&gt;1,"",NOT(ISNA(VLOOKUP(P3645,Mapping!$P:$P,1,FALSE))))</f>
        <v>0</v>
      </c>
      <c r="B3645" s="180" t="str">
        <f t="shared" si="56"/>
        <v/>
      </c>
      <c r="E3645" s="167">
        <v>1</v>
      </c>
      <c r="F3645" s="170" t="s">
        <v>5458</v>
      </c>
      <c r="G3645" s="169">
        <v>999487.27840089123</v>
      </c>
      <c r="H3645" s="168" t="s">
        <v>1266</v>
      </c>
      <c r="I3645" s="168" t="s">
        <v>779</v>
      </c>
      <c r="J3645" s="169">
        <v>373126.23287476611</v>
      </c>
      <c r="K3645" s="169">
        <v>194298.35421729859</v>
      </c>
      <c r="L3645" s="168" t="s">
        <v>5</v>
      </c>
      <c r="M3645" s="168" t="s">
        <v>21</v>
      </c>
      <c r="N3645" s="168" t="s">
        <v>2829</v>
      </c>
      <c r="O3645" s="168" t="s">
        <v>21</v>
      </c>
      <c r="P3645" s="168" t="s">
        <v>2851</v>
      </c>
      <c r="Q3645" s="168" t="s">
        <v>2834</v>
      </c>
      <c r="R3645" s="168" t="s">
        <v>1259</v>
      </c>
      <c r="S3645" s="168" t="s">
        <v>21</v>
      </c>
      <c r="T3645" s="168" t="s">
        <v>1259</v>
      </c>
      <c r="U3645" s="168" t="s">
        <v>1259</v>
      </c>
      <c r="V3645" s="168" t="s">
        <v>2834</v>
      </c>
      <c r="W3645" s="168" t="s">
        <v>1259</v>
      </c>
      <c r="X3645" s="168" t="s">
        <v>21</v>
      </c>
      <c r="Y3645" s="168" t="s">
        <v>1259</v>
      </c>
      <c r="Z3645" s="168" t="s">
        <v>21</v>
      </c>
      <c r="AA3645" s="168" t="s">
        <v>5459</v>
      </c>
      <c r="AB3645" s="168" t="s">
        <v>1259</v>
      </c>
      <c r="AC3645" s="168" t="s">
        <v>9719</v>
      </c>
      <c r="AD3645" s="169">
        <v>546564.03758085892</v>
      </c>
      <c r="AE3645" s="168" t="s">
        <v>809</v>
      </c>
      <c r="AF3645" s="169">
        <v>-578672.85735071811</v>
      </c>
      <c r="AG3645" s="169">
        <v>-283302.43177326932</v>
      </c>
      <c r="AH3645" s="169">
        <v>-373904.84674926859</v>
      </c>
      <c r="AI3645" s="168" t="s">
        <v>21</v>
      </c>
      <c r="AJ3645"/>
      <c r="AK3645"/>
    </row>
    <row r="3646" spans="1:37" hidden="1" x14ac:dyDescent="0.25">
      <c r="A3646" s="179" t="b">
        <f>IF(E3646&lt;&gt;1,"",NOT(ISNA(VLOOKUP(P3646,Mapping!$P:$P,1,FALSE))))</f>
        <v>0</v>
      </c>
      <c r="B3646" s="180" t="str">
        <f t="shared" si="56"/>
        <v/>
      </c>
      <c r="E3646" s="167">
        <v>1</v>
      </c>
      <c r="F3646" s="170" t="s">
        <v>5458</v>
      </c>
      <c r="G3646" s="169">
        <v>1977461.8969804579</v>
      </c>
      <c r="H3646" s="168" t="s">
        <v>1266</v>
      </c>
      <c r="I3646" s="168" t="s">
        <v>402</v>
      </c>
      <c r="J3646" s="169">
        <v>731502.83701355907</v>
      </c>
      <c r="K3646" s="169">
        <v>395206.49131799309</v>
      </c>
      <c r="L3646" s="168" t="s">
        <v>5</v>
      </c>
      <c r="M3646" s="168" t="s">
        <v>21</v>
      </c>
      <c r="N3646" s="168" t="s">
        <v>2829</v>
      </c>
      <c r="O3646" s="168" t="s">
        <v>21</v>
      </c>
      <c r="P3646" s="168" t="s">
        <v>2851</v>
      </c>
      <c r="Q3646" s="168" t="s">
        <v>2834</v>
      </c>
      <c r="R3646" s="168" t="s">
        <v>1259</v>
      </c>
      <c r="S3646" s="168" t="s">
        <v>21</v>
      </c>
      <c r="T3646" s="168" t="s">
        <v>1259</v>
      </c>
      <c r="U3646" s="168" t="s">
        <v>1259</v>
      </c>
      <c r="V3646" s="168" t="s">
        <v>2834</v>
      </c>
      <c r="W3646" s="168" t="s">
        <v>1259</v>
      </c>
      <c r="X3646" s="168" t="s">
        <v>21</v>
      </c>
      <c r="Y3646" s="168" t="s">
        <v>1259</v>
      </c>
      <c r="Z3646" s="168" t="s">
        <v>21</v>
      </c>
      <c r="AA3646" s="168" t="s">
        <v>5459</v>
      </c>
      <c r="AB3646" s="168" t="s">
        <v>1259</v>
      </c>
      <c r="AC3646" s="168" t="s">
        <v>9718</v>
      </c>
      <c r="AD3646" s="169">
        <v>1137566.678796187</v>
      </c>
      <c r="AE3646" s="168" t="s">
        <v>809</v>
      </c>
      <c r="AF3646" s="169">
        <v>-1145370.990913071</v>
      </c>
      <c r="AG3646" s="169">
        <v>-631323.51107188361</v>
      </c>
      <c r="AH3646" s="169">
        <v>-736440.42860972742</v>
      </c>
      <c r="AI3646" s="168" t="s">
        <v>21</v>
      </c>
      <c r="AJ3646"/>
      <c r="AK3646"/>
    </row>
    <row r="3647" spans="1:37" hidden="1" x14ac:dyDescent="0.25">
      <c r="A3647" s="179" t="b">
        <f>IF(E3647&lt;&gt;1,"",NOT(ISNA(VLOOKUP(P3647,Mapping!$P:$P,1,FALSE))))</f>
        <v>0</v>
      </c>
      <c r="B3647" s="180" t="str">
        <f t="shared" si="56"/>
        <v/>
      </c>
      <c r="E3647" s="167">
        <v>1</v>
      </c>
      <c r="F3647" s="170" t="s">
        <v>5458</v>
      </c>
      <c r="G3647" s="169">
        <v>2543441.5500635658</v>
      </c>
      <c r="H3647" s="168" t="s">
        <v>1266</v>
      </c>
      <c r="I3647" s="168" t="s">
        <v>402</v>
      </c>
      <c r="J3647" s="169">
        <v>940870.06808609632</v>
      </c>
      <c r="K3647" s="169">
        <v>508320.5964210559</v>
      </c>
      <c r="L3647" s="168" t="s">
        <v>5</v>
      </c>
      <c r="M3647" s="168" t="s">
        <v>21</v>
      </c>
      <c r="N3647" s="168" t="s">
        <v>2829</v>
      </c>
      <c r="O3647" s="168" t="s">
        <v>21</v>
      </c>
      <c r="P3647" s="168" t="s">
        <v>2836</v>
      </c>
      <c r="Q3647" s="168" t="s">
        <v>2837</v>
      </c>
      <c r="R3647" s="168" t="s">
        <v>1259</v>
      </c>
      <c r="S3647" s="168" t="s">
        <v>21</v>
      </c>
      <c r="T3647" s="168" t="s">
        <v>1259</v>
      </c>
      <c r="U3647" s="168" t="s">
        <v>1259</v>
      </c>
      <c r="V3647" s="168" t="s">
        <v>2837</v>
      </c>
      <c r="W3647" s="168" t="s">
        <v>1259</v>
      </c>
      <c r="X3647" s="168" t="s">
        <v>21</v>
      </c>
      <c r="Y3647" s="168" t="s">
        <v>1259</v>
      </c>
      <c r="Z3647" s="168" t="s">
        <v>21</v>
      </c>
      <c r="AA3647" s="168" t="s">
        <v>5459</v>
      </c>
      <c r="AB3647" s="168" t="s">
        <v>1259</v>
      </c>
      <c r="AC3647" s="168" t="s">
        <v>9720</v>
      </c>
      <c r="AD3647" s="169">
        <v>1463155.553710591</v>
      </c>
      <c r="AE3647" s="168" t="s">
        <v>809</v>
      </c>
      <c r="AF3647" s="169">
        <v>-1473193.578583817</v>
      </c>
      <c r="AG3647" s="169">
        <v>-812017.89629634167</v>
      </c>
      <c r="AH3647" s="169">
        <v>-947220.87345034326</v>
      </c>
      <c r="AI3647" s="168" t="s">
        <v>21</v>
      </c>
      <c r="AJ3647"/>
      <c r="AK3647"/>
    </row>
    <row r="3648" spans="1:37" hidden="1" x14ac:dyDescent="0.25">
      <c r="A3648" s="179" t="b">
        <f>IF(E3648&lt;&gt;1,"",NOT(ISNA(VLOOKUP(P3648,Mapping!$P:$P,1,FALSE))))</f>
        <v>0</v>
      </c>
      <c r="B3648" s="180" t="str">
        <f t="shared" si="56"/>
        <v/>
      </c>
      <c r="E3648" s="167">
        <v>1</v>
      </c>
      <c r="F3648" s="170" t="s">
        <v>5460</v>
      </c>
      <c r="G3648" s="169">
        <v>651255.51424456807</v>
      </c>
      <c r="H3648" s="168" t="s">
        <v>1266</v>
      </c>
      <c r="I3648" s="168" t="s">
        <v>303</v>
      </c>
      <c r="J3648" s="169">
        <v>211729.97305365131</v>
      </c>
      <c r="K3648" s="169">
        <v>160121.5741937737</v>
      </c>
      <c r="L3648" s="168" t="s">
        <v>5</v>
      </c>
      <c r="M3648" s="168" t="s">
        <v>21</v>
      </c>
      <c r="N3648" s="168" t="s">
        <v>2829</v>
      </c>
      <c r="O3648" s="168" t="s">
        <v>21</v>
      </c>
      <c r="P3648" s="168" t="s">
        <v>2831</v>
      </c>
      <c r="Q3648" s="168" t="s">
        <v>2832</v>
      </c>
      <c r="R3648" s="168" t="s">
        <v>1259</v>
      </c>
      <c r="S3648" s="168" t="s">
        <v>21</v>
      </c>
      <c r="T3648" s="168" t="s">
        <v>1259</v>
      </c>
      <c r="U3648" s="168" t="s">
        <v>1259</v>
      </c>
      <c r="V3648" s="168" t="s">
        <v>2832</v>
      </c>
      <c r="W3648" s="168" t="s">
        <v>1259</v>
      </c>
      <c r="X3648" s="168" t="s">
        <v>21</v>
      </c>
      <c r="Y3648" s="168" t="s">
        <v>1259</v>
      </c>
      <c r="Z3648" s="168" t="s">
        <v>21</v>
      </c>
      <c r="AA3648" s="168" t="s">
        <v>5461</v>
      </c>
      <c r="AB3648" s="168" t="s">
        <v>5462</v>
      </c>
      <c r="AC3648" s="168" t="s">
        <v>4002</v>
      </c>
      <c r="AD3648" s="169">
        <v>329093.60530104971</v>
      </c>
      <c r="AE3648" s="168" t="s">
        <v>814</v>
      </c>
      <c r="AF3648" s="169">
        <v>-314467.00799745729</v>
      </c>
      <c r="AG3648" s="169">
        <v>20445.796085645099</v>
      </c>
      <c r="AH3648" s="169">
        <v>-220013.98001644731</v>
      </c>
      <c r="AI3648" s="168" t="s">
        <v>21</v>
      </c>
      <c r="AJ3648"/>
      <c r="AK3648"/>
    </row>
    <row r="3649" spans="1:37" hidden="1" x14ac:dyDescent="0.25">
      <c r="A3649" s="179" t="b">
        <f>IF(E3649&lt;&gt;1,"",NOT(ISNA(VLOOKUP(P3649,Mapping!$P:$P,1,FALSE))))</f>
        <v>0</v>
      </c>
      <c r="B3649" s="180" t="str">
        <f t="shared" si="56"/>
        <v/>
      </c>
      <c r="E3649" s="167">
        <v>1</v>
      </c>
      <c r="F3649" s="170" t="s">
        <v>5463</v>
      </c>
      <c r="G3649" s="169">
        <v>2857623.554644105</v>
      </c>
      <c r="H3649" s="168" t="s">
        <v>1266</v>
      </c>
      <c r="I3649" s="168" t="s">
        <v>303</v>
      </c>
      <c r="J3649" s="169">
        <v>870303.042791532</v>
      </c>
      <c r="K3649" s="169">
        <v>525658.84555245971</v>
      </c>
      <c r="L3649" s="168" t="s">
        <v>5</v>
      </c>
      <c r="M3649" s="168" t="s">
        <v>21</v>
      </c>
      <c r="N3649" s="168" t="s">
        <v>2829</v>
      </c>
      <c r="O3649" s="168" t="s">
        <v>21</v>
      </c>
      <c r="P3649" s="168" t="s">
        <v>2831</v>
      </c>
      <c r="Q3649" s="168" t="s">
        <v>2832</v>
      </c>
      <c r="R3649" s="168" t="s">
        <v>1259</v>
      </c>
      <c r="S3649" s="168" t="s">
        <v>21</v>
      </c>
      <c r="T3649" s="168" t="s">
        <v>1259</v>
      </c>
      <c r="U3649" s="168" t="s">
        <v>1259</v>
      </c>
      <c r="V3649" s="168" t="s">
        <v>2832</v>
      </c>
      <c r="W3649" s="168" t="s">
        <v>1259</v>
      </c>
      <c r="X3649" s="168" t="s">
        <v>21</v>
      </c>
      <c r="Y3649" s="168" t="s">
        <v>1259</v>
      </c>
      <c r="Z3649" s="168" t="s">
        <v>21</v>
      </c>
      <c r="AA3649" s="168" t="s">
        <v>5464</v>
      </c>
      <c r="AB3649" s="168" t="s">
        <v>5465</v>
      </c>
      <c r="AC3649" s="168" t="s">
        <v>9721</v>
      </c>
      <c r="AD3649" s="169">
        <v>1352065.2316290441</v>
      </c>
      <c r="AE3649" s="168" t="s">
        <v>814</v>
      </c>
      <c r="AF3649" s="169">
        <v>-1456946.126288116</v>
      </c>
      <c r="AG3649" s="169">
        <v>-293678.68074787041</v>
      </c>
      <c r="AH3649" s="169">
        <v>-1023977.334637239</v>
      </c>
      <c r="AI3649" s="168" t="s">
        <v>21</v>
      </c>
      <c r="AJ3649"/>
      <c r="AK3649"/>
    </row>
    <row r="3650" spans="1:37" hidden="1" x14ac:dyDescent="0.25">
      <c r="A3650" s="179" t="b">
        <f>IF(E3650&lt;&gt;1,"",NOT(ISNA(VLOOKUP(P3650,Mapping!$P:$P,1,FALSE))))</f>
        <v>0</v>
      </c>
      <c r="B3650" s="180" t="str">
        <f t="shared" si="56"/>
        <v/>
      </c>
      <c r="E3650" s="167">
        <v>1</v>
      </c>
      <c r="F3650" s="170" t="s">
        <v>5463</v>
      </c>
      <c r="G3650" s="169">
        <v>1808809.030978801</v>
      </c>
      <c r="H3650" s="168" t="s">
        <v>1266</v>
      </c>
      <c r="I3650" s="168" t="s">
        <v>303</v>
      </c>
      <c r="J3650" s="169">
        <v>550881.51864205475</v>
      </c>
      <c r="K3650" s="169">
        <v>332729.78363575821</v>
      </c>
      <c r="L3650" s="168" t="s">
        <v>5</v>
      </c>
      <c r="M3650" s="168" t="s">
        <v>21</v>
      </c>
      <c r="N3650" s="168" t="s">
        <v>2829</v>
      </c>
      <c r="O3650" s="168" t="s">
        <v>21</v>
      </c>
      <c r="P3650" s="168" t="s">
        <v>2836</v>
      </c>
      <c r="Q3650" s="168" t="s">
        <v>2837</v>
      </c>
      <c r="R3650" s="168" t="s">
        <v>1259</v>
      </c>
      <c r="S3650" s="168" t="s">
        <v>21</v>
      </c>
      <c r="T3650" s="168" t="s">
        <v>1259</v>
      </c>
      <c r="U3650" s="168" t="s">
        <v>1259</v>
      </c>
      <c r="V3650" s="168" t="s">
        <v>2837</v>
      </c>
      <c r="W3650" s="168" t="s">
        <v>1259</v>
      </c>
      <c r="X3650" s="168" t="s">
        <v>21</v>
      </c>
      <c r="Y3650" s="168" t="s">
        <v>1259</v>
      </c>
      <c r="Z3650" s="168" t="s">
        <v>21</v>
      </c>
      <c r="AA3650" s="168" t="s">
        <v>5464</v>
      </c>
      <c r="AB3650" s="168" t="s">
        <v>5465</v>
      </c>
      <c r="AC3650" s="168" t="s">
        <v>9722</v>
      </c>
      <c r="AD3650" s="169">
        <v>855825.74285143544</v>
      </c>
      <c r="AE3650" s="168" t="s">
        <v>814</v>
      </c>
      <c r="AF3650" s="169">
        <v>-922212.90190468612</v>
      </c>
      <c r="AG3650" s="169">
        <v>-185891.75228465159</v>
      </c>
      <c r="AH3650" s="169">
        <v>-648153.75958087458</v>
      </c>
      <c r="AI3650" s="168" t="s">
        <v>21</v>
      </c>
      <c r="AJ3650"/>
      <c r="AK3650"/>
    </row>
    <row r="3651" spans="1:37" hidden="1" x14ac:dyDescent="0.25">
      <c r="A3651" s="179" t="b">
        <f>IF(E3651&lt;&gt;1,"",NOT(ISNA(VLOOKUP(P3651,Mapping!$P:$P,1,FALSE))))</f>
        <v>0</v>
      </c>
      <c r="B3651" s="180" t="str">
        <f t="shared" si="56"/>
        <v/>
      </c>
      <c r="E3651" s="167">
        <v>1</v>
      </c>
      <c r="F3651" s="170" t="s">
        <v>5466</v>
      </c>
      <c r="G3651" s="169">
        <v>424714.45323822199</v>
      </c>
      <c r="H3651" s="168" t="s">
        <v>1266</v>
      </c>
      <c r="I3651" s="168" t="s">
        <v>3223</v>
      </c>
      <c r="J3651" s="169">
        <v>186604.54099770749</v>
      </c>
      <c r="K3651" s="169">
        <v>102002.24761425539</v>
      </c>
      <c r="L3651" s="168" t="s">
        <v>5</v>
      </c>
      <c r="M3651" s="168" t="s">
        <v>21</v>
      </c>
      <c r="N3651" s="168" t="s">
        <v>2829</v>
      </c>
      <c r="O3651" s="168" t="s">
        <v>21</v>
      </c>
      <c r="P3651" s="168" t="s">
        <v>2831</v>
      </c>
      <c r="Q3651" s="168" t="s">
        <v>2832</v>
      </c>
      <c r="R3651" s="168" t="s">
        <v>1259</v>
      </c>
      <c r="S3651" s="168" t="s">
        <v>21</v>
      </c>
      <c r="T3651" s="168" t="s">
        <v>1259</v>
      </c>
      <c r="U3651" s="168" t="s">
        <v>1259</v>
      </c>
      <c r="V3651" s="168" t="s">
        <v>2832</v>
      </c>
      <c r="W3651" s="168" t="s">
        <v>1259</v>
      </c>
      <c r="X3651" s="168" t="s">
        <v>21</v>
      </c>
      <c r="Y3651" s="168" t="s">
        <v>1259</v>
      </c>
      <c r="Z3651" s="168" t="s">
        <v>21</v>
      </c>
      <c r="AA3651" s="168" t="s">
        <v>5467</v>
      </c>
      <c r="AB3651" s="168" t="s">
        <v>1259</v>
      </c>
      <c r="AC3651" s="168" t="s">
        <v>9723</v>
      </c>
      <c r="AD3651" s="169">
        <v>263647.01666777837</v>
      </c>
      <c r="AE3651" s="168" t="s">
        <v>813</v>
      </c>
      <c r="AF3651" s="169">
        <v>-264913.23179889942</v>
      </c>
      <c r="AG3651" s="169">
        <v>-65259.804509640031</v>
      </c>
      <c r="AH3651" s="169">
        <v>-130881.28818472091</v>
      </c>
      <c r="AI3651" s="168" t="s">
        <v>21</v>
      </c>
      <c r="AJ3651"/>
      <c r="AK3651"/>
    </row>
    <row r="3652" spans="1:37" hidden="1" x14ac:dyDescent="0.25">
      <c r="A3652" s="179" t="b">
        <f>IF(E3652&lt;&gt;1,"",NOT(ISNA(VLOOKUP(P3652,Mapping!$P:$P,1,FALSE))))</f>
        <v>0</v>
      </c>
      <c r="B3652" s="180" t="str">
        <f t="shared" si="56"/>
        <v/>
      </c>
      <c r="E3652" s="167">
        <v>1</v>
      </c>
      <c r="F3652" s="170" t="s">
        <v>5466</v>
      </c>
      <c r="G3652" s="169">
        <v>1579541.4445108741</v>
      </c>
      <c r="H3652" s="168" t="s">
        <v>1266</v>
      </c>
      <c r="I3652" s="168" t="s">
        <v>3223</v>
      </c>
      <c r="J3652" s="169">
        <v>693994.76281652064</v>
      </c>
      <c r="K3652" s="169">
        <v>379353.1779094091</v>
      </c>
      <c r="L3652" s="168" t="s">
        <v>5</v>
      </c>
      <c r="M3652" s="168" t="s">
        <v>21</v>
      </c>
      <c r="N3652" s="168" t="s">
        <v>2829</v>
      </c>
      <c r="O3652" s="168" t="s">
        <v>21</v>
      </c>
      <c r="P3652" s="168" t="s">
        <v>2833</v>
      </c>
      <c r="Q3652" s="168" t="s">
        <v>2834</v>
      </c>
      <c r="R3652" s="168" t="s">
        <v>1259</v>
      </c>
      <c r="S3652" s="168" t="s">
        <v>21</v>
      </c>
      <c r="T3652" s="168" t="s">
        <v>1259</v>
      </c>
      <c r="U3652" s="168" t="s">
        <v>1259</v>
      </c>
      <c r="V3652" s="168" t="s">
        <v>2834</v>
      </c>
      <c r="W3652" s="168" t="s">
        <v>1259</v>
      </c>
      <c r="X3652" s="168" t="s">
        <v>21</v>
      </c>
      <c r="Y3652" s="168" t="s">
        <v>1259</v>
      </c>
      <c r="Z3652" s="168" t="s">
        <v>21</v>
      </c>
      <c r="AA3652" s="168" t="s">
        <v>5467</v>
      </c>
      <c r="AB3652" s="168" t="s">
        <v>1259</v>
      </c>
      <c r="AC3652" s="168" t="s">
        <v>9724</v>
      </c>
      <c r="AD3652" s="169">
        <v>980520.88026027579</v>
      </c>
      <c r="AE3652" s="168" t="s">
        <v>813</v>
      </c>
      <c r="AF3652" s="169">
        <v>-985230.01898165687</v>
      </c>
      <c r="AG3652" s="169">
        <v>-242705.57570555829</v>
      </c>
      <c r="AH3652" s="169">
        <v>-486756.26040628762</v>
      </c>
      <c r="AI3652" s="168" t="s">
        <v>21</v>
      </c>
      <c r="AJ3652"/>
      <c r="AK3652"/>
    </row>
    <row r="3653" spans="1:37" hidden="1" x14ac:dyDescent="0.25">
      <c r="A3653" s="179" t="b">
        <f>IF(E3653&lt;&gt;1,"",NOT(ISNA(VLOOKUP(P3653,Mapping!$P:$P,1,FALSE))))</f>
        <v>0</v>
      </c>
      <c r="B3653" s="180" t="str">
        <f t="shared" si="56"/>
        <v/>
      </c>
      <c r="E3653" s="167">
        <v>1</v>
      </c>
      <c r="F3653" s="170" t="s">
        <v>5468</v>
      </c>
      <c r="G3653" s="169">
        <v>575071.14688735607</v>
      </c>
      <c r="H3653" s="168" t="s">
        <v>1266</v>
      </c>
      <c r="I3653" s="168" t="s">
        <v>2830</v>
      </c>
      <c r="J3653" s="169">
        <v>319332.49801244272</v>
      </c>
      <c r="K3653" s="169">
        <v>67454.378647741367</v>
      </c>
      <c r="L3653" s="168" t="s">
        <v>5</v>
      </c>
      <c r="M3653" s="168" t="s">
        <v>21</v>
      </c>
      <c r="N3653" s="168" t="s">
        <v>2829</v>
      </c>
      <c r="O3653" s="168" t="s">
        <v>21</v>
      </c>
      <c r="P3653" s="168" t="s">
        <v>2831</v>
      </c>
      <c r="Q3653" s="168" t="s">
        <v>2832</v>
      </c>
      <c r="R3653" s="168" t="s">
        <v>1259</v>
      </c>
      <c r="S3653" s="168" t="s">
        <v>21</v>
      </c>
      <c r="T3653" s="168" t="s">
        <v>1259</v>
      </c>
      <c r="U3653" s="168" t="s">
        <v>1259</v>
      </c>
      <c r="V3653" s="168" t="s">
        <v>2832</v>
      </c>
      <c r="W3653" s="168" t="s">
        <v>1259</v>
      </c>
      <c r="X3653" s="168" t="s">
        <v>21</v>
      </c>
      <c r="Y3653" s="168" t="s">
        <v>1259</v>
      </c>
      <c r="Z3653" s="168" t="s">
        <v>21</v>
      </c>
      <c r="AA3653" s="168" t="s">
        <v>5469</v>
      </c>
      <c r="AB3653" s="168" t="s">
        <v>1259</v>
      </c>
      <c r="AC3653" s="168" t="s">
        <v>9725</v>
      </c>
      <c r="AD3653" s="169">
        <v>492734.16934728873</v>
      </c>
      <c r="AE3653" s="168" t="s">
        <v>813</v>
      </c>
      <c r="AF3653" s="169">
        <v>-485947.25244392792</v>
      </c>
      <c r="AG3653" s="169">
        <v>17019.839785716031</v>
      </c>
      <c r="AH3653" s="169">
        <v>-173203.084825806</v>
      </c>
      <c r="AI3653" s="168" t="s">
        <v>21</v>
      </c>
      <c r="AJ3653"/>
      <c r="AK3653"/>
    </row>
    <row r="3654" spans="1:37" hidden="1" x14ac:dyDescent="0.25">
      <c r="A3654" s="179" t="b">
        <f>IF(E3654&lt;&gt;1,"",NOT(ISNA(VLOOKUP(P3654,Mapping!$P:$P,1,FALSE))))</f>
        <v>0</v>
      </c>
      <c r="B3654" s="180" t="str">
        <f t="shared" si="56"/>
        <v/>
      </c>
      <c r="E3654" s="167">
        <v>1</v>
      </c>
      <c r="F3654" s="170" t="s">
        <v>5468</v>
      </c>
      <c r="G3654" s="169">
        <v>4811568.7389300149</v>
      </c>
      <c r="H3654" s="168" t="s">
        <v>1266</v>
      </c>
      <c r="I3654" s="168" t="s">
        <v>2830</v>
      </c>
      <c r="J3654" s="169">
        <v>2671826.3871827829</v>
      </c>
      <c r="K3654" s="169">
        <v>564384.73980506405</v>
      </c>
      <c r="L3654" s="168" t="s">
        <v>5</v>
      </c>
      <c r="M3654" s="168" t="s">
        <v>21</v>
      </c>
      <c r="N3654" s="168" t="s">
        <v>2829</v>
      </c>
      <c r="O3654" s="168" t="s">
        <v>21</v>
      </c>
      <c r="P3654" s="168" t="s">
        <v>2835</v>
      </c>
      <c r="Q3654" s="168" t="s">
        <v>2834</v>
      </c>
      <c r="R3654" s="168" t="s">
        <v>1259</v>
      </c>
      <c r="S3654" s="168" t="s">
        <v>21</v>
      </c>
      <c r="T3654" s="168" t="s">
        <v>1259</v>
      </c>
      <c r="U3654" s="168" t="s">
        <v>1259</v>
      </c>
      <c r="V3654" s="168" t="s">
        <v>2834</v>
      </c>
      <c r="W3654" s="168" t="s">
        <v>1259</v>
      </c>
      <c r="X3654" s="168" t="s">
        <v>21</v>
      </c>
      <c r="Y3654" s="168" t="s">
        <v>1259</v>
      </c>
      <c r="Z3654" s="168" t="s">
        <v>21</v>
      </c>
      <c r="AA3654" s="168" t="s">
        <v>5469</v>
      </c>
      <c r="AB3654" s="168" t="s">
        <v>1259</v>
      </c>
      <c r="AC3654" s="168" t="s">
        <v>9726</v>
      </c>
      <c r="AD3654" s="169">
        <v>4122662.6282094722</v>
      </c>
      <c r="AE3654" s="168" t="s">
        <v>813</v>
      </c>
      <c r="AF3654" s="169">
        <v>-4065877.1028311262</v>
      </c>
      <c r="AG3654" s="169">
        <v>142403.47389675211</v>
      </c>
      <c r="AH3654" s="169">
        <v>-1449174.685506057</v>
      </c>
      <c r="AI3654" s="168" t="s">
        <v>21</v>
      </c>
      <c r="AJ3654"/>
      <c r="AK3654"/>
    </row>
    <row r="3655" spans="1:37" hidden="1" x14ac:dyDescent="0.25">
      <c r="A3655" s="179" t="b">
        <f>IF(E3655&lt;&gt;1,"",NOT(ISNA(VLOOKUP(P3655,Mapping!$P:$P,1,FALSE))))</f>
        <v>0</v>
      </c>
      <c r="B3655" s="180" t="str">
        <f t="shared" si="56"/>
        <v/>
      </c>
      <c r="E3655" s="167">
        <v>1</v>
      </c>
      <c r="F3655" s="170" t="s">
        <v>5470</v>
      </c>
      <c r="G3655" s="169">
        <v>1070332.0844572899</v>
      </c>
      <c r="H3655" s="168" t="s">
        <v>1266</v>
      </c>
      <c r="I3655" s="168" t="s">
        <v>303</v>
      </c>
      <c r="J3655" s="169">
        <v>375610.42561105138</v>
      </c>
      <c r="K3655" s="169">
        <v>241707.55412447549</v>
      </c>
      <c r="L3655" s="168" t="s">
        <v>5</v>
      </c>
      <c r="M3655" s="168" t="s">
        <v>21</v>
      </c>
      <c r="N3655" s="168" t="s">
        <v>2829</v>
      </c>
      <c r="O3655" s="168" t="s">
        <v>21</v>
      </c>
      <c r="P3655" s="168" t="s">
        <v>2831</v>
      </c>
      <c r="Q3655" s="168" t="s">
        <v>2832</v>
      </c>
      <c r="R3655" s="168" t="s">
        <v>1259</v>
      </c>
      <c r="S3655" s="168" t="s">
        <v>21</v>
      </c>
      <c r="T3655" s="168" t="s">
        <v>1259</v>
      </c>
      <c r="U3655" s="168" t="s">
        <v>1259</v>
      </c>
      <c r="V3655" s="168" t="s">
        <v>2832</v>
      </c>
      <c r="W3655" s="168" t="s">
        <v>1259</v>
      </c>
      <c r="X3655" s="168" t="s">
        <v>21</v>
      </c>
      <c r="Y3655" s="168" t="s">
        <v>1259</v>
      </c>
      <c r="Z3655" s="168" t="s">
        <v>21</v>
      </c>
      <c r="AA3655" s="168" t="s">
        <v>5471</v>
      </c>
      <c r="AB3655" s="168" t="s">
        <v>5472</v>
      </c>
      <c r="AC3655" s="168" t="s">
        <v>12402</v>
      </c>
      <c r="AD3655" s="169">
        <v>619021.14460371656</v>
      </c>
      <c r="AE3655" s="168" t="s">
        <v>809</v>
      </c>
      <c r="AF3655" s="169">
        <v>-220894.14662042589</v>
      </c>
      <c r="AG3655" s="169">
        <v>-528811.2713258391</v>
      </c>
      <c r="AH3655" s="169">
        <v>-303584.89963746711</v>
      </c>
      <c r="AI3655" s="168" t="s">
        <v>21</v>
      </c>
      <c r="AJ3655"/>
      <c r="AK3655"/>
    </row>
    <row r="3656" spans="1:37" hidden="1" x14ac:dyDescent="0.25">
      <c r="A3656" s="179" t="b">
        <f>IF(E3656&lt;&gt;1,"",NOT(ISNA(VLOOKUP(P3656,Mapping!$P:$P,1,FALSE))))</f>
        <v>0</v>
      </c>
      <c r="B3656" s="180" t="str">
        <f t="shared" si="56"/>
        <v/>
      </c>
      <c r="E3656" s="167">
        <v>1</v>
      </c>
      <c r="F3656" s="170" t="s">
        <v>5473</v>
      </c>
      <c r="G3656" s="169">
        <v>3335243.052453788</v>
      </c>
      <c r="H3656" s="168" t="s">
        <v>1266</v>
      </c>
      <c r="I3656" s="168" t="s">
        <v>303</v>
      </c>
      <c r="J3656" s="169">
        <v>981672.30688809836</v>
      </c>
      <c r="K3656" s="169">
        <v>367603.77474429342</v>
      </c>
      <c r="L3656" s="168" t="s">
        <v>5</v>
      </c>
      <c r="M3656" s="168" t="s">
        <v>21</v>
      </c>
      <c r="N3656" s="168" t="s">
        <v>2829</v>
      </c>
      <c r="O3656" s="168" t="s">
        <v>21</v>
      </c>
      <c r="P3656" s="168" t="s">
        <v>2831</v>
      </c>
      <c r="Q3656" s="168" t="s">
        <v>2832</v>
      </c>
      <c r="R3656" s="168" t="s">
        <v>1259</v>
      </c>
      <c r="S3656" s="168" t="s">
        <v>21</v>
      </c>
      <c r="T3656" s="168" t="s">
        <v>1259</v>
      </c>
      <c r="U3656" s="168" t="s">
        <v>1259</v>
      </c>
      <c r="V3656" s="168" t="s">
        <v>2832</v>
      </c>
      <c r="W3656" s="168" t="s">
        <v>1259</v>
      </c>
      <c r="X3656" s="168" t="s">
        <v>21</v>
      </c>
      <c r="Y3656" s="168" t="s">
        <v>1259</v>
      </c>
      <c r="Z3656" s="168" t="s">
        <v>21</v>
      </c>
      <c r="AA3656" s="168" t="s">
        <v>5474</v>
      </c>
      <c r="AB3656" s="168" t="s">
        <v>5475</v>
      </c>
      <c r="AC3656" s="168" t="s">
        <v>9727</v>
      </c>
      <c r="AD3656" s="169">
        <v>1559725.927360663</v>
      </c>
      <c r="AE3656" s="168" t="s">
        <v>814</v>
      </c>
      <c r="AF3656" s="169">
        <v>-1219538.638869914</v>
      </c>
      <c r="AG3656" s="169">
        <v>2018584.383912106</v>
      </c>
      <c r="AH3656" s="169">
        <v>-591156.61398624396</v>
      </c>
      <c r="AI3656" s="168" t="s">
        <v>21</v>
      </c>
      <c r="AJ3656"/>
      <c r="AK3656"/>
    </row>
    <row r="3657" spans="1:37" hidden="1" x14ac:dyDescent="0.25">
      <c r="A3657" s="179" t="b">
        <f>IF(E3657&lt;&gt;1,"",NOT(ISNA(VLOOKUP(P3657,Mapping!$P:$P,1,FALSE))))</f>
        <v>0</v>
      </c>
      <c r="B3657" s="180" t="str">
        <f t="shared" si="56"/>
        <v/>
      </c>
      <c r="E3657" s="167">
        <v>1</v>
      </c>
      <c r="F3657" s="170" t="s">
        <v>5473</v>
      </c>
      <c r="G3657" s="169">
        <v>1846123.6245467761</v>
      </c>
      <c r="H3657" s="168" t="s">
        <v>1266</v>
      </c>
      <c r="I3657" s="168" t="s">
        <v>303</v>
      </c>
      <c r="J3657" s="169">
        <v>543375.22297696548</v>
      </c>
      <c r="K3657" s="169">
        <v>203476.029289297</v>
      </c>
      <c r="L3657" s="168" t="s">
        <v>5</v>
      </c>
      <c r="M3657" s="168" t="s">
        <v>21</v>
      </c>
      <c r="N3657" s="168" t="s">
        <v>2829</v>
      </c>
      <c r="O3657" s="168" t="s">
        <v>21</v>
      </c>
      <c r="P3657" s="168" t="s">
        <v>2836</v>
      </c>
      <c r="Q3657" s="168" t="s">
        <v>2837</v>
      </c>
      <c r="R3657" s="168" t="s">
        <v>1259</v>
      </c>
      <c r="S3657" s="168" t="s">
        <v>21</v>
      </c>
      <c r="T3657" s="168" t="s">
        <v>1259</v>
      </c>
      <c r="U3657" s="168" t="s">
        <v>1259</v>
      </c>
      <c r="V3657" s="168" t="s">
        <v>2837</v>
      </c>
      <c r="W3657" s="168" t="s">
        <v>1259</v>
      </c>
      <c r="X3657" s="168" t="s">
        <v>21</v>
      </c>
      <c r="Y3657" s="168" t="s">
        <v>1259</v>
      </c>
      <c r="Z3657" s="168" t="s">
        <v>21</v>
      </c>
      <c r="AA3657" s="168" t="s">
        <v>5474</v>
      </c>
      <c r="AB3657" s="168" t="s">
        <v>5475</v>
      </c>
      <c r="AC3657" s="168" t="s">
        <v>9728</v>
      </c>
      <c r="AD3657" s="169">
        <v>863339.44394253416</v>
      </c>
      <c r="AE3657" s="168" t="s">
        <v>814</v>
      </c>
      <c r="AF3657" s="169">
        <v>-675038.98722132575</v>
      </c>
      <c r="AG3657" s="169">
        <v>1117326.761700216</v>
      </c>
      <c r="AH3657" s="169">
        <v>-327216.9895037075</v>
      </c>
      <c r="AI3657" s="168" t="s">
        <v>21</v>
      </c>
      <c r="AJ3657"/>
      <c r="AK3657"/>
    </row>
    <row r="3658" spans="1:37" hidden="1" x14ac:dyDescent="0.25">
      <c r="A3658" s="179" t="b">
        <f>IF(E3658&lt;&gt;1,"",NOT(ISNA(VLOOKUP(P3658,Mapping!$P:$P,1,FALSE))))</f>
        <v>0</v>
      </c>
      <c r="B3658" s="180" t="str">
        <f t="shared" si="56"/>
        <v/>
      </c>
      <c r="E3658" s="167">
        <v>1</v>
      </c>
      <c r="F3658" s="170" t="s">
        <v>5476</v>
      </c>
      <c r="G3658" s="169">
        <v>9639511.4358084276</v>
      </c>
      <c r="H3658" s="168" t="s">
        <v>1266</v>
      </c>
      <c r="I3658" s="168" t="s">
        <v>2855</v>
      </c>
      <c r="J3658" s="169">
        <v>2386355.6518031242</v>
      </c>
      <c r="K3658" s="169">
        <v>1029690.398916456</v>
      </c>
      <c r="L3658" s="168" t="s">
        <v>5</v>
      </c>
      <c r="M3658" s="168" t="s">
        <v>21</v>
      </c>
      <c r="N3658" s="168" t="s">
        <v>2829</v>
      </c>
      <c r="O3658" s="168" t="s">
        <v>21</v>
      </c>
      <c r="P3658" s="168" t="s">
        <v>2831</v>
      </c>
      <c r="Q3658" s="168" t="s">
        <v>2832</v>
      </c>
      <c r="R3658" s="168" t="s">
        <v>1259</v>
      </c>
      <c r="S3658" s="168" t="s">
        <v>21</v>
      </c>
      <c r="T3658" s="168" t="s">
        <v>1259</v>
      </c>
      <c r="U3658" s="168" t="s">
        <v>1259</v>
      </c>
      <c r="V3658" s="168" t="s">
        <v>2832</v>
      </c>
      <c r="W3658" s="168" t="s">
        <v>1259</v>
      </c>
      <c r="X3658" s="168" t="s">
        <v>21</v>
      </c>
      <c r="Y3658" s="168" t="s">
        <v>1259</v>
      </c>
      <c r="Z3658" s="168" t="s">
        <v>21</v>
      </c>
      <c r="AA3658" s="168" t="s">
        <v>5477</v>
      </c>
      <c r="AB3658" s="168" t="s">
        <v>1259</v>
      </c>
      <c r="AC3658" s="168" t="s">
        <v>9729</v>
      </c>
      <c r="AD3658" s="169">
        <v>3705078.0711771799</v>
      </c>
      <c r="AE3658" s="168" t="s">
        <v>808</v>
      </c>
      <c r="AF3658" s="169">
        <v>-2551381.4274161928</v>
      </c>
      <c r="AG3658" s="169">
        <v>135961.56161291711</v>
      </c>
      <c r="AH3658" s="169">
        <v>-1577842.348829556</v>
      </c>
      <c r="AI3658" s="168" t="s">
        <v>21</v>
      </c>
      <c r="AJ3658"/>
      <c r="AK3658"/>
    </row>
    <row r="3659" spans="1:37" hidden="1" x14ac:dyDescent="0.25">
      <c r="A3659" s="179" t="b">
        <f>IF(E3659&lt;&gt;1,"",NOT(ISNA(VLOOKUP(P3659,Mapping!$P:$P,1,FALSE))))</f>
        <v>0</v>
      </c>
      <c r="B3659" s="180" t="str">
        <f t="shared" si="56"/>
        <v/>
      </c>
      <c r="E3659" s="167">
        <v>1</v>
      </c>
      <c r="F3659" s="170" t="s">
        <v>5476</v>
      </c>
      <c r="G3659" s="169">
        <v>13325658.06240082</v>
      </c>
      <c r="H3659" s="168" t="s">
        <v>1266</v>
      </c>
      <c r="I3659" s="168" t="s">
        <v>2855</v>
      </c>
      <c r="J3659" s="169">
        <v>3298897.4226512909</v>
      </c>
      <c r="K3659" s="169">
        <v>1423443.7354497551</v>
      </c>
      <c r="L3659" s="168" t="s">
        <v>5</v>
      </c>
      <c r="M3659" s="168" t="s">
        <v>21</v>
      </c>
      <c r="N3659" s="168" t="s">
        <v>2829</v>
      </c>
      <c r="O3659" s="168" t="s">
        <v>21</v>
      </c>
      <c r="P3659" s="168" t="s">
        <v>2833</v>
      </c>
      <c r="Q3659" s="168" t="s">
        <v>2834</v>
      </c>
      <c r="R3659" s="168" t="s">
        <v>1259</v>
      </c>
      <c r="S3659" s="168" t="s">
        <v>21</v>
      </c>
      <c r="T3659" s="168" t="s">
        <v>1259</v>
      </c>
      <c r="U3659" s="168" t="s">
        <v>1259</v>
      </c>
      <c r="V3659" s="168" t="s">
        <v>2834</v>
      </c>
      <c r="W3659" s="168" t="s">
        <v>1259</v>
      </c>
      <c r="X3659" s="168" t="s">
        <v>21</v>
      </c>
      <c r="Y3659" s="168" t="s">
        <v>1259</v>
      </c>
      <c r="Z3659" s="168" t="s">
        <v>21</v>
      </c>
      <c r="AA3659" s="168" t="s">
        <v>5477</v>
      </c>
      <c r="AB3659" s="168" t="s">
        <v>1259</v>
      </c>
      <c r="AC3659" s="168" t="s">
        <v>9730</v>
      </c>
      <c r="AD3659" s="169">
        <v>5121898.9468283216</v>
      </c>
      <c r="AE3659" s="168" t="s">
        <v>808</v>
      </c>
      <c r="AF3659" s="169">
        <v>-3527029.0112640932</v>
      </c>
      <c r="AG3659" s="169">
        <v>187953.2268568557</v>
      </c>
      <c r="AH3659" s="169">
        <v>-2181208.8462048359</v>
      </c>
      <c r="AI3659" s="168" t="s">
        <v>21</v>
      </c>
      <c r="AJ3659"/>
      <c r="AK3659"/>
    </row>
    <row r="3660" spans="1:37" hidden="1" x14ac:dyDescent="0.25">
      <c r="A3660" s="179" t="b">
        <f>IF(E3660&lt;&gt;1,"",NOT(ISNA(VLOOKUP(P3660,Mapping!$P:$P,1,FALSE))))</f>
        <v>0</v>
      </c>
      <c r="B3660" s="180" t="str">
        <f t="shared" si="56"/>
        <v/>
      </c>
      <c r="E3660" s="167">
        <v>1</v>
      </c>
      <c r="F3660" s="170" t="s">
        <v>5476</v>
      </c>
      <c r="G3660" s="169">
        <v>8270065.3542173076</v>
      </c>
      <c r="H3660" s="168" t="s">
        <v>1266</v>
      </c>
      <c r="I3660" s="168" t="s">
        <v>2855</v>
      </c>
      <c r="J3660" s="169">
        <v>2047335.8354559131</v>
      </c>
      <c r="K3660" s="169">
        <v>883406.48282399226</v>
      </c>
      <c r="L3660" s="168" t="s">
        <v>5</v>
      </c>
      <c r="M3660" s="168" t="s">
        <v>21</v>
      </c>
      <c r="N3660" s="168" t="s">
        <v>2829</v>
      </c>
      <c r="O3660" s="168" t="s">
        <v>21</v>
      </c>
      <c r="P3660" s="168" t="s">
        <v>2851</v>
      </c>
      <c r="Q3660" s="168" t="s">
        <v>2834</v>
      </c>
      <c r="R3660" s="168" t="s">
        <v>1259</v>
      </c>
      <c r="S3660" s="168" t="s">
        <v>21</v>
      </c>
      <c r="T3660" s="168" t="s">
        <v>1259</v>
      </c>
      <c r="U3660" s="168" t="s">
        <v>1259</v>
      </c>
      <c r="V3660" s="168" t="s">
        <v>2834</v>
      </c>
      <c r="W3660" s="168" t="s">
        <v>1259</v>
      </c>
      <c r="X3660" s="168" t="s">
        <v>21</v>
      </c>
      <c r="Y3660" s="168" t="s">
        <v>1259</v>
      </c>
      <c r="Z3660" s="168" t="s">
        <v>21</v>
      </c>
      <c r="AA3660" s="168" t="s">
        <v>5477</v>
      </c>
      <c r="AB3660" s="168" t="s">
        <v>1259</v>
      </c>
      <c r="AC3660" s="168" t="s">
        <v>9731</v>
      </c>
      <c r="AD3660" s="169">
        <v>3178712.738208699</v>
      </c>
      <c r="AE3660" s="168" t="s">
        <v>808</v>
      </c>
      <c r="AF3660" s="169">
        <v>-2188917.072071359</v>
      </c>
      <c r="AG3660" s="169">
        <v>116646.056979958</v>
      </c>
      <c r="AH3660" s="169">
        <v>-1353684.7204723309</v>
      </c>
      <c r="AI3660" s="168" t="s">
        <v>21</v>
      </c>
      <c r="AJ3660"/>
      <c r="AK3660"/>
    </row>
    <row r="3661" spans="1:37" hidden="1" x14ac:dyDescent="0.25">
      <c r="A3661" s="179" t="b">
        <f>IF(E3661&lt;&gt;1,"",NOT(ISNA(VLOOKUP(P3661,Mapping!$P:$P,1,FALSE))))</f>
        <v>0</v>
      </c>
      <c r="B3661" s="180" t="str">
        <f t="shared" si="56"/>
        <v/>
      </c>
      <c r="E3661" s="167">
        <v>1</v>
      </c>
      <c r="F3661" s="170" t="s">
        <v>5476</v>
      </c>
      <c r="G3661" s="169">
        <v>8869641.1135531347</v>
      </c>
      <c r="H3661" s="168" t="s">
        <v>1266</v>
      </c>
      <c r="I3661" s="168" t="s">
        <v>2855</v>
      </c>
      <c r="J3661" s="169">
        <v>2195766.698524354</v>
      </c>
      <c r="K3661" s="169">
        <v>947453.02780942968</v>
      </c>
      <c r="L3661" s="168" t="s">
        <v>5</v>
      </c>
      <c r="M3661" s="168" t="s">
        <v>21</v>
      </c>
      <c r="N3661" s="168" t="s">
        <v>2829</v>
      </c>
      <c r="O3661" s="168" t="s">
        <v>21</v>
      </c>
      <c r="P3661" s="168" t="s">
        <v>2835</v>
      </c>
      <c r="Q3661" s="168" t="s">
        <v>2834</v>
      </c>
      <c r="R3661" s="168" t="s">
        <v>1259</v>
      </c>
      <c r="S3661" s="168" t="s">
        <v>21</v>
      </c>
      <c r="T3661" s="168" t="s">
        <v>1259</v>
      </c>
      <c r="U3661" s="168" t="s">
        <v>1259</v>
      </c>
      <c r="V3661" s="168" t="s">
        <v>2834</v>
      </c>
      <c r="W3661" s="168" t="s">
        <v>1259</v>
      </c>
      <c r="X3661" s="168" t="s">
        <v>21</v>
      </c>
      <c r="Y3661" s="168" t="s">
        <v>1259</v>
      </c>
      <c r="Z3661" s="168" t="s">
        <v>21</v>
      </c>
      <c r="AA3661" s="168" t="s">
        <v>5477</v>
      </c>
      <c r="AB3661" s="168" t="s">
        <v>1259</v>
      </c>
      <c r="AC3661" s="168" t="s">
        <v>9732</v>
      </c>
      <c r="AD3661" s="169">
        <v>3409167.8824053602</v>
      </c>
      <c r="AE3661" s="168" t="s">
        <v>808</v>
      </c>
      <c r="AF3661" s="169">
        <v>-2347612.506677696</v>
      </c>
      <c r="AG3661" s="169">
        <v>125102.8399909437</v>
      </c>
      <c r="AH3661" s="169">
        <v>-1451826.2114297899</v>
      </c>
      <c r="AI3661" s="168" t="s">
        <v>21</v>
      </c>
      <c r="AJ3661"/>
      <c r="AK3661"/>
    </row>
    <row r="3662" spans="1:37" hidden="1" x14ac:dyDescent="0.25">
      <c r="A3662" s="179" t="b">
        <f>IF(E3662&lt;&gt;1,"",NOT(ISNA(VLOOKUP(P3662,Mapping!$P:$P,1,FALSE))))</f>
        <v>0</v>
      </c>
      <c r="B3662" s="180" t="str">
        <f t="shared" si="56"/>
        <v/>
      </c>
      <c r="E3662" s="167">
        <v>1</v>
      </c>
      <c r="F3662" s="170" t="s">
        <v>5476</v>
      </c>
      <c r="G3662" s="169">
        <v>12339049.205520749</v>
      </c>
      <c r="H3662" s="168" t="s">
        <v>1266</v>
      </c>
      <c r="I3662" s="168" t="s">
        <v>2855</v>
      </c>
      <c r="J3662" s="169">
        <v>3054652.7181957532</v>
      </c>
      <c r="K3662" s="169">
        <v>1318054.4038243431</v>
      </c>
      <c r="L3662" s="168" t="s">
        <v>5</v>
      </c>
      <c r="M3662" s="168" t="s">
        <v>21</v>
      </c>
      <c r="N3662" s="168" t="s">
        <v>2829</v>
      </c>
      <c r="O3662" s="168" t="s">
        <v>21</v>
      </c>
      <c r="P3662" s="168" t="s">
        <v>2836</v>
      </c>
      <c r="Q3662" s="168" t="s">
        <v>2837</v>
      </c>
      <c r="R3662" s="168" t="s">
        <v>1259</v>
      </c>
      <c r="S3662" s="168" t="s">
        <v>21</v>
      </c>
      <c r="T3662" s="168" t="s">
        <v>1259</v>
      </c>
      <c r="U3662" s="168" t="s">
        <v>1259</v>
      </c>
      <c r="V3662" s="168" t="s">
        <v>2837</v>
      </c>
      <c r="W3662" s="168" t="s">
        <v>1259</v>
      </c>
      <c r="X3662" s="168" t="s">
        <v>21</v>
      </c>
      <c r="Y3662" s="168" t="s">
        <v>1259</v>
      </c>
      <c r="Z3662" s="168" t="s">
        <v>21</v>
      </c>
      <c r="AA3662" s="168" t="s">
        <v>5477</v>
      </c>
      <c r="AB3662" s="168" t="s">
        <v>1259</v>
      </c>
      <c r="AC3662" s="168" t="s">
        <v>9733</v>
      </c>
      <c r="AD3662" s="169">
        <v>4742682.3376881052</v>
      </c>
      <c r="AE3662" s="168" t="s">
        <v>808</v>
      </c>
      <c r="AF3662" s="169">
        <v>-3265893.8354483042</v>
      </c>
      <c r="AG3662" s="169">
        <v>174037.4924572632</v>
      </c>
      <c r="AH3662" s="169">
        <v>-2019715.8860603119</v>
      </c>
      <c r="AI3662" s="168" t="s">
        <v>21</v>
      </c>
      <c r="AJ3662"/>
      <c r="AK3662"/>
    </row>
    <row r="3663" spans="1:37" hidden="1" x14ac:dyDescent="0.25">
      <c r="A3663" s="179" t="b">
        <f>IF(E3663&lt;&gt;1,"",NOT(ISNA(VLOOKUP(P3663,Mapping!$P:$P,1,FALSE))))</f>
        <v>0</v>
      </c>
      <c r="B3663" s="180" t="str">
        <f t="shared" si="56"/>
        <v/>
      </c>
      <c r="E3663" s="167">
        <v>1</v>
      </c>
      <c r="F3663" s="170" t="s">
        <v>5478</v>
      </c>
      <c r="G3663" s="169">
        <v>15312425.93876732</v>
      </c>
      <c r="H3663" s="168" t="s">
        <v>1266</v>
      </c>
      <c r="I3663" s="168" t="s">
        <v>2920</v>
      </c>
      <c r="J3663" s="169">
        <v>4227047.4153442392</v>
      </c>
      <c r="K3663" s="169">
        <v>2051462.194199309</v>
      </c>
      <c r="L3663" s="168" t="s">
        <v>5</v>
      </c>
      <c r="M3663" s="168" t="s">
        <v>21</v>
      </c>
      <c r="N3663" s="168" t="s">
        <v>2829</v>
      </c>
      <c r="O3663" s="168" t="s">
        <v>21</v>
      </c>
      <c r="P3663" s="168" t="s">
        <v>2831</v>
      </c>
      <c r="Q3663" s="168" t="s">
        <v>2832</v>
      </c>
      <c r="R3663" s="168" t="s">
        <v>1259</v>
      </c>
      <c r="S3663" s="168" t="s">
        <v>21</v>
      </c>
      <c r="T3663" s="168" t="s">
        <v>1259</v>
      </c>
      <c r="U3663" s="168" t="s">
        <v>1259</v>
      </c>
      <c r="V3663" s="168" t="s">
        <v>2832</v>
      </c>
      <c r="W3663" s="168" t="s">
        <v>1259</v>
      </c>
      <c r="X3663" s="168" t="s">
        <v>21</v>
      </c>
      <c r="Y3663" s="168" t="s">
        <v>1259</v>
      </c>
      <c r="Z3663" s="168" t="s">
        <v>21</v>
      </c>
      <c r="AA3663" s="168" t="s">
        <v>5479</v>
      </c>
      <c r="AB3663" s="168" t="s">
        <v>1259</v>
      </c>
      <c r="AC3663" s="168" t="s">
        <v>9734</v>
      </c>
      <c r="AD3663" s="169">
        <v>4982581.7054592334</v>
      </c>
      <c r="AE3663" s="168" t="s">
        <v>808</v>
      </c>
      <c r="AF3663" s="169">
        <v>129728.179316191</v>
      </c>
      <c r="AG3663" s="169">
        <v>2676812.6768254768</v>
      </c>
      <c r="AH3663" s="169">
        <v>-1577117.664267784</v>
      </c>
      <c r="AI3663" s="168" t="s">
        <v>21</v>
      </c>
      <c r="AJ3663"/>
      <c r="AK3663"/>
    </row>
    <row r="3664" spans="1:37" hidden="1" x14ac:dyDescent="0.25">
      <c r="A3664" s="179" t="b">
        <f>IF(E3664&lt;&gt;1,"",NOT(ISNA(VLOOKUP(P3664,Mapping!$P:$P,1,FALSE))))</f>
        <v>0</v>
      </c>
      <c r="B3664" s="180" t="str">
        <f t="shared" si="56"/>
        <v/>
      </c>
      <c r="E3664" s="167">
        <v>1</v>
      </c>
      <c r="F3664" s="170" t="s">
        <v>5478</v>
      </c>
      <c r="G3664" s="169">
        <v>10641677.504198991</v>
      </c>
      <c r="H3664" s="168" t="s">
        <v>1266</v>
      </c>
      <c r="I3664" s="168" t="s">
        <v>2920</v>
      </c>
      <c r="J3664" s="169">
        <v>2937671.3767585</v>
      </c>
      <c r="K3664" s="169">
        <v>1425704.7949178789</v>
      </c>
      <c r="L3664" s="168" t="s">
        <v>5</v>
      </c>
      <c r="M3664" s="168" t="s">
        <v>21</v>
      </c>
      <c r="N3664" s="168" t="s">
        <v>2829</v>
      </c>
      <c r="O3664" s="168" t="s">
        <v>21</v>
      </c>
      <c r="P3664" s="168" t="s">
        <v>2833</v>
      </c>
      <c r="Q3664" s="168" t="s">
        <v>2834</v>
      </c>
      <c r="R3664" s="168" t="s">
        <v>1259</v>
      </c>
      <c r="S3664" s="168" t="s">
        <v>21</v>
      </c>
      <c r="T3664" s="168" t="s">
        <v>1259</v>
      </c>
      <c r="U3664" s="168" t="s">
        <v>1259</v>
      </c>
      <c r="V3664" s="168" t="s">
        <v>2834</v>
      </c>
      <c r="W3664" s="168" t="s">
        <v>1259</v>
      </c>
      <c r="X3664" s="168" t="s">
        <v>21</v>
      </c>
      <c r="Y3664" s="168" t="s">
        <v>1259</v>
      </c>
      <c r="Z3664" s="168" t="s">
        <v>21</v>
      </c>
      <c r="AA3664" s="168" t="s">
        <v>5479</v>
      </c>
      <c r="AB3664" s="168" t="s">
        <v>1259</v>
      </c>
      <c r="AC3664" s="168" t="s">
        <v>9735</v>
      </c>
      <c r="AD3664" s="169">
        <v>3462745.0842768122</v>
      </c>
      <c r="AE3664" s="168" t="s">
        <v>808</v>
      </c>
      <c r="AF3664" s="169">
        <v>90157.199976695701</v>
      </c>
      <c r="AG3664" s="169">
        <v>1860304.6545230499</v>
      </c>
      <c r="AH3664" s="169">
        <v>-1096049.550634719</v>
      </c>
      <c r="AI3664" s="168" t="s">
        <v>21</v>
      </c>
      <c r="AJ3664"/>
      <c r="AK3664"/>
    </row>
    <row r="3665" spans="1:37" hidden="1" x14ac:dyDescent="0.25">
      <c r="A3665" s="179" t="b">
        <f>IF(E3665&lt;&gt;1,"",NOT(ISNA(VLOOKUP(P3665,Mapping!$P:$P,1,FALSE))))</f>
        <v>0</v>
      </c>
      <c r="B3665" s="180" t="str">
        <f t="shared" si="56"/>
        <v/>
      </c>
      <c r="E3665" s="167">
        <v>1</v>
      </c>
      <c r="F3665" s="170" t="s">
        <v>5478</v>
      </c>
      <c r="G3665" s="169">
        <v>10805309.250994841</v>
      </c>
      <c r="H3665" s="168" t="s">
        <v>1266</v>
      </c>
      <c r="I3665" s="168" t="s">
        <v>303</v>
      </c>
      <c r="J3665" s="169">
        <v>2979859.9044098421</v>
      </c>
      <c r="K3665" s="169">
        <v>1530966.074951201</v>
      </c>
      <c r="L3665" s="168" t="s">
        <v>5</v>
      </c>
      <c r="M3665" s="168" t="s">
        <v>21</v>
      </c>
      <c r="N3665" s="168" t="s">
        <v>2829</v>
      </c>
      <c r="O3665" s="168" t="s">
        <v>21</v>
      </c>
      <c r="P3665" s="168" t="s">
        <v>2843</v>
      </c>
      <c r="Q3665" s="168" t="s">
        <v>2834</v>
      </c>
      <c r="R3665" s="168" t="s">
        <v>1259</v>
      </c>
      <c r="S3665" s="168" t="s">
        <v>21</v>
      </c>
      <c r="T3665" s="168" t="s">
        <v>1259</v>
      </c>
      <c r="U3665" s="168" t="s">
        <v>1259</v>
      </c>
      <c r="V3665" s="168" t="s">
        <v>2834</v>
      </c>
      <c r="W3665" s="168" t="s">
        <v>1259</v>
      </c>
      <c r="X3665" s="168" t="s">
        <v>21</v>
      </c>
      <c r="Y3665" s="168" t="s">
        <v>1259</v>
      </c>
      <c r="Z3665" s="168" t="s">
        <v>21</v>
      </c>
      <c r="AA3665" s="168" t="s">
        <v>9736</v>
      </c>
      <c r="AB3665" s="168" t="s">
        <v>9737</v>
      </c>
      <c r="AC3665" s="168" t="s">
        <v>2783</v>
      </c>
      <c r="AD3665" s="169">
        <v>3645535.468114757</v>
      </c>
      <c r="AE3665" s="168" t="s">
        <v>808</v>
      </c>
      <c r="AF3665" s="169">
        <v>248665.86094355019</v>
      </c>
      <c r="AG3665" s="169">
        <v>1790255.5803908219</v>
      </c>
      <c r="AH3665" s="169">
        <v>-1065893.3050063511</v>
      </c>
      <c r="AI3665" s="168" t="s">
        <v>21</v>
      </c>
      <c r="AJ3665"/>
      <c r="AK3665"/>
    </row>
    <row r="3666" spans="1:37" hidden="1" x14ac:dyDescent="0.25">
      <c r="A3666" s="179" t="b">
        <f>IF(E3666&lt;&gt;1,"",NOT(ISNA(VLOOKUP(P3666,Mapping!$P:$P,1,FALSE))))</f>
        <v>0</v>
      </c>
      <c r="B3666" s="180" t="str">
        <f t="shared" si="56"/>
        <v/>
      </c>
      <c r="E3666" s="167">
        <v>1</v>
      </c>
      <c r="F3666" s="170" t="s">
        <v>5478</v>
      </c>
      <c r="G3666" s="169">
        <v>55114353.313479759</v>
      </c>
      <c r="H3666" s="168" t="s">
        <v>1266</v>
      </c>
      <c r="I3666" s="168" t="s">
        <v>2920</v>
      </c>
      <c r="J3666" s="169">
        <v>15214505.242587849</v>
      </c>
      <c r="K3666" s="169">
        <v>7383873.2433698662</v>
      </c>
      <c r="L3666" s="168" t="s">
        <v>5</v>
      </c>
      <c r="M3666" s="168" t="s">
        <v>21</v>
      </c>
      <c r="N3666" s="168" t="s">
        <v>2829</v>
      </c>
      <c r="O3666" s="168" t="s">
        <v>21</v>
      </c>
      <c r="P3666" s="168" t="s">
        <v>2843</v>
      </c>
      <c r="Q3666" s="168" t="s">
        <v>2834</v>
      </c>
      <c r="R3666" s="168" t="s">
        <v>1259</v>
      </c>
      <c r="S3666" s="168" t="s">
        <v>21</v>
      </c>
      <c r="T3666" s="168" t="s">
        <v>1259</v>
      </c>
      <c r="U3666" s="168" t="s">
        <v>1259</v>
      </c>
      <c r="V3666" s="168" t="s">
        <v>2834</v>
      </c>
      <c r="W3666" s="168" t="s">
        <v>1259</v>
      </c>
      <c r="X3666" s="168" t="s">
        <v>21</v>
      </c>
      <c r="Y3666" s="168" t="s">
        <v>1259</v>
      </c>
      <c r="Z3666" s="168" t="s">
        <v>21</v>
      </c>
      <c r="AA3666" s="168" t="s">
        <v>5479</v>
      </c>
      <c r="AB3666" s="168" t="s">
        <v>1259</v>
      </c>
      <c r="AC3666" s="168" t="s">
        <v>9738</v>
      </c>
      <c r="AD3666" s="169">
        <v>17933916.521529831</v>
      </c>
      <c r="AE3666" s="168" t="s">
        <v>808</v>
      </c>
      <c r="AF3666" s="169">
        <v>466933.50473259389</v>
      </c>
      <c r="AG3666" s="169">
        <v>9634711.0650212914</v>
      </c>
      <c r="AH3666" s="169">
        <v>-5676554.4867270142</v>
      </c>
      <c r="AI3666" s="168" t="s">
        <v>21</v>
      </c>
      <c r="AJ3666"/>
      <c r="AK3666"/>
    </row>
    <row r="3667" spans="1:37" hidden="1" x14ac:dyDescent="0.25">
      <c r="A3667" s="179" t="b">
        <f>IF(E3667&lt;&gt;1,"",NOT(ISNA(VLOOKUP(P3667,Mapping!$P:$P,1,FALSE))))</f>
        <v>0</v>
      </c>
      <c r="B3667" s="180" t="str">
        <f t="shared" si="56"/>
        <v/>
      </c>
      <c r="E3667" s="167">
        <v>1</v>
      </c>
      <c r="F3667" s="170" t="s">
        <v>5478</v>
      </c>
      <c r="G3667" s="169">
        <v>25344942.654297449</v>
      </c>
      <c r="H3667" s="168" t="s">
        <v>1266</v>
      </c>
      <c r="I3667" s="168" t="s">
        <v>2920</v>
      </c>
      <c r="J3667" s="169">
        <v>6996557.8783736769</v>
      </c>
      <c r="K3667" s="169">
        <v>3395555.470920132</v>
      </c>
      <c r="L3667" s="168" t="s">
        <v>5</v>
      </c>
      <c r="M3667" s="168" t="s">
        <v>21</v>
      </c>
      <c r="N3667" s="168" t="s">
        <v>2829</v>
      </c>
      <c r="O3667" s="168" t="s">
        <v>21</v>
      </c>
      <c r="P3667" s="168" t="s">
        <v>2844</v>
      </c>
      <c r="Q3667" s="168" t="s">
        <v>2834</v>
      </c>
      <c r="R3667" s="168" t="s">
        <v>1259</v>
      </c>
      <c r="S3667" s="168" t="s">
        <v>21</v>
      </c>
      <c r="T3667" s="168" t="s">
        <v>1259</v>
      </c>
      <c r="U3667" s="168" t="s">
        <v>1259</v>
      </c>
      <c r="V3667" s="168" t="s">
        <v>2834</v>
      </c>
      <c r="W3667" s="168" t="s">
        <v>1259</v>
      </c>
      <c r="X3667" s="168" t="s">
        <v>21</v>
      </c>
      <c r="Y3667" s="168" t="s">
        <v>1259</v>
      </c>
      <c r="Z3667" s="168" t="s">
        <v>21</v>
      </c>
      <c r="AA3667" s="168" t="s">
        <v>5479</v>
      </c>
      <c r="AB3667" s="168" t="s">
        <v>1259</v>
      </c>
      <c r="AC3667" s="168" t="s">
        <v>9739</v>
      </c>
      <c r="AD3667" s="169">
        <v>8247109.1191042047</v>
      </c>
      <c r="AE3667" s="168" t="s">
        <v>808</v>
      </c>
      <c r="AF3667" s="169">
        <v>214724.51710548249</v>
      </c>
      <c r="AG3667" s="169">
        <v>4430628.0442914367</v>
      </c>
      <c r="AH3667" s="169">
        <v>-2610426.1284129578</v>
      </c>
      <c r="AI3667" s="168" t="s">
        <v>21</v>
      </c>
      <c r="AJ3667"/>
      <c r="AK3667"/>
    </row>
    <row r="3668" spans="1:37" hidden="1" x14ac:dyDescent="0.25">
      <c r="A3668" s="179" t="b">
        <f>IF(E3668&lt;&gt;1,"",NOT(ISNA(VLOOKUP(P3668,Mapping!$P:$P,1,FALSE))))</f>
        <v>0</v>
      </c>
      <c r="B3668" s="180" t="str">
        <f t="shared" si="56"/>
        <v/>
      </c>
      <c r="E3668" s="167">
        <v>1</v>
      </c>
      <c r="F3668" s="170" t="s">
        <v>5478</v>
      </c>
      <c r="G3668" s="169">
        <v>2390087.5737358369</v>
      </c>
      <c r="H3668" s="168" t="s">
        <v>1266</v>
      </c>
      <c r="I3668" s="168" t="s">
        <v>2920</v>
      </c>
      <c r="J3668" s="169">
        <v>659791.8279838399</v>
      </c>
      <c r="K3668" s="169">
        <v>320208.8498551345</v>
      </c>
      <c r="L3668" s="168" t="s">
        <v>5</v>
      </c>
      <c r="M3668" s="168" t="s">
        <v>21</v>
      </c>
      <c r="N3668" s="168" t="s">
        <v>2829</v>
      </c>
      <c r="O3668" s="168" t="s">
        <v>21</v>
      </c>
      <c r="P3668" s="168" t="s">
        <v>2851</v>
      </c>
      <c r="Q3668" s="168" t="s">
        <v>2834</v>
      </c>
      <c r="R3668" s="168" t="s">
        <v>1259</v>
      </c>
      <c r="S3668" s="168" t="s">
        <v>21</v>
      </c>
      <c r="T3668" s="168" t="s">
        <v>1259</v>
      </c>
      <c r="U3668" s="168" t="s">
        <v>1259</v>
      </c>
      <c r="V3668" s="168" t="s">
        <v>2834</v>
      </c>
      <c r="W3668" s="168" t="s">
        <v>1259</v>
      </c>
      <c r="X3668" s="168" t="s">
        <v>21</v>
      </c>
      <c r="Y3668" s="168" t="s">
        <v>1259</v>
      </c>
      <c r="Z3668" s="168" t="s">
        <v>21</v>
      </c>
      <c r="AA3668" s="168" t="s">
        <v>5479</v>
      </c>
      <c r="AB3668" s="168" t="s">
        <v>1259</v>
      </c>
      <c r="AC3668" s="168" t="s">
        <v>9740</v>
      </c>
      <c r="AD3668" s="169">
        <v>777721.74487332092</v>
      </c>
      <c r="AE3668" s="168" t="s">
        <v>808</v>
      </c>
      <c r="AF3668" s="169">
        <v>20249.02589484537</v>
      </c>
      <c r="AG3668" s="169">
        <v>417818.62271094648</v>
      </c>
      <c r="AH3668" s="169">
        <v>-246169.31025556149</v>
      </c>
      <c r="AI3668" s="168" t="s">
        <v>21</v>
      </c>
      <c r="AJ3668"/>
      <c r="AK3668"/>
    </row>
    <row r="3669" spans="1:37" hidden="1" x14ac:dyDescent="0.25">
      <c r="A3669" s="179" t="b">
        <f>IF(E3669&lt;&gt;1,"",NOT(ISNA(VLOOKUP(P3669,Mapping!$P:$P,1,FALSE))))</f>
        <v>0</v>
      </c>
      <c r="B3669" s="180" t="str">
        <f t="shared" ref="B3669:B3732" si="57">IF(AI3669="","",VALUE(AI3669))</f>
        <v/>
      </c>
      <c r="E3669" s="167">
        <v>1</v>
      </c>
      <c r="F3669" s="170" t="s">
        <v>5478</v>
      </c>
      <c r="G3669" s="169">
        <v>12298549.840961659</v>
      </c>
      <c r="H3669" s="168" t="s">
        <v>1266</v>
      </c>
      <c r="I3669" s="168" t="s">
        <v>2920</v>
      </c>
      <c r="J3669" s="169">
        <v>3395056.6373746102</v>
      </c>
      <c r="K3669" s="169">
        <v>1647682.0944702551</v>
      </c>
      <c r="L3669" s="168" t="s">
        <v>5</v>
      </c>
      <c r="M3669" s="168" t="s">
        <v>21</v>
      </c>
      <c r="N3669" s="168" t="s">
        <v>2829</v>
      </c>
      <c r="O3669" s="168" t="s">
        <v>21</v>
      </c>
      <c r="P3669" s="168" t="s">
        <v>2835</v>
      </c>
      <c r="Q3669" s="168" t="s">
        <v>2834</v>
      </c>
      <c r="R3669" s="168" t="s">
        <v>1259</v>
      </c>
      <c r="S3669" s="168" t="s">
        <v>21</v>
      </c>
      <c r="T3669" s="168" t="s">
        <v>1259</v>
      </c>
      <c r="U3669" s="168" t="s">
        <v>1259</v>
      </c>
      <c r="V3669" s="168" t="s">
        <v>2834</v>
      </c>
      <c r="W3669" s="168" t="s">
        <v>1259</v>
      </c>
      <c r="X3669" s="168" t="s">
        <v>21</v>
      </c>
      <c r="Y3669" s="168" t="s">
        <v>1259</v>
      </c>
      <c r="Z3669" s="168" t="s">
        <v>21</v>
      </c>
      <c r="AA3669" s="168" t="s">
        <v>5479</v>
      </c>
      <c r="AB3669" s="168" t="s">
        <v>1259</v>
      </c>
      <c r="AC3669" s="168" t="s">
        <v>9741</v>
      </c>
      <c r="AD3669" s="169">
        <v>4001882.5028966912</v>
      </c>
      <c r="AE3669" s="168" t="s">
        <v>808</v>
      </c>
      <c r="AF3669" s="169">
        <v>104194.3638112918</v>
      </c>
      <c r="AG3669" s="169">
        <v>2149947.64725741</v>
      </c>
      <c r="AH3669" s="169">
        <v>-1266700.670202218</v>
      </c>
      <c r="AI3669" s="168" t="s">
        <v>21</v>
      </c>
      <c r="AJ3669"/>
      <c r="AK3669"/>
    </row>
    <row r="3670" spans="1:37" hidden="1" x14ac:dyDescent="0.25">
      <c r="A3670" s="179" t="b">
        <f>IF(E3670&lt;&gt;1,"",NOT(ISNA(VLOOKUP(P3670,Mapping!$P:$P,1,FALSE))))</f>
        <v>0</v>
      </c>
      <c r="B3670" s="180" t="str">
        <f t="shared" si="57"/>
        <v/>
      </c>
      <c r="E3670" s="167">
        <v>1</v>
      </c>
      <c r="F3670" s="170" t="s">
        <v>5478</v>
      </c>
      <c r="G3670" s="169">
        <v>9170605.5372889005</v>
      </c>
      <c r="H3670" s="168" t="s">
        <v>1266</v>
      </c>
      <c r="I3670" s="168" t="s">
        <v>2920</v>
      </c>
      <c r="J3670" s="169">
        <v>2531576.94205698</v>
      </c>
      <c r="K3670" s="169">
        <v>1228619.856376427</v>
      </c>
      <c r="L3670" s="168" t="s">
        <v>5</v>
      </c>
      <c r="M3670" s="168" t="s">
        <v>21</v>
      </c>
      <c r="N3670" s="168" t="s">
        <v>2829</v>
      </c>
      <c r="O3670" s="168" t="s">
        <v>21</v>
      </c>
      <c r="P3670" s="168" t="s">
        <v>2836</v>
      </c>
      <c r="Q3670" s="168" t="s">
        <v>2837</v>
      </c>
      <c r="R3670" s="168" t="s">
        <v>1259</v>
      </c>
      <c r="S3670" s="168" t="s">
        <v>21</v>
      </c>
      <c r="T3670" s="168" t="s">
        <v>1259</v>
      </c>
      <c r="U3670" s="168" t="s">
        <v>1259</v>
      </c>
      <c r="V3670" s="168" t="s">
        <v>2837</v>
      </c>
      <c r="W3670" s="168" t="s">
        <v>1259</v>
      </c>
      <c r="X3670" s="168" t="s">
        <v>21</v>
      </c>
      <c r="Y3670" s="168" t="s">
        <v>1259</v>
      </c>
      <c r="Z3670" s="168" t="s">
        <v>21</v>
      </c>
      <c r="AA3670" s="168" t="s">
        <v>5479</v>
      </c>
      <c r="AB3670" s="168" t="s">
        <v>1259</v>
      </c>
      <c r="AC3670" s="168" t="s">
        <v>9742</v>
      </c>
      <c r="AD3670" s="169">
        <v>2984066.1147228661</v>
      </c>
      <c r="AE3670" s="168" t="s">
        <v>808</v>
      </c>
      <c r="AF3670" s="169">
        <v>77694.152731701732</v>
      </c>
      <c r="AG3670" s="169">
        <v>1603142.000787172</v>
      </c>
      <c r="AH3670" s="169">
        <v>-944535.11433960125</v>
      </c>
      <c r="AI3670" s="168" t="s">
        <v>21</v>
      </c>
      <c r="AJ3670"/>
      <c r="AK3670"/>
    </row>
    <row r="3671" spans="1:37" hidden="1" x14ac:dyDescent="0.25">
      <c r="A3671" s="179" t="b">
        <f>IF(E3671&lt;&gt;1,"",NOT(ISNA(VLOOKUP(P3671,Mapping!$P:$P,1,FALSE))))</f>
        <v>0</v>
      </c>
      <c r="B3671" s="180" t="str">
        <f t="shared" si="57"/>
        <v/>
      </c>
      <c r="E3671" s="167">
        <v>1</v>
      </c>
      <c r="F3671" s="170" t="s">
        <v>7313</v>
      </c>
      <c r="G3671" s="169">
        <v>925291.82517187798</v>
      </c>
      <c r="H3671" s="168" t="s">
        <v>1266</v>
      </c>
      <c r="I3671" s="168" t="s">
        <v>2920</v>
      </c>
      <c r="J3671" s="169">
        <v>288911.36206709128</v>
      </c>
      <c r="K3671" s="169">
        <v>138176.6238002101</v>
      </c>
      <c r="L3671" s="168" t="s">
        <v>5</v>
      </c>
      <c r="M3671" s="168" t="s">
        <v>21</v>
      </c>
      <c r="N3671" s="168" t="s">
        <v>2829</v>
      </c>
      <c r="O3671" s="168" t="s">
        <v>21</v>
      </c>
      <c r="P3671" s="168" t="s">
        <v>2831</v>
      </c>
      <c r="Q3671" s="168" t="s">
        <v>2832</v>
      </c>
      <c r="R3671" s="168" t="s">
        <v>1259</v>
      </c>
      <c r="S3671" s="168" t="s">
        <v>21</v>
      </c>
      <c r="T3671" s="168" t="s">
        <v>1259</v>
      </c>
      <c r="U3671" s="168" t="s">
        <v>1259</v>
      </c>
      <c r="V3671" s="168" t="s">
        <v>2832</v>
      </c>
      <c r="W3671" s="168" t="s">
        <v>1259</v>
      </c>
      <c r="X3671" s="168" t="s">
        <v>21</v>
      </c>
      <c r="Y3671" s="168" t="s">
        <v>1259</v>
      </c>
      <c r="Z3671" s="168" t="s">
        <v>21</v>
      </c>
      <c r="AA3671" s="168" t="s">
        <v>5480</v>
      </c>
      <c r="AB3671" s="168" t="s">
        <v>1259</v>
      </c>
      <c r="AC3671" s="168" t="s">
        <v>9743</v>
      </c>
      <c r="AD3671" s="169">
        <v>452695.43576209497</v>
      </c>
      <c r="AE3671" s="168" t="s">
        <v>813</v>
      </c>
      <c r="AF3671" s="169">
        <v>-143080.65409698771</v>
      </c>
      <c r="AG3671" s="169">
        <v>-135377.2091603351</v>
      </c>
      <c r="AH3671" s="169">
        <v>-108147.71503877301</v>
      </c>
      <c r="AI3671" s="168" t="s">
        <v>21</v>
      </c>
      <c r="AJ3671"/>
      <c r="AK3671"/>
    </row>
    <row r="3672" spans="1:37" hidden="1" x14ac:dyDescent="0.25">
      <c r="A3672" s="179" t="b">
        <f>IF(E3672&lt;&gt;1,"",NOT(ISNA(VLOOKUP(P3672,Mapping!$P:$P,1,FALSE))))</f>
        <v>0</v>
      </c>
      <c r="B3672" s="180" t="str">
        <f t="shared" si="57"/>
        <v/>
      </c>
      <c r="E3672" s="167">
        <v>1</v>
      </c>
      <c r="F3672" s="170" t="s">
        <v>7313</v>
      </c>
      <c r="G3672" s="169">
        <v>25201947.61537949</v>
      </c>
      <c r="H3672" s="168" t="s">
        <v>1266</v>
      </c>
      <c r="I3672" s="168" t="s">
        <v>2920</v>
      </c>
      <c r="J3672" s="169">
        <v>7869008.2568818238</v>
      </c>
      <c r="K3672" s="169">
        <v>3763482.9790439741</v>
      </c>
      <c r="L3672" s="168" t="s">
        <v>5</v>
      </c>
      <c r="M3672" s="168" t="s">
        <v>21</v>
      </c>
      <c r="N3672" s="168" t="s">
        <v>2829</v>
      </c>
      <c r="O3672" s="168" t="s">
        <v>21</v>
      </c>
      <c r="P3672" s="168" t="s">
        <v>2844</v>
      </c>
      <c r="Q3672" s="168" t="s">
        <v>2834</v>
      </c>
      <c r="R3672" s="168" t="s">
        <v>1259</v>
      </c>
      <c r="S3672" s="168" t="s">
        <v>21</v>
      </c>
      <c r="T3672" s="168" t="s">
        <v>1259</v>
      </c>
      <c r="U3672" s="168" t="s">
        <v>1259</v>
      </c>
      <c r="V3672" s="168" t="s">
        <v>2834</v>
      </c>
      <c r="W3672" s="168" t="s">
        <v>1259</v>
      </c>
      <c r="X3672" s="168" t="s">
        <v>21</v>
      </c>
      <c r="Y3672" s="168" t="s">
        <v>1259</v>
      </c>
      <c r="Z3672" s="168" t="s">
        <v>21</v>
      </c>
      <c r="AA3672" s="168" t="s">
        <v>5480</v>
      </c>
      <c r="AB3672" s="168" t="s">
        <v>1259</v>
      </c>
      <c r="AC3672" s="168" t="s">
        <v>9744</v>
      </c>
      <c r="AD3672" s="169">
        <v>12329955.098953251</v>
      </c>
      <c r="AE3672" s="168" t="s">
        <v>813</v>
      </c>
      <c r="AF3672" s="169">
        <v>-3897052.8553591152</v>
      </c>
      <c r="AG3672" s="169">
        <v>-3687236.0057231449</v>
      </c>
      <c r="AH3672" s="169">
        <v>-2945592.9199675578</v>
      </c>
      <c r="AI3672" s="168" t="s">
        <v>21</v>
      </c>
      <c r="AJ3672"/>
      <c r="AK3672"/>
    </row>
    <row r="3673" spans="1:37" hidden="1" x14ac:dyDescent="0.25">
      <c r="A3673" s="179" t="b">
        <f>IF(E3673&lt;&gt;1,"",NOT(ISNA(VLOOKUP(P3673,Mapping!$P:$P,1,FALSE))))</f>
        <v>0</v>
      </c>
      <c r="B3673" s="180" t="str">
        <f t="shared" si="57"/>
        <v/>
      </c>
      <c r="E3673" s="167">
        <v>1</v>
      </c>
      <c r="F3673" s="170" t="s">
        <v>7313</v>
      </c>
      <c r="G3673" s="169">
        <v>680820.88454423123</v>
      </c>
      <c r="H3673" s="168" t="s">
        <v>1266</v>
      </c>
      <c r="I3673" s="168" t="s">
        <v>2920</v>
      </c>
      <c r="J3673" s="169">
        <v>212578.2198938787</v>
      </c>
      <c r="K3673" s="169">
        <v>101669.0396259792</v>
      </c>
      <c r="L3673" s="168" t="s">
        <v>5</v>
      </c>
      <c r="M3673" s="168" t="s">
        <v>21</v>
      </c>
      <c r="N3673" s="168" t="s">
        <v>2829</v>
      </c>
      <c r="O3673" s="168" t="s">
        <v>21</v>
      </c>
      <c r="P3673" s="168" t="s">
        <v>2836</v>
      </c>
      <c r="Q3673" s="168" t="s">
        <v>2837</v>
      </c>
      <c r="R3673" s="168" t="s">
        <v>1259</v>
      </c>
      <c r="S3673" s="168" t="s">
        <v>21</v>
      </c>
      <c r="T3673" s="168" t="s">
        <v>1259</v>
      </c>
      <c r="U3673" s="168" t="s">
        <v>1259</v>
      </c>
      <c r="V3673" s="168" t="s">
        <v>2837</v>
      </c>
      <c r="W3673" s="168" t="s">
        <v>1259</v>
      </c>
      <c r="X3673" s="168" t="s">
        <v>21</v>
      </c>
      <c r="Y3673" s="168" t="s">
        <v>1259</v>
      </c>
      <c r="Z3673" s="168" t="s">
        <v>21</v>
      </c>
      <c r="AA3673" s="168" t="s">
        <v>5480</v>
      </c>
      <c r="AB3673" s="168" t="s">
        <v>1259</v>
      </c>
      <c r="AC3673" s="168" t="s">
        <v>9745</v>
      </c>
      <c r="AD3673" s="169">
        <v>333088.97649391397</v>
      </c>
      <c r="AE3673" s="168" t="s">
        <v>813</v>
      </c>
      <c r="AF3673" s="169">
        <v>-105277.37826429339</v>
      </c>
      <c r="AG3673" s="169">
        <v>-99609.257080108859</v>
      </c>
      <c r="AH3673" s="169">
        <v>-79574.055461321957</v>
      </c>
      <c r="AI3673" s="168" t="s">
        <v>21</v>
      </c>
      <c r="AJ3673"/>
      <c r="AK3673"/>
    </row>
    <row r="3674" spans="1:37" hidden="1" x14ac:dyDescent="0.25">
      <c r="A3674" s="179" t="b">
        <f>IF(E3674&lt;&gt;1,"",NOT(ISNA(VLOOKUP(P3674,Mapping!$P:$P,1,FALSE))))</f>
        <v>0</v>
      </c>
      <c r="B3674" s="180" t="str">
        <f t="shared" si="57"/>
        <v/>
      </c>
      <c r="E3674" s="167">
        <v>1</v>
      </c>
      <c r="F3674" s="170" t="s">
        <v>5481</v>
      </c>
      <c r="G3674" s="169">
        <v>945667.13093937282</v>
      </c>
      <c r="H3674" s="168" t="s">
        <v>1266</v>
      </c>
      <c r="I3674" s="168" t="s">
        <v>303</v>
      </c>
      <c r="J3674" s="169">
        <v>393080.41816850682</v>
      </c>
      <c r="K3674" s="169">
        <v>210583.95911093519</v>
      </c>
      <c r="L3674" s="168" t="s">
        <v>5</v>
      </c>
      <c r="M3674" s="168" t="s">
        <v>21</v>
      </c>
      <c r="N3674" s="168" t="s">
        <v>2829</v>
      </c>
      <c r="O3674" s="168" t="s">
        <v>21</v>
      </c>
      <c r="P3674" s="168" t="s">
        <v>2831</v>
      </c>
      <c r="Q3674" s="168" t="s">
        <v>2832</v>
      </c>
      <c r="R3674" s="168" t="s">
        <v>1259</v>
      </c>
      <c r="S3674" s="168" t="s">
        <v>21</v>
      </c>
      <c r="T3674" s="168" t="s">
        <v>1259</v>
      </c>
      <c r="U3674" s="168" t="s">
        <v>1259</v>
      </c>
      <c r="V3674" s="168" t="s">
        <v>2832</v>
      </c>
      <c r="W3674" s="168" t="s">
        <v>1259</v>
      </c>
      <c r="X3674" s="168" t="s">
        <v>21</v>
      </c>
      <c r="Y3674" s="168" t="s">
        <v>1259</v>
      </c>
      <c r="Z3674" s="168" t="s">
        <v>21</v>
      </c>
      <c r="AA3674" s="168" t="s">
        <v>5482</v>
      </c>
      <c r="AB3674" s="168" t="s">
        <v>5483</v>
      </c>
      <c r="AC3674" s="168" t="s">
        <v>9746</v>
      </c>
      <c r="AD3674" s="169">
        <v>601721.42452645232</v>
      </c>
      <c r="AE3674" s="168" t="s">
        <v>818</v>
      </c>
      <c r="AF3674" s="169">
        <v>-409558.1439477572</v>
      </c>
      <c r="AG3674" s="169">
        <v>-431443.64294966607</v>
      </c>
      <c r="AH3674" s="169">
        <v>-343627.42679537192</v>
      </c>
      <c r="AI3674" s="168" t="s">
        <v>21</v>
      </c>
      <c r="AJ3674"/>
      <c r="AK3674"/>
    </row>
    <row r="3675" spans="1:37" hidden="1" x14ac:dyDescent="0.25">
      <c r="A3675" s="179" t="b">
        <f>IF(E3675&lt;&gt;1,"",NOT(ISNA(VLOOKUP(P3675,Mapping!$P:$P,1,FALSE))))</f>
        <v>0</v>
      </c>
      <c r="B3675" s="180" t="str">
        <f t="shared" si="57"/>
        <v/>
      </c>
      <c r="E3675" s="167">
        <v>1</v>
      </c>
      <c r="F3675" s="170" t="s">
        <v>5481</v>
      </c>
      <c r="G3675" s="169">
        <v>1352880.3040821031</v>
      </c>
      <c r="H3675" s="168" t="s">
        <v>1266</v>
      </c>
      <c r="I3675" s="168" t="s">
        <v>303</v>
      </c>
      <c r="J3675" s="169">
        <v>562344.54837430816</v>
      </c>
      <c r="K3675" s="169">
        <v>301263.39524333132</v>
      </c>
      <c r="L3675" s="168" t="s">
        <v>5</v>
      </c>
      <c r="M3675" s="168" t="s">
        <v>21</v>
      </c>
      <c r="N3675" s="168" t="s">
        <v>2829</v>
      </c>
      <c r="O3675" s="168" t="s">
        <v>21</v>
      </c>
      <c r="P3675" s="168" t="s">
        <v>2835</v>
      </c>
      <c r="Q3675" s="168" t="s">
        <v>2834</v>
      </c>
      <c r="R3675" s="168" t="s">
        <v>1259</v>
      </c>
      <c r="S3675" s="168" t="s">
        <v>21</v>
      </c>
      <c r="T3675" s="168" t="s">
        <v>1259</v>
      </c>
      <c r="U3675" s="168" t="s">
        <v>1259</v>
      </c>
      <c r="V3675" s="168" t="s">
        <v>2834</v>
      </c>
      <c r="W3675" s="168" t="s">
        <v>1259</v>
      </c>
      <c r="X3675" s="168" t="s">
        <v>21</v>
      </c>
      <c r="Y3675" s="168" t="s">
        <v>1259</v>
      </c>
      <c r="Z3675" s="168" t="s">
        <v>21</v>
      </c>
      <c r="AA3675" s="168" t="s">
        <v>5482</v>
      </c>
      <c r="AB3675" s="168" t="s">
        <v>5483</v>
      </c>
      <c r="AC3675" s="168" t="s">
        <v>9747</v>
      </c>
      <c r="AD3675" s="169">
        <v>860828.33710993209</v>
      </c>
      <c r="AE3675" s="168" t="s">
        <v>818</v>
      </c>
      <c r="AF3675" s="169">
        <v>-585917.73806598131</v>
      </c>
      <c r="AG3675" s="169">
        <v>-617227.33906192554</v>
      </c>
      <c r="AH3675" s="169">
        <v>-491596.63315365597</v>
      </c>
      <c r="AI3675" s="168" t="s">
        <v>21</v>
      </c>
      <c r="AJ3675"/>
      <c r="AK3675"/>
    </row>
    <row r="3676" spans="1:37" hidden="1" x14ac:dyDescent="0.25">
      <c r="A3676" s="179" t="b">
        <f>IF(E3676&lt;&gt;1,"",NOT(ISNA(VLOOKUP(P3676,Mapping!$P:$P,1,FALSE))))</f>
        <v>0</v>
      </c>
      <c r="B3676" s="180" t="str">
        <f t="shared" si="57"/>
        <v/>
      </c>
      <c r="E3676" s="167">
        <v>1</v>
      </c>
      <c r="F3676" s="170" t="s">
        <v>5481</v>
      </c>
      <c r="G3676" s="169">
        <v>1429895.8543580519</v>
      </c>
      <c r="H3676" s="168" t="s">
        <v>1266</v>
      </c>
      <c r="I3676" s="168" t="s">
        <v>303</v>
      </c>
      <c r="J3676" s="169">
        <v>594357.19184841984</v>
      </c>
      <c r="K3676" s="169">
        <v>318413.44620693679</v>
      </c>
      <c r="L3676" s="168" t="s">
        <v>5</v>
      </c>
      <c r="M3676" s="168" t="s">
        <v>21</v>
      </c>
      <c r="N3676" s="168" t="s">
        <v>2829</v>
      </c>
      <c r="O3676" s="168" t="s">
        <v>21</v>
      </c>
      <c r="P3676" s="168" t="s">
        <v>2836</v>
      </c>
      <c r="Q3676" s="168" t="s">
        <v>2837</v>
      </c>
      <c r="R3676" s="168" t="s">
        <v>1259</v>
      </c>
      <c r="S3676" s="168" t="s">
        <v>21</v>
      </c>
      <c r="T3676" s="168" t="s">
        <v>1259</v>
      </c>
      <c r="U3676" s="168" t="s">
        <v>1259</v>
      </c>
      <c r="V3676" s="168" t="s">
        <v>2837</v>
      </c>
      <c r="W3676" s="168" t="s">
        <v>1259</v>
      </c>
      <c r="X3676" s="168" t="s">
        <v>21</v>
      </c>
      <c r="Y3676" s="168" t="s">
        <v>1259</v>
      </c>
      <c r="Z3676" s="168" t="s">
        <v>21</v>
      </c>
      <c r="AA3676" s="168" t="s">
        <v>5482</v>
      </c>
      <c r="AB3676" s="168" t="s">
        <v>5483</v>
      </c>
      <c r="AC3676" s="168" t="s">
        <v>7286</v>
      </c>
      <c r="AD3676" s="169">
        <v>909832.7966142993</v>
      </c>
      <c r="AE3676" s="168" t="s">
        <v>818</v>
      </c>
      <c r="AF3676" s="169">
        <v>-619272.3348307017</v>
      </c>
      <c r="AG3676" s="169">
        <v>-652364.30056530563</v>
      </c>
      <c r="AH3676" s="169">
        <v>-519581.80309211591</v>
      </c>
      <c r="AI3676" s="168" t="s">
        <v>21</v>
      </c>
      <c r="AJ3676"/>
      <c r="AK3676"/>
    </row>
    <row r="3677" spans="1:37" hidden="1" x14ac:dyDescent="0.25">
      <c r="A3677" s="179" t="b">
        <f>IF(E3677&lt;&gt;1,"",NOT(ISNA(VLOOKUP(P3677,Mapping!$P:$P,1,FALSE))))</f>
        <v>0</v>
      </c>
      <c r="B3677" s="180" t="str">
        <f t="shared" si="57"/>
        <v/>
      </c>
      <c r="E3677" s="167">
        <v>1</v>
      </c>
      <c r="F3677" s="170" t="s">
        <v>5484</v>
      </c>
      <c r="G3677" s="169">
        <v>534153.43163044809</v>
      </c>
      <c r="H3677" s="168" t="s">
        <v>1266</v>
      </c>
      <c r="I3677" s="168" t="s">
        <v>797</v>
      </c>
      <c r="J3677" s="169">
        <v>182009.28428424089</v>
      </c>
      <c r="K3677" s="169">
        <v>74256.130038290736</v>
      </c>
      <c r="L3677" s="168" t="s">
        <v>5</v>
      </c>
      <c r="M3677" s="168" t="s">
        <v>21</v>
      </c>
      <c r="N3677" s="168" t="s">
        <v>2829</v>
      </c>
      <c r="O3677" s="168" t="s">
        <v>21</v>
      </c>
      <c r="P3677" s="168" t="s">
        <v>2831</v>
      </c>
      <c r="Q3677" s="168" t="s">
        <v>2832</v>
      </c>
      <c r="R3677" s="168" t="s">
        <v>1259</v>
      </c>
      <c r="S3677" s="168" t="s">
        <v>21</v>
      </c>
      <c r="T3677" s="168" t="s">
        <v>1259</v>
      </c>
      <c r="U3677" s="168" t="s">
        <v>1259</v>
      </c>
      <c r="V3677" s="168" t="s">
        <v>2832</v>
      </c>
      <c r="W3677" s="168" t="s">
        <v>1259</v>
      </c>
      <c r="X3677" s="168" t="s">
        <v>21</v>
      </c>
      <c r="Y3677" s="168" t="s">
        <v>1259</v>
      </c>
      <c r="Z3677" s="168" t="s">
        <v>21</v>
      </c>
      <c r="AA3677" s="168" t="s">
        <v>5485</v>
      </c>
      <c r="AB3677" s="168" t="s">
        <v>1259</v>
      </c>
      <c r="AC3677" s="168" t="s">
        <v>9748</v>
      </c>
      <c r="AD3677" s="169">
        <v>277678.65849376528</v>
      </c>
      <c r="AE3677" s="168" t="s">
        <v>816</v>
      </c>
      <c r="AF3677" s="169">
        <v>-184849.2181978958</v>
      </c>
      <c r="AG3677" s="169">
        <v>-448310.30791906401</v>
      </c>
      <c r="AH3677" s="169">
        <v>-156058.48908401499</v>
      </c>
      <c r="AI3677" s="168" t="s">
        <v>21</v>
      </c>
      <c r="AJ3677"/>
      <c r="AK3677"/>
    </row>
    <row r="3678" spans="1:37" hidden="1" x14ac:dyDescent="0.25">
      <c r="A3678" s="179" t="b">
        <f>IF(E3678&lt;&gt;1,"",NOT(ISNA(VLOOKUP(P3678,Mapping!$P:$P,1,FALSE))))</f>
        <v>0</v>
      </c>
      <c r="B3678" s="180" t="str">
        <f t="shared" si="57"/>
        <v/>
      </c>
      <c r="E3678" s="167">
        <v>1</v>
      </c>
      <c r="F3678" s="170" t="s">
        <v>2760</v>
      </c>
      <c r="G3678" s="169">
        <v>12928001.13831643</v>
      </c>
      <c r="H3678" s="168" t="s">
        <v>1266</v>
      </c>
      <c r="I3678" s="168" t="s">
        <v>303</v>
      </c>
      <c r="J3678" s="169">
        <v>6060702.1629898874</v>
      </c>
      <c r="K3678" s="169">
        <v>3944591.5132718831</v>
      </c>
      <c r="L3678" s="168" t="s">
        <v>5</v>
      </c>
      <c r="M3678" s="168" t="s">
        <v>21</v>
      </c>
      <c r="N3678" s="168" t="s">
        <v>2829</v>
      </c>
      <c r="O3678" s="168" t="s">
        <v>21</v>
      </c>
      <c r="P3678" s="168" t="s">
        <v>2842</v>
      </c>
      <c r="Q3678" s="168" t="s">
        <v>2834</v>
      </c>
      <c r="R3678" s="168" t="s">
        <v>1259</v>
      </c>
      <c r="S3678" s="168" t="s">
        <v>21</v>
      </c>
      <c r="T3678" s="168" t="s">
        <v>1259</v>
      </c>
      <c r="U3678" s="168" t="s">
        <v>1259</v>
      </c>
      <c r="V3678" s="168" t="s">
        <v>2834</v>
      </c>
      <c r="W3678" s="168" t="s">
        <v>1259</v>
      </c>
      <c r="X3678" s="168" t="s">
        <v>21</v>
      </c>
      <c r="Y3678" s="168" t="s">
        <v>1259</v>
      </c>
      <c r="Z3678" s="168" t="s">
        <v>21</v>
      </c>
      <c r="AA3678" s="168" t="s">
        <v>2761</v>
      </c>
      <c r="AB3678" s="168" t="s">
        <v>1259</v>
      </c>
      <c r="AC3678" s="168" t="s">
        <v>9749</v>
      </c>
      <c r="AD3678" s="169">
        <v>9964503.3586025964</v>
      </c>
      <c r="AE3678" s="168" t="s">
        <v>809</v>
      </c>
      <c r="AF3678" s="169">
        <v>-7012021.2628214844</v>
      </c>
      <c r="AG3678" s="169">
        <v>-5898168.3138675746</v>
      </c>
      <c r="AH3678" s="169">
        <v>-4699777.1579696303</v>
      </c>
      <c r="AI3678" s="168" t="s">
        <v>21</v>
      </c>
      <c r="AJ3678"/>
      <c r="AK3678"/>
    </row>
    <row r="3679" spans="1:37" hidden="1" x14ac:dyDescent="0.25">
      <c r="A3679" s="179" t="b">
        <f>IF(E3679&lt;&gt;1,"",NOT(ISNA(VLOOKUP(P3679,Mapping!$P:$P,1,FALSE))))</f>
        <v>0</v>
      </c>
      <c r="B3679" s="180" t="str">
        <f t="shared" si="57"/>
        <v/>
      </c>
      <c r="E3679" s="167">
        <v>1</v>
      </c>
      <c r="F3679" s="170" t="s">
        <v>5486</v>
      </c>
      <c r="G3679" s="169">
        <v>1700897.678548872</v>
      </c>
      <c r="H3679" s="168" t="s">
        <v>1266</v>
      </c>
      <c r="I3679" s="168" t="s">
        <v>303</v>
      </c>
      <c r="J3679" s="169">
        <v>723405.97069894243</v>
      </c>
      <c r="K3679" s="169">
        <v>439273.35043101117</v>
      </c>
      <c r="L3679" s="168" t="s">
        <v>5</v>
      </c>
      <c r="M3679" s="168" t="s">
        <v>21</v>
      </c>
      <c r="N3679" s="168" t="s">
        <v>2829</v>
      </c>
      <c r="O3679" s="168" t="s">
        <v>21</v>
      </c>
      <c r="P3679" s="168" t="s">
        <v>2831</v>
      </c>
      <c r="Q3679" s="168" t="s">
        <v>2832</v>
      </c>
      <c r="R3679" s="168" t="s">
        <v>1259</v>
      </c>
      <c r="S3679" s="168" t="s">
        <v>21</v>
      </c>
      <c r="T3679" s="168" t="s">
        <v>1259</v>
      </c>
      <c r="U3679" s="168" t="s">
        <v>1259</v>
      </c>
      <c r="V3679" s="168" t="s">
        <v>2832</v>
      </c>
      <c r="W3679" s="168" t="s">
        <v>1259</v>
      </c>
      <c r="X3679" s="168" t="s">
        <v>21</v>
      </c>
      <c r="Y3679" s="168" t="s">
        <v>1259</v>
      </c>
      <c r="Z3679" s="168" t="s">
        <v>21</v>
      </c>
      <c r="AA3679" s="168" t="s">
        <v>5487</v>
      </c>
      <c r="AB3679" s="168" t="s">
        <v>5488</v>
      </c>
      <c r="AC3679" s="168" t="s">
        <v>9750</v>
      </c>
      <c r="AD3679" s="169">
        <v>1061244.1270007009</v>
      </c>
      <c r="AE3679" s="168" t="s">
        <v>813</v>
      </c>
      <c r="AF3679" s="169">
        <v>-348234.34164106823</v>
      </c>
      <c r="AG3679" s="169">
        <v>-529962.21885718452</v>
      </c>
      <c r="AH3679" s="169">
        <v>-580864.93299663998</v>
      </c>
      <c r="AI3679" s="168" t="s">
        <v>21</v>
      </c>
      <c r="AJ3679"/>
      <c r="AK3679"/>
    </row>
    <row r="3680" spans="1:37" hidden="1" x14ac:dyDescent="0.25">
      <c r="A3680" s="179" t="b">
        <f>IF(E3680&lt;&gt;1,"",NOT(ISNA(VLOOKUP(P3680,Mapping!$P:$P,1,FALSE))))</f>
        <v>0</v>
      </c>
      <c r="B3680" s="180" t="str">
        <f t="shared" si="57"/>
        <v/>
      </c>
      <c r="E3680" s="167">
        <v>1</v>
      </c>
      <c r="F3680" s="170" t="s">
        <v>5486</v>
      </c>
      <c r="G3680" s="169">
        <v>344854.83217477129</v>
      </c>
      <c r="H3680" s="168" t="s">
        <v>1266</v>
      </c>
      <c r="I3680" s="168" t="s">
        <v>303</v>
      </c>
      <c r="J3680" s="169">
        <v>146669.63672526591</v>
      </c>
      <c r="K3680" s="169">
        <v>89062.110820785078</v>
      </c>
      <c r="L3680" s="168" t="s">
        <v>5</v>
      </c>
      <c r="M3680" s="168" t="s">
        <v>21</v>
      </c>
      <c r="N3680" s="168" t="s">
        <v>2829</v>
      </c>
      <c r="O3680" s="168" t="s">
        <v>21</v>
      </c>
      <c r="P3680" s="168" t="s">
        <v>2833</v>
      </c>
      <c r="Q3680" s="168" t="s">
        <v>2834</v>
      </c>
      <c r="R3680" s="168" t="s">
        <v>1259</v>
      </c>
      <c r="S3680" s="168" t="s">
        <v>21</v>
      </c>
      <c r="T3680" s="168" t="s">
        <v>1259</v>
      </c>
      <c r="U3680" s="168" t="s">
        <v>1259</v>
      </c>
      <c r="V3680" s="168" t="s">
        <v>2834</v>
      </c>
      <c r="W3680" s="168" t="s">
        <v>1259</v>
      </c>
      <c r="X3680" s="168" t="s">
        <v>21</v>
      </c>
      <c r="Y3680" s="168" t="s">
        <v>1259</v>
      </c>
      <c r="Z3680" s="168" t="s">
        <v>21</v>
      </c>
      <c r="AA3680" s="168" t="s">
        <v>5487</v>
      </c>
      <c r="AB3680" s="168" t="s">
        <v>5488</v>
      </c>
      <c r="AC3680" s="168" t="s">
        <v>6838</v>
      </c>
      <c r="AD3680" s="169">
        <v>215165.89147533069</v>
      </c>
      <c r="AE3680" s="168" t="s">
        <v>813</v>
      </c>
      <c r="AF3680" s="169">
        <v>-70604.06805104122</v>
      </c>
      <c r="AG3680" s="169">
        <v>-107449.1630789257</v>
      </c>
      <c r="AH3680" s="169">
        <v>-117769.62336480161</v>
      </c>
      <c r="AI3680" s="168" t="s">
        <v>21</v>
      </c>
      <c r="AJ3680"/>
      <c r="AK3680"/>
    </row>
    <row r="3681" spans="1:37" hidden="1" x14ac:dyDescent="0.25">
      <c r="A3681" s="179" t="b">
        <f>IF(E3681&lt;&gt;1,"",NOT(ISNA(VLOOKUP(P3681,Mapping!$P:$P,1,FALSE))))</f>
        <v>0</v>
      </c>
      <c r="B3681" s="180" t="str">
        <f t="shared" si="57"/>
        <v/>
      </c>
      <c r="E3681" s="167">
        <v>1</v>
      </c>
      <c r="F3681" s="170" t="s">
        <v>5486</v>
      </c>
      <c r="G3681" s="169">
        <v>351681.59249976679</v>
      </c>
      <c r="H3681" s="168" t="s">
        <v>1266</v>
      </c>
      <c r="I3681" s="168" t="s">
        <v>303</v>
      </c>
      <c r="J3681" s="169">
        <v>149573.11483680419</v>
      </c>
      <c r="K3681" s="169">
        <v>90825.187999600777</v>
      </c>
      <c r="L3681" s="168" t="s">
        <v>5</v>
      </c>
      <c r="M3681" s="168" t="s">
        <v>21</v>
      </c>
      <c r="N3681" s="168" t="s">
        <v>2829</v>
      </c>
      <c r="O3681" s="168" t="s">
        <v>21</v>
      </c>
      <c r="P3681" s="168" t="s">
        <v>2836</v>
      </c>
      <c r="Q3681" s="168" t="s">
        <v>2837</v>
      </c>
      <c r="R3681" s="168" t="s">
        <v>1259</v>
      </c>
      <c r="S3681" s="168" t="s">
        <v>21</v>
      </c>
      <c r="T3681" s="168" t="s">
        <v>1259</v>
      </c>
      <c r="U3681" s="168" t="s">
        <v>1259</v>
      </c>
      <c r="V3681" s="168" t="s">
        <v>2837</v>
      </c>
      <c r="W3681" s="168" t="s">
        <v>1259</v>
      </c>
      <c r="X3681" s="168" t="s">
        <v>21</v>
      </c>
      <c r="Y3681" s="168" t="s">
        <v>1259</v>
      </c>
      <c r="Z3681" s="168" t="s">
        <v>21</v>
      </c>
      <c r="AA3681" s="168" t="s">
        <v>5487</v>
      </c>
      <c r="AB3681" s="168" t="s">
        <v>5488</v>
      </c>
      <c r="AC3681" s="168" t="s">
        <v>5420</v>
      </c>
      <c r="AD3681" s="169">
        <v>219425.32423998971</v>
      </c>
      <c r="AE3681" s="168" t="s">
        <v>813</v>
      </c>
      <c r="AF3681" s="169">
        <v>-72001.749062249612</v>
      </c>
      <c r="AG3681" s="169">
        <v>-109576.23109428539</v>
      </c>
      <c r="AH3681" s="169">
        <v>-120100.9956329711</v>
      </c>
      <c r="AI3681" s="168" t="s">
        <v>21</v>
      </c>
      <c r="AJ3681"/>
      <c r="AK3681"/>
    </row>
    <row r="3682" spans="1:37" hidden="1" x14ac:dyDescent="0.25">
      <c r="A3682" s="179" t="b">
        <f>IF(E3682&lt;&gt;1,"",NOT(ISNA(VLOOKUP(P3682,Mapping!$P:$P,1,FALSE))))</f>
        <v>0</v>
      </c>
      <c r="B3682" s="180" t="str">
        <f t="shared" si="57"/>
        <v/>
      </c>
      <c r="E3682" s="167">
        <v>1</v>
      </c>
      <c r="F3682" s="170" t="s">
        <v>288</v>
      </c>
      <c r="G3682" s="169">
        <v>36231793.289999999</v>
      </c>
      <c r="H3682" s="168" t="s">
        <v>1266</v>
      </c>
      <c r="I3682" s="168" t="s">
        <v>4</v>
      </c>
      <c r="J3682" s="169">
        <v>12940692.021467719</v>
      </c>
      <c r="K3682" s="169">
        <v>4842335.2600648031</v>
      </c>
      <c r="L3682" s="168" t="s">
        <v>5</v>
      </c>
      <c r="M3682" s="168" t="s">
        <v>21</v>
      </c>
      <c r="N3682" s="168" t="s">
        <v>2829</v>
      </c>
      <c r="O3682" s="168" t="s">
        <v>21</v>
      </c>
      <c r="P3682" s="168" t="s">
        <v>2852</v>
      </c>
      <c r="Q3682" s="168" t="s">
        <v>2853</v>
      </c>
      <c r="R3682" s="168" t="s">
        <v>1259</v>
      </c>
      <c r="S3682" s="168" t="s">
        <v>21</v>
      </c>
      <c r="T3682" s="168" t="s">
        <v>1259</v>
      </c>
      <c r="U3682" s="168" t="s">
        <v>1259</v>
      </c>
      <c r="V3682" s="168" t="s">
        <v>2853</v>
      </c>
      <c r="W3682" s="168" t="s">
        <v>1259</v>
      </c>
      <c r="X3682" s="168" t="s">
        <v>21</v>
      </c>
      <c r="Y3682" s="168" t="s">
        <v>1259</v>
      </c>
      <c r="Z3682" s="168" t="s">
        <v>21</v>
      </c>
      <c r="AA3682" s="168" t="s">
        <v>1379</v>
      </c>
      <c r="AB3682" s="168" t="s">
        <v>894</v>
      </c>
      <c r="AC3682" s="168" t="s">
        <v>9751</v>
      </c>
      <c r="AD3682" s="169">
        <v>19977532.81108854</v>
      </c>
      <c r="AE3682" s="168" t="s">
        <v>813</v>
      </c>
      <c r="AF3682" s="169">
        <v>-11013174.151830081</v>
      </c>
      <c r="AG3682" s="169">
        <v>-16859189.527048942</v>
      </c>
      <c r="AH3682" s="169">
        <v>-11882574.51441698</v>
      </c>
      <c r="AI3682" s="168" t="s">
        <v>21</v>
      </c>
      <c r="AJ3682"/>
      <c r="AK3682"/>
    </row>
    <row r="3683" spans="1:37" hidden="1" x14ac:dyDescent="0.25">
      <c r="A3683" s="179" t="b">
        <f>IF(E3683&lt;&gt;1,"",NOT(ISNA(VLOOKUP(P3683,Mapping!$P:$P,1,FALSE))))</f>
        <v>0</v>
      </c>
      <c r="B3683" s="180" t="str">
        <f t="shared" si="57"/>
        <v/>
      </c>
      <c r="E3683" s="167">
        <v>1</v>
      </c>
      <c r="F3683" s="170" t="s">
        <v>5489</v>
      </c>
      <c r="G3683" s="169">
        <v>166667179.27533951</v>
      </c>
      <c r="H3683" s="168" t="s">
        <v>1266</v>
      </c>
      <c r="I3683" s="168" t="s">
        <v>303</v>
      </c>
      <c r="J3683" s="169">
        <v>83927173.346777305</v>
      </c>
      <c r="K3683" s="169">
        <v>61116641.887865603</v>
      </c>
      <c r="L3683" s="168" t="s">
        <v>5</v>
      </c>
      <c r="M3683" s="168" t="s">
        <v>21</v>
      </c>
      <c r="N3683" s="168" t="s">
        <v>2829</v>
      </c>
      <c r="O3683" s="168" t="s">
        <v>21</v>
      </c>
      <c r="P3683" s="168" t="s">
        <v>2831</v>
      </c>
      <c r="Q3683" s="168" t="s">
        <v>2832</v>
      </c>
      <c r="R3683" s="168" t="s">
        <v>1259</v>
      </c>
      <c r="S3683" s="168" t="s">
        <v>21</v>
      </c>
      <c r="T3683" s="168" t="s">
        <v>1259</v>
      </c>
      <c r="U3683" s="168" t="s">
        <v>1259</v>
      </c>
      <c r="V3683" s="168" t="s">
        <v>2832</v>
      </c>
      <c r="W3683" s="168" t="s">
        <v>1259</v>
      </c>
      <c r="X3683" s="168" t="s">
        <v>21</v>
      </c>
      <c r="Y3683" s="168" t="s">
        <v>1259</v>
      </c>
      <c r="Z3683" s="168" t="s">
        <v>21</v>
      </c>
      <c r="AA3683" s="168" t="s">
        <v>5490</v>
      </c>
      <c r="AB3683" s="168" t="s">
        <v>5491</v>
      </c>
      <c r="AC3683" s="168" t="s">
        <v>12403</v>
      </c>
      <c r="AD3683" s="169">
        <v>76826507.339240745</v>
      </c>
      <c r="AE3683" s="168" t="s">
        <v>816</v>
      </c>
      <c r="AF3683" s="169">
        <v>-32563891.631175291</v>
      </c>
      <c r="AG3683" s="169">
        <v>21153828.341849599</v>
      </c>
      <c r="AH3683" s="169">
        <v>-24977792.17024729</v>
      </c>
      <c r="AI3683" s="168" t="s">
        <v>21</v>
      </c>
      <c r="AJ3683"/>
      <c r="AK3683"/>
    </row>
    <row r="3684" spans="1:37" hidden="1" x14ac:dyDescent="0.25">
      <c r="A3684" s="179" t="b">
        <f>IF(E3684&lt;&gt;1,"",NOT(ISNA(VLOOKUP(P3684,Mapping!$P:$P,1,FALSE))))</f>
        <v>0</v>
      </c>
      <c r="B3684" s="180" t="str">
        <f t="shared" si="57"/>
        <v/>
      </c>
      <c r="E3684" s="167">
        <v>1</v>
      </c>
      <c r="F3684" s="170" t="s">
        <v>5489</v>
      </c>
      <c r="G3684" s="169">
        <v>65995650.740521237</v>
      </c>
      <c r="H3684" s="168" t="s">
        <v>1266</v>
      </c>
      <c r="I3684" s="168" t="s">
        <v>303</v>
      </c>
      <c r="J3684" s="169">
        <v>33232868.30625942</v>
      </c>
      <c r="K3684" s="169">
        <v>24200520.882409211</v>
      </c>
      <c r="L3684" s="168" t="s">
        <v>5</v>
      </c>
      <c r="M3684" s="168" t="s">
        <v>21</v>
      </c>
      <c r="N3684" s="168" t="s">
        <v>2829</v>
      </c>
      <c r="O3684" s="168" t="s">
        <v>21</v>
      </c>
      <c r="P3684" s="168" t="s">
        <v>2833</v>
      </c>
      <c r="Q3684" s="168" t="s">
        <v>2834</v>
      </c>
      <c r="R3684" s="168" t="s">
        <v>1259</v>
      </c>
      <c r="S3684" s="168" t="s">
        <v>21</v>
      </c>
      <c r="T3684" s="168" t="s">
        <v>1259</v>
      </c>
      <c r="U3684" s="168" t="s">
        <v>1259</v>
      </c>
      <c r="V3684" s="168" t="s">
        <v>2834</v>
      </c>
      <c r="W3684" s="168" t="s">
        <v>1259</v>
      </c>
      <c r="X3684" s="168" t="s">
        <v>21</v>
      </c>
      <c r="Y3684" s="168" t="s">
        <v>1259</v>
      </c>
      <c r="Z3684" s="168" t="s">
        <v>21</v>
      </c>
      <c r="AA3684" s="168" t="s">
        <v>5490</v>
      </c>
      <c r="AB3684" s="168" t="s">
        <v>5491</v>
      </c>
      <c r="AC3684" s="168" t="s">
        <v>9752</v>
      </c>
      <c r="AD3684" s="169">
        <v>30421198.51082683</v>
      </c>
      <c r="AE3684" s="168" t="s">
        <v>816</v>
      </c>
      <c r="AF3684" s="169">
        <v>-12894411.65433589</v>
      </c>
      <c r="AG3684" s="169">
        <v>8376338.2397401184</v>
      </c>
      <c r="AH3684" s="169">
        <v>-9890523.4702131301</v>
      </c>
      <c r="AI3684" s="168" t="s">
        <v>21</v>
      </c>
      <c r="AJ3684"/>
      <c r="AK3684"/>
    </row>
    <row r="3685" spans="1:37" hidden="1" x14ac:dyDescent="0.25">
      <c r="A3685" s="179" t="b">
        <f>IF(E3685&lt;&gt;1,"",NOT(ISNA(VLOOKUP(P3685,Mapping!$P:$P,1,FALSE))))</f>
        <v>1</v>
      </c>
      <c r="B3685" s="180" t="str">
        <f t="shared" si="57"/>
        <v/>
      </c>
      <c r="E3685" s="167">
        <v>1</v>
      </c>
      <c r="F3685" s="170" t="s">
        <v>5489</v>
      </c>
      <c r="G3685" s="169">
        <v>142927339.93640521</v>
      </c>
      <c r="H3685" s="168" t="s">
        <v>1266</v>
      </c>
      <c r="I3685" s="168" t="s">
        <v>303</v>
      </c>
      <c r="J3685" s="169">
        <v>71972704.446023598</v>
      </c>
      <c r="K3685" s="169">
        <v>52411273.106432296</v>
      </c>
      <c r="L3685" s="168" t="s">
        <v>5</v>
      </c>
      <c r="M3685" s="168" t="s">
        <v>21</v>
      </c>
      <c r="N3685" s="168" t="s">
        <v>2829</v>
      </c>
      <c r="O3685" s="168" t="s">
        <v>21</v>
      </c>
      <c r="P3685" s="168" t="s">
        <v>182</v>
      </c>
      <c r="Q3685" s="168" t="s">
        <v>2834</v>
      </c>
      <c r="R3685" s="168" t="s">
        <v>1259</v>
      </c>
      <c r="S3685" s="168" t="s">
        <v>21</v>
      </c>
      <c r="T3685" s="168" t="s">
        <v>1259</v>
      </c>
      <c r="U3685" s="168" t="s">
        <v>1259</v>
      </c>
      <c r="V3685" s="168" t="s">
        <v>2834</v>
      </c>
      <c r="W3685" s="168" t="s">
        <v>1259</v>
      </c>
      <c r="X3685" s="168" t="s">
        <v>21</v>
      </c>
      <c r="Y3685" s="168" t="s">
        <v>1259</v>
      </c>
      <c r="Z3685" s="168" t="s">
        <v>21</v>
      </c>
      <c r="AA3685" s="168" t="s">
        <v>5490</v>
      </c>
      <c r="AB3685" s="168" t="s">
        <v>5491</v>
      </c>
      <c r="AC3685" s="168" t="s">
        <v>9753</v>
      </c>
      <c r="AD3685" s="169">
        <v>65883447.349055253</v>
      </c>
      <c r="AE3685" s="168" t="s">
        <v>816</v>
      </c>
      <c r="AF3685" s="169">
        <v>-27925536.56369409</v>
      </c>
      <c r="AG3685" s="169">
        <v>18140706.691729929</v>
      </c>
      <c r="AH3685" s="169">
        <v>-21419990.473829541</v>
      </c>
      <c r="AI3685" s="168" t="s">
        <v>21</v>
      </c>
      <c r="AJ3685"/>
      <c r="AK3685"/>
    </row>
    <row r="3686" spans="1:37" hidden="1" x14ac:dyDescent="0.25">
      <c r="A3686" s="179" t="b">
        <f>IF(E3686&lt;&gt;1,"",NOT(ISNA(VLOOKUP(P3686,Mapping!$P:$P,1,FALSE))))</f>
        <v>0</v>
      </c>
      <c r="B3686" s="180" t="str">
        <f t="shared" si="57"/>
        <v/>
      </c>
      <c r="E3686" s="167">
        <v>1</v>
      </c>
      <c r="F3686" s="170" t="s">
        <v>5489</v>
      </c>
      <c r="G3686" s="169">
        <v>47777583.43792332</v>
      </c>
      <c r="H3686" s="168" t="s">
        <v>1266</v>
      </c>
      <c r="I3686" s="168" t="s">
        <v>303</v>
      </c>
      <c r="J3686" s="169">
        <v>24058951.166746121</v>
      </c>
      <c r="K3686" s="169">
        <v>17519978.85810047</v>
      </c>
      <c r="L3686" s="168" t="s">
        <v>5</v>
      </c>
      <c r="M3686" s="168" t="s">
        <v>21</v>
      </c>
      <c r="N3686" s="168" t="s">
        <v>2829</v>
      </c>
      <c r="O3686" s="168" t="s">
        <v>21</v>
      </c>
      <c r="P3686" s="168" t="s">
        <v>2842</v>
      </c>
      <c r="Q3686" s="168" t="s">
        <v>2834</v>
      </c>
      <c r="R3686" s="168" t="s">
        <v>1259</v>
      </c>
      <c r="S3686" s="168" t="s">
        <v>21</v>
      </c>
      <c r="T3686" s="168" t="s">
        <v>1259</v>
      </c>
      <c r="U3686" s="168" t="s">
        <v>1259</v>
      </c>
      <c r="V3686" s="168" t="s">
        <v>2834</v>
      </c>
      <c r="W3686" s="168" t="s">
        <v>1259</v>
      </c>
      <c r="X3686" s="168" t="s">
        <v>21</v>
      </c>
      <c r="Y3686" s="168" t="s">
        <v>1259</v>
      </c>
      <c r="Z3686" s="168" t="s">
        <v>21</v>
      </c>
      <c r="AA3686" s="168" t="s">
        <v>5490</v>
      </c>
      <c r="AB3686" s="168" t="s">
        <v>5491</v>
      </c>
      <c r="AC3686" s="168" t="s">
        <v>12852</v>
      </c>
      <c r="AD3686" s="169">
        <v>22023441.451426219</v>
      </c>
      <c r="AE3686" s="168" t="s">
        <v>816</v>
      </c>
      <c r="AF3686" s="169">
        <v>-9334915.5858796909</v>
      </c>
      <c r="AG3686" s="169">
        <v>6064054.1408848912</v>
      </c>
      <c r="AH3686" s="169">
        <v>-7160249.2746193185</v>
      </c>
      <c r="AI3686" s="168" t="s">
        <v>21</v>
      </c>
      <c r="AJ3686"/>
      <c r="AK3686"/>
    </row>
    <row r="3687" spans="1:37" hidden="1" x14ac:dyDescent="0.25">
      <c r="A3687" s="179" t="b">
        <f>IF(E3687&lt;&gt;1,"",NOT(ISNA(VLOOKUP(P3687,Mapping!$P:$P,1,FALSE))))</f>
        <v>0</v>
      </c>
      <c r="B3687" s="180" t="str">
        <f t="shared" si="57"/>
        <v/>
      </c>
      <c r="E3687" s="167">
        <v>1</v>
      </c>
      <c r="F3687" s="170" t="s">
        <v>5489</v>
      </c>
      <c r="G3687" s="169">
        <v>33175721.570333</v>
      </c>
      <c r="H3687" s="168" t="s">
        <v>1266</v>
      </c>
      <c r="I3687" s="168" t="s">
        <v>303</v>
      </c>
      <c r="J3687" s="169">
        <v>16706015.828934889</v>
      </c>
      <c r="K3687" s="169">
        <v>12165494.750684829</v>
      </c>
      <c r="L3687" s="168" t="s">
        <v>5</v>
      </c>
      <c r="M3687" s="168" t="s">
        <v>21</v>
      </c>
      <c r="N3687" s="168" t="s">
        <v>2829</v>
      </c>
      <c r="O3687" s="168" t="s">
        <v>21</v>
      </c>
      <c r="P3687" s="168" t="s">
        <v>2843</v>
      </c>
      <c r="Q3687" s="168" t="s">
        <v>2834</v>
      </c>
      <c r="R3687" s="168" t="s">
        <v>1259</v>
      </c>
      <c r="S3687" s="168" t="s">
        <v>21</v>
      </c>
      <c r="T3687" s="168" t="s">
        <v>1259</v>
      </c>
      <c r="U3687" s="168" t="s">
        <v>1259</v>
      </c>
      <c r="V3687" s="168" t="s">
        <v>2834</v>
      </c>
      <c r="W3687" s="168" t="s">
        <v>1259</v>
      </c>
      <c r="X3687" s="168" t="s">
        <v>21</v>
      </c>
      <c r="Y3687" s="168" t="s">
        <v>1259</v>
      </c>
      <c r="Z3687" s="168" t="s">
        <v>21</v>
      </c>
      <c r="AA3687" s="168" t="s">
        <v>5490</v>
      </c>
      <c r="AB3687" s="168" t="s">
        <v>5491</v>
      </c>
      <c r="AC3687" s="168" t="s">
        <v>12853</v>
      </c>
      <c r="AD3687" s="169">
        <v>15292601.86552473</v>
      </c>
      <c r="AE3687" s="168" t="s">
        <v>816</v>
      </c>
      <c r="AF3687" s="169">
        <v>-6481963.6757494286</v>
      </c>
      <c r="AG3687" s="169">
        <v>4210748.164498765</v>
      </c>
      <c r="AH3687" s="169">
        <v>-4971922.3789874092</v>
      </c>
      <c r="AI3687" s="168" t="s">
        <v>21</v>
      </c>
      <c r="AJ3687"/>
      <c r="AK3687"/>
    </row>
    <row r="3688" spans="1:37" hidden="1" x14ac:dyDescent="0.25">
      <c r="A3688" s="179" t="b">
        <f>IF(E3688&lt;&gt;1,"",NOT(ISNA(VLOOKUP(P3688,Mapping!$P:$P,1,FALSE))))</f>
        <v>0</v>
      </c>
      <c r="B3688" s="180" t="str">
        <f t="shared" si="57"/>
        <v/>
      </c>
      <c r="E3688" s="167">
        <v>1</v>
      </c>
      <c r="F3688" s="170" t="s">
        <v>5489</v>
      </c>
      <c r="G3688" s="169">
        <v>40714503.760008</v>
      </c>
      <c r="H3688" s="168" t="s">
        <v>1266</v>
      </c>
      <c r="I3688" s="168" t="s">
        <v>303</v>
      </c>
      <c r="J3688" s="169">
        <v>20502256.230959039</v>
      </c>
      <c r="K3688" s="169">
        <v>14929956.556304179</v>
      </c>
      <c r="L3688" s="168" t="s">
        <v>5</v>
      </c>
      <c r="M3688" s="168" t="s">
        <v>21</v>
      </c>
      <c r="N3688" s="168" t="s">
        <v>2829</v>
      </c>
      <c r="O3688" s="168" t="s">
        <v>21</v>
      </c>
      <c r="P3688" s="168" t="s">
        <v>2851</v>
      </c>
      <c r="Q3688" s="168" t="s">
        <v>2834</v>
      </c>
      <c r="R3688" s="168" t="s">
        <v>1259</v>
      </c>
      <c r="S3688" s="168" t="s">
        <v>21</v>
      </c>
      <c r="T3688" s="168" t="s">
        <v>1259</v>
      </c>
      <c r="U3688" s="168" t="s">
        <v>1259</v>
      </c>
      <c r="V3688" s="168" t="s">
        <v>2834</v>
      </c>
      <c r="W3688" s="168" t="s">
        <v>1259</v>
      </c>
      <c r="X3688" s="168" t="s">
        <v>21</v>
      </c>
      <c r="Y3688" s="168" t="s">
        <v>1259</v>
      </c>
      <c r="Z3688" s="168" t="s">
        <v>21</v>
      </c>
      <c r="AA3688" s="168" t="s">
        <v>5490</v>
      </c>
      <c r="AB3688" s="168" t="s">
        <v>5491</v>
      </c>
      <c r="AC3688" s="168" t="s">
        <v>9754</v>
      </c>
      <c r="AD3688" s="169">
        <v>18767661.008796081</v>
      </c>
      <c r="AE3688" s="168" t="s">
        <v>816</v>
      </c>
      <c r="AF3688" s="169">
        <v>-7954911.6630076133</v>
      </c>
      <c r="AG3688" s="169">
        <v>5167589.8476685584</v>
      </c>
      <c r="AH3688" s="169">
        <v>-6101731.7125898153</v>
      </c>
      <c r="AI3688" s="168" t="s">
        <v>21</v>
      </c>
      <c r="AJ3688"/>
      <c r="AK3688"/>
    </row>
    <row r="3689" spans="1:37" hidden="1" x14ac:dyDescent="0.25">
      <c r="A3689" s="179" t="b">
        <f>IF(E3689&lt;&gt;1,"",NOT(ISNA(VLOOKUP(P3689,Mapping!$P:$P,1,FALSE))))</f>
        <v>0</v>
      </c>
      <c r="B3689" s="180" t="str">
        <f t="shared" si="57"/>
        <v/>
      </c>
      <c r="E3689" s="167">
        <v>1</v>
      </c>
      <c r="F3689" s="170" t="s">
        <v>5489</v>
      </c>
      <c r="G3689" s="169">
        <v>53088085.277604803</v>
      </c>
      <c r="H3689" s="168" t="s">
        <v>1266</v>
      </c>
      <c r="I3689" s="168" t="s">
        <v>303</v>
      </c>
      <c r="J3689" s="169">
        <v>26733115.39269134</v>
      </c>
      <c r="K3689" s="169">
        <v>19467333.103800401</v>
      </c>
      <c r="L3689" s="168" t="s">
        <v>5</v>
      </c>
      <c r="M3689" s="168" t="s">
        <v>21</v>
      </c>
      <c r="N3689" s="168" t="s">
        <v>2829</v>
      </c>
      <c r="O3689" s="168" t="s">
        <v>21</v>
      </c>
      <c r="P3689" s="168" t="s">
        <v>2835</v>
      </c>
      <c r="Q3689" s="168" t="s">
        <v>2834</v>
      </c>
      <c r="R3689" s="168" t="s">
        <v>1259</v>
      </c>
      <c r="S3689" s="168" t="s">
        <v>21</v>
      </c>
      <c r="T3689" s="168" t="s">
        <v>1259</v>
      </c>
      <c r="U3689" s="168" t="s">
        <v>1259</v>
      </c>
      <c r="V3689" s="168" t="s">
        <v>2834</v>
      </c>
      <c r="W3689" s="168" t="s">
        <v>1259</v>
      </c>
      <c r="X3689" s="168" t="s">
        <v>21</v>
      </c>
      <c r="Y3689" s="168" t="s">
        <v>1259</v>
      </c>
      <c r="Z3689" s="168" t="s">
        <v>21</v>
      </c>
      <c r="AA3689" s="168" t="s">
        <v>5490</v>
      </c>
      <c r="AB3689" s="168" t="s">
        <v>5491</v>
      </c>
      <c r="AC3689" s="168" t="s">
        <v>9755</v>
      </c>
      <c r="AD3689" s="169">
        <v>24471357.77385547</v>
      </c>
      <c r="AE3689" s="168" t="s">
        <v>816</v>
      </c>
      <c r="AF3689" s="169">
        <v>-10372496.03313054</v>
      </c>
      <c r="AG3689" s="169">
        <v>6738076.7337801233</v>
      </c>
      <c r="AH3689" s="169">
        <v>-7956114.4944425076</v>
      </c>
      <c r="AI3689" s="168" t="s">
        <v>21</v>
      </c>
      <c r="AJ3689"/>
      <c r="AK3689"/>
    </row>
    <row r="3690" spans="1:37" hidden="1" x14ac:dyDescent="0.25">
      <c r="A3690" s="179" t="b">
        <f>IF(E3690&lt;&gt;1,"",NOT(ISNA(VLOOKUP(P3690,Mapping!$P:$P,1,FALSE))))</f>
        <v>0</v>
      </c>
      <c r="B3690" s="180" t="str">
        <f t="shared" si="57"/>
        <v/>
      </c>
      <c r="E3690" s="167">
        <v>1</v>
      </c>
      <c r="F3690" s="170" t="s">
        <v>5489</v>
      </c>
      <c r="G3690" s="169">
        <v>132737540.106692</v>
      </c>
      <c r="H3690" s="168" t="s">
        <v>1266</v>
      </c>
      <c r="I3690" s="168" t="s">
        <v>303</v>
      </c>
      <c r="J3690" s="169">
        <v>66841513.64771729</v>
      </c>
      <c r="K3690" s="169">
        <v>48674686.516262718</v>
      </c>
      <c r="L3690" s="168" t="s">
        <v>5</v>
      </c>
      <c r="M3690" s="168" t="s">
        <v>21</v>
      </c>
      <c r="N3690" s="168" t="s">
        <v>2829</v>
      </c>
      <c r="O3690" s="168" t="s">
        <v>21</v>
      </c>
      <c r="P3690" s="168" t="s">
        <v>2836</v>
      </c>
      <c r="Q3690" s="168" t="s">
        <v>2837</v>
      </c>
      <c r="R3690" s="168" t="s">
        <v>1259</v>
      </c>
      <c r="S3690" s="168" t="s">
        <v>21</v>
      </c>
      <c r="T3690" s="168" t="s">
        <v>1259</v>
      </c>
      <c r="U3690" s="168" t="s">
        <v>1259</v>
      </c>
      <c r="V3690" s="168" t="s">
        <v>2837</v>
      </c>
      <c r="W3690" s="168" t="s">
        <v>1259</v>
      </c>
      <c r="X3690" s="168" t="s">
        <v>21</v>
      </c>
      <c r="Y3690" s="168" t="s">
        <v>1259</v>
      </c>
      <c r="Z3690" s="168" t="s">
        <v>21</v>
      </c>
      <c r="AA3690" s="168" t="s">
        <v>5490</v>
      </c>
      <c r="AB3690" s="168" t="s">
        <v>5491</v>
      </c>
      <c r="AC3690" s="168" t="s">
        <v>9756</v>
      </c>
      <c r="AD3690" s="169">
        <v>61186381.407178983</v>
      </c>
      <c r="AE3690" s="168" t="s">
        <v>816</v>
      </c>
      <c r="AF3690" s="169">
        <v>-25934625.462654982</v>
      </c>
      <c r="AG3690" s="169">
        <v>16847391.01090556</v>
      </c>
      <c r="AH3690" s="169">
        <v>-19892882.956262901</v>
      </c>
      <c r="AI3690" s="168" t="s">
        <v>21</v>
      </c>
      <c r="AJ3690"/>
      <c r="AK3690"/>
    </row>
    <row r="3691" spans="1:37" hidden="1" x14ac:dyDescent="0.25">
      <c r="A3691" s="179" t="b">
        <f>IF(E3691&lt;&gt;1,"",NOT(ISNA(VLOOKUP(P3691,Mapping!$P:$P,1,FALSE))))</f>
        <v>0</v>
      </c>
      <c r="B3691" s="180" t="str">
        <f t="shared" si="57"/>
        <v/>
      </c>
      <c r="E3691" s="167">
        <v>1</v>
      </c>
      <c r="F3691" s="170" t="s">
        <v>5492</v>
      </c>
      <c r="G3691" s="169">
        <v>1332719.623808116</v>
      </c>
      <c r="H3691" s="168" t="s">
        <v>1266</v>
      </c>
      <c r="I3691" s="168" t="s">
        <v>303</v>
      </c>
      <c r="J3691" s="169">
        <v>468886.84743478522</v>
      </c>
      <c r="K3691" s="169">
        <v>266465.98984115088</v>
      </c>
      <c r="L3691" s="168" t="s">
        <v>5</v>
      </c>
      <c r="M3691" s="168" t="s">
        <v>21</v>
      </c>
      <c r="N3691" s="168" t="s">
        <v>2829</v>
      </c>
      <c r="O3691" s="168" t="s">
        <v>21</v>
      </c>
      <c r="P3691" s="168" t="s">
        <v>2831</v>
      </c>
      <c r="Q3691" s="168" t="s">
        <v>2832</v>
      </c>
      <c r="R3691" s="168" t="s">
        <v>1259</v>
      </c>
      <c r="S3691" s="168" t="s">
        <v>21</v>
      </c>
      <c r="T3691" s="168" t="s">
        <v>1259</v>
      </c>
      <c r="U3691" s="168" t="s">
        <v>1259</v>
      </c>
      <c r="V3691" s="168" t="s">
        <v>2832</v>
      </c>
      <c r="W3691" s="168" t="s">
        <v>1259</v>
      </c>
      <c r="X3691" s="168" t="s">
        <v>21</v>
      </c>
      <c r="Y3691" s="168" t="s">
        <v>1259</v>
      </c>
      <c r="Z3691" s="168" t="s">
        <v>21</v>
      </c>
      <c r="AA3691" s="168" t="s">
        <v>5493</v>
      </c>
      <c r="AB3691" s="168" t="s">
        <v>5494</v>
      </c>
      <c r="AC3691" s="168" t="s">
        <v>7407</v>
      </c>
      <c r="AD3691" s="169">
        <v>637607.55534905277</v>
      </c>
      <c r="AE3691" s="168" t="s">
        <v>807</v>
      </c>
      <c r="AF3691" s="169">
        <v>-462527.40243093052</v>
      </c>
      <c r="AG3691" s="169">
        <v>7289064.6682901457</v>
      </c>
      <c r="AH3691" s="169">
        <v>-536384.21042012691</v>
      </c>
      <c r="AI3691" s="168" t="s">
        <v>21</v>
      </c>
      <c r="AJ3691"/>
      <c r="AK3691"/>
    </row>
    <row r="3692" spans="1:37" hidden="1" x14ac:dyDescent="0.25">
      <c r="A3692" s="179" t="b">
        <f>IF(E3692&lt;&gt;1,"",NOT(ISNA(VLOOKUP(P3692,Mapping!$P:$P,1,FALSE))))</f>
        <v>0</v>
      </c>
      <c r="B3692" s="180" t="str">
        <f t="shared" si="57"/>
        <v/>
      </c>
      <c r="E3692" s="167">
        <v>1</v>
      </c>
      <c r="F3692" s="170" t="s">
        <v>5492</v>
      </c>
      <c r="G3692" s="169">
        <v>2142315.6569625791</v>
      </c>
      <c r="H3692" s="168" t="s">
        <v>1266</v>
      </c>
      <c r="I3692" s="168" t="s">
        <v>303</v>
      </c>
      <c r="J3692" s="169">
        <v>753724.65195123968</v>
      </c>
      <c r="K3692" s="169">
        <v>428337.85282876558</v>
      </c>
      <c r="L3692" s="168" t="s">
        <v>5</v>
      </c>
      <c r="M3692" s="168" t="s">
        <v>21</v>
      </c>
      <c r="N3692" s="168" t="s">
        <v>2829</v>
      </c>
      <c r="O3692" s="168" t="s">
        <v>21</v>
      </c>
      <c r="P3692" s="168" t="s">
        <v>2851</v>
      </c>
      <c r="Q3692" s="168" t="s">
        <v>2834</v>
      </c>
      <c r="R3692" s="168" t="s">
        <v>1259</v>
      </c>
      <c r="S3692" s="168" t="s">
        <v>21</v>
      </c>
      <c r="T3692" s="168" t="s">
        <v>1259</v>
      </c>
      <c r="U3692" s="168" t="s">
        <v>1259</v>
      </c>
      <c r="V3692" s="168" t="s">
        <v>2834</v>
      </c>
      <c r="W3692" s="168" t="s">
        <v>1259</v>
      </c>
      <c r="X3692" s="168" t="s">
        <v>21</v>
      </c>
      <c r="Y3692" s="168" t="s">
        <v>1259</v>
      </c>
      <c r="Z3692" s="168" t="s">
        <v>21</v>
      </c>
      <c r="AA3692" s="168" t="s">
        <v>5493</v>
      </c>
      <c r="AB3692" s="168" t="s">
        <v>5494</v>
      </c>
      <c r="AC3692" s="168" t="s">
        <v>9757</v>
      </c>
      <c r="AD3692" s="169">
        <v>1024939.247850818</v>
      </c>
      <c r="AE3692" s="168" t="s">
        <v>807</v>
      </c>
      <c r="AF3692" s="169">
        <v>-743501.99269271083</v>
      </c>
      <c r="AG3692" s="169">
        <v>11717001.14902715</v>
      </c>
      <c r="AH3692" s="169">
        <v>-862225.08590898896</v>
      </c>
      <c r="AI3692" s="168" t="s">
        <v>21</v>
      </c>
      <c r="AJ3692"/>
      <c r="AK3692"/>
    </row>
    <row r="3693" spans="1:37" hidden="1" x14ac:dyDescent="0.25">
      <c r="A3693" s="179" t="b">
        <f>IF(E3693&lt;&gt;1,"",NOT(ISNA(VLOOKUP(P3693,Mapping!$P:$P,1,FALSE))))</f>
        <v>0</v>
      </c>
      <c r="B3693" s="180" t="str">
        <f t="shared" si="57"/>
        <v/>
      </c>
      <c r="E3693" s="167">
        <v>1</v>
      </c>
      <c r="F3693" s="170" t="s">
        <v>5492</v>
      </c>
      <c r="G3693" s="169">
        <v>759774.73880649603</v>
      </c>
      <c r="H3693" s="168" t="s">
        <v>1266</v>
      </c>
      <c r="I3693" s="168" t="s">
        <v>303</v>
      </c>
      <c r="J3693" s="169">
        <v>267309.32423852198</v>
      </c>
      <c r="K3693" s="169">
        <v>151910.5175729926</v>
      </c>
      <c r="L3693" s="168" t="s">
        <v>5</v>
      </c>
      <c r="M3693" s="168" t="s">
        <v>21</v>
      </c>
      <c r="N3693" s="168" t="s">
        <v>2829</v>
      </c>
      <c r="O3693" s="168" t="s">
        <v>21</v>
      </c>
      <c r="P3693" s="168" t="s">
        <v>2835</v>
      </c>
      <c r="Q3693" s="168" t="s">
        <v>2834</v>
      </c>
      <c r="R3693" s="168" t="s">
        <v>1259</v>
      </c>
      <c r="S3693" s="168" t="s">
        <v>21</v>
      </c>
      <c r="T3693" s="168" t="s">
        <v>1259</v>
      </c>
      <c r="U3693" s="168" t="s">
        <v>1259</v>
      </c>
      <c r="V3693" s="168" t="s">
        <v>2834</v>
      </c>
      <c r="W3693" s="168" t="s">
        <v>1259</v>
      </c>
      <c r="X3693" s="168" t="s">
        <v>21</v>
      </c>
      <c r="Y3693" s="168" t="s">
        <v>1259</v>
      </c>
      <c r="Z3693" s="168" t="s">
        <v>21</v>
      </c>
      <c r="AA3693" s="168" t="s">
        <v>5493</v>
      </c>
      <c r="AB3693" s="168" t="s">
        <v>5494</v>
      </c>
      <c r="AC3693" s="168" t="s">
        <v>5495</v>
      </c>
      <c r="AD3693" s="169">
        <v>363495.89604011527</v>
      </c>
      <c r="AE3693" s="168" t="s">
        <v>807</v>
      </c>
      <c r="AF3693" s="169">
        <v>-263683.84624567057</v>
      </c>
      <c r="AG3693" s="169">
        <v>4155448.0819224189</v>
      </c>
      <c r="AH3693" s="169">
        <v>-305789.12930493202</v>
      </c>
      <c r="AI3693" s="168" t="s">
        <v>21</v>
      </c>
      <c r="AJ3693"/>
      <c r="AK3693"/>
    </row>
    <row r="3694" spans="1:37" hidden="1" x14ac:dyDescent="0.25">
      <c r="A3694" s="179" t="b">
        <f>IF(E3694&lt;&gt;1,"",NOT(ISNA(VLOOKUP(P3694,Mapping!$P:$P,1,FALSE))))</f>
        <v>0</v>
      </c>
      <c r="B3694" s="180" t="str">
        <f t="shared" si="57"/>
        <v/>
      </c>
      <c r="E3694" s="167">
        <v>1</v>
      </c>
      <c r="F3694" s="170" t="s">
        <v>5492</v>
      </c>
      <c r="G3694" s="169">
        <v>4209899.3724032082</v>
      </c>
      <c r="H3694" s="168" t="s">
        <v>1266</v>
      </c>
      <c r="I3694" s="168" t="s">
        <v>303</v>
      </c>
      <c r="J3694" s="169">
        <v>1481156.58348558</v>
      </c>
      <c r="K3694" s="169">
        <v>841733.68753559876</v>
      </c>
      <c r="L3694" s="168" t="s">
        <v>5</v>
      </c>
      <c r="M3694" s="168" t="s">
        <v>21</v>
      </c>
      <c r="N3694" s="168" t="s">
        <v>2829</v>
      </c>
      <c r="O3694" s="168" t="s">
        <v>21</v>
      </c>
      <c r="P3694" s="168" t="s">
        <v>2836</v>
      </c>
      <c r="Q3694" s="168" t="s">
        <v>2837</v>
      </c>
      <c r="R3694" s="168" t="s">
        <v>1259</v>
      </c>
      <c r="S3694" s="168" t="s">
        <v>21</v>
      </c>
      <c r="T3694" s="168" t="s">
        <v>1259</v>
      </c>
      <c r="U3694" s="168" t="s">
        <v>1259</v>
      </c>
      <c r="V3694" s="168" t="s">
        <v>2837</v>
      </c>
      <c r="W3694" s="168" t="s">
        <v>1259</v>
      </c>
      <c r="X3694" s="168" t="s">
        <v>21</v>
      </c>
      <c r="Y3694" s="168" t="s">
        <v>1259</v>
      </c>
      <c r="Z3694" s="168" t="s">
        <v>21</v>
      </c>
      <c r="AA3694" s="168" t="s">
        <v>5493</v>
      </c>
      <c r="AB3694" s="168" t="s">
        <v>5494</v>
      </c>
      <c r="AC3694" s="168" t="s">
        <v>7376</v>
      </c>
      <c r="AD3694" s="169">
        <v>2014124.801009153</v>
      </c>
      <c r="AE3694" s="168" t="s">
        <v>807</v>
      </c>
      <c r="AF3694" s="169">
        <v>-1461067.8693612581</v>
      </c>
      <c r="AG3694" s="169">
        <v>23025269.699832421</v>
      </c>
      <c r="AH3694" s="169">
        <v>-1694372.552542083</v>
      </c>
      <c r="AI3694" s="168" t="s">
        <v>21</v>
      </c>
      <c r="AJ3694"/>
      <c r="AK3694"/>
    </row>
    <row r="3695" spans="1:37" hidden="1" x14ac:dyDescent="0.25">
      <c r="A3695" s="179" t="b">
        <f>IF(E3695&lt;&gt;1,"",NOT(ISNA(VLOOKUP(P3695,Mapping!$P:$P,1,FALSE))))</f>
        <v>0</v>
      </c>
      <c r="B3695" s="180" t="str">
        <f t="shared" si="57"/>
        <v/>
      </c>
      <c r="E3695" s="167">
        <v>1</v>
      </c>
      <c r="F3695" s="170" t="s">
        <v>5496</v>
      </c>
      <c r="G3695" s="169">
        <v>2730587.705935189</v>
      </c>
      <c r="H3695" s="168" t="s">
        <v>1266</v>
      </c>
      <c r="I3695" s="168" t="s">
        <v>303</v>
      </c>
      <c r="J3695" s="169">
        <v>923973.42360904964</v>
      </c>
      <c r="K3695" s="169">
        <v>640238.60889722593</v>
      </c>
      <c r="L3695" s="168" t="s">
        <v>5</v>
      </c>
      <c r="M3695" s="168" t="s">
        <v>21</v>
      </c>
      <c r="N3695" s="168" t="s">
        <v>2829</v>
      </c>
      <c r="O3695" s="168" t="s">
        <v>21</v>
      </c>
      <c r="P3695" s="168" t="s">
        <v>2831</v>
      </c>
      <c r="Q3695" s="168" t="s">
        <v>2832</v>
      </c>
      <c r="R3695" s="168" t="s">
        <v>1259</v>
      </c>
      <c r="S3695" s="168" t="s">
        <v>21</v>
      </c>
      <c r="T3695" s="168" t="s">
        <v>1259</v>
      </c>
      <c r="U3695" s="168" t="s">
        <v>1259</v>
      </c>
      <c r="V3695" s="168" t="s">
        <v>2832</v>
      </c>
      <c r="W3695" s="168" t="s">
        <v>1259</v>
      </c>
      <c r="X3695" s="168" t="s">
        <v>21</v>
      </c>
      <c r="Y3695" s="168" t="s">
        <v>1259</v>
      </c>
      <c r="Z3695" s="168" t="s">
        <v>21</v>
      </c>
      <c r="AA3695" s="168" t="s">
        <v>5497</v>
      </c>
      <c r="AB3695" s="168" t="s">
        <v>1259</v>
      </c>
      <c r="AC3695" s="168" t="s">
        <v>9758</v>
      </c>
      <c r="AD3695" s="169">
        <v>1326416.2133345639</v>
      </c>
      <c r="AE3695" s="168" t="s">
        <v>816</v>
      </c>
      <c r="AF3695" s="169">
        <v>-818540.23424365511</v>
      </c>
      <c r="AG3695" s="169">
        <v>-1245781.595551488</v>
      </c>
      <c r="AH3695" s="169">
        <v>-866771.61318677687</v>
      </c>
      <c r="AI3695" s="168" t="s">
        <v>21</v>
      </c>
      <c r="AJ3695"/>
      <c r="AK3695"/>
    </row>
    <row r="3696" spans="1:37" hidden="1" x14ac:dyDescent="0.25">
      <c r="A3696" s="179" t="b">
        <f>IF(E3696&lt;&gt;1,"",NOT(ISNA(VLOOKUP(P3696,Mapping!$P:$P,1,FALSE))))</f>
        <v>0</v>
      </c>
      <c r="B3696" s="180" t="str">
        <f t="shared" si="57"/>
        <v/>
      </c>
      <c r="E3696" s="167">
        <v>1</v>
      </c>
      <c r="F3696" s="170" t="s">
        <v>5496</v>
      </c>
      <c r="G3696" s="169">
        <v>6044599.9517359911</v>
      </c>
      <c r="H3696" s="168" t="s">
        <v>1266</v>
      </c>
      <c r="I3696" s="168" t="s">
        <v>303</v>
      </c>
      <c r="J3696" s="169">
        <v>2045365.4352918169</v>
      </c>
      <c r="K3696" s="169">
        <v>1417272.2802596351</v>
      </c>
      <c r="L3696" s="168" t="s">
        <v>5</v>
      </c>
      <c r="M3696" s="168" t="s">
        <v>21</v>
      </c>
      <c r="N3696" s="168" t="s">
        <v>2829</v>
      </c>
      <c r="O3696" s="168" t="s">
        <v>21</v>
      </c>
      <c r="P3696" s="168" t="s">
        <v>2851</v>
      </c>
      <c r="Q3696" s="168" t="s">
        <v>2834</v>
      </c>
      <c r="R3696" s="168" t="s">
        <v>1259</v>
      </c>
      <c r="S3696" s="168" t="s">
        <v>21</v>
      </c>
      <c r="T3696" s="168" t="s">
        <v>1259</v>
      </c>
      <c r="U3696" s="168" t="s">
        <v>1259</v>
      </c>
      <c r="V3696" s="168" t="s">
        <v>2834</v>
      </c>
      <c r="W3696" s="168" t="s">
        <v>1259</v>
      </c>
      <c r="X3696" s="168" t="s">
        <v>21</v>
      </c>
      <c r="Y3696" s="168" t="s">
        <v>1259</v>
      </c>
      <c r="Z3696" s="168" t="s">
        <v>21</v>
      </c>
      <c r="AA3696" s="168" t="s">
        <v>5497</v>
      </c>
      <c r="AB3696" s="168" t="s">
        <v>1259</v>
      </c>
      <c r="AC3696" s="168" t="s">
        <v>7322</v>
      </c>
      <c r="AD3696" s="169">
        <v>2936237.998023943</v>
      </c>
      <c r="AE3696" s="168" t="s">
        <v>816</v>
      </c>
      <c r="AF3696" s="169">
        <v>-1811971.924450099</v>
      </c>
      <c r="AG3696" s="169">
        <v>-2757740.1582730338</v>
      </c>
      <c r="AH3696" s="169">
        <v>-1918739.925418559</v>
      </c>
      <c r="AI3696" s="168" t="s">
        <v>21</v>
      </c>
      <c r="AJ3696"/>
      <c r="AK3696"/>
    </row>
    <row r="3697" spans="1:37" hidden="1" x14ac:dyDescent="0.25">
      <c r="A3697" s="179" t="b">
        <f>IF(E3697&lt;&gt;1,"",NOT(ISNA(VLOOKUP(P3697,Mapping!$P:$P,1,FALSE))))</f>
        <v>0</v>
      </c>
      <c r="B3697" s="180" t="str">
        <f t="shared" si="57"/>
        <v/>
      </c>
      <c r="E3697" s="167">
        <v>1</v>
      </c>
      <c r="F3697" s="170" t="s">
        <v>5496</v>
      </c>
      <c r="G3697" s="169">
        <v>701903.64843853447</v>
      </c>
      <c r="H3697" s="168" t="s">
        <v>1266</v>
      </c>
      <c r="I3697" s="168" t="s">
        <v>303</v>
      </c>
      <c r="J3697" s="169">
        <v>237509.4254184821</v>
      </c>
      <c r="K3697" s="169">
        <v>164574.75966781529</v>
      </c>
      <c r="L3697" s="168" t="s">
        <v>5</v>
      </c>
      <c r="M3697" s="168" t="s">
        <v>21</v>
      </c>
      <c r="N3697" s="168" t="s">
        <v>2829</v>
      </c>
      <c r="O3697" s="168" t="s">
        <v>21</v>
      </c>
      <c r="P3697" s="168" t="s">
        <v>2835</v>
      </c>
      <c r="Q3697" s="168" t="s">
        <v>2834</v>
      </c>
      <c r="R3697" s="168" t="s">
        <v>1259</v>
      </c>
      <c r="S3697" s="168" t="s">
        <v>21</v>
      </c>
      <c r="T3697" s="168" t="s">
        <v>1259</v>
      </c>
      <c r="U3697" s="168" t="s">
        <v>1259</v>
      </c>
      <c r="V3697" s="168" t="s">
        <v>2834</v>
      </c>
      <c r="W3697" s="168" t="s">
        <v>1259</v>
      </c>
      <c r="X3697" s="168" t="s">
        <v>21</v>
      </c>
      <c r="Y3697" s="168" t="s">
        <v>1259</v>
      </c>
      <c r="Z3697" s="168" t="s">
        <v>21</v>
      </c>
      <c r="AA3697" s="168" t="s">
        <v>5497</v>
      </c>
      <c r="AB3697" s="168" t="s">
        <v>1259</v>
      </c>
      <c r="AC3697" s="168" t="s">
        <v>7372</v>
      </c>
      <c r="AD3697" s="169">
        <v>340958.24040513393</v>
      </c>
      <c r="AE3697" s="168" t="s">
        <v>816</v>
      </c>
      <c r="AF3697" s="169">
        <v>-210407.58938471199</v>
      </c>
      <c r="AG3697" s="169">
        <v>-320230.9324013057</v>
      </c>
      <c r="AH3697" s="169">
        <v>-222805.57271109059</v>
      </c>
      <c r="AI3697" s="168" t="s">
        <v>21</v>
      </c>
      <c r="AJ3697"/>
      <c r="AK3697"/>
    </row>
    <row r="3698" spans="1:37" hidden="1" x14ac:dyDescent="0.25">
      <c r="A3698" s="179" t="b">
        <f>IF(E3698&lt;&gt;1,"",NOT(ISNA(VLOOKUP(P3698,Mapping!$P:$P,1,FALSE))))</f>
        <v>0</v>
      </c>
      <c r="B3698" s="180" t="str">
        <f t="shared" si="57"/>
        <v/>
      </c>
      <c r="E3698" s="167">
        <v>1</v>
      </c>
      <c r="F3698" s="170" t="s">
        <v>5496</v>
      </c>
      <c r="G3698" s="169">
        <v>3955902.9776253761</v>
      </c>
      <c r="H3698" s="168" t="s">
        <v>1266</v>
      </c>
      <c r="I3698" s="168" t="s">
        <v>303</v>
      </c>
      <c r="J3698" s="169">
        <v>1338594.3288900601</v>
      </c>
      <c r="K3698" s="169">
        <v>927537.25281270221</v>
      </c>
      <c r="L3698" s="168" t="s">
        <v>5</v>
      </c>
      <c r="M3698" s="168" t="s">
        <v>21</v>
      </c>
      <c r="N3698" s="168" t="s">
        <v>2829</v>
      </c>
      <c r="O3698" s="168" t="s">
        <v>21</v>
      </c>
      <c r="P3698" s="168" t="s">
        <v>2836</v>
      </c>
      <c r="Q3698" s="168" t="s">
        <v>2837</v>
      </c>
      <c r="R3698" s="168" t="s">
        <v>1259</v>
      </c>
      <c r="S3698" s="168" t="s">
        <v>21</v>
      </c>
      <c r="T3698" s="168" t="s">
        <v>1259</v>
      </c>
      <c r="U3698" s="168" t="s">
        <v>1259</v>
      </c>
      <c r="V3698" s="168" t="s">
        <v>2837</v>
      </c>
      <c r="W3698" s="168" t="s">
        <v>1259</v>
      </c>
      <c r="X3698" s="168" t="s">
        <v>21</v>
      </c>
      <c r="Y3698" s="168" t="s">
        <v>1259</v>
      </c>
      <c r="Z3698" s="168" t="s">
        <v>21</v>
      </c>
      <c r="AA3698" s="168" t="s">
        <v>5497</v>
      </c>
      <c r="AB3698" s="168" t="s">
        <v>1259</v>
      </c>
      <c r="AC3698" s="168" t="s">
        <v>5694</v>
      </c>
      <c r="AD3698" s="169">
        <v>1921628.020405845</v>
      </c>
      <c r="AE3698" s="168" t="s">
        <v>816</v>
      </c>
      <c r="AF3698" s="169">
        <v>-1185849.3843330529</v>
      </c>
      <c r="AG3698" s="169">
        <v>-1804809.679836005</v>
      </c>
      <c r="AH3698" s="169">
        <v>-1255723.9593783279</v>
      </c>
      <c r="AI3698" s="168" t="s">
        <v>21</v>
      </c>
      <c r="AJ3698"/>
      <c r="AK3698"/>
    </row>
    <row r="3699" spans="1:37" hidden="1" x14ac:dyDescent="0.25">
      <c r="A3699" s="179" t="b">
        <f>IF(E3699&lt;&gt;1,"",NOT(ISNA(VLOOKUP(P3699,Mapping!$P:$P,1,FALSE))))</f>
        <v>0</v>
      </c>
      <c r="B3699" s="180" t="str">
        <f t="shared" si="57"/>
        <v/>
      </c>
      <c r="E3699" s="167">
        <v>1</v>
      </c>
      <c r="F3699" s="170" t="s">
        <v>5498</v>
      </c>
      <c r="G3699" s="169">
        <v>3519448.047294667</v>
      </c>
      <c r="H3699" s="168" t="s">
        <v>1266</v>
      </c>
      <c r="I3699" s="168" t="s">
        <v>303</v>
      </c>
      <c r="J3699" s="169">
        <v>1022888.703323217</v>
      </c>
      <c r="K3699" s="169">
        <v>426688.90063122468</v>
      </c>
      <c r="L3699" s="168" t="s">
        <v>5</v>
      </c>
      <c r="M3699" s="168" t="s">
        <v>21</v>
      </c>
      <c r="N3699" s="168" t="s">
        <v>2829</v>
      </c>
      <c r="O3699" s="168" t="s">
        <v>21</v>
      </c>
      <c r="P3699" s="168" t="s">
        <v>2831</v>
      </c>
      <c r="Q3699" s="168" t="s">
        <v>2832</v>
      </c>
      <c r="R3699" s="168" t="s">
        <v>1259</v>
      </c>
      <c r="S3699" s="168" t="s">
        <v>21</v>
      </c>
      <c r="T3699" s="168" t="s">
        <v>1259</v>
      </c>
      <c r="U3699" s="168" t="s">
        <v>1259</v>
      </c>
      <c r="V3699" s="168" t="s">
        <v>2832</v>
      </c>
      <c r="W3699" s="168" t="s">
        <v>1259</v>
      </c>
      <c r="X3699" s="168" t="s">
        <v>21</v>
      </c>
      <c r="Y3699" s="168" t="s">
        <v>1259</v>
      </c>
      <c r="Z3699" s="168" t="s">
        <v>21</v>
      </c>
      <c r="AA3699" s="168" t="s">
        <v>5499</v>
      </c>
      <c r="AB3699" s="168" t="s">
        <v>5500</v>
      </c>
      <c r="AC3699" s="168" t="s">
        <v>7085</v>
      </c>
      <c r="AD3699" s="169">
        <v>1158335.2709817779</v>
      </c>
      <c r="AE3699" s="168" t="s">
        <v>807</v>
      </c>
      <c r="AF3699" s="169">
        <v>1201170.9522491731</v>
      </c>
      <c r="AG3699" s="169">
        <v>3202116.853671961</v>
      </c>
      <c r="AH3699" s="169">
        <v>-924638.45986918453</v>
      </c>
      <c r="AI3699" s="168" t="s">
        <v>21</v>
      </c>
      <c r="AJ3699"/>
      <c r="AK3699"/>
    </row>
    <row r="3700" spans="1:37" hidden="1" x14ac:dyDescent="0.25">
      <c r="A3700" s="179" t="b">
        <f>IF(E3700&lt;&gt;1,"",NOT(ISNA(VLOOKUP(P3700,Mapping!$P:$P,1,FALSE))))</f>
        <v>0</v>
      </c>
      <c r="B3700" s="180" t="str">
        <f t="shared" si="57"/>
        <v/>
      </c>
      <c r="E3700" s="167">
        <v>1</v>
      </c>
      <c r="F3700" s="170" t="s">
        <v>5501</v>
      </c>
      <c r="G3700" s="169">
        <v>408321.58271529223</v>
      </c>
      <c r="H3700" s="168" t="s">
        <v>1266</v>
      </c>
      <c r="I3700" s="168" t="s">
        <v>797</v>
      </c>
      <c r="J3700" s="169">
        <v>132811.26842721159</v>
      </c>
      <c r="K3700" s="169">
        <v>33719.629774859568</v>
      </c>
      <c r="L3700" s="168" t="s">
        <v>5</v>
      </c>
      <c r="M3700" s="168" t="s">
        <v>21</v>
      </c>
      <c r="N3700" s="168" t="s">
        <v>2829</v>
      </c>
      <c r="O3700" s="168" t="s">
        <v>21</v>
      </c>
      <c r="P3700" s="168" t="s">
        <v>2831</v>
      </c>
      <c r="Q3700" s="168" t="s">
        <v>2832</v>
      </c>
      <c r="R3700" s="168" t="s">
        <v>1259</v>
      </c>
      <c r="S3700" s="168" t="s">
        <v>21</v>
      </c>
      <c r="T3700" s="168" t="s">
        <v>1259</v>
      </c>
      <c r="U3700" s="168" t="s">
        <v>1259</v>
      </c>
      <c r="V3700" s="168" t="s">
        <v>2832</v>
      </c>
      <c r="W3700" s="168" t="s">
        <v>1259</v>
      </c>
      <c r="X3700" s="168" t="s">
        <v>21</v>
      </c>
      <c r="Y3700" s="168" t="s">
        <v>1259</v>
      </c>
      <c r="Z3700" s="168" t="s">
        <v>21</v>
      </c>
      <c r="AA3700" s="168" t="s">
        <v>5502</v>
      </c>
      <c r="AB3700" s="168" t="s">
        <v>1259</v>
      </c>
      <c r="AC3700" s="168" t="s">
        <v>2427</v>
      </c>
      <c r="AD3700" s="169">
        <v>162754.57883693709</v>
      </c>
      <c r="AE3700" s="168" t="s">
        <v>814</v>
      </c>
      <c r="AF3700" s="169">
        <v>60748.779935623403</v>
      </c>
      <c r="AG3700" s="169">
        <v>-180983.44542396651</v>
      </c>
      <c r="AH3700" s="169">
        <v>-116681.2663671693</v>
      </c>
      <c r="AI3700" s="168" t="s">
        <v>21</v>
      </c>
      <c r="AJ3700"/>
      <c r="AK3700"/>
    </row>
    <row r="3701" spans="1:37" hidden="1" x14ac:dyDescent="0.25">
      <c r="A3701" s="179" t="b">
        <f>IF(E3701&lt;&gt;1,"",NOT(ISNA(VLOOKUP(P3701,Mapping!$P:$P,1,FALSE))))</f>
        <v>0</v>
      </c>
      <c r="B3701" s="180" t="str">
        <f t="shared" si="57"/>
        <v/>
      </c>
      <c r="E3701" s="167">
        <v>1</v>
      </c>
      <c r="F3701" s="170" t="s">
        <v>5503</v>
      </c>
      <c r="G3701" s="169">
        <v>493534.74817905301</v>
      </c>
      <c r="H3701" s="168" t="s">
        <v>1266</v>
      </c>
      <c r="I3701" s="168" t="s">
        <v>797</v>
      </c>
      <c r="J3701" s="169">
        <v>148085.8363021726</v>
      </c>
      <c r="K3701" s="169">
        <v>28128.03789227971</v>
      </c>
      <c r="L3701" s="168" t="s">
        <v>5</v>
      </c>
      <c r="M3701" s="168" t="s">
        <v>21</v>
      </c>
      <c r="N3701" s="168" t="s">
        <v>2829</v>
      </c>
      <c r="O3701" s="168" t="s">
        <v>21</v>
      </c>
      <c r="P3701" s="168" t="s">
        <v>2831</v>
      </c>
      <c r="Q3701" s="168" t="s">
        <v>2832</v>
      </c>
      <c r="R3701" s="168" t="s">
        <v>1259</v>
      </c>
      <c r="S3701" s="168" t="s">
        <v>21</v>
      </c>
      <c r="T3701" s="168" t="s">
        <v>1259</v>
      </c>
      <c r="U3701" s="168" t="s">
        <v>1259</v>
      </c>
      <c r="V3701" s="168" t="s">
        <v>2832</v>
      </c>
      <c r="W3701" s="168" t="s">
        <v>1259</v>
      </c>
      <c r="X3701" s="168" t="s">
        <v>21</v>
      </c>
      <c r="Y3701" s="168" t="s">
        <v>1259</v>
      </c>
      <c r="Z3701" s="168" t="s">
        <v>21</v>
      </c>
      <c r="AA3701" s="168" t="s">
        <v>5504</v>
      </c>
      <c r="AB3701" s="168" t="s">
        <v>1259</v>
      </c>
      <c r="AC3701" s="168" t="s">
        <v>7134</v>
      </c>
      <c r="AD3701" s="169">
        <v>202917.9543609918</v>
      </c>
      <c r="AE3701" s="168" t="s">
        <v>816</v>
      </c>
      <c r="AF3701" s="169">
        <v>-62759.773941447384</v>
      </c>
      <c r="AG3701" s="169">
        <v>-364207.73386653862</v>
      </c>
      <c r="AH3701" s="169">
        <v>-22653.487155339619</v>
      </c>
      <c r="AI3701" s="168" t="s">
        <v>21</v>
      </c>
      <c r="AJ3701"/>
      <c r="AK3701"/>
    </row>
    <row r="3702" spans="1:37" hidden="1" x14ac:dyDescent="0.25">
      <c r="A3702" s="179" t="b">
        <f>IF(E3702&lt;&gt;1,"",NOT(ISNA(VLOOKUP(P3702,Mapping!$P:$P,1,FALSE))))</f>
        <v>0</v>
      </c>
      <c r="B3702" s="180" t="str">
        <f t="shared" si="57"/>
        <v/>
      </c>
      <c r="E3702" s="167">
        <v>1</v>
      </c>
      <c r="F3702" s="170" t="s">
        <v>5506</v>
      </c>
      <c r="G3702" s="169">
        <v>1633166.662804917</v>
      </c>
      <c r="H3702" s="168" t="s">
        <v>1266</v>
      </c>
      <c r="I3702" s="168" t="s">
        <v>303</v>
      </c>
      <c r="J3702" s="169">
        <v>944547.76010217704</v>
      </c>
      <c r="K3702" s="169">
        <v>317865.555232329</v>
      </c>
      <c r="L3702" s="168" t="s">
        <v>5</v>
      </c>
      <c r="M3702" s="168" t="s">
        <v>21</v>
      </c>
      <c r="N3702" s="168" t="s">
        <v>2829</v>
      </c>
      <c r="O3702" s="168" t="s">
        <v>21</v>
      </c>
      <c r="P3702" s="168" t="s">
        <v>2831</v>
      </c>
      <c r="Q3702" s="168" t="s">
        <v>2832</v>
      </c>
      <c r="R3702" s="168" t="s">
        <v>1259</v>
      </c>
      <c r="S3702" s="168" t="s">
        <v>21</v>
      </c>
      <c r="T3702" s="168" t="s">
        <v>1259</v>
      </c>
      <c r="U3702" s="168" t="s">
        <v>1259</v>
      </c>
      <c r="V3702" s="168" t="s">
        <v>2832</v>
      </c>
      <c r="W3702" s="168" t="s">
        <v>1259</v>
      </c>
      <c r="X3702" s="168" t="s">
        <v>21</v>
      </c>
      <c r="Y3702" s="168" t="s">
        <v>1259</v>
      </c>
      <c r="Z3702" s="168" t="s">
        <v>21</v>
      </c>
      <c r="AA3702" s="168" t="s">
        <v>5507</v>
      </c>
      <c r="AB3702" s="168" t="s">
        <v>5508</v>
      </c>
      <c r="AC3702" s="168" t="s">
        <v>12404</v>
      </c>
      <c r="AD3702" s="169">
        <v>1453210.3054176031</v>
      </c>
      <c r="AE3702" s="168" t="s">
        <v>811</v>
      </c>
      <c r="AF3702" s="169">
        <v>-326414.2983810429</v>
      </c>
      <c r="AG3702" s="169">
        <v>548626.32203932852</v>
      </c>
      <c r="AH3702" s="169">
        <v>-1193953.9406428479</v>
      </c>
      <c r="AI3702" s="168" t="s">
        <v>21</v>
      </c>
      <c r="AJ3702"/>
      <c r="AK3702"/>
    </row>
    <row r="3703" spans="1:37" hidden="1" x14ac:dyDescent="0.25">
      <c r="A3703" s="179" t="b">
        <f>IF(E3703&lt;&gt;1,"",NOT(ISNA(VLOOKUP(P3703,Mapping!$P:$P,1,FALSE))))</f>
        <v>0</v>
      </c>
      <c r="B3703" s="180" t="str">
        <f t="shared" si="57"/>
        <v/>
      </c>
      <c r="E3703" s="167">
        <v>1</v>
      </c>
      <c r="F3703" s="170" t="s">
        <v>5509</v>
      </c>
      <c r="G3703" s="169">
        <v>564880.73090362537</v>
      </c>
      <c r="H3703" s="168" t="s">
        <v>1266</v>
      </c>
      <c r="I3703" s="168" t="s">
        <v>303</v>
      </c>
      <c r="J3703" s="169">
        <v>293401.64204807993</v>
      </c>
      <c r="K3703" s="169">
        <v>132612.12014471891</v>
      </c>
      <c r="L3703" s="168" t="s">
        <v>5</v>
      </c>
      <c r="M3703" s="168" t="s">
        <v>21</v>
      </c>
      <c r="N3703" s="168" t="s">
        <v>2829</v>
      </c>
      <c r="O3703" s="168" t="s">
        <v>21</v>
      </c>
      <c r="P3703" s="168" t="s">
        <v>2831</v>
      </c>
      <c r="Q3703" s="168" t="s">
        <v>2832</v>
      </c>
      <c r="R3703" s="168" t="s">
        <v>1259</v>
      </c>
      <c r="S3703" s="168" t="s">
        <v>21</v>
      </c>
      <c r="T3703" s="168" t="s">
        <v>1259</v>
      </c>
      <c r="U3703" s="168" t="s">
        <v>1259</v>
      </c>
      <c r="V3703" s="168" t="s">
        <v>2832</v>
      </c>
      <c r="W3703" s="168" t="s">
        <v>1259</v>
      </c>
      <c r="X3703" s="168" t="s">
        <v>21</v>
      </c>
      <c r="Y3703" s="168" t="s">
        <v>1259</v>
      </c>
      <c r="Z3703" s="168" t="s">
        <v>21</v>
      </c>
      <c r="AA3703" s="168" t="s">
        <v>5510</v>
      </c>
      <c r="AB3703" s="168" t="s">
        <v>5511</v>
      </c>
      <c r="AC3703" s="168" t="s">
        <v>9759</v>
      </c>
      <c r="AD3703" s="169">
        <v>472833.60629555018</v>
      </c>
      <c r="AE3703" s="168" t="s">
        <v>816</v>
      </c>
      <c r="AF3703" s="169">
        <v>-169332.63296709329</v>
      </c>
      <c r="AG3703" s="169">
        <v>-257716.6874046243</v>
      </c>
      <c r="AH3703" s="169">
        <v>13064.895123693041</v>
      </c>
      <c r="AI3703" s="168" t="s">
        <v>21</v>
      </c>
      <c r="AJ3703"/>
      <c r="AK3703"/>
    </row>
    <row r="3704" spans="1:37" hidden="1" x14ac:dyDescent="0.25">
      <c r="A3704" s="179" t="b">
        <f>IF(E3704&lt;&gt;1,"",NOT(ISNA(VLOOKUP(P3704,Mapping!$P:$P,1,FALSE))))</f>
        <v>0</v>
      </c>
      <c r="B3704" s="180" t="str">
        <f t="shared" si="57"/>
        <v/>
      </c>
      <c r="E3704" s="167">
        <v>1</v>
      </c>
      <c r="F3704" s="170" t="s">
        <v>5509</v>
      </c>
      <c r="G3704" s="169">
        <v>283310.67290381208</v>
      </c>
      <c r="H3704" s="168" t="s">
        <v>1266</v>
      </c>
      <c r="I3704" s="168" t="s">
        <v>303</v>
      </c>
      <c r="J3704" s="169">
        <v>147152.8627056437</v>
      </c>
      <c r="K3704" s="169">
        <v>66510.374558716125</v>
      </c>
      <c r="L3704" s="168" t="s">
        <v>5</v>
      </c>
      <c r="M3704" s="168" t="s">
        <v>21</v>
      </c>
      <c r="N3704" s="168" t="s">
        <v>2829</v>
      </c>
      <c r="O3704" s="168" t="s">
        <v>21</v>
      </c>
      <c r="P3704" s="168" t="s">
        <v>2835</v>
      </c>
      <c r="Q3704" s="168" t="s">
        <v>2834</v>
      </c>
      <c r="R3704" s="168" t="s">
        <v>1259</v>
      </c>
      <c r="S3704" s="168" t="s">
        <v>21</v>
      </c>
      <c r="T3704" s="168" t="s">
        <v>1259</v>
      </c>
      <c r="U3704" s="168" t="s">
        <v>1259</v>
      </c>
      <c r="V3704" s="168" t="s">
        <v>2834</v>
      </c>
      <c r="W3704" s="168" t="s">
        <v>1259</v>
      </c>
      <c r="X3704" s="168" t="s">
        <v>21</v>
      </c>
      <c r="Y3704" s="168" t="s">
        <v>1259</v>
      </c>
      <c r="Z3704" s="168" t="s">
        <v>21</v>
      </c>
      <c r="AA3704" s="168" t="s">
        <v>5510</v>
      </c>
      <c r="AB3704" s="168" t="s">
        <v>5511</v>
      </c>
      <c r="AC3704" s="168" t="s">
        <v>9760</v>
      </c>
      <c r="AD3704" s="169">
        <v>237145.2942939616</v>
      </c>
      <c r="AE3704" s="168" t="s">
        <v>816</v>
      </c>
      <c r="AF3704" s="169">
        <v>-84927.20598512725</v>
      </c>
      <c r="AG3704" s="169">
        <v>-129255.40584531359</v>
      </c>
      <c r="AH3704" s="169">
        <v>6552.5765465395534</v>
      </c>
      <c r="AI3704" s="168" t="s">
        <v>21</v>
      </c>
      <c r="AJ3704"/>
      <c r="AK3704"/>
    </row>
    <row r="3705" spans="1:37" hidden="1" x14ac:dyDescent="0.25">
      <c r="A3705" s="179" t="b">
        <f>IF(E3705&lt;&gt;1,"",NOT(ISNA(VLOOKUP(P3705,Mapping!$P:$P,1,FALSE))))</f>
        <v>0</v>
      </c>
      <c r="B3705" s="180" t="str">
        <f t="shared" si="57"/>
        <v/>
      </c>
      <c r="E3705" s="167">
        <v>1</v>
      </c>
      <c r="F3705" s="170" t="s">
        <v>5512</v>
      </c>
      <c r="G3705" s="169">
        <v>2023871.797330658</v>
      </c>
      <c r="H3705" s="168" t="s">
        <v>1266</v>
      </c>
      <c r="I3705" s="168" t="s">
        <v>303</v>
      </c>
      <c r="J3705" s="169">
        <v>795073.02180443169</v>
      </c>
      <c r="K3705" s="169">
        <v>447552.70650463959</v>
      </c>
      <c r="L3705" s="168" t="s">
        <v>5</v>
      </c>
      <c r="M3705" s="168" t="s">
        <v>21</v>
      </c>
      <c r="N3705" s="168" t="s">
        <v>2829</v>
      </c>
      <c r="O3705" s="168" t="s">
        <v>21</v>
      </c>
      <c r="P3705" s="168" t="s">
        <v>2831</v>
      </c>
      <c r="Q3705" s="168" t="s">
        <v>2832</v>
      </c>
      <c r="R3705" s="168" t="s">
        <v>1259</v>
      </c>
      <c r="S3705" s="168" t="s">
        <v>21</v>
      </c>
      <c r="T3705" s="168" t="s">
        <v>1259</v>
      </c>
      <c r="U3705" s="168" t="s">
        <v>1259</v>
      </c>
      <c r="V3705" s="168" t="s">
        <v>2832</v>
      </c>
      <c r="W3705" s="168" t="s">
        <v>1259</v>
      </c>
      <c r="X3705" s="168" t="s">
        <v>21</v>
      </c>
      <c r="Y3705" s="168" t="s">
        <v>1259</v>
      </c>
      <c r="Z3705" s="168" t="s">
        <v>21</v>
      </c>
      <c r="AA3705" s="168" t="s">
        <v>5513</v>
      </c>
      <c r="AB3705" s="168" t="s">
        <v>5514</v>
      </c>
      <c r="AC3705" s="168" t="s">
        <v>9761</v>
      </c>
      <c r="AD3705" s="169">
        <v>1025271.301063941</v>
      </c>
      <c r="AE3705" s="168" t="s">
        <v>814</v>
      </c>
      <c r="AF3705" s="169">
        <v>-519585.35984447133</v>
      </c>
      <c r="AG3705" s="169">
        <v>2400329.4858215251</v>
      </c>
      <c r="AH3705" s="169">
        <v>-262713.79042637581</v>
      </c>
      <c r="AI3705" s="168" t="s">
        <v>21</v>
      </c>
      <c r="AJ3705"/>
      <c r="AK3705"/>
    </row>
    <row r="3706" spans="1:37" hidden="1" x14ac:dyDescent="0.25">
      <c r="A3706" s="179" t="b">
        <f>IF(E3706&lt;&gt;1,"",NOT(ISNA(VLOOKUP(P3706,Mapping!$P:$P,1,FALSE))))</f>
        <v>0</v>
      </c>
      <c r="B3706" s="180" t="str">
        <f t="shared" si="57"/>
        <v/>
      </c>
      <c r="E3706" s="167">
        <v>1</v>
      </c>
      <c r="F3706" s="170" t="s">
        <v>5512</v>
      </c>
      <c r="G3706" s="169">
        <v>7116019.8221652806</v>
      </c>
      <c r="H3706" s="168" t="s">
        <v>1266</v>
      </c>
      <c r="I3706" s="168" t="s">
        <v>303</v>
      </c>
      <c r="J3706" s="169">
        <v>2795510.7584834979</v>
      </c>
      <c r="K3706" s="169">
        <v>1573614.462710164</v>
      </c>
      <c r="L3706" s="168" t="s">
        <v>5</v>
      </c>
      <c r="M3706" s="168" t="s">
        <v>21</v>
      </c>
      <c r="N3706" s="168" t="s">
        <v>2829</v>
      </c>
      <c r="O3706" s="168" t="s">
        <v>21</v>
      </c>
      <c r="P3706" s="168" t="s">
        <v>2833</v>
      </c>
      <c r="Q3706" s="168" t="s">
        <v>2834</v>
      </c>
      <c r="R3706" s="168" t="s">
        <v>1259</v>
      </c>
      <c r="S3706" s="168" t="s">
        <v>21</v>
      </c>
      <c r="T3706" s="168" t="s">
        <v>1259</v>
      </c>
      <c r="U3706" s="168" t="s">
        <v>1259</v>
      </c>
      <c r="V3706" s="168" t="s">
        <v>2834</v>
      </c>
      <c r="W3706" s="168" t="s">
        <v>1259</v>
      </c>
      <c r="X3706" s="168" t="s">
        <v>21</v>
      </c>
      <c r="Y3706" s="168" t="s">
        <v>1259</v>
      </c>
      <c r="Z3706" s="168" t="s">
        <v>21</v>
      </c>
      <c r="AA3706" s="168" t="s">
        <v>5513</v>
      </c>
      <c r="AB3706" s="168" t="s">
        <v>5514</v>
      </c>
      <c r="AC3706" s="168" t="s">
        <v>9762</v>
      </c>
      <c r="AD3706" s="169">
        <v>3604897.7564146621</v>
      </c>
      <c r="AE3706" s="168" t="s">
        <v>814</v>
      </c>
      <c r="AF3706" s="169">
        <v>-1826884.3534638479</v>
      </c>
      <c r="AG3706" s="169">
        <v>8439661.1600409243</v>
      </c>
      <c r="AH3706" s="169">
        <v>-923712.9262317745</v>
      </c>
      <c r="AI3706" s="168" t="s">
        <v>21</v>
      </c>
      <c r="AJ3706"/>
      <c r="AK3706"/>
    </row>
    <row r="3707" spans="1:37" hidden="1" x14ac:dyDescent="0.25">
      <c r="A3707" s="179" t="b">
        <f>IF(E3707&lt;&gt;1,"",NOT(ISNA(VLOOKUP(P3707,Mapping!$P:$P,1,FALSE))))</f>
        <v>0</v>
      </c>
      <c r="B3707" s="180" t="str">
        <f t="shared" si="57"/>
        <v/>
      </c>
      <c r="E3707" s="167">
        <v>1</v>
      </c>
      <c r="F3707" s="170" t="s">
        <v>5512</v>
      </c>
      <c r="G3707" s="169">
        <v>1105733.8785772671</v>
      </c>
      <c r="H3707" s="168" t="s">
        <v>1266</v>
      </c>
      <c r="I3707" s="168" t="s">
        <v>303</v>
      </c>
      <c r="J3707" s="169">
        <v>434384.81494306342</v>
      </c>
      <c r="K3707" s="169">
        <v>244518.54642365751</v>
      </c>
      <c r="L3707" s="168" t="s">
        <v>5</v>
      </c>
      <c r="M3707" s="168" t="s">
        <v>21</v>
      </c>
      <c r="N3707" s="168" t="s">
        <v>2829</v>
      </c>
      <c r="O3707" s="168" t="s">
        <v>21</v>
      </c>
      <c r="P3707" s="168" t="s">
        <v>2836</v>
      </c>
      <c r="Q3707" s="168" t="s">
        <v>2837</v>
      </c>
      <c r="R3707" s="168" t="s">
        <v>1259</v>
      </c>
      <c r="S3707" s="168" t="s">
        <v>21</v>
      </c>
      <c r="T3707" s="168" t="s">
        <v>1259</v>
      </c>
      <c r="U3707" s="168" t="s">
        <v>1259</v>
      </c>
      <c r="V3707" s="168" t="s">
        <v>2837</v>
      </c>
      <c r="W3707" s="168" t="s">
        <v>1259</v>
      </c>
      <c r="X3707" s="168" t="s">
        <v>21</v>
      </c>
      <c r="Y3707" s="168" t="s">
        <v>1259</v>
      </c>
      <c r="Z3707" s="168" t="s">
        <v>21</v>
      </c>
      <c r="AA3707" s="168" t="s">
        <v>5513</v>
      </c>
      <c r="AB3707" s="168" t="s">
        <v>5514</v>
      </c>
      <c r="AC3707" s="168" t="s">
        <v>9763</v>
      </c>
      <c r="AD3707" s="169">
        <v>560152.68052780454</v>
      </c>
      <c r="AE3707" s="168" t="s">
        <v>814</v>
      </c>
      <c r="AF3707" s="169">
        <v>-283873.28483481362</v>
      </c>
      <c r="AG3707" s="169">
        <v>1311409.9597224561</v>
      </c>
      <c r="AH3707" s="169">
        <v>-143532.57890496289</v>
      </c>
      <c r="AI3707" s="168" t="s">
        <v>21</v>
      </c>
      <c r="AJ3707"/>
      <c r="AK3707"/>
    </row>
    <row r="3708" spans="1:37" hidden="1" x14ac:dyDescent="0.25">
      <c r="A3708" s="179" t="b">
        <f>IF(E3708&lt;&gt;1,"",NOT(ISNA(VLOOKUP(P3708,Mapping!$P:$P,1,FALSE))))</f>
        <v>0</v>
      </c>
      <c r="B3708" s="180" t="str">
        <f t="shared" si="57"/>
        <v/>
      </c>
      <c r="E3708" s="167">
        <v>1</v>
      </c>
      <c r="F3708" s="170" t="s">
        <v>5515</v>
      </c>
      <c r="G3708" s="169">
        <v>897252.34528304322</v>
      </c>
      <c r="H3708" s="168" t="s">
        <v>1266</v>
      </c>
      <c r="I3708" s="168" t="s">
        <v>797</v>
      </c>
      <c r="J3708" s="169">
        <v>319397.83298693848</v>
      </c>
      <c r="K3708" s="169">
        <v>145661.4856173523</v>
      </c>
      <c r="L3708" s="168" t="s">
        <v>5</v>
      </c>
      <c r="M3708" s="168" t="s">
        <v>21</v>
      </c>
      <c r="N3708" s="168" t="s">
        <v>2829</v>
      </c>
      <c r="O3708" s="168" t="s">
        <v>21</v>
      </c>
      <c r="P3708" s="168" t="s">
        <v>2831</v>
      </c>
      <c r="Q3708" s="168" t="s">
        <v>2832</v>
      </c>
      <c r="R3708" s="168" t="s">
        <v>1259</v>
      </c>
      <c r="S3708" s="168" t="s">
        <v>21</v>
      </c>
      <c r="T3708" s="168" t="s">
        <v>1259</v>
      </c>
      <c r="U3708" s="168" t="s">
        <v>1259</v>
      </c>
      <c r="V3708" s="168" t="s">
        <v>2832</v>
      </c>
      <c r="W3708" s="168" t="s">
        <v>1259</v>
      </c>
      <c r="X3708" s="168" t="s">
        <v>21</v>
      </c>
      <c r="Y3708" s="168" t="s">
        <v>1259</v>
      </c>
      <c r="Z3708" s="168" t="s">
        <v>21</v>
      </c>
      <c r="AA3708" s="168" t="s">
        <v>5516</v>
      </c>
      <c r="AB3708" s="168" t="s">
        <v>1259</v>
      </c>
      <c r="AC3708" s="168" t="s">
        <v>9764</v>
      </c>
      <c r="AD3708" s="169">
        <v>540583.96320123039</v>
      </c>
      <c r="AE3708" s="168" t="s">
        <v>808</v>
      </c>
      <c r="AF3708" s="169">
        <v>-453854.80374566681</v>
      </c>
      <c r="AG3708" s="169">
        <v>152174.96271336931</v>
      </c>
      <c r="AH3708" s="169">
        <v>-276012.18609649822</v>
      </c>
      <c r="AI3708" s="168" t="s">
        <v>21</v>
      </c>
      <c r="AJ3708"/>
      <c r="AK3708"/>
    </row>
    <row r="3709" spans="1:37" hidden="1" x14ac:dyDescent="0.25">
      <c r="A3709" s="179" t="b">
        <f>IF(E3709&lt;&gt;1,"",NOT(ISNA(VLOOKUP(P3709,Mapping!$P:$P,1,FALSE))))</f>
        <v>0</v>
      </c>
      <c r="B3709" s="180" t="str">
        <f t="shared" si="57"/>
        <v/>
      </c>
      <c r="E3709" s="167">
        <v>1</v>
      </c>
      <c r="F3709" s="170" t="s">
        <v>5515</v>
      </c>
      <c r="G3709" s="169">
        <v>2060524.230122366</v>
      </c>
      <c r="H3709" s="168" t="s">
        <v>1266</v>
      </c>
      <c r="I3709" s="168" t="s">
        <v>797</v>
      </c>
      <c r="J3709" s="169">
        <v>733491.5059046786</v>
      </c>
      <c r="K3709" s="169">
        <v>334509.03983482393</v>
      </c>
      <c r="L3709" s="168" t="s">
        <v>5</v>
      </c>
      <c r="M3709" s="168" t="s">
        <v>21</v>
      </c>
      <c r="N3709" s="168" t="s">
        <v>2829</v>
      </c>
      <c r="O3709" s="168" t="s">
        <v>21</v>
      </c>
      <c r="P3709" s="168" t="s">
        <v>2851</v>
      </c>
      <c r="Q3709" s="168" t="s">
        <v>2834</v>
      </c>
      <c r="R3709" s="168" t="s">
        <v>1259</v>
      </c>
      <c r="S3709" s="168" t="s">
        <v>21</v>
      </c>
      <c r="T3709" s="168" t="s">
        <v>1259</v>
      </c>
      <c r="U3709" s="168" t="s">
        <v>1259</v>
      </c>
      <c r="V3709" s="168" t="s">
        <v>2834</v>
      </c>
      <c r="W3709" s="168" t="s">
        <v>1259</v>
      </c>
      <c r="X3709" s="168" t="s">
        <v>21</v>
      </c>
      <c r="Y3709" s="168" t="s">
        <v>1259</v>
      </c>
      <c r="Z3709" s="168" t="s">
        <v>21</v>
      </c>
      <c r="AA3709" s="168" t="s">
        <v>5516</v>
      </c>
      <c r="AB3709" s="168" t="s">
        <v>1259</v>
      </c>
      <c r="AC3709" s="168" t="s">
        <v>9561</v>
      </c>
      <c r="AD3709" s="169">
        <v>1241441.5637334799</v>
      </c>
      <c r="AE3709" s="168" t="s">
        <v>808</v>
      </c>
      <c r="AF3709" s="169">
        <v>-1042269.574431004</v>
      </c>
      <c r="AG3709" s="169">
        <v>349467.12542718439</v>
      </c>
      <c r="AH3709" s="169">
        <v>-633857.13088492304</v>
      </c>
      <c r="AI3709" s="168" t="s">
        <v>21</v>
      </c>
      <c r="AJ3709"/>
      <c r="AK3709"/>
    </row>
    <row r="3710" spans="1:37" hidden="1" x14ac:dyDescent="0.25">
      <c r="A3710" s="179" t="b">
        <f>IF(E3710&lt;&gt;1,"",NOT(ISNA(VLOOKUP(P3710,Mapping!$P:$P,1,FALSE))))</f>
        <v>0</v>
      </c>
      <c r="B3710" s="180" t="str">
        <f t="shared" si="57"/>
        <v/>
      </c>
      <c r="E3710" s="167">
        <v>1</v>
      </c>
      <c r="F3710" s="170" t="s">
        <v>5515</v>
      </c>
      <c r="G3710" s="169">
        <v>1429291.424395601</v>
      </c>
      <c r="H3710" s="168" t="s">
        <v>1266</v>
      </c>
      <c r="I3710" s="168" t="s">
        <v>797</v>
      </c>
      <c r="J3710" s="169">
        <v>508789.51284853969</v>
      </c>
      <c r="K3710" s="169">
        <v>232033.6228175915</v>
      </c>
      <c r="L3710" s="168" t="s">
        <v>5</v>
      </c>
      <c r="M3710" s="168" t="s">
        <v>21</v>
      </c>
      <c r="N3710" s="168" t="s">
        <v>2829</v>
      </c>
      <c r="O3710" s="168" t="s">
        <v>21</v>
      </c>
      <c r="P3710" s="168" t="s">
        <v>2836</v>
      </c>
      <c r="Q3710" s="168" t="s">
        <v>2837</v>
      </c>
      <c r="R3710" s="168" t="s">
        <v>1259</v>
      </c>
      <c r="S3710" s="168" t="s">
        <v>21</v>
      </c>
      <c r="T3710" s="168" t="s">
        <v>1259</v>
      </c>
      <c r="U3710" s="168" t="s">
        <v>1259</v>
      </c>
      <c r="V3710" s="168" t="s">
        <v>2837</v>
      </c>
      <c r="W3710" s="168" t="s">
        <v>1259</v>
      </c>
      <c r="X3710" s="168" t="s">
        <v>21</v>
      </c>
      <c r="Y3710" s="168" t="s">
        <v>1259</v>
      </c>
      <c r="Z3710" s="168" t="s">
        <v>21</v>
      </c>
      <c r="AA3710" s="168" t="s">
        <v>5516</v>
      </c>
      <c r="AB3710" s="168" t="s">
        <v>1259</v>
      </c>
      <c r="AC3710" s="168" t="s">
        <v>9765</v>
      </c>
      <c r="AD3710" s="169">
        <v>861131.2378632687</v>
      </c>
      <c r="AE3710" s="168" t="s">
        <v>808</v>
      </c>
      <c r="AF3710" s="169">
        <v>-722974.73762500694</v>
      </c>
      <c r="AG3710" s="169">
        <v>242409.36271426149</v>
      </c>
      <c r="AH3710" s="169">
        <v>-439677.70348035148</v>
      </c>
      <c r="AI3710" s="168" t="s">
        <v>21</v>
      </c>
      <c r="AJ3710"/>
      <c r="AK3710"/>
    </row>
    <row r="3711" spans="1:37" hidden="1" x14ac:dyDescent="0.25">
      <c r="A3711" s="179" t="b">
        <f>IF(E3711&lt;&gt;1,"",NOT(ISNA(VLOOKUP(P3711,Mapping!$P:$P,1,FALSE))))</f>
        <v>0</v>
      </c>
      <c r="B3711" s="180" t="str">
        <f t="shared" si="57"/>
        <v/>
      </c>
      <c r="E3711" s="167">
        <v>1</v>
      </c>
      <c r="F3711" s="170" t="s">
        <v>5517</v>
      </c>
      <c r="G3711" s="169">
        <v>937029.51071037864</v>
      </c>
      <c r="H3711" s="168" t="s">
        <v>1266</v>
      </c>
      <c r="I3711" s="168" t="s">
        <v>303</v>
      </c>
      <c r="J3711" s="169">
        <v>257559.77911020891</v>
      </c>
      <c r="K3711" s="169">
        <v>141452.1972465234</v>
      </c>
      <c r="L3711" s="168" t="s">
        <v>5</v>
      </c>
      <c r="M3711" s="168" t="s">
        <v>21</v>
      </c>
      <c r="N3711" s="168" t="s">
        <v>2829</v>
      </c>
      <c r="O3711" s="168" t="s">
        <v>21</v>
      </c>
      <c r="P3711" s="168" t="s">
        <v>2831</v>
      </c>
      <c r="Q3711" s="168" t="s">
        <v>2832</v>
      </c>
      <c r="R3711" s="168" t="s">
        <v>1259</v>
      </c>
      <c r="S3711" s="168" t="s">
        <v>21</v>
      </c>
      <c r="T3711" s="168" t="s">
        <v>1259</v>
      </c>
      <c r="U3711" s="168" t="s">
        <v>1259</v>
      </c>
      <c r="V3711" s="168" t="s">
        <v>2832</v>
      </c>
      <c r="W3711" s="168" t="s">
        <v>1259</v>
      </c>
      <c r="X3711" s="168" t="s">
        <v>21</v>
      </c>
      <c r="Y3711" s="168" t="s">
        <v>1259</v>
      </c>
      <c r="Z3711" s="168" t="s">
        <v>21</v>
      </c>
      <c r="AA3711" s="168" t="s">
        <v>5518</v>
      </c>
      <c r="AB3711" s="168" t="s">
        <v>5519</v>
      </c>
      <c r="AC3711" s="168" t="s">
        <v>9766</v>
      </c>
      <c r="AD3711" s="169">
        <v>429781.54970234341</v>
      </c>
      <c r="AE3711" s="168" t="s">
        <v>810</v>
      </c>
      <c r="AF3711" s="169">
        <v>-301115.19582875271</v>
      </c>
      <c r="AG3711" s="169">
        <v>-462086.14321331348</v>
      </c>
      <c r="AH3711" s="169">
        <v>-286577.46506635682</v>
      </c>
      <c r="AI3711" s="168" t="s">
        <v>21</v>
      </c>
      <c r="AJ3711"/>
      <c r="AK3711"/>
    </row>
    <row r="3712" spans="1:37" hidden="1" x14ac:dyDescent="0.25">
      <c r="A3712" s="179" t="b">
        <f>IF(E3712&lt;&gt;1,"",NOT(ISNA(VLOOKUP(P3712,Mapping!$P:$P,1,FALSE))))</f>
        <v>0</v>
      </c>
      <c r="B3712" s="180" t="str">
        <f t="shared" si="57"/>
        <v/>
      </c>
      <c r="E3712" s="167">
        <v>1</v>
      </c>
      <c r="F3712" s="170" t="s">
        <v>5517</v>
      </c>
      <c r="G3712" s="169">
        <v>315658.62184479058</v>
      </c>
      <c r="H3712" s="168" t="s">
        <v>1266</v>
      </c>
      <c r="I3712" s="168" t="s">
        <v>303</v>
      </c>
      <c r="J3712" s="169">
        <v>86764.572499900634</v>
      </c>
      <c r="K3712" s="169">
        <v>47651.226700325147</v>
      </c>
      <c r="L3712" s="168" t="s">
        <v>5</v>
      </c>
      <c r="M3712" s="168" t="s">
        <v>21</v>
      </c>
      <c r="N3712" s="168" t="s">
        <v>2829</v>
      </c>
      <c r="O3712" s="168" t="s">
        <v>21</v>
      </c>
      <c r="P3712" s="168" t="s">
        <v>2835</v>
      </c>
      <c r="Q3712" s="168" t="s">
        <v>2834</v>
      </c>
      <c r="R3712" s="168" t="s">
        <v>1259</v>
      </c>
      <c r="S3712" s="168" t="s">
        <v>21</v>
      </c>
      <c r="T3712" s="168" t="s">
        <v>1259</v>
      </c>
      <c r="U3712" s="168" t="s">
        <v>1259</v>
      </c>
      <c r="V3712" s="168" t="s">
        <v>2834</v>
      </c>
      <c r="W3712" s="168" t="s">
        <v>1259</v>
      </c>
      <c r="X3712" s="168" t="s">
        <v>21</v>
      </c>
      <c r="Y3712" s="168" t="s">
        <v>1259</v>
      </c>
      <c r="Z3712" s="168" t="s">
        <v>21</v>
      </c>
      <c r="AA3712" s="168" t="s">
        <v>5518</v>
      </c>
      <c r="AB3712" s="168" t="s">
        <v>5519</v>
      </c>
      <c r="AC3712" s="168" t="s">
        <v>6966</v>
      </c>
      <c r="AD3712" s="169">
        <v>144781.1943196003</v>
      </c>
      <c r="AE3712" s="168" t="s">
        <v>810</v>
      </c>
      <c r="AF3712" s="169">
        <v>-101437.1550152882</v>
      </c>
      <c r="AG3712" s="169">
        <v>-155663.69412390111</v>
      </c>
      <c r="AH3712" s="169">
        <v>-96539.806527587352</v>
      </c>
      <c r="AI3712" s="168" t="s">
        <v>21</v>
      </c>
      <c r="AJ3712"/>
      <c r="AK3712"/>
    </row>
    <row r="3713" spans="1:37" hidden="1" x14ac:dyDescent="0.25">
      <c r="A3713" s="179" t="b">
        <f>IF(E3713&lt;&gt;1,"",NOT(ISNA(VLOOKUP(P3713,Mapping!$P:$P,1,FALSE))))</f>
        <v>0</v>
      </c>
      <c r="B3713" s="180" t="str">
        <f t="shared" si="57"/>
        <v/>
      </c>
      <c r="E3713" s="167">
        <v>1</v>
      </c>
      <c r="F3713" s="170" t="s">
        <v>5517</v>
      </c>
      <c r="G3713" s="169">
        <v>1382267.0329010829</v>
      </c>
      <c r="H3713" s="168" t="s">
        <v>1266</v>
      </c>
      <c r="I3713" s="168" t="s">
        <v>303</v>
      </c>
      <c r="J3713" s="169">
        <v>379941.4934065683</v>
      </c>
      <c r="K3713" s="169">
        <v>208664.40891179611</v>
      </c>
      <c r="L3713" s="168" t="s">
        <v>5</v>
      </c>
      <c r="M3713" s="168" t="s">
        <v>21</v>
      </c>
      <c r="N3713" s="168" t="s">
        <v>2829</v>
      </c>
      <c r="O3713" s="168" t="s">
        <v>21</v>
      </c>
      <c r="P3713" s="168" t="s">
        <v>2836</v>
      </c>
      <c r="Q3713" s="168" t="s">
        <v>2837</v>
      </c>
      <c r="R3713" s="168" t="s">
        <v>1259</v>
      </c>
      <c r="S3713" s="168" t="s">
        <v>21</v>
      </c>
      <c r="T3713" s="168" t="s">
        <v>1259</v>
      </c>
      <c r="U3713" s="168" t="s">
        <v>1259</v>
      </c>
      <c r="V3713" s="168" t="s">
        <v>2837</v>
      </c>
      <c r="W3713" s="168" t="s">
        <v>1259</v>
      </c>
      <c r="X3713" s="168" t="s">
        <v>21</v>
      </c>
      <c r="Y3713" s="168" t="s">
        <v>1259</v>
      </c>
      <c r="Z3713" s="168" t="s">
        <v>21</v>
      </c>
      <c r="AA3713" s="168" t="s">
        <v>5518</v>
      </c>
      <c r="AB3713" s="168" t="s">
        <v>5519</v>
      </c>
      <c r="AC3713" s="168" t="s">
        <v>9767</v>
      </c>
      <c r="AD3713" s="169">
        <v>633995.89950193802</v>
      </c>
      <c r="AE3713" s="168" t="s">
        <v>810</v>
      </c>
      <c r="AF3713" s="169">
        <v>-444192.63592252682</v>
      </c>
      <c r="AG3713" s="169">
        <v>-681650.29470623832</v>
      </c>
      <c r="AH3713" s="169">
        <v>-422747.17904378078</v>
      </c>
      <c r="AI3713" s="168" t="s">
        <v>21</v>
      </c>
      <c r="AJ3713"/>
      <c r="AK3713"/>
    </row>
    <row r="3714" spans="1:37" hidden="1" x14ac:dyDescent="0.25">
      <c r="A3714" s="179" t="b">
        <f>IF(E3714&lt;&gt;1,"",NOT(ISNA(VLOOKUP(P3714,Mapping!$P:$P,1,FALSE))))</f>
        <v>0</v>
      </c>
      <c r="B3714" s="180" t="str">
        <f t="shared" si="57"/>
        <v/>
      </c>
      <c r="E3714" s="167">
        <v>1</v>
      </c>
      <c r="F3714" s="170" t="s">
        <v>5520</v>
      </c>
      <c r="G3714" s="169">
        <v>273774.43164225842</v>
      </c>
      <c r="H3714" s="168" t="s">
        <v>1266</v>
      </c>
      <c r="I3714" s="168" t="s">
        <v>797</v>
      </c>
      <c r="J3714" s="169">
        <v>87607.080125031032</v>
      </c>
      <c r="K3714" s="169">
        <v>33870.304732253717</v>
      </c>
      <c r="L3714" s="168" t="s">
        <v>5</v>
      </c>
      <c r="M3714" s="168" t="s">
        <v>21</v>
      </c>
      <c r="N3714" s="168" t="s">
        <v>2829</v>
      </c>
      <c r="O3714" s="168" t="s">
        <v>21</v>
      </c>
      <c r="P3714" s="168" t="s">
        <v>2831</v>
      </c>
      <c r="Q3714" s="168" t="s">
        <v>2832</v>
      </c>
      <c r="R3714" s="168" t="s">
        <v>1259</v>
      </c>
      <c r="S3714" s="168" t="s">
        <v>21</v>
      </c>
      <c r="T3714" s="168" t="s">
        <v>1259</v>
      </c>
      <c r="U3714" s="168" t="s">
        <v>1259</v>
      </c>
      <c r="V3714" s="168" t="s">
        <v>2832</v>
      </c>
      <c r="W3714" s="168" t="s">
        <v>1259</v>
      </c>
      <c r="X3714" s="168" t="s">
        <v>21</v>
      </c>
      <c r="Y3714" s="168" t="s">
        <v>1259</v>
      </c>
      <c r="Z3714" s="168" t="s">
        <v>21</v>
      </c>
      <c r="AA3714" s="168" t="s">
        <v>5521</v>
      </c>
      <c r="AB3714" s="168" t="s">
        <v>1259</v>
      </c>
      <c r="AC3714" s="168" t="s">
        <v>4338</v>
      </c>
      <c r="AD3714" s="169">
        <v>158724.1234882054</v>
      </c>
      <c r="AE3714" s="168" t="s">
        <v>816</v>
      </c>
      <c r="AF3714" s="169">
        <v>-65016.717462806613</v>
      </c>
      <c r="AG3714" s="169">
        <v>-112533.3184505461</v>
      </c>
      <c r="AH3714" s="169">
        <v>-51974.885170450063</v>
      </c>
      <c r="AI3714" s="168" t="s">
        <v>21</v>
      </c>
      <c r="AJ3714"/>
      <c r="AK3714"/>
    </row>
    <row r="3715" spans="1:37" hidden="1" x14ac:dyDescent="0.25">
      <c r="A3715" s="179" t="b">
        <f>IF(E3715&lt;&gt;1,"",NOT(ISNA(VLOOKUP(P3715,Mapping!$P:$P,1,FALSE))))</f>
        <v>0</v>
      </c>
      <c r="B3715" s="180" t="str">
        <f t="shared" si="57"/>
        <v/>
      </c>
      <c r="E3715" s="167">
        <v>1</v>
      </c>
      <c r="F3715" s="170" t="s">
        <v>5522</v>
      </c>
      <c r="G3715" s="169">
        <v>287800.73981692549</v>
      </c>
      <c r="H3715" s="168" t="s">
        <v>1266</v>
      </c>
      <c r="I3715" s="168" t="s">
        <v>402</v>
      </c>
      <c r="J3715" s="169">
        <v>122663.64515621751</v>
      </c>
      <c r="K3715" s="169">
        <v>56747.089368619352</v>
      </c>
      <c r="L3715" s="168" t="s">
        <v>5</v>
      </c>
      <c r="M3715" s="168" t="s">
        <v>21</v>
      </c>
      <c r="N3715" s="168" t="s">
        <v>2829</v>
      </c>
      <c r="O3715" s="168" t="s">
        <v>21</v>
      </c>
      <c r="P3715" s="168" t="s">
        <v>2831</v>
      </c>
      <c r="Q3715" s="168" t="s">
        <v>2832</v>
      </c>
      <c r="R3715" s="168" t="s">
        <v>1259</v>
      </c>
      <c r="S3715" s="168" t="s">
        <v>21</v>
      </c>
      <c r="T3715" s="168" t="s">
        <v>1259</v>
      </c>
      <c r="U3715" s="168" t="s">
        <v>1259</v>
      </c>
      <c r="V3715" s="168" t="s">
        <v>2832</v>
      </c>
      <c r="W3715" s="168" t="s">
        <v>1259</v>
      </c>
      <c r="X3715" s="168" t="s">
        <v>21</v>
      </c>
      <c r="Y3715" s="168" t="s">
        <v>1259</v>
      </c>
      <c r="Z3715" s="168" t="s">
        <v>21</v>
      </c>
      <c r="AA3715" s="168" t="s">
        <v>5523</v>
      </c>
      <c r="AB3715" s="168" t="s">
        <v>1259</v>
      </c>
      <c r="AC3715" s="168" t="s">
        <v>9768</v>
      </c>
      <c r="AD3715" s="169">
        <v>217741.07666795139</v>
      </c>
      <c r="AE3715" s="168" t="s">
        <v>811</v>
      </c>
      <c r="AF3715" s="169">
        <v>-142796.08878553641</v>
      </c>
      <c r="AG3715" s="169">
        <v>34950.907937275071</v>
      </c>
      <c r="AH3715" s="169">
        <v>-114326.5273627063</v>
      </c>
      <c r="AI3715" s="168" t="s">
        <v>21</v>
      </c>
      <c r="AJ3715"/>
      <c r="AK3715"/>
    </row>
    <row r="3716" spans="1:37" hidden="1" x14ac:dyDescent="0.25">
      <c r="A3716" s="179" t="b">
        <f>IF(E3716&lt;&gt;1,"",NOT(ISNA(VLOOKUP(P3716,Mapping!$P:$P,1,FALSE))))</f>
        <v>0</v>
      </c>
      <c r="B3716" s="180" t="str">
        <f t="shared" si="57"/>
        <v/>
      </c>
      <c r="E3716" s="167">
        <v>1</v>
      </c>
      <c r="F3716" s="170" t="s">
        <v>5522</v>
      </c>
      <c r="G3716" s="169">
        <v>750606.06770653767</v>
      </c>
      <c r="H3716" s="168" t="s">
        <v>1266</v>
      </c>
      <c r="I3716" s="168" t="s">
        <v>402</v>
      </c>
      <c r="J3716" s="169">
        <v>319916.05163985019</v>
      </c>
      <c r="K3716" s="169">
        <v>148000.69531393831</v>
      </c>
      <c r="L3716" s="168" t="s">
        <v>5</v>
      </c>
      <c r="M3716" s="168" t="s">
        <v>21</v>
      </c>
      <c r="N3716" s="168" t="s">
        <v>2829</v>
      </c>
      <c r="O3716" s="168" t="s">
        <v>21</v>
      </c>
      <c r="P3716" s="168" t="s">
        <v>2833</v>
      </c>
      <c r="Q3716" s="168" t="s">
        <v>2834</v>
      </c>
      <c r="R3716" s="168" t="s">
        <v>1259</v>
      </c>
      <c r="S3716" s="168" t="s">
        <v>21</v>
      </c>
      <c r="T3716" s="168" t="s">
        <v>1259</v>
      </c>
      <c r="U3716" s="168" t="s">
        <v>1259</v>
      </c>
      <c r="V3716" s="168" t="s">
        <v>2834</v>
      </c>
      <c r="W3716" s="168" t="s">
        <v>1259</v>
      </c>
      <c r="X3716" s="168" t="s">
        <v>21</v>
      </c>
      <c r="Y3716" s="168" t="s">
        <v>1259</v>
      </c>
      <c r="Z3716" s="168" t="s">
        <v>21</v>
      </c>
      <c r="AA3716" s="168" t="s">
        <v>5523</v>
      </c>
      <c r="AB3716" s="168" t="s">
        <v>1259</v>
      </c>
      <c r="AC3716" s="168" t="s">
        <v>9769</v>
      </c>
      <c r="AD3716" s="169">
        <v>567885.17444355262</v>
      </c>
      <c r="AE3716" s="168" t="s">
        <v>811</v>
      </c>
      <c r="AF3716" s="169">
        <v>-372422.98527573701</v>
      </c>
      <c r="AG3716" s="169">
        <v>91154.607824355597</v>
      </c>
      <c r="AH3716" s="169">
        <v>-298172.21871233737</v>
      </c>
      <c r="AI3716" s="168" t="s">
        <v>21</v>
      </c>
      <c r="AJ3716"/>
      <c r="AK3716"/>
    </row>
    <row r="3717" spans="1:37" hidden="1" x14ac:dyDescent="0.25">
      <c r="A3717" s="179" t="b">
        <f>IF(E3717&lt;&gt;1,"",NOT(ISNA(VLOOKUP(P3717,Mapping!$P:$P,1,FALSE))))</f>
        <v>0</v>
      </c>
      <c r="B3717" s="180" t="str">
        <f t="shared" si="57"/>
        <v/>
      </c>
      <c r="E3717" s="167">
        <v>1</v>
      </c>
      <c r="F3717" s="170" t="s">
        <v>5522</v>
      </c>
      <c r="G3717" s="169">
        <v>1378182.811521871</v>
      </c>
      <c r="H3717" s="168" t="s">
        <v>1266</v>
      </c>
      <c r="I3717" s="168" t="s">
        <v>402</v>
      </c>
      <c r="J3717" s="169">
        <v>587395.73588467657</v>
      </c>
      <c r="K3717" s="169">
        <v>271743.09288251272</v>
      </c>
      <c r="L3717" s="168" t="s">
        <v>5</v>
      </c>
      <c r="M3717" s="168" t="s">
        <v>21</v>
      </c>
      <c r="N3717" s="168" t="s">
        <v>2829</v>
      </c>
      <c r="O3717" s="168" t="s">
        <v>21</v>
      </c>
      <c r="P3717" s="168" t="s">
        <v>2836</v>
      </c>
      <c r="Q3717" s="168" t="s">
        <v>2837</v>
      </c>
      <c r="R3717" s="168" t="s">
        <v>1259</v>
      </c>
      <c r="S3717" s="168" t="s">
        <v>21</v>
      </c>
      <c r="T3717" s="168" t="s">
        <v>1259</v>
      </c>
      <c r="U3717" s="168" t="s">
        <v>1259</v>
      </c>
      <c r="V3717" s="168" t="s">
        <v>2837</v>
      </c>
      <c r="W3717" s="168" t="s">
        <v>1259</v>
      </c>
      <c r="X3717" s="168" t="s">
        <v>21</v>
      </c>
      <c r="Y3717" s="168" t="s">
        <v>1259</v>
      </c>
      <c r="Z3717" s="168" t="s">
        <v>21</v>
      </c>
      <c r="AA3717" s="168" t="s">
        <v>5523</v>
      </c>
      <c r="AB3717" s="168" t="s">
        <v>1259</v>
      </c>
      <c r="AC3717" s="168" t="s">
        <v>9770</v>
      </c>
      <c r="AD3717" s="169">
        <v>1042690.19397562</v>
      </c>
      <c r="AE3717" s="168" t="s">
        <v>811</v>
      </c>
      <c r="AF3717" s="169">
        <v>-683803.36771185545</v>
      </c>
      <c r="AG3717" s="169">
        <v>167368.36950758591</v>
      </c>
      <c r="AH3717" s="169">
        <v>-547472.02878107526</v>
      </c>
      <c r="AI3717" s="168" t="s">
        <v>21</v>
      </c>
      <c r="AJ3717"/>
      <c r="AK3717"/>
    </row>
    <row r="3718" spans="1:37" hidden="1" x14ac:dyDescent="0.25">
      <c r="A3718" s="179" t="b">
        <f>IF(E3718&lt;&gt;1,"",NOT(ISNA(VLOOKUP(P3718,Mapping!$P:$P,1,FALSE))))</f>
        <v>0</v>
      </c>
      <c r="B3718" s="180" t="str">
        <f t="shared" si="57"/>
        <v/>
      </c>
      <c r="E3718" s="167">
        <v>1</v>
      </c>
      <c r="F3718" s="170" t="s">
        <v>5524</v>
      </c>
      <c r="G3718" s="169">
        <v>1377990.4330070859</v>
      </c>
      <c r="H3718" s="168" t="s">
        <v>1266</v>
      </c>
      <c r="I3718" s="168" t="s">
        <v>303</v>
      </c>
      <c r="J3718" s="169">
        <v>690505.46472430066</v>
      </c>
      <c r="K3718" s="169">
        <v>442126.87053768022</v>
      </c>
      <c r="L3718" s="168" t="s">
        <v>5</v>
      </c>
      <c r="M3718" s="168" t="s">
        <v>21</v>
      </c>
      <c r="N3718" s="168" t="s">
        <v>2829</v>
      </c>
      <c r="O3718" s="168" t="s">
        <v>21</v>
      </c>
      <c r="P3718" s="168" t="s">
        <v>2831</v>
      </c>
      <c r="Q3718" s="168" t="s">
        <v>2832</v>
      </c>
      <c r="R3718" s="168" t="s">
        <v>1259</v>
      </c>
      <c r="S3718" s="168" t="s">
        <v>21</v>
      </c>
      <c r="T3718" s="168" t="s">
        <v>1259</v>
      </c>
      <c r="U3718" s="168" t="s">
        <v>1259</v>
      </c>
      <c r="V3718" s="168" t="s">
        <v>2832</v>
      </c>
      <c r="W3718" s="168" t="s">
        <v>1259</v>
      </c>
      <c r="X3718" s="168" t="s">
        <v>21</v>
      </c>
      <c r="Y3718" s="168" t="s">
        <v>1259</v>
      </c>
      <c r="Z3718" s="168" t="s">
        <v>21</v>
      </c>
      <c r="AA3718" s="168" t="s">
        <v>5525</v>
      </c>
      <c r="AB3718" s="168" t="s">
        <v>5526</v>
      </c>
      <c r="AC3718" s="168" t="s">
        <v>12405</v>
      </c>
      <c r="AD3718" s="169">
        <v>1056233.047587876</v>
      </c>
      <c r="AE3718" s="168" t="s">
        <v>816</v>
      </c>
      <c r="AF3718" s="169">
        <v>-736000.32222759945</v>
      </c>
      <c r="AG3718" s="169">
        <v>-1299878.01219164</v>
      </c>
      <c r="AH3718" s="169">
        <v>-481422.84665024292</v>
      </c>
      <c r="AI3718" s="168" t="s">
        <v>21</v>
      </c>
      <c r="AJ3718"/>
      <c r="AK3718"/>
    </row>
    <row r="3719" spans="1:37" hidden="1" x14ac:dyDescent="0.25">
      <c r="A3719" s="179" t="b">
        <f>IF(E3719&lt;&gt;1,"",NOT(ISNA(VLOOKUP(P3719,Mapping!$P:$P,1,FALSE))))</f>
        <v>0</v>
      </c>
      <c r="B3719" s="180" t="str">
        <f t="shared" si="57"/>
        <v/>
      </c>
      <c r="E3719" s="167">
        <v>1</v>
      </c>
      <c r="F3719" s="170" t="s">
        <v>5524</v>
      </c>
      <c r="G3719" s="169">
        <v>305971.03555179707</v>
      </c>
      <c r="H3719" s="168" t="s">
        <v>1266</v>
      </c>
      <c r="I3719" s="168" t="s">
        <v>303</v>
      </c>
      <c r="J3719" s="169">
        <v>153320.85552642061</v>
      </c>
      <c r="K3719" s="169">
        <v>98170.504804218726</v>
      </c>
      <c r="L3719" s="168" t="s">
        <v>5</v>
      </c>
      <c r="M3719" s="168" t="s">
        <v>21</v>
      </c>
      <c r="N3719" s="168" t="s">
        <v>2829</v>
      </c>
      <c r="O3719" s="168" t="s">
        <v>21</v>
      </c>
      <c r="P3719" s="168" t="s">
        <v>2836</v>
      </c>
      <c r="Q3719" s="168" t="s">
        <v>2837</v>
      </c>
      <c r="R3719" s="168" t="s">
        <v>1259</v>
      </c>
      <c r="S3719" s="168" t="s">
        <v>21</v>
      </c>
      <c r="T3719" s="168" t="s">
        <v>1259</v>
      </c>
      <c r="U3719" s="168" t="s">
        <v>1259</v>
      </c>
      <c r="V3719" s="168" t="s">
        <v>2837</v>
      </c>
      <c r="W3719" s="168" t="s">
        <v>1259</v>
      </c>
      <c r="X3719" s="168" t="s">
        <v>21</v>
      </c>
      <c r="Y3719" s="168" t="s">
        <v>1259</v>
      </c>
      <c r="Z3719" s="168" t="s">
        <v>21</v>
      </c>
      <c r="AA3719" s="168" t="s">
        <v>5525</v>
      </c>
      <c r="AB3719" s="168" t="s">
        <v>5526</v>
      </c>
      <c r="AC3719" s="168" t="s">
        <v>6751</v>
      </c>
      <c r="AD3719" s="169">
        <v>234527.54940340831</v>
      </c>
      <c r="AE3719" s="168" t="s">
        <v>816</v>
      </c>
      <c r="AF3719" s="169">
        <v>-163422.60103142311</v>
      </c>
      <c r="AG3719" s="169">
        <v>-288626.8380059519</v>
      </c>
      <c r="AH3719" s="169">
        <v>-106895.84150916339</v>
      </c>
      <c r="AI3719" s="168" t="s">
        <v>21</v>
      </c>
      <c r="AJ3719"/>
      <c r="AK3719"/>
    </row>
    <row r="3720" spans="1:37" hidden="1" x14ac:dyDescent="0.25">
      <c r="A3720" s="179" t="b">
        <f>IF(E3720&lt;&gt;1,"",NOT(ISNA(VLOOKUP(P3720,Mapping!$P:$P,1,FALSE))))</f>
        <v>0</v>
      </c>
      <c r="B3720" s="180" t="str">
        <f t="shared" si="57"/>
        <v/>
      </c>
      <c r="E3720" s="167">
        <v>1</v>
      </c>
      <c r="F3720" s="170" t="s">
        <v>5527</v>
      </c>
      <c r="G3720" s="169">
        <v>3170631.8326388979</v>
      </c>
      <c r="H3720" s="168" t="s">
        <v>1266</v>
      </c>
      <c r="I3720" s="168" t="s">
        <v>303</v>
      </c>
      <c r="J3720" s="169">
        <v>1360415.4056416999</v>
      </c>
      <c r="K3720" s="169">
        <v>717077.06758935109</v>
      </c>
      <c r="L3720" s="168" t="s">
        <v>5</v>
      </c>
      <c r="M3720" s="168" t="s">
        <v>21</v>
      </c>
      <c r="N3720" s="168" t="s">
        <v>2829</v>
      </c>
      <c r="O3720" s="168" t="s">
        <v>21</v>
      </c>
      <c r="P3720" s="168" t="s">
        <v>2831</v>
      </c>
      <c r="Q3720" s="168" t="s">
        <v>2832</v>
      </c>
      <c r="R3720" s="168" t="s">
        <v>1259</v>
      </c>
      <c r="S3720" s="168" t="s">
        <v>21</v>
      </c>
      <c r="T3720" s="168" t="s">
        <v>1259</v>
      </c>
      <c r="U3720" s="168" t="s">
        <v>1259</v>
      </c>
      <c r="V3720" s="168" t="s">
        <v>2832</v>
      </c>
      <c r="W3720" s="168" t="s">
        <v>1259</v>
      </c>
      <c r="X3720" s="168" t="s">
        <v>21</v>
      </c>
      <c r="Y3720" s="168" t="s">
        <v>1259</v>
      </c>
      <c r="Z3720" s="168" t="s">
        <v>21</v>
      </c>
      <c r="AA3720" s="168" t="s">
        <v>5528</v>
      </c>
      <c r="AB3720" s="168" t="s">
        <v>5529</v>
      </c>
      <c r="AC3720" s="168" t="s">
        <v>6785</v>
      </c>
      <c r="AD3720" s="169">
        <v>2635759.1611974272</v>
      </c>
      <c r="AE3720" s="168" t="s">
        <v>811</v>
      </c>
      <c r="AF3720" s="169">
        <v>-1403028.5136470259</v>
      </c>
      <c r="AG3720" s="169">
        <v>1223316.6855964109</v>
      </c>
      <c r="AH3720" s="169">
        <v>-2263577.62334463</v>
      </c>
      <c r="AI3720" s="168" t="s">
        <v>21</v>
      </c>
      <c r="AJ3720"/>
      <c r="AK3720"/>
    </row>
    <row r="3721" spans="1:37" hidden="1" x14ac:dyDescent="0.25">
      <c r="A3721" s="179" t="b">
        <f>IF(E3721&lt;&gt;1,"",NOT(ISNA(VLOOKUP(P3721,Mapping!$P:$P,1,FALSE))))</f>
        <v>0</v>
      </c>
      <c r="B3721" s="180" t="str">
        <f t="shared" si="57"/>
        <v/>
      </c>
      <c r="E3721" s="167">
        <v>1</v>
      </c>
      <c r="F3721" s="170" t="s">
        <v>5527</v>
      </c>
      <c r="G3721" s="169">
        <v>1825654.203448789</v>
      </c>
      <c r="H3721" s="168" t="s">
        <v>1266</v>
      </c>
      <c r="I3721" s="168" t="s">
        <v>303</v>
      </c>
      <c r="J3721" s="169">
        <v>783329.07598392933</v>
      </c>
      <c r="K3721" s="169">
        <v>412893.96932334598</v>
      </c>
      <c r="L3721" s="168" t="s">
        <v>5</v>
      </c>
      <c r="M3721" s="168" t="s">
        <v>21</v>
      </c>
      <c r="N3721" s="168" t="s">
        <v>2829</v>
      </c>
      <c r="O3721" s="168" t="s">
        <v>21</v>
      </c>
      <c r="P3721" s="168" t="s">
        <v>2835</v>
      </c>
      <c r="Q3721" s="168" t="s">
        <v>2834</v>
      </c>
      <c r="R3721" s="168" t="s">
        <v>1259</v>
      </c>
      <c r="S3721" s="168" t="s">
        <v>21</v>
      </c>
      <c r="T3721" s="168" t="s">
        <v>1259</v>
      </c>
      <c r="U3721" s="168" t="s">
        <v>1259</v>
      </c>
      <c r="V3721" s="168" t="s">
        <v>2834</v>
      </c>
      <c r="W3721" s="168" t="s">
        <v>1259</v>
      </c>
      <c r="X3721" s="168" t="s">
        <v>21</v>
      </c>
      <c r="Y3721" s="168" t="s">
        <v>1259</v>
      </c>
      <c r="Z3721" s="168" t="s">
        <v>21</v>
      </c>
      <c r="AA3721" s="168" t="s">
        <v>5528</v>
      </c>
      <c r="AB3721" s="168" t="s">
        <v>5529</v>
      </c>
      <c r="AC3721" s="168" t="s">
        <v>6965</v>
      </c>
      <c r="AD3721" s="169">
        <v>1517673.7779465721</v>
      </c>
      <c r="AE3721" s="168" t="s">
        <v>811</v>
      </c>
      <c r="AF3721" s="169">
        <v>-807865.76263139478</v>
      </c>
      <c r="AG3721" s="169">
        <v>704387.44297515065</v>
      </c>
      <c r="AH3721" s="169">
        <v>-1303371.1326402349</v>
      </c>
      <c r="AI3721" s="168" t="s">
        <v>21</v>
      </c>
      <c r="AJ3721"/>
      <c r="AK3721"/>
    </row>
    <row r="3722" spans="1:37" hidden="1" x14ac:dyDescent="0.25">
      <c r="A3722" s="179" t="b">
        <f>IF(E3722&lt;&gt;1,"",NOT(ISNA(VLOOKUP(P3722,Mapping!$P:$P,1,FALSE))))</f>
        <v>0</v>
      </c>
      <c r="B3722" s="180" t="str">
        <f t="shared" si="57"/>
        <v/>
      </c>
      <c r="E3722" s="167">
        <v>1</v>
      </c>
      <c r="F3722" s="170" t="s">
        <v>5527</v>
      </c>
      <c r="G3722" s="169">
        <v>2691693.9766692151</v>
      </c>
      <c r="H3722" s="168" t="s">
        <v>1266</v>
      </c>
      <c r="I3722" s="168" t="s">
        <v>303</v>
      </c>
      <c r="J3722" s="169">
        <v>1154918.6870069529</v>
      </c>
      <c r="K3722" s="169">
        <v>608759.42888374592</v>
      </c>
      <c r="L3722" s="168" t="s">
        <v>5</v>
      </c>
      <c r="M3722" s="168" t="s">
        <v>21</v>
      </c>
      <c r="N3722" s="168" t="s">
        <v>2829</v>
      </c>
      <c r="O3722" s="168" t="s">
        <v>21</v>
      </c>
      <c r="P3722" s="168" t="s">
        <v>2836</v>
      </c>
      <c r="Q3722" s="168" t="s">
        <v>2837</v>
      </c>
      <c r="R3722" s="168" t="s">
        <v>1259</v>
      </c>
      <c r="S3722" s="168" t="s">
        <v>21</v>
      </c>
      <c r="T3722" s="168" t="s">
        <v>1259</v>
      </c>
      <c r="U3722" s="168" t="s">
        <v>1259</v>
      </c>
      <c r="V3722" s="168" t="s">
        <v>2837</v>
      </c>
      <c r="W3722" s="168" t="s">
        <v>1259</v>
      </c>
      <c r="X3722" s="168" t="s">
        <v>21</v>
      </c>
      <c r="Y3722" s="168" t="s">
        <v>1259</v>
      </c>
      <c r="Z3722" s="168" t="s">
        <v>21</v>
      </c>
      <c r="AA3722" s="168" t="s">
        <v>5528</v>
      </c>
      <c r="AB3722" s="168" t="s">
        <v>5529</v>
      </c>
      <c r="AC3722" s="168" t="s">
        <v>9771</v>
      </c>
      <c r="AD3722" s="169">
        <v>2237616.1700997548</v>
      </c>
      <c r="AE3722" s="168" t="s">
        <v>811</v>
      </c>
      <c r="AF3722" s="169">
        <v>-1191094.8979956729</v>
      </c>
      <c r="AG3722" s="169">
        <v>1038529.330426307</v>
      </c>
      <c r="AH3722" s="169">
        <v>-1921654.2872493991</v>
      </c>
      <c r="AI3722" s="168" t="s">
        <v>21</v>
      </c>
      <c r="AJ3722"/>
      <c r="AK3722"/>
    </row>
    <row r="3723" spans="1:37" hidden="1" x14ac:dyDescent="0.25">
      <c r="A3723" s="179" t="b">
        <f>IF(E3723&lt;&gt;1,"",NOT(ISNA(VLOOKUP(P3723,Mapping!$P:$P,1,FALSE))))</f>
        <v>0</v>
      </c>
      <c r="B3723" s="180" t="str">
        <f t="shared" si="57"/>
        <v/>
      </c>
      <c r="E3723" s="167">
        <v>1</v>
      </c>
      <c r="F3723" s="170" t="s">
        <v>5530</v>
      </c>
      <c r="G3723" s="169">
        <v>204674.7625806444</v>
      </c>
      <c r="H3723" s="168" t="s">
        <v>1266</v>
      </c>
      <c r="I3723" s="168" t="s">
        <v>797</v>
      </c>
      <c r="J3723" s="169">
        <v>67372.780945783175</v>
      </c>
      <c r="K3723" s="169">
        <v>8225.2558949366958</v>
      </c>
      <c r="L3723" s="168" t="s">
        <v>5</v>
      </c>
      <c r="M3723" s="168" t="s">
        <v>21</v>
      </c>
      <c r="N3723" s="168" t="s">
        <v>2829</v>
      </c>
      <c r="O3723" s="168" t="s">
        <v>21</v>
      </c>
      <c r="P3723" s="168" t="s">
        <v>2831</v>
      </c>
      <c r="Q3723" s="168" t="s">
        <v>2832</v>
      </c>
      <c r="R3723" s="168" t="s">
        <v>1259</v>
      </c>
      <c r="S3723" s="168" t="s">
        <v>21</v>
      </c>
      <c r="T3723" s="168" t="s">
        <v>1259</v>
      </c>
      <c r="U3723" s="168" t="s">
        <v>1259</v>
      </c>
      <c r="V3723" s="168" t="s">
        <v>2832</v>
      </c>
      <c r="W3723" s="168" t="s">
        <v>1259</v>
      </c>
      <c r="X3723" s="168" t="s">
        <v>21</v>
      </c>
      <c r="Y3723" s="168" t="s">
        <v>1259</v>
      </c>
      <c r="Z3723" s="168" t="s">
        <v>21</v>
      </c>
      <c r="AA3723" s="168" t="s">
        <v>5531</v>
      </c>
      <c r="AB3723" s="168" t="s">
        <v>1259</v>
      </c>
      <c r="AC3723" s="168" t="s">
        <v>9647</v>
      </c>
      <c r="AD3723" s="169">
        <v>98240.621946204003</v>
      </c>
      <c r="AE3723" s="168" t="s">
        <v>808</v>
      </c>
      <c r="AF3723" s="169">
        <v>10441.858675547381</v>
      </c>
      <c r="AG3723" s="169">
        <v>2474.2435457722459</v>
      </c>
      <c r="AH3723" s="169">
        <v>-24619.72215240687</v>
      </c>
      <c r="AI3723" s="168" t="s">
        <v>21</v>
      </c>
      <c r="AJ3723"/>
      <c r="AK3723"/>
    </row>
    <row r="3724" spans="1:37" hidden="1" x14ac:dyDescent="0.25">
      <c r="A3724" s="179" t="b">
        <f>IF(E3724&lt;&gt;1,"",NOT(ISNA(VLOOKUP(P3724,Mapping!$P:$P,1,FALSE))))</f>
        <v>0</v>
      </c>
      <c r="B3724" s="180" t="str">
        <f t="shared" si="57"/>
        <v/>
      </c>
      <c r="E3724" s="167">
        <v>1</v>
      </c>
      <c r="F3724" s="170" t="s">
        <v>5530</v>
      </c>
      <c r="G3724" s="169">
        <v>1537805.9602180179</v>
      </c>
      <c r="H3724" s="168" t="s">
        <v>1266</v>
      </c>
      <c r="I3724" s="168" t="s">
        <v>797</v>
      </c>
      <c r="J3724" s="169">
        <v>506199.50788542372</v>
      </c>
      <c r="K3724" s="169">
        <v>61799.742088711188</v>
      </c>
      <c r="L3724" s="168" t="s">
        <v>5</v>
      </c>
      <c r="M3724" s="168" t="s">
        <v>21</v>
      </c>
      <c r="N3724" s="168" t="s">
        <v>2829</v>
      </c>
      <c r="O3724" s="168" t="s">
        <v>21</v>
      </c>
      <c r="P3724" s="168" t="s">
        <v>2836</v>
      </c>
      <c r="Q3724" s="168" t="s">
        <v>2837</v>
      </c>
      <c r="R3724" s="168" t="s">
        <v>1259</v>
      </c>
      <c r="S3724" s="168" t="s">
        <v>21</v>
      </c>
      <c r="T3724" s="168" t="s">
        <v>1259</v>
      </c>
      <c r="U3724" s="168" t="s">
        <v>1259</v>
      </c>
      <c r="V3724" s="168" t="s">
        <v>2837</v>
      </c>
      <c r="W3724" s="168" t="s">
        <v>1259</v>
      </c>
      <c r="X3724" s="168" t="s">
        <v>21</v>
      </c>
      <c r="Y3724" s="168" t="s">
        <v>1259</v>
      </c>
      <c r="Z3724" s="168" t="s">
        <v>21</v>
      </c>
      <c r="AA3724" s="168" t="s">
        <v>5531</v>
      </c>
      <c r="AB3724" s="168" t="s">
        <v>1259</v>
      </c>
      <c r="AC3724" s="168" t="s">
        <v>9772</v>
      </c>
      <c r="AD3724" s="169">
        <v>738122.33643057081</v>
      </c>
      <c r="AE3724" s="168" t="s">
        <v>808</v>
      </c>
      <c r="AF3724" s="169">
        <v>78453.993567888392</v>
      </c>
      <c r="AG3724" s="169">
        <v>18590.012875770681</v>
      </c>
      <c r="AH3724" s="169">
        <v>-184978.13305128619</v>
      </c>
      <c r="AI3724" s="168" t="s">
        <v>21</v>
      </c>
      <c r="AJ3724"/>
      <c r="AK3724"/>
    </row>
    <row r="3725" spans="1:37" hidden="1" x14ac:dyDescent="0.25">
      <c r="A3725" s="179" t="b">
        <f>IF(E3725&lt;&gt;1,"",NOT(ISNA(VLOOKUP(P3725,Mapping!$P:$P,1,FALSE))))</f>
        <v>0</v>
      </c>
      <c r="B3725" s="180" t="str">
        <f t="shared" si="57"/>
        <v/>
      </c>
      <c r="E3725" s="167">
        <v>1</v>
      </c>
      <c r="F3725" s="170" t="s">
        <v>5534</v>
      </c>
      <c r="G3725" s="169">
        <v>14858516.19267815</v>
      </c>
      <c r="H3725" s="168" t="s">
        <v>1266</v>
      </c>
      <c r="I3725" s="168" t="s">
        <v>303</v>
      </c>
      <c r="J3725" s="169">
        <v>4295481.753461495</v>
      </c>
      <c r="K3725" s="169">
        <v>2180498.707768322</v>
      </c>
      <c r="L3725" s="168" t="s">
        <v>5</v>
      </c>
      <c r="M3725" s="168" t="s">
        <v>21</v>
      </c>
      <c r="N3725" s="168" t="s">
        <v>2829</v>
      </c>
      <c r="O3725" s="168" t="s">
        <v>21</v>
      </c>
      <c r="P3725" s="168" t="s">
        <v>2831</v>
      </c>
      <c r="Q3725" s="168" t="s">
        <v>2832</v>
      </c>
      <c r="R3725" s="168" t="s">
        <v>1259</v>
      </c>
      <c r="S3725" s="168" t="s">
        <v>21</v>
      </c>
      <c r="T3725" s="168" t="s">
        <v>1259</v>
      </c>
      <c r="U3725" s="168" t="s">
        <v>1259</v>
      </c>
      <c r="V3725" s="168" t="s">
        <v>2832</v>
      </c>
      <c r="W3725" s="168" t="s">
        <v>1259</v>
      </c>
      <c r="X3725" s="168" t="s">
        <v>21</v>
      </c>
      <c r="Y3725" s="168" t="s">
        <v>1259</v>
      </c>
      <c r="Z3725" s="168" t="s">
        <v>21</v>
      </c>
      <c r="AA3725" s="168" t="s">
        <v>5535</v>
      </c>
      <c r="AB3725" s="168" t="s">
        <v>5536</v>
      </c>
      <c r="AC3725" s="168" t="s">
        <v>12406</v>
      </c>
      <c r="AD3725" s="169">
        <v>5299626.7105918052</v>
      </c>
      <c r="AE3725" s="168" t="s">
        <v>816</v>
      </c>
      <c r="AF3725" s="169">
        <v>-2673265.898661355</v>
      </c>
      <c r="AG3725" s="169">
        <v>-9038993.588366922</v>
      </c>
      <c r="AH3725" s="169">
        <v>-1193855.8852017019</v>
      </c>
      <c r="AI3725" s="168" t="s">
        <v>21</v>
      </c>
      <c r="AJ3725"/>
      <c r="AK3725"/>
    </row>
    <row r="3726" spans="1:37" hidden="1" x14ac:dyDescent="0.25">
      <c r="A3726" s="179" t="b">
        <f>IF(E3726&lt;&gt;1,"",NOT(ISNA(VLOOKUP(P3726,Mapping!$P:$P,1,FALSE))))</f>
        <v>0</v>
      </c>
      <c r="B3726" s="180" t="str">
        <f t="shared" si="57"/>
        <v/>
      </c>
      <c r="E3726" s="167">
        <v>1</v>
      </c>
      <c r="F3726" s="170" t="s">
        <v>5534</v>
      </c>
      <c r="G3726" s="169">
        <v>7459787.1493480522</v>
      </c>
      <c r="H3726" s="168" t="s">
        <v>1266</v>
      </c>
      <c r="I3726" s="168" t="s">
        <v>303</v>
      </c>
      <c r="J3726" s="169">
        <v>2156566.5891000102</v>
      </c>
      <c r="K3726" s="169">
        <v>1094729.515952314</v>
      </c>
      <c r="L3726" s="168" t="s">
        <v>5</v>
      </c>
      <c r="M3726" s="168" t="s">
        <v>21</v>
      </c>
      <c r="N3726" s="168" t="s">
        <v>2829</v>
      </c>
      <c r="O3726" s="168" t="s">
        <v>21</v>
      </c>
      <c r="P3726" s="168" t="s">
        <v>2835</v>
      </c>
      <c r="Q3726" s="168" t="s">
        <v>2834</v>
      </c>
      <c r="R3726" s="168" t="s">
        <v>1259</v>
      </c>
      <c r="S3726" s="168" t="s">
        <v>21</v>
      </c>
      <c r="T3726" s="168" t="s">
        <v>1259</v>
      </c>
      <c r="U3726" s="168" t="s">
        <v>1259</v>
      </c>
      <c r="V3726" s="168" t="s">
        <v>2834</v>
      </c>
      <c r="W3726" s="168" t="s">
        <v>1259</v>
      </c>
      <c r="X3726" s="168" t="s">
        <v>21</v>
      </c>
      <c r="Y3726" s="168" t="s">
        <v>1259</v>
      </c>
      <c r="Z3726" s="168" t="s">
        <v>21</v>
      </c>
      <c r="AA3726" s="168" t="s">
        <v>5535</v>
      </c>
      <c r="AB3726" s="168" t="s">
        <v>5536</v>
      </c>
      <c r="AC3726" s="168" t="s">
        <v>2787</v>
      </c>
      <c r="AD3726" s="169">
        <v>2660702.2342847162</v>
      </c>
      <c r="AE3726" s="168" t="s">
        <v>816</v>
      </c>
      <c r="AF3726" s="169">
        <v>-1342125.575597594</v>
      </c>
      <c r="AG3726" s="169">
        <v>-4538068.7640106408</v>
      </c>
      <c r="AH3726" s="169">
        <v>-599380.89881342184</v>
      </c>
      <c r="AI3726" s="168" t="s">
        <v>21</v>
      </c>
      <c r="AJ3726"/>
      <c r="AK3726"/>
    </row>
    <row r="3727" spans="1:37" hidden="1" x14ac:dyDescent="0.25">
      <c r="A3727" s="179" t="b">
        <f>IF(E3727&lt;&gt;1,"",NOT(ISNA(VLOOKUP(P3727,Mapping!$P:$P,1,FALSE))))</f>
        <v>0</v>
      </c>
      <c r="B3727" s="180" t="str">
        <f t="shared" si="57"/>
        <v/>
      </c>
      <c r="E3727" s="167">
        <v>1</v>
      </c>
      <c r="F3727" s="170" t="s">
        <v>5534</v>
      </c>
      <c r="G3727" s="169">
        <v>8668163.5979342517</v>
      </c>
      <c r="H3727" s="168" t="s">
        <v>1266</v>
      </c>
      <c r="I3727" s="168" t="s">
        <v>303</v>
      </c>
      <c r="J3727" s="169">
        <v>2505898.8453566888</v>
      </c>
      <c r="K3727" s="169">
        <v>1272059.691487493</v>
      </c>
      <c r="L3727" s="168" t="s">
        <v>5</v>
      </c>
      <c r="M3727" s="168" t="s">
        <v>21</v>
      </c>
      <c r="N3727" s="168" t="s">
        <v>2829</v>
      </c>
      <c r="O3727" s="168" t="s">
        <v>21</v>
      </c>
      <c r="P3727" s="168" t="s">
        <v>2836</v>
      </c>
      <c r="Q3727" s="168" t="s">
        <v>2837</v>
      </c>
      <c r="R3727" s="168" t="s">
        <v>1259</v>
      </c>
      <c r="S3727" s="168" t="s">
        <v>21</v>
      </c>
      <c r="T3727" s="168" t="s">
        <v>1259</v>
      </c>
      <c r="U3727" s="168" t="s">
        <v>1259</v>
      </c>
      <c r="V3727" s="168" t="s">
        <v>2837</v>
      </c>
      <c r="W3727" s="168" t="s">
        <v>1259</v>
      </c>
      <c r="X3727" s="168" t="s">
        <v>21</v>
      </c>
      <c r="Y3727" s="168" t="s">
        <v>1259</v>
      </c>
      <c r="Z3727" s="168" t="s">
        <v>21</v>
      </c>
      <c r="AA3727" s="168" t="s">
        <v>5535</v>
      </c>
      <c r="AB3727" s="168" t="s">
        <v>5536</v>
      </c>
      <c r="AC3727" s="168" t="s">
        <v>9773</v>
      </c>
      <c r="AD3727" s="169">
        <v>3091697.0940899742</v>
      </c>
      <c r="AE3727" s="168" t="s">
        <v>816</v>
      </c>
      <c r="AF3727" s="169">
        <v>-1559530.2956155201</v>
      </c>
      <c r="AG3727" s="169">
        <v>-5273169.5526402993</v>
      </c>
      <c r="AH3727" s="169">
        <v>-696471.84086823277</v>
      </c>
      <c r="AI3727" s="168" t="s">
        <v>21</v>
      </c>
      <c r="AJ3727"/>
      <c r="AK3727"/>
    </row>
    <row r="3728" spans="1:37" hidden="1" x14ac:dyDescent="0.25">
      <c r="A3728" s="179" t="b">
        <f>IF(E3728&lt;&gt;1,"",NOT(ISNA(VLOOKUP(P3728,Mapping!$P:$P,1,FALSE))))</f>
        <v>0</v>
      </c>
      <c r="B3728" s="180" t="str">
        <f t="shared" si="57"/>
        <v/>
      </c>
      <c r="E3728" s="167">
        <v>1</v>
      </c>
      <c r="F3728" s="170" t="s">
        <v>5537</v>
      </c>
      <c r="G3728" s="169">
        <v>174170.07193454599</v>
      </c>
      <c r="H3728" s="168" t="s">
        <v>1266</v>
      </c>
      <c r="I3728" s="168" t="s">
        <v>797</v>
      </c>
      <c r="J3728" s="169">
        <v>55367.332247477789</v>
      </c>
      <c r="K3728" s="169">
        <v>17889.57686000883</v>
      </c>
      <c r="L3728" s="168" t="s">
        <v>5</v>
      </c>
      <c r="M3728" s="168" t="s">
        <v>21</v>
      </c>
      <c r="N3728" s="168" t="s">
        <v>2829</v>
      </c>
      <c r="O3728" s="168" t="s">
        <v>21</v>
      </c>
      <c r="P3728" s="168" t="s">
        <v>2831</v>
      </c>
      <c r="Q3728" s="168" t="s">
        <v>2832</v>
      </c>
      <c r="R3728" s="168" t="s">
        <v>1259</v>
      </c>
      <c r="S3728" s="168" t="s">
        <v>21</v>
      </c>
      <c r="T3728" s="168" t="s">
        <v>1259</v>
      </c>
      <c r="U3728" s="168" t="s">
        <v>1259</v>
      </c>
      <c r="V3728" s="168" t="s">
        <v>2832</v>
      </c>
      <c r="W3728" s="168" t="s">
        <v>1259</v>
      </c>
      <c r="X3728" s="168" t="s">
        <v>21</v>
      </c>
      <c r="Y3728" s="168" t="s">
        <v>1259</v>
      </c>
      <c r="Z3728" s="168" t="s">
        <v>21</v>
      </c>
      <c r="AA3728" s="168" t="s">
        <v>5538</v>
      </c>
      <c r="AB3728" s="168" t="s">
        <v>1259</v>
      </c>
      <c r="AC3728" s="168" t="s">
        <v>2459</v>
      </c>
      <c r="AD3728" s="169">
        <v>87506.099293676743</v>
      </c>
      <c r="AE3728" s="168" t="s">
        <v>816</v>
      </c>
      <c r="AF3728" s="169">
        <v>-18336.442974967591</v>
      </c>
      <c r="AG3728" s="169">
        <v>-156713.66651224249</v>
      </c>
      <c r="AH3728" s="169">
        <v>-14488.74947141809</v>
      </c>
      <c r="AI3728" s="168" t="s">
        <v>21</v>
      </c>
      <c r="AJ3728"/>
      <c r="AK3728"/>
    </row>
    <row r="3729" spans="1:37" hidden="1" x14ac:dyDescent="0.25">
      <c r="A3729" s="179" t="b">
        <f>IF(E3729&lt;&gt;1,"",NOT(ISNA(VLOOKUP(P3729,Mapping!$P:$P,1,FALSE))))</f>
        <v>0</v>
      </c>
      <c r="B3729" s="180" t="str">
        <f t="shared" si="57"/>
        <v/>
      </c>
      <c r="E3729" s="167">
        <v>1</v>
      </c>
      <c r="F3729" s="170" t="s">
        <v>5539</v>
      </c>
      <c r="G3729" s="169">
        <v>921349.02066465572</v>
      </c>
      <c r="H3729" s="168" t="s">
        <v>1266</v>
      </c>
      <c r="I3729" s="168" t="s">
        <v>402</v>
      </c>
      <c r="J3729" s="169">
        <v>237570.60785475871</v>
      </c>
      <c r="K3729" s="169">
        <v>59519.660707074661</v>
      </c>
      <c r="L3729" s="168" t="s">
        <v>5</v>
      </c>
      <c r="M3729" s="168" t="s">
        <v>21</v>
      </c>
      <c r="N3729" s="168" t="s">
        <v>2829</v>
      </c>
      <c r="O3729" s="168" t="s">
        <v>21</v>
      </c>
      <c r="P3729" s="168" t="s">
        <v>2831</v>
      </c>
      <c r="Q3729" s="168" t="s">
        <v>2832</v>
      </c>
      <c r="R3729" s="168" t="s">
        <v>1259</v>
      </c>
      <c r="S3729" s="168" t="s">
        <v>21</v>
      </c>
      <c r="T3729" s="168" t="s">
        <v>1259</v>
      </c>
      <c r="U3729" s="168" t="s">
        <v>1259</v>
      </c>
      <c r="V3729" s="168" t="s">
        <v>2832</v>
      </c>
      <c r="W3729" s="168" t="s">
        <v>1259</v>
      </c>
      <c r="X3729" s="168" t="s">
        <v>21</v>
      </c>
      <c r="Y3729" s="168" t="s">
        <v>1259</v>
      </c>
      <c r="Z3729" s="168" t="s">
        <v>21</v>
      </c>
      <c r="AA3729" s="168" t="s">
        <v>5540</v>
      </c>
      <c r="AB3729" s="168" t="s">
        <v>1259</v>
      </c>
      <c r="AC3729" s="168" t="s">
        <v>9774</v>
      </c>
      <c r="AD3729" s="169">
        <v>392139.9626329813</v>
      </c>
      <c r="AE3729" s="168" t="s">
        <v>810</v>
      </c>
      <c r="AF3729" s="169">
        <v>-74514.594428085838</v>
      </c>
      <c r="AG3729" s="169">
        <v>-774046.53233117948</v>
      </c>
      <c r="AH3729" s="169">
        <v>-75107.273945831461</v>
      </c>
      <c r="AI3729" s="168" t="s">
        <v>21</v>
      </c>
      <c r="AJ3729"/>
      <c r="AK3729"/>
    </row>
    <row r="3730" spans="1:37" hidden="1" x14ac:dyDescent="0.25">
      <c r="A3730" s="179" t="b">
        <f>IF(E3730&lt;&gt;1,"",NOT(ISNA(VLOOKUP(P3730,Mapping!$P:$P,1,FALSE))))</f>
        <v>0</v>
      </c>
      <c r="B3730" s="180" t="str">
        <f t="shared" si="57"/>
        <v/>
      </c>
      <c r="E3730" s="167">
        <v>1</v>
      </c>
      <c r="F3730" s="170" t="s">
        <v>5539</v>
      </c>
      <c r="G3730" s="169">
        <v>920953.79921734717</v>
      </c>
      <c r="H3730" s="168" t="s">
        <v>1266</v>
      </c>
      <c r="I3730" s="168" t="s">
        <v>402</v>
      </c>
      <c r="J3730" s="169">
        <v>237468.69967732771</v>
      </c>
      <c r="K3730" s="169">
        <v>59494.129181105207</v>
      </c>
      <c r="L3730" s="168" t="s">
        <v>5</v>
      </c>
      <c r="M3730" s="168" t="s">
        <v>21</v>
      </c>
      <c r="N3730" s="168" t="s">
        <v>2829</v>
      </c>
      <c r="O3730" s="168" t="s">
        <v>21</v>
      </c>
      <c r="P3730" s="168" t="s">
        <v>2836</v>
      </c>
      <c r="Q3730" s="168" t="s">
        <v>2837</v>
      </c>
      <c r="R3730" s="168" t="s">
        <v>1259</v>
      </c>
      <c r="S3730" s="168" t="s">
        <v>21</v>
      </c>
      <c r="T3730" s="168" t="s">
        <v>1259</v>
      </c>
      <c r="U3730" s="168" t="s">
        <v>1259</v>
      </c>
      <c r="V3730" s="168" t="s">
        <v>2837</v>
      </c>
      <c r="W3730" s="168" t="s">
        <v>1259</v>
      </c>
      <c r="X3730" s="168" t="s">
        <v>21</v>
      </c>
      <c r="Y3730" s="168" t="s">
        <v>1259</v>
      </c>
      <c r="Z3730" s="168" t="s">
        <v>21</v>
      </c>
      <c r="AA3730" s="168" t="s">
        <v>5540</v>
      </c>
      <c r="AB3730" s="168" t="s">
        <v>1259</v>
      </c>
      <c r="AC3730" s="168" t="s">
        <v>9775</v>
      </c>
      <c r="AD3730" s="169">
        <v>391971.75045702711</v>
      </c>
      <c r="AE3730" s="168" t="s">
        <v>810</v>
      </c>
      <c r="AF3730" s="169">
        <v>-74482.630682322779</v>
      </c>
      <c r="AG3730" s="169">
        <v>-773714.49769074388</v>
      </c>
      <c r="AH3730" s="169">
        <v>-75075.055964538362</v>
      </c>
      <c r="AI3730" s="168" t="s">
        <v>21</v>
      </c>
      <c r="AJ3730"/>
      <c r="AK3730"/>
    </row>
    <row r="3731" spans="1:37" hidden="1" x14ac:dyDescent="0.25">
      <c r="A3731" s="179" t="b">
        <f>IF(E3731&lt;&gt;1,"",NOT(ISNA(VLOOKUP(P3731,Mapping!$P:$P,1,FALSE))))</f>
        <v>0</v>
      </c>
      <c r="B3731" s="180" t="str">
        <f t="shared" si="57"/>
        <v/>
      </c>
      <c r="E3731" s="167">
        <v>1</v>
      </c>
      <c r="F3731" s="170" t="s">
        <v>5541</v>
      </c>
      <c r="G3731" s="169">
        <v>277311.44665825838</v>
      </c>
      <c r="H3731" s="168" t="s">
        <v>1266</v>
      </c>
      <c r="I3731" s="168" t="s">
        <v>2830</v>
      </c>
      <c r="J3731" s="169">
        <v>90264.82309120924</v>
      </c>
      <c r="K3731" s="169">
        <v>46022.783121031731</v>
      </c>
      <c r="L3731" s="168" t="s">
        <v>5</v>
      </c>
      <c r="M3731" s="168" t="s">
        <v>21</v>
      </c>
      <c r="N3731" s="168" t="s">
        <v>2829</v>
      </c>
      <c r="O3731" s="168" t="s">
        <v>21</v>
      </c>
      <c r="P3731" s="168" t="s">
        <v>2831</v>
      </c>
      <c r="Q3731" s="168" t="s">
        <v>2832</v>
      </c>
      <c r="R3731" s="168" t="s">
        <v>1259</v>
      </c>
      <c r="S3731" s="168" t="s">
        <v>21</v>
      </c>
      <c r="T3731" s="168" t="s">
        <v>1259</v>
      </c>
      <c r="U3731" s="168" t="s">
        <v>1259</v>
      </c>
      <c r="V3731" s="168" t="s">
        <v>2832</v>
      </c>
      <c r="W3731" s="168" t="s">
        <v>1259</v>
      </c>
      <c r="X3731" s="168" t="s">
        <v>21</v>
      </c>
      <c r="Y3731" s="168" t="s">
        <v>1259</v>
      </c>
      <c r="Z3731" s="168" t="s">
        <v>21</v>
      </c>
      <c r="AA3731" s="168" t="s">
        <v>5542</v>
      </c>
      <c r="AB3731" s="168" t="s">
        <v>1259</v>
      </c>
      <c r="AC3731" s="168" t="s">
        <v>9776</v>
      </c>
      <c r="AD3731" s="169">
        <v>153686.59953154161</v>
      </c>
      <c r="AE3731" s="168" t="s">
        <v>813</v>
      </c>
      <c r="AF3731" s="169">
        <v>-142875.2828440255</v>
      </c>
      <c r="AG3731" s="169">
        <v>-3451.3807774445741</v>
      </c>
      <c r="AH3731" s="169">
        <v>-100881.9286350594</v>
      </c>
      <c r="AI3731" s="168" t="s">
        <v>21</v>
      </c>
      <c r="AJ3731"/>
      <c r="AK3731"/>
    </row>
    <row r="3732" spans="1:37" hidden="1" x14ac:dyDescent="0.25">
      <c r="A3732" s="179" t="b">
        <f>IF(E3732&lt;&gt;1,"",NOT(ISNA(VLOOKUP(P3732,Mapping!$P:$P,1,FALSE))))</f>
        <v>0</v>
      </c>
      <c r="B3732" s="180" t="str">
        <f t="shared" si="57"/>
        <v/>
      </c>
      <c r="E3732" s="167">
        <v>1</v>
      </c>
      <c r="F3732" s="170" t="s">
        <v>5541</v>
      </c>
      <c r="G3732" s="169">
        <v>2054678.5489842501</v>
      </c>
      <c r="H3732" s="168" t="s">
        <v>1266</v>
      </c>
      <c r="I3732" s="168" t="s">
        <v>2830</v>
      </c>
      <c r="J3732" s="169">
        <v>668797.47651355201</v>
      </c>
      <c r="K3732" s="169">
        <v>340995.75182653958</v>
      </c>
      <c r="L3732" s="168" t="s">
        <v>5</v>
      </c>
      <c r="M3732" s="168" t="s">
        <v>21</v>
      </c>
      <c r="N3732" s="168" t="s">
        <v>2829</v>
      </c>
      <c r="O3732" s="168" t="s">
        <v>21</v>
      </c>
      <c r="P3732" s="168" t="s">
        <v>2836</v>
      </c>
      <c r="Q3732" s="168" t="s">
        <v>2837</v>
      </c>
      <c r="R3732" s="168" t="s">
        <v>1259</v>
      </c>
      <c r="S3732" s="168" t="s">
        <v>21</v>
      </c>
      <c r="T3732" s="168" t="s">
        <v>1259</v>
      </c>
      <c r="U3732" s="168" t="s">
        <v>1259</v>
      </c>
      <c r="V3732" s="168" t="s">
        <v>2837</v>
      </c>
      <c r="W3732" s="168" t="s">
        <v>1259</v>
      </c>
      <c r="X3732" s="168" t="s">
        <v>21</v>
      </c>
      <c r="Y3732" s="168" t="s">
        <v>1259</v>
      </c>
      <c r="Z3732" s="168" t="s">
        <v>21</v>
      </c>
      <c r="AA3732" s="168" t="s">
        <v>5542</v>
      </c>
      <c r="AB3732" s="168" t="s">
        <v>1259</v>
      </c>
      <c r="AC3732" s="168" t="s">
        <v>9777</v>
      </c>
      <c r="AD3732" s="169">
        <v>1138707.266249036</v>
      </c>
      <c r="AE3732" s="168" t="s">
        <v>813</v>
      </c>
      <c r="AF3732" s="169">
        <v>-1058603.1784019549</v>
      </c>
      <c r="AG3732" s="169">
        <v>-25572.25146400509</v>
      </c>
      <c r="AH3732" s="169">
        <v>-747462.59934252035</v>
      </c>
      <c r="AI3732" s="168" t="s">
        <v>21</v>
      </c>
      <c r="AJ3732"/>
      <c r="AK3732"/>
    </row>
    <row r="3733" spans="1:37" hidden="1" x14ac:dyDescent="0.25">
      <c r="A3733" s="179" t="b">
        <f>IF(E3733&lt;&gt;1,"",NOT(ISNA(VLOOKUP(P3733,Mapping!$P:$P,1,FALSE))))</f>
        <v>0</v>
      </c>
      <c r="B3733" s="180" t="str">
        <f t="shared" ref="B3733:B3796" si="58">IF(AI3733="","",VALUE(AI3733))</f>
        <v/>
      </c>
      <c r="E3733" s="167">
        <v>1</v>
      </c>
      <c r="F3733" s="170" t="s">
        <v>5543</v>
      </c>
      <c r="G3733" s="169">
        <v>1220885.611455414</v>
      </c>
      <c r="H3733" s="168" t="s">
        <v>1266</v>
      </c>
      <c r="I3733" s="168" t="s">
        <v>797</v>
      </c>
      <c r="J3733" s="169">
        <v>348561.75474167452</v>
      </c>
      <c r="K3733" s="169">
        <v>25667.920368881179</v>
      </c>
      <c r="L3733" s="168" t="s">
        <v>5</v>
      </c>
      <c r="M3733" s="168" t="s">
        <v>21</v>
      </c>
      <c r="N3733" s="168" t="s">
        <v>2829</v>
      </c>
      <c r="O3733" s="168" t="s">
        <v>21</v>
      </c>
      <c r="P3733" s="168" t="s">
        <v>2831</v>
      </c>
      <c r="Q3733" s="168" t="s">
        <v>2832</v>
      </c>
      <c r="R3733" s="168" t="s">
        <v>1259</v>
      </c>
      <c r="S3733" s="168" t="s">
        <v>21</v>
      </c>
      <c r="T3733" s="168" t="s">
        <v>1259</v>
      </c>
      <c r="U3733" s="168" t="s">
        <v>1259</v>
      </c>
      <c r="V3733" s="168" t="s">
        <v>2832</v>
      </c>
      <c r="W3733" s="168" t="s">
        <v>1259</v>
      </c>
      <c r="X3733" s="168" t="s">
        <v>21</v>
      </c>
      <c r="Y3733" s="168" t="s">
        <v>1259</v>
      </c>
      <c r="Z3733" s="168" t="s">
        <v>21</v>
      </c>
      <c r="AA3733" s="168" t="s">
        <v>5544</v>
      </c>
      <c r="AB3733" s="168" t="s">
        <v>1259</v>
      </c>
      <c r="AC3733" s="168" t="s">
        <v>9778</v>
      </c>
      <c r="AD3733" s="169">
        <v>494830.27353589953</v>
      </c>
      <c r="AE3733" s="168" t="s">
        <v>807</v>
      </c>
      <c r="AF3733" s="169">
        <v>186589.4069172912</v>
      </c>
      <c r="AG3733" s="169">
        <v>-563073.4217142571</v>
      </c>
      <c r="AH3733" s="169">
        <v>177239.54910856631</v>
      </c>
      <c r="AI3733" s="168" t="s">
        <v>21</v>
      </c>
      <c r="AJ3733"/>
      <c r="AK3733"/>
    </row>
    <row r="3734" spans="1:37" hidden="1" x14ac:dyDescent="0.25">
      <c r="A3734" s="179" t="b">
        <f>IF(E3734&lt;&gt;1,"",NOT(ISNA(VLOOKUP(P3734,Mapping!$P:$P,1,FALSE))))</f>
        <v>0</v>
      </c>
      <c r="B3734" s="180" t="str">
        <f t="shared" si="58"/>
        <v/>
      </c>
      <c r="E3734" s="167">
        <v>1</v>
      </c>
      <c r="F3734" s="170" t="s">
        <v>5543</v>
      </c>
      <c r="G3734" s="169">
        <v>1055453.9567866591</v>
      </c>
      <c r="H3734" s="168" t="s">
        <v>1266</v>
      </c>
      <c r="I3734" s="168" t="s">
        <v>797</v>
      </c>
      <c r="J3734" s="169">
        <v>301331.16466827679</v>
      </c>
      <c r="K3734" s="169">
        <v>22189.88237851789</v>
      </c>
      <c r="L3734" s="168" t="s">
        <v>5</v>
      </c>
      <c r="M3734" s="168" t="s">
        <v>21</v>
      </c>
      <c r="N3734" s="168" t="s">
        <v>2829</v>
      </c>
      <c r="O3734" s="168" t="s">
        <v>21</v>
      </c>
      <c r="P3734" s="168" t="s">
        <v>2836</v>
      </c>
      <c r="Q3734" s="168" t="s">
        <v>2837</v>
      </c>
      <c r="R3734" s="168" t="s">
        <v>1259</v>
      </c>
      <c r="S3734" s="168" t="s">
        <v>21</v>
      </c>
      <c r="T3734" s="168" t="s">
        <v>1259</v>
      </c>
      <c r="U3734" s="168" t="s">
        <v>1259</v>
      </c>
      <c r="V3734" s="168" t="s">
        <v>2837</v>
      </c>
      <c r="W3734" s="168" t="s">
        <v>1259</v>
      </c>
      <c r="X3734" s="168" t="s">
        <v>21</v>
      </c>
      <c r="Y3734" s="168" t="s">
        <v>1259</v>
      </c>
      <c r="Z3734" s="168" t="s">
        <v>21</v>
      </c>
      <c r="AA3734" s="168" t="s">
        <v>5544</v>
      </c>
      <c r="AB3734" s="168" t="s">
        <v>1259</v>
      </c>
      <c r="AC3734" s="168" t="s">
        <v>9335</v>
      </c>
      <c r="AD3734" s="169">
        <v>427780.10097006027</v>
      </c>
      <c r="AE3734" s="168" t="s">
        <v>807</v>
      </c>
      <c r="AF3734" s="169">
        <v>161306.28944882349</v>
      </c>
      <c r="AG3734" s="169">
        <v>-486776.21009985899</v>
      </c>
      <c r="AH3734" s="169">
        <v>153223.350042365</v>
      </c>
      <c r="AI3734" s="168" t="s">
        <v>21</v>
      </c>
      <c r="AJ3734"/>
      <c r="AK3734"/>
    </row>
    <row r="3735" spans="1:37" hidden="1" x14ac:dyDescent="0.25">
      <c r="A3735" s="179" t="b">
        <f>IF(E3735&lt;&gt;1,"",NOT(ISNA(VLOOKUP(P3735,Mapping!$P:$P,1,FALSE))))</f>
        <v>0</v>
      </c>
      <c r="B3735" s="180" t="str">
        <f t="shared" si="58"/>
        <v/>
      </c>
      <c r="E3735" s="167">
        <v>1</v>
      </c>
      <c r="F3735" s="170" t="s">
        <v>5545</v>
      </c>
      <c r="G3735" s="169">
        <v>562347.01536098903</v>
      </c>
      <c r="H3735" s="168" t="s">
        <v>1266</v>
      </c>
      <c r="I3735" s="168" t="s">
        <v>2830</v>
      </c>
      <c r="J3735" s="169">
        <v>221974.68074038511</v>
      </c>
      <c r="K3735" s="169">
        <v>92163.585732164516</v>
      </c>
      <c r="L3735" s="168" t="s">
        <v>5</v>
      </c>
      <c r="M3735" s="168" t="s">
        <v>21</v>
      </c>
      <c r="N3735" s="168" t="s">
        <v>2829</v>
      </c>
      <c r="O3735" s="168" t="s">
        <v>21</v>
      </c>
      <c r="P3735" s="168" t="s">
        <v>2831</v>
      </c>
      <c r="Q3735" s="168" t="s">
        <v>2832</v>
      </c>
      <c r="R3735" s="168" t="s">
        <v>1259</v>
      </c>
      <c r="S3735" s="168" t="s">
        <v>21</v>
      </c>
      <c r="T3735" s="168" t="s">
        <v>1259</v>
      </c>
      <c r="U3735" s="168" t="s">
        <v>1259</v>
      </c>
      <c r="V3735" s="168" t="s">
        <v>2832</v>
      </c>
      <c r="W3735" s="168" t="s">
        <v>1259</v>
      </c>
      <c r="X3735" s="168" t="s">
        <v>21</v>
      </c>
      <c r="Y3735" s="168" t="s">
        <v>1259</v>
      </c>
      <c r="Z3735" s="168" t="s">
        <v>21</v>
      </c>
      <c r="AA3735" s="168" t="s">
        <v>5546</v>
      </c>
      <c r="AB3735" s="168" t="s">
        <v>1259</v>
      </c>
      <c r="AC3735" s="168" t="s">
        <v>9779</v>
      </c>
      <c r="AD3735" s="169">
        <v>321663.41094757058</v>
      </c>
      <c r="AE3735" s="168" t="s">
        <v>818</v>
      </c>
      <c r="AF3735" s="169">
        <v>-141332.07324560281</v>
      </c>
      <c r="AG3735" s="169">
        <v>820685.6220022022</v>
      </c>
      <c r="AH3735" s="169">
        <v>-291901.43087574543</v>
      </c>
      <c r="AI3735" s="168" t="s">
        <v>21</v>
      </c>
      <c r="AJ3735"/>
      <c r="AK3735"/>
    </row>
    <row r="3736" spans="1:37" hidden="1" x14ac:dyDescent="0.25">
      <c r="A3736" s="179" t="b">
        <f>IF(E3736&lt;&gt;1,"",NOT(ISNA(VLOOKUP(P3736,Mapping!$P:$P,1,FALSE))))</f>
        <v>0</v>
      </c>
      <c r="B3736" s="180" t="str">
        <f t="shared" si="58"/>
        <v/>
      </c>
      <c r="E3736" s="167">
        <v>1</v>
      </c>
      <c r="F3736" s="170" t="s">
        <v>5545</v>
      </c>
      <c r="G3736" s="169">
        <v>2366291.811280136</v>
      </c>
      <c r="H3736" s="168" t="s">
        <v>1266</v>
      </c>
      <c r="I3736" s="168" t="s">
        <v>2830</v>
      </c>
      <c r="J3736" s="169">
        <v>934044.02441847441</v>
      </c>
      <c r="K3736" s="169">
        <v>387813.80937220668</v>
      </c>
      <c r="L3736" s="168" t="s">
        <v>5</v>
      </c>
      <c r="M3736" s="168" t="s">
        <v>21</v>
      </c>
      <c r="N3736" s="168" t="s">
        <v>2829</v>
      </c>
      <c r="O3736" s="168" t="s">
        <v>21</v>
      </c>
      <c r="P3736" s="168" t="s">
        <v>2836</v>
      </c>
      <c r="Q3736" s="168" t="s">
        <v>2837</v>
      </c>
      <c r="R3736" s="168" t="s">
        <v>1259</v>
      </c>
      <c r="S3736" s="168" t="s">
        <v>21</v>
      </c>
      <c r="T3736" s="168" t="s">
        <v>1259</v>
      </c>
      <c r="U3736" s="168" t="s">
        <v>1259</v>
      </c>
      <c r="V3736" s="168" t="s">
        <v>2837</v>
      </c>
      <c r="W3736" s="168" t="s">
        <v>1259</v>
      </c>
      <c r="X3736" s="168" t="s">
        <v>21</v>
      </c>
      <c r="Y3736" s="168" t="s">
        <v>1259</v>
      </c>
      <c r="Z3736" s="168" t="s">
        <v>21</v>
      </c>
      <c r="AA3736" s="168" t="s">
        <v>5546</v>
      </c>
      <c r="AB3736" s="168" t="s">
        <v>1259</v>
      </c>
      <c r="AC3736" s="168" t="s">
        <v>9780</v>
      </c>
      <c r="AD3736" s="169">
        <v>1353522.779568888</v>
      </c>
      <c r="AE3736" s="168" t="s">
        <v>818</v>
      </c>
      <c r="AF3736" s="169">
        <v>-594709.17148485454</v>
      </c>
      <c r="AG3736" s="169">
        <v>3453351.0695927409</v>
      </c>
      <c r="AH3736" s="169">
        <v>-1228287.77732346</v>
      </c>
      <c r="AI3736" s="168" t="s">
        <v>21</v>
      </c>
      <c r="AJ3736"/>
      <c r="AK3736"/>
    </row>
    <row r="3737" spans="1:37" hidden="1" x14ac:dyDescent="0.25">
      <c r="A3737" s="179" t="b">
        <f>IF(E3737&lt;&gt;1,"",NOT(ISNA(VLOOKUP(P3737,Mapping!$P:$P,1,FALSE))))</f>
        <v>0</v>
      </c>
      <c r="B3737" s="180" t="str">
        <f t="shared" si="58"/>
        <v/>
      </c>
      <c r="E3737" s="167">
        <v>1</v>
      </c>
      <c r="F3737" s="170" t="s">
        <v>5547</v>
      </c>
      <c r="G3737" s="169">
        <v>240495.1428993541</v>
      </c>
      <c r="H3737" s="168" t="s">
        <v>1266</v>
      </c>
      <c r="I3737" s="168" t="s">
        <v>402</v>
      </c>
      <c r="J3737" s="169">
        <v>71003.33595550734</v>
      </c>
      <c r="K3737" s="169">
        <v>15032.416863964439</v>
      </c>
      <c r="L3737" s="168" t="s">
        <v>5</v>
      </c>
      <c r="M3737" s="168" t="s">
        <v>21</v>
      </c>
      <c r="N3737" s="168" t="s">
        <v>2829</v>
      </c>
      <c r="O3737" s="168" t="s">
        <v>21</v>
      </c>
      <c r="P3737" s="168" t="s">
        <v>2831</v>
      </c>
      <c r="Q3737" s="168" t="s">
        <v>2832</v>
      </c>
      <c r="R3737" s="168" t="s">
        <v>1259</v>
      </c>
      <c r="S3737" s="168" t="s">
        <v>21</v>
      </c>
      <c r="T3737" s="168" t="s">
        <v>1259</v>
      </c>
      <c r="U3737" s="168" t="s">
        <v>1259</v>
      </c>
      <c r="V3737" s="168" t="s">
        <v>2832</v>
      </c>
      <c r="W3737" s="168" t="s">
        <v>1259</v>
      </c>
      <c r="X3737" s="168" t="s">
        <v>21</v>
      </c>
      <c r="Y3737" s="168" t="s">
        <v>1259</v>
      </c>
      <c r="Z3737" s="168" t="s">
        <v>21</v>
      </c>
      <c r="AA3737" s="168" t="s">
        <v>5548</v>
      </c>
      <c r="AB3737" s="168" t="s">
        <v>1259</v>
      </c>
      <c r="AC3737" s="168" t="s">
        <v>9781</v>
      </c>
      <c r="AD3737" s="169">
        <v>107197.4977517019</v>
      </c>
      <c r="AE3737" s="168" t="s">
        <v>808</v>
      </c>
      <c r="AF3737" s="169">
        <v>-6300.6054794602678</v>
      </c>
      <c r="AG3737" s="169">
        <v>-109950.3865715937</v>
      </c>
      <c r="AH3737" s="169">
        <v>-12228.72754845212</v>
      </c>
      <c r="AI3737" s="168" t="s">
        <v>21</v>
      </c>
      <c r="AJ3737"/>
      <c r="AK3737"/>
    </row>
    <row r="3738" spans="1:37" hidden="1" x14ac:dyDescent="0.25">
      <c r="A3738" s="179" t="b">
        <f>IF(E3738&lt;&gt;1,"",NOT(ISNA(VLOOKUP(P3738,Mapping!$P:$P,1,FALSE))))</f>
        <v>0</v>
      </c>
      <c r="B3738" s="180" t="str">
        <f t="shared" si="58"/>
        <v/>
      </c>
      <c r="E3738" s="167">
        <v>1</v>
      </c>
      <c r="F3738" s="170" t="s">
        <v>5547</v>
      </c>
      <c r="G3738" s="169">
        <v>1057044.715254453</v>
      </c>
      <c r="H3738" s="168" t="s">
        <v>1266</v>
      </c>
      <c r="I3738" s="168" t="s">
        <v>402</v>
      </c>
      <c r="J3738" s="169">
        <v>312079.90370356513</v>
      </c>
      <c r="K3738" s="169">
        <v>66071.757674562992</v>
      </c>
      <c r="L3738" s="168" t="s">
        <v>5</v>
      </c>
      <c r="M3738" s="168" t="s">
        <v>21</v>
      </c>
      <c r="N3738" s="168" t="s">
        <v>2829</v>
      </c>
      <c r="O3738" s="168" t="s">
        <v>21</v>
      </c>
      <c r="P3738" s="168" t="s">
        <v>2835</v>
      </c>
      <c r="Q3738" s="168" t="s">
        <v>2834</v>
      </c>
      <c r="R3738" s="168" t="s">
        <v>1259</v>
      </c>
      <c r="S3738" s="168" t="s">
        <v>21</v>
      </c>
      <c r="T3738" s="168" t="s">
        <v>1259</v>
      </c>
      <c r="U3738" s="168" t="s">
        <v>1259</v>
      </c>
      <c r="V3738" s="168" t="s">
        <v>2834</v>
      </c>
      <c r="W3738" s="168" t="s">
        <v>1259</v>
      </c>
      <c r="X3738" s="168" t="s">
        <v>21</v>
      </c>
      <c r="Y3738" s="168" t="s">
        <v>1259</v>
      </c>
      <c r="Z3738" s="168" t="s">
        <v>21</v>
      </c>
      <c r="AA3738" s="168" t="s">
        <v>5548</v>
      </c>
      <c r="AB3738" s="168" t="s">
        <v>1259</v>
      </c>
      <c r="AC3738" s="168" t="s">
        <v>9782</v>
      </c>
      <c r="AD3738" s="169">
        <v>471163.56330887752</v>
      </c>
      <c r="AE3738" s="168" t="s">
        <v>808</v>
      </c>
      <c r="AF3738" s="169">
        <v>-27692.957307473989</v>
      </c>
      <c r="AG3738" s="169">
        <v>-483263.29448709782</v>
      </c>
      <c r="AH3738" s="169">
        <v>-53748.743835493573</v>
      </c>
      <c r="AI3738" s="168" t="s">
        <v>21</v>
      </c>
      <c r="AJ3738"/>
      <c r="AK3738"/>
    </row>
    <row r="3739" spans="1:37" hidden="1" x14ac:dyDescent="0.25">
      <c r="A3739" s="179" t="b">
        <f>IF(E3739&lt;&gt;1,"",NOT(ISNA(VLOOKUP(P3739,Mapping!$P:$P,1,FALSE))))</f>
        <v>0</v>
      </c>
      <c r="B3739" s="180" t="str">
        <f t="shared" si="58"/>
        <v/>
      </c>
      <c r="E3739" s="167">
        <v>1</v>
      </c>
      <c r="F3739" s="170" t="s">
        <v>5549</v>
      </c>
      <c r="G3739" s="169">
        <v>1179359.999946506</v>
      </c>
      <c r="H3739" s="168" t="s">
        <v>1266</v>
      </c>
      <c r="I3739" s="168" t="s">
        <v>797</v>
      </c>
      <c r="J3739" s="169">
        <v>557993.7836814411</v>
      </c>
      <c r="K3739" s="169">
        <v>162182.6294129171</v>
      </c>
      <c r="L3739" s="168" t="s">
        <v>5</v>
      </c>
      <c r="M3739" s="168" t="s">
        <v>21</v>
      </c>
      <c r="N3739" s="168" t="s">
        <v>2829</v>
      </c>
      <c r="O3739" s="168" t="s">
        <v>21</v>
      </c>
      <c r="P3739" s="168" t="s">
        <v>2831</v>
      </c>
      <c r="Q3739" s="168" t="s">
        <v>2832</v>
      </c>
      <c r="R3739" s="168" t="s">
        <v>1259</v>
      </c>
      <c r="S3739" s="168" t="s">
        <v>21</v>
      </c>
      <c r="T3739" s="168" t="s">
        <v>1259</v>
      </c>
      <c r="U3739" s="168" t="s">
        <v>1259</v>
      </c>
      <c r="V3739" s="168" t="s">
        <v>2832</v>
      </c>
      <c r="W3739" s="168" t="s">
        <v>1259</v>
      </c>
      <c r="X3739" s="168" t="s">
        <v>21</v>
      </c>
      <c r="Y3739" s="168" t="s">
        <v>1259</v>
      </c>
      <c r="Z3739" s="168" t="s">
        <v>21</v>
      </c>
      <c r="AA3739" s="168" t="s">
        <v>5550</v>
      </c>
      <c r="AB3739" s="168" t="s">
        <v>1259</v>
      </c>
      <c r="AC3739" s="168" t="s">
        <v>4063</v>
      </c>
      <c r="AD3739" s="169">
        <v>952491.94975008187</v>
      </c>
      <c r="AE3739" s="168" t="s">
        <v>809</v>
      </c>
      <c r="AF3739" s="169">
        <v>-900030.50291463069</v>
      </c>
      <c r="AG3739" s="169">
        <v>-707122.92458383553</v>
      </c>
      <c r="AH3739" s="169">
        <v>-367892.39965976542</v>
      </c>
      <c r="AI3739" s="168" t="s">
        <v>21</v>
      </c>
      <c r="AJ3739"/>
      <c r="AK3739"/>
    </row>
    <row r="3740" spans="1:37" hidden="1" x14ac:dyDescent="0.25">
      <c r="A3740" s="179" t="b">
        <f>IF(E3740&lt;&gt;1,"",NOT(ISNA(VLOOKUP(P3740,Mapping!$P:$P,1,FALSE))))</f>
        <v>0</v>
      </c>
      <c r="B3740" s="180" t="str">
        <f t="shared" si="58"/>
        <v/>
      </c>
      <c r="E3740" s="167">
        <v>1</v>
      </c>
      <c r="F3740" s="170" t="s">
        <v>5549</v>
      </c>
      <c r="G3740" s="169">
        <v>432431.99998038559</v>
      </c>
      <c r="H3740" s="168" t="s">
        <v>1266</v>
      </c>
      <c r="I3740" s="168" t="s">
        <v>797</v>
      </c>
      <c r="J3740" s="169">
        <v>204597.72068319569</v>
      </c>
      <c r="K3740" s="169">
        <v>59466.964118069642</v>
      </c>
      <c r="L3740" s="168" t="s">
        <v>5</v>
      </c>
      <c r="M3740" s="168" t="s">
        <v>21</v>
      </c>
      <c r="N3740" s="168" t="s">
        <v>2829</v>
      </c>
      <c r="O3740" s="168" t="s">
        <v>21</v>
      </c>
      <c r="P3740" s="168" t="s">
        <v>2833</v>
      </c>
      <c r="Q3740" s="168" t="s">
        <v>2834</v>
      </c>
      <c r="R3740" s="168" t="s">
        <v>1259</v>
      </c>
      <c r="S3740" s="168" t="s">
        <v>21</v>
      </c>
      <c r="T3740" s="168" t="s">
        <v>1259</v>
      </c>
      <c r="U3740" s="168" t="s">
        <v>1259</v>
      </c>
      <c r="V3740" s="168" t="s">
        <v>2834</v>
      </c>
      <c r="W3740" s="168" t="s">
        <v>1259</v>
      </c>
      <c r="X3740" s="168" t="s">
        <v>21</v>
      </c>
      <c r="Y3740" s="168" t="s">
        <v>1259</v>
      </c>
      <c r="Z3740" s="168" t="s">
        <v>21</v>
      </c>
      <c r="AA3740" s="168" t="s">
        <v>5550</v>
      </c>
      <c r="AB3740" s="168" t="s">
        <v>1259</v>
      </c>
      <c r="AC3740" s="168" t="s">
        <v>9783</v>
      </c>
      <c r="AD3740" s="169">
        <v>349247.04824169679</v>
      </c>
      <c r="AE3740" s="168" t="s">
        <v>809</v>
      </c>
      <c r="AF3740" s="169">
        <v>-330011.18440203118</v>
      </c>
      <c r="AG3740" s="169">
        <v>-259278.40568073961</v>
      </c>
      <c r="AH3740" s="169">
        <v>-134893.87987524731</v>
      </c>
      <c r="AI3740" s="168" t="s">
        <v>21</v>
      </c>
      <c r="AJ3740"/>
      <c r="AK3740"/>
    </row>
    <row r="3741" spans="1:37" hidden="1" x14ac:dyDescent="0.25">
      <c r="A3741" s="179" t="b">
        <f>IF(E3741&lt;&gt;1,"",NOT(ISNA(VLOOKUP(P3741,Mapping!$P:$P,1,FALSE))))</f>
        <v>0</v>
      </c>
      <c r="B3741" s="180" t="str">
        <f t="shared" si="58"/>
        <v/>
      </c>
      <c r="E3741" s="167">
        <v>1</v>
      </c>
      <c r="F3741" s="170" t="s">
        <v>5549</v>
      </c>
      <c r="G3741" s="169">
        <v>2866751.9998699692</v>
      </c>
      <c r="H3741" s="168" t="s">
        <v>1266</v>
      </c>
      <c r="I3741" s="168" t="s">
        <v>797</v>
      </c>
      <c r="J3741" s="169">
        <v>1356354.1203333519</v>
      </c>
      <c r="K3741" s="169">
        <v>394228.54534216737</v>
      </c>
      <c r="L3741" s="168" t="s">
        <v>5</v>
      </c>
      <c r="M3741" s="168" t="s">
        <v>21</v>
      </c>
      <c r="N3741" s="168" t="s">
        <v>2829</v>
      </c>
      <c r="O3741" s="168" t="s">
        <v>21</v>
      </c>
      <c r="P3741" s="168" t="s">
        <v>2851</v>
      </c>
      <c r="Q3741" s="168" t="s">
        <v>2834</v>
      </c>
      <c r="R3741" s="168" t="s">
        <v>1259</v>
      </c>
      <c r="S3741" s="168" t="s">
        <v>21</v>
      </c>
      <c r="T3741" s="168" t="s">
        <v>1259</v>
      </c>
      <c r="U3741" s="168" t="s">
        <v>1259</v>
      </c>
      <c r="V3741" s="168" t="s">
        <v>2834</v>
      </c>
      <c r="W3741" s="168" t="s">
        <v>1259</v>
      </c>
      <c r="X3741" s="168" t="s">
        <v>21</v>
      </c>
      <c r="Y3741" s="168" t="s">
        <v>1259</v>
      </c>
      <c r="Z3741" s="168" t="s">
        <v>21</v>
      </c>
      <c r="AA3741" s="168" t="s">
        <v>5550</v>
      </c>
      <c r="AB3741" s="168" t="s">
        <v>1259</v>
      </c>
      <c r="AC3741" s="168" t="s">
        <v>9784</v>
      </c>
      <c r="AD3741" s="169">
        <v>2315288.1240078891</v>
      </c>
      <c r="AE3741" s="168" t="s">
        <v>809</v>
      </c>
      <c r="AF3741" s="169">
        <v>-2187766.45323864</v>
      </c>
      <c r="AG3741" s="169">
        <v>-1718852.6474499381</v>
      </c>
      <c r="AH3741" s="169">
        <v>-894261.5253268138</v>
      </c>
      <c r="AI3741" s="168" t="s">
        <v>21</v>
      </c>
      <c r="AJ3741"/>
      <c r="AK3741"/>
    </row>
    <row r="3742" spans="1:37" hidden="1" x14ac:dyDescent="0.25">
      <c r="A3742" s="179" t="b">
        <f>IF(E3742&lt;&gt;1,"",NOT(ISNA(VLOOKUP(P3742,Mapping!$P:$P,1,FALSE))))</f>
        <v>0</v>
      </c>
      <c r="B3742" s="180" t="str">
        <f t="shared" si="58"/>
        <v/>
      </c>
      <c r="E3742" s="167">
        <v>1</v>
      </c>
      <c r="F3742" s="170" t="s">
        <v>5549</v>
      </c>
      <c r="G3742" s="169">
        <v>3190319.999855293</v>
      </c>
      <c r="H3742" s="168" t="s">
        <v>1266</v>
      </c>
      <c r="I3742" s="168" t="s">
        <v>797</v>
      </c>
      <c r="J3742" s="169">
        <v>1509444.7225228711</v>
      </c>
      <c r="K3742" s="169">
        <v>438724.80520673672</v>
      </c>
      <c r="L3742" s="168" t="s">
        <v>5</v>
      </c>
      <c r="M3742" s="168" t="s">
        <v>21</v>
      </c>
      <c r="N3742" s="168" t="s">
        <v>2829</v>
      </c>
      <c r="O3742" s="168" t="s">
        <v>21</v>
      </c>
      <c r="P3742" s="168" t="s">
        <v>2835</v>
      </c>
      <c r="Q3742" s="168" t="s">
        <v>2834</v>
      </c>
      <c r="R3742" s="168" t="s">
        <v>1259</v>
      </c>
      <c r="S3742" s="168" t="s">
        <v>21</v>
      </c>
      <c r="T3742" s="168" t="s">
        <v>1259</v>
      </c>
      <c r="U3742" s="168" t="s">
        <v>1259</v>
      </c>
      <c r="V3742" s="168" t="s">
        <v>2834</v>
      </c>
      <c r="W3742" s="168" t="s">
        <v>1259</v>
      </c>
      <c r="X3742" s="168" t="s">
        <v>21</v>
      </c>
      <c r="Y3742" s="168" t="s">
        <v>1259</v>
      </c>
      <c r="Z3742" s="168" t="s">
        <v>21</v>
      </c>
      <c r="AA3742" s="168" t="s">
        <v>5550</v>
      </c>
      <c r="AB3742" s="168" t="s">
        <v>1259</v>
      </c>
      <c r="AC3742" s="168" t="s">
        <v>9785</v>
      </c>
      <c r="AD3742" s="169">
        <v>2576612.8384265122</v>
      </c>
      <c r="AE3742" s="168" t="s">
        <v>809</v>
      </c>
      <c r="AF3742" s="169">
        <v>-2434697.8989100899</v>
      </c>
      <c r="AG3742" s="169">
        <v>-1912858.167784478</v>
      </c>
      <c r="AH3742" s="169">
        <v>-995196.10677192919</v>
      </c>
      <c r="AI3742" s="168" t="s">
        <v>21</v>
      </c>
      <c r="AJ3742"/>
      <c r="AK3742"/>
    </row>
    <row r="3743" spans="1:37" hidden="1" x14ac:dyDescent="0.25">
      <c r="A3743" s="179" t="b">
        <f>IF(E3743&lt;&gt;1,"",NOT(ISNA(VLOOKUP(P3743,Mapping!$P:$P,1,FALSE))))</f>
        <v>0</v>
      </c>
      <c r="B3743" s="180" t="str">
        <f t="shared" si="58"/>
        <v/>
      </c>
      <c r="E3743" s="167">
        <v>1</v>
      </c>
      <c r="F3743" s="170" t="s">
        <v>5551</v>
      </c>
      <c r="G3743" s="169">
        <v>294988.93211888062</v>
      </c>
      <c r="H3743" s="168" t="s">
        <v>1266</v>
      </c>
      <c r="I3743" s="168" t="s">
        <v>3223</v>
      </c>
      <c r="J3743" s="169">
        <v>79914.992632633774</v>
      </c>
      <c r="K3743" s="169">
        <v>45849.085734694192</v>
      </c>
      <c r="L3743" s="168" t="s">
        <v>5</v>
      </c>
      <c r="M3743" s="168" t="s">
        <v>21</v>
      </c>
      <c r="N3743" s="168" t="s">
        <v>2829</v>
      </c>
      <c r="O3743" s="168" t="s">
        <v>21</v>
      </c>
      <c r="P3743" s="168" t="s">
        <v>2831</v>
      </c>
      <c r="Q3743" s="168" t="s">
        <v>2832</v>
      </c>
      <c r="R3743" s="168" t="s">
        <v>1259</v>
      </c>
      <c r="S3743" s="168" t="s">
        <v>21</v>
      </c>
      <c r="T3743" s="168" t="s">
        <v>1259</v>
      </c>
      <c r="U3743" s="168" t="s">
        <v>1259</v>
      </c>
      <c r="V3743" s="168" t="s">
        <v>2832</v>
      </c>
      <c r="W3743" s="168" t="s">
        <v>1259</v>
      </c>
      <c r="X3743" s="168" t="s">
        <v>21</v>
      </c>
      <c r="Y3743" s="168" t="s">
        <v>1259</v>
      </c>
      <c r="Z3743" s="168" t="s">
        <v>21</v>
      </c>
      <c r="AA3743" s="168" t="s">
        <v>5552</v>
      </c>
      <c r="AB3743" s="168" t="s">
        <v>1259</v>
      </c>
      <c r="AC3743" s="168" t="s">
        <v>9786</v>
      </c>
      <c r="AD3743" s="169">
        <v>137938.45480458779</v>
      </c>
      <c r="AE3743" s="168" t="s">
        <v>817</v>
      </c>
      <c r="AF3743" s="169">
        <v>-132114.1859328</v>
      </c>
      <c r="AG3743" s="169">
        <v>-38648.363398972397</v>
      </c>
      <c r="AH3743" s="169">
        <v>-36999.873795437037</v>
      </c>
      <c r="AI3743" s="168" t="s">
        <v>21</v>
      </c>
      <c r="AJ3743"/>
      <c r="AK3743"/>
    </row>
    <row r="3744" spans="1:37" hidden="1" x14ac:dyDescent="0.25">
      <c r="A3744" s="179" t="b">
        <f>IF(E3744&lt;&gt;1,"",NOT(ISNA(VLOOKUP(P3744,Mapping!$P:$P,1,FALSE))))</f>
        <v>0</v>
      </c>
      <c r="B3744" s="180" t="str">
        <f t="shared" si="58"/>
        <v/>
      </c>
      <c r="E3744" s="167">
        <v>1</v>
      </c>
      <c r="F3744" s="170" t="s">
        <v>5553</v>
      </c>
      <c r="G3744" s="169">
        <v>486600.0360824294</v>
      </c>
      <c r="H3744" s="168" t="s">
        <v>1266</v>
      </c>
      <c r="I3744" s="168" t="s">
        <v>2920</v>
      </c>
      <c r="J3744" s="169">
        <v>194275.36520872489</v>
      </c>
      <c r="K3744" s="169">
        <v>59524.486119320813</v>
      </c>
      <c r="L3744" s="168" t="s">
        <v>5</v>
      </c>
      <c r="M3744" s="168" t="s">
        <v>21</v>
      </c>
      <c r="N3744" s="168" t="s">
        <v>2829</v>
      </c>
      <c r="O3744" s="168" t="s">
        <v>21</v>
      </c>
      <c r="P3744" s="168" t="s">
        <v>2831</v>
      </c>
      <c r="Q3744" s="168" t="s">
        <v>2832</v>
      </c>
      <c r="R3744" s="168" t="s">
        <v>1259</v>
      </c>
      <c r="S3744" s="168" t="s">
        <v>21</v>
      </c>
      <c r="T3744" s="168" t="s">
        <v>1259</v>
      </c>
      <c r="U3744" s="168" t="s">
        <v>1259</v>
      </c>
      <c r="V3744" s="168" t="s">
        <v>2832</v>
      </c>
      <c r="W3744" s="168" t="s">
        <v>1259</v>
      </c>
      <c r="X3744" s="168" t="s">
        <v>21</v>
      </c>
      <c r="Y3744" s="168" t="s">
        <v>1259</v>
      </c>
      <c r="Z3744" s="168" t="s">
        <v>21</v>
      </c>
      <c r="AA3744" s="168" t="s">
        <v>5554</v>
      </c>
      <c r="AB3744" s="168" t="s">
        <v>1259</v>
      </c>
      <c r="AC3744" s="168" t="s">
        <v>9787</v>
      </c>
      <c r="AD3744" s="169">
        <v>325171.20214360522</v>
      </c>
      <c r="AE3744" s="168" t="s">
        <v>818</v>
      </c>
      <c r="AF3744" s="169">
        <v>-222379.3643682712</v>
      </c>
      <c r="AG3744" s="169">
        <v>-221894.77008381629</v>
      </c>
      <c r="AH3744" s="169">
        <v>-54237.762905596697</v>
      </c>
      <c r="AI3744" s="168" t="s">
        <v>21</v>
      </c>
      <c r="AJ3744"/>
      <c r="AK3744"/>
    </row>
    <row r="3745" spans="1:37" hidden="1" x14ac:dyDescent="0.25">
      <c r="A3745" s="179" t="b">
        <f>IF(E3745&lt;&gt;1,"",NOT(ISNA(VLOOKUP(P3745,Mapping!$P:$P,1,FALSE))))</f>
        <v>0</v>
      </c>
      <c r="B3745" s="180" t="str">
        <f t="shared" si="58"/>
        <v/>
      </c>
      <c r="E3745" s="167">
        <v>1</v>
      </c>
      <c r="F3745" s="170" t="s">
        <v>5553</v>
      </c>
      <c r="G3745" s="169">
        <v>466816.45369283878</v>
      </c>
      <c r="H3745" s="168" t="s">
        <v>1266</v>
      </c>
      <c r="I3745" s="168" t="s">
        <v>2920</v>
      </c>
      <c r="J3745" s="169">
        <v>186376.75771001211</v>
      </c>
      <c r="K3745" s="169">
        <v>57104.413188746337</v>
      </c>
      <c r="L3745" s="168" t="s">
        <v>5</v>
      </c>
      <c r="M3745" s="168" t="s">
        <v>21</v>
      </c>
      <c r="N3745" s="168" t="s">
        <v>2829</v>
      </c>
      <c r="O3745" s="168" t="s">
        <v>21</v>
      </c>
      <c r="P3745" s="168" t="s">
        <v>2836</v>
      </c>
      <c r="Q3745" s="168" t="s">
        <v>2837</v>
      </c>
      <c r="R3745" s="168" t="s">
        <v>1259</v>
      </c>
      <c r="S3745" s="168" t="s">
        <v>21</v>
      </c>
      <c r="T3745" s="168" t="s">
        <v>1259</v>
      </c>
      <c r="U3745" s="168" t="s">
        <v>1259</v>
      </c>
      <c r="V3745" s="168" t="s">
        <v>2837</v>
      </c>
      <c r="W3745" s="168" t="s">
        <v>1259</v>
      </c>
      <c r="X3745" s="168" t="s">
        <v>21</v>
      </c>
      <c r="Y3745" s="168" t="s">
        <v>1259</v>
      </c>
      <c r="Z3745" s="168" t="s">
        <v>21</v>
      </c>
      <c r="AA3745" s="168" t="s">
        <v>5554</v>
      </c>
      <c r="AB3745" s="168" t="s">
        <v>1259</v>
      </c>
      <c r="AC3745" s="168" t="s">
        <v>9788</v>
      </c>
      <c r="AD3745" s="169">
        <v>311950.79361235531</v>
      </c>
      <c r="AE3745" s="168" t="s">
        <v>818</v>
      </c>
      <c r="AF3745" s="169">
        <v>-213338.13923367369</v>
      </c>
      <c r="AG3745" s="169">
        <v>-212873.2469842397</v>
      </c>
      <c r="AH3745" s="169">
        <v>-52032.631028277683</v>
      </c>
      <c r="AI3745" s="168" t="s">
        <v>21</v>
      </c>
      <c r="AJ3745"/>
      <c r="AK3745"/>
    </row>
    <row r="3746" spans="1:37" hidden="1" x14ac:dyDescent="0.25">
      <c r="A3746" s="179" t="b">
        <f>IF(E3746&lt;&gt;1,"",NOT(ISNA(VLOOKUP(P3746,Mapping!$P:$P,1,FALSE))))</f>
        <v>0</v>
      </c>
      <c r="B3746" s="180" t="str">
        <f t="shared" si="58"/>
        <v/>
      </c>
      <c r="E3746" s="167">
        <v>1</v>
      </c>
      <c r="F3746" s="170" t="s">
        <v>5555</v>
      </c>
      <c r="G3746" s="169">
        <v>372561.15106223797</v>
      </c>
      <c r="H3746" s="168" t="s">
        <v>1266</v>
      </c>
      <c r="I3746" s="168" t="s">
        <v>797</v>
      </c>
      <c r="J3746" s="169">
        <v>114077.3073819578</v>
      </c>
      <c r="K3746" s="169">
        <v>3468.0610883556869</v>
      </c>
      <c r="L3746" s="168" t="s">
        <v>5</v>
      </c>
      <c r="M3746" s="168" t="s">
        <v>21</v>
      </c>
      <c r="N3746" s="168" t="s">
        <v>2829</v>
      </c>
      <c r="O3746" s="168" t="s">
        <v>21</v>
      </c>
      <c r="P3746" s="168" t="s">
        <v>2831</v>
      </c>
      <c r="Q3746" s="168" t="s">
        <v>2832</v>
      </c>
      <c r="R3746" s="168" t="s">
        <v>1259</v>
      </c>
      <c r="S3746" s="168" t="s">
        <v>21</v>
      </c>
      <c r="T3746" s="168" t="s">
        <v>1259</v>
      </c>
      <c r="U3746" s="168" t="s">
        <v>1259</v>
      </c>
      <c r="V3746" s="168" t="s">
        <v>2832</v>
      </c>
      <c r="W3746" s="168" t="s">
        <v>1259</v>
      </c>
      <c r="X3746" s="168" t="s">
        <v>21</v>
      </c>
      <c r="Y3746" s="168" t="s">
        <v>1259</v>
      </c>
      <c r="Z3746" s="168" t="s">
        <v>21</v>
      </c>
      <c r="AA3746" s="168" t="s">
        <v>5556</v>
      </c>
      <c r="AB3746" s="168" t="s">
        <v>1259</v>
      </c>
      <c r="AC3746" s="168" t="s">
        <v>5299</v>
      </c>
      <c r="AD3746" s="169">
        <v>146669.94892738361</v>
      </c>
      <c r="AE3746" s="168" t="s">
        <v>818</v>
      </c>
      <c r="AF3746" s="169">
        <v>33700.852978687028</v>
      </c>
      <c r="AG3746" s="169">
        <v>17426.38479554182</v>
      </c>
      <c r="AH3746" s="169">
        <v>26915.3146335776</v>
      </c>
      <c r="AI3746" s="168" t="s">
        <v>21</v>
      </c>
      <c r="AJ3746"/>
      <c r="AK3746"/>
    </row>
    <row r="3747" spans="1:37" hidden="1" x14ac:dyDescent="0.25">
      <c r="A3747" s="179" t="b">
        <f>IF(E3747&lt;&gt;1,"",NOT(ISNA(VLOOKUP(P3747,Mapping!$P:$P,1,FALSE))))</f>
        <v>0</v>
      </c>
      <c r="B3747" s="180" t="str">
        <f t="shared" si="58"/>
        <v/>
      </c>
      <c r="E3747" s="167">
        <v>1</v>
      </c>
      <c r="F3747" s="170" t="s">
        <v>5555</v>
      </c>
      <c r="G3747" s="169">
        <v>1341220.143824057</v>
      </c>
      <c r="H3747" s="168" t="s">
        <v>1266</v>
      </c>
      <c r="I3747" s="168" t="s">
        <v>797</v>
      </c>
      <c r="J3747" s="169">
        <v>410678.30657504842</v>
      </c>
      <c r="K3747" s="169">
        <v>12485.01991808049</v>
      </c>
      <c r="L3747" s="168" t="s">
        <v>5</v>
      </c>
      <c r="M3747" s="168" t="s">
        <v>21</v>
      </c>
      <c r="N3747" s="168" t="s">
        <v>2829</v>
      </c>
      <c r="O3747" s="168" t="s">
        <v>21</v>
      </c>
      <c r="P3747" s="168" t="s">
        <v>2833</v>
      </c>
      <c r="Q3747" s="168" t="s">
        <v>2834</v>
      </c>
      <c r="R3747" s="168" t="s">
        <v>1259</v>
      </c>
      <c r="S3747" s="168" t="s">
        <v>21</v>
      </c>
      <c r="T3747" s="168" t="s">
        <v>1259</v>
      </c>
      <c r="U3747" s="168" t="s">
        <v>1259</v>
      </c>
      <c r="V3747" s="168" t="s">
        <v>2834</v>
      </c>
      <c r="W3747" s="168" t="s">
        <v>1259</v>
      </c>
      <c r="X3747" s="168" t="s">
        <v>21</v>
      </c>
      <c r="Y3747" s="168" t="s">
        <v>1259</v>
      </c>
      <c r="Z3747" s="168" t="s">
        <v>21</v>
      </c>
      <c r="AA3747" s="168" t="s">
        <v>5556</v>
      </c>
      <c r="AB3747" s="168" t="s">
        <v>1259</v>
      </c>
      <c r="AC3747" s="168" t="s">
        <v>3383</v>
      </c>
      <c r="AD3747" s="169">
        <v>528011.81613857811</v>
      </c>
      <c r="AE3747" s="168" t="s">
        <v>818</v>
      </c>
      <c r="AF3747" s="169">
        <v>121323.0707232736</v>
      </c>
      <c r="AG3747" s="169">
        <v>62734.985263950657</v>
      </c>
      <c r="AH3747" s="169">
        <v>96895.132680879207</v>
      </c>
      <c r="AI3747" s="168" t="s">
        <v>21</v>
      </c>
      <c r="AJ3747"/>
      <c r="AK3747"/>
    </row>
    <row r="3748" spans="1:37" hidden="1" x14ac:dyDescent="0.25">
      <c r="A3748" s="179" t="b">
        <f>IF(E3748&lt;&gt;1,"",NOT(ISNA(VLOOKUP(P3748,Mapping!$P:$P,1,FALSE))))</f>
        <v>0</v>
      </c>
      <c r="B3748" s="180" t="str">
        <f t="shared" si="58"/>
        <v/>
      </c>
      <c r="E3748" s="167">
        <v>1</v>
      </c>
      <c r="F3748" s="170" t="s">
        <v>5555</v>
      </c>
      <c r="G3748" s="169">
        <v>739161.32370748022</v>
      </c>
      <c r="H3748" s="168" t="s">
        <v>1266</v>
      </c>
      <c r="I3748" s="168" t="s">
        <v>797</v>
      </c>
      <c r="J3748" s="169">
        <v>226329.37784580421</v>
      </c>
      <c r="K3748" s="169">
        <v>6880.6331992976639</v>
      </c>
      <c r="L3748" s="168" t="s">
        <v>5</v>
      </c>
      <c r="M3748" s="168" t="s">
        <v>21</v>
      </c>
      <c r="N3748" s="168" t="s">
        <v>2829</v>
      </c>
      <c r="O3748" s="168" t="s">
        <v>21</v>
      </c>
      <c r="P3748" s="168" t="s">
        <v>2835</v>
      </c>
      <c r="Q3748" s="168" t="s">
        <v>2834</v>
      </c>
      <c r="R3748" s="168" t="s">
        <v>1259</v>
      </c>
      <c r="S3748" s="168" t="s">
        <v>21</v>
      </c>
      <c r="T3748" s="168" t="s">
        <v>1259</v>
      </c>
      <c r="U3748" s="168" t="s">
        <v>1259</v>
      </c>
      <c r="V3748" s="168" t="s">
        <v>2834</v>
      </c>
      <c r="W3748" s="168" t="s">
        <v>1259</v>
      </c>
      <c r="X3748" s="168" t="s">
        <v>21</v>
      </c>
      <c r="Y3748" s="168" t="s">
        <v>1259</v>
      </c>
      <c r="Z3748" s="168" t="s">
        <v>21</v>
      </c>
      <c r="AA3748" s="168" t="s">
        <v>5556</v>
      </c>
      <c r="AB3748" s="168" t="s">
        <v>1259</v>
      </c>
      <c r="AC3748" s="168" t="s">
        <v>9789</v>
      </c>
      <c r="AD3748" s="169">
        <v>290993.17867192847</v>
      </c>
      <c r="AE3748" s="168" t="s">
        <v>818</v>
      </c>
      <c r="AF3748" s="169">
        <v>66862.492309715133</v>
      </c>
      <c r="AG3748" s="169">
        <v>34573.947434355039</v>
      </c>
      <c r="AH3748" s="169">
        <v>53399.984233017778</v>
      </c>
      <c r="AI3748" s="168" t="s">
        <v>21</v>
      </c>
      <c r="AJ3748"/>
      <c r="AK3748"/>
    </row>
    <row r="3749" spans="1:37" hidden="1" x14ac:dyDescent="0.25">
      <c r="A3749" s="179" t="b">
        <f>IF(E3749&lt;&gt;1,"",NOT(ISNA(VLOOKUP(P3749,Mapping!$P:$P,1,FALSE))))</f>
        <v>0</v>
      </c>
      <c r="B3749" s="180" t="str">
        <f t="shared" si="58"/>
        <v/>
      </c>
      <c r="E3749" s="167">
        <v>1</v>
      </c>
      <c r="F3749" s="170" t="s">
        <v>5557</v>
      </c>
      <c r="G3749" s="169">
        <v>1968980.2188826939</v>
      </c>
      <c r="H3749" s="168" t="s">
        <v>1266</v>
      </c>
      <c r="I3749" s="168" t="s">
        <v>303</v>
      </c>
      <c r="J3749" s="169">
        <v>518601.07524067227</v>
      </c>
      <c r="K3749" s="169">
        <v>374527.38400487462</v>
      </c>
      <c r="L3749" s="168" t="s">
        <v>5</v>
      </c>
      <c r="M3749" s="168" t="s">
        <v>21</v>
      </c>
      <c r="N3749" s="168" t="s">
        <v>2829</v>
      </c>
      <c r="O3749" s="168" t="s">
        <v>21</v>
      </c>
      <c r="P3749" s="168" t="s">
        <v>2831</v>
      </c>
      <c r="Q3749" s="168" t="s">
        <v>2832</v>
      </c>
      <c r="R3749" s="168" t="s">
        <v>1259</v>
      </c>
      <c r="S3749" s="168" t="s">
        <v>21</v>
      </c>
      <c r="T3749" s="168" t="s">
        <v>1259</v>
      </c>
      <c r="U3749" s="168" t="s">
        <v>1259</v>
      </c>
      <c r="V3749" s="168" t="s">
        <v>2832</v>
      </c>
      <c r="W3749" s="168" t="s">
        <v>1259</v>
      </c>
      <c r="X3749" s="168" t="s">
        <v>21</v>
      </c>
      <c r="Y3749" s="168" t="s">
        <v>1259</v>
      </c>
      <c r="Z3749" s="168" t="s">
        <v>21</v>
      </c>
      <c r="AA3749" s="168" t="s">
        <v>5558</v>
      </c>
      <c r="AB3749" s="168" t="s">
        <v>5559</v>
      </c>
      <c r="AC3749" s="168" t="s">
        <v>9790</v>
      </c>
      <c r="AD3749" s="169">
        <v>841936.97214380326</v>
      </c>
      <c r="AE3749" s="168" t="s">
        <v>814</v>
      </c>
      <c r="AF3749" s="169">
        <v>-909736.59970651777</v>
      </c>
      <c r="AG3749" s="169">
        <v>-898311.85914935102</v>
      </c>
      <c r="AH3749" s="169">
        <v>-710653.60557872592</v>
      </c>
      <c r="AI3749" s="168" t="s">
        <v>21</v>
      </c>
      <c r="AJ3749"/>
      <c r="AK3749"/>
    </row>
    <row r="3750" spans="1:37" hidden="1" x14ac:dyDescent="0.25">
      <c r="A3750" s="179" t="b">
        <f>IF(E3750&lt;&gt;1,"",NOT(ISNA(VLOOKUP(P3750,Mapping!$P:$P,1,FALSE))))</f>
        <v>0</v>
      </c>
      <c r="B3750" s="180" t="str">
        <f t="shared" si="58"/>
        <v/>
      </c>
      <c r="E3750" s="167">
        <v>1</v>
      </c>
      <c r="F3750" s="170" t="s">
        <v>5557</v>
      </c>
      <c r="G3750" s="169">
        <v>9318537.2423998192</v>
      </c>
      <c r="H3750" s="168" t="s">
        <v>1266</v>
      </c>
      <c r="I3750" s="168" t="s">
        <v>303</v>
      </c>
      <c r="J3750" s="169">
        <v>2454368.7068228042</v>
      </c>
      <c r="K3750" s="169">
        <v>1772515.204915795</v>
      </c>
      <c r="L3750" s="168" t="s">
        <v>5</v>
      </c>
      <c r="M3750" s="168" t="s">
        <v>21</v>
      </c>
      <c r="N3750" s="168" t="s">
        <v>2829</v>
      </c>
      <c r="O3750" s="168" t="s">
        <v>21</v>
      </c>
      <c r="P3750" s="168" t="s">
        <v>2835</v>
      </c>
      <c r="Q3750" s="168" t="s">
        <v>2834</v>
      </c>
      <c r="R3750" s="168" t="s">
        <v>1259</v>
      </c>
      <c r="S3750" s="168" t="s">
        <v>21</v>
      </c>
      <c r="T3750" s="168" t="s">
        <v>1259</v>
      </c>
      <c r="U3750" s="168" t="s">
        <v>1259</v>
      </c>
      <c r="V3750" s="168" t="s">
        <v>2834</v>
      </c>
      <c r="W3750" s="168" t="s">
        <v>1259</v>
      </c>
      <c r="X3750" s="168" t="s">
        <v>21</v>
      </c>
      <c r="Y3750" s="168" t="s">
        <v>1259</v>
      </c>
      <c r="Z3750" s="168" t="s">
        <v>21</v>
      </c>
      <c r="AA3750" s="168" t="s">
        <v>5558</v>
      </c>
      <c r="AB3750" s="168" t="s">
        <v>5559</v>
      </c>
      <c r="AC3750" s="168" t="s">
        <v>9791</v>
      </c>
      <c r="AD3750" s="169">
        <v>3984611.4021030529</v>
      </c>
      <c r="AE3750" s="168" t="s">
        <v>814</v>
      </c>
      <c r="AF3750" s="169">
        <v>-4305484.7904718444</v>
      </c>
      <c r="AG3750" s="169">
        <v>-4251415.2425171537</v>
      </c>
      <c r="AH3750" s="169">
        <v>-3363290.3096349509</v>
      </c>
      <c r="AI3750" s="168" t="s">
        <v>21</v>
      </c>
      <c r="AJ3750"/>
      <c r="AK3750"/>
    </row>
    <row r="3751" spans="1:37" hidden="1" x14ac:dyDescent="0.25">
      <c r="A3751" s="179" t="b">
        <f>IF(E3751&lt;&gt;1,"",NOT(ISNA(VLOOKUP(P3751,Mapping!$P:$P,1,FALSE))))</f>
        <v>0</v>
      </c>
      <c r="B3751" s="180" t="str">
        <f t="shared" si="58"/>
        <v/>
      </c>
      <c r="E3751" s="167">
        <v>1</v>
      </c>
      <c r="F3751" s="170" t="s">
        <v>5560</v>
      </c>
      <c r="G3751" s="169">
        <v>255323.13667906649</v>
      </c>
      <c r="H3751" s="168" t="s">
        <v>1266</v>
      </c>
      <c r="I3751" s="168" t="s">
        <v>797</v>
      </c>
      <c r="J3751" s="169">
        <v>74039.924494465173</v>
      </c>
      <c r="K3751" s="169">
        <v>17899.052041404699</v>
      </c>
      <c r="L3751" s="168" t="s">
        <v>5</v>
      </c>
      <c r="M3751" s="168" t="s">
        <v>21</v>
      </c>
      <c r="N3751" s="168" t="s">
        <v>2829</v>
      </c>
      <c r="O3751" s="168" t="s">
        <v>21</v>
      </c>
      <c r="P3751" s="168" t="s">
        <v>2831</v>
      </c>
      <c r="Q3751" s="168" t="s">
        <v>2832</v>
      </c>
      <c r="R3751" s="168" t="s">
        <v>1259</v>
      </c>
      <c r="S3751" s="168" t="s">
        <v>21</v>
      </c>
      <c r="T3751" s="168" t="s">
        <v>1259</v>
      </c>
      <c r="U3751" s="168" t="s">
        <v>1259</v>
      </c>
      <c r="V3751" s="168" t="s">
        <v>2832</v>
      </c>
      <c r="W3751" s="168" t="s">
        <v>1259</v>
      </c>
      <c r="X3751" s="168" t="s">
        <v>21</v>
      </c>
      <c r="Y3751" s="168" t="s">
        <v>1259</v>
      </c>
      <c r="Z3751" s="168" t="s">
        <v>21</v>
      </c>
      <c r="AA3751" s="168" t="s">
        <v>5561</v>
      </c>
      <c r="AB3751" s="168" t="s">
        <v>1259</v>
      </c>
      <c r="AC3751" s="168" t="s">
        <v>5562</v>
      </c>
      <c r="AD3751" s="169">
        <v>119466.539274353</v>
      </c>
      <c r="AE3751" s="168" t="s">
        <v>816</v>
      </c>
      <c r="AF3751" s="169">
        <v>-113251.8331985531</v>
      </c>
      <c r="AG3751" s="169">
        <v>-214432.97903623269</v>
      </c>
      <c r="AH3751" s="169">
        <v>-22502.955684512101</v>
      </c>
      <c r="AI3751" s="168" t="s">
        <v>21</v>
      </c>
      <c r="AJ3751"/>
      <c r="AK3751"/>
    </row>
    <row r="3752" spans="1:37" hidden="1" x14ac:dyDescent="0.25">
      <c r="A3752" s="179" t="b">
        <f>IF(E3752&lt;&gt;1,"",NOT(ISNA(VLOOKUP(P3752,Mapping!$P:$P,1,FALSE))))</f>
        <v>0</v>
      </c>
      <c r="B3752" s="180" t="str">
        <f t="shared" si="58"/>
        <v/>
      </c>
      <c r="E3752" s="167">
        <v>1</v>
      </c>
      <c r="F3752" s="170" t="s">
        <v>5560</v>
      </c>
      <c r="G3752" s="169">
        <v>1827052.575456697</v>
      </c>
      <c r="H3752" s="168" t="s">
        <v>1266</v>
      </c>
      <c r="I3752" s="168" t="s">
        <v>797</v>
      </c>
      <c r="J3752" s="169">
        <v>529818.16099286161</v>
      </c>
      <c r="K3752" s="169">
        <v>128082.82694563641</v>
      </c>
      <c r="L3752" s="168" t="s">
        <v>5</v>
      </c>
      <c r="M3752" s="168" t="s">
        <v>21</v>
      </c>
      <c r="N3752" s="168" t="s">
        <v>2829</v>
      </c>
      <c r="O3752" s="168" t="s">
        <v>21</v>
      </c>
      <c r="P3752" s="168" t="s">
        <v>2835</v>
      </c>
      <c r="Q3752" s="168" t="s">
        <v>2834</v>
      </c>
      <c r="R3752" s="168" t="s">
        <v>1259</v>
      </c>
      <c r="S3752" s="168" t="s">
        <v>21</v>
      </c>
      <c r="T3752" s="168" t="s">
        <v>1259</v>
      </c>
      <c r="U3752" s="168" t="s">
        <v>1259</v>
      </c>
      <c r="V3752" s="168" t="s">
        <v>2834</v>
      </c>
      <c r="W3752" s="168" t="s">
        <v>1259</v>
      </c>
      <c r="X3752" s="168" t="s">
        <v>21</v>
      </c>
      <c r="Y3752" s="168" t="s">
        <v>1259</v>
      </c>
      <c r="Z3752" s="168" t="s">
        <v>21</v>
      </c>
      <c r="AA3752" s="168" t="s">
        <v>5561</v>
      </c>
      <c r="AB3752" s="168" t="s">
        <v>1259</v>
      </c>
      <c r="AC3752" s="168" t="s">
        <v>9792</v>
      </c>
      <c r="AD3752" s="169">
        <v>854883.93688530219</v>
      </c>
      <c r="AE3752" s="168" t="s">
        <v>816</v>
      </c>
      <c r="AF3752" s="169">
        <v>-810412.46873250313</v>
      </c>
      <c r="AG3752" s="169">
        <v>-1534448.979856679</v>
      </c>
      <c r="AH3752" s="169">
        <v>-161027.6439242358</v>
      </c>
      <c r="AI3752" s="168" t="s">
        <v>21</v>
      </c>
      <c r="AJ3752"/>
      <c r="AK3752"/>
    </row>
    <row r="3753" spans="1:37" hidden="1" x14ac:dyDescent="0.25">
      <c r="A3753" s="179" t="b">
        <f>IF(E3753&lt;&gt;1,"",NOT(ISNA(VLOOKUP(P3753,Mapping!$P:$P,1,FALSE))))</f>
        <v>0</v>
      </c>
      <c r="B3753" s="180" t="str">
        <f t="shared" si="58"/>
        <v/>
      </c>
      <c r="E3753" s="167">
        <v>1</v>
      </c>
      <c r="F3753" s="170" t="s">
        <v>5563</v>
      </c>
      <c r="G3753" s="169">
        <v>1119385.8128988671</v>
      </c>
      <c r="H3753" s="168" t="s">
        <v>1266</v>
      </c>
      <c r="I3753" s="168" t="s">
        <v>797</v>
      </c>
      <c r="J3753" s="169">
        <v>301503.74038008961</v>
      </c>
      <c r="K3753" s="169">
        <v>99566.011843846223</v>
      </c>
      <c r="L3753" s="168" t="s">
        <v>5</v>
      </c>
      <c r="M3753" s="168" t="s">
        <v>21</v>
      </c>
      <c r="N3753" s="168" t="s">
        <v>2829</v>
      </c>
      <c r="O3753" s="168" t="s">
        <v>21</v>
      </c>
      <c r="P3753" s="168" t="s">
        <v>2831</v>
      </c>
      <c r="Q3753" s="168" t="s">
        <v>2832</v>
      </c>
      <c r="R3753" s="168" t="s">
        <v>1259</v>
      </c>
      <c r="S3753" s="168" t="s">
        <v>21</v>
      </c>
      <c r="T3753" s="168" t="s">
        <v>1259</v>
      </c>
      <c r="U3753" s="168" t="s">
        <v>1259</v>
      </c>
      <c r="V3753" s="168" t="s">
        <v>2832</v>
      </c>
      <c r="W3753" s="168" t="s">
        <v>1259</v>
      </c>
      <c r="X3753" s="168" t="s">
        <v>21</v>
      </c>
      <c r="Y3753" s="168" t="s">
        <v>1259</v>
      </c>
      <c r="Z3753" s="168" t="s">
        <v>21</v>
      </c>
      <c r="AA3753" s="168" t="s">
        <v>5564</v>
      </c>
      <c r="AB3753" s="168" t="s">
        <v>1259</v>
      </c>
      <c r="AC3753" s="168" t="s">
        <v>9793</v>
      </c>
      <c r="AD3753" s="169">
        <v>408335.48578762502</v>
      </c>
      <c r="AE3753" s="168" t="s">
        <v>808</v>
      </c>
      <c r="AF3753" s="169">
        <v>-196521.2759885774</v>
      </c>
      <c r="AG3753" s="169">
        <v>-592676.41074670129</v>
      </c>
      <c r="AH3753" s="169">
        <v>-186194.76343332641</v>
      </c>
      <c r="AI3753" s="168" t="s">
        <v>21</v>
      </c>
      <c r="AJ3753"/>
      <c r="AK3753"/>
    </row>
    <row r="3754" spans="1:37" hidden="1" x14ac:dyDescent="0.25">
      <c r="A3754" s="179" t="b">
        <f>IF(E3754&lt;&gt;1,"",NOT(ISNA(VLOOKUP(P3754,Mapping!$P:$P,1,FALSE))))</f>
        <v>0</v>
      </c>
      <c r="B3754" s="180" t="str">
        <f t="shared" si="58"/>
        <v/>
      </c>
      <c r="E3754" s="167">
        <v>1</v>
      </c>
      <c r="F3754" s="170" t="s">
        <v>5563</v>
      </c>
      <c r="G3754" s="169">
        <v>1929154.273293792</v>
      </c>
      <c r="H3754" s="168" t="s">
        <v>1266</v>
      </c>
      <c r="I3754" s="168" t="s">
        <v>797</v>
      </c>
      <c r="J3754" s="169">
        <v>519612.82916568709</v>
      </c>
      <c r="K3754" s="169">
        <v>171592.48849684079</v>
      </c>
      <c r="L3754" s="168" t="s">
        <v>5</v>
      </c>
      <c r="M3754" s="168" t="s">
        <v>21</v>
      </c>
      <c r="N3754" s="168" t="s">
        <v>2829</v>
      </c>
      <c r="O3754" s="168" t="s">
        <v>21</v>
      </c>
      <c r="P3754" s="168" t="s">
        <v>2836</v>
      </c>
      <c r="Q3754" s="168" t="s">
        <v>2837</v>
      </c>
      <c r="R3754" s="168" t="s">
        <v>1259</v>
      </c>
      <c r="S3754" s="168" t="s">
        <v>21</v>
      </c>
      <c r="T3754" s="168" t="s">
        <v>1259</v>
      </c>
      <c r="U3754" s="168" t="s">
        <v>1259</v>
      </c>
      <c r="V3754" s="168" t="s">
        <v>2837</v>
      </c>
      <c r="W3754" s="168" t="s">
        <v>1259</v>
      </c>
      <c r="X3754" s="168" t="s">
        <v>21</v>
      </c>
      <c r="Y3754" s="168" t="s">
        <v>1259</v>
      </c>
      <c r="Z3754" s="168" t="s">
        <v>21</v>
      </c>
      <c r="AA3754" s="168" t="s">
        <v>5564</v>
      </c>
      <c r="AB3754" s="168" t="s">
        <v>1259</v>
      </c>
      <c r="AC3754" s="168" t="s">
        <v>2780</v>
      </c>
      <c r="AD3754" s="169">
        <v>703727.11380420555</v>
      </c>
      <c r="AE3754" s="168" t="s">
        <v>808</v>
      </c>
      <c r="AF3754" s="169">
        <v>-338685.60329946288</v>
      </c>
      <c r="AG3754" s="169">
        <v>-1021421.048308145</v>
      </c>
      <c r="AH3754" s="169">
        <v>-320888.84761913662</v>
      </c>
      <c r="AI3754" s="168" t="s">
        <v>21</v>
      </c>
      <c r="AJ3754"/>
      <c r="AK3754"/>
    </row>
    <row r="3755" spans="1:37" hidden="1" x14ac:dyDescent="0.25">
      <c r="A3755" s="179" t="b">
        <f>IF(E3755&lt;&gt;1,"",NOT(ISNA(VLOOKUP(P3755,Mapping!$P:$P,1,FALSE))))</f>
        <v>0</v>
      </c>
      <c r="B3755" s="180" t="str">
        <f t="shared" si="58"/>
        <v/>
      </c>
      <c r="E3755" s="167">
        <v>1</v>
      </c>
      <c r="F3755" s="170" t="s">
        <v>5565</v>
      </c>
      <c r="G3755" s="169">
        <v>1970681.219120061</v>
      </c>
      <c r="H3755" s="168" t="s">
        <v>1266</v>
      </c>
      <c r="I3755" s="168" t="s">
        <v>805</v>
      </c>
      <c r="J3755" s="169">
        <v>417273.6472132483</v>
      </c>
      <c r="K3755" s="169">
        <v>232672.2441065615</v>
      </c>
      <c r="L3755" s="168" t="s">
        <v>5</v>
      </c>
      <c r="M3755" s="168" t="s">
        <v>21</v>
      </c>
      <c r="N3755" s="168" t="s">
        <v>2829</v>
      </c>
      <c r="O3755" s="168" t="s">
        <v>21</v>
      </c>
      <c r="P3755" s="168" t="s">
        <v>2831</v>
      </c>
      <c r="Q3755" s="168" t="s">
        <v>2832</v>
      </c>
      <c r="R3755" s="168" t="s">
        <v>1259</v>
      </c>
      <c r="S3755" s="168" t="s">
        <v>21</v>
      </c>
      <c r="T3755" s="168" t="s">
        <v>1259</v>
      </c>
      <c r="U3755" s="168" t="s">
        <v>1259</v>
      </c>
      <c r="V3755" s="168" t="s">
        <v>2832</v>
      </c>
      <c r="W3755" s="168" t="s">
        <v>1259</v>
      </c>
      <c r="X3755" s="168" t="s">
        <v>21</v>
      </c>
      <c r="Y3755" s="168" t="s">
        <v>1259</v>
      </c>
      <c r="Z3755" s="168" t="s">
        <v>21</v>
      </c>
      <c r="AA3755" s="168" t="s">
        <v>5566</v>
      </c>
      <c r="AB3755" s="168" t="s">
        <v>1259</v>
      </c>
      <c r="AC3755" s="168" t="s">
        <v>9794</v>
      </c>
      <c r="AD3755" s="169">
        <v>665362.60260953568</v>
      </c>
      <c r="AE3755" s="168" t="s">
        <v>809</v>
      </c>
      <c r="AF3755" s="169">
        <v>-812400.73598221177</v>
      </c>
      <c r="AG3755" s="169">
        <v>-785501.14264500141</v>
      </c>
      <c r="AH3755" s="169">
        <v>-490760.51488524402</v>
      </c>
      <c r="AI3755" s="168" t="s">
        <v>21</v>
      </c>
      <c r="AJ3755"/>
      <c r="AK3755"/>
    </row>
    <row r="3756" spans="1:37" hidden="1" x14ac:dyDescent="0.25">
      <c r="A3756" s="179" t="b">
        <f>IF(E3756&lt;&gt;1,"",NOT(ISNA(VLOOKUP(P3756,Mapping!$P:$P,1,FALSE))))</f>
        <v>0</v>
      </c>
      <c r="B3756" s="180" t="str">
        <f t="shared" si="58"/>
        <v/>
      </c>
      <c r="E3756" s="167">
        <v>1</v>
      </c>
      <c r="F3756" s="170" t="s">
        <v>5565</v>
      </c>
      <c r="G3756" s="169">
        <v>5450783.7737582829</v>
      </c>
      <c r="H3756" s="168" t="s">
        <v>1266</v>
      </c>
      <c r="I3756" s="168" t="s">
        <v>805</v>
      </c>
      <c r="J3756" s="169">
        <v>1154153.3980125389</v>
      </c>
      <c r="K3756" s="169">
        <v>643557.20269474352</v>
      </c>
      <c r="L3756" s="168" t="s">
        <v>5</v>
      </c>
      <c r="M3756" s="168" t="s">
        <v>21</v>
      </c>
      <c r="N3756" s="168" t="s">
        <v>2829</v>
      </c>
      <c r="O3756" s="168" t="s">
        <v>21</v>
      </c>
      <c r="P3756" s="168" t="s">
        <v>2833</v>
      </c>
      <c r="Q3756" s="168" t="s">
        <v>2834</v>
      </c>
      <c r="R3756" s="168" t="s">
        <v>1259</v>
      </c>
      <c r="S3756" s="168" t="s">
        <v>21</v>
      </c>
      <c r="T3756" s="168" t="s">
        <v>1259</v>
      </c>
      <c r="U3756" s="168" t="s">
        <v>1259</v>
      </c>
      <c r="V3756" s="168" t="s">
        <v>2834</v>
      </c>
      <c r="W3756" s="168" t="s">
        <v>1259</v>
      </c>
      <c r="X3756" s="168" t="s">
        <v>21</v>
      </c>
      <c r="Y3756" s="168" t="s">
        <v>1259</v>
      </c>
      <c r="Z3756" s="168" t="s">
        <v>21</v>
      </c>
      <c r="AA3756" s="168" t="s">
        <v>5566</v>
      </c>
      <c r="AB3756" s="168" t="s">
        <v>1259</v>
      </c>
      <c r="AC3756" s="168" t="s">
        <v>9795</v>
      </c>
      <c r="AD3756" s="169">
        <v>1840352.2816283</v>
      </c>
      <c r="AE3756" s="168" t="s">
        <v>809</v>
      </c>
      <c r="AF3756" s="169">
        <v>-2247050.7693062569</v>
      </c>
      <c r="AG3756" s="169">
        <v>-2172648.1386521561</v>
      </c>
      <c r="AH3756" s="169">
        <v>-1357413.581346347</v>
      </c>
      <c r="AI3756" s="168" t="s">
        <v>21</v>
      </c>
      <c r="AJ3756"/>
      <c r="AK3756"/>
    </row>
    <row r="3757" spans="1:37" hidden="1" x14ac:dyDescent="0.25">
      <c r="A3757" s="179" t="b">
        <f>IF(E3757&lt;&gt;1,"",NOT(ISNA(VLOOKUP(P3757,Mapping!$P:$P,1,FALSE))))</f>
        <v>0</v>
      </c>
      <c r="B3757" s="180" t="str">
        <f t="shared" si="58"/>
        <v/>
      </c>
      <c r="E3757" s="167">
        <v>1</v>
      </c>
      <c r="F3757" s="170" t="s">
        <v>5565</v>
      </c>
      <c r="G3757" s="169">
        <v>1974123.457057389</v>
      </c>
      <c r="H3757" s="168" t="s">
        <v>1266</v>
      </c>
      <c r="I3757" s="168" t="s">
        <v>805</v>
      </c>
      <c r="J3757" s="169">
        <v>418002.50947912288</v>
      </c>
      <c r="K3757" s="169">
        <v>233078.65850674809</v>
      </c>
      <c r="L3757" s="168" t="s">
        <v>5</v>
      </c>
      <c r="M3757" s="168" t="s">
        <v>21</v>
      </c>
      <c r="N3757" s="168" t="s">
        <v>2829</v>
      </c>
      <c r="O3757" s="168" t="s">
        <v>21</v>
      </c>
      <c r="P3757" s="168" t="s">
        <v>2851</v>
      </c>
      <c r="Q3757" s="168" t="s">
        <v>2834</v>
      </c>
      <c r="R3757" s="168" t="s">
        <v>1259</v>
      </c>
      <c r="S3757" s="168" t="s">
        <v>21</v>
      </c>
      <c r="T3757" s="168" t="s">
        <v>1259</v>
      </c>
      <c r="U3757" s="168" t="s">
        <v>1259</v>
      </c>
      <c r="V3757" s="168" t="s">
        <v>2834</v>
      </c>
      <c r="W3757" s="168" t="s">
        <v>1259</v>
      </c>
      <c r="X3757" s="168" t="s">
        <v>21</v>
      </c>
      <c r="Y3757" s="168" t="s">
        <v>1259</v>
      </c>
      <c r="Z3757" s="168" t="s">
        <v>21</v>
      </c>
      <c r="AA3757" s="168" t="s">
        <v>5566</v>
      </c>
      <c r="AB3757" s="168" t="s">
        <v>1259</v>
      </c>
      <c r="AC3757" s="168" t="s">
        <v>9796</v>
      </c>
      <c r="AD3757" s="169">
        <v>666524.80802893802</v>
      </c>
      <c r="AE3757" s="168" t="s">
        <v>809</v>
      </c>
      <c r="AF3757" s="169">
        <v>-813819.77656908007</v>
      </c>
      <c r="AG3757" s="169">
        <v>-786873.19704263425</v>
      </c>
      <c r="AH3757" s="169">
        <v>-491617.73849203018</v>
      </c>
      <c r="AI3757" s="168" t="s">
        <v>21</v>
      </c>
      <c r="AJ3757"/>
      <c r="AK3757"/>
    </row>
    <row r="3758" spans="1:37" hidden="1" x14ac:dyDescent="0.25">
      <c r="A3758" s="179" t="b">
        <f>IF(E3758&lt;&gt;1,"",NOT(ISNA(VLOOKUP(P3758,Mapping!$P:$P,1,FALSE))))</f>
        <v>0</v>
      </c>
      <c r="B3758" s="180" t="str">
        <f t="shared" si="58"/>
        <v/>
      </c>
      <c r="E3758" s="167">
        <v>1</v>
      </c>
      <c r="F3758" s="170" t="s">
        <v>5565</v>
      </c>
      <c r="G3758" s="169">
        <v>2123860.8073311411</v>
      </c>
      <c r="H3758" s="168" t="s">
        <v>1266</v>
      </c>
      <c r="I3758" s="168" t="s">
        <v>805</v>
      </c>
      <c r="J3758" s="169">
        <v>449708.01804467052</v>
      </c>
      <c r="K3758" s="169">
        <v>250757.68491484461</v>
      </c>
      <c r="L3758" s="168" t="s">
        <v>5</v>
      </c>
      <c r="M3758" s="168" t="s">
        <v>21</v>
      </c>
      <c r="N3758" s="168" t="s">
        <v>2829</v>
      </c>
      <c r="O3758" s="168" t="s">
        <v>21</v>
      </c>
      <c r="P3758" s="168" t="s">
        <v>2835</v>
      </c>
      <c r="Q3758" s="168" t="s">
        <v>2834</v>
      </c>
      <c r="R3758" s="168" t="s">
        <v>1259</v>
      </c>
      <c r="S3758" s="168" t="s">
        <v>21</v>
      </c>
      <c r="T3758" s="168" t="s">
        <v>1259</v>
      </c>
      <c r="U3758" s="168" t="s">
        <v>1259</v>
      </c>
      <c r="V3758" s="168" t="s">
        <v>2834</v>
      </c>
      <c r="W3758" s="168" t="s">
        <v>1259</v>
      </c>
      <c r="X3758" s="168" t="s">
        <v>21</v>
      </c>
      <c r="Y3758" s="168" t="s">
        <v>1259</v>
      </c>
      <c r="Z3758" s="168" t="s">
        <v>21</v>
      </c>
      <c r="AA3758" s="168" t="s">
        <v>5566</v>
      </c>
      <c r="AB3758" s="168" t="s">
        <v>1259</v>
      </c>
      <c r="AC3758" s="168" t="s">
        <v>9797</v>
      </c>
      <c r="AD3758" s="169">
        <v>717080.74377306958</v>
      </c>
      <c r="AE3758" s="168" t="s">
        <v>809</v>
      </c>
      <c r="AF3758" s="169">
        <v>-875548.04209786002</v>
      </c>
      <c r="AG3758" s="169">
        <v>-846557.56333967857</v>
      </c>
      <c r="AH3758" s="169">
        <v>-528906.96538724122</v>
      </c>
      <c r="AI3758" s="168" t="s">
        <v>21</v>
      </c>
      <c r="AJ3758"/>
      <c r="AK3758"/>
    </row>
    <row r="3759" spans="1:37" hidden="1" x14ac:dyDescent="0.25">
      <c r="A3759" s="179" t="b">
        <f>IF(E3759&lt;&gt;1,"",NOT(ISNA(VLOOKUP(P3759,Mapping!$P:$P,1,FALSE))))</f>
        <v>0</v>
      </c>
      <c r="B3759" s="180" t="str">
        <f t="shared" si="58"/>
        <v/>
      </c>
      <c r="E3759" s="167">
        <v>1</v>
      </c>
      <c r="F3759" s="170" t="s">
        <v>5565</v>
      </c>
      <c r="G3759" s="169">
        <v>2084275.071051873</v>
      </c>
      <c r="H3759" s="168" t="s">
        <v>1266</v>
      </c>
      <c r="I3759" s="168" t="s">
        <v>805</v>
      </c>
      <c r="J3759" s="169">
        <v>441326.10198711138</v>
      </c>
      <c r="K3759" s="169">
        <v>246083.91931270491</v>
      </c>
      <c r="L3759" s="168" t="s">
        <v>5</v>
      </c>
      <c r="M3759" s="168" t="s">
        <v>21</v>
      </c>
      <c r="N3759" s="168" t="s">
        <v>2829</v>
      </c>
      <c r="O3759" s="168" t="s">
        <v>21</v>
      </c>
      <c r="P3759" s="168" t="s">
        <v>2836</v>
      </c>
      <c r="Q3759" s="168" t="s">
        <v>2837</v>
      </c>
      <c r="R3759" s="168" t="s">
        <v>1259</v>
      </c>
      <c r="S3759" s="168" t="s">
        <v>21</v>
      </c>
      <c r="T3759" s="168" t="s">
        <v>1259</v>
      </c>
      <c r="U3759" s="168" t="s">
        <v>1259</v>
      </c>
      <c r="V3759" s="168" t="s">
        <v>2837</v>
      </c>
      <c r="W3759" s="168" t="s">
        <v>1259</v>
      </c>
      <c r="X3759" s="168" t="s">
        <v>21</v>
      </c>
      <c r="Y3759" s="168" t="s">
        <v>1259</v>
      </c>
      <c r="Z3759" s="168" t="s">
        <v>21</v>
      </c>
      <c r="AA3759" s="168" t="s">
        <v>5566</v>
      </c>
      <c r="AB3759" s="168" t="s">
        <v>1259</v>
      </c>
      <c r="AC3759" s="168" t="s">
        <v>9798</v>
      </c>
      <c r="AD3759" s="169">
        <v>703715.38144991256</v>
      </c>
      <c r="AE3759" s="168" t="s">
        <v>809</v>
      </c>
      <c r="AF3759" s="169">
        <v>-859229.07534887199</v>
      </c>
      <c r="AG3759" s="169">
        <v>-830778.93776689633</v>
      </c>
      <c r="AH3759" s="169">
        <v>-519048.89390919678</v>
      </c>
      <c r="AI3759" s="168" t="s">
        <v>21</v>
      </c>
      <c r="AJ3759"/>
      <c r="AK3759"/>
    </row>
    <row r="3760" spans="1:37" hidden="1" x14ac:dyDescent="0.25">
      <c r="A3760" s="179" t="b">
        <f>IF(E3760&lt;&gt;1,"",NOT(ISNA(VLOOKUP(P3760,Mapping!$P:$P,1,FALSE))))</f>
        <v>0</v>
      </c>
      <c r="B3760" s="180" t="str">
        <f t="shared" si="58"/>
        <v/>
      </c>
      <c r="E3760" s="167">
        <v>1</v>
      </c>
      <c r="F3760" s="170" t="s">
        <v>5568</v>
      </c>
      <c r="G3760" s="169">
        <v>579216.6676796159</v>
      </c>
      <c r="H3760" s="168" t="s">
        <v>1266</v>
      </c>
      <c r="I3760" s="168" t="s">
        <v>303</v>
      </c>
      <c r="J3760" s="169">
        <v>371015.16702709772</v>
      </c>
      <c r="K3760" s="169">
        <v>104895.51099577951</v>
      </c>
      <c r="L3760" s="168" t="s">
        <v>5</v>
      </c>
      <c r="M3760" s="168" t="s">
        <v>21</v>
      </c>
      <c r="N3760" s="168" t="s">
        <v>2829</v>
      </c>
      <c r="O3760" s="168" t="s">
        <v>21</v>
      </c>
      <c r="P3760" s="168" t="s">
        <v>2831</v>
      </c>
      <c r="Q3760" s="168" t="s">
        <v>2832</v>
      </c>
      <c r="R3760" s="168" t="s">
        <v>1259</v>
      </c>
      <c r="S3760" s="168" t="s">
        <v>21</v>
      </c>
      <c r="T3760" s="168" t="s">
        <v>1259</v>
      </c>
      <c r="U3760" s="168" t="s">
        <v>1259</v>
      </c>
      <c r="V3760" s="168" t="s">
        <v>2832</v>
      </c>
      <c r="W3760" s="168" t="s">
        <v>1259</v>
      </c>
      <c r="X3760" s="168" t="s">
        <v>21</v>
      </c>
      <c r="Y3760" s="168" t="s">
        <v>1259</v>
      </c>
      <c r="Z3760" s="168" t="s">
        <v>21</v>
      </c>
      <c r="AA3760" s="168" t="s">
        <v>5569</v>
      </c>
      <c r="AB3760" s="168" t="s">
        <v>5570</v>
      </c>
      <c r="AC3760" s="168" t="s">
        <v>9799</v>
      </c>
      <c r="AD3760" s="169">
        <v>573837.21434346703</v>
      </c>
      <c r="AE3760" s="168" t="s">
        <v>811</v>
      </c>
      <c r="AF3760" s="169">
        <v>-214788.99239298821</v>
      </c>
      <c r="AG3760" s="169">
        <v>-28504.08843480935</v>
      </c>
      <c r="AH3760" s="169">
        <v>-471086.71297510143</v>
      </c>
      <c r="AI3760" s="168" t="s">
        <v>21</v>
      </c>
      <c r="AJ3760"/>
      <c r="AK3760"/>
    </row>
    <row r="3761" spans="1:37" hidden="1" x14ac:dyDescent="0.25">
      <c r="A3761" s="179" t="b">
        <f>IF(E3761&lt;&gt;1,"",NOT(ISNA(VLOOKUP(P3761,Mapping!$P:$P,1,FALSE))))</f>
        <v>0</v>
      </c>
      <c r="B3761" s="180" t="str">
        <f t="shared" si="58"/>
        <v/>
      </c>
      <c r="E3761" s="167">
        <v>1</v>
      </c>
      <c r="F3761" s="170" t="s">
        <v>5568</v>
      </c>
      <c r="G3761" s="169">
        <v>2044123.2060466439</v>
      </c>
      <c r="H3761" s="168" t="s">
        <v>1266</v>
      </c>
      <c r="I3761" s="168" t="s">
        <v>303</v>
      </c>
      <c r="J3761" s="169">
        <v>1309355.8162847271</v>
      </c>
      <c r="K3761" s="169">
        <v>370188.49802022008</v>
      </c>
      <c r="L3761" s="168" t="s">
        <v>5</v>
      </c>
      <c r="M3761" s="168" t="s">
        <v>21</v>
      </c>
      <c r="N3761" s="168" t="s">
        <v>2829</v>
      </c>
      <c r="O3761" s="168" t="s">
        <v>21</v>
      </c>
      <c r="P3761" s="168" t="s">
        <v>2833</v>
      </c>
      <c r="Q3761" s="168" t="s">
        <v>2834</v>
      </c>
      <c r="R3761" s="168" t="s">
        <v>1259</v>
      </c>
      <c r="S3761" s="168" t="s">
        <v>21</v>
      </c>
      <c r="T3761" s="168" t="s">
        <v>1259</v>
      </c>
      <c r="U3761" s="168" t="s">
        <v>1259</v>
      </c>
      <c r="V3761" s="168" t="s">
        <v>2834</v>
      </c>
      <c r="W3761" s="168" t="s">
        <v>1259</v>
      </c>
      <c r="X3761" s="168" t="s">
        <v>21</v>
      </c>
      <c r="Y3761" s="168" t="s">
        <v>1259</v>
      </c>
      <c r="Z3761" s="168" t="s">
        <v>21</v>
      </c>
      <c r="AA3761" s="168" t="s">
        <v>5569</v>
      </c>
      <c r="AB3761" s="168" t="s">
        <v>5570</v>
      </c>
      <c r="AC3761" s="168" t="s">
        <v>8884</v>
      </c>
      <c r="AD3761" s="169">
        <v>2025138.4875227141</v>
      </c>
      <c r="AE3761" s="168" t="s">
        <v>811</v>
      </c>
      <c r="AF3761" s="169">
        <v>-758015.41677446919</v>
      </c>
      <c r="AG3761" s="169">
        <v>-100594.2540814942</v>
      </c>
      <c r="AH3761" s="169">
        <v>-1662519.9787677459</v>
      </c>
      <c r="AI3761" s="168" t="s">
        <v>21</v>
      </c>
      <c r="AJ3761"/>
      <c r="AK3761"/>
    </row>
    <row r="3762" spans="1:37" hidden="1" x14ac:dyDescent="0.25">
      <c r="A3762" s="179" t="b">
        <f>IF(E3762&lt;&gt;1,"",NOT(ISNA(VLOOKUP(P3762,Mapping!$P:$P,1,FALSE))))</f>
        <v>0</v>
      </c>
      <c r="B3762" s="180" t="str">
        <f t="shared" si="58"/>
        <v/>
      </c>
      <c r="E3762" s="167">
        <v>1</v>
      </c>
      <c r="F3762" s="170" t="s">
        <v>5571</v>
      </c>
      <c r="G3762" s="169">
        <v>812155.83119946136</v>
      </c>
      <c r="H3762" s="168" t="s">
        <v>1266</v>
      </c>
      <c r="I3762" s="168" t="s">
        <v>303</v>
      </c>
      <c r="J3762" s="169">
        <v>363041.3241662056</v>
      </c>
      <c r="K3762" s="169">
        <v>238921.84850926409</v>
      </c>
      <c r="L3762" s="168" t="s">
        <v>5</v>
      </c>
      <c r="M3762" s="168" t="s">
        <v>21</v>
      </c>
      <c r="N3762" s="168" t="s">
        <v>2829</v>
      </c>
      <c r="O3762" s="168" t="s">
        <v>21</v>
      </c>
      <c r="P3762" s="168" t="s">
        <v>2831</v>
      </c>
      <c r="Q3762" s="168" t="s">
        <v>2832</v>
      </c>
      <c r="R3762" s="168" t="s">
        <v>1259</v>
      </c>
      <c r="S3762" s="168" t="s">
        <v>21</v>
      </c>
      <c r="T3762" s="168" t="s">
        <v>1259</v>
      </c>
      <c r="U3762" s="168" t="s">
        <v>1259</v>
      </c>
      <c r="V3762" s="168" t="s">
        <v>2832</v>
      </c>
      <c r="W3762" s="168" t="s">
        <v>1259</v>
      </c>
      <c r="X3762" s="168" t="s">
        <v>21</v>
      </c>
      <c r="Y3762" s="168" t="s">
        <v>1259</v>
      </c>
      <c r="Z3762" s="168" t="s">
        <v>21</v>
      </c>
      <c r="AA3762" s="168" t="s">
        <v>5572</v>
      </c>
      <c r="AB3762" s="168" t="s">
        <v>5573</v>
      </c>
      <c r="AC3762" s="168" t="s">
        <v>7092</v>
      </c>
      <c r="AD3762" s="169">
        <v>599043.84601674555</v>
      </c>
      <c r="AE3762" s="168" t="s">
        <v>814</v>
      </c>
      <c r="AF3762" s="169">
        <v>-520744.29075478727</v>
      </c>
      <c r="AG3762" s="169">
        <v>-370531.5104982474</v>
      </c>
      <c r="AH3762" s="169">
        <v>-364692.93018081941</v>
      </c>
      <c r="AI3762" s="168" t="s">
        <v>21</v>
      </c>
      <c r="AJ3762"/>
      <c r="AK3762"/>
    </row>
    <row r="3763" spans="1:37" hidden="1" x14ac:dyDescent="0.25">
      <c r="A3763" s="179" t="b">
        <f>IF(E3763&lt;&gt;1,"",NOT(ISNA(VLOOKUP(P3763,Mapping!$P:$P,1,FALSE))))</f>
        <v>0</v>
      </c>
      <c r="B3763" s="180" t="str">
        <f t="shared" si="58"/>
        <v/>
      </c>
      <c r="E3763" s="167">
        <v>1</v>
      </c>
      <c r="F3763" s="170" t="s">
        <v>5571</v>
      </c>
      <c r="G3763" s="169">
        <v>2872178.121958096</v>
      </c>
      <c r="H3763" s="168" t="s">
        <v>1266</v>
      </c>
      <c r="I3763" s="168" t="s">
        <v>303</v>
      </c>
      <c r="J3763" s="169">
        <v>1283890.73694995</v>
      </c>
      <c r="K3763" s="169">
        <v>844943.88857938442</v>
      </c>
      <c r="L3763" s="168" t="s">
        <v>5</v>
      </c>
      <c r="M3763" s="168" t="s">
        <v>21</v>
      </c>
      <c r="N3763" s="168" t="s">
        <v>2829</v>
      </c>
      <c r="O3763" s="168" t="s">
        <v>21</v>
      </c>
      <c r="P3763" s="168" t="s">
        <v>2833</v>
      </c>
      <c r="Q3763" s="168" t="s">
        <v>2834</v>
      </c>
      <c r="R3763" s="168" t="s">
        <v>1259</v>
      </c>
      <c r="S3763" s="168" t="s">
        <v>21</v>
      </c>
      <c r="T3763" s="168" t="s">
        <v>1259</v>
      </c>
      <c r="U3763" s="168" t="s">
        <v>1259</v>
      </c>
      <c r="V3763" s="168" t="s">
        <v>2834</v>
      </c>
      <c r="W3763" s="168" t="s">
        <v>1259</v>
      </c>
      <c r="X3763" s="168" t="s">
        <v>21</v>
      </c>
      <c r="Y3763" s="168" t="s">
        <v>1259</v>
      </c>
      <c r="Z3763" s="168" t="s">
        <v>21</v>
      </c>
      <c r="AA3763" s="168" t="s">
        <v>5572</v>
      </c>
      <c r="AB3763" s="168" t="s">
        <v>5573</v>
      </c>
      <c r="AC3763" s="168" t="s">
        <v>9800</v>
      </c>
      <c r="AD3763" s="169">
        <v>2118510.46625112</v>
      </c>
      <c r="AE3763" s="168" t="s">
        <v>814</v>
      </c>
      <c r="AF3763" s="169">
        <v>-1841605.1471692959</v>
      </c>
      <c r="AG3763" s="169">
        <v>-1310379.6796944779</v>
      </c>
      <c r="AH3763" s="169">
        <v>-1289731.6193016281</v>
      </c>
      <c r="AI3763" s="168" t="s">
        <v>21</v>
      </c>
      <c r="AJ3763"/>
      <c r="AK3763"/>
    </row>
    <row r="3764" spans="1:37" hidden="1" x14ac:dyDescent="0.25">
      <c r="A3764" s="179" t="b">
        <f>IF(E3764&lt;&gt;1,"",NOT(ISNA(VLOOKUP(P3764,Mapping!$P:$P,1,FALSE))))</f>
        <v>0</v>
      </c>
      <c r="B3764" s="180" t="str">
        <f t="shared" si="58"/>
        <v/>
      </c>
      <c r="E3764" s="167">
        <v>1</v>
      </c>
      <c r="F3764" s="170" t="s">
        <v>5571</v>
      </c>
      <c r="G3764" s="169">
        <v>2236995.436408517</v>
      </c>
      <c r="H3764" s="168" t="s">
        <v>1266</v>
      </c>
      <c r="I3764" s="168" t="s">
        <v>303</v>
      </c>
      <c r="J3764" s="169">
        <v>999958.07970509271</v>
      </c>
      <c r="K3764" s="169">
        <v>658084.40232973883</v>
      </c>
      <c r="L3764" s="168" t="s">
        <v>5</v>
      </c>
      <c r="M3764" s="168" t="s">
        <v>21</v>
      </c>
      <c r="N3764" s="168" t="s">
        <v>2829</v>
      </c>
      <c r="O3764" s="168" t="s">
        <v>21</v>
      </c>
      <c r="P3764" s="168" t="s">
        <v>2851</v>
      </c>
      <c r="Q3764" s="168" t="s">
        <v>2834</v>
      </c>
      <c r="R3764" s="168" t="s">
        <v>1259</v>
      </c>
      <c r="S3764" s="168" t="s">
        <v>21</v>
      </c>
      <c r="T3764" s="168" t="s">
        <v>1259</v>
      </c>
      <c r="U3764" s="168" t="s">
        <v>1259</v>
      </c>
      <c r="V3764" s="168" t="s">
        <v>2834</v>
      </c>
      <c r="W3764" s="168" t="s">
        <v>1259</v>
      </c>
      <c r="X3764" s="168" t="s">
        <v>21</v>
      </c>
      <c r="Y3764" s="168" t="s">
        <v>1259</v>
      </c>
      <c r="Z3764" s="168" t="s">
        <v>21</v>
      </c>
      <c r="AA3764" s="168" t="s">
        <v>5572</v>
      </c>
      <c r="AB3764" s="168" t="s">
        <v>5573</v>
      </c>
      <c r="AC3764" s="168" t="s">
        <v>9801</v>
      </c>
      <c r="AD3764" s="169">
        <v>1650001.5123562629</v>
      </c>
      <c r="AE3764" s="168" t="s">
        <v>814</v>
      </c>
      <c r="AF3764" s="169">
        <v>-1434333.852203981</v>
      </c>
      <c r="AG3764" s="169">
        <v>-1020588.9882068289</v>
      </c>
      <c r="AH3764" s="169">
        <v>-1004507.249920345</v>
      </c>
      <c r="AI3764" s="168" t="s">
        <v>21</v>
      </c>
      <c r="AJ3764"/>
      <c r="AK3764"/>
    </row>
    <row r="3765" spans="1:37" hidden="1" x14ac:dyDescent="0.25">
      <c r="A3765" s="179" t="b">
        <f>IF(E3765&lt;&gt;1,"",NOT(ISNA(VLOOKUP(P3765,Mapping!$P:$P,1,FALSE))))</f>
        <v>0</v>
      </c>
      <c r="B3765" s="180" t="str">
        <f t="shared" si="58"/>
        <v/>
      </c>
      <c r="E3765" s="167">
        <v>1</v>
      </c>
      <c r="F3765" s="170" t="s">
        <v>5571</v>
      </c>
      <c r="G3765" s="169">
        <v>2629080.1265382571</v>
      </c>
      <c r="H3765" s="168" t="s">
        <v>1266</v>
      </c>
      <c r="I3765" s="168" t="s">
        <v>303</v>
      </c>
      <c r="J3765" s="169">
        <v>1175223.6378920891</v>
      </c>
      <c r="K3765" s="169">
        <v>773428.76770802878</v>
      </c>
      <c r="L3765" s="168" t="s">
        <v>5</v>
      </c>
      <c r="M3765" s="168" t="s">
        <v>21</v>
      </c>
      <c r="N3765" s="168" t="s">
        <v>2829</v>
      </c>
      <c r="O3765" s="168" t="s">
        <v>21</v>
      </c>
      <c r="P3765" s="168" t="s">
        <v>2835</v>
      </c>
      <c r="Q3765" s="168" t="s">
        <v>2834</v>
      </c>
      <c r="R3765" s="168" t="s">
        <v>1259</v>
      </c>
      <c r="S3765" s="168" t="s">
        <v>21</v>
      </c>
      <c r="T3765" s="168" t="s">
        <v>1259</v>
      </c>
      <c r="U3765" s="168" t="s">
        <v>1259</v>
      </c>
      <c r="V3765" s="168" t="s">
        <v>2834</v>
      </c>
      <c r="W3765" s="168" t="s">
        <v>1259</v>
      </c>
      <c r="X3765" s="168" t="s">
        <v>21</v>
      </c>
      <c r="Y3765" s="168" t="s">
        <v>1259</v>
      </c>
      <c r="Z3765" s="168" t="s">
        <v>21</v>
      </c>
      <c r="AA3765" s="168" t="s">
        <v>5572</v>
      </c>
      <c r="AB3765" s="168" t="s">
        <v>5573</v>
      </c>
      <c r="AC3765" s="168" t="s">
        <v>9802</v>
      </c>
      <c r="AD3765" s="169">
        <v>1939202.071801513</v>
      </c>
      <c r="AE3765" s="168" t="s">
        <v>814</v>
      </c>
      <c r="AF3765" s="169">
        <v>-1685733.714193369</v>
      </c>
      <c r="AG3765" s="169">
        <v>-1199470.5856737189</v>
      </c>
      <c r="AH3765" s="169">
        <v>-1180570.1543893961</v>
      </c>
      <c r="AI3765" s="168" t="s">
        <v>21</v>
      </c>
      <c r="AJ3765"/>
      <c r="AK3765"/>
    </row>
    <row r="3766" spans="1:37" hidden="1" x14ac:dyDescent="0.25">
      <c r="A3766" s="179" t="b">
        <f>IF(E3766&lt;&gt;1,"",NOT(ISNA(VLOOKUP(P3766,Mapping!$P:$P,1,FALSE))))</f>
        <v>0</v>
      </c>
      <c r="B3766" s="180" t="str">
        <f t="shared" si="58"/>
        <v/>
      </c>
      <c r="E3766" s="167">
        <v>1</v>
      </c>
      <c r="F3766" s="170" t="s">
        <v>5574</v>
      </c>
      <c r="G3766" s="169">
        <v>2833644.8619341212</v>
      </c>
      <c r="H3766" s="168" t="s">
        <v>1266</v>
      </c>
      <c r="I3766" s="168" t="s">
        <v>303</v>
      </c>
      <c r="J3766" s="169">
        <v>916199.0291261177</v>
      </c>
      <c r="K3766" s="169">
        <v>606850.9510132079</v>
      </c>
      <c r="L3766" s="168" t="s">
        <v>5</v>
      </c>
      <c r="M3766" s="168" t="s">
        <v>21</v>
      </c>
      <c r="N3766" s="168" t="s">
        <v>2829</v>
      </c>
      <c r="O3766" s="168" t="s">
        <v>21</v>
      </c>
      <c r="P3766" s="168" t="s">
        <v>2831</v>
      </c>
      <c r="Q3766" s="168" t="s">
        <v>2832</v>
      </c>
      <c r="R3766" s="168" t="s">
        <v>1259</v>
      </c>
      <c r="S3766" s="168" t="s">
        <v>21</v>
      </c>
      <c r="T3766" s="168" t="s">
        <v>1259</v>
      </c>
      <c r="U3766" s="168" t="s">
        <v>1259</v>
      </c>
      <c r="V3766" s="168" t="s">
        <v>2832</v>
      </c>
      <c r="W3766" s="168" t="s">
        <v>1259</v>
      </c>
      <c r="X3766" s="168" t="s">
        <v>21</v>
      </c>
      <c r="Y3766" s="168" t="s">
        <v>1259</v>
      </c>
      <c r="Z3766" s="168" t="s">
        <v>21</v>
      </c>
      <c r="AA3766" s="168" t="s">
        <v>5575</v>
      </c>
      <c r="AB3766" s="168" t="s">
        <v>5576</v>
      </c>
      <c r="AC3766" s="168" t="s">
        <v>9803</v>
      </c>
      <c r="AD3766" s="169">
        <v>1344323.966846857</v>
      </c>
      <c r="AE3766" s="168" t="s">
        <v>814</v>
      </c>
      <c r="AF3766" s="169">
        <v>-936560.58997989935</v>
      </c>
      <c r="AG3766" s="169">
        <v>1661446.397941465</v>
      </c>
      <c r="AH3766" s="169">
        <v>-702970.03982554702</v>
      </c>
      <c r="AI3766" s="168" t="s">
        <v>21</v>
      </c>
      <c r="AJ3766"/>
      <c r="AK3766"/>
    </row>
    <row r="3767" spans="1:37" hidden="1" x14ac:dyDescent="0.25">
      <c r="A3767" s="179" t="b">
        <f>IF(E3767&lt;&gt;1,"",NOT(ISNA(VLOOKUP(P3767,Mapping!$P:$P,1,FALSE))))</f>
        <v>0</v>
      </c>
      <c r="B3767" s="180" t="str">
        <f t="shared" si="58"/>
        <v/>
      </c>
      <c r="E3767" s="167">
        <v>1</v>
      </c>
      <c r="F3767" s="170" t="s">
        <v>5574</v>
      </c>
      <c r="G3767" s="169">
        <v>5121560.0278046038</v>
      </c>
      <c r="H3767" s="168" t="s">
        <v>1266</v>
      </c>
      <c r="I3767" s="168" t="s">
        <v>303</v>
      </c>
      <c r="J3767" s="169">
        <v>1655947.9235103941</v>
      </c>
      <c r="K3767" s="169">
        <v>1096828.898813755</v>
      </c>
      <c r="L3767" s="168" t="s">
        <v>5</v>
      </c>
      <c r="M3767" s="168" t="s">
        <v>21</v>
      </c>
      <c r="N3767" s="168" t="s">
        <v>2829</v>
      </c>
      <c r="O3767" s="168" t="s">
        <v>21</v>
      </c>
      <c r="P3767" s="168" t="s">
        <v>2836</v>
      </c>
      <c r="Q3767" s="168" t="s">
        <v>2837</v>
      </c>
      <c r="R3767" s="168" t="s">
        <v>1259</v>
      </c>
      <c r="S3767" s="168" t="s">
        <v>21</v>
      </c>
      <c r="T3767" s="168" t="s">
        <v>1259</v>
      </c>
      <c r="U3767" s="168" t="s">
        <v>1259</v>
      </c>
      <c r="V3767" s="168" t="s">
        <v>2837</v>
      </c>
      <c r="W3767" s="168" t="s">
        <v>1259</v>
      </c>
      <c r="X3767" s="168" t="s">
        <v>21</v>
      </c>
      <c r="Y3767" s="168" t="s">
        <v>1259</v>
      </c>
      <c r="Z3767" s="168" t="s">
        <v>21</v>
      </c>
      <c r="AA3767" s="168" t="s">
        <v>5575</v>
      </c>
      <c r="AB3767" s="168" t="s">
        <v>5576</v>
      </c>
      <c r="AC3767" s="168" t="s">
        <v>9804</v>
      </c>
      <c r="AD3767" s="169">
        <v>2429745.51451843</v>
      </c>
      <c r="AE3767" s="168" t="s">
        <v>814</v>
      </c>
      <c r="AF3767" s="169">
        <v>-1692749.62635373</v>
      </c>
      <c r="AG3767" s="169">
        <v>3002915.9879368031</v>
      </c>
      <c r="AH3767" s="169">
        <v>-1270555.5678763939</v>
      </c>
      <c r="AI3767" s="168" t="s">
        <v>21</v>
      </c>
      <c r="AJ3767"/>
      <c r="AK3767"/>
    </row>
    <row r="3768" spans="1:37" hidden="1" x14ac:dyDescent="0.25">
      <c r="A3768" s="179" t="b">
        <f>IF(E3768&lt;&gt;1,"",NOT(ISNA(VLOOKUP(P3768,Mapping!$P:$P,1,FALSE))))</f>
        <v>0</v>
      </c>
      <c r="B3768" s="180" t="str">
        <f t="shared" si="58"/>
        <v/>
      </c>
      <c r="E3768" s="167">
        <v>1</v>
      </c>
      <c r="F3768" s="170" t="s">
        <v>5577</v>
      </c>
      <c r="G3768" s="169">
        <v>1022295.378383322</v>
      </c>
      <c r="H3768" s="168" t="s">
        <v>1266</v>
      </c>
      <c r="I3768" s="168" t="s">
        <v>303</v>
      </c>
      <c r="J3768" s="169">
        <v>300884.47403269389</v>
      </c>
      <c r="K3768" s="169">
        <v>153156.55559163529</v>
      </c>
      <c r="L3768" s="168" t="s">
        <v>5</v>
      </c>
      <c r="M3768" s="168" t="s">
        <v>21</v>
      </c>
      <c r="N3768" s="168" t="s">
        <v>2829</v>
      </c>
      <c r="O3768" s="168" t="s">
        <v>21</v>
      </c>
      <c r="P3768" s="168" t="s">
        <v>2831</v>
      </c>
      <c r="Q3768" s="168" t="s">
        <v>2832</v>
      </c>
      <c r="R3768" s="168" t="s">
        <v>1259</v>
      </c>
      <c r="S3768" s="168" t="s">
        <v>21</v>
      </c>
      <c r="T3768" s="168" t="s">
        <v>1259</v>
      </c>
      <c r="U3768" s="168" t="s">
        <v>1259</v>
      </c>
      <c r="V3768" s="168" t="s">
        <v>2832</v>
      </c>
      <c r="W3768" s="168" t="s">
        <v>1259</v>
      </c>
      <c r="X3768" s="168" t="s">
        <v>21</v>
      </c>
      <c r="Y3768" s="168" t="s">
        <v>1259</v>
      </c>
      <c r="Z3768" s="168" t="s">
        <v>21</v>
      </c>
      <c r="AA3768" s="168" t="s">
        <v>5578</v>
      </c>
      <c r="AB3768" s="168" t="s">
        <v>5579</v>
      </c>
      <c r="AC3768" s="168" t="s">
        <v>9805</v>
      </c>
      <c r="AD3768" s="169">
        <v>454013.57847546879</v>
      </c>
      <c r="AE3768" s="168" t="s">
        <v>813</v>
      </c>
      <c r="AF3768" s="169">
        <v>-533092.41398862959</v>
      </c>
      <c r="AG3768" s="169">
        <v>329214.30314595997</v>
      </c>
      <c r="AH3768" s="169">
        <v>-159374.04106311451</v>
      </c>
      <c r="AI3768" s="168" t="s">
        <v>21</v>
      </c>
      <c r="AJ3768"/>
      <c r="AK3768"/>
    </row>
    <row r="3769" spans="1:37" hidden="1" x14ac:dyDescent="0.25">
      <c r="A3769" s="179" t="b">
        <f>IF(E3769&lt;&gt;1,"",NOT(ISNA(VLOOKUP(P3769,Mapping!$P:$P,1,FALSE))))</f>
        <v>0</v>
      </c>
      <c r="B3769" s="180" t="str">
        <f t="shared" si="58"/>
        <v/>
      </c>
      <c r="E3769" s="167">
        <v>1</v>
      </c>
      <c r="F3769" s="170" t="s">
        <v>5577</v>
      </c>
      <c r="G3769" s="169">
        <v>906551.2026893989</v>
      </c>
      <c r="H3769" s="168" t="s">
        <v>1266</v>
      </c>
      <c r="I3769" s="168" t="s">
        <v>303</v>
      </c>
      <c r="J3769" s="169">
        <v>266818.36538894038</v>
      </c>
      <c r="K3769" s="169">
        <v>135816.18640488631</v>
      </c>
      <c r="L3769" s="168" t="s">
        <v>5</v>
      </c>
      <c r="M3769" s="168" t="s">
        <v>21</v>
      </c>
      <c r="N3769" s="168" t="s">
        <v>2829</v>
      </c>
      <c r="O3769" s="168" t="s">
        <v>21</v>
      </c>
      <c r="P3769" s="168" t="s">
        <v>2836</v>
      </c>
      <c r="Q3769" s="168" t="s">
        <v>2837</v>
      </c>
      <c r="R3769" s="168" t="s">
        <v>1259</v>
      </c>
      <c r="S3769" s="168" t="s">
        <v>21</v>
      </c>
      <c r="T3769" s="168" t="s">
        <v>1259</v>
      </c>
      <c r="U3769" s="168" t="s">
        <v>1259</v>
      </c>
      <c r="V3769" s="168" t="s">
        <v>2837</v>
      </c>
      <c r="W3769" s="168" t="s">
        <v>1259</v>
      </c>
      <c r="X3769" s="168" t="s">
        <v>21</v>
      </c>
      <c r="Y3769" s="168" t="s">
        <v>1259</v>
      </c>
      <c r="Z3769" s="168" t="s">
        <v>21</v>
      </c>
      <c r="AA3769" s="168" t="s">
        <v>5578</v>
      </c>
      <c r="AB3769" s="168" t="s">
        <v>5579</v>
      </c>
      <c r="AC3769" s="168" t="s">
        <v>7131</v>
      </c>
      <c r="AD3769" s="169">
        <v>402610.20866116439</v>
      </c>
      <c r="AE3769" s="168" t="s">
        <v>813</v>
      </c>
      <c r="AF3769" s="169">
        <v>-472735.74669803219</v>
      </c>
      <c r="AG3769" s="169">
        <v>291940.69421647617</v>
      </c>
      <c r="AH3769" s="169">
        <v>-141329.72882233001</v>
      </c>
      <c r="AI3769" s="168" t="s">
        <v>21</v>
      </c>
      <c r="AJ3769"/>
      <c r="AK3769"/>
    </row>
    <row r="3770" spans="1:37" hidden="1" x14ac:dyDescent="0.25">
      <c r="A3770" s="179" t="b">
        <f>IF(E3770&lt;&gt;1,"",NOT(ISNA(VLOOKUP(P3770,Mapping!$P:$P,1,FALSE))))</f>
        <v>0</v>
      </c>
      <c r="B3770" s="180" t="str">
        <f t="shared" si="58"/>
        <v/>
      </c>
      <c r="E3770" s="167">
        <v>1</v>
      </c>
      <c r="F3770" s="170" t="s">
        <v>5580</v>
      </c>
      <c r="G3770" s="169">
        <v>5994455.7832700247</v>
      </c>
      <c r="H3770" s="168" t="s">
        <v>1266</v>
      </c>
      <c r="I3770" s="168" t="s">
        <v>303</v>
      </c>
      <c r="J3770" s="169">
        <v>3751276.5773298261</v>
      </c>
      <c r="K3770" s="169">
        <v>1764859.6077125261</v>
      </c>
      <c r="L3770" s="168" t="s">
        <v>5</v>
      </c>
      <c r="M3770" s="168" t="s">
        <v>21</v>
      </c>
      <c r="N3770" s="168" t="s">
        <v>2829</v>
      </c>
      <c r="O3770" s="168" t="s">
        <v>21</v>
      </c>
      <c r="P3770" s="168" t="s">
        <v>2831</v>
      </c>
      <c r="Q3770" s="168" t="s">
        <v>2832</v>
      </c>
      <c r="R3770" s="168" t="s">
        <v>1259</v>
      </c>
      <c r="S3770" s="168" t="s">
        <v>21</v>
      </c>
      <c r="T3770" s="168" t="s">
        <v>1259</v>
      </c>
      <c r="U3770" s="168" t="s">
        <v>1259</v>
      </c>
      <c r="V3770" s="168" t="s">
        <v>2832</v>
      </c>
      <c r="W3770" s="168" t="s">
        <v>1259</v>
      </c>
      <c r="X3770" s="168" t="s">
        <v>21</v>
      </c>
      <c r="Y3770" s="168" t="s">
        <v>1259</v>
      </c>
      <c r="Z3770" s="168" t="s">
        <v>21</v>
      </c>
      <c r="AA3770" s="168" t="s">
        <v>5581</v>
      </c>
      <c r="AB3770" s="168" t="s">
        <v>5582</v>
      </c>
      <c r="AC3770" s="168" t="s">
        <v>12407</v>
      </c>
      <c r="AD3770" s="169">
        <v>4504962.6552159376</v>
      </c>
      <c r="AE3770" s="168" t="s">
        <v>816</v>
      </c>
      <c r="AF3770" s="169">
        <v>-1796940.354758024</v>
      </c>
      <c r="AG3770" s="169">
        <v>-2734862.7820718042</v>
      </c>
      <c r="AH3770" s="169">
        <v>-1166246.0760440831</v>
      </c>
      <c r="AI3770" s="168" t="s">
        <v>21</v>
      </c>
      <c r="AJ3770"/>
      <c r="AK3770"/>
    </row>
    <row r="3771" spans="1:37" hidden="1" x14ac:dyDescent="0.25">
      <c r="A3771" s="179" t="b">
        <f>IF(E3771&lt;&gt;1,"",NOT(ISNA(VLOOKUP(P3771,Mapping!$P:$P,1,FALSE))))</f>
        <v>0</v>
      </c>
      <c r="B3771" s="180" t="str">
        <f t="shared" si="58"/>
        <v/>
      </c>
      <c r="E3771" s="167">
        <v>1</v>
      </c>
      <c r="F3771" s="170" t="s">
        <v>5580</v>
      </c>
      <c r="G3771" s="169">
        <v>3664956.785613569</v>
      </c>
      <c r="H3771" s="168" t="s">
        <v>1266</v>
      </c>
      <c r="I3771" s="168" t="s">
        <v>303</v>
      </c>
      <c r="J3771" s="169">
        <v>2293497.0319020958</v>
      </c>
      <c r="K3771" s="169">
        <v>1079019.4187424481</v>
      </c>
      <c r="L3771" s="168" t="s">
        <v>5</v>
      </c>
      <c r="M3771" s="168" t="s">
        <v>21</v>
      </c>
      <c r="N3771" s="168" t="s">
        <v>2829</v>
      </c>
      <c r="O3771" s="168" t="s">
        <v>21</v>
      </c>
      <c r="P3771" s="168" t="s">
        <v>2836</v>
      </c>
      <c r="Q3771" s="168" t="s">
        <v>2837</v>
      </c>
      <c r="R3771" s="168" t="s">
        <v>1259</v>
      </c>
      <c r="S3771" s="168" t="s">
        <v>21</v>
      </c>
      <c r="T3771" s="168" t="s">
        <v>1259</v>
      </c>
      <c r="U3771" s="168" t="s">
        <v>1259</v>
      </c>
      <c r="V3771" s="168" t="s">
        <v>2837</v>
      </c>
      <c r="W3771" s="168" t="s">
        <v>1259</v>
      </c>
      <c r="X3771" s="168" t="s">
        <v>21</v>
      </c>
      <c r="Y3771" s="168" t="s">
        <v>1259</v>
      </c>
      <c r="Z3771" s="168" t="s">
        <v>21</v>
      </c>
      <c r="AA3771" s="168" t="s">
        <v>5581</v>
      </c>
      <c r="AB3771" s="168" t="s">
        <v>5582</v>
      </c>
      <c r="AC3771" s="168" t="s">
        <v>9806</v>
      </c>
      <c r="AD3771" s="169">
        <v>2754293.9758182331</v>
      </c>
      <c r="AE3771" s="168" t="s">
        <v>816</v>
      </c>
      <c r="AF3771" s="169">
        <v>-1098633.301273718</v>
      </c>
      <c r="AG3771" s="169">
        <v>-1672070.7055425721</v>
      </c>
      <c r="AH3771" s="169">
        <v>-713032.4460849259</v>
      </c>
      <c r="AI3771" s="168" t="s">
        <v>21</v>
      </c>
      <c r="AJ3771"/>
      <c r="AK3771"/>
    </row>
    <row r="3772" spans="1:37" hidden="1" x14ac:dyDescent="0.25">
      <c r="A3772" s="179" t="b">
        <f>IF(E3772&lt;&gt;1,"",NOT(ISNA(VLOOKUP(P3772,Mapping!$P:$P,1,FALSE))))</f>
        <v>0</v>
      </c>
      <c r="B3772" s="180" t="str">
        <f t="shared" si="58"/>
        <v/>
      </c>
      <c r="E3772" s="167">
        <v>1</v>
      </c>
      <c r="F3772" s="170" t="s">
        <v>5583</v>
      </c>
      <c r="G3772" s="169">
        <v>6050311.9801069871</v>
      </c>
      <c r="H3772" s="168" t="s">
        <v>1266</v>
      </c>
      <c r="I3772" s="168" t="s">
        <v>303</v>
      </c>
      <c r="J3772" s="169">
        <v>2350301.1243535462</v>
      </c>
      <c r="K3772" s="169">
        <v>1198679.0295583459</v>
      </c>
      <c r="L3772" s="168" t="s">
        <v>5</v>
      </c>
      <c r="M3772" s="168" t="s">
        <v>21</v>
      </c>
      <c r="N3772" s="168" t="s">
        <v>2829</v>
      </c>
      <c r="O3772" s="168" t="s">
        <v>21</v>
      </c>
      <c r="P3772" s="168" t="s">
        <v>2831</v>
      </c>
      <c r="Q3772" s="168" t="s">
        <v>2832</v>
      </c>
      <c r="R3772" s="168" t="s">
        <v>1259</v>
      </c>
      <c r="S3772" s="168" t="s">
        <v>21</v>
      </c>
      <c r="T3772" s="168" t="s">
        <v>1259</v>
      </c>
      <c r="U3772" s="168" t="s">
        <v>1259</v>
      </c>
      <c r="V3772" s="168" t="s">
        <v>2832</v>
      </c>
      <c r="W3772" s="168" t="s">
        <v>1259</v>
      </c>
      <c r="X3772" s="168" t="s">
        <v>21</v>
      </c>
      <c r="Y3772" s="168" t="s">
        <v>1259</v>
      </c>
      <c r="Z3772" s="168" t="s">
        <v>21</v>
      </c>
      <c r="AA3772" s="168" t="s">
        <v>5584</v>
      </c>
      <c r="AB3772" s="168" t="s">
        <v>5585</v>
      </c>
      <c r="AC3772" s="168" t="s">
        <v>9807</v>
      </c>
      <c r="AD3772" s="169">
        <v>2709661.7695179489</v>
      </c>
      <c r="AE3772" s="168" t="s">
        <v>816</v>
      </c>
      <c r="AF3772" s="169">
        <v>-1813684.20237131</v>
      </c>
      <c r="AG3772" s="169">
        <v>-2760346.168621059</v>
      </c>
      <c r="AH3772" s="169">
        <v>-1967574.680978386</v>
      </c>
      <c r="AI3772" s="168" t="s">
        <v>21</v>
      </c>
      <c r="AJ3772"/>
      <c r="AK3772"/>
    </row>
    <row r="3773" spans="1:37" hidden="1" x14ac:dyDescent="0.25">
      <c r="A3773" s="179" t="b">
        <f>IF(E3773&lt;&gt;1,"",NOT(ISNA(VLOOKUP(P3773,Mapping!$P:$P,1,FALSE))))</f>
        <v>0</v>
      </c>
      <c r="B3773" s="180" t="str">
        <f t="shared" si="58"/>
        <v/>
      </c>
      <c r="E3773" s="167">
        <v>1</v>
      </c>
      <c r="F3773" s="170" t="s">
        <v>5583</v>
      </c>
      <c r="G3773" s="169">
        <v>3055861.336938974</v>
      </c>
      <c r="H3773" s="168" t="s">
        <v>1266</v>
      </c>
      <c r="I3773" s="168" t="s">
        <v>303</v>
      </c>
      <c r="J3773" s="169">
        <v>1187078.3456606481</v>
      </c>
      <c r="K3773" s="169">
        <v>605422.81354590785</v>
      </c>
      <c r="L3773" s="168" t="s">
        <v>5</v>
      </c>
      <c r="M3773" s="168" t="s">
        <v>21</v>
      </c>
      <c r="N3773" s="168" t="s">
        <v>2829</v>
      </c>
      <c r="O3773" s="168" t="s">
        <v>21</v>
      </c>
      <c r="P3773" s="168" t="s">
        <v>2835</v>
      </c>
      <c r="Q3773" s="168" t="s">
        <v>2834</v>
      </c>
      <c r="R3773" s="168" t="s">
        <v>1259</v>
      </c>
      <c r="S3773" s="168" t="s">
        <v>21</v>
      </c>
      <c r="T3773" s="168" t="s">
        <v>1259</v>
      </c>
      <c r="U3773" s="168" t="s">
        <v>1259</v>
      </c>
      <c r="V3773" s="168" t="s">
        <v>2834</v>
      </c>
      <c r="W3773" s="168" t="s">
        <v>1259</v>
      </c>
      <c r="X3773" s="168" t="s">
        <v>21</v>
      </c>
      <c r="Y3773" s="168" t="s">
        <v>1259</v>
      </c>
      <c r="Z3773" s="168" t="s">
        <v>21</v>
      </c>
      <c r="AA3773" s="168" t="s">
        <v>5584</v>
      </c>
      <c r="AB3773" s="168" t="s">
        <v>5585</v>
      </c>
      <c r="AC3773" s="168" t="s">
        <v>9808</v>
      </c>
      <c r="AD3773" s="169">
        <v>1368582.4243240289</v>
      </c>
      <c r="AE3773" s="168" t="s">
        <v>816</v>
      </c>
      <c r="AF3773" s="169">
        <v>-916046.55258545559</v>
      </c>
      <c r="AG3773" s="169">
        <v>-1394181.847314849</v>
      </c>
      <c r="AH3773" s="169">
        <v>-993772.78641349776</v>
      </c>
      <c r="AI3773" s="168" t="s">
        <v>21</v>
      </c>
      <c r="AJ3773"/>
      <c r="AK3773"/>
    </row>
    <row r="3774" spans="1:37" hidden="1" x14ac:dyDescent="0.25">
      <c r="A3774" s="179" t="b">
        <f>IF(E3774&lt;&gt;1,"",NOT(ISNA(VLOOKUP(P3774,Mapping!$P:$P,1,FALSE))))</f>
        <v>0</v>
      </c>
      <c r="B3774" s="180" t="str">
        <f t="shared" si="58"/>
        <v/>
      </c>
      <c r="E3774" s="167">
        <v>1</v>
      </c>
      <c r="F3774" s="170" t="s">
        <v>5583</v>
      </c>
      <c r="G3774" s="169">
        <v>3350415.284052778</v>
      </c>
      <c r="H3774" s="168" t="s">
        <v>1266</v>
      </c>
      <c r="I3774" s="168" t="s">
        <v>303</v>
      </c>
      <c r="J3774" s="169">
        <v>1301500.622621001</v>
      </c>
      <c r="K3774" s="169">
        <v>663779.41410466237</v>
      </c>
      <c r="L3774" s="168" t="s">
        <v>5</v>
      </c>
      <c r="M3774" s="168" t="s">
        <v>21</v>
      </c>
      <c r="N3774" s="168" t="s">
        <v>2829</v>
      </c>
      <c r="O3774" s="168" t="s">
        <v>21</v>
      </c>
      <c r="P3774" s="168" t="s">
        <v>2836</v>
      </c>
      <c r="Q3774" s="168" t="s">
        <v>2837</v>
      </c>
      <c r="R3774" s="168" t="s">
        <v>1259</v>
      </c>
      <c r="S3774" s="168" t="s">
        <v>21</v>
      </c>
      <c r="T3774" s="168" t="s">
        <v>1259</v>
      </c>
      <c r="U3774" s="168" t="s">
        <v>1259</v>
      </c>
      <c r="V3774" s="168" t="s">
        <v>2837</v>
      </c>
      <c r="W3774" s="168" t="s">
        <v>1259</v>
      </c>
      <c r="X3774" s="168" t="s">
        <v>21</v>
      </c>
      <c r="Y3774" s="168" t="s">
        <v>1259</v>
      </c>
      <c r="Z3774" s="168" t="s">
        <v>21</v>
      </c>
      <c r="AA3774" s="168" t="s">
        <v>5584</v>
      </c>
      <c r="AB3774" s="168" t="s">
        <v>5585</v>
      </c>
      <c r="AC3774" s="168" t="s">
        <v>7068</v>
      </c>
      <c r="AD3774" s="169">
        <v>1500499.848116243</v>
      </c>
      <c r="AE3774" s="168" t="s">
        <v>816</v>
      </c>
      <c r="AF3774" s="169">
        <v>-1004344.121765842</v>
      </c>
      <c r="AG3774" s="169">
        <v>-1528566.7950730999</v>
      </c>
      <c r="AH3774" s="169">
        <v>-1089562.3738643441</v>
      </c>
      <c r="AI3774" s="168" t="s">
        <v>21</v>
      </c>
      <c r="AJ3774"/>
      <c r="AK3774"/>
    </row>
    <row r="3775" spans="1:37" hidden="1" x14ac:dyDescent="0.25">
      <c r="A3775" s="179" t="b">
        <f>IF(E3775&lt;&gt;1,"",NOT(ISNA(VLOOKUP(P3775,Mapping!$P:$P,1,FALSE))))</f>
        <v>0</v>
      </c>
      <c r="B3775" s="180" t="str">
        <f t="shared" si="58"/>
        <v/>
      </c>
      <c r="E3775" s="167">
        <v>1</v>
      </c>
      <c r="F3775" s="170" t="s">
        <v>5586</v>
      </c>
      <c r="G3775" s="169">
        <v>435583.81292988302</v>
      </c>
      <c r="H3775" s="168" t="s">
        <v>1266</v>
      </c>
      <c r="I3775" s="168" t="s">
        <v>797</v>
      </c>
      <c r="J3775" s="169">
        <v>157853.66193483421</v>
      </c>
      <c r="K3775" s="169">
        <v>21540.797197183281</v>
      </c>
      <c r="L3775" s="168" t="s">
        <v>5</v>
      </c>
      <c r="M3775" s="168" t="s">
        <v>21</v>
      </c>
      <c r="N3775" s="168" t="s">
        <v>2829</v>
      </c>
      <c r="O3775" s="168" t="s">
        <v>21</v>
      </c>
      <c r="P3775" s="168" t="s">
        <v>2831</v>
      </c>
      <c r="Q3775" s="168" t="s">
        <v>2832</v>
      </c>
      <c r="R3775" s="168" t="s">
        <v>1259</v>
      </c>
      <c r="S3775" s="168" t="s">
        <v>21</v>
      </c>
      <c r="T3775" s="168" t="s">
        <v>1259</v>
      </c>
      <c r="U3775" s="168" t="s">
        <v>1259</v>
      </c>
      <c r="V3775" s="168" t="s">
        <v>2832</v>
      </c>
      <c r="W3775" s="168" t="s">
        <v>1259</v>
      </c>
      <c r="X3775" s="168" t="s">
        <v>21</v>
      </c>
      <c r="Y3775" s="168" t="s">
        <v>1259</v>
      </c>
      <c r="Z3775" s="168" t="s">
        <v>21</v>
      </c>
      <c r="AA3775" s="168" t="s">
        <v>5587</v>
      </c>
      <c r="AB3775" s="168" t="s">
        <v>1259</v>
      </c>
      <c r="AC3775" s="168" t="s">
        <v>6675</v>
      </c>
      <c r="AD3775" s="169">
        <v>216005.3826811699</v>
      </c>
      <c r="AE3775" s="168" t="s">
        <v>807</v>
      </c>
      <c r="AF3775" s="169">
        <v>-92867.192631390993</v>
      </c>
      <c r="AG3775" s="169">
        <v>-124814.34952701371</v>
      </c>
      <c r="AH3775" s="169">
        <v>-7558.0166264717118</v>
      </c>
      <c r="AI3775" s="168" t="s">
        <v>21</v>
      </c>
      <c r="AJ3775"/>
      <c r="AK3775"/>
    </row>
    <row r="3776" spans="1:37" hidden="1" x14ac:dyDescent="0.25">
      <c r="A3776" s="179" t="b">
        <f>IF(E3776&lt;&gt;1,"",NOT(ISNA(VLOOKUP(P3776,Mapping!$P:$P,1,FALSE))))</f>
        <v>0</v>
      </c>
      <c r="B3776" s="180" t="str">
        <f t="shared" si="58"/>
        <v/>
      </c>
      <c r="E3776" s="167">
        <v>1</v>
      </c>
      <c r="F3776" s="170" t="s">
        <v>5586</v>
      </c>
      <c r="G3776" s="169">
        <v>1039998.5611039069</v>
      </c>
      <c r="H3776" s="168" t="s">
        <v>1266</v>
      </c>
      <c r="I3776" s="168" t="s">
        <v>797</v>
      </c>
      <c r="J3776" s="169">
        <v>376890.91376689082</v>
      </c>
      <c r="K3776" s="169">
        <v>51430.740594825023</v>
      </c>
      <c r="L3776" s="168" t="s">
        <v>5</v>
      </c>
      <c r="M3776" s="168" t="s">
        <v>21</v>
      </c>
      <c r="N3776" s="168" t="s">
        <v>2829</v>
      </c>
      <c r="O3776" s="168" t="s">
        <v>21</v>
      </c>
      <c r="P3776" s="168" t="s">
        <v>2835</v>
      </c>
      <c r="Q3776" s="168" t="s">
        <v>2834</v>
      </c>
      <c r="R3776" s="168" t="s">
        <v>1259</v>
      </c>
      <c r="S3776" s="168" t="s">
        <v>21</v>
      </c>
      <c r="T3776" s="168" t="s">
        <v>1259</v>
      </c>
      <c r="U3776" s="168" t="s">
        <v>1259</v>
      </c>
      <c r="V3776" s="168" t="s">
        <v>2834</v>
      </c>
      <c r="W3776" s="168" t="s">
        <v>1259</v>
      </c>
      <c r="X3776" s="168" t="s">
        <v>21</v>
      </c>
      <c r="Y3776" s="168" t="s">
        <v>1259</v>
      </c>
      <c r="Z3776" s="168" t="s">
        <v>21</v>
      </c>
      <c r="AA3776" s="168" t="s">
        <v>5587</v>
      </c>
      <c r="AB3776" s="168" t="s">
        <v>1259</v>
      </c>
      <c r="AC3776" s="168" t="s">
        <v>7088</v>
      </c>
      <c r="AD3776" s="169">
        <v>515733.78190542932</v>
      </c>
      <c r="AE3776" s="168" t="s">
        <v>807</v>
      </c>
      <c r="AF3776" s="169">
        <v>-221729.42116642199</v>
      </c>
      <c r="AG3776" s="169">
        <v>-298006.35390945908</v>
      </c>
      <c r="AH3776" s="169">
        <v>-18045.497061653408</v>
      </c>
      <c r="AI3776" s="168" t="s">
        <v>21</v>
      </c>
      <c r="AJ3776"/>
      <c r="AK3776"/>
    </row>
    <row r="3777" spans="1:37" hidden="1" x14ac:dyDescent="0.25">
      <c r="A3777" s="179" t="b">
        <f>IF(E3777&lt;&gt;1,"",NOT(ISNA(VLOOKUP(P3777,Mapping!$P:$P,1,FALSE))))</f>
        <v>0</v>
      </c>
      <c r="B3777" s="180" t="str">
        <f t="shared" si="58"/>
        <v/>
      </c>
      <c r="E3777" s="167">
        <v>1</v>
      </c>
      <c r="F3777" s="170" t="s">
        <v>5586</v>
      </c>
      <c r="G3777" s="169">
        <v>536882.37407636747</v>
      </c>
      <c r="H3777" s="168" t="s">
        <v>1266</v>
      </c>
      <c r="I3777" s="168" t="s">
        <v>797</v>
      </c>
      <c r="J3777" s="169">
        <v>194563.8158731678</v>
      </c>
      <c r="K3777" s="169">
        <v>26550.284917458459</v>
      </c>
      <c r="L3777" s="168" t="s">
        <v>5</v>
      </c>
      <c r="M3777" s="168" t="s">
        <v>21</v>
      </c>
      <c r="N3777" s="168" t="s">
        <v>2829</v>
      </c>
      <c r="O3777" s="168" t="s">
        <v>21</v>
      </c>
      <c r="P3777" s="168" t="s">
        <v>2836</v>
      </c>
      <c r="Q3777" s="168" t="s">
        <v>2837</v>
      </c>
      <c r="R3777" s="168" t="s">
        <v>1259</v>
      </c>
      <c r="S3777" s="168" t="s">
        <v>21</v>
      </c>
      <c r="T3777" s="168" t="s">
        <v>1259</v>
      </c>
      <c r="U3777" s="168" t="s">
        <v>1259</v>
      </c>
      <c r="V3777" s="168" t="s">
        <v>2837</v>
      </c>
      <c r="W3777" s="168" t="s">
        <v>1259</v>
      </c>
      <c r="X3777" s="168" t="s">
        <v>21</v>
      </c>
      <c r="Y3777" s="168" t="s">
        <v>1259</v>
      </c>
      <c r="Z3777" s="168" t="s">
        <v>21</v>
      </c>
      <c r="AA3777" s="168" t="s">
        <v>5587</v>
      </c>
      <c r="AB3777" s="168" t="s">
        <v>1259</v>
      </c>
      <c r="AC3777" s="168" t="s">
        <v>6853</v>
      </c>
      <c r="AD3777" s="169">
        <v>266239.19260702358</v>
      </c>
      <c r="AE3777" s="168" t="s">
        <v>807</v>
      </c>
      <c r="AF3777" s="169">
        <v>-114464.214173575</v>
      </c>
      <c r="AG3777" s="169">
        <v>-153840.9424402728</v>
      </c>
      <c r="AH3777" s="169">
        <v>-9315.694911697763</v>
      </c>
      <c r="AI3777" s="168" t="s">
        <v>21</v>
      </c>
      <c r="AJ3777"/>
      <c r="AK3777"/>
    </row>
    <row r="3778" spans="1:37" hidden="1" x14ac:dyDescent="0.25">
      <c r="A3778" s="179" t="b">
        <f>IF(E3778&lt;&gt;1,"",NOT(ISNA(VLOOKUP(P3778,Mapping!$P:$P,1,FALSE))))</f>
        <v>0</v>
      </c>
      <c r="B3778" s="180" t="str">
        <f t="shared" si="58"/>
        <v/>
      </c>
      <c r="E3778" s="167">
        <v>1</v>
      </c>
      <c r="F3778" s="170" t="s">
        <v>5588</v>
      </c>
      <c r="G3778" s="169">
        <v>1059667.2517504969</v>
      </c>
      <c r="H3778" s="168" t="s">
        <v>1266</v>
      </c>
      <c r="I3778" s="168" t="s">
        <v>797</v>
      </c>
      <c r="J3778" s="169">
        <v>350005.51157801767</v>
      </c>
      <c r="K3778" s="169">
        <v>106371.635699411</v>
      </c>
      <c r="L3778" s="168" t="s">
        <v>5</v>
      </c>
      <c r="M3778" s="168" t="s">
        <v>21</v>
      </c>
      <c r="N3778" s="168" t="s">
        <v>2829</v>
      </c>
      <c r="O3778" s="168" t="s">
        <v>21</v>
      </c>
      <c r="P3778" s="168" t="s">
        <v>2831</v>
      </c>
      <c r="Q3778" s="168" t="s">
        <v>2832</v>
      </c>
      <c r="R3778" s="168" t="s">
        <v>1259</v>
      </c>
      <c r="S3778" s="168" t="s">
        <v>21</v>
      </c>
      <c r="T3778" s="168" t="s">
        <v>1259</v>
      </c>
      <c r="U3778" s="168" t="s">
        <v>1259</v>
      </c>
      <c r="V3778" s="168" t="s">
        <v>2832</v>
      </c>
      <c r="W3778" s="168" t="s">
        <v>1259</v>
      </c>
      <c r="X3778" s="168" t="s">
        <v>21</v>
      </c>
      <c r="Y3778" s="168" t="s">
        <v>1259</v>
      </c>
      <c r="Z3778" s="168" t="s">
        <v>21</v>
      </c>
      <c r="AA3778" s="168" t="s">
        <v>5589</v>
      </c>
      <c r="AB3778" s="168" t="s">
        <v>1259</v>
      </c>
      <c r="AC3778" s="168" t="s">
        <v>9809</v>
      </c>
      <c r="AD3778" s="169">
        <v>551925.14425468282</v>
      </c>
      <c r="AE3778" s="168" t="s">
        <v>807</v>
      </c>
      <c r="AF3778" s="169">
        <v>-373248.89491514547</v>
      </c>
      <c r="AG3778" s="169">
        <v>-686288.07293395302</v>
      </c>
      <c r="AH3778" s="169">
        <v>-363851.58398206509</v>
      </c>
      <c r="AI3778" s="168" t="s">
        <v>21</v>
      </c>
      <c r="AJ3778"/>
      <c r="AK3778"/>
    </row>
    <row r="3779" spans="1:37" hidden="1" x14ac:dyDescent="0.25">
      <c r="A3779" s="179" t="b">
        <f>IF(E3779&lt;&gt;1,"",NOT(ISNA(VLOOKUP(P3779,Mapping!$P:$P,1,FALSE))))</f>
        <v>0</v>
      </c>
      <c r="B3779" s="180" t="str">
        <f t="shared" si="58"/>
        <v/>
      </c>
      <c r="E3779" s="167">
        <v>1</v>
      </c>
      <c r="F3779" s="170" t="s">
        <v>5588</v>
      </c>
      <c r="G3779" s="169">
        <v>3823139.5897546471</v>
      </c>
      <c r="H3779" s="168" t="s">
        <v>1266</v>
      </c>
      <c r="I3779" s="168" t="s">
        <v>797</v>
      </c>
      <c r="J3779" s="169">
        <v>1262773.692152668</v>
      </c>
      <c r="K3779" s="169">
        <v>383774.82270739181</v>
      </c>
      <c r="L3779" s="168" t="s">
        <v>5</v>
      </c>
      <c r="M3779" s="168" t="s">
        <v>21</v>
      </c>
      <c r="N3779" s="168" t="s">
        <v>2829</v>
      </c>
      <c r="O3779" s="168" t="s">
        <v>21</v>
      </c>
      <c r="P3779" s="168" t="s">
        <v>2833</v>
      </c>
      <c r="Q3779" s="168" t="s">
        <v>2834</v>
      </c>
      <c r="R3779" s="168" t="s">
        <v>1259</v>
      </c>
      <c r="S3779" s="168" t="s">
        <v>21</v>
      </c>
      <c r="T3779" s="168" t="s">
        <v>1259</v>
      </c>
      <c r="U3779" s="168" t="s">
        <v>1259</v>
      </c>
      <c r="V3779" s="168" t="s">
        <v>2834</v>
      </c>
      <c r="W3779" s="168" t="s">
        <v>1259</v>
      </c>
      <c r="X3779" s="168" t="s">
        <v>21</v>
      </c>
      <c r="Y3779" s="168" t="s">
        <v>1259</v>
      </c>
      <c r="Z3779" s="168" t="s">
        <v>21</v>
      </c>
      <c r="AA3779" s="168" t="s">
        <v>5589</v>
      </c>
      <c r="AB3779" s="168" t="s">
        <v>1259</v>
      </c>
      <c r="AC3779" s="168" t="s">
        <v>9810</v>
      </c>
      <c r="AD3779" s="169">
        <v>1991273.0775584569</v>
      </c>
      <c r="AE3779" s="168" t="s">
        <v>807</v>
      </c>
      <c r="AF3779" s="169">
        <v>-1346632.7515783729</v>
      </c>
      <c r="AG3779" s="169">
        <v>-2476036.7910548579</v>
      </c>
      <c r="AH3779" s="169">
        <v>-1312728.4939860541</v>
      </c>
      <c r="AI3779" s="168" t="s">
        <v>21</v>
      </c>
      <c r="AJ3779"/>
      <c r="AK3779"/>
    </row>
    <row r="3780" spans="1:37" hidden="1" x14ac:dyDescent="0.25">
      <c r="A3780" s="179" t="b">
        <f>IF(E3780&lt;&gt;1,"",NOT(ISNA(VLOOKUP(P3780,Mapping!$P:$P,1,FALSE))))</f>
        <v>0</v>
      </c>
      <c r="B3780" s="180" t="str">
        <f t="shared" si="58"/>
        <v/>
      </c>
      <c r="E3780" s="167">
        <v>1</v>
      </c>
      <c r="F3780" s="170" t="s">
        <v>5590</v>
      </c>
      <c r="G3780" s="169">
        <v>604234.05016511201</v>
      </c>
      <c r="H3780" s="168" t="s">
        <v>1266</v>
      </c>
      <c r="I3780" s="168" t="s">
        <v>2920</v>
      </c>
      <c r="J3780" s="169">
        <v>239835.4839364698</v>
      </c>
      <c r="K3780" s="169">
        <v>142973.00544600221</v>
      </c>
      <c r="L3780" s="168" t="s">
        <v>5</v>
      </c>
      <c r="M3780" s="168" t="s">
        <v>21</v>
      </c>
      <c r="N3780" s="168" t="s">
        <v>2829</v>
      </c>
      <c r="O3780" s="168" t="s">
        <v>21</v>
      </c>
      <c r="P3780" s="168" t="s">
        <v>2831</v>
      </c>
      <c r="Q3780" s="168" t="s">
        <v>2832</v>
      </c>
      <c r="R3780" s="168" t="s">
        <v>1259</v>
      </c>
      <c r="S3780" s="168" t="s">
        <v>21</v>
      </c>
      <c r="T3780" s="168" t="s">
        <v>1259</v>
      </c>
      <c r="U3780" s="168" t="s">
        <v>1259</v>
      </c>
      <c r="V3780" s="168" t="s">
        <v>2832</v>
      </c>
      <c r="W3780" s="168" t="s">
        <v>1259</v>
      </c>
      <c r="X3780" s="168" t="s">
        <v>21</v>
      </c>
      <c r="Y3780" s="168" t="s">
        <v>1259</v>
      </c>
      <c r="Z3780" s="168" t="s">
        <v>21</v>
      </c>
      <c r="AA3780" s="168" t="s">
        <v>5591</v>
      </c>
      <c r="AB3780" s="168" t="s">
        <v>1259</v>
      </c>
      <c r="AC3780" s="168" t="s">
        <v>7245</v>
      </c>
      <c r="AD3780" s="169">
        <v>286509.37595171761</v>
      </c>
      <c r="AE3780" s="168" t="s">
        <v>807</v>
      </c>
      <c r="AF3780" s="169">
        <v>-264376.06927421998</v>
      </c>
      <c r="AG3780" s="169">
        <v>-275537.12637926813</v>
      </c>
      <c r="AH3780" s="169">
        <v>-187932.99970459129</v>
      </c>
      <c r="AI3780" s="168" t="s">
        <v>21</v>
      </c>
      <c r="AJ3780"/>
      <c r="AK3780"/>
    </row>
    <row r="3781" spans="1:37" hidden="1" x14ac:dyDescent="0.25">
      <c r="A3781" s="179" t="b">
        <f>IF(E3781&lt;&gt;1,"",NOT(ISNA(VLOOKUP(P3781,Mapping!$P:$P,1,FALSE))))</f>
        <v>0</v>
      </c>
      <c r="B3781" s="180" t="str">
        <f t="shared" si="58"/>
        <v/>
      </c>
      <c r="E3781" s="167">
        <v>1</v>
      </c>
      <c r="F3781" s="170" t="s">
        <v>5590</v>
      </c>
      <c r="G3781" s="169">
        <v>202792.37338634219</v>
      </c>
      <c r="H3781" s="168" t="s">
        <v>1266</v>
      </c>
      <c r="I3781" s="168" t="s">
        <v>2920</v>
      </c>
      <c r="J3781" s="169">
        <v>80493.323731835902</v>
      </c>
      <c r="K3781" s="169">
        <v>47984.444267333842</v>
      </c>
      <c r="L3781" s="168" t="s">
        <v>5</v>
      </c>
      <c r="M3781" s="168" t="s">
        <v>21</v>
      </c>
      <c r="N3781" s="168" t="s">
        <v>2829</v>
      </c>
      <c r="O3781" s="168" t="s">
        <v>21</v>
      </c>
      <c r="P3781" s="168" t="s">
        <v>2833</v>
      </c>
      <c r="Q3781" s="168" t="s">
        <v>2834</v>
      </c>
      <c r="R3781" s="168" t="s">
        <v>1259</v>
      </c>
      <c r="S3781" s="168" t="s">
        <v>21</v>
      </c>
      <c r="T3781" s="168" t="s">
        <v>1259</v>
      </c>
      <c r="U3781" s="168" t="s">
        <v>1259</v>
      </c>
      <c r="V3781" s="168" t="s">
        <v>2834</v>
      </c>
      <c r="W3781" s="168" t="s">
        <v>1259</v>
      </c>
      <c r="X3781" s="168" t="s">
        <v>21</v>
      </c>
      <c r="Y3781" s="168" t="s">
        <v>1259</v>
      </c>
      <c r="Z3781" s="168" t="s">
        <v>21</v>
      </c>
      <c r="AA3781" s="168" t="s">
        <v>5591</v>
      </c>
      <c r="AB3781" s="168" t="s">
        <v>1259</v>
      </c>
      <c r="AC3781" s="168" t="s">
        <v>9811</v>
      </c>
      <c r="AD3781" s="169">
        <v>96157.964502019866</v>
      </c>
      <c r="AE3781" s="168" t="s">
        <v>807</v>
      </c>
      <c r="AF3781" s="169">
        <v>-88729.608237107386</v>
      </c>
      <c r="AG3781" s="169">
        <v>-92475.470058722232</v>
      </c>
      <c r="AH3781" s="169">
        <v>-63073.868540335563</v>
      </c>
      <c r="AI3781" s="168" t="s">
        <v>21</v>
      </c>
      <c r="AJ3781"/>
      <c r="AK3781"/>
    </row>
    <row r="3782" spans="1:37" hidden="1" x14ac:dyDescent="0.25">
      <c r="A3782" s="179" t="b">
        <f>IF(E3782&lt;&gt;1,"",NOT(ISNA(VLOOKUP(P3782,Mapping!$P:$P,1,FALSE))))</f>
        <v>0</v>
      </c>
      <c r="B3782" s="180" t="str">
        <f t="shared" si="58"/>
        <v/>
      </c>
      <c r="E3782" s="167">
        <v>1</v>
      </c>
      <c r="F3782" s="170" t="s">
        <v>5590</v>
      </c>
      <c r="G3782" s="169">
        <v>1511784.435147861</v>
      </c>
      <c r="H3782" s="168" t="s">
        <v>1266</v>
      </c>
      <c r="I3782" s="168" t="s">
        <v>2920</v>
      </c>
      <c r="J3782" s="169">
        <v>600064.74562668602</v>
      </c>
      <c r="K3782" s="169">
        <v>357716.29258647951</v>
      </c>
      <c r="L3782" s="168" t="s">
        <v>5</v>
      </c>
      <c r="M3782" s="168" t="s">
        <v>21</v>
      </c>
      <c r="N3782" s="168" t="s">
        <v>2829</v>
      </c>
      <c r="O3782" s="168" t="s">
        <v>21</v>
      </c>
      <c r="P3782" s="168" t="s">
        <v>2851</v>
      </c>
      <c r="Q3782" s="168" t="s">
        <v>2834</v>
      </c>
      <c r="R3782" s="168" t="s">
        <v>1259</v>
      </c>
      <c r="S3782" s="168" t="s">
        <v>21</v>
      </c>
      <c r="T3782" s="168" t="s">
        <v>1259</v>
      </c>
      <c r="U3782" s="168" t="s">
        <v>1259</v>
      </c>
      <c r="V3782" s="168" t="s">
        <v>2834</v>
      </c>
      <c r="W3782" s="168" t="s">
        <v>1259</v>
      </c>
      <c r="X3782" s="168" t="s">
        <v>21</v>
      </c>
      <c r="Y3782" s="168" t="s">
        <v>1259</v>
      </c>
      <c r="Z3782" s="168" t="s">
        <v>21</v>
      </c>
      <c r="AA3782" s="168" t="s">
        <v>5591</v>
      </c>
      <c r="AB3782" s="168" t="s">
        <v>1259</v>
      </c>
      <c r="AC3782" s="168" t="s">
        <v>7237</v>
      </c>
      <c r="AD3782" s="169">
        <v>716842.11601344717</v>
      </c>
      <c r="AE3782" s="168" t="s">
        <v>807</v>
      </c>
      <c r="AF3782" s="169">
        <v>-661464.91818050062</v>
      </c>
      <c r="AG3782" s="169">
        <v>-689389.71388937777</v>
      </c>
      <c r="AH3782" s="169">
        <v>-470205.51676359843</v>
      </c>
      <c r="AI3782" s="168" t="s">
        <v>21</v>
      </c>
      <c r="AJ3782"/>
      <c r="AK3782"/>
    </row>
    <row r="3783" spans="1:37" hidden="1" x14ac:dyDescent="0.25">
      <c r="A3783" s="179" t="b">
        <f>IF(E3783&lt;&gt;1,"",NOT(ISNA(VLOOKUP(P3783,Mapping!$P:$P,1,FALSE))))</f>
        <v>0</v>
      </c>
      <c r="B3783" s="180" t="str">
        <f t="shared" si="58"/>
        <v/>
      </c>
      <c r="E3783" s="167">
        <v>1</v>
      </c>
      <c r="F3783" s="170" t="s">
        <v>5590</v>
      </c>
      <c r="G3783" s="169">
        <v>1358926.9580039619</v>
      </c>
      <c r="H3783" s="168" t="s">
        <v>1266</v>
      </c>
      <c r="I3783" s="168" t="s">
        <v>2920</v>
      </c>
      <c r="J3783" s="169">
        <v>539391.82096430333</v>
      </c>
      <c r="K3783" s="169">
        <v>321547.37276776892</v>
      </c>
      <c r="L3783" s="168" t="s">
        <v>5</v>
      </c>
      <c r="M3783" s="168" t="s">
        <v>21</v>
      </c>
      <c r="N3783" s="168" t="s">
        <v>2829</v>
      </c>
      <c r="O3783" s="168" t="s">
        <v>21</v>
      </c>
      <c r="P3783" s="168" t="s">
        <v>2836</v>
      </c>
      <c r="Q3783" s="168" t="s">
        <v>2837</v>
      </c>
      <c r="R3783" s="168" t="s">
        <v>1259</v>
      </c>
      <c r="S3783" s="168" t="s">
        <v>21</v>
      </c>
      <c r="T3783" s="168" t="s">
        <v>1259</v>
      </c>
      <c r="U3783" s="168" t="s">
        <v>1259</v>
      </c>
      <c r="V3783" s="168" t="s">
        <v>2837</v>
      </c>
      <c r="W3783" s="168" t="s">
        <v>1259</v>
      </c>
      <c r="X3783" s="168" t="s">
        <v>21</v>
      </c>
      <c r="Y3783" s="168" t="s">
        <v>1259</v>
      </c>
      <c r="Z3783" s="168" t="s">
        <v>21</v>
      </c>
      <c r="AA3783" s="168" t="s">
        <v>5591</v>
      </c>
      <c r="AB3783" s="168" t="s">
        <v>1259</v>
      </c>
      <c r="AC3783" s="168" t="s">
        <v>9812</v>
      </c>
      <c r="AD3783" s="169">
        <v>644361.75782428705</v>
      </c>
      <c r="AE3783" s="168" t="s">
        <v>807</v>
      </c>
      <c r="AF3783" s="169">
        <v>-594583.78336951963</v>
      </c>
      <c r="AG3783" s="169">
        <v>-619685.08538274944</v>
      </c>
      <c r="AH3783" s="169">
        <v>-422662.74058427021</v>
      </c>
      <c r="AI3783" s="168" t="s">
        <v>21</v>
      </c>
      <c r="AJ3783"/>
      <c r="AK3783"/>
    </row>
    <row r="3784" spans="1:37" hidden="1" x14ac:dyDescent="0.25">
      <c r="A3784" s="179" t="b">
        <f>IF(E3784&lt;&gt;1,"",NOT(ISNA(VLOOKUP(P3784,Mapping!$P:$P,1,FALSE))))</f>
        <v>0</v>
      </c>
      <c r="B3784" s="180" t="str">
        <f t="shared" si="58"/>
        <v/>
      </c>
      <c r="E3784" s="167">
        <v>1</v>
      </c>
      <c r="F3784" s="170" t="s">
        <v>5592</v>
      </c>
      <c r="G3784" s="169">
        <v>304305.7654347982</v>
      </c>
      <c r="H3784" s="168" t="s">
        <v>1266</v>
      </c>
      <c r="I3784" s="168" t="s">
        <v>303</v>
      </c>
      <c r="J3784" s="169">
        <v>169098.26725431261</v>
      </c>
      <c r="K3784" s="169">
        <v>93391.583739281865</v>
      </c>
      <c r="L3784" s="168" t="s">
        <v>5</v>
      </c>
      <c r="M3784" s="168" t="s">
        <v>21</v>
      </c>
      <c r="N3784" s="168" t="s">
        <v>2829</v>
      </c>
      <c r="O3784" s="168" t="s">
        <v>21</v>
      </c>
      <c r="P3784" s="168" t="s">
        <v>2831</v>
      </c>
      <c r="Q3784" s="168" t="s">
        <v>2832</v>
      </c>
      <c r="R3784" s="168" t="s">
        <v>1259</v>
      </c>
      <c r="S3784" s="168" t="s">
        <v>21</v>
      </c>
      <c r="T3784" s="168" t="s">
        <v>1259</v>
      </c>
      <c r="U3784" s="168" t="s">
        <v>1259</v>
      </c>
      <c r="V3784" s="168" t="s">
        <v>2832</v>
      </c>
      <c r="W3784" s="168" t="s">
        <v>1259</v>
      </c>
      <c r="X3784" s="168" t="s">
        <v>21</v>
      </c>
      <c r="Y3784" s="168" t="s">
        <v>1259</v>
      </c>
      <c r="Z3784" s="168" t="s">
        <v>21</v>
      </c>
      <c r="AA3784" s="168" t="s">
        <v>5593</v>
      </c>
      <c r="AB3784" s="168" t="s">
        <v>5594</v>
      </c>
      <c r="AC3784" s="168" t="s">
        <v>12408</v>
      </c>
      <c r="AD3784" s="169">
        <v>302606.79076014349</v>
      </c>
      <c r="AE3784" s="168" t="s">
        <v>810</v>
      </c>
      <c r="AF3784" s="169">
        <v>-217257.8363478838</v>
      </c>
      <c r="AG3784" s="169">
        <v>-125023.7070967124</v>
      </c>
      <c r="AH3784" s="169">
        <v>-164642.98014427311</v>
      </c>
      <c r="AI3784" s="168" t="s">
        <v>21</v>
      </c>
      <c r="AJ3784"/>
      <c r="AK3784"/>
    </row>
    <row r="3785" spans="1:37" hidden="1" x14ac:dyDescent="0.25">
      <c r="A3785" s="179" t="b">
        <f>IF(E3785&lt;&gt;1,"",NOT(ISNA(VLOOKUP(P3785,Mapping!$P:$P,1,FALSE))))</f>
        <v>0</v>
      </c>
      <c r="B3785" s="180" t="str">
        <f t="shared" si="58"/>
        <v/>
      </c>
      <c r="E3785" s="167">
        <v>1</v>
      </c>
      <c r="F3785" s="170" t="s">
        <v>5595</v>
      </c>
      <c r="G3785" s="169">
        <v>4251367.8899971806</v>
      </c>
      <c r="H3785" s="168" t="s">
        <v>1266</v>
      </c>
      <c r="I3785" s="168" t="s">
        <v>303</v>
      </c>
      <c r="J3785" s="169">
        <v>1465926.832211423</v>
      </c>
      <c r="K3785" s="169">
        <v>1051706.9412104441</v>
      </c>
      <c r="L3785" s="168" t="s">
        <v>5</v>
      </c>
      <c r="M3785" s="168" t="s">
        <v>21</v>
      </c>
      <c r="N3785" s="168" t="s">
        <v>2829</v>
      </c>
      <c r="O3785" s="168" t="s">
        <v>21</v>
      </c>
      <c r="P3785" s="168" t="s">
        <v>2831</v>
      </c>
      <c r="Q3785" s="168" t="s">
        <v>2832</v>
      </c>
      <c r="R3785" s="168" t="s">
        <v>1259</v>
      </c>
      <c r="S3785" s="168" t="s">
        <v>21</v>
      </c>
      <c r="T3785" s="168" t="s">
        <v>1259</v>
      </c>
      <c r="U3785" s="168" t="s">
        <v>1259</v>
      </c>
      <c r="V3785" s="168" t="s">
        <v>2832</v>
      </c>
      <c r="W3785" s="168" t="s">
        <v>1259</v>
      </c>
      <c r="X3785" s="168" t="s">
        <v>21</v>
      </c>
      <c r="Y3785" s="168" t="s">
        <v>1259</v>
      </c>
      <c r="Z3785" s="168" t="s">
        <v>21</v>
      </c>
      <c r="AA3785" s="168" t="s">
        <v>5596</v>
      </c>
      <c r="AB3785" s="168" t="s">
        <v>5597</v>
      </c>
      <c r="AC3785" s="168" t="s">
        <v>12409</v>
      </c>
      <c r="AD3785" s="169">
        <v>1922674.214005762</v>
      </c>
      <c r="AE3785" s="168" t="s">
        <v>814</v>
      </c>
      <c r="AF3785" s="169">
        <v>-1752969.0588609569</v>
      </c>
      <c r="AG3785" s="169">
        <v>-958669.01580395363</v>
      </c>
      <c r="AH3785" s="169">
        <v>-2013847.788955081</v>
      </c>
      <c r="AI3785" s="168" t="s">
        <v>21</v>
      </c>
      <c r="AJ3785"/>
      <c r="AK3785"/>
    </row>
    <row r="3786" spans="1:37" hidden="1" x14ac:dyDescent="0.25">
      <c r="A3786" s="179" t="b">
        <f>IF(E3786&lt;&gt;1,"",NOT(ISNA(VLOOKUP(P3786,Mapping!$P:$P,1,FALSE))))</f>
        <v>0</v>
      </c>
      <c r="B3786" s="180" t="str">
        <f t="shared" si="58"/>
        <v/>
      </c>
      <c r="E3786" s="167">
        <v>1</v>
      </c>
      <c r="F3786" s="170" t="s">
        <v>5595</v>
      </c>
      <c r="G3786" s="169">
        <v>227387.4482878492</v>
      </c>
      <c r="H3786" s="168" t="s">
        <v>1266</v>
      </c>
      <c r="I3786" s="168" t="s">
        <v>303</v>
      </c>
      <c r="J3786" s="169">
        <v>78406.143711422497</v>
      </c>
      <c r="K3786" s="169">
        <v>56251.296969884272</v>
      </c>
      <c r="L3786" s="168" t="s">
        <v>5</v>
      </c>
      <c r="M3786" s="168" t="s">
        <v>21</v>
      </c>
      <c r="N3786" s="168" t="s">
        <v>2829</v>
      </c>
      <c r="O3786" s="168" t="s">
        <v>21</v>
      </c>
      <c r="P3786" s="168" t="s">
        <v>2835</v>
      </c>
      <c r="Q3786" s="168" t="s">
        <v>2834</v>
      </c>
      <c r="R3786" s="168" t="s">
        <v>1259</v>
      </c>
      <c r="S3786" s="168" t="s">
        <v>21</v>
      </c>
      <c r="T3786" s="168" t="s">
        <v>1259</v>
      </c>
      <c r="U3786" s="168" t="s">
        <v>1259</v>
      </c>
      <c r="V3786" s="168" t="s">
        <v>2834</v>
      </c>
      <c r="W3786" s="168" t="s">
        <v>1259</v>
      </c>
      <c r="X3786" s="168" t="s">
        <v>21</v>
      </c>
      <c r="Y3786" s="168" t="s">
        <v>1259</v>
      </c>
      <c r="Z3786" s="168" t="s">
        <v>21</v>
      </c>
      <c r="AA3786" s="168" t="s">
        <v>5596</v>
      </c>
      <c r="AB3786" s="168" t="s">
        <v>5597</v>
      </c>
      <c r="AC3786" s="168" t="s">
        <v>5598</v>
      </c>
      <c r="AD3786" s="169">
        <v>102835.6036748222</v>
      </c>
      <c r="AE3786" s="168" t="s">
        <v>814</v>
      </c>
      <c r="AF3786" s="169">
        <v>-93758.802233934635</v>
      </c>
      <c r="AG3786" s="169">
        <v>-51275.097073857178</v>
      </c>
      <c r="AH3786" s="169">
        <v>-107712.0874549689</v>
      </c>
      <c r="AI3786" s="168" t="s">
        <v>21</v>
      </c>
      <c r="AJ3786"/>
      <c r="AK3786"/>
    </row>
    <row r="3787" spans="1:37" hidden="1" x14ac:dyDescent="0.25">
      <c r="A3787" s="179" t="b">
        <f>IF(E3787&lt;&gt;1,"",NOT(ISNA(VLOOKUP(P3787,Mapping!$P:$P,1,FALSE))))</f>
        <v>0</v>
      </c>
      <c r="B3787" s="180" t="str">
        <f t="shared" si="58"/>
        <v/>
      </c>
      <c r="E3787" s="167">
        <v>1</v>
      </c>
      <c r="F3787" s="170" t="s">
        <v>5595</v>
      </c>
      <c r="G3787" s="169">
        <v>1657790.541790901</v>
      </c>
      <c r="H3787" s="168" t="s">
        <v>1266</v>
      </c>
      <c r="I3787" s="168" t="s">
        <v>303</v>
      </c>
      <c r="J3787" s="169">
        <v>571627.69731489953</v>
      </c>
      <c r="K3787" s="169">
        <v>410105.60953257448</v>
      </c>
      <c r="L3787" s="168" t="s">
        <v>5</v>
      </c>
      <c r="M3787" s="168" t="s">
        <v>21</v>
      </c>
      <c r="N3787" s="168" t="s">
        <v>2829</v>
      </c>
      <c r="O3787" s="168" t="s">
        <v>21</v>
      </c>
      <c r="P3787" s="168" t="s">
        <v>2836</v>
      </c>
      <c r="Q3787" s="168" t="s">
        <v>2837</v>
      </c>
      <c r="R3787" s="168" t="s">
        <v>1259</v>
      </c>
      <c r="S3787" s="168" t="s">
        <v>21</v>
      </c>
      <c r="T3787" s="168" t="s">
        <v>1259</v>
      </c>
      <c r="U3787" s="168" t="s">
        <v>1259</v>
      </c>
      <c r="V3787" s="168" t="s">
        <v>2837</v>
      </c>
      <c r="W3787" s="168" t="s">
        <v>1259</v>
      </c>
      <c r="X3787" s="168" t="s">
        <v>21</v>
      </c>
      <c r="Y3787" s="168" t="s">
        <v>1259</v>
      </c>
      <c r="Z3787" s="168" t="s">
        <v>21</v>
      </c>
      <c r="AA3787" s="168" t="s">
        <v>5596</v>
      </c>
      <c r="AB3787" s="168" t="s">
        <v>5597</v>
      </c>
      <c r="AC3787" s="168" t="s">
        <v>9813</v>
      </c>
      <c r="AD3787" s="169">
        <v>749733.07636430266</v>
      </c>
      <c r="AE3787" s="168" t="s">
        <v>814</v>
      </c>
      <c r="AF3787" s="169">
        <v>-683557.76329526701</v>
      </c>
      <c r="AG3787" s="169">
        <v>-373826.13507692452</v>
      </c>
      <c r="AH3787" s="169">
        <v>-785285.56067597005</v>
      </c>
      <c r="AI3787" s="168" t="s">
        <v>21</v>
      </c>
      <c r="AJ3787"/>
      <c r="AK3787"/>
    </row>
    <row r="3788" spans="1:37" hidden="1" x14ac:dyDescent="0.25">
      <c r="A3788" s="179" t="b">
        <f>IF(E3788&lt;&gt;1,"",NOT(ISNA(VLOOKUP(P3788,Mapping!$P:$P,1,FALSE))))</f>
        <v>0</v>
      </c>
      <c r="B3788" s="180" t="str">
        <f t="shared" si="58"/>
        <v/>
      </c>
      <c r="E3788" s="167">
        <v>1</v>
      </c>
      <c r="F3788" s="170" t="s">
        <v>5599</v>
      </c>
      <c r="G3788" s="169">
        <v>1494651.816425937</v>
      </c>
      <c r="H3788" s="168" t="s">
        <v>1266</v>
      </c>
      <c r="I3788" s="168" t="s">
        <v>2855</v>
      </c>
      <c r="J3788" s="169">
        <v>570656.42791484459</v>
      </c>
      <c r="K3788" s="169">
        <v>339236.90207191597</v>
      </c>
      <c r="L3788" s="168" t="s">
        <v>5</v>
      </c>
      <c r="M3788" s="168" t="s">
        <v>21</v>
      </c>
      <c r="N3788" s="168" t="s">
        <v>2829</v>
      </c>
      <c r="O3788" s="168" t="s">
        <v>21</v>
      </c>
      <c r="P3788" s="168" t="s">
        <v>2831</v>
      </c>
      <c r="Q3788" s="168" t="s">
        <v>2832</v>
      </c>
      <c r="R3788" s="168" t="s">
        <v>1259</v>
      </c>
      <c r="S3788" s="168" t="s">
        <v>21</v>
      </c>
      <c r="T3788" s="168" t="s">
        <v>1259</v>
      </c>
      <c r="U3788" s="168" t="s">
        <v>1259</v>
      </c>
      <c r="V3788" s="168" t="s">
        <v>2832</v>
      </c>
      <c r="W3788" s="168" t="s">
        <v>1259</v>
      </c>
      <c r="X3788" s="168" t="s">
        <v>21</v>
      </c>
      <c r="Y3788" s="168" t="s">
        <v>1259</v>
      </c>
      <c r="Z3788" s="168" t="s">
        <v>21</v>
      </c>
      <c r="AA3788" s="168" t="s">
        <v>5600</v>
      </c>
      <c r="AB3788" s="168" t="s">
        <v>1259</v>
      </c>
      <c r="AC3788" s="168" t="s">
        <v>7371</v>
      </c>
      <c r="AD3788" s="169">
        <v>845827.84838498721</v>
      </c>
      <c r="AE3788" s="168" t="s">
        <v>809</v>
      </c>
      <c r="AF3788" s="169">
        <v>-776730.42208861723</v>
      </c>
      <c r="AG3788" s="169">
        <v>-740721.40065265773</v>
      </c>
      <c r="AH3788" s="169">
        <v>-475678.8011454551</v>
      </c>
      <c r="AI3788" s="168" t="s">
        <v>21</v>
      </c>
      <c r="AJ3788"/>
      <c r="AK3788"/>
    </row>
    <row r="3789" spans="1:37" hidden="1" x14ac:dyDescent="0.25">
      <c r="A3789" s="179" t="b">
        <f>IF(E3789&lt;&gt;1,"",NOT(ISNA(VLOOKUP(P3789,Mapping!$P:$P,1,FALSE))))</f>
        <v>0</v>
      </c>
      <c r="B3789" s="180" t="str">
        <f t="shared" si="58"/>
        <v/>
      </c>
      <c r="E3789" s="167">
        <v>1</v>
      </c>
      <c r="F3789" s="170" t="s">
        <v>9814</v>
      </c>
      <c r="G3789" s="169">
        <v>41914844.040104203</v>
      </c>
      <c r="H3789" s="168" t="s">
        <v>1266</v>
      </c>
      <c r="I3789" s="168" t="s">
        <v>303</v>
      </c>
      <c r="J3789" s="169">
        <v>26693055.748623069</v>
      </c>
      <c r="K3789" s="169">
        <v>8534173.8219628409</v>
      </c>
      <c r="L3789" s="168" t="s">
        <v>5</v>
      </c>
      <c r="M3789" s="168" t="s">
        <v>21</v>
      </c>
      <c r="N3789" s="168" t="s">
        <v>2829</v>
      </c>
      <c r="O3789" s="168" t="s">
        <v>21</v>
      </c>
      <c r="P3789" s="168" t="s">
        <v>2852</v>
      </c>
      <c r="Q3789" s="168" t="s">
        <v>2853</v>
      </c>
      <c r="R3789" s="168" t="s">
        <v>1259</v>
      </c>
      <c r="S3789" s="168" t="s">
        <v>21</v>
      </c>
      <c r="T3789" s="168" t="s">
        <v>1259</v>
      </c>
      <c r="U3789" s="168" t="s">
        <v>1259</v>
      </c>
      <c r="V3789" s="168" t="s">
        <v>2853</v>
      </c>
      <c r="W3789" s="168" t="s">
        <v>1259</v>
      </c>
      <c r="X3789" s="168" t="s">
        <v>21</v>
      </c>
      <c r="Y3789" s="168" t="s">
        <v>1259</v>
      </c>
      <c r="Z3789" s="168" t="s">
        <v>21</v>
      </c>
      <c r="AA3789" s="168" t="s">
        <v>9815</v>
      </c>
      <c r="AB3789" s="168" t="s">
        <v>9816</v>
      </c>
      <c r="AC3789" s="168" t="s">
        <v>9817</v>
      </c>
      <c r="AD3789" s="169">
        <v>41608696.363915369</v>
      </c>
      <c r="AE3789" s="168" t="s">
        <v>811</v>
      </c>
      <c r="AF3789" s="169">
        <v>-27287557.128058299</v>
      </c>
      <c r="AG3789" s="169">
        <v>40508050.190826572</v>
      </c>
      <c r="AH3789" s="169">
        <v>-26675201.54807885</v>
      </c>
      <c r="AI3789" s="168" t="s">
        <v>21</v>
      </c>
      <c r="AJ3789"/>
      <c r="AK3789"/>
    </row>
    <row r="3790" spans="1:37" hidden="1" x14ac:dyDescent="0.25">
      <c r="A3790" s="179" t="b">
        <f>IF(E3790&lt;&gt;1,"",NOT(ISNA(VLOOKUP(P3790,Mapping!$P:$P,1,FALSE))))</f>
        <v>0</v>
      </c>
      <c r="B3790" s="180" t="str">
        <f t="shared" si="58"/>
        <v/>
      </c>
      <c r="E3790" s="167">
        <v>1</v>
      </c>
      <c r="F3790" s="170" t="s">
        <v>5602</v>
      </c>
      <c r="G3790" s="169">
        <v>2226394.2576945229</v>
      </c>
      <c r="H3790" s="168" t="s">
        <v>1266</v>
      </c>
      <c r="I3790" s="168" t="s">
        <v>303</v>
      </c>
      <c r="J3790" s="169">
        <v>598874.71394471009</v>
      </c>
      <c r="K3790" s="169">
        <v>406597.251833583</v>
      </c>
      <c r="L3790" s="168" t="s">
        <v>5</v>
      </c>
      <c r="M3790" s="168" t="s">
        <v>21</v>
      </c>
      <c r="N3790" s="168" t="s">
        <v>2829</v>
      </c>
      <c r="O3790" s="168" t="s">
        <v>21</v>
      </c>
      <c r="P3790" s="168" t="s">
        <v>2831</v>
      </c>
      <c r="Q3790" s="168" t="s">
        <v>2832</v>
      </c>
      <c r="R3790" s="168" t="s">
        <v>1259</v>
      </c>
      <c r="S3790" s="168" t="s">
        <v>21</v>
      </c>
      <c r="T3790" s="168" t="s">
        <v>1259</v>
      </c>
      <c r="U3790" s="168" t="s">
        <v>1259</v>
      </c>
      <c r="V3790" s="168" t="s">
        <v>2832</v>
      </c>
      <c r="W3790" s="168" t="s">
        <v>1259</v>
      </c>
      <c r="X3790" s="168" t="s">
        <v>21</v>
      </c>
      <c r="Y3790" s="168" t="s">
        <v>1259</v>
      </c>
      <c r="Z3790" s="168" t="s">
        <v>21</v>
      </c>
      <c r="AA3790" s="168" t="s">
        <v>5603</v>
      </c>
      <c r="AB3790" s="168" t="s">
        <v>5604</v>
      </c>
      <c r="AC3790" s="168" t="s">
        <v>9818</v>
      </c>
      <c r="AD3790" s="169">
        <v>831709.68336503871</v>
      </c>
      <c r="AE3790" s="168" t="s">
        <v>814</v>
      </c>
      <c r="AF3790" s="169">
        <v>-537085.83236061642</v>
      </c>
      <c r="AG3790" s="169">
        <v>-363163.03164927568</v>
      </c>
      <c r="AH3790" s="169">
        <v>-816852.59509780514</v>
      </c>
      <c r="AI3790" s="168" t="s">
        <v>21</v>
      </c>
      <c r="AJ3790"/>
      <c r="AK3790"/>
    </row>
    <row r="3791" spans="1:37" hidden="1" x14ac:dyDescent="0.25">
      <c r="A3791" s="179" t="b">
        <f>IF(E3791&lt;&gt;1,"",NOT(ISNA(VLOOKUP(P3791,Mapping!$P:$P,1,FALSE))))</f>
        <v>0</v>
      </c>
      <c r="B3791" s="180" t="str">
        <f t="shared" si="58"/>
        <v/>
      </c>
      <c r="E3791" s="167">
        <v>1</v>
      </c>
      <c r="F3791" s="170" t="s">
        <v>5602</v>
      </c>
      <c r="G3791" s="169">
        <v>6076130.45961197</v>
      </c>
      <c r="H3791" s="168" t="s">
        <v>1266</v>
      </c>
      <c r="I3791" s="168" t="s">
        <v>303</v>
      </c>
      <c r="J3791" s="169">
        <v>1634409.933602216</v>
      </c>
      <c r="K3791" s="169">
        <v>1109658.7848815459</v>
      </c>
      <c r="L3791" s="168" t="s">
        <v>5</v>
      </c>
      <c r="M3791" s="168" t="s">
        <v>21</v>
      </c>
      <c r="N3791" s="168" t="s">
        <v>2829</v>
      </c>
      <c r="O3791" s="168" t="s">
        <v>21</v>
      </c>
      <c r="P3791" s="168" t="s">
        <v>2836</v>
      </c>
      <c r="Q3791" s="168" t="s">
        <v>2837</v>
      </c>
      <c r="R3791" s="168" t="s">
        <v>1259</v>
      </c>
      <c r="S3791" s="168" t="s">
        <v>21</v>
      </c>
      <c r="T3791" s="168" t="s">
        <v>1259</v>
      </c>
      <c r="U3791" s="168" t="s">
        <v>1259</v>
      </c>
      <c r="V3791" s="168" t="s">
        <v>2837</v>
      </c>
      <c r="W3791" s="168" t="s">
        <v>1259</v>
      </c>
      <c r="X3791" s="168" t="s">
        <v>21</v>
      </c>
      <c r="Y3791" s="168" t="s">
        <v>1259</v>
      </c>
      <c r="Z3791" s="168" t="s">
        <v>21</v>
      </c>
      <c r="AA3791" s="168" t="s">
        <v>5603</v>
      </c>
      <c r="AB3791" s="168" t="s">
        <v>5604</v>
      </c>
      <c r="AC3791" s="168" t="s">
        <v>9819</v>
      </c>
      <c r="AD3791" s="169">
        <v>2269847.994434556</v>
      </c>
      <c r="AE3791" s="168" t="s">
        <v>814</v>
      </c>
      <c r="AF3791" s="169">
        <v>-1465779.7351722021</v>
      </c>
      <c r="AG3791" s="169">
        <v>-991120.93501992617</v>
      </c>
      <c r="AH3791" s="169">
        <v>-2229300.9950656532</v>
      </c>
      <c r="AI3791" s="168" t="s">
        <v>21</v>
      </c>
      <c r="AJ3791"/>
      <c r="AK3791"/>
    </row>
    <row r="3792" spans="1:37" hidden="1" x14ac:dyDescent="0.25">
      <c r="A3792" s="179" t="b">
        <f>IF(E3792&lt;&gt;1,"",NOT(ISNA(VLOOKUP(P3792,Mapping!$P:$P,1,FALSE))))</f>
        <v>0</v>
      </c>
      <c r="B3792" s="180" t="str">
        <f t="shared" si="58"/>
        <v/>
      </c>
      <c r="E3792" s="167">
        <v>1</v>
      </c>
      <c r="F3792" s="170" t="s">
        <v>5605</v>
      </c>
      <c r="G3792" s="169">
        <v>537567.00227964355</v>
      </c>
      <c r="H3792" s="168" t="s">
        <v>1266</v>
      </c>
      <c r="I3792" s="168" t="s">
        <v>303</v>
      </c>
      <c r="J3792" s="169">
        <v>229240.52267982229</v>
      </c>
      <c r="K3792" s="169">
        <v>112382.8988667027</v>
      </c>
      <c r="L3792" s="168" t="s">
        <v>5</v>
      </c>
      <c r="M3792" s="168" t="s">
        <v>21</v>
      </c>
      <c r="N3792" s="168" t="s">
        <v>2829</v>
      </c>
      <c r="O3792" s="168" t="s">
        <v>21</v>
      </c>
      <c r="P3792" s="168" t="s">
        <v>2831</v>
      </c>
      <c r="Q3792" s="168" t="s">
        <v>2832</v>
      </c>
      <c r="R3792" s="168" t="s">
        <v>1259</v>
      </c>
      <c r="S3792" s="168" t="s">
        <v>21</v>
      </c>
      <c r="T3792" s="168" t="s">
        <v>1259</v>
      </c>
      <c r="U3792" s="168" t="s">
        <v>1259</v>
      </c>
      <c r="V3792" s="168" t="s">
        <v>2832</v>
      </c>
      <c r="W3792" s="168" t="s">
        <v>1259</v>
      </c>
      <c r="X3792" s="168" t="s">
        <v>21</v>
      </c>
      <c r="Y3792" s="168" t="s">
        <v>1259</v>
      </c>
      <c r="Z3792" s="168" t="s">
        <v>21</v>
      </c>
      <c r="AA3792" s="168" t="s">
        <v>5606</v>
      </c>
      <c r="AB3792" s="168" t="s">
        <v>5607</v>
      </c>
      <c r="AC3792" s="168" t="s">
        <v>9820</v>
      </c>
      <c r="AD3792" s="169">
        <v>401268.53542273241</v>
      </c>
      <c r="AE3792" s="168" t="s">
        <v>814</v>
      </c>
      <c r="AF3792" s="169">
        <v>-248374.44890422479</v>
      </c>
      <c r="AG3792" s="169">
        <v>-245255.28931377229</v>
      </c>
      <c r="AH3792" s="169">
        <v>-181211.32179440631</v>
      </c>
      <c r="AI3792" s="168" t="s">
        <v>21</v>
      </c>
      <c r="AJ3792"/>
      <c r="AK3792"/>
    </row>
    <row r="3793" spans="1:37" hidden="1" x14ac:dyDescent="0.25">
      <c r="A3793" s="179" t="b">
        <f>IF(E3793&lt;&gt;1,"",NOT(ISNA(VLOOKUP(P3793,Mapping!$P:$P,1,FALSE))))</f>
        <v>0</v>
      </c>
      <c r="B3793" s="180" t="str">
        <f t="shared" si="58"/>
        <v/>
      </c>
      <c r="E3793" s="167">
        <v>1</v>
      </c>
      <c r="F3793" s="170" t="s">
        <v>5608</v>
      </c>
      <c r="G3793" s="169">
        <v>4069497.0803103009</v>
      </c>
      <c r="H3793" s="168" t="s">
        <v>1266</v>
      </c>
      <c r="I3793" s="168" t="s">
        <v>303</v>
      </c>
      <c r="J3793" s="169">
        <v>1747222.7103654731</v>
      </c>
      <c r="K3793" s="169">
        <v>1102956.474012824</v>
      </c>
      <c r="L3793" s="168" t="s">
        <v>5</v>
      </c>
      <c r="M3793" s="168" t="s">
        <v>21</v>
      </c>
      <c r="N3793" s="168" t="s">
        <v>2829</v>
      </c>
      <c r="O3793" s="168" t="s">
        <v>21</v>
      </c>
      <c r="P3793" s="168" t="s">
        <v>2831</v>
      </c>
      <c r="Q3793" s="168" t="s">
        <v>2832</v>
      </c>
      <c r="R3793" s="168" t="s">
        <v>1259</v>
      </c>
      <c r="S3793" s="168" t="s">
        <v>21</v>
      </c>
      <c r="T3793" s="168" t="s">
        <v>1259</v>
      </c>
      <c r="U3793" s="168" t="s">
        <v>1259</v>
      </c>
      <c r="V3793" s="168" t="s">
        <v>2832</v>
      </c>
      <c r="W3793" s="168" t="s">
        <v>1259</v>
      </c>
      <c r="X3793" s="168" t="s">
        <v>21</v>
      </c>
      <c r="Y3793" s="168" t="s">
        <v>1259</v>
      </c>
      <c r="Z3793" s="168" t="s">
        <v>21</v>
      </c>
      <c r="AA3793" s="168" t="s">
        <v>5609</v>
      </c>
      <c r="AB3793" s="168" t="s">
        <v>5610</v>
      </c>
      <c r="AC3793" s="168" t="s">
        <v>12410</v>
      </c>
      <c r="AD3793" s="169">
        <v>3128706.4083972829</v>
      </c>
      <c r="AE3793" s="168" t="s">
        <v>809</v>
      </c>
      <c r="AF3793" s="169">
        <v>-2207255.379298477</v>
      </c>
      <c r="AG3793" s="169">
        <v>-1856634.948872586</v>
      </c>
      <c r="AH3793" s="169">
        <v>-804508.66409860272</v>
      </c>
      <c r="AI3793" s="168" t="s">
        <v>21</v>
      </c>
      <c r="AJ3793"/>
      <c r="AK3793"/>
    </row>
    <row r="3794" spans="1:37" hidden="1" x14ac:dyDescent="0.25">
      <c r="A3794" s="179" t="b">
        <f>IF(E3794&lt;&gt;1,"",NOT(ISNA(VLOOKUP(P3794,Mapping!$P:$P,1,FALSE))))</f>
        <v>0</v>
      </c>
      <c r="B3794" s="180" t="str">
        <f t="shared" si="58"/>
        <v/>
      </c>
      <c r="E3794" s="167">
        <v>1</v>
      </c>
      <c r="F3794" s="170" t="s">
        <v>5608</v>
      </c>
      <c r="G3794" s="169">
        <v>2193610.1154015451</v>
      </c>
      <c r="H3794" s="168" t="s">
        <v>1266</v>
      </c>
      <c r="I3794" s="168" t="s">
        <v>303</v>
      </c>
      <c r="J3794" s="169">
        <v>941817.95334394625</v>
      </c>
      <c r="K3794" s="169">
        <v>594534.51630383474</v>
      </c>
      <c r="L3794" s="168" t="s">
        <v>5</v>
      </c>
      <c r="M3794" s="168" t="s">
        <v>21</v>
      </c>
      <c r="N3794" s="168" t="s">
        <v>2829</v>
      </c>
      <c r="O3794" s="168" t="s">
        <v>21</v>
      </c>
      <c r="P3794" s="168" t="s">
        <v>2836</v>
      </c>
      <c r="Q3794" s="168" t="s">
        <v>2837</v>
      </c>
      <c r="R3794" s="168" t="s">
        <v>1259</v>
      </c>
      <c r="S3794" s="168" t="s">
        <v>21</v>
      </c>
      <c r="T3794" s="168" t="s">
        <v>1259</v>
      </c>
      <c r="U3794" s="168" t="s">
        <v>1259</v>
      </c>
      <c r="V3794" s="168" t="s">
        <v>2837</v>
      </c>
      <c r="W3794" s="168" t="s">
        <v>1259</v>
      </c>
      <c r="X3794" s="168" t="s">
        <v>21</v>
      </c>
      <c r="Y3794" s="168" t="s">
        <v>1259</v>
      </c>
      <c r="Z3794" s="168" t="s">
        <v>21</v>
      </c>
      <c r="AA3794" s="168" t="s">
        <v>5609</v>
      </c>
      <c r="AB3794" s="168" t="s">
        <v>5610</v>
      </c>
      <c r="AC3794" s="168" t="s">
        <v>9821</v>
      </c>
      <c r="AD3794" s="169">
        <v>1686488.9911798609</v>
      </c>
      <c r="AE3794" s="168" t="s">
        <v>809</v>
      </c>
      <c r="AF3794" s="169">
        <v>-1189792.652937453</v>
      </c>
      <c r="AG3794" s="169">
        <v>-1000795.214760146</v>
      </c>
      <c r="AH3794" s="169">
        <v>-433660.05888872943</v>
      </c>
      <c r="AI3794" s="168" t="s">
        <v>21</v>
      </c>
      <c r="AJ3794"/>
      <c r="AK3794"/>
    </row>
    <row r="3795" spans="1:37" hidden="1" x14ac:dyDescent="0.25">
      <c r="A3795" s="179" t="b">
        <f>IF(E3795&lt;&gt;1,"",NOT(ISNA(VLOOKUP(P3795,Mapping!$P:$P,1,FALSE))))</f>
        <v>0</v>
      </c>
      <c r="B3795" s="180" t="str">
        <f t="shared" si="58"/>
        <v/>
      </c>
      <c r="E3795" s="167">
        <v>1</v>
      </c>
      <c r="F3795" s="170" t="s">
        <v>1055</v>
      </c>
      <c r="G3795" s="169">
        <v>24171191.01216197</v>
      </c>
      <c r="H3795" s="168" t="s">
        <v>1266</v>
      </c>
      <c r="I3795" s="168" t="s">
        <v>303</v>
      </c>
      <c r="J3795" s="169">
        <v>16110034.84406973</v>
      </c>
      <c r="K3795" s="169">
        <v>5549191.8322315952</v>
      </c>
      <c r="L3795" s="168" t="s">
        <v>5</v>
      </c>
      <c r="M3795" s="168" t="s">
        <v>21</v>
      </c>
      <c r="N3795" s="168" t="s">
        <v>2829</v>
      </c>
      <c r="O3795" s="168" t="s">
        <v>21</v>
      </c>
      <c r="P3795" s="168" t="s">
        <v>2842</v>
      </c>
      <c r="Q3795" s="168" t="s">
        <v>2834</v>
      </c>
      <c r="R3795" s="168" t="s">
        <v>1259</v>
      </c>
      <c r="S3795" s="168" t="s">
        <v>21</v>
      </c>
      <c r="T3795" s="168" t="s">
        <v>1259</v>
      </c>
      <c r="U3795" s="168" t="s">
        <v>1259</v>
      </c>
      <c r="V3795" s="168" t="s">
        <v>2834</v>
      </c>
      <c r="W3795" s="168" t="s">
        <v>1259</v>
      </c>
      <c r="X3795" s="168" t="s">
        <v>21</v>
      </c>
      <c r="Y3795" s="168" t="s">
        <v>1259</v>
      </c>
      <c r="Z3795" s="168" t="s">
        <v>21</v>
      </c>
      <c r="AA3795" s="168" t="s">
        <v>1442</v>
      </c>
      <c r="AB3795" s="168" t="s">
        <v>822</v>
      </c>
      <c r="AC3795" s="168" t="s">
        <v>9822</v>
      </c>
      <c r="AD3795" s="169">
        <v>20624426.963897359</v>
      </c>
      <c r="AE3795" s="168" t="s">
        <v>807</v>
      </c>
      <c r="AF3795" s="169">
        <v>-8072595.0288589615</v>
      </c>
      <c r="AG3795" s="169">
        <v>-11027671.749953169</v>
      </c>
      <c r="AH3795" s="169">
        <v>3080766.1317224391</v>
      </c>
      <c r="AI3795" s="168" t="s">
        <v>21</v>
      </c>
      <c r="AJ3795"/>
      <c r="AK3795"/>
    </row>
    <row r="3796" spans="1:37" hidden="1" x14ac:dyDescent="0.25">
      <c r="A3796" s="179" t="b">
        <f>IF(E3796&lt;&gt;1,"",NOT(ISNA(VLOOKUP(P3796,Mapping!$P:$P,1,FALSE))))</f>
        <v>0</v>
      </c>
      <c r="B3796" s="180" t="str">
        <f t="shared" si="58"/>
        <v/>
      </c>
      <c r="E3796" s="167">
        <v>1</v>
      </c>
      <c r="F3796" s="170" t="s">
        <v>5611</v>
      </c>
      <c r="G3796" s="169">
        <v>435779.29107949551</v>
      </c>
      <c r="H3796" s="168" t="s">
        <v>1266</v>
      </c>
      <c r="I3796" s="168" t="s">
        <v>561</v>
      </c>
      <c r="J3796" s="169">
        <v>145540.0104551838</v>
      </c>
      <c r="K3796" s="169">
        <v>51324.108035366597</v>
      </c>
      <c r="L3796" s="168" t="s">
        <v>5</v>
      </c>
      <c r="M3796" s="168" t="s">
        <v>21</v>
      </c>
      <c r="N3796" s="168" t="s">
        <v>2829</v>
      </c>
      <c r="O3796" s="168" t="s">
        <v>21</v>
      </c>
      <c r="P3796" s="168" t="s">
        <v>2831</v>
      </c>
      <c r="Q3796" s="168" t="s">
        <v>2832</v>
      </c>
      <c r="R3796" s="168" t="s">
        <v>1259</v>
      </c>
      <c r="S3796" s="168" t="s">
        <v>21</v>
      </c>
      <c r="T3796" s="168" t="s">
        <v>1259</v>
      </c>
      <c r="U3796" s="168" t="s">
        <v>1259</v>
      </c>
      <c r="V3796" s="168" t="s">
        <v>2832</v>
      </c>
      <c r="W3796" s="168" t="s">
        <v>1259</v>
      </c>
      <c r="X3796" s="168" t="s">
        <v>21</v>
      </c>
      <c r="Y3796" s="168" t="s">
        <v>1259</v>
      </c>
      <c r="Z3796" s="168" t="s">
        <v>21</v>
      </c>
      <c r="AA3796" s="168" t="s">
        <v>5612</v>
      </c>
      <c r="AB3796" s="168" t="s">
        <v>1259</v>
      </c>
      <c r="AC3796" s="168" t="s">
        <v>9823</v>
      </c>
      <c r="AD3796" s="169">
        <v>189065.0053700218</v>
      </c>
      <c r="AE3796" s="168" t="s">
        <v>807</v>
      </c>
      <c r="AF3796" s="169">
        <v>-43772.188733200019</v>
      </c>
      <c r="AG3796" s="169">
        <v>-336056.89596437401</v>
      </c>
      <c r="AH3796" s="169">
        <v>-102906.53938177769</v>
      </c>
      <c r="AI3796" s="168" t="s">
        <v>21</v>
      </c>
      <c r="AJ3796"/>
      <c r="AK3796"/>
    </row>
    <row r="3797" spans="1:37" hidden="1" x14ac:dyDescent="0.25">
      <c r="A3797" s="179" t="b">
        <f>IF(E3797&lt;&gt;1,"",NOT(ISNA(VLOOKUP(P3797,Mapping!$P:$P,1,FALSE))))</f>
        <v>0</v>
      </c>
      <c r="B3797" s="180" t="str">
        <f t="shared" ref="B3797:B3860" si="59">IF(AI3797="","",VALUE(AI3797))</f>
        <v/>
      </c>
      <c r="E3797" s="167">
        <v>1</v>
      </c>
      <c r="F3797" s="170" t="s">
        <v>5611</v>
      </c>
      <c r="G3797" s="169">
        <v>905882.70941742801</v>
      </c>
      <c r="H3797" s="168" t="s">
        <v>1266</v>
      </c>
      <c r="I3797" s="168" t="s">
        <v>561</v>
      </c>
      <c r="J3797" s="169">
        <v>302543.47028099501</v>
      </c>
      <c r="K3797" s="169">
        <v>106690.7560713554</v>
      </c>
      <c r="L3797" s="168" t="s">
        <v>5</v>
      </c>
      <c r="M3797" s="168" t="s">
        <v>21</v>
      </c>
      <c r="N3797" s="168" t="s">
        <v>2829</v>
      </c>
      <c r="O3797" s="168" t="s">
        <v>21</v>
      </c>
      <c r="P3797" s="168" t="s">
        <v>2851</v>
      </c>
      <c r="Q3797" s="168" t="s">
        <v>2834</v>
      </c>
      <c r="R3797" s="168" t="s">
        <v>1259</v>
      </c>
      <c r="S3797" s="168" t="s">
        <v>21</v>
      </c>
      <c r="T3797" s="168" t="s">
        <v>1259</v>
      </c>
      <c r="U3797" s="168" t="s">
        <v>1259</v>
      </c>
      <c r="V3797" s="168" t="s">
        <v>2834</v>
      </c>
      <c r="W3797" s="168" t="s">
        <v>1259</v>
      </c>
      <c r="X3797" s="168" t="s">
        <v>21</v>
      </c>
      <c r="Y3797" s="168" t="s">
        <v>1259</v>
      </c>
      <c r="Z3797" s="168" t="s">
        <v>21</v>
      </c>
      <c r="AA3797" s="168" t="s">
        <v>5612</v>
      </c>
      <c r="AB3797" s="168" t="s">
        <v>1259</v>
      </c>
      <c r="AC3797" s="168" t="s">
        <v>9824</v>
      </c>
      <c r="AD3797" s="169">
        <v>393021.70347827132</v>
      </c>
      <c r="AE3797" s="168" t="s">
        <v>807</v>
      </c>
      <c r="AF3797" s="169">
        <v>-90992.091038875747</v>
      </c>
      <c r="AG3797" s="169">
        <v>-698583.29128146567</v>
      </c>
      <c r="AH3797" s="169">
        <v>-213918.50558343859</v>
      </c>
      <c r="AI3797" s="168" t="s">
        <v>21</v>
      </c>
      <c r="AJ3797"/>
      <c r="AK3797"/>
    </row>
    <row r="3798" spans="1:37" hidden="1" x14ac:dyDescent="0.25">
      <c r="A3798" s="179" t="b">
        <f>IF(E3798&lt;&gt;1,"",NOT(ISNA(VLOOKUP(P3798,Mapping!$P:$P,1,FALSE))))</f>
        <v>0</v>
      </c>
      <c r="B3798" s="180" t="str">
        <f t="shared" si="59"/>
        <v/>
      </c>
      <c r="E3798" s="167">
        <v>1</v>
      </c>
      <c r="F3798" s="170" t="s">
        <v>5613</v>
      </c>
      <c r="G3798" s="169">
        <v>855682.59753843257</v>
      </c>
      <c r="H3798" s="168" t="s">
        <v>1266</v>
      </c>
      <c r="I3798" s="168" t="s">
        <v>303</v>
      </c>
      <c r="J3798" s="169">
        <v>288543.24981802917</v>
      </c>
      <c r="K3798" s="169">
        <v>193208.67793675</v>
      </c>
      <c r="L3798" s="168" t="s">
        <v>5</v>
      </c>
      <c r="M3798" s="168" t="s">
        <v>21</v>
      </c>
      <c r="N3798" s="168" t="s">
        <v>2829</v>
      </c>
      <c r="O3798" s="168" t="s">
        <v>21</v>
      </c>
      <c r="P3798" s="168" t="s">
        <v>2831</v>
      </c>
      <c r="Q3798" s="168" t="s">
        <v>2832</v>
      </c>
      <c r="R3798" s="168" t="s">
        <v>1259</v>
      </c>
      <c r="S3798" s="168" t="s">
        <v>21</v>
      </c>
      <c r="T3798" s="168" t="s">
        <v>1259</v>
      </c>
      <c r="U3798" s="168" t="s">
        <v>1259</v>
      </c>
      <c r="V3798" s="168" t="s">
        <v>2832</v>
      </c>
      <c r="W3798" s="168" t="s">
        <v>1259</v>
      </c>
      <c r="X3798" s="168" t="s">
        <v>21</v>
      </c>
      <c r="Y3798" s="168" t="s">
        <v>1259</v>
      </c>
      <c r="Z3798" s="168" t="s">
        <v>21</v>
      </c>
      <c r="AA3798" s="168" t="s">
        <v>5614</v>
      </c>
      <c r="AB3798" s="168" t="s">
        <v>1259</v>
      </c>
      <c r="AC3798" s="168" t="s">
        <v>9825</v>
      </c>
      <c r="AD3798" s="169">
        <v>434152.37834515708</v>
      </c>
      <c r="AE3798" s="168" t="s">
        <v>814</v>
      </c>
      <c r="AF3798" s="169">
        <v>-293899.35654709197</v>
      </c>
      <c r="AG3798" s="169">
        <v>-14534.076552090581</v>
      </c>
      <c r="AH3798" s="169">
        <v>-364198.11902036169</v>
      </c>
      <c r="AI3798" s="168" t="s">
        <v>21</v>
      </c>
      <c r="AJ3798"/>
      <c r="AK3798"/>
    </row>
    <row r="3799" spans="1:37" hidden="1" x14ac:dyDescent="0.25">
      <c r="A3799" s="179" t="b">
        <f>IF(E3799&lt;&gt;1,"",NOT(ISNA(VLOOKUP(P3799,Mapping!$P:$P,1,FALSE))))</f>
        <v>0</v>
      </c>
      <c r="B3799" s="180" t="str">
        <f t="shared" si="59"/>
        <v/>
      </c>
      <c r="E3799" s="167">
        <v>1</v>
      </c>
      <c r="F3799" s="170" t="s">
        <v>5613</v>
      </c>
      <c r="G3799" s="169">
        <v>441450.7125837073</v>
      </c>
      <c r="H3799" s="168" t="s">
        <v>1266</v>
      </c>
      <c r="I3799" s="168" t="s">
        <v>303</v>
      </c>
      <c r="J3799" s="169">
        <v>148860.83181990471</v>
      </c>
      <c r="K3799" s="169">
        <v>99677.273790418098</v>
      </c>
      <c r="L3799" s="168" t="s">
        <v>5</v>
      </c>
      <c r="M3799" s="168" t="s">
        <v>21</v>
      </c>
      <c r="N3799" s="168" t="s">
        <v>2829</v>
      </c>
      <c r="O3799" s="168" t="s">
        <v>21</v>
      </c>
      <c r="P3799" s="168" t="s">
        <v>2851</v>
      </c>
      <c r="Q3799" s="168" t="s">
        <v>2834</v>
      </c>
      <c r="R3799" s="168" t="s">
        <v>1259</v>
      </c>
      <c r="S3799" s="168" t="s">
        <v>21</v>
      </c>
      <c r="T3799" s="168" t="s">
        <v>1259</v>
      </c>
      <c r="U3799" s="168" t="s">
        <v>1259</v>
      </c>
      <c r="V3799" s="168" t="s">
        <v>2834</v>
      </c>
      <c r="W3799" s="168" t="s">
        <v>1259</v>
      </c>
      <c r="X3799" s="168" t="s">
        <v>21</v>
      </c>
      <c r="Y3799" s="168" t="s">
        <v>1259</v>
      </c>
      <c r="Z3799" s="168" t="s">
        <v>21</v>
      </c>
      <c r="AA3799" s="168" t="s">
        <v>5614</v>
      </c>
      <c r="AB3799" s="168" t="s">
        <v>1259</v>
      </c>
      <c r="AC3799" s="168" t="s">
        <v>9826</v>
      </c>
      <c r="AD3799" s="169">
        <v>223981.2721933643</v>
      </c>
      <c r="AE3799" s="168" t="s">
        <v>814</v>
      </c>
      <c r="AF3799" s="169">
        <v>-151624.07269803039</v>
      </c>
      <c r="AG3799" s="169">
        <v>-7498.1990625073086</v>
      </c>
      <c r="AH3799" s="169">
        <v>-187891.53785024051</v>
      </c>
      <c r="AI3799" s="168" t="s">
        <v>21</v>
      </c>
      <c r="AJ3799"/>
      <c r="AK3799"/>
    </row>
    <row r="3800" spans="1:37" hidden="1" x14ac:dyDescent="0.25">
      <c r="A3800" s="179" t="b">
        <f>IF(E3800&lt;&gt;1,"",NOT(ISNA(VLOOKUP(P3800,Mapping!$P:$P,1,FALSE))))</f>
        <v>0</v>
      </c>
      <c r="B3800" s="180" t="str">
        <f t="shared" si="59"/>
        <v/>
      </c>
      <c r="E3800" s="167">
        <v>1</v>
      </c>
      <c r="F3800" s="170" t="s">
        <v>5615</v>
      </c>
      <c r="G3800" s="169">
        <v>10521976.057544019</v>
      </c>
      <c r="H3800" s="168" t="s">
        <v>1266</v>
      </c>
      <c r="I3800" s="168" t="s">
        <v>303</v>
      </c>
      <c r="J3800" s="169">
        <v>2029842.5083670469</v>
      </c>
      <c r="K3800" s="169">
        <v>918870.66193452757</v>
      </c>
      <c r="L3800" s="168" t="s">
        <v>5</v>
      </c>
      <c r="M3800" s="168" t="s">
        <v>21</v>
      </c>
      <c r="N3800" s="168" t="s">
        <v>2829</v>
      </c>
      <c r="O3800" s="168" t="s">
        <v>21</v>
      </c>
      <c r="P3800" s="168" t="s">
        <v>2831</v>
      </c>
      <c r="Q3800" s="168" t="s">
        <v>2832</v>
      </c>
      <c r="R3800" s="168" t="s">
        <v>1259</v>
      </c>
      <c r="S3800" s="168" t="s">
        <v>21</v>
      </c>
      <c r="T3800" s="168" t="s">
        <v>1259</v>
      </c>
      <c r="U3800" s="168" t="s">
        <v>1259</v>
      </c>
      <c r="V3800" s="168" t="s">
        <v>2832</v>
      </c>
      <c r="W3800" s="168" t="s">
        <v>1259</v>
      </c>
      <c r="X3800" s="168" t="s">
        <v>21</v>
      </c>
      <c r="Y3800" s="168" t="s">
        <v>1259</v>
      </c>
      <c r="Z3800" s="168" t="s">
        <v>21</v>
      </c>
      <c r="AA3800" s="168" t="s">
        <v>5616</v>
      </c>
      <c r="AB3800" s="168" t="s">
        <v>5617</v>
      </c>
      <c r="AC3800" s="168" t="s">
        <v>12411</v>
      </c>
      <c r="AD3800" s="169">
        <v>2959528.2844715579</v>
      </c>
      <c r="AE3800" s="168" t="s">
        <v>817</v>
      </c>
      <c r="AF3800" s="169">
        <v>-1729593.806565285</v>
      </c>
      <c r="AG3800" s="169">
        <v>558310.49724056572</v>
      </c>
      <c r="AH3800" s="169">
        <v>-2020645.218731238</v>
      </c>
      <c r="AI3800" s="168" t="s">
        <v>21</v>
      </c>
      <c r="AJ3800"/>
      <c r="AK3800"/>
    </row>
    <row r="3801" spans="1:37" hidden="1" x14ac:dyDescent="0.25">
      <c r="A3801" s="179" t="b">
        <f>IF(E3801&lt;&gt;1,"",NOT(ISNA(VLOOKUP(P3801,Mapping!$P:$P,1,FALSE))))</f>
        <v>0</v>
      </c>
      <c r="B3801" s="180" t="str">
        <f t="shared" si="59"/>
        <v/>
      </c>
      <c r="E3801" s="167">
        <v>1</v>
      </c>
      <c r="F3801" s="170" t="s">
        <v>5615</v>
      </c>
      <c r="G3801" s="169">
        <v>4561309.8753989758</v>
      </c>
      <c r="H3801" s="168" t="s">
        <v>1266</v>
      </c>
      <c r="I3801" s="168" t="s">
        <v>303</v>
      </c>
      <c r="J3801" s="169">
        <v>879943.14264580829</v>
      </c>
      <c r="K3801" s="169">
        <v>398333.33601736458</v>
      </c>
      <c r="L3801" s="168" t="s">
        <v>5</v>
      </c>
      <c r="M3801" s="168" t="s">
        <v>21</v>
      </c>
      <c r="N3801" s="168" t="s">
        <v>2829</v>
      </c>
      <c r="O3801" s="168" t="s">
        <v>21</v>
      </c>
      <c r="P3801" s="168" t="s">
        <v>2835</v>
      </c>
      <c r="Q3801" s="168" t="s">
        <v>2834</v>
      </c>
      <c r="R3801" s="168" t="s">
        <v>1259</v>
      </c>
      <c r="S3801" s="168" t="s">
        <v>21</v>
      </c>
      <c r="T3801" s="168" t="s">
        <v>1259</v>
      </c>
      <c r="U3801" s="168" t="s">
        <v>1259</v>
      </c>
      <c r="V3801" s="168" t="s">
        <v>2834</v>
      </c>
      <c r="W3801" s="168" t="s">
        <v>1259</v>
      </c>
      <c r="X3801" s="168" t="s">
        <v>21</v>
      </c>
      <c r="Y3801" s="168" t="s">
        <v>1259</v>
      </c>
      <c r="Z3801" s="168" t="s">
        <v>21</v>
      </c>
      <c r="AA3801" s="168" t="s">
        <v>5616</v>
      </c>
      <c r="AB3801" s="168" t="s">
        <v>5617</v>
      </c>
      <c r="AC3801" s="168" t="s">
        <v>5618</v>
      </c>
      <c r="AD3801" s="169">
        <v>1282964.8648367729</v>
      </c>
      <c r="AE3801" s="168" t="s">
        <v>817</v>
      </c>
      <c r="AF3801" s="169">
        <v>-749784.3814859041</v>
      </c>
      <c r="AG3801" s="169">
        <v>242029.3650807571</v>
      </c>
      <c r="AH3801" s="169">
        <v>-875956.08852087148</v>
      </c>
      <c r="AI3801" s="168" t="s">
        <v>21</v>
      </c>
      <c r="AJ3801"/>
      <c r="AK3801"/>
    </row>
    <row r="3802" spans="1:37" hidden="1" x14ac:dyDescent="0.25">
      <c r="A3802" s="179" t="b">
        <f>IF(E3802&lt;&gt;1,"",NOT(ISNA(VLOOKUP(P3802,Mapping!$P:$P,1,FALSE))))</f>
        <v>0</v>
      </c>
      <c r="B3802" s="180" t="str">
        <f t="shared" si="59"/>
        <v/>
      </c>
      <c r="E3802" s="167">
        <v>1</v>
      </c>
      <c r="F3802" s="170" t="s">
        <v>5615</v>
      </c>
      <c r="G3802" s="169">
        <v>5914176.6783920778</v>
      </c>
      <c r="H3802" s="168" t="s">
        <v>1266</v>
      </c>
      <c r="I3802" s="168" t="s">
        <v>303</v>
      </c>
      <c r="J3802" s="169">
        <v>1140930.8629994499</v>
      </c>
      <c r="K3802" s="169">
        <v>516477.45723347733</v>
      </c>
      <c r="L3802" s="168" t="s">
        <v>5</v>
      </c>
      <c r="M3802" s="168" t="s">
        <v>21</v>
      </c>
      <c r="N3802" s="168" t="s">
        <v>2829</v>
      </c>
      <c r="O3802" s="168" t="s">
        <v>21</v>
      </c>
      <c r="P3802" s="168" t="s">
        <v>2836</v>
      </c>
      <c r="Q3802" s="168" t="s">
        <v>2837</v>
      </c>
      <c r="R3802" s="168" t="s">
        <v>1259</v>
      </c>
      <c r="S3802" s="168" t="s">
        <v>21</v>
      </c>
      <c r="T3802" s="168" t="s">
        <v>1259</v>
      </c>
      <c r="U3802" s="168" t="s">
        <v>1259</v>
      </c>
      <c r="V3802" s="168" t="s">
        <v>2837</v>
      </c>
      <c r="W3802" s="168" t="s">
        <v>1259</v>
      </c>
      <c r="X3802" s="168" t="s">
        <v>21</v>
      </c>
      <c r="Y3802" s="168" t="s">
        <v>1259</v>
      </c>
      <c r="Z3802" s="168" t="s">
        <v>21</v>
      </c>
      <c r="AA3802" s="168" t="s">
        <v>5616</v>
      </c>
      <c r="AB3802" s="168" t="s">
        <v>5617</v>
      </c>
      <c r="AC3802" s="168" t="s">
        <v>9827</v>
      </c>
      <c r="AD3802" s="169">
        <v>1663487.2635462731</v>
      </c>
      <c r="AE3802" s="168" t="s">
        <v>817</v>
      </c>
      <c r="AF3802" s="169">
        <v>-972167.51852858625</v>
      </c>
      <c r="AG3802" s="169">
        <v>313814.33525637258</v>
      </c>
      <c r="AH3802" s="169">
        <v>-1135761.264097967</v>
      </c>
      <c r="AI3802" s="168" t="s">
        <v>21</v>
      </c>
      <c r="AJ3802"/>
      <c r="AK3802"/>
    </row>
    <row r="3803" spans="1:37" hidden="1" x14ac:dyDescent="0.25">
      <c r="A3803" s="179" t="b">
        <f>IF(E3803&lt;&gt;1,"",NOT(ISNA(VLOOKUP(P3803,Mapping!$P:$P,1,FALSE))))</f>
        <v>0</v>
      </c>
      <c r="B3803" s="180" t="str">
        <f t="shared" si="59"/>
        <v/>
      </c>
      <c r="E3803" s="167">
        <v>1</v>
      </c>
      <c r="F3803" s="170" t="s">
        <v>5619</v>
      </c>
      <c r="G3803" s="169">
        <v>1114377.330651528</v>
      </c>
      <c r="H3803" s="168" t="s">
        <v>1266</v>
      </c>
      <c r="I3803" s="168" t="s">
        <v>402</v>
      </c>
      <c r="J3803" s="169">
        <v>317095.93307531817</v>
      </c>
      <c r="K3803" s="169">
        <v>154963.81984553809</v>
      </c>
      <c r="L3803" s="168" t="s">
        <v>5</v>
      </c>
      <c r="M3803" s="168" t="s">
        <v>21</v>
      </c>
      <c r="N3803" s="168" t="s">
        <v>2829</v>
      </c>
      <c r="O3803" s="168" t="s">
        <v>21</v>
      </c>
      <c r="P3803" s="168" t="s">
        <v>2831</v>
      </c>
      <c r="Q3803" s="168" t="s">
        <v>2832</v>
      </c>
      <c r="R3803" s="168" t="s">
        <v>1259</v>
      </c>
      <c r="S3803" s="168" t="s">
        <v>21</v>
      </c>
      <c r="T3803" s="168" t="s">
        <v>1259</v>
      </c>
      <c r="U3803" s="168" t="s">
        <v>1259</v>
      </c>
      <c r="V3803" s="168" t="s">
        <v>2832</v>
      </c>
      <c r="W3803" s="168" t="s">
        <v>1259</v>
      </c>
      <c r="X3803" s="168" t="s">
        <v>21</v>
      </c>
      <c r="Y3803" s="168" t="s">
        <v>1259</v>
      </c>
      <c r="Z3803" s="168" t="s">
        <v>21</v>
      </c>
      <c r="AA3803" s="168" t="s">
        <v>5620</v>
      </c>
      <c r="AB3803" s="168" t="s">
        <v>1259</v>
      </c>
      <c r="AC3803" s="168" t="s">
        <v>9828</v>
      </c>
      <c r="AD3803" s="169">
        <v>573256.44751671492</v>
      </c>
      <c r="AE3803" s="168" t="s">
        <v>817</v>
      </c>
      <c r="AF3803" s="169">
        <v>-329570.5678249289</v>
      </c>
      <c r="AG3803" s="169">
        <v>851596.24184040492</v>
      </c>
      <c r="AH3803" s="169">
        <v>-178775.7775997135</v>
      </c>
      <c r="AI3803" s="168" t="s">
        <v>21</v>
      </c>
      <c r="AJ3803"/>
      <c r="AK3803"/>
    </row>
    <row r="3804" spans="1:37" hidden="1" x14ac:dyDescent="0.25">
      <c r="A3804" s="179" t="b">
        <f>IF(E3804&lt;&gt;1,"",NOT(ISNA(VLOOKUP(P3804,Mapping!$P:$P,1,FALSE))))</f>
        <v>0</v>
      </c>
      <c r="B3804" s="180" t="str">
        <f t="shared" si="59"/>
        <v/>
      </c>
      <c r="E3804" s="167">
        <v>1</v>
      </c>
      <c r="F3804" s="170" t="s">
        <v>5619</v>
      </c>
      <c r="G3804" s="169">
        <v>631767.85173705104</v>
      </c>
      <c r="H3804" s="168" t="s">
        <v>1266</v>
      </c>
      <c r="I3804" s="168" t="s">
        <v>402</v>
      </c>
      <c r="J3804" s="169">
        <v>179769.464905056</v>
      </c>
      <c r="K3804" s="169">
        <v>87852.791750119781</v>
      </c>
      <c r="L3804" s="168" t="s">
        <v>5</v>
      </c>
      <c r="M3804" s="168" t="s">
        <v>21</v>
      </c>
      <c r="N3804" s="168" t="s">
        <v>2829</v>
      </c>
      <c r="O3804" s="168" t="s">
        <v>21</v>
      </c>
      <c r="P3804" s="168" t="s">
        <v>2836</v>
      </c>
      <c r="Q3804" s="168" t="s">
        <v>2837</v>
      </c>
      <c r="R3804" s="168" t="s">
        <v>1259</v>
      </c>
      <c r="S3804" s="168" t="s">
        <v>21</v>
      </c>
      <c r="T3804" s="168" t="s">
        <v>1259</v>
      </c>
      <c r="U3804" s="168" t="s">
        <v>1259</v>
      </c>
      <c r="V3804" s="168" t="s">
        <v>2837</v>
      </c>
      <c r="W3804" s="168" t="s">
        <v>1259</v>
      </c>
      <c r="X3804" s="168" t="s">
        <v>21</v>
      </c>
      <c r="Y3804" s="168" t="s">
        <v>1259</v>
      </c>
      <c r="Z3804" s="168" t="s">
        <v>21</v>
      </c>
      <c r="AA3804" s="168" t="s">
        <v>5620</v>
      </c>
      <c r="AB3804" s="168" t="s">
        <v>1259</v>
      </c>
      <c r="AC3804" s="168" t="s">
        <v>9829</v>
      </c>
      <c r="AD3804" s="169">
        <v>324993.14584074181</v>
      </c>
      <c r="AE3804" s="168" t="s">
        <v>817</v>
      </c>
      <c r="AF3804" s="169">
        <v>-186841.64142928389</v>
      </c>
      <c r="AG3804" s="169">
        <v>482790.80474502011</v>
      </c>
      <c r="AH3804" s="169">
        <v>-101352.3748645873</v>
      </c>
      <c r="AI3804" s="168" t="s">
        <v>21</v>
      </c>
      <c r="AJ3804"/>
      <c r="AK3804"/>
    </row>
    <row r="3805" spans="1:37" hidden="1" x14ac:dyDescent="0.25">
      <c r="A3805" s="179" t="b">
        <f>IF(E3805&lt;&gt;1,"",NOT(ISNA(VLOOKUP(P3805,Mapping!$P:$P,1,FALSE))))</f>
        <v>0</v>
      </c>
      <c r="B3805" s="180" t="str">
        <f t="shared" si="59"/>
        <v/>
      </c>
      <c r="E3805" s="167">
        <v>1</v>
      </c>
      <c r="F3805" s="170" t="s">
        <v>5621</v>
      </c>
      <c r="G3805" s="169">
        <v>241809.69243621509</v>
      </c>
      <c r="H3805" s="168" t="s">
        <v>1266</v>
      </c>
      <c r="I3805" s="168" t="s">
        <v>561</v>
      </c>
      <c r="J3805" s="169">
        <v>116772.2271730949</v>
      </c>
      <c r="K3805" s="169">
        <v>48385.23474482297</v>
      </c>
      <c r="L3805" s="168" t="s">
        <v>5</v>
      </c>
      <c r="M3805" s="168" t="s">
        <v>21</v>
      </c>
      <c r="N3805" s="168" t="s">
        <v>2829</v>
      </c>
      <c r="O3805" s="168" t="s">
        <v>21</v>
      </c>
      <c r="P3805" s="168" t="s">
        <v>2831</v>
      </c>
      <c r="Q3805" s="168" t="s">
        <v>2832</v>
      </c>
      <c r="R3805" s="168" t="s">
        <v>1259</v>
      </c>
      <c r="S3805" s="168" t="s">
        <v>21</v>
      </c>
      <c r="T3805" s="168" t="s">
        <v>1259</v>
      </c>
      <c r="U3805" s="168" t="s">
        <v>1259</v>
      </c>
      <c r="V3805" s="168" t="s">
        <v>2832</v>
      </c>
      <c r="W3805" s="168" t="s">
        <v>1259</v>
      </c>
      <c r="X3805" s="168" t="s">
        <v>21</v>
      </c>
      <c r="Y3805" s="168" t="s">
        <v>1259</v>
      </c>
      <c r="Z3805" s="168" t="s">
        <v>21</v>
      </c>
      <c r="AA3805" s="168" t="s">
        <v>5622</v>
      </c>
      <c r="AB3805" s="168" t="s">
        <v>1259</v>
      </c>
      <c r="AC3805" s="168" t="s">
        <v>9830</v>
      </c>
      <c r="AD3805" s="169">
        <v>191124.28356888631</v>
      </c>
      <c r="AE3805" s="168" t="s">
        <v>807</v>
      </c>
      <c r="AF3805" s="169">
        <v>-24479.807119803769</v>
      </c>
      <c r="AG3805" s="169">
        <v>184688.25230966791</v>
      </c>
      <c r="AH3805" s="169">
        <v>-124775.3627425758</v>
      </c>
      <c r="AI3805" s="168" t="s">
        <v>21</v>
      </c>
      <c r="AJ3805"/>
      <c r="AK3805"/>
    </row>
    <row r="3806" spans="1:37" hidden="1" x14ac:dyDescent="0.25">
      <c r="A3806" s="179" t="b">
        <f>IF(E3806&lt;&gt;1,"",NOT(ISNA(VLOOKUP(P3806,Mapping!$P:$P,1,FALSE))))</f>
        <v>0</v>
      </c>
      <c r="B3806" s="180" t="str">
        <f t="shared" si="59"/>
        <v/>
      </c>
      <c r="E3806" s="167">
        <v>1</v>
      </c>
      <c r="F3806" s="170" t="s">
        <v>1443</v>
      </c>
      <c r="G3806" s="169">
        <v>35773043.229921266</v>
      </c>
      <c r="H3806" s="168" t="s">
        <v>1266</v>
      </c>
      <c r="I3806" s="168" t="s">
        <v>303</v>
      </c>
      <c r="J3806" s="169">
        <v>17516515.567150809</v>
      </c>
      <c r="K3806" s="169">
        <v>8134327.5120301694</v>
      </c>
      <c r="L3806" s="168" t="s">
        <v>5</v>
      </c>
      <c r="M3806" s="168" t="s">
        <v>21</v>
      </c>
      <c r="N3806" s="168" t="s">
        <v>2829</v>
      </c>
      <c r="O3806" s="168" t="s">
        <v>21</v>
      </c>
      <c r="P3806" s="168" t="s">
        <v>2843</v>
      </c>
      <c r="Q3806" s="168" t="s">
        <v>2834</v>
      </c>
      <c r="R3806" s="168" t="s">
        <v>1259</v>
      </c>
      <c r="S3806" s="168" t="s">
        <v>21</v>
      </c>
      <c r="T3806" s="168" t="s">
        <v>1259</v>
      </c>
      <c r="U3806" s="168" t="s">
        <v>1259</v>
      </c>
      <c r="V3806" s="168" t="s">
        <v>2834</v>
      </c>
      <c r="W3806" s="168" t="s">
        <v>1259</v>
      </c>
      <c r="X3806" s="168" t="s">
        <v>21</v>
      </c>
      <c r="Y3806" s="168" t="s">
        <v>1259</v>
      </c>
      <c r="Z3806" s="168" t="s">
        <v>21</v>
      </c>
      <c r="AA3806" s="168" t="s">
        <v>1444</v>
      </c>
      <c r="AB3806" s="168" t="s">
        <v>812</v>
      </c>
      <c r="AC3806" s="168" t="s">
        <v>9831</v>
      </c>
      <c r="AD3806" s="169">
        <v>26583610.56844303</v>
      </c>
      <c r="AE3806" s="168" t="s">
        <v>811</v>
      </c>
      <c r="AF3806" s="169">
        <v>-13308198.78673205</v>
      </c>
      <c r="AG3806" s="169">
        <v>-17102349.08733879</v>
      </c>
      <c r="AH3806" s="169">
        <v>-22407679.752480779</v>
      </c>
      <c r="AI3806" s="168" t="s">
        <v>21</v>
      </c>
      <c r="AJ3806"/>
      <c r="AK3806"/>
    </row>
    <row r="3807" spans="1:37" hidden="1" x14ac:dyDescent="0.25">
      <c r="A3807" s="179" t="b">
        <f>IF(E3807&lt;&gt;1,"",NOT(ISNA(VLOOKUP(P3807,Mapping!$P:$P,1,FALSE))))</f>
        <v>0</v>
      </c>
      <c r="B3807" s="180" t="str">
        <f t="shared" si="59"/>
        <v/>
      </c>
      <c r="E3807" s="167">
        <v>1</v>
      </c>
      <c r="F3807" s="170" t="s">
        <v>5623</v>
      </c>
      <c r="G3807" s="169">
        <v>6808577.8844114849</v>
      </c>
      <c r="H3807" s="168" t="s">
        <v>1266</v>
      </c>
      <c r="I3807" s="168" t="s">
        <v>303</v>
      </c>
      <c r="J3807" s="169">
        <v>2023838.584060038</v>
      </c>
      <c r="K3807" s="169">
        <v>675671.8970321822</v>
      </c>
      <c r="L3807" s="168" t="s">
        <v>5</v>
      </c>
      <c r="M3807" s="168" t="s">
        <v>21</v>
      </c>
      <c r="N3807" s="168" t="s">
        <v>2829</v>
      </c>
      <c r="O3807" s="168" t="s">
        <v>21</v>
      </c>
      <c r="P3807" s="168" t="s">
        <v>2831</v>
      </c>
      <c r="Q3807" s="168" t="s">
        <v>2832</v>
      </c>
      <c r="R3807" s="168" t="s">
        <v>1259</v>
      </c>
      <c r="S3807" s="168" t="s">
        <v>21</v>
      </c>
      <c r="T3807" s="168" t="s">
        <v>1259</v>
      </c>
      <c r="U3807" s="168" t="s">
        <v>1259</v>
      </c>
      <c r="V3807" s="168" t="s">
        <v>2832</v>
      </c>
      <c r="W3807" s="168" t="s">
        <v>1259</v>
      </c>
      <c r="X3807" s="168" t="s">
        <v>21</v>
      </c>
      <c r="Y3807" s="168" t="s">
        <v>1259</v>
      </c>
      <c r="Z3807" s="168" t="s">
        <v>21</v>
      </c>
      <c r="AA3807" s="168" t="s">
        <v>5624</v>
      </c>
      <c r="AB3807" s="168" t="s">
        <v>5625</v>
      </c>
      <c r="AC3807" s="168" t="s">
        <v>12412</v>
      </c>
      <c r="AD3807" s="169">
        <v>3653970.0471128542</v>
      </c>
      <c r="AE3807" s="168" t="s">
        <v>808</v>
      </c>
      <c r="AF3807" s="169">
        <v>-1454659.008599441</v>
      </c>
      <c r="AG3807" s="169">
        <v>-1351531.375704987</v>
      </c>
      <c r="AH3807" s="169">
        <v>-678121.74800015427</v>
      </c>
      <c r="AI3807" s="168" t="s">
        <v>21</v>
      </c>
      <c r="AJ3807"/>
      <c r="AK3807"/>
    </row>
    <row r="3808" spans="1:37" hidden="1" x14ac:dyDescent="0.25">
      <c r="A3808" s="179" t="b">
        <f>IF(E3808&lt;&gt;1,"",NOT(ISNA(VLOOKUP(P3808,Mapping!$P:$P,1,FALSE))))</f>
        <v>0</v>
      </c>
      <c r="B3808" s="180" t="str">
        <f t="shared" si="59"/>
        <v/>
      </c>
      <c r="E3808" s="167">
        <v>1</v>
      </c>
      <c r="F3808" s="170" t="s">
        <v>5623</v>
      </c>
      <c r="G3808" s="169">
        <v>4091628.9617252862</v>
      </c>
      <c r="H3808" s="168" t="s">
        <v>1266</v>
      </c>
      <c r="I3808" s="168" t="s">
        <v>303</v>
      </c>
      <c r="J3808" s="169">
        <v>1216229.9829684489</v>
      </c>
      <c r="K3808" s="169">
        <v>406046.42400440213</v>
      </c>
      <c r="L3808" s="168" t="s">
        <v>5</v>
      </c>
      <c r="M3808" s="168" t="s">
        <v>21</v>
      </c>
      <c r="N3808" s="168" t="s">
        <v>2829</v>
      </c>
      <c r="O3808" s="168" t="s">
        <v>21</v>
      </c>
      <c r="P3808" s="168" t="s">
        <v>2836</v>
      </c>
      <c r="Q3808" s="168" t="s">
        <v>2837</v>
      </c>
      <c r="R3808" s="168" t="s">
        <v>1259</v>
      </c>
      <c r="S3808" s="168" t="s">
        <v>21</v>
      </c>
      <c r="T3808" s="168" t="s">
        <v>1259</v>
      </c>
      <c r="U3808" s="168" t="s">
        <v>1259</v>
      </c>
      <c r="V3808" s="168" t="s">
        <v>2837</v>
      </c>
      <c r="W3808" s="168" t="s">
        <v>1259</v>
      </c>
      <c r="X3808" s="168" t="s">
        <v>21</v>
      </c>
      <c r="Y3808" s="168" t="s">
        <v>1259</v>
      </c>
      <c r="Z3808" s="168" t="s">
        <v>21</v>
      </c>
      <c r="AA3808" s="168" t="s">
        <v>5624</v>
      </c>
      <c r="AB3808" s="168" t="s">
        <v>5625</v>
      </c>
      <c r="AC3808" s="168" t="s">
        <v>9832</v>
      </c>
      <c r="AD3808" s="169">
        <v>2195860.857268583</v>
      </c>
      <c r="AE3808" s="168" t="s">
        <v>808</v>
      </c>
      <c r="AF3808" s="169">
        <v>-874180.33986909874</v>
      </c>
      <c r="AG3808" s="169">
        <v>-812205.57558370894</v>
      </c>
      <c r="AH3808" s="169">
        <v>-407518.66701059788</v>
      </c>
      <c r="AI3808" s="168" t="s">
        <v>21</v>
      </c>
      <c r="AJ3808"/>
      <c r="AK3808"/>
    </row>
    <row r="3809" spans="1:37" hidden="1" x14ac:dyDescent="0.25">
      <c r="A3809" s="179" t="b">
        <f>IF(E3809&lt;&gt;1,"",NOT(ISNA(VLOOKUP(P3809,Mapping!$P:$P,1,FALSE))))</f>
        <v>0</v>
      </c>
      <c r="B3809" s="180" t="str">
        <f t="shared" si="59"/>
        <v/>
      </c>
      <c r="E3809" s="167">
        <v>1</v>
      </c>
      <c r="F3809" s="170" t="s">
        <v>5626</v>
      </c>
      <c r="G3809" s="169">
        <v>2064880.2101746311</v>
      </c>
      <c r="H3809" s="168" t="s">
        <v>1266</v>
      </c>
      <c r="I3809" s="168" t="s">
        <v>303</v>
      </c>
      <c r="J3809" s="169">
        <v>877155.10167900694</v>
      </c>
      <c r="K3809" s="169">
        <v>246022.82777035941</v>
      </c>
      <c r="L3809" s="168" t="s">
        <v>5</v>
      </c>
      <c r="M3809" s="168" t="s">
        <v>21</v>
      </c>
      <c r="N3809" s="168" t="s">
        <v>2829</v>
      </c>
      <c r="O3809" s="168" t="s">
        <v>21</v>
      </c>
      <c r="P3809" s="168" t="s">
        <v>2831</v>
      </c>
      <c r="Q3809" s="168" t="s">
        <v>2832</v>
      </c>
      <c r="R3809" s="168" t="s">
        <v>1259</v>
      </c>
      <c r="S3809" s="168" t="s">
        <v>21</v>
      </c>
      <c r="T3809" s="168" t="s">
        <v>1259</v>
      </c>
      <c r="U3809" s="168" t="s">
        <v>1259</v>
      </c>
      <c r="V3809" s="168" t="s">
        <v>2832</v>
      </c>
      <c r="W3809" s="168" t="s">
        <v>1259</v>
      </c>
      <c r="X3809" s="168" t="s">
        <v>21</v>
      </c>
      <c r="Y3809" s="168" t="s">
        <v>1259</v>
      </c>
      <c r="Z3809" s="168" t="s">
        <v>21</v>
      </c>
      <c r="AA3809" s="168" t="s">
        <v>5627</v>
      </c>
      <c r="AB3809" s="168" t="s">
        <v>5628</v>
      </c>
      <c r="AC3809" s="168" t="s">
        <v>12413</v>
      </c>
      <c r="AD3809" s="169">
        <v>1115905.0888339269</v>
      </c>
      <c r="AE3809" s="168" t="s">
        <v>818</v>
      </c>
      <c r="AF3809" s="169">
        <v>188623.80927066109</v>
      </c>
      <c r="AG3809" s="169">
        <v>-858871.63593080058</v>
      </c>
      <c r="AH3809" s="169">
        <v>-999855.79505611933</v>
      </c>
      <c r="AI3809" s="168" t="s">
        <v>21</v>
      </c>
      <c r="AJ3809"/>
      <c r="AK3809"/>
    </row>
    <row r="3810" spans="1:37" hidden="1" x14ac:dyDescent="0.25">
      <c r="A3810" s="179" t="b">
        <f>IF(E3810&lt;&gt;1,"",NOT(ISNA(VLOOKUP(P3810,Mapping!$P:$P,1,FALSE))))</f>
        <v>0</v>
      </c>
      <c r="B3810" s="180" t="str">
        <f t="shared" si="59"/>
        <v/>
      </c>
      <c r="E3810" s="167">
        <v>1</v>
      </c>
      <c r="F3810" s="170" t="s">
        <v>5629</v>
      </c>
      <c r="G3810" s="169">
        <v>9902764.092557434</v>
      </c>
      <c r="H3810" s="168" t="s">
        <v>1266</v>
      </c>
      <c r="I3810" s="168" t="s">
        <v>303</v>
      </c>
      <c r="J3810" s="169">
        <v>2473855.2733693779</v>
      </c>
      <c r="K3810" s="169">
        <v>1071006.7536853601</v>
      </c>
      <c r="L3810" s="168" t="s">
        <v>5</v>
      </c>
      <c r="M3810" s="168" t="s">
        <v>21</v>
      </c>
      <c r="N3810" s="168" t="s">
        <v>2829</v>
      </c>
      <c r="O3810" s="168" t="s">
        <v>21</v>
      </c>
      <c r="P3810" s="168" t="s">
        <v>2831</v>
      </c>
      <c r="Q3810" s="168" t="s">
        <v>2832</v>
      </c>
      <c r="R3810" s="168" t="s">
        <v>1259</v>
      </c>
      <c r="S3810" s="168" t="s">
        <v>21</v>
      </c>
      <c r="T3810" s="168" t="s">
        <v>1259</v>
      </c>
      <c r="U3810" s="168" t="s">
        <v>1259</v>
      </c>
      <c r="V3810" s="168" t="s">
        <v>2832</v>
      </c>
      <c r="W3810" s="168" t="s">
        <v>1259</v>
      </c>
      <c r="X3810" s="168" t="s">
        <v>21</v>
      </c>
      <c r="Y3810" s="168" t="s">
        <v>1259</v>
      </c>
      <c r="Z3810" s="168" t="s">
        <v>21</v>
      </c>
      <c r="AA3810" s="168" t="s">
        <v>5630</v>
      </c>
      <c r="AB3810" s="168" t="s">
        <v>5631</v>
      </c>
      <c r="AC3810" s="168" t="s">
        <v>12414</v>
      </c>
      <c r="AD3810" s="169">
        <v>3808633.6092303079</v>
      </c>
      <c r="AE3810" s="168" t="s">
        <v>817</v>
      </c>
      <c r="AF3810" s="169">
        <v>-2478330.182004516</v>
      </c>
      <c r="AG3810" s="169">
        <v>-4517958.2493472947</v>
      </c>
      <c r="AH3810" s="169">
        <v>-2297065.0796691352</v>
      </c>
      <c r="AI3810" s="168" t="s">
        <v>21</v>
      </c>
      <c r="AJ3810"/>
      <c r="AK3810"/>
    </row>
    <row r="3811" spans="1:37" hidden="1" x14ac:dyDescent="0.25">
      <c r="A3811" s="179" t="b">
        <f>IF(E3811&lt;&gt;1,"",NOT(ISNA(VLOOKUP(P3811,Mapping!$P:$P,1,FALSE))))</f>
        <v>0</v>
      </c>
      <c r="B3811" s="180" t="str">
        <f t="shared" si="59"/>
        <v/>
      </c>
      <c r="E3811" s="167">
        <v>1</v>
      </c>
      <c r="F3811" s="170" t="s">
        <v>5632</v>
      </c>
      <c r="G3811" s="169">
        <v>2693759.924266214</v>
      </c>
      <c r="H3811" s="168" t="s">
        <v>1266</v>
      </c>
      <c r="I3811" s="168" t="s">
        <v>303</v>
      </c>
      <c r="J3811" s="169">
        <v>1032462.035750089</v>
      </c>
      <c r="K3811" s="169">
        <v>505091.41703783523</v>
      </c>
      <c r="L3811" s="168" t="s">
        <v>5</v>
      </c>
      <c r="M3811" s="168" t="s">
        <v>21</v>
      </c>
      <c r="N3811" s="168" t="s">
        <v>2829</v>
      </c>
      <c r="O3811" s="168" t="s">
        <v>21</v>
      </c>
      <c r="P3811" s="168" t="s">
        <v>2831</v>
      </c>
      <c r="Q3811" s="168" t="s">
        <v>2832</v>
      </c>
      <c r="R3811" s="168" t="s">
        <v>1259</v>
      </c>
      <c r="S3811" s="168" t="s">
        <v>21</v>
      </c>
      <c r="T3811" s="168" t="s">
        <v>1259</v>
      </c>
      <c r="U3811" s="168" t="s">
        <v>1259</v>
      </c>
      <c r="V3811" s="168" t="s">
        <v>2832</v>
      </c>
      <c r="W3811" s="168" t="s">
        <v>1259</v>
      </c>
      <c r="X3811" s="168" t="s">
        <v>21</v>
      </c>
      <c r="Y3811" s="168" t="s">
        <v>1259</v>
      </c>
      <c r="Z3811" s="168" t="s">
        <v>21</v>
      </c>
      <c r="AA3811" s="168" t="s">
        <v>5633</v>
      </c>
      <c r="AB3811" s="168" t="s">
        <v>5634</v>
      </c>
      <c r="AC3811" s="168" t="s">
        <v>9833</v>
      </c>
      <c r="AD3811" s="169">
        <v>1708570.2283109841</v>
      </c>
      <c r="AE3811" s="168" t="s">
        <v>811</v>
      </c>
      <c r="AF3811" s="169">
        <v>-848207.61653754138</v>
      </c>
      <c r="AG3811" s="169">
        <v>-1228979.5816449299</v>
      </c>
      <c r="AH3811" s="169">
        <v>-1258540.387510566</v>
      </c>
      <c r="AI3811" s="168" t="s">
        <v>21</v>
      </c>
      <c r="AJ3811"/>
      <c r="AK3811"/>
    </row>
    <row r="3812" spans="1:37" hidden="1" x14ac:dyDescent="0.25">
      <c r="A3812" s="179" t="b">
        <f>IF(E3812&lt;&gt;1,"",NOT(ISNA(VLOOKUP(P3812,Mapping!$P:$P,1,FALSE))))</f>
        <v>0</v>
      </c>
      <c r="B3812" s="180" t="str">
        <f t="shared" si="59"/>
        <v/>
      </c>
      <c r="E3812" s="167">
        <v>1</v>
      </c>
      <c r="F3812" s="170" t="s">
        <v>5635</v>
      </c>
      <c r="G3812" s="169">
        <v>211912.94469178689</v>
      </c>
      <c r="H3812" s="168" t="s">
        <v>1266</v>
      </c>
      <c r="I3812" s="168" t="s">
        <v>561</v>
      </c>
      <c r="J3812" s="169">
        <v>82555.953689192233</v>
      </c>
      <c r="K3812" s="169">
        <v>53643.521304853733</v>
      </c>
      <c r="L3812" s="168" t="s">
        <v>5</v>
      </c>
      <c r="M3812" s="168" t="s">
        <v>21</v>
      </c>
      <c r="N3812" s="168" t="s">
        <v>2829</v>
      </c>
      <c r="O3812" s="168" t="s">
        <v>21</v>
      </c>
      <c r="P3812" s="168" t="s">
        <v>2831</v>
      </c>
      <c r="Q3812" s="168" t="s">
        <v>2832</v>
      </c>
      <c r="R3812" s="168" t="s">
        <v>1259</v>
      </c>
      <c r="S3812" s="168" t="s">
        <v>21</v>
      </c>
      <c r="T3812" s="168" t="s">
        <v>1259</v>
      </c>
      <c r="U3812" s="168" t="s">
        <v>1259</v>
      </c>
      <c r="V3812" s="168" t="s">
        <v>2832</v>
      </c>
      <c r="W3812" s="168" t="s">
        <v>1259</v>
      </c>
      <c r="X3812" s="168" t="s">
        <v>21</v>
      </c>
      <c r="Y3812" s="168" t="s">
        <v>1259</v>
      </c>
      <c r="Z3812" s="168" t="s">
        <v>21</v>
      </c>
      <c r="AA3812" s="168" t="s">
        <v>5636</v>
      </c>
      <c r="AB3812" s="168" t="s">
        <v>1259</v>
      </c>
      <c r="AC3812" s="168" t="s">
        <v>8849</v>
      </c>
      <c r="AD3812" s="169">
        <v>139353.52922343399</v>
      </c>
      <c r="AE3812" s="168" t="s">
        <v>809</v>
      </c>
      <c r="AF3812" s="169">
        <v>-137530.1857757798</v>
      </c>
      <c r="AG3812" s="169">
        <v>-108335.7061057769</v>
      </c>
      <c r="AH3812" s="169">
        <v>-86106.342247532186</v>
      </c>
      <c r="AI3812" s="168" t="s">
        <v>21</v>
      </c>
      <c r="AJ3812"/>
      <c r="AK3812"/>
    </row>
    <row r="3813" spans="1:37" hidden="1" x14ac:dyDescent="0.25">
      <c r="A3813" s="179" t="b">
        <f>IF(E3813&lt;&gt;1,"",NOT(ISNA(VLOOKUP(P3813,Mapping!$P:$P,1,FALSE))))</f>
        <v>0</v>
      </c>
      <c r="B3813" s="180" t="str">
        <f t="shared" si="59"/>
        <v/>
      </c>
      <c r="E3813" s="167">
        <v>1</v>
      </c>
      <c r="F3813" s="170" t="s">
        <v>5637</v>
      </c>
      <c r="G3813" s="169">
        <v>272107.59015942091</v>
      </c>
      <c r="H3813" s="168" t="s">
        <v>1266</v>
      </c>
      <c r="I3813" s="168" t="s">
        <v>2830</v>
      </c>
      <c r="J3813" s="169">
        <v>187197.82320274829</v>
      </c>
      <c r="K3813" s="169">
        <v>95011.323142742913</v>
      </c>
      <c r="L3813" s="168" t="s">
        <v>5</v>
      </c>
      <c r="M3813" s="168" t="s">
        <v>21</v>
      </c>
      <c r="N3813" s="168" t="s">
        <v>2829</v>
      </c>
      <c r="O3813" s="168" t="s">
        <v>21</v>
      </c>
      <c r="P3813" s="168" t="s">
        <v>2831</v>
      </c>
      <c r="Q3813" s="168" t="s">
        <v>2832</v>
      </c>
      <c r="R3813" s="168" t="s">
        <v>1259</v>
      </c>
      <c r="S3813" s="168" t="s">
        <v>21</v>
      </c>
      <c r="T3813" s="168" t="s">
        <v>1259</v>
      </c>
      <c r="U3813" s="168" t="s">
        <v>1259</v>
      </c>
      <c r="V3813" s="168" t="s">
        <v>2832</v>
      </c>
      <c r="W3813" s="168" t="s">
        <v>1259</v>
      </c>
      <c r="X3813" s="168" t="s">
        <v>21</v>
      </c>
      <c r="Y3813" s="168" t="s">
        <v>1259</v>
      </c>
      <c r="Z3813" s="168" t="s">
        <v>21</v>
      </c>
      <c r="AA3813" s="168" t="s">
        <v>5638</v>
      </c>
      <c r="AB3813" s="168" t="s">
        <v>1259</v>
      </c>
      <c r="AC3813" s="168" t="s">
        <v>9834</v>
      </c>
      <c r="AD3813" s="169">
        <v>217878.14498576039</v>
      </c>
      <c r="AE3813" s="168" t="s">
        <v>813</v>
      </c>
      <c r="AF3813" s="169">
        <v>-131732.82089797291</v>
      </c>
      <c r="AG3813" s="169">
        <v>8053.3123841419001</v>
      </c>
      <c r="AH3813" s="169">
        <v>-146921.06803700159</v>
      </c>
      <c r="AI3813" s="168" t="s">
        <v>21</v>
      </c>
      <c r="AJ3813"/>
      <c r="AK3813"/>
    </row>
    <row r="3814" spans="1:37" hidden="1" x14ac:dyDescent="0.25">
      <c r="A3814" s="179" t="b">
        <f>IF(E3814&lt;&gt;1,"",NOT(ISNA(VLOOKUP(P3814,Mapping!$P:$P,1,FALSE))))</f>
        <v>0</v>
      </c>
      <c r="B3814" s="180" t="str">
        <f t="shared" si="59"/>
        <v/>
      </c>
      <c r="E3814" s="167">
        <v>1</v>
      </c>
      <c r="F3814" s="170" t="s">
        <v>5637</v>
      </c>
      <c r="G3814" s="169">
        <v>707156.57093570405</v>
      </c>
      <c r="H3814" s="168" t="s">
        <v>1266</v>
      </c>
      <c r="I3814" s="168" t="s">
        <v>2830</v>
      </c>
      <c r="J3814" s="169">
        <v>486492.01834144589</v>
      </c>
      <c r="K3814" s="169">
        <v>246916.6017541904</v>
      </c>
      <c r="L3814" s="168" t="s">
        <v>5</v>
      </c>
      <c r="M3814" s="168" t="s">
        <v>21</v>
      </c>
      <c r="N3814" s="168" t="s">
        <v>2829</v>
      </c>
      <c r="O3814" s="168" t="s">
        <v>21</v>
      </c>
      <c r="P3814" s="168" t="s">
        <v>2836</v>
      </c>
      <c r="Q3814" s="168" t="s">
        <v>2837</v>
      </c>
      <c r="R3814" s="168" t="s">
        <v>1259</v>
      </c>
      <c r="S3814" s="168" t="s">
        <v>21</v>
      </c>
      <c r="T3814" s="168" t="s">
        <v>1259</v>
      </c>
      <c r="U3814" s="168" t="s">
        <v>1259</v>
      </c>
      <c r="V3814" s="168" t="s">
        <v>2837</v>
      </c>
      <c r="W3814" s="168" t="s">
        <v>1259</v>
      </c>
      <c r="X3814" s="168" t="s">
        <v>21</v>
      </c>
      <c r="Y3814" s="168" t="s">
        <v>1259</v>
      </c>
      <c r="Z3814" s="168" t="s">
        <v>21</v>
      </c>
      <c r="AA3814" s="168" t="s">
        <v>5638</v>
      </c>
      <c r="AB3814" s="168" t="s">
        <v>1259</v>
      </c>
      <c r="AC3814" s="168" t="s">
        <v>9835</v>
      </c>
      <c r="AD3814" s="169">
        <v>566224.41806821595</v>
      </c>
      <c r="AE3814" s="168" t="s">
        <v>813</v>
      </c>
      <c r="AF3814" s="169">
        <v>-342348.88431932469</v>
      </c>
      <c r="AG3814" s="169">
        <v>20929.047833275399</v>
      </c>
      <c r="AH3814" s="169">
        <v>-381820.28884378861</v>
      </c>
      <c r="AI3814" s="168" t="s">
        <v>21</v>
      </c>
      <c r="AJ3814"/>
      <c r="AK3814"/>
    </row>
    <row r="3815" spans="1:37" hidden="1" x14ac:dyDescent="0.25">
      <c r="A3815" s="179" t="b">
        <f>IF(E3815&lt;&gt;1,"",NOT(ISNA(VLOOKUP(P3815,Mapping!$P:$P,1,FALSE))))</f>
        <v>0</v>
      </c>
      <c r="B3815" s="180" t="str">
        <f t="shared" si="59"/>
        <v/>
      </c>
      <c r="E3815" s="167">
        <v>1</v>
      </c>
      <c r="F3815" s="170" t="s">
        <v>5639</v>
      </c>
      <c r="G3815" s="169">
        <v>840993.52509844233</v>
      </c>
      <c r="H3815" s="168" t="s">
        <v>1266</v>
      </c>
      <c r="I3815" s="168" t="s">
        <v>303</v>
      </c>
      <c r="J3815" s="169">
        <v>435346.24339491897</v>
      </c>
      <c r="K3815" s="169">
        <v>209770.47608966319</v>
      </c>
      <c r="L3815" s="168" t="s">
        <v>5</v>
      </c>
      <c r="M3815" s="168" t="s">
        <v>21</v>
      </c>
      <c r="N3815" s="168" t="s">
        <v>2829</v>
      </c>
      <c r="O3815" s="168" t="s">
        <v>21</v>
      </c>
      <c r="P3815" s="168" t="s">
        <v>2831</v>
      </c>
      <c r="Q3815" s="168" t="s">
        <v>2832</v>
      </c>
      <c r="R3815" s="168" t="s">
        <v>1259</v>
      </c>
      <c r="S3815" s="168" t="s">
        <v>21</v>
      </c>
      <c r="T3815" s="168" t="s">
        <v>1259</v>
      </c>
      <c r="U3815" s="168" t="s">
        <v>1259</v>
      </c>
      <c r="V3815" s="168" t="s">
        <v>2832</v>
      </c>
      <c r="W3815" s="168" t="s">
        <v>1259</v>
      </c>
      <c r="X3815" s="168" t="s">
        <v>21</v>
      </c>
      <c r="Y3815" s="168" t="s">
        <v>1259</v>
      </c>
      <c r="Z3815" s="168" t="s">
        <v>21</v>
      </c>
      <c r="AA3815" s="168" t="s">
        <v>5640</v>
      </c>
      <c r="AB3815" s="168" t="s">
        <v>5641</v>
      </c>
      <c r="AC3815" s="168" t="s">
        <v>9836</v>
      </c>
      <c r="AD3815" s="169">
        <v>617142.75034452276</v>
      </c>
      <c r="AE3815" s="168" t="s">
        <v>810</v>
      </c>
      <c r="AF3815" s="169">
        <v>-156797.50051027749</v>
      </c>
      <c r="AG3815" s="169">
        <v>-383688.19037321</v>
      </c>
      <c r="AH3815" s="169">
        <v>-308104.40633638832</v>
      </c>
      <c r="AI3815" s="168" t="s">
        <v>21</v>
      </c>
      <c r="AJ3815"/>
      <c r="AK3815"/>
    </row>
    <row r="3816" spans="1:37" hidden="1" x14ac:dyDescent="0.25">
      <c r="A3816" s="179" t="b">
        <f>IF(E3816&lt;&gt;1,"",NOT(ISNA(VLOOKUP(P3816,Mapping!$P:$P,1,FALSE))))</f>
        <v>0</v>
      </c>
      <c r="B3816" s="180" t="str">
        <f t="shared" si="59"/>
        <v/>
      </c>
      <c r="E3816" s="167">
        <v>1</v>
      </c>
      <c r="F3816" s="170" t="s">
        <v>5639</v>
      </c>
      <c r="G3816" s="169">
        <v>867833.31070742442</v>
      </c>
      <c r="H3816" s="168" t="s">
        <v>1266</v>
      </c>
      <c r="I3816" s="168" t="s">
        <v>303</v>
      </c>
      <c r="J3816" s="169">
        <v>449240.04815046518</v>
      </c>
      <c r="K3816" s="169">
        <v>216465.17044498739</v>
      </c>
      <c r="L3816" s="168" t="s">
        <v>5</v>
      </c>
      <c r="M3816" s="168" t="s">
        <v>21</v>
      </c>
      <c r="N3816" s="168" t="s">
        <v>2829</v>
      </c>
      <c r="O3816" s="168" t="s">
        <v>21</v>
      </c>
      <c r="P3816" s="168" t="s">
        <v>2836</v>
      </c>
      <c r="Q3816" s="168" t="s">
        <v>2837</v>
      </c>
      <c r="R3816" s="168" t="s">
        <v>1259</v>
      </c>
      <c r="S3816" s="168" t="s">
        <v>21</v>
      </c>
      <c r="T3816" s="168" t="s">
        <v>1259</v>
      </c>
      <c r="U3816" s="168" t="s">
        <v>1259</v>
      </c>
      <c r="V3816" s="168" t="s">
        <v>2837</v>
      </c>
      <c r="W3816" s="168" t="s">
        <v>1259</v>
      </c>
      <c r="X3816" s="168" t="s">
        <v>21</v>
      </c>
      <c r="Y3816" s="168" t="s">
        <v>1259</v>
      </c>
      <c r="Z3816" s="168" t="s">
        <v>21</v>
      </c>
      <c r="AA3816" s="168" t="s">
        <v>5640</v>
      </c>
      <c r="AB3816" s="168" t="s">
        <v>5641</v>
      </c>
      <c r="AC3816" s="168" t="s">
        <v>9837</v>
      </c>
      <c r="AD3816" s="169">
        <v>636838.47761833831</v>
      </c>
      <c r="AE3816" s="168" t="s">
        <v>810</v>
      </c>
      <c r="AF3816" s="169">
        <v>-161801.59527691369</v>
      </c>
      <c r="AG3816" s="169">
        <v>-395933.36047616618</v>
      </c>
      <c r="AH3816" s="169">
        <v>-317937.36695315811</v>
      </c>
      <c r="AI3816" s="168" t="s">
        <v>21</v>
      </c>
      <c r="AJ3816"/>
      <c r="AK3816"/>
    </row>
    <row r="3817" spans="1:37" hidden="1" x14ac:dyDescent="0.25">
      <c r="A3817" s="179" t="b">
        <f>IF(E3817&lt;&gt;1,"",NOT(ISNA(VLOOKUP(P3817,Mapping!$P:$P,1,FALSE))))</f>
        <v>0</v>
      </c>
      <c r="B3817" s="180" t="str">
        <f t="shared" si="59"/>
        <v/>
      </c>
      <c r="E3817" s="167">
        <v>1</v>
      </c>
      <c r="F3817" s="170" t="s">
        <v>5642</v>
      </c>
      <c r="G3817" s="169">
        <v>3971585.4829533659</v>
      </c>
      <c r="H3817" s="168" t="s">
        <v>1266</v>
      </c>
      <c r="I3817" s="168" t="s">
        <v>303</v>
      </c>
      <c r="J3817" s="169">
        <v>1740029.269399628</v>
      </c>
      <c r="K3817" s="169">
        <v>1005463.833921137</v>
      </c>
      <c r="L3817" s="168" t="s">
        <v>5</v>
      </c>
      <c r="M3817" s="168" t="s">
        <v>21</v>
      </c>
      <c r="N3817" s="168" t="s">
        <v>2829</v>
      </c>
      <c r="O3817" s="168" t="s">
        <v>21</v>
      </c>
      <c r="P3817" s="168" t="s">
        <v>2831</v>
      </c>
      <c r="Q3817" s="168" t="s">
        <v>2832</v>
      </c>
      <c r="R3817" s="168" t="s">
        <v>1259</v>
      </c>
      <c r="S3817" s="168" t="s">
        <v>21</v>
      </c>
      <c r="T3817" s="168" t="s">
        <v>1259</v>
      </c>
      <c r="U3817" s="168" t="s">
        <v>1259</v>
      </c>
      <c r="V3817" s="168" t="s">
        <v>2832</v>
      </c>
      <c r="W3817" s="168" t="s">
        <v>1259</v>
      </c>
      <c r="X3817" s="168" t="s">
        <v>21</v>
      </c>
      <c r="Y3817" s="168" t="s">
        <v>1259</v>
      </c>
      <c r="Z3817" s="168" t="s">
        <v>21</v>
      </c>
      <c r="AA3817" s="168" t="s">
        <v>5643</v>
      </c>
      <c r="AB3817" s="168" t="s">
        <v>5644</v>
      </c>
      <c r="AC3817" s="168" t="s">
        <v>12415</v>
      </c>
      <c r="AD3817" s="169">
        <v>3059203.2952100579</v>
      </c>
      <c r="AE3817" s="168" t="s">
        <v>809</v>
      </c>
      <c r="AF3817" s="169">
        <v>-2428077.5095166722</v>
      </c>
      <c r="AG3817" s="169">
        <v>-183233.96080063001</v>
      </c>
      <c r="AH3817" s="169">
        <v>-1613388.447812123</v>
      </c>
      <c r="AI3817" s="168" t="s">
        <v>21</v>
      </c>
      <c r="AJ3817"/>
      <c r="AK3817"/>
    </row>
    <row r="3818" spans="1:37" hidden="1" x14ac:dyDescent="0.25">
      <c r="A3818" s="179" t="b">
        <f>IF(E3818&lt;&gt;1,"",NOT(ISNA(VLOOKUP(P3818,Mapping!$P:$P,1,FALSE))))</f>
        <v>0</v>
      </c>
      <c r="B3818" s="180" t="str">
        <f t="shared" si="59"/>
        <v/>
      </c>
      <c r="E3818" s="167">
        <v>1</v>
      </c>
      <c r="F3818" s="170" t="s">
        <v>5642</v>
      </c>
      <c r="G3818" s="169">
        <v>783682.03449848027</v>
      </c>
      <c r="H3818" s="168" t="s">
        <v>1266</v>
      </c>
      <c r="I3818" s="168" t="s">
        <v>303</v>
      </c>
      <c r="J3818" s="169">
        <v>343346.42519540538</v>
      </c>
      <c r="K3818" s="169">
        <v>198400.34826494759</v>
      </c>
      <c r="L3818" s="168" t="s">
        <v>5</v>
      </c>
      <c r="M3818" s="168" t="s">
        <v>21</v>
      </c>
      <c r="N3818" s="168" t="s">
        <v>2829</v>
      </c>
      <c r="O3818" s="168" t="s">
        <v>21</v>
      </c>
      <c r="P3818" s="168" t="s">
        <v>2836</v>
      </c>
      <c r="Q3818" s="168" t="s">
        <v>2837</v>
      </c>
      <c r="R3818" s="168" t="s">
        <v>1259</v>
      </c>
      <c r="S3818" s="168" t="s">
        <v>21</v>
      </c>
      <c r="T3818" s="168" t="s">
        <v>1259</v>
      </c>
      <c r="U3818" s="168" t="s">
        <v>1259</v>
      </c>
      <c r="V3818" s="168" t="s">
        <v>2837</v>
      </c>
      <c r="W3818" s="168" t="s">
        <v>1259</v>
      </c>
      <c r="X3818" s="168" t="s">
        <v>21</v>
      </c>
      <c r="Y3818" s="168" t="s">
        <v>1259</v>
      </c>
      <c r="Z3818" s="168" t="s">
        <v>21</v>
      </c>
      <c r="AA3818" s="168" t="s">
        <v>5643</v>
      </c>
      <c r="AB3818" s="168" t="s">
        <v>5644</v>
      </c>
      <c r="AC3818" s="168" t="s">
        <v>9838</v>
      </c>
      <c r="AD3818" s="169">
        <v>603648.76259741874</v>
      </c>
      <c r="AE3818" s="168" t="s">
        <v>809</v>
      </c>
      <c r="AF3818" s="169">
        <v>-479113.62621937832</v>
      </c>
      <c r="AG3818" s="169">
        <v>-36156.130544285763</v>
      </c>
      <c r="AH3818" s="169">
        <v>-318357.37809111032</v>
      </c>
      <c r="AI3818" s="168" t="s">
        <v>21</v>
      </c>
      <c r="AJ3818"/>
      <c r="AK3818"/>
    </row>
    <row r="3819" spans="1:37" hidden="1" x14ac:dyDescent="0.25">
      <c r="A3819" s="179" t="b">
        <f>IF(E3819&lt;&gt;1,"",NOT(ISNA(VLOOKUP(P3819,Mapping!$P:$P,1,FALSE))))</f>
        <v>0</v>
      </c>
      <c r="B3819" s="180" t="str">
        <f t="shared" si="59"/>
        <v/>
      </c>
      <c r="E3819" s="167">
        <v>1</v>
      </c>
      <c r="F3819" s="170" t="s">
        <v>5645</v>
      </c>
      <c r="G3819" s="169">
        <v>677277.33897555084</v>
      </c>
      <c r="H3819" s="168" t="s">
        <v>1266</v>
      </c>
      <c r="I3819" s="168" t="s">
        <v>303</v>
      </c>
      <c r="J3819" s="169">
        <v>236298.95590249141</v>
      </c>
      <c r="K3819" s="169">
        <v>135151.90440348891</v>
      </c>
      <c r="L3819" s="168" t="s">
        <v>5</v>
      </c>
      <c r="M3819" s="168" t="s">
        <v>21</v>
      </c>
      <c r="N3819" s="168" t="s">
        <v>2829</v>
      </c>
      <c r="O3819" s="168" t="s">
        <v>21</v>
      </c>
      <c r="P3819" s="168" t="s">
        <v>2831</v>
      </c>
      <c r="Q3819" s="168" t="s">
        <v>2832</v>
      </c>
      <c r="R3819" s="168" t="s">
        <v>1259</v>
      </c>
      <c r="S3819" s="168" t="s">
        <v>21</v>
      </c>
      <c r="T3819" s="168" t="s">
        <v>1259</v>
      </c>
      <c r="U3819" s="168" t="s">
        <v>1259</v>
      </c>
      <c r="V3819" s="168" t="s">
        <v>2832</v>
      </c>
      <c r="W3819" s="168" t="s">
        <v>1259</v>
      </c>
      <c r="X3819" s="168" t="s">
        <v>21</v>
      </c>
      <c r="Y3819" s="168" t="s">
        <v>1259</v>
      </c>
      <c r="Z3819" s="168" t="s">
        <v>21</v>
      </c>
      <c r="AA3819" s="168" t="s">
        <v>5646</v>
      </c>
      <c r="AB3819" s="168" t="s">
        <v>5647</v>
      </c>
      <c r="AC3819" s="168" t="s">
        <v>7188</v>
      </c>
      <c r="AD3819" s="169">
        <v>342815.22339768842</v>
      </c>
      <c r="AE3819" s="168" t="s">
        <v>807</v>
      </c>
      <c r="AF3819" s="169">
        <v>-246347.2464756539</v>
      </c>
      <c r="AG3819" s="169">
        <v>1017128.876094274</v>
      </c>
      <c r="AH3819" s="169">
        <v>-117783.655895191</v>
      </c>
      <c r="AI3819" s="168" t="s">
        <v>21</v>
      </c>
      <c r="AJ3819"/>
      <c r="AK3819"/>
    </row>
    <row r="3820" spans="1:37" hidden="1" x14ac:dyDescent="0.25">
      <c r="A3820" s="179" t="b">
        <f>IF(E3820&lt;&gt;1,"",NOT(ISNA(VLOOKUP(P3820,Mapping!$P:$P,1,FALSE))))</f>
        <v>0</v>
      </c>
      <c r="B3820" s="180" t="str">
        <f t="shared" si="59"/>
        <v/>
      </c>
      <c r="E3820" s="167">
        <v>1</v>
      </c>
      <c r="F3820" s="170" t="s">
        <v>5648</v>
      </c>
      <c r="G3820" s="169">
        <v>270876.35261115752</v>
      </c>
      <c r="H3820" s="168" t="s">
        <v>1266</v>
      </c>
      <c r="I3820" s="168" t="s">
        <v>402</v>
      </c>
      <c r="J3820" s="169">
        <v>123956.4395474753</v>
      </c>
      <c r="K3820" s="169">
        <v>69089.431677881847</v>
      </c>
      <c r="L3820" s="168" t="s">
        <v>5</v>
      </c>
      <c r="M3820" s="168" t="s">
        <v>21</v>
      </c>
      <c r="N3820" s="168" t="s">
        <v>2829</v>
      </c>
      <c r="O3820" s="168" t="s">
        <v>21</v>
      </c>
      <c r="P3820" s="168" t="s">
        <v>2831</v>
      </c>
      <c r="Q3820" s="168" t="s">
        <v>2832</v>
      </c>
      <c r="R3820" s="168" t="s">
        <v>1259</v>
      </c>
      <c r="S3820" s="168" t="s">
        <v>21</v>
      </c>
      <c r="T3820" s="168" t="s">
        <v>1259</v>
      </c>
      <c r="U3820" s="168" t="s">
        <v>1259</v>
      </c>
      <c r="V3820" s="168" t="s">
        <v>2832</v>
      </c>
      <c r="W3820" s="168" t="s">
        <v>1259</v>
      </c>
      <c r="X3820" s="168" t="s">
        <v>21</v>
      </c>
      <c r="Y3820" s="168" t="s">
        <v>1259</v>
      </c>
      <c r="Z3820" s="168" t="s">
        <v>21</v>
      </c>
      <c r="AA3820" s="168" t="s">
        <v>5649</v>
      </c>
      <c r="AB3820" s="168" t="s">
        <v>1259</v>
      </c>
      <c r="AC3820" s="168" t="s">
        <v>9839</v>
      </c>
      <c r="AD3820" s="169">
        <v>212344.76276219109</v>
      </c>
      <c r="AE3820" s="168" t="s">
        <v>807</v>
      </c>
      <c r="AF3820" s="169">
        <v>-173735.0052354848</v>
      </c>
      <c r="AG3820" s="169">
        <v>26304.585444222321</v>
      </c>
      <c r="AH3820" s="169">
        <v>-111261.52802433691</v>
      </c>
      <c r="AI3820" s="168" t="s">
        <v>21</v>
      </c>
      <c r="AJ3820"/>
      <c r="AK3820"/>
    </row>
    <row r="3821" spans="1:37" hidden="1" x14ac:dyDescent="0.25">
      <c r="A3821" s="179" t="b">
        <f>IF(E3821&lt;&gt;1,"",NOT(ISNA(VLOOKUP(P3821,Mapping!$P:$P,1,FALSE))))</f>
        <v>0</v>
      </c>
      <c r="B3821" s="180" t="str">
        <f t="shared" si="59"/>
        <v/>
      </c>
      <c r="E3821" s="167">
        <v>1</v>
      </c>
      <c r="F3821" s="170" t="s">
        <v>5650</v>
      </c>
      <c r="G3821" s="169">
        <v>300021.63558377168</v>
      </c>
      <c r="H3821" s="168" t="s">
        <v>1266</v>
      </c>
      <c r="I3821" s="168" t="s">
        <v>402</v>
      </c>
      <c r="J3821" s="169">
        <v>101891.2497647469</v>
      </c>
      <c r="K3821" s="169">
        <v>63335.070864054418</v>
      </c>
      <c r="L3821" s="168" t="s">
        <v>5</v>
      </c>
      <c r="M3821" s="168" t="s">
        <v>21</v>
      </c>
      <c r="N3821" s="168" t="s">
        <v>2829</v>
      </c>
      <c r="O3821" s="168" t="s">
        <v>21</v>
      </c>
      <c r="P3821" s="168" t="s">
        <v>2831</v>
      </c>
      <c r="Q3821" s="168" t="s">
        <v>2832</v>
      </c>
      <c r="R3821" s="168" t="s">
        <v>1259</v>
      </c>
      <c r="S3821" s="168" t="s">
        <v>21</v>
      </c>
      <c r="T3821" s="168" t="s">
        <v>1259</v>
      </c>
      <c r="U3821" s="168" t="s">
        <v>1259</v>
      </c>
      <c r="V3821" s="168" t="s">
        <v>2832</v>
      </c>
      <c r="W3821" s="168" t="s">
        <v>1259</v>
      </c>
      <c r="X3821" s="168" t="s">
        <v>21</v>
      </c>
      <c r="Y3821" s="168" t="s">
        <v>1259</v>
      </c>
      <c r="Z3821" s="168" t="s">
        <v>21</v>
      </c>
      <c r="AA3821" s="168" t="s">
        <v>5651</v>
      </c>
      <c r="AB3821" s="168" t="s">
        <v>1259</v>
      </c>
      <c r="AC3821" s="168" t="s">
        <v>9840</v>
      </c>
      <c r="AD3821" s="169">
        <v>170293.13846917951</v>
      </c>
      <c r="AE3821" s="168" t="s">
        <v>809</v>
      </c>
      <c r="AF3821" s="169">
        <v>-175152.57629637609</v>
      </c>
      <c r="AG3821" s="169">
        <v>-137164.91075282369</v>
      </c>
      <c r="AH3821" s="169">
        <v>-77253.748003016313</v>
      </c>
      <c r="AI3821" s="168" t="s">
        <v>21</v>
      </c>
      <c r="AJ3821"/>
      <c r="AK3821"/>
    </row>
    <row r="3822" spans="1:37" hidden="1" x14ac:dyDescent="0.25">
      <c r="A3822" s="179" t="b">
        <f>IF(E3822&lt;&gt;1,"",NOT(ISNA(VLOOKUP(P3822,Mapping!$P:$P,1,FALSE))))</f>
        <v>0</v>
      </c>
      <c r="B3822" s="180" t="str">
        <f t="shared" si="59"/>
        <v/>
      </c>
      <c r="E3822" s="167">
        <v>1</v>
      </c>
      <c r="F3822" s="170" t="s">
        <v>5652</v>
      </c>
      <c r="G3822" s="169">
        <v>425000.38926869229</v>
      </c>
      <c r="H3822" s="168" t="s">
        <v>1266</v>
      </c>
      <c r="I3822" s="168" t="s">
        <v>421</v>
      </c>
      <c r="J3822" s="169">
        <v>91252.121112361216</v>
      </c>
      <c r="K3822" s="169">
        <v>-1517.8163254693111</v>
      </c>
      <c r="L3822" s="168" t="s">
        <v>5</v>
      </c>
      <c r="M3822" s="168" t="s">
        <v>21</v>
      </c>
      <c r="N3822" s="168" t="s">
        <v>2829</v>
      </c>
      <c r="O3822" s="168" t="s">
        <v>21</v>
      </c>
      <c r="P3822" s="168" t="s">
        <v>2831</v>
      </c>
      <c r="Q3822" s="168" t="s">
        <v>2832</v>
      </c>
      <c r="R3822" s="168" t="s">
        <v>1259</v>
      </c>
      <c r="S3822" s="168" t="s">
        <v>21</v>
      </c>
      <c r="T3822" s="168" t="s">
        <v>1259</v>
      </c>
      <c r="U3822" s="168" t="s">
        <v>1259</v>
      </c>
      <c r="V3822" s="168" t="s">
        <v>2832</v>
      </c>
      <c r="W3822" s="168" t="s">
        <v>1259</v>
      </c>
      <c r="X3822" s="168" t="s">
        <v>21</v>
      </c>
      <c r="Y3822" s="168" t="s">
        <v>1259</v>
      </c>
      <c r="Z3822" s="168" t="s">
        <v>21</v>
      </c>
      <c r="AA3822" s="168" t="s">
        <v>5653</v>
      </c>
      <c r="AB3822" s="168" t="s">
        <v>1259</v>
      </c>
      <c r="AC3822" s="168" t="s">
        <v>2697</v>
      </c>
      <c r="AD3822" s="169">
        <v>152151.47873746301</v>
      </c>
      <c r="AE3822" s="168" t="s">
        <v>818</v>
      </c>
      <c r="AF3822" s="169">
        <v>51454.432201030431</v>
      </c>
      <c r="AG3822" s="169">
        <v>114360.25731653759</v>
      </c>
      <c r="AH3822" s="169">
        <v>-83429.821210544906</v>
      </c>
      <c r="AI3822" s="168" t="s">
        <v>21</v>
      </c>
      <c r="AJ3822"/>
      <c r="AK3822"/>
    </row>
    <row r="3823" spans="1:37" hidden="1" x14ac:dyDescent="0.25">
      <c r="A3823" s="179" t="b">
        <f>IF(E3823&lt;&gt;1,"",NOT(ISNA(VLOOKUP(P3823,Mapping!$P:$P,1,FALSE))))</f>
        <v>0</v>
      </c>
      <c r="B3823" s="180" t="str">
        <f t="shared" si="59"/>
        <v/>
      </c>
      <c r="E3823" s="167">
        <v>1</v>
      </c>
      <c r="F3823" s="170" t="s">
        <v>5654</v>
      </c>
      <c r="G3823" s="169">
        <v>1394771.3453510751</v>
      </c>
      <c r="H3823" s="168" t="s">
        <v>1266</v>
      </c>
      <c r="I3823" s="168" t="s">
        <v>303</v>
      </c>
      <c r="J3823" s="169">
        <v>412815.28248850128</v>
      </c>
      <c r="K3823" s="169">
        <v>287669.25834863022</v>
      </c>
      <c r="L3823" s="168" t="s">
        <v>5</v>
      </c>
      <c r="M3823" s="168" t="s">
        <v>21</v>
      </c>
      <c r="N3823" s="168" t="s">
        <v>2829</v>
      </c>
      <c r="O3823" s="168" t="s">
        <v>21</v>
      </c>
      <c r="P3823" s="168" t="s">
        <v>2831</v>
      </c>
      <c r="Q3823" s="168" t="s">
        <v>2832</v>
      </c>
      <c r="R3823" s="168" t="s">
        <v>1259</v>
      </c>
      <c r="S3823" s="168" t="s">
        <v>21</v>
      </c>
      <c r="T3823" s="168" t="s">
        <v>1259</v>
      </c>
      <c r="U3823" s="168" t="s">
        <v>1259</v>
      </c>
      <c r="V3823" s="168" t="s">
        <v>2832</v>
      </c>
      <c r="W3823" s="168" t="s">
        <v>1259</v>
      </c>
      <c r="X3823" s="168" t="s">
        <v>21</v>
      </c>
      <c r="Y3823" s="168" t="s">
        <v>1259</v>
      </c>
      <c r="Z3823" s="168" t="s">
        <v>21</v>
      </c>
      <c r="AA3823" s="168" t="s">
        <v>5655</v>
      </c>
      <c r="AB3823" s="168" t="s">
        <v>5656</v>
      </c>
      <c r="AC3823" s="168" t="s">
        <v>9841</v>
      </c>
      <c r="AD3823" s="169">
        <v>714751.99037521787</v>
      </c>
      <c r="AE3823" s="168" t="s">
        <v>813</v>
      </c>
      <c r="AF3823" s="169">
        <v>-569998.83846787771</v>
      </c>
      <c r="AG3823" s="169">
        <v>-372418.58059071098</v>
      </c>
      <c r="AH3823" s="169">
        <v>-433552.00184256939</v>
      </c>
      <c r="AI3823" s="168" t="s">
        <v>21</v>
      </c>
      <c r="AJ3823"/>
      <c r="AK3823"/>
    </row>
    <row r="3824" spans="1:37" hidden="1" x14ac:dyDescent="0.25">
      <c r="A3824" s="179" t="b">
        <f>IF(E3824&lt;&gt;1,"",NOT(ISNA(VLOOKUP(P3824,Mapping!$P:$P,1,FALSE))))</f>
        <v>0</v>
      </c>
      <c r="B3824" s="180" t="str">
        <f t="shared" si="59"/>
        <v/>
      </c>
      <c r="E3824" s="167">
        <v>1</v>
      </c>
      <c r="F3824" s="170" t="s">
        <v>5654</v>
      </c>
      <c r="G3824" s="169">
        <v>5159648.2998025781</v>
      </c>
      <c r="H3824" s="168" t="s">
        <v>1266</v>
      </c>
      <c r="I3824" s="168" t="s">
        <v>303</v>
      </c>
      <c r="J3824" s="169">
        <v>1527118.8912245571</v>
      </c>
      <c r="K3824" s="169">
        <v>1064168.836484361</v>
      </c>
      <c r="L3824" s="168" t="s">
        <v>5</v>
      </c>
      <c r="M3824" s="168" t="s">
        <v>21</v>
      </c>
      <c r="N3824" s="168" t="s">
        <v>2829</v>
      </c>
      <c r="O3824" s="168" t="s">
        <v>21</v>
      </c>
      <c r="P3824" s="168" t="s">
        <v>2836</v>
      </c>
      <c r="Q3824" s="168" t="s">
        <v>2837</v>
      </c>
      <c r="R3824" s="168" t="s">
        <v>1259</v>
      </c>
      <c r="S3824" s="168" t="s">
        <v>21</v>
      </c>
      <c r="T3824" s="168" t="s">
        <v>1259</v>
      </c>
      <c r="U3824" s="168" t="s">
        <v>1259</v>
      </c>
      <c r="V3824" s="168" t="s">
        <v>2837</v>
      </c>
      <c r="W3824" s="168" t="s">
        <v>1259</v>
      </c>
      <c r="X3824" s="168" t="s">
        <v>21</v>
      </c>
      <c r="Y3824" s="168" t="s">
        <v>1259</v>
      </c>
      <c r="Z3824" s="168" t="s">
        <v>21</v>
      </c>
      <c r="AA3824" s="168" t="s">
        <v>5655</v>
      </c>
      <c r="AB3824" s="168" t="s">
        <v>5656</v>
      </c>
      <c r="AC3824" s="168" t="s">
        <v>9842</v>
      </c>
      <c r="AD3824" s="169">
        <v>2644067.0036791819</v>
      </c>
      <c r="AE3824" s="168" t="s">
        <v>813</v>
      </c>
      <c r="AF3824" s="169">
        <v>-2108584.7136112181</v>
      </c>
      <c r="AG3824" s="169">
        <v>-1377680.2216108639</v>
      </c>
      <c r="AH3824" s="169">
        <v>-1603829.800948451</v>
      </c>
      <c r="AI3824" s="168" t="s">
        <v>21</v>
      </c>
      <c r="AJ3824"/>
      <c r="AK3824"/>
    </row>
    <row r="3825" spans="1:37" hidden="1" x14ac:dyDescent="0.25">
      <c r="A3825" s="179" t="b">
        <f>IF(E3825&lt;&gt;1,"",NOT(ISNA(VLOOKUP(P3825,Mapping!$P:$P,1,FALSE))))</f>
        <v>0</v>
      </c>
      <c r="B3825" s="180" t="str">
        <f t="shared" si="59"/>
        <v/>
      </c>
      <c r="E3825" s="167">
        <v>1</v>
      </c>
      <c r="F3825" s="170" t="s">
        <v>5657</v>
      </c>
      <c r="G3825" s="169">
        <v>1211886.408599196</v>
      </c>
      <c r="H3825" s="168" t="s">
        <v>1266</v>
      </c>
      <c r="I3825" s="168" t="s">
        <v>303</v>
      </c>
      <c r="J3825" s="169">
        <v>350690.9565299488</v>
      </c>
      <c r="K3825" s="169">
        <v>177728.51750427499</v>
      </c>
      <c r="L3825" s="168" t="s">
        <v>5</v>
      </c>
      <c r="M3825" s="168" t="s">
        <v>21</v>
      </c>
      <c r="N3825" s="168" t="s">
        <v>2829</v>
      </c>
      <c r="O3825" s="168" t="s">
        <v>21</v>
      </c>
      <c r="P3825" s="168" t="s">
        <v>2831</v>
      </c>
      <c r="Q3825" s="168" t="s">
        <v>2832</v>
      </c>
      <c r="R3825" s="168" t="s">
        <v>1259</v>
      </c>
      <c r="S3825" s="168" t="s">
        <v>21</v>
      </c>
      <c r="T3825" s="168" t="s">
        <v>1259</v>
      </c>
      <c r="U3825" s="168" t="s">
        <v>1259</v>
      </c>
      <c r="V3825" s="168" t="s">
        <v>2832</v>
      </c>
      <c r="W3825" s="168" t="s">
        <v>1259</v>
      </c>
      <c r="X3825" s="168" t="s">
        <v>21</v>
      </c>
      <c r="Y3825" s="168" t="s">
        <v>1259</v>
      </c>
      <c r="Z3825" s="168" t="s">
        <v>21</v>
      </c>
      <c r="AA3825" s="168" t="s">
        <v>5658</v>
      </c>
      <c r="AB3825" s="168" t="s">
        <v>5659</v>
      </c>
      <c r="AC3825" s="168" t="s">
        <v>12307</v>
      </c>
      <c r="AD3825" s="169">
        <v>539754.76956111088</v>
      </c>
      <c r="AE3825" s="168" t="s">
        <v>818</v>
      </c>
      <c r="AF3825" s="169">
        <v>-328163.84394288808</v>
      </c>
      <c r="AG3825" s="169">
        <v>634143.59293166385</v>
      </c>
      <c r="AH3825" s="169">
        <v>-509000.93260515708</v>
      </c>
      <c r="AI3825" s="168" t="s">
        <v>21</v>
      </c>
      <c r="AJ3825"/>
      <c r="AK3825"/>
    </row>
    <row r="3826" spans="1:37" hidden="1" x14ac:dyDescent="0.25">
      <c r="A3826" s="179" t="b">
        <f>IF(E3826&lt;&gt;1,"",NOT(ISNA(VLOOKUP(P3826,Mapping!$P:$P,1,FALSE))))</f>
        <v>0</v>
      </c>
      <c r="B3826" s="180" t="str">
        <f t="shared" si="59"/>
        <v/>
      </c>
      <c r="E3826" s="167">
        <v>1</v>
      </c>
      <c r="F3826" s="170" t="s">
        <v>5660</v>
      </c>
      <c r="G3826" s="169">
        <v>969776.33885935671</v>
      </c>
      <c r="H3826" s="168" t="s">
        <v>1266</v>
      </c>
      <c r="I3826" s="168" t="s">
        <v>303</v>
      </c>
      <c r="J3826" s="169">
        <v>576577.5559104227</v>
      </c>
      <c r="K3826" s="169">
        <v>343881.3686711528</v>
      </c>
      <c r="L3826" s="168" t="s">
        <v>5</v>
      </c>
      <c r="M3826" s="168" t="s">
        <v>21</v>
      </c>
      <c r="N3826" s="168" t="s">
        <v>2829</v>
      </c>
      <c r="O3826" s="168" t="s">
        <v>21</v>
      </c>
      <c r="P3826" s="168" t="s">
        <v>2831</v>
      </c>
      <c r="Q3826" s="168" t="s">
        <v>2832</v>
      </c>
      <c r="R3826" s="168" t="s">
        <v>1259</v>
      </c>
      <c r="S3826" s="168" t="s">
        <v>21</v>
      </c>
      <c r="T3826" s="168" t="s">
        <v>1259</v>
      </c>
      <c r="U3826" s="168" t="s">
        <v>1259</v>
      </c>
      <c r="V3826" s="168" t="s">
        <v>2832</v>
      </c>
      <c r="W3826" s="168" t="s">
        <v>1259</v>
      </c>
      <c r="X3826" s="168" t="s">
        <v>21</v>
      </c>
      <c r="Y3826" s="168" t="s">
        <v>1259</v>
      </c>
      <c r="Z3826" s="168" t="s">
        <v>21</v>
      </c>
      <c r="AA3826" s="168" t="s">
        <v>5661</v>
      </c>
      <c r="AB3826" s="168" t="s">
        <v>5662</v>
      </c>
      <c r="AC3826" s="168" t="s">
        <v>12416</v>
      </c>
      <c r="AD3826" s="169">
        <v>962606.61415225919</v>
      </c>
      <c r="AE3826" s="168" t="s">
        <v>809</v>
      </c>
      <c r="AF3826" s="169">
        <v>-783660.05701975804</v>
      </c>
      <c r="AG3826" s="169">
        <v>-93474.182065955829</v>
      </c>
      <c r="AH3826" s="169">
        <v>-473499.72846116149</v>
      </c>
      <c r="AI3826" s="168" t="s">
        <v>21</v>
      </c>
      <c r="AJ3826"/>
      <c r="AK3826"/>
    </row>
    <row r="3827" spans="1:37" hidden="1" x14ac:dyDescent="0.25">
      <c r="A3827" s="179" t="b">
        <f>IF(E3827&lt;&gt;1,"",NOT(ISNA(VLOOKUP(P3827,Mapping!$P:$P,1,FALSE))))</f>
        <v>0</v>
      </c>
      <c r="B3827" s="180" t="str">
        <f t="shared" si="59"/>
        <v/>
      </c>
      <c r="E3827" s="167">
        <v>1</v>
      </c>
      <c r="F3827" s="170" t="s">
        <v>9843</v>
      </c>
      <c r="G3827" s="169">
        <v>368718.69559960999</v>
      </c>
      <c r="H3827" s="168" t="s">
        <v>1266</v>
      </c>
      <c r="I3827" s="168" t="s">
        <v>2830</v>
      </c>
      <c r="J3827" s="169">
        <v>155469.32915406671</v>
      </c>
      <c r="K3827" s="169">
        <v>62154.035476222671</v>
      </c>
      <c r="L3827" s="168" t="s">
        <v>5</v>
      </c>
      <c r="M3827" s="168" t="s">
        <v>21</v>
      </c>
      <c r="N3827" s="168" t="s">
        <v>2829</v>
      </c>
      <c r="O3827" s="168" t="s">
        <v>21</v>
      </c>
      <c r="P3827" s="168" t="s">
        <v>2831</v>
      </c>
      <c r="Q3827" s="168" t="s">
        <v>2832</v>
      </c>
      <c r="R3827" s="168" t="s">
        <v>1259</v>
      </c>
      <c r="S3827" s="168" t="s">
        <v>21</v>
      </c>
      <c r="T3827" s="168" t="s">
        <v>1259</v>
      </c>
      <c r="U3827" s="168" t="s">
        <v>1259</v>
      </c>
      <c r="V3827" s="168" t="s">
        <v>2832</v>
      </c>
      <c r="W3827" s="168" t="s">
        <v>1259</v>
      </c>
      <c r="X3827" s="168" t="s">
        <v>21</v>
      </c>
      <c r="Y3827" s="168" t="s">
        <v>1259</v>
      </c>
      <c r="Z3827" s="168" t="s">
        <v>21</v>
      </c>
      <c r="AA3827" s="168" t="s">
        <v>9844</v>
      </c>
      <c r="AB3827" s="168" t="s">
        <v>1259</v>
      </c>
      <c r="AC3827" s="168" t="s">
        <v>9845</v>
      </c>
      <c r="AD3827" s="169">
        <v>167346.01718676911</v>
      </c>
      <c r="AE3827" s="168" t="s">
        <v>808</v>
      </c>
      <c r="AF3827" s="169">
        <v>-138820.89687728611</v>
      </c>
      <c r="AG3827" s="169">
        <v>-146110.62331889031</v>
      </c>
      <c r="AH3827" s="169">
        <v>-112963.47457585629</v>
      </c>
      <c r="AI3827" s="168" t="s">
        <v>21</v>
      </c>
      <c r="AJ3827"/>
      <c r="AK3827"/>
    </row>
    <row r="3828" spans="1:37" hidden="1" x14ac:dyDescent="0.25">
      <c r="A3828" s="179" t="b">
        <f>IF(E3828&lt;&gt;1,"",NOT(ISNA(VLOOKUP(P3828,Mapping!$P:$P,1,FALSE))))</f>
        <v>0</v>
      </c>
      <c r="B3828" s="180" t="str">
        <f t="shared" si="59"/>
        <v/>
      </c>
      <c r="E3828" s="167">
        <v>1</v>
      </c>
      <c r="F3828" s="170" t="s">
        <v>9843</v>
      </c>
      <c r="G3828" s="169">
        <v>641885.86936171178</v>
      </c>
      <c r="H3828" s="168" t="s">
        <v>1266</v>
      </c>
      <c r="I3828" s="168" t="s">
        <v>2830</v>
      </c>
      <c r="J3828" s="169">
        <v>270649.59464790882</v>
      </c>
      <c r="K3828" s="169">
        <v>108201.17767859669</v>
      </c>
      <c r="L3828" s="168" t="s">
        <v>5</v>
      </c>
      <c r="M3828" s="168" t="s">
        <v>21</v>
      </c>
      <c r="N3828" s="168" t="s">
        <v>2829</v>
      </c>
      <c r="O3828" s="168" t="s">
        <v>21</v>
      </c>
      <c r="P3828" s="168" t="s">
        <v>2851</v>
      </c>
      <c r="Q3828" s="168" t="s">
        <v>2834</v>
      </c>
      <c r="R3828" s="168" t="s">
        <v>1259</v>
      </c>
      <c r="S3828" s="168" t="s">
        <v>21</v>
      </c>
      <c r="T3828" s="168" t="s">
        <v>1259</v>
      </c>
      <c r="U3828" s="168" t="s">
        <v>1259</v>
      </c>
      <c r="V3828" s="168" t="s">
        <v>2834</v>
      </c>
      <c r="W3828" s="168" t="s">
        <v>1259</v>
      </c>
      <c r="X3828" s="168" t="s">
        <v>21</v>
      </c>
      <c r="Y3828" s="168" t="s">
        <v>1259</v>
      </c>
      <c r="Z3828" s="168" t="s">
        <v>21</v>
      </c>
      <c r="AA3828" s="168" t="s">
        <v>9844</v>
      </c>
      <c r="AB3828" s="168" t="s">
        <v>1259</v>
      </c>
      <c r="AC3828" s="168" t="s">
        <v>9846</v>
      </c>
      <c r="AD3828" s="169">
        <v>291325.189115969</v>
      </c>
      <c r="AE3828" s="168" t="s">
        <v>808</v>
      </c>
      <c r="AF3828" s="169">
        <v>-241667.08425984019</v>
      </c>
      <c r="AG3828" s="169">
        <v>-254357.4426556057</v>
      </c>
      <c r="AH3828" s="169">
        <v>-196653.05543112749</v>
      </c>
      <c r="AI3828" s="168" t="s">
        <v>21</v>
      </c>
      <c r="AJ3828"/>
      <c r="AK3828"/>
    </row>
    <row r="3829" spans="1:37" hidden="1" x14ac:dyDescent="0.25">
      <c r="A3829" s="179" t="b">
        <f>IF(E3829&lt;&gt;1,"",NOT(ISNA(VLOOKUP(P3829,Mapping!$P:$P,1,FALSE))))</f>
        <v>0</v>
      </c>
      <c r="B3829" s="180" t="str">
        <f t="shared" si="59"/>
        <v/>
      </c>
      <c r="E3829" s="167">
        <v>1</v>
      </c>
      <c r="F3829" s="170" t="s">
        <v>9843</v>
      </c>
      <c r="G3829" s="169">
        <v>866992.33730892348</v>
      </c>
      <c r="H3829" s="168" t="s">
        <v>1266</v>
      </c>
      <c r="I3829" s="168" t="s">
        <v>2830</v>
      </c>
      <c r="J3829" s="169">
        <v>365565.18199853651</v>
      </c>
      <c r="K3829" s="169">
        <v>146146.84075913439</v>
      </c>
      <c r="L3829" s="168" t="s">
        <v>5</v>
      </c>
      <c r="M3829" s="168" t="s">
        <v>21</v>
      </c>
      <c r="N3829" s="168" t="s">
        <v>2829</v>
      </c>
      <c r="O3829" s="168" t="s">
        <v>21</v>
      </c>
      <c r="P3829" s="168" t="s">
        <v>2836</v>
      </c>
      <c r="Q3829" s="168" t="s">
        <v>2837</v>
      </c>
      <c r="R3829" s="168" t="s">
        <v>1259</v>
      </c>
      <c r="S3829" s="168" t="s">
        <v>21</v>
      </c>
      <c r="T3829" s="168" t="s">
        <v>1259</v>
      </c>
      <c r="U3829" s="168" t="s">
        <v>1259</v>
      </c>
      <c r="V3829" s="168" t="s">
        <v>2837</v>
      </c>
      <c r="W3829" s="168" t="s">
        <v>1259</v>
      </c>
      <c r="X3829" s="168" t="s">
        <v>21</v>
      </c>
      <c r="Y3829" s="168" t="s">
        <v>1259</v>
      </c>
      <c r="Z3829" s="168" t="s">
        <v>21</v>
      </c>
      <c r="AA3829" s="168" t="s">
        <v>9844</v>
      </c>
      <c r="AB3829" s="168" t="s">
        <v>1259</v>
      </c>
      <c r="AC3829" s="168" t="s">
        <v>9847</v>
      </c>
      <c r="AD3829" s="169">
        <v>393491.6138281381</v>
      </c>
      <c r="AE3829" s="168" t="s">
        <v>808</v>
      </c>
      <c r="AF3829" s="169">
        <v>-326418.63644921879</v>
      </c>
      <c r="AG3829" s="169">
        <v>-343559.44607285713</v>
      </c>
      <c r="AH3829" s="169">
        <v>-265618.39153230708</v>
      </c>
      <c r="AI3829" s="168" t="s">
        <v>21</v>
      </c>
      <c r="AJ3829"/>
      <c r="AK3829"/>
    </row>
    <row r="3830" spans="1:37" hidden="1" x14ac:dyDescent="0.25">
      <c r="A3830" s="179" t="b">
        <f>IF(E3830&lt;&gt;1,"",NOT(ISNA(VLOOKUP(P3830,Mapping!$P:$P,1,FALSE))))</f>
        <v>0</v>
      </c>
      <c r="B3830" s="180" t="str">
        <f t="shared" si="59"/>
        <v/>
      </c>
      <c r="E3830" s="167">
        <v>1</v>
      </c>
      <c r="F3830" s="170" t="s">
        <v>5663</v>
      </c>
      <c r="G3830" s="169">
        <v>19480477.21671208</v>
      </c>
      <c r="H3830" s="168" t="s">
        <v>1266</v>
      </c>
      <c r="I3830" s="168" t="s">
        <v>303</v>
      </c>
      <c r="J3830" s="169">
        <v>3728243.2510711192</v>
      </c>
      <c r="K3830" s="169">
        <v>1321831.3149390521</v>
      </c>
      <c r="L3830" s="168" t="s">
        <v>5</v>
      </c>
      <c r="M3830" s="168" t="s">
        <v>21</v>
      </c>
      <c r="N3830" s="168" t="s">
        <v>2829</v>
      </c>
      <c r="O3830" s="168" t="s">
        <v>21</v>
      </c>
      <c r="P3830" s="168" t="s">
        <v>2831</v>
      </c>
      <c r="Q3830" s="168" t="s">
        <v>2832</v>
      </c>
      <c r="R3830" s="168" t="s">
        <v>1259</v>
      </c>
      <c r="S3830" s="168" t="s">
        <v>21</v>
      </c>
      <c r="T3830" s="168" t="s">
        <v>1259</v>
      </c>
      <c r="U3830" s="168" t="s">
        <v>1259</v>
      </c>
      <c r="V3830" s="168" t="s">
        <v>2832</v>
      </c>
      <c r="W3830" s="168" t="s">
        <v>1259</v>
      </c>
      <c r="X3830" s="168" t="s">
        <v>21</v>
      </c>
      <c r="Y3830" s="168" t="s">
        <v>1259</v>
      </c>
      <c r="Z3830" s="168" t="s">
        <v>21</v>
      </c>
      <c r="AA3830" s="168" t="s">
        <v>5664</v>
      </c>
      <c r="AB3830" s="168" t="s">
        <v>5665</v>
      </c>
      <c r="AC3830" s="168" t="s">
        <v>12417</v>
      </c>
      <c r="AD3830" s="169">
        <v>5718865.8328701816</v>
      </c>
      <c r="AE3830" s="168" t="s">
        <v>817</v>
      </c>
      <c r="AF3830" s="169">
        <v>-3600500.2805925701</v>
      </c>
      <c r="AG3830" s="169">
        <v>-5408591.9558377564</v>
      </c>
      <c r="AH3830" s="169">
        <v>-2567157.8007773198</v>
      </c>
      <c r="AI3830" s="168" t="s">
        <v>21</v>
      </c>
      <c r="AJ3830"/>
      <c r="AK3830"/>
    </row>
    <row r="3831" spans="1:37" hidden="1" x14ac:dyDescent="0.25">
      <c r="A3831" s="179" t="b">
        <f>IF(E3831&lt;&gt;1,"",NOT(ISNA(VLOOKUP(P3831,Mapping!$P:$P,1,FALSE))))</f>
        <v>0</v>
      </c>
      <c r="B3831" s="180" t="str">
        <f t="shared" si="59"/>
        <v/>
      </c>
      <c r="E3831" s="167">
        <v>1</v>
      </c>
      <c r="F3831" s="170" t="s">
        <v>5663</v>
      </c>
      <c r="G3831" s="169">
        <v>10600592.16824297</v>
      </c>
      <c r="H3831" s="168" t="s">
        <v>1266</v>
      </c>
      <c r="I3831" s="168" t="s">
        <v>303</v>
      </c>
      <c r="J3831" s="169">
        <v>2028779.160230434</v>
      </c>
      <c r="K3831" s="169">
        <v>719294.22102967557</v>
      </c>
      <c r="L3831" s="168" t="s">
        <v>5</v>
      </c>
      <c r="M3831" s="168" t="s">
        <v>21</v>
      </c>
      <c r="N3831" s="168" t="s">
        <v>2829</v>
      </c>
      <c r="O3831" s="168" t="s">
        <v>21</v>
      </c>
      <c r="P3831" s="168" t="s">
        <v>2851</v>
      </c>
      <c r="Q3831" s="168" t="s">
        <v>2834</v>
      </c>
      <c r="R3831" s="168" t="s">
        <v>1259</v>
      </c>
      <c r="S3831" s="168" t="s">
        <v>21</v>
      </c>
      <c r="T3831" s="168" t="s">
        <v>1259</v>
      </c>
      <c r="U3831" s="168" t="s">
        <v>1259</v>
      </c>
      <c r="V3831" s="168" t="s">
        <v>2834</v>
      </c>
      <c r="W3831" s="168" t="s">
        <v>1259</v>
      </c>
      <c r="X3831" s="168" t="s">
        <v>21</v>
      </c>
      <c r="Y3831" s="168" t="s">
        <v>1259</v>
      </c>
      <c r="Z3831" s="168" t="s">
        <v>21</v>
      </c>
      <c r="AA3831" s="168" t="s">
        <v>5664</v>
      </c>
      <c r="AB3831" s="168" t="s">
        <v>5665</v>
      </c>
      <c r="AC3831" s="168" t="s">
        <v>9848</v>
      </c>
      <c r="AD3831" s="169">
        <v>3112006.1220650109</v>
      </c>
      <c r="AE3831" s="168" t="s">
        <v>817</v>
      </c>
      <c r="AF3831" s="169">
        <v>-1959265.917955175</v>
      </c>
      <c r="AG3831" s="169">
        <v>-2943165.965107325</v>
      </c>
      <c r="AH3831" s="169">
        <v>-1396957.19847242</v>
      </c>
      <c r="AI3831" s="168" t="s">
        <v>21</v>
      </c>
      <c r="AJ3831"/>
      <c r="AK3831"/>
    </row>
    <row r="3832" spans="1:37" hidden="1" x14ac:dyDescent="0.25">
      <c r="A3832" s="179" t="b">
        <f>IF(E3832&lt;&gt;1,"",NOT(ISNA(VLOOKUP(P3832,Mapping!$P:$P,1,FALSE))))</f>
        <v>0</v>
      </c>
      <c r="B3832" s="180" t="str">
        <f t="shared" si="59"/>
        <v/>
      </c>
      <c r="E3832" s="167">
        <v>1</v>
      </c>
      <c r="F3832" s="170" t="s">
        <v>5663</v>
      </c>
      <c r="G3832" s="169">
        <v>2800676.930623143</v>
      </c>
      <c r="H3832" s="168" t="s">
        <v>1266</v>
      </c>
      <c r="I3832" s="168" t="s">
        <v>303</v>
      </c>
      <c r="J3832" s="169">
        <v>536003.54595361568</v>
      </c>
      <c r="K3832" s="169">
        <v>190037.56575065531</v>
      </c>
      <c r="L3832" s="168" t="s">
        <v>5</v>
      </c>
      <c r="M3832" s="168" t="s">
        <v>21</v>
      </c>
      <c r="N3832" s="168" t="s">
        <v>2829</v>
      </c>
      <c r="O3832" s="168" t="s">
        <v>21</v>
      </c>
      <c r="P3832" s="168" t="s">
        <v>2835</v>
      </c>
      <c r="Q3832" s="168" t="s">
        <v>2834</v>
      </c>
      <c r="R3832" s="168" t="s">
        <v>1259</v>
      </c>
      <c r="S3832" s="168" t="s">
        <v>21</v>
      </c>
      <c r="T3832" s="168" t="s">
        <v>1259</v>
      </c>
      <c r="U3832" s="168" t="s">
        <v>1259</v>
      </c>
      <c r="V3832" s="168" t="s">
        <v>2834</v>
      </c>
      <c r="W3832" s="168" t="s">
        <v>1259</v>
      </c>
      <c r="X3832" s="168" t="s">
        <v>21</v>
      </c>
      <c r="Y3832" s="168" t="s">
        <v>1259</v>
      </c>
      <c r="Z3832" s="168" t="s">
        <v>21</v>
      </c>
      <c r="AA3832" s="168" t="s">
        <v>5664</v>
      </c>
      <c r="AB3832" s="168" t="s">
        <v>5665</v>
      </c>
      <c r="AC3832" s="168" t="s">
        <v>12201</v>
      </c>
      <c r="AD3832" s="169">
        <v>822192.158296198</v>
      </c>
      <c r="AE3832" s="168" t="s">
        <v>817</v>
      </c>
      <c r="AF3832" s="169">
        <v>-517638.14419838513</v>
      </c>
      <c r="AG3832" s="169">
        <v>-777584.58118642215</v>
      </c>
      <c r="AH3832" s="169">
        <v>-369076.15506145032</v>
      </c>
      <c r="AI3832" s="168" t="s">
        <v>21</v>
      </c>
      <c r="AJ3832"/>
      <c r="AK3832"/>
    </row>
    <row r="3833" spans="1:37" hidden="1" x14ac:dyDescent="0.25">
      <c r="A3833" s="179" t="b">
        <f>IF(E3833&lt;&gt;1,"",NOT(ISNA(VLOOKUP(P3833,Mapping!$P:$P,1,FALSE))))</f>
        <v>0</v>
      </c>
      <c r="B3833" s="180" t="str">
        <f t="shared" si="59"/>
        <v/>
      </c>
      <c r="E3833" s="167">
        <v>1</v>
      </c>
      <c r="F3833" s="170" t="s">
        <v>5663</v>
      </c>
      <c r="G3833" s="169">
        <v>12597408.850941651</v>
      </c>
      <c r="H3833" s="168" t="s">
        <v>1266</v>
      </c>
      <c r="I3833" s="168" t="s">
        <v>303</v>
      </c>
      <c r="J3833" s="169">
        <v>2410937.0631441749</v>
      </c>
      <c r="K3833" s="169">
        <v>854786.52915031265</v>
      </c>
      <c r="L3833" s="168" t="s">
        <v>5</v>
      </c>
      <c r="M3833" s="168" t="s">
        <v>21</v>
      </c>
      <c r="N3833" s="168" t="s">
        <v>2829</v>
      </c>
      <c r="O3833" s="168" t="s">
        <v>21</v>
      </c>
      <c r="P3833" s="168" t="s">
        <v>2836</v>
      </c>
      <c r="Q3833" s="168" t="s">
        <v>2837</v>
      </c>
      <c r="R3833" s="168" t="s">
        <v>1259</v>
      </c>
      <c r="S3833" s="168" t="s">
        <v>21</v>
      </c>
      <c r="T3833" s="168" t="s">
        <v>1259</v>
      </c>
      <c r="U3833" s="168" t="s">
        <v>1259</v>
      </c>
      <c r="V3833" s="168" t="s">
        <v>2837</v>
      </c>
      <c r="W3833" s="168" t="s">
        <v>1259</v>
      </c>
      <c r="X3833" s="168" t="s">
        <v>21</v>
      </c>
      <c r="Y3833" s="168" t="s">
        <v>1259</v>
      </c>
      <c r="Z3833" s="168" t="s">
        <v>21</v>
      </c>
      <c r="AA3833" s="168" t="s">
        <v>5664</v>
      </c>
      <c r="AB3833" s="168" t="s">
        <v>5665</v>
      </c>
      <c r="AC3833" s="168" t="s">
        <v>9849</v>
      </c>
      <c r="AD3833" s="169">
        <v>3698209.7645196202</v>
      </c>
      <c r="AE3833" s="168" t="s">
        <v>817</v>
      </c>
      <c r="AF3833" s="169">
        <v>-2328329.7220071959</v>
      </c>
      <c r="AG3833" s="169">
        <v>-3497565.4557964709</v>
      </c>
      <c r="AH3833" s="169">
        <v>-1660099.8035886099</v>
      </c>
      <c r="AI3833" s="168" t="s">
        <v>21</v>
      </c>
      <c r="AJ3833"/>
      <c r="AK3833"/>
    </row>
    <row r="3834" spans="1:37" hidden="1" x14ac:dyDescent="0.25">
      <c r="A3834" s="179" t="b">
        <f>IF(E3834&lt;&gt;1,"",NOT(ISNA(VLOOKUP(P3834,Mapping!$P:$P,1,FALSE))))</f>
        <v>0</v>
      </c>
      <c r="B3834" s="180" t="str">
        <f t="shared" si="59"/>
        <v/>
      </c>
      <c r="E3834" s="167">
        <v>1</v>
      </c>
      <c r="F3834" s="170" t="s">
        <v>5666</v>
      </c>
      <c r="G3834" s="169">
        <v>7255269.773131188</v>
      </c>
      <c r="H3834" s="168" t="s">
        <v>1266</v>
      </c>
      <c r="I3834" s="168" t="s">
        <v>303</v>
      </c>
      <c r="J3834" s="169">
        <v>2090990.000185099</v>
      </c>
      <c r="K3834" s="169">
        <v>994787.51564304356</v>
      </c>
      <c r="L3834" s="168" t="s">
        <v>5</v>
      </c>
      <c r="M3834" s="168" t="s">
        <v>21</v>
      </c>
      <c r="N3834" s="168" t="s">
        <v>2829</v>
      </c>
      <c r="O3834" s="168" t="s">
        <v>21</v>
      </c>
      <c r="P3834" s="168" t="s">
        <v>2831</v>
      </c>
      <c r="Q3834" s="168" t="s">
        <v>2832</v>
      </c>
      <c r="R3834" s="168" t="s">
        <v>1259</v>
      </c>
      <c r="S3834" s="168" t="s">
        <v>21</v>
      </c>
      <c r="T3834" s="168" t="s">
        <v>1259</v>
      </c>
      <c r="U3834" s="168" t="s">
        <v>1259</v>
      </c>
      <c r="V3834" s="168" t="s">
        <v>2832</v>
      </c>
      <c r="W3834" s="168" t="s">
        <v>1259</v>
      </c>
      <c r="X3834" s="168" t="s">
        <v>21</v>
      </c>
      <c r="Y3834" s="168" t="s">
        <v>1259</v>
      </c>
      <c r="Z3834" s="168" t="s">
        <v>21</v>
      </c>
      <c r="AA3834" s="168" t="s">
        <v>5667</v>
      </c>
      <c r="AB3834" s="168" t="s">
        <v>5668</v>
      </c>
      <c r="AC3834" s="168" t="s">
        <v>12418</v>
      </c>
      <c r="AD3834" s="169">
        <v>2579396.3400198892</v>
      </c>
      <c r="AE3834" s="168" t="s">
        <v>809</v>
      </c>
      <c r="AF3834" s="169">
        <v>-1895469.80047449</v>
      </c>
      <c r="AG3834" s="169">
        <v>9188985.6195695978</v>
      </c>
      <c r="AH3834" s="169">
        <v>-721328.02924279682</v>
      </c>
      <c r="AI3834" s="168" t="s">
        <v>21</v>
      </c>
      <c r="AJ3834"/>
      <c r="AK3834"/>
    </row>
    <row r="3835" spans="1:37" hidden="1" x14ac:dyDescent="0.25">
      <c r="A3835" s="179" t="b">
        <f>IF(E3835&lt;&gt;1,"",NOT(ISNA(VLOOKUP(P3835,Mapping!$P:$P,1,FALSE))))</f>
        <v>0</v>
      </c>
      <c r="B3835" s="180" t="str">
        <f t="shared" si="59"/>
        <v/>
      </c>
      <c r="E3835" s="167">
        <v>1</v>
      </c>
      <c r="F3835" s="170" t="s">
        <v>5666</v>
      </c>
      <c r="G3835" s="169">
        <v>14638836.58775029</v>
      </c>
      <c r="H3835" s="168" t="s">
        <v>1266</v>
      </c>
      <c r="I3835" s="168" t="s">
        <v>303</v>
      </c>
      <c r="J3835" s="169">
        <v>4218955.5835246732</v>
      </c>
      <c r="K3835" s="169">
        <v>2007166.147696228</v>
      </c>
      <c r="L3835" s="168" t="s">
        <v>5</v>
      </c>
      <c r="M3835" s="168" t="s">
        <v>21</v>
      </c>
      <c r="N3835" s="168" t="s">
        <v>2829</v>
      </c>
      <c r="O3835" s="168" t="s">
        <v>21</v>
      </c>
      <c r="P3835" s="168" t="s">
        <v>2833</v>
      </c>
      <c r="Q3835" s="168" t="s">
        <v>2834</v>
      </c>
      <c r="R3835" s="168" t="s">
        <v>1259</v>
      </c>
      <c r="S3835" s="168" t="s">
        <v>21</v>
      </c>
      <c r="T3835" s="168" t="s">
        <v>1259</v>
      </c>
      <c r="U3835" s="168" t="s">
        <v>1259</v>
      </c>
      <c r="V3835" s="168" t="s">
        <v>2834</v>
      </c>
      <c r="W3835" s="168" t="s">
        <v>1259</v>
      </c>
      <c r="X3835" s="168" t="s">
        <v>21</v>
      </c>
      <c r="Y3835" s="168" t="s">
        <v>1259</v>
      </c>
      <c r="Z3835" s="168" t="s">
        <v>21</v>
      </c>
      <c r="AA3835" s="168" t="s">
        <v>5667</v>
      </c>
      <c r="AB3835" s="168" t="s">
        <v>5668</v>
      </c>
      <c r="AC3835" s="168" t="s">
        <v>9850</v>
      </c>
      <c r="AD3835" s="169">
        <v>5204404.8942781566</v>
      </c>
      <c r="AE3835" s="168" t="s">
        <v>809</v>
      </c>
      <c r="AF3835" s="169">
        <v>-3824457.7436555619</v>
      </c>
      <c r="AG3835" s="169">
        <v>18540462.73926669</v>
      </c>
      <c r="AH3835" s="169">
        <v>-1455411.5114167689</v>
      </c>
      <c r="AI3835" s="168" t="s">
        <v>21</v>
      </c>
      <c r="AJ3835"/>
      <c r="AK3835"/>
    </row>
    <row r="3836" spans="1:37" hidden="1" x14ac:dyDescent="0.25">
      <c r="A3836" s="179" t="b">
        <f>IF(E3836&lt;&gt;1,"",NOT(ISNA(VLOOKUP(P3836,Mapping!$P:$P,1,FALSE))))</f>
        <v>0</v>
      </c>
      <c r="B3836" s="180" t="str">
        <f t="shared" si="59"/>
        <v/>
      </c>
      <c r="E3836" s="167">
        <v>1</v>
      </c>
      <c r="F3836" s="170" t="s">
        <v>5666</v>
      </c>
      <c r="G3836" s="169">
        <v>31614769.56327904</v>
      </c>
      <c r="H3836" s="168" t="s">
        <v>1266</v>
      </c>
      <c r="I3836" s="168" t="s">
        <v>303</v>
      </c>
      <c r="J3836" s="169">
        <v>9111469.1916470174</v>
      </c>
      <c r="K3836" s="169">
        <v>4334777.2108973702</v>
      </c>
      <c r="L3836" s="168" t="s">
        <v>5</v>
      </c>
      <c r="M3836" s="168" t="s">
        <v>21</v>
      </c>
      <c r="N3836" s="168" t="s">
        <v>2829</v>
      </c>
      <c r="O3836" s="168" t="s">
        <v>21</v>
      </c>
      <c r="P3836" s="168" t="s">
        <v>2843</v>
      </c>
      <c r="Q3836" s="168" t="s">
        <v>2834</v>
      </c>
      <c r="R3836" s="168" t="s">
        <v>1259</v>
      </c>
      <c r="S3836" s="168" t="s">
        <v>21</v>
      </c>
      <c r="T3836" s="168" t="s">
        <v>1259</v>
      </c>
      <c r="U3836" s="168" t="s">
        <v>1259</v>
      </c>
      <c r="V3836" s="168" t="s">
        <v>2834</v>
      </c>
      <c r="W3836" s="168" t="s">
        <v>1259</v>
      </c>
      <c r="X3836" s="168" t="s">
        <v>21</v>
      </c>
      <c r="Y3836" s="168" t="s">
        <v>1259</v>
      </c>
      <c r="Z3836" s="168" t="s">
        <v>21</v>
      </c>
      <c r="AA3836" s="168" t="s">
        <v>5667</v>
      </c>
      <c r="AB3836" s="168" t="s">
        <v>5668</v>
      </c>
      <c r="AC3836" s="168" t="s">
        <v>9851</v>
      </c>
      <c r="AD3836" s="169">
        <v>11239695.208039191</v>
      </c>
      <c r="AE3836" s="168" t="s">
        <v>809</v>
      </c>
      <c r="AF3836" s="169">
        <v>-8259491.7666712068</v>
      </c>
      <c r="AG3836" s="169">
        <v>40040918.114282861</v>
      </c>
      <c r="AH3836" s="169">
        <v>-3143180.0797399431</v>
      </c>
      <c r="AI3836" s="168" t="s">
        <v>21</v>
      </c>
      <c r="AJ3836"/>
      <c r="AK3836"/>
    </row>
    <row r="3837" spans="1:37" hidden="1" x14ac:dyDescent="0.25">
      <c r="A3837" s="179" t="b">
        <f>IF(E3837&lt;&gt;1,"",NOT(ISNA(VLOOKUP(P3837,Mapping!$P:$P,1,FALSE))))</f>
        <v>0</v>
      </c>
      <c r="B3837" s="180" t="str">
        <f t="shared" si="59"/>
        <v/>
      </c>
      <c r="E3837" s="167">
        <v>1</v>
      </c>
      <c r="F3837" s="170" t="s">
        <v>5666</v>
      </c>
      <c r="G3837" s="169">
        <v>741311.83803550841</v>
      </c>
      <c r="H3837" s="168" t="s">
        <v>1266</v>
      </c>
      <c r="I3837" s="168" t="s">
        <v>303</v>
      </c>
      <c r="J3837" s="169">
        <v>213648.243114482</v>
      </c>
      <c r="K3837" s="169">
        <v>101643.0518417315</v>
      </c>
      <c r="L3837" s="168" t="s">
        <v>5</v>
      </c>
      <c r="M3837" s="168" t="s">
        <v>21</v>
      </c>
      <c r="N3837" s="168" t="s">
        <v>2829</v>
      </c>
      <c r="O3837" s="168" t="s">
        <v>21</v>
      </c>
      <c r="P3837" s="168" t="s">
        <v>2835</v>
      </c>
      <c r="Q3837" s="168" t="s">
        <v>2834</v>
      </c>
      <c r="R3837" s="168" t="s">
        <v>1259</v>
      </c>
      <c r="S3837" s="168" t="s">
        <v>21</v>
      </c>
      <c r="T3837" s="168" t="s">
        <v>1259</v>
      </c>
      <c r="U3837" s="168" t="s">
        <v>1259</v>
      </c>
      <c r="V3837" s="168" t="s">
        <v>2834</v>
      </c>
      <c r="W3837" s="168" t="s">
        <v>1259</v>
      </c>
      <c r="X3837" s="168" t="s">
        <v>21</v>
      </c>
      <c r="Y3837" s="168" t="s">
        <v>1259</v>
      </c>
      <c r="Z3837" s="168" t="s">
        <v>21</v>
      </c>
      <c r="AA3837" s="168" t="s">
        <v>5667</v>
      </c>
      <c r="AB3837" s="168" t="s">
        <v>5668</v>
      </c>
      <c r="AC3837" s="168" t="s">
        <v>5669</v>
      </c>
      <c r="AD3837" s="169">
        <v>263551.47384367732</v>
      </c>
      <c r="AE3837" s="168" t="s">
        <v>809</v>
      </c>
      <c r="AF3837" s="169">
        <v>-193670.84142539371</v>
      </c>
      <c r="AG3837" s="169">
        <v>938890.49371421908</v>
      </c>
      <c r="AH3837" s="169">
        <v>-73702.15359390201</v>
      </c>
      <c r="AI3837" s="168" t="s">
        <v>21</v>
      </c>
      <c r="AJ3837"/>
      <c r="AK3837"/>
    </row>
    <row r="3838" spans="1:37" hidden="1" x14ac:dyDescent="0.25">
      <c r="A3838" s="179" t="b">
        <f>IF(E3838&lt;&gt;1,"",NOT(ISNA(VLOOKUP(P3838,Mapping!$P:$P,1,FALSE))))</f>
        <v>0</v>
      </c>
      <c r="B3838" s="180" t="str">
        <f t="shared" si="59"/>
        <v/>
      </c>
      <c r="E3838" s="167">
        <v>1</v>
      </c>
      <c r="F3838" s="170" t="s">
        <v>5666</v>
      </c>
      <c r="G3838" s="169">
        <v>3069758.9870619639</v>
      </c>
      <c r="H3838" s="168" t="s">
        <v>1266</v>
      </c>
      <c r="I3838" s="168" t="s">
        <v>303</v>
      </c>
      <c r="J3838" s="169">
        <v>884713.53176915518</v>
      </c>
      <c r="K3838" s="169">
        <v>420902.04938642238</v>
      </c>
      <c r="L3838" s="168" t="s">
        <v>5</v>
      </c>
      <c r="M3838" s="168" t="s">
        <v>21</v>
      </c>
      <c r="N3838" s="168" t="s">
        <v>2829</v>
      </c>
      <c r="O3838" s="168" t="s">
        <v>21</v>
      </c>
      <c r="P3838" s="168" t="s">
        <v>2836</v>
      </c>
      <c r="Q3838" s="168" t="s">
        <v>2837</v>
      </c>
      <c r="R3838" s="168" t="s">
        <v>1259</v>
      </c>
      <c r="S3838" s="168" t="s">
        <v>21</v>
      </c>
      <c r="T3838" s="168" t="s">
        <v>1259</v>
      </c>
      <c r="U3838" s="168" t="s">
        <v>1259</v>
      </c>
      <c r="V3838" s="168" t="s">
        <v>2837</v>
      </c>
      <c r="W3838" s="168" t="s">
        <v>1259</v>
      </c>
      <c r="X3838" s="168" t="s">
        <v>21</v>
      </c>
      <c r="Y3838" s="168" t="s">
        <v>1259</v>
      </c>
      <c r="Z3838" s="168" t="s">
        <v>21</v>
      </c>
      <c r="AA3838" s="168" t="s">
        <v>5667</v>
      </c>
      <c r="AB3838" s="168" t="s">
        <v>5668</v>
      </c>
      <c r="AC3838" s="168" t="s">
        <v>9852</v>
      </c>
      <c r="AD3838" s="169">
        <v>1091361.912591368</v>
      </c>
      <c r="AE3838" s="168" t="s">
        <v>809</v>
      </c>
      <c r="AF3838" s="169">
        <v>-801987.47071536398</v>
      </c>
      <c r="AG3838" s="169">
        <v>3887928.6463090521</v>
      </c>
      <c r="AH3838" s="169">
        <v>-305199.2923251614</v>
      </c>
      <c r="AI3838" s="168" t="s">
        <v>21</v>
      </c>
      <c r="AJ3838"/>
      <c r="AK3838"/>
    </row>
    <row r="3839" spans="1:37" hidden="1" x14ac:dyDescent="0.25">
      <c r="A3839" s="179" t="b">
        <f>IF(E3839&lt;&gt;1,"",NOT(ISNA(VLOOKUP(P3839,Mapping!$P:$P,1,FALSE))))</f>
        <v>0</v>
      </c>
      <c r="B3839" s="180" t="str">
        <f t="shared" si="59"/>
        <v/>
      </c>
      <c r="E3839" s="167">
        <v>1</v>
      </c>
      <c r="F3839" s="170" t="s">
        <v>5670</v>
      </c>
      <c r="G3839" s="169">
        <v>5128364.5626115995</v>
      </c>
      <c r="H3839" s="168" t="s">
        <v>1266</v>
      </c>
      <c r="I3839" s="168" t="s">
        <v>303</v>
      </c>
      <c r="J3839" s="169">
        <v>2507956.1167862969</v>
      </c>
      <c r="K3839" s="169">
        <v>1538566.777511467</v>
      </c>
      <c r="L3839" s="168" t="s">
        <v>5</v>
      </c>
      <c r="M3839" s="168" t="s">
        <v>21</v>
      </c>
      <c r="N3839" s="168" t="s">
        <v>2829</v>
      </c>
      <c r="O3839" s="168" t="s">
        <v>21</v>
      </c>
      <c r="P3839" s="168" t="s">
        <v>2831</v>
      </c>
      <c r="Q3839" s="168" t="s">
        <v>2832</v>
      </c>
      <c r="R3839" s="168" t="s">
        <v>1259</v>
      </c>
      <c r="S3839" s="168" t="s">
        <v>21</v>
      </c>
      <c r="T3839" s="168" t="s">
        <v>1259</v>
      </c>
      <c r="U3839" s="168" t="s">
        <v>1259</v>
      </c>
      <c r="V3839" s="168" t="s">
        <v>2832</v>
      </c>
      <c r="W3839" s="168" t="s">
        <v>1259</v>
      </c>
      <c r="X3839" s="168" t="s">
        <v>21</v>
      </c>
      <c r="Y3839" s="168" t="s">
        <v>1259</v>
      </c>
      <c r="Z3839" s="168" t="s">
        <v>21</v>
      </c>
      <c r="AA3839" s="168" t="s">
        <v>5671</v>
      </c>
      <c r="AB3839" s="168" t="s">
        <v>5672</v>
      </c>
      <c r="AC3839" s="168" t="s">
        <v>12419</v>
      </c>
      <c r="AD3839" s="169">
        <v>4068118.9569875691</v>
      </c>
      <c r="AE3839" s="168" t="s">
        <v>819</v>
      </c>
      <c r="AF3839" s="169">
        <v>-3650571.397007247</v>
      </c>
      <c r="AG3839" s="169">
        <v>1953063.312171868</v>
      </c>
      <c r="AH3839" s="169">
        <v>-1418315.7461217409</v>
      </c>
      <c r="AI3839" s="168" t="s">
        <v>21</v>
      </c>
      <c r="AJ3839"/>
      <c r="AK3839"/>
    </row>
    <row r="3840" spans="1:37" hidden="1" x14ac:dyDescent="0.25">
      <c r="A3840" s="179" t="b">
        <f>IF(E3840&lt;&gt;1,"",NOT(ISNA(VLOOKUP(P3840,Mapping!$P:$P,1,FALSE))))</f>
        <v>0</v>
      </c>
      <c r="B3840" s="180" t="str">
        <f t="shared" si="59"/>
        <v/>
      </c>
      <c r="E3840" s="167">
        <v>1</v>
      </c>
      <c r="F3840" s="170" t="s">
        <v>5670</v>
      </c>
      <c r="G3840" s="169">
        <v>3706100.7010625419</v>
      </c>
      <c r="H3840" s="168" t="s">
        <v>1266</v>
      </c>
      <c r="I3840" s="168" t="s">
        <v>303</v>
      </c>
      <c r="J3840" s="169">
        <v>1812417.5473832679</v>
      </c>
      <c r="K3840" s="169">
        <v>1111871.6977217051</v>
      </c>
      <c r="L3840" s="168" t="s">
        <v>5</v>
      </c>
      <c r="M3840" s="168" t="s">
        <v>21</v>
      </c>
      <c r="N3840" s="168" t="s">
        <v>2829</v>
      </c>
      <c r="O3840" s="168" t="s">
        <v>21</v>
      </c>
      <c r="P3840" s="168" t="s">
        <v>2836</v>
      </c>
      <c r="Q3840" s="168" t="s">
        <v>2837</v>
      </c>
      <c r="R3840" s="168" t="s">
        <v>1259</v>
      </c>
      <c r="S3840" s="168" t="s">
        <v>21</v>
      </c>
      <c r="T3840" s="168" t="s">
        <v>1259</v>
      </c>
      <c r="U3840" s="168" t="s">
        <v>1259</v>
      </c>
      <c r="V3840" s="168" t="s">
        <v>2837</v>
      </c>
      <c r="W3840" s="168" t="s">
        <v>1259</v>
      </c>
      <c r="X3840" s="168" t="s">
        <v>21</v>
      </c>
      <c r="Y3840" s="168" t="s">
        <v>1259</v>
      </c>
      <c r="Z3840" s="168" t="s">
        <v>21</v>
      </c>
      <c r="AA3840" s="168" t="s">
        <v>5671</v>
      </c>
      <c r="AB3840" s="168" t="s">
        <v>5672</v>
      </c>
      <c r="AC3840" s="168" t="s">
        <v>9853</v>
      </c>
      <c r="AD3840" s="169">
        <v>2939896.0105947731</v>
      </c>
      <c r="AE3840" s="168" t="s">
        <v>819</v>
      </c>
      <c r="AF3840" s="169">
        <v>-2638148.0974195092</v>
      </c>
      <c r="AG3840" s="169">
        <v>1411414.7350658791</v>
      </c>
      <c r="AH3840" s="169">
        <v>-1024970.225274511</v>
      </c>
      <c r="AI3840" s="168" t="s">
        <v>21</v>
      </c>
      <c r="AJ3840"/>
      <c r="AK3840"/>
    </row>
    <row r="3841" spans="1:37" hidden="1" x14ac:dyDescent="0.25">
      <c r="A3841" s="179" t="b">
        <f>IF(E3841&lt;&gt;1,"",NOT(ISNA(VLOOKUP(P3841,Mapping!$P:$P,1,FALSE))))</f>
        <v>0</v>
      </c>
      <c r="B3841" s="180" t="str">
        <f t="shared" si="59"/>
        <v/>
      </c>
      <c r="E3841" s="167">
        <v>1</v>
      </c>
      <c r="F3841" s="170" t="s">
        <v>5673</v>
      </c>
      <c r="G3841" s="169">
        <v>2710977.3458472942</v>
      </c>
      <c r="H3841" s="168" t="s">
        <v>1266</v>
      </c>
      <c r="I3841" s="168" t="s">
        <v>402</v>
      </c>
      <c r="J3841" s="169">
        <v>1078333.2451158031</v>
      </c>
      <c r="K3841" s="169">
        <v>529049.86065036501</v>
      </c>
      <c r="L3841" s="168" t="s">
        <v>5</v>
      </c>
      <c r="M3841" s="168" t="s">
        <v>21</v>
      </c>
      <c r="N3841" s="168" t="s">
        <v>2829</v>
      </c>
      <c r="O3841" s="168" t="s">
        <v>21</v>
      </c>
      <c r="P3841" s="168" t="s">
        <v>2831</v>
      </c>
      <c r="Q3841" s="168" t="s">
        <v>2832</v>
      </c>
      <c r="R3841" s="168" t="s">
        <v>1259</v>
      </c>
      <c r="S3841" s="168" t="s">
        <v>21</v>
      </c>
      <c r="T3841" s="168" t="s">
        <v>1259</v>
      </c>
      <c r="U3841" s="168" t="s">
        <v>1259</v>
      </c>
      <c r="V3841" s="168" t="s">
        <v>2832</v>
      </c>
      <c r="W3841" s="168" t="s">
        <v>1259</v>
      </c>
      <c r="X3841" s="168" t="s">
        <v>21</v>
      </c>
      <c r="Y3841" s="168" t="s">
        <v>1259</v>
      </c>
      <c r="Z3841" s="168" t="s">
        <v>21</v>
      </c>
      <c r="AA3841" s="168" t="s">
        <v>5674</v>
      </c>
      <c r="AB3841" s="168" t="s">
        <v>1259</v>
      </c>
      <c r="AC3841" s="168" t="s">
        <v>9854</v>
      </c>
      <c r="AD3841" s="169">
        <v>1737066.608375683</v>
      </c>
      <c r="AE3841" s="168" t="s">
        <v>807</v>
      </c>
      <c r="AF3841" s="169">
        <v>-1187500.6183942221</v>
      </c>
      <c r="AG3841" s="169">
        <v>-1239413.83418078</v>
      </c>
      <c r="AH3841" s="169">
        <v>-242443.84986002141</v>
      </c>
      <c r="AI3841" s="168" t="s">
        <v>21</v>
      </c>
      <c r="AJ3841"/>
      <c r="AK3841"/>
    </row>
    <row r="3842" spans="1:37" hidden="1" x14ac:dyDescent="0.25">
      <c r="A3842" s="179" t="b">
        <f>IF(E3842&lt;&gt;1,"",NOT(ISNA(VLOOKUP(P3842,Mapping!$P:$P,1,FALSE))))</f>
        <v>0</v>
      </c>
      <c r="B3842" s="180" t="str">
        <f t="shared" si="59"/>
        <v/>
      </c>
      <c r="E3842" s="167">
        <v>1</v>
      </c>
      <c r="F3842" s="170" t="s">
        <v>5673</v>
      </c>
      <c r="G3842" s="169">
        <v>1327908.7681656061</v>
      </c>
      <c r="H3842" s="168" t="s">
        <v>1266</v>
      </c>
      <c r="I3842" s="168" t="s">
        <v>402</v>
      </c>
      <c r="J3842" s="169">
        <v>528196.28809779347</v>
      </c>
      <c r="K3842" s="169">
        <v>259142.68513920129</v>
      </c>
      <c r="L3842" s="168" t="s">
        <v>5</v>
      </c>
      <c r="M3842" s="168" t="s">
        <v>21</v>
      </c>
      <c r="N3842" s="168" t="s">
        <v>2829</v>
      </c>
      <c r="O3842" s="168" t="s">
        <v>21</v>
      </c>
      <c r="P3842" s="168" t="s">
        <v>2836</v>
      </c>
      <c r="Q3842" s="168" t="s">
        <v>2837</v>
      </c>
      <c r="R3842" s="168" t="s">
        <v>1259</v>
      </c>
      <c r="S3842" s="168" t="s">
        <v>21</v>
      </c>
      <c r="T3842" s="168" t="s">
        <v>1259</v>
      </c>
      <c r="U3842" s="168" t="s">
        <v>1259</v>
      </c>
      <c r="V3842" s="168" t="s">
        <v>2837</v>
      </c>
      <c r="W3842" s="168" t="s">
        <v>1259</v>
      </c>
      <c r="X3842" s="168" t="s">
        <v>21</v>
      </c>
      <c r="Y3842" s="168" t="s">
        <v>1259</v>
      </c>
      <c r="Z3842" s="168" t="s">
        <v>21</v>
      </c>
      <c r="AA3842" s="168" t="s">
        <v>5674</v>
      </c>
      <c r="AB3842" s="168" t="s">
        <v>1259</v>
      </c>
      <c r="AC3842" s="168" t="s">
        <v>9855</v>
      </c>
      <c r="AD3842" s="169">
        <v>850861.40010838909</v>
      </c>
      <c r="AE3842" s="168" t="s">
        <v>807</v>
      </c>
      <c r="AF3842" s="169">
        <v>-581669.36945573124</v>
      </c>
      <c r="AG3842" s="169">
        <v>-607097.84252366005</v>
      </c>
      <c r="AH3842" s="169">
        <v>-118755.44239058461</v>
      </c>
      <c r="AI3842" s="168" t="s">
        <v>21</v>
      </c>
      <c r="AJ3842"/>
      <c r="AK3842"/>
    </row>
    <row r="3843" spans="1:37" hidden="1" x14ac:dyDescent="0.25">
      <c r="A3843" s="179" t="b">
        <f>IF(E3843&lt;&gt;1,"",NOT(ISNA(VLOOKUP(P3843,Mapping!$P:$P,1,FALSE))))</f>
        <v>0</v>
      </c>
      <c r="B3843" s="180" t="str">
        <f t="shared" si="59"/>
        <v/>
      </c>
      <c r="E3843" s="167">
        <v>1</v>
      </c>
      <c r="F3843" s="170" t="s">
        <v>5675</v>
      </c>
      <c r="G3843" s="169">
        <v>2223475.015984525</v>
      </c>
      <c r="H3843" s="168" t="s">
        <v>1266</v>
      </c>
      <c r="I3843" s="168" t="s">
        <v>303</v>
      </c>
      <c r="J3843" s="169">
        <v>1264589.945371391</v>
      </c>
      <c r="K3843" s="169">
        <v>850694.05318903364</v>
      </c>
      <c r="L3843" s="168" t="s">
        <v>5</v>
      </c>
      <c r="M3843" s="168" t="s">
        <v>21</v>
      </c>
      <c r="N3843" s="168" t="s">
        <v>2829</v>
      </c>
      <c r="O3843" s="168" t="s">
        <v>21</v>
      </c>
      <c r="P3843" s="168" t="s">
        <v>2831</v>
      </c>
      <c r="Q3843" s="168" t="s">
        <v>2832</v>
      </c>
      <c r="R3843" s="168" t="s">
        <v>1259</v>
      </c>
      <c r="S3843" s="168" t="s">
        <v>21</v>
      </c>
      <c r="T3843" s="168" t="s">
        <v>1259</v>
      </c>
      <c r="U3843" s="168" t="s">
        <v>1259</v>
      </c>
      <c r="V3843" s="168" t="s">
        <v>2832</v>
      </c>
      <c r="W3843" s="168" t="s">
        <v>1259</v>
      </c>
      <c r="X3843" s="168" t="s">
        <v>21</v>
      </c>
      <c r="Y3843" s="168" t="s">
        <v>1259</v>
      </c>
      <c r="Z3843" s="168" t="s">
        <v>21</v>
      </c>
      <c r="AA3843" s="168" t="s">
        <v>5676</v>
      </c>
      <c r="AB3843" s="168" t="s">
        <v>5677</v>
      </c>
      <c r="AC3843" s="168" t="s">
        <v>9856</v>
      </c>
      <c r="AD3843" s="169">
        <v>2204262.046444857</v>
      </c>
      <c r="AE3843" s="168" t="s">
        <v>809</v>
      </c>
      <c r="AF3843" s="169">
        <v>-1722310.935848458</v>
      </c>
      <c r="AG3843" s="169">
        <v>-643609.29076510598</v>
      </c>
      <c r="AH3843" s="169">
        <v>-1135560.597928212</v>
      </c>
      <c r="AI3843" s="168" t="s">
        <v>21</v>
      </c>
      <c r="AJ3843"/>
      <c r="AK3843"/>
    </row>
    <row r="3844" spans="1:37" hidden="1" x14ac:dyDescent="0.25">
      <c r="A3844" s="179" t="b">
        <f>IF(E3844&lt;&gt;1,"",NOT(ISNA(VLOOKUP(P3844,Mapping!$P:$P,1,FALSE))))</f>
        <v>0</v>
      </c>
      <c r="B3844" s="180" t="str">
        <f t="shared" si="59"/>
        <v/>
      </c>
      <c r="E3844" s="167">
        <v>1</v>
      </c>
      <c r="F3844" s="170" t="s">
        <v>5675</v>
      </c>
      <c r="G3844" s="169">
        <v>5382894.2152824299</v>
      </c>
      <c r="H3844" s="168" t="s">
        <v>1266</v>
      </c>
      <c r="I3844" s="168" t="s">
        <v>303</v>
      </c>
      <c r="J3844" s="169">
        <v>3061493.3168609729</v>
      </c>
      <c r="K3844" s="169">
        <v>2059477.198964078</v>
      </c>
      <c r="L3844" s="168" t="s">
        <v>5</v>
      </c>
      <c r="M3844" s="168" t="s">
        <v>21</v>
      </c>
      <c r="N3844" s="168" t="s">
        <v>2829</v>
      </c>
      <c r="O3844" s="168" t="s">
        <v>21</v>
      </c>
      <c r="P3844" s="168" t="s">
        <v>2836</v>
      </c>
      <c r="Q3844" s="168" t="s">
        <v>2837</v>
      </c>
      <c r="R3844" s="168" t="s">
        <v>1259</v>
      </c>
      <c r="S3844" s="168" t="s">
        <v>21</v>
      </c>
      <c r="T3844" s="168" t="s">
        <v>1259</v>
      </c>
      <c r="U3844" s="168" t="s">
        <v>1259</v>
      </c>
      <c r="V3844" s="168" t="s">
        <v>2837</v>
      </c>
      <c r="W3844" s="168" t="s">
        <v>1259</v>
      </c>
      <c r="X3844" s="168" t="s">
        <v>21</v>
      </c>
      <c r="Y3844" s="168" t="s">
        <v>1259</v>
      </c>
      <c r="Z3844" s="168" t="s">
        <v>21</v>
      </c>
      <c r="AA3844" s="168" t="s">
        <v>5676</v>
      </c>
      <c r="AB3844" s="168" t="s">
        <v>5677</v>
      </c>
      <c r="AC3844" s="168" t="s">
        <v>9857</v>
      </c>
      <c r="AD3844" s="169">
        <v>5336380.8153791334</v>
      </c>
      <c r="AE3844" s="168" t="s">
        <v>809</v>
      </c>
      <c r="AF3844" s="169">
        <v>-4169607.2619872671</v>
      </c>
      <c r="AG3844" s="169">
        <v>-1558137.916214674</v>
      </c>
      <c r="AH3844" s="169">
        <v>-2749121.3212413141</v>
      </c>
      <c r="AI3844" s="168" t="s">
        <v>21</v>
      </c>
      <c r="AJ3844"/>
      <c r="AK3844"/>
    </row>
    <row r="3845" spans="1:37" hidden="1" x14ac:dyDescent="0.25">
      <c r="A3845" s="179" t="b">
        <f>IF(E3845&lt;&gt;1,"",NOT(ISNA(VLOOKUP(P3845,Mapping!$P:$P,1,FALSE))))</f>
        <v>0</v>
      </c>
      <c r="B3845" s="180" t="str">
        <f t="shared" si="59"/>
        <v/>
      </c>
      <c r="E3845" s="167">
        <v>1</v>
      </c>
      <c r="F3845" s="170" t="s">
        <v>5678</v>
      </c>
      <c r="G3845" s="169">
        <v>1053880.0057047091</v>
      </c>
      <c r="H3845" s="168" t="s">
        <v>1266</v>
      </c>
      <c r="I3845" s="168" t="s">
        <v>561</v>
      </c>
      <c r="J3845" s="169">
        <v>539585.57236255822</v>
      </c>
      <c r="K3845" s="169">
        <v>323369.46854659898</v>
      </c>
      <c r="L3845" s="168" t="s">
        <v>5</v>
      </c>
      <c r="M3845" s="168" t="s">
        <v>21</v>
      </c>
      <c r="N3845" s="168" t="s">
        <v>2829</v>
      </c>
      <c r="O3845" s="168" t="s">
        <v>21</v>
      </c>
      <c r="P3845" s="168" t="s">
        <v>2831</v>
      </c>
      <c r="Q3845" s="168" t="s">
        <v>2832</v>
      </c>
      <c r="R3845" s="168" t="s">
        <v>1259</v>
      </c>
      <c r="S3845" s="168" t="s">
        <v>21</v>
      </c>
      <c r="T3845" s="168" t="s">
        <v>1259</v>
      </c>
      <c r="U3845" s="168" t="s">
        <v>1259</v>
      </c>
      <c r="V3845" s="168" t="s">
        <v>2832</v>
      </c>
      <c r="W3845" s="168" t="s">
        <v>1259</v>
      </c>
      <c r="X3845" s="168" t="s">
        <v>21</v>
      </c>
      <c r="Y3845" s="168" t="s">
        <v>1259</v>
      </c>
      <c r="Z3845" s="168" t="s">
        <v>21</v>
      </c>
      <c r="AA3845" s="168" t="s">
        <v>5679</v>
      </c>
      <c r="AB3845" s="168" t="s">
        <v>1259</v>
      </c>
      <c r="AC3845" s="168" t="s">
        <v>9858</v>
      </c>
      <c r="AD3845" s="169">
        <v>942124.81124380138</v>
      </c>
      <c r="AE3845" s="168" t="s">
        <v>809</v>
      </c>
      <c r="AF3845" s="169">
        <v>-555268.01573059044</v>
      </c>
      <c r="AG3845" s="169">
        <v>-785535.39510283922</v>
      </c>
      <c r="AH3845" s="169">
        <v>-478468.88951142941</v>
      </c>
      <c r="AI3845" s="168" t="s">
        <v>21</v>
      </c>
      <c r="AJ3845"/>
      <c r="AK3845"/>
    </row>
    <row r="3846" spans="1:37" hidden="1" x14ac:dyDescent="0.25">
      <c r="A3846" s="179" t="b">
        <f>IF(E3846&lt;&gt;1,"",NOT(ISNA(VLOOKUP(P3846,Mapping!$P:$P,1,FALSE))))</f>
        <v>0</v>
      </c>
      <c r="B3846" s="180" t="str">
        <f t="shared" si="59"/>
        <v/>
      </c>
      <c r="E3846" s="167">
        <v>1</v>
      </c>
      <c r="F3846" s="170" t="s">
        <v>5678</v>
      </c>
      <c r="G3846" s="169">
        <v>35287818.242909677</v>
      </c>
      <c r="H3846" s="168" t="s">
        <v>1266</v>
      </c>
      <c r="I3846" s="168" t="s">
        <v>561</v>
      </c>
      <c r="J3846" s="169">
        <v>18067329.772799041</v>
      </c>
      <c r="K3846" s="169">
        <v>10827611.274158649</v>
      </c>
      <c r="L3846" s="168" t="s">
        <v>5</v>
      </c>
      <c r="M3846" s="168" t="s">
        <v>21</v>
      </c>
      <c r="N3846" s="168" t="s">
        <v>2829</v>
      </c>
      <c r="O3846" s="168" t="s">
        <v>21</v>
      </c>
      <c r="P3846" s="168" t="s">
        <v>2852</v>
      </c>
      <c r="Q3846" s="168" t="s">
        <v>2853</v>
      </c>
      <c r="R3846" s="168" t="s">
        <v>1259</v>
      </c>
      <c r="S3846" s="168" t="s">
        <v>21</v>
      </c>
      <c r="T3846" s="168" t="s">
        <v>1259</v>
      </c>
      <c r="U3846" s="168" t="s">
        <v>1259</v>
      </c>
      <c r="V3846" s="168" t="s">
        <v>2853</v>
      </c>
      <c r="W3846" s="168" t="s">
        <v>1259</v>
      </c>
      <c r="X3846" s="168" t="s">
        <v>21</v>
      </c>
      <c r="Y3846" s="168" t="s">
        <v>1259</v>
      </c>
      <c r="Z3846" s="168" t="s">
        <v>21</v>
      </c>
      <c r="AA3846" s="168" t="s">
        <v>5679</v>
      </c>
      <c r="AB3846" s="168" t="s">
        <v>1259</v>
      </c>
      <c r="AC3846" s="168" t="s">
        <v>9859</v>
      </c>
      <c r="AD3846" s="169">
        <v>31545839.110095128</v>
      </c>
      <c r="AE3846" s="168" t="s">
        <v>809</v>
      </c>
      <c r="AF3846" s="169">
        <v>-18592436.244295139</v>
      </c>
      <c r="AG3846" s="169">
        <v>-26302643.65555121</v>
      </c>
      <c r="AH3846" s="169">
        <v>-16020916.15418406</v>
      </c>
      <c r="AI3846" s="168" t="s">
        <v>21</v>
      </c>
      <c r="AJ3846"/>
      <c r="AK3846"/>
    </row>
    <row r="3847" spans="1:37" hidden="1" x14ac:dyDescent="0.25">
      <c r="A3847" s="179" t="b">
        <f>IF(E3847&lt;&gt;1,"",NOT(ISNA(VLOOKUP(P3847,Mapping!$P:$P,1,FALSE))))</f>
        <v>0</v>
      </c>
      <c r="B3847" s="180" t="str">
        <f t="shared" si="59"/>
        <v/>
      </c>
      <c r="E3847" s="167">
        <v>1</v>
      </c>
      <c r="F3847" s="170" t="s">
        <v>5680</v>
      </c>
      <c r="G3847" s="169">
        <v>831466.58315945789</v>
      </c>
      <c r="H3847" s="168" t="s">
        <v>1266</v>
      </c>
      <c r="I3847" s="168" t="s">
        <v>402</v>
      </c>
      <c r="J3847" s="169">
        <v>322064.16544922232</v>
      </c>
      <c r="K3847" s="169">
        <v>186267.07993836069</v>
      </c>
      <c r="L3847" s="168" t="s">
        <v>5</v>
      </c>
      <c r="M3847" s="168" t="s">
        <v>21</v>
      </c>
      <c r="N3847" s="168" t="s">
        <v>2829</v>
      </c>
      <c r="O3847" s="168" t="s">
        <v>21</v>
      </c>
      <c r="P3847" s="168" t="s">
        <v>2831</v>
      </c>
      <c r="Q3847" s="168" t="s">
        <v>2832</v>
      </c>
      <c r="R3847" s="168" t="s">
        <v>1259</v>
      </c>
      <c r="S3847" s="168" t="s">
        <v>21</v>
      </c>
      <c r="T3847" s="168" t="s">
        <v>1259</v>
      </c>
      <c r="U3847" s="168" t="s">
        <v>1259</v>
      </c>
      <c r="V3847" s="168" t="s">
        <v>2832</v>
      </c>
      <c r="W3847" s="168" t="s">
        <v>1259</v>
      </c>
      <c r="X3847" s="168" t="s">
        <v>21</v>
      </c>
      <c r="Y3847" s="168" t="s">
        <v>1259</v>
      </c>
      <c r="Z3847" s="168" t="s">
        <v>21</v>
      </c>
      <c r="AA3847" s="168" t="s">
        <v>5681</v>
      </c>
      <c r="AB3847" s="168" t="s">
        <v>1259</v>
      </c>
      <c r="AC3847" s="168" t="s">
        <v>9860</v>
      </c>
      <c r="AD3847" s="169">
        <v>464466.11820585612</v>
      </c>
      <c r="AE3847" s="168" t="s">
        <v>814</v>
      </c>
      <c r="AF3847" s="169">
        <v>-495090.16374808701</v>
      </c>
      <c r="AG3847" s="169">
        <v>-380132.71759922139</v>
      </c>
      <c r="AH3847" s="169">
        <v>-195129.4817301326</v>
      </c>
      <c r="AI3847" s="168" t="s">
        <v>21</v>
      </c>
      <c r="AJ3847"/>
      <c r="AK3847"/>
    </row>
    <row r="3848" spans="1:37" hidden="1" x14ac:dyDescent="0.25">
      <c r="A3848" s="179" t="b">
        <f>IF(E3848&lt;&gt;1,"",NOT(ISNA(VLOOKUP(P3848,Mapping!$P:$P,1,FALSE))))</f>
        <v>0</v>
      </c>
      <c r="B3848" s="180" t="str">
        <f t="shared" si="59"/>
        <v/>
      </c>
      <c r="E3848" s="167">
        <v>1</v>
      </c>
      <c r="F3848" s="170" t="s">
        <v>5682</v>
      </c>
      <c r="G3848" s="169">
        <v>1088825.176529278</v>
      </c>
      <c r="H3848" s="168" t="s">
        <v>1266</v>
      </c>
      <c r="I3848" s="168" t="s">
        <v>303</v>
      </c>
      <c r="J3848" s="169">
        <v>390841.55074521911</v>
      </c>
      <c r="K3848" s="169">
        <v>278639.57340783079</v>
      </c>
      <c r="L3848" s="168" t="s">
        <v>5</v>
      </c>
      <c r="M3848" s="168" t="s">
        <v>21</v>
      </c>
      <c r="N3848" s="168" t="s">
        <v>2829</v>
      </c>
      <c r="O3848" s="168" t="s">
        <v>21</v>
      </c>
      <c r="P3848" s="168" t="s">
        <v>2831</v>
      </c>
      <c r="Q3848" s="168" t="s">
        <v>2832</v>
      </c>
      <c r="R3848" s="168" t="s">
        <v>1259</v>
      </c>
      <c r="S3848" s="168" t="s">
        <v>21</v>
      </c>
      <c r="T3848" s="168" t="s">
        <v>1259</v>
      </c>
      <c r="U3848" s="168" t="s">
        <v>1259</v>
      </c>
      <c r="V3848" s="168" t="s">
        <v>2832</v>
      </c>
      <c r="W3848" s="168" t="s">
        <v>1259</v>
      </c>
      <c r="X3848" s="168" t="s">
        <v>21</v>
      </c>
      <c r="Y3848" s="168" t="s">
        <v>1259</v>
      </c>
      <c r="Z3848" s="168" t="s">
        <v>21</v>
      </c>
      <c r="AA3848" s="168" t="s">
        <v>5683</v>
      </c>
      <c r="AB3848" s="168" t="s">
        <v>5684</v>
      </c>
      <c r="AC3848" s="168" t="s">
        <v>9861</v>
      </c>
      <c r="AD3848" s="169">
        <v>636173.59398986853</v>
      </c>
      <c r="AE3848" s="168" t="s">
        <v>816</v>
      </c>
      <c r="AF3848" s="169">
        <v>-574500.33649341296</v>
      </c>
      <c r="AG3848" s="169">
        <v>-977086.40360882471</v>
      </c>
      <c r="AH3848" s="169">
        <v>-409912.24034274631</v>
      </c>
      <c r="AI3848" s="168" t="s">
        <v>21</v>
      </c>
      <c r="AJ3848"/>
      <c r="AK3848"/>
    </row>
    <row r="3849" spans="1:37" hidden="1" x14ac:dyDescent="0.25">
      <c r="A3849" s="179" t="b">
        <f>IF(E3849&lt;&gt;1,"",NOT(ISNA(VLOOKUP(P3849,Mapping!$P:$P,1,FALSE))))</f>
        <v>0</v>
      </c>
      <c r="B3849" s="180" t="str">
        <f t="shared" si="59"/>
        <v/>
      </c>
      <c r="E3849" s="167">
        <v>1</v>
      </c>
      <c r="F3849" s="170" t="s">
        <v>5685</v>
      </c>
      <c r="G3849" s="169">
        <v>2156237.2325325701</v>
      </c>
      <c r="H3849" s="168" t="s">
        <v>1266</v>
      </c>
      <c r="I3849" s="168" t="s">
        <v>303</v>
      </c>
      <c r="J3849" s="169">
        <v>568446.82764467178</v>
      </c>
      <c r="K3849" s="169">
        <v>264701.59280518931</v>
      </c>
      <c r="L3849" s="168" t="s">
        <v>5</v>
      </c>
      <c r="M3849" s="168" t="s">
        <v>21</v>
      </c>
      <c r="N3849" s="168" t="s">
        <v>2829</v>
      </c>
      <c r="O3849" s="168" t="s">
        <v>21</v>
      </c>
      <c r="P3849" s="168" t="s">
        <v>2831</v>
      </c>
      <c r="Q3849" s="168" t="s">
        <v>2832</v>
      </c>
      <c r="R3849" s="168" t="s">
        <v>1259</v>
      </c>
      <c r="S3849" s="168" t="s">
        <v>21</v>
      </c>
      <c r="T3849" s="168" t="s">
        <v>1259</v>
      </c>
      <c r="U3849" s="168" t="s">
        <v>1259</v>
      </c>
      <c r="V3849" s="168" t="s">
        <v>2832</v>
      </c>
      <c r="W3849" s="168" t="s">
        <v>1259</v>
      </c>
      <c r="X3849" s="168" t="s">
        <v>21</v>
      </c>
      <c r="Y3849" s="168" t="s">
        <v>1259</v>
      </c>
      <c r="Z3849" s="168" t="s">
        <v>21</v>
      </c>
      <c r="AA3849" s="168" t="s">
        <v>5686</v>
      </c>
      <c r="AB3849" s="168" t="s">
        <v>5687</v>
      </c>
      <c r="AC3849" s="168" t="s">
        <v>9862</v>
      </c>
      <c r="AD3849" s="169">
        <v>740326.78056188673</v>
      </c>
      <c r="AE3849" s="168" t="s">
        <v>818</v>
      </c>
      <c r="AF3849" s="169">
        <v>-505695.27731634979</v>
      </c>
      <c r="AG3849" s="169">
        <v>-44787.29814874148</v>
      </c>
      <c r="AH3849" s="169">
        <v>-682945.72847446403</v>
      </c>
      <c r="AI3849" s="168" t="s">
        <v>21</v>
      </c>
      <c r="AJ3849"/>
      <c r="AK3849"/>
    </row>
    <row r="3850" spans="1:37" hidden="1" x14ac:dyDescent="0.25">
      <c r="A3850" s="179" t="b">
        <f>IF(E3850&lt;&gt;1,"",NOT(ISNA(VLOOKUP(P3850,Mapping!$P:$P,1,FALSE))))</f>
        <v>0</v>
      </c>
      <c r="B3850" s="180" t="str">
        <f t="shared" si="59"/>
        <v/>
      </c>
      <c r="E3850" s="167">
        <v>1</v>
      </c>
      <c r="F3850" s="170" t="s">
        <v>5685</v>
      </c>
      <c r="G3850" s="169">
        <v>417879.32848172297</v>
      </c>
      <c r="H3850" s="168" t="s">
        <v>1266</v>
      </c>
      <c r="I3850" s="168" t="s">
        <v>303</v>
      </c>
      <c r="J3850" s="169">
        <v>110165.14093614811</v>
      </c>
      <c r="K3850" s="169">
        <v>51299.236549939327</v>
      </c>
      <c r="L3850" s="168" t="s">
        <v>5</v>
      </c>
      <c r="M3850" s="168" t="s">
        <v>21</v>
      </c>
      <c r="N3850" s="168" t="s">
        <v>2829</v>
      </c>
      <c r="O3850" s="168" t="s">
        <v>21</v>
      </c>
      <c r="P3850" s="168" t="s">
        <v>2833</v>
      </c>
      <c r="Q3850" s="168" t="s">
        <v>2834</v>
      </c>
      <c r="R3850" s="168" t="s">
        <v>1259</v>
      </c>
      <c r="S3850" s="168" t="s">
        <v>21</v>
      </c>
      <c r="T3850" s="168" t="s">
        <v>1259</v>
      </c>
      <c r="U3850" s="168" t="s">
        <v>1259</v>
      </c>
      <c r="V3850" s="168" t="s">
        <v>2834</v>
      </c>
      <c r="W3850" s="168" t="s">
        <v>1259</v>
      </c>
      <c r="X3850" s="168" t="s">
        <v>21</v>
      </c>
      <c r="Y3850" s="168" t="s">
        <v>1259</v>
      </c>
      <c r="Z3850" s="168" t="s">
        <v>21</v>
      </c>
      <c r="AA3850" s="168" t="s">
        <v>5686</v>
      </c>
      <c r="AB3850" s="168" t="s">
        <v>5687</v>
      </c>
      <c r="AC3850" s="168" t="s">
        <v>9863</v>
      </c>
      <c r="AD3850" s="169">
        <v>143475.5198781518</v>
      </c>
      <c r="AE3850" s="168" t="s">
        <v>818</v>
      </c>
      <c r="AF3850" s="169">
        <v>-98003.874394253653</v>
      </c>
      <c r="AG3850" s="169">
        <v>-8679.7898638104089</v>
      </c>
      <c r="AH3850" s="169">
        <v>-132355.05727223339</v>
      </c>
      <c r="AI3850" s="168" t="s">
        <v>21</v>
      </c>
      <c r="AJ3850"/>
      <c r="AK3850"/>
    </row>
    <row r="3851" spans="1:37" hidden="1" x14ac:dyDescent="0.25">
      <c r="A3851" s="179" t="b">
        <f>IF(E3851&lt;&gt;1,"",NOT(ISNA(VLOOKUP(P3851,Mapping!$P:$P,1,FALSE))))</f>
        <v>0</v>
      </c>
      <c r="B3851" s="180" t="str">
        <f t="shared" si="59"/>
        <v/>
      </c>
      <c r="E3851" s="167">
        <v>1</v>
      </c>
      <c r="F3851" s="170" t="s">
        <v>5685</v>
      </c>
      <c r="G3851" s="169">
        <v>4329938.4538381286</v>
      </c>
      <c r="H3851" s="168" t="s">
        <v>1266</v>
      </c>
      <c r="I3851" s="168" t="s">
        <v>303</v>
      </c>
      <c r="J3851" s="169">
        <v>1141497.6704998431</v>
      </c>
      <c r="K3851" s="169">
        <v>531547.08034292154</v>
      </c>
      <c r="L3851" s="168" t="s">
        <v>5</v>
      </c>
      <c r="M3851" s="168" t="s">
        <v>21</v>
      </c>
      <c r="N3851" s="168" t="s">
        <v>2829</v>
      </c>
      <c r="O3851" s="168" t="s">
        <v>21</v>
      </c>
      <c r="P3851" s="168" t="s">
        <v>2835</v>
      </c>
      <c r="Q3851" s="168" t="s">
        <v>2834</v>
      </c>
      <c r="R3851" s="168" t="s">
        <v>1259</v>
      </c>
      <c r="S3851" s="168" t="s">
        <v>21</v>
      </c>
      <c r="T3851" s="168" t="s">
        <v>1259</v>
      </c>
      <c r="U3851" s="168" t="s">
        <v>1259</v>
      </c>
      <c r="V3851" s="168" t="s">
        <v>2834</v>
      </c>
      <c r="W3851" s="168" t="s">
        <v>1259</v>
      </c>
      <c r="X3851" s="168" t="s">
        <v>21</v>
      </c>
      <c r="Y3851" s="168" t="s">
        <v>1259</v>
      </c>
      <c r="Z3851" s="168" t="s">
        <v>21</v>
      </c>
      <c r="AA3851" s="168" t="s">
        <v>5686</v>
      </c>
      <c r="AB3851" s="168" t="s">
        <v>5687</v>
      </c>
      <c r="AC3851" s="168" t="s">
        <v>9864</v>
      </c>
      <c r="AD3851" s="169">
        <v>1486649.68176811</v>
      </c>
      <c r="AE3851" s="168" t="s">
        <v>818</v>
      </c>
      <c r="AF3851" s="169">
        <v>-1015486.326893914</v>
      </c>
      <c r="AG3851" s="169">
        <v>-89937.341574412771</v>
      </c>
      <c r="AH3851" s="169">
        <v>-1371422.8318619891</v>
      </c>
      <c r="AI3851" s="168" t="s">
        <v>21</v>
      </c>
      <c r="AJ3851"/>
      <c r="AK3851"/>
    </row>
    <row r="3852" spans="1:37" hidden="1" x14ac:dyDescent="0.25">
      <c r="A3852" s="179" t="b">
        <f>IF(E3852&lt;&gt;1,"",NOT(ISNA(VLOOKUP(P3852,Mapping!$P:$P,1,FALSE))))</f>
        <v>0</v>
      </c>
      <c r="B3852" s="180" t="str">
        <f t="shared" si="59"/>
        <v/>
      </c>
      <c r="E3852" s="167">
        <v>1</v>
      </c>
      <c r="F3852" s="170" t="s">
        <v>5685</v>
      </c>
      <c r="G3852" s="169">
        <v>4330189.7342521288</v>
      </c>
      <c r="H3852" s="168" t="s">
        <v>1266</v>
      </c>
      <c r="I3852" s="168" t="s">
        <v>303</v>
      </c>
      <c r="J3852" s="169">
        <v>1141563.915323013</v>
      </c>
      <c r="K3852" s="169">
        <v>531577.92774914566</v>
      </c>
      <c r="L3852" s="168" t="s">
        <v>5</v>
      </c>
      <c r="M3852" s="168" t="s">
        <v>21</v>
      </c>
      <c r="N3852" s="168" t="s">
        <v>2829</v>
      </c>
      <c r="O3852" s="168" t="s">
        <v>21</v>
      </c>
      <c r="P3852" s="168" t="s">
        <v>2836</v>
      </c>
      <c r="Q3852" s="168" t="s">
        <v>2837</v>
      </c>
      <c r="R3852" s="168" t="s">
        <v>1259</v>
      </c>
      <c r="S3852" s="168" t="s">
        <v>21</v>
      </c>
      <c r="T3852" s="168" t="s">
        <v>1259</v>
      </c>
      <c r="U3852" s="168" t="s">
        <v>1259</v>
      </c>
      <c r="V3852" s="168" t="s">
        <v>2837</v>
      </c>
      <c r="W3852" s="168" t="s">
        <v>1259</v>
      </c>
      <c r="X3852" s="168" t="s">
        <v>21</v>
      </c>
      <c r="Y3852" s="168" t="s">
        <v>1259</v>
      </c>
      <c r="Z3852" s="168" t="s">
        <v>21</v>
      </c>
      <c r="AA3852" s="168" t="s">
        <v>5686</v>
      </c>
      <c r="AB3852" s="168" t="s">
        <v>5687</v>
      </c>
      <c r="AC3852" s="168" t="s">
        <v>9865</v>
      </c>
      <c r="AD3852" s="169">
        <v>1486735.956885298</v>
      </c>
      <c r="AE3852" s="168" t="s">
        <v>818</v>
      </c>
      <c r="AF3852" s="169">
        <v>-1015545.2588688961</v>
      </c>
      <c r="AG3852" s="169">
        <v>-89942.560930915177</v>
      </c>
      <c r="AH3852" s="169">
        <v>-1371502.419990235</v>
      </c>
      <c r="AI3852" s="168" t="s">
        <v>21</v>
      </c>
      <c r="AJ3852"/>
      <c r="AK3852"/>
    </row>
    <row r="3853" spans="1:37" hidden="1" x14ac:dyDescent="0.25">
      <c r="A3853" s="179" t="b">
        <f>IF(E3853&lt;&gt;1,"",NOT(ISNA(VLOOKUP(P3853,Mapping!$P:$P,1,FALSE))))</f>
        <v>0</v>
      </c>
      <c r="B3853" s="180" t="str">
        <f t="shared" si="59"/>
        <v/>
      </c>
      <c r="E3853" s="167">
        <v>1</v>
      </c>
      <c r="F3853" s="170" t="s">
        <v>5688</v>
      </c>
      <c r="G3853" s="169">
        <v>2555520.082351306</v>
      </c>
      <c r="H3853" s="168" t="s">
        <v>1266</v>
      </c>
      <c r="I3853" s="168" t="s">
        <v>303</v>
      </c>
      <c r="J3853" s="169">
        <v>781809.12444105011</v>
      </c>
      <c r="K3853" s="169">
        <v>394331.58533522632</v>
      </c>
      <c r="L3853" s="168" t="s">
        <v>5</v>
      </c>
      <c r="M3853" s="168" t="s">
        <v>21</v>
      </c>
      <c r="N3853" s="168" t="s">
        <v>2829</v>
      </c>
      <c r="O3853" s="168" t="s">
        <v>21</v>
      </c>
      <c r="P3853" s="168" t="s">
        <v>2831</v>
      </c>
      <c r="Q3853" s="168" t="s">
        <v>2832</v>
      </c>
      <c r="R3853" s="168" t="s">
        <v>1259</v>
      </c>
      <c r="S3853" s="168" t="s">
        <v>21</v>
      </c>
      <c r="T3853" s="168" t="s">
        <v>1259</v>
      </c>
      <c r="U3853" s="168" t="s">
        <v>1259</v>
      </c>
      <c r="V3853" s="168" t="s">
        <v>2832</v>
      </c>
      <c r="W3853" s="168" t="s">
        <v>1259</v>
      </c>
      <c r="X3853" s="168" t="s">
        <v>21</v>
      </c>
      <c r="Y3853" s="168" t="s">
        <v>1259</v>
      </c>
      <c r="Z3853" s="168" t="s">
        <v>21</v>
      </c>
      <c r="AA3853" s="168" t="s">
        <v>5689</v>
      </c>
      <c r="AB3853" s="168" t="s">
        <v>5690</v>
      </c>
      <c r="AC3853" s="168" t="s">
        <v>7095</v>
      </c>
      <c r="AD3853" s="169">
        <v>1263476.1616114569</v>
      </c>
      <c r="AE3853" s="168" t="s">
        <v>819</v>
      </c>
      <c r="AF3853" s="169">
        <v>-818032.21382071963</v>
      </c>
      <c r="AG3853" s="169">
        <v>989504.51443008799</v>
      </c>
      <c r="AH3853" s="169">
        <v>-569704.23484562337</v>
      </c>
      <c r="AI3853" s="168" t="s">
        <v>21</v>
      </c>
      <c r="AJ3853"/>
      <c r="AK3853"/>
    </row>
    <row r="3854" spans="1:37" hidden="1" x14ac:dyDescent="0.25">
      <c r="A3854" s="179" t="b">
        <f>IF(E3854&lt;&gt;1,"",NOT(ISNA(VLOOKUP(P3854,Mapping!$P:$P,1,FALSE))))</f>
        <v>0</v>
      </c>
      <c r="B3854" s="180" t="str">
        <f t="shared" si="59"/>
        <v/>
      </c>
      <c r="E3854" s="167">
        <v>1</v>
      </c>
      <c r="F3854" s="170" t="s">
        <v>5688</v>
      </c>
      <c r="G3854" s="169">
        <v>1894961.025277744</v>
      </c>
      <c r="H3854" s="168" t="s">
        <v>1266</v>
      </c>
      <c r="I3854" s="168" t="s">
        <v>303</v>
      </c>
      <c r="J3854" s="169">
        <v>579724.58532167028</v>
      </c>
      <c r="K3854" s="169">
        <v>292403.4878093031</v>
      </c>
      <c r="L3854" s="168" t="s">
        <v>5</v>
      </c>
      <c r="M3854" s="168" t="s">
        <v>21</v>
      </c>
      <c r="N3854" s="168" t="s">
        <v>2829</v>
      </c>
      <c r="O3854" s="168" t="s">
        <v>21</v>
      </c>
      <c r="P3854" s="168" t="s">
        <v>2835</v>
      </c>
      <c r="Q3854" s="168" t="s">
        <v>2834</v>
      </c>
      <c r="R3854" s="168" t="s">
        <v>1259</v>
      </c>
      <c r="S3854" s="168" t="s">
        <v>21</v>
      </c>
      <c r="T3854" s="168" t="s">
        <v>1259</v>
      </c>
      <c r="U3854" s="168" t="s">
        <v>1259</v>
      </c>
      <c r="V3854" s="168" t="s">
        <v>2834</v>
      </c>
      <c r="W3854" s="168" t="s">
        <v>1259</v>
      </c>
      <c r="X3854" s="168" t="s">
        <v>21</v>
      </c>
      <c r="Y3854" s="168" t="s">
        <v>1259</v>
      </c>
      <c r="Z3854" s="168" t="s">
        <v>21</v>
      </c>
      <c r="AA3854" s="168" t="s">
        <v>5689</v>
      </c>
      <c r="AB3854" s="168" t="s">
        <v>5690</v>
      </c>
      <c r="AC3854" s="168" t="s">
        <v>5691</v>
      </c>
      <c r="AD3854" s="169">
        <v>936888.77624406421</v>
      </c>
      <c r="AE3854" s="168" t="s">
        <v>819</v>
      </c>
      <c r="AF3854" s="169">
        <v>-606584.61395680672</v>
      </c>
      <c r="AG3854" s="169">
        <v>733734.20233746013</v>
      </c>
      <c r="AH3854" s="169">
        <v>-422445.25035187253</v>
      </c>
      <c r="AI3854" s="168" t="s">
        <v>21</v>
      </c>
      <c r="AJ3854"/>
      <c r="AK3854"/>
    </row>
    <row r="3855" spans="1:37" hidden="1" x14ac:dyDescent="0.25">
      <c r="A3855" s="179" t="b">
        <f>IF(E3855&lt;&gt;1,"",NOT(ISNA(VLOOKUP(P3855,Mapping!$P:$P,1,FALSE))))</f>
        <v>0</v>
      </c>
      <c r="B3855" s="180" t="str">
        <f t="shared" si="59"/>
        <v/>
      </c>
      <c r="E3855" s="167">
        <v>1</v>
      </c>
      <c r="F3855" s="170" t="s">
        <v>5688</v>
      </c>
      <c r="G3855" s="169">
        <v>5074553.0431856345</v>
      </c>
      <c r="H3855" s="168" t="s">
        <v>1266</v>
      </c>
      <c r="I3855" s="168" t="s">
        <v>303</v>
      </c>
      <c r="J3855" s="169">
        <v>1552455.7599924421</v>
      </c>
      <c r="K3855" s="169">
        <v>783032.99598645326</v>
      </c>
      <c r="L3855" s="168" t="s">
        <v>5</v>
      </c>
      <c r="M3855" s="168" t="s">
        <v>21</v>
      </c>
      <c r="N3855" s="168" t="s">
        <v>2829</v>
      </c>
      <c r="O3855" s="168" t="s">
        <v>21</v>
      </c>
      <c r="P3855" s="168" t="s">
        <v>2836</v>
      </c>
      <c r="Q3855" s="168" t="s">
        <v>2837</v>
      </c>
      <c r="R3855" s="168" t="s">
        <v>1259</v>
      </c>
      <c r="S3855" s="168" t="s">
        <v>21</v>
      </c>
      <c r="T3855" s="168" t="s">
        <v>1259</v>
      </c>
      <c r="U3855" s="168" t="s">
        <v>1259</v>
      </c>
      <c r="V3855" s="168" t="s">
        <v>2837</v>
      </c>
      <c r="W3855" s="168" t="s">
        <v>1259</v>
      </c>
      <c r="X3855" s="168" t="s">
        <v>21</v>
      </c>
      <c r="Y3855" s="168" t="s">
        <v>1259</v>
      </c>
      <c r="Z3855" s="168" t="s">
        <v>21</v>
      </c>
      <c r="AA3855" s="168" t="s">
        <v>5689</v>
      </c>
      <c r="AB3855" s="168" t="s">
        <v>5690</v>
      </c>
      <c r="AC3855" s="168" t="s">
        <v>9866</v>
      </c>
      <c r="AD3855" s="169">
        <v>2508912.7043755068</v>
      </c>
      <c r="AE3855" s="168" t="s">
        <v>819</v>
      </c>
      <c r="AF3855" s="169">
        <v>-1624384.7539043371</v>
      </c>
      <c r="AG3855" s="169">
        <v>1964881.113486337</v>
      </c>
      <c r="AH3855" s="169">
        <v>-1131274.365095824</v>
      </c>
      <c r="AI3855" s="168" t="s">
        <v>21</v>
      </c>
      <c r="AJ3855"/>
      <c r="AK3855"/>
    </row>
    <row r="3856" spans="1:37" hidden="1" x14ac:dyDescent="0.25">
      <c r="A3856" s="179" t="b">
        <f>IF(E3856&lt;&gt;1,"",NOT(ISNA(VLOOKUP(P3856,Mapping!$P:$P,1,FALSE))))</f>
        <v>0</v>
      </c>
      <c r="B3856" s="180" t="str">
        <f t="shared" si="59"/>
        <v/>
      </c>
      <c r="E3856" s="167">
        <v>1</v>
      </c>
      <c r="F3856" s="170" t="s">
        <v>5692</v>
      </c>
      <c r="G3856" s="169">
        <v>1139424.867555717</v>
      </c>
      <c r="H3856" s="168" t="s">
        <v>1266</v>
      </c>
      <c r="I3856" s="168" t="s">
        <v>402</v>
      </c>
      <c r="J3856" s="169">
        <v>384134.51574224408</v>
      </c>
      <c r="K3856" s="169">
        <v>204363.26480802239</v>
      </c>
      <c r="L3856" s="168" t="s">
        <v>5</v>
      </c>
      <c r="M3856" s="168" t="s">
        <v>21</v>
      </c>
      <c r="N3856" s="168" t="s">
        <v>2829</v>
      </c>
      <c r="O3856" s="168" t="s">
        <v>21</v>
      </c>
      <c r="P3856" s="168" t="s">
        <v>2831</v>
      </c>
      <c r="Q3856" s="168" t="s">
        <v>2832</v>
      </c>
      <c r="R3856" s="168" t="s">
        <v>1259</v>
      </c>
      <c r="S3856" s="168" t="s">
        <v>21</v>
      </c>
      <c r="T3856" s="168" t="s">
        <v>1259</v>
      </c>
      <c r="U3856" s="168" t="s">
        <v>1259</v>
      </c>
      <c r="V3856" s="168" t="s">
        <v>2832</v>
      </c>
      <c r="W3856" s="168" t="s">
        <v>1259</v>
      </c>
      <c r="X3856" s="168" t="s">
        <v>21</v>
      </c>
      <c r="Y3856" s="168" t="s">
        <v>1259</v>
      </c>
      <c r="Z3856" s="168" t="s">
        <v>21</v>
      </c>
      <c r="AA3856" s="168" t="s">
        <v>5693</v>
      </c>
      <c r="AB3856" s="168" t="s">
        <v>1259</v>
      </c>
      <c r="AC3856" s="168" t="s">
        <v>9867</v>
      </c>
      <c r="AD3856" s="169">
        <v>493938.24297659763</v>
      </c>
      <c r="AE3856" s="168" t="s">
        <v>810</v>
      </c>
      <c r="AF3856" s="169">
        <v>-168708.1730046036</v>
      </c>
      <c r="AG3856" s="169">
        <v>-699448.81152548548</v>
      </c>
      <c r="AH3856" s="169">
        <v>-437096.7005232427</v>
      </c>
      <c r="AI3856" s="168" t="s">
        <v>21</v>
      </c>
      <c r="AJ3856"/>
      <c r="AK3856"/>
    </row>
    <row r="3857" spans="1:37" hidden="1" x14ac:dyDescent="0.25">
      <c r="A3857" s="179" t="b">
        <f>IF(E3857&lt;&gt;1,"",NOT(ISNA(VLOOKUP(P3857,Mapping!$P:$P,1,FALSE))))</f>
        <v>0</v>
      </c>
      <c r="B3857" s="180" t="str">
        <f t="shared" si="59"/>
        <v/>
      </c>
      <c r="E3857" s="167">
        <v>1</v>
      </c>
      <c r="F3857" s="170" t="s">
        <v>5692</v>
      </c>
      <c r="G3857" s="169">
        <v>463899.22874505742</v>
      </c>
      <c r="H3857" s="168" t="s">
        <v>1266</v>
      </c>
      <c r="I3857" s="168" t="s">
        <v>402</v>
      </c>
      <c r="J3857" s="169">
        <v>156394.43254337239</v>
      </c>
      <c r="K3857" s="169">
        <v>83203.345501521195</v>
      </c>
      <c r="L3857" s="168" t="s">
        <v>5</v>
      </c>
      <c r="M3857" s="168" t="s">
        <v>21</v>
      </c>
      <c r="N3857" s="168" t="s">
        <v>2829</v>
      </c>
      <c r="O3857" s="168" t="s">
        <v>21</v>
      </c>
      <c r="P3857" s="168" t="s">
        <v>2836</v>
      </c>
      <c r="Q3857" s="168" t="s">
        <v>2837</v>
      </c>
      <c r="R3857" s="168" t="s">
        <v>1259</v>
      </c>
      <c r="S3857" s="168" t="s">
        <v>21</v>
      </c>
      <c r="T3857" s="168" t="s">
        <v>1259</v>
      </c>
      <c r="U3857" s="168" t="s">
        <v>1259</v>
      </c>
      <c r="V3857" s="168" t="s">
        <v>2837</v>
      </c>
      <c r="W3857" s="168" t="s">
        <v>1259</v>
      </c>
      <c r="X3857" s="168" t="s">
        <v>21</v>
      </c>
      <c r="Y3857" s="168" t="s">
        <v>1259</v>
      </c>
      <c r="Z3857" s="168" t="s">
        <v>21</v>
      </c>
      <c r="AA3857" s="168" t="s">
        <v>5693</v>
      </c>
      <c r="AB3857" s="168" t="s">
        <v>1259</v>
      </c>
      <c r="AC3857" s="168" t="s">
        <v>9868</v>
      </c>
      <c r="AD3857" s="169">
        <v>201099.3234297889</v>
      </c>
      <c r="AE3857" s="168" t="s">
        <v>810</v>
      </c>
      <c r="AF3857" s="169">
        <v>-68686.925806449668</v>
      </c>
      <c r="AG3857" s="169">
        <v>-284769.7759215819</v>
      </c>
      <c r="AH3857" s="169">
        <v>-177957.16771981571</v>
      </c>
      <c r="AI3857" s="168" t="s">
        <v>21</v>
      </c>
      <c r="AJ3857"/>
      <c r="AK3857"/>
    </row>
    <row r="3858" spans="1:37" hidden="1" x14ac:dyDescent="0.25">
      <c r="A3858" s="179" t="b">
        <f>IF(E3858&lt;&gt;1,"",NOT(ISNA(VLOOKUP(P3858,Mapping!$P:$P,1,FALSE))))</f>
        <v>0</v>
      </c>
      <c r="B3858" s="180" t="str">
        <f t="shared" si="59"/>
        <v/>
      </c>
      <c r="E3858" s="167">
        <v>1</v>
      </c>
      <c r="F3858" s="170" t="s">
        <v>5695</v>
      </c>
      <c r="G3858" s="169">
        <v>1309733.5772421311</v>
      </c>
      <c r="H3858" s="168" t="s">
        <v>1266</v>
      </c>
      <c r="I3858" s="168" t="s">
        <v>303</v>
      </c>
      <c r="J3858" s="169">
        <v>647228.82695788925</v>
      </c>
      <c r="K3858" s="169">
        <v>430391.22189817659</v>
      </c>
      <c r="L3858" s="168" t="s">
        <v>5</v>
      </c>
      <c r="M3858" s="168" t="s">
        <v>21</v>
      </c>
      <c r="N3858" s="168" t="s">
        <v>2829</v>
      </c>
      <c r="O3858" s="168" t="s">
        <v>21</v>
      </c>
      <c r="P3858" s="168" t="s">
        <v>2831</v>
      </c>
      <c r="Q3858" s="168" t="s">
        <v>2832</v>
      </c>
      <c r="R3858" s="168" t="s">
        <v>1259</v>
      </c>
      <c r="S3858" s="168" t="s">
        <v>21</v>
      </c>
      <c r="T3858" s="168" t="s">
        <v>1259</v>
      </c>
      <c r="U3858" s="168" t="s">
        <v>1259</v>
      </c>
      <c r="V3858" s="168" t="s">
        <v>2832</v>
      </c>
      <c r="W3858" s="168" t="s">
        <v>1259</v>
      </c>
      <c r="X3858" s="168" t="s">
        <v>21</v>
      </c>
      <c r="Y3858" s="168" t="s">
        <v>1259</v>
      </c>
      <c r="Z3858" s="168" t="s">
        <v>21</v>
      </c>
      <c r="AA3858" s="168" t="s">
        <v>5696</v>
      </c>
      <c r="AB3858" s="168" t="s">
        <v>5697</v>
      </c>
      <c r="AC3858" s="168" t="s">
        <v>9869</v>
      </c>
      <c r="AD3858" s="169">
        <v>915507.52217347396</v>
      </c>
      <c r="AE3858" s="168" t="s">
        <v>807</v>
      </c>
      <c r="AF3858" s="169">
        <v>-405820.64244258049</v>
      </c>
      <c r="AG3858" s="169">
        <v>2138754.3372471249</v>
      </c>
      <c r="AH3858" s="169">
        <v>-747112.80110566248</v>
      </c>
      <c r="AI3858" s="168" t="s">
        <v>21</v>
      </c>
      <c r="AJ3858"/>
      <c r="AK3858"/>
    </row>
    <row r="3859" spans="1:37" hidden="1" x14ac:dyDescent="0.25">
      <c r="A3859" s="179" t="b">
        <f>IF(E3859&lt;&gt;1,"",NOT(ISNA(VLOOKUP(P3859,Mapping!$P:$P,1,FALSE))))</f>
        <v>0</v>
      </c>
      <c r="B3859" s="180" t="str">
        <f t="shared" si="59"/>
        <v/>
      </c>
      <c r="E3859" s="167">
        <v>1</v>
      </c>
      <c r="F3859" s="170" t="s">
        <v>5695</v>
      </c>
      <c r="G3859" s="169">
        <v>3404115.1560757421</v>
      </c>
      <c r="H3859" s="168" t="s">
        <v>1266</v>
      </c>
      <c r="I3859" s="168" t="s">
        <v>303</v>
      </c>
      <c r="J3859" s="169">
        <v>1682205.8299335779</v>
      </c>
      <c r="K3859" s="169">
        <v>1118625.426547101</v>
      </c>
      <c r="L3859" s="168" t="s">
        <v>5</v>
      </c>
      <c r="M3859" s="168" t="s">
        <v>21</v>
      </c>
      <c r="N3859" s="168" t="s">
        <v>2829</v>
      </c>
      <c r="O3859" s="168" t="s">
        <v>21</v>
      </c>
      <c r="P3859" s="168" t="s">
        <v>2851</v>
      </c>
      <c r="Q3859" s="168" t="s">
        <v>2834</v>
      </c>
      <c r="R3859" s="168" t="s">
        <v>1259</v>
      </c>
      <c r="S3859" s="168" t="s">
        <v>21</v>
      </c>
      <c r="T3859" s="168" t="s">
        <v>1259</v>
      </c>
      <c r="U3859" s="168" t="s">
        <v>1259</v>
      </c>
      <c r="V3859" s="168" t="s">
        <v>2834</v>
      </c>
      <c r="W3859" s="168" t="s">
        <v>1259</v>
      </c>
      <c r="X3859" s="168" t="s">
        <v>21</v>
      </c>
      <c r="Y3859" s="168" t="s">
        <v>1259</v>
      </c>
      <c r="Z3859" s="168" t="s">
        <v>21</v>
      </c>
      <c r="AA3859" s="168" t="s">
        <v>5696</v>
      </c>
      <c r="AB3859" s="168" t="s">
        <v>5697</v>
      </c>
      <c r="AC3859" s="168" t="s">
        <v>9870</v>
      </c>
      <c r="AD3859" s="169">
        <v>2379486.245053269</v>
      </c>
      <c r="AE3859" s="168" t="s">
        <v>807</v>
      </c>
      <c r="AF3859" s="169">
        <v>-1054764.2845776959</v>
      </c>
      <c r="AG3859" s="169">
        <v>5558814.5414093658</v>
      </c>
      <c r="AH3859" s="169">
        <v>-1941813.246398747</v>
      </c>
      <c r="AI3859" s="168" t="s">
        <v>21</v>
      </c>
      <c r="AJ3859"/>
      <c r="AK3859"/>
    </row>
    <row r="3860" spans="1:37" hidden="1" x14ac:dyDescent="0.25">
      <c r="A3860" s="179" t="b">
        <f>IF(E3860&lt;&gt;1,"",NOT(ISNA(VLOOKUP(P3860,Mapping!$P:$P,1,FALSE))))</f>
        <v>0</v>
      </c>
      <c r="B3860" s="180" t="str">
        <f t="shared" si="59"/>
        <v/>
      </c>
      <c r="E3860" s="167">
        <v>1</v>
      </c>
      <c r="F3860" s="170" t="s">
        <v>5698</v>
      </c>
      <c r="G3860" s="169">
        <v>248153.51842660189</v>
      </c>
      <c r="H3860" s="168" t="s">
        <v>1266</v>
      </c>
      <c r="I3860" s="168" t="s">
        <v>402</v>
      </c>
      <c r="J3860" s="169">
        <v>95088.015513088307</v>
      </c>
      <c r="K3860" s="169">
        <v>50240.817040979513</v>
      </c>
      <c r="L3860" s="168" t="s">
        <v>5</v>
      </c>
      <c r="M3860" s="168" t="s">
        <v>21</v>
      </c>
      <c r="N3860" s="168" t="s">
        <v>2829</v>
      </c>
      <c r="O3860" s="168" t="s">
        <v>21</v>
      </c>
      <c r="P3860" s="168" t="s">
        <v>2831</v>
      </c>
      <c r="Q3860" s="168" t="s">
        <v>2832</v>
      </c>
      <c r="R3860" s="168" t="s">
        <v>1259</v>
      </c>
      <c r="S3860" s="168" t="s">
        <v>21</v>
      </c>
      <c r="T3860" s="168" t="s">
        <v>1259</v>
      </c>
      <c r="U3860" s="168" t="s">
        <v>1259</v>
      </c>
      <c r="V3860" s="168" t="s">
        <v>2832</v>
      </c>
      <c r="W3860" s="168" t="s">
        <v>1259</v>
      </c>
      <c r="X3860" s="168" t="s">
        <v>21</v>
      </c>
      <c r="Y3860" s="168" t="s">
        <v>1259</v>
      </c>
      <c r="Z3860" s="168" t="s">
        <v>21</v>
      </c>
      <c r="AA3860" s="168" t="s">
        <v>5699</v>
      </c>
      <c r="AB3860" s="168" t="s">
        <v>1259</v>
      </c>
      <c r="AC3860" s="168" t="s">
        <v>7242</v>
      </c>
      <c r="AD3860" s="169">
        <v>169708.06522996319</v>
      </c>
      <c r="AE3860" s="168" t="s">
        <v>807</v>
      </c>
      <c r="AF3860" s="169">
        <v>-113313.0214022414</v>
      </c>
      <c r="AG3860" s="169">
        <v>871519.5562603554</v>
      </c>
      <c r="AH3860" s="169">
        <v>-88911.031763252657</v>
      </c>
      <c r="AI3860" s="168" t="s">
        <v>21</v>
      </c>
      <c r="AJ3860"/>
      <c r="AK3860"/>
    </row>
    <row r="3861" spans="1:37" hidden="1" x14ac:dyDescent="0.25">
      <c r="A3861" s="179" t="b">
        <f>IF(E3861&lt;&gt;1,"",NOT(ISNA(VLOOKUP(P3861,Mapping!$P:$P,1,FALSE))))</f>
        <v>0</v>
      </c>
      <c r="B3861" s="180" t="str">
        <f t="shared" ref="B3861:B3884" si="60">IF(AI3861="","",VALUE(AI3861))</f>
        <v/>
      </c>
      <c r="E3861" s="167">
        <v>1</v>
      </c>
      <c r="F3861" s="170" t="s">
        <v>9871</v>
      </c>
      <c r="G3861" s="169">
        <v>737448.86879951099</v>
      </c>
      <c r="H3861" s="168" t="s">
        <v>1266</v>
      </c>
      <c r="I3861" s="168" t="s">
        <v>303</v>
      </c>
      <c r="J3861" s="169">
        <v>360309.41615520703</v>
      </c>
      <c r="K3861" s="169">
        <v>180946.2580502409</v>
      </c>
      <c r="L3861" s="168" t="s">
        <v>5</v>
      </c>
      <c r="M3861" s="168" t="s">
        <v>21</v>
      </c>
      <c r="N3861" s="168" t="s">
        <v>2829</v>
      </c>
      <c r="O3861" s="168" t="s">
        <v>21</v>
      </c>
      <c r="P3861" s="168" t="s">
        <v>2831</v>
      </c>
      <c r="Q3861" s="168" t="s">
        <v>2832</v>
      </c>
      <c r="R3861" s="168" t="s">
        <v>1259</v>
      </c>
      <c r="S3861" s="168" t="s">
        <v>21</v>
      </c>
      <c r="T3861" s="168" t="s">
        <v>1259</v>
      </c>
      <c r="U3861" s="168" t="s">
        <v>1259</v>
      </c>
      <c r="V3861" s="168" t="s">
        <v>2832</v>
      </c>
      <c r="W3861" s="168" t="s">
        <v>1259</v>
      </c>
      <c r="X3861" s="168" t="s">
        <v>21</v>
      </c>
      <c r="Y3861" s="168" t="s">
        <v>1259</v>
      </c>
      <c r="Z3861" s="168" t="s">
        <v>21</v>
      </c>
      <c r="AA3861" s="168" t="s">
        <v>9872</v>
      </c>
      <c r="AB3861" s="168" t="s">
        <v>9873</v>
      </c>
      <c r="AC3861" s="168" t="s">
        <v>8900</v>
      </c>
      <c r="AD3861" s="169">
        <v>487277.38840451982</v>
      </c>
      <c r="AE3861" s="168" t="s">
        <v>816</v>
      </c>
      <c r="AF3861" s="169">
        <v>-221062.87540144581</v>
      </c>
      <c r="AG3861" s="169">
        <v>-336447.80074773409</v>
      </c>
      <c r="AH3861" s="169">
        <v>-233999.38416470759</v>
      </c>
      <c r="AI3861" s="168" t="s">
        <v>21</v>
      </c>
      <c r="AJ3861"/>
      <c r="AK3861"/>
    </row>
    <row r="3862" spans="1:37" hidden="1" x14ac:dyDescent="0.25">
      <c r="A3862" s="179" t="b">
        <f>IF(E3862&lt;&gt;1,"",NOT(ISNA(VLOOKUP(P3862,Mapping!$P:$P,1,FALSE))))</f>
        <v>0</v>
      </c>
      <c r="B3862" s="180" t="str">
        <f t="shared" si="60"/>
        <v/>
      </c>
      <c r="E3862" s="167">
        <v>1</v>
      </c>
      <c r="F3862" s="170" t="s">
        <v>9871</v>
      </c>
      <c r="G3862" s="169">
        <v>1271264.450903157</v>
      </c>
      <c r="H3862" s="168" t="s">
        <v>1266</v>
      </c>
      <c r="I3862" s="168" t="s">
        <v>303</v>
      </c>
      <c r="J3862" s="169">
        <v>621125.8454154823</v>
      </c>
      <c r="K3862" s="169">
        <v>311927.45031623117</v>
      </c>
      <c r="L3862" s="168" t="s">
        <v>5</v>
      </c>
      <c r="M3862" s="168" t="s">
        <v>21</v>
      </c>
      <c r="N3862" s="168" t="s">
        <v>2829</v>
      </c>
      <c r="O3862" s="168" t="s">
        <v>21</v>
      </c>
      <c r="P3862" s="168" t="s">
        <v>2836</v>
      </c>
      <c r="Q3862" s="168" t="s">
        <v>2837</v>
      </c>
      <c r="R3862" s="168" t="s">
        <v>1259</v>
      </c>
      <c r="S3862" s="168" t="s">
        <v>21</v>
      </c>
      <c r="T3862" s="168" t="s">
        <v>1259</v>
      </c>
      <c r="U3862" s="168" t="s">
        <v>1259</v>
      </c>
      <c r="V3862" s="168" t="s">
        <v>2837</v>
      </c>
      <c r="W3862" s="168" t="s">
        <v>1259</v>
      </c>
      <c r="X3862" s="168" t="s">
        <v>21</v>
      </c>
      <c r="Y3862" s="168" t="s">
        <v>1259</v>
      </c>
      <c r="Z3862" s="168" t="s">
        <v>21</v>
      </c>
      <c r="AA3862" s="168" t="s">
        <v>9872</v>
      </c>
      <c r="AB3862" s="168" t="s">
        <v>9873</v>
      </c>
      <c r="AC3862" s="168" t="s">
        <v>9874</v>
      </c>
      <c r="AD3862" s="169">
        <v>840001.8602184687</v>
      </c>
      <c r="AE3862" s="168" t="s">
        <v>816</v>
      </c>
      <c r="AF3862" s="169">
        <v>-381083.20020854892</v>
      </c>
      <c r="AG3862" s="169">
        <v>-579991.57198710798</v>
      </c>
      <c r="AH3862" s="169">
        <v>-403384.03272091522</v>
      </c>
      <c r="AI3862" s="168" t="s">
        <v>21</v>
      </c>
      <c r="AJ3862"/>
      <c r="AK3862"/>
    </row>
    <row r="3863" spans="1:37" hidden="1" x14ac:dyDescent="0.25">
      <c r="A3863" s="179" t="b">
        <f>IF(E3863&lt;&gt;1,"",NOT(ISNA(VLOOKUP(P3863,Mapping!$P:$P,1,FALSE))))</f>
        <v>0</v>
      </c>
      <c r="B3863" s="180" t="str">
        <f t="shared" si="60"/>
        <v/>
      </c>
      <c r="E3863" s="167">
        <v>1</v>
      </c>
      <c r="F3863" s="170" t="s">
        <v>5700</v>
      </c>
      <c r="G3863" s="169">
        <v>218833.99976230989</v>
      </c>
      <c r="H3863" s="168" t="s">
        <v>1266</v>
      </c>
      <c r="I3863" s="168" t="s">
        <v>2830</v>
      </c>
      <c r="J3863" s="169">
        <v>97536.159701052093</v>
      </c>
      <c r="K3863" s="169">
        <v>55351.785384218543</v>
      </c>
      <c r="L3863" s="168" t="s">
        <v>5</v>
      </c>
      <c r="M3863" s="168" t="s">
        <v>21</v>
      </c>
      <c r="N3863" s="168" t="s">
        <v>2829</v>
      </c>
      <c r="O3863" s="168" t="s">
        <v>21</v>
      </c>
      <c r="P3863" s="168" t="s">
        <v>2831</v>
      </c>
      <c r="Q3863" s="168" t="s">
        <v>2832</v>
      </c>
      <c r="R3863" s="168" t="s">
        <v>1259</v>
      </c>
      <c r="S3863" s="168" t="s">
        <v>21</v>
      </c>
      <c r="T3863" s="168" t="s">
        <v>1259</v>
      </c>
      <c r="U3863" s="168" t="s">
        <v>1259</v>
      </c>
      <c r="V3863" s="168" t="s">
        <v>2832</v>
      </c>
      <c r="W3863" s="168" t="s">
        <v>1259</v>
      </c>
      <c r="X3863" s="168" t="s">
        <v>21</v>
      </c>
      <c r="Y3863" s="168" t="s">
        <v>1259</v>
      </c>
      <c r="Z3863" s="168" t="s">
        <v>21</v>
      </c>
      <c r="AA3863" s="168" t="s">
        <v>5701</v>
      </c>
      <c r="AB3863" s="168" t="s">
        <v>1259</v>
      </c>
      <c r="AC3863" s="168" t="s">
        <v>9875</v>
      </c>
      <c r="AD3863" s="169">
        <v>151504.78909330119</v>
      </c>
      <c r="AE3863" s="168" t="s">
        <v>814</v>
      </c>
      <c r="AF3863" s="169">
        <v>-134713.65569139089</v>
      </c>
      <c r="AG3863" s="169">
        <v>-42018.917614641447</v>
      </c>
      <c r="AH3863" s="169">
        <v>-135346.35107987651</v>
      </c>
      <c r="AI3863" s="168" t="s">
        <v>21</v>
      </c>
      <c r="AJ3863"/>
      <c r="AK3863"/>
    </row>
    <row r="3864" spans="1:37" hidden="1" x14ac:dyDescent="0.25">
      <c r="A3864" s="179" t="b">
        <f>IF(E3864&lt;&gt;1,"",NOT(ISNA(VLOOKUP(P3864,Mapping!$P:$P,1,FALSE))))</f>
        <v>0</v>
      </c>
      <c r="B3864" s="180" t="str">
        <f t="shared" si="60"/>
        <v/>
      </c>
      <c r="E3864" s="167">
        <v>1</v>
      </c>
      <c r="F3864" s="170" t="s">
        <v>5700</v>
      </c>
      <c r="G3864" s="169">
        <v>1809625.01819006</v>
      </c>
      <c r="H3864" s="168" t="s">
        <v>1266</v>
      </c>
      <c r="I3864" s="168" t="s">
        <v>2830</v>
      </c>
      <c r="J3864" s="169">
        <v>806565.1359702698</v>
      </c>
      <c r="K3864" s="169">
        <v>457725.83666873397</v>
      </c>
      <c r="L3864" s="168" t="s">
        <v>5</v>
      </c>
      <c r="M3864" s="168" t="s">
        <v>21</v>
      </c>
      <c r="N3864" s="168" t="s">
        <v>2829</v>
      </c>
      <c r="O3864" s="168" t="s">
        <v>21</v>
      </c>
      <c r="P3864" s="168" t="s">
        <v>2835</v>
      </c>
      <c r="Q3864" s="168" t="s">
        <v>2834</v>
      </c>
      <c r="R3864" s="168" t="s">
        <v>1259</v>
      </c>
      <c r="S3864" s="168" t="s">
        <v>21</v>
      </c>
      <c r="T3864" s="168" t="s">
        <v>1259</v>
      </c>
      <c r="U3864" s="168" t="s">
        <v>1259</v>
      </c>
      <c r="V3864" s="168" t="s">
        <v>2834</v>
      </c>
      <c r="W3864" s="168" t="s">
        <v>1259</v>
      </c>
      <c r="X3864" s="168" t="s">
        <v>21</v>
      </c>
      <c r="Y3864" s="168" t="s">
        <v>1259</v>
      </c>
      <c r="Z3864" s="168" t="s">
        <v>21</v>
      </c>
      <c r="AA3864" s="168" t="s">
        <v>5701</v>
      </c>
      <c r="AB3864" s="168" t="s">
        <v>1259</v>
      </c>
      <c r="AC3864" s="168" t="s">
        <v>9876</v>
      </c>
      <c r="AD3864" s="169">
        <v>1252853.1079111909</v>
      </c>
      <c r="AE3864" s="168" t="s">
        <v>814</v>
      </c>
      <c r="AF3864" s="169">
        <v>-1114000.575302602</v>
      </c>
      <c r="AG3864" s="169">
        <v>-347471.07229823829</v>
      </c>
      <c r="AH3864" s="169">
        <v>-1119232.584063309</v>
      </c>
      <c r="AI3864" s="168" t="s">
        <v>21</v>
      </c>
      <c r="AJ3864"/>
      <c r="AK3864"/>
    </row>
    <row r="3865" spans="1:37" hidden="1" x14ac:dyDescent="0.25">
      <c r="A3865" s="179" t="b">
        <f>IF(E3865&lt;&gt;1,"",NOT(ISNA(VLOOKUP(P3865,Mapping!$P:$P,1,FALSE))))</f>
        <v>0</v>
      </c>
      <c r="B3865" s="180" t="str">
        <f t="shared" si="60"/>
        <v/>
      </c>
      <c r="E3865" s="167">
        <v>1</v>
      </c>
      <c r="F3865" s="170" t="s">
        <v>5700</v>
      </c>
      <c r="G3865" s="169">
        <v>543282.36339656671</v>
      </c>
      <c r="H3865" s="168" t="s">
        <v>1266</v>
      </c>
      <c r="I3865" s="168" t="s">
        <v>2830</v>
      </c>
      <c r="J3865" s="169">
        <v>242145.5323056207</v>
      </c>
      <c r="K3865" s="169">
        <v>137417.62621174331</v>
      </c>
      <c r="L3865" s="168" t="s">
        <v>5</v>
      </c>
      <c r="M3865" s="168" t="s">
        <v>21</v>
      </c>
      <c r="N3865" s="168" t="s">
        <v>2829</v>
      </c>
      <c r="O3865" s="168" t="s">
        <v>21</v>
      </c>
      <c r="P3865" s="168" t="s">
        <v>2836</v>
      </c>
      <c r="Q3865" s="168" t="s">
        <v>2837</v>
      </c>
      <c r="R3865" s="168" t="s">
        <v>1259</v>
      </c>
      <c r="S3865" s="168" t="s">
        <v>21</v>
      </c>
      <c r="T3865" s="168" t="s">
        <v>1259</v>
      </c>
      <c r="U3865" s="168" t="s">
        <v>1259</v>
      </c>
      <c r="V3865" s="168" t="s">
        <v>2837</v>
      </c>
      <c r="W3865" s="168" t="s">
        <v>1259</v>
      </c>
      <c r="X3865" s="168" t="s">
        <v>21</v>
      </c>
      <c r="Y3865" s="168" t="s">
        <v>1259</v>
      </c>
      <c r="Z3865" s="168" t="s">
        <v>21</v>
      </c>
      <c r="AA3865" s="168" t="s">
        <v>5701</v>
      </c>
      <c r="AB3865" s="168" t="s">
        <v>1259</v>
      </c>
      <c r="AC3865" s="168" t="s">
        <v>9877</v>
      </c>
      <c r="AD3865" s="169">
        <v>376129.30337109067</v>
      </c>
      <c r="AE3865" s="168" t="s">
        <v>814</v>
      </c>
      <c r="AF3865" s="169">
        <v>-334443.24613773008</v>
      </c>
      <c r="AG3865" s="169">
        <v>-104317.1394474496</v>
      </c>
      <c r="AH3865" s="169">
        <v>-336013.9903837794</v>
      </c>
      <c r="AI3865" s="168" t="s">
        <v>21</v>
      </c>
      <c r="AJ3865"/>
      <c r="AK3865"/>
    </row>
    <row r="3866" spans="1:37" hidden="1" x14ac:dyDescent="0.25">
      <c r="A3866" s="179" t="b">
        <f>IF(E3866&lt;&gt;1,"",NOT(ISNA(VLOOKUP(P3866,Mapping!$P:$P,1,FALSE))))</f>
        <v>0</v>
      </c>
      <c r="B3866" s="180" t="str">
        <f t="shared" si="60"/>
        <v/>
      </c>
      <c r="E3866" s="167">
        <v>1</v>
      </c>
      <c r="F3866" s="170" t="s">
        <v>5702</v>
      </c>
      <c r="G3866" s="169">
        <v>893867.27439818275</v>
      </c>
      <c r="H3866" s="168" t="s">
        <v>1266</v>
      </c>
      <c r="I3866" s="168" t="s">
        <v>2830</v>
      </c>
      <c r="J3866" s="169">
        <v>336353.53968867968</v>
      </c>
      <c r="K3866" s="169">
        <v>182473.89531790931</v>
      </c>
      <c r="L3866" s="168" t="s">
        <v>5</v>
      </c>
      <c r="M3866" s="168" t="s">
        <v>21</v>
      </c>
      <c r="N3866" s="168" t="s">
        <v>2829</v>
      </c>
      <c r="O3866" s="168" t="s">
        <v>21</v>
      </c>
      <c r="P3866" s="168" t="s">
        <v>2831</v>
      </c>
      <c r="Q3866" s="168" t="s">
        <v>2832</v>
      </c>
      <c r="R3866" s="168" t="s">
        <v>1259</v>
      </c>
      <c r="S3866" s="168" t="s">
        <v>21</v>
      </c>
      <c r="T3866" s="168" t="s">
        <v>1259</v>
      </c>
      <c r="U3866" s="168" t="s">
        <v>1259</v>
      </c>
      <c r="V3866" s="168" t="s">
        <v>2832</v>
      </c>
      <c r="W3866" s="168" t="s">
        <v>1259</v>
      </c>
      <c r="X3866" s="168" t="s">
        <v>21</v>
      </c>
      <c r="Y3866" s="168" t="s">
        <v>1259</v>
      </c>
      <c r="Z3866" s="168" t="s">
        <v>21</v>
      </c>
      <c r="AA3866" s="168" t="s">
        <v>5703</v>
      </c>
      <c r="AB3866" s="168" t="s">
        <v>1259</v>
      </c>
      <c r="AC3866" s="168" t="s">
        <v>9878</v>
      </c>
      <c r="AD3866" s="169">
        <v>491937.11014046159</v>
      </c>
      <c r="AE3866" s="168" t="s">
        <v>809</v>
      </c>
      <c r="AF3866" s="169">
        <v>-290995.09673344222</v>
      </c>
      <c r="AG3866" s="169">
        <v>-17949.03128781158</v>
      </c>
      <c r="AH3866" s="169">
        <v>-472265.11670549749</v>
      </c>
      <c r="AI3866" s="168" t="s">
        <v>21</v>
      </c>
      <c r="AJ3866"/>
      <c r="AK3866"/>
    </row>
    <row r="3867" spans="1:37" hidden="1" x14ac:dyDescent="0.25">
      <c r="A3867" s="179" t="b">
        <f>IF(E3867&lt;&gt;1,"",NOT(ISNA(VLOOKUP(P3867,Mapping!$P:$P,1,FALSE))))</f>
        <v>0</v>
      </c>
      <c r="B3867" s="180" t="str">
        <f t="shared" si="60"/>
        <v/>
      </c>
      <c r="E3867" s="167">
        <v>1</v>
      </c>
      <c r="F3867" s="170" t="s">
        <v>5702</v>
      </c>
      <c r="G3867" s="169">
        <v>3187603.285638398</v>
      </c>
      <c r="H3867" s="168" t="s">
        <v>1266</v>
      </c>
      <c r="I3867" s="168" t="s">
        <v>2830</v>
      </c>
      <c r="J3867" s="169">
        <v>1199464.035608192</v>
      </c>
      <c r="K3867" s="169">
        <v>650716.72821920703</v>
      </c>
      <c r="L3867" s="168" t="s">
        <v>5</v>
      </c>
      <c r="M3867" s="168" t="s">
        <v>21</v>
      </c>
      <c r="N3867" s="168" t="s">
        <v>2829</v>
      </c>
      <c r="O3867" s="168" t="s">
        <v>21</v>
      </c>
      <c r="P3867" s="168" t="s">
        <v>2833</v>
      </c>
      <c r="Q3867" s="168" t="s">
        <v>2834</v>
      </c>
      <c r="R3867" s="168" t="s">
        <v>1259</v>
      </c>
      <c r="S3867" s="168" t="s">
        <v>21</v>
      </c>
      <c r="T3867" s="168" t="s">
        <v>1259</v>
      </c>
      <c r="U3867" s="168" t="s">
        <v>1259</v>
      </c>
      <c r="V3867" s="168" t="s">
        <v>2834</v>
      </c>
      <c r="W3867" s="168" t="s">
        <v>1259</v>
      </c>
      <c r="X3867" s="168" t="s">
        <v>21</v>
      </c>
      <c r="Y3867" s="168" t="s">
        <v>1259</v>
      </c>
      <c r="Z3867" s="168" t="s">
        <v>21</v>
      </c>
      <c r="AA3867" s="168" t="s">
        <v>5703</v>
      </c>
      <c r="AB3867" s="168" t="s">
        <v>1259</v>
      </c>
      <c r="AC3867" s="168" t="s">
        <v>9879</v>
      </c>
      <c r="AD3867" s="169">
        <v>1754287.6817668059</v>
      </c>
      <c r="AE3867" s="168" t="s">
        <v>809</v>
      </c>
      <c r="AF3867" s="169">
        <v>-1037712.144766344</v>
      </c>
      <c r="AG3867" s="169">
        <v>-64007.703096162993</v>
      </c>
      <c r="AH3867" s="169">
        <v>-1684135.755743366</v>
      </c>
      <c r="AI3867" s="168" t="s">
        <v>21</v>
      </c>
      <c r="AJ3867"/>
      <c r="AK3867"/>
    </row>
    <row r="3868" spans="1:37" hidden="1" x14ac:dyDescent="0.25">
      <c r="A3868" s="179" t="b">
        <f>IF(E3868&lt;&gt;1,"",NOT(ISNA(VLOOKUP(P3868,Mapping!$P:$P,1,FALSE))))</f>
        <v>0</v>
      </c>
      <c r="B3868" s="180" t="str">
        <f t="shared" si="60"/>
        <v/>
      </c>
      <c r="E3868" s="167">
        <v>1</v>
      </c>
      <c r="F3868" s="170" t="s">
        <v>6927</v>
      </c>
      <c r="G3868" s="169">
        <v>433274.75829983759</v>
      </c>
      <c r="H3868" s="168" t="s">
        <v>1266</v>
      </c>
      <c r="I3868" s="168" t="s">
        <v>402</v>
      </c>
      <c r="J3868" s="169">
        <v>116728.83387256489</v>
      </c>
      <c r="K3868" s="169">
        <v>32796.697105805462</v>
      </c>
      <c r="L3868" s="168" t="s">
        <v>5</v>
      </c>
      <c r="M3868" s="168" t="s">
        <v>21</v>
      </c>
      <c r="N3868" s="168" t="s">
        <v>2829</v>
      </c>
      <c r="O3868" s="168" t="s">
        <v>21</v>
      </c>
      <c r="P3868" s="168" t="s">
        <v>2831</v>
      </c>
      <c r="Q3868" s="168" t="s">
        <v>2832</v>
      </c>
      <c r="R3868" s="168" t="s">
        <v>1259</v>
      </c>
      <c r="S3868" s="168" t="s">
        <v>21</v>
      </c>
      <c r="T3868" s="168" t="s">
        <v>1259</v>
      </c>
      <c r="U3868" s="168" t="s">
        <v>1259</v>
      </c>
      <c r="V3868" s="168" t="s">
        <v>2832</v>
      </c>
      <c r="W3868" s="168" t="s">
        <v>1259</v>
      </c>
      <c r="X3868" s="168" t="s">
        <v>21</v>
      </c>
      <c r="Y3868" s="168" t="s">
        <v>1259</v>
      </c>
      <c r="Z3868" s="168" t="s">
        <v>21</v>
      </c>
      <c r="AA3868" s="168" t="s">
        <v>6928</v>
      </c>
      <c r="AB3868" s="168" t="s">
        <v>1259</v>
      </c>
      <c r="AC3868" s="168" t="s">
        <v>5293</v>
      </c>
      <c r="AD3868" s="169">
        <v>186552.7009599866</v>
      </c>
      <c r="AE3868" s="168" t="s">
        <v>808</v>
      </c>
      <c r="AF3868" s="169">
        <v>-36396.649974575383</v>
      </c>
      <c r="AG3868" s="169">
        <v>-338371.52130651491</v>
      </c>
      <c r="AH3868" s="169">
        <v>53706.679570426517</v>
      </c>
      <c r="AI3868" s="168" t="s">
        <v>21</v>
      </c>
      <c r="AJ3868"/>
      <c r="AK3868"/>
    </row>
    <row r="3869" spans="1:37" hidden="1" x14ac:dyDescent="0.25">
      <c r="A3869" s="179" t="b">
        <f>IF(E3869&lt;&gt;1,"",NOT(ISNA(VLOOKUP(P3869,Mapping!$P:$P,1,FALSE))))</f>
        <v>0</v>
      </c>
      <c r="B3869" s="180" t="str">
        <f t="shared" si="60"/>
        <v/>
      </c>
      <c r="E3869" s="167">
        <v>1</v>
      </c>
      <c r="F3869" s="170" t="s">
        <v>5704</v>
      </c>
      <c r="G3869" s="169">
        <v>304116.5675517983</v>
      </c>
      <c r="H3869" s="168" t="s">
        <v>1266</v>
      </c>
      <c r="I3869" s="168" t="s">
        <v>303</v>
      </c>
      <c r="J3869" s="169">
        <v>165121.9730701482</v>
      </c>
      <c r="K3869" s="169">
        <v>95625.425381781941</v>
      </c>
      <c r="L3869" s="168" t="s">
        <v>5</v>
      </c>
      <c r="M3869" s="168" t="s">
        <v>21</v>
      </c>
      <c r="N3869" s="168" t="s">
        <v>2829</v>
      </c>
      <c r="O3869" s="168" t="s">
        <v>21</v>
      </c>
      <c r="P3869" s="168" t="s">
        <v>2831</v>
      </c>
      <c r="Q3869" s="168" t="s">
        <v>2832</v>
      </c>
      <c r="R3869" s="168" t="s">
        <v>1259</v>
      </c>
      <c r="S3869" s="168" t="s">
        <v>21</v>
      </c>
      <c r="T3869" s="168" t="s">
        <v>1259</v>
      </c>
      <c r="U3869" s="168" t="s">
        <v>1259</v>
      </c>
      <c r="V3869" s="168" t="s">
        <v>2832</v>
      </c>
      <c r="W3869" s="168" t="s">
        <v>1259</v>
      </c>
      <c r="X3869" s="168" t="s">
        <v>21</v>
      </c>
      <c r="Y3869" s="168" t="s">
        <v>1259</v>
      </c>
      <c r="Z3869" s="168" t="s">
        <v>21</v>
      </c>
      <c r="AA3869" s="168" t="s">
        <v>5705</v>
      </c>
      <c r="AB3869" s="168" t="s">
        <v>5706</v>
      </c>
      <c r="AC3869" s="168" t="s">
        <v>9880</v>
      </c>
      <c r="AD3869" s="169">
        <v>294924.36655997369</v>
      </c>
      <c r="AE3869" s="168" t="s">
        <v>816</v>
      </c>
      <c r="AF3869" s="169">
        <v>-223081.52651790791</v>
      </c>
      <c r="AG3869" s="169">
        <v>-259389.54104235381</v>
      </c>
      <c r="AH3869" s="169">
        <v>-64211.017810169353</v>
      </c>
      <c r="AI3869" s="168" t="s">
        <v>21</v>
      </c>
      <c r="AJ3869"/>
      <c r="AK3869"/>
    </row>
    <row r="3870" spans="1:37" hidden="1" x14ac:dyDescent="0.25">
      <c r="A3870" s="179" t="b">
        <f>IF(E3870&lt;&gt;1,"",NOT(ISNA(VLOOKUP(P3870,Mapping!$P:$P,1,FALSE))))</f>
        <v>0</v>
      </c>
      <c r="B3870" s="180" t="str">
        <f t="shared" si="60"/>
        <v/>
      </c>
      <c r="E3870" s="167">
        <v>1</v>
      </c>
      <c r="F3870" s="170" t="s">
        <v>5704</v>
      </c>
      <c r="G3870" s="169">
        <v>1399644.325295072</v>
      </c>
      <c r="H3870" s="168" t="s">
        <v>1266</v>
      </c>
      <c r="I3870" s="168" t="s">
        <v>303</v>
      </c>
      <c r="J3870" s="169">
        <v>759945.55130507343</v>
      </c>
      <c r="K3870" s="169">
        <v>440099.61399666948</v>
      </c>
      <c r="L3870" s="168" t="s">
        <v>5</v>
      </c>
      <c r="M3870" s="168" t="s">
        <v>21</v>
      </c>
      <c r="N3870" s="168" t="s">
        <v>2829</v>
      </c>
      <c r="O3870" s="168" t="s">
        <v>21</v>
      </c>
      <c r="P3870" s="168" t="s">
        <v>2836</v>
      </c>
      <c r="Q3870" s="168" t="s">
        <v>2837</v>
      </c>
      <c r="R3870" s="168" t="s">
        <v>1259</v>
      </c>
      <c r="S3870" s="168" t="s">
        <v>21</v>
      </c>
      <c r="T3870" s="168" t="s">
        <v>1259</v>
      </c>
      <c r="U3870" s="168" t="s">
        <v>1259</v>
      </c>
      <c r="V3870" s="168" t="s">
        <v>2837</v>
      </c>
      <c r="W3870" s="168" t="s">
        <v>1259</v>
      </c>
      <c r="X3870" s="168" t="s">
        <v>21</v>
      </c>
      <c r="Y3870" s="168" t="s">
        <v>1259</v>
      </c>
      <c r="Z3870" s="168" t="s">
        <v>21</v>
      </c>
      <c r="AA3870" s="168" t="s">
        <v>5705</v>
      </c>
      <c r="AB3870" s="168" t="s">
        <v>5706</v>
      </c>
      <c r="AC3870" s="168" t="s">
        <v>9881</v>
      </c>
      <c r="AD3870" s="169">
        <v>1357338.7973235061</v>
      </c>
      <c r="AE3870" s="168" t="s">
        <v>816</v>
      </c>
      <c r="AF3870" s="169">
        <v>-1026694.452007357</v>
      </c>
      <c r="AG3870" s="169">
        <v>-1193795.8595399009</v>
      </c>
      <c r="AH3870" s="169">
        <v>-295520.19287511171</v>
      </c>
      <c r="AI3870" s="168" t="s">
        <v>21</v>
      </c>
      <c r="AJ3870"/>
      <c r="AK3870"/>
    </row>
    <row r="3871" spans="1:37" hidden="1" x14ac:dyDescent="0.25">
      <c r="A3871" s="179" t="b">
        <f>IF(E3871&lt;&gt;1,"",NOT(ISNA(VLOOKUP(P3871,Mapping!$P:$P,1,FALSE))))</f>
        <v>0</v>
      </c>
      <c r="B3871" s="180" t="str">
        <f t="shared" si="60"/>
        <v/>
      </c>
      <c r="E3871" s="167">
        <v>1</v>
      </c>
      <c r="F3871" s="170" t="s">
        <v>5707</v>
      </c>
      <c r="G3871" s="169">
        <v>8876090.0623441134</v>
      </c>
      <c r="H3871" s="168" t="s">
        <v>1266</v>
      </c>
      <c r="I3871" s="168" t="s">
        <v>303</v>
      </c>
      <c r="J3871" s="169">
        <v>2901162.8008371838</v>
      </c>
      <c r="K3871" s="169">
        <v>1836258.307356952</v>
      </c>
      <c r="L3871" s="168" t="s">
        <v>5</v>
      </c>
      <c r="M3871" s="168" t="s">
        <v>21</v>
      </c>
      <c r="N3871" s="168" t="s">
        <v>2829</v>
      </c>
      <c r="O3871" s="168" t="s">
        <v>21</v>
      </c>
      <c r="P3871" s="168" t="s">
        <v>2831</v>
      </c>
      <c r="Q3871" s="168" t="s">
        <v>2832</v>
      </c>
      <c r="R3871" s="168" t="s">
        <v>1259</v>
      </c>
      <c r="S3871" s="168" t="s">
        <v>21</v>
      </c>
      <c r="T3871" s="168" t="s">
        <v>1259</v>
      </c>
      <c r="U3871" s="168" t="s">
        <v>1259</v>
      </c>
      <c r="V3871" s="168" t="s">
        <v>2832</v>
      </c>
      <c r="W3871" s="168" t="s">
        <v>1259</v>
      </c>
      <c r="X3871" s="168" t="s">
        <v>21</v>
      </c>
      <c r="Y3871" s="168" t="s">
        <v>1259</v>
      </c>
      <c r="Z3871" s="168" t="s">
        <v>21</v>
      </c>
      <c r="AA3871" s="168" t="s">
        <v>5708</v>
      </c>
      <c r="AB3871" s="168" t="s">
        <v>5709</v>
      </c>
      <c r="AC3871" s="168" t="s">
        <v>12420</v>
      </c>
      <c r="AD3871" s="169">
        <v>3899679.8735017912</v>
      </c>
      <c r="AE3871" s="168" t="s">
        <v>816</v>
      </c>
      <c r="AF3871" s="169">
        <v>-1835335.757344824</v>
      </c>
      <c r="AG3871" s="169">
        <v>-6713950.9549053675</v>
      </c>
      <c r="AH3871" s="169">
        <v>-1577169.4565740931</v>
      </c>
      <c r="AI3871" s="168" t="s">
        <v>21</v>
      </c>
      <c r="AJ3871"/>
      <c r="AK3871"/>
    </row>
    <row r="3872" spans="1:37" hidden="1" x14ac:dyDescent="0.25">
      <c r="A3872" s="179" t="b">
        <f>IF(E3872&lt;&gt;1,"",NOT(ISNA(VLOOKUP(P3872,Mapping!$P:$P,1,FALSE))))</f>
        <v>0</v>
      </c>
      <c r="B3872" s="180" t="str">
        <f t="shared" si="60"/>
        <v/>
      </c>
      <c r="E3872" s="167">
        <v>1</v>
      </c>
      <c r="F3872" s="170" t="s">
        <v>5707</v>
      </c>
      <c r="G3872" s="169">
        <v>10430047.142543079</v>
      </c>
      <c r="H3872" s="168" t="s">
        <v>1266</v>
      </c>
      <c r="I3872" s="168" t="s">
        <v>303</v>
      </c>
      <c r="J3872" s="169">
        <v>3409075.9071154459</v>
      </c>
      <c r="K3872" s="169">
        <v>2157736.1853132658</v>
      </c>
      <c r="L3872" s="168" t="s">
        <v>5</v>
      </c>
      <c r="M3872" s="168" t="s">
        <v>21</v>
      </c>
      <c r="N3872" s="168" t="s">
        <v>2829</v>
      </c>
      <c r="O3872" s="168" t="s">
        <v>21</v>
      </c>
      <c r="P3872" s="168" t="s">
        <v>2833</v>
      </c>
      <c r="Q3872" s="168" t="s">
        <v>2834</v>
      </c>
      <c r="R3872" s="168" t="s">
        <v>1259</v>
      </c>
      <c r="S3872" s="168" t="s">
        <v>21</v>
      </c>
      <c r="T3872" s="168" t="s">
        <v>1259</v>
      </c>
      <c r="U3872" s="168" t="s">
        <v>1259</v>
      </c>
      <c r="V3872" s="168" t="s">
        <v>2834</v>
      </c>
      <c r="W3872" s="168" t="s">
        <v>1259</v>
      </c>
      <c r="X3872" s="168" t="s">
        <v>21</v>
      </c>
      <c r="Y3872" s="168" t="s">
        <v>1259</v>
      </c>
      <c r="Z3872" s="168" t="s">
        <v>21</v>
      </c>
      <c r="AA3872" s="168" t="s">
        <v>5708</v>
      </c>
      <c r="AB3872" s="168" t="s">
        <v>5709</v>
      </c>
      <c r="AC3872" s="168" t="s">
        <v>9882</v>
      </c>
      <c r="AD3872" s="169">
        <v>4582405.6128052194</v>
      </c>
      <c r="AE3872" s="168" t="s">
        <v>816</v>
      </c>
      <c r="AF3872" s="169">
        <v>-2156652.1223925138</v>
      </c>
      <c r="AG3872" s="169">
        <v>-7889377.4714461965</v>
      </c>
      <c r="AH3872" s="169">
        <v>-1853288.06583814</v>
      </c>
      <c r="AI3872" s="168" t="s">
        <v>21</v>
      </c>
      <c r="AJ3872"/>
      <c r="AK3872"/>
    </row>
    <row r="3873" spans="1:37" hidden="1" x14ac:dyDescent="0.25">
      <c r="A3873" s="179" t="b">
        <f>IF(E3873&lt;&gt;1,"",NOT(ISNA(VLOOKUP(P3873,Mapping!$P:$P,1,FALSE))))</f>
        <v>0</v>
      </c>
      <c r="B3873" s="180" t="str">
        <f t="shared" si="60"/>
        <v/>
      </c>
      <c r="E3873" s="167">
        <v>1</v>
      </c>
      <c r="F3873" s="170" t="s">
        <v>5707</v>
      </c>
      <c r="G3873" s="169">
        <v>8376900.9943444449</v>
      </c>
      <c r="H3873" s="168" t="s">
        <v>1266</v>
      </c>
      <c r="I3873" s="168" t="s">
        <v>303</v>
      </c>
      <c r="J3873" s="169">
        <v>2738002.1361195948</v>
      </c>
      <c r="K3873" s="169">
        <v>1732987.6029569451</v>
      </c>
      <c r="L3873" s="168" t="s">
        <v>5</v>
      </c>
      <c r="M3873" s="168" t="s">
        <v>21</v>
      </c>
      <c r="N3873" s="168" t="s">
        <v>2829</v>
      </c>
      <c r="O3873" s="168" t="s">
        <v>21</v>
      </c>
      <c r="P3873" s="168" t="s">
        <v>2851</v>
      </c>
      <c r="Q3873" s="168" t="s">
        <v>2834</v>
      </c>
      <c r="R3873" s="168" t="s">
        <v>1259</v>
      </c>
      <c r="S3873" s="168" t="s">
        <v>21</v>
      </c>
      <c r="T3873" s="168" t="s">
        <v>1259</v>
      </c>
      <c r="U3873" s="168" t="s">
        <v>1259</v>
      </c>
      <c r="V3873" s="168" t="s">
        <v>2834</v>
      </c>
      <c r="W3873" s="168" t="s">
        <v>1259</v>
      </c>
      <c r="X3873" s="168" t="s">
        <v>21</v>
      </c>
      <c r="Y3873" s="168" t="s">
        <v>1259</v>
      </c>
      <c r="Z3873" s="168" t="s">
        <v>21</v>
      </c>
      <c r="AA3873" s="168" t="s">
        <v>5708</v>
      </c>
      <c r="AB3873" s="168" t="s">
        <v>5709</v>
      </c>
      <c r="AC3873" s="168" t="s">
        <v>12620</v>
      </c>
      <c r="AD3873" s="169">
        <v>3680362.8602811722</v>
      </c>
      <c r="AE3873" s="168" t="s">
        <v>816</v>
      </c>
      <c r="AF3873" s="169">
        <v>-1732116.936924984</v>
      </c>
      <c r="AG3873" s="169">
        <v>-6336360.0453681573</v>
      </c>
      <c r="AH3873" s="169">
        <v>-1488469.843842038</v>
      </c>
      <c r="AI3873" s="168" t="s">
        <v>21</v>
      </c>
      <c r="AJ3873"/>
      <c r="AK3873"/>
    </row>
    <row r="3874" spans="1:37" hidden="1" x14ac:dyDescent="0.25">
      <c r="A3874" s="179" t="b">
        <f>IF(E3874&lt;&gt;1,"",NOT(ISNA(VLOOKUP(P3874,Mapping!$P:$P,1,FALSE))))</f>
        <v>0</v>
      </c>
      <c r="B3874" s="180" t="str">
        <f t="shared" si="60"/>
        <v/>
      </c>
      <c r="E3874" s="167">
        <v>1</v>
      </c>
      <c r="F3874" s="170" t="s">
        <v>5707</v>
      </c>
      <c r="G3874" s="169">
        <v>4300190.2723471494</v>
      </c>
      <c r="H3874" s="168" t="s">
        <v>1266</v>
      </c>
      <c r="I3874" s="168" t="s">
        <v>303</v>
      </c>
      <c r="J3874" s="169">
        <v>1405523.374259314</v>
      </c>
      <c r="K3874" s="169">
        <v>889610.18369023385</v>
      </c>
      <c r="L3874" s="168" t="s">
        <v>5</v>
      </c>
      <c r="M3874" s="168" t="s">
        <v>21</v>
      </c>
      <c r="N3874" s="168" t="s">
        <v>2829</v>
      </c>
      <c r="O3874" s="168" t="s">
        <v>21</v>
      </c>
      <c r="P3874" s="168" t="s">
        <v>2835</v>
      </c>
      <c r="Q3874" s="168" t="s">
        <v>2834</v>
      </c>
      <c r="R3874" s="168" t="s">
        <v>1259</v>
      </c>
      <c r="S3874" s="168" t="s">
        <v>21</v>
      </c>
      <c r="T3874" s="168" t="s">
        <v>1259</v>
      </c>
      <c r="U3874" s="168" t="s">
        <v>1259</v>
      </c>
      <c r="V3874" s="168" t="s">
        <v>2834</v>
      </c>
      <c r="W3874" s="168" t="s">
        <v>1259</v>
      </c>
      <c r="X3874" s="168" t="s">
        <v>21</v>
      </c>
      <c r="Y3874" s="168" t="s">
        <v>1259</v>
      </c>
      <c r="Z3874" s="168" t="s">
        <v>21</v>
      </c>
      <c r="AA3874" s="168" t="s">
        <v>5708</v>
      </c>
      <c r="AB3874" s="168" t="s">
        <v>5709</v>
      </c>
      <c r="AC3874" s="168" t="s">
        <v>9883</v>
      </c>
      <c r="AD3874" s="169">
        <v>1889273.9189795561</v>
      </c>
      <c r="AE3874" s="168" t="s">
        <v>816</v>
      </c>
      <c r="AF3874" s="169">
        <v>-889163.23682961846</v>
      </c>
      <c r="AG3874" s="169">
        <v>-3252700.950814283</v>
      </c>
      <c r="AH3874" s="169">
        <v>-764089.67319692159</v>
      </c>
      <c r="AI3874" s="168" t="s">
        <v>21</v>
      </c>
      <c r="AJ3874"/>
      <c r="AK3874"/>
    </row>
    <row r="3875" spans="1:37" hidden="1" x14ac:dyDescent="0.25">
      <c r="A3875" s="179" t="b">
        <f>IF(E3875&lt;&gt;1,"",NOT(ISNA(VLOOKUP(P3875,Mapping!$P:$P,1,FALSE))))</f>
        <v>0</v>
      </c>
      <c r="B3875" s="180" t="str">
        <f t="shared" si="60"/>
        <v/>
      </c>
      <c r="E3875" s="167">
        <v>1</v>
      </c>
      <c r="F3875" s="170" t="s">
        <v>5707</v>
      </c>
      <c r="G3875" s="169">
        <v>7773714.2038448453</v>
      </c>
      <c r="H3875" s="168" t="s">
        <v>1266</v>
      </c>
      <c r="I3875" s="168" t="s">
        <v>303</v>
      </c>
      <c r="J3875" s="169">
        <v>2540849.6662525162</v>
      </c>
      <c r="K3875" s="169">
        <v>1608202.168473606</v>
      </c>
      <c r="L3875" s="168" t="s">
        <v>5</v>
      </c>
      <c r="M3875" s="168" t="s">
        <v>21</v>
      </c>
      <c r="N3875" s="168" t="s">
        <v>2829</v>
      </c>
      <c r="O3875" s="168" t="s">
        <v>21</v>
      </c>
      <c r="P3875" s="168" t="s">
        <v>2836</v>
      </c>
      <c r="Q3875" s="168" t="s">
        <v>2837</v>
      </c>
      <c r="R3875" s="168" t="s">
        <v>1259</v>
      </c>
      <c r="S3875" s="168" t="s">
        <v>21</v>
      </c>
      <c r="T3875" s="168" t="s">
        <v>1259</v>
      </c>
      <c r="U3875" s="168" t="s">
        <v>1259</v>
      </c>
      <c r="V3875" s="168" t="s">
        <v>2837</v>
      </c>
      <c r="W3875" s="168" t="s">
        <v>1259</v>
      </c>
      <c r="X3875" s="168" t="s">
        <v>21</v>
      </c>
      <c r="Y3875" s="168" t="s">
        <v>1259</v>
      </c>
      <c r="Z3875" s="168" t="s">
        <v>21</v>
      </c>
      <c r="AA3875" s="168" t="s">
        <v>5708</v>
      </c>
      <c r="AB3875" s="168" t="s">
        <v>5709</v>
      </c>
      <c r="AC3875" s="168" t="s">
        <v>9884</v>
      </c>
      <c r="AD3875" s="169">
        <v>3415354.8026396008</v>
      </c>
      <c r="AE3875" s="168" t="s">
        <v>816</v>
      </c>
      <c r="AF3875" s="169">
        <v>-1607394.195584344</v>
      </c>
      <c r="AG3875" s="169">
        <v>-5880104.3630106971</v>
      </c>
      <c r="AH3875" s="169">
        <v>-1381291.1451241381</v>
      </c>
      <c r="AI3875" s="168" t="s">
        <v>21</v>
      </c>
      <c r="AJ3875"/>
      <c r="AK3875"/>
    </row>
    <row r="3876" spans="1:37" hidden="1" x14ac:dyDescent="0.25">
      <c r="A3876" s="179" t="b">
        <f>IF(E3876&lt;&gt;1,"",NOT(ISNA(VLOOKUP(P3876,Mapping!$P:$P,1,FALSE))))</f>
        <v>0</v>
      </c>
      <c r="B3876" s="180" t="str">
        <f t="shared" si="60"/>
        <v/>
      </c>
      <c r="E3876" s="167">
        <v>1</v>
      </c>
      <c r="F3876" s="170" t="s">
        <v>5711</v>
      </c>
      <c r="G3876" s="169">
        <v>2343826.7017184459</v>
      </c>
      <c r="H3876" s="168" t="s">
        <v>1266</v>
      </c>
      <c r="I3876" s="168" t="s">
        <v>303</v>
      </c>
      <c r="J3876" s="169">
        <v>961799.85891356936</v>
      </c>
      <c r="K3876" s="169">
        <v>603456.29234934133</v>
      </c>
      <c r="L3876" s="168" t="s">
        <v>5</v>
      </c>
      <c r="M3876" s="168" t="s">
        <v>21</v>
      </c>
      <c r="N3876" s="168" t="s">
        <v>2829</v>
      </c>
      <c r="O3876" s="168" t="s">
        <v>21</v>
      </c>
      <c r="P3876" s="168" t="s">
        <v>2831</v>
      </c>
      <c r="Q3876" s="168" t="s">
        <v>2832</v>
      </c>
      <c r="R3876" s="168" t="s">
        <v>1259</v>
      </c>
      <c r="S3876" s="168" t="s">
        <v>21</v>
      </c>
      <c r="T3876" s="168" t="s">
        <v>1259</v>
      </c>
      <c r="U3876" s="168" t="s">
        <v>1259</v>
      </c>
      <c r="V3876" s="168" t="s">
        <v>2832</v>
      </c>
      <c r="W3876" s="168" t="s">
        <v>1259</v>
      </c>
      <c r="X3876" s="168" t="s">
        <v>21</v>
      </c>
      <c r="Y3876" s="168" t="s">
        <v>1259</v>
      </c>
      <c r="Z3876" s="168" t="s">
        <v>21</v>
      </c>
      <c r="AA3876" s="168" t="s">
        <v>5712</v>
      </c>
      <c r="AB3876" s="168" t="s">
        <v>5713</v>
      </c>
      <c r="AC3876" s="168" t="s">
        <v>9885</v>
      </c>
      <c r="AD3876" s="169">
        <v>1111539.432941525</v>
      </c>
      <c r="AE3876" s="168" t="s">
        <v>814</v>
      </c>
      <c r="AF3876" s="169">
        <v>-743554.28657769086</v>
      </c>
      <c r="AG3876" s="169">
        <v>-1992151.813760998</v>
      </c>
      <c r="AH3876" s="169">
        <v>-793677.68345953966</v>
      </c>
      <c r="AI3876" s="168" t="s">
        <v>21</v>
      </c>
      <c r="AJ3876"/>
      <c r="AK3876"/>
    </row>
    <row r="3877" spans="1:37" hidden="1" x14ac:dyDescent="0.25">
      <c r="A3877" s="179" t="b">
        <f>IF(E3877&lt;&gt;1,"",NOT(ISNA(VLOOKUP(P3877,Mapping!$P:$P,1,FALSE))))</f>
        <v>0</v>
      </c>
      <c r="B3877" s="180" t="str">
        <f t="shared" si="60"/>
        <v/>
      </c>
      <c r="E3877" s="167">
        <v>1</v>
      </c>
      <c r="F3877" s="168" t="s">
        <v>5714</v>
      </c>
      <c r="G3877" s="169">
        <v>862027.46311442845</v>
      </c>
      <c r="H3877" s="168" t="s">
        <v>1266</v>
      </c>
      <c r="I3877" s="168" t="s">
        <v>303</v>
      </c>
      <c r="J3877" s="169">
        <v>247244.9382970953</v>
      </c>
      <c r="K3877" s="169">
        <v>93445.308306207444</v>
      </c>
      <c r="L3877" s="168" t="s">
        <v>5</v>
      </c>
      <c r="M3877" s="168" t="s">
        <v>21</v>
      </c>
      <c r="N3877" s="168" t="s">
        <v>2829</v>
      </c>
      <c r="O3877" s="168" t="s">
        <v>21</v>
      </c>
      <c r="P3877" s="168" t="s">
        <v>2831</v>
      </c>
      <c r="Q3877" s="168" t="s">
        <v>2832</v>
      </c>
      <c r="R3877" s="168" t="s">
        <v>1259</v>
      </c>
      <c r="S3877" s="168" t="s">
        <v>21</v>
      </c>
      <c r="T3877" s="168" t="s">
        <v>1259</v>
      </c>
      <c r="U3877" s="168" t="s">
        <v>1259</v>
      </c>
      <c r="V3877" s="168" t="s">
        <v>2832</v>
      </c>
      <c r="W3877" s="168" t="s">
        <v>1259</v>
      </c>
      <c r="X3877" s="168" t="s">
        <v>21</v>
      </c>
      <c r="Y3877" s="168" t="s">
        <v>1259</v>
      </c>
      <c r="Z3877" s="168" t="s">
        <v>21</v>
      </c>
      <c r="AA3877" s="168" t="s">
        <v>5715</v>
      </c>
      <c r="AB3877" s="168" t="s">
        <v>5716</v>
      </c>
      <c r="AC3877" s="168" t="s">
        <v>9886</v>
      </c>
      <c r="AD3877" s="169">
        <v>371991.31352577702</v>
      </c>
      <c r="AE3877" s="168" t="s">
        <v>808</v>
      </c>
      <c r="AF3877" s="169">
        <v>25493.531456295401</v>
      </c>
      <c r="AG3877" s="169">
        <v>2035160.869915029</v>
      </c>
      <c r="AH3877" s="169">
        <v>-230262.34215040441</v>
      </c>
      <c r="AI3877" s="168" t="s">
        <v>21</v>
      </c>
      <c r="AJ3877"/>
      <c r="AK3877"/>
    </row>
    <row r="3878" spans="1:37" hidden="1" x14ac:dyDescent="0.25">
      <c r="A3878" s="179" t="b">
        <f>IF(E3878&lt;&gt;1,"",NOT(ISNA(VLOOKUP(P3878,Mapping!$P:$P,1,FALSE))))</f>
        <v>0</v>
      </c>
      <c r="B3878" s="180" t="str">
        <f t="shared" si="60"/>
        <v/>
      </c>
      <c r="E3878" s="167">
        <v>1</v>
      </c>
      <c r="F3878" s="170" t="s">
        <v>5717</v>
      </c>
      <c r="G3878" s="169">
        <v>405737.0417082152</v>
      </c>
      <c r="H3878" s="168" t="s">
        <v>1266</v>
      </c>
      <c r="I3878" s="168" t="s">
        <v>797</v>
      </c>
      <c r="J3878" s="169">
        <v>170700.01173393411</v>
      </c>
      <c r="K3878" s="169">
        <v>42591.540978322017</v>
      </c>
      <c r="L3878" s="168" t="s">
        <v>5</v>
      </c>
      <c r="M3878" s="168" t="s">
        <v>21</v>
      </c>
      <c r="N3878" s="168" t="s">
        <v>2829</v>
      </c>
      <c r="O3878" s="168" t="s">
        <v>21</v>
      </c>
      <c r="P3878" s="168" t="s">
        <v>2831</v>
      </c>
      <c r="Q3878" s="168" t="s">
        <v>2832</v>
      </c>
      <c r="R3878" s="168" t="s">
        <v>1259</v>
      </c>
      <c r="S3878" s="168" t="s">
        <v>21</v>
      </c>
      <c r="T3878" s="168" t="s">
        <v>1259</v>
      </c>
      <c r="U3878" s="168" t="s">
        <v>1259</v>
      </c>
      <c r="V3878" s="168" t="s">
        <v>2832</v>
      </c>
      <c r="W3878" s="168" t="s">
        <v>1259</v>
      </c>
      <c r="X3878" s="168" t="s">
        <v>21</v>
      </c>
      <c r="Y3878" s="168" t="s">
        <v>1259</v>
      </c>
      <c r="Z3878" s="168" t="s">
        <v>21</v>
      </c>
      <c r="AA3878" s="168" t="s">
        <v>5718</v>
      </c>
      <c r="AB3878" s="168" t="s">
        <v>1259</v>
      </c>
      <c r="AC3878" s="168" t="s">
        <v>9887</v>
      </c>
      <c r="AD3878" s="169">
        <v>258086.68791698449</v>
      </c>
      <c r="AE3878" s="168" t="s">
        <v>807</v>
      </c>
      <c r="AF3878" s="169">
        <v>7760.5463996126782</v>
      </c>
      <c r="AG3878" s="169">
        <v>-319567.88423115551</v>
      </c>
      <c r="AH3878" s="169">
        <v>-79857.405282148218</v>
      </c>
      <c r="AI3878" s="168" t="s">
        <v>21</v>
      </c>
      <c r="AJ3878"/>
      <c r="AK3878"/>
    </row>
    <row r="3879" spans="1:37" hidden="1" x14ac:dyDescent="0.25">
      <c r="A3879" s="179" t="b">
        <f>IF(E3879&lt;&gt;1,"",NOT(ISNA(VLOOKUP(P3879,Mapping!$P:$P,1,FALSE))))</f>
        <v>0</v>
      </c>
      <c r="B3879" s="180" t="str">
        <f t="shared" si="60"/>
        <v/>
      </c>
      <c r="E3879" s="167">
        <v>1</v>
      </c>
      <c r="F3879" s="170" t="s">
        <v>5719</v>
      </c>
      <c r="G3879" s="169">
        <v>212706.14489287761</v>
      </c>
      <c r="H3879" s="168" t="s">
        <v>1266</v>
      </c>
      <c r="I3879" s="168" t="s">
        <v>2830</v>
      </c>
      <c r="J3879" s="169">
        <v>65635.868904725605</v>
      </c>
      <c r="K3879" s="169">
        <v>31568.143957306991</v>
      </c>
      <c r="L3879" s="168" t="s">
        <v>5</v>
      </c>
      <c r="M3879" s="168" t="s">
        <v>21</v>
      </c>
      <c r="N3879" s="168" t="s">
        <v>2829</v>
      </c>
      <c r="O3879" s="168" t="s">
        <v>21</v>
      </c>
      <c r="P3879" s="168" t="s">
        <v>2831</v>
      </c>
      <c r="Q3879" s="168" t="s">
        <v>2832</v>
      </c>
      <c r="R3879" s="168" t="s">
        <v>1259</v>
      </c>
      <c r="S3879" s="168" t="s">
        <v>21</v>
      </c>
      <c r="T3879" s="168" t="s">
        <v>1259</v>
      </c>
      <c r="U3879" s="168" t="s">
        <v>1259</v>
      </c>
      <c r="V3879" s="168" t="s">
        <v>2832</v>
      </c>
      <c r="W3879" s="168" t="s">
        <v>1259</v>
      </c>
      <c r="X3879" s="168" t="s">
        <v>21</v>
      </c>
      <c r="Y3879" s="168" t="s">
        <v>1259</v>
      </c>
      <c r="Z3879" s="168" t="s">
        <v>21</v>
      </c>
      <c r="AA3879" s="168" t="s">
        <v>5720</v>
      </c>
      <c r="AB3879" s="168" t="s">
        <v>1259</v>
      </c>
      <c r="AC3879" s="168" t="s">
        <v>9888</v>
      </c>
      <c r="AD3879" s="169">
        <v>112197.939945423</v>
      </c>
      <c r="AE3879" s="168" t="s">
        <v>808</v>
      </c>
      <c r="AF3879" s="169">
        <v>-36927.922348250169</v>
      </c>
      <c r="AG3879" s="169">
        <v>375673.82891881681</v>
      </c>
      <c r="AH3879" s="169">
        <v>-80062.86138443739</v>
      </c>
      <c r="AI3879" s="168" t="s">
        <v>21</v>
      </c>
      <c r="AJ3879"/>
      <c r="AK3879"/>
    </row>
    <row r="3880" spans="1:37" hidden="1" x14ac:dyDescent="0.25">
      <c r="A3880" s="179" t="b">
        <f>IF(E3880&lt;&gt;1,"",NOT(ISNA(VLOOKUP(P3880,Mapping!$P:$P,1,FALSE))))</f>
        <v>0</v>
      </c>
      <c r="B3880" s="180" t="str">
        <f t="shared" si="60"/>
        <v/>
      </c>
      <c r="E3880" s="167">
        <v>1</v>
      </c>
      <c r="F3880" s="170" t="s">
        <v>5721</v>
      </c>
      <c r="G3880" s="169">
        <v>227864.95530374529</v>
      </c>
      <c r="H3880" s="168" t="s">
        <v>1266</v>
      </c>
      <c r="I3880" s="168" t="s">
        <v>402</v>
      </c>
      <c r="J3880" s="169">
        <v>79474.644518722052</v>
      </c>
      <c r="K3880" s="169">
        <v>48439.754786334517</v>
      </c>
      <c r="L3880" s="168" t="s">
        <v>5</v>
      </c>
      <c r="M3880" s="168" t="s">
        <v>21</v>
      </c>
      <c r="N3880" s="168" t="s">
        <v>2829</v>
      </c>
      <c r="O3880" s="168" t="s">
        <v>21</v>
      </c>
      <c r="P3880" s="168" t="s">
        <v>2831</v>
      </c>
      <c r="Q3880" s="168" t="s">
        <v>2832</v>
      </c>
      <c r="R3880" s="168" t="s">
        <v>1259</v>
      </c>
      <c r="S3880" s="168" t="s">
        <v>21</v>
      </c>
      <c r="T3880" s="168" t="s">
        <v>1259</v>
      </c>
      <c r="U3880" s="168" t="s">
        <v>1259</v>
      </c>
      <c r="V3880" s="168" t="s">
        <v>2832</v>
      </c>
      <c r="W3880" s="168" t="s">
        <v>1259</v>
      </c>
      <c r="X3880" s="168" t="s">
        <v>21</v>
      </c>
      <c r="Y3880" s="168" t="s">
        <v>1259</v>
      </c>
      <c r="Z3880" s="168" t="s">
        <v>21</v>
      </c>
      <c r="AA3880" s="168" t="s">
        <v>5722</v>
      </c>
      <c r="AB3880" s="168" t="s">
        <v>1259</v>
      </c>
      <c r="AC3880" s="168" t="s">
        <v>9889</v>
      </c>
      <c r="AD3880" s="169">
        <v>139735.46939470951</v>
      </c>
      <c r="AE3880" s="168" t="s">
        <v>814</v>
      </c>
      <c r="AF3880" s="169">
        <v>-107291.7262055094</v>
      </c>
      <c r="AG3880" s="169">
        <v>-179497.7239026516</v>
      </c>
      <c r="AH3880" s="169">
        <v>-88707.933174995531</v>
      </c>
      <c r="AI3880" s="168" t="s">
        <v>21</v>
      </c>
      <c r="AJ3880"/>
      <c r="AK3880"/>
    </row>
    <row r="3881" spans="1:37" hidden="1" x14ac:dyDescent="0.25">
      <c r="A3881" s="179" t="b">
        <f>IF(E3881&lt;&gt;1,"",NOT(ISNA(VLOOKUP(P3881,Mapping!$P:$P,1,FALSE))))</f>
        <v>0</v>
      </c>
      <c r="B3881" s="180" t="str">
        <f t="shared" si="60"/>
        <v/>
      </c>
      <c r="E3881" s="167">
        <v>1</v>
      </c>
      <c r="F3881" s="170" t="s">
        <v>5721</v>
      </c>
      <c r="G3881" s="169">
        <v>811691.25027228356</v>
      </c>
      <c r="H3881" s="168" t="s">
        <v>1266</v>
      </c>
      <c r="I3881" s="168" t="s">
        <v>402</v>
      </c>
      <c r="J3881" s="169">
        <v>283101.33731778158</v>
      </c>
      <c r="K3881" s="169">
        <v>172550.11887629429</v>
      </c>
      <c r="L3881" s="168" t="s">
        <v>5</v>
      </c>
      <c r="M3881" s="168" t="s">
        <v>21</v>
      </c>
      <c r="N3881" s="168" t="s">
        <v>2829</v>
      </c>
      <c r="O3881" s="168" t="s">
        <v>21</v>
      </c>
      <c r="P3881" s="168" t="s">
        <v>2833</v>
      </c>
      <c r="Q3881" s="168" t="s">
        <v>2834</v>
      </c>
      <c r="R3881" s="168" t="s">
        <v>1259</v>
      </c>
      <c r="S3881" s="168" t="s">
        <v>21</v>
      </c>
      <c r="T3881" s="168" t="s">
        <v>1259</v>
      </c>
      <c r="U3881" s="168" t="s">
        <v>1259</v>
      </c>
      <c r="V3881" s="168" t="s">
        <v>2834</v>
      </c>
      <c r="W3881" s="168" t="s">
        <v>1259</v>
      </c>
      <c r="X3881" s="168" t="s">
        <v>21</v>
      </c>
      <c r="Y3881" s="168" t="s">
        <v>1259</v>
      </c>
      <c r="Z3881" s="168" t="s">
        <v>21</v>
      </c>
      <c r="AA3881" s="168" t="s">
        <v>5722</v>
      </c>
      <c r="AB3881" s="168" t="s">
        <v>1259</v>
      </c>
      <c r="AC3881" s="168" t="s">
        <v>5723</v>
      </c>
      <c r="AD3881" s="169">
        <v>497759.98994309572</v>
      </c>
      <c r="AE3881" s="168" t="s">
        <v>814</v>
      </c>
      <c r="AF3881" s="169">
        <v>-382190.21117807663</v>
      </c>
      <c r="AG3881" s="169">
        <v>-639399.47124101594</v>
      </c>
      <c r="AH3881" s="169">
        <v>-315991.78158792021</v>
      </c>
      <c r="AI3881" s="168" t="s">
        <v>21</v>
      </c>
      <c r="AJ3881"/>
      <c r="AK3881"/>
    </row>
    <row r="3882" spans="1:37" hidden="1" x14ac:dyDescent="0.25">
      <c r="A3882" s="179" t="b">
        <f>IF(E3882&lt;&gt;1,"",NOT(ISNA(VLOOKUP(P3882,Mapping!$P:$P,1,FALSE))))</f>
        <v>0</v>
      </c>
      <c r="B3882" s="180" t="str">
        <f t="shared" si="60"/>
        <v/>
      </c>
      <c r="E3882" s="167">
        <v>1</v>
      </c>
      <c r="F3882" s="170" t="s">
        <v>5724</v>
      </c>
      <c r="G3882" s="169">
        <v>225762.6275950578</v>
      </c>
      <c r="H3882" s="168" t="s">
        <v>1266</v>
      </c>
      <c r="I3882" s="168" t="s">
        <v>402</v>
      </c>
      <c r="J3882" s="169">
        <v>84957.312179964254</v>
      </c>
      <c r="K3882" s="169">
        <v>39628.289075648419</v>
      </c>
      <c r="L3882" s="168" t="s">
        <v>5</v>
      </c>
      <c r="M3882" s="168" t="s">
        <v>21</v>
      </c>
      <c r="N3882" s="168" t="s">
        <v>2829</v>
      </c>
      <c r="O3882" s="168" t="s">
        <v>21</v>
      </c>
      <c r="P3882" s="168" t="s">
        <v>2831</v>
      </c>
      <c r="Q3882" s="168" t="s">
        <v>2832</v>
      </c>
      <c r="R3882" s="168" t="s">
        <v>1259</v>
      </c>
      <c r="S3882" s="168" t="s">
        <v>21</v>
      </c>
      <c r="T3882" s="168" t="s">
        <v>1259</v>
      </c>
      <c r="U3882" s="168" t="s">
        <v>1259</v>
      </c>
      <c r="V3882" s="168" t="s">
        <v>2832</v>
      </c>
      <c r="W3882" s="168" t="s">
        <v>1259</v>
      </c>
      <c r="X3882" s="168" t="s">
        <v>21</v>
      </c>
      <c r="Y3882" s="168" t="s">
        <v>1259</v>
      </c>
      <c r="Z3882" s="168" t="s">
        <v>21</v>
      </c>
      <c r="AA3882" s="168" t="s">
        <v>5725</v>
      </c>
      <c r="AB3882" s="168" t="s">
        <v>1259</v>
      </c>
      <c r="AC3882" s="168" t="s">
        <v>7386</v>
      </c>
      <c r="AD3882" s="169">
        <v>133985.91116014111</v>
      </c>
      <c r="AE3882" s="168" t="s">
        <v>814</v>
      </c>
      <c r="AF3882" s="169">
        <v>-100282.49798848821</v>
      </c>
      <c r="AG3882" s="169">
        <v>32135.100870122409</v>
      </c>
      <c r="AH3882" s="169">
        <v>-45174.649140156922</v>
      </c>
      <c r="AI3882" s="168" t="s">
        <v>21</v>
      </c>
      <c r="AJ3882"/>
      <c r="AK3882"/>
    </row>
    <row r="3883" spans="1:37" hidden="1" x14ac:dyDescent="0.25">
      <c r="A3883" s="179" t="b">
        <f>IF(E3883&lt;&gt;1,"",NOT(ISNA(VLOOKUP(P3883,Mapping!$P:$P,1,FALSE))))</f>
        <v>0</v>
      </c>
      <c r="B3883" s="180" t="str">
        <f t="shared" si="60"/>
        <v/>
      </c>
      <c r="E3883" s="167">
        <v>1</v>
      </c>
      <c r="F3883" s="170" t="s">
        <v>5724</v>
      </c>
      <c r="G3883" s="169">
        <v>591158.78786451544</v>
      </c>
      <c r="H3883" s="168" t="s">
        <v>1266</v>
      </c>
      <c r="I3883" s="168" t="s">
        <v>402</v>
      </c>
      <c r="J3883" s="169">
        <v>222460.47640187229</v>
      </c>
      <c r="K3883" s="169">
        <v>103766.5604119581</v>
      </c>
      <c r="L3883" s="168" t="s">
        <v>5</v>
      </c>
      <c r="M3883" s="168" t="s">
        <v>21</v>
      </c>
      <c r="N3883" s="168" t="s">
        <v>2829</v>
      </c>
      <c r="O3883" s="168" t="s">
        <v>21</v>
      </c>
      <c r="P3883" s="168" t="s">
        <v>2835</v>
      </c>
      <c r="Q3883" s="168" t="s">
        <v>2834</v>
      </c>
      <c r="R3883" s="168" t="s">
        <v>1259</v>
      </c>
      <c r="S3883" s="168" t="s">
        <v>21</v>
      </c>
      <c r="T3883" s="168" t="s">
        <v>1259</v>
      </c>
      <c r="U3883" s="168" t="s">
        <v>1259</v>
      </c>
      <c r="V3883" s="168" t="s">
        <v>2834</v>
      </c>
      <c r="W3883" s="168" t="s">
        <v>1259</v>
      </c>
      <c r="X3883" s="168" t="s">
        <v>21</v>
      </c>
      <c r="Y3883" s="168" t="s">
        <v>1259</v>
      </c>
      <c r="Z3883" s="168" t="s">
        <v>21</v>
      </c>
      <c r="AA3883" s="168" t="s">
        <v>5725</v>
      </c>
      <c r="AB3883" s="168" t="s">
        <v>1259</v>
      </c>
      <c r="AC3883" s="168" t="s">
        <v>9542</v>
      </c>
      <c r="AD3883" s="169">
        <v>350841.72113031067</v>
      </c>
      <c r="AE3883" s="168" t="s">
        <v>814</v>
      </c>
      <c r="AF3883" s="169">
        <v>-262589.43114904698</v>
      </c>
      <c r="AG3883" s="169">
        <v>84145.668752401485</v>
      </c>
      <c r="AH3883" s="169">
        <v>-118289.688210931</v>
      </c>
      <c r="AI3883" s="168" t="s">
        <v>21</v>
      </c>
      <c r="AJ3883"/>
      <c r="AK3883"/>
    </row>
    <row r="3884" spans="1:37" hidden="1" x14ac:dyDescent="0.25">
      <c r="A3884" s="179" t="b">
        <f>IF(E3884&lt;&gt;1,"",NOT(ISNA(VLOOKUP(P3884,Mapping!$P:$P,1,FALSE))))</f>
        <v>0</v>
      </c>
      <c r="B3884" s="180" t="str">
        <f t="shared" si="60"/>
        <v/>
      </c>
      <c r="E3884" s="167">
        <v>1</v>
      </c>
      <c r="F3884" s="170" t="s">
        <v>5726</v>
      </c>
      <c r="G3884" s="169">
        <v>1544213.9863069761</v>
      </c>
      <c r="H3884" s="168" t="s">
        <v>1266</v>
      </c>
      <c r="I3884" s="168" t="s">
        <v>303</v>
      </c>
      <c r="J3884" s="169">
        <v>736558.45303098531</v>
      </c>
      <c r="K3884" s="169">
        <v>499803.92062237009</v>
      </c>
      <c r="L3884" s="168" t="s">
        <v>5</v>
      </c>
      <c r="M3884" s="168" t="s">
        <v>21</v>
      </c>
      <c r="N3884" s="168" t="s">
        <v>2829</v>
      </c>
      <c r="O3884" s="168" t="s">
        <v>21</v>
      </c>
      <c r="P3884" s="168" t="s">
        <v>2831</v>
      </c>
      <c r="Q3884" s="168" t="s">
        <v>2832</v>
      </c>
      <c r="R3884" s="168" t="s">
        <v>1259</v>
      </c>
      <c r="S3884" s="168" t="s">
        <v>21</v>
      </c>
      <c r="T3884" s="168" t="s">
        <v>1259</v>
      </c>
      <c r="U3884" s="168" t="s">
        <v>1259</v>
      </c>
      <c r="V3884" s="168" t="s">
        <v>2832</v>
      </c>
      <c r="W3884" s="168" t="s">
        <v>1259</v>
      </c>
      <c r="X3884" s="168" t="s">
        <v>21</v>
      </c>
      <c r="Y3884" s="168" t="s">
        <v>1259</v>
      </c>
      <c r="Z3884" s="168" t="s">
        <v>21</v>
      </c>
      <c r="AA3884" s="168" t="s">
        <v>5727</v>
      </c>
      <c r="AB3884" s="168" t="s">
        <v>5728</v>
      </c>
      <c r="AC3884" s="168" t="s">
        <v>12421</v>
      </c>
      <c r="AD3884" s="169">
        <v>1049735.188899613</v>
      </c>
      <c r="AE3884" s="168" t="s">
        <v>809</v>
      </c>
      <c r="AF3884" s="169">
        <v>-718675.23847991379</v>
      </c>
      <c r="AG3884" s="169">
        <v>530339.2265141143</v>
      </c>
      <c r="AH3884" s="169">
        <v>-549757.97780687676</v>
      </c>
      <c r="AI3884" s="168" t="s">
        <v>21</v>
      </c>
      <c r="AJ3884"/>
      <c r="AK3884"/>
    </row>
    <row r="3885" spans="1:37" hidden="1" x14ac:dyDescent="0.25">
      <c r="A3885" s="179" t="b">
        <f>IF(E3885&lt;&gt;1,"",NOT(ISNA(VLOOKUP(P3885,Mapping!$P:$P,1,FALSE))))</f>
        <v>0</v>
      </c>
      <c r="B3885" s="180" t="str">
        <f>IF(AI3885="","",VALUE(AI3885))</f>
        <v/>
      </c>
      <c r="E3885" s="167">
        <v>1</v>
      </c>
      <c r="F3885" s="170" t="s">
        <v>5726</v>
      </c>
      <c r="G3885" s="169">
        <v>354944.21986776462</v>
      </c>
      <c r="H3885" s="168" t="s">
        <v>1266</v>
      </c>
      <c r="I3885" s="168" t="s">
        <v>303</v>
      </c>
      <c r="J3885" s="169">
        <v>169301.12524322059</v>
      </c>
      <c r="K3885" s="169">
        <v>114882.0786919689</v>
      </c>
      <c r="L3885" s="168" t="s">
        <v>5</v>
      </c>
      <c r="M3885" s="168" t="s">
        <v>21</v>
      </c>
      <c r="N3885" s="168" t="s">
        <v>2829</v>
      </c>
      <c r="O3885" s="168" t="s">
        <v>21</v>
      </c>
      <c r="P3885" s="168" t="s">
        <v>2836</v>
      </c>
      <c r="Q3885" s="168" t="s">
        <v>2837</v>
      </c>
      <c r="R3885" s="168" t="s">
        <v>1259</v>
      </c>
      <c r="S3885" s="168" t="s">
        <v>21</v>
      </c>
      <c r="T3885" s="168" t="s">
        <v>1259</v>
      </c>
      <c r="U3885" s="168" t="s">
        <v>1259</v>
      </c>
      <c r="V3885" s="168" t="s">
        <v>2837</v>
      </c>
      <c r="W3885" s="168" t="s">
        <v>1259</v>
      </c>
      <c r="X3885" s="168" t="s">
        <v>21</v>
      </c>
      <c r="Y3885" s="168" t="s">
        <v>1259</v>
      </c>
      <c r="Z3885" s="168" t="s">
        <v>21</v>
      </c>
      <c r="AA3885" s="168" t="s">
        <v>5727</v>
      </c>
      <c r="AB3885" s="168" t="s">
        <v>5728</v>
      </c>
      <c r="AC3885" s="168" t="s">
        <v>9890</v>
      </c>
      <c r="AD3885" s="169">
        <v>241286.14362753529</v>
      </c>
      <c r="AE3885" s="168" t="s">
        <v>809</v>
      </c>
      <c r="AF3885" s="169">
        <v>-165190.5915387967</v>
      </c>
      <c r="AG3885" s="169">
        <v>121900.7499540323</v>
      </c>
      <c r="AH3885" s="169">
        <v>-126364.2333763651</v>
      </c>
      <c r="AI3885" s="168" t="s">
        <v>21</v>
      </c>
      <c r="AJ3885"/>
      <c r="AK3885"/>
    </row>
    <row r="3886" spans="1:37" hidden="1" x14ac:dyDescent="0.25">
      <c r="A3886" s="179" t="b">
        <f>IF(E3886&lt;&gt;1,"",NOT(ISNA(VLOOKUP(P3886,Mapping!$P:$P,1,FALSE))))</f>
        <v>0</v>
      </c>
      <c r="B3886" s="180" t="str">
        <f t="shared" ref="B3886:B3949" si="61">IF(AI3886="","",VALUE(AI3886))</f>
        <v/>
      </c>
      <c r="E3886" s="167">
        <v>1</v>
      </c>
      <c r="F3886" s="170" t="s">
        <v>5729</v>
      </c>
      <c r="G3886" s="169">
        <v>393764.60312185221</v>
      </c>
      <c r="H3886" s="168" t="s">
        <v>1266</v>
      </c>
      <c r="I3886" s="168" t="s">
        <v>2830</v>
      </c>
      <c r="J3886" s="169">
        <v>155525.59923109549</v>
      </c>
      <c r="K3886" s="169">
        <v>98909.854409461041</v>
      </c>
      <c r="L3886" s="168" t="s">
        <v>5</v>
      </c>
      <c r="M3886" s="168" t="s">
        <v>21</v>
      </c>
      <c r="N3886" s="168" t="s">
        <v>2829</v>
      </c>
      <c r="O3886" s="168" t="s">
        <v>21</v>
      </c>
      <c r="P3886" s="168" t="s">
        <v>2831</v>
      </c>
      <c r="Q3886" s="168" t="s">
        <v>2832</v>
      </c>
      <c r="R3886" s="168" t="s">
        <v>1259</v>
      </c>
      <c r="S3886" s="168" t="s">
        <v>21</v>
      </c>
      <c r="T3886" s="168" t="s">
        <v>1259</v>
      </c>
      <c r="U3886" s="168" t="s">
        <v>1259</v>
      </c>
      <c r="V3886" s="168" t="s">
        <v>2832</v>
      </c>
      <c r="W3886" s="168" t="s">
        <v>1259</v>
      </c>
      <c r="X3886" s="168" t="s">
        <v>21</v>
      </c>
      <c r="Y3886" s="168" t="s">
        <v>1259</v>
      </c>
      <c r="Z3886" s="168" t="s">
        <v>21</v>
      </c>
      <c r="AA3886" s="168" t="s">
        <v>5730</v>
      </c>
      <c r="AB3886" s="168" t="s">
        <v>1259</v>
      </c>
      <c r="AC3886" s="168" t="s">
        <v>9891</v>
      </c>
      <c r="AD3886" s="169">
        <v>202613.63742591589</v>
      </c>
      <c r="AE3886" s="168" t="s">
        <v>810</v>
      </c>
      <c r="AF3886" s="169">
        <v>-145846.9321974286</v>
      </c>
      <c r="AG3886" s="169">
        <v>-274229.98968445731</v>
      </c>
      <c r="AH3886" s="169">
        <v>-170739.78351461291</v>
      </c>
      <c r="AI3886" s="168" t="s">
        <v>21</v>
      </c>
      <c r="AJ3886"/>
      <c r="AK3886"/>
    </row>
    <row r="3887" spans="1:37" hidden="1" x14ac:dyDescent="0.25">
      <c r="A3887" s="179" t="b">
        <f>IF(E3887&lt;&gt;1,"",NOT(ISNA(VLOOKUP(P3887,Mapping!$P:$P,1,FALSE))))</f>
        <v>0</v>
      </c>
      <c r="B3887" s="180" t="str">
        <f t="shared" si="61"/>
        <v/>
      </c>
      <c r="E3887" s="167">
        <v>1</v>
      </c>
      <c r="F3887" s="170" t="s">
        <v>5729</v>
      </c>
      <c r="G3887" s="169">
        <v>192693.3164213319</v>
      </c>
      <c r="H3887" s="168" t="s">
        <v>1266</v>
      </c>
      <c r="I3887" s="168" t="s">
        <v>2830</v>
      </c>
      <c r="J3887" s="169">
        <v>76108.271964153188</v>
      </c>
      <c r="K3887" s="169">
        <v>48402.694711012817</v>
      </c>
      <c r="L3887" s="168" t="s">
        <v>5</v>
      </c>
      <c r="M3887" s="168" t="s">
        <v>21</v>
      </c>
      <c r="N3887" s="168" t="s">
        <v>2829</v>
      </c>
      <c r="O3887" s="168" t="s">
        <v>21</v>
      </c>
      <c r="P3887" s="168" t="s">
        <v>2835</v>
      </c>
      <c r="Q3887" s="168" t="s">
        <v>2834</v>
      </c>
      <c r="R3887" s="168" t="s">
        <v>1259</v>
      </c>
      <c r="S3887" s="168" t="s">
        <v>21</v>
      </c>
      <c r="T3887" s="168" t="s">
        <v>1259</v>
      </c>
      <c r="U3887" s="168" t="s">
        <v>1259</v>
      </c>
      <c r="V3887" s="168" t="s">
        <v>2834</v>
      </c>
      <c r="W3887" s="168" t="s">
        <v>1259</v>
      </c>
      <c r="X3887" s="168" t="s">
        <v>21</v>
      </c>
      <c r="Y3887" s="168" t="s">
        <v>1259</v>
      </c>
      <c r="Z3887" s="168" t="s">
        <v>21</v>
      </c>
      <c r="AA3887" s="168" t="s">
        <v>5730</v>
      </c>
      <c r="AB3887" s="168" t="s">
        <v>1259</v>
      </c>
      <c r="AC3887" s="168" t="s">
        <v>9892</v>
      </c>
      <c r="AD3887" s="169">
        <v>99151.354485022981</v>
      </c>
      <c r="AE3887" s="168" t="s">
        <v>810</v>
      </c>
      <c r="AF3887" s="169">
        <v>-71371.902990231043</v>
      </c>
      <c r="AG3887" s="169">
        <v>-134197.65452643661</v>
      </c>
      <c r="AH3887" s="169">
        <v>-83553.511081619072</v>
      </c>
      <c r="AI3887" s="168" t="s">
        <v>21</v>
      </c>
      <c r="AJ3887"/>
      <c r="AK3887"/>
    </row>
    <row r="3888" spans="1:37" hidden="1" x14ac:dyDescent="0.25">
      <c r="A3888" s="179" t="b">
        <f>IF(E3888&lt;&gt;1,"",NOT(ISNA(VLOOKUP(P3888,Mapping!$P:$P,1,FALSE))))</f>
        <v>0</v>
      </c>
      <c r="B3888" s="180" t="str">
        <f t="shared" si="61"/>
        <v/>
      </c>
      <c r="E3888" s="167">
        <v>1</v>
      </c>
      <c r="F3888" s="170" t="s">
        <v>5731</v>
      </c>
      <c r="G3888" s="169">
        <v>2387899.819618416</v>
      </c>
      <c r="H3888" s="168" t="s">
        <v>1266</v>
      </c>
      <c r="I3888" s="168" t="s">
        <v>303</v>
      </c>
      <c r="J3888" s="169">
        <v>754548.66044139687</v>
      </c>
      <c r="K3888" s="169">
        <v>374327.29466697108</v>
      </c>
      <c r="L3888" s="168" t="s">
        <v>5</v>
      </c>
      <c r="M3888" s="168" t="s">
        <v>21</v>
      </c>
      <c r="N3888" s="168" t="s">
        <v>2829</v>
      </c>
      <c r="O3888" s="168" t="s">
        <v>21</v>
      </c>
      <c r="P3888" s="168" t="s">
        <v>2831</v>
      </c>
      <c r="Q3888" s="168" t="s">
        <v>2832</v>
      </c>
      <c r="R3888" s="168" t="s">
        <v>1259</v>
      </c>
      <c r="S3888" s="168" t="s">
        <v>21</v>
      </c>
      <c r="T3888" s="168" t="s">
        <v>1259</v>
      </c>
      <c r="U3888" s="168" t="s">
        <v>1259</v>
      </c>
      <c r="V3888" s="168" t="s">
        <v>2832</v>
      </c>
      <c r="W3888" s="168" t="s">
        <v>1259</v>
      </c>
      <c r="X3888" s="168" t="s">
        <v>21</v>
      </c>
      <c r="Y3888" s="168" t="s">
        <v>1259</v>
      </c>
      <c r="Z3888" s="168" t="s">
        <v>21</v>
      </c>
      <c r="AA3888" s="168" t="s">
        <v>5732</v>
      </c>
      <c r="AB3888" s="168" t="s">
        <v>5733</v>
      </c>
      <c r="AC3888" s="168" t="s">
        <v>12422</v>
      </c>
      <c r="AD3888" s="169">
        <v>1275918.281549582</v>
      </c>
      <c r="AE3888" s="168" t="s">
        <v>819</v>
      </c>
      <c r="AF3888" s="169">
        <v>-499835.50684298109</v>
      </c>
      <c r="AG3888" s="169">
        <v>1416368.0301085261</v>
      </c>
      <c r="AH3888" s="169">
        <v>-1007866.745963547</v>
      </c>
      <c r="AI3888" s="168" t="s">
        <v>21</v>
      </c>
      <c r="AJ3888"/>
      <c r="AK3888"/>
    </row>
    <row r="3889" spans="1:37" hidden="1" x14ac:dyDescent="0.25">
      <c r="A3889" s="179" t="b">
        <f>IF(E3889&lt;&gt;1,"",NOT(ISNA(VLOOKUP(P3889,Mapping!$P:$P,1,FALSE))))</f>
        <v>0</v>
      </c>
      <c r="B3889" s="180" t="str">
        <f t="shared" si="61"/>
        <v/>
      </c>
      <c r="E3889" s="167">
        <v>1</v>
      </c>
      <c r="F3889" s="170" t="s">
        <v>5731</v>
      </c>
      <c r="G3889" s="169">
        <v>896778.40921140532</v>
      </c>
      <c r="H3889" s="168" t="s">
        <v>1266</v>
      </c>
      <c r="I3889" s="168" t="s">
        <v>303</v>
      </c>
      <c r="J3889" s="169">
        <v>283371.58109562623</v>
      </c>
      <c r="K3889" s="169">
        <v>140579.02809737541</v>
      </c>
      <c r="L3889" s="168" t="s">
        <v>5</v>
      </c>
      <c r="M3889" s="168" t="s">
        <v>21</v>
      </c>
      <c r="N3889" s="168" t="s">
        <v>2829</v>
      </c>
      <c r="O3889" s="168" t="s">
        <v>21</v>
      </c>
      <c r="P3889" s="168" t="s">
        <v>2836</v>
      </c>
      <c r="Q3889" s="168" t="s">
        <v>2837</v>
      </c>
      <c r="R3889" s="168" t="s">
        <v>1259</v>
      </c>
      <c r="S3889" s="168" t="s">
        <v>21</v>
      </c>
      <c r="T3889" s="168" t="s">
        <v>1259</v>
      </c>
      <c r="U3889" s="168" t="s">
        <v>1259</v>
      </c>
      <c r="V3889" s="168" t="s">
        <v>2837</v>
      </c>
      <c r="W3889" s="168" t="s">
        <v>1259</v>
      </c>
      <c r="X3889" s="168" t="s">
        <v>21</v>
      </c>
      <c r="Y3889" s="168" t="s">
        <v>1259</v>
      </c>
      <c r="Z3889" s="168" t="s">
        <v>21</v>
      </c>
      <c r="AA3889" s="168" t="s">
        <v>5732</v>
      </c>
      <c r="AB3889" s="168" t="s">
        <v>5733</v>
      </c>
      <c r="AC3889" s="168" t="s">
        <v>9893</v>
      </c>
      <c r="AD3889" s="169">
        <v>479172.51695869991</v>
      </c>
      <c r="AE3889" s="168" t="s">
        <v>819</v>
      </c>
      <c r="AF3889" s="169">
        <v>-187713.7755157809</v>
      </c>
      <c r="AG3889" s="169">
        <v>531918.57483434444</v>
      </c>
      <c r="AH3889" s="169">
        <v>-378505.46732178098</v>
      </c>
      <c r="AI3889" s="168" t="s">
        <v>21</v>
      </c>
      <c r="AJ3889"/>
      <c r="AK3889"/>
    </row>
    <row r="3890" spans="1:37" hidden="1" x14ac:dyDescent="0.25">
      <c r="A3890" s="179" t="b">
        <f>IF(E3890&lt;&gt;1,"",NOT(ISNA(VLOOKUP(P3890,Mapping!$P:$P,1,FALSE))))</f>
        <v>0</v>
      </c>
      <c r="B3890" s="180" t="str">
        <f t="shared" si="61"/>
        <v/>
      </c>
      <c r="E3890" s="167">
        <v>1</v>
      </c>
      <c r="F3890" s="170" t="s">
        <v>5734</v>
      </c>
      <c r="G3890" s="169">
        <v>2004149.100029998</v>
      </c>
      <c r="H3890" s="168" t="s">
        <v>1266</v>
      </c>
      <c r="I3890" s="168" t="s">
        <v>561</v>
      </c>
      <c r="J3890" s="169">
        <v>489935.01194000099</v>
      </c>
      <c r="K3890" s="169">
        <v>152291.5231381059</v>
      </c>
      <c r="L3890" s="168" t="s">
        <v>5</v>
      </c>
      <c r="M3890" s="168" t="s">
        <v>21</v>
      </c>
      <c r="N3890" s="168" t="s">
        <v>2829</v>
      </c>
      <c r="O3890" s="168" t="s">
        <v>21</v>
      </c>
      <c r="P3890" s="168" t="s">
        <v>2831</v>
      </c>
      <c r="Q3890" s="168" t="s">
        <v>2832</v>
      </c>
      <c r="R3890" s="168" t="s">
        <v>1259</v>
      </c>
      <c r="S3890" s="168" t="s">
        <v>21</v>
      </c>
      <c r="T3890" s="168" t="s">
        <v>1259</v>
      </c>
      <c r="U3890" s="168" t="s">
        <v>1259</v>
      </c>
      <c r="V3890" s="168" t="s">
        <v>2832</v>
      </c>
      <c r="W3890" s="168" t="s">
        <v>1259</v>
      </c>
      <c r="X3890" s="168" t="s">
        <v>21</v>
      </c>
      <c r="Y3890" s="168" t="s">
        <v>1259</v>
      </c>
      <c r="Z3890" s="168" t="s">
        <v>21</v>
      </c>
      <c r="AA3890" s="168" t="s">
        <v>5735</v>
      </c>
      <c r="AB3890" s="168" t="s">
        <v>1259</v>
      </c>
      <c r="AC3890" s="168" t="s">
        <v>9894</v>
      </c>
      <c r="AD3890" s="169">
        <v>788951.66321080877</v>
      </c>
      <c r="AE3890" s="168" t="s">
        <v>817</v>
      </c>
      <c r="AF3890" s="169">
        <v>-304168.17184781842</v>
      </c>
      <c r="AG3890" s="169">
        <v>840211.67915796675</v>
      </c>
      <c r="AH3890" s="169">
        <v>-171274.78253133429</v>
      </c>
      <c r="AI3890" s="168" t="s">
        <v>21</v>
      </c>
      <c r="AJ3890"/>
      <c r="AK3890"/>
    </row>
    <row r="3891" spans="1:37" hidden="1" x14ac:dyDescent="0.25">
      <c r="A3891" s="179" t="b">
        <f>IF(E3891&lt;&gt;1,"",NOT(ISNA(VLOOKUP(P3891,Mapping!$P:$P,1,FALSE))))</f>
        <v>0</v>
      </c>
      <c r="B3891" s="180" t="str">
        <f t="shared" si="61"/>
        <v/>
      </c>
      <c r="E3891" s="167">
        <v>1</v>
      </c>
      <c r="F3891" s="170" t="s">
        <v>5734</v>
      </c>
      <c r="G3891" s="169">
        <v>21702059.54895803</v>
      </c>
      <c r="H3891" s="168" t="s">
        <v>1266</v>
      </c>
      <c r="I3891" s="168" t="s">
        <v>561</v>
      </c>
      <c r="J3891" s="169">
        <v>5305293.3058135379</v>
      </c>
      <c r="K3891" s="169">
        <v>1649098.7142100469</v>
      </c>
      <c r="L3891" s="168" t="s">
        <v>5</v>
      </c>
      <c r="M3891" s="168" t="s">
        <v>21</v>
      </c>
      <c r="N3891" s="168" t="s">
        <v>2829</v>
      </c>
      <c r="O3891" s="168" t="s">
        <v>21</v>
      </c>
      <c r="P3891" s="168" t="s">
        <v>2844</v>
      </c>
      <c r="Q3891" s="168" t="s">
        <v>2834</v>
      </c>
      <c r="R3891" s="168" t="s">
        <v>1259</v>
      </c>
      <c r="S3891" s="168" t="s">
        <v>21</v>
      </c>
      <c r="T3891" s="168" t="s">
        <v>1259</v>
      </c>
      <c r="U3891" s="168" t="s">
        <v>1259</v>
      </c>
      <c r="V3891" s="168" t="s">
        <v>2834</v>
      </c>
      <c r="W3891" s="168" t="s">
        <v>1259</v>
      </c>
      <c r="X3891" s="168" t="s">
        <v>21</v>
      </c>
      <c r="Y3891" s="168" t="s">
        <v>1259</v>
      </c>
      <c r="Z3891" s="168" t="s">
        <v>21</v>
      </c>
      <c r="AA3891" s="168" t="s">
        <v>5735</v>
      </c>
      <c r="AB3891" s="168" t="s">
        <v>1259</v>
      </c>
      <c r="AC3891" s="168" t="s">
        <v>9895</v>
      </c>
      <c r="AD3891" s="169">
        <v>8543214.6620199829</v>
      </c>
      <c r="AE3891" s="168" t="s">
        <v>817</v>
      </c>
      <c r="AF3891" s="169">
        <v>-3293704.9335502312</v>
      </c>
      <c r="AG3891" s="169">
        <v>9098287.0957770944</v>
      </c>
      <c r="AH3891" s="169">
        <v>-1854660.179561604</v>
      </c>
      <c r="AI3891" s="168" t="s">
        <v>21</v>
      </c>
      <c r="AJ3891"/>
      <c r="AK3891"/>
    </row>
    <row r="3892" spans="1:37" hidden="1" x14ac:dyDescent="0.25">
      <c r="A3892" s="179" t="b">
        <f>IF(E3892&lt;&gt;1,"",NOT(ISNA(VLOOKUP(P3892,Mapping!$P:$P,1,FALSE))))</f>
        <v>0</v>
      </c>
      <c r="B3892" s="180" t="str">
        <f t="shared" si="61"/>
        <v/>
      </c>
      <c r="E3892" s="167">
        <v>1</v>
      </c>
      <c r="F3892" s="168" t="s">
        <v>5736</v>
      </c>
      <c r="G3892" s="169">
        <v>262482.72835032601</v>
      </c>
      <c r="H3892" s="168" t="s">
        <v>1266</v>
      </c>
      <c r="I3892" s="168" t="s">
        <v>402</v>
      </c>
      <c r="J3892" s="169">
        <v>69495.486461139837</v>
      </c>
      <c r="K3892" s="169">
        <v>16093.597328547659</v>
      </c>
      <c r="L3892" s="168" t="s">
        <v>5</v>
      </c>
      <c r="M3892" s="168" t="s">
        <v>21</v>
      </c>
      <c r="N3892" s="168" t="s">
        <v>2829</v>
      </c>
      <c r="O3892" s="168" t="s">
        <v>21</v>
      </c>
      <c r="P3892" s="168" t="s">
        <v>2831</v>
      </c>
      <c r="Q3892" s="168" t="s">
        <v>2832</v>
      </c>
      <c r="R3892" s="168" t="s">
        <v>1259</v>
      </c>
      <c r="S3892" s="168" t="s">
        <v>21</v>
      </c>
      <c r="T3892" s="168" t="s">
        <v>1259</v>
      </c>
      <c r="U3892" s="168" t="s">
        <v>1259</v>
      </c>
      <c r="V3892" s="168" t="s">
        <v>2832</v>
      </c>
      <c r="W3892" s="168" t="s">
        <v>1259</v>
      </c>
      <c r="X3892" s="168" t="s">
        <v>21</v>
      </c>
      <c r="Y3892" s="168" t="s">
        <v>1259</v>
      </c>
      <c r="Z3892" s="168" t="s">
        <v>21</v>
      </c>
      <c r="AA3892" s="168" t="s">
        <v>5737</v>
      </c>
      <c r="AB3892" s="168" t="s">
        <v>1259</v>
      </c>
      <c r="AC3892" s="168" t="s">
        <v>9896</v>
      </c>
      <c r="AD3892" s="169">
        <v>97081.274728155244</v>
      </c>
      <c r="AE3892" s="168" t="s">
        <v>808</v>
      </c>
      <c r="AF3892" s="169">
        <v>-28009.968435246959</v>
      </c>
      <c r="AG3892" s="169">
        <v>668398.13591686648</v>
      </c>
      <c r="AH3892" s="169">
        <v>-1587.8887999335709</v>
      </c>
      <c r="AI3892" s="168" t="s">
        <v>21</v>
      </c>
      <c r="AJ3892"/>
      <c r="AK3892"/>
    </row>
    <row r="3893" spans="1:37" hidden="1" x14ac:dyDescent="0.25">
      <c r="A3893" s="179" t="b">
        <f>IF(E3893&lt;&gt;1,"",NOT(ISNA(VLOOKUP(P3893,Mapping!$P:$P,1,FALSE))))</f>
        <v>0</v>
      </c>
      <c r="B3893" s="180" t="str">
        <f t="shared" si="61"/>
        <v/>
      </c>
      <c r="E3893" s="167">
        <v>1</v>
      </c>
      <c r="F3893" s="170" t="s">
        <v>5736</v>
      </c>
      <c r="G3893" s="169">
        <v>622857.99658908695</v>
      </c>
      <c r="H3893" s="168" t="s">
        <v>1266</v>
      </c>
      <c r="I3893" s="168" t="s">
        <v>402</v>
      </c>
      <c r="J3893" s="169">
        <v>164909.21037439749</v>
      </c>
      <c r="K3893" s="169">
        <v>38189.277644935202</v>
      </c>
      <c r="L3893" s="168" t="s">
        <v>5</v>
      </c>
      <c r="M3893" s="168" t="s">
        <v>21</v>
      </c>
      <c r="N3893" s="168" t="s">
        <v>2829</v>
      </c>
      <c r="O3893" s="168" t="s">
        <v>21</v>
      </c>
      <c r="P3893" s="168" t="s">
        <v>2835</v>
      </c>
      <c r="Q3893" s="168" t="s">
        <v>2834</v>
      </c>
      <c r="R3893" s="168" t="s">
        <v>1259</v>
      </c>
      <c r="S3893" s="168" t="s">
        <v>21</v>
      </c>
      <c r="T3893" s="168" t="s">
        <v>1259</v>
      </c>
      <c r="U3893" s="168" t="s">
        <v>1259</v>
      </c>
      <c r="V3893" s="168" t="s">
        <v>2834</v>
      </c>
      <c r="W3893" s="168" t="s">
        <v>1259</v>
      </c>
      <c r="X3893" s="168" t="s">
        <v>21</v>
      </c>
      <c r="Y3893" s="168" t="s">
        <v>1259</v>
      </c>
      <c r="Z3893" s="168" t="s">
        <v>21</v>
      </c>
      <c r="AA3893" s="168" t="s">
        <v>5737</v>
      </c>
      <c r="AB3893" s="168" t="s">
        <v>1259</v>
      </c>
      <c r="AC3893" s="168" t="s">
        <v>9897</v>
      </c>
      <c r="AD3893" s="169">
        <v>230368.8652717337</v>
      </c>
      <c r="AE3893" s="168" t="s">
        <v>808</v>
      </c>
      <c r="AF3893" s="169">
        <v>-66466.212591392337</v>
      </c>
      <c r="AG3893" s="169">
        <v>1586074.354215858</v>
      </c>
      <c r="AH3893" s="169">
        <v>-3767.9783464184729</v>
      </c>
      <c r="AI3893" s="168" t="s">
        <v>21</v>
      </c>
      <c r="AJ3893"/>
      <c r="AK3893"/>
    </row>
    <row r="3894" spans="1:37" hidden="1" x14ac:dyDescent="0.25">
      <c r="A3894" s="179" t="b">
        <f>IF(E3894&lt;&gt;1,"",NOT(ISNA(VLOOKUP(P3894,Mapping!$P:$P,1,FALSE))))</f>
        <v>0</v>
      </c>
      <c r="B3894" s="180" t="str">
        <f t="shared" si="61"/>
        <v/>
      </c>
      <c r="E3894" s="167">
        <v>1</v>
      </c>
      <c r="F3894" s="170" t="s">
        <v>5738</v>
      </c>
      <c r="G3894" s="169">
        <v>4410348.0861308901</v>
      </c>
      <c r="H3894" s="168" t="s">
        <v>1266</v>
      </c>
      <c r="I3894" s="168" t="s">
        <v>797</v>
      </c>
      <c r="J3894" s="169">
        <v>1650064.6668150621</v>
      </c>
      <c r="K3894" s="169">
        <v>777321.35089709656</v>
      </c>
      <c r="L3894" s="168" t="s">
        <v>5</v>
      </c>
      <c r="M3894" s="168" t="s">
        <v>21</v>
      </c>
      <c r="N3894" s="168" t="s">
        <v>2829</v>
      </c>
      <c r="O3894" s="168" t="s">
        <v>21</v>
      </c>
      <c r="P3894" s="168" t="s">
        <v>2831</v>
      </c>
      <c r="Q3894" s="168" t="s">
        <v>2832</v>
      </c>
      <c r="R3894" s="168" t="s">
        <v>1259</v>
      </c>
      <c r="S3894" s="168" t="s">
        <v>21</v>
      </c>
      <c r="T3894" s="168" t="s">
        <v>1259</v>
      </c>
      <c r="U3894" s="168" t="s">
        <v>1259</v>
      </c>
      <c r="V3894" s="168" t="s">
        <v>2832</v>
      </c>
      <c r="W3894" s="168" t="s">
        <v>1259</v>
      </c>
      <c r="X3894" s="168" t="s">
        <v>21</v>
      </c>
      <c r="Y3894" s="168" t="s">
        <v>1259</v>
      </c>
      <c r="Z3894" s="168" t="s">
        <v>21</v>
      </c>
      <c r="AA3894" s="168" t="s">
        <v>5739</v>
      </c>
      <c r="AB3894" s="168" t="s">
        <v>1259</v>
      </c>
      <c r="AC3894" s="168" t="s">
        <v>6905</v>
      </c>
      <c r="AD3894" s="169">
        <v>2214491.735785896</v>
      </c>
      <c r="AE3894" s="168" t="s">
        <v>814</v>
      </c>
      <c r="AF3894" s="169">
        <v>-1188335.3540301761</v>
      </c>
      <c r="AG3894" s="169">
        <v>-2335128.1066019698</v>
      </c>
      <c r="AH3894" s="169">
        <v>-1638827.4194809559</v>
      </c>
      <c r="AI3894" s="168" t="s">
        <v>21</v>
      </c>
      <c r="AJ3894"/>
      <c r="AK3894"/>
    </row>
    <row r="3895" spans="1:37" hidden="1" x14ac:dyDescent="0.25">
      <c r="A3895" s="179" t="b">
        <f>IF(E3895&lt;&gt;1,"",NOT(ISNA(VLOOKUP(P3895,Mapping!$P:$P,1,FALSE))))</f>
        <v>0</v>
      </c>
      <c r="B3895" s="180" t="str">
        <f t="shared" si="61"/>
        <v/>
      </c>
      <c r="E3895" s="167">
        <v>1</v>
      </c>
      <c r="F3895" s="170" t="s">
        <v>5738</v>
      </c>
      <c r="G3895" s="169">
        <v>13670321.956214471</v>
      </c>
      <c r="H3895" s="168" t="s">
        <v>1266</v>
      </c>
      <c r="I3895" s="168" t="s">
        <v>797</v>
      </c>
      <c r="J3895" s="169">
        <v>5114543.0708450954</v>
      </c>
      <c r="K3895" s="169">
        <v>2409386.4979997631</v>
      </c>
      <c r="L3895" s="168" t="s">
        <v>5</v>
      </c>
      <c r="M3895" s="168" t="s">
        <v>21</v>
      </c>
      <c r="N3895" s="168" t="s">
        <v>2829</v>
      </c>
      <c r="O3895" s="168" t="s">
        <v>21</v>
      </c>
      <c r="P3895" s="168" t="s">
        <v>2833</v>
      </c>
      <c r="Q3895" s="168" t="s">
        <v>2834</v>
      </c>
      <c r="R3895" s="168" t="s">
        <v>1259</v>
      </c>
      <c r="S3895" s="168" t="s">
        <v>21</v>
      </c>
      <c r="T3895" s="168" t="s">
        <v>1259</v>
      </c>
      <c r="U3895" s="168" t="s">
        <v>1259</v>
      </c>
      <c r="V3895" s="168" t="s">
        <v>2834</v>
      </c>
      <c r="W3895" s="168" t="s">
        <v>1259</v>
      </c>
      <c r="X3895" s="168" t="s">
        <v>21</v>
      </c>
      <c r="Y3895" s="168" t="s">
        <v>1259</v>
      </c>
      <c r="Z3895" s="168" t="s">
        <v>21</v>
      </c>
      <c r="AA3895" s="168" t="s">
        <v>5739</v>
      </c>
      <c r="AB3895" s="168" t="s">
        <v>1259</v>
      </c>
      <c r="AC3895" s="168" t="s">
        <v>9898</v>
      </c>
      <c r="AD3895" s="169">
        <v>6864042.1133123981</v>
      </c>
      <c r="AE3895" s="168" t="s">
        <v>814</v>
      </c>
      <c r="AF3895" s="169">
        <v>-3683366.1571134529</v>
      </c>
      <c r="AG3895" s="169">
        <v>-7237966.8005431565</v>
      </c>
      <c r="AH3895" s="169">
        <v>-5079712.0811003316</v>
      </c>
      <c r="AI3895" s="168" t="s">
        <v>21</v>
      </c>
      <c r="AJ3895"/>
      <c r="AK3895"/>
    </row>
    <row r="3896" spans="1:37" hidden="1" x14ac:dyDescent="0.25">
      <c r="A3896" s="179" t="b">
        <f>IF(E3896&lt;&gt;1,"",NOT(ISNA(VLOOKUP(P3896,Mapping!$P:$P,1,FALSE))))</f>
        <v>0</v>
      </c>
      <c r="B3896" s="180" t="str">
        <f t="shared" si="61"/>
        <v/>
      </c>
      <c r="E3896" s="167">
        <v>1</v>
      </c>
      <c r="F3896" s="170" t="s">
        <v>5738</v>
      </c>
      <c r="G3896" s="169">
        <v>1994320.74811098</v>
      </c>
      <c r="H3896" s="168" t="s">
        <v>1266</v>
      </c>
      <c r="I3896" s="168" t="s">
        <v>797</v>
      </c>
      <c r="J3896" s="169">
        <v>746144.77961557731</v>
      </c>
      <c r="K3896" s="169">
        <v>351497.90170047991</v>
      </c>
      <c r="L3896" s="168" t="s">
        <v>5</v>
      </c>
      <c r="M3896" s="168" t="s">
        <v>21</v>
      </c>
      <c r="N3896" s="168" t="s">
        <v>2829</v>
      </c>
      <c r="O3896" s="168" t="s">
        <v>21</v>
      </c>
      <c r="P3896" s="168" t="s">
        <v>2836</v>
      </c>
      <c r="Q3896" s="168" t="s">
        <v>2837</v>
      </c>
      <c r="R3896" s="168" t="s">
        <v>1259</v>
      </c>
      <c r="S3896" s="168" t="s">
        <v>21</v>
      </c>
      <c r="T3896" s="168" t="s">
        <v>1259</v>
      </c>
      <c r="U3896" s="168" t="s">
        <v>1259</v>
      </c>
      <c r="V3896" s="168" t="s">
        <v>2837</v>
      </c>
      <c r="W3896" s="168" t="s">
        <v>1259</v>
      </c>
      <c r="X3896" s="168" t="s">
        <v>21</v>
      </c>
      <c r="Y3896" s="168" t="s">
        <v>1259</v>
      </c>
      <c r="Z3896" s="168" t="s">
        <v>21</v>
      </c>
      <c r="AA3896" s="168" t="s">
        <v>5739</v>
      </c>
      <c r="AB3896" s="168" t="s">
        <v>1259</v>
      </c>
      <c r="AC3896" s="168" t="s">
        <v>4848</v>
      </c>
      <c r="AD3896" s="169">
        <v>1001373.753034652</v>
      </c>
      <c r="AE3896" s="168" t="s">
        <v>814</v>
      </c>
      <c r="AF3896" s="169">
        <v>-537354.83140408341</v>
      </c>
      <c r="AG3896" s="169">
        <v>-1055924.462547106</v>
      </c>
      <c r="AH3896" s="169">
        <v>-741063.39486489398</v>
      </c>
      <c r="AI3896" s="168" t="s">
        <v>21</v>
      </c>
      <c r="AJ3896"/>
      <c r="AK3896"/>
    </row>
    <row r="3897" spans="1:37" hidden="1" x14ac:dyDescent="0.25">
      <c r="A3897" s="179" t="b">
        <f>IF(E3897&lt;&gt;1,"",NOT(ISNA(VLOOKUP(P3897,Mapping!$P:$P,1,FALSE))))</f>
        <v>0</v>
      </c>
      <c r="B3897" s="180" t="str">
        <f t="shared" si="61"/>
        <v/>
      </c>
      <c r="E3897" s="167">
        <v>1</v>
      </c>
      <c r="F3897" s="170" t="s">
        <v>5740</v>
      </c>
      <c r="G3897" s="169">
        <v>338065.90005652013</v>
      </c>
      <c r="H3897" s="168" t="s">
        <v>1266</v>
      </c>
      <c r="I3897" s="168" t="s">
        <v>402</v>
      </c>
      <c r="J3897" s="169">
        <v>76798.680146457569</v>
      </c>
      <c r="K3897" s="169">
        <v>34633.416084159231</v>
      </c>
      <c r="L3897" s="168" t="s">
        <v>5</v>
      </c>
      <c r="M3897" s="168" t="s">
        <v>21</v>
      </c>
      <c r="N3897" s="168" t="s">
        <v>2829</v>
      </c>
      <c r="O3897" s="168" t="s">
        <v>21</v>
      </c>
      <c r="P3897" s="168" t="s">
        <v>2831</v>
      </c>
      <c r="Q3897" s="168" t="s">
        <v>2832</v>
      </c>
      <c r="R3897" s="168" t="s">
        <v>1259</v>
      </c>
      <c r="S3897" s="168" t="s">
        <v>21</v>
      </c>
      <c r="T3897" s="168" t="s">
        <v>1259</v>
      </c>
      <c r="U3897" s="168" t="s">
        <v>1259</v>
      </c>
      <c r="V3897" s="168" t="s">
        <v>2832</v>
      </c>
      <c r="W3897" s="168" t="s">
        <v>1259</v>
      </c>
      <c r="X3897" s="168" t="s">
        <v>21</v>
      </c>
      <c r="Y3897" s="168" t="s">
        <v>1259</v>
      </c>
      <c r="Z3897" s="168" t="s">
        <v>21</v>
      </c>
      <c r="AA3897" s="168" t="s">
        <v>5741</v>
      </c>
      <c r="AB3897" s="168" t="s">
        <v>1259</v>
      </c>
      <c r="AC3897" s="168" t="s">
        <v>9899</v>
      </c>
      <c r="AD3897" s="169">
        <v>127611.62133565549</v>
      </c>
      <c r="AE3897" s="168" t="s">
        <v>818</v>
      </c>
      <c r="AF3897" s="169">
        <v>-83727.166479770414</v>
      </c>
      <c r="AG3897" s="169">
        <v>333135.02134321327</v>
      </c>
      <c r="AH3897" s="169">
        <v>-59345.238209167379</v>
      </c>
      <c r="AI3897" s="168" t="s">
        <v>21</v>
      </c>
      <c r="AJ3897"/>
      <c r="AK3897"/>
    </row>
    <row r="3898" spans="1:37" hidden="1" x14ac:dyDescent="0.25">
      <c r="A3898" s="179" t="b">
        <f>IF(E3898&lt;&gt;1,"",NOT(ISNA(VLOOKUP(P3898,Mapping!$P:$P,1,FALSE))))</f>
        <v>0</v>
      </c>
      <c r="B3898" s="180" t="str">
        <f t="shared" si="61"/>
        <v/>
      </c>
      <c r="E3898" s="167">
        <v>1</v>
      </c>
      <c r="F3898" s="170" t="s">
        <v>5742</v>
      </c>
      <c r="G3898" s="169">
        <v>171007.09488783899</v>
      </c>
      <c r="H3898" s="168" t="s">
        <v>1266</v>
      </c>
      <c r="I3898" s="168" t="s">
        <v>2830</v>
      </c>
      <c r="J3898" s="169">
        <v>57641.021709093009</v>
      </c>
      <c r="K3898" s="169">
        <v>26217.871454725129</v>
      </c>
      <c r="L3898" s="168" t="s">
        <v>5</v>
      </c>
      <c r="M3898" s="168" t="s">
        <v>21</v>
      </c>
      <c r="N3898" s="168" t="s">
        <v>2829</v>
      </c>
      <c r="O3898" s="168" t="s">
        <v>21</v>
      </c>
      <c r="P3898" s="168" t="s">
        <v>2831</v>
      </c>
      <c r="Q3898" s="168" t="s">
        <v>2832</v>
      </c>
      <c r="R3898" s="168" t="s">
        <v>1259</v>
      </c>
      <c r="S3898" s="168" t="s">
        <v>21</v>
      </c>
      <c r="T3898" s="168" t="s">
        <v>1259</v>
      </c>
      <c r="U3898" s="168" t="s">
        <v>1259</v>
      </c>
      <c r="V3898" s="168" t="s">
        <v>2832</v>
      </c>
      <c r="W3898" s="168" t="s">
        <v>1259</v>
      </c>
      <c r="X3898" s="168" t="s">
        <v>21</v>
      </c>
      <c r="Y3898" s="168" t="s">
        <v>1259</v>
      </c>
      <c r="Z3898" s="168" t="s">
        <v>21</v>
      </c>
      <c r="AA3898" s="168" t="s">
        <v>5743</v>
      </c>
      <c r="AB3898" s="168" t="s">
        <v>1259</v>
      </c>
      <c r="AC3898" s="168" t="s">
        <v>9900</v>
      </c>
      <c r="AD3898" s="169">
        <v>79854.034749962506</v>
      </c>
      <c r="AE3898" s="168" t="s">
        <v>814</v>
      </c>
      <c r="AF3898" s="169">
        <v>-47878.481960649216</v>
      </c>
      <c r="AG3898" s="169">
        <v>96398.815317089873</v>
      </c>
      <c r="AH3898" s="169">
        <v>-61301.467278662531</v>
      </c>
      <c r="AI3898" s="168" t="s">
        <v>21</v>
      </c>
      <c r="AJ3898"/>
      <c r="AK3898"/>
    </row>
    <row r="3899" spans="1:37" hidden="1" x14ac:dyDescent="0.25">
      <c r="A3899" s="179" t="b">
        <f>IF(E3899&lt;&gt;1,"",NOT(ISNA(VLOOKUP(P3899,Mapping!$P:$P,1,FALSE))))</f>
        <v>0</v>
      </c>
      <c r="B3899" s="180" t="str">
        <f t="shared" si="61"/>
        <v/>
      </c>
      <c r="E3899" s="167">
        <v>1</v>
      </c>
      <c r="F3899" s="170" t="s">
        <v>5742</v>
      </c>
      <c r="G3899" s="169">
        <v>810577.65714989277</v>
      </c>
      <c r="H3899" s="168" t="s">
        <v>1266</v>
      </c>
      <c r="I3899" s="168" t="s">
        <v>2830</v>
      </c>
      <c r="J3899" s="169">
        <v>273219.80040259438</v>
      </c>
      <c r="K3899" s="169">
        <v>124273.32815148259</v>
      </c>
      <c r="L3899" s="168" t="s">
        <v>5</v>
      </c>
      <c r="M3899" s="168" t="s">
        <v>21</v>
      </c>
      <c r="N3899" s="168" t="s">
        <v>2829</v>
      </c>
      <c r="O3899" s="168" t="s">
        <v>21</v>
      </c>
      <c r="P3899" s="168" t="s">
        <v>2836</v>
      </c>
      <c r="Q3899" s="168" t="s">
        <v>2837</v>
      </c>
      <c r="R3899" s="168" t="s">
        <v>1259</v>
      </c>
      <c r="S3899" s="168" t="s">
        <v>21</v>
      </c>
      <c r="T3899" s="168" t="s">
        <v>1259</v>
      </c>
      <c r="U3899" s="168" t="s">
        <v>1259</v>
      </c>
      <c r="V3899" s="168" t="s">
        <v>2837</v>
      </c>
      <c r="W3899" s="168" t="s">
        <v>1259</v>
      </c>
      <c r="X3899" s="168" t="s">
        <v>21</v>
      </c>
      <c r="Y3899" s="168" t="s">
        <v>1259</v>
      </c>
      <c r="Z3899" s="168" t="s">
        <v>21</v>
      </c>
      <c r="AA3899" s="168" t="s">
        <v>5743</v>
      </c>
      <c r="AB3899" s="168" t="s">
        <v>1259</v>
      </c>
      <c r="AC3899" s="168" t="s">
        <v>9901</v>
      </c>
      <c r="AD3899" s="169">
        <v>378510.00535413221</v>
      </c>
      <c r="AE3899" s="168" t="s">
        <v>814</v>
      </c>
      <c r="AF3899" s="169">
        <v>-226945.13207777051</v>
      </c>
      <c r="AG3899" s="169">
        <v>456932.65488780988</v>
      </c>
      <c r="AH3899" s="169">
        <v>-290570.39860936638</v>
      </c>
      <c r="AI3899" s="168" t="s">
        <v>21</v>
      </c>
      <c r="AJ3899"/>
      <c r="AK3899"/>
    </row>
    <row r="3900" spans="1:37" hidden="1" x14ac:dyDescent="0.25">
      <c r="A3900" s="179" t="b">
        <f>IF(E3900&lt;&gt;1,"",NOT(ISNA(VLOOKUP(P3900,Mapping!$P:$P,1,FALSE))))</f>
        <v>0</v>
      </c>
      <c r="B3900" s="180" t="str">
        <f t="shared" si="61"/>
        <v/>
      </c>
      <c r="E3900" s="167">
        <v>1</v>
      </c>
      <c r="F3900" s="170" t="s">
        <v>5744</v>
      </c>
      <c r="G3900" s="169">
        <v>630542.55373158189</v>
      </c>
      <c r="H3900" s="168" t="s">
        <v>1266</v>
      </c>
      <c r="I3900" s="168" t="s">
        <v>303</v>
      </c>
      <c r="J3900" s="169">
        <v>245159.91545634979</v>
      </c>
      <c r="K3900" s="169">
        <v>129259.3102811096</v>
      </c>
      <c r="L3900" s="168" t="s">
        <v>5</v>
      </c>
      <c r="M3900" s="168" t="s">
        <v>21</v>
      </c>
      <c r="N3900" s="168" t="s">
        <v>2829</v>
      </c>
      <c r="O3900" s="168" t="s">
        <v>21</v>
      </c>
      <c r="P3900" s="168" t="s">
        <v>2831</v>
      </c>
      <c r="Q3900" s="168" t="s">
        <v>2832</v>
      </c>
      <c r="R3900" s="168" t="s">
        <v>1259</v>
      </c>
      <c r="S3900" s="168" t="s">
        <v>21</v>
      </c>
      <c r="T3900" s="168" t="s">
        <v>1259</v>
      </c>
      <c r="U3900" s="168" t="s">
        <v>1259</v>
      </c>
      <c r="V3900" s="168" t="s">
        <v>2832</v>
      </c>
      <c r="W3900" s="168" t="s">
        <v>1259</v>
      </c>
      <c r="X3900" s="168" t="s">
        <v>21</v>
      </c>
      <c r="Y3900" s="168" t="s">
        <v>1259</v>
      </c>
      <c r="Z3900" s="168" t="s">
        <v>21</v>
      </c>
      <c r="AA3900" s="168" t="s">
        <v>5745</v>
      </c>
      <c r="AB3900" s="168" t="s">
        <v>5746</v>
      </c>
      <c r="AC3900" s="168" t="s">
        <v>9902</v>
      </c>
      <c r="AD3900" s="169">
        <v>430027.36424411472</v>
      </c>
      <c r="AE3900" s="168" t="s">
        <v>819</v>
      </c>
      <c r="AF3900" s="169">
        <v>-332203.05472023448</v>
      </c>
      <c r="AG3900" s="169">
        <v>382638.21561504877</v>
      </c>
      <c r="AH3900" s="169">
        <v>-250561.0895104699</v>
      </c>
      <c r="AI3900" s="168" t="s">
        <v>21</v>
      </c>
      <c r="AJ3900"/>
      <c r="AK3900"/>
    </row>
    <row r="3901" spans="1:37" hidden="1" x14ac:dyDescent="0.25">
      <c r="A3901" s="179" t="b">
        <f>IF(E3901&lt;&gt;1,"",NOT(ISNA(VLOOKUP(P3901,Mapping!$P:$P,1,FALSE))))</f>
        <v>0</v>
      </c>
      <c r="B3901" s="180" t="str">
        <f t="shared" si="61"/>
        <v/>
      </c>
      <c r="E3901" s="167">
        <v>1</v>
      </c>
      <c r="F3901" s="170" t="s">
        <v>5747</v>
      </c>
      <c r="G3901" s="169">
        <v>3947058.120597383</v>
      </c>
      <c r="H3901" s="168" t="s">
        <v>1266</v>
      </c>
      <c r="I3901" s="168" t="s">
        <v>303</v>
      </c>
      <c r="J3901" s="169">
        <v>1419234.479363743</v>
      </c>
      <c r="K3901" s="169">
        <v>671978.08900482883</v>
      </c>
      <c r="L3901" s="168" t="s">
        <v>5</v>
      </c>
      <c r="M3901" s="168" t="s">
        <v>21</v>
      </c>
      <c r="N3901" s="168" t="s">
        <v>2829</v>
      </c>
      <c r="O3901" s="168" t="s">
        <v>21</v>
      </c>
      <c r="P3901" s="168" t="s">
        <v>2831</v>
      </c>
      <c r="Q3901" s="168" t="s">
        <v>2832</v>
      </c>
      <c r="R3901" s="168" t="s">
        <v>1259</v>
      </c>
      <c r="S3901" s="168" t="s">
        <v>21</v>
      </c>
      <c r="T3901" s="168" t="s">
        <v>1259</v>
      </c>
      <c r="U3901" s="168" t="s">
        <v>1259</v>
      </c>
      <c r="V3901" s="168" t="s">
        <v>2832</v>
      </c>
      <c r="W3901" s="168" t="s">
        <v>1259</v>
      </c>
      <c r="X3901" s="168" t="s">
        <v>21</v>
      </c>
      <c r="Y3901" s="168" t="s">
        <v>1259</v>
      </c>
      <c r="Z3901" s="168" t="s">
        <v>21</v>
      </c>
      <c r="AA3901" s="168" t="s">
        <v>5748</v>
      </c>
      <c r="AB3901" s="168" t="s">
        <v>5749</v>
      </c>
      <c r="AC3901" s="168" t="s">
        <v>6940</v>
      </c>
      <c r="AD3901" s="169">
        <v>2080012.6395094099</v>
      </c>
      <c r="AE3901" s="168" t="s">
        <v>808</v>
      </c>
      <c r="AF3901" s="169">
        <v>-897301.59381568059</v>
      </c>
      <c r="AG3901" s="169">
        <v>699425.40284002433</v>
      </c>
      <c r="AH3901" s="169">
        <v>685347.05436627986</v>
      </c>
      <c r="AI3901" s="168" t="s">
        <v>21</v>
      </c>
      <c r="AJ3901"/>
      <c r="AK3901"/>
    </row>
    <row r="3902" spans="1:37" hidden="1" x14ac:dyDescent="0.25">
      <c r="A3902" s="179" t="b">
        <f>IF(E3902&lt;&gt;1,"",NOT(ISNA(VLOOKUP(P3902,Mapping!$P:$P,1,FALSE))))</f>
        <v>0</v>
      </c>
      <c r="B3902" s="180" t="str">
        <f t="shared" si="61"/>
        <v/>
      </c>
      <c r="E3902" s="167">
        <v>1</v>
      </c>
      <c r="F3902" s="170" t="s">
        <v>5747</v>
      </c>
      <c r="G3902" s="169">
        <v>2106810.518398603</v>
      </c>
      <c r="H3902" s="168" t="s">
        <v>1266</v>
      </c>
      <c r="I3902" s="168" t="s">
        <v>303</v>
      </c>
      <c r="J3902" s="169">
        <v>757540.94260587217</v>
      </c>
      <c r="K3902" s="169">
        <v>358679.92383007979</v>
      </c>
      <c r="L3902" s="168" t="s">
        <v>5</v>
      </c>
      <c r="M3902" s="168" t="s">
        <v>21</v>
      </c>
      <c r="N3902" s="168" t="s">
        <v>2829</v>
      </c>
      <c r="O3902" s="168" t="s">
        <v>21</v>
      </c>
      <c r="P3902" s="168" t="s">
        <v>2836</v>
      </c>
      <c r="Q3902" s="168" t="s">
        <v>2837</v>
      </c>
      <c r="R3902" s="168" t="s">
        <v>1259</v>
      </c>
      <c r="S3902" s="168" t="s">
        <v>21</v>
      </c>
      <c r="T3902" s="168" t="s">
        <v>1259</v>
      </c>
      <c r="U3902" s="168" t="s">
        <v>1259</v>
      </c>
      <c r="V3902" s="168" t="s">
        <v>2837</v>
      </c>
      <c r="W3902" s="168" t="s">
        <v>1259</v>
      </c>
      <c r="X3902" s="168" t="s">
        <v>21</v>
      </c>
      <c r="Y3902" s="168" t="s">
        <v>1259</v>
      </c>
      <c r="Z3902" s="168" t="s">
        <v>21</v>
      </c>
      <c r="AA3902" s="168" t="s">
        <v>5748</v>
      </c>
      <c r="AB3902" s="168" t="s">
        <v>5749</v>
      </c>
      <c r="AC3902" s="168" t="s">
        <v>9903</v>
      </c>
      <c r="AD3902" s="169">
        <v>1110242.7107552211</v>
      </c>
      <c r="AE3902" s="168" t="s">
        <v>808</v>
      </c>
      <c r="AF3902" s="169">
        <v>-478950.24047443992</v>
      </c>
      <c r="AG3902" s="169">
        <v>373330.40216684807</v>
      </c>
      <c r="AH3902" s="169">
        <v>365815.84024758311</v>
      </c>
      <c r="AI3902" s="168" t="s">
        <v>21</v>
      </c>
      <c r="AJ3902"/>
      <c r="AK3902"/>
    </row>
    <row r="3903" spans="1:37" hidden="1" x14ac:dyDescent="0.25">
      <c r="A3903" s="179" t="b">
        <f>IF(E3903&lt;&gt;1,"",NOT(ISNA(VLOOKUP(P3903,Mapping!$P:$P,1,FALSE))))</f>
        <v>0</v>
      </c>
      <c r="B3903" s="180" t="str">
        <f t="shared" si="61"/>
        <v/>
      </c>
      <c r="E3903" s="167">
        <v>1</v>
      </c>
      <c r="F3903" s="170" t="s">
        <v>5750</v>
      </c>
      <c r="G3903" s="169">
        <v>1165032.080414227</v>
      </c>
      <c r="H3903" s="168" t="s">
        <v>1266</v>
      </c>
      <c r="I3903" s="168" t="s">
        <v>303</v>
      </c>
      <c r="J3903" s="169">
        <v>643875.01769119082</v>
      </c>
      <c r="K3903" s="169">
        <v>354113.68959288159</v>
      </c>
      <c r="L3903" s="168" t="s">
        <v>5</v>
      </c>
      <c r="M3903" s="168" t="s">
        <v>21</v>
      </c>
      <c r="N3903" s="168" t="s">
        <v>2829</v>
      </c>
      <c r="O3903" s="168" t="s">
        <v>21</v>
      </c>
      <c r="P3903" s="168" t="s">
        <v>2831</v>
      </c>
      <c r="Q3903" s="168" t="s">
        <v>2832</v>
      </c>
      <c r="R3903" s="168" t="s">
        <v>1259</v>
      </c>
      <c r="S3903" s="168" t="s">
        <v>21</v>
      </c>
      <c r="T3903" s="168" t="s">
        <v>1259</v>
      </c>
      <c r="U3903" s="168" t="s">
        <v>1259</v>
      </c>
      <c r="V3903" s="168" t="s">
        <v>2832</v>
      </c>
      <c r="W3903" s="168" t="s">
        <v>1259</v>
      </c>
      <c r="X3903" s="168" t="s">
        <v>21</v>
      </c>
      <c r="Y3903" s="168" t="s">
        <v>1259</v>
      </c>
      <c r="Z3903" s="168" t="s">
        <v>21</v>
      </c>
      <c r="AA3903" s="168" t="s">
        <v>5751</v>
      </c>
      <c r="AB3903" s="168" t="s">
        <v>5752</v>
      </c>
      <c r="AC3903" s="168" t="s">
        <v>12423</v>
      </c>
      <c r="AD3903" s="169">
        <v>994794.61268090224</v>
      </c>
      <c r="AE3903" s="168" t="s">
        <v>809</v>
      </c>
      <c r="AF3903" s="169">
        <v>-633209.38816837792</v>
      </c>
      <c r="AG3903" s="169">
        <v>320839.03313953761</v>
      </c>
      <c r="AH3903" s="169">
        <v>-538527.52376674837</v>
      </c>
      <c r="AI3903" s="168" t="s">
        <v>21</v>
      </c>
      <c r="AJ3903"/>
      <c r="AK3903"/>
    </row>
    <row r="3904" spans="1:37" hidden="1" x14ac:dyDescent="0.25">
      <c r="A3904" s="179" t="b">
        <f>IF(E3904&lt;&gt;1,"",NOT(ISNA(VLOOKUP(P3904,Mapping!$P:$P,1,FALSE))))</f>
        <v>0</v>
      </c>
      <c r="B3904" s="180" t="str">
        <f t="shared" si="61"/>
        <v/>
      </c>
      <c r="E3904" s="167">
        <v>1</v>
      </c>
      <c r="F3904" s="170" t="s">
        <v>5750</v>
      </c>
      <c r="G3904" s="169">
        <v>825158.61621845269</v>
      </c>
      <c r="H3904" s="168" t="s">
        <v>1266</v>
      </c>
      <c r="I3904" s="168" t="s">
        <v>303</v>
      </c>
      <c r="J3904" s="169">
        <v>456038.1019094261</v>
      </c>
      <c r="K3904" s="169">
        <v>250808.51162877979</v>
      </c>
      <c r="L3904" s="168" t="s">
        <v>5</v>
      </c>
      <c r="M3904" s="168" t="s">
        <v>21</v>
      </c>
      <c r="N3904" s="168" t="s">
        <v>2829</v>
      </c>
      <c r="O3904" s="168" t="s">
        <v>21</v>
      </c>
      <c r="P3904" s="168" t="s">
        <v>2851</v>
      </c>
      <c r="Q3904" s="168" t="s">
        <v>2834</v>
      </c>
      <c r="R3904" s="168" t="s">
        <v>1259</v>
      </c>
      <c r="S3904" s="168" t="s">
        <v>21</v>
      </c>
      <c r="T3904" s="168" t="s">
        <v>1259</v>
      </c>
      <c r="U3904" s="168" t="s">
        <v>1259</v>
      </c>
      <c r="V3904" s="168" t="s">
        <v>2834</v>
      </c>
      <c r="W3904" s="168" t="s">
        <v>1259</v>
      </c>
      <c r="X3904" s="168" t="s">
        <v>21</v>
      </c>
      <c r="Y3904" s="168" t="s">
        <v>1259</v>
      </c>
      <c r="Z3904" s="168" t="s">
        <v>21</v>
      </c>
      <c r="AA3904" s="168" t="s">
        <v>5751</v>
      </c>
      <c r="AB3904" s="168" t="s">
        <v>5752</v>
      </c>
      <c r="AC3904" s="168" t="s">
        <v>12621</v>
      </c>
      <c r="AD3904" s="169">
        <v>704584.32846714964</v>
      </c>
      <c r="AE3904" s="168" t="s">
        <v>809</v>
      </c>
      <c r="AF3904" s="169">
        <v>-448483.94417755201</v>
      </c>
      <c r="AG3904" s="169">
        <v>227241.03229857641</v>
      </c>
      <c r="AH3904" s="169">
        <v>-381423.5108005986</v>
      </c>
      <c r="AI3904" s="168" t="s">
        <v>21</v>
      </c>
      <c r="AJ3904"/>
      <c r="AK3904"/>
    </row>
    <row r="3905" spans="1:35" hidden="1" x14ac:dyDescent="0.25">
      <c r="A3905" s="179" t="b">
        <f>IF(E3905&lt;&gt;1,"",NOT(ISNA(VLOOKUP(P3905,Mapping!$P:$P,1,FALSE))))</f>
        <v>0</v>
      </c>
      <c r="B3905" s="180" t="str">
        <f t="shared" si="61"/>
        <v/>
      </c>
      <c r="E3905" s="167">
        <v>1</v>
      </c>
      <c r="F3905" s="170" t="s">
        <v>7041</v>
      </c>
      <c r="G3905" s="169">
        <v>875889.07755241916</v>
      </c>
      <c r="H3905" s="168" t="s">
        <v>1266</v>
      </c>
      <c r="I3905" s="168" t="s">
        <v>303</v>
      </c>
      <c r="J3905" s="169">
        <v>365024.79132798832</v>
      </c>
      <c r="K3905" s="169">
        <v>223511.06250949731</v>
      </c>
      <c r="L3905" s="168" t="s">
        <v>5</v>
      </c>
      <c r="M3905" s="168" t="s">
        <v>21</v>
      </c>
      <c r="N3905" s="168" t="s">
        <v>2829</v>
      </c>
      <c r="O3905" s="168" t="s">
        <v>21</v>
      </c>
      <c r="P3905" s="168" t="s">
        <v>2831</v>
      </c>
      <c r="Q3905" s="168" t="s">
        <v>2832</v>
      </c>
      <c r="R3905" s="168" t="s">
        <v>1259</v>
      </c>
      <c r="S3905" s="168" t="s">
        <v>21</v>
      </c>
      <c r="T3905" s="168" t="s">
        <v>1259</v>
      </c>
      <c r="U3905" s="168" t="s">
        <v>1259</v>
      </c>
      <c r="V3905" s="168" t="s">
        <v>2832</v>
      </c>
      <c r="W3905" s="168" t="s">
        <v>1259</v>
      </c>
      <c r="X3905" s="168" t="s">
        <v>21</v>
      </c>
      <c r="Y3905" s="168" t="s">
        <v>1259</v>
      </c>
      <c r="Z3905" s="168" t="s">
        <v>21</v>
      </c>
      <c r="AA3905" s="168" t="s">
        <v>5753</v>
      </c>
      <c r="AB3905" s="168" t="s">
        <v>5754</v>
      </c>
      <c r="AC3905" s="168" t="s">
        <v>8494</v>
      </c>
      <c r="AD3905" s="169">
        <v>521331.27832122642</v>
      </c>
      <c r="AE3905" s="168" t="s">
        <v>813</v>
      </c>
      <c r="AF3905" s="169">
        <v>-444986.73106421437</v>
      </c>
      <c r="AG3905" s="169">
        <v>-330091.28880395001</v>
      </c>
      <c r="AH3905" s="169">
        <v>-245603.36448546589</v>
      </c>
      <c r="AI3905" s="168" t="s">
        <v>21</v>
      </c>
    </row>
    <row r="3906" spans="1:35" hidden="1" x14ac:dyDescent="0.25">
      <c r="A3906" s="179" t="b">
        <f>IF(E3906&lt;&gt;1,"",NOT(ISNA(VLOOKUP(P3906,Mapping!$P:$P,1,FALSE))))</f>
        <v>0</v>
      </c>
      <c r="B3906" s="180" t="str">
        <f t="shared" si="61"/>
        <v/>
      </c>
      <c r="E3906" s="167">
        <v>1</v>
      </c>
      <c r="F3906" s="170" t="s">
        <v>7041</v>
      </c>
      <c r="G3906" s="169">
        <v>1339338.5994231121</v>
      </c>
      <c r="H3906" s="168" t="s">
        <v>1266</v>
      </c>
      <c r="I3906" s="168" t="s">
        <v>303</v>
      </c>
      <c r="J3906" s="169">
        <v>558166.33099033474</v>
      </c>
      <c r="K3906" s="169">
        <v>341775.0044943628</v>
      </c>
      <c r="L3906" s="168" t="s">
        <v>5</v>
      </c>
      <c r="M3906" s="168" t="s">
        <v>21</v>
      </c>
      <c r="N3906" s="168" t="s">
        <v>2829</v>
      </c>
      <c r="O3906" s="168" t="s">
        <v>21</v>
      </c>
      <c r="P3906" s="168" t="s">
        <v>2851</v>
      </c>
      <c r="Q3906" s="168" t="s">
        <v>2834</v>
      </c>
      <c r="R3906" s="168" t="s">
        <v>1259</v>
      </c>
      <c r="S3906" s="168" t="s">
        <v>21</v>
      </c>
      <c r="T3906" s="168" t="s">
        <v>1259</v>
      </c>
      <c r="U3906" s="168" t="s">
        <v>1259</v>
      </c>
      <c r="V3906" s="168" t="s">
        <v>2834</v>
      </c>
      <c r="W3906" s="168" t="s">
        <v>1259</v>
      </c>
      <c r="X3906" s="168" t="s">
        <v>21</v>
      </c>
      <c r="Y3906" s="168" t="s">
        <v>1259</v>
      </c>
      <c r="Z3906" s="168" t="s">
        <v>21</v>
      </c>
      <c r="AA3906" s="168" t="s">
        <v>5753</v>
      </c>
      <c r="AB3906" s="168" t="s">
        <v>5754</v>
      </c>
      <c r="AC3906" s="168" t="s">
        <v>9904</v>
      </c>
      <c r="AD3906" s="169">
        <v>797177.54455092375</v>
      </c>
      <c r="AE3906" s="168" t="s">
        <v>813</v>
      </c>
      <c r="AF3906" s="169">
        <v>-680437.64949191967</v>
      </c>
      <c r="AG3906" s="169">
        <v>-504748.8497788622</v>
      </c>
      <c r="AH3906" s="169">
        <v>-375556.76241879113</v>
      </c>
      <c r="AI3906" s="168" t="s">
        <v>21</v>
      </c>
    </row>
    <row r="3907" spans="1:35" hidden="1" x14ac:dyDescent="0.25">
      <c r="A3907" s="179" t="b">
        <f>IF(E3907&lt;&gt;1,"",NOT(ISNA(VLOOKUP(P3907,Mapping!$P:$P,1,FALSE))))</f>
        <v>0</v>
      </c>
      <c r="B3907" s="180" t="str">
        <f t="shared" si="61"/>
        <v/>
      </c>
      <c r="E3907" s="167">
        <v>1</v>
      </c>
      <c r="F3907" s="170" t="s">
        <v>7041</v>
      </c>
      <c r="G3907" s="169">
        <v>3639146.9040965862</v>
      </c>
      <c r="H3907" s="168" t="s">
        <v>1266</v>
      </c>
      <c r="I3907" s="168" t="s">
        <v>303</v>
      </c>
      <c r="J3907" s="169">
        <v>1516606.2385339569</v>
      </c>
      <c r="K3907" s="169">
        <v>928644.51904767239</v>
      </c>
      <c r="L3907" s="168" t="s">
        <v>5</v>
      </c>
      <c r="M3907" s="168" t="s">
        <v>21</v>
      </c>
      <c r="N3907" s="168" t="s">
        <v>2829</v>
      </c>
      <c r="O3907" s="168" t="s">
        <v>21</v>
      </c>
      <c r="P3907" s="168" t="s">
        <v>2836</v>
      </c>
      <c r="Q3907" s="168" t="s">
        <v>2837</v>
      </c>
      <c r="R3907" s="168" t="s">
        <v>1259</v>
      </c>
      <c r="S3907" s="168" t="s">
        <v>21</v>
      </c>
      <c r="T3907" s="168" t="s">
        <v>1259</v>
      </c>
      <c r="U3907" s="168" t="s">
        <v>1259</v>
      </c>
      <c r="V3907" s="168" t="s">
        <v>2837</v>
      </c>
      <c r="W3907" s="168" t="s">
        <v>1259</v>
      </c>
      <c r="X3907" s="168" t="s">
        <v>21</v>
      </c>
      <c r="Y3907" s="168" t="s">
        <v>1259</v>
      </c>
      <c r="Z3907" s="168" t="s">
        <v>21</v>
      </c>
      <c r="AA3907" s="168" t="s">
        <v>5753</v>
      </c>
      <c r="AB3907" s="168" t="s">
        <v>5754</v>
      </c>
      <c r="AC3907" s="168" t="s">
        <v>9905</v>
      </c>
      <c r="AD3907" s="169">
        <v>2166028.9597547352</v>
      </c>
      <c r="AE3907" s="168" t="s">
        <v>813</v>
      </c>
      <c r="AF3907" s="169">
        <v>-1848832.3764026859</v>
      </c>
      <c r="AG3907" s="169">
        <v>-1371464.4040052609</v>
      </c>
      <c r="AH3907" s="169">
        <v>-1020433.690074755</v>
      </c>
      <c r="AI3907" s="168" t="s">
        <v>21</v>
      </c>
    </row>
    <row r="3908" spans="1:35" hidden="1" x14ac:dyDescent="0.25">
      <c r="A3908" s="179" t="b">
        <f>IF(E3908&lt;&gt;1,"",NOT(ISNA(VLOOKUP(P3908,Mapping!$P:$P,1,FALSE))))</f>
        <v>0</v>
      </c>
      <c r="B3908" s="180" t="str">
        <f t="shared" si="61"/>
        <v/>
      </c>
      <c r="E3908" s="167">
        <v>1</v>
      </c>
      <c r="F3908" s="170" t="s">
        <v>5755</v>
      </c>
      <c r="G3908" s="169">
        <v>3998023.6734051812</v>
      </c>
      <c r="H3908" s="168" t="s">
        <v>1266</v>
      </c>
      <c r="I3908" s="168" t="s">
        <v>561</v>
      </c>
      <c r="J3908" s="169">
        <v>1072708.3769879281</v>
      </c>
      <c r="K3908" s="169">
        <v>653530.97915430251</v>
      </c>
      <c r="L3908" s="168" t="s">
        <v>5</v>
      </c>
      <c r="M3908" s="168" t="s">
        <v>21</v>
      </c>
      <c r="N3908" s="168" t="s">
        <v>2829</v>
      </c>
      <c r="O3908" s="168" t="s">
        <v>21</v>
      </c>
      <c r="P3908" s="168" t="s">
        <v>2831</v>
      </c>
      <c r="Q3908" s="168" t="s">
        <v>2832</v>
      </c>
      <c r="R3908" s="168" t="s">
        <v>1259</v>
      </c>
      <c r="S3908" s="168" t="s">
        <v>21</v>
      </c>
      <c r="T3908" s="168" t="s">
        <v>1259</v>
      </c>
      <c r="U3908" s="168" t="s">
        <v>1259</v>
      </c>
      <c r="V3908" s="168" t="s">
        <v>2832</v>
      </c>
      <c r="W3908" s="168" t="s">
        <v>1259</v>
      </c>
      <c r="X3908" s="168" t="s">
        <v>21</v>
      </c>
      <c r="Y3908" s="168" t="s">
        <v>1259</v>
      </c>
      <c r="Z3908" s="168" t="s">
        <v>21</v>
      </c>
      <c r="AA3908" s="168" t="s">
        <v>5756</v>
      </c>
      <c r="AB3908" s="168" t="s">
        <v>1259</v>
      </c>
      <c r="AC3908" s="168" t="s">
        <v>9906</v>
      </c>
      <c r="AD3908" s="169">
        <v>1426089.9531452709</v>
      </c>
      <c r="AE3908" s="168" t="s">
        <v>814</v>
      </c>
      <c r="AF3908" s="169">
        <v>-978904.252537705</v>
      </c>
      <c r="AG3908" s="169">
        <v>-796391.03318476677</v>
      </c>
      <c r="AH3908" s="169">
        <v>-1116988.943823287</v>
      </c>
      <c r="AI3908" s="168" t="s">
        <v>21</v>
      </c>
    </row>
    <row r="3909" spans="1:35" hidden="1" x14ac:dyDescent="0.25">
      <c r="A3909" s="179" t="b">
        <f>IF(E3909&lt;&gt;1,"",NOT(ISNA(VLOOKUP(P3909,Mapping!$P:$P,1,FALSE))))</f>
        <v>0</v>
      </c>
      <c r="B3909" s="180" t="str">
        <f t="shared" si="61"/>
        <v/>
      </c>
      <c r="E3909" s="167">
        <v>1</v>
      </c>
      <c r="F3909" s="170" t="s">
        <v>5755</v>
      </c>
      <c r="G3909" s="169">
        <v>721310.2363790666</v>
      </c>
      <c r="H3909" s="168" t="s">
        <v>1266</v>
      </c>
      <c r="I3909" s="168" t="s">
        <v>561</v>
      </c>
      <c r="J3909" s="169">
        <v>193534.5050900979</v>
      </c>
      <c r="K3909" s="169">
        <v>117907.90239451861</v>
      </c>
      <c r="L3909" s="168" t="s">
        <v>5</v>
      </c>
      <c r="M3909" s="168" t="s">
        <v>21</v>
      </c>
      <c r="N3909" s="168" t="s">
        <v>2829</v>
      </c>
      <c r="O3909" s="168" t="s">
        <v>21</v>
      </c>
      <c r="P3909" s="168" t="s">
        <v>2833</v>
      </c>
      <c r="Q3909" s="168" t="s">
        <v>2834</v>
      </c>
      <c r="R3909" s="168" t="s">
        <v>1259</v>
      </c>
      <c r="S3909" s="168" t="s">
        <v>21</v>
      </c>
      <c r="T3909" s="168" t="s">
        <v>1259</v>
      </c>
      <c r="U3909" s="168" t="s">
        <v>1259</v>
      </c>
      <c r="V3909" s="168" t="s">
        <v>2834</v>
      </c>
      <c r="W3909" s="168" t="s">
        <v>1259</v>
      </c>
      <c r="X3909" s="168" t="s">
        <v>21</v>
      </c>
      <c r="Y3909" s="168" t="s">
        <v>1259</v>
      </c>
      <c r="Z3909" s="168" t="s">
        <v>21</v>
      </c>
      <c r="AA3909" s="168" t="s">
        <v>5756</v>
      </c>
      <c r="AB3909" s="168" t="s">
        <v>1259</v>
      </c>
      <c r="AC3909" s="168" t="s">
        <v>7244</v>
      </c>
      <c r="AD3909" s="169">
        <v>257290.4427864257</v>
      </c>
      <c r="AE3909" s="168" t="s">
        <v>814</v>
      </c>
      <c r="AF3909" s="169">
        <v>-176610.6745408673</v>
      </c>
      <c r="AG3909" s="169">
        <v>-143682.2418581151</v>
      </c>
      <c r="AH3909" s="169">
        <v>-201523.4588182804</v>
      </c>
      <c r="AI3909" s="168" t="s">
        <v>21</v>
      </c>
    </row>
    <row r="3910" spans="1:35" hidden="1" x14ac:dyDescent="0.25">
      <c r="A3910" s="179" t="b">
        <f>IF(E3910&lt;&gt;1,"",NOT(ISNA(VLOOKUP(P3910,Mapping!$P:$P,1,FALSE))))</f>
        <v>0</v>
      </c>
      <c r="B3910" s="180" t="str">
        <f t="shared" si="61"/>
        <v/>
      </c>
      <c r="E3910" s="167">
        <v>1</v>
      </c>
      <c r="F3910" s="170" t="s">
        <v>5755</v>
      </c>
      <c r="G3910" s="169">
        <v>812463.782541311</v>
      </c>
      <c r="H3910" s="168" t="s">
        <v>1266</v>
      </c>
      <c r="I3910" s="168" t="s">
        <v>561</v>
      </c>
      <c r="J3910" s="169">
        <v>217991.88217138799</v>
      </c>
      <c r="K3910" s="169">
        <v>132808.18091789729</v>
      </c>
      <c r="L3910" s="168" t="s">
        <v>5</v>
      </c>
      <c r="M3910" s="168" t="s">
        <v>21</v>
      </c>
      <c r="N3910" s="168" t="s">
        <v>2829</v>
      </c>
      <c r="O3910" s="168" t="s">
        <v>21</v>
      </c>
      <c r="P3910" s="168" t="s">
        <v>2851</v>
      </c>
      <c r="Q3910" s="168" t="s">
        <v>2834</v>
      </c>
      <c r="R3910" s="168" t="s">
        <v>1259</v>
      </c>
      <c r="S3910" s="168" t="s">
        <v>21</v>
      </c>
      <c r="T3910" s="168" t="s">
        <v>1259</v>
      </c>
      <c r="U3910" s="168" t="s">
        <v>1259</v>
      </c>
      <c r="V3910" s="168" t="s">
        <v>2834</v>
      </c>
      <c r="W3910" s="168" t="s">
        <v>1259</v>
      </c>
      <c r="X3910" s="168" t="s">
        <v>21</v>
      </c>
      <c r="Y3910" s="168" t="s">
        <v>1259</v>
      </c>
      <c r="Z3910" s="168" t="s">
        <v>21</v>
      </c>
      <c r="AA3910" s="168" t="s">
        <v>5756</v>
      </c>
      <c r="AB3910" s="168" t="s">
        <v>1259</v>
      </c>
      <c r="AC3910" s="168" t="s">
        <v>9907</v>
      </c>
      <c r="AD3910" s="169">
        <v>289804.79662586108</v>
      </c>
      <c r="AE3910" s="168" t="s">
        <v>814</v>
      </c>
      <c r="AF3910" s="169">
        <v>-198929.35028200271</v>
      </c>
      <c r="AG3910" s="169">
        <v>-161839.67981664921</v>
      </c>
      <c r="AH3910" s="169">
        <v>-226990.4173885365</v>
      </c>
      <c r="AI3910" s="168" t="s">
        <v>21</v>
      </c>
    </row>
    <row r="3911" spans="1:35" hidden="1" x14ac:dyDescent="0.25">
      <c r="A3911" s="179" t="b">
        <f>IF(E3911&lt;&gt;1,"",NOT(ISNA(VLOOKUP(P3911,Mapping!$P:$P,1,FALSE))))</f>
        <v>0</v>
      </c>
      <c r="B3911" s="180" t="str">
        <f t="shared" si="61"/>
        <v/>
      </c>
      <c r="E3911" s="167">
        <v>1</v>
      </c>
      <c r="F3911" s="170" t="s">
        <v>5755</v>
      </c>
      <c r="G3911" s="169">
        <v>3217232.4225394232</v>
      </c>
      <c r="H3911" s="168" t="s">
        <v>1266</v>
      </c>
      <c r="I3911" s="168" t="s">
        <v>561</v>
      </c>
      <c r="J3911" s="169">
        <v>863214.54105743289</v>
      </c>
      <c r="K3911" s="169">
        <v>525900.10140644608</v>
      </c>
      <c r="L3911" s="168" t="s">
        <v>5</v>
      </c>
      <c r="M3911" s="168" t="s">
        <v>21</v>
      </c>
      <c r="N3911" s="168" t="s">
        <v>2829</v>
      </c>
      <c r="O3911" s="168" t="s">
        <v>21</v>
      </c>
      <c r="P3911" s="168" t="s">
        <v>2835</v>
      </c>
      <c r="Q3911" s="168" t="s">
        <v>2834</v>
      </c>
      <c r="R3911" s="168" t="s">
        <v>1259</v>
      </c>
      <c r="S3911" s="168" t="s">
        <v>21</v>
      </c>
      <c r="T3911" s="168" t="s">
        <v>1259</v>
      </c>
      <c r="U3911" s="168" t="s">
        <v>1259</v>
      </c>
      <c r="V3911" s="168" t="s">
        <v>2834</v>
      </c>
      <c r="W3911" s="168" t="s">
        <v>1259</v>
      </c>
      <c r="X3911" s="168" t="s">
        <v>21</v>
      </c>
      <c r="Y3911" s="168" t="s">
        <v>1259</v>
      </c>
      <c r="Z3911" s="168" t="s">
        <v>21</v>
      </c>
      <c r="AA3911" s="168" t="s">
        <v>5756</v>
      </c>
      <c r="AB3911" s="168" t="s">
        <v>1259</v>
      </c>
      <c r="AC3911" s="168" t="s">
        <v>5757</v>
      </c>
      <c r="AD3911" s="169">
        <v>1147582.708235689</v>
      </c>
      <c r="AE3911" s="168" t="s">
        <v>814</v>
      </c>
      <c r="AF3911" s="169">
        <v>-787729.82780856313</v>
      </c>
      <c r="AG3911" s="169">
        <v>-640860.40060874727</v>
      </c>
      <c r="AH3911" s="169">
        <v>-898847.36540982174</v>
      </c>
      <c r="AI3911" s="168" t="s">
        <v>21</v>
      </c>
    </row>
    <row r="3912" spans="1:35" hidden="1" x14ac:dyDescent="0.25">
      <c r="A3912" s="179" t="b">
        <f>IF(E3912&lt;&gt;1,"",NOT(ISNA(VLOOKUP(P3912,Mapping!$P:$P,1,FALSE))))</f>
        <v>0</v>
      </c>
      <c r="B3912" s="180" t="str">
        <f t="shared" si="61"/>
        <v/>
      </c>
      <c r="E3912" s="167">
        <v>1</v>
      </c>
      <c r="F3912" s="170" t="s">
        <v>5755</v>
      </c>
      <c r="G3912" s="169">
        <v>6970174.0458391672</v>
      </c>
      <c r="H3912" s="168" t="s">
        <v>1266</v>
      </c>
      <c r="I3912" s="168" t="s">
        <v>561</v>
      </c>
      <c r="J3912" s="169">
        <v>1870165.0362333299</v>
      </c>
      <c r="K3912" s="169">
        <v>1139369.1086309711</v>
      </c>
      <c r="L3912" s="168" t="s">
        <v>5</v>
      </c>
      <c r="M3912" s="168" t="s">
        <v>21</v>
      </c>
      <c r="N3912" s="168" t="s">
        <v>2829</v>
      </c>
      <c r="O3912" s="168" t="s">
        <v>21</v>
      </c>
      <c r="P3912" s="168" t="s">
        <v>2836</v>
      </c>
      <c r="Q3912" s="168" t="s">
        <v>2837</v>
      </c>
      <c r="R3912" s="168" t="s">
        <v>1259</v>
      </c>
      <c r="S3912" s="168" t="s">
        <v>21</v>
      </c>
      <c r="T3912" s="168" t="s">
        <v>1259</v>
      </c>
      <c r="U3912" s="168" t="s">
        <v>1259</v>
      </c>
      <c r="V3912" s="168" t="s">
        <v>2837</v>
      </c>
      <c r="W3912" s="168" t="s">
        <v>1259</v>
      </c>
      <c r="X3912" s="168" t="s">
        <v>21</v>
      </c>
      <c r="Y3912" s="168" t="s">
        <v>1259</v>
      </c>
      <c r="Z3912" s="168" t="s">
        <v>21</v>
      </c>
      <c r="AA3912" s="168" t="s">
        <v>5756</v>
      </c>
      <c r="AB3912" s="168" t="s">
        <v>1259</v>
      </c>
      <c r="AC3912" s="168" t="s">
        <v>9908</v>
      </c>
      <c r="AD3912" s="169">
        <v>2486252.206200425</v>
      </c>
      <c r="AE3912" s="168" t="s">
        <v>814</v>
      </c>
      <c r="AF3912" s="169">
        <v>-1706626.466418226</v>
      </c>
      <c r="AG3912" s="169">
        <v>-1388432.026245517</v>
      </c>
      <c r="AH3912" s="169">
        <v>-1947363.9932440049</v>
      </c>
      <c r="AI3912" s="168" t="s">
        <v>21</v>
      </c>
    </row>
    <row r="3913" spans="1:35" hidden="1" x14ac:dyDescent="0.25">
      <c r="A3913" s="179" t="b">
        <f>IF(E3913&lt;&gt;1,"",NOT(ISNA(VLOOKUP(P3913,Mapping!$P:$P,1,FALSE))))</f>
        <v>0</v>
      </c>
      <c r="B3913" s="180" t="str">
        <f t="shared" si="61"/>
        <v/>
      </c>
      <c r="E3913" s="167">
        <v>1</v>
      </c>
      <c r="F3913" s="170" t="s">
        <v>5758</v>
      </c>
      <c r="G3913" s="169">
        <v>403767.86711804231</v>
      </c>
      <c r="H3913" s="168" t="s">
        <v>1266</v>
      </c>
      <c r="I3913" s="168" t="s">
        <v>402</v>
      </c>
      <c r="J3913" s="169">
        <v>206171.3707011466</v>
      </c>
      <c r="K3913" s="169">
        <v>122264.8944349862</v>
      </c>
      <c r="L3913" s="168" t="s">
        <v>5</v>
      </c>
      <c r="M3913" s="168" t="s">
        <v>21</v>
      </c>
      <c r="N3913" s="168" t="s">
        <v>2829</v>
      </c>
      <c r="O3913" s="168" t="s">
        <v>21</v>
      </c>
      <c r="P3913" s="168" t="s">
        <v>2831</v>
      </c>
      <c r="Q3913" s="168" t="s">
        <v>2832</v>
      </c>
      <c r="R3913" s="168" t="s">
        <v>1259</v>
      </c>
      <c r="S3913" s="168" t="s">
        <v>21</v>
      </c>
      <c r="T3913" s="168" t="s">
        <v>1259</v>
      </c>
      <c r="U3913" s="168" t="s">
        <v>1259</v>
      </c>
      <c r="V3913" s="168" t="s">
        <v>2832</v>
      </c>
      <c r="W3913" s="168" t="s">
        <v>1259</v>
      </c>
      <c r="X3913" s="168" t="s">
        <v>21</v>
      </c>
      <c r="Y3913" s="168" t="s">
        <v>1259</v>
      </c>
      <c r="Z3913" s="168" t="s">
        <v>21</v>
      </c>
      <c r="AA3913" s="168" t="s">
        <v>5759</v>
      </c>
      <c r="AB3913" s="168" t="s">
        <v>1259</v>
      </c>
      <c r="AC3913" s="168" t="s">
        <v>9909</v>
      </c>
      <c r="AD3913" s="169">
        <v>374920.50476095692</v>
      </c>
      <c r="AE3913" s="168" t="s">
        <v>807</v>
      </c>
      <c r="AF3913" s="169">
        <v>-323288.24991331372</v>
      </c>
      <c r="AG3913" s="169">
        <v>-151351.5623259776</v>
      </c>
      <c r="AH3913" s="169">
        <v>-177223.08667296611</v>
      </c>
      <c r="AI3913" s="168" t="s">
        <v>21</v>
      </c>
    </row>
    <row r="3914" spans="1:35" hidden="1" x14ac:dyDescent="0.25">
      <c r="A3914" s="179" t="b">
        <f>IF(E3914&lt;&gt;1,"",NOT(ISNA(VLOOKUP(P3914,Mapping!$P:$P,1,FALSE))))</f>
        <v>0</v>
      </c>
      <c r="B3914" s="180" t="str">
        <f t="shared" si="61"/>
        <v/>
      </c>
      <c r="E3914" s="167">
        <v>1</v>
      </c>
      <c r="F3914" s="170" t="s">
        <v>5758</v>
      </c>
      <c r="G3914" s="169">
        <v>957100.10114176758</v>
      </c>
      <c r="H3914" s="168" t="s">
        <v>1266</v>
      </c>
      <c r="I3914" s="168" t="s">
        <v>402</v>
      </c>
      <c r="J3914" s="169">
        <v>488713.0844736491</v>
      </c>
      <c r="K3914" s="169">
        <v>289819.35502956208</v>
      </c>
      <c r="L3914" s="168" t="s">
        <v>5</v>
      </c>
      <c r="M3914" s="168" t="s">
        <v>21</v>
      </c>
      <c r="N3914" s="168" t="s">
        <v>2829</v>
      </c>
      <c r="O3914" s="168" t="s">
        <v>21</v>
      </c>
      <c r="P3914" s="168" t="s">
        <v>2836</v>
      </c>
      <c r="Q3914" s="168" t="s">
        <v>2837</v>
      </c>
      <c r="R3914" s="168" t="s">
        <v>1259</v>
      </c>
      <c r="S3914" s="168" t="s">
        <v>21</v>
      </c>
      <c r="T3914" s="168" t="s">
        <v>1259</v>
      </c>
      <c r="U3914" s="168" t="s">
        <v>1259</v>
      </c>
      <c r="V3914" s="168" t="s">
        <v>2837</v>
      </c>
      <c r="W3914" s="168" t="s">
        <v>1259</v>
      </c>
      <c r="X3914" s="168" t="s">
        <v>21</v>
      </c>
      <c r="Y3914" s="168" t="s">
        <v>1259</v>
      </c>
      <c r="Z3914" s="168" t="s">
        <v>21</v>
      </c>
      <c r="AA3914" s="168" t="s">
        <v>5759</v>
      </c>
      <c r="AB3914" s="168" t="s">
        <v>1259</v>
      </c>
      <c r="AC3914" s="168" t="s">
        <v>9910</v>
      </c>
      <c r="AD3914" s="169">
        <v>888719.68833995285</v>
      </c>
      <c r="AE3914" s="168" t="s">
        <v>807</v>
      </c>
      <c r="AF3914" s="169">
        <v>-766329.47267078655</v>
      </c>
      <c r="AG3914" s="169">
        <v>-358767.02285426809</v>
      </c>
      <c r="AH3914" s="169">
        <v>-420093.44475587818</v>
      </c>
      <c r="AI3914" s="168" t="s">
        <v>21</v>
      </c>
    </row>
    <row r="3915" spans="1:35" hidden="1" x14ac:dyDescent="0.25">
      <c r="A3915" s="179" t="b">
        <f>IF(E3915&lt;&gt;1,"",NOT(ISNA(VLOOKUP(P3915,Mapping!$P:$P,1,FALSE))))</f>
        <v>0</v>
      </c>
      <c r="B3915" s="180" t="str">
        <f t="shared" si="61"/>
        <v/>
      </c>
      <c r="E3915" s="167">
        <v>1</v>
      </c>
      <c r="F3915" s="170" t="s">
        <v>5760</v>
      </c>
      <c r="G3915" s="169">
        <v>1030536.776931674</v>
      </c>
      <c r="H3915" s="168" t="s">
        <v>1266</v>
      </c>
      <c r="I3915" s="168" t="s">
        <v>797</v>
      </c>
      <c r="J3915" s="169">
        <v>499143.24493951409</v>
      </c>
      <c r="K3915" s="169">
        <v>186310.1088562056</v>
      </c>
      <c r="L3915" s="168" t="s">
        <v>5</v>
      </c>
      <c r="M3915" s="168" t="s">
        <v>21</v>
      </c>
      <c r="N3915" s="168" t="s">
        <v>2829</v>
      </c>
      <c r="O3915" s="168" t="s">
        <v>21</v>
      </c>
      <c r="P3915" s="168" t="s">
        <v>2831</v>
      </c>
      <c r="Q3915" s="168" t="s">
        <v>2832</v>
      </c>
      <c r="R3915" s="168" t="s">
        <v>1259</v>
      </c>
      <c r="S3915" s="168" t="s">
        <v>21</v>
      </c>
      <c r="T3915" s="168" t="s">
        <v>1259</v>
      </c>
      <c r="U3915" s="168" t="s">
        <v>1259</v>
      </c>
      <c r="V3915" s="168" t="s">
        <v>2832</v>
      </c>
      <c r="W3915" s="168" t="s">
        <v>1259</v>
      </c>
      <c r="X3915" s="168" t="s">
        <v>21</v>
      </c>
      <c r="Y3915" s="168" t="s">
        <v>1259</v>
      </c>
      <c r="Z3915" s="168" t="s">
        <v>21</v>
      </c>
      <c r="AA3915" s="168" t="s">
        <v>5761</v>
      </c>
      <c r="AB3915" s="168" t="s">
        <v>1259</v>
      </c>
      <c r="AC3915" s="168" t="s">
        <v>9911</v>
      </c>
      <c r="AD3915" s="169">
        <v>841938.21174181532</v>
      </c>
      <c r="AE3915" s="168" t="s">
        <v>816</v>
      </c>
      <c r="AF3915" s="169">
        <v>-776890.24221331323</v>
      </c>
      <c r="AG3915" s="169">
        <v>-545633.89231512428</v>
      </c>
      <c r="AH3915" s="169">
        <v>-534859.61225065007</v>
      </c>
      <c r="AI3915" s="168" t="s">
        <v>21</v>
      </c>
    </row>
    <row r="3916" spans="1:35" hidden="1" x14ac:dyDescent="0.25">
      <c r="A3916" s="179" t="b">
        <f>IF(E3916&lt;&gt;1,"",NOT(ISNA(VLOOKUP(P3916,Mapping!$P:$P,1,FALSE))))</f>
        <v>0</v>
      </c>
      <c r="B3916" s="180" t="str">
        <f t="shared" si="61"/>
        <v/>
      </c>
      <c r="E3916" s="167">
        <v>1</v>
      </c>
      <c r="F3916" s="170" t="s">
        <v>5760</v>
      </c>
      <c r="G3916" s="169">
        <v>1776725.0934445909</v>
      </c>
      <c r="H3916" s="168" t="s">
        <v>1266</v>
      </c>
      <c r="I3916" s="168" t="s">
        <v>797</v>
      </c>
      <c r="J3916" s="169">
        <v>860561.55234738661</v>
      </c>
      <c r="K3916" s="169">
        <v>321213.03477669117</v>
      </c>
      <c r="L3916" s="168" t="s">
        <v>5</v>
      </c>
      <c r="M3916" s="168" t="s">
        <v>21</v>
      </c>
      <c r="N3916" s="168" t="s">
        <v>2829</v>
      </c>
      <c r="O3916" s="168" t="s">
        <v>21</v>
      </c>
      <c r="P3916" s="168" t="s">
        <v>2836</v>
      </c>
      <c r="Q3916" s="168" t="s">
        <v>2837</v>
      </c>
      <c r="R3916" s="168" t="s">
        <v>1259</v>
      </c>
      <c r="S3916" s="168" t="s">
        <v>21</v>
      </c>
      <c r="T3916" s="168" t="s">
        <v>1259</v>
      </c>
      <c r="U3916" s="168" t="s">
        <v>1259</v>
      </c>
      <c r="V3916" s="168" t="s">
        <v>2837</v>
      </c>
      <c r="W3916" s="168" t="s">
        <v>1259</v>
      </c>
      <c r="X3916" s="168" t="s">
        <v>21</v>
      </c>
      <c r="Y3916" s="168" t="s">
        <v>1259</v>
      </c>
      <c r="Z3916" s="168" t="s">
        <v>21</v>
      </c>
      <c r="AA3916" s="168" t="s">
        <v>5761</v>
      </c>
      <c r="AB3916" s="168" t="s">
        <v>1259</v>
      </c>
      <c r="AC3916" s="168" t="s">
        <v>9912</v>
      </c>
      <c r="AD3916" s="169">
        <v>1451566.582985451</v>
      </c>
      <c r="AE3916" s="168" t="s">
        <v>816</v>
      </c>
      <c r="AF3916" s="169">
        <v>-1339418.853446855</v>
      </c>
      <c r="AG3916" s="169">
        <v>-940715.0234817873</v>
      </c>
      <c r="AH3916" s="169">
        <v>-922139.33149013657</v>
      </c>
      <c r="AI3916" s="168" t="s">
        <v>21</v>
      </c>
    </row>
    <row r="3917" spans="1:35" hidden="1" x14ac:dyDescent="0.25">
      <c r="A3917" s="179" t="b">
        <f>IF(E3917&lt;&gt;1,"",NOT(ISNA(VLOOKUP(P3917,Mapping!$P:$P,1,FALSE))))</f>
        <v>0</v>
      </c>
      <c r="B3917" s="180" t="str">
        <f t="shared" si="61"/>
        <v/>
      </c>
      <c r="E3917" s="167">
        <v>1</v>
      </c>
      <c r="F3917" s="170" t="s">
        <v>5762</v>
      </c>
      <c r="G3917" s="169">
        <v>612408.17063902284</v>
      </c>
      <c r="H3917" s="168" t="s">
        <v>1266</v>
      </c>
      <c r="I3917" s="168" t="s">
        <v>561</v>
      </c>
      <c r="J3917" s="169">
        <v>222134.73885483391</v>
      </c>
      <c r="K3917" s="169">
        <v>116800.6283000316</v>
      </c>
      <c r="L3917" s="168" t="s">
        <v>5</v>
      </c>
      <c r="M3917" s="168" t="s">
        <v>21</v>
      </c>
      <c r="N3917" s="168" t="s">
        <v>2829</v>
      </c>
      <c r="O3917" s="168" t="s">
        <v>21</v>
      </c>
      <c r="P3917" s="168" t="s">
        <v>2831</v>
      </c>
      <c r="Q3917" s="168" t="s">
        <v>2832</v>
      </c>
      <c r="R3917" s="168" t="s">
        <v>1259</v>
      </c>
      <c r="S3917" s="168" t="s">
        <v>21</v>
      </c>
      <c r="T3917" s="168" t="s">
        <v>1259</v>
      </c>
      <c r="U3917" s="168" t="s">
        <v>1259</v>
      </c>
      <c r="V3917" s="168" t="s">
        <v>2832</v>
      </c>
      <c r="W3917" s="168" t="s">
        <v>1259</v>
      </c>
      <c r="X3917" s="168" t="s">
        <v>21</v>
      </c>
      <c r="Y3917" s="168" t="s">
        <v>1259</v>
      </c>
      <c r="Z3917" s="168" t="s">
        <v>21</v>
      </c>
      <c r="AA3917" s="168" t="s">
        <v>5763</v>
      </c>
      <c r="AB3917" s="168" t="s">
        <v>1259</v>
      </c>
      <c r="AC3917" s="168" t="s">
        <v>9913</v>
      </c>
      <c r="AD3917" s="169">
        <v>378700.6846070477</v>
      </c>
      <c r="AE3917" s="168" t="s">
        <v>814</v>
      </c>
      <c r="AF3917" s="169">
        <v>-248360.30120110541</v>
      </c>
      <c r="AG3917" s="169">
        <v>-259892.43296609211</v>
      </c>
      <c r="AH3917" s="169">
        <v>-186266.80652834001</v>
      </c>
      <c r="AI3917" s="168" t="s">
        <v>21</v>
      </c>
    </row>
    <row r="3918" spans="1:35" hidden="1" x14ac:dyDescent="0.25">
      <c r="A3918" s="179" t="b">
        <f>IF(E3918&lt;&gt;1,"",NOT(ISNA(VLOOKUP(P3918,Mapping!$P:$P,1,FALSE))))</f>
        <v>1</v>
      </c>
      <c r="B3918" s="180" t="str">
        <f t="shared" si="61"/>
        <v/>
      </c>
      <c r="E3918" s="167">
        <v>1</v>
      </c>
      <c r="F3918" s="170" t="s">
        <v>5762</v>
      </c>
      <c r="G3918" s="169">
        <v>53104366.902537778</v>
      </c>
      <c r="H3918" s="168" t="s">
        <v>1266</v>
      </c>
      <c r="I3918" s="168" t="s">
        <v>561</v>
      </c>
      <c r="J3918" s="169">
        <v>19262193.48386148</v>
      </c>
      <c r="K3918" s="169">
        <v>10128250.596688859</v>
      </c>
      <c r="L3918" s="168" t="s">
        <v>5</v>
      </c>
      <c r="M3918" s="168" t="s">
        <v>21</v>
      </c>
      <c r="N3918" s="168" t="s">
        <v>2829</v>
      </c>
      <c r="O3918" s="168" t="s">
        <v>21</v>
      </c>
      <c r="P3918" s="168" t="s">
        <v>183</v>
      </c>
      <c r="Q3918" s="168" t="s">
        <v>2834</v>
      </c>
      <c r="R3918" s="168" t="s">
        <v>1259</v>
      </c>
      <c r="S3918" s="168" t="s">
        <v>21</v>
      </c>
      <c r="T3918" s="168" t="s">
        <v>1259</v>
      </c>
      <c r="U3918" s="168" t="s">
        <v>1259</v>
      </c>
      <c r="V3918" s="168" t="s">
        <v>2834</v>
      </c>
      <c r="W3918" s="168" t="s">
        <v>1259</v>
      </c>
      <c r="X3918" s="168" t="s">
        <v>21</v>
      </c>
      <c r="Y3918" s="168" t="s">
        <v>1259</v>
      </c>
      <c r="Z3918" s="168" t="s">
        <v>21</v>
      </c>
      <c r="AA3918" s="168" t="s">
        <v>5763</v>
      </c>
      <c r="AB3918" s="168" t="s">
        <v>1259</v>
      </c>
      <c r="AC3918" s="168" t="s">
        <v>5764</v>
      </c>
      <c r="AD3918" s="169">
        <v>32838654.12936978</v>
      </c>
      <c r="AE3918" s="168" t="s">
        <v>814</v>
      </c>
      <c r="AF3918" s="169">
        <v>-21536317.102441821</v>
      </c>
      <c r="AG3918" s="169">
        <v>-22536314.466580909</v>
      </c>
      <c r="AH3918" s="169">
        <v>-16151941.319338581</v>
      </c>
      <c r="AI3918" s="168" t="s">
        <v>21</v>
      </c>
    </row>
    <row r="3919" spans="1:35" hidden="1" x14ac:dyDescent="0.25">
      <c r="A3919" s="179" t="b">
        <f>IF(E3919&lt;&gt;1,"",NOT(ISNA(VLOOKUP(P3919,Mapping!$P:$P,1,FALSE))))</f>
        <v>0</v>
      </c>
      <c r="B3919" s="180" t="str">
        <f t="shared" si="61"/>
        <v/>
      </c>
      <c r="E3919" s="167">
        <v>1</v>
      </c>
      <c r="F3919" s="170" t="s">
        <v>5762</v>
      </c>
      <c r="G3919" s="169">
        <v>314865.8381372632</v>
      </c>
      <c r="H3919" s="168" t="s">
        <v>1266</v>
      </c>
      <c r="I3919" s="168" t="s">
        <v>561</v>
      </c>
      <c r="J3919" s="169">
        <v>114209.1893645817</v>
      </c>
      <c r="K3919" s="169">
        <v>60052.31394328655</v>
      </c>
      <c r="L3919" s="168" t="s">
        <v>5</v>
      </c>
      <c r="M3919" s="168" t="s">
        <v>21</v>
      </c>
      <c r="N3919" s="168" t="s">
        <v>2829</v>
      </c>
      <c r="O3919" s="168" t="s">
        <v>21</v>
      </c>
      <c r="P3919" s="168" t="s">
        <v>2836</v>
      </c>
      <c r="Q3919" s="168" t="s">
        <v>2837</v>
      </c>
      <c r="R3919" s="168" t="s">
        <v>1259</v>
      </c>
      <c r="S3919" s="168" t="s">
        <v>21</v>
      </c>
      <c r="T3919" s="168" t="s">
        <v>1259</v>
      </c>
      <c r="U3919" s="168" t="s">
        <v>1259</v>
      </c>
      <c r="V3919" s="168" t="s">
        <v>2837</v>
      </c>
      <c r="W3919" s="168" t="s">
        <v>1259</v>
      </c>
      <c r="X3919" s="168" t="s">
        <v>21</v>
      </c>
      <c r="Y3919" s="168" t="s">
        <v>1259</v>
      </c>
      <c r="Z3919" s="168" t="s">
        <v>21</v>
      </c>
      <c r="AA3919" s="168" t="s">
        <v>5763</v>
      </c>
      <c r="AB3919" s="168" t="s">
        <v>1259</v>
      </c>
      <c r="AC3919" s="168" t="s">
        <v>9914</v>
      </c>
      <c r="AD3919" s="169">
        <v>194706.59305138231</v>
      </c>
      <c r="AE3919" s="168" t="s">
        <v>814</v>
      </c>
      <c r="AF3919" s="169">
        <v>-127692.8985387483</v>
      </c>
      <c r="AG3919" s="169">
        <v>-133622.07209941951</v>
      </c>
      <c r="AH3919" s="169">
        <v>-95767.915855040483</v>
      </c>
      <c r="AI3919" s="168" t="s">
        <v>21</v>
      </c>
    </row>
    <row r="3920" spans="1:35" hidden="1" x14ac:dyDescent="0.25">
      <c r="A3920" s="179" t="b">
        <f>IF(E3920&lt;&gt;1,"",NOT(ISNA(VLOOKUP(P3920,Mapping!$P:$P,1,FALSE))))</f>
        <v>0</v>
      </c>
      <c r="B3920" s="180" t="str">
        <f t="shared" si="61"/>
        <v/>
      </c>
      <c r="E3920" s="167">
        <v>1</v>
      </c>
      <c r="F3920" s="170" t="s">
        <v>5765</v>
      </c>
      <c r="G3920" s="169">
        <v>729893.43231831922</v>
      </c>
      <c r="H3920" s="168" t="s">
        <v>1266</v>
      </c>
      <c r="I3920" s="168" t="s">
        <v>402</v>
      </c>
      <c r="J3920" s="169">
        <v>245485.9799363224</v>
      </c>
      <c r="K3920" s="169">
        <v>120696.00996377099</v>
      </c>
      <c r="L3920" s="168" t="s">
        <v>5</v>
      </c>
      <c r="M3920" s="168" t="s">
        <v>21</v>
      </c>
      <c r="N3920" s="168" t="s">
        <v>2829</v>
      </c>
      <c r="O3920" s="168" t="s">
        <v>21</v>
      </c>
      <c r="P3920" s="168" t="s">
        <v>2831</v>
      </c>
      <c r="Q3920" s="168" t="s">
        <v>2832</v>
      </c>
      <c r="R3920" s="168" t="s">
        <v>1259</v>
      </c>
      <c r="S3920" s="168" t="s">
        <v>21</v>
      </c>
      <c r="T3920" s="168" t="s">
        <v>1259</v>
      </c>
      <c r="U3920" s="168" t="s">
        <v>1259</v>
      </c>
      <c r="V3920" s="168" t="s">
        <v>2832</v>
      </c>
      <c r="W3920" s="168" t="s">
        <v>1259</v>
      </c>
      <c r="X3920" s="168" t="s">
        <v>21</v>
      </c>
      <c r="Y3920" s="168" t="s">
        <v>1259</v>
      </c>
      <c r="Z3920" s="168" t="s">
        <v>21</v>
      </c>
      <c r="AA3920" s="168" t="s">
        <v>5766</v>
      </c>
      <c r="AB3920" s="168" t="s">
        <v>1259</v>
      </c>
      <c r="AC3920" s="168" t="s">
        <v>9915</v>
      </c>
      <c r="AD3920" s="169">
        <v>414654.44548031728</v>
      </c>
      <c r="AE3920" s="168" t="s">
        <v>811</v>
      </c>
      <c r="AF3920" s="169">
        <v>-295020.34749176487</v>
      </c>
      <c r="AG3920" s="169">
        <v>-284299.43640177062</v>
      </c>
      <c r="AH3920" s="169">
        <v>-294746.05552906787</v>
      </c>
      <c r="AI3920" s="168" t="s">
        <v>21</v>
      </c>
    </row>
    <row r="3921" spans="1:35" hidden="1" x14ac:dyDescent="0.25">
      <c r="A3921" s="179" t="b">
        <f>IF(E3921&lt;&gt;1,"",NOT(ISNA(VLOOKUP(P3921,Mapping!$P:$P,1,FALSE))))</f>
        <v>0</v>
      </c>
      <c r="B3921" s="180" t="str">
        <f t="shared" si="61"/>
        <v/>
      </c>
      <c r="E3921" s="167">
        <v>1</v>
      </c>
      <c r="F3921" s="170" t="s">
        <v>5765</v>
      </c>
      <c r="G3921" s="169">
        <v>2647318.0871152719</v>
      </c>
      <c r="H3921" s="168" t="s">
        <v>1266</v>
      </c>
      <c r="I3921" s="168" t="s">
        <v>402</v>
      </c>
      <c r="J3921" s="169">
        <v>890375.83576340496</v>
      </c>
      <c r="K3921" s="169">
        <v>437763.53652732668</v>
      </c>
      <c r="L3921" s="168" t="s">
        <v>5</v>
      </c>
      <c r="M3921" s="168" t="s">
        <v>21</v>
      </c>
      <c r="N3921" s="168" t="s">
        <v>2829</v>
      </c>
      <c r="O3921" s="168" t="s">
        <v>21</v>
      </c>
      <c r="P3921" s="168" t="s">
        <v>2833</v>
      </c>
      <c r="Q3921" s="168" t="s">
        <v>2834</v>
      </c>
      <c r="R3921" s="168" t="s">
        <v>1259</v>
      </c>
      <c r="S3921" s="168" t="s">
        <v>21</v>
      </c>
      <c r="T3921" s="168" t="s">
        <v>1259</v>
      </c>
      <c r="U3921" s="168" t="s">
        <v>1259</v>
      </c>
      <c r="V3921" s="168" t="s">
        <v>2834</v>
      </c>
      <c r="W3921" s="168" t="s">
        <v>1259</v>
      </c>
      <c r="X3921" s="168" t="s">
        <v>21</v>
      </c>
      <c r="Y3921" s="168" t="s">
        <v>1259</v>
      </c>
      <c r="Z3921" s="168" t="s">
        <v>21</v>
      </c>
      <c r="AA3921" s="168" t="s">
        <v>5766</v>
      </c>
      <c r="AB3921" s="168" t="s">
        <v>1259</v>
      </c>
      <c r="AC3921" s="168" t="s">
        <v>9916</v>
      </c>
      <c r="AD3921" s="169">
        <v>1503948.610602194</v>
      </c>
      <c r="AE3921" s="168" t="s">
        <v>811</v>
      </c>
      <c r="AF3921" s="169">
        <v>-1070036.620964373</v>
      </c>
      <c r="AG3921" s="169">
        <v>-1031151.955638984</v>
      </c>
      <c r="AH3921" s="169">
        <v>-1069041.7660419331</v>
      </c>
      <c r="AI3921" s="168" t="s">
        <v>21</v>
      </c>
    </row>
    <row r="3922" spans="1:35" hidden="1" x14ac:dyDescent="0.25">
      <c r="A3922" s="179" t="b">
        <f>IF(E3922&lt;&gt;1,"",NOT(ISNA(VLOOKUP(P3922,Mapping!$P:$P,1,FALSE))))</f>
        <v>0</v>
      </c>
      <c r="B3922" s="180" t="str">
        <f t="shared" si="61"/>
        <v/>
      </c>
      <c r="E3922" s="167">
        <v>1</v>
      </c>
      <c r="F3922" s="170" t="s">
        <v>5767</v>
      </c>
      <c r="G3922" s="169">
        <v>2234453.494642518</v>
      </c>
      <c r="H3922" s="168" t="s">
        <v>1266</v>
      </c>
      <c r="I3922" s="168" t="s">
        <v>303</v>
      </c>
      <c r="J3922" s="169">
        <v>558472.08195420855</v>
      </c>
      <c r="K3922" s="169">
        <v>312603.02793869039</v>
      </c>
      <c r="L3922" s="168" t="s">
        <v>5</v>
      </c>
      <c r="M3922" s="168" t="s">
        <v>21</v>
      </c>
      <c r="N3922" s="168" t="s">
        <v>2829</v>
      </c>
      <c r="O3922" s="168" t="s">
        <v>21</v>
      </c>
      <c r="P3922" s="168" t="s">
        <v>2831</v>
      </c>
      <c r="Q3922" s="168" t="s">
        <v>2832</v>
      </c>
      <c r="R3922" s="168" t="s">
        <v>1259</v>
      </c>
      <c r="S3922" s="168" t="s">
        <v>21</v>
      </c>
      <c r="T3922" s="168" t="s">
        <v>1259</v>
      </c>
      <c r="U3922" s="168" t="s">
        <v>1259</v>
      </c>
      <c r="V3922" s="168" t="s">
        <v>2832</v>
      </c>
      <c r="W3922" s="168" t="s">
        <v>1259</v>
      </c>
      <c r="X3922" s="168" t="s">
        <v>21</v>
      </c>
      <c r="Y3922" s="168" t="s">
        <v>1259</v>
      </c>
      <c r="Z3922" s="168" t="s">
        <v>21</v>
      </c>
      <c r="AA3922" s="168" t="s">
        <v>5768</v>
      </c>
      <c r="AB3922" s="168" t="s">
        <v>5769</v>
      </c>
      <c r="AC3922" s="168" t="s">
        <v>9917</v>
      </c>
      <c r="AD3922" s="169">
        <v>909762.26614922332</v>
      </c>
      <c r="AE3922" s="168" t="s">
        <v>814</v>
      </c>
      <c r="AF3922" s="169">
        <v>-711160.04448056314</v>
      </c>
      <c r="AG3922" s="169">
        <v>1104241.7988049779</v>
      </c>
      <c r="AH3922" s="169">
        <v>-594647.33033441356</v>
      </c>
      <c r="AI3922" s="168" t="s">
        <v>21</v>
      </c>
    </row>
    <row r="3923" spans="1:35" hidden="1" x14ac:dyDescent="0.25">
      <c r="A3923" s="179" t="b">
        <f>IF(E3923&lt;&gt;1,"",NOT(ISNA(VLOOKUP(P3923,Mapping!$P:$P,1,FALSE))))</f>
        <v>0</v>
      </c>
      <c r="B3923" s="180" t="str">
        <f t="shared" si="61"/>
        <v/>
      </c>
      <c r="E3923" s="167">
        <v>1</v>
      </c>
      <c r="F3923" s="170" t="s">
        <v>5767</v>
      </c>
      <c r="G3923" s="169">
        <v>1182289.3802992159</v>
      </c>
      <c r="H3923" s="168" t="s">
        <v>1266</v>
      </c>
      <c r="I3923" s="168" t="s">
        <v>303</v>
      </c>
      <c r="J3923" s="169">
        <v>295497.58510131331</v>
      </c>
      <c r="K3923" s="169">
        <v>165403.86321194001</v>
      </c>
      <c r="L3923" s="168" t="s">
        <v>5</v>
      </c>
      <c r="M3923" s="168" t="s">
        <v>21</v>
      </c>
      <c r="N3923" s="168" t="s">
        <v>2829</v>
      </c>
      <c r="O3923" s="168" t="s">
        <v>21</v>
      </c>
      <c r="P3923" s="168" t="s">
        <v>2835</v>
      </c>
      <c r="Q3923" s="168" t="s">
        <v>2834</v>
      </c>
      <c r="R3923" s="168" t="s">
        <v>1259</v>
      </c>
      <c r="S3923" s="168" t="s">
        <v>21</v>
      </c>
      <c r="T3923" s="168" t="s">
        <v>1259</v>
      </c>
      <c r="U3923" s="168" t="s">
        <v>1259</v>
      </c>
      <c r="V3923" s="168" t="s">
        <v>2834</v>
      </c>
      <c r="W3923" s="168" t="s">
        <v>1259</v>
      </c>
      <c r="X3923" s="168" t="s">
        <v>21</v>
      </c>
      <c r="Y3923" s="168" t="s">
        <v>1259</v>
      </c>
      <c r="Z3923" s="168" t="s">
        <v>21</v>
      </c>
      <c r="AA3923" s="168" t="s">
        <v>5768</v>
      </c>
      <c r="AB3923" s="168" t="s">
        <v>5769</v>
      </c>
      <c r="AC3923" s="168" t="s">
        <v>5770</v>
      </c>
      <c r="AD3923" s="169">
        <v>481371.51587362069</v>
      </c>
      <c r="AE3923" s="168" t="s">
        <v>814</v>
      </c>
      <c r="AF3923" s="169">
        <v>-376287.52189223951</v>
      </c>
      <c r="AG3923" s="169">
        <v>584274.12122913566</v>
      </c>
      <c r="AH3923" s="169">
        <v>-314638.55719679419</v>
      </c>
      <c r="AI3923" s="168" t="s">
        <v>21</v>
      </c>
    </row>
    <row r="3924" spans="1:35" hidden="1" x14ac:dyDescent="0.25">
      <c r="A3924" s="179" t="b">
        <f>IF(E3924&lt;&gt;1,"",NOT(ISNA(VLOOKUP(P3924,Mapping!$P:$P,1,FALSE))))</f>
        <v>0</v>
      </c>
      <c r="B3924" s="180" t="str">
        <f t="shared" si="61"/>
        <v/>
      </c>
      <c r="E3924" s="167">
        <v>1</v>
      </c>
      <c r="F3924" s="170" t="s">
        <v>5771</v>
      </c>
      <c r="G3924" s="169">
        <v>1689205.7354748801</v>
      </c>
      <c r="H3924" s="168" t="s">
        <v>1266</v>
      </c>
      <c r="I3924" s="168" t="s">
        <v>303</v>
      </c>
      <c r="J3924" s="169">
        <v>556995.43566487415</v>
      </c>
      <c r="K3924" s="169">
        <v>281302.94109451299</v>
      </c>
      <c r="L3924" s="168" t="s">
        <v>5</v>
      </c>
      <c r="M3924" s="168" t="s">
        <v>21</v>
      </c>
      <c r="N3924" s="168" t="s">
        <v>2829</v>
      </c>
      <c r="O3924" s="168" t="s">
        <v>21</v>
      </c>
      <c r="P3924" s="168" t="s">
        <v>2831</v>
      </c>
      <c r="Q3924" s="168" t="s">
        <v>2832</v>
      </c>
      <c r="R3924" s="168" t="s">
        <v>1259</v>
      </c>
      <c r="S3924" s="168" t="s">
        <v>21</v>
      </c>
      <c r="T3924" s="168" t="s">
        <v>1259</v>
      </c>
      <c r="U3924" s="168" t="s">
        <v>1259</v>
      </c>
      <c r="V3924" s="168" t="s">
        <v>2832</v>
      </c>
      <c r="W3924" s="168" t="s">
        <v>1259</v>
      </c>
      <c r="X3924" s="168" t="s">
        <v>21</v>
      </c>
      <c r="Y3924" s="168" t="s">
        <v>1259</v>
      </c>
      <c r="Z3924" s="168" t="s">
        <v>21</v>
      </c>
      <c r="AA3924" s="168" t="s">
        <v>5772</v>
      </c>
      <c r="AB3924" s="168" t="s">
        <v>5773</v>
      </c>
      <c r="AC3924" s="168" t="s">
        <v>9918</v>
      </c>
      <c r="AD3924" s="169">
        <v>762026.15210371488</v>
      </c>
      <c r="AE3924" s="168" t="s">
        <v>808</v>
      </c>
      <c r="AF3924" s="169">
        <v>-101083.8515459171</v>
      </c>
      <c r="AG3924" s="169">
        <v>535171.10583558539</v>
      </c>
      <c r="AH3924" s="169">
        <v>-366566.26905350672</v>
      </c>
      <c r="AI3924" s="168" t="s">
        <v>21</v>
      </c>
    </row>
    <row r="3925" spans="1:35" hidden="1" x14ac:dyDescent="0.25">
      <c r="A3925" s="179" t="b">
        <f>IF(E3925&lt;&gt;1,"",NOT(ISNA(VLOOKUP(P3925,Mapping!$P:$P,1,FALSE))))</f>
        <v>0</v>
      </c>
      <c r="B3925" s="180" t="str">
        <f t="shared" si="61"/>
        <v/>
      </c>
      <c r="E3925" s="167">
        <v>1</v>
      </c>
      <c r="F3925" s="170" t="s">
        <v>5771</v>
      </c>
      <c r="G3925" s="169">
        <v>3739663.35464152</v>
      </c>
      <c r="H3925" s="168" t="s">
        <v>1266</v>
      </c>
      <c r="I3925" s="168" t="s">
        <v>303</v>
      </c>
      <c r="J3925" s="169">
        <v>1233109.3695185401</v>
      </c>
      <c r="K3925" s="169">
        <v>622765.05358199822</v>
      </c>
      <c r="L3925" s="168" t="s">
        <v>5</v>
      </c>
      <c r="M3925" s="168" t="s">
        <v>21</v>
      </c>
      <c r="N3925" s="168" t="s">
        <v>2829</v>
      </c>
      <c r="O3925" s="168" t="s">
        <v>21</v>
      </c>
      <c r="P3925" s="168" t="s">
        <v>2851</v>
      </c>
      <c r="Q3925" s="168" t="s">
        <v>2834</v>
      </c>
      <c r="R3925" s="168" t="s">
        <v>1259</v>
      </c>
      <c r="S3925" s="168" t="s">
        <v>21</v>
      </c>
      <c r="T3925" s="168" t="s">
        <v>1259</v>
      </c>
      <c r="U3925" s="168" t="s">
        <v>1259</v>
      </c>
      <c r="V3925" s="168" t="s">
        <v>2834</v>
      </c>
      <c r="W3925" s="168" t="s">
        <v>1259</v>
      </c>
      <c r="X3925" s="168" t="s">
        <v>21</v>
      </c>
      <c r="Y3925" s="168" t="s">
        <v>1259</v>
      </c>
      <c r="Z3925" s="168" t="s">
        <v>21</v>
      </c>
      <c r="AA3925" s="168" t="s">
        <v>5772</v>
      </c>
      <c r="AB3925" s="168" t="s">
        <v>5773</v>
      </c>
      <c r="AC3925" s="168" t="s">
        <v>9919</v>
      </c>
      <c r="AD3925" s="169">
        <v>1687018.47054741</v>
      </c>
      <c r="AE3925" s="168" t="s">
        <v>808</v>
      </c>
      <c r="AF3925" s="169">
        <v>-223785.39655266941</v>
      </c>
      <c r="AG3925" s="169">
        <v>1184793.380063727</v>
      </c>
      <c r="AH3925" s="169">
        <v>-811526.04128572019</v>
      </c>
      <c r="AI3925" s="168" t="s">
        <v>21</v>
      </c>
    </row>
    <row r="3926" spans="1:35" hidden="1" x14ac:dyDescent="0.25">
      <c r="A3926" s="179" t="b">
        <f>IF(E3926&lt;&gt;1,"",NOT(ISNA(VLOOKUP(P3926,Mapping!$P:$P,1,FALSE))))</f>
        <v>0</v>
      </c>
      <c r="B3926" s="180" t="str">
        <f t="shared" si="61"/>
        <v/>
      </c>
      <c r="E3926" s="167">
        <v>1</v>
      </c>
      <c r="F3926" s="170" t="s">
        <v>5771</v>
      </c>
      <c r="G3926" s="169">
        <v>8518009.9651863519</v>
      </c>
      <c r="H3926" s="168" t="s">
        <v>1266</v>
      </c>
      <c r="I3926" s="168" t="s">
        <v>303</v>
      </c>
      <c r="J3926" s="169">
        <v>2808712.1490994301</v>
      </c>
      <c r="K3926" s="169">
        <v>1418501.728450309</v>
      </c>
      <c r="L3926" s="168" t="s">
        <v>5</v>
      </c>
      <c r="M3926" s="168" t="s">
        <v>21</v>
      </c>
      <c r="N3926" s="168" t="s">
        <v>2829</v>
      </c>
      <c r="O3926" s="168" t="s">
        <v>21</v>
      </c>
      <c r="P3926" s="168" t="s">
        <v>2835</v>
      </c>
      <c r="Q3926" s="168" t="s">
        <v>2834</v>
      </c>
      <c r="R3926" s="168" t="s">
        <v>1259</v>
      </c>
      <c r="S3926" s="168" t="s">
        <v>21</v>
      </c>
      <c r="T3926" s="168" t="s">
        <v>1259</v>
      </c>
      <c r="U3926" s="168" t="s">
        <v>1259</v>
      </c>
      <c r="V3926" s="168" t="s">
        <v>2834</v>
      </c>
      <c r="W3926" s="168" t="s">
        <v>1259</v>
      </c>
      <c r="X3926" s="168" t="s">
        <v>21</v>
      </c>
      <c r="Y3926" s="168" t="s">
        <v>1259</v>
      </c>
      <c r="Z3926" s="168" t="s">
        <v>21</v>
      </c>
      <c r="AA3926" s="168" t="s">
        <v>5772</v>
      </c>
      <c r="AB3926" s="168" t="s">
        <v>5773</v>
      </c>
      <c r="AC3926" s="168" t="s">
        <v>7058</v>
      </c>
      <c r="AD3926" s="169">
        <v>3842602.603718529</v>
      </c>
      <c r="AE3926" s="168" t="s">
        <v>808</v>
      </c>
      <c r="AF3926" s="169">
        <v>-509726.69385679072</v>
      </c>
      <c r="AG3926" s="169">
        <v>2698660.510589479</v>
      </c>
      <c r="AH3926" s="169">
        <v>-1848451.6522323799</v>
      </c>
      <c r="AI3926" s="168" t="s">
        <v>21</v>
      </c>
    </row>
    <row r="3927" spans="1:35" hidden="1" x14ac:dyDescent="0.25">
      <c r="A3927" s="179" t="b">
        <f>IF(E3927&lt;&gt;1,"",NOT(ISNA(VLOOKUP(P3927,Mapping!$P:$P,1,FALSE))))</f>
        <v>0</v>
      </c>
      <c r="B3927" s="180" t="str">
        <f t="shared" si="61"/>
        <v/>
      </c>
      <c r="E3927" s="167">
        <v>1</v>
      </c>
      <c r="F3927" s="170" t="s">
        <v>5771</v>
      </c>
      <c r="G3927" s="169">
        <v>1001347.167365336</v>
      </c>
      <c r="H3927" s="168" t="s">
        <v>1266</v>
      </c>
      <c r="I3927" s="168" t="s">
        <v>303</v>
      </c>
      <c r="J3927" s="169">
        <v>330182.28036127758</v>
      </c>
      <c r="K3927" s="169">
        <v>166754.0532931833</v>
      </c>
      <c r="L3927" s="168" t="s">
        <v>5</v>
      </c>
      <c r="M3927" s="168" t="s">
        <v>21</v>
      </c>
      <c r="N3927" s="168" t="s">
        <v>2829</v>
      </c>
      <c r="O3927" s="168" t="s">
        <v>21</v>
      </c>
      <c r="P3927" s="168" t="s">
        <v>2836</v>
      </c>
      <c r="Q3927" s="168" t="s">
        <v>2837</v>
      </c>
      <c r="R3927" s="168" t="s">
        <v>1259</v>
      </c>
      <c r="S3927" s="168" t="s">
        <v>21</v>
      </c>
      <c r="T3927" s="168" t="s">
        <v>1259</v>
      </c>
      <c r="U3927" s="168" t="s">
        <v>1259</v>
      </c>
      <c r="V3927" s="168" t="s">
        <v>2837</v>
      </c>
      <c r="W3927" s="168" t="s">
        <v>1259</v>
      </c>
      <c r="X3927" s="168" t="s">
        <v>21</v>
      </c>
      <c r="Y3927" s="168" t="s">
        <v>1259</v>
      </c>
      <c r="Z3927" s="168" t="s">
        <v>21</v>
      </c>
      <c r="AA3927" s="168" t="s">
        <v>5772</v>
      </c>
      <c r="AB3927" s="168" t="s">
        <v>5773</v>
      </c>
      <c r="AC3927" s="168" t="s">
        <v>8465</v>
      </c>
      <c r="AD3927" s="169">
        <v>451722.79068354319</v>
      </c>
      <c r="AE3927" s="168" t="s">
        <v>808</v>
      </c>
      <c r="AF3927" s="169">
        <v>-59921.669863041607</v>
      </c>
      <c r="AG3927" s="169">
        <v>317244.99842145317</v>
      </c>
      <c r="AH3927" s="169">
        <v>-217297.44782403219</v>
      </c>
      <c r="AI3927" s="168" t="s">
        <v>21</v>
      </c>
    </row>
    <row r="3928" spans="1:35" hidden="1" x14ac:dyDescent="0.25">
      <c r="A3928" s="179" t="b">
        <f>IF(E3928&lt;&gt;1,"",NOT(ISNA(VLOOKUP(P3928,Mapping!$P:$P,1,FALSE))))</f>
        <v>0</v>
      </c>
      <c r="B3928" s="180" t="str">
        <f t="shared" si="61"/>
        <v/>
      </c>
      <c r="E3928" s="167">
        <v>1</v>
      </c>
      <c r="F3928" s="170" t="s">
        <v>5774</v>
      </c>
      <c r="G3928" s="169">
        <v>769053.23737518908</v>
      </c>
      <c r="H3928" s="168" t="s">
        <v>1266</v>
      </c>
      <c r="I3928" s="168" t="s">
        <v>797</v>
      </c>
      <c r="J3928" s="169">
        <v>288810.39903219847</v>
      </c>
      <c r="K3928" s="169">
        <v>29869.273030844059</v>
      </c>
      <c r="L3928" s="168" t="s">
        <v>5</v>
      </c>
      <c r="M3928" s="168" t="s">
        <v>21</v>
      </c>
      <c r="N3928" s="168" t="s">
        <v>2829</v>
      </c>
      <c r="O3928" s="168" t="s">
        <v>21</v>
      </c>
      <c r="P3928" s="168" t="s">
        <v>2831</v>
      </c>
      <c r="Q3928" s="168" t="s">
        <v>2832</v>
      </c>
      <c r="R3928" s="168" t="s">
        <v>1259</v>
      </c>
      <c r="S3928" s="168" t="s">
        <v>21</v>
      </c>
      <c r="T3928" s="168" t="s">
        <v>1259</v>
      </c>
      <c r="U3928" s="168" t="s">
        <v>1259</v>
      </c>
      <c r="V3928" s="168" t="s">
        <v>2832</v>
      </c>
      <c r="W3928" s="168" t="s">
        <v>1259</v>
      </c>
      <c r="X3928" s="168" t="s">
        <v>21</v>
      </c>
      <c r="Y3928" s="168" t="s">
        <v>1259</v>
      </c>
      <c r="Z3928" s="168" t="s">
        <v>21</v>
      </c>
      <c r="AA3928" s="168" t="s">
        <v>5775</v>
      </c>
      <c r="AB3928" s="168" t="s">
        <v>1259</v>
      </c>
      <c r="AC3928" s="168" t="s">
        <v>9920</v>
      </c>
      <c r="AD3928" s="169">
        <v>338321.26030949358</v>
      </c>
      <c r="AE3928" s="168" t="s">
        <v>809</v>
      </c>
      <c r="AF3928" s="169">
        <v>549826.9738391554</v>
      </c>
      <c r="AG3928" s="169">
        <v>-448461.76757964562</v>
      </c>
      <c r="AH3928" s="169">
        <v>-175437.881386052</v>
      </c>
      <c r="AI3928" s="168" t="s">
        <v>21</v>
      </c>
    </row>
    <row r="3929" spans="1:35" hidden="1" x14ac:dyDescent="0.25">
      <c r="A3929" s="179" t="b">
        <f>IF(E3929&lt;&gt;1,"",NOT(ISNA(VLOOKUP(P3929,Mapping!$P:$P,1,FALSE))))</f>
        <v>0</v>
      </c>
      <c r="B3929" s="180" t="str">
        <f t="shared" si="61"/>
        <v/>
      </c>
      <c r="E3929" s="167">
        <v>1</v>
      </c>
      <c r="F3929" s="170" t="s">
        <v>5776</v>
      </c>
      <c r="G3929" s="169">
        <v>647013.05342057091</v>
      </c>
      <c r="H3929" s="168" t="s">
        <v>1266</v>
      </c>
      <c r="I3929" s="168" t="s">
        <v>303</v>
      </c>
      <c r="J3929" s="169">
        <v>221670.77363782699</v>
      </c>
      <c r="K3929" s="169">
        <v>105122.6543874444</v>
      </c>
      <c r="L3929" s="168" t="s">
        <v>5</v>
      </c>
      <c r="M3929" s="168" t="s">
        <v>21</v>
      </c>
      <c r="N3929" s="168" t="s">
        <v>2829</v>
      </c>
      <c r="O3929" s="168" t="s">
        <v>21</v>
      </c>
      <c r="P3929" s="168" t="s">
        <v>2831</v>
      </c>
      <c r="Q3929" s="168" t="s">
        <v>2832</v>
      </c>
      <c r="R3929" s="168" t="s">
        <v>1259</v>
      </c>
      <c r="S3929" s="168" t="s">
        <v>21</v>
      </c>
      <c r="T3929" s="168" t="s">
        <v>1259</v>
      </c>
      <c r="U3929" s="168" t="s">
        <v>1259</v>
      </c>
      <c r="V3929" s="168" t="s">
        <v>2832</v>
      </c>
      <c r="W3929" s="168" t="s">
        <v>1259</v>
      </c>
      <c r="X3929" s="168" t="s">
        <v>21</v>
      </c>
      <c r="Y3929" s="168" t="s">
        <v>1259</v>
      </c>
      <c r="Z3929" s="168" t="s">
        <v>21</v>
      </c>
      <c r="AA3929" s="168" t="s">
        <v>5777</v>
      </c>
      <c r="AB3929" s="168" t="s">
        <v>5778</v>
      </c>
      <c r="AC3929" s="168" t="s">
        <v>9921</v>
      </c>
      <c r="AD3929" s="169">
        <v>366466.95318142849</v>
      </c>
      <c r="AE3929" s="168" t="s">
        <v>808</v>
      </c>
      <c r="AF3929" s="169">
        <v>-308889.9728644414</v>
      </c>
      <c r="AG3929" s="169">
        <v>-405168.40625096922</v>
      </c>
      <c r="AH3929" s="169">
        <v>-104226.6991243057</v>
      </c>
      <c r="AI3929" s="168" t="s">
        <v>21</v>
      </c>
    </row>
    <row r="3930" spans="1:35" hidden="1" x14ac:dyDescent="0.25">
      <c r="A3930" s="179" t="b">
        <f>IF(E3930&lt;&gt;1,"",NOT(ISNA(VLOOKUP(P3930,Mapping!$P:$P,1,FALSE))))</f>
        <v>0</v>
      </c>
      <c r="B3930" s="180" t="str">
        <f t="shared" si="61"/>
        <v/>
      </c>
      <c r="E3930" s="167">
        <v>1</v>
      </c>
      <c r="F3930" s="170" t="s">
        <v>7126</v>
      </c>
      <c r="G3930" s="169">
        <v>298301.14819948969</v>
      </c>
      <c r="H3930" s="168" t="s">
        <v>1266</v>
      </c>
      <c r="I3930" s="168" t="s">
        <v>402</v>
      </c>
      <c r="J3930" s="169">
        <v>121344.09978014239</v>
      </c>
      <c r="K3930" s="169">
        <v>64692.622880445138</v>
      </c>
      <c r="L3930" s="168" t="s">
        <v>5</v>
      </c>
      <c r="M3930" s="168" t="s">
        <v>21</v>
      </c>
      <c r="N3930" s="168" t="s">
        <v>2829</v>
      </c>
      <c r="O3930" s="168" t="s">
        <v>21</v>
      </c>
      <c r="P3930" s="168" t="s">
        <v>2831</v>
      </c>
      <c r="Q3930" s="168" t="s">
        <v>2832</v>
      </c>
      <c r="R3930" s="168" t="s">
        <v>1259</v>
      </c>
      <c r="S3930" s="168" t="s">
        <v>21</v>
      </c>
      <c r="T3930" s="168" t="s">
        <v>1259</v>
      </c>
      <c r="U3930" s="168" t="s">
        <v>1259</v>
      </c>
      <c r="V3930" s="168" t="s">
        <v>2832</v>
      </c>
      <c r="W3930" s="168" t="s">
        <v>1259</v>
      </c>
      <c r="X3930" s="168" t="s">
        <v>21</v>
      </c>
      <c r="Y3930" s="168" t="s">
        <v>1259</v>
      </c>
      <c r="Z3930" s="168" t="s">
        <v>21</v>
      </c>
      <c r="AA3930" s="168" t="s">
        <v>7127</v>
      </c>
      <c r="AB3930" s="168" t="s">
        <v>1259</v>
      </c>
      <c r="AC3930" s="168" t="s">
        <v>9922</v>
      </c>
      <c r="AD3930" s="169">
        <v>182559.9291037317</v>
      </c>
      <c r="AE3930" s="168" t="s">
        <v>814</v>
      </c>
      <c r="AF3930" s="169">
        <v>-164246.22990038421</v>
      </c>
      <c r="AG3930" s="169">
        <v>-136378.33248470249</v>
      </c>
      <c r="AH3930" s="169">
        <v>-135197.66847811281</v>
      </c>
      <c r="AI3930" s="168" t="s">
        <v>21</v>
      </c>
    </row>
    <row r="3931" spans="1:35" hidden="1" x14ac:dyDescent="0.25">
      <c r="A3931" s="179" t="b">
        <f>IF(E3931&lt;&gt;1,"",NOT(ISNA(VLOOKUP(P3931,Mapping!$P:$P,1,FALSE))))</f>
        <v>0</v>
      </c>
      <c r="B3931" s="180" t="str">
        <f t="shared" si="61"/>
        <v/>
      </c>
      <c r="E3931" s="167">
        <v>1</v>
      </c>
      <c r="F3931" s="170" t="s">
        <v>5779</v>
      </c>
      <c r="G3931" s="169">
        <v>1273483.6057673469</v>
      </c>
      <c r="H3931" s="168" t="s">
        <v>1266</v>
      </c>
      <c r="I3931" s="168" t="s">
        <v>402</v>
      </c>
      <c r="J3931" s="169">
        <v>567381.80174559949</v>
      </c>
      <c r="K3931" s="169">
        <v>246331.72423613371</v>
      </c>
      <c r="L3931" s="168" t="s">
        <v>5</v>
      </c>
      <c r="M3931" s="168" t="s">
        <v>21</v>
      </c>
      <c r="N3931" s="168" t="s">
        <v>2829</v>
      </c>
      <c r="O3931" s="168" t="s">
        <v>21</v>
      </c>
      <c r="P3931" s="168" t="s">
        <v>2831</v>
      </c>
      <c r="Q3931" s="168" t="s">
        <v>2832</v>
      </c>
      <c r="R3931" s="168" t="s">
        <v>1259</v>
      </c>
      <c r="S3931" s="168" t="s">
        <v>21</v>
      </c>
      <c r="T3931" s="168" t="s">
        <v>1259</v>
      </c>
      <c r="U3931" s="168" t="s">
        <v>1259</v>
      </c>
      <c r="V3931" s="168" t="s">
        <v>2832</v>
      </c>
      <c r="W3931" s="168" t="s">
        <v>1259</v>
      </c>
      <c r="X3931" s="168" t="s">
        <v>21</v>
      </c>
      <c r="Y3931" s="168" t="s">
        <v>1259</v>
      </c>
      <c r="Z3931" s="168" t="s">
        <v>21</v>
      </c>
      <c r="AA3931" s="168" t="s">
        <v>5780</v>
      </c>
      <c r="AB3931" s="168" t="s">
        <v>1259</v>
      </c>
      <c r="AC3931" s="168" t="s">
        <v>3572</v>
      </c>
      <c r="AD3931" s="169">
        <v>643322.95937081019</v>
      </c>
      <c r="AE3931" s="168" t="s">
        <v>814</v>
      </c>
      <c r="AF3931" s="169">
        <v>-493115.7013451173</v>
      </c>
      <c r="AG3931" s="169">
        <v>137932.29089834521</v>
      </c>
      <c r="AH3931" s="169">
        <v>-378421.60007731488</v>
      </c>
      <c r="AI3931" s="168" t="s">
        <v>21</v>
      </c>
    </row>
    <row r="3932" spans="1:35" hidden="1" x14ac:dyDescent="0.25">
      <c r="A3932" s="179" t="b">
        <f>IF(E3932&lt;&gt;1,"",NOT(ISNA(VLOOKUP(P3932,Mapping!$P:$P,1,FALSE))))</f>
        <v>0</v>
      </c>
      <c r="B3932" s="180" t="str">
        <f t="shared" si="61"/>
        <v/>
      </c>
      <c r="E3932" s="167">
        <v>1</v>
      </c>
      <c r="F3932" s="170" t="s">
        <v>5779</v>
      </c>
      <c r="G3932" s="169">
        <v>1994143.825607158</v>
      </c>
      <c r="H3932" s="168" t="s">
        <v>1266</v>
      </c>
      <c r="I3932" s="168" t="s">
        <v>402</v>
      </c>
      <c r="J3932" s="169">
        <v>888461.31319538504</v>
      </c>
      <c r="K3932" s="169">
        <v>385730.04372573848</v>
      </c>
      <c r="L3932" s="168" t="s">
        <v>5</v>
      </c>
      <c r="M3932" s="168" t="s">
        <v>21</v>
      </c>
      <c r="N3932" s="168" t="s">
        <v>2829</v>
      </c>
      <c r="O3932" s="168" t="s">
        <v>21</v>
      </c>
      <c r="P3932" s="168" t="s">
        <v>2835</v>
      </c>
      <c r="Q3932" s="168" t="s">
        <v>2834</v>
      </c>
      <c r="R3932" s="168" t="s">
        <v>1259</v>
      </c>
      <c r="S3932" s="168" t="s">
        <v>21</v>
      </c>
      <c r="T3932" s="168" t="s">
        <v>1259</v>
      </c>
      <c r="U3932" s="168" t="s">
        <v>1259</v>
      </c>
      <c r="V3932" s="168" t="s">
        <v>2834</v>
      </c>
      <c r="W3932" s="168" t="s">
        <v>1259</v>
      </c>
      <c r="X3932" s="168" t="s">
        <v>21</v>
      </c>
      <c r="Y3932" s="168" t="s">
        <v>1259</v>
      </c>
      <c r="Z3932" s="168" t="s">
        <v>21</v>
      </c>
      <c r="AA3932" s="168" t="s">
        <v>5780</v>
      </c>
      <c r="AB3932" s="168" t="s">
        <v>1259</v>
      </c>
      <c r="AC3932" s="168" t="s">
        <v>6952</v>
      </c>
      <c r="AD3932" s="169">
        <v>1007377.3242864941</v>
      </c>
      <c r="AE3932" s="168" t="s">
        <v>814</v>
      </c>
      <c r="AF3932" s="169">
        <v>-772168.26875033672</v>
      </c>
      <c r="AG3932" s="169">
        <v>215987.72453850901</v>
      </c>
      <c r="AH3932" s="169">
        <v>-592569.14957758901</v>
      </c>
      <c r="AI3932" s="168" t="s">
        <v>21</v>
      </c>
    </row>
    <row r="3933" spans="1:35" hidden="1" x14ac:dyDescent="0.25">
      <c r="A3933" s="179" t="b">
        <f>IF(E3933&lt;&gt;1,"",NOT(ISNA(VLOOKUP(P3933,Mapping!$P:$P,1,FALSE))))</f>
        <v>0</v>
      </c>
      <c r="B3933" s="180" t="str">
        <f t="shared" si="61"/>
        <v/>
      </c>
      <c r="E3933" s="167">
        <v>1</v>
      </c>
      <c r="F3933" s="170" t="s">
        <v>5779</v>
      </c>
      <c r="G3933" s="169">
        <v>548497.69433186017</v>
      </c>
      <c r="H3933" s="168" t="s">
        <v>1266</v>
      </c>
      <c r="I3933" s="168" t="s">
        <v>402</v>
      </c>
      <c r="J3933" s="169">
        <v>244375.04232792769</v>
      </c>
      <c r="K3933" s="169">
        <v>106096.6801397478</v>
      </c>
      <c r="L3933" s="168" t="s">
        <v>5</v>
      </c>
      <c r="M3933" s="168" t="s">
        <v>21</v>
      </c>
      <c r="N3933" s="168" t="s">
        <v>2829</v>
      </c>
      <c r="O3933" s="168" t="s">
        <v>21</v>
      </c>
      <c r="P3933" s="168" t="s">
        <v>2836</v>
      </c>
      <c r="Q3933" s="168" t="s">
        <v>2837</v>
      </c>
      <c r="R3933" s="168" t="s">
        <v>1259</v>
      </c>
      <c r="S3933" s="168" t="s">
        <v>21</v>
      </c>
      <c r="T3933" s="168" t="s">
        <v>1259</v>
      </c>
      <c r="U3933" s="168" t="s">
        <v>1259</v>
      </c>
      <c r="V3933" s="168" t="s">
        <v>2837</v>
      </c>
      <c r="W3933" s="168" t="s">
        <v>1259</v>
      </c>
      <c r="X3933" s="168" t="s">
        <v>21</v>
      </c>
      <c r="Y3933" s="168" t="s">
        <v>1259</v>
      </c>
      <c r="Z3933" s="168" t="s">
        <v>21</v>
      </c>
      <c r="AA3933" s="168" t="s">
        <v>5780</v>
      </c>
      <c r="AB3933" s="168" t="s">
        <v>1259</v>
      </c>
      <c r="AC3933" s="168" t="s">
        <v>8545</v>
      </c>
      <c r="AD3933" s="169">
        <v>277083.39418552729</v>
      </c>
      <c r="AE3933" s="168" t="s">
        <v>814</v>
      </c>
      <c r="AF3933" s="169">
        <v>-212388.14854130731</v>
      </c>
      <c r="AG3933" s="169">
        <v>59408.337248336167</v>
      </c>
      <c r="AH3933" s="169">
        <v>-162988.65112025649</v>
      </c>
      <c r="AI3933" s="168" t="s">
        <v>21</v>
      </c>
    </row>
    <row r="3934" spans="1:35" hidden="1" x14ac:dyDescent="0.25">
      <c r="A3934" s="179" t="b">
        <f>IF(E3934&lt;&gt;1,"",NOT(ISNA(VLOOKUP(P3934,Mapping!$P:$P,1,FALSE))))</f>
        <v>0</v>
      </c>
      <c r="B3934" s="180" t="str">
        <f t="shared" si="61"/>
        <v/>
      </c>
      <c r="E3934" s="167">
        <v>1</v>
      </c>
      <c r="F3934" s="170" t="s">
        <v>5781</v>
      </c>
      <c r="G3934" s="169">
        <v>275527.55394433712</v>
      </c>
      <c r="H3934" s="168" t="s">
        <v>1266</v>
      </c>
      <c r="I3934" s="168" t="s">
        <v>797</v>
      </c>
      <c r="J3934" s="169">
        <v>89456.722494924717</v>
      </c>
      <c r="K3934" s="169">
        <v>26310.880021560552</v>
      </c>
      <c r="L3934" s="168" t="s">
        <v>5</v>
      </c>
      <c r="M3934" s="168" t="s">
        <v>21</v>
      </c>
      <c r="N3934" s="168" t="s">
        <v>2829</v>
      </c>
      <c r="O3934" s="168" t="s">
        <v>21</v>
      </c>
      <c r="P3934" s="168" t="s">
        <v>2831</v>
      </c>
      <c r="Q3934" s="168" t="s">
        <v>2832</v>
      </c>
      <c r="R3934" s="168" t="s">
        <v>1259</v>
      </c>
      <c r="S3934" s="168" t="s">
        <v>21</v>
      </c>
      <c r="T3934" s="168" t="s">
        <v>1259</v>
      </c>
      <c r="U3934" s="168" t="s">
        <v>1259</v>
      </c>
      <c r="V3934" s="168" t="s">
        <v>2832</v>
      </c>
      <c r="W3934" s="168" t="s">
        <v>1259</v>
      </c>
      <c r="X3934" s="168" t="s">
        <v>21</v>
      </c>
      <c r="Y3934" s="168" t="s">
        <v>1259</v>
      </c>
      <c r="Z3934" s="168" t="s">
        <v>21</v>
      </c>
      <c r="AA3934" s="168" t="s">
        <v>5782</v>
      </c>
      <c r="AB3934" s="168" t="s">
        <v>1259</v>
      </c>
      <c r="AC3934" s="168" t="s">
        <v>9706</v>
      </c>
      <c r="AD3934" s="169">
        <v>149648.59517732231</v>
      </c>
      <c r="AE3934" s="168" t="s">
        <v>816</v>
      </c>
      <c r="AF3934" s="169">
        <v>-56913.750333751457</v>
      </c>
      <c r="AG3934" s="169">
        <v>-29919.775229595369</v>
      </c>
      <c r="AH3934" s="169">
        <v>-75957.03256625947</v>
      </c>
      <c r="AI3934" s="168" t="s">
        <v>21</v>
      </c>
    </row>
    <row r="3935" spans="1:35" hidden="1" x14ac:dyDescent="0.25">
      <c r="A3935" s="179" t="b">
        <f>IF(E3935&lt;&gt;1,"",NOT(ISNA(VLOOKUP(P3935,Mapping!$P:$P,1,FALSE))))</f>
        <v>0</v>
      </c>
      <c r="B3935" s="180" t="str">
        <f t="shared" si="61"/>
        <v/>
      </c>
      <c r="E3935" s="167">
        <v>1</v>
      </c>
      <c r="F3935" s="170" t="s">
        <v>5781</v>
      </c>
      <c r="G3935" s="169">
        <v>997856.54671732895</v>
      </c>
      <c r="H3935" s="168" t="s">
        <v>1266</v>
      </c>
      <c r="I3935" s="168" t="s">
        <v>797</v>
      </c>
      <c r="J3935" s="169">
        <v>323978.40038702497</v>
      </c>
      <c r="K3935" s="169">
        <v>95288.051969976077</v>
      </c>
      <c r="L3935" s="168" t="s">
        <v>5</v>
      </c>
      <c r="M3935" s="168" t="s">
        <v>21</v>
      </c>
      <c r="N3935" s="168" t="s">
        <v>2829</v>
      </c>
      <c r="O3935" s="168" t="s">
        <v>21</v>
      </c>
      <c r="P3935" s="168" t="s">
        <v>2833</v>
      </c>
      <c r="Q3935" s="168" t="s">
        <v>2834</v>
      </c>
      <c r="R3935" s="168" t="s">
        <v>1259</v>
      </c>
      <c r="S3935" s="168" t="s">
        <v>21</v>
      </c>
      <c r="T3935" s="168" t="s">
        <v>1259</v>
      </c>
      <c r="U3935" s="168" t="s">
        <v>1259</v>
      </c>
      <c r="V3935" s="168" t="s">
        <v>2834</v>
      </c>
      <c r="W3935" s="168" t="s">
        <v>1259</v>
      </c>
      <c r="X3935" s="168" t="s">
        <v>21</v>
      </c>
      <c r="Y3935" s="168" t="s">
        <v>1259</v>
      </c>
      <c r="Z3935" s="168" t="s">
        <v>21</v>
      </c>
      <c r="AA3935" s="168" t="s">
        <v>5782</v>
      </c>
      <c r="AB3935" s="168" t="s">
        <v>1259</v>
      </c>
      <c r="AC3935" s="168" t="s">
        <v>5783</v>
      </c>
      <c r="AD3935" s="169">
        <v>541970.58793949301</v>
      </c>
      <c r="AE3935" s="168" t="s">
        <v>816</v>
      </c>
      <c r="AF3935" s="169">
        <v>-206120.068776289</v>
      </c>
      <c r="AG3935" s="169">
        <v>-108358.10488556149</v>
      </c>
      <c r="AH3935" s="169">
        <v>-275087.63145618292</v>
      </c>
      <c r="AI3935" s="168" t="s">
        <v>21</v>
      </c>
    </row>
    <row r="3936" spans="1:35" hidden="1" x14ac:dyDescent="0.25">
      <c r="A3936" s="179" t="b">
        <f>IF(E3936&lt;&gt;1,"",NOT(ISNA(VLOOKUP(P3936,Mapping!$P:$P,1,FALSE))))</f>
        <v>0</v>
      </c>
      <c r="B3936" s="180" t="str">
        <f t="shared" si="61"/>
        <v/>
      </c>
      <c r="E3936" s="167">
        <v>1</v>
      </c>
      <c r="F3936" s="170" t="s">
        <v>5784</v>
      </c>
      <c r="G3936" s="169">
        <v>1328433.8038729259</v>
      </c>
      <c r="H3936" s="168" t="s">
        <v>1266</v>
      </c>
      <c r="I3936" s="168" t="s">
        <v>2830</v>
      </c>
      <c r="J3936" s="169">
        <v>563235.95558743214</v>
      </c>
      <c r="K3936" s="169">
        <v>224272.77707024661</v>
      </c>
      <c r="L3936" s="168" t="s">
        <v>5</v>
      </c>
      <c r="M3936" s="168" t="s">
        <v>21</v>
      </c>
      <c r="N3936" s="168" t="s">
        <v>2829</v>
      </c>
      <c r="O3936" s="168" t="s">
        <v>21</v>
      </c>
      <c r="P3936" s="168" t="s">
        <v>2831</v>
      </c>
      <c r="Q3936" s="168" t="s">
        <v>2832</v>
      </c>
      <c r="R3936" s="168" t="s">
        <v>1259</v>
      </c>
      <c r="S3936" s="168" t="s">
        <v>21</v>
      </c>
      <c r="T3936" s="168" t="s">
        <v>1259</v>
      </c>
      <c r="U3936" s="168" t="s">
        <v>1259</v>
      </c>
      <c r="V3936" s="168" t="s">
        <v>2832</v>
      </c>
      <c r="W3936" s="168" t="s">
        <v>1259</v>
      </c>
      <c r="X3936" s="168" t="s">
        <v>21</v>
      </c>
      <c r="Y3936" s="168" t="s">
        <v>1259</v>
      </c>
      <c r="Z3936" s="168" t="s">
        <v>21</v>
      </c>
      <c r="AA3936" s="168" t="s">
        <v>5785</v>
      </c>
      <c r="AB3936" s="168" t="s">
        <v>1259</v>
      </c>
      <c r="AC3936" s="168" t="s">
        <v>9923</v>
      </c>
      <c r="AD3936" s="169">
        <v>823902.65162783815</v>
      </c>
      <c r="AE3936" s="168" t="s">
        <v>813</v>
      </c>
      <c r="AF3936" s="169">
        <v>-907311.30486353976</v>
      </c>
      <c r="AG3936" s="169">
        <v>-46876.750198073452</v>
      </c>
      <c r="AH3936" s="169">
        <v>-282399.00212712819</v>
      </c>
      <c r="AI3936" s="168" t="s">
        <v>21</v>
      </c>
    </row>
    <row r="3937" spans="1:35" hidden="1" x14ac:dyDescent="0.25">
      <c r="A3937" s="179" t="b">
        <f>IF(E3937&lt;&gt;1,"",NOT(ISNA(VLOOKUP(P3937,Mapping!$P:$P,1,FALSE))))</f>
        <v>0</v>
      </c>
      <c r="B3937" s="180" t="str">
        <f t="shared" si="61"/>
        <v/>
      </c>
      <c r="E3937" s="167">
        <v>1</v>
      </c>
      <c r="F3937" s="170" t="s">
        <v>5784</v>
      </c>
      <c r="G3937" s="169">
        <v>4896826.3599249553</v>
      </c>
      <c r="H3937" s="168" t="s">
        <v>1266</v>
      </c>
      <c r="I3937" s="168" t="s">
        <v>2830</v>
      </c>
      <c r="J3937" s="169">
        <v>2076180.7371486339</v>
      </c>
      <c r="K3937" s="169">
        <v>826706.48952878371</v>
      </c>
      <c r="L3937" s="168" t="s">
        <v>5</v>
      </c>
      <c r="M3937" s="168" t="s">
        <v>21</v>
      </c>
      <c r="N3937" s="168" t="s">
        <v>2829</v>
      </c>
      <c r="O3937" s="168" t="s">
        <v>21</v>
      </c>
      <c r="P3937" s="168" t="s">
        <v>2833</v>
      </c>
      <c r="Q3937" s="168" t="s">
        <v>2834</v>
      </c>
      <c r="R3937" s="168" t="s">
        <v>1259</v>
      </c>
      <c r="S3937" s="168" t="s">
        <v>21</v>
      </c>
      <c r="T3937" s="168" t="s">
        <v>1259</v>
      </c>
      <c r="U3937" s="168" t="s">
        <v>1259</v>
      </c>
      <c r="V3937" s="168" t="s">
        <v>2834</v>
      </c>
      <c r="W3937" s="168" t="s">
        <v>1259</v>
      </c>
      <c r="X3937" s="168" t="s">
        <v>21</v>
      </c>
      <c r="Y3937" s="168" t="s">
        <v>1259</v>
      </c>
      <c r="Z3937" s="168" t="s">
        <v>21</v>
      </c>
      <c r="AA3937" s="168" t="s">
        <v>5785</v>
      </c>
      <c r="AB3937" s="168" t="s">
        <v>1259</v>
      </c>
      <c r="AC3937" s="168" t="s">
        <v>9924</v>
      </c>
      <c r="AD3937" s="169">
        <v>3037041.2215806702</v>
      </c>
      <c r="AE3937" s="168" t="s">
        <v>813</v>
      </c>
      <c r="AF3937" s="169">
        <v>-3344499.2903377572</v>
      </c>
      <c r="AG3937" s="169">
        <v>-172795.44179643781</v>
      </c>
      <c r="AH3937" s="169">
        <v>-1040969.353234635</v>
      </c>
      <c r="AI3937" s="168" t="s">
        <v>21</v>
      </c>
    </row>
    <row r="3938" spans="1:35" hidden="1" x14ac:dyDescent="0.25">
      <c r="A3938" s="179" t="b">
        <f>IF(E3938&lt;&gt;1,"",NOT(ISNA(VLOOKUP(P3938,Mapping!$P:$P,1,FALSE))))</f>
        <v>0</v>
      </c>
      <c r="B3938" s="180" t="str">
        <f t="shared" si="61"/>
        <v/>
      </c>
      <c r="E3938" s="167">
        <v>1</v>
      </c>
      <c r="F3938" s="170" t="s">
        <v>5786</v>
      </c>
      <c r="G3938" s="169">
        <v>3292960.5667230692</v>
      </c>
      <c r="H3938" s="168" t="s">
        <v>1266</v>
      </c>
      <c r="I3938" s="168" t="s">
        <v>561</v>
      </c>
      <c r="J3938" s="169">
        <v>1555012.6808601101</v>
      </c>
      <c r="K3938" s="169">
        <v>654463.20711461047</v>
      </c>
      <c r="L3938" s="168" t="s">
        <v>5</v>
      </c>
      <c r="M3938" s="168" t="s">
        <v>21</v>
      </c>
      <c r="N3938" s="168" t="s">
        <v>2829</v>
      </c>
      <c r="O3938" s="168" t="s">
        <v>21</v>
      </c>
      <c r="P3938" s="168" t="s">
        <v>2831</v>
      </c>
      <c r="Q3938" s="168" t="s">
        <v>2832</v>
      </c>
      <c r="R3938" s="168" t="s">
        <v>1259</v>
      </c>
      <c r="S3938" s="168" t="s">
        <v>21</v>
      </c>
      <c r="T3938" s="168" t="s">
        <v>1259</v>
      </c>
      <c r="U3938" s="168" t="s">
        <v>1259</v>
      </c>
      <c r="V3938" s="168" t="s">
        <v>2832</v>
      </c>
      <c r="W3938" s="168" t="s">
        <v>1259</v>
      </c>
      <c r="X3938" s="168" t="s">
        <v>21</v>
      </c>
      <c r="Y3938" s="168" t="s">
        <v>1259</v>
      </c>
      <c r="Z3938" s="168" t="s">
        <v>21</v>
      </c>
      <c r="AA3938" s="168" t="s">
        <v>5787</v>
      </c>
      <c r="AB3938" s="168" t="s">
        <v>1259</v>
      </c>
      <c r="AC3938" s="168" t="s">
        <v>9925</v>
      </c>
      <c r="AD3938" s="169">
        <v>2294803.417711677</v>
      </c>
      <c r="AE3938" s="168" t="s">
        <v>813</v>
      </c>
      <c r="AF3938" s="169">
        <v>-2149010.4419334531</v>
      </c>
      <c r="AG3938" s="169">
        <v>-425531.2657824317</v>
      </c>
      <c r="AH3938" s="169">
        <v>-785371.21481336188</v>
      </c>
      <c r="AI3938" s="168" t="s">
        <v>21</v>
      </c>
    </row>
    <row r="3939" spans="1:35" hidden="1" x14ac:dyDescent="0.25">
      <c r="A3939" s="179" t="b">
        <f>IF(E3939&lt;&gt;1,"",NOT(ISNA(VLOOKUP(P3939,Mapping!$P:$P,1,FALSE))))</f>
        <v>0</v>
      </c>
      <c r="B3939" s="180" t="str">
        <f t="shared" si="61"/>
        <v/>
      </c>
      <c r="E3939" s="167">
        <v>1</v>
      </c>
      <c r="F3939" s="170" t="s">
        <v>5786</v>
      </c>
      <c r="G3939" s="169">
        <v>9921569.9863098431</v>
      </c>
      <c r="H3939" s="168" t="s">
        <v>1266</v>
      </c>
      <c r="I3939" s="168" t="s">
        <v>561</v>
      </c>
      <c r="J3939" s="169">
        <v>4685196.445612438</v>
      </c>
      <c r="K3939" s="169">
        <v>1971873.7535062861</v>
      </c>
      <c r="L3939" s="168" t="s">
        <v>5</v>
      </c>
      <c r="M3939" s="168" t="s">
        <v>21</v>
      </c>
      <c r="N3939" s="168" t="s">
        <v>2829</v>
      </c>
      <c r="O3939" s="168" t="s">
        <v>21</v>
      </c>
      <c r="P3939" s="168" t="s">
        <v>2833</v>
      </c>
      <c r="Q3939" s="168" t="s">
        <v>2834</v>
      </c>
      <c r="R3939" s="168" t="s">
        <v>1259</v>
      </c>
      <c r="S3939" s="168" t="s">
        <v>21</v>
      </c>
      <c r="T3939" s="168" t="s">
        <v>1259</v>
      </c>
      <c r="U3939" s="168" t="s">
        <v>1259</v>
      </c>
      <c r="V3939" s="168" t="s">
        <v>2834</v>
      </c>
      <c r="W3939" s="168" t="s">
        <v>1259</v>
      </c>
      <c r="X3939" s="168" t="s">
        <v>21</v>
      </c>
      <c r="Y3939" s="168" t="s">
        <v>1259</v>
      </c>
      <c r="Z3939" s="168" t="s">
        <v>21</v>
      </c>
      <c r="AA3939" s="168" t="s">
        <v>5787</v>
      </c>
      <c r="AB3939" s="168" t="s">
        <v>1259</v>
      </c>
      <c r="AC3939" s="168" t="s">
        <v>9926</v>
      </c>
      <c r="AD3939" s="169">
        <v>6914158.9315497493</v>
      </c>
      <c r="AE3939" s="168" t="s">
        <v>813</v>
      </c>
      <c r="AF3939" s="169">
        <v>-6474890.0173351187</v>
      </c>
      <c r="AG3939" s="169">
        <v>-1282110.1708560081</v>
      </c>
      <c r="AH3939" s="169">
        <v>-2366294.802235709</v>
      </c>
      <c r="AI3939" s="168" t="s">
        <v>21</v>
      </c>
    </row>
    <row r="3940" spans="1:35" hidden="1" x14ac:dyDescent="0.25">
      <c r="A3940" s="179" t="b">
        <f>IF(E3940&lt;&gt;1,"",NOT(ISNA(VLOOKUP(P3940,Mapping!$P:$P,1,FALSE))))</f>
        <v>0</v>
      </c>
      <c r="B3940" s="180" t="str">
        <f t="shared" si="61"/>
        <v/>
      </c>
      <c r="E3940" s="167">
        <v>1</v>
      </c>
      <c r="F3940" s="170" t="s">
        <v>5786</v>
      </c>
      <c r="G3940" s="169">
        <v>2339560.0384039781</v>
      </c>
      <c r="H3940" s="168" t="s">
        <v>1266</v>
      </c>
      <c r="I3940" s="168" t="s">
        <v>561</v>
      </c>
      <c r="J3940" s="169">
        <v>1104794.744314865</v>
      </c>
      <c r="K3940" s="169">
        <v>464978.53070094681</v>
      </c>
      <c r="L3940" s="168" t="s">
        <v>5</v>
      </c>
      <c r="M3940" s="168" t="s">
        <v>21</v>
      </c>
      <c r="N3940" s="168" t="s">
        <v>2829</v>
      </c>
      <c r="O3940" s="168" t="s">
        <v>21</v>
      </c>
      <c r="P3940" s="168" t="s">
        <v>2835</v>
      </c>
      <c r="Q3940" s="168" t="s">
        <v>2834</v>
      </c>
      <c r="R3940" s="168" t="s">
        <v>1259</v>
      </c>
      <c r="S3940" s="168" t="s">
        <v>21</v>
      </c>
      <c r="T3940" s="168" t="s">
        <v>1259</v>
      </c>
      <c r="U3940" s="168" t="s">
        <v>1259</v>
      </c>
      <c r="V3940" s="168" t="s">
        <v>2834</v>
      </c>
      <c r="W3940" s="168" t="s">
        <v>1259</v>
      </c>
      <c r="X3940" s="168" t="s">
        <v>21</v>
      </c>
      <c r="Y3940" s="168" t="s">
        <v>1259</v>
      </c>
      <c r="Z3940" s="168" t="s">
        <v>21</v>
      </c>
      <c r="AA3940" s="168" t="s">
        <v>5787</v>
      </c>
      <c r="AB3940" s="168" t="s">
        <v>1259</v>
      </c>
      <c r="AC3940" s="168" t="s">
        <v>9927</v>
      </c>
      <c r="AD3940" s="169">
        <v>1630396.193117437</v>
      </c>
      <c r="AE3940" s="168" t="s">
        <v>813</v>
      </c>
      <c r="AF3940" s="169">
        <v>-1526814.1996196581</v>
      </c>
      <c r="AG3940" s="169">
        <v>-302328.53517184622</v>
      </c>
      <c r="AH3940" s="169">
        <v>-557985.15416739625</v>
      </c>
      <c r="AI3940" s="168" t="s">
        <v>21</v>
      </c>
    </row>
    <row r="3941" spans="1:35" hidden="1" x14ac:dyDescent="0.25">
      <c r="A3941" s="179" t="b">
        <f>IF(E3941&lt;&gt;1,"",NOT(ISNA(VLOOKUP(P3941,Mapping!$P:$P,1,FALSE))))</f>
        <v>0</v>
      </c>
      <c r="B3941" s="180" t="str">
        <f t="shared" si="61"/>
        <v/>
      </c>
      <c r="E3941" s="167">
        <v>1</v>
      </c>
      <c r="F3941" s="170" t="s">
        <v>5786</v>
      </c>
      <c r="G3941" s="169">
        <v>935426.51310198195</v>
      </c>
      <c r="H3941" s="168" t="s">
        <v>1266</v>
      </c>
      <c r="I3941" s="168" t="s">
        <v>561</v>
      </c>
      <c r="J3941" s="169">
        <v>441730.18790014117</v>
      </c>
      <c r="K3941" s="169">
        <v>185912.41023999959</v>
      </c>
      <c r="L3941" s="168" t="s">
        <v>5</v>
      </c>
      <c r="M3941" s="168" t="s">
        <v>21</v>
      </c>
      <c r="N3941" s="168" t="s">
        <v>2829</v>
      </c>
      <c r="O3941" s="168" t="s">
        <v>21</v>
      </c>
      <c r="P3941" s="168" t="s">
        <v>2836</v>
      </c>
      <c r="Q3941" s="168" t="s">
        <v>2837</v>
      </c>
      <c r="R3941" s="168" t="s">
        <v>1259</v>
      </c>
      <c r="S3941" s="168" t="s">
        <v>21</v>
      </c>
      <c r="T3941" s="168" t="s">
        <v>1259</v>
      </c>
      <c r="U3941" s="168" t="s">
        <v>1259</v>
      </c>
      <c r="V3941" s="168" t="s">
        <v>2837</v>
      </c>
      <c r="W3941" s="168" t="s">
        <v>1259</v>
      </c>
      <c r="X3941" s="168" t="s">
        <v>21</v>
      </c>
      <c r="Y3941" s="168" t="s">
        <v>1259</v>
      </c>
      <c r="Z3941" s="168" t="s">
        <v>21</v>
      </c>
      <c r="AA3941" s="168" t="s">
        <v>5787</v>
      </c>
      <c r="AB3941" s="168" t="s">
        <v>1259</v>
      </c>
      <c r="AC3941" s="168" t="s">
        <v>9928</v>
      </c>
      <c r="AD3941" s="169">
        <v>651881.46526173688</v>
      </c>
      <c r="AE3941" s="168" t="s">
        <v>813</v>
      </c>
      <c r="AF3941" s="169">
        <v>-610466.26693073788</v>
      </c>
      <c r="AG3941" s="169">
        <v>-120880.04702796919</v>
      </c>
      <c r="AH3941" s="169">
        <v>-223099.25736359839</v>
      </c>
      <c r="AI3941" s="168" t="s">
        <v>21</v>
      </c>
    </row>
    <row r="3942" spans="1:35" hidden="1" x14ac:dyDescent="0.25">
      <c r="A3942" s="179" t="b">
        <f>IF(E3942&lt;&gt;1,"",NOT(ISNA(VLOOKUP(P3942,Mapping!$P:$P,1,FALSE))))</f>
        <v>0</v>
      </c>
      <c r="B3942" s="180" t="str">
        <f t="shared" si="61"/>
        <v/>
      </c>
      <c r="E3942" s="167">
        <v>1</v>
      </c>
      <c r="F3942" s="170" t="s">
        <v>5788</v>
      </c>
      <c r="G3942" s="169">
        <v>359809.37451876141</v>
      </c>
      <c r="H3942" s="168" t="s">
        <v>1266</v>
      </c>
      <c r="I3942" s="168" t="s">
        <v>303</v>
      </c>
      <c r="J3942" s="169">
        <v>217313.43539313399</v>
      </c>
      <c r="K3942" s="169">
        <v>89977.177488934234</v>
      </c>
      <c r="L3942" s="168" t="s">
        <v>5</v>
      </c>
      <c r="M3942" s="168" t="s">
        <v>21</v>
      </c>
      <c r="N3942" s="168" t="s">
        <v>2829</v>
      </c>
      <c r="O3942" s="168" t="s">
        <v>21</v>
      </c>
      <c r="P3942" s="168" t="s">
        <v>2831</v>
      </c>
      <c r="Q3942" s="168" t="s">
        <v>2832</v>
      </c>
      <c r="R3942" s="168" t="s">
        <v>1259</v>
      </c>
      <c r="S3942" s="168" t="s">
        <v>21</v>
      </c>
      <c r="T3942" s="168" t="s">
        <v>1259</v>
      </c>
      <c r="U3942" s="168" t="s">
        <v>1259</v>
      </c>
      <c r="V3942" s="168" t="s">
        <v>2832</v>
      </c>
      <c r="W3942" s="168" t="s">
        <v>1259</v>
      </c>
      <c r="X3942" s="168" t="s">
        <v>21</v>
      </c>
      <c r="Y3942" s="168" t="s">
        <v>1259</v>
      </c>
      <c r="Z3942" s="168" t="s">
        <v>21</v>
      </c>
      <c r="AA3942" s="168" t="s">
        <v>5789</v>
      </c>
      <c r="AB3942" s="168" t="s">
        <v>5790</v>
      </c>
      <c r="AC3942" s="168" t="s">
        <v>12424</v>
      </c>
      <c r="AD3942" s="169">
        <v>357624.27649110381</v>
      </c>
      <c r="AE3942" s="168" t="s">
        <v>807</v>
      </c>
      <c r="AF3942" s="169">
        <v>-120167.65605863331</v>
      </c>
      <c r="AG3942" s="169">
        <v>-164156.56443045771</v>
      </c>
      <c r="AH3942" s="169">
        <v>-80534.132345126884</v>
      </c>
      <c r="AI3942" s="168" t="s">
        <v>21</v>
      </c>
    </row>
    <row r="3943" spans="1:35" hidden="1" x14ac:dyDescent="0.25">
      <c r="A3943" s="179" t="b">
        <f>IF(E3943&lt;&gt;1,"",NOT(ISNA(VLOOKUP(P3943,Mapping!$P:$P,1,FALSE))))</f>
        <v>0</v>
      </c>
      <c r="B3943" s="180" t="str">
        <f t="shared" si="61"/>
        <v/>
      </c>
      <c r="E3943" s="167">
        <v>1</v>
      </c>
      <c r="F3943" s="170" t="s">
        <v>5788</v>
      </c>
      <c r="G3943" s="169">
        <v>6172103.7726349076</v>
      </c>
      <c r="H3943" s="168" t="s">
        <v>1266</v>
      </c>
      <c r="I3943" s="168" t="s">
        <v>303</v>
      </c>
      <c r="J3943" s="169">
        <v>3727754.6651700041</v>
      </c>
      <c r="K3943" s="169">
        <v>1543451.938608493</v>
      </c>
      <c r="L3943" s="168" t="s">
        <v>5</v>
      </c>
      <c r="M3943" s="168" t="s">
        <v>21</v>
      </c>
      <c r="N3943" s="168" t="s">
        <v>2829</v>
      </c>
      <c r="O3943" s="168" t="s">
        <v>21</v>
      </c>
      <c r="P3943" s="168" t="s">
        <v>2842</v>
      </c>
      <c r="Q3943" s="168" t="s">
        <v>2834</v>
      </c>
      <c r="R3943" s="168" t="s">
        <v>1259</v>
      </c>
      <c r="S3943" s="168" t="s">
        <v>21</v>
      </c>
      <c r="T3943" s="168" t="s">
        <v>1259</v>
      </c>
      <c r="U3943" s="168" t="s">
        <v>1259</v>
      </c>
      <c r="V3943" s="168" t="s">
        <v>2834</v>
      </c>
      <c r="W3943" s="168" t="s">
        <v>1259</v>
      </c>
      <c r="X3943" s="168" t="s">
        <v>21</v>
      </c>
      <c r="Y3943" s="168" t="s">
        <v>1259</v>
      </c>
      <c r="Z3943" s="168" t="s">
        <v>21</v>
      </c>
      <c r="AA3943" s="168" t="s">
        <v>5789</v>
      </c>
      <c r="AB3943" s="168" t="s">
        <v>5790</v>
      </c>
      <c r="AC3943" s="168" t="s">
        <v>9929</v>
      </c>
      <c r="AD3943" s="169">
        <v>6134621.0033265231</v>
      </c>
      <c r="AE3943" s="168" t="s">
        <v>807</v>
      </c>
      <c r="AF3943" s="169">
        <v>-2061333.8501815801</v>
      </c>
      <c r="AG3943" s="169">
        <v>-2815911.486406208</v>
      </c>
      <c r="AH3943" s="169">
        <v>-1381467.6805962941</v>
      </c>
      <c r="AI3943" s="168" t="s">
        <v>21</v>
      </c>
    </row>
    <row r="3944" spans="1:35" hidden="1" x14ac:dyDescent="0.25">
      <c r="A3944" s="179" t="b">
        <f>IF(E3944&lt;&gt;1,"",NOT(ISNA(VLOOKUP(P3944,Mapping!$P:$P,1,FALSE))))</f>
        <v>0</v>
      </c>
      <c r="B3944" s="180" t="str">
        <f t="shared" si="61"/>
        <v/>
      </c>
      <c r="E3944" s="167">
        <v>1</v>
      </c>
      <c r="F3944" s="170" t="s">
        <v>5788</v>
      </c>
      <c r="G3944" s="169">
        <v>716110.20797352516</v>
      </c>
      <c r="H3944" s="168" t="s">
        <v>1266</v>
      </c>
      <c r="I3944" s="168" t="s">
        <v>303</v>
      </c>
      <c r="J3944" s="169">
        <v>432507.82340776297</v>
      </c>
      <c r="K3944" s="169">
        <v>179076.97755415659</v>
      </c>
      <c r="L3944" s="168" t="s">
        <v>5</v>
      </c>
      <c r="M3944" s="168" t="s">
        <v>21</v>
      </c>
      <c r="N3944" s="168" t="s">
        <v>2829</v>
      </c>
      <c r="O3944" s="168" t="s">
        <v>21</v>
      </c>
      <c r="P3944" s="168" t="s">
        <v>2836</v>
      </c>
      <c r="Q3944" s="168" t="s">
        <v>2837</v>
      </c>
      <c r="R3944" s="168" t="s">
        <v>1259</v>
      </c>
      <c r="S3944" s="168" t="s">
        <v>21</v>
      </c>
      <c r="T3944" s="168" t="s">
        <v>1259</v>
      </c>
      <c r="U3944" s="168" t="s">
        <v>1259</v>
      </c>
      <c r="V3944" s="168" t="s">
        <v>2837</v>
      </c>
      <c r="W3944" s="168" t="s">
        <v>1259</v>
      </c>
      <c r="X3944" s="168" t="s">
        <v>21</v>
      </c>
      <c r="Y3944" s="168" t="s">
        <v>1259</v>
      </c>
      <c r="Z3944" s="168" t="s">
        <v>21</v>
      </c>
      <c r="AA3944" s="168" t="s">
        <v>5789</v>
      </c>
      <c r="AB3944" s="168" t="s">
        <v>5790</v>
      </c>
      <c r="AC3944" s="168" t="s">
        <v>9930</v>
      </c>
      <c r="AD3944" s="169">
        <v>711761.31905109936</v>
      </c>
      <c r="AE3944" s="168" t="s">
        <v>807</v>
      </c>
      <c r="AF3944" s="169">
        <v>-239163.54399307579</v>
      </c>
      <c r="AG3944" s="169">
        <v>-326712.42001890892</v>
      </c>
      <c r="AH3944" s="169">
        <v>-160282.96744566629</v>
      </c>
      <c r="AI3944" s="168" t="s">
        <v>21</v>
      </c>
    </row>
    <row r="3945" spans="1:35" hidden="1" x14ac:dyDescent="0.25">
      <c r="A3945" s="179" t="b">
        <f>IF(E3945&lt;&gt;1,"",NOT(ISNA(VLOOKUP(P3945,Mapping!$P:$P,1,FALSE))))</f>
        <v>0</v>
      </c>
      <c r="B3945" s="180" t="str">
        <f t="shared" si="61"/>
        <v/>
      </c>
      <c r="E3945" s="167">
        <v>1</v>
      </c>
      <c r="F3945" s="170" t="s">
        <v>5792</v>
      </c>
      <c r="G3945" s="169">
        <v>896150.58749940572</v>
      </c>
      <c r="H3945" s="168" t="s">
        <v>1266</v>
      </c>
      <c r="I3945" s="168" t="s">
        <v>303</v>
      </c>
      <c r="J3945" s="169">
        <v>510394.60443866439</v>
      </c>
      <c r="K3945" s="169">
        <v>304939.49049583619</v>
      </c>
      <c r="L3945" s="168" t="s">
        <v>5</v>
      </c>
      <c r="M3945" s="168" t="s">
        <v>21</v>
      </c>
      <c r="N3945" s="168" t="s">
        <v>2829</v>
      </c>
      <c r="O3945" s="168" t="s">
        <v>21</v>
      </c>
      <c r="P3945" s="168" t="s">
        <v>2831</v>
      </c>
      <c r="Q3945" s="168" t="s">
        <v>2832</v>
      </c>
      <c r="R3945" s="168" t="s">
        <v>1259</v>
      </c>
      <c r="S3945" s="168" t="s">
        <v>21</v>
      </c>
      <c r="T3945" s="168" t="s">
        <v>1259</v>
      </c>
      <c r="U3945" s="168" t="s">
        <v>1259</v>
      </c>
      <c r="V3945" s="168" t="s">
        <v>2832</v>
      </c>
      <c r="W3945" s="168" t="s">
        <v>1259</v>
      </c>
      <c r="X3945" s="168" t="s">
        <v>21</v>
      </c>
      <c r="Y3945" s="168" t="s">
        <v>1259</v>
      </c>
      <c r="Z3945" s="168" t="s">
        <v>21</v>
      </c>
      <c r="AA3945" s="168" t="s">
        <v>5793</v>
      </c>
      <c r="AB3945" s="168" t="s">
        <v>5794</v>
      </c>
      <c r="AC3945" s="168" t="s">
        <v>9931</v>
      </c>
      <c r="AD3945" s="169">
        <v>824989.29465796996</v>
      </c>
      <c r="AE3945" s="168" t="s">
        <v>809</v>
      </c>
      <c r="AF3945" s="169">
        <v>-486063.30607533641</v>
      </c>
      <c r="AG3945" s="169">
        <v>-408852.60939350002</v>
      </c>
      <c r="AH3945" s="169">
        <v>-325781.8448629292</v>
      </c>
      <c r="AI3945" s="168" t="s">
        <v>21</v>
      </c>
    </row>
    <row r="3946" spans="1:35" hidden="1" x14ac:dyDescent="0.25">
      <c r="A3946" s="179" t="b">
        <f>IF(E3946&lt;&gt;1,"",NOT(ISNA(VLOOKUP(P3946,Mapping!$P:$P,1,FALSE))))</f>
        <v>0</v>
      </c>
      <c r="B3946" s="180" t="str">
        <f t="shared" si="61"/>
        <v/>
      </c>
      <c r="E3946" s="167">
        <v>1</v>
      </c>
      <c r="F3946" s="170" t="s">
        <v>5795</v>
      </c>
      <c r="G3946" s="169">
        <v>1167146.525159226</v>
      </c>
      <c r="H3946" s="168" t="s">
        <v>1266</v>
      </c>
      <c r="I3946" s="168" t="s">
        <v>303</v>
      </c>
      <c r="J3946" s="169">
        <v>642655.73195675795</v>
      </c>
      <c r="K3946" s="169">
        <v>244073.05163833941</v>
      </c>
      <c r="L3946" s="168" t="s">
        <v>5</v>
      </c>
      <c r="M3946" s="168" t="s">
        <v>21</v>
      </c>
      <c r="N3946" s="168" t="s">
        <v>2829</v>
      </c>
      <c r="O3946" s="168" t="s">
        <v>21</v>
      </c>
      <c r="P3946" s="168" t="s">
        <v>2831</v>
      </c>
      <c r="Q3946" s="168" t="s">
        <v>2832</v>
      </c>
      <c r="R3946" s="168" t="s">
        <v>1259</v>
      </c>
      <c r="S3946" s="168" t="s">
        <v>21</v>
      </c>
      <c r="T3946" s="168" t="s">
        <v>1259</v>
      </c>
      <c r="U3946" s="168" t="s">
        <v>1259</v>
      </c>
      <c r="V3946" s="168" t="s">
        <v>2832</v>
      </c>
      <c r="W3946" s="168" t="s">
        <v>1259</v>
      </c>
      <c r="X3946" s="168" t="s">
        <v>21</v>
      </c>
      <c r="Y3946" s="168" t="s">
        <v>1259</v>
      </c>
      <c r="Z3946" s="168" t="s">
        <v>21</v>
      </c>
      <c r="AA3946" s="168" t="s">
        <v>5796</v>
      </c>
      <c r="AB3946" s="168" t="s">
        <v>5797</v>
      </c>
      <c r="AC3946" s="168" t="s">
        <v>9932</v>
      </c>
      <c r="AD3946" s="169">
        <v>931639.52785899478</v>
      </c>
      <c r="AE3946" s="168" t="s">
        <v>810</v>
      </c>
      <c r="AF3946" s="169">
        <v>-217606.50042198689</v>
      </c>
      <c r="AG3946" s="169">
        <v>-532489.63847409422</v>
      </c>
      <c r="AH3946" s="169">
        <v>-215323.29288398279</v>
      </c>
      <c r="AI3946" s="168" t="s">
        <v>21</v>
      </c>
    </row>
    <row r="3947" spans="1:35" hidden="1" x14ac:dyDescent="0.25">
      <c r="A3947" s="179" t="b">
        <f>IF(E3947&lt;&gt;1,"",NOT(ISNA(VLOOKUP(P3947,Mapping!$P:$P,1,FALSE))))</f>
        <v>0</v>
      </c>
      <c r="B3947" s="180" t="str">
        <f t="shared" si="61"/>
        <v/>
      </c>
      <c r="E3947" s="167">
        <v>1</v>
      </c>
      <c r="F3947" s="170" t="s">
        <v>5795</v>
      </c>
      <c r="G3947" s="169">
        <v>11945257.17908508</v>
      </c>
      <c r="H3947" s="168" t="s">
        <v>1266</v>
      </c>
      <c r="I3947" s="168" t="s">
        <v>303</v>
      </c>
      <c r="J3947" s="169">
        <v>6577312.9854362924</v>
      </c>
      <c r="K3947" s="169">
        <v>2497985.736543518</v>
      </c>
      <c r="L3947" s="168" t="s">
        <v>5</v>
      </c>
      <c r="M3947" s="168" t="s">
        <v>21</v>
      </c>
      <c r="N3947" s="168" t="s">
        <v>2829</v>
      </c>
      <c r="O3947" s="168" t="s">
        <v>21</v>
      </c>
      <c r="P3947" s="168" t="s">
        <v>2842</v>
      </c>
      <c r="Q3947" s="168" t="s">
        <v>2834</v>
      </c>
      <c r="R3947" s="168" t="s">
        <v>1259</v>
      </c>
      <c r="S3947" s="168" t="s">
        <v>21</v>
      </c>
      <c r="T3947" s="168" t="s">
        <v>1259</v>
      </c>
      <c r="U3947" s="168" t="s">
        <v>1259</v>
      </c>
      <c r="V3947" s="168" t="s">
        <v>2834</v>
      </c>
      <c r="W3947" s="168" t="s">
        <v>1259</v>
      </c>
      <c r="X3947" s="168" t="s">
        <v>21</v>
      </c>
      <c r="Y3947" s="168" t="s">
        <v>1259</v>
      </c>
      <c r="Z3947" s="168" t="s">
        <v>21</v>
      </c>
      <c r="AA3947" s="168" t="s">
        <v>5796</v>
      </c>
      <c r="AB3947" s="168" t="s">
        <v>5797</v>
      </c>
      <c r="AC3947" s="168" t="s">
        <v>9933</v>
      </c>
      <c r="AD3947" s="169">
        <v>9534941.4307333138</v>
      </c>
      <c r="AE3947" s="168" t="s">
        <v>810</v>
      </c>
      <c r="AF3947" s="169">
        <v>-2227111.6396689839</v>
      </c>
      <c r="AG3947" s="169">
        <v>-5449809.0339628458</v>
      </c>
      <c r="AH3947" s="169">
        <v>-2203743.9641914219</v>
      </c>
      <c r="AI3947" s="168" t="s">
        <v>21</v>
      </c>
    </row>
    <row r="3948" spans="1:35" hidden="1" x14ac:dyDescent="0.25">
      <c r="A3948" s="179" t="b">
        <f>IF(E3948&lt;&gt;1,"",NOT(ISNA(VLOOKUP(P3948,Mapping!$P:$P,1,FALSE))))</f>
        <v>0</v>
      </c>
      <c r="B3948" s="180" t="str">
        <f t="shared" si="61"/>
        <v/>
      </c>
      <c r="E3948" s="167">
        <v>1</v>
      </c>
      <c r="F3948" s="170" t="s">
        <v>5795</v>
      </c>
      <c r="G3948" s="169">
        <v>802807.54230546765</v>
      </c>
      <c r="H3948" s="168" t="s">
        <v>1266</v>
      </c>
      <c r="I3948" s="168" t="s">
        <v>303</v>
      </c>
      <c r="J3948" s="169">
        <v>442042.9291432288</v>
      </c>
      <c r="K3948" s="169">
        <v>167882.6801133985</v>
      </c>
      <c r="L3948" s="168" t="s">
        <v>5</v>
      </c>
      <c r="M3948" s="168" t="s">
        <v>21</v>
      </c>
      <c r="N3948" s="168" t="s">
        <v>2829</v>
      </c>
      <c r="O3948" s="168" t="s">
        <v>21</v>
      </c>
      <c r="P3948" s="168" t="s">
        <v>2836</v>
      </c>
      <c r="Q3948" s="168" t="s">
        <v>2837</v>
      </c>
      <c r="R3948" s="168" t="s">
        <v>1259</v>
      </c>
      <c r="S3948" s="168" t="s">
        <v>21</v>
      </c>
      <c r="T3948" s="168" t="s">
        <v>1259</v>
      </c>
      <c r="U3948" s="168" t="s">
        <v>1259</v>
      </c>
      <c r="V3948" s="168" t="s">
        <v>2837</v>
      </c>
      <c r="W3948" s="168" t="s">
        <v>1259</v>
      </c>
      <c r="X3948" s="168" t="s">
        <v>21</v>
      </c>
      <c r="Y3948" s="168" t="s">
        <v>1259</v>
      </c>
      <c r="Z3948" s="168" t="s">
        <v>21</v>
      </c>
      <c r="AA3948" s="168" t="s">
        <v>5796</v>
      </c>
      <c r="AB3948" s="168" t="s">
        <v>5797</v>
      </c>
      <c r="AC3948" s="168" t="s">
        <v>7091</v>
      </c>
      <c r="AD3948" s="169">
        <v>640816.91848679655</v>
      </c>
      <c r="AE3948" s="168" t="s">
        <v>810</v>
      </c>
      <c r="AF3948" s="169">
        <v>-149677.9847497181</v>
      </c>
      <c r="AG3948" s="169">
        <v>-366266.5215990729</v>
      </c>
      <c r="AH3948" s="169">
        <v>-148107.5082134422</v>
      </c>
      <c r="AI3948" s="168" t="s">
        <v>21</v>
      </c>
    </row>
    <row r="3949" spans="1:35" hidden="1" x14ac:dyDescent="0.25">
      <c r="A3949" s="179" t="b">
        <f>IF(E3949&lt;&gt;1,"",NOT(ISNA(VLOOKUP(P3949,Mapping!$P:$P,1,FALSE))))</f>
        <v>0</v>
      </c>
      <c r="B3949" s="180" t="str">
        <f t="shared" si="61"/>
        <v/>
      </c>
      <c r="E3949" s="167">
        <v>1</v>
      </c>
      <c r="F3949" s="170" t="s">
        <v>5798</v>
      </c>
      <c r="G3949" s="169">
        <v>9548992.2894105092</v>
      </c>
      <c r="H3949" s="168" t="s">
        <v>1266</v>
      </c>
      <c r="I3949" s="168" t="s">
        <v>2855</v>
      </c>
      <c r="J3949" s="169">
        <v>2379202.6704561962</v>
      </c>
      <c r="K3949" s="169">
        <v>832772.10037484171</v>
      </c>
      <c r="L3949" s="168" t="s">
        <v>5</v>
      </c>
      <c r="M3949" s="168" t="s">
        <v>21</v>
      </c>
      <c r="N3949" s="168" t="s">
        <v>2829</v>
      </c>
      <c r="O3949" s="168" t="s">
        <v>21</v>
      </c>
      <c r="P3949" s="168" t="s">
        <v>2831</v>
      </c>
      <c r="Q3949" s="168" t="s">
        <v>2832</v>
      </c>
      <c r="R3949" s="168" t="s">
        <v>1259</v>
      </c>
      <c r="S3949" s="168" t="s">
        <v>21</v>
      </c>
      <c r="T3949" s="168" t="s">
        <v>1259</v>
      </c>
      <c r="U3949" s="168" t="s">
        <v>1259</v>
      </c>
      <c r="V3949" s="168" t="s">
        <v>2832</v>
      </c>
      <c r="W3949" s="168" t="s">
        <v>1259</v>
      </c>
      <c r="X3949" s="168" t="s">
        <v>21</v>
      </c>
      <c r="Y3949" s="168" t="s">
        <v>1259</v>
      </c>
      <c r="Z3949" s="168" t="s">
        <v>21</v>
      </c>
      <c r="AA3949" s="168" t="s">
        <v>5801</v>
      </c>
      <c r="AB3949" s="168" t="s">
        <v>1259</v>
      </c>
      <c r="AC3949" s="168" t="s">
        <v>9935</v>
      </c>
      <c r="AD3949" s="169">
        <v>3859465.6684941151</v>
      </c>
      <c r="AE3949" s="168" t="s">
        <v>808</v>
      </c>
      <c r="AF3949" s="169">
        <v>-2158914.026064266</v>
      </c>
      <c r="AG3949" s="169">
        <v>-4801633.2380356332</v>
      </c>
      <c r="AH3949" s="169">
        <v>-883582.32491405867</v>
      </c>
      <c r="AI3949" s="168" t="s">
        <v>21</v>
      </c>
    </row>
    <row r="3950" spans="1:35" hidden="1" x14ac:dyDescent="0.25">
      <c r="A3950" s="179" t="b">
        <f>IF(E3950&lt;&gt;1,"",NOT(ISNA(VLOOKUP(P3950,Mapping!$P:$P,1,FALSE))))</f>
        <v>0</v>
      </c>
      <c r="B3950" s="180" t="str">
        <f t="shared" ref="B3950:B4013" si="62">IF(AI3950="","",VALUE(AI3950))</f>
        <v/>
      </c>
      <c r="E3950" s="167">
        <v>1</v>
      </c>
      <c r="F3950" s="170" t="s">
        <v>5798</v>
      </c>
      <c r="G3950" s="169">
        <v>461307.77740872238</v>
      </c>
      <c r="H3950" s="168" t="s">
        <v>1266</v>
      </c>
      <c r="I3950" s="168" t="s">
        <v>2855</v>
      </c>
      <c r="J3950" s="169">
        <v>116794.4824356819</v>
      </c>
      <c r="K3950" s="169">
        <v>41688.850982613323</v>
      </c>
      <c r="L3950" s="168" t="s">
        <v>5</v>
      </c>
      <c r="M3950" s="168" t="s">
        <v>21</v>
      </c>
      <c r="N3950" s="168" t="s">
        <v>2829</v>
      </c>
      <c r="O3950" s="168" t="s">
        <v>21</v>
      </c>
      <c r="P3950" s="168" t="s">
        <v>2831</v>
      </c>
      <c r="Q3950" s="168" t="s">
        <v>2832</v>
      </c>
      <c r="R3950" s="168" t="s">
        <v>1259</v>
      </c>
      <c r="S3950" s="168" t="s">
        <v>21</v>
      </c>
      <c r="T3950" s="168" t="s">
        <v>1259</v>
      </c>
      <c r="U3950" s="168" t="s">
        <v>1259</v>
      </c>
      <c r="V3950" s="168" t="s">
        <v>2832</v>
      </c>
      <c r="W3950" s="168" t="s">
        <v>1259</v>
      </c>
      <c r="X3950" s="168" t="s">
        <v>21</v>
      </c>
      <c r="Y3950" s="168" t="s">
        <v>1259</v>
      </c>
      <c r="Z3950" s="168" t="s">
        <v>21</v>
      </c>
      <c r="AA3950" s="168" t="s">
        <v>5799</v>
      </c>
      <c r="AB3950" s="168" t="s">
        <v>1259</v>
      </c>
      <c r="AC3950" s="168" t="s">
        <v>9934</v>
      </c>
      <c r="AD3950" s="169">
        <v>187757.35871079841</v>
      </c>
      <c r="AE3950" s="168" t="s">
        <v>808</v>
      </c>
      <c r="AF3950" s="169">
        <v>-131471.03273418569</v>
      </c>
      <c r="AG3950" s="169">
        <v>-189793.9145771761</v>
      </c>
      <c r="AH3950" s="169">
        <v>-44848.034117979063</v>
      </c>
      <c r="AI3950" s="168" t="s">
        <v>21</v>
      </c>
    </row>
    <row r="3951" spans="1:35" hidden="1" x14ac:dyDescent="0.25">
      <c r="A3951" s="179" t="b">
        <f>IF(E3951&lt;&gt;1,"",NOT(ISNA(VLOOKUP(P3951,Mapping!$P:$P,1,FALSE))))</f>
        <v>0</v>
      </c>
      <c r="B3951" s="180" t="str">
        <f t="shared" si="62"/>
        <v/>
      </c>
      <c r="E3951" s="167">
        <v>1</v>
      </c>
      <c r="F3951" s="170" t="s">
        <v>5798</v>
      </c>
      <c r="G3951" s="169">
        <v>2536766.4284490738</v>
      </c>
      <c r="H3951" s="168" t="s">
        <v>1266</v>
      </c>
      <c r="I3951" s="168" t="s">
        <v>2855</v>
      </c>
      <c r="J3951" s="169">
        <v>642261.71025166998</v>
      </c>
      <c r="K3951" s="169">
        <v>229250.150967236</v>
      </c>
      <c r="L3951" s="168" t="s">
        <v>5</v>
      </c>
      <c r="M3951" s="168" t="s">
        <v>21</v>
      </c>
      <c r="N3951" s="168" t="s">
        <v>2829</v>
      </c>
      <c r="O3951" s="168" t="s">
        <v>21</v>
      </c>
      <c r="P3951" s="168" t="s">
        <v>2836</v>
      </c>
      <c r="Q3951" s="168" t="s">
        <v>2837</v>
      </c>
      <c r="R3951" s="168" t="s">
        <v>1259</v>
      </c>
      <c r="S3951" s="168" t="s">
        <v>21</v>
      </c>
      <c r="T3951" s="168" t="s">
        <v>1259</v>
      </c>
      <c r="U3951" s="168" t="s">
        <v>1259</v>
      </c>
      <c r="V3951" s="168" t="s">
        <v>2837</v>
      </c>
      <c r="W3951" s="168" t="s">
        <v>1259</v>
      </c>
      <c r="X3951" s="168" t="s">
        <v>21</v>
      </c>
      <c r="Y3951" s="168" t="s">
        <v>1259</v>
      </c>
      <c r="Z3951" s="168" t="s">
        <v>21</v>
      </c>
      <c r="AA3951" s="168" t="s">
        <v>5799</v>
      </c>
      <c r="AB3951" s="168" t="s">
        <v>1259</v>
      </c>
      <c r="AC3951" s="168" t="s">
        <v>9937</v>
      </c>
      <c r="AD3951" s="169">
        <v>1032491.944851434</v>
      </c>
      <c r="AE3951" s="168" t="s">
        <v>808</v>
      </c>
      <c r="AF3951" s="169">
        <v>-722969.17261405196</v>
      </c>
      <c r="AG3951" s="169">
        <v>-1043691.119902216</v>
      </c>
      <c r="AH3951" s="169">
        <v>-246622.73844914511</v>
      </c>
      <c r="AI3951" s="168" t="s">
        <v>21</v>
      </c>
    </row>
    <row r="3952" spans="1:35" hidden="1" x14ac:dyDescent="0.25">
      <c r="A3952" s="179" t="b">
        <f>IF(E3952&lt;&gt;1,"",NOT(ISNA(VLOOKUP(P3952,Mapping!$P:$P,1,FALSE))))</f>
        <v>0</v>
      </c>
      <c r="B3952" s="180" t="str">
        <f t="shared" si="62"/>
        <v/>
      </c>
      <c r="E3952" s="167">
        <v>1</v>
      </c>
      <c r="F3952" s="170" t="s">
        <v>5798</v>
      </c>
      <c r="G3952" s="169">
        <v>2463944.7871281989</v>
      </c>
      <c r="H3952" s="168" t="s">
        <v>1266</v>
      </c>
      <c r="I3952" s="168" t="s">
        <v>2855</v>
      </c>
      <c r="J3952" s="169">
        <v>613910.22630660713</v>
      </c>
      <c r="K3952" s="169">
        <v>214881.78159489</v>
      </c>
      <c r="L3952" s="168" t="s">
        <v>5</v>
      </c>
      <c r="M3952" s="168" t="s">
        <v>21</v>
      </c>
      <c r="N3952" s="168" t="s">
        <v>2829</v>
      </c>
      <c r="O3952" s="168" t="s">
        <v>21</v>
      </c>
      <c r="P3952" s="168" t="s">
        <v>2836</v>
      </c>
      <c r="Q3952" s="168" t="s">
        <v>2837</v>
      </c>
      <c r="R3952" s="168" t="s">
        <v>1259</v>
      </c>
      <c r="S3952" s="168" t="s">
        <v>21</v>
      </c>
      <c r="T3952" s="168" t="s">
        <v>1259</v>
      </c>
      <c r="U3952" s="168" t="s">
        <v>1259</v>
      </c>
      <c r="V3952" s="168" t="s">
        <v>2837</v>
      </c>
      <c r="W3952" s="168" t="s">
        <v>1259</v>
      </c>
      <c r="X3952" s="168" t="s">
        <v>21</v>
      </c>
      <c r="Y3952" s="168" t="s">
        <v>1259</v>
      </c>
      <c r="Z3952" s="168" t="s">
        <v>21</v>
      </c>
      <c r="AA3952" s="168" t="s">
        <v>5801</v>
      </c>
      <c r="AB3952" s="168" t="s">
        <v>1259</v>
      </c>
      <c r="AC3952" s="168" t="s">
        <v>9936</v>
      </c>
      <c r="AD3952" s="169">
        <v>995865.32555189298</v>
      </c>
      <c r="AE3952" s="168" t="s">
        <v>808</v>
      </c>
      <c r="AF3952" s="169">
        <v>-557068.72507144837</v>
      </c>
      <c r="AG3952" s="169">
        <v>-1238974.629781564</v>
      </c>
      <c r="AH3952" s="169">
        <v>-227992.44124272</v>
      </c>
      <c r="AI3952" s="168" t="s">
        <v>21</v>
      </c>
    </row>
    <row r="3953" spans="1:35" hidden="1" x14ac:dyDescent="0.25">
      <c r="A3953" s="179" t="b">
        <f>IF(E3953&lt;&gt;1,"",NOT(ISNA(VLOOKUP(P3953,Mapping!$P:$P,1,FALSE))))</f>
        <v>0</v>
      </c>
      <c r="B3953" s="180" t="str">
        <f t="shared" si="62"/>
        <v/>
      </c>
      <c r="E3953" s="167">
        <v>1</v>
      </c>
      <c r="F3953" s="170" t="s">
        <v>5802</v>
      </c>
      <c r="G3953" s="169">
        <v>1572779.9584969571</v>
      </c>
      <c r="H3953" s="168" t="s">
        <v>1266</v>
      </c>
      <c r="I3953" s="168" t="s">
        <v>303</v>
      </c>
      <c r="J3953" s="169">
        <v>533349.12656543707</v>
      </c>
      <c r="K3953" s="169">
        <v>358289.06482078618</v>
      </c>
      <c r="L3953" s="168" t="s">
        <v>5</v>
      </c>
      <c r="M3953" s="168" t="s">
        <v>21</v>
      </c>
      <c r="N3953" s="168" t="s">
        <v>2829</v>
      </c>
      <c r="O3953" s="168" t="s">
        <v>21</v>
      </c>
      <c r="P3953" s="168" t="s">
        <v>2831</v>
      </c>
      <c r="Q3953" s="168" t="s">
        <v>2832</v>
      </c>
      <c r="R3953" s="168" t="s">
        <v>1259</v>
      </c>
      <c r="S3953" s="168" t="s">
        <v>21</v>
      </c>
      <c r="T3953" s="168" t="s">
        <v>1259</v>
      </c>
      <c r="U3953" s="168" t="s">
        <v>1259</v>
      </c>
      <c r="V3953" s="168" t="s">
        <v>2832</v>
      </c>
      <c r="W3953" s="168" t="s">
        <v>1259</v>
      </c>
      <c r="X3953" s="168" t="s">
        <v>21</v>
      </c>
      <c r="Y3953" s="168" t="s">
        <v>1259</v>
      </c>
      <c r="Z3953" s="168" t="s">
        <v>21</v>
      </c>
      <c r="AA3953" s="168" t="s">
        <v>5803</v>
      </c>
      <c r="AB3953" s="168" t="s">
        <v>5804</v>
      </c>
      <c r="AC3953" s="168" t="s">
        <v>9938</v>
      </c>
      <c r="AD3953" s="169">
        <v>924902.98534544185</v>
      </c>
      <c r="AE3953" s="168" t="s">
        <v>814</v>
      </c>
      <c r="AF3953" s="169">
        <v>-782998.51181760489</v>
      </c>
      <c r="AG3953" s="169">
        <v>-32549.637350426521</v>
      </c>
      <c r="AH3953" s="169">
        <v>-547083.73287248111</v>
      </c>
      <c r="AI3953" s="168" t="s">
        <v>21</v>
      </c>
    </row>
    <row r="3954" spans="1:35" hidden="1" x14ac:dyDescent="0.25">
      <c r="A3954" s="179" t="b">
        <f>IF(E3954&lt;&gt;1,"",NOT(ISNA(VLOOKUP(P3954,Mapping!$P:$P,1,FALSE))))</f>
        <v>0</v>
      </c>
      <c r="B3954" s="180" t="str">
        <f t="shared" si="62"/>
        <v/>
      </c>
      <c r="E3954" s="167">
        <v>1</v>
      </c>
      <c r="F3954" s="170" t="s">
        <v>5805</v>
      </c>
      <c r="G3954" s="169">
        <v>194935.5753310716</v>
      </c>
      <c r="H3954" s="168" t="s">
        <v>1266</v>
      </c>
      <c r="I3954" s="168" t="s">
        <v>2920</v>
      </c>
      <c r="J3954" s="169">
        <v>93891.767533285747</v>
      </c>
      <c r="K3954" s="169">
        <v>52222.632305899147</v>
      </c>
      <c r="L3954" s="168" t="s">
        <v>5</v>
      </c>
      <c r="M3954" s="168" t="s">
        <v>21</v>
      </c>
      <c r="N3954" s="168" t="s">
        <v>2829</v>
      </c>
      <c r="O3954" s="168" t="s">
        <v>21</v>
      </c>
      <c r="P3954" s="168" t="s">
        <v>2831</v>
      </c>
      <c r="Q3954" s="168" t="s">
        <v>2832</v>
      </c>
      <c r="R3954" s="168" t="s">
        <v>1259</v>
      </c>
      <c r="S3954" s="168" t="s">
        <v>21</v>
      </c>
      <c r="T3954" s="168" t="s">
        <v>1259</v>
      </c>
      <c r="U3954" s="168" t="s">
        <v>1259</v>
      </c>
      <c r="V3954" s="168" t="s">
        <v>2832</v>
      </c>
      <c r="W3954" s="168" t="s">
        <v>1259</v>
      </c>
      <c r="X3954" s="168" t="s">
        <v>21</v>
      </c>
      <c r="Y3954" s="168" t="s">
        <v>1259</v>
      </c>
      <c r="Z3954" s="168" t="s">
        <v>21</v>
      </c>
      <c r="AA3954" s="168" t="s">
        <v>5806</v>
      </c>
      <c r="AB3954" s="168" t="s">
        <v>1259</v>
      </c>
      <c r="AC3954" s="168" t="s">
        <v>9939</v>
      </c>
      <c r="AD3954" s="169">
        <v>138824.83509041509</v>
      </c>
      <c r="AE3954" s="168" t="s">
        <v>814</v>
      </c>
      <c r="AF3954" s="169">
        <v>-70908.010737743738</v>
      </c>
      <c r="AG3954" s="169">
        <v>-98560.863327840736</v>
      </c>
      <c r="AH3954" s="169">
        <v>-65799.454189405835</v>
      </c>
      <c r="AI3954" s="168" t="s">
        <v>21</v>
      </c>
    </row>
    <row r="3955" spans="1:35" hidden="1" x14ac:dyDescent="0.25">
      <c r="A3955" s="179" t="b">
        <f>IF(E3955&lt;&gt;1,"",NOT(ISNA(VLOOKUP(P3955,Mapping!$P:$P,1,FALSE))))</f>
        <v>0</v>
      </c>
      <c r="B3955" s="180" t="str">
        <f t="shared" si="62"/>
        <v/>
      </c>
      <c r="E3955" s="167">
        <v>1</v>
      </c>
      <c r="F3955" s="170" t="s">
        <v>5805</v>
      </c>
      <c r="G3955" s="169">
        <v>725012.75493796042</v>
      </c>
      <c r="H3955" s="168" t="s">
        <v>1266</v>
      </c>
      <c r="I3955" s="168" t="s">
        <v>2920</v>
      </c>
      <c r="J3955" s="169">
        <v>349206.28997395589</v>
      </c>
      <c r="K3955" s="169">
        <v>194228.65453834439</v>
      </c>
      <c r="L3955" s="168" t="s">
        <v>5</v>
      </c>
      <c r="M3955" s="168" t="s">
        <v>21</v>
      </c>
      <c r="N3955" s="168" t="s">
        <v>2829</v>
      </c>
      <c r="O3955" s="168" t="s">
        <v>21</v>
      </c>
      <c r="P3955" s="168" t="s">
        <v>2833</v>
      </c>
      <c r="Q3955" s="168" t="s">
        <v>2834</v>
      </c>
      <c r="R3955" s="168" t="s">
        <v>1259</v>
      </c>
      <c r="S3955" s="168" t="s">
        <v>21</v>
      </c>
      <c r="T3955" s="168" t="s">
        <v>1259</v>
      </c>
      <c r="U3955" s="168" t="s">
        <v>1259</v>
      </c>
      <c r="V3955" s="168" t="s">
        <v>2834</v>
      </c>
      <c r="W3955" s="168" t="s">
        <v>1259</v>
      </c>
      <c r="X3955" s="168" t="s">
        <v>21</v>
      </c>
      <c r="Y3955" s="168" t="s">
        <v>1259</v>
      </c>
      <c r="Z3955" s="168" t="s">
        <v>21</v>
      </c>
      <c r="AA3955" s="168" t="s">
        <v>5806</v>
      </c>
      <c r="AB3955" s="168" t="s">
        <v>1259</v>
      </c>
      <c r="AC3955" s="168" t="s">
        <v>9940</v>
      </c>
      <c r="AD3955" s="169">
        <v>516323.28256025101</v>
      </c>
      <c r="AE3955" s="168" t="s">
        <v>814</v>
      </c>
      <c r="AF3955" s="169">
        <v>-263724.11564605642</v>
      </c>
      <c r="AG3955" s="169">
        <v>-366571.79136758437</v>
      </c>
      <c r="AH3955" s="169">
        <v>-244724.15296312139</v>
      </c>
      <c r="AI3955" s="168" t="s">
        <v>21</v>
      </c>
    </row>
    <row r="3956" spans="1:35" hidden="1" x14ac:dyDescent="0.25">
      <c r="A3956" s="179" t="b">
        <f>IF(E3956&lt;&gt;1,"",NOT(ISNA(VLOOKUP(P3956,Mapping!$P:$P,1,FALSE))))</f>
        <v>0</v>
      </c>
      <c r="B3956" s="180" t="str">
        <f t="shared" si="62"/>
        <v/>
      </c>
      <c r="E3956" s="167">
        <v>1</v>
      </c>
      <c r="F3956" s="170" t="s">
        <v>5805</v>
      </c>
      <c r="G3956" s="169">
        <v>421233.02555767843</v>
      </c>
      <c r="H3956" s="168" t="s">
        <v>1266</v>
      </c>
      <c r="I3956" s="168" t="s">
        <v>2920</v>
      </c>
      <c r="J3956" s="169">
        <v>202889.15066340941</v>
      </c>
      <c r="K3956" s="169">
        <v>112847.0130269432</v>
      </c>
      <c r="L3956" s="168" t="s">
        <v>5</v>
      </c>
      <c r="M3956" s="168" t="s">
        <v>21</v>
      </c>
      <c r="N3956" s="168" t="s">
        <v>2829</v>
      </c>
      <c r="O3956" s="168" t="s">
        <v>21</v>
      </c>
      <c r="P3956" s="168" t="s">
        <v>2851</v>
      </c>
      <c r="Q3956" s="168" t="s">
        <v>2834</v>
      </c>
      <c r="R3956" s="168" t="s">
        <v>1259</v>
      </c>
      <c r="S3956" s="168" t="s">
        <v>21</v>
      </c>
      <c r="T3956" s="168" t="s">
        <v>1259</v>
      </c>
      <c r="U3956" s="168" t="s">
        <v>1259</v>
      </c>
      <c r="V3956" s="168" t="s">
        <v>2834</v>
      </c>
      <c r="W3956" s="168" t="s">
        <v>1259</v>
      </c>
      <c r="X3956" s="168" t="s">
        <v>21</v>
      </c>
      <c r="Y3956" s="168" t="s">
        <v>1259</v>
      </c>
      <c r="Z3956" s="168" t="s">
        <v>21</v>
      </c>
      <c r="AA3956" s="168" t="s">
        <v>5806</v>
      </c>
      <c r="AB3956" s="168" t="s">
        <v>1259</v>
      </c>
      <c r="AC3956" s="168" t="s">
        <v>8626</v>
      </c>
      <c r="AD3956" s="169">
        <v>299984.2651007403</v>
      </c>
      <c r="AE3956" s="168" t="s">
        <v>814</v>
      </c>
      <c r="AF3956" s="169">
        <v>-153223.93487493519</v>
      </c>
      <c r="AG3956" s="169">
        <v>-212978.52170211641</v>
      </c>
      <c r="AH3956" s="169">
        <v>-142184.9404408297</v>
      </c>
      <c r="AI3956" s="168" t="s">
        <v>21</v>
      </c>
    </row>
    <row r="3957" spans="1:35" hidden="1" x14ac:dyDescent="0.25">
      <c r="A3957" s="179" t="b">
        <f>IF(E3957&lt;&gt;1,"",NOT(ISNA(VLOOKUP(P3957,Mapping!$P:$P,1,FALSE))))</f>
        <v>0</v>
      </c>
      <c r="B3957" s="180" t="str">
        <f t="shared" si="62"/>
        <v/>
      </c>
      <c r="E3957" s="167">
        <v>1</v>
      </c>
      <c r="F3957" s="170" t="s">
        <v>5807</v>
      </c>
      <c r="G3957" s="169">
        <v>152311.3381225878</v>
      </c>
      <c r="H3957" s="168" t="s">
        <v>1266</v>
      </c>
      <c r="I3957" s="168" t="s">
        <v>797</v>
      </c>
      <c r="J3957" s="169">
        <v>50564.052550932742</v>
      </c>
      <c r="K3957" s="169">
        <v>21000.103319806502</v>
      </c>
      <c r="L3957" s="168" t="s">
        <v>5</v>
      </c>
      <c r="M3957" s="168" t="s">
        <v>21</v>
      </c>
      <c r="N3957" s="168" t="s">
        <v>2829</v>
      </c>
      <c r="O3957" s="168" t="s">
        <v>21</v>
      </c>
      <c r="P3957" s="168" t="s">
        <v>2831</v>
      </c>
      <c r="Q3957" s="168" t="s">
        <v>2832</v>
      </c>
      <c r="R3957" s="168" t="s">
        <v>1259</v>
      </c>
      <c r="S3957" s="168" t="s">
        <v>21</v>
      </c>
      <c r="T3957" s="168" t="s">
        <v>1259</v>
      </c>
      <c r="U3957" s="168" t="s">
        <v>1259</v>
      </c>
      <c r="V3957" s="168" t="s">
        <v>2832</v>
      </c>
      <c r="W3957" s="168" t="s">
        <v>1259</v>
      </c>
      <c r="X3957" s="168" t="s">
        <v>21</v>
      </c>
      <c r="Y3957" s="168" t="s">
        <v>1259</v>
      </c>
      <c r="Z3957" s="168" t="s">
        <v>21</v>
      </c>
      <c r="AA3957" s="168" t="s">
        <v>5808</v>
      </c>
      <c r="AB3957" s="168" t="s">
        <v>1259</v>
      </c>
      <c r="AC3957" s="168" t="s">
        <v>6936</v>
      </c>
      <c r="AD3957" s="169">
        <v>89201.764815778268</v>
      </c>
      <c r="AE3957" s="168" t="s">
        <v>816</v>
      </c>
      <c r="AF3957" s="169">
        <v>-7493.5548377041696</v>
      </c>
      <c r="AG3957" s="169">
        <v>-93657.414368079975</v>
      </c>
      <c r="AH3957" s="169">
        <v>-41207.958221480818</v>
      </c>
      <c r="AI3957" s="168" t="s">
        <v>21</v>
      </c>
    </row>
    <row r="3958" spans="1:35" hidden="1" x14ac:dyDescent="0.25">
      <c r="A3958" s="179" t="b">
        <f>IF(E3958&lt;&gt;1,"",NOT(ISNA(VLOOKUP(P3958,Mapping!$P:$P,1,FALSE))))</f>
        <v>0</v>
      </c>
      <c r="B3958" s="180" t="str">
        <f t="shared" si="62"/>
        <v/>
      </c>
      <c r="E3958" s="167">
        <v>1</v>
      </c>
      <c r="F3958" s="170" t="s">
        <v>5809</v>
      </c>
      <c r="G3958" s="169">
        <v>453252.68742569938</v>
      </c>
      <c r="H3958" s="168" t="s">
        <v>1266</v>
      </c>
      <c r="I3958" s="168" t="s">
        <v>303</v>
      </c>
      <c r="J3958" s="169">
        <v>307518.75962681649</v>
      </c>
      <c r="K3958" s="169">
        <v>109782.95810335979</v>
      </c>
      <c r="L3958" s="168" t="s">
        <v>5</v>
      </c>
      <c r="M3958" s="168" t="s">
        <v>21</v>
      </c>
      <c r="N3958" s="168" t="s">
        <v>2829</v>
      </c>
      <c r="O3958" s="168" t="s">
        <v>21</v>
      </c>
      <c r="P3958" s="168" t="s">
        <v>2831</v>
      </c>
      <c r="Q3958" s="168" t="s">
        <v>2832</v>
      </c>
      <c r="R3958" s="168" t="s">
        <v>1259</v>
      </c>
      <c r="S3958" s="168" t="s">
        <v>21</v>
      </c>
      <c r="T3958" s="168" t="s">
        <v>1259</v>
      </c>
      <c r="U3958" s="168" t="s">
        <v>1259</v>
      </c>
      <c r="V3958" s="168" t="s">
        <v>2832</v>
      </c>
      <c r="W3958" s="168" t="s">
        <v>1259</v>
      </c>
      <c r="X3958" s="168" t="s">
        <v>21</v>
      </c>
      <c r="Y3958" s="168" t="s">
        <v>1259</v>
      </c>
      <c r="Z3958" s="168" t="s">
        <v>21</v>
      </c>
      <c r="AA3958" s="168" t="s">
        <v>5810</v>
      </c>
      <c r="AB3958" s="168" t="s">
        <v>5811</v>
      </c>
      <c r="AC3958" s="168" t="s">
        <v>9941</v>
      </c>
      <c r="AD3958" s="169">
        <v>450187.43396741932</v>
      </c>
      <c r="AE3958" s="168" t="s">
        <v>810</v>
      </c>
      <c r="AF3958" s="169">
        <v>-84505.868793219037</v>
      </c>
      <c r="AG3958" s="169">
        <v>-206788.39756798849</v>
      </c>
      <c r="AH3958" s="169">
        <v>-73484.735311985598</v>
      </c>
      <c r="AI3958" s="168" t="s">
        <v>21</v>
      </c>
    </row>
    <row r="3959" spans="1:35" hidden="1" x14ac:dyDescent="0.25">
      <c r="A3959" s="179" t="b">
        <f>IF(E3959&lt;&gt;1,"",NOT(ISNA(VLOOKUP(P3959,Mapping!$P:$P,1,FALSE))))</f>
        <v>0</v>
      </c>
      <c r="B3959" s="180" t="str">
        <f t="shared" si="62"/>
        <v/>
      </c>
      <c r="E3959" s="167">
        <v>1</v>
      </c>
      <c r="F3959" s="170" t="s">
        <v>5812</v>
      </c>
      <c r="G3959" s="169">
        <v>700550.78593453544</v>
      </c>
      <c r="H3959" s="168" t="s">
        <v>1266</v>
      </c>
      <c r="I3959" s="168" t="s">
        <v>303</v>
      </c>
      <c r="J3959" s="169">
        <v>202225.11039544971</v>
      </c>
      <c r="K3959" s="169">
        <v>87967.800544902027</v>
      </c>
      <c r="L3959" s="168" t="s">
        <v>5</v>
      </c>
      <c r="M3959" s="168" t="s">
        <v>21</v>
      </c>
      <c r="N3959" s="168" t="s">
        <v>2829</v>
      </c>
      <c r="O3959" s="168" t="s">
        <v>21</v>
      </c>
      <c r="P3959" s="168" t="s">
        <v>2831</v>
      </c>
      <c r="Q3959" s="168" t="s">
        <v>2832</v>
      </c>
      <c r="R3959" s="168" t="s">
        <v>1259</v>
      </c>
      <c r="S3959" s="168" t="s">
        <v>21</v>
      </c>
      <c r="T3959" s="168" t="s">
        <v>1259</v>
      </c>
      <c r="U3959" s="168" t="s">
        <v>1259</v>
      </c>
      <c r="V3959" s="168" t="s">
        <v>2832</v>
      </c>
      <c r="W3959" s="168" t="s">
        <v>1259</v>
      </c>
      <c r="X3959" s="168" t="s">
        <v>21</v>
      </c>
      <c r="Y3959" s="168" t="s">
        <v>1259</v>
      </c>
      <c r="Z3959" s="168" t="s">
        <v>21</v>
      </c>
      <c r="AA3959" s="168" t="s">
        <v>5813</v>
      </c>
      <c r="AB3959" s="168" t="s">
        <v>5814</v>
      </c>
      <c r="AC3959" s="168" t="s">
        <v>12425</v>
      </c>
      <c r="AD3959" s="169">
        <v>267101.12186140061</v>
      </c>
      <c r="AE3959" s="168" t="s">
        <v>814</v>
      </c>
      <c r="AF3959" s="169">
        <v>30730.01818508597</v>
      </c>
      <c r="AG3959" s="169">
        <v>754624.69434553466</v>
      </c>
      <c r="AH3959" s="169">
        <v>-89525.379369621747</v>
      </c>
      <c r="AI3959" s="168" t="s">
        <v>21</v>
      </c>
    </row>
    <row r="3960" spans="1:35" hidden="1" x14ac:dyDescent="0.25">
      <c r="A3960" s="179" t="b">
        <f>IF(E3960&lt;&gt;1,"",NOT(ISNA(VLOOKUP(P3960,Mapping!$P:$P,1,FALSE))))</f>
        <v>0</v>
      </c>
      <c r="B3960" s="180" t="str">
        <f t="shared" si="62"/>
        <v/>
      </c>
      <c r="E3960" s="167">
        <v>1</v>
      </c>
      <c r="F3960" s="170" t="s">
        <v>5815</v>
      </c>
      <c r="G3960" s="169">
        <v>2752877.104312208</v>
      </c>
      <c r="H3960" s="168" t="s">
        <v>1266</v>
      </c>
      <c r="I3960" s="168" t="s">
        <v>561</v>
      </c>
      <c r="J3960" s="169">
        <v>1619817.375555878</v>
      </c>
      <c r="K3960" s="169">
        <v>639377.66242333024</v>
      </c>
      <c r="L3960" s="168" t="s">
        <v>5</v>
      </c>
      <c r="M3960" s="168" t="s">
        <v>21</v>
      </c>
      <c r="N3960" s="168" t="s">
        <v>2829</v>
      </c>
      <c r="O3960" s="168" t="s">
        <v>21</v>
      </c>
      <c r="P3960" s="168" t="s">
        <v>2831</v>
      </c>
      <c r="Q3960" s="168" t="s">
        <v>2832</v>
      </c>
      <c r="R3960" s="168" t="s">
        <v>1259</v>
      </c>
      <c r="S3960" s="168" t="s">
        <v>21</v>
      </c>
      <c r="T3960" s="168" t="s">
        <v>1259</v>
      </c>
      <c r="U3960" s="168" t="s">
        <v>1259</v>
      </c>
      <c r="V3960" s="168" t="s">
        <v>2832</v>
      </c>
      <c r="W3960" s="168" t="s">
        <v>1259</v>
      </c>
      <c r="X3960" s="168" t="s">
        <v>21</v>
      </c>
      <c r="Y3960" s="168" t="s">
        <v>1259</v>
      </c>
      <c r="Z3960" s="168" t="s">
        <v>21</v>
      </c>
      <c r="AA3960" s="168" t="s">
        <v>5816</v>
      </c>
      <c r="AB3960" s="168" t="s">
        <v>1259</v>
      </c>
      <c r="AC3960" s="168" t="s">
        <v>9942</v>
      </c>
      <c r="AD3960" s="169">
        <v>2089067.069430067</v>
      </c>
      <c r="AE3960" s="168" t="s">
        <v>814</v>
      </c>
      <c r="AF3960" s="169">
        <v>-893644.8723508087</v>
      </c>
      <c r="AG3960" s="169">
        <v>-1987599.7171581341</v>
      </c>
      <c r="AH3960" s="169">
        <v>-1318625.622647163</v>
      </c>
      <c r="AI3960" s="168" t="s">
        <v>21</v>
      </c>
    </row>
    <row r="3961" spans="1:35" hidden="1" x14ac:dyDescent="0.25">
      <c r="A3961" s="179" t="b">
        <f>IF(E3961&lt;&gt;1,"",NOT(ISNA(VLOOKUP(P3961,Mapping!$P:$P,1,FALSE))))</f>
        <v>0</v>
      </c>
      <c r="B3961" s="180" t="str">
        <f t="shared" si="62"/>
        <v/>
      </c>
      <c r="E3961" s="167">
        <v>1</v>
      </c>
      <c r="F3961" s="170" t="s">
        <v>5815</v>
      </c>
      <c r="G3961" s="169">
        <v>1711325.8273511981</v>
      </c>
      <c r="H3961" s="168" t="s">
        <v>1266</v>
      </c>
      <c r="I3961" s="168" t="s">
        <v>561</v>
      </c>
      <c r="J3961" s="169">
        <v>1006959.33939034</v>
      </c>
      <c r="K3961" s="169">
        <v>397469.07169321598</v>
      </c>
      <c r="L3961" s="168" t="s">
        <v>5</v>
      </c>
      <c r="M3961" s="168" t="s">
        <v>21</v>
      </c>
      <c r="N3961" s="168" t="s">
        <v>2829</v>
      </c>
      <c r="O3961" s="168" t="s">
        <v>21</v>
      </c>
      <c r="P3961" s="168" t="s">
        <v>2835</v>
      </c>
      <c r="Q3961" s="168" t="s">
        <v>2834</v>
      </c>
      <c r="R3961" s="168" t="s">
        <v>1259</v>
      </c>
      <c r="S3961" s="168" t="s">
        <v>21</v>
      </c>
      <c r="T3961" s="168" t="s">
        <v>1259</v>
      </c>
      <c r="U3961" s="168" t="s">
        <v>1259</v>
      </c>
      <c r="V3961" s="168" t="s">
        <v>2834</v>
      </c>
      <c r="W3961" s="168" t="s">
        <v>1259</v>
      </c>
      <c r="X3961" s="168" t="s">
        <v>21</v>
      </c>
      <c r="Y3961" s="168" t="s">
        <v>1259</v>
      </c>
      <c r="Z3961" s="168" t="s">
        <v>21</v>
      </c>
      <c r="AA3961" s="168" t="s">
        <v>5816</v>
      </c>
      <c r="AB3961" s="168" t="s">
        <v>1259</v>
      </c>
      <c r="AC3961" s="168" t="s">
        <v>9943</v>
      </c>
      <c r="AD3961" s="169">
        <v>1298668.37331184</v>
      </c>
      <c r="AE3961" s="168" t="s">
        <v>814</v>
      </c>
      <c r="AF3961" s="169">
        <v>-555534.26200476731</v>
      </c>
      <c r="AG3961" s="169">
        <v>-1235591.2020484039</v>
      </c>
      <c r="AH3961" s="169">
        <v>-819723.51076200441</v>
      </c>
      <c r="AI3961" s="168" t="s">
        <v>21</v>
      </c>
    </row>
    <row r="3962" spans="1:35" hidden="1" x14ac:dyDescent="0.25">
      <c r="A3962" s="179" t="b">
        <f>IF(E3962&lt;&gt;1,"",NOT(ISNA(VLOOKUP(P3962,Mapping!$P:$P,1,FALSE))))</f>
        <v>0</v>
      </c>
      <c r="B3962" s="180" t="str">
        <f t="shared" si="62"/>
        <v/>
      </c>
      <c r="E3962" s="167">
        <v>1</v>
      </c>
      <c r="F3962" s="170" t="s">
        <v>5815</v>
      </c>
      <c r="G3962" s="169">
        <v>773160.76882075379</v>
      </c>
      <c r="H3962" s="168" t="s">
        <v>1266</v>
      </c>
      <c r="I3962" s="168" t="s">
        <v>561</v>
      </c>
      <c r="J3962" s="169">
        <v>454934.67378991412</v>
      </c>
      <c r="K3962" s="169">
        <v>179572.75472693061</v>
      </c>
      <c r="L3962" s="168" t="s">
        <v>5</v>
      </c>
      <c r="M3962" s="168" t="s">
        <v>21</v>
      </c>
      <c r="N3962" s="168" t="s">
        <v>2829</v>
      </c>
      <c r="O3962" s="168" t="s">
        <v>21</v>
      </c>
      <c r="P3962" s="168" t="s">
        <v>2836</v>
      </c>
      <c r="Q3962" s="168" t="s">
        <v>2837</v>
      </c>
      <c r="R3962" s="168" t="s">
        <v>1259</v>
      </c>
      <c r="S3962" s="168" t="s">
        <v>21</v>
      </c>
      <c r="T3962" s="168" t="s">
        <v>1259</v>
      </c>
      <c r="U3962" s="168" t="s">
        <v>1259</v>
      </c>
      <c r="V3962" s="168" t="s">
        <v>2837</v>
      </c>
      <c r="W3962" s="168" t="s">
        <v>1259</v>
      </c>
      <c r="X3962" s="168" t="s">
        <v>21</v>
      </c>
      <c r="Y3962" s="168" t="s">
        <v>1259</v>
      </c>
      <c r="Z3962" s="168" t="s">
        <v>21</v>
      </c>
      <c r="AA3962" s="168" t="s">
        <v>5816</v>
      </c>
      <c r="AB3962" s="168" t="s">
        <v>1259</v>
      </c>
      <c r="AC3962" s="168" t="s">
        <v>9944</v>
      </c>
      <c r="AD3962" s="169">
        <v>586726.04708309832</v>
      </c>
      <c r="AE3962" s="168" t="s">
        <v>814</v>
      </c>
      <c r="AF3962" s="169">
        <v>-250985.1077177313</v>
      </c>
      <c r="AG3962" s="169">
        <v>-558228.37968999729</v>
      </c>
      <c r="AH3962" s="169">
        <v>-370343.3032283308</v>
      </c>
      <c r="AI3962" s="168" t="s">
        <v>21</v>
      </c>
    </row>
    <row r="3963" spans="1:35" hidden="1" x14ac:dyDescent="0.25">
      <c r="A3963" s="179" t="b">
        <f>IF(E3963&lt;&gt;1,"",NOT(ISNA(VLOOKUP(P3963,Mapping!$P:$P,1,FALSE))))</f>
        <v>0</v>
      </c>
      <c r="B3963" s="180" t="str">
        <f t="shared" si="62"/>
        <v/>
      </c>
      <c r="E3963" s="167">
        <v>1</v>
      </c>
      <c r="F3963" s="170" t="s">
        <v>5817</v>
      </c>
      <c r="G3963" s="169">
        <v>2820193.42210013</v>
      </c>
      <c r="H3963" s="168" t="s">
        <v>1266</v>
      </c>
      <c r="I3963" s="168" t="s">
        <v>303</v>
      </c>
      <c r="J3963" s="169">
        <v>768751.20316336921</v>
      </c>
      <c r="K3963" s="169">
        <v>550399.77291269042</v>
      </c>
      <c r="L3963" s="168" t="s">
        <v>5</v>
      </c>
      <c r="M3963" s="168" t="s">
        <v>21</v>
      </c>
      <c r="N3963" s="168" t="s">
        <v>2829</v>
      </c>
      <c r="O3963" s="168" t="s">
        <v>21</v>
      </c>
      <c r="P3963" s="168" t="s">
        <v>2831</v>
      </c>
      <c r="Q3963" s="168" t="s">
        <v>2832</v>
      </c>
      <c r="R3963" s="168" t="s">
        <v>1259</v>
      </c>
      <c r="S3963" s="168" t="s">
        <v>21</v>
      </c>
      <c r="T3963" s="168" t="s">
        <v>1259</v>
      </c>
      <c r="U3963" s="168" t="s">
        <v>1259</v>
      </c>
      <c r="V3963" s="168" t="s">
        <v>2832</v>
      </c>
      <c r="W3963" s="168" t="s">
        <v>1259</v>
      </c>
      <c r="X3963" s="168" t="s">
        <v>21</v>
      </c>
      <c r="Y3963" s="168" t="s">
        <v>1259</v>
      </c>
      <c r="Z3963" s="168" t="s">
        <v>21</v>
      </c>
      <c r="AA3963" s="168" t="s">
        <v>5818</v>
      </c>
      <c r="AB3963" s="168" t="s">
        <v>5819</v>
      </c>
      <c r="AC3963" s="168" t="s">
        <v>9945</v>
      </c>
      <c r="AD3963" s="169">
        <v>1061389.5034238179</v>
      </c>
      <c r="AE3963" s="168" t="s">
        <v>816</v>
      </c>
      <c r="AF3963" s="169">
        <v>-521892.03234992502</v>
      </c>
      <c r="AG3963" s="169">
        <v>-525713.12843718799</v>
      </c>
      <c r="AH3963" s="169">
        <v>-724785.4204406885</v>
      </c>
      <c r="AI3963" s="168" t="s">
        <v>21</v>
      </c>
    </row>
    <row r="3964" spans="1:35" hidden="1" x14ac:dyDescent="0.25">
      <c r="A3964" s="179" t="b">
        <f>IF(E3964&lt;&gt;1,"",NOT(ISNA(VLOOKUP(P3964,Mapping!$P:$P,1,FALSE))))</f>
        <v>0</v>
      </c>
      <c r="B3964" s="180" t="str">
        <f t="shared" si="62"/>
        <v/>
      </c>
      <c r="E3964" s="167">
        <v>1</v>
      </c>
      <c r="F3964" s="170" t="s">
        <v>5820</v>
      </c>
      <c r="G3964" s="169">
        <v>2276341.3467884911</v>
      </c>
      <c r="H3964" s="168" t="s">
        <v>1266</v>
      </c>
      <c r="I3964" s="168" t="s">
        <v>303</v>
      </c>
      <c r="J3964" s="169">
        <v>789086.71599186887</v>
      </c>
      <c r="K3964" s="169">
        <v>517872.60767557361</v>
      </c>
      <c r="L3964" s="168" t="s">
        <v>5</v>
      </c>
      <c r="M3964" s="168" t="s">
        <v>21</v>
      </c>
      <c r="N3964" s="168" t="s">
        <v>2829</v>
      </c>
      <c r="O3964" s="168" t="s">
        <v>21</v>
      </c>
      <c r="P3964" s="168" t="s">
        <v>2831</v>
      </c>
      <c r="Q3964" s="168" t="s">
        <v>2832</v>
      </c>
      <c r="R3964" s="168" t="s">
        <v>1259</v>
      </c>
      <c r="S3964" s="168" t="s">
        <v>21</v>
      </c>
      <c r="T3964" s="168" t="s">
        <v>1259</v>
      </c>
      <c r="U3964" s="168" t="s">
        <v>1259</v>
      </c>
      <c r="V3964" s="168" t="s">
        <v>2832</v>
      </c>
      <c r="W3964" s="168" t="s">
        <v>1259</v>
      </c>
      <c r="X3964" s="168" t="s">
        <v>21</v>
      </c>
      <c r="Y3964" s="168" t="s">
        <v>1259</v>
      </c>
      <c r="Z3964" s="168" t="s">
        <v>21</v>
      </c>
      <c r="AA3964" s="168" t="s">
        <v>5821</v>
      </c>
      <c r="AB3964" s="168" t="s">
        <v>5822</v>
      </c>
      <c r="AC3964" s="168" t="s">
        <v>9946</v>
      </c>
      <c r="AD3964" s="169">
        <v>1168022.5083621561</v>
      </c>
      <c r="AE3964" s="168" t="s">
        <v>807</v>
      </c>
      <c r="AF3964" s="169">
        <v>-211508.3070880119</v>
      </c>
      <c r="AG3964" s="169">
        <v>4041273.193209732</v>
      </c>
      <c r="AH3964" s="169">
        <v>-985957.6310496307</v>
      </c>
      <c r="AI3964" s="168" t="s">
        <v>21</v>
      </c>
    </row>
    <row r="3965" spans="1:35" hidden="1" x14ac:dyDescent="0.25">
      <c r="A3965" s="179" t="b">
        <f>IF(E3965&lt;&gt;1,"",NOT(ISNA(VLOOKUP(P3965,Mapping!$P:$P,1,FALSE))))</f>
        <v>0</v>
      </c>
      <c r="B3965" s="180" t="str">
        <f t="shared" si="62"/>
        <v/>
      </c>
      <c r="E3965" s="167">
        <v>1</v>
      </c>
      <c r="F3965" s="170" t="s">
        <v>5820</v>
      </c>
      <c r="G3965" s="169">
        <v>11190936.34637258</v>
      </c>
      <c r="H3965" s="168" t="s">
        <v>1266</v>
      </c>
      <c r="I3965" s="168" t="s">
        <v>303</v>
      </c>
      <c r="J3965" s="169">
        <v>3879303.6127431341</v>
      </c>
      <c r="K3965" s="169">
        <v>2545962.3602601211</v>
      </c>
      <c r="L3965" s="168" t="s">
        <v>5</v>
      </c>
      <c r="M3965" s="168" t="s">
        <v>21</v>
      </c>
      <c r="N3965" s="168" t="s">
        <v>2829</v>
      </c>
      <c r="O3965" s="168" t="s">
        <v>21</v>
      </c>
      <c r="P3965" s="168" t="s">
        <v>2835</v>
      </c>
      <c r="Q3965" s="168" t="s">
        <v>2834</v>
      </c>
      <c r="R3965" s="168" t="s">
        <v>1259</v>
      </c>
      <c r="S3965" s="168" t="s">
        <v>21</v>
      </c>
      <c r="T3965" s="168" t="s">
        <v>1259</v>
      </c>
      <c r="U3965" s="168" t="s">
        <v>1259</v>
      </c>
      <c r="V3965" s="168" t="s">
        <v>2834</v>
      </c>
      <c r="W3965" s="168" t="s">
        <v>1259</v>
      </c>
      <c r="X3965" s="168" t="s">
        <v>21</v>
      </c>
      <c r="Y3965" s="168" t="s">
        <v>1259</v>
      </c>
      <c r="Z3965" s="168" t="s">
        <v>21</v>
      </c>
      <c r="AA3965" s="168" t="s">
        <v>5821</v>
      </c>
      <c r="AB3965" s="168" t="s">
        <v>5822</v>
      </c>
      <c r="AC3965" s="168" t="s">
        <v>9947</v>
      </c>
      <c r="AD3965" s="169">
        <v>5742225.5940008862</v>
      </c>
      <c r="AE3965" s="168" t="s">
        <v>807</v>
      </c>
      <c r="AF3965" s="169">
        <v>-1039815.9330059791</v>
      </c>
      <c r="AG3965" s="169">
        <v>19867684.22377304</v>
      </c>
      <c r="AH3965" s="169">
        <v>-4847159.2825317765</v>
      </c>
      <c r="AI3965" s="168" t="s">
        <v>21</v>
      </c>
    </row>
    <row r="3966" spans="1:35" hidden="1" x14ac:dyDescent="0.25">
      <c r="A3966" s="179" t="b">
        <f>IF(E3966&lt;&gt;1,"",NOT(ISNA(VLOOKUP(P3966,Mapping!$P:$P,1,FALSE))))</f>
        <v>0</v>
      </c>
      <c r="B3966" s="180" t="str">
        <f t="shared" si="62"/>
        <v/>
      </c>
      <c r="E3966" s="167">
        <v>1</v>
      </c>
      <c r="F3966" s="170" t="s">
        <v>5823</v>
      </c>
      <c r="G3966" s="169">
        <v>2740897.634830182</v>
      </c>
      <c r="H3966" s="168" t="s">
        <v>1266</v>
      </c>
      <c r="I3966" s="168" t="s">
        <v>303</v>
      </c>
      <c r="J3966" s="169">
        <v>1709627.700568306</v>
      </c>
      <c r="K3966" s="169">
        <v>964788.70356280124</v>
      </c>
      <c r="L3966" s="168" t="s">
        <v>5</v>
      </c>
      <c r="M3966" s="168" t="s">
        <v>21</v>
      </c>
      <c r="N3966" s="168" t="s">
        <v>2829</v>
      </c>
      <c r="O3966" s="168" t="s">
        <v>21</v>
      </c>
      <c r="P3966" s="168" t="s">
        <v>2831</v>
      </c>
      <c r="Q3966" s="168" t="s">
        <v>2832</v>
      </c>
      <c r="R3966" s="168" t="s">
        <v>1259</v>
      </c>
      <c r="S3966" s="168" t="s">
        <v>21</v>
      </c>
      <c r="T3966" s="168" t="s">
        <v>1259</v>
      </c>
      <c r="U3966" s="168" t="s">
        <v>1259</v>
      </c>
      <c r="V3966" s="168" t="s">
        <v>2832</v>
      </c>
      <c r="W3966" s="168" t="s">
        <v>1259</v>
      </c>
      <c r="X3966" s="168" t="s">
        <v>21</v>
      </c>
      <c r="Y3966" s="168" t="s">
        <v>1259</v>
      </c>
      <c r="Z3966" s="168" t="s">
        <v>21</v>
      </c>
      <c r="AA3966" s="168" t="s">
        <v>5824</v>
      </c>
      <c r="AB3966" s="168" t="s">
        <v>1259</v>
      </c>
      <c r="AC3966" s="168" t="s">
        <v>9948</v>
      </c>
      <c r="AD3966" s="169">
        <v>2723585.556857842</v>
      </c>
      <c r="AE3966" s="168" t="s">
        <v>807</v>
      </c>
      <c r="AF3966" s="169">
        <v>-1992909.7246919679</v>
      </c>
      <c r="AG3966" s="169">
        <v>-2089757.601925876</v>
      </c>
      <c r="AH3966" s="169">
        <v>-1864575.9029466831</v>
      </c>
      <c r="AI3966" s="168" t="s">
        <v>21</v>
      </c>
    </row>
    <row r="3967" spans="1:35" hidden="1" x14ac:dyDescent="0.25">
      <c r="A3967" s="179" t="b">
        <f>IF(E3967&lt;&gt;1,"",NOT(ISNA(VLOOKUP(P3967,Mapping!$P:$P,1,FALSE))))</f>
        <v>0</v>
      </c>
      <c r="B3967" s="180" t="str">
        <f t="shared" si="62"/>
        <v/>
      </c>
      <c r="E3967" s="167">
        <v>1</v>
      </c>
      <c r="F3967" s="170" t="s">
        <v>5823</v>
      </c>
      <c r="G3967" s="169">
        <v>2696290.4863422122</v>
      </c>
      <c r="H3967" s="168" t="s">
        <v>1266</v>
      </c>
      <c r="I3967" s="168" t="s">
        <v>303</v>
      </c>
      <c r="J3967" s="169">
        <v>1681804.108862693</v>
      </c>
      <c r="K3967" s="169">
        <v>949087.10551242018</v>
      </c>
      <c r="L3967" s="168" t="s">
        <v>5</v>
      </c>
      <c r="M3967" s="168" t="s">
        <v>21</v>
      </c>
      <c r="N3967" s="168" t="s">
        <v>2829</v>
      </c>
      <c r="O3967" s="168" t="s">
        <v>21</v>
      </c>
      <c r="P3967" s="168" t="s">
        <v>2836</v>
      </c>
      <c r="Q3967" s="168" t="s">
        <v>2837</v>
      </c>
      <c r="R3967" s="168" t="s">
        <v>1259</v>
      </c>
      <c r="S3967" s="168" t="s">
        <v>21</v>
      </c>
      <c r="T3967" s="168" t="s">
        <v>1259</v>
      </c>
      <c r="U3967" s="168" t="s">
        <v>1259</v>
      </c>
      <c r="V3967" s="168" t="s">
        <v>2837</v>
      </c>
      <c r="W3967" s="168" t="s">
        <v>1259</v>
      </c>
      <c r="X3967" s="168" t="s">
        <v>21</v>
      </c>
      <c r="Y3967" s="168" t="s">
        <v>1259</v>
      </c>
      <c r="Z3967" s="168" t="s">
        <v>21</v>
      </c>
      <c r="AA3967" s="168" t="s">
        <v>5824</v>
      </c>
      <c r="AB3967" s="168" t="s">
        <v>1259</v>
      </c>
      <c r="AC3967" s="168" t="s">
        <v>9949</v>
      </c>
      <c r="AD3967" s="169">
        <v>2679260.1563720359</v>
      </c>
      <c r="AE3967" s="168" t="s">
        <v>807</v>
      </c>
      <c r="AF3967" s="169">
        <v>-1960475.8173169619</v>
      </c>
      <c r="AG3967" s="169">
        <v>-2055747.529288213</v>
      </c>
      <c r="AH3967" s="169">
        <v>-1834230.583547336</v>
      </c>
      <c r="AI3967" s="168" t="s">
        <v>21</v>
      </c>
    </row>
    <row r="3968" spans="1:35" hidden="1" x14ac:dyDescent="0.25">
      <c r="A3968" s="179" t="b">
        <f>IF(E3968&lt;&gt;1,"",NOT(ISNA(VLOOKUP(P3968,Mapping!$P:$P,1,FALSE))))</f>
        <v>0</v>
      </c>
      <c r="B3968" s="180" t="str">
        <f t="shared" si="62"/>
        <v/>
      </c>
      <c r="E3968" s="167">
        <v>1</v>
      </c>
      <c r="F3968" s="170" t="s">
        <v>5825</v>
      </c>
      <c r="G3968" s="169">
        <v>479648.87585968192</v>
      </c>
      <c r="H3968" s="168" t="s">
        <v>1266</v>
      </c>
      <c r="I3968" s="168" t="s">
        <v>303</v>
      </c>
      <c r="J3968" s="169">
        <v>139345.30139482729</v>
      </c>
      <c r="K3968" s="169">
        <v>68181.159071165966</v>
      </c>
      <c r="L3968" s="168" t="s">
        <v>5</v>
      </c>
      <c r="M3968" s="168" t="s">
        <v>21</v>
      </c>
      <c r="N3968" s="168" t="s">
        <v>2829</v>
      </c>
      <c r="O3968" s="168" t="s">
        <v>21</v>
      </c>
      <c r="P3968" s="168" t="s">
        <v>2831</v>
      </c>
      <c r="Q3968" s="168" t="s">
        <v>2832</v>
      </c>
      <c r="R3968" s="168" t="s">
        <v>1259</v>
      </c>
      <c r="S3968" s="168" t="s">
        <v>21</v>
      </c>
      <c r="T3968" s="168" t="s">
        <v>1259</v>
      </c>
      <c r="U3968" s="168" t="s">
        <v>1259</v>
      </c>
      <c r="V3968" s="168" t="s">
        <v>2832</v>
      </c>
      <c r="W3968" s="168" t="s">
        <v>1259</v>
      </c>
      <c r="X3968" s="168" t="s">
        <v>21</v>
      </c>
      <c r="Y3968" s="168" t="s">
        <v>1259</v>
      </c>
      <c r="Z3968" s="168" t="s">
        <v>21</v>
      </c>
      <c r="AA3968" s="168" t="s">
        <v>5826</v>
      </c>
      <c r="AB3968" s="168" t="s">
        <v>1259</v>
      </c>
      <c r="AC3968" s="168" t="s">
        <v>9950</v>
      </c>
      <c r="AD3968" s="169">
        <v>223505.85088960821</v>
      </c>
      <c r="AE3968" s="168" t="s">
        <v>808</v>
      </c>
      <c r="AF3968" s="169">
        <v>-87060.729857685103</v>
      </c>
      <c r="AG3968" s="169">
        <v>-218831.18442749439</v>
      </c>
      <c r="AH3968" s="169">
        <v>-89409.322921642335</v>
      </c>
      <c r="AI3968" s="168" t="s">
        <v>21</v>
      </c>
    </row>
    <row r="3969" spans="1:35" hidden="1" x14ac:dyDescent="0.25">
      <c r="A3969" s="179" t="b">
        <f>IF(E3969&lt;&gt;1,"",NOT(ISNA(VLOOKUP(P3969,Mapping!$P:$P,1,FALSE))))</f>
        <v>0</v>
      </c>
      <c r="B3969" s="180" t="str">
        <f t="shared" si="62"/>
        <v/>
      </c>
      <c r="E3969" s="167">
        <v>1</v>
      </c>
      <c r="F3969" s="170" t="s">
        <v>5827</v>
      </c>
      <c r="G3969" s="169">
        <v>843715.5047994405</v>
      </c>
      <c r="H3969" s="168" t="s">
        <v>1266</v>
      </c>
      <c r="I3969" s="168" t="s">
        <v>303</v>
      </c>
      <c r="J3969" s="169">
        <v>257331.5727596386</v>
      </c>
      <c r="K3969" s="169">
        <v>174771.45152599629</v>
      </c>
      <c r="L3969" s="168" t="s">
        <v>5</v>
      </c>
      <c r="M3969" s="168" t="s">
        <v>21</v>
      </c>
      <c r="N3969" s="168" t="s">
        <v>2829</v>
      </c>
      <c r="O3969" s="168" t="s">
        <v>21</v>
      </c>
      <c r="P3969" s="168" t="s">
        <v>2831</v>
      </c>
      <c r="Q3969" s="168" t="s">
        <v>2832</v>
      </c>
      <c r="R3969" s="168" t="s">
        <v>1259</v>
      </c>
      <c r="S3969" s="168" t="s">
        <v>21</v>
      </c>
      <c r="T3969" s="168" t="s">
        <v>1259</v>
      </c>
      <c r="U3969" s="168" t="s">
        <v>1259</v>
      </c>
      <c r="V3969" s="168" t="s">
        <v>2832</v>
      </c>
      <c r="W3969" s="168" t="s">
        <v>1259</v>
      </c>
      <c r="X3969" s="168" t="s">
        <v>21</v>
      </c>
      <c r="Y3969" s="168" t="s">
        <v>1259</v>
      </c>
      <c r="Z3969" s="168" t="s">
        <v>21</v>
      </c>
      <c r="AA3969" s="168" t="s">
        <v>5828</v>
      </c>
      <c r="AB3969" s="168" t="s">
        <v>5829</v>
      </c>
      <c r="AC3969" s="168" t="s">
        <v>9951</v>
      </c>
      <c r="AD3969" s="169">
        <v>398869.28492318827</v>
      </c>
      <c r="AE3969" s="168" t="s">
        <v>813</v>
      </c>
      <c r="AF3969" s="169">
        <v>-374136.8692402856</v>
      </c>
      <c r="AG3969" s="169">
        <v>-22441.186144695039</v>
      </c>
      <c r="AH3969" s="169">
        <v>-249203.3695823178</v>
      </c>
      <c r="AI3969" s="168" t="s">
        <v>21</v>
      </c>
    </row>
    <row r="3970" spans="1:35" hidden="1" x14ac:dyDescent="0.25">
      <c r="A3970" s="179" t="b">
        <f>IF(E3970&lt;&gt;1,"",NOT(ISNA(VLOOKUP(P3970,Mapping!$P:$P,1,FALSE))))</f>
        <v>0</v>
      </c>
      <c r="B3970" s="180" t="str">
        <f t="shared" si="62"/>
        <v/>
      </c>
      <c r="E3970" s="167">
        <v>1</v>
      </c>
      <c r="F3970" s="170" t="s">
        <v>5827</v>
      </c>
      <c r="G3970" s="169">
        <v>1747202.199118841</v>
      </c>
      <c r="H3970" s="168" t="s">
        <v>1266</v>
      </c>
      <c r="I3970" s="168" t="s">
        <v>303</v>
      </c>
      <c r="J3970" s="169">
        <v>532893.24099268171</v>
      </c>
      <c r="K3970" s="169">
        <v>361924.20633777539</v>
      </c>
      <c r="L3970" s="168" t="s">
        <v>5</v>
      </c>
      <c r="M3970" s="168" t="s">
        <v>21</v>
      </c>
      <c r="N3970" s="168" t="s">
        <v>2829</v>
      </c>
      <c r="O3970" s="168" t="s">
        <v>21</v>
      </c>
      <c r="P3970" s="168" t="s">
        <v>2851</v>
      </c>
      <c r="Q3970" s="168" t="s">
        <v>2834</v>
      </c>
      <c r="R3970" s="168" t="s">
        <v>1259</v>
      </c>
      <c r="S3970" s="168" t="s">
        <v>21</v>
      </c>
      <c r="T3970" s="168" t="s">
        <v>1259</v>
      </c>
      <c r="U3970" s="168" t="s">
        <v>1259</v>
      </c>
      <c r="V3970" s="168" t="s">
        <v>2834</v>
      </c>
      <c r="W3970" s="168" t="s">
        <v>1259</v>
      </c>
      <c r="X3970" s="168" t="s">
        <v>21</v>
      </c>
      <c r="Y3970" s="168" t="s">
        <v>1259</v>
      </c>
      <c r="Z3970" s="168" t="s">
        <v>21</v>
      </c>
      <c r="AA3970" s="168" t="s">
        <v>5828</v>
      </c>
      <c r="AB3970" s="168" t="s">
        <v>5829</v>
      </c>
      <c r="AC3970" s="168" t="s">
        <v>7267</v>
      </c>
      <c r="AD3970" s="169">
        <v>825995.59663706424</v>
      </c>
      <c r="AE3970" s="168" t="s">
        <v>813</v>
      </c>
      <c r="AF3970" s="169">
        <v>-774778.65108506533</v>
      </c>
      <c r="AG3970" s="169">
        <v>-46472.169303285416</v>
      </c>
      <c r="AH3970" s="169">
        <v>-516061.00976602518</v>
      </c>
      <c r="AI3970" s="168" t="s">
        <v>21</v>
      </c>
    </row>
    <row r="3971" spans="1:35" hidden="1" x14ac:dyDescent="0.25">
      <c r="A3971" s="179" t="b">
        <f>IF(E3971&lt;&gt;1,"",NOT(ISNA(VLOOKUP(P3971,Mapping!$P:$P,1,FALSE))))</f>
        <v>0</v>
      </c>
      <c r="B3971" s="180" t="str">
        <f t="shared" si="62"/>
        <v/>
      </c>
      <c r="E3971" s="167">
        <v>1</v>
      </c>
      <c r="F3971" s="170" t="s">
        <v>5827</v>
      </c>
      <c r="G3971" s="169">
        <v>3354105.4646377759</v>
      </c>
      <c r="H3971" s="168" t="s">
        <v>1266</v>
      </c>
      <c r="I3971" s="168" t="s">
        <v>303</v>
      </c>
      <c r="J3971" s="169">
        <v>1022995.5826426439</v>
      </c>
      <c r="K3971" s="169">
        <v>694786.1895288591</v>
      </c>
      <c r="L3971" s="168" t="s">
        <v>5</v>
      </c>
      <c r="M3971" s="168" t="s">
        <v>21</v>
      </c>
      <c r="N3971" s="168" t="s">
        <v>2829</v>
      </c>
      <c r="O3971" s="168" t="s">
        <v>21</v>
      </c>
      <c r="P3971" s="168" t="s">
        <v>2836</v>
      </c>
      <c r="Q3971" s="168" t="s">
        <v>2837</v>
      </c>
      <c r="R3971" s="168" t="s">
        <v>1259</v>
      </c>
      <c r="S3971" s="168" t="s">
        <v>21</v>
      </c>
      <c r="T3971" s="168" t="s">
        <v>1259</v>
      </c>
      <c r="U3971" s="168" t="s">
        <v>1259</v>
      </c>
      <c r="V3971" s="168" t="s">
        <v>2837</v>
      </c>
      <c r="W3971" s="168" t="s">
        <v>1259</v>
      </c>
      <c r="X3971" s="168" t="s">
        <v>21</v>
      </c>
      <c r="Y3971" s="168" t="s">
        <v>1259</v>
      </c>
      <c r="Z3971" s="168" t="s">
        <v>21</v>
      </c>
      <c r="AA3971" s="168" t="s">
        <v>5828</v>
      </c>
      <c r="AB3971" s="168" t="s">
        <v>5829</v>
      </c>
      <c r="AC3971" s="168" t="s">
        <v>9952</v>
      </c>
      <c r="AD3971" s="169">
        <v>1585664.4101320051</v>
      </c>
      <c r="AE3971" s="168" t="s">
        <v>813</v>
      </c>
      <c r="AF3971" s="169">
        <v>-1487343.1986290349</v>
      </c>
      <c r="AG3971" s="169">
        <v>-89212.660728295799</v>
      </c>
      <c r="AH3971" s="169">
        <v>-990682.73484068597</v>
      </c>
      <c r="AI3971" s="168" t="s">
        <v>21</v>
      </c>
    </row>
    <row r="3972" spans="1:35" hidden="1" x14ac:dyDescent="0.25">
      <c r="A3972" s="179" t="b">
        <f>IF(E3972&lt;&gt;1,"",NOT(ISNA(VLOOKUP(P3972,Mapping!$P:$P,1,FALSE))))</f>
        <v>0</v>
      </c>
      <c r="B3972" s="180" t="str">
        <f t="shared" si="62"/>
        <v/>
      </c>
      <c r="E3972" s="167">
        <v>1</v>
      </c>
      <c r="F3972" s="170" t="s">
        <v>5830</v>
      </c>
      <c r="G3972" s="169">
        <v>7670339.1330249133</v>
      </c>
      <c r="H3972" s="168" t="s">
        <v>1266</v>
      </c>
      <c r="I3972" s="168" t="s">
        <v>303</v>
      </c>
      <c r="J3972" s="169">
        <v>2259073.0098094358</v>
      </c>
      <c r="K3972" s="169">
        <v>1339347.4998966169</v>
      </c>
      <c r="L3972" s="168" t="s">
        <v>5</v>
      </c>
      <c r="M3972" s="168" t="s">
        <v>21</v>
      </c>
      <c r="N3972" s="168" t="s">
        <v>2829</v>
      </c>
      <c r="O3972" s="168" t="s">
        <v>21</v>
      </c>
      <c r="P3972" s="168" t="s">
        <v>2831</v>
      </c>
      <c r="Q3972" s="168" t="s">
        <v>2832</v>
      </c>
      <c r="R3972" s="168" t="s">
        <v>1259</v>
      </c>
      <c r="S3972" s="168" t="s">
        <v>21</v>
      </c>
      <c r="T3972" s="168" t="s">
        <v>1259</v>
      </c>
      <c r="U3972" s="168" t="s">
        <v>1259</v>
      </c>
      <c r="V3972" s="168" t="s">
        <v>2832</v>
      </c>
      <c r="W3972" s="168" t="s">
        <v>1259</v>
      </c>
      <c r="X3972" s="168" t="s">
        <v>21</v>
      </c>
      <c r="Y3972" s="168" t="s">
        <v>1259</v>
      </c>
      <c r="Z3972" s="168" t="s">
        <v>21</v>
      </c>
      <c r="AA3972" s="168" t="s">
        <v>5831</v>
      </c>
      <c r="AB3972" s="168" t="s">
        <v>5832</v>
      </c>
      <c r="AC3972" s="168" t="s">
        <v>12426</v>
      </c>
      <c r="AD3972" s="169">
        <v>3506683.2164749592</v>
      </c>
      <c r="AE3972" s="168" t="s">
        <v>814</v>
      </c>
      <c r="AF3972" s="169">
        <v>-2164979.8201315221</v>
      </c>
      <c r="AG3972" s="169">
        <v>-710018.7666114904</v>
      </c>
      <c r="AH3972" s="169">
        <v>-3372904.7125067571</v>
      </c>
      <c r="AI3972" s="168" t="s">
        <v>21</v>
      </c>
    </row>
    <row r="3973" spans="1:35" hidden="1" x14ac:dyDescent="0.25">
      <c r="A3973" s="179" t="b">
        <f>IF(E3973&lt;&gt;1,"",NOT(ISNA(VLOOKUP(P3973,Mapping!$P:$P,1,FALSE))))</f>
        <v>0</v>
      </c>
      <c r="B3973" s="180" t="str">
        <f t="shared" si="62"/>
        <v/>
      </c>
      <c r="E3973" s="167">
        <v>1</v>
      </c>
      <c r="F3973" s="170" t="s">
        <v>5830</v>
      </c>
      <c r="G3973" s="169">
        <v>1596128.3006749421</v>
      </c>
      <c r="H3973" s="168" t="s">
        <v>1266</v>
      </c>
      <c r="I3973" s="168" t="s">
        <v>303</v>
      </c>
      <c r="J3973" s="169">
        <v>470092.69104191079</v>
      </c>
      <c r="K3973" s="169">
        <v>278706.11871891993</v>
      </c>
      <c r="L3973" s="168" t="s">
        <v>5</v>
      </c>
      <c r="M3973" s="168" t="s">
        <v>21</v>
      </c>
      <c r="N3973" s="168" t="s">
        <v>2829</v>
      </c>
      <c r="O3973" s="168" t="s">
        <v>21</v>
      </c>
      <c r="P3973" s="168" t="s">
        <v>2851</v>
      </c>
      <c r="Q3973" s="168" t="s">
        <v>2834</v>
      </c>
      <c r="R3973" s="168" t="s">
        <v>1259</v>
      </c>
      <c r="S3973" s="168" t="s">
        <v>21</v>
      </c>
      <c r="T3973" s="168" t="s">
        <v>1259</v>
      </c>
      <c r="U3973" s="168" t="s">
        <v>1259</v>
      </c>
      <c r="V3973" s="168" t="s">
        <v>2834</v>
      </c>
      <c r="W3973" s="168" t="s">
        <v>1259</v>
      </c>
      <c r="X3973" s="168" t="s">
        <v>21</v>
      </c>
      <c r="Y3973" s="168" t="s">
        <v>1259</v>
      </c>
      <c r="Z3973" s="168" t="s">
        <v>21</v>
      </c>
      <c r="AA3973" s="168" t="s">
        <v>5831</v>
      </c>
      <c r="AB3973" s="168" t="s">
        <v>5832</v>
      </c>
      <c r="AC3973" s="168" t="s">
        <v>9953</v>
      </c>
      <c r="AD3973" s="169">
        <v>729709.10754375067</v>
      </c>
      <c r="AE3973" s="168" t="s">
        <v>814</v>
      </c>
      <c r="AF3973" s="169">
        <v>-450512.74805098563</v>
      </c>
      <c r="AG3973" s="169">
        <v>-147748.49296030941</v>
      </c>
      <c r="AH3973" s="169">
        <v>-701871.00905782427</v>
      </c>
      <c r="AI3973" s="168" t="s">
        <v>21</v>
      </c>
    </row>
    <row r="3974" spans="1:35" hidden="1" x14ac:dyDescent="0.25">
      <c r="A3974" s="179" t="b">
        <f>IF(E3974&lt;&gt;1,"",NOT(ISNA(VLOOKUP(P3974,Mapping!$P:$P,1,FALSE))))</f>
        <v>0</v>
      </c>
      <c r="B3974" s="180" t="str">
        <f t="shared" si="62"/>
        <v/>
      </c>
      <c r="E3974" s="167">
        <v>1</v>
      </c>
      <c r="F3974" s="170" t="s">
        <v>5830</v>
      </c>
      <c r="G3974" s="169">
        <v>10126424.32709628</v>
      </c>
      <c r="H3974" s="168" t="s">
        <v>1266</v>
      </c>
      <c r="I3974" s="168" t="s">
        <v>303</v>
      </c>
      <c r="J3974" s="169">
        <v>2982440.7352115689</v>
      </c>
      <c r="K3974" s="169">
        <v>1768214.0085558379</v>
      </c>
      <c r="L3974" s="168" t="s">
        <v>5</v>
      </c>
      <c r="M3974" s="168" t="s">
        <v>21</v>
      </c>
      <c r="N3974" s="168" t="s">
        <v>2829</v>
      </c>
      <c r="O3974" s="168" t="s">
        <v>21</v>
      </c>
      <c r="P3974" s="168" t="s">
        <v>2836</v>
      </c>
      <c r="Q3974" s="168" t="s">
        <v>2837</v>
      </c>
      <c r="R3974" s="168" t="s">
        <v>1259</v>
      </c>
      <c r="S3974" s="168" t="s">
        <v>21</v>
      </c>
      <c r="T3974" s="168" t="s">
        <v>1259</v>
      </c>
      <c r="U3974" s="168" t="s">
        <v>1259</v>
      </c>
      <c r="V3974" s="168" t="s">
        <v>2837</v>
      </c>
      <c r="W3974" s="168" t="s">
        <v>1259</v>
      </c>
      <c r="X3974" s="168" t="s">
        <v>21</v>
      </c>
      <c r="Y3974" s="168" t="s">
        <v>1259</v>
      </c>
      <c r="Z3974" s="168" t="s">
        <v>21</v>
      </c>
      <c r="AA3974" s="168" t="s">
        <v>5831</v>
      </c>
      <c r="AB3974" s="168" t="s">
        <v>5832</v>
      </c>
      <c r="AC3974" s="168" t="s">
        <v>9954</v>
      </c>
      <c r="AD3974" s="169">
        <v>4629542.6597035443</v>
      </c>
      <c r="AE3974" s="168" t="s">
        <v>814</v>
      </c>
      <c r="AF3974" s="169">
        <v>-2858218.383573154</v>
      </c>
      <c r="AG3974" s="169">
        <v>-937370.7193666175</v>
      </c>
      <c r="AH3974" s="169">
        <v>-4452927.5357133262</v>
      </c>
      <c r="AI3974" s="168" t="s">
        <v>21</v>
      </c>
    </row>
    <row r="3975" spans="1:35" hidden="1" x14ac:dyDescent="0.25">
      <c r="A3975" s="179" t="b">
        <f>IF(E3975&lt;&gt;1,"",NOT(ISNA(VLOOKUP(P3975,Mapping!$P:$P,1,FALSE))))</f>
        <v>0</v>
      </c>
      <c r="B3975" s="180" t="str">
        <f t="shared" si="62"/>
        <v/>
      </c>
      <c r="E3975" s="167">
        <v>1</v>
      </c>
      <c r="F3975" s="170" t="s">
        <v>5833</v>
      </c>
      <c r="G3975" s="169">
        <v>1013379.770119282</v>
      </c>
      <c r="H3975" s="168" t="s">
        <v>1266</v>
      </c>
      <c r="I3975" s="168" t="s">
        <v>402</v>
      </c>
      <c r="J3975" s="169">
        <v>301469.90402125783</v>
      </c>
      <c r="K3975" s="169">
        <v>154030.06282357211</v>
      </c>
      <c r="L3975" s="168" t="s">
        <v>5</v>
      </c>
      <c r="M3975" s="168" t="s">
        <v>21</v>
      </c>
      <c r="N3975" s="168" t="s">
        <v>2829</v>
      </c>
      <c r="O3975" s="168" t="s">
        <v>21</v>
      </c>
      <c r="P3975" s="168" t="s">
        <v>2831</v>
      </c>
      <c r="Q3975" s="168" t="s">
        <v>2832</v>
      </c>
      <c r="R3975" s="168" t="s">
        <v>1259</v>
      </c>
      <c r="S3975" s="168" t="s">
        <v>21</v>
      </c>
      <c r="T3975" s="168" t="s">
        <v>1259</v>
      </c>
      <c r="U3975" s="168" t="s">
        <v>1259</v>
      </c>
      <c r="V3975" s="168" t="s">
        <v>2832</v>
      </c>
      <c r="W3975" s="168" t="s">
        <v>1259</v>
      </c>
      <c r="X3975" s="168" t="s">
        <v>21</v>
      </c>
      <c r="Y3975" s="168" t="s">
        <v>1259</v>
      </c>
      <c r="Z3975" s="168" t="s">
        <v>21</v>
      </c>
      <c r="AA3975" s="168" t="s">
        <v>5834</v>
      </c>
      <c r="AB3975" s="168" t="s">
        <v>1259</v>
      </c>
      <c r="AC3975" s="168" t="s">
        <v>9955</v>
      </c>
      <c r="AD3975" s="169">
        <v>492430.16625403927</v>
      </c>
      <c r="AE3975" s="168" t="s">
        <v>818</v>
      </c>
      <c r="AF3975" s="169">
        <v>-312791.44069282041</v>
      </c>
      <c r="AG3975" s="169">
        <v>-460806.58585213579</v>
      </c>
      <c r="AH3975" s="169">
        <v>-326004.59845413471</v>
      </c>
      <c r="AI3975" s="168" t="s">
        <v>21</v>
      </c>
    </row>
    <row r="3976" spans="1:35" hidden="1" x14ac:dyDescent="0.25">
      <c r="A3976" s="179" t="b">
        <f>IF(E3976&lt;&gt;1,"",NOT(ISNA(VLOOKUP(P3976,Mapping!$P:$P,1,FALSE))))</f>
        <v>0</v>
      </c>
      <c r="B3976" s="180" t="str">
        <f t="shared" si="62"/>
        <v/>
      </c>
      <c r="E3976" s="167">
        <v>1</v>
      </c>
      <c r="F3976" s="170" t="s">
        <v>5833</v>
      </c>
      <c r="G3976" s="169">
        <v>562451.37718299264</v>
      </c>
      <c r="H3976" s="168" t="s">
        <v>1266</v>
      </c>
      <c r="I3976" s="168" t="s">
        <v>402</v>
      </c>
      <c r="J3976" s="169">
        <v>167323.41388265771</v>
      </c>
      <c r="K3976" s="169">
        <v>85490.576699102196</v>
      </c>
      <c r="L3976" s="168" t="s">
        <v>5</v>
      </c>
      <c r="M3976" s="168" t="s">
        <v>21</v>
      </c>
      <c r="N3976" s="168" t="s">
        <v>2829</v>
      </c>
      <c r="O3976" s="168" t="s">
        <v>21</v>
      </c>
      <c r="P3976" s="168" t="s">
        <v>2836</v>
      </c>
      <c r="Q3976" s="168" t="s">
        <v>2837</v>
      </c>
      <c r="R3976" s="168" t="s">
        <v>1259</v>
      </c>
      <c r="S3976" s="168" t="s">
        <v>21</v>
      </c>
      <c r="T3976" s="168" t="s">
        <v>1259</v>
      </c>
      <c r="U3976" s="168" t="s">
        <v>1259</v>
      </c>
      <c r="V3976" s="168" t="s">
        <v>2837</v>
      </c>
      <c r="W3976" s="168" t="s">
        <v>1259</v>
      </c>
      <c r="X3976" s="168" t="s">
        <v>21</v>
      </c>
      <c r="Y3976" s="168" t="s">
        <v>1259</v>
      </c>
      <c r="Z3976" s="168" t="s">
        <v>21</v>
      </c>
      <c r="AA3976" s="168" t="s">
        <v>5834</v>
      </c>
      <c r="AB3976" s="168" t="s">
        <v>1259</v>
      </c>
      <c r="AC3976" s="168" t="s">
        <v>9956</v>
      </c>
      <c r="AD3976" s="169">
        <v>273311.1843582922</v>
      </c>
      <c r="AE3976" s="168" t="s">
        <v>818</v>
      </c>
      <c r="AF3976" s="169">
        <v>-173607.15279329201</v>
      </c>
      <c r="AG3976" s="169">
        <v>-255759.29821158689</v>
      </c>
      <c r="AH3976" s="169">
        <v>-180940.78920376871</v>
      </c>
      <c r="AI3976" s="168" t="s">
        <v>21</v>
      </c>
    </row>
    <row r="3977" spans="1:35" hidden="1" x14ac:dyDescent="0.25">
      <c r="A3977" s="179" t="b">
        <f>IF(E3977&lt;&gt;1,"",NOT(ISNA(VLOOKUP(P3977,Mapping!$P:$P,1,FALSE))))</f>
        <v>0</v>
      </c>
      <c r="B3977" s="180" t="str">
        <f t="shared" si="62"/>
        <v/>
      </c>
      <c r="E3977" s="167">
        <v>1</v>
      </c>
      <c r="F3977" s="170" t="s">
        <v>5835</v>
      </c>
      <c r="G3977" s="169">
        <v>7747871.7707948619</v>
      </c>
      <c r="H3977" s="168" t="s">
        <v>1266</v>
      </c>
      <c r="I3977" s="168" t="s">
        <v>303</v>
      </c>
      <c r="J3977" s="169">
        <v>2788730.0832206062</v>
      </c>
      <c r="K3977" s="169">
        <v>2071573.208574509</v>
      </c>
      <c r="L3977" s="168" t="s">
        <v>5</v>
      </c>
      <c r="M3977" s="168" t="s">
        <v>21</v>
      </c>
      <c r="N3977" s="168" t="s">
        <v>2829</v>
      </c>
      <c r="O3977" s="168" t="s">
        <v>21</v>
      </c>
      <c r="P3977" s="168" t="s">
        <v>2831</v>
      </c>
      <c r="Q3977" s="168" t="s">
        <v>2832</v>
      </c>
      <c r="R3977" s="168" t="s">
        <v>1259</v>
      </c>
      <c r="S3977" s="168" t="s">
        <v>21</v>
      </c>
      <c r="T3977" s="168" t="s">
        <v>1259</v>
      </c>
      <c r="U3977" s="168" t="s">
        <v>1259</v>
      </c>
      <c r="V3977" s="168" t="s">
        <v>2832</v>
      </c>
      <c r="W3977" s="168" t="s">
        <v>1259</v>
      </c>
      <c r="X3977" s="168" t="s">
        <v>21</v>
      </c>
      <c r="Y3977" s="168" t="s">
        <v>1259</v>
      </c>
      <c r="Z3977" s="168" t="s">
        <v>21</v>
      </c>
      <c r="AA3977" s="168" t="s">
        <v>5836</v>
      </c>
      <c r="AB3977" s="168" t="s">
        <v>5837</v>
      </c>
      <c r="AC3977" s="168" t="s">
        <v>12427</v>
      </c>
      <c r="AD3977" s="169">
        <v>4195898.5145198666</v>
      </c>
      <c r="AE3977" s="168" t="s">
        <v>809</v>
      </c>
      <c r="AF3977" s="169">
        <v>-3653857.6819581771</v>
      </c>
      <c r="AG3977" s="169">
        <v>-576942.16463084891</v>
      </c>
      <c r="AH3977" s="169">
        <v>-2143192.2204122138</v>
      </c>
      <c r="AI3977" s="168" t="s">
        <v>21</v>
      </c>
    </row>
    <row r="3978" spans="1:35" hidden="1" x14ac:dyDescent="0.25">
      <c r="A3978" s="179" t="b">
        <f>IF(E3978&lt;&gt;1,"",NOT(ISNA(VLOOKUP(P3978,Mapping!$P:$P,1,FALSE))))</f>
        <v>0</v>
      </c>
      <c r="B3978" s="180" t="str">
        <f t="shared" si="62"/>
        <v/>
      </c>
      <c r="E3978" s="167">
        <v>1</v>
      </c>
      <c r="F3978" s="170" t="s">
        <v>5835</v>
      </c>
      <c r="G3978" s="169">
        <v>2878951.987798091</v>
      </c>
      <c r="H3978" s="168" t="s">
        <v>1266</v>
      </c>
      <c r="I3978" s="168" t="s">
        <v>303</v>
      </c>
      <c r="J3978" s="169">
        <v>1036235.5307406751</v>
      </c>
      <c r="K3978" s="169">
        <v>769754.58333934157</v>
      </c>
      <c r="L3978" s="168" t="s">
        <v>5</v>
      </c>
      <c r="M3978" s="168" t="s">
        <v>21</v>
      </c>
      <c r="N3978" s="168" t="s">
        <v>2829</v>
      </c>
      <c r="O3978" s="168" t="s">
        <v>21</v>
      </c>
      <c r="P3978" s="168" t="s">
        <v>2851</v>
      </c>
      <c r="Q3978" s="168" t="s">
        <v>2834</v>
      </c>
      <c r="R3978" s="168" t="s">
        <v>1259</v>
      </c>
      <c r="S3978" s="168" t="s">
        <v>21</v>
      </c>
      <c r="T3978" s="168" t="s">
        <v>1259</v>
      </c>
      <c r="U3978" s="168" t="s">
        <v>1259</v>
      </c>
      <c r="V3978" s="168" t="s">
        <v>2834</v>
      </c>
      <c r="W3978" s="168" t="s">
        <v>1259</v>
      </c>
      <c r="X3978" s="168" t="s">
        <v>21</v>
      </c>
      <c r="Y3978" s="168" t="s">
        <v>1259</v>
      </c>
      <c r="Z3978" s="168" t="s">
        <v>21</v>
      </c>
      <c r="AA3978" s="168" t="s">
        <v>5836</v>
      </c>
      <c r="AB3978" s="168" t="s">
        <v>5837</v>
      </c>
      <c r="AC3978" s="168" t="s">
        <v>9957</v>
      </c>
      <c r="AD3978" s="169">
        <v>1559110.776008198</v>
      </c>
      <c r="AE3978" s="168" t="s">
        <v>809</v>
      </c>
      <c r="AF3978" s="169">
        <v>-1357699.397692231</v>
      </c>
      <c r="AG3978" s="169">
        <v>-214380.00535443981</v>
      </c>
      <c r="AH3978" s="169">
        <v>-796366.75537754176</v>
      </c>
      <c r="AI3978" s="168" t="s">
        <v>21</v>
      </c>
    </row>
    <row r="3979" spans="1:35" hidden="1" x14ac:dyDescent="0.25">
      <c r="A3979" s="179" t="b">
        <f>IF(E3979&lt;&gt;1,"",NOT(ISNA(VLOOKUP(P3979,Mapping!$P:$P,1,FALSE))))</f>
        <v>0</v>
      </c>
      <c r="B3979" s="180" t="str">
        <f t="shared" si="62"/>
        <v/>
      </c>
      <c r="E3979" s="167">
        <v>1</v>
      </c>
      <c r="F3979" s="170" t="s">
        <v>5835</v>
      </c>
      <c r="G3979" s="169">
        <v>156172.89869989641</v>
      </c>
      <c r="H3979" s="168" t="s">
        <v>1266</v>
      </c>
      <c r="I3979" s="168" t="s">
        <v>303</v>
      </c>
      <c r="J3979" s="169">
        <v>56212.089419167707</v>
      </c>
      <c r="K3979" s="169">
        <v>41756.446469807241</v>
      </c>
      <c r="L3979" s="168" t="s">
        <v>5</v>
      </c>
      <c r="M3979" s="168" t="s">
        <v>21</v>
      </c>
      <c r="N3979" s="168" t="s">
        <v>2829</v>
      </c>
      <c r="O3979" s="168" t="s">
        <v>21</v>
      </c>
      <c r="P3979" s="168" t="s">
        <v>2835</v>
      </c>
      <c r="Q3979" s="168" t="s">
        <v>2834</v>
      </c>
      <c r="R3979" s="168" t="s">
        <v>1259</v>
      </c>
      <c r="S3979" s="168" t="s">
        <v>21</v>
      </c>
      <c r="T3979" s="168" t="s">
        <v>1259</v>
      </c>
      <c r="U3979" s="168" t="s">
        <v>1259</v>
      </c>
      <c r="V3979" s="168" t="s">
        <v>2834</v>
      </c>
      <c r="W3979" s="168" t="s">
        <v>1259</v>
      </c>
      <c r="X3979" s="168" t="s">
        <v>21</v>
      </c>
      <c r="Y3979" s="168" t="s">
        <v>1259</v>
      </c>
      <c r="Z3979" s="168" t="s">
        <v>21</v>
      </c>
      <c r="AA3979" s="168" t="s">
        <v>5836</v>
      </c>
      <c r="AB3979" s="168" t="s">
        <v>5837</v>
      </c>
      <c r="AC3979" s="168" t="s">
        <v>6906</v>
      </c>
      <c r="AD3979" s="169">
        <v>84576.2104805626</v>
      </c>
      <c r="AE3979" s="168" t="s">
        <v>809</v>
      </c>
      <c r="AF3979" s="169">
        <v>-73650.360061360567</v>
      </c>
      <c r="AG3979" s="169">
        <v>-11629.35227867725</v>
      </c>
      <c r="AH3979" s="169">
        <v>-43200.062086017853</v>
      </c>
      <c r="AI3979" s="168" t="s">
        <v>21</v>
      </c>
    </row>
    <row r="3980" spans="1:35" hidden="1" x14ac:dyDescent="0.25">
      <c r="A3980" s="179" t="b">
        <f>IF(E3980&lt;&gt;1,"",NOT(ISNA(VLOOKUP(P3980,Mapping!$P:$P,1,FALSE))))</f>
        <v>0</v>
      </c>
      <c r="B3980" s="180" t="str">
        <f t="shared" si="62"/>
        <v/>
      </c>
      <c r="E3980" s="167">
        <v>1</v>
      </c>
      <c r="F3980" s="170" t="s">
        <v>5835</v>
      </c>
      <c r="G3980" s="169">
        <v>3702923.027997545</v>
      </c>
      <c r="H3980" s="168" t="s">
        <v>1266</v>
      </c>
      <c r="I3980" s="168" t="s">
        <v>303</v>
      </c>
      <c r="J3980" s="169">
        <v>1332811.531929587</v>
      </c>
      <c r="K3980" s="169">
        <v>990062.35068682989</v>
      </c>
      <c r="L3980" s="168" t="s">
        <v>5</v>
      </c>
      <c r="M3980" s="168" t="s">
        <v>21</v>
      </c>
      <c r="N3980" s="168" t="s">
        <v>2829</v>
      </c>
      <c r="O3980" s="168" t="s">
        <v>21</v>
      </c>
      <c r="P3980" s="168" t="s">
        <v>2836</v>
      </c>
      <c r="Q3980" s="168" t="s">
        <v>2837</v>
      </c>
      <c r="R3980" s="168" t="s">
        <v>1259</v>
      </c>
      <c r="S3980" s="168" t="s">
        <v>21</v>
      </c>
      <c r="T3980" s="168" t="s">
        <v>1259</v>
      </c>
      <c r="U3980" s="168" t="s">
        <v>1259</v>
      </c>
      <c r="V3980" s="168" t="s">
        <v>2837</v>
      </c>
      <c r="W3980" s="168" t="s">
        <v>1259</v>
      </c>
      <c r="X3980" s="168" t="s">
        <v>21</v>
      </c>
      <c r="Y3980" s="168" t="s">
        <v>1259</v>
      </c>
      <c r="Z3980" s="168" t="s">
        <v>21</v>
      </c>
      <c r="AA3980" s="168" t="s">
        <v>5836</v>
      </c>
      <c r="AB3980" s="168" t="s">
        <v>5837</v>
      </c>
      <c r="AC3980" s="168" t="s">
        <v>9958</v>
      </c>
      <c r="AD3980" s="169">
        <v>2005336.393294794</v>
      </c>
      <c r="AE3980" s="168" t="s">
        <v>809</v>
      </c>
      <c r="AF3980" s="169">
        <v>-1746280.0304141601</v>
      </c>
      <c r="AG3980" s="169">
        <v>-275736.67846275488</v>
      </c>
      <c r="AH3980" s="169">
        <v>-1024291.064844948</v>
      </c>
      <c r="AI3980" s="168" t="s">
        <v>21</v>
      </c>
    </row>
    <row r="3981" spans="1:35" hidden="1" x14ac:dyDescent="0.25">
      <c r="A3981" s="179" t="b">
        <f>IF(E3981&lt;&gt;1,"",NOT(ISNA(VLOOKUP(P3981,Mapping!$P:$P,1,FALSE))))</f>
        <v>0</v>
      </c>
      <c r="B3981" s="180" t="str">
        <f t="shared" si="62"/>
        <v/>
      </c>
      <c r="E3981" s="167">
        <v>1</v>
      </c>
      <c r="F3981" s="168" t="s">
        <v>5838</v>
      </c>
      <c r="G3981" s="169">
        <v>333103.46822304378</v>
      </c>
      <c r="H3981" s="168" t="s">
        <v>1266</v>
      </c>
      <c r="I3981" s="168" t="s">
        <v>779</v>
      </c>
      <c r="J3981" s="169">
        <v>146619.28709991981</v>
      </c>
      <c r="K3981" s="169">
        <v>53614.464261461602</v>
      </c>
      <c r="L3981" s="168" t="s">
        <v>5</v>
      </c>
      <c r="M3981" s="168" t="s">
        <v>21</v>
      </c>
      <c r="N3981" s="168" t="s">
        <v>2829</v>
      </c>
      <c r="O3981" s="168" t="s">
        <v>21</v>
      </c>
      <c r="P3981" s="168" t="s">
        <v>2831</v>
      </c>
      <c r="Q3981" s="168" t="s">
        <v>2832</v>
      </c>
      <c r="R3981" s="168" t="s">
        <v>1259</v>
      </c>
      <c r="S3981" s="168" t="s">
        <v>21</v>
      </c>
      <c r="T3981" s="168" t="s">
        <v>1259</v>
      </c>
      <c r="U3981" s="168" t="s">
        <v>1259</v>
      </c>
      <c r="V3981" s="168" t="s">
        <v>2832</v>
      </c>
      <c r="W3981" s="168" t="s">
        <v>1259</v>
      </c>
      <c r="X3981" s="168" t="s">
        <v>21</v>
      </c>
      <c r="Y3981" s="168" t="s">
        <v>1259</v>
      </c>
      <c r="Z3981" s="168" t="s">
        <v>21</v>
      </c>
      <c r="AA3981" s="168" t="s">
        <v>9959</v>
      </c>
      <c r="AB3981" s="168" t="s">
        <v>1259</v>
      </c>
      <c r="AC3981" s="168" t="s">
        <v>9960</v>
      </c>
      <c r="AD3981" s="169">
        <v>209977.08037502581</v>
      </c>
      <c r="AE3981" s="168" t="s">
        <v>814</v>
      </c>
      <c r="AF3981" s="169">
        <v>-222982.06298205891</v>
      </c>
      <c r="AG3981" s="169">
        <v>70670.83225652721</v>
      </c>
      <c r="AH3981" s="169">
        <v>-132177.98246015649</v>
      </c>
      <c r="AI3981" s="168" t="s">
        <v>21</v>
      </c>
    </row>
    <row r="3982" spans="1:35" hidden="1" x14ac:dyDescent="0.25">
      <c r="A3982" s="179" t="b">
        <f>IF(E3982&lt;&gt;1,"",NOT(ISNA(VLOOKUP(P3982,Mapping!$P:$P,1,FALSE))))</f>
        <v>0</v>
      </c>
      <c r="B3982" s="180" t="str">
        <f t="shared" si="62"/>
        <v/>
      </c>
      <c r="E3982" s="167">
        <v>1</v>
      </c>
      <c r="F3982" s="170" t="s">
        <v>5838</v>
      </c>
      <c r="G3982" s="169">
        <v>438067.36123902327</v>
      </c>
      <c r="H3982" s="168" t="s">
        <v>1266</v>
      </c>
      <c r="I3982" s="168" t="s">
        <v>779</v>
      </c>
      <c r="J3982" s="169">
        <v>192820.34062641821</v>
      </c>
      <c r="K3982" s="169">
        <v>70508.863232657211</v>
      </c>
      <c r="L3982" s="168" t="s">
        <v>5</v>
      </c>
      <c r="M3982" s="168" t="s">
        <v>21</v>
      </c>
      <c r="N3982" s="168" t="s">
        <v>2829</v>
      </c>
      <c r="O3982" s="168" t="s">
        <v>21</v>
      </c>
      <c r="P3982" s="168" t="s">
        <v>2836</v>
      </c>
      <c r="Q3982" s="168" t="s">
        <v>2837</v>
      </c>
      <c r="R3982" s="168" t="s">
        <v>1259</v>
      </c>
      <c r="S3982" s="168" t="s">
        <v>21</v>
      </c>
      <c r="T3982" s="168" t="s">
        <v>1259</v>
      </c>
      <c r="U3982" s="168" t="s">
        <v>1259</v>
      </c>
      <c r="V3982" s="168" t="s">
        <v>2837</v>
      </c>
      <c r="W3982" s="168" t="s">
        <v>1259</v>
      </c>
      <c r="X3982" s="168" t="s">
        <v>21</v>
      </c>
      <c r="Y3982" s="168" t="s">
        <v>1259</v>
      </c>
      <c r="Z3982" s="168" t="s">
        <v>21</v>
      </c>
      <c r="AA3982" s="168" t="s">
        <v>9959</v>
      </c>
      <c r="AB3982" s="168" t="s">
        <v>1259</v>
      </c>
      <c r="AC3982" s="168" t="s">
        <v>9961</v>
      </c>
      <c r="AD3982" s="169">
        <v>276142.74330812373</v>
      </c>
      <c r="AE3982" s="168" t="s">
        <v>814</v>
      </c>
      <c r="AF3982" s="169">
        <v>-293245.71267681179</v>
      </c>
      <c r="AG3982" s="169">
        <v>92939.845893327263</v>
      </c>
      <c r="AH3982" s="169">
        <v>-173828.45125901629</v>
      </c>
      <c r="AI3982" s="168" t="s">
        <v>21</v>
      </c>
    </row>
    <row r="3983" spans="1:35" hidden="1" x14ac:dyDescent="0.25">
      <c r="A3983" s="179" t="b">
        <f>IF(E3983&lt;&gt;1,"",NOT(ISNA(VLOOKUP(P3983,Mapping!$P:$P,1,FALSE))))</f>
        <v>0</v>
      </c>
      <c r="B3983" s="180" t="str">
        <f t="shared" si="62"/>
        <v/>
      </c>
      <c r="E3983" s="167">
        <v>1</v>
      </c>
      <c r="F3983" s="170" t="s">
        <v>5839</v>
      </c>
      <c r="G3983" s="169">
        <v>3746711.7390232892</v>
      </c>
      <c r="H3983" s="168" t="s">
        <v>1266</v>
      </c>
      <c r="I3983" s="168" t="s">
        <v>402</v>
      </c>
      <c r="J3983" s="169">
        <v>1624015.806414126</v>
      </c>
      <c r="K3983" s="169">
        <v>966474.11871011776</v>
      </c>
      <c r="L3983" s="168" t="s">
        <v>5</v>
      </c>
      <c r="M3983" s="168" t="s">
        <v>21</v>
      </c>
      <c r="N3983" s="168" t="s">
        <v>2829</v>
      </c>
      <c r="O3983" s="168" t="s">
        <v>21</v>
      </c>
      <c r="P3983" s="168" t="s">
        <v>2831</v>
      </c>
      <c r="Q3983" s="168" t="s">
        <v>2832</v>
      </c>
      <c r="R3983" s="168" t="s">
        <v>1259</v>
      </c>
      <c r="S3983" s="168" t="s">
        <v>21</v>
      </c>
      <c r="T3983" s="168" t="s">
        <v>1259</v>
      </c>
      <c r="U3983" s="168" t="s">
        <v>1259</v>
      </c>
      <c r="V3983" s="168" t="s">
        <v>2832</v>
      </c>
      <c r="W3983" s="168" t="s">
        <v>1259</v>
      </c>
      <c r="X3983" s="168" t="s">
        <v>21</v>
      </c>
      <c r="Y3983" s="168" t="s">
        <v>1259</v>
      </c>
      <c r="Z3983" s="168" t="s">
        <v>21</v>
      </c>
      <c r="AA3983" s="168" t="s">
        <v>5840</v>
      </c>
      <c r="AB3983" s="168" t="s">
        <v>1259</v>
      </c>
      <c r="AC3983" s="168" t="s">
        <v>9962</v>
      </c>
      <c r="AD3983" s="169">
        <v>2425868.8642006349</v>
      </c>
      <c r="AE3983" s="168" t="s">
        <v>814</v>
      </c>
      <c r="AF3983" s="169">
        <v>-1398893.454082666</v>
      </c>
      <c r="AG3983" s="169">
        <v>-2643241.8741064761</v>
      </c>
      <c r="AH3983" s="169">
        <v>-2052727.9265915621</v>
      </c>
      <c r="AI3983" s="168" t="s">
        <v>21</v>
      </c>
    </row>
    <row r="3984" spans="1:35" hidden="1" x14ac:dyDescent="0.25">
      <c r="A3984" s="179" t="b">
        <f>IF(E3984&lt;&gt;1,"",NOT(ISNA(VLOOKUP(P3984,Mapping!$P:$P,1,FALSE))))</f>
        <v>0</v>
      </c>
      <c r="B3984" s="180" t="str">
        <f t="shared" si="62"/>
        <v/>
      </c>
      <c r="E3984" s="167">
        <v>1</v>
      </c>
      <c r="F3984" s="170" t="s">
        <v>5839</v>
      </c>
      <c r="G3984" s="169">
        <v>1245877.3153304029</v>
      </c>
      <c r="H3984" s="168" t="s">
        <v>1266</v>
      </c>
      <c r="I3984" s="168" t="s">
        <v>402</v>
      </c>
      <c r="J3984" s="169">
        <v>540026.72046417289</v>
      </c>
      <c r="K3984" s="169">
        <v>321377.32076201099</v>
      </c>
      <c r="L3984" s="168" t="s">
        <v>5</v>
      </c>
      <c r="M3984" s="168" t="s">
        <v>21</v>
      </c>
      <c r="N3984" s="168" t="s">
        <v>2829</v>
      </c>
      <c r="O3984" s="168" t="s">
        <v>21</v>
      </c>
      <c r="P3984" s="168" t="s">
        <v>2836</v>
      </c>
      <c r="Q3984" s="168" t="s">
        <v>2837</v>
      </c>
      <c r="R3984" s="168" t="s">
        <v>1259</v>
      </c>
      <c r="S3984" s="168" t="s">
        <v>21</v>
      </c>
      <c r="T3984" s="168" t="s">
        <v>1259</v>
      </c>
      <c r="U3984" s="168" t="s">
        <v>1259</v>
      </c>
      <c r="V3984" s="168" t="s">
        <v>2837</v>
      </c>
      <c r="W3984" s="168" t="s">
        <v>1259</v>
      </c>
      <c r="X3984" s="168" t="s">
        <v>21</v>
      </c>
      <c r="Y3984" s="168" t="s">
        <v>1259</v>
      </c>
      <c r="Z3984" s="168" t="s">
        <v>21</v>
      </c>
      <c r="AA3984" s="168" t="s">
        <v>5840</v>
      </c>
      <c r="AB3984" s="168" t="s">
        <v>1259</v>
      </c>
      <c r="AC3984" s="168" t="s">
        <v>9963</v>
      </c>
      <c r="AD3984" s="169">
        <v>806663.3353175401</v>
      </c>
      <c r="AE3984" s="168" t="s">
        <v>814</v>
      </c>
      <c r="AF3984" s="169">
        <v>-465167.79042631149</v>
      </c>
      <c r="AG3984" s="169">
        <v>-878945.41114047775</v>
      </c>
      <c r="AH3984" s="169">
        <v>-682584.4464224322</v>
      </c>
      <c r="AI3984" s="168" t="s">
        <v>21</v>
      </c>
    </row>
    <row r="3985" spans="1:35" hidden="1" x14ac:dyDescent="0.25">
      <c r="A3985" s="179" t="b">
        <f>IF(E3985&lt;&gt;1,"",NOT(ISNA(VLOOKUP(P3985,Mapping!$P:$P,1,FALSE))))</f>
        <v>0</v>
      </c>
      <c r="B3985" s="180" t="str">
        <f t="shared" si="62"/>
        <v/>
      </c>
      <c r="E3985" s="167">
        <v>1</v>
      </c>
      <c r="F3985" s="168" t="s">
        <v>5841</v>
      </c>
      <c r="G3985" s="169">
        <v>226461.2491359413</v>
      </c>
      <c r="H3985" s="168" t="s">
        <v>1266</v>
      </c>
      <c r="I3985" s="168" t="s">
        <v>779</v>
      </c>
      <c r="J3985" s="169">
        <v>103384.98245767489</v>
      </c>
      <c r="K3985" s="169">
        <v>62333.364277608227</v>
      </c>
      <c r="L3985" s="168" t="s">
        <v>5</v>
      </c>
      <c r="M3985" s="168" t="s">
        <v>21</v>
      </c>
      <c r="N3985" s="168" t="s">
        <v>2829</v>
      </c>
      <c r="O3985" s="168" t="s">
        <v>21</v>
      </c>
      <c r="P3985" s="168" t="s">
        <v>2831</v>
      </c>
      <c r="Q3985" s="168" t="s">
        <v>2832</v>
      </c>
      <c r="R3985" s="168" t="s">
        <v>1259</v>
      </c>
      <c r="S3985" s="168" t="s">
        <v>21</v>
      </c>
      <c r="T3985" s="168" t="s">
        <v>1259</v>
      </c>
      <c r="U3985" s="168" t="s">
        <v>1259</v>
      </c>
      <c r="V3985" s="168" t="s">
        <v>2832</v>
      </c>
      <c r="W3985" s="168" t="s">
        <v>1259</v>
      </c>
      <c r="X3985" s="168" t="s">
        <v>21</v>
      </c>
      <c r="Y3985" s="168" t="s">
        <v>1259</v>
      </c>
      <c r="Z3985" s="168" t="s">
        <v>21</v>
      </c>
      <c r="AA3985" s="168" t="s">
        <v>5842</v>
      </c>
      <c r="AB3985" s="168" t="s">
        <v>1259</v>
      </c>
      <c r="AC3985" s="168" t="s">
        <v>9964</v>
      </c>
      <c r="AD3985" s="169">
        <v>157797.54628060831</v>
      </c>
      <c r="AE3985" s="168" t="s">
        <v>819</v>
      </c>
      <c r="AF3985" s="169">
        <v>-148051.2763734778</v>
      </c>
      <c r="AG3985" s="169">
        <v>-112994.55097845189</v>
      </c>
      <c r="AH3985" s="169">
        <v>-101204.6792832301</v>
      </c>
      <c r="AI3985" s="168" t="s">
        <v>21</v>
      </c>
    </row>
    <row r="3986" spans="1:35" hidden="1" x14ac:dyDescent="0.25">
      <c r="A3986" s="179" t="b">
        <f>IF(E3986&lt;&gt;1,"",NOT(ISNA(VLOOKUP(P3986,Mapping!$P:$P,1,FALSE))))</f>
        <v>0</v>
      </c>
      <c r="B3986" s="180" t="str">
        <f t="shared" si="62"/>
        <v/>
      </c>
      <c r="E3986" s="167">
        <v>1</v>
      </c>
      <c r="F3986" s="170" t="s">
        <v>5843</v>
      </c>
      <c r="G3986" s="169">
        <v>649883.8382217146</v>
      </c>
      <c r="H3986" s="168" t="s">
        <v>1266</v>
      </c>
      <c r="I3986" s="168" t="s">
        <v>561</v>
      </c>
      <c r="J3986" s="169">
        <v>191732.16425670349</v>
      </c>
      <c r="K3986" s="169">
        <v>111807.8895624151</v>
      </c>
      <c r="L3986" s="168" t="s">
        <v>5</v>
      </c>
      <c r="M3986" s="168" t="s">
        <v>21</v>
      </c>
      <c r="N3986" s="168" t="s">
        <v>2829</v>
      </c>
      <c r="O3986" s="168" t="s">
        <v>21</v>
      </c>
      <c r="P3986" s="168" t="s">
        <v>2831</v>
      </c>
      <c r="Q3986" s="168" t="s">
        <v>2832</v>
      </c>
      <c r="R3986" s="168" t="s">
        <v>1259</v>
      </c>
      <c r="S3986" s="168" t="s">
        <v>21</v>
      </c>
      <c r="T3986" s="168" t="s">
        <v>1259</v>
      </c>
      <c r="U3986" s="168" t="s">
        <v>1259</v>
      </c>
      <c r="V3986" s="168" t="s">
        <v>2832</v>
      </c>
      <c r="W3986" s="168" t="s">
        <v>1259</v>
      </c>
      <c r="X3986" s="168" t="s">
        <v>21</v>
      </c>
      <c r="Y3986" s="168" t="s">
        <v>1259</v>
      </c>
      <c r="Z3986" s="168" t="s">
        <v>21</v>
      </c>
      <c r="AA3986" s="168" t="s">
        <v>5844</v>
      </c>
      <c r="AB3986" s="168" t="s">
        <v>1259</v>
      </c>
      <c r="AC3986" s="168" t="s">
        <v>9965</v>
      </c>
      <c r="AD3986" s="169">
        <v>260755.69566051819</v>
      </c>
      <c r="AE3986" s="168" t="s">
        <v>816</v>
      </c>
      <c r="AF3986" s="169">
        <v>-164084.10832845391</v>
      </c>
      <c r="AG3986" s="169">
        <v>-549369.67462089611</v>
      </c>
      <c r="AH3986" s="169">
        <v>-203119.312453636</v>
      </c>
      <c r="AI3986" s="168" t="s">
        <v>21</v>
      </c>
    </row>
    <row r="3987" spans="1:35" hidden="1" x14ac:dyDescent="0.25">
      <c r="A3987" s="179" t="b">
        <f>IF(E3987&lt;&gt;1,"",NOT(ISNA(VLOOKUP(P3987,Mapping!$P:$P,1,FALSE))))</f>
        <v>0</v>
      </c>
      <c r="B3987" s="180" t="str">
        <f t="shared" si="62"/>
        <v/>
      </c>
      <c r="E3987" s="167">
        <v>1</v>
      </c>
      <c r="F3987" s="170" t="s">
        <v>5843</v>
      </c>
      <c r="G3987" s="169">
        <v>3655107.9699395131</v>
      </c>
      <c r="H3987" s="168" t="s">
        <v>1266</v>
      </c>
      <c r="I3987" s="168" t="s">
        <v>561</v>
      </c>
      <c r="J3987" s="169">
        <v>1078349.2686724479</v>
      </c>
      <c r="K3987" s="169">
        <v>628835.31518486259</v>
      </c>
      <c r="L3987" s="168" t="s">
        <v>5</v>
      </c>
      <c r="M3987" s="168" t="s">
        <v>21</v>
      </c>
      <c r="N3987" s="168" t="s">
        <v>2829</v>
      </c>
      <c r="O3987" s="168" t="s">
        <v>21</v>
      </c>
      <c r="P3987" s="168" t="s">
        <v>2836</v>
      </c>
      <c r="Q3987" s="168" t="s">
        <v>2837</v>
      </c>
      <c r="R3987" s="168" t="s">
        <v>1259</v>
      </c>
      <c r="S3987" s="168" t="s">
        <v>21</v>
      </c>
      <c r="T3987" s="168" t="s">
        <v>1259</v>
      </c>
      <c r="U3987" s="168" t="s">
        <v>1259</v>
      </c>
      <c r="V3987" s="168" t="s">
        <v>2837</v>
      </c>
      <c r="W3987" s="168" t="s">
        <v>1259</v>
      </c>
      <c r="X3987" s="168" t="s">
        <v>21</v>
      </c>
      <c r="Y3987" s="168" t="s">
        <v>1259</v>
      </c>
      <c r="Z3987" s="168" t="s">
        <v>21</v>
      </c>
      <c r="AA3987" s="168" t="s">
        <v>5844</v>
      </c>
      <c r="AB3987" s="168" t="s">
        <v>1259</v>
      </c>
      <c r="AC3987" s="168" t="s">
        <v>9966</v>
      </c>
      <c r="AD3987" s="169">
        <v>1466554.7369570551</v>
      </c>
      <c r="AE3987" s="168" t="s">
        <v>816</v>
      </c>
      <c r="AF3987" s="169">
        <v>-922849.74147509271</v>
      </c>
      <c r="AG3987" s="169">
        <v>-3089791.3720157198</v>
      </c>
      <c r="AH3987" s="169">
        <v>-1142393.4157670711</v>
      </c>
      <c r="AI3987" s="168" t="s">
        <v>21</v>
      </c>
    </row>
    <row r="3988" spans="1:35" hidden="1" x14ac:dyDescent="0.25">
      <c r="A3988" s="179" t="b">
        <f>IF(E3988&lt;&gt;1,"",NOT(ISNA(VLOOKUP(P3988,Mapping!$P:$P,1,FALSE))))</f>
        <v>0</v>
      </c>
      <c r="B3988" s="180" t="str">
        <f>IF(AI3988="","",VALUE(AI3988))</f>
        <v/>
      </c>
      <c r="E3988" s="167">
        <v>1</v>
      </c>
      <c r="F3988" s="170" t="s">
        <v>5845</v>
      </c>
      <c r="G3988" s="169">
        <v>15098965.71276499</v>
      </c>
      <c r="H3988" s="168" t="s">
        <v>1266</v>
      </c>
      <c r="I3988" s="168" t="s">
        <v>303</v>
      </c>
      <c r="J3988" s="169">
        <v>6075656.9361465732</v>
      </c>
      <c r="K3988" s="169">
        <v>3510615.0491656852</v>
      </c>
      <c r="L3988" s="168" t="s">
        <v>5</v>
      </c>
      <c r="M3988" s="168" t="s">
        <v>21</v>
      </c>
      <c r="N3988" s="168" t="s">
        <v>2829</v>
      </c>
      <c r="O3988" s="168" t="s">
        <v>21</v>
      </c>
      <c r="P3988" s="168" t="s">
        <v>2831</v>
      </c>
      <c r="Q3988" s="168" t="s">
        <v>2832</v>
      </c>
      <c r="R3988" s="168" t="s">
        <v>1259</v>
      </c>
      <c r="S3988" s="168" t="s">
        <v>21</v>
      </c>
      <c r="T3988" s="168" t="s">
        <v>1259</v>
      </c>
      <c r="U3988" s="168" t="s">
        <v>1259</v>
      </c>
      <c r="V3988" s="168" t="s">
        <v>2832</v>
      </c>
      <c r="W3988" s="168" t="s">
        <v>1259</v>
      </c>
      <c r="X3988" s="168" t="s">
        <v>21</v>
      </c>
      <c r="Y3988" s="168" t="s">
        <v>1259</v>
      </c>
      <c r="Z3988" s="168" t="s">
        <v>21</v>
      </c>
      <c r="AA3988" s="168" t="s">
        <v>5846</v>
      </c>
      <c r="AB3988" s="168" t="s">
        <v>5847</v>
      </c>
      <c r="AC3988" s="168" t="s">
        <v>12428</v>
      </c>
      <c r="AD3988" s="169">
        <v>8698667.1410469785</v>
      </c>
      <c r="AE3988" s="168" t="s">
        <v>816</v>
      </c>
      <c r="AF3988" s="169">
        <v>-5371922.7760770135</v>
      </c>
      <c r="AG3988" s="169">
        <v>-6888631.9073144021</v>
      </c>
      <c r="AH3988" s="169">
        <v>-2596079.307565317</v>
      </c>
      <c r="AI3988" s="168" t="s">
        <v>21</v>
      </c>
    </row>
    <row r="3989" spans="1:35" hidden="1" x14ac:dyDescent="0.25">
      <c r="A3989" s="179" t="b">
        <f>IF(E3989&lt;&gt;1,"",NOT(ISNA(VLOOKUP(P3989,Mapping!$P:$P,1,FALSE))))</f>
        <v>0</v>
      </c>
      <c r="B3989" s="180" t="str">
        <f>IF(AI3989="","",VALUE(AI3989))</f>
        <v/>
      </c>
      <c r="E3989" s="167">
        <v>1</v>
      </c>
      <c r="F3989" s="170" t="s">
        <v>5845</v>
      </c>
      <c r="G3989" s="169">
        <v>3504575.3825226761</v>
      </c>
      <c r="H3989" s="168" t="s">
        <v>1266</v>
      </c>
      <c r="I3989" s="168" t="s">
        <v>303</v>
      </c>
      <c r="J3989" s="169">
        <v>1410202.4030077211</v>
      </c>
      <c r="K3989" s="169">
        <v>814838.26858539612</v>
      </c>
      <c r="L3989" s="168" t="s">
        <v>5</v>
      </c>
      <c r="M3989" s="168" t="s">
        <v>21</v>
      </c>
      <c r="N3989" s="168" t="s">
        <v>2829</v>
      </c>
      <c r="O3989" s="168" t="s">
        <v>21</v>
      </c>
      <c r="P3989" s="168" t="s">
        <v>2851</v>
      </c>
      <c r="Q3989" s="168" t="s">
        <v>2834</v>
      </c>
      <c r="R3989" s="168" t="s">
        <v>1259</v>
      </c>
      <c r="S3989" s="168" t="s">
        <v>21</v>
      </c>
      <c r="T3989" s="168" t="s">
        <v>1259</v>
      </c>
      <c r="U3989" s="168" t="s">
        <v>1259</v>
      </c>
      <c r="V3989" s="168" t="s">
        <v>2834</v>
      </c>
      <c r="W3989" s="168" t="s">
        <v>1259</v>
      </c>
      <c r="X3989" s="168" t="s">
        <v>21</v>
      </c>
      <c r="Y3989" s="168" t="s">
        <v>1259</v>
      </c>
      <c r="Z3989" s="168" t="s">
        <v>21</v>
      </c>
      <c r="AA3989" s="168" t="s">
        <v>5846</v>
      </c>
      <c r="AB3989" s="168" t="s">
        <v>5847</v>
      </c>
      <c r="AC3989" s="168" t="s">
        <v>9967</v>
      </c>
      <c r="AD3989" s="169">
        <v>2019021.388829268</v>
      </c>
      <c r="AE3989" s="168" t="s">
        <v>816</v>
      </c>
      <c r="AF3989" s="169">
        <v>-1246860.790069628</v>
      </c>
      <c r="AG3989" s="169">
        <v>-1598899.57106296</v>
      </c>
      <c r="AH3989" s="169">
        <v>-602568.13648355752</v>
      </c>
      <c r="AI3989" s="168" t="s">
        <v>21</v>
      </c>
    </row>
    <row r="3990" spans="1:35" hidden="1" x14ac:dyDescent="0.25">
      <c r="A3990" s="179" t="b">
        <f>IF(E3990&lt;&gt;1,"",NOT(ISNA(VLOOKUP(P3990,Mapping!$P:$P,1,FALSE))))</f>
        <v>0</v>
      </c>
      <c r="B3990" s="180" t="str">
        <f>IF(AI3990="","",VALUE(AI3990))</f>
        <v/>
      </c>
      <c r="E3990" s="167">
        <v>1</v>
      </c>
      <c r="F3990" s="170" t="s">
        <v>5845</v>
      </c>
      <c r="G3990" s="169">
        <v>8662517.1643442549</v>
      </c>
      <c r="H3990" s="168" t="s">
        <v>1266</v>
      </c>
      <c r="I3990" s="168" t="s">
        <v>303</v>
      </c>
      <c r="J3990" s="169">
        <v>3485701.1728652329</v>
      </c>
      <c r="K3990" s="169">
        <v>2014095.779758815</v>
      </c>
      <c r="L3990" s="168" t="s">
        <v>5</v>
      </c>
      <c r="M3990" s="168" t="s">
        <v>21</v>
      </c>
      <c r="N3990" s="168" t="s">
        <v>2829</v>
      </c>
      <c r="O3990" s="168" t="s">
        <v>21</v>
      </c>
      <c r="P3990" s="168" t="s">
        <v>2835</v>
      </c>
      <c r="Q3990" s="168" t="s">
        <v>2834</v>
      </c>
      <c r="R3990" s="168" t="s">
        <v>1259</v>
      </c>
      <c r="S3990" s="168" t="s">
        <v>21</v>
      </c>
      <c r="T3990" s="168" t="s">
        <v>1259</v>
      </c>
      <c r="U3990" s="168" t="s">
        <v>1259</v>
      </c>
      <c r="V3990" s="168" t="s">
        <v>2834</v>
      </c>
      <c r="W3990" s="168" t="s">
        <v>1259</v>
      </c>
      <c r="X3990" s="168" t="s">
        <v>21</v>
      </c>
      <c r="Y3990" s="168" t="s">
        <v>1259</v>
      </c>
      <c r="Z3990" s="168" t="s">
        <v>21</v>
      </c>
      <c r="AA3990" s="168" t="s">
        <v>5846</v>
      </c>
      <c r="AB3990" s="168" t="s">
        <v>5847</v>
      </c>
      <c r="AC3990" s="168" t="s">
        <v>9968</v>
      </c>
      <c r="AD3990" s="169">
        <v>4990563.9134296691</v>
      </c>
      <c r="AE3990" s="168" t="s">
        <v>816</v>
      </c>
      <c r="AF3990" s="169">
        <v>-3081957.6743563181</v>
      </c>
      <c r="AG3990" s="169">
        <v>-3952117.8649681788</v>
      </c>
      <c r="AH3990" s="169">
        <v>-1489412.055739101</v>
      </c>
      <c r="AI3990" s="168" t="s">
        <v>21</v>
      </c>
    </row>
    <row r="3991" spans="1:35" hidden="1" x14ac:dyDescent="0.25">
      <c r="A3991" s="179" t="b">
        <f>IF(E3991&lt;&gt;1,"",NOT(ISNA(VLOOKUP(P3991,Mapping!$P:$P,1,FALSE))))</f>
        <v>0</v>
      </c>
      <c r="B3991" s="180" t="str">
        <f t="shared" si="62"/>
        <v/>
      </c>
      <c r="E3991" s="167">
        <v>1</v>
      </c>
      <c r="F3991" s="170" t="s">
        <v>5845</v>
      </c>
      <c r="G3991" s="169">
        <v>8938681.8695940729</v>
      </c>
      <c r="H3991" s="168" t="s">
        <v>1266</v>
      </c>
      <c r="I3991" s="168" t="s">
        <v>303</v>
      </c>
      <c r="J3991" s="169">
        <v>3596826.7982152821</v>
      </c>
      <c r="K3991" s="169">
        <v>2078306.0037398359</v>
      </c>
      <c r="L3991" s="168" t="s">
        <v>5</v>
      </c>
      <c r="M3991" s="168" t="s">
        <v>21</v>
      </c>
      <c r="N3991" s="168" t="s">
        <v>2829</v>
      </c>
      <c r="O3991" s="168" t="s">
        <v>21</v>
      </c>
      <c r="P3991" s="168" t="s">
        <v>2836</v>
      </c>
      <c r="Q3991" s="168" t="s">
        <v>2837</v>
      </c>
      <c r="R3991" s="168" t="s">
        <v>1259</v>
      </c>
      <c r="S3991" s="168" t="s">
        <v>21</v>
      </c>
      <c r="T3991" s="168" t="s">
        <v>1259</v>
      </c>
      <c r="U3991" s="168" t="s">
        <v>1259</v>
      </c>
      <c r="V3991" s="168" t="s">
        <v>2837</v>
      </c>
      <c r="W3991" s="168" t="s">
        <v>1259</v>
      </c>
      <c r="X3991" s="168" t="s">
        <v>21</v>
      </c>
      <c r="Y3991" s="168" t="s">
        <v>1259</v>
      </c>
      <c r="Z3991" s="168" t="s">
        <v>21</v>
      </c>
      <c r="AA3991" s="168" t="s">
        <v>5846</v>
      </c>
      <c r="AB3991" s="168" t="s">
        <v>5847</v>
      </c>
      <c r="AC3991" s="168" t="s">
        <v>9969</v>
      </c>
      <c r="AD3991" s="169">
        <v>5149665.1984297903</v>
      </c>
      <c r="AE3991" s="168" t="s">
        <v>816</v>
      </c>
      <c r="AF3991" s="169">
        <v>-3180211.7864791029</v>
      </c>
      <c r="AG3991" s="169">
        <v>-4078113.051423213</v>
      </c>
      <c r="AH3991" s="169">
        <v>-1536895.1410323421</v>
      </c>
      <c r="AI3991" s="168" t="s">
        <v>21</v>
      </c>
    </row>
    <row r="3992" spans="1:35" hidden="1" x14ac:dyDescent="0.25">
      <c r="A3992" s="179" t="b">
        <f>IF(E3992&lt;&gt;1,"",NOT(ISNA(VLOOKUP(P3992,Mapping!$P:$P,1,FALSE))))</f>
        <v>0</v>
      </c>
      <c r="B3992" s="180" t="str">
        <f t="shared" si="62"/>
        <v/>
      </c>
      <c r="E3992" s="167">
        <v>1</v>
      </c>
      <c r="F3992" s="170" t="s">
        <v>5848</v>
      </c>
      <c r="G3992" s="169">
        <v>160995.3842210405</v>
      </c>
      <c r="H3992" s="168" t="s">
        <v>1266</v>
      </c>
      <c r="I3992" s="168" t="s">
        <v>3223</v>
      </c>
      <c r="J3992" s="169">
        <v>59136.752294427133</v>
      </c>
      <c r="K3992" s="169">
        <v>11675.89835351283</v>
      </c>
      <c r="L3992" s="168" t="s">
        <v>5</v>
      </c>
      <c r="M3992" s="168" t="s">
        <v>21</v>
      </c>
      <c r="N3992" s="168" t="s">
        <v>2829</v>
      </c>
      <c r="O3992" s="168" t="s">
        <v>21</v>
      </c>
      <c r="P3992" s="168" t="s">
        <v>2831</v>
      </c>
      <c r="Q3992" s="168" t="s">
        <v>2832</v>
      </c>
      <c r="R3992" s="168" t="s">
        <v>1259</v>
      </c>
      <c r="S3992" s="168" t="s">
        <v>21</v>
      </c>
      <c r="T3992" s="168" t="s">
        <v>1259</v>
      </c>
      <c r="U3992" s="168" t="s">
        <v>1259</v>
      </c>
      <c r="V3992" s="168" t="s">
        <v>2832</v>
      </c>
      <c r="W3992" s="168" t="s">
        <v>1259</v>
      </c>
      <c r="X3992" s="168" t="s">
        <v>21</v>
      </c>
      <c r="Y3992" s="168" t="s">
        <v>1259</v>
      </c>
      <c r="Z3992" s="168" t="s">
        <v>21</v>
      </c>
      <c r="AA3992" s="168" t="s">
        <v>5849</v>
      </c>
      <c r="AB3992" s="168" t="s">
        <v>1259</v>
      </c>
      <c r="AC3992" s="168" t="s">
        <v>9970</v>
      </c>
      <c r="AD3992" s="169">
        <v>91576.74454392874</v>
      </c>
      <c r="AE3992" s="168" t="s">
        <v>817</v>
      </c>
      <c r="AF3992" s="169">
        <v>-27104.031872044379</v>
      </c>
      <c r="AG3992" s="169">
        <v>-71076.528579107966</v>
      </c>
      <c r="AH3992" s="169">
        <v>-38288.40919595334</v>
      </c>
      <c r="AI3992" s="168" t="s">
        <v>21</v>
      </c>
    </row>
    <row r="3993" spans="1:35" hidden="1" x14ac:dyDescent="0.25">
      <c r="A3993" s="179" t="b">
        <f>IF(E3993&lt;&gt;1,"",NOT(ISNA(VLOOKUP(P3993,Mapping!$P:$P,1,FALSE))))</f>
        <v>0</v>
      </c>
      <c r="B3993" s="180" t="str">
        <f t="shared" si="62"/>
        <v/>
      </c>
      <c r="E3993" s="167">
        <v>1</v>
      </c>
      <c r="F3993" s="170" t="s">
        <v>5850</v>
      </c>
      <c r="G3993" s="169">
        <v>1012596.124740029</v>
      </c>
      <c r="H3993" s="168" t="s">
        <v>1266</v>
      </c>
      <c r="I3993" s="168" t="s">
        <v>402</v>
      </c>
      <c r="J3993" s="169">
        <v>279569.67900783179</v>
      </c>
      <c r="K3993" s="169">
        <v>165162.0730972795</v>
      </c>
      <c r="L3993" s="168" t="s">
        <v>5</v>
      </c>
      <c r="M3993" s="168" t="s">
        <v>21</v>
      </c>
      <c r="N3993" s="168" t="s">
        <v>2829</v>
      </c>
      <c r="O3993" s="168" t="s">
        <v>21</v>
      </c>
      <c r="P3993" s="168" t="s">
        <v>2831</v>
      </c>
      <c r="Q3993" s="168" t="s">
        <v>2832</v>
      </c>
      <c r="R3993" s="168" t="s">
        <v>1259</v>
      </c>
      <c r="S3993" s="168" t="s">
        <v>21</v>
      </c>
      <c r="T3993" s="168" t="s">
        <v>1259</v>
      </c>
      <c r="U3993" s="168" t="s">
        <v>1259</v>
      </c>
      <c r="V3993" s="168" t="s">
        <v>2832</v>
      </c>
      <c r="W3993" s="168" t="s">
        <v>1259</v>
      </c>
      <c r="X3993" s="168" t="s">
        <v>21</v>
      </c>
      <c r="Y3993" s="168" t="s">
        <v>1259</v>
      </c>
      <c r="Z3993" s="168" t="s">
        <v>21</v>
      </c>
      <c r="AA3993" s="168" t="s">
        <v>5851</v>
      </c>
      <c r="AB3993" s="168" t="s">
        <v>1259</v>
      </c>
      <c r="AC3993" s="168" t="s">
        <v>9971</v>
      </c>
      <c r="AD3993" s="169">
        <v>459762.68623127107</v>
      </c>
      <c r="AE3993" s="168" t="s">
        <v>809</v>
      </c>
      <c r="AF3993" s="169">
        <v>-428438.67631604488</v>
      </c>
      <c r="AG3993" s="169">
        <v>-197796.4137803003</v>
      </c>
      <c r="AH3993" s="169">
        <v>-360397.91689435212</v>
      </c>
      <c r="AI3993" s="168" t="s">
        <v>21</v>
      </c>
    </row>
    <row r="3994" spans="1:35" hidden="1" x14ac:dyDescent="0.25">
      <c r="A3994" s="179" t="b">
        <f>IF(E3994&lt;&gt;1,"",NOT(ISNA(VLOOKUP(P3994,Mapping!$P:$P,1,FALSE))))</f>
        <v>0</v>
      </c>
      <c r="B3994" s="180" t="str">
        <f t="shared" si="62"/>
        <v/>
      </c>
      <c r="E3994" s="167">
        <v>1</v>
      </c>
      <c r="F3994" s="170" t="s">
        <v>5850</v>
      </c>
      <c r="G3994" s="169">
        <v>1101104.3500383091</v>
      </c>
      <c r="H3994" s="168" t="s">
        <v>1266</v>
      </c>
      <c r="I3994" s="168" t="s">
        <v>402</v>
      </c>
      <c r="J3994" s="169">
        <v>304006.09104974527</v>
      </c>
      <c r="K3994" s="169">
        <v>179598.4328850265</v>
      </c>
      <c r="L3994" s="168" t="s">
        <v>5</v>
      </c>
      <c r="M3994" s="168" t="s">
        <v>21</v>
      </c>
      <c r="N3994" s="168" t="s">
        <v>2829</v>
      </c>
      <c r="O3994" s="168" t="s">
        <v>21</v>
      </c>
      <c r="P3994" s="168" t="s">
        <v>2836</v>
      </c>
      <c r="Q3994" s="168" t="s">
        <v>2837</v>
      </c>
      <c r="R3994" s="168" t="s">
        <v>1259</v>
      </c>
      <c r="S3994" s="168" t="s">
        <v>21</v>
      </c>
      <c r="T3994" s="168" t="s">
        <v>1259</v>
      </c>
      <c r="U3994" s="168" t="s">
        <v>1259</v>
      </c>
      <c r="V3994" s="168" t="s">
        <v>2837</v>
      </c>
      <c r="W3994" s="168" t="s">
        <v>1259</v>
      </c>
      <c r="X3994" s="168" t="s">
        <v>21</v>
      </c>
      <c r="Y3994" s="168" t="s">
        <v>1259</v>
      </c>
      <c r="Z3994" s="168" t="s">
        <v>21</v>
      </c>
      <c r="AA3994" s="168" t="s">
        <v>5851</v>
      </c>
      <c r="AB3994" s="168" t="s">
        <v>1259</v>
      </c>
      <c r="AC3994" s="168" t="s">
        <v>9972</v>
      </c>
      <c r="AD3994" s="169">
        <v>499949.27042064752</v>
      </c>
      <c r="AE3994" s="168" t="s">
        <v>809</v>
      </c>
      <c r="AF3994" s="169">
        <v>-465887.31547572272</v>
      </c>
      <c r="AG3994" s="169">
        <v>-215085.25098432691</v>
      </c>
      <c r="AH3994" s="169">
        <v>-391899.30154927127</v>
      </c>
      <c r="AI3994" s="168" t="s">
        <v>21</v>
      </c>
    </row>
    <row r="3995" spans="1:35" hidden="1" x14ac:dyDescent="0.25">
      <c r="A3995" s="179" t="b">
        <f>IF(E3995&lt;&gt;1,"",NOT(ISNA(VLOOKUP(P3995,Mapping!$P:$P,1,FALSE))))</f>
        <v>0</v>
      </c>
      <c r="B3995" s="180" t="str">
        <f t="shared" si="62"/>
        <v/>
      </c>
      <c r="E3995" s="167">
        <v>1</v>
      </c>
      <c r="F3995" s="170" t="s">
        <v>5852</v>
      </c>
      <c r="G3995" s="169">
        <v>493652.3570996726</v>
      </c>
      <c r="H3995" s="168" t="s">
        <v>1266</v>
      </c>
      <c r="I3995" s="168" t="s">
        <v>303</v>
      </c>
      <c r="J3995" s="169">
        <v>254916.1789437804</v>
      </c>
      <c r="K3995" s="169">
        <v>123732.9531628721</v>
      </c>
      <c r="L3995" s="168" t="s">
        <v>5</v>
      </c>
      <c r="M3995" s="168" t="s">
        <v>21</v>
      </c>
      <c r="N3995" s="168" t="s">
        <v>2829</v>
      </c>
      <c r="O3995" s="168" t="s">
        <v>21</v>
      </c>
      <c r="P3995" s="168" t="s">
        <v>2831</v>
      </c>
      <c r="Q3995" s="168" t="s">
        <v>2832</v>
      </c>
      <c r="R3995" s="168" t="s">
        <v>1259</v>
      </c>
      <c r="S3995" s="168" t="s">
        <v>21</v>
      </c>
      <c r="T3995" s="168" t="s">
        <v>1259</v>
      </c>
      <c r="U3995" s="168" t="s">
        <v>1259</v>
      </c>
      <c r="V3995" s="168" t="s">
        <v>2832</v>
      </c>
      <c r="W3995" s="168" t="s">
        <v>1259</v>
      </c>
      <c r="X3995" s="168" t="s">
        <v>21</v>
      </c>
      <c r="Y3995" s="168" t="s">
        <v>1259</v>
      </c>
      <c r="Z3995" s="168" t="s">
        <v>21</v>
      </c>
      <c r="AA3995" s="168" t="s">
        <v>5853</v>
      </c>
      <c r="AB3995" s="168" t="s">
        <v>5854</v>
      </c>
      <c r="AC3995" s="168" t="s">
        <v>4159</v>
      </c>
      <c r="AD3995" s="169">
        <v>331845.21765755821</v>
      </c>
      <c r="AE3995" s="168" t="s">
        <v>816</v>
      </c>
      <c r="AF3995" s="169">
        <v>-147980.7131398874</v>
      </c>
      <c r="AG3995" s="169">
        <v>-225220.02122058181</v>
      </c>
      <c r="AH3995" s="169">
        <v>-96042.100436237524</v>
      </c>
      <c r="AI3995" s="168" t="s">
        <v>21</v>
      </c>
    </row>
    <row r="3996" spans="1:35" hidden="1" x14ac:dyDescent="0.25">
      <c r="A3996" s="179" t="b">
        <f>IF(E3996&lt;&gt;1,"",NOT(ISNA(VLOOKUP(P3996,Mapping!$P:$P,1,FALSE))))</f>
        <v>0</v>
      </c>
      <c r="B3996" s="180" t="str">
        <f t="shared" si="62"/>
        <v/>
      </c>
      <c r="E3996" s="167">
        <v>1</v>
      </c>
      <c r="F3996" s="170" t="s">
        <v>5852</v>
      </c>
      <c r="G3996" s="169">
        <v>20128083.868480649</v>
      </c>
      <c r="H3996" s="168" t="s">
        <v>1266</v>
      </c>
      <c r="I3996" s="168" t="s">
        <v>303</v>
      </c>
      <c r="J3996" s="169">
        <v>10393902.015091671</v>
      </c>
      <c r="K3996" s="169">
        <v>5045063.0342158368</v>
      </c>
      <c r="L3996" s="168" t="s">
        <v>5</v>
      </c>
      <c r="M3996" s="168" t="s">
        <v>21</v>
      </c>
      <c r="N3996" s="168" t="s">
        <v>2829</v>
      </c>
      <c r="O3996" s="168" t="s">
        <v>21</v>
      </c>
      <c r="P3996" s="168" t="s">
        <v>2842</v>
      </c>
      <c r="Q3996" s="168" t="s">
        <v>2834</v>
      </c>
      <c r="R3996" s="168" t="s">
        <v>1259</v>
      </c>
      <c r="S3996" s="168" t="s">
        <v>21</v>
      </c>
      <c r="T3996" s="168" t="s">
        <v>1259</v>
      </c>
      <c r="U3996" s="168" t="s">
        <v>1259</v>
      </c>
      <c r="V3996" s="168" t="s">
        <v>2834</v>
      </c>
      <c r="W3996" s="168" t="s">
        <v>1259</v>
      </c>
      <c r="X3996" s="168" t="s">
        <v>21</v>
      </c>
      <c r="Y3996" s="168" t="s">
        <v>1259</v>
      </c>
      <c r="Z3996" s="168" t="s">
        <v>21</v>
      </c>
      <c r="AA3996" s="168" t="s">
        <v>5853</v>
      </c>
      <c r="AB3996" s="168" t="s">
        <v>5854</v>
      </c>
      <c r="AC3996" s="168" t="s">
        <v>9973</v>
      </c>
      <c r="AD3996" s="169">
        <v>13530591.470500991</v>
      </c>
      <c r="AE3996" s="168" t="s">
        <v>816</v>
      </c>
      <c r="AF3996" s="169">
        <v>-6033736.418270221</v>
      </c>
      <c r="AG3996" s="169">
        <v>-9183076.7356663551</v>
      </c>
      <c r="AH3996" s="169">
        <v>-3916001.665308191</v>
      </c>
      <c r="AI3996" s="168" t="s">
        <v>21</v>
      </c>
    </row>
    <row r="3997" spans="1:35" hidden="1" x14ac:dyDescent="0.25">
      <c r="A3997" s="179" t="b">
        <f>IF(E3997&lt;&gt;1,"",NOT(ISNA(VLOOKUP(P3997,Mapping!$P:$P,1,FALSE))))</f>
        <v>0</v>
      </c>
      <c r="B3997" s="180" t="str">
        <f t="shared" si="62"/>
        <v/>
      </c>
      <c r="E3997" s="167">
        <v>1</v>
      </c>
      <c r="F3997" s="170" t="s">
        <v>5852</v>
      </c>
      <c r="G3997" s="169">
        <v>348407.31851076899</v>
      </c>
      <c r="H3997" s="168" t="s">
        <v>1266</v>
      </c>
      <c r="I3997" s="168" t="s">
        <v>303</v>
      </c>
      <c r="J3997" s="169">
        <v>179913.37643482891</v>
      </c>
      <c r="K3997" s="169">
        <v>87327.581450584636</v>
      </c>
      <c r="L3997" s="168" t="s">
        <v>5</v>
      </c>
      <c r="M3997" s="168" t="s">
        <v>21</v>
      </c>
      <c r="N3997" s="168" t="s">
        <v>2829</v>
      </c>
      <c r="O3997" s="168" t="s">
        <v>21</v>
      </c>
      <c r="P3997" s="168" t="s">
        <v>2836</v>
      </c>
      <c r="Q3997" s="168" t="s">
        <v>2837</v>
      </c>
      <c r="R3997" s="168" t="s">
        <v>1259</v>
      </c>
      <c r="S3997" s="168" t="s">
        <v>21</v>
      </c>
      <c r="T3997" s="168" t="s">
        <v>1259</v>
      </c>
      <c r="U3997" s="168" t="s">
        <v>1259</v>
      </c>
      <c r="V3997" s="168" t="s">
        <v>2837</v>
      </c>
      <c r="W3997" s="168" t="s">
        <v>1259</v>
      </c>
      <c r="X3997" s="168" t="s">
        <v>21</v>
      </c>
      <c r="Y3997" s="168" t="s">
        <v>1259</v>
      </c>
      <c r="Z3997" s="168" t="s">
        <v>21</v>
      </c>
      <c r="AA3997" s="168" t="s">
        <v>5853</v>
      </c>
      <c r="AB3997" s="168" t="s">
        <v>5854</v>
      </c>
      <c r="AC3997" s="168" t="s">
        <v>9974</v>
      </c>
      <c r="AD3997" s="169">
        <v>234207.9416453552</v>
      </c>
      <c r="AE3997" s="168" t="s">
        <v>816</v>
      </c>
      <c r="AF3997" s="169">
        <v>-104441.03571041919</v>
      </c>
      <c r="AG3997" s="169">
        <v>-158954.5811741318</v>
      </c>
      <c r="AH3997" s="169">
        <v>-67784.079617744603</v>
      </c>
      <c r="AI3997" s="168" t="s">
        <v>21</v>
      </c>
    </row>
    <row r="3998" spans="1:35" hidden="1" x14ac:dyDescent="0.25">
      <c r="A3998" s="179" t="b">
        <f>IF(E3998&lt;&gt;1,"",NOT(ISNA(VLOOKUP(P3998,Mapping!$P:$P,1,FALSE))))</f>
        <v>0</v>
      </c>
      <c r="B3998" s="180" t="str">
        <f t="shared" si="62"/>
        <v/>
      </c>
      <c r="E3998" s="167">
        <v>1</v>
      </c>
      <c r="F3998" s="170" t="s">
        <v>5855</v>
      </c>
      <c r="G3998" s="169">
        <v>873243.01493601548</v>
      </c>
      <c r="H3998" s="168" t="s">
        <v>1266</v>
      </c>
      <c r="I3998" s="168" t="s">
        <v>2855</v>
      </c>
      <c r="J3998" s="169">
        <v>213552.67921774849</v>
      </c>
      <c r="K3998" s="169">
        <v>91993.951715547708</v>
      </c>
      <c r="L3998" s="168" t="s">
        <v>5</v>
      </c>
      <c r="M3998" s="168" t="s">
        <v>21</v>
      </c>
      <c r="N3998" s="168" t="s">
        <v>2829</v>
      </c>
      <c r="O3998" s="168" t="s">
        <v>21</v>
      </c>
      <c r="P3998" s="168" t="s">
        <v>2831</v>
      </c>
      <c r="Q3998" s="168" t="s">
        <v>2832</v>
      </c>
      <c r="R3998" s="168" t="s">
        <v>1259</v>
      </c>
      <c r="S3998" s="168" t="s">
        <v>21</v>
      </c>
      <c r="T3998" s="168" t="s">
        <v>1259</v>
      </c>
      <c r="U3998" s="168" t="s">
        <v>1259</v>
      </c>
      <c r="V3998" s="168" t="s">
        <v>2832</v>
      </c>
      <c r="W3998" s="168" t="s">
        <v>1259</v>
      </c>
      <c r="X3998" s="168" t="s">
        <v>21</v>
      </c>
      <c r="Y3998" s="168" t="s">
        <v>1259</v>
      </c>
      <c r="Z3998" s="168" t="s">
        <v>21</v>
      </c>
      <c r="AA3998" s="168" t="s">
        <v>5856</v>
      </c>
      <c r="AB3998" s="168" t="s">
        <v>1259</v>
      </c>
      <c r="AC3998" s="168" t="s">
        <v>9975</v>
      </c>
      <c r="AD3998" s="169">
        <v>278674.36115062452</v>
      </c>
      <c r="AE3998" s="168" t="s">
        <v>808</v>
      </c>
      <c r="AF3998" s="169">
        <v>-209187.7510305449</v>
      </c>
      <c r="AG3998" s="169">
        <v>-216929.66632297961</v>
      </c>
      <c r="AH3998" s="169">
        <v>-127391.67850110951</v>
      </c>
      <c r="AI3998" s="168" t="s">
        <v>21</v>
      </c>
    </row>
    <row r="3999" spans="1:35" hidden="1" x14ac:dyDescent="0.25">
      <c r="A3999" s="179" t="b">
        <f>IF(E3999&lt;&gt;1,"",NOT(ISNA(VLOOKUP(P3999,Mapping!$P:$P,1,FALSE))))</f>
        <v>0</v>
      </c>
      <c r="B3999" s="180" t="str">
        <f t="shared" si="62"/>
        <v/>
      </c>
      <c r="E3999" s="167">
        <v>1</v>
      </c>
      <c r="F3999" s="170" t="s">
        <v>5857</v>
      </c>
      <c r="G3999" s="169">
        <v>283571.83997444587</v>
      </c>
      <c r="H3999" s="168" t="s">
        <v>1266</v>
      </c>
      <c r="I3999" s="168" t="s">
        <v>421</v>
      </c>
      <c r="J3999" s="169">
        <v>131793.36250226951</v>
      </c>
      <c r="K3999" s="169">
        <v>30048.3594237119</v>
      </c>
      <c r="L3999" s="168" t="s">
        <v>5</v>
      </c>
      <c r="M3999" s="168" t="s">
        <v>21</v>
      </c>
      <c r="N3999" s="168" t="s">
        <v>2829</v>
      </c>
      <c r="O3999" s="168" t="s">
        <v>21</v>
      </c>
      <c r="P3999" s="168" t="s">
        <v>2831</v>
      </c>
      <c r="Q3999" s="168" t="s">
        <v>2832</v>
      </c>
      <c r="R3999" s="168" t="s">
        <v>1259</v>
      </c>
      <c r="S3999" s="168" t="s">
        <v>21</v>
      </c>
      <c r="T3999" s="168" t="s">
        <v>1259</v>
      </c>
      <c r="U3999" s="168" t="s">
        <v>1259</v>
      </c>
      <c r="V3999" s="168" t="s">
        <v>2832</v>
      </c>
      <c r="W3999" s="168" t="s">
        <v>1259</v>
      </c>
      <c r="X3999" s="168" t="s">
        <v>21</v>
      </c>
      <c r="Y3999" s="168" t="s">
        <v>1259</v>
      </c>
      <c r="Z3999" s="168" t="s">
        <v>21</v>
      </c>
      <c r="AA3999" s="168" t="s">
        <v>5858</v>
      </c>
      <c r="AB3999" s="168" t="s">
        <v>1259</v>
      </c>
      <c r="AC3999" s="168" t="s">
        <v>2776</v>
      </c>
      <c r="AD3999" s="169">
        <v>238020.85545133811</v>
      </c>
      <c r="AE3999" s="168" t="s">
        <v>807</v>
      </c>
      <c r="AF3999" s="169">
        <v>-38932.769491393818</v>
      </c>
      <c r="AG3999" s="169">
        <v>-136065.4672067402</v>
      </c>
      <c r="AH3999" s="169">
        <v>-65935.344014290022</v>
      </c>
      <c r="AI3999" s="168" t="s">
        <v>21</v>
      </c>
    </row>
    <row r="4000" spans="1:35" hidden="1" x14ac:dyDescent="0.25">
      <c r="A4000" s="179" t="b">
        <f>IF(E4000&lt;&gt;1,"",NOT(ISNA(VLOOKUP(P4000,Mapping!$P:$P,1,FALSE))))</f>
        <v>0</v>
      </c>
      <c r="B4000" s="180" t="str">
        <f t="shared" si="62"/>
        <v/>
      </c>
      <c r="E4000" s="167">
        <v>1</v>
      </c>
      <c r="F4000" s="170" t="s">
        <v>5859</v>
      </c>
      <c r="G4000" s="169">
        <v>946805.98355605511</v>
      </c>
      <c r="H4000" s="168" t="s">
        <v>1266</v>
      </c>
      <c r="I4000" s="168" t="s">
        <v>779</v>
      </c>
      <c r="J4000" s="169">
        <v>337169.08585243701</v>
      </c>
      <c r="K4000" s="169">
        <v>216472.2670076497</v>
      </c>
      <c r="L4000" s="168" t="s">
        <v>5</v>
      </c>
      <c r="M4000" s="168" t="s">
        <v>21</v>
      </c>
      <c r="N4000" s="168" t="s">
        <v>2829</v>
      </c>
      <c r="O4000" s="168" t="s">
        <v>21</v>
      </c>
      <c r="P4000" s="168" t="s">
        <v>2831</v>
      </c>
      <c r="Q4000" s="168" t="s">
        <v>2832</v>
      </c>
      <c r="R4000" s="168" t="s">
        <v>1259</v>
      </c>
      <c r="S4000" s="168" t="s">
        <v>21</v>
      </c>
      <c r="T4000" s="168" t="s">
        <v>1259</v>
      </c>
      <c r="U4000" s="168" t="s">
        <v>1259</v>
      </c>
      <c r="V4000" s="168" t="s">
        <v>2832</v>
      </c>
      <c r="W4000" s="168" t="s">
        <v>1259</v>
      </c>
      <c r="X4000" s="168" t="s">
        <v>21</v>
      </c>
      <c r="Y4000" s="168" t="s">
        <v>1259</v>
      </c>
      <c r="Z4000" s="168" t="s">
        <v>21</v>
      </c>
      <c r="AA4000" s="168" t="s">
        <v>5860</v>
      </c>
      <c r="AB4000" s="168" t="s">
        <v>1259</v>
      </c>
      <c r="AC4000" s="168" t="s">
        <v>9976</v>
      </c>
      <c r="AD4000" s="169">
        <v>526671.356621632</v>
      </c>
      <c r="AE4000" s="168" t="s">
        <v>814</v>
      </c>
      <c r="AF4000" s="169">
        <v>-447898.02561762522</v>
      </c>
      <c r="AG4000" s="169">
        <v>-242138.16966498049</v>
      </c>
      <c r="AH4000" s="169">
        <v>-271992.25150452851</v>
      </c>
      <c r="AI4000" s="168" t="s">
        <v>21</v>
      </c>
    </row>
    <row r="4001" spans="1:35" hidden="1" x14ac:dyDescent="0.25">
      <c r="A4001" s="179" t="b">
        <f>IF(E4001&lt;&gt;1,"",NOT(ISNA(VLOOKUP(P4001,Mapping!$P:$P,1,FALSE))))</f>
        <v>0</v>
      </c>
      <c r="B4001" s="180" t="str">
        <f t="shared" si="62"/>
        <v/>
      </c>
      <c r="E4001" s="167">
        <v>1</v>
      </c>
      <c r="F4001" s="170" t="s">
        <v>5861</v>
      </c>
      <c r="G4001" s="169">
        <v>5234760.0759427464</v>
      </c>
      <c r="H4001" s="168" t="s">
        <v>1266</v>
      </c>
      <c r="I4001" s="168" t="s">
        <v>402</v>
      </c>
      <c r="J4001" s="169">
        <v>1472338.819155727</v>
      </c>
      <c r="K4001" s="169">
        <v>622156.18160307501</v>
      </c>
      <c r="L4001" s="168" t="s">
        <v>5</v>
      </c>
      <c r="M4001" s="168" t="s">
        <v>21</v>
      </c>
      <c r="N4001" s="168" t="s">
        <v>2829</v>
      </c>
      <c r="O4001" s="168" t="s">
        <v>21</v>
      </c>
      <c r="P4001" s="168" t="s">
        <v>2831</v>
      </c>
      <c r="Q4001" s="168" t="s">
        <v>2832</v>
      </c>
      <c r="R4001" s="168" t="s">
        <v>1259</v>
      </c>
      <c r="S4001" s="168" t="s">
        <v>21</v>
      </c>
      <c r="T4001" s="168" t="s">
        <v>1259</v>
      </c>
      <c r="U4001" s="168" t="s">
        <v>1259</v>
      </c>
      <c r="V4001" s="168" t="s">
        <v>2832</v>
      </c>
      <c r="W4001" s="168" t="s">
        <v>1259</v>
      </c>
      <c r="X4001" s="168" t="s">
        <v>21</v>
      </c>
      <c r="Y4001" s="168" t="s">
        <v>1259</v>
      </c>
      <c r="Z4001" s="168" t="s">
        <v>21</v>
      </c>
      <c r="AA4001" s="168" t="s">
        <v>5862</v>
      </c>
      <c r="AB4001" s="168" t="s">
        <v>1259</v>
      </c>
      <c r="AC4001" s="168" t="s">
        <v>9977</v>
      </c>
      <c r="AD4001" s="169">
        <v>2371742.9499250138</v>
      </c>
      <c r="AE4001" s="168" t="s">
        <v>808</v>
      </c>
      <c r="AF4001" s="169">
        <v>-657720.09031366743</v>
      </c>
      <c r="AG4001" s="169">
        <v>1451237.813981723</v>
      </c>
      <c r="AH4001" s="169">
        <v>-761979.66019009799</v>
      </c>
      <c r="AI4001" s="168" t="s">
        <v>21</v>
      </c>
    </row>
    <row r="4002" spans="1:35" hidden="1" x14ac:dyDescent="0.25">
      <c r="A4002" s="179" t="b">
        <f>IF(E4002&lt;&gt;1,"",NOT(ISNA(VLOOKUP(P4002,Mapping!$P:$P,1,FALSE))))</f>
        <v>0</v>
      </c>
      <c r="B4002" s="180" t="str">
        <f t="shared" si="62"/>
        <v/>
      </c>
      <c r="E4002" s="167">
        <v>1</v>
      </c>
      <c r="F4002" s="170" t="s">
        <v>5861</v>
      </c>
      <c r="G4002" s="169">
        <v>1099644.741073681</v>
      </c>
      <c r="H4002" s="168" t="s">
        <v>1266</v>
      </c>
      <c r="I4002" s="168" t="s">
        <v>402</v>
      </c>
      <c r="J4002" s="169">
        <v>309288.22258805222</v>
      </c>
      <c r="K4002" s="169">
        <v>130693.8165839611</v>
      </c>
      <c r="L4002" s="168" t="s">
        <v>5</v>
      </c>
      <c r="M4002" s="168" t="s">
        <v>21</v>
      </c>
      <c r="N4002" s="168" t="s">
        <v>2829</v>
      </c>
      <c r="O4002" s="168" t="s">
        <v>21</v>
      </c>
      <c r="P4002" s="168" t="s">
        <v>2836</v>
      </c>
      <c r="Q4002" s="168" t="s">
        <v>2837</v>
      </c>
      <c r="R4002" s="168" t="s">
        <v>1259</v>
      </c>
      <c r="S4002" s="168" t="s">
        <v>21</v>
      </c>
      <c r="T4002" s="168" t="s">
        <v>1259</v>
      </c>
      <c r="U4002" s="168" t="s">
        <v>1259</v>
      </c>
      <c r="V4002" s="168" t="s">
        <v>2837</v>
      </c>
      <c r="W4002" s="168" t="s">
        <v>1259</v>
      </c>
      <c r="X4002" s="168" t="s">
        <v>21</v>
      </c>
      <c r="Y4002" s="168" t="s">
        <v>1259</v>
      </c>
      <c r="Z4002" s="168" t="s">
        <v>21</v>
      </c>
      <c r="AA4002" s="168" t="s">
        <v>5862</v>
      </c>
      <c r="AB4002" s="168" t="s">
        <v>1259</v>
      </c>
      <c r="AC4002" s="168" t="s">
        <v>9978</v>
      </c>
      <c r="AD4002" s="169">
        <v>498222.38731617993</v>
      </c>
      <c r="AE4002" s="168" t="s">
        <v>808</v>
      </c>
      <c r="AF4002" s="169">
        <v>-138164.58212398141</v>
      </c>
      <c r="AG4002" s="169">
        <v>304855.62032274529</v>
      </c>
      <c r="AH4002" s="169">
        <v>-160065.9655795685</v>
      </c>
      <c r="AI4002" s="168" t="s">
        <v>21</v>
      </c>
    </row>
    <row r="4003" spans="1:35" hidden="1" x14ac:dyDescent="0.25">
      <c r="A4003" s="179" t="b">
        <f>IF(E4003&lt;&gt;1,"",NOT(ISNA(VLOOKUP(P4003,Mapping!$P:$P,1,FALSE))))</f>
        <v>0</v>
      </c>
      <c r="B4003" s="180" t="str">
        <f t="shared" si="62"/>
        <v/>
      </c>
      <c r="E4003" s="167">
        <v>1</v>
      </c>
      <c r="F4003" s="170" t="s">
        <v>5863</v>
      </c>
      <c r="G4003" s="169">
        <v>682108.15814309823</v>
      </c>
      <c r="H4003" s="168" t="s">
        <v>1266</v>
      </c>
      <c r="I4003" s="168" t="s">
        <v>2830</v>
      </c>
      <c r="J4003" s="169">
        <v>310550.02665488288</v>
      </c>
      <c r="K4003" s="169">
        <v>146471.89015937431</v>
      </c>
      <c r="L4003" s="168" t="s">
        <v>5</v>
      </c>
      <c r="M4003" s="168" t="s">
        <v>21</v>
      </c>
      <c r="N4003" s="168" t="s">
        <v>2829</v>
      </c>
      <c r="O4003" s="168" t="s">
        <v>21</v>
      </c>
      <c r="P4003" s="168" t="s">
        <v>2831</v>
      </c>
      <c r="Q4003" s="168" t="s">
        <v>2832</v>
      </c>
      <c r="R4003" s="168" t="s">
        <v>1259</v>
      </c>
      <c r="S4003" s="168" t="s">
        <v>21</v>
      </c>
      <c r="T4003" s="168" t="s">
        <v>1259</v>
      </c>
      <c r="U4003" s="168" t="s">
        <v>1259</v>
      </c>
      <c r="V4003" s="168" t="s">
        <v>2832</v>
      </c>
      <c r="W4003" s="168" t="s">
        <v>1259</v>
      </c>
      <c r="X4003" s="168" t="s">
        <v>21</v>
      </c>
      <c r="Y4003" s="168" t="s">
        <v>1259</v>
      </c>
      <c r="Z4003" s="168" t="s">
        <v>21</v>
      </c>
      <c r="AA4003" s="168" t="s">
        <v>5864</v>
      </c>
      <c r="AB4003" s="168" t="s">
        <v>1259</v>
      </c>
      <c r="AC4003" s="168" t="s">
        <v>9979</v>
      </c>
      <c r="AD4003" s="169">
        <v>490310.1969010696</v>
      </c>
      <c r="AE4003" s="168" t="s">
        <v>811</v>
      </c>
      <c r="AF4003" s="169">
        <v>-224295.07980976099</v>
      </c>
      <c r="AG4003" s="169">
        <v>104532.80799573089</v>
      </c>
      <c r="AH4003" s="169">
        <v>-434312.20701948751</v>
      </c>
      <c r="AI4003" s="168" t="s">
        <v>21</v>
      </c>
    </row>
    <row r="4004" spans="1:35" hidden="1" x14ac:dyDescent="0.25">
      <c r="A4004" s="179" t="b">
        <f>IF(E4004&lt;&gt;1,"",NOT(ISNA(VLOOKUP(P4004,Mapping!$P:$P,1,FALSE))))</f>
        <v>0</v>
      </c>
      <c r="B4004" s="180" t="str">
        <f t="shared" si="62"/>
        <v/>
      </c>
      <c r="E4004" s="167">
        <v>1</v>
      </c>
      <c r="F4004" s="170" t="s">
        <v>5865</v>
      </c>
      <c r="G4004" s="169">
        <v>11462106.476993339</v>
      </c>
      <c r="H4004" s="168" t="s">
        <v>1266</v>
      </c>
      <c r="I4004" s="168" t="s">
        <v>402</v>
      </c>
      <c r="J4004" s="169">
        <v>3421184.2146697808</v>
      </c>
      <c r="K4004" s="169">
        <v>2211182.6658352129</v>
      </c>
      <c r="L4004" s="168" t="s">
        <v>5</v>
      </c>
      <c r="M4004" s="168" t="s">
        <v>21</v>
      </c>
      <c r="N4004" s="168" t="s">
        <v>2829</v>
      </c>
      <c r="O4004" s="168" t="s">
        <v>21</v>
      </c>
      <c r="P4004" s="168" t="s">
        <v>2831</v>
      </c>
      <c r="Q4004" s="168" t="s">
        <v>2832</v>
      </c>
      <c r="R4004" s="168" t="s">
        <v>1259</v>
      </c>
      <c r="S4004" s="168" t="s">
        <v>21</v>
      </c>
      <c r="T4004" s="168" t="s">
        <v>1259</v>
      </c>
      <c r="U4004" s="168" t="s">
        <v>1259</v>
      </c>
      <c r="V4004" s="168" t="s">
        <v>2832</v>
      </c>
      <c r="W4004" s="168" t="s">
        <v>1259</v>
      </c>
      <c r="X4004" s="168" t="s">
        <v>21</v>
      </c>
      <c r="Y4004" s="168" t="s">
        <v>1259</v>
      </c>
      <c r="Z4004" s="168" t="s">
        <v>21</v>
      </c>
      <c r="AA4004" s="168" t="s">
        <v>5866</v>
      </c>
      <c r="AB4004" s="168" t="s">
        <v>1259</v>
      </c>
      <c r="AC4004" s="168" t="s">
        <v>9980</v>
      </c>
      <c r="AD4004" s="169">
        <v>5114762.4660775894</v>
      </c>
      <c r="AE4004" s="168" t="s">
        <v>816</v>
      </c>
      <c r="AF4004" s="169">
        <v>-3263049.219381995</v>
      </c>
      <c r="AG4004" s="169">
        <v>-6728958.5164572187</v>
      </c>
      <c r="AH4004" s="169">
        <v>-2002637.789849035</v>
      </c>
      <c r="AI4004" s="168" t="s">
        <v>21</v>
      </c>
    </row>
    <row r="4005" spans="1:35" hidden="1" x14ac:dyDescent="0.25">
      <c r="A4005" s="179" t="b">
        <f>IF(E4005&lt;&gt;1,"",NOT(ISNA(VLOOKUP(P4005,Mapping!$P:$P,1,FALSE))))</f>
        <v>0</v>
      </c>
      <c r="B4005" s="180" t="str">
        <f t="shared" si="62"/>
        <v/>
      </c>
      <c r="E4005" s="183">
        <v>1</v>
      </c>
      <c r="F4005" t="s">
        <v>5865</v>
      </c>
      <c r="G4005" s="178">
        <v>9767372.1095099635</v>
      </c>
      <c r="H4005" t="s">
        <v>1266</v>
      </c>
      <c r="I4005" t="s">
        <v>402</v>
      </c>
      <c r="J4005" s="178">
        <v>2915343.6453354978</v>
      </c>
      <c r="K4005" s="178">
        <v>1884247.362617065</v>
      </c>
      <c r="L4005" t="s">
        <v>5</v>
      </c>
      <c r="M4005" t="s">
        <v>21</v>
      </c>
      <c r="N4005" t="s">
        <v>2829</v>
      </c>
      <c r="O4005" t="s">
        <v>21</v>
      </c>
      <c r="P4005" t="s">
        <v>2851</v>
      </c>
      <c r="Q4005" t="s">
        <v>2834</v>
      </c>
      <c r="R4005" t="s">
        <v>1259</v>
      </c>
      <c r="S4005" t="s">
        <v>21</v>
      </c>
      <c r="T4005" t="s">
        <v>1259</v>
      </c>
      <c r="U4005" t="s">
        <v>1259</v>
      </c>
      <c r="V4005" t="s">
        <v>2834</v>
      </c>
      <c r="W4005" t="s">
        <v>1259</v>
      </c>
      <c r="X4005" t="s">
        <v>21</v>
      </c>
      <c r="Y4005" t="s">
        <v>1259</v>
      </c>
      <c r="Z4005" t="s">
        <v>21</v>
      </c>
      <c r="AA4005" t="s">
        <v>5866</v>
      </c>
      <c r="AB4005" t="s">
        <v>1259</v>
      </c>
      <c r="AC4005" t="s">
        <v>9981</v>
      </c>
      <c r="AD4005" s="178">
        <v>4358517.2025935482</v>
      </c>
      <c r="AE4005" t="s">
        <v>816</v>
      </c>
      <c r="AF4005" s="178">
        <v>-2780589.7634367668</v>
      </c>
      <c r="AG4005" s="178">
        <v>-5734045.6461135671</v>
      </c>
      <c r="AH4005" s="178">
        <v>-1706536.9732242371</v>
      </c>
      <c r="AI4005" t="s">
        <v>21</v>
      </c>
    </row>
    <row r="4006" spans="1:35" hidden="1" x14ac:dyDescent="0.25">
      <c r="A4006" s="179" t="b">
        <f>IF(E4006&lt;&gt;1,"",NOT(ISNA(VLOOKUP(P4006,Mapping!$P:$P,1,FALSE))))</f>
        <v>0</v>
      </c>
      <c r="B4006" s="180" t="str">
        <f t="shared" si="62"/>
        <v/>
      </c>
      <c r="E4006" s="183">
        <v>1</v>
      </c>
      <c r="F4006" t="s">
        <v>5865</v>
      </c>
      <c r="G4006" s="178">
        <v>5858345.0323371543</v>
      </c>
      <c r="H4006" t="s">
        <v>1266</v>
      </c>
      <c r="I4006" t="s">
        <v>402</v>
      </c>
      <c r="J4006" s="178">
        <v>1748585.8806974189</v>
      </c>
      <c r="K4006" s="178">
        <v>1130147.500547708</v>
      </c>
      <c r="L4006" t="s">
        <v>5</v>
      </c>
      <c r="M4006" t="s">
        <v>21</v>
      </c>
      <c r="N4006" t="s">
        <v>2829</v>
      </c>
      <c r="O4006" t="s">
        <v>21</v>
      </c>
      <c r="P4006" t="s">
        <v>2836</v>
      </c>
      <c r="Q4006" t="s">
        <v>2837</v>
      </c>
      <c r="R4006" t="s">
        <v>1259</v>
      </c>
      <c r="S4006" t="s">
        <v>21</v>
      </c>
      <c r="T4006" t="s">
        <v>1259</v>
      </c>
      <c r="U4006" t="s">
        <v>1259</v>
      </c>
      <c r="V4006" t="s">
        <v>2837</v>
      </c>
      <c r="W4006" t="s">
        <v>1259</v>
      </c>
      <c r="X4006" t="s">
        <v>21</v>
      </c>
      <c r="Y4006" t="s">
        <v>1259</v>
      </c>
      <c r="Z4006" t="s">
        <v>21</v>
      </c>
      <c r="AA4006" t="s">
        <v>5866</v>
      </c>
      <c r="AB4006" t="s">
        <v>1259</v>
      </c>
      <c r="AC4006" t="s">
        <v>9982</v>
      </c>
      <c r="AD4006" s="178">
        <v>2614182.9466401991</v>
      </c>
      <c r="AE4006" t="s">
        <v>816</v>
      </c>
      <c r="AF4006" s="178">
        <v>-1667762.223550075</v>
      </c>
      <c r="AG4006" s="178">
        <v>-3439207.3373960191</v>
      </c>
      <c r="AH4006" s="178">
        <v>-1023559.078890204</v>
      </c>
      <c r="AI4006" t="s">
        <v>21</v>
      </c>
    </row>
    <row r="4007" spans="1:35" hidden="1" x14ac:dyDescent="0.25">
      <c r="A4007" s="179" t="b">
        <f>IF(E4007&lt;&gt;1,"",NOT(ISNA(VLOOKUP(P4007,Mapping!$P:$P,1,FALSE))))</f>
        <v>0</v>
      </c>
      <c r="B4007" s="180" t="str">
        <f t="shared" si="62"/>
        <v/>
      </c>
      <c r="E4007" s="183">
        <v>1</v>
      </c>
      <c r="F4007" t="s">
        <v>5867</v>
      </c>
      <c r="G4007" s="178">
        <v>276123.51158685889</v>
      </c>
      <c r="H4007" t="s">
        <v>1266</v>
      </c>
      <c r="I4007" t="s">
        <v>402</v>
      </c>
      <c r="J4007" s="178">
        <v>126433.9115784897</v>
      </c>
      <c r="K4007" s="178">
        <v>38252.448077940397</v>
      </c>
      <c r="L4007" t="s">
        <v>5</v>
      </c>
      <c r="M4007" t="s">
        <v>21</v>
      </c>
      <c r="N4007" t="s">
        <v>2829</v>
      </c>
      <c r="O4007" t="s">
        <v>21</v>
      </c>
      <c r="P4007" t="s">
        <v>2831</v>
      </c>
      <c r="Q4007" t="s">
        <v>2832</v>
      </c>
      <c r="R4007" t="s">
        <v>1259</v>
      </c>
      <c r="S4007" t="s">
        <v>21</v>
      </c>
      <c r="T4007" t="s">
        <v>1259</v>
      </c>
      <c r="U4007" t="s">
        <v>1259</v>
      </c>
      <c r="V4007" t="s">
        <v>2832</v>
      </c>
      <c r="W4007" t="s">
        <v>1259</v>
      </c>
      <c r="X4007" t="s">
        <v>21</v>
      </c>
      <c r="Y4007" t="s">
        <v>1259</v>
      </c>
      <c r="Z4007" t="s">
        <v>21</v>
      </c>
      <c r="AA4007" t="s">
        <v>5868</v>
      </c>
      <c r="AB4007" t="s">
        <v>1259</v>
      </c>
      <c r="AC4007" t="s">
        <v>9983</v>
      </c>
      <c r="AD4007" s="178">
        <v>217948.5344212355</v>
      </c>
      <c r="AE4007" t="s">
        <v>808</v>
      </c>
      <c r="AF4007" s="178">
        <v>-165636.1906023965</v>
      </c>
      <c r="AG4007" s="178">
        <v>-105363.1208215361</v>
      </c>
      <c r="AH4007" s="178">
        <v>-14144.2264332491</v>
      </c>
      <c r="AI4007" t="s">
        <v>21</v>
      </c>
    </row>
    <row r="4008" spans="1:35" hidden="1" x14ac:dyDescent="0.25">
      <c r="A4008" s="179" t="b">
        <f>IF(E4008&lt;&gt;1,"",NOT(ISNA(VLOOKUP(P4008,Mapping!$P:$P,1,FALSE))))</f>
        <v>0</v>
      </c>
      <c r="B4008" s="180" t="str">
        <f t="shared" si="62"/>
        <v/>
      </c>
      <c r="E4008" s="183">
        <v>1</v>
      </c>
      <c r="F4008" t="s">
        <v>5867</v>
      </c>
      <c r="G4008" s="178">
        <v>219091.2287195957</v>
      </c>
      <c r="H4008" t="s">
        <v>1266</v>
      </c>
      <c r="I4008" t="s">
        <v>402</v>
      </c>
      <c r="J4008" s="178">
        <v>100319.4580583278</v>
      </c>
      <c r="K4008" s="178">
        <v>30351.547402699889</v>
      </c>
      <c r="L4008" t="s">
        <v>5</v>
      </c>
      <c r="M4008" t="s">
        <v>21</v>
      </c>
      <c r="N4008" t="s">
        <v>2829</v>
      </c>
      <c r="O4008" t="s">
        <v>21</v>
      </c>
      <c r="P4008" t="s">
        <v>2836</v>
      </c>
      <c r="Q4008" t="s">
        <v>2837</v>
      </c>
      <c r="R4008" t="s">
        <v>1259</v>
      </c>
      <c r="S4008" t="s">
        <v>21</v>
      </c>
      <c r="T4008" t="s">
        <v>1259</v>
      </c>
      <c r="U4008" t="s">
        <v>1259</v>
      </c>
      <c r="V4008" t="s">
        <v>2837</v>
      </c>
      <c r="W4008" t="s">
        <v>1259</v>
      </c>
      <c r="X4008" t="s">
        <v>21</v>
      </c>
      <c r="Y4008" t="s">
        <v>1259</v>
      </c>
      <c r="Z4008" t="s">
        <v>21</v>
      </c>
      <c r="AA4008" t="s">
        <v>5868</v>
      </c>
      <c r="AB4008" t="s">
        <v>1259</v>
      </c>
      <c r="AC4008" t="s">
        <v>3700</v>
      </c>
      <c r="AD4008" s="178">
        <v>172932.07640872241</v>
      </c>
      <c r="AE4008" t="s">
        <v>808</v>
      </c>
      <c r="AF4008" s="178">
        <v>-131424.65236284959</v>
      </c>
      <c r="AG4008" s="178">
        <v>-83600.76065185084</v>
      </c>
      <c r="AH4008" s="178">
        <v>-11222.78914511754</v>
      </c>
      <c r="AI4008" t="s">
        <v>21</v>
      </c>
    </row>
    <row r="4009" spans="1:35" hidden="1" x14ac:dyDescent="0.25">
      <c r="A4009" s="179" t="b">
        <f>IF(E4009&lt;&gt;1,"",NOT(ISNA(VLOOKUP(P4009,Mapping!$P:$P,1,FALSE))))</f>
        <v>0</v>
      </c>
      <c r="B4009" s="180" t="str">
        <f t="shared" si="62"/>
        <v/>
      </c>
      <c r="E4009" s="183">
        <v>1</v>
      </c>
      <c r="F4009" t="s">
        <v>5869</v>
      </c>
      <c r="G4009" s="178">
        <v>245288.54989881389</v>
      </c>
      <c r="H4009" t="s">
        <v>1266</v>
      </c>
      <c r="I4009" t="s">
        <v>402</v>
      </c>
      <c r="J4009" s="178">
        <v>111118.6836234956</v>
      </c>
      <c r="K4009" s="178">
        <v>39166.547529890689</v>
      </c>
      <c r="L4009" t="s">
        <v>5</v>
      </c>
      <c r="M4009" t="s">
        <v>21</v>
      </c>
      <c r="N4009" t="s">
        <v>2829</v>
      </c>
      <c r="O4009" t="s">
        <v>21</v>
      </c>
      <c r="P4009" t="s">
        <v>2831</v>
      </c>
      <c r="Q4009" t="s">
        <v>2832</v>
      </c>
      <c r="R4009" t="s">
        <v>1259</v>
      </c>
      <c r="S4009" t="s">
        <v>21</v>
      </c>
      <c r="T4009" t="s">
        <v>1259</v>
      </c>
      <c r="U4009" t="s">
        <v>1259</v>
      </c>
      <c r="V4009" t="s">
        <v>2832</v>
      </c>
      <c r="W4009" t="s">
        <v>1259</v>
      </c>
      <c r="X4009" t="s">
        <v>21</v>
      </c>
      <c r="Y4009" t="s">
        <v>1259</v>
      </c>
      <c r="Z4009" t="s">
        <v>21</v>
      </c>
      <c r="AA4009" t="s">
        <v>5870</v>
      </c>
      <c r="AB4009" t="s">
        <v>1259</v>
      </c>
      <c r="AC4009" t="s">
        <v>9549</v>
      </c>
      <c r="AD4009" s="178">
        <v>158999.0683205231</v>
      </c>
      <c r="AE4009" t="s">
        <v>808</v>
      </c>
      <c r="AF4009" s="178">
        <v>-101004.13604076509</v>
      </c>
      <c r="AG4009" s="178">
        <v>35631.499416917592</v>
      </c>
      <c r="AH4009" s="178">
        <v>-20283.596395327651</v>
      </c>
      <c r="AI4009" t="s">
        <v>21</v>
      </c>
    </row>
    <row r="4010" spans="1:35" hidden="1" x14ac:dyDescent="0.25">
      <c r="A4010" s="179" t="b">
        <f>IF(E4010&lt;&gt;1,"",NOT(ISNA(VLOOKUP(P4010,Mapping!$P:$P,1,FALSE))))</f>
        <v>0</v>
      </c>
      <c r="B4010" s="180" t="str">
        <f t="shared" si="62"/>
        <v/>
      </c>
      <c r="E4010" s="183">
        <v>1</v>
      </c>
      <c r="F4010" t="s">
        <v>5871</v>
      </c>
      <c r="G4010" s="178">
        <v>1151023.5696322371</v>
      </c>
      <c r="H4010" t="s">
        <v>1266</v>
      </c>
      <c r="I4010" t="s">
        <v>303</v>
      </c>
      <c r="J4010" s="178">
        <v>493805.2227603058</v>
      </c>
      <c r="K4010" s="178">
        <v>278147.1955029805</v>
      </c>
      <c r="L4010" t="s">
        <v>5</v>
      </c>
      <c r="M4010" t="s">
        <v>21</v>
      </c>
      <c r="N4010" t="s">
        <v>2829</v>
      </c>
      <c r="O4010" t="s">
        <v>21</v>
      </c>
      <c r="P4010" t="s">
        <v>2831</v>
      </c>
      <c r="Q4010" t="s">
        <v>2832</v>
      </c>
      <c r="R4010" t="s">
        <v>1259</v>
      </c>
      <c r="S4010" t="s">
        <v>21</v>
      </c>
      <c r="T4010" t="s">
        <v>1259</v>
      </c>
      <c r="U4010" t="s">
        <v>1259</v>
      </c>
      <c r="V4010" t="s">
        <v>2832</v>
      </c>
      <c r="W4010" t="s">
        <v>1259</v>
      </c>
      <c r="X4010" t="s">
        <v>21</v>
      </c>
      <c r="Y4010" t="s">
        <v>1259</v>
      </c>
      <c r="Z4010" t="s">
        <v>21</v>
      </c>
      <c r="AA4010" t="s">
        <v>5872</v>
      </c>
      <c r="AB4010" t="s">
        <v>5873</v>
      </c>
      <c r="AC4010" t="s">
        <v>7121</v>
      </c>
      <c r="AD4010" s="178">
        <v>809454.85285416967</v>
      </c>
      <c r="AE4010" t="s">
        <v>819</v>
      </c>
      <c r="AF4010" s="178">
        <v>-332196.56256372528</v>
      </c>
      <c r="AG4010" s="178">
        <v>-1124454.213584828</v>
      </c>
      <c r="AH4010" s="178">
        <v>-231471.21153096421</v>
      </c>
      <c r="AI4010" t="s">
        <v>21</v>
      </c>
    </row>
    <row r="4011" spans="1:35" hidden="1" x14ac:dyDescent="0.25">
      <c r="A4011" s="179" t="b">
        <f>IF(E4011&lt;&gt;1,"",NOT(ISNA(VLOOKUP(P4011,Mapping!$P:$P,1,FALSE))))</f>
        <v>1</v>
      </c>
      <c r="B4011" s="180" t="str">
        <f t="shared" si="62"/>
        <v/>
      </c>
      <c r="E4011" s="183">
        <v>1</v>
      </c>
      <c r="F4011" t="s">
        <v>5871</v>
      </c>
      <c r="G4011" s="178">
        <v>42030885.014972128</v>
      </c>
      <c r="H4011" t="s">
        <v>1266</v>
      </c>
      <c r="I4011" t="s">
        <v>303</v>
      </c>
      <c r="J4011" s="178">
        <v>18031837.996386599</v>
      </c>
      <c r="K4011" s="178">
        <v>10156849.17308691</v>
      </c>
      <c r="L4011" t="s">
        <v>5</v>
      </c>
      <c r="M4011" t="s">
        <v>21</v>
      </c>
      <c r="N4011" t="s">
        <v>2829</v>
      </c>
      <c r="O4011" t="s">
        <v>21</v>
      </c>
      <c r="P4011" t="s">
        <v>183</v>
      </c>
      <c r="Q4011" t="s">
        <v>2834</v>
      </c>
      <c r="R4011" t="s">
        <v>1259</v>
      </c>
      <c r="S4011" t="s">
        <v>21</v>
      </c>
      <c r="T4011" t="s">
        <v>1259</v>
      </c>
      <c r="U4011" t="s">
        <v>1259</v>
      </c>
      <c r="V4011" t="s">
        <v>2834</v>
      </c>
      <c r="W4011" t="s">
        <v>1259</v>
      </c>
      <c r="X4011" t="s">
        <v>21</v>
      </c>
      <c r="Y4011" t="s">
        <v>1259</v>
      </c>
      <c r="Z4011" t="s">
        <v>21</v>
      </c>
      <c r="AA4011" t="s">
        <v>5872</v>
      </c>
      <c r="AB4011" t="s">
        <v>5873</v>
      </c>
      <c r="AC4011" t="s">
        <v>9984</v>
      </c>
      <c r="AD4011" s="178">
        <v>29558129.601112518</v>
      </c>
      <c r="AE4011" t="s">
        <v>819</v>
      </c>
      <c r="AF4011" s="178">
        <v>-12130520.948364319</v>
      </c>
      <c r="AG4011" s="178">
        <v>-41060675.908561483</v>
      </c>
      <c r="AH4011" s="178">
        <v>-8452424.5487368628</v>
      </c>
      <c r="AI4011" t="s">
        <v>21</v>
      </c>
    </row>
    <row r="4012" spans="1:35" hidden="1" x14ac:dyDescent="0.25">
      <c r="A4012" s="179" t="b">
        <f>IF(E4012&lt;&gt;1,"",NOT(ISNA(VLOOKUP(P4012,Mapping!$P:$P,1,FALSE))))</f>
        <v>0</v>
      </c>
      <c r="B4012" s="180" t="str">
        <f t="shared" si="62"/>
        <v/>
      </c>
      <c r="E4012" s="183">
        <v>1</v>
      </c>
      <c r="F4012" t="s">
        <v>5874</v>
      </c>
      <c r="G4012" s="178">
        <v>289716.60430340568</v>
      </c>
      <c r="H4012" t="s">
        <v>1266</v>
      </c>
      <c r="I4012" t="s">
        <v>797</v>
      </c>
      <c r="J4012" s="178">
        <v>105478.2688319248</v>
      </c>
      <c r="K4012" s="178">
        <v>35857.681099680252</v>
      </c>
      <c r="L4012" t="s">
        <v>5</v>
      </c>
      <c r="M4012" t="s">
        <v>21</v>
      </c>
      <c r="N4012" t="s">
        <v>2829</v>
      </c>
      <c r="O4012" t="s">
        <v>21</v>
      </c>
      <c r="P4012" t="s">
        <v>2831</v>
      </c>
      <c r="Q4012" t="s">
        <v>2832</v>
      </c>
      <c r="R4012" t="s">
        <v>1259</v>
      </c>
      <c r="S4012" t="s">
        <v>21</v>
      </c>
      <c r="T4012" t="s">
        <v>1259</v>
      </c>
      <c r="U4012" t="s">
        <v>1259</v>
      </c>
      <c r="V4012" t="s">
        <v>2832</v>
      </c>
      <c r="W4012" t="s">
        <v>1259</v>
      </c>
      <c r="X4012" t="s">
        <v>21</v>
      </c>
      <c r="Y4012" t="s">
        <v>1259</v>
      </c>
      <c r="Z4012" t="s">
        <v>21</v>
      </c>
      <c r="AA4012" t="s">
        <v>5875</v>
      </c>
      <c r="AB4012" t="s">
        <v>1259</v>
      </c>
      <c r="AC4012" t="s">
        <v>9985</v>
      </c>
      <c r="AD4012" s="178">
        <v>152334.3891516258</v>
      </c>
      <c r="AE4012" t="s">
        <v>809</v>
      </c>
      <c r="AF4012" s="178">
        <v>-135715.0803677277</v>
      </c>
      <c r="AG4012" s="178">
        <v>-249052.88533715939</v>
      </c>
      <c r="AH4012" s="178">
        <v>-105168.62053687881</v>
      </c>
      <c r="AI4012" t="s">
        <v>21</v>
      </c>
    </row>
    <row r="4013" spans="1:35" hidden="1" x14ac:dyDescent="0.25">
      <c r="A4013" s="179" t="b">
        <f>IF(E4013&lt;&gt;1,"",NOT(ISNA(VLOOKUP(P4013,Mapping!$P:$P,1,FALSE))))</f>
        <v>0</v>
      </c>
      <c r="B4013" s="180" t="str">
        <f t="shared" si="62"/>
        <v/>
      </c>
      <c r="E4013" s="183">
        <v>1</v>
      </c>
      <c r="F4013" t="s">
        <v>5877</v>
      </c>
      <c r="G4013" s="178">
        <v>563139.8833257081</v>
      </c>
      <c r="H4013" t="s">
        <v>1266</v>
      </c>
      <c r="I4013" t="s">
        <v>2830</v>
      </c>
      <c r="J4013" s="178">
        <v>227360.35218095509</v>
      </c>
      <c r="K4013" s="178">
        <v>127643.784204911</v>
      </c>
      <c r="L4013" t="s">
        <v>5</v>
      </c>
      <c r="M4013" t="s">
        <v>21</v>
      </c>
      <c r="N4013" t="s">
        <v>2829</v>
      </c>
      <c r="O4013" t="s">
        <v>21</v>
      </c>
      <c r="P4013" t="s">
        <v>2831</v>
      </c>
      <c r="Q4013" t="s">
        <v>2832</v>
      </c>
      <c r="R4013" t="s">
        <v>1259</v>
      </c>
      <c r="S4013" t="s">
        <v>21</v>
      </c>
      <c r="T4013" t="s">
        <v>1259</v>
      </c>
      <c r="U4013" t="s">
        <v>1259</v>
      </c>
      <c r="V4013" t="s">
        <v>2832</v>
      </c>
      <c r="W4013" t="s">
        <v>1259</v>
      </c>
      <c r="X4013" t="s">
        <v>21</v>
      </c>
      <c r="Y4013" t="s">
        <v>1259</v>
      </c>
      <c r="Z4013" t="s">
        <v>21</v>
      </c>
      <c r="AA4013" t="s">
        <v>5878</v>
      </c>
      <c r="AB4013" t="s">
        <v>1259</v>
      </c>
      <c r="AC4013" t="s">
        <v>9986</v>
      </c>
      <c r="AD4013" s="178">
        <v>377524.73330914433</v>
      </c>
      <c r="AE4013" t="s">
        <v>819</v>
      </c>
      <c r="AF4013" s="178">
        <v>-309355.29108400788</v>
      </c>
      <c r="AG4013" s="178">
        <v>-241501.33745388611</v>
      </c>
      <c r="AH4013" s="178">
        <v>-345119.78016416577</v>
      </c>
      <c r="AI4013" t="s">
        <v>21</v>
      </c>
    </row>
    <row r="4014" spans="1:35" hidden="1" x14ac:dyDescent="0.25">
      <c r="A4014" s="179" t="b">
        <f>IF(E4014&lt;&gt;1,"",NOT(ISNA(VLOOKUP(P4014,Mapping!$P:$P,1,FALSE))))</f>
        <v>0</v>
      </c>
      <c r="B4014" s="180" t="str">
        <f t="shared" ref="B4014:B4077" si="63">IF(AI4014="","",VALUE(AI4014))</f>
        <v/>
      </c>
      <c r="E4014" s="183">
        <v>1</v>
      </c>
      <c r="F4014" t="s">
        <v>5879</v>
      </c>
      <c r="G4014" s="178">
        <v>311695.08721405419</v>
      </c>
      <c r="H4014" t="s">
        <v>1266</v>
      </c>
      <c r="I4014" t="s">
        <v>2855</v>
      </c>
      <c r="J4014" s="178">
        <v>72583.168807824186</v>
      </c>
      <c r="K4014" s="178">
        <v>25718.663203467979</v>
      </c>
      <c r="L4014" t="s">
        <v>5</v>
      </c>
      <c r="M4014" t="s">
        <v>21</v>
      </c>
      <c r="N4014" t="s">
        <v>2829</v>
      </c>
      <c r="O4014" t="s">
        <v>21</v>
      </c>
      <c r="P4014" t="s">
        <v>2831</v>
      </c>
      <c r="Q4014" t="s">
        <v>2832</v>
      </c>
      <c r="R4014" t="s">
        <v>1259</v>
      </c>
      <c r="S4014" t="s">
        <v>21</v>
      </c>
      <c r="T4014" t="s">
        <v>1259</v>
      </c>
      <c r="U4014" t="s">
        <v>1259</v>
      </c>
      <c r="V4014" t="s">
        <v>2832</v>
      </c>
      <c r="W4014" t="s">
        <v>1259</v>
      </c>
      <c r="X4014" t="s">
        <v>21</v>
      </c>
      <c r="Y4014" t="s">
        <v>1259</v>
      </c>
      <c r="Z4014" t="s">
        <v>21</v>
      </c>
      <c r="AA4014" t="s">
        <v>5881</v>
      </c>
      <c r="AB4014" t="s">
        <v>1259</v>
      </c>
      <c r="AC4014" t="s">
        <v>9987</v>
      </c>
      <c r="AD4014" s="178">
        <v>119960.6384325852</v>
      </c>
      <c r="AE4014" t="s">
        <v>814</v>
      </c>
      <c r="AF4014" s="178">
        <v>-64222.085981434182</v>
      </c>
      <c r="AG4014" s="178">
        <v>-37976.694171462907</v>
      </c>
      <c r="AH4014" s="178">
        <v>-16129.73802706035</v>
      </c>
      <c r="AI4014" t="s">
        <v>21</v>
      </c>
    </row>
    <row r="4015" spans="1:35" hidden="1" x14ac:dyDescent="0.25">
      <c r="A4015" s="179" t="b">
        <f>IF(E4015&lt;&gt;1,"",NOT(ISNA(VLOOKUP(P4015,Mapping!$P:$P,1,FALSE))))</f>
        <v>0</v>
      </c>
      <c r="B4015" s="180" t="str">
        <f t="shared" si="63"/>
        <v/>
      </c>
      <c r="E4015" s="183">
        <v>1</v>
      </c>
      <c r="F4015" t="s">
        <v>5879</v>
      </c>
      <c r="G4015" s="178">
        <v>553480.0029802213</v>
      </c>
      <c r="H4015" t="s">
        <v>1266</v>
      </c>
      <c r="I4015" t="s">
        <v>2855</v>
      </c>
      <c r="J4015" s="178">
        <v>132343.18333213299</v>
      </c>
      <c r="K4015" s="178">
        <v>44017.176757919187</v>
      </c>
      <c r="L4015" t="s">
        <v>5</v>
      </c>
      <c r="M4015" t="s">
        <v>21</v>
      </c>
      <c r="N4015" t="s">
        <v>2829</v>
      </c>
      <c r="O4015" t="s">
        <v>21</v>
      </c>
      <c r="P4015" t="s">
        <v>2831</v>
      </c>
      <c r="Q4015" t="s">
        <v>2832</v>
      </c>
      <c r="R4015" t="s">
        <v>1259</v>
      </c>
      <c r="S4015" t="s">
        <v>21</v>
      </c>
      <c r="T4015" t="s">
        <v>1259</v>
      </c>
      <c r="U4015" t="s">
        <v>1259</v>
      </c>
      <c r="V4015" t="s">
        <v>2832</v>
      </c>
      <c r="W4015" t="s">
        <v>1259</v>
      </c>
      <c r="X4015" t="s">
        <v>21</v>
      </c>
      <c r="Y4015" t="s">
        <v>1259</v>
      </c>
      <c r="Z4015" t="s">
        <v>21</v>
      </c>
      <c r="AA4015" t="s">
        <v>5880</v>
      </c>
      <c r="AB4015" t="s">
        <v>1259</v>
      </c>
      <c r="AC4015" t="s">
        <v>9988</v>
      </c>
      <c r="AD4015" s="178">
        <v>223145.00008278011</v>
      </c>
      <c r="AE4015" t="s">
        <v>814</v>
      </c>
      <c r="AF4015" s="178">
        <v>-94594.884748838784</v>
      </c>
      <c r="AG4015" s="178">
        <v>-84407.499150876421</v>
      </c>
      <c r="AH4015" s="178">
        <v>-16085.49532812275</v>
      </c>
      <c r="AI4015" t="s">
        <v>21</v>
      </c>
    </row>
    <row r="4016" spans="1:35" hidden="1" x14ac:dyDescent="0.25">
      <c r="A4016" s="179" t="b">
        <f>IF(E4016&lt;&gt;1,"",NOT(ISNA(VLOOKUP(P4016,Mapping!$P:$P,1,FALSE))))</f>
        <v>0</v>
      </c>
      <c r="B4016" s="180" t="str">
        <f t="shared" si="63"/>
        <v/>
      </c>
      <c r="E4016" s="183">
        <v>1</v>
      </c>
      <c r="F4016" t="s">
        <v>5879</v>
      </c>
      <c r="G4016" s="178">
        <v>1658026.578695111</v>
      </c>
      <c r="H4016" t="s">
        <v>1266</v>
      </c>
      <c r="I4016" t="s">
        <v>2855</v>
      </c>
      <c r="J4016" s="178">
        <v>396452.47216210252</v>
      </c>
      <c r="K4016" s="178">
        <v>131859.5949099875</v>
      </c>
      <c r="L4016" t="s">
        <v>5</v>
      </c>
      <c r="M4016" t="s">
        <v>21</v>
      </c>
      <c r="N4016" t="s">
        <v>2829</v>
      </c>
      <c r="O4016" t="s">
        <v>21</v>
      </c>
      <c r="P4016" t="s">
        <v>2835</v>
      </c>
      <c r="Q4016" t="s">
        <v>2834</v>
      </c>
      <c r="R4016" t="s">
        <v>1259</v>
      </c>
      <c r="S4016" t="s">
        <v>21</v>
      </c>
      <c r="T4016" t="s">
        <v>1259</v>
      </c>
      <c r="U4016" t="s">
        <v>1259</v>
      </c>
      <c r="V4016" t="s">
        <v>2834</v>
      </c>
      <c r="W4016" t="s">
        <v>1259</v>
      </c>
      <c r="X4016" t="s">
        <v>21</v>
      </c>
      <c r="Y4016" t="s">
        <v>1259</v>
      </c>
      <c r="Z4016" t="s">
        <v>21</v>
      </c>
      <c r="AA4016" t="s">
        <v>5880</v>
      </c>
      <c r="AB4016" t="s">
        <v>1259</v>
      </c>
      <c r="AC4016" t="s">
        <v>9989</v>
      </c>
      <c r="AD4016" s="178">
        <v>668461.9842596068</v>
      </c>
      <c r="AE4016" t="s">
        <v>814</v>
      </c>
      <c r="AF4016" s="178">
        <v>-283372.17655139021</v>
      </c>
      <c r="AG4016" s="178">
        <v>-252854.4414970295</v>
      </c>
      <c r="AH4016" s="178">
        <v>-48186.3457431118</v>
      </c>
      <c r="AI4016" t="s">
        <v>21</v>
      </c>
    </row>
    <row r="4017" spans="1:35" hidden="1" x14ac:dyDescent="0.25">
      <c r="A4017" s="179" t="b">
        <f>IF(E4017&lt;&gt;1,"",NOT(ISNA(VLOOKUP(P4017,Mapping!$P:$P,1,FALSE))))</f>
        <v>0</v>
      </c>
      <c r="B4017" s="180" t="str">
        <f t="shared" si="63"/>
        <v/>
      </c>
      <c r="E4017" s="183">
        <v>1</v>
      </c>
      <c r="F4017" t="s">
        <v>5882</v>
      </c>
      <c r="G4017" s="178">
        <v>3004364.9943700079</v>
      </c>
      <c r="H4017" t="s">
        <v>1266</v>
      </c>
      <c r="I4017" t="s">
        <v>303</v>
      </c>
      <c r="J4017" s="178">
        <v>1333745.949118722</v>
      </c>
      <c r="K4017" s="178">
        <v>523009.19196611951</v>
      </c>
      <c r="L4017" t="s">
        <v>5</v>
      </c>
      <c r="M4017" t="s">
        <v>21</v>
      </c>
      <c r="N4017" t="s">
        <v>2829</v>
      </c>
      <c r="O4017" t="s">
        <v>21</v>
      </c>
      <c r="P4017" t="s">
        <v>2831</v>
      </c>
      <c r="Q4017" t="s">
        <v>2832</v>
      </c>
      <c r="R4017" t="s">
        <v>1259</v>
      </c>
      <c r="S4017" t="s">
        <v>21</v>
      </c>
      <c r="T4017" t="s">
        <v>1259</v>
      </c>
      <c r="U4017" t="s">
        <v>1259</v>
      </c>
      <c r="V4017" t="s">
        <v>2832</v>
      </c>
      <c r="W4017" t="s">
        <v>1259</v>
      </c>
      <c r="X4017" t="s">
        <v>21</v>
      </c>
      <c r="Y4017" t="s">
        <v>1259</v>
      </c>
      <c r="Z4017" t="s">
        <v>21</v>
      </c>
      <c r="AA4017" t="s">
        <v>5883</v>
      </c>
      <c r="AB4017" t="s">
        <v>5884</v>
      </c>
      <c r="AC4017" t="s">
        <v>12429</v>
      </c>
      <c r="AD4017" s="178">
        <v>2382217.0402497761</v>
      </c>
      <c r="AE4017" t="s">
        <v>811</v>
      </c>
      <c r="AF4017" s="178">
        <v>-1515884.889001501</v>
      </c>
      <c r="AG4017" s="178">
        <v>-1262467.5415929731</v>
      </c>
      <c r="AH4017" s="178">
        <v>-1638847.7106180021</v>
      </c>
      <c r="AI4017" t="s">
        <v>21</v>
      </c>
    </row>
    <row r="4018" spans="1:35" hidden="1" x14ac:dyDescent="0.25">
      <c r="A4018" s="179" t="b">
        <f>IF(E4018&lt;&gt;1,"",NOT(ISNA(VLOOKUP(P4018,Mapping!$P:$P,1,FALSE))))</f>
        <v>0</v>
      </c>
      <c r="B4018" s="180" t="str">
        <f t="shared" si="63"/>
        <v/>
      </c>
      <c r="E4018" s="183">
        <v>1</v>
      </c>
      <c r="F4018" t="s">
        <v>5882</v>
      </c>
      <c r="G4018" s="178">
        <v>158002.27518589521</v>
      </c>
      <c r="H4018" t="s">
        <v>1266</v>
      </c>
      <c r="I4018" t="s">
        <v>303</v>
      </c>
      <c r="J4018" s="178">
        <v>70142.907028817353</v>
      </c>
      <c r="K4018" s="178">
        <v>27505.526934523361</v>
      </c>
      <c r="L4018" t="s">
        <v>5</v>
      </c>
      <c r="M4018" t="s">
        <v>21</v>
      </c>
      <c r="N4018" t="s">
        <v>2829</v>
      </c>
      <c r="O4018" t="s">
        <v>21</v>
      </c>
      <c r="P4018" t="s">
        <v>2835</v>
      </c>
      <c r="Q4018" t="s">
        <v>2834</v>
      </c>
      <c r="R4018" t="s">
        <v>1259</v>
      </c>
      <c r="S4018" t="s">
        <v>21</v>
      </c>
      <c r="T4018" t="s">
        <v>1259</v>
      </c>
      <c r="U4018" t="s">
        <v>1259</v>
      </c>
      <c r="V4018" t="s">
        <v>2834</v>
      </c>
      <c r="W4018" t="s">
        <v>1259</v>
      </c>
      <c r="X4018" t="s">
        <v>21</v>
      </c>
      <c r="Y4018" t="s">
        <v>1259</v>
      </c>
      <c r="Z4018" t="s">
        <v>21</v>
      </c>
      <c r="AA4018" t="s">
        <v>5883</v>
      </c>
      <c r="AB4018" t="s">
        <v>5884</v>
      </c>
      <c r="AC4018" t="s">
        <v>9990</v>
      </c>
      <c r="AD4018" s="178">
        <v>125282.9509901149</v>
      </c>
      <c r="AE4018" t="s">
        <v>811</v>
      </c>
      <c r="AF4018" s="178">
        <v>-79721.758784631107</v>
      </c>
      <c r="AG4018" s="178">
        <v>-66394.311042044792</v>
      </c>
      <c r="AH4018" s="178">
        <v>-86188.484903159348</v>
      </c>
      <c r="AI4018" t="s">
        <v>21</v>
      </c>
    </row>
    <row r="4019" spans="1:35" hidden="1" x14ac:dyDescent="0.25">
      <c r="A4019" s="179" t="b">
        <f>IF(E4019&lt;&gt;1,"",NOT(ISNA(VLOOKUP(P4019,Mapping!$P:$P,1,FALSE))))</f>
        <v>0</v>
      </c>
      <c r="B4019" s="180" t="str">
        <f t="shared" si="63"/>
        <v/>
      </c>
      <c r="E4019" s="183">
        <v>1</v>
      </c>
      <c r="F4019" t="s">
        <v>5882</v>
      </c>
      <c r="G4019" s="178">
        <v>2511417.4475023351</v>
      </c>
      <c r="H4019" t="s">
        <v>1266</v>
      </c>
      <c r="I4019" t="s">
        <v>303</v>
      </c>
      <c r="J4019" s="178">
        <v>1114908.7588988859</v>
      </c>
      <c r="K4019" s="178">
        <v>437195.35155322868</v>
      </c>
      <c r="L4019" t="s">
        <v>5</v>
      </c>
      <c r="M4019" t="s">
        <v>21</v>
      </c>
      <c r="N4019" t="s">
        <v>2829</v>
      </c>
      <c r="O4019" t="s">
        <v>21</v>
      </c>
      <c r="P4019" t="s">
        <v>2836</v>
      </c>
      <c r="Q4019" t="s">
        <v>2837</v>
      </c>
      <c r="R4019" t="s">
        <v>1259</v>
      </c>
      <c r="S4019" t="s">
        <v>21</v>
      </c>
      <c r="T4019" t="s">
        <v>1259</v>
      </c>
      <c r="U4019" t="s">
        <v>1259</v>
      </c>
      <c r="V4019" t="s">
        <v>2837</v>
      </c>
      <c r="W4019" t="s">
        <v>1259</v>
      </c>
      <c r="X4019" t="s">
        <v>21</v>
      </c>
      <c r="Y4019" t="s">
        <v>1259</v>
      </c>
      <c r="Z4019" t="s">
        <v>21</v>
      </c>
      <c r="AA4019" t="s">
        <v>5883</v>
      </c>
      <c r="AB4019" t="s">
        <v>5884</v>
      </c>
      <c r="AC4019" t="s">
        <v>9991</v>
      </c>
      <c r="AD4019" s="178">
        <v>1991349.736077985</v>
      </c>
      <c r="AE4019" t="s">
        <v>811</v>
      </c>
      <c r="AF4019" s="178">
        <v>-1267162.8666216079</v>
      </c>
      <c r="AG4019" s="178">
        <v>-1055325.50698848</v>
      </c>
      <c r="AH4019" s="178">
        <v>-1369950.3029618959</v>
      </c>
      <c r="AI4019" t="s">
        <v>21</v>
      </c>
    </row>
    <row r="4020" spans="1:35" hidden="1" x14ac:dyDescent="0.25">
      <c r="A4020" s="179" t="b">
        <f>IF(E4020&lt;&gt;1,"",NOT(ISNA(VLOOKUP(P4020,Mapping!$P:$P,1,FALSE))))</f>
        <v>0</v>
      </c>
      <c r="B4020" s="180" t="str">
        <f t="shared" si="63"/>
        <v/>
      </c>
      <c r="E4020" s="183">
        <v>1</v>
      </c>
      <c r="F4020" t="s">
        <v>5885</v>
      </c>
      <c r="G4020" s="178">
        <v>6578448.2005463392</v>
      </c>
      <c r="H4020" t="s">
        <v>1266</v>
      </c>
      <c r="I4020" t="s">
        <v>402</v>
      </c>
      <c r="J4020" s="178">
        <v>2160671.680105268</v>
      </c>
      <c r="K4020" s="178">
        <v>1492430.229390821</v>
      </c>
      <c r="L4020" t="s">
        <v>5</v>
      </c>
      <c r="M4020" t="s">
        <v>21</v>
      </c>
      <c r="N4020" t="s">
        <v>2829</v>
      </c>
      <c r="O4020" t="s">
        <v>21</v>
      </c>
      <c r="P4020" t="s">
        <v>2831</v>
      </c>
      <c r="Q4020" t="s">
        <v>2832</v>
      </c>
      <c r="R4020" t="s">
        <v>1259</v>
      </c>
      <c r="S4020" t="s">
        <v>21</v>
      </c>
      <c r="T4020" t="s">
        <v>1259</v>
      </c>
      <c r="U4020" t="s">
        <v>1259</v>
      </c>
      <c r="V4020" t="s">
        <v>2832</v>
      </c>
      <c r="W4020" t="s">
        <v>1259</v>
      </c>
      <c r="X4020" t="s">
        <v>21</v>
      </c>
      <c r="Y4020" t="s">
        <v>1259</v>
      </c>
      <c r="Z4020" t="s">
        <v>21</v>
      </c>
      <c r="AA4020" t="s">
        <v>5886</v>
      </c>
      <c r="AB4020" t="s">
        <v>1259</v>
      </c>
      <c r="AC4020" t="s">
        <v>9992</v>
      </c>
      <c r="AD4020" s="178">
        <v>2778490.2225641292</v>
      </c>
      <c r="AE4020" t="s">
        <v>814</v>
      </c>
      <c r="AF4020" s="178">
        <v>-1664717.3077319129</v>
      </c>
      <c r="AG4020" s="178">
        <v>-2630693.3476811699</v>
      </c>
      <c r="AH4020" s="178">
        <v>-1668147.7319168639</v>
      </c>
      <c r="AI4020" t="s">
        <v>21</v>
      </c>
    </row>
    <row r="4021" spans="1:35" hidden="1" x14ac:dyDescent="0.25">
      <c r="A4021" s="179" t="b">
        <f>IF(E4021&lt;&gt;1,"",NOT(ISNA(VLOOKUP(P4021,Mapping!$P:$P,1,FALSE))))</f>
        <v>1</v>
      </c>
      <c r="B4021" s="180" t="str">
        <f t="shared" si="63"/>
        <v/>
      </c>
      <c r="E4021" s="183">
        <v>1</v>
      </c>
      <c r="F4021" t="s">
        <v>5885</v>
      </c>
      <c r="G4021" s="178">
        <v>49828639.727126963</v>
      </c>
      <c r="H4021" t="s">
        <v>1266</v>
      </c>
      <c r="I4021" t="s">
        <v>402</v>
      </c>
      <c r="J4021" s="178">
        <v>16366068.0200583</v>
      </c>
      <c r="K4021" s="178">
        <v>11304454.477883181</v>
      </c>
      <c r="L4021" t="s">
        <v>5</v>
      </c>
      <c r="M4021" t="s">
        <v>21</v>
      </c>
      <c r="N4021" t="s">
        <v>2829</v>
      </c>
      <c r="O4021" t="s">
        <v>21</v>
      </c>
      <c r="P4021" t="s">
        <v>183</v>
      </c>
      <c r="Q4021" t="s">
        <v>2834</v>
      </c>
      <c r="R4021" t="s">
        <v>1259</v>
      </c>
      <c r="S4021" t="s">
        <v>21</v>
      </c>
      <c r="T4021" t="s">
        <v>1259</v>
      </c>
      <c r="U4021" t="s">
        <v>1259</v>
      </c>
      <c r="V4021" t="s">
        <v>2834</v>
      </c>
      <c r="W4021" t="s">
        <v>1259</v>
      </c>
      <c r="X4021" t="s">
        <v>21</v>
      </c>
      <c r="Y4021" t="s">
        <v>1259</v>
      </c>
      <c r="Z4021" t="s">
        <v>21</v>
      </c>
      <c r="AA4021" t="s">
        <v>5886</v>
      </c>
      <c r="AB4021" t="s">
        <v>1259</v>
      </c>
      <c r="AC4021" t="s">
        <v>9993</v>
      </c>
      <c r="AD4021" s="178">
        <v>21045751.834603552</v>
      </c>
      <c r="AE4021" t="s">
        <v>814</v>
      </c>
      <c r="AF4021" s="178">
        <v>-12609447.767270889</v>
      </c>
      <c r="AG4021" s="178">
        <v>-19926260.275678411</v>
      </c>
      <c r="AH4021" s="178">
        <v>-12635431.61112163</v>
      </c>
      <c r="AI4021" t="s">
        <v>21</v>
      </c>
    </row>
    <row r="4022" spans="1:35" hidden="1" x14ac:dyDescent="0.25">
      <c r="A4022" s="179" t="b">
        <f>IF(E4022&lt;&gt;1,"",NOT(ISNA(VLOOKUP(P4022,Mapping!$P:$P,1,FALSE))))</f>
        <v>0</v>
      </c>
      <c r="B4022" s="180" t="str">
        <f t="shared" si="63"/>
        <v/>
      </c>
      <c r="E4022" s="183">
        <v>1</v>
      </c>
      <c r="F4022" t="s">
        <v>5885</v>
      </c>
      <c r="G4022" s="178">
        <v>3155932.4890031051</v>
      </c>
      <c r="H4022" t="s">
        <v>1266</v>
      </c>
      <c r="I4022" t="s">
        <v>402</v>
      </c>
      <c r="J4022" s="178">
        <v>1036556.608098977</v>
      </c>
      <c r="K4022" s="178">
        <v>715975.69896707218</v>
      </c>
      <c r="L4022" t="s">
        <v>5</v>
      </c>
      <c r="M4022" t="s">
        <v>21</v>
      </c>
      <c r="N4022" t="s">
        <v>2829</v>
      </c>
      <c r="O4022" t="s">
        <v>21</v>
      </c>
      <c r="P4022" t="s">
        <v>2836</v>
      </c>
      <c r="Q4022" t="s">
        <v>2837</v>
      </c>
      <c r="R4022" t="s">
        <v>1259</v>
      </c>
      <c r="S4022" t="s">
        <v>21</v>
      </c>
      <c r="T4022" t="s">
        <v>1259</v>
      </c>
      <c r="U4022" t="s">
        <v>1259</v>
      </c>
      <c r="V4022" t="s">
        <v>2837</v>
      </c>
      <c r="W4022" t="s">
        <v>1259</v>
      </c>
      <c r="X4022" t="s">
        <v>21</v>
      </c>
      <c r="Y4022" t="s">
        <v>1259</v>
      </c>
      <c r="Z4022" t="s">
        <v>21</v>
      </c>
      <c r="AA4022" t="s">
        <v>5886</v>
      </c>
      <c r="AB4022" t="s">
        <v>1259</v>
      </c>
      <c r="AC4022" t="s">
        <v>9994</v>
      </c>
      <c r="AD4022" s="178">
        <v>1332947.7251245</v>
      </c>
      <c r="AE4022" t="s">
        <v>814</v>
      </c>
      <c r="AF4022" s="178">
        <v>-798628.38108850643</v>
      </c>
      <c r="AG4022" s="178">
        <v>-1262043.9276031449</v>
      </c>
      <c r="AH4022" s="178">
        <v>-800274.08639868163</v>
      </c>
      <c r="AI4022" t="s">
        <v>21</v>
      </c>
    </row>
    <row r="4023" spans="1:35" hidden="1" x14ac:dyDescent="0.25">
      <c r="A4023" s="179" t="b">
        <f>IF(E4023&lt;&gt;1,"",NOT(ISNA(VLOOKUP(P4023,Mapping!$P:$P,1,FALSE))))</f>
        <v>0</v>
      </c>
      <c r="B4023" s="180" t="str">
        <f t="shared" si="63"/>
        <v/>
      </c>
      <c r="E4023" s="183">
        <v>1</v>
      </c>
      <c r="F4023" t="s">
        <v>5887</v>
      </c>
      <c r="G4023" s="178">
        <v>151547.96556242689</v>
      </c>
      <c r="H4023" t="s">
        <v>1266</v>
      </c>
      <c r="I4023" t="s">
        <v>561</v>
      </c>
      <c r="J4023" s="178">
        <v>61360.962661629041</v>
      </c>
      <c r="K4023" s="178">
        <v>36759.816084290942</v>
      </c>
      <c r="L4023" t="s">
        <v>5</v>
      </c>
      <c r="M4023" t="s">
        <v>21</v>
      </c>
      <c r="N4023" t="s">
        <v>2829</v>
      </c>
      <c r="O4023" t="s">
        <v>21</v>
      </c>
      <c r="P4023" t="s">
        <v>2831</v>
      </c>
      <c r="Q4023" t="s">
        <v>2832</v>
      </c>
      <c r="R4023" t="s">
        <v>1259</v>
      </c>
      <c r="S4023" t="s">
        <v>21</v>
      </c>
      <c r="T4023" t="s">
        <v>1259</v>
      </c>
      <c r="U4023" t="s">
        <v>1259</v>
      </c>
      <c r="V4023" t="s">
        <v>2832</v>
      </c>
      <c r="W4023" t="s">
        <v>1259</v>
      </c>
      <c r="X4023" t="s">
        <v>21</v>
      </c>
      <c r="Y4023" t="s">
        <v>1259</v>
      </c>
      <c r="Z4023" t="s">
        <v>21</v>
      </c>
      <c r="AA4023" t="s">
        <v>5888</v>
      </c>
      <c r="AB4023" t="s">
        <v>1259</v>
      </c>
      <c r="AC4023" t="s">
        <v>9995</v>
      </c>
      <c r="AD4023" s="178">
        <v>95933.492480327099</v>
      </c>
      <c r="AE4023" t="s">
        <v>809</v>
      </c>
      <c r="AF4023" s="178">
        <v>-50970.43410636668</v>
      </c>
      <c r="AG4023" s="178">
        <v>-86408.992716217559</v>
      </c>
      <c r="AH4023" s="178">
        <v>-50068.179211336173</v>
      </c>
      <c r="AI4023" t="s">
        <v>21</v>
      </c>
    </row>
    <row r="4024" spans="1:35" hidden="1" x14ac:dyDescent="0.25">
      <c r="A4024" s="179" t="b">
        <f>IF(E4024&lt;&gt;1,"",NOT(ISNA(VLOOKUP(P4024,Mapping!$P:$P,1,FALSE))))</f>
        <v>0</v>
      </c>
      <c r="B4024" s="180" t="str">
        <f t="shared" si="63"/>
        <v/>
      </c>
      <c r="E4024" s="183">
        <v>1</v>
      </c>
      <c r="F4024" t="s">
        <v>5889</v>
      </c>
      <c r="G4024" s="178">
        <v>317445.89864079701</v>
      </c>
      <c r="H4024" t="s">
        <v>1266</v>
      </c>
      <c r="I4024" t="s">
        <v>402</v>
      </c>
      <c r="J4024" s="178">
        <v>89489.049874561926</v>
      </c>
      <c r="K4024" s="178">
        <v>38620.361879254036</v>
      </c>
      <c r="L4024" t="s">
        <v>5</v>
      </c>
      <c r="M4024" t="s">
        <v>21</v>
      </c>
      <c r="N4024" t="s">
        <v>2829</v>
      </c>
      <c r="O4024" t="s">
        <v>21</v>
      </c>
      <c r="P4024" t="s">
        <v>2831</v>
      </c>
      <c r="Q4024" t="s">
        <v>2832</v>
      </c>
      <c r="R4024" t="s">
        <v>1259</v>
      </c>
      <c r="S4024" t="s">
        <v>21</v>
      </c>
      <c r="T4024" t="s">
        <v>1259</v>
      </c>
      <c r="U4024" t="s">
        <v>1259</v>
      </c>
      <c r="V4024" t="s">
        <v>2832</v>
      </c>
      <c r="W4024" t="s">
        <v>1259</v>
      </c>
      <c r="X4024" t="s">
        <v>21</v>
      </c>
      <c r="Y4024" t="s">
        <v>1259</v>
      </c>
      <c r="Z4024" t="s">
        <v>21</v>
      </c>
      <c r="AA4024" t="s">
        <v>5890</v>
      </c>
      <c r="AB4024" t="s">
        <v>1259</v>
      </c>
      <c r="AC4024" t="s">
        <v>8352</v>
      </c>
      <c r="AD4024" s="178">
        <v>121125.977027474</v>
      </c>
      <c r="AE4024" t="s">
        <v>810</v>
      </c>
      <c r="AF4024" s="178">
        <v>-36865.62177691306</v>
      </c>
      <c r="AG4024" s="178">
        <v>-272730.33976635622</v>
      </c>
      <c r="AH4024" s="178">
        <v>-48551.175302562253</v>
      </c>
      <c r="AI4024" t="s">
        <v>21</v>
      </c>
    </row>
    <row r="4025" spans="1:35" hidden="1" x14ac:dyDescent="0.25">
      <c r="A4025" s="179" t="b">
        <f>IF(E4025&lt;&gt;1,"",NOT(ISNA(VLOOKUP(P4025,Mapping!$P:$P,1,FALSE))))</f>
        <v>0</v>
      </c>
      <c r="B4025" s="180" t="str">
        <f t="shared" si="63"/>
        <v/>
      </c>
      <c r="E4025" s="183">
        <v>1</v>
      </c>
      <c r="F4025" t="s">
        <v>7128</v>
      </c>
      <c r="G4025" s="178">
        <v>228643.76977380179</v>
      </c>
      <c r="H4025" t="s">
        <v>1266</v>
      </c>
      <c r="I4025" t="s">
        <v>797</v>
      </c>
      <c r="J4025" s="178">
        <v>109352.698292414</v>
      </c>
      <c r="K4025" s="178">
        <v>51905.074132051719</v>
      </c>
      <c r="L4025" t="s">
        <v>5</v>
      </c>
      <c r="M4025" t="s">
        <v>21</v>
      </c>
      <c r="N4025" t="s">
        <v>2829</v>
      </c>
      <c r="O4025" t="s">
        <v>21</v>
      </c>
      <c r="P4025" t="s">
        <v>2831</v>
      </c>
      <c r="Q4025" t="s">
        <v>2832</v>
      </c>
      <c r="R4025" t="s">
        <v>1259</v>
      </c>
      <c r="S4025" t="s">
        <v>21</v>
      </c>
      <c r="T4025" t="s">
        <v>1259</v>
      </c>
      <c r="U4025" t="s">
        <v>1259</v>
      </c>
      <c r="V4025" t="s">
        <v>2832</v>
      </c>
      <c r="W4025" t="s">
        <v>1259</v>
      </c>
      <c r="X4025" t="s">
        <v>21</v>
      </c>
      <c r="Y4025" t="s">
        <v>1259</v>
      </c>
      <c r="Z4025" t="s">
        <v>21</v>
      </c>
      <c r="AA4025" t="s">
        <v>7129</v>
      </c>
      <c r="AB4025" t="s">
        <v>1259</v>
      </c>
      <c r="AC4025" t="s">
        <v>3661</v>
      </c>
      <c r="AD4025" s="178">
        <v>173339.50942782121</v>
      </c>
      <c r="AE4025" t="s">
        <v>816</v>
      </c>
      <c r="AF4025" s="178">
        <v>-152392.25641012299</v>
      </c>
      <c r="AG4025" s="178">
        <v>-38392.593617800507</v>
      </c>
      <c r="AH4025" s="178">
        <v>-91171.023155806935</v>
      </c>
      <c r="AI4025" t="s">
        <v>21</v>
      </c>
    </row>
    <row r="4026" spans="1:35" hidden="1" x14ac:dyDescent="0.25">
      <c r="A4026" s="179" t="b">
        <f>IF(E4026&lt;&gt;1,"",NOT(ISNA(VLOOKUP(P4026,Mapping!$P:$P,1,FALSE))))</f>
        <v>0</v>
      </c>
      <c r="B4026" s="180" t="str">
        <f t="shared" si="63"/>
        <v/>
      </c>
      <c r="E4026" s="183">
        <v>1</v>
      </c>
      <c r="F4026" t="s">
        <v>5891</v>
      </c>
      <c r="G4026" s="178">
        <v>140934.625892888</v>
      </c>
      <c r="H4026" t="s">
        <v>1266</v>
      </c>
      <c r="I4026" t="s">
        <v>797</v>
      </c>
      <c r="J4026" s="178">
        <v>47690.736777477003</v>
      </c>
      <c r="K4026" s="178">
        <v>18266.316522697089</v>
      </c>
      <c r="L4026" t="s">
        <v>5</v>
      </c>
      <c r="M4026" t="s">
        <v>21</v>
      </c>
      <c r="N4026" t="s">
        <v>2829</v>
      </c>
      <c r="O4026" t="s">
        <v>21</v>
      </c>
      <c r="P4026" t="s">
        <v>2831</v>
      </c>
      <c r="Q4026" t="s">
        <v>2832</v>
      </c>
      <c r="R4026" t="s">
        <v>1259</v>
      </c>
      <c r="S4026" t="s">
        <v>21</v>
      </c>
      <c r="T4026" t="s">
        <v>1259</v>
      </c>
      <c r="U4026" t="s">
        <v>1259</v>
      </c>
      <c r="V4026" t="s">
        <v>2832</v>
      </c>
      <c r="W4026" t="s">
        <v>1259</v>
      </c>
      <c r="X4026" t="s">
        <v>21</v>
      </c>
      <c r="Y4026" t="s">
        <v>1259</v>
      </c>
      <c r="Z4026" t="s">
        <v>21</v>
      </c>
      <c r="AA4026" t="s">
        <v>5892</v>
      </c>
      <c r="AB4026" t="s">
        <v>1259</v>
      </c>
      <c r="AC4026" t="s">
        <v>9996</v>
      </c>
      <c r="AD4026" s="178">
        <v>69035.65576497314</v>
      </c>
      <c r="AE4026" t="s">
        <v>816</v>
      </c>
      <c r="AF4026" s="178">
        <v>-42519.490198423722</v>
      </c>
      <c r="AG4026" s="178">
        <v>-81245.944231992093</v>
      </c>
      <c r="AH4026" s="178">
        <v>-42681.078555351683</v>
      </c>
      <c r="AI4026" t="s">
        <v>21</v>
      </c>
    </row>
    <row r="4027" spans="1:35" hidden="1" x14ac:dyDescent="0.25">
      <c r="A4027" s="179" t="b">
        <f>IF(E4027&lt;&gt;1,"",NOT(ISNA(VLOOKUP(P4027,Mapping!$P:$P,1,FALSE))))</f>
        <v>0</v>
      </c>
      <c r="B4027" s="180" t="str">
        <f t="shared" si="63"/>
        <v/>
      </c>
      <c r="E4027" s="183">
        <v>1</v>
      </c>
      <c r="F4027" t="s">
        <v>5891</v>
      </c>
      <c r="G4027" s="178">
        <v>1053020.978369503</v>
      </c>
      <c r="H4027" t="s">
        <v>1266</v>
      </c>
      <c r="I4027" t="s">
        <v>797</v>
      </c>
      <c r="J4027" s="178">
        <v>356330.78799775243</v>
      </c>
      <c r="K4027" s="178">
        <v>136480.40269788739</v>
      </c>
      <c r="L4027" t="s">
        <v>5</v>
      </c>
      <c r="M4027" t="s">
        <v>21</v>
      </c>
      <c r="N4027" t="s">
        <v>2829</v>
      </c>
      <c r="O4027" t="s">
        <v>21</v>
      </c>
      <c r="P4027" t="s">
        <v>2836</v>
      </c>
      <c r="Q4027" t="s">
        <v>2837</v>
      </c>
      <c r="R4027" t="s">
        <v>1259</v>
      </c>
      <c r="S4027" t="s">
        <v>21</v>
      </c>
      <c r="T4027" t="s">
        <v>1259</v>
      </c>
      <c r="U4027" t="s">
        <v>1259</v>
      </c>
      <c r="V4027" t="s">
        <v>2837</v>
      </c>
      <c r="W4027" t="s">
        <v>1259</v>
      </c>
      <c r="X4027" t="s">
        <v>21</v>
      </c>
      <c r="Y4027" t="s">
        <v>1259</v>
      </c>
      <c r="Z4027" t="s">
        <v>21</v>
      </c>
      <c r="AA4027" t="s">
        <v>5892</v>
      </c>
      <c r="AB4027" t="s">
        <v>1259</v>
      </c>
      <c r="AC4027" t="s">
        <v>9997</v>
      </c>
      <c r="AD4027" s="178">
        <v>515813.57892319659</v>
      </c>
      <c r="AE4027" t="s">
        <v>816</v>
      </c>
      <c r="AF4027" s="178">
        <v>-317692.79469010938</v>
      </c>
      <c r="AG4027" s="178">
        <v>-607045.168223941</v>
      </c>
      <c r="AH4027" s="178">
        <v>-318900.13411168422</v>
      </c>
      <c r="AI4027" t="s">
        <v>21</v>
      </c>
    </row>
    <row r="4028" spans="1:35" hidden="1" x14ac:dyDescent="0.25">
      <c r="A4028" s="179" t="b">
        <f>IF(E4028&lt;&gt;1,"",NOT(ISNA(VLOOKUP(P4028,Mapping!$P:$P,1,FALSE))))</f>
        <v>0</v>
      </c>
      <c r="B4028" s="180" t="str">
        <f t="shared" si="63"/>
        <v/>
      </c>
      <c r="E4028" s="183">
        <v>1</v>
      </c>
      <c r="F4028" t="s">
        <v>1445</v>
      </c>
      <c r="G4028" s="178">
        <v>1915004.07327473</v>
      </c>
      <c r="H4028" t="s">
        <v>1266</v>
      </c>
      <c r="I4028" t="s">
        <v>303</v>
      </c>
      <c r="J4028" s="178">
        <v>1049266.8110560169</v>
      </c>
      <c r="K4028" s="178">
        <v>492554.78682226612</v>
      </c>
      <c r="L4028" t="s">
        <v>5</v>
      </c>
      <c r="M4028" t="s">
        <v>21</v>
      </c>
      <c r="N4028" t="s">
        <v>2829</v>
      </c>
      <c r="O4028" t="s">
        <v>21</v>
      </c>
      <c r="P4028" t="s">
        <v>2831</v>
      </c>
      <c r="Q4028" t="s">
        <v>2832</v>
      </c>
      <c r="R4028" t="s">
        <v>1259</v>
      </c>
      <c r="S4028" t="s">
        <v>21</v>
      </c>
      <c r="T4028" t="s">
        <v>1259</v>
      </c>
      <c r="U4028" t="s">
        <v>1259</v>
      </c>
      <c r="V4028" t="s">
        <v>2832</v>
      </c>
      <c r="W4028" t="s">
        <v>1259</v>
      </c>
      <c r="X4028" t="s">
        <v>21</v>
      </c>
      <c r="Y4028" t="s">
        <v>1259</v>
      </c>
      <c r="Z4028" t="s">
        <v>21</v>
      </c>
      <c r="AA4028" t="s">
        <v>1446</v>
      </c>
      <c r="AB4028" t="s">
        <v>823</v>
      </c>
      <c r="AC4028" t="s">
        <v>9923</v>
      </c>
      <c r="AD4028" s="178">
        <v>1571650.325081487</v>
      </c>
      <c r="AE4028" t="s">
        <v>810</v>
      </c>
      <c r="AF4028" s="178">
        <v>-357039.43394966098</v>
      </c>
      <c r="AG4028" s="178">
        <v>-873686.21220490336</v>
      </c>
      <c r="AH4028" s="178">
        <v>-241153.1353982873</v>
      </c>
      <c r="AI4028" t="s">
        <v>21</v>
      </c>
    </row>
    <row r="4029" spans="1:35" hidden="1" x14ac:dyDescent="0.25">
      <c r="A4029" s="179" t="b">
        <f>IF(E4029&lt;&gt;1,"",NOT(ISNA(VLOOKUP(P4029,Mapping!$P:$P,1,FALSE))))</f>
        <v>0</v>
      </c>
      <c r="B4029" s="180" t="str">
        <f t="shared" si="63"/>
        <v/>
      </c>
      <c r="E4029" s="183">
        <v>1</v>
      </c>
      <c r="F4029" t="s">
        <v>1445</v>
      </c>
      <c r="G4029" s="178">
        <v>22362113.631234169</v>
      </c>
      <c r="H4029" t="s">
        <v>1266</v>
      </c>
      <c r="I4029" t="s">
        <v>303</v>
      </c>
      <c r="J4029" s="178">
        <v>12252623.36815469</v>
      </c>
      <c r="K4029" s="178">
        <v>5751719.4173339345</v>
      </c>
      <c r="L4029" t="s">
        <v>5</v>
      </c>
      <c r="M4029" t="s">
        <v>21</v>
      </c>
      <c r="N4029" t="s">
        <v>2829</v>
      </c>
      <c r="O4029" t="s">
        <v>21</v>
      </c>
      <c r="P4029" t="s">
        <v>2842</v>
      </c>
      <c r="Q4029" t="s">
        <v>2834</v>
      </c>
      <c r="R4029" t="s">
        <v>1259</v>
      </c>
      <c r="S4029" t="s">
        <v>21</v>
      </c>
      <c r="T4029" t="s">
        <v>1259</v>
      </c>
      <c r="U4029" t="s">
        <v>1259</v>
      </c>
      <c r="V4029" t="s">
        <v>2834</v>
      </c>
      <c r="W4029" t="s">
        <v>1259</v>
      </c>
      <c r="X4029" t="s">
        <v>21</v>
      </c>
      <c r="Y4029" t="s">
        <v>1259</v>
      </c>
      <c r="Z4029" t="s">
        <v>21</v>
      </c>
      <c r="AA4029" t="s">
        <v>1446</v>
      </c>
      <c r="AB4029" t="s">
        <v>823</v>
      </c>
      <c r="AC4029" t="s">
        <v>9998</v>
      </c>
      <c r="AD4029" s="178">
        <v>18352662.351228461</v>
      </c>
      <c r="AE4029" t="s">
        <v>810</v>
      </c>
      <c r="AF4029" s="178">
        <v>-4169263.3996128398</v>
      </c>
      <c r="AG4029" s="178">
        <v>-10202312.68853585</v>
      </c>
      <c r="AH4029" s="178">
        <v>-2816022.1127275121</v>
      </c>
      <c r="AI4029" t="s">
        <v>21</v>
      </c>
    </row>
    <row r="4030" spans="1:35" hidden="1" x14ac:dyDescent="0.25">
      <c r="A4030" s="179" t="b">
        <f>IF(E4030&lt;&gt;1,"",NOT(ISNA(VLOOKUP(P4030,Mapping!$P:$P,1,FALSE))))</f>
        <v>0</v>
      </c>
      <c r="B4030" s="180" t="str">
        <f t="shared" si="63"/>
        <v/>
      </c>
      <c r="E4030" s="183">
        <v>1</v>
      </c>
      <c r="F4030" t="s">
        <v>1445</v>
      </c>
      <c r="G4030" s="178">
        <v>1842970.129810778</v>
      </c>
      <c r="H4030" t="s">
        <v>1266</v>
      </c>
      <c r="I4030" t="s">
        <v>303</v>
      </c>
      <c r="J4030" s="178">
        <v>1009798.056288848</v>
      </c>
      <c r="K4030" s="178">
        <v>474027.06452547747</v>
      </c>
      <c r="L4030" t="s">
        <v>5</v>
      </c>
      <c r="M4030" t="s">
        <v>21</v>
      </c>
      <c r="N4030" t="s">
        <v>2829</v>
      </c>
      <c r="O4030" t="s">
        <v>21</v>
      </c>
      <c r="P4030" t="s">
        <v>2835</v>
      </c>
      <c r="Q4030" t="s">
        <v>2834</v>
      </c>
      <c r="R4030" t="s">
        <v>1259</v>
      </c>
      <c r="S4030" t="s">
        <v>21</v>
      </c>
      <c r="T4030" t="s">
        <v>1259</v>
      </c>
      <c r="U4030" t="s">
        <v>1259</v>
      </c>
      <c r="V4030" t="s">
        <v>2834</v>
      </c>
      <c r="W4030" t="s">
        <v>1259</v>
      </c>
      <c r="X4030" t="s">
        <v>21</v>
      </c>
      <c r="Y4030" t="s">
        <v>1259</v>
      </c>
      <c r="Z4030" t="s">
        <v>21</v>
      </c>
      <c r="AA4030" t="s">
        <v>1446</v>
      </c>
      <c r="AB4030" t="s">
        <v>823</v>
      </c>
      <c r="AC4030" t="s">
        <v>9999</v>
      </c>
      <c r="AD4030" s="178">
        <v>1512531.823851133</v>
      </c>
      <c r="AE4030" t="s">
        <v>810</v>
      </c>
      <c r="AF4030" s="178">
        <v>-343609.19703347981</v>
      </c>
      <c r="AG4030" s="178">
        <v>-840822.01933267538</v>
      </c>
      <c r="AH4030" s="178">
        <v>-232082.02606548599</v>
      </c>
      <c r="AI4030" t="s">
        <v>21</v>
      </c>
    </row>
    <row r="4031" spans="1:35" hidden="1" x14ac:dyDescent="0.25">
      <c r="A4031" s="179" t="b">
        <f>IF(E4031&lt;&gt;1,"",NOT(ISNA(VLOOKUP(P4031,Mapping!$P:$P,1,FALSE))))</f>
        <v>0</v>
      </c>
      <c r="B4031" s="180" t="str">
        <f t="shared" si="63"/>
        <v/>
      </c>
      <c r="E4031" s="183">
        <v>1</v>
      </c>
      <c r="F4031" t="s">
        <v>1445</v>
      </c>
      <c r="G4031" s="178">
        <v>2163612.7467975649</v>
      </c>
      <c r="H4031" t="s">
        <v>1266</v>
      </c>
      <c r="I4031" t="s">
        <v>303</v>
      </c>
      <c r="J4031" s="178">
        <v>1185484.1871486439</v>
      </c>
      <c r="K4031" s="178">
        <v>556498.98093554925</v>
      </c>
      <c r="L4031" t="s">
        <v>5</v>
      </c>
      <c r="M4031" t="s">
        <v>21</v>
      </c>
      <c r="N4031" t="s">
        <v>2829</v>
      </c>
      <c r="O4031" t="s">
        <v>21</v>
      </c>
      <c r="P4031" t="s">
        <v>2836</v>
      </c>
      <c r="Q4031" t="s">
        <v>2837</v>
      </c>
      <c r="R4031" t="s">
        <v>1259</v>
      </c>
      <c r="S4031" t="s">
        <v>21</v>
      </c>
      <c r="T4031" t="s">
        <v>1259</v>
      </c>
      <c r="U4031" t="s">
        <v>1259</v>
      </c>
      <c r="V4031" t="s">
        <v>2837</v>
      </c>
      <c r="W4031" t="s">
        <v>1259</v>
      </c>
      <c r="X4031" t="s">
        <v>21</v>
      </c>
      <c r="Y4031" t="s">
        <v>1259</v>
      </c>
      <c r="Z4031" t="s">
        <v>21</v>
      </c>
      <c r="AA4031" t="s">
        <v>1446</v>
      </c>
      <c r="AB4031" t="s">
        <v>823</v>
      </c>
      <c r="AC4031" t="s">
        <v>10000</v>
      </c>
      <c r="AD4031" s="178">
        <v>1775684.304963357</v>
      </c>
      <c r="AE4031" t="s">
        <v>810</v>
      </c>
      <c r="AF4031" s="178">
        <v>-403390.82364554872</v>
      </c>
      <c r="AG4031" s="178">
        <v>-987109.45413045236</v>
      </c>
      <c r="AH4031" s="178">
        <v>-272459.99366763822</v>
      </c>
      <c r="AI4031" t="s">
        <v>21</v>
      </c>
    </row>
    <row r="4032" spans="1:35" hidden="1" x14ac:dyDescent="0.25">
      <c r="A4032" s="179" t="b">
        <f>IF(E4032&lt;&gt;1,"",NOT(ISNA(VLOOKUP(P4032,Mapping!$P:$P,1,FALSE))))</f>
        <v>0</v>
      </c>
      <c r="B4032" s="180" t="str">
        <f t="shared" si="63"/>
        <v/>
      </c>
      <c r="E4032" s="183">
        <v>1</v>
      </c>
      <c r="F4032" t="s">
        <v>5893</v>
      </c>
      <c r="G4032" s="178">
        <v>936131.73746337916</v>
      </c>
      <c r="H4032" t="s">
        <v>1266</v>
      </c>
      <c r="I4032" t="s">
        <v>303</v>
      </c>
      <c r="J4032" s="178">
        <v>453633.06058395182</v>
      </c>
      <c r="K4032" s="178">
        <v>240518.4688248687</v>
      </c>
      <c r="L4032" t="s">
        <v>5</v>
      </c>
      <c r="M4032" t="s">
        <v>21</v>
      </c>
      <c r="N4032" t="s">
        <v>2829</v>
      </c>
      <c r="O4032" t="s">
        <v>21</v>
      </c>
      <c r="P4032" t="s">
        <v>2831</v>
      </c>
      <c r="Q4032" t="s">
        <v>2832</v>
      </c>
      <c r="R4032" t="s">
        <v>1259</v>
      </c>
      <c r="S4032" t="s">
        <v>21</v>
      </c>
      <c r="T4032" t="s">
        <v>1259</v>
      </c>
      <c r="U4032" t="s">
        <v>1259</v>
      </c>
      <c r="V4032" t="s">
        <v>2832</v>
      </c>
      <c r="W4032" t="s">
        <v>1259</v>
      </c>
      <c r="X4032" t="s">
        <v>21</v>
      </c>
      <c r="Y4032" t="s">
        <v>1259</v>
      </c>
      <c r="Z4032" t="s">
        <v>21</v>
      </c>
      <c r="AA4032" t="s">
        <v>5894</v>
      </c>
      <c r="AB4032" t="s">
        <v>1259</v>
      </c>
      <c r="AC4032" t="s">
        <v>10001</v>
      </c>
      <c r="AD4032" s="178">
        <v>706109.58336591406</v>
      </c>
      <c r="AE4032" t="s">
        <v>816</v>
      </c>
      <c r="AF4032" s="178">
        <v>-652331.19492956088</v>
      </c>
      <c r="AG4032" s="178">
        <v>-489130.38022492093</v>
      </c>
      <c r="AH4032" s="178">
        <v>-132337.8951260451</v>
      </c>
      <c r="AI4032" t="s">
        <v>21</v>
      </c>
    </row>
    <row r="4033" spans="1:35" hidden="1" x14ac:dyDescent="0.25">
      <c r="A4033" s="179" t="b">
        <f>IF(E4033&lt;&gt;1,"",NOT(ISNA(VLOOKUP(P4033,Mapping!$P:$P,1,FALSE))))</f>
        <v>0</v>
      </c>
      <c r="B4033" s="180" t="str">
        <f t="shared" si="63"/>
        <v/>
      </c>
      <c r="E4033" s="183">
        <v>1</v>
      </c>
      <c r="F4033" t="s">
        <v>5893</v>
      </c>
      <c r="G4033" s="178">
        <v>1225640.154815187</v>
      </c>
      <c r="H4033" t="s">
        <v>1266</v>
      </c>
      <c r="I4033" t="s">
        <v>303</v>
      </c>
      <c r="J4033" s="178">
        <v>593923.77413670719</v>
      </c>
      <c r="K4033" s="178">
        <v>314901.29174042231</v>
      </c>
      <c r="L4033" t="s">
        <v>5</v>
      </c>
      <c r="M4033" t="s">
        <v>21</v>
      </c>
      <c r="N4033" t="s">
        <v>2829</v>
      </c>
      <c r="O4033" t="s">
        <v>21</v>
      </c>
      <c r="P4033" t="s">
        <v>2835</v>
      </c>
      <c r="Q4033" t="s">
        <v>2834</v>
      </c>
      <c r="R4033" t="s">
        <v>1259</v>
      </c>
      <c r="S4033" t="s">
        <v>21</v>
      </c>
      <c r="T4033" t="s">
        <v>1259</v>
      </c>
      <c r="U4033" t="s">
        <v>1259</v>
      </c>
      <c r="V4033" t="s">
        <v>2834</v>
      </c>
      <c r="W4033" t="s">
        <v>1259</v>
      </c>
      <c r="X4033" t="s">
        <v>21</v>
      </c>
      <c r="Y4033" t="s">
        <v>1259</v>
      </c>
      <c r="Z4033" t="s">
        <v>21</v>
      </c>
      <c r="AA4033" t="s">
        <v>5894</v>
      </c>
      <c r="AB4033" t="s">
        <v>1259</v>
      </c>
      <c r="AC4033" t="s">
        <v>10002</v>
      </c>
      <c r="AD4033" s="178">
        <v>924481.27164040296</v>
      </c>
      <c r="AE4033" t="s">
        <v>816</v>
      </c>
      <c r="AF4033" s="178">
        <v>-854071.36062996672</v>
      </c>
      <c r="AG4033" s="178">
        <v>-640399.00684078177</v>
      </c>
      <c r="AH4033" s="178">
        <v>-173264.75727626629</v>
      </c>
      <c r="AI4033" t="s">
        <v>21</v>
      </c>
    </row>
    <row r="4034" spans="1:35" hidden="1" x14ac:dyDescent="0.25">
      <c r="A4034" s="179" t="b">
        <f>IF(E4034&lt;&gt;1,"",NOT(ISNA(VLOOKUP(P4034,Mapping!$P:$P,1,FALSE))))</f>
        <v>0</v>
      </c>
      <c r="B4034" s="180" t="str">
        <f t="shared" si="63"/>
        <v/>
      </c>
      <c r="E4034" s="183">
        <v>1</v>
      </c>
      <c r="F4034" t="s">
        <v>5895</v>
      </c>
      <c r="G4034" s="178">
        <v>116633.9849491702</v>
      </c>
      <c r="H4034" t="s">
        <v>1266</v>
      </c>
      <c r="I4034" t="s">
        <v>402</v>
      </c>
      <c r="J4034" s="178">
        <v>36163.520766995898</v>
      </c>
      <c r="K4034" s="178">
        <v>14309.15301350805</v>
      </c>
      <c r="L4034" t="s">
        <v>5</v>
      </c>
      <c r="M4034" t="s">
        <v>21</v>
      </c>
      <c r="N4034" t="s">
        <v>2829</v>
      </c>
      <c r="O4034" t="s">
        <v>21</v>
      </c>
      <c r="P4034" t="s">
        <v>2831</v>
      </c>
      <c r="Q4034" t="s">
        <v>2832</v>
      </c>
      <c r="R4034" t="s">
        <v>1259</v>
      </c>
      <c r="S4034" t="s">
        <v>21</v>
      </c>
      <c r="T4034" t="s">
        <v>1259</v>
      </c>
      <c r="U4034" t="s">
        <v>1259</v>
      </c>
      <c r="V4034" t="s">
        <v>2832</v>
      </c>
      <c r="W4034" t="s">
        <v>1259</v>
      </c>
      <c r="X4034" t="s">
        <v>21</v>
      </c>
      <c r="Y4034" t="s">
        <v>1259</v>
      </c>
      <c r="Z4034" t="s">
        <v>21</v>
      </c>
      <c r="AA4034" t="s">
        <v>5896</v>
      </c>
      <c r="AB4034" t="s">
        <v>1259</v>
      </c>
      <c r="AC4034" t="s">
        <v>6617</v>
      </c>
      <c r="AD4034" s="178">
        <v>63614.287519698199</v>
      </c>
      <c r="AE4034" t="s">
        <v>807</v>
      </c>
      <c r="AF4034" s="178">
        <v>-56318.317941435344</v>
      </c>
      <c r="AG4034" s="178">
        <v>-7337.8856807133416</v>
      </c>
      <c r="AH4034" s="178">
        <v>8451.2546475793933</v>
      </c>
      <c r="AI4034" t="s">
        <v>21</v>
      </c>
    </row>
    <row r="4035" spans="1:35" hidden="1" x14ac:dyDescent="0.25">
      <c r="A4035" s="179" t="b">
        <f>IF(E4035&lt;&gt;1,"",NOT(ISNA(VLOOKUP(P4035,Mapping!$P:$P,1,FALSE))))</f>
        <v>0</v>
      </c>
      <c r="B4035" s="180" t="str">
        <f t="shared" si="63"/>
        <v/>
      </c>
      <c r="E4035" s="183">
        <v>1</v>
      </c>
      <c r="F4035" t="s">
        <v>5897</v>
      </c>
      <c r="G4035" s="178">
        <v>665736.86327915592</v>
      </c>
      <c r="H4035" t="s">
        <v>1266</v>
      </c>
      <c r="I4035" t="s">
        <v>797</v>
      </c>
      <c r="J4035" s="178">
        <v>170012.76025510489</v>
      </c>
      <c r="K4035" s="178">
        <v>50745.864347203678</v>
      </c>
      <c r="L4035" t="s">
        <v>5</v>
      </c>
      <c r="M4035" t="s">
        <v>21</v>
      </c>
      <c r="N4035" t="s">
        <v>2829</v>
      </c>
      <c r="O4035" t="s">
        <v>21</v>
      </c>
      <c r="P4035" t="s">
        <v>2831</v>
      </c>
      <c r="Q4035" t="s">
        <v>2832</v>
      </c>
      <c r="R4035" t="s">
        <v>1259</v>
      </c>
      <c r="S4035" t="s">
        <v>21</v>
      </c>
      <c r="T4035" t="s">
        <v>1259</v>
      </c>
      <c r="U4035" t="s">
        <v>1259</v>
      </c>
      <c r="V4035" t="s">
        <v>2832</v>
      </c>
      <c r="W4035" t="s">
        <v>1259</v>
      </c>
      <c r="X4035" t="s">
        <v>21</v>
      </c>
      <c r="Y4035" t="s">
        <v>1259</v>
      </c>
      <c r="Z4035" t="s">
        <v>21</v>
      </c>
      <c r="AA4035" t="s">
        <v>5898</v>
      </c>
      <c r="AB4035" t="s">
        <v>1259</v>
      </c>
      <c r="AC4035" t="s">
        <v>7010</v>
      </c>
      <c r="AD4035" s="178">
        <v>271676.33956626029</v>
      </c>
      <c r="AE4035" t="s">
        <v>814</v>
      </c>
      <c r="AF4035" s="178">
        <v>-116364.2747452655</v>
      </c>
      <c r="AG4035" s="178">
        <v>-455906.62747403863</v>
      </c>
      <c r="AH4035" s="178">
        <v>-73167.461043153307</v>
      </c>
      <c r="AI4035" t="s">
        <v>21</v>
      </c>
    </row>
    <row r="4036" spans="1:35" hidden="1" x14ac:dyDescent="0.25">
      <c r="A4036" s="179" t="b">
        <f>IF(E4036&lt;&gt;1,"",NOT(ISNA(VLOOKUP(P4036,Mapping!$P:$P,1,FALSE))))</f>
        <v>0</v>
      </c>
      <c r="B4036" s="180" t="str">
        <f t="shared" si="63"/>
        <v/>
      </c>
      <c r="E4036" s="183">
        <v>1</v>
      </c>
      <c r="F4036" t="s">
        <v>5897</v>
      </c>
      <c r="G4036" s="178">
        <v>3347437.4674740662</v>
      </c>
      <c r="H4036" t="s">
        <v>1266</v>
      </c>
      <c r="I4036" t="s">
        <v>797</v>
      </c>
      <c r="J4036" s="178">
        <v>854852.89311369555</v>
      </c>
      <c r="K4036" s="178">
        <v>255158.7827035455</v>
      </c>
      <c r="L4036" t="s">
        <v>5</v>
      </c>
      <c r="M4036" t="s">
        <v>21</v>
      </c>
      <c r="N4036" t="s">
        <v>2829</v>
      </c>
      <c r="O4036" t="s">
        <v>21</v>
      </c>
      <c r="P4036" t="s">
        <v>2836</v>
      </c>
      <c r="Q4036" t="s">
        <v>2837</v>
      </c>
      <c r="R4036" t="s">
        <v>1259</v>
      </c>
      <c r="S4036" t="s">
        <v>21</v>
      </c>
      <c r="T4036" t="s">
        <v>1259</v>
      </c>
      <c r="U4036" t="s">
        <v>1259</v>
      </c>
      <c r="V4036" t="s">
        <v>2837</v>
      </c>
      <c r="W4036" t="s">
        <v>1259</v>
      </c>
      <c r="X4036" t="s">
        <v>21</v>
      </c>
      <c r="Y4036" t="s">
        <v>1259</v>
      </c>
      <c r="Z4036" t="s">
        <v>21</v>
      </c>
      <c r="AA4036" t="s">
        <v>5898</v>
      </c>
      <c r="AB4036" t="s">
        <v>1259</v>
      </c>
      <c r="AC4036" t="s">
        <v>10003</v>
      </c>
      <c r="AD4036" s="178">
        <v>1366034.552466972</v>
      </c>
      <c r="AE4036" t="s">
        <v>814</v>
      </c>
      <c r="AF4036" s="178">
        <v>-585099.24062056001</v>
      </c>
      <c r="AG4036" s="178">
        <v>-2292375.577580729</v>
      </c>
      <c r="AH4036" s="178">
        <v>-367898.36045641871</v>
      </c>
      <c r="AI4036" t="s">
        <v>21</v>
      </c>
    </row>
    <row r="4037" spans="1:35" hidden="1" x14ac:dyDescent="0.25">
      <c r="A4037" s="179" t="b">
        <f>IF(E4037&lt;&gt;1,"",NOT(ISNA(VLOOKUP(P4037,Mapping!$P:$P,1,FALSE))))</f>
        <v>0</v>
      </c>
      <c r="B4037" s="180" t="str">
        <f t="shared" si="63"/>
        <v/>
      </c>
      <c r="E4037" s="183">
        <v>1</v>
      </c>
      <c r="F4037" t="s">
        <v>5899</v>
      </c>
      <c r="G4037" s="178">
        <v>285931.81704589789</v>
      </c>
      <c r="H4037" t="s">
        <v>1266</v>
      </c>
      <c r="I4037" t="s">
        <v>779</v>
      </c>
      <c r="J4037" s="178">
        <v>82615.685701182563</v>
      </c>
      <c r="K4037" s="178">
        <v>45133.99701945945</v>
      </c>
      <c r="L4037" t="s">
        <v>5</v>
      </c>
      <c r="M4037" t="s">
        <v>21</v>
      </c>
      <c r="N4037" t="s">
        <v>2829</v>
      </c>
      <c r="O4037" t="s">
        <v>21</v>
      </c>
      <c r="P4037" t="s">
        <v>2831</v>
      </c>
      <c r="Q4037" t="s">
        <v>2832</v>
      </c>
      <c r="R4037" t="s">
        <v>1259</v>
      </c>
      <c r="S4037" t="s">
        <v>21</v>
      </c>
      <c r="T4037" t="s">
        <v>1259</v>
      </c>
      <c r="U4037" t="s">
        <v>1259</v>
      </c>
      <c r="V4037" t="s">
        <v>2832</v>
      </c>
      <c r="W4037" t="s">
        <v>1259</v>
      </c>
      <c r="X4037" t="s">
        <v>21</v>
      </c>
      <c r="Y4037" t="s">
        <v>1259</v>
      </c>
      <c r="Z4037" t="s">
        <v>21</v>
      </c>
      <c r="AA4037" t="s">
        <v>5900</v>
      </c>
      <c r="AB4037" t="s">
        <v>1259</v>
      </c>
      <c r="AC4037" t="s">
        <v>10004</v>
      </c>
      <c r="AD4037" s="178">
        <v>139313.89998119761</v>
      </c>
      <c r="AE4037" t="s">
        <v>814</v>
      </c>
      <c r="AF4037" s="178">
        <v>-77258.185599152523</v>
      </c>
      <c r="AG4037" s="178">
        <v>-160250.4616324353</v>
      </c>
      <c r="AH4037" s="178">
        <v>-92687.354715123656</v>
      </c>
      <c r="AI4037" t="s">
        <v>21</v>
      </c>
    </row>
    <row r="4038" spans="1:35" hidden="1" x14ac:dyDescent="0.25">
      <c r="A4038" s="179" t="b">
        <f>IF(E4038&lt;&gt;1,"",NOT(ISNA(VLOOKUP(P4038,Mapping!$P:$P,1,FALSE))))</f>
        <v>0</v>
      </c>
      <c r="B4038" s="180" t="str">
        <f t="shared" si="63"/>
        <v/>
      </c>
      <c r="E4038" s="183">
        <v>1</v>
      </c>
      <c r="F4038" t="s">
        <v>5901</v>
      </c>
      <c r="G4038" s="178">
        <v>280648.11148988327</v>
      </c>
      <c r="H4038" t="s">
        <v>1266</v>
      </c>
      <c r="I4038" t="s">
        <v>2830</v>
      </c>
      <c r="J4038" s="178">
        <v>119589.4488164761</v>
      </c>
      <c r="K4038" s="178">
        <v>63448.528446568031</v>
      </c>
      <c r="L4038" t="s">
        <v>5</v>
      </c>
      <c r="M4038" t="s">
        <v>21</v>
      </c>
      <c r="N4038" t="s">
        <v>2829</v>
      </c>
      <c r="O4038" t="s">
        <v>21</v>
      </c>
      <c r="P4038" t="s">
        <v>2831</v>
      </c>
      <c r="Q4038" t="s">
        <v>2832</v>
      </c>
      <c r="R4038" t="s">
        <v>1259</v>
      </c>
      <c r="S4038" t="s">
        <v>21</v>
      </c>
      <c r="T4038" t="s">
        <v>1259</v>
      </c>
      <c r="U4038" t="s">
        <v>1259</v>
      </c>
      <c r="V4038" t="s">
        <v>2832</v>
      </c>
      <c r="W4038" t="s">
        <v>1259</v>
      </c>
      <c r="X4038" t="s">
        <v>21</v>
      </c>
      <c r="Y4038" t="s">
        <v>1259</v>
      </c>
      <c r="Z4038" t="s">
        <v>21</v>
      </c>
      <c r="AA4038" t="s">
        <v>5902</v>
      </c>
      <c r="AB4038" t="s">
        <v>1259</v>
      </c>
      <c r="AC4038" t="s">
        <v>10005</v>
      </c>
      <c r="AD4038" s="178">
        <v>188899.07264224641</v>
      </c>
      <c r="AE4038" t="s">
        <v>810</v>
      </c>
      <c r="AF4038" s="178">
        <v>-161609.10246907501</v>
      </c>
      <c r="AG4038" s="178">
        <v>-152116.9218375335</v>
      </c>
      <c r="AH4038" s="178">
        <v>-138029.87788574971</v>
      </c>
      <c r="AI4038" t="s">
        <v>21</v>
      </c>
    </row>
    <row r="4039" spans="1:35" hidden="1" x14ac:dyDescent="0.25">
      <c r="A4039" s="179" t="b">
        <f>IF(E4039&lt;&gt;1,"",NOT(ISNA(VLOOKUP(P4039,Mapping!$P:$P,1,FALSE))))</f>
        <v>0</v>
      </c>
      <c r="B4039" s="180" t="str">
        <f t="shared" si="63"/>
        <v/>
      </c>
      <c r="E4039" s="183">
        <v>1</v>
      </c>
      <c r="F4039" t="s">
        <v>5903</v>
      </c>
      <c r="G4039" s="178">
        <v>583828.61129811557</v>
      </c>
      <c r="H4039" t="s">
        <v>1266</v>
      </c>
      <c r="I4039" t="s">
        <v>561</v>
      </c>
      <c r="J4039" s="178">
        <v>225284.0572385058</v>
      </c>
      <c r="K4039" s="178">
        <v>110828.71437503419</v>
      </c>
      <c r="L4039" t="s">
        <v>5</v>
      </c>
      <c r="M4039" t="s">
        <v>21</v>
      </c>
      <c r="N4039" t="s">
        <v>2829</v>
      </c>
      <c r="O4039" t="s">
        <v>21</v>
      </c>
      <c r="P4039" t="s">
        <v>2831</v>
      </c>
      <c r="Q4039" t="s">
        <v>2832</v>
      </c>
      <c r="R4039" t="s">
        <v>1259</v>
      </c>
      <c r="S4039" t="s">
        <v>21</v>
      </c>
      <c r="T4039" t="s">
        <v>1259</v>
      </c>
      <c r="U4039" t="s">
        <v>1259</v>
      </c>
      <c r="V4039" t="s">
        <v>2832</v>
      </c>
      <c r="W4039" t="s">
        <v>1259</v>
      </c>
      <c r="X4039" t="s">
        <v>21</v>
      </c>
      <c r="Y4039" t="s">
        <v>1259</v>
      </c>
      <c r="Z4039" t="s">
        <v>21</v>
      </c>
      <c r="AA4039" t="s">
        <v>5904</v>
      </c>
      <c r="AB4039" t="s">
        <v>1259</v>
      </c>
      <c r="AC4039" t="s">
        <v>10006</v>
      </c>
      <c r="AD4039" s="178">
        <v>426069.94851102802</v>
      </c>
      <c r="AE4039" t="s">
        <v>819</v>
      </c>
      <c r="AF4039" s="178">
        <v>-463709.54922210053</v>
      </c>
      <c r="AG4039" s="178">
        <v>-76668.775336063525</v>
      </c>
      <c r="AH4039" s="178">
        <v>-148573.87980309519</v>
      </c>
      <c r="AI4039" t="s">
        <v>21</v>
      </c>
    </row>
    <row r="4040" spans="1:35" hidden="1" x14ac:dyDescent="0.25">
      <c r="A4040" s="179" t="b">
        <f>IF(E4040&lt;&gt;1,"",NOT(ISNA(VLOOKUP(P4040,Mapping!$P:$P,1,FALSE))))</f>
        <v>0</v>
      </c>
      <c r="B4040" s="180" t="str">
        <f t="shared" si="63"/>
        <v/>
      </c>
      <c r="E4040" s="183">
        <v>1</v>
      </c>
      <c r="F4040" t="s">
        <v>5905</v>
      </c>
      <c r="G4040" s="178">
        <v>431997.30907171348</v>
      </c>
      <c r="H4040" t="s">
        <v>1266</v>
      </c>
      <c r="I4040" t="s">
        <v>303</v>
      </c>
      <c r="J4040" s="178">
        <v>144712.54754174521</v>
      </c>
      <c r="K4040" s="178">
        <v>107583.0701986441</v>
      </c>
      <c r="L4040" t="s">
        <v>5</v>
      </c>
      <c r="M4040" t="s">
        <v>21</v>
      </c>
      <c r="N4040" t="s">
        <v>2829</v>
      </c>
      <c r="O4040" t="s">
        <v>21</v>
      </c>
      <c r="P4040" t="s">
        <v>2831</v>
      </c>
      <c r="Q4040" t="s">
        <v>2832</v>
      </c>
      <c r="R4040" t="s">
        <v>1259</v>
      </c>
      <c r="S4040" t="s">
        <v>21</v>
      </c>
      <c r="T4040" t="s">
        <v>1259</v>
      </c>
      <c r="U4040" t="s">
        <v>1259</v>
      </c>
      <c r="V4040" t="s">
        <v>2832</v>
      </c>
      <c r="W4040" t="s">
        <v>1259</v>
      </c>
      <c r="X4040" t="s">
        <v>21</v>
      </c>
      <c r="Y4040" t="s">
        <v>1259</v>
      </c>
      <c r="Z4040" t="s">
        <v>21</v>
      </c>
      <c r="AA4040" t="s">
        <v>5906</v>
      </c>
      <c r="AB4040" t="s">
        <v>5907</v>
      </c>
      <c r="AC4040" t="s">
        <v>10007</v>
      </c>
      <c r="AD4040" s="178">
        <v>255752.8481746559</v>
      </c>
      <c r="AE4040" t="s">
        <v>809</v>
      </c>
      <c r="AF4040" s="178">
        <v>-184642.8627967753</v>
      </c>
      <c r="AG4040" s="178">
        <v>114289.7925443019</v>
      </c>
      <c r="AH4040" s="178">
        <v>-169974.0985894794</v>
      </c>
      <c r="AI4040" t="s">
        <v>21</v>
      </c>
    </row>
    <row r="4041" spans="1:35" hidden="1" x14ac:dyDescent="0.25">
      <c r="A4041" s="179" t="b">
        <f>IF(E4041&lt;&gt;1,"",NOT(ISNA(VLOOKUP(P4041,Mapping!$P:$P,1,FALSE))))</f>
        <v>0</v>
      </c>
      <c r="B4041" s="180" t="str">
        <f t="shared" si="63"/>
        <v/>
      </c>
      <c r="E4041" s="183">
        <v>1</v>
      </c>
      <c r="F4041" t="s">
        <v>5905</v>
      </c>
      <c r="G4041" s="178">
        <v>1525462.195948988</v>
      </c>
      <c r="H4041" t="s">
        <v>1266</v>
      </c>
      <c r="I4041" t="s">
        <v>303</v>
      </c>
      <c r="J4041" s="178">
        <v>511006.70286294841</v>
      </c>
      <c r="K4041" s="178">
        <v>379895.66848184657</v>
      </c>
      <c r="L4041" t="s">
        <v>5</v>
      </c>
      <c r="M4041" t="s">
        <v>21</v>
      </c>
      <c r="N4041" t="s">
        <v>2829</v>
      </c>
      <c r="O4041" t="s">
        <v>21</v>
      </c>
      <c r="P4041" t="s">
        <v>2833</v>
      </c>
      <c r="Q4041" t="s">
        <v>2834</v>
      </c>
      <c r="R4041" t="s">
        <v>1259</v>
      </c>
      <c r="S4041" t="s">
        <v>21</v>
      </c>
      <c r="T4041" t="s">
        <v>1259</v>
      </c>
      <c r="U4041" t="s">
        <v>1259</v>
      </c>
      <c r="V4041" t="s">
        <v>2834</v>
      </c>
      <c r="W4041" t="s">
        <v>1259</v>
      </c>
      <c r="X4041" t="s">
        <v>21</v>
      </c>
      <c r="Y4041" t="s">
        <v>1259</v>
      </c>
      <c r="Z4041" t="s">
        <v>21</v>
      </c>
      <c r="AA4041" t="s">
        <v>5906</v>
      </c>
      <c r="AB4041" t="s">
        <v>5907</v>
      </c>
      <c r="AC4041" t="s">
        <v>5908</v>
      </c>
      <c r="AD4041" s="178">
        <v>903110.48982009816</v>
      </c>
      <c r="AE4041" t="s">
        <v>809</v>
      </c>
      <c r="AF4041" s="178">
        <v>-652008.0126275022</v>
      </c>
      <c r="AG4041" s="178">
        <v>403578.34238324658</v>
      </c>
      <c r="AH4041" s="178">
        <v>-600209.90002443304</v>
      </c>
      <c r="AI4041" t="s">
        <v>21</v>
      </c>
    </row>
    <row r="4042" spans="1:35" hidden="1" x14ac:dyDescent="0.25">
      <c r="A4042" s="179" t="b">
        <f>IF(E4042&lt;&gt;1,"",NOT(ISNA(VLOOKUP(P4042,Mapping!$P:$P,1,FALSE))))</f>
        <v>0</v>
      </c>
      <c r="B4042" s="180" t="str">
        <f t="shared" si="63"/>
        <v/>
      </c>
      <c r="E4042" s="183">
        <v>1</v>
      </c>
      <c r="F4042" t="s">
        <v>5905</v>
      </c>
      <c r="G4042" s="178">
        <v>1121200.5631672561</v>
      </c>
      <c r="H4042" t="s">
        <v>1266</v>
      </c>
      <c r="I4042" t="s">
        <v>303</v>
      </c>
      <c r="J4042" s="178">
        <v>375585.18628234841</v>
      </c>
      <c r="K4042" s="178">
        <v>279219.7922556008</v>
      </c>
      <c r="L4042" t="s">
        <v>5</v>
      </c>
      <c r="M4042" t="s">
        <v>21</v>
      </c>
      <c r="N4042" t="s">
        <v>2829</v>
      </c>
      <c r="O4042" t="s">
        <v>21</v>
      </c>
      <c r="P4042" t="s">
        <v>2851</v>
      </c>
      <c r="Q4042" t="s">
        <v>2834</v>
      </c>
      <c r="R4042" t="s">
        <v>1259</v>
      </c>
      <c r="S4042" t="s">
        <v>21</v>
      </c>
      <c r="T4042" t="s">
        <v>1259</v>
      </c>
      <c r="U4042" t="s">
        <v>1259</v>
      </c>
      <c r="V4042" t="s">
        <v>2834</v>
      </c>
      <c r="W4042" t="s">
        <v>1259</v>
      </c>
      <c r="X4042" t="s">
        <v>21</v>
      </c>
      <c r="Y4042" t="s">
        <v>1259</v>
      </c>
      <c r="Z4042" t="s">
        <v>21</v>
      </c>
      <c r="AA4042" t="s">
        <v>5906</v>
      </c>
      <c r="AB4042" t="s">
        <v>5907</v>
      </c>
      <c r="AC4042" t="s">
        <v>10008</v>
      </c>
      <c r="AD4042" s="178">
        <v>663777.83236944198</v>
      </c>
      <c r="AE4042" t="s">
        <v>809</v>
      </c>
      <c r="AF4042" s="178">
        <v>-479219.8409694084</v>
      </c>
      <c r="AG4042" s="178">
        <v>296626.33788227662</v>
      </c>
      <c r="AH4042" s="178">
        <v>-441148.7087081247</v>
      </c>
      <c r="AI4042" t="s">
        <v>21</v>
      </c>
    </row>
    <row r="4043" spans="1:35" hidden="1" x14ac:dyDescent="0.25">
      <c r="A4043" s="179" t="b">
        <f>IF(E4043&lt;&gt;1,"",NOT(ISNA(VLOOKUP(P4043,Mapping!$P:$P,1,FALSE))))</f>
        <v>0</v>
      </c>
      <c r="B4043" s="180" t="str">
        <f t="shared" si="63"/>
        <v/>
      </c>
      <c r="E4043" s="183">
        <v>1</v>
      </c>
      <c r="F4043" t="s">
        <v>5905</v>
      </c>
      <c r="G4043" s="178">
        <v>2927076.1067500589</v>
      </c>
      <c r="H4043" t="s">
        <v>1266</v>
      </c>
      <c r="I4043" t="s">
        <v>303</v>
      </c>
      <c r="J4043" s="178">
        <v>980526.10829123459</v>
      </c>
      <c r="K4043" s="178">
        <v>728948.60142980609</v>
      </c>
      <c r="L4043" t="s">
        <v>5</v>
      </c>
      <c r="M4043" t="s">
        <v>21</v>
      </c>
      <c r="N4043" t="s">
        <v>2829</v>
      </c>
      <c r="O4043" t="s">
        <v>21</v>
      </c>
      <c r="P4043" t="s">
        <v>2835</v>
      </c>
      <c r="Q4043" t="s">
        <v>2834</v>
      </c>
      <c r="R4043" t="s">
        <v>1259</v>
      </c>
      <c r="S4043" t="s">
        <v>21</v>
      </c>
      <c r="T4043" t="s">
        <v>1259</v>
      </c>
      <c r="U4043" t="s">
        <v>1259</v>
      </c>
      <c r="V4043" t="s">
        <v>2834</v>
      </c>
      <c r="W4043" t="s">
        <v>1259</v>
      </c>
      <c r="X4043" t="s">
        <v>21</v>
      </c>
      <c r="Y4043" t="s">
        <v>1259</v>
      </c>
      <c r="Z4043" t="s">
        <v>21</v>
      </c>
      <c r="AA4043" t="s">
        <v>5906</v>
      </c>
      <c r="AB4043" t="s">
        <v>5907</v>
      </c>
      <c r="AC4043" t="s">
        <v>10009</v>
      </c>
      <c r="AD4043" s="178">
        <v>1732899.80146853</v>
      </c>
      <c r="AE4043" t="s">
        <v>809</v>
      </c>
      <c r="AF4043" s="178">
        <v>-1251081.200333707</v>
      </c>
      <c r="AG4043" s="178">
        <v>774391.21489137085</v>
      </c>
      <c r="AH4043" s="178">
        <v>-1151690.3283882551</v>
      </c>
      <c r="AI4043" t="s">
        <v>21</v>
      </c>
    </row>
    <row r="4044" spans="1:35" hidden="1" x14ac:dyDescent="0.25">
      <c r="A4044" s="179" t="b">
        <f>IF(E4044&lt;&gt;1,"",NOT(ISNA(VLOOKUP(P4044,Mapping!$P:$P,1,FALSE))))</f>
        <v>0</v>
      </c>
      <c r="B4044" s="180" t="str">
        <f t="shared" si="63"/>
        <v/>
      </c>
      <c r="E4044" s="183">
        <v>1</v>
      </c>
      <c r="F4044" t="s">
        <v>5909</v>
      </c>
      <c r="G4044" s="178">
        <v>239231.39567260211</v>
      </c>
      <c r="H4044" t="s">
        <v>1266</v>
      </c>
      <c r="I4044" t="s">
        <v>797</v>
      </c>
      <c r="J4044" s="178">
        <v>85656.742904771381</v>
      </c>
      <c r="K4044" s="178">
        <v>24549.338604390301</v>
      </c>
      <c r="L4044" t="s">
        <v>5</v>
      </c>
      <c r="M4044" t="s">
        <v>21</v>
      </c>
      <c r="N4044" t="s">
        <v>2829</v>
      </c>
      <c r="O4044" t="s">
        <v>21</v>
      </c>
      <c r="P4044" t="s">
        <v>2831</v>
      </c>
      <c r="Q4044" t="s">
        <v>2832</v>
      </c>
      <c r="R4044" t="s">
        <v>1259</v>
      </c>
      <c r="S4044" t="s">
        <v>21</v>
      </c>
      <c r="T4044" t="s">
        <v>1259</v>
      </c>
      <c r="U4044" t="s">
        <v>1259</v>
      </c>
      <c r="V4044" t="s">
        <v>2832</v>
      </c>
      <c r="W4044" t="s">
        <v>1259</v>
      </c>
      <c r="X4044" t="s">
        <v>21</v>
      </c>
      <c r="Y4044" t="s">
        <v>1259</v>
      </c>
      <c r="Z4044" t="s">
        <v>21</v>
      </c>
      <c r="AA4044" t="s">
        <v>5910</v>
      </c>
      <c r="AB4044" t="s">
        <v>1259</v>
      </c>
      <c r="AC4044" t="s">
        <v>10010</v>
      </c>
      <c r="AD4044" s="178">
        <v>141688.31648807411</v>
      </c>
      <c r="AE4044" t="s">
        <v>816</v>
      </c>
      <c r="AF4044" s="178">
        <v>-129721.3360496535</v>
      </c>
      <c r="AG4044" s="178">
        <v>-126664.8221652705</v>
      </c>
      <c r="AH4044" s="178">
        <v>-75186.804016223323</v>
      </c>
      <c r="AI4044" t="s">
        <v>21</v>
      </c>
    </row>
    <row r="4045" spans="1:35" hidden="1" x14ac:dyDescent="0.25">
      <c r="A4045" s="179" t="b">
        <f>IF(E4045&lt;&gt;1,"",NOT(ISNA(VLOOKUP(P4045,Mapping!$P:$P,1,FALSE))))</f>
        <v>0</v>
      </c>
      <c r="B4045" s="180" t="str">
        <f t="shared" si="63"/>
        <v/>
      </c>
      <c r="E4045" s="183">
        <v>1</v>
      </c>
      <c r="F4045" t="s">
        <v>5909</v>
      </c>
      <c r="G4045" s="178">
        <v>856838.97837840149</v>
      </c>
      <c r="H4045" t="s">
        <v>1266</v>
      </c>
      <c r="I4045" t="s">
        <v>797</v>
      </c>
      <c r="J4045" s="178">
        <v>306790.98734260019</v>
      </c>
      <c r="K4045" s="178">
        <v>87926.712756540917</v>
      </c>
      <c r="L4045" t="s">
        <v>5</v>
      </c>
      <c r="M4045" t="s">
        <v>21</v>
      </c>
      <c r="N4045" t="s">
        <v>2829</v>
      </c>
      <c r="O4045" t="s">
        <v>21</v>
      </c>
      <c r="P4045" t="s">
        <v>2833</v>
      </c>
      <c r="Q4045" t="s">
        <v>2834</v>
      </c>
      <c r="R4045" t="s">
        <v>1259</v>
      </c>
      <c r="S4045" t="s">
        <v>21</v>
      </c>
      <c r="T4045" t="s">
        <v>1259</v>
      </c>
      <c r="U4045" t="s">
        <v>1259</v>
      </c>
      <c r="V4045" t="s">
        <v>2834</v>
      </c>
      <c r="W4045" t="s">
        <v>1259</v>
      </c>
      <c r="X4045" t="s">
        <v>21</v>
      </c>
      <c r="Y4045" t="s">
        <v>1259</v>
      </c>
      <c r="Z4045" t="s">
        <v>21</v>
      </c>
      <c r="AA4045" t="s">
        <v>5910</v>
      </c>
      <c r="AB4045" t="s">
        <v>1259</v>
      </c>
      <c r="AC4045" t="s">
        <v>7243</v>
      </c>
      <c r="AD4045" s="178">
        <v>507475.50089095719</v>
      </c>
      <c r="AE4045" t="s">
        <v>816</v>
      </c>
      <c r="AF4045" s="178">
        <v>-464614.17299416702</v>
      </c>
      <c r="AG4045" s="178">
        <v>-453666.86306132568</v>
      </c>
      <c r="AH4045" s="178">
        <v>-269291.51234382018</v>
      </c>
      <c r="AI4045" t="s">
        <v>21</v>
      </c>
    </row>
    <row r="4046" spans="1:35" hidden="1" x14ac:dyDescent="0.25">
      <c r="A4046" s="179" t="b">
        <f>IF(E4046&lt;&gt;1,"",NOT(ISNA(VLOOKUP(P4046,Mapping!$P:$P,1,FALSE))))</f>
        <v>0</v>
      </c>
      <c r="B4046" s="180" t="str">
        <f t="shared" si="63"/>
        <v/>
      </c>
      <c r="E4046" s="183">
        <v>1</v>
      </c>
      <c r="F4046" t="s">
        <v>5909</v>
      </c>
      <c r="G4046" s="178">
        <v>388140.73379534431</v>
      </c>
      <c r="H4046" t="s">
        <v>1266</v>
      </c>
      <c r="I4046" t="s">
        <v>797</v>
      </c>
      <c r="J4046" s="178">
        <v>138973.6951210071</v>
      </c>
      <c r="K4046" s="178">
        <v>39830.049368347609</v>
      </c>
      <c r="L4046" t="s">
        <v>5</v>
      </c>
      <c r="M4046" t="s">
        <v>21</v>
      </c>
      <c r="N4046" t="s">
        <v>2829</v>
      </c>
      <c r="O4046" t="s">
        <v>21</v>
      </c>
      <c r="P4046" t="s">
        <v>2851</v>
      </c>
      <c r="Q4046" t="s">
        <v>2834</v>
      </c>
      <c r="R4046" t="s">
        <v>1259</v>
      </c>
      <c r="S4046" t="s">
        <v>21</v>
      </c>
      <c r="T4046" t="s">
        <v>1259</v>
      </c>
      <c r="U4046" t="s">
        <v>1259</v>
      </c>
      <c r="V4046" t="s">
        <v>2834</v>
      </c>
      <c r="W4046" t="s">
        <v>1259</v>
      </c>
      <c r="X4046" t="s">
        <v>21</v>
      </c>
      <c r="Y4046" t="s">
        <v>1259</v>
      </c>
      <c r="Z4046" t="s">
        <v>21</v>
      </c>
      <c r="AA4046" t="s">
        <v>5910</v>
      </c>
      <c r="AB4046" t="s">
        <v>1259</v>
      </c>
      <c r="AC4046" t="s">
        <v>6853</v>
      </c>
      <c r="AD4046" s="178">
        <v>229882.06450615989</v>
      </c>
      <c r="AE4046" t="s">
        <v>816</v>
      </c>
      <c r="AF4046" s="178">
        <v>-210466.24930505009</v>
      </c>
      <c r="AG4046" s="178">
        <v>-205507.21147222459</v>
      </c>
      <c r="AH4046" s="178">
        <v>-121986.7534548929</v>
      </c>
      <c r="AI4046" t="s">
        <v>21</v>
      </c>
    </row>
    <row r="4047" spans="1:35" hidden="1" x14ac:dyDescent="0.25">
      <c r="A4047" s="179" t="b">
        <f>IF(E4047&lt;&gt;1,"",NOT(ISNA(VLOOKUP(P4047,Mapping!$P:$P,1,FALSE))))</f>
        <v>0</v>
      </c>
      <c r="B4047" s="180" t="str">
        <f t="shared" si="63"/>
        <v/>
      </c>
      <c r="E4047" s="183">
        <v>1</v>
      </c>
      <c r="F4047" t="s">
        <v>5909</v>
      </c>
      <c r="G4047" s="178">
        <v>1005748.316501144</v>
      </c>
      <c r="H4047" t="s">
        <v>1266</v>
      </c>
      <c r="I4047" t="s">
        <v>797</v>
      </c>
      <c r="J4047" s="178">
        <v>360107.93955883483</v>
      </c>
      <c r="K4047" s="178">
        <v>103207.4235204983</v>
      </c>
      <c r="L4047" t="s">
        <v>5</v>
      </c>
      <c r="M4047" t="s">
        <v>21</v>
      </c>
      <c r="N4047" t="s">
        <v>2829</v>
      </c>
      <c r="O4047" t="s">
        <v>21</v>
      </c>
      <c r="P4047" t="s">
        <v>2836</v>
      </c>
      <c r="Q4047" t="s">
        <v>2837</v>
      </c>
      <c r="R4047" t="s">
        <v>1259</v>
      </c>
      <c r="S4047" t="s">
        <v>21</v>
      </c>
      <c r="T4047" t="s">
        <v>1259</v>
      </c>
      <c r="U4047" t="s">
        <v>1259</v>
      </c>
      <c r="V4047" t="s">
        <v>2837</v>
      </c>
      <c r="W4047" t="s">
        <v>1259</v>
      </c>
      <c r="X4047" t="s">
        <v>21</v>
      </c>
      <c r="Y4047" t="s">
        <v>1259</v>
      </c>
      <c r="Z4047" t="s">
        <v>21</v>
      </c>
      <c r="AA4047" t="s">
        <v>5910</v>
      </c>
      <c r="AB4047" t="s">
        <v>1259</v>
      </c>
      <c r="AC4047" t="s">
        <v>10011</v>
      </c>
      <c r="AD4047" s="178">
        <v>595669.24890904303</v>
      </c>
      <c r="AE4047" t="s">
        <v>816</v>
      </c>
      <c r="AF4047" s="178">
        <v>-545359.08624956373</v>
      </c>
      <c r="AG4047" s="178">
        <v>-532509.25236827997</v>
      </c>
      <c r="AH4047" s="178">
        <v>-316091.4617824899</v>
      </c>
      <c r="AI4047" t="s">
        <v>21</v>
      </c>
    </row>
    <row r="4048" spans="1:35" hidden="1" x14ac:dyDescent="0.25">
      <c r="A4048" s="179" t="b">
        <f>IF(E4048&lt;&gt;1,"",NOT(ISNA(VLOOKUP(P4048,Mapping!$P:$P,1,FALSE))))</f>
        <v>0</v>
      </c>
      <c r="B4048" s="180" t="str">
        <f t="shared" si="63"/>
        <v/>
      </c>
      <c r="E4048" s="183">
        <v>1</v>
      </c>
      <c r="F4048" t="s">
        <v>5912</v>
      </c>
      <c r="G4048" s="178">
        <v>272725.64027539938</v>
      </c>
      <c r="H4048" t="s">
        <v>1266</v>
      </c>
      <c r="I4048" t="s">
        <v>797</v>
      </c>
      <c r="J4048" s="178">
        <v>82123.656253281239</v>
      </c>
      <c r="K4048" s="178">
        <v>37617.988569510162</v>
      </c>
      <c r="L4048" t="s">
        <v>5</v>
      </c>
      <c r="M4048" t="s">
        <v>21</v>
      </c>
      <c r="N4048" t="s">
        <v>2829</v>
      </c>
      <c r="O4048" t="s">
        <v>21</v>
      </c>
      <c r="P4048" t="s">
        <v>2831</v>
      </c>
      <c r="Q4048" t="s">
        <v>2832</v>
      </c>
      <c r="R4048" t="s">
        <v>1259</v>
      </c>
      <c r="S4048" t="s">
        <v>21</v>
      </c>
      <c r="T4048" t="s">
        <v>1259</v>
      </c>
      <c r="U4048" t="s">
        <v>1259</v>
      </c>
      <c r="V4048" t="s">
        <v>2832</v>
      </c>
      <c r="W4048" t="s">
        <v>1259</v>
      </c>
      <c r="X4048" t="s">
        <v>21</v>
      </c>
      <c r="Y4048" t="s">
        <v>1259</v>
      </c>
      <c r="Z4048" t="s">
        <v>21</v>
      </c>
      <c r="AA4048" t="s">
        <v>5913</v>
      </c>
      <c r="AB4048" t="s">
        <v>1259</v>
      </c>
      <c r="AC4048" t="s">
        <v>9715</v>
      </c>
      <c r="AD4048" s="178">
        <v>132083.01334426881</v>
      </c>
      <c r="AE4048" t="s">
        <v>807</v>
      </c>
      <c r="AF4048" s="178">
        <v>-49337.306997635627</v>
      </c>
      <c r="AG4048" s="178">
        <v>-127311.161671304</v>
      </c>
      <c r="AH4048" s="178">
        <v>-58232.312600910664</v>
      </c>
      <c r="AI4048" t="s">
        <v>21</v>
      </c>
    </row>
    <row r="4049" spans="1:35" hidden="1" x14ac:dyDescent="0.25">
      <c r="A4049" s="179" t="b">
        <f>IF(E4049&lt;&gt;1,"",NOT(ISNA(VLOOKUP(P4049,Mapping!$P:$P,1,FALSE))))</f>
        <v>0</v>
      </c>
      <c r="B4049" s="180" t="str">
        <f t="shared" si="63"/>
        <v/>
      </c>
      <c r="E4049" s="183">
        <v>1</v>
      </c>
      <c r="F4049" t="s">
        <v>5912</v>
      </c>
      <c r="G4049" s="178">
        <v>394173.77696053818</v>
      </c>
      <c r="H4049" t="s">
        <v>1266</v>
      </c>
      <c r="I4049" t="s">
        <v>797</v>
      </c>
      <c r="J4049" s="178">
        <v>118694.3469285704</v>
      </c>
      <c r="K4049" s="178">
        <v>54369.749104370138</v>
      </c>
      <c r="L4049" t="s">
        <v>5</v>
      </c>
      <c r="M4049" t="s">
        <v>21</v>
      </c>
      <c r="N4049" t="s">
        <v>2829</v>
      </c>
      <c r="O4049" t="s">
        <v>21</v>
      </c>
      <c r="P4049" t="s">
        <v>2851</v>
      </c>
      <c r="Q4049" t="s">
        <v>2834</v>
      </c>
      <c r="R4049" t="s">
        <v>1259</v>
      </c>
      <c r="S4049" t="s">
        <v>21</v>
      </c>
      <c r="T4049" t="s">
        <v>1259</v>
      </c>
      <c r="U4049" t="s">
        <v>1259</v>
      </c>
      <c r="V4049" t="s">
        <v>2834</v>
      </c>
      <c r="W4049" t="s">
        <v>1259</v>
      </c>
      <c r="X4049" t="s">
        <v>21</v>
      </c>
      <c r="Y4049" t="s">
        <v>1259</v>
      </c>
      <c r="Z4049" t="s">
        <v>21</v>
      </c>
      <c r="AA4049" t="s">
        <v>5913</v>
      </c>
      <c r="AB4049" t="s">
        <v>1259</v>
      </c>
      <c r="AC4049" t="s">
        <v>9706</v>
      </c>
      <c r="AD4049" s="178">
        <v>190901.230224139</v>
      </c>
      <c r="AE4049" t="s">
        <v>807</v>
      </c>
      <c r="AF4049" s="178">
        <v>-71307.826520020259</v>
      </c>
      <c r="AG4049" s="178">
        <v>-184004.4133530565</v>
      </c>
      <c r="AH4049" s="178">
        <v>-84163.889306003693</v>
      </c>
      <c r="AI4049" t="s">
        <v>21</v>
      </c>
    </row>
    <row r="4050" spans="1:35" hidden="1" x14ac:dyDescent="0.25">
      <c r="A4050" s="179" t="b">
        <f>IF(E4050&lt;&gt;1,"",NOT(ISNA(VLOOKUP(P4050,Mapping!$P:$P,1,FALSE))))</f>
        <v>0</v>
      </c>
      <c r="B4050" s="180" t="str">
        <f t="shared" si="63"/>
        <v/>
      </c>
      <c r="E4050" s="183">
        <v>1</v>
      </c>
      <c r="F4050" t="s">
        <v>5912</v>
      </c>
      <c r="G4050" s="178">
        <v>1448322.2966968969</v>
      </c>
      <c r="H4050" t="s">
        <v>1266</v>
      </c>
      <c r="I4050" t="s">
        <v>797</v>
      </c>
      <c r="J4050" s="178">
        <v>436121.52607943647</v>
      </c>
      <c r="K4050" s="178">
        <v>199772.09164159789</v>
      </c>
      <c r="L4050" t="s">
        <v>5</v>
      </c>
      <c r="M4050" t="s">
        <v>21</v>
      </c>
      <c r="N4050" t="s">
        <v>2829</v>
      </c>
      <c r="O4050" t="s">
        <v>21</v>
      </c>
      <c r="P4050" t="s">
        <v>2836</v>
      </c>
      <c r="Q4050" t="s">
        <v>2837</v>
      </c>
      <c r="R4050" t="s">
        <v>1259</v>
      </c>
      <c r="S4050" t="s">
        <v>21</v>
      </c>
      <c r="T4050" t="s">
        <v>1259</v>
      </c>
      <c r="U4050" t="s">
        <v>1259</v>
      </c>
      <c r="V4050" t="s">
        <v>2837</v>
      </c>
      <c r="W4050" t="s">
        <v>1259</v>
      </c>
      <c r="X4050" t="s">
        <v>21</v>
      </c>
      <c r="Y4050" t="s">
        <v>1259</v>
      </c>
      <c r="Z4050" t="s">
        <v>21</v>
      </c>
      <c r="AA4050" t="s">
        <v>5913</v>
      </c>
      <c r="AB4050" t="s">
        <v>1259</v>
      </c>
      <c r="AC4050" t="s">
        <v>10012</v>
      </c>
      <c r="AD4050" s="178">
        <v>701433.03375599196</v>
      </c>
      <c r="AE4050" t="s">
        <v>807</v>
      </c>
      <c r="AF4050" s="178">
        <v>-262008.08149720961</v>
      </c>
      <c r="AG4050" s="178">
        <v>-676091.89176616305</v>
      </c>
      <c r="AH4050" s="178">
        <v>-309245.42570678942</v>
      </c>
      <c r="AI4050" t="s">
        <v>21</v>
      </c>
    </row>
    <row r="4051" spans="1:35" hidden="1" x14ac:dyDescent="0.25">
      <c r="A4051" s="179" t="b">
        <f>IF(E4051&lt;&gt;1,"",NOT(ISNA(VLOOKUP(P4051,Mapping!$P:$P,1,FALSE))))</f>
        <v>0</v>
      </c>
      <c r="B4051" s="180" t="str">
        <f t="shared" si="63"/>
        <v/>
      </c>
      <c r="E4051" s="183">
        <v>1</v>
      </c>
      <c r="F4051" t="s">
        <v>5914</v>
      </c>
      <c r="G4051" s="178">
        <v>651131.74097766005</v>
      </c>
      <c r="H4051" t="s">
        <v>1266</v>
      </c>
      <c r="I4051" t="s">
        <v>797</v>
      </c>
      <c r="J4051" s="178">
        <v>180189.34758465781</v>
      </c>
      <c r="K4051" s="178">
        <v>80058.808035223425</v>
      </c>
      <c r="L4051" t="s">
        <v>5</v>
      </c>
      <c r="M4051" t="s">
        <v>21</v>
      </c>
      <c r="N4051" t="s">
        <v>2829</v>
      </c>
      <c r="O4051" t="s">
        <v>21</v>
      </c>
      <c r="P4051" t="s">
        <v>2831</v>
      </c>
      <c r="Q4051" t="s">
        <v>2832</v>
      </c>
      <c r="R4051" t="s">
        <v>1259</v>
      </c>
      <c r="S4051" t="s">
        <v>21</v>
      </c>
      <c r="T4051" t="s">
        <v>1259</v>
      </c>
      <c r="U4051" t="s">
        <v>1259</v>
      </c>
      <c r="V4051" t="s">
        <v>2832</v>
      </c>
      <c r="W4051" t="s">
        <v>1259</v>
      </c>
      <c r="X4051" t="s">
        <v>21</v>
      </c>
      <c r="Y4051" t="s">
        <v>1259</v>
      </c>
      <c r="Z4051" t="s">
        <v>21</v>
      </c>
      <c r="AA4051" t="s">
        <v>5915</v>
      </c>
      <c r="AB4051" t="s">
        <v>1259</v>
      </c>
      <c r="AC4051" t="s">
        <v>3862</v>
      </c>
      <c r="AD4051" s="178">
        <v>269358.20800366439</v>
      </c>
      <c r="AE4051" t="s">
        <v>807</v>
      </c>
      <c r="AF4051" s="178">
        <v>-101461.3705628738</v>
      </c>
      <c r="AG4051" s="178">
        <v>-162594.2958448444</v>
      </c>
      <c r="AH4051" s="178">
        <v>-135773.0978330425</v>
      </c>
      <c r="AI4051" t="s">
        <v>21</v>
      </c>
    </row>
    <row r="4052" spans="1:35" hidden="1" x14ac:dyDescent="0.25">
      <c r="A4052" s="179" t="b">
        <f>IF(E4052&lt;&gt;1,"",NOT(ISNA(VLOOKUP(P4052,Mapping!$P:$P,1,FALSE))))</f>
        <v>0</v>
      </c>
      <c r="B4052" s="180" t="str">
        <f t="shared" si="63"/>
        <v/>
      </c>
      <c r="E4052" s="183">
        <v>1</v>
      </c>
      <c r="F4052" t="s">
        <v>5916</v>
      </c>
      <c r="G4052" s="178">
        <v>159664.14471466999</v>
      </c>
      <c r="H4052" t="s">
        <v>1266</v>
      </c>
      <c r="I4052" t="s">
        <v>805</v>
      </c>
      <c r="J4052" s="178">
        <v>57771.546040392852</v>
      </c>
      <c r="K4052" s="178">
        <v>17489.701472611679</v>
      </c>
      <c r="L4052" t="s">
        <v>5</v>
      </c>
      <c r="M4052" t="s">
        <v>21</v>
      </c>
      <c r="N4052" t="s">
        <v>2829</v>
      </c>
      <c r="O4052" t="s">
        <v>21</v>
      </c>
      <c r="P4052" t="s">
        <v>2831</v>
      </c>
      <c r="Q4052" t="s">
        <v>2832</v>
      </c>
      <c r="R4052" t="s">
        <v>1259</v>
      </c>
      <c r="S4052" t="s">
        <v>21</v>
      </c>
      <c r="T4052" t="s">
        <v>1259</v>
      </c>
      <c r="U4052" t="s">
        <v>1259</v>
      </c>
      <c r="V4052" t="s">
        <v>2832</v>
      </c>
      <c r="W4052" t="s">
        <v>1259</v>
      </c>
      <c r="X4052" t="s">
        <v>21</v>
      </c>
      <c r="Y4052" t="s">
        <v>1259</v>
      </c>
      <c r="Z4052" t="s">
        <v>21</v>
      </c>
      <c r="AA4052" t="s">
        <v>5917</v>
      </c>
      <c r="AB4052" t="s">
        <v>1259</v>
      </c>
      <c r="AC4052" t="s">
        <v>5298</v>
      </c>
      <c r="AD4052" s="178">
        <v>67662.790465269165</v>
      </c>
      <c r="AE4052" t="s">
        <v>818</v>
      </c>
      <c r="AF4052" s="178">
        <v>-70916.104350907917</v>
      </c>
      <c r="AG4052" s="178">
        <v>-82897.077457266947</v>
      </c>
      <c r="AH4052" s="178">
        <v>-28983.867128667171</v>
      </c>
      <c r="AI4052" t="s">
        <v>21</v>
      </c>
    </row>
    <row r="4053" spans="1:35" hidden="1" x14ac:dyDescent="0.25">
      <c r="A4053" s="179" t="b">
        <f>IF(E4053&lt;&gt;1,"",NOT(ISNA(VLOOKUP(P4053,Mapping!$P:$P,1,FALSE))))</f>
        <v>0</v>
      </c>
      <c r="B4053" s="180" t="str">
        <f t="shared" si="63"/>
        <v/>
      </c>
      <c r="E4053" s="183">
        <v>1</v>
      </c>
      <c r="F4053" t="s">
        <v>5916</v>
      </c>
      <c r="G4053" s="178">
        <v>958513.55750892952</v>
      </c>
      <c r="H4053" t="s">
        <v>1266</v>
      </c>
      <c r="I4053" t="s">
        <v>805</v>
      </c>
      <c r="J4053" s="178">
        <v>346820.57275242341</v>
      </c>
      <c r="K4053" s="178">
        <v>104996.1217544535</v>
      </c>
      <c r="L4053" t="s">
        <v>5</v>
      </c>
      <c r="M4053" t="s">
        <v>21</v>
      </c>
      <c r="N4053" t="s">
        <v>2829</v>
      </c>
      <c r="O4053" t="s">
        <v>21</v>
      </c>
      <c r="P4053" t="s">
        <v>2836</v>
      </c>
      <c r="Q4053" t="s">
        <v>2837</v>
      </c>
      <c r="R4053" t="s">
        <v>1259</v>
      </c>
      <c r="S4053" t="s">
        <v>21</v>
      </c>
      <c r="T4053" t="s">
        <v>1259</v>
      </c>
      <c r="U4053" t="s">
        <v>1259</v>
      </c>
      <c r="V4053" t="s">
        <v>2837</v>
      </c>
      <c r="W4053" t="s">
        <v>1259</v>
      </c>
      <c r="X4053" t="s">
        <v>21</v>
      </c>
      <c r="Y4053" t="s">
        <v>1259</v>
      </c>
      <c r="Z4053" t="s">
        <v>21</v>
      </c>
      <c r="AA4053" t="s">
        <v>5917</v>
      </c>
      <c r="AB4053" t="s">
        <v>1259</v>
      </c>
      <c r="AC4053" t="s">
        <v>10013</v>
      </c>
      <c r="AD4053" s="178">
        <v>406200.791766665</v>
      </c>
      <c r="AE4053" t="s">
        <v>818</v>
      </c>
      <c r="AF4053" s="178">
        <v>-425731.44764303323</v>
      </c>
      <c r="AG4053" s="178">
        <v>-497656.95837756601</v>
      </c>
      <c r="AH4053" s="178">
        <v>-173999.17584196551</v>
      </c>
      <c r="AI4053" t="s">
        <v>21</v>
      </c>
    </row>
    <row r="4054" spans="1:35" hidden="1" x14ac:dyDescent="0.25">
      <c r="A4054" s="179" t="b">
        <f>IF(E4054&lt;&gt;1,"",NOT(ISNA(VLOOKUP(P4054,Mapping!$P:$P,1,FALSE))))</f>
        <v>0</v>
      </c>
      <c r="B4054" s="180" t="str">
        <f t="shared" si="63"/>
        <v/>
      </c>
      <c r="E4054" s="183">
        <v>1</v>
      </c>
      <c r="F4054" t="s">
        <v>5918</v>
      </c>
      <c r="G4054" s="178">
        <v>2844147.0513941138</v>
      </c>
      <c r="H4054" t="s">
        <v>1266</v>
      </c>
      <c r="I4054" t="s">
        <v>303</v>
      </c>
      <c r="J4054" s="178">
        <v>801601.44479837222</v>
      </c>
      <c r="K4054" s="178">
        <v>427420.81426922593</v>
      </c>
      <c r="L4054" t="s">
        <v>5</v>
      </c>
      <c r="M4054" t="s">
        <v>21</v>
      </c>
      <c r="N4054" t="s">
        <v>2829</v>
      </c>
      <c r="O4054" t="s">
        <v>21</v>
      </c>
      <c r="P4054" t="s">
        <v>2831</v>
      </c>
      <c r="Q4054" t="s">
        <v>2832</v>
      </c>
      <c r="R4054" t="s">
        <v>1259</v>
      </c>
      <c r="S4054" t="s">
        <v>21</v>
      </c>
      <c r="T4054" t="s">
        <v>1259</v>
      </c>
      <c r="U4054" t="s">
        <v>1259</v>
      </c>
      <c r="V4054" t="s">
        <v>2832</v>
      </c>
      <c r="W4054" t="s">
        <v>1259</v>
      </c>
      <c r="X4054" t="s">
        <v>21</v>
      </c>
      <c r="Y4054" t="s">
        <v>1259</v>
      </c>
      <c r="Z4054" t="s">
        <v>21</v>
      </c>
      <c r="AA4054" t="s">
        <v>5919</v>
      </c>
      <c r="AB4054" t="s">
        <v>5920</v>
      </c>
      <c r="AC4054" t="s">
        <v>10014</v>
      </c>
      <c r="AD4054" s="178">
        <v>1203965.3085400781</v>
      </c>
      <c r="AE4054" t="s">
        <v>818</v>
      </c>
      <c r="AF4054" s="178">
        <v>-519455.93367188238</v>
      </c>
      <c r="AG4054" s="178">
        <v>940365.55725132348</v>
      </c>
      <c r="AH4054" s="178">
        <v>-955642.74125970853</v>
      </c>
      <c r="AI4054" t="s">
        <v>21</v>
      </c>
    </row>
    <row r="4055" spans="1:35" hidden="1" x14ac:dyDescent="0.25">
      <c r="A4055" s="179" t="b">
        <f>IF(E4055&lt;&gt;1,"",NOT(ISNA(VLOOKUP(P4055,Mapping!$P:$P,1,FALSE))))</f>
        <v>0</v>
      </c>
      <c r="B4055" s="180" t="str">
        <f t="shared" si="63"/>
        <v/>
      </c>
      <c r="E4055" s="183">
        <v>1</v>
      </c>
      <c r="F4055" t="s">
        <v>5918</v>
      </c>
      <c r="G4055" s="178">
        <v>715507.8711475255</v>
      </c>
      <c r="H4055" t="s">
        <v>1266</v>
      </c>
      <c r="I4055" t="s">
        <v>303</v>
      </c>
      <c r="J4055" s="178">
        <v>201660.50942947049</v>
      </c>
      <c r="K4055" s="178">
        <v>107527.1254881179</v>
      </c>
      <c r="L4055" t="s">
        <v>5</v>
      </c>
      <c r="M4055" t="s">
        <v>21</v>
      </c>
      <c r="N4055" t="s">
        <v>2829</v>
      </c>
      <c r="O4055" t="s">
        <v>21</v>
      </c>
      <c r="P4055" t="s">
        <v>2836</v>
      </c>
      <c r="Q4055" t="s">
        <v>2837</v>
      </c>
      <c r="R4055" t="s">
        <v>1259</v>
      </c>
      <c r="S4055" t="s">
        <v>21</v>
      </c>
      <c r="T4055" t="s">
        <v>1259</v>
      </c>
      <c r="U4055" t="s">
        <v>1259</v>
      </c>
      <c r="V4055" t="s">
        <v>2837</v>
      </c>
      <c r="W4055" t="s">
        <v>1259</v>
      </c>
      <c r="X4055" t="s">
        <v>21</v>
      </c>
      <c r="Y4055" t="s">
        <v>1259</v>
      </c>
      <c r="Z4055" t="s">
        <v>21</v>
      </c>
      <c r="AA4055" t="s">
        <v>5919</v>
      </c>
      <c r="AB4055" t="s">
        <v>5920</v>
      </c>
      <c r="AC4055" t="s">
        <v>10015</v>
      </c>
      <c r="AD4055" s="178">
        <v>302884.00679800787</v>
      </c>
      <c r="AE4055" t="s">
        <v>818</v>
      </c>
      <c r="AF4055" s="178">
        <v>-130680.5880780093</v>
      </c>
      <c r="AG4055" s="178">
        <v>236569.68005207251</v>
      </c>
      <c r="AH4055" s="178">
        <v>-240412.99237363861</v>
      </c>
      <c r="AI4055" t="s">
        <v>21</v>
      </c>
    </row>
    <row r="4056" spans="1:35" hidden="1" x14ac:dyDescent="0.25">
      <c r="A4056" s="179" t="b">
        <f>IF(E4056&lt;&gt;1,"",NOT(ISNA(VLOOKUP(P4056,Mapping!$P:$P,1,FALSE))))</f>
        <v>0</v>
      </c>
      <c r="B4056" s="180" t="str">
        <f t="shared" si="63"/>
        <v/>
      </c>
      <c r="E4056" s="183">
        <v>1</v>
      </c>
      <c r="F4056" t="s">
        <v>5921</v>
      </c>
      <c r="G4056" s="178">
        <v>10004044.541771371</v>
      </c>
      <c r="H4056" t="s">
        <v>1266</v>
      </c>
      <c r="I4056" t="s">
        <v>303</v>
      </c>
      <c r="J4056" s="178">
        <v>3542287.7405167399</v>
      </c>
      <c r="K4056" s="178">
        <v>2127353.3850207729</v>
      </c>
      <c r="L4056" t="s">
        <v>5</v>
      </c>
      <c r="M4056" t="s">
        <v>21</v>
      </c>
      <c r="N4056" t="s">
        <v>2829</v>
      </c>
      <c r="O4056" t="s">
        <v>21</v>
      </c>
      <c r="P4056" t="s">
        <v>2831</v>
      </c>
      <c r="Q4056" t="s">
        <v>2832</v>
      </c>
      <c r="R4056" t="s">
        <v>1259</v>
      </c>
      <c r="S4056" t="s">
        <v>21</v>
      </c>
      <c r="T4056" t="s">
        <v>1259</v>
      </c>
      <c r="U4056" t="s">
        <v>1259</v>
      </c>
      <c r="V4056" t="s">
        <v>2832</v>
      </c>
      <c r="W4056" t="s">
        <v>1259</v>
      </c>
      <c r="X4056" t="s">
        <v>21</v>
      </c>
      <c r="Y4056" t="s">
        <v>1259</v>
      </c>
      <c r="Z4056" t="s">
        <v>21</v>
      </c>
      <c r="AA4056" t="s">
        <v>5922</v>
      </c>
      <c r="AB4056" t="s">
        <v>5923</v>
      </c>
      <c r="AC4056" t="s">
        <v>10016</v>
      </c>
      <c r="AD4056" s="178">
        <v>4576796.3262155754</v>
      </c>
      <c r="AE4056" t="s">
        <v>816</v>
      </c>
      <c r="AF4056" s="178">
        <v>-2998882.9675042331</v>
      </c>
      <c r="AG4056" s="178">
        <v>-4564165.6351586524</v>
      </c>
      <c r="AH4056" s="178">
        <v>-1613613.7532250171</v>
      </c>
      <c r="AI4056" t="s">
        <v>21</v>
      </c>
    </row>
    <row r="4057" spans="1:35" hidden="1" x14ac:dyDescent="0.25">
      <c r="A4057" s="179" t="b">
        <f>IF(E4057&lt;&gt;1,"",NOT(ISNA(VLOOKUP(P4057,Mapping!$P:$P,1,FALSE))))</f>
        <v>0</v>
      </c>
      <c r="B4057" s="180" t="str">
        <f t="shared" si="63"/>
        <v/>
      </c>
      <c r="E4057" s="183">
        <v>1</v>
      </c>
      <c r="F4057" t="s">
        <v>5921</v>
      </c>
      <c r="G4057" s="178">
        <v>4824765.7990528001</v>
      </c>
      <c r="H4057" t="s">
        <v>1266</v>
      </c>
      <c r="I4057" t="s">
        <v>303</v>
      </c>
      <c r="J4057" s="178">
        <v>1708379.912693097</v>
      </c>
      <c r="K4057" s="178">
        <v>1025983.222254831</v>
      </c>
      <c r="L4057" t="s">
        <v>5</v>
      </c>
      <c r="M4057" t="s">
        <v>21</v>
      </c>
      <c r="N4057" t="s">
        <v>2829</v>
      </c>
      <c r="O4057" t="s">
        <v>21</v>
      </c>
      <c r="P4057" t="s">
        <v>2835</v>
      </c>
      <c r="Q4057" t="s">
        <v>2834</v>
      </c>
      <c r="R4057" t="s">
        <v>1259</v>
      </c>
      <c r="S4057" t="s">
        <v>21</v>
      </c>
      <c r="T4057" t="s">
        <v>1259</v>
      </c>
      <c r="U4057" t="s">
        <v>1259</v>
      </c>
      <c r="V4057" t="s">
        <v>2834</v>
      </c>
      <c r="W4057" t="s">
        <v>1259</v>
      </c>
      <c r="X4057" t="s">
        <v>21</v>
      </c>
      <c r="Y4057" t="s">
        <v>1259</v>
      </c>
      <c r="Z4057" t="s">
        <v>21</v>
      </c>
      <c r="AA4057" t="s">
        <v>5922</v>
      </c>
      <c r="AB4057" t="s">
        <v>5923</v>
      </c>
      <c r="AC4057" t="s">
        <v>10017</v>
      </c>
      <c r="AD4057" s="178">
        <v>2207304.2849572771</v>
      </c>
      <c r="AE4057" t="s">
        <v>816</v>
      </c>
      <c r="AF4057" s="178">
        <v>-1446305.833261959</v>
      </c>
      <c r="AG4057" s="178">
        <v>-2201212.7360866792</v>
      </c>
      <c r="AH4057" s="178">
        <v>-778216.09219492413</v>
      </c>
      <c r="AI4057" t="s">
        <v>21</v>
      </c>
    </row>
    <row r="4058" spans="1:35" hidden="1" x14ac:dyDescent="0.25">
      <c r="A4058" s="179" t="b">
        <f>IF(E4058&lt;&gt;1,"",NOT(ISNA(VLOOKUP(P4058,Mapping!$P:$P,1,FALSE))))</f>
        <v>0</v>
      </c>
      <c r="B4058" s="180" t="str">
        <f t="shared" si="63"/>
        <v/>
      </c>
      <c r="E4058" s="183">
        <v>1</v>
      </c>
      <c r="F4058" t="s">
        <v>5921</v>
      </c>
      <c r="G4058" s="178">
        <v>7080372.0581533043</v>
      </c>
      <c r="H4058" t="s">
        <v>1266</v>
      </c>
      <c r="I4058" t="s">
        <v>303</v>
      </c>
      <c r="J4058" s="178">
        <v>2507057.5241014268</v>
      </c>
      <c r="K4058" s="178">
        <v>1505636.385586493</v>
      </c>
      <c r="L4058" t="s">
        <v>5</v>
      </c>
      <c r="M4058" t="s">
        <v>21</v>
      </c>
      <c r="N4058" t="s">
        <v>2829</v>
      </c>
      <c r="O4058" t="s">
        <v>21</v>
      </c>
      <c r="P4058" t="s">
        <v>2836</v>
      </c>
      <c r="Q4058" t="s">
        <v>2837</v>
      </c>
      <c r="R4058" t="s">
        <v>1259</v>
      </c>
      <c r="S4058" t="s">
        <v>21</v>
      </c>
      <c r="T4058" t="s">
        <v>1259</v>
      </c>
      <c r="U4058" t="s">
        <v>1259</v>
      </c>
      <c r="V4058" t="s">
        <v>2837</v>
      </c>
      <c r="W4058" t="s">
        <v>1259</v>
      </c>
      <c r="X4058" t="s">
        <v>21</v>
      </c>
      <c r="Y4058" t="s">
        <v>1259</v>
      </c>
      <c r="Z4058" t="s">
        <v>21</v>
      </c>
      <c r="AA4058" t="s">
        <v>5922</v>
      </c>
      <c r="AB4058" t="s">
        <v>5923</v>
      </c>
      <c r="AC4058" t="s">
        <v>10018</v>
      </c>
      <c r="AD4058" s="178">
        <v>3239231.961501997</v>
      </c>
      <c r="AE4058" t="s">
        <v>816</v>
      </c>
      <c r="AF4058" s="178">
        <v>-2122462.278144672</v>
      </c>
      <c r="AG4058" s="178">
        <v>-3230292.5778695918</v>
      </c>
      <c r="AH4058" s="178">
        <v>-1142036.6715963581</v>
      </c>
      <c r="AI4058" t="s">
        <v>21</v>
      </c>
    </row>
    <row r="4059" spans="1:35" hidden="1" x14ac:dyDescent="0.25">
      <c r="A4059" s="179" t="b">
        <f>IF(E4059&lt;&gt;1,"",NOT(ISNA(VLOOKUP(P4059,Mapping!$P:$P,1,FALSE))))</f>
        <v>0</v>
      </c>
      <c r="B4059" s="180" t="str">
        <f t="shared" si="63"/>
        <v/>
      </c>
      <c r="E4059" s="183">
        <v>1</v>
      </c>
      <c r="F4059" t="s">
        <v>5924</v>
      </c>
      <c r="G4059" s="178">
        <v>1654425.323665966</v>
      </c>
      <c r="H4059" t="s">
        <v>1266</v>
      </c>
      <c r="I4059" t="s">
        <v>797</v>
      </c>
      <c r="J4059" s="178">
        <v>550150.34897389042</v>
      </c>
      <c r="K4059" s="178">
        <v>191661.16346606839</v>
      </c>
      <c r="L4059" t="s">
        <v>5</v>
      </c>
      <c r="M4059" t="s">
        <v>21</v>
      </c>
      <c r="N4059" t="s">
        <v>2829</v>
      </c>
      <c r="O4059" t="s">
        <v>21</v>
      </c>
      <c r="P4059" t="s">
        <v>2831</v>
      </c>
      <c r="Q4059" t="s">
        <v>2832</v>
      </c>
      <c r="R4059" t="s">
        <v>1259</v>
      </c>
      <c r="S4059" t="s">
        <v>21</v>
      </c>
      <c r="T4059" t="s">
        <v>1259</v>
      </c>
      <c r="U4059" t="s">
        <v>1259</v>
      </c>
      <c r="V4059" t="s">
        <v>2832</v>
      </c>
      <c r="W4059" t="s">
        <v>1259</v>
      </c>
      <c r="X4059" t="s">
        <v>21</v>
      </c>
      <c r="Y4059" t="s">
        <v>1259</v>
      </c>
      <c r="Z4059" t="s">
        <v>21</v>
      </c>
      <c r="AA4059" t="s">
        <v>5925</v>
      </c>
      <c r="AB4059" t="s">
        <v>1259</v>
      </c>
      <c r="AC4059" t="s">
        <v>10019</v>
      </c>
      <c r="AD4059" s="178">
        <v>788970.30381179589</v>
      </c>
      <c r="AE4059" t="s">
        <v>817</v>
      </c>
      <c r="AF4059" s="178">
        <v>-193345.74111290349</v>
      </c>
      <c r="AG4059" s="178">
        <v>-875961.48832679749</v>
      </c>
      <c r="AH4059" s="178">
        <v>-175482.29541238089</v>
      </c>
      <c r="AI4059" t="s">
        <v>21</v>
      </c>
    </row>
    <row r="4060" spans="1:35" hidden="1" x14ac:dyDescent="0.25">
      <c r="A4060" s="179" t="b">
        <f>IF(E4060&lt;&gt;1,"",NOT(ISNA(VLOOKUP(P4060,Mapping!$P:$P,1,FALSE))))</f>
        <v>0</v>
      </c>
      <c r="B4060" s="180" t="str">
        <f t="shared" si="63"/>
        <v/>
      </c>
      <c r="E4060" s="183">
        <v>1</v>
      </c>
      <c r="F4060" t="s">
        <v>5924</v>
      </c>
      <c r="G4060" s="178">
        <v>798459.28053932288</v>
      </c>
      <c r="H4060" t="s">
        <v>1266</v>
      </c>
      <c r="I4060" t="s">
        <v>797</v>
      </c>
      <c r="J4060" s="178">
        <v>265513.73794060713</v>
      </c>
      <c r="K4060" s="178">
        <v>92499.572207554505</v>
      </c>
      <c r="L4060" t="s">
        <v>5</v>
      </c>
      <c r="M4060" t="s">
        <v>21</v>
      </c>
      <c r="N4060" t="s">
        <v>2829</v>
      </c>
      <c r="O4060" t="s">
        <v>21</v>
      </c>
      <c r="P4060" t="s">
        <v>2836</v>
      </c>
      <c r="Q4060" t="s">
        <v>2837</v>
      </c>
      <c r="R4060" t="s">
        <v>1259</v>
      </c>
      <c r="S4060" t="s">
        <v>21</v>
      </c>
      <c r="T4060" t="s">
        <v>1259</v>
      </c>
      <c r="U4060" t="s">
        <v>1259</v>
      </c>
      <c r="V4060" t="s">
        <v>2837</v>
      </c>
      <c r="W4060" t="s">
        <v>1259</v>
      </c>
      <c r="X4060" t="s">
        <v>21</v>
      </c>
      <c r="Y4060" t="s">
        <v>1259</v>
      </c>
      <c r="Z4060" t="s">
        <v>21</v>
      </c>
      <c r="AA4060" t="s">
        <v>5925</v>
      </c>
      <c r="AB4060" t="s">
        <v>1259</v>
      </c>
      <c r="AC4060" t="s">
        <v>10020</v>
      </c>
      <c r="AD4060" s="178">
        <v>380773.10117120051</v>
      </c>
      <c r="AE4060" t="s">
        <v>817</v>
      </c>
      <c r="AF4060" s="178">
        <v>-93312.583611976006</v>
      </c>
      <c r="AG4060" s="178">
        <v>-422756.81455344101</v>
      </c>
      <c r="AH4060" s="178">
        <v>-84691.321716403007</v>
      </c>
      <c r="AI4060" t="s">
        <v>21</v>
      </c>
    </row>
    <row r="4061" spans="1:35" hidden="1" x14ac:dyDescent="0.25">
      <c r="A4061" s="179" t="b">
        <f>IF(E4061&lt;&gt;1,"",NOT(ISNA(VLOOKUP(P4061,Mapping!$P:$P,1,FALSE))))</f>
        <v>0</v>
      </c>
      <c r="B4061" s="180" t="str">
        <f t="shared" si="63"/>
        <v/>
      </c>
      <c r="E4061" s="183">
        <v>1</v>
      </c>
      <c r="F4061" t="s">
        <v>5926</v>
      </c>
      <c r="G4061" s="178">
        <v>437804.56612220517</v>
      </c>
      <c r="H4061" t="s">
        <v>1266</v>
      </c>
      <c r="I4061" t="s">
        <v>561</v>
      </c>
      <c r="J4061" s="178">
        <v>131737.0877261381</v>
      </c>
      <c r="K4061" s="178">
        <v>62474.889917029148</v>
      </c>
      <c r="L4061" t="s">
        <v>5</v>
      </c>
      <c r="M4061" t="s">
        <v>21</v>
      </c>
      <c r="N4061" t="s">
        <v>2829</v>
      </c>
      <c r="O4061" t="s">
        <v>21</v>
      </c>
      <c r="P4061" t="s">
        <v>2831</v>
      </c>
      <c r="Q4061" t="s">
        <v>2832</v>
      </c>
      <c r="R4061" t="s">
        <v>1259</v>
      </c>
      <c r="S4061" t="s">
        <v>21</v>
      </c>
      <c r="T4061" t="s">
        <v>1259</v>
      </c>
      <c r="U4061" t="s">
        <v>1259</v>
      </c>
      <c r="V4061" t="s">
        <v>2832</v>
      </c>
      <c r="W4061" t="s">
        <v>1259</v>
      </c>
      <c r="X4061" t="s">
        <v>21</v>
      </c>
      <c r="Y4061" t="s">
        <v>1259</v>
      </c>
      <c r="Z4061" t="s">
        <v>21</v>
      </c>
      <c r="AA4061" t="s">
        <v>5927</v>
      </c>
      <c r="AB4061" t="s">
        <v>1259</v>
      </c>
      <c r="AC4061" t="s">
        <v>10021</v>
      </c>
      <c r="AD4061" s="178">
        <v>189535.24899911639</v>
      </c>
      <c r="AE4061" t="s">
        <v>818</v>
      </c>
      <c r="AF4061" s="178">
        <v>-141465.4405583319</v>
      </c>
      <c r="AG4061" s="178">
        <v>10988.952059018129</v>
      </c>
      <c r="AH4061" s="178">
        <v>-111209.7312943033</v>
      </c>
      <c r="AI4061" t="s">
        <v>21</v>
      </c>
    </row>
    <row r="4062" spans="1:35" hidden="1" x14ac:dyDescent="0.25">
      <c r="A4062" s="179" t="b">
        <f>IF(E4062&lt;&gt;1,"",NOT(ISNA(VLOOKUP(P4062,Mapping!$P:$P,1,FALSE))))</f>
        <v>0</v>
      </c>
      <c r="B4062" s="180" t="str">
        <f t="shared" si="63"/>
        <v/>
      </c>
      <c r="E4062" s="183">
        <v>1</v>
      </c>
      <c r="F4062" t="s">
        <v>5928</v>
      </c>
      <c r="G4062" s="178">
        <v>142932.94963380459</v>
      </c>
      <c r="H4062" t="s">
        <v>1266</v>
      </c>
      <c r="I4062" t="s">
        <v>797</v>
      </c>
      <c r="J4062" s="178">
        <v>45334.506416247517</v>
      </c>
      <c r="K4062" s="178">
        <v>8735.5610268609453</v>
      </c>
      <c r="L4062" t="s">
        <v>5</v>
      </c>
      <c r="M4062" t="s">
        <v>21</v>
      </c>
      <c r="N4062" t="s">
        <v>2829</v>
      </c>
      <c r="O4062" t="s">
        <v>21</v>
      </c>
      <c r="P4062" t="s">
        <v>2831</v>
      </c>
      <c r="Q4062" t="s">
        <v>2832</v>
      </c>
      <c r="R4062" t="s">
        <v>1259</v>
      </c>
      <c r="S4062" t="s">
        <v>21</v>
      </c>
      <c r="T4062" t="s">
        <v>1259</v>
      </c>
      <c r="U4062" t="s">
        <v>1259</v>
      </c>
      <c r="V4062" t="s">
        <v>2832</v>
      </c>
      <c r="W4062" t="s">
        <v>1259</v>
      </c>
      <c r="X4062" t="s">
        <v>21</v>
      </c>
      <c r="Y4062" t="s">
        <v>1259</v>
      </c>
      <c r="Z4062" t="s">
        <v>21</v>
      </c>
      <c r="AA4062" t="s">
        <v>5929</v>
      </c>
      <c r="AB4062" t="s">
        <v>1259</v>
      </c>
      <c r="AC4062" t="s">
        <v>7070</v>
      </c>
      <c r="AD4062" s="178">
        <v>68066.705025571035</v>
      </c>
      <c r="AE4062" t="s">
        <v>814</v>
      </c>
      <c r="AF4062" s="178">
        <v>-38512.215813485273</v>
      </c>
      <c r="AG4062" s="178">
        <v>-75678.096497419028</v>
      </c>
      <c r="AH4062" s="178">
        <v>25727.383529670042</v>
      </c>
      <c r="AI4062" t="s">
        <v>21</v>
      </c>
    </row>
    <row r="4063" spans="1:35" hidden="1" x14ac:dyDescent="0.25">
      <c r="A4063" s="179" t="b">
        <f>IF(E4063&lt;&gt;1,"",NOT(ISNA(VLOOKUP(P4063,Mapping!$P:$P,1,FALSE))))</f>
        <v>0</v>
      </c>
      <c r="B4063" s="180" t="str">
        <f t="shared" si="63"/>
        <v/>
      </c>
      <c r="E4063" s="183">
        <v>1</v>
      </c>
      <c r="F4063" t="s">
        <v>12854</v>
      </c>
      <c r="G4063" s="178">
        <v>289840.42217832652</v>
      </c>
      <c r="H4063" t="s">
        <v>1266</v>
      </c>
      <c r="I4063" t="s">
        <v>2830</v>
      </c>
      <c r="J4063" s="178">
        <v>110012.9467649539</v>
      </c>
      <c r="K4063" s="178">
        <v>62382.053829311859</v>
      </c>
      <c r="L4063" t="s">
        <v>5</v>
      </c>
      <c r="M4063" t="s">
        <v>21</v>
      </c>
      <c r="N4063" t="s">
        <v>2829</v>
      </c>
      <c r="O4063" t="s">
        <v>21</v>
      </c>
      <c r="P4063" t="s">
        <v>2831</v>
      </c>
      <c r="Q4063" t="s">
        <v>2832</v>
      </c>
      <c r="R4063" t="s">
        <v>1259</v>
      </c>
      <c r="S4063" t="s">
        <v>21</v>
      </c>
      <c r="T4063" t="s">
        <v>1259</v>
      </c>
      <c r="U4063" t="s">
        <v>1259</v>
      </c>
      <c r="V4063" t="s">
        <v>2832</v>
      </c>
      <c r="W4063" t="s">
        <v>1259</v>
      </c>
      <c r="X4063" t="s">
        <v>21</v>
      </c>
      <c r="Y4063" t="s">
        <v>1259</v>
      </c>
      <c r="Z4063" t="s">
        <v>21</v>
      </c>
      <c r="AA4063" t="s">
        <v>12855</v>
      </c>
      <c r="AB4063" t="s">
        <v>1259</v>
      </c>
      <c r="AC4063" t="s">
        <v>12622</v>
      </c>
      <c r="AD4063" s="178">
        <v>151376.92050973029</v>
      </c>
      <c r="AE4063" t="s">
        <v>814</v>
      </c>
      <c r="AF4063" s="178">
        <v>-155721.26802238039</v>
      </c>
      <c r="AG4063" s="178">
        <v>-58705.453560164868</v>
      </c>
      <c r="AH4063" s="178">
        <v>-158382.4610085345</v>
      </c>
      <c r="AI4063" t="s">
        <v>21</v>
      </c>
    </row>
    <row r="4064" spans="1:35" hidden="1" x14ac:dyDescent="0.25">
      <c r="A4064" s="179" t="b">
        <f>IF(E4064&lt;&gt;1,"",NOT(ISNA(VLOOKUP(P4064,Mapping!$P:$P,1,FALSE))))</f>
        <v>0</v>
      </c>
      <c r="B4064" s="180" t="str">
        <f t="shared" si="63"/>
        <v/>
      </c>
      <c r="E4064" s="183">
        <v>1</v>
      </c>
      <c r="F4064" t="s">
        <v>5931</v>
      </c>
      <c r="G4064" s="178">
        <v>722784.29182009446</v>
      </c>
      <c r="H4064" t="s">
        <v>1266</v>
      </c>
      <c r="I4064" t="s">
        <v>2855</v>
      </c>
      <c r="J4064" s="178">
        <v>179854.52614506459</v>
      </c>
      <c r="K4064" s="178">
        <v>81630.691194226107</v>
      </c>
      <c r="L4064" t="s">
        <v>5</v>
      </c>
      <c r="M4064" t="s">
        <v>21</v>
      </c>
      <c r="N4064" t="s">
        <v>2829</v>
      </c>
      <c r="O4064" t="s">
        <v>21</v>
      </c>
      <c r="P4064" t="s">
        <v>2831</v>
      </c>
      <c r="Q4064" t="s">
        <v>2832</v>
      </c>
      <c r="R4064" t="s">
        <v>1259</v>
      </c>
      <c r="S4064" t="s">
        <v>21</v>
      </c>
      <c r="T4064" t="s">
        <v>1259</v>
      </c>
      <c r="U4064" t="s">
        <v>1259</v>
      </c>
      <c r="V4064" t="s">
        <v>2832</v>
      </c>
      <c r="W4064" t="s">
        <v>1259</v>
      </c>
      <c r="X4064" t="s">
        <v>21</v>
      </c>
      <c r="Y4064" t="s">
        <v>1259</v>
      </c>
      <c r="Z4064" t="s">
        <v>21</v>
      </c>
      <c r="AA4064" t="s">
        <v>5932</v>
      </c>
      <c r="AB4064" t="s">
        <v>1259</v>
      </c>
      <c r="AC4064" t="s">
        <v>10022</v>
      </c>
      <c r="AD4064" s="178">
        <v>254139.18059366589</v>
      </c>
      <c r="AE4064" t="s">
        <v>814</v>
      </c>
      <c r="AF4064" s="178">
        <v>-88772.203150360729</v>
      </c>
      <c r="AG4064" s="178">
        <v>-56485.650015319581</v>
      </c>
      <c r="AH4064" s="178">
        <v>-72944.382819011342</v>
      </c>
      <c r="AI4064" t="s">
        <v>21</v>
      </c>
    </row>
    <row r="4065" spans="1:35" hidden="1" x14ac:dyDescent="0.25">
      <c r="A4065" s="179" t="b">
        <f>IF(E4065&lt;&gt;1,"",NOT(ISNA(VLOOKUP(P4065,Mapping!$P:$P,1,FALSE))))</f>
        <v>0</v>
      </c>
      <c r="B4065" s="180" t="str">
        <f t="shared" si="63"/>
        <v/>
      </c>
      <c r="E4065" s="183">
        <v>1</v>
      </c>
      <c r="F4065" t="s">
        <v>5931</v>
      </c>
      <c r="G4065" s="178">
        <v>2408725.1985761551</v>
      </c>
      <c r="H4065" t="s">
        <v>1266</v>
      </c>
      <c r="I4065" t="s">
        <v>2855</v>
      </c>
      <c r="J4065" s="178">
        <v>599376.79070565966</v>
      </c>
      <c r="K4065" s="178">
        <v>272039.53528318001</v>
      </c>
      <c r="L4065" t="s">
        <v>5</v>
      </c>
      <c r="M4065" t="s">
        <v>21</v>
      </c>
      <c r="N4065" t="s">
        <v>2829</v>
      </c>
      <c r="O4065" t="s">
        <v>21</v>
      </c>
      <c r="P4065" t="s">
        <v>2836</v>
      </c>
      <c r="Q4065" t="s">
        <v>2837</v>
      </c>
      <c r="R4065" t="s">
        <v>1259</v>
      </c>
      <c r="S4065" t="s">
        <v>21</v>
      </c>
      <c r="T4065" t="s">
        <v>1259</v>
      </c>
      <c r="U4065" t="s">
        <v>1259</v>
      </c>
      <c r="V4065" t="s">
        <v>2837</v>
      </c>
      <c r="W4065" t="s">
        <v>1259</v>
      </c>
      <c r="X4065" t="s">
        <v>21</v>
      </c>
      <c r="Y4065" t="s">
        <v>1259</v>
      </c>
      <c r="Z4065" t="s">
        <v>21</v>
      </c>
      <c r="AA4065" t="s">
        <v>5932</v>
      </c>
      <c r="AB4065" t="s">
        <v>1259</v>
      </c>
      <c r="AC4065" t="s">
        <v>10023</v>
      </c>
      <c r="AD4065" s="178">
        <v>846935.1854617052</v>
      </c>
      <c r="AE4065" t="s">
        <v>814</v>
      </c>
      <c r="AF4065" s="178">
        <v>-295839.08377828769</v>
      </c>
      <c r="AG4065" s="178">
        <v>-188242.06625635881</v>
      </c>
      <c r="AH4065" s="178">
        <v>-243091.85323921169</v>
      </c>
      <c r="AI4065" t="s">
        <v>21</v>
      </c>
    </row>
    <row r="4066" spans="1:35" hidden="1" x14ac:dyDescent="0.25">
      <c r="A4066" s="179" t="b">
        <f>IF(E4066&lt;&gt;1,"",NOT(ISNA(VLOOKUP(P4066,Mapping!$P:$P,1,FALSE))))</f>
        <v>0</v>
      </c>
      <c r="B4066" s="180" t="str">
        <f t="shared" si="63"/>
        <v/>
      </c>
      <c r="E4066" s="183">
        <v>1</v>
      </c>
      <c r="F4066" t="s">
        <v>5933</v>
      </c>
      <c r="G4066" s="178">
        <v>9793539.2777496763</v>
      </c>
      <c r="H4066" t="s">
        <v>1266</v>
      </c>
      <c r="I4066" t="s">
        <v>561</v>
      </c>
      <c r="J4066" s="178">
        <v>3278312.3656094531</v>
      </c>
      <c r="K4066" s="178">
        <v>1802135.9256417369</v>
      </c>
      <c r="L4066" t="s">
        <v>5</v>
      </c>
      <c r="M4066" t="s">
        <v>21</v>
      </c>
      <c r="N4066" t="s">
        <v>2829</v>
      </c>
      <c r="O4066" t="s">
        <v>21</v>
      </c>
      <c r="P4066" t="s">
        <v>2831</v>
      </c>
      <c r="Q4066" t="s">
        <v>2832</v>
      </c>
      <c r="R4066" t="s">
        <v>1259</v>
      </c>
      <c r="S4066" t="s">
        <v>21</v>
      </c>
      <c r="T4066" t="s">
        <v>1259</v>
      </c>
      <c r="U4066" t="s">
        <v>1259</v>
      </c>
      <c r="V4066" t="s">
        <v>2832</v>
      </c>
      <c r="W4066" t="s">
        <v>1259</v>
      </c>
      <c r="X4066" t="s">
        <v>21</v>
      </c>
      <c r="Y4066" t="s">
        <v>1259</v>
      </c>
      <c r="Z4066" t="s">
        <v>21</v>
      </c>
      <c r="AA4066" t="s">
        <v>5934</v>
      </c>
      <c r="AB4066" t="s">
        <v>1259</v>
      </c>
      <c r="AC4066" t="s">
        <v>10024</v>
      </c>
      <c r="AD4066" s="178">
        <v>4911702.7010611566</v>
      </c>
      <c r="AE4066" t="s">
        <v>811</v>
      </c>
      <c r="AF4066" s="178">
        <v>-2659230.8216646109</v>
      </c>
      <c r="AG4066" s="178">
        <v>-5006725.7310439888</v>
      </c>
      <c r="AH4066" s="178">
        <v>-3889854.6514189318</v>
      </c>
      <c r="AI4066" t="s">
        <v>21</v>
      </c>
    </row>
    <row r="4067" spans="1:35" hidden="1" x14ac:dyDescent="0.25">
      <c r="A4067" s="179" t="b">
        <f>IF(E4067&lt;&gt;1,"",NOT(ISNA(VLOOKUP(P4067,Mapping!$P:$P,1,FALSE))))</f>
        <v>0</v>
      </c>
      <c r="B4067" s="180" t="str">
        <f t="shared" si="63"/>
        <v/>
      </c>
      <c r="E4067" s="183">
        <v>1</v>
      </c>
      <c r="F4067" t="s">
        <v>5933</v>
      </c>
      <c r="G4067" s="178">
        <v>4088331.0382039212</v>
      </c>
      <c r="H4067" t="s">
        <v>1266</v>
      </c>
      <c r="I4067" t="s">
        <v>561</v>
      </c>
      <c r="J4067" s="178">
        <v>1368537.5447157579</v>
      </c>
      <c r="K4067" s="178">
        <v>752304.96666333021</v>
      </c>
      <c r="L4067" t="s">
        <v>5</v>
      </c>
      <c r="M4067" t="s">
        <v>21</v>
      </c>
      <c r="N4067" t="s">
        <v>2829</v>
      </c>
      <c r="O4067" t="s">
        <v>21</v>
      </c>
      <c r="P4067" t="s">
        <v>2833</v>
      </c>
      <c r="Q4067" t="s">
        <v>2834</v>
      </c>
      <c r="R4067" t="s">
        <v>1259</v>
      </c>
      <c r="S4067" t="s">
        <v>21</v>
      </c>
      <c r="T4067" t="s">
        <v>1259</v>
      </c>
      <c r="U4067" t="s">
        <v>1259</v>
      </c>
      <c r="V4067" t="s">
        <v>2834</v>
      </c>
      <c r="W4067" t="s">
        <v>1259</v>
      </c>
      <c r="X4067" t="s">
        <v>21</v>
      </c>
      <c r="Y4067" t="s">
        <v>1259</v>
      </c>
      <c r="Z4067" t="s">
        <v>21</v>
      </c>
      <c r="AA4067" t="s">
        <v>5934</v>
      </c>
      <c r="AB4067" t="s">
        <v>1259</v>
      </c>
      <c r="AC4067" t="s">
        <v>10025</v>
      </c>
      <c r="AD4067" s="178">
        <v>2050399.353459524</v>
      </c>
      <c r="AE4067" t="s">
        <v>811</v>
      </c>
      <c r="AF4067" s="178">
        <v>-1110100.8121405151</v>
      </c>
      <c r="AG4067" s="178">
        <v>-2090066.8926203239</v>
      </c>
      <c r="AH4067" s="178">
        <v>-1623827.000074283</v>
      </c>
      <c r="AI4067" t="s">
        <v>21</v>
      </c>
    </row>
    <row r="4068" spans="1:35" hidden="1" x14ac:dyDescent="0.25">
      <c r="A4068" s="179" t="b">
        <f>IF(E4068&lt;&gt;1,"",NOT(ISNA(VLOOKUP(P4068,Mapping!$P:$P,1,FALSE))))</f>
        <v>0</v>
      </c>
      <c r="B4068" s="180" t="str">
        <f t="shared" si="63"/>
        <v/>
      </c>
      <c r="E4068" s="183">
        <v>1</v>
      </c>
      <c r="F4068" t="s">
        <v>5933</v>
      </c>
      <c r="G4068" s="178">
        <v>7383878.6833763849</v>
      </c>
      <c r="H4068" t="s">
        <v>1266</v>
      </c>
      <c r="I4068" t="s">
        <v>561</v>
      </c>
      <c r="J4068" s="178">
        <v>2471696.9123582188</v>
      </c>
      <c r="K4068" s="178">
        <v>1358727.6947083811</v>
      </c>
      <c r="L4068" t="s">
        <v>5</v>
      </c>
      <c r="M4068" t="s">
        <v>21</v>
      </c>
      <c r="N4068" t="s">
        <v>2829</v>
      </c>
      <c r="O4068" t="s">
        <v>21</v>
      </c>
      <c r="P4068" t="s">
        <v>2851</v>
      </c>
      <c r="Q4068" t="s">
        <v>2834</v>
      </c>
      <c r="R4068" t="s">
        <v>1259</v>
      </c>
      <c r="S4068" t="s">
        <v>21</v>
      </c>
      <c r="T4068" t="s">
        <v>1259</v>
      </c>
      <c r="U4068" t="s">
        <v>1259</v>
      </c>
      <c r="V4068" t="s">
        <v>2834</v>
      </c>
      <c r="W4068" t="s">
        <v>1259</v>
      </c>
      <c r="X4068" t="s">
        <v>21</v>
      </c>
      <c r="Y4068" t="s">
        <v>1259</v>
      </c>
      <c r="Z4068" t="s">
        <v>21</v>
      </c>
      <c r="AA4068" t="s">
        <v>5934</v>
      </c>
      <c r="AB4068" t="s">
        <v>1259</v>
      </c>
      <c r="AC4068" t="s">
        <v>10026</v>
      </c>
      <c r="AD4068" s="178">
        <v>3703198.1845261208</v>
      </c>
      <c r="AE4068" t="s">
        <v>811</v>
      </c>
      <c r="AF4068" s="178">
        <v>-2004937.869895238</v>
      </c>
      <c r="AG4068" s="178">
        <v>-3774841.1836116491</v>
      </c>
      <c r="AH4068" s="178">
        <v>-2932771.7005536351</v>
      </c>
      <c r="AI4068" t="s">
        <v>21</v>
      </c>
    </row>
    <row r="4069" spans="1:35" hidden="1" x14ac:dyDescent="0.25">
      <c r="A4069" s="179" t="b">
        <f>IF(E4069&lt;&gt;1,"",NOT(ISNA(VLOOKUP(P4069,Mapping!$P:$P,1,FALSE))))</f>
        <v>0</v>
      </c>
      <c r="B4069" s="180" t="str">
        <f t="shared" si="63"/>
        <v/>
      </c>
      <c r="E4069" s="183">
        <v>1</v>
      </c>
      <c r="F4069" t="s">
        <v>5933</v>
      </c>
      <c r="G4069" s="178">
        <v>13750513.69854996</v>
      </c>
      <c r="H4069" t="s">
        <v>1266</v>
      </c>
      <c r="I4069" t="s">
        <v>561</v>
      </c>
      <c r="J4069" s="178">
        <v>4602879.2873536656</v>
      </c>
      <c r="K4069" s="178">
        <v>2530269.6021738611</v>
      </c>
      <c r="L4069" t="s">
        <v>5</v>
      </c>
      <c r="M4069" t="s">
        <v>21</v>
      </c>
      <c r="N4069" t="s">
        <v>2829</v>
      </c>
      <c r="O4069" t="s">
        <v>21</v>
      </c>
      <c r="P4069" t="s">
        <v>2836</v>
      </c>
      <c r="Q4069" t="s">
        <v>2837</v>
      </c>
      <c r="R4069" t="s">
        <v>1259</v>
      </c>
      <c r="S4069" t="s">
        <v>21</v>
      </c>
      <c r="T4069" t="s">
        <v>1259</v>
      </c>
      <c r="U4069" t="s">
        <v>1259</v>
      </c>
      <c r="V4069" t="s">
        <v>2837</v>
      </c>
      <c r="W4069" t="s">
        <v>1259</v>
      </c>
      <c r="X4069" t="s">
        <v>21</v>
      </c>
      <c r="Y4069" t="s">
        <v>1259</v>
      </c>
      <c r="Z4069" t="s">
        <v>21</v>
      </c>
      <c r="AA4069" t="s">
        <v>5934</v>
      </c>
      <c r="AB4069" t="s">
        <v>1259</v>
      </c>
      <c r="AC4069" t="s">
        <v>10027</v>
      </c>
      <c r="AD4069" s="178">
        <v>6896223.4549454236</v>
      </c>
      <c r="AE4069" t="s">
        <v>811</v>
      </c>
      <c r="AF4069" s="178">
        <v>-3733664.4908323139</v>
      </c>
      <c r="AG4069" s="178">
        <v>-7029639.5202105036</v>
      </c>
      <c r="AH4069" s="178">
        <v>-5461508.6694168532</v>
      </c>
      <c r="AI4069" t="s">
        <v>21</v>
      </c>
    </row>
    <row r="4070" spans="1:35" hidden="1" x14ac:dyDescent="0.25">
      <c r="A4070" s="179" t="b">
        <f>IF(E4070&lt;&gt;1,"",NOT(ISNA(VLOOKUP(P4070,Mapping!$P:$P,1,FALSE))))</f>
        <v>0</v>
      </c>
      <c r="B4070" s="180" t="str">
        <f t="shared" si="63"/>
        <v/>
      </c>
      <c r="E4070" s="183">
        <v>1</v>
      </c>
      <c r="F4070" t="s">
        <v>5935</v>
      </c>
      <c r="G4070" s="178">
        <v>4362594.5956921075</v>
      </c>
      <c r="H4070" t="s">
        <v>1266</v>
      </c>
      <c r="I4070" t="s">
        <v>303</v>
      </c>
      <c r="J4070" s="178">
        <v>1247012.950424968</v>
      </c>
      <c r="K4070" s="178">
        <v>654381.64151072712</v>
      </c>
      <c r="L4070" t="s">
        <v>5</v>
      </c>
      <c r="M4070" t="s">
        <v>21</v>
      </c>
      <c r="N4070" t="s">
        <v>2829</v>
      </c>
      <c r="O4070" t="s">
        <v>21</v>
      </c>
      <c r="P4070" t="s">
        <v>2831</v>
      </c>
      <c r="Q4070" t="s">
        <v>2832</v>
      </c>
      <c r="R4070" t="s">
        <v>1259</v>
      </c>
      <c r="S4070" t="s">
        <v>21</v>
      </c>
      <c r="T4070" t="s">
        <v>1259</v>
      </c>
      <c r="U4070" t="s">
        <v>1259</v>
      </c>
      <c r="V4070" t="s">
        <v>2832</v>
      </c>
      <c r="W4070" t="s">
        <v>1259</v>
      </c>
      <c r="X4070" t="s">
        <v>21</v>
      </c>
      <c r="Y4070" t="s">
        <v>1259</v>
      </c>
      <c r="Z4070" t="s">
        <v>21</v>
      </c>
      <c r="AA4070" t="s">
        <v>5936</v>
      </c>
      <c r="AB4070" t="s">
        <v>5937</v>
      </c>
      <c r="AC4070" t="s">
        <v>10028</v>
      </c>
      <c r="AD4070" s="178">
        <v>1763501.2942901091</v>
      </c>
      <c r="AE4070" t="s">
        <v>813</v>
      </c>
      <c r="AF4070" s="178">
        <v>-319205.2447169777</v>
      </c>
      <c r="AG4070" s="178">
        <v>1637517.3351120721</v>
      </c>
      <c r="AH4070" s="178">
        <v>-1018756.954774351</v>
      </c>
      <c r="AI4070" t="s">
        <v>21</v>
      </c>
    </row>
    <row r="4071" spans="1:35" hidden="1" x14ac:dyDescent="0.25">
      <c r="A4071" s="179" t="b">
        <f>IF(E4071&lt;&gt;1,"",NOT(ISNA(VLOOKUP(P4071,Mapping!$P:$P,1,FALSE))))</f>
        <v>0</v>
      </c>
      <c r="B4071" s="180" t="str">
        <f t="shared" si="63"/>
        <v/>
      </c>
      <c r="E4071" s="183">
        <v>1</v>
      </c>
      <c r="F4071" t="s">
        <v>5935</v>
      </c>
      <c r="G4071" s="178">
        <v>4501809.508452015</v>
      </c>
      <c r="H4071" t="s">
        <v>1266</v>
      </c>
      <c r="I4071" t="s">
        <v>303</v>
      </c>
      <c r="J4071" s="178">
        <v>1286806.425453638</v>
      </c>
      <c r="K4071" s="178">
        <v>675263.63756522175</v>
      </c>
      <c r="L4071" t="s">
        <v>5</v>
      </c>
      <c r="M4071" t="s">
        <v>21</v>
      </c>
      <c r="N4071" t="s">
        <v>2829</v>
      </c>
      <c r="O4071" t="s">
        <v>21</v>
      </c>
      <c r="P4071" t="s">
        <v>2851</v>
      </c>
      <c r="Q4071" t="s">
        <v>2834</v>
      </c>
      <c r="R4071" t="s">
        <v>1259</v>
      </c>
      <c r="S4071" t="s">
        <v>21</v>
      </c>
      <c r="T4071" t="s">
        <v>1259</v>
      </c>
      <c r="U4071" t="s">
        <v>1259</v>
      </c>
      <c r="V4071" t="s">
        <v>2834</v>
      </c>
      <c r="W4071" t="s">
        <v>1259</v>
      </c>
      <c r="X4071" t="s">
        <v>21</v>
      </c>
      <c r="Y4071" t="s">
        <v>1259</v>
      </c>
      <c r="Z4071" t="s">
        <v>21</v>
      </c>
      <c r="AA4071" t="s">
        <v>5936</v>
      </c>
      <c r="AB4071" t="s">
        <v>5937</v>
      </c>
      <c r="AC4071" t="s">
        <v>7137</v>
      </c>
      <c r="AD4071" s="178">
        <v>1819776.4474017511</v>
      </c>
      <c r="AE4071" t="s">
        <v>813</v>
      </c>
      <c r="AF4071" s="178">
        <v>-329391.41474058252</v>
      </c>
      <c r="AG4071" s="178">
        <v>1689772.209579567</v>
      </c>
      <c r="AH4071" s="178">
        <v>-1051266.5445314441</v>
      </c>
      <c r="AI4071" t="s">
        <v>21</v>
      </c>
    </row>
    <row r="4072" spans="1:35" hidden="1" x14ac:dyDescent="0.25">
      <c r="A4072" s="179" t="b">
        <f>IF(E4072&lt;&gt;1,"",NOT(ISNA(VLOOKUP(P4072,Mapping!$P:$P,1,FALSE))))</f>
        <v>0</v>
      </c>
      <c r="B4072" s="180" t="str">
        <f t="shared" si="63"/>
        <v/>
      </c>
      <c r="E4072" s="183">
        <v>1</v>
      </c>
      <c r="F4072" t="s">
        <v>5935</v>
      </c>
      <c r="G4072" s="178">
        <v>533657.16557964613</v>
      </c>
      <c r="H4072" t="s">
        <v>1266</v>
      </c>
      <c r="I4072" t="s">
        <v>303</v>
      </c>
      <c r="J4072" s="178">
        <v>152541.65427657071</v>
      </c>
      <c r="K4072" s="178">
        <v>80047.651542228428</v>
      </c>
      <c r="L4072" t="s">
        <v>5</v>
      </c>
      <c r="M4072" t="s">
        <v>21</v>
      </c>
      <c r="N4072" t="s">
        <v>2829</v>
      </c>
      <c r="O4072" t="s">
        <v>21</v>
      </c>
      <c r="P4072" t="s">
        <v>2836</v>
      </c>
      <c r="Q4072" t="s">
        <v>2837</v>
      </c>
      <c r="R4072" t="s">
        <v>1259</v>
      </c>
      <c r="S4072" t="s">
        <v>21</v>
      </c>
      <c r="T4072" t="s">
        <v>1259</v>
      </c>
      <c r="U4072" t="s">
        <v>1259</v>
      </c>
      <c r="V4072" t="s">
        <v>2837</v>
      </c>
      <c r="W4072" t="s">
        <v>1259</v>
      </c>
      <c r="X4072" t="s">
        <v>21</v>
      </c>
      <c r="Y4072" t="s">
        <v>1259</v>
      </c>
      <c r="Z4072" t="s">
        <v>21</v>
      </c>
      <c r="AA4072" t="s">
        <v>5936</v>
      </c>
      <c r="AB4072" t="s">
        <v>5937</v>
      </c>
      <c r="AC4072" t="s">
        <v>10029</v>
      </c>
      <c r="AD4072" s="178">
        <v>215721.42026128189</v>
      </c>
      <c r="AE4072" t="s">
        <v>813</v>
      </c>
      <c r="AF4072" s="178">
        <v>-39046.985090484843</v>
      </c>
      <c r="AG4072" s="178">
        <v>200310.35212539791</v>
      </c>
      <c r="AH4072" s="178">
        <v>-124620.0940688557</v>
      </c>
      <c r="AI4072" t="s">
        <v>21</v>
      </c>
    </row>
    <row r="4073" spans="1:35" hidden="1" x14ac:dyDescent="0.25">
      <c r="A4073" s="179" t="b">
        <f>IF(E4073&lt;&gt;1,"",NOT(ISNA(VLOOKUP(P4073,Mapping!$P:$P,1,FALSE))))</f>
        <v>0</v>
      </c>
      <c r="B4073" s="180" t="str">
        <f t="shared" si="63"/>
        <v/>
      </c>
      <c r="E4073" s="183">
        <v>1</v>
      </c>
      <c r="F4073" t="s">
        <v>5939</v>
      </c>
      <c r="G4073" s="178">
        <v>308636.54674859071</v>
      </c>
      <c r="H4073" t="s">
        <v>1266</v>
      </c>
      <c r="I4073" t="s">
        <v>797</v>
      </c>
      <c r="J4073" s="178">
        <v>93116.074421284808</v>
      </c>
      <c r="K4073" s="178">
        <v>28982.503442423971</v>
      </c>
      <c r="L4073" t="s">
        <v>5</v>
      </c>
      <c r="M4073" t="s">
        <v>21</v>
      </c>
      <c r="N4073" t="s">
        <v>2829</v>
      </c>
      <c r="O4073" t="s">
        <v>21</v>
      </c>
      <c r="P4073" t="s">
        <v>2831</v>
      </c>
      <c r="Q4073" t="s">
        <v>2832</v>
      </c>
      <c r="R4073" t="s">
        <v>1259</v>
      </c>
      <c r="S4073" t="s">
        <v>21</v>
      </c>
      <c r="T4073" t="s">
        <v>1259</v>
      </c>
      <c r="U4073" t="s">
        <v>1259</v>
      </c>
      <c r="V4073" t="s">
        <v>2832</v>
      </c>
      <c r="W4073" t="s">
        <v>1259</v>
      </c>
      <c r="X4073" t="s">
        <v>21</v>
      </c>
      <c r="Y4073" t="s">
        <v>1259</v>
      </c>
      <c r="Z4073" t="s">
        <v>21</v>
      </c>
      <c r="AA4073" t="s">
        <v>5940</v>
      </c>
      <c r="AB4073" t="s">
        <v>1259</v>
      </c>
      <c r="AC4073" t="s">
        <v>5211</v>
      </c>
      <c r="AD4073" s="178">
        <v>149126.63819136861</v>
      </c>
      <c r="AE4073" t="s">
        <v>816</v>
      </c>
      <c r="AF4073" s="178">
        <v>-67955.084424103465</v>
      </c>
      <c r="AG4073" s="178">
        <v>-111106.7550738477</v>
      </c>
      <c r="AH4073" s="178">
        <v>-4200.600236187398</v>
      </c>
      <c r="AI4073" t="s">
        <v>21</v>
      </c>
    </row>
    <row r="4074" spans="1:35" hidden="1" x14ac:dyDescent="0.25">
      <c r="A4074" s="179" t="b">
        <f>IF(E4074&lt;&gt;1,"",NOT(ISNA(VLOOKUP(P4074,Mapping!$P:$P,1,FALSE))))</f>
        <v>0</v>
      </c>
      <c r="B4074" s="180" t="str">
        <f t="shared" si="63"/>
        <v/>
      </c>
      <c r="E4074" s="183">
        <v>1</v>
      </c>
      <c r="F4074" t="s">
        <v>5941</v>
      </c>
      <c r="G4074" s="178">
        <v>492460.57551723119</v>
      </c>
      <c r="H4074" t="s">
        <v>1266</v>
      </c>
      <c r="I4074" t="s">
        <v>797</v>
      </c>
      <c r="J4074" s="178">
        <v>164520.15568812159</v>
      </c>
      <c r="K4074" s="178">
        <v>32500.408423229492</v>
      </c>
      <c r="L4074" t="s">
        <v>5</v>
      </c>
      <c r="M4074" t="s">
        <v>21</v>
      </c>
      <c r="N4074" t="s">
        <v>2829</v>
      </c>
      <c r="O4074" t="s">
        <v>21</v>
      </c>
      <c r="P4074" t="s">
        <v>2831</v>
      </c>
      <c r="Q4074" t="s">
        <v>2832</v>
      </c>
      <c r="R4074" t="s">
        <v>1259</v>
      </c>
      <c r="S4074" t="s">
        <v>21</v>
      </c>
      <c r="T4074" t="s">
        <v>1259</v>
      </c>
      <c r="U4074" t="s">
        <v>1259</v>
      </c>
      <c r="V4074" t="s">
        <v>2832</v>
      </c>
      <c r="W4074" t="s">
        <v>1259</v>
      </c>
      <c r="X4074" t="s">
        <v>21</v>
      </c>
      <c r="Y4074" t="s">
        <v>1259</v>
      </c>
      <c r="Z4074" t="s">
        <v>21</v>
      </c>
      <c r="AA4074" t="s">
        <v>5942</v>
      </c>
      <c r="AB4074" t="s">
        <v>1259</v>
      </c>
      <c r="AC4074" t="s">
        <v>4793</v>
      </c>
      <c r="AD4074" s="178">
        <v>251772.64196301569</v>
      </c>
      <c r="AE4074" t="s">
        <v>807</v>
      </c>
      <c r="AF4074" s="178">
        <v>-18346.729562295372</v>
      </c>
      <c r="AG4074" s="178">
        <v>-123616.42944111449</v>
      </c>
      <c r="AH4074" s="178">
        <v>31032.79308561853</v>
      </c>
      <c r="AI4074" t="s">
        <v>21</v>
      </c>
    </row>
    <row r="4075" spans="1:35" hidden="1" x14ac:dyDescent="0.25">
      <c r="A4075" s="179" t="b">
        <f>IF(E4075&lt;&gt;1,"",NOT(ISNA(VLOOKUP(P4075,Mapping!$P:$P,1,FALSE))))</f>
        <v>0</v>
      </c>
      <c r="B4075" s="180" t="str">
        <f t="shared" si="63"/>
        <v/>
      </c>
      <c r="E4075" s="183">
        <v>1</v>
      </c>
      <c r="F4075" t="s">
        <v>5941</v>
      </c>
      <c r="G4075" s="178">
        <v>909157.98557027301</v>
      </c>
      <c r="H4075" t="s">
        <v>1266</v>
      </c>
      <c r="I4075" t="s">
        <v>797</v>
      </c>
      <c r="J4075" s="178">
        <v>303729.51819345471</v>
      </c>
      <c r="K4075" s="178">
        <v>60000.754012115947</v>
      </c>
      <c r="L4075" t="s">
        <v>5</v>
      </c>
      <c r="M4075" t="s">
        <v>21</v>
      </c>
      <c r="N4075" t="s">
        <v>2829</v>
      </c>
      <c r="O4075" t="s">
        <v>21</v>
      </c>
      <c r="P4075" t="s">
        <v>2835</v>
      </c>
      <c r="Q4075" t="s">
        <v>2834</v>
      </c>
      <c r="R4075" t="s">
        <v>1259</v>
      </c>
      <c r="S4075" t="s">
        <v>21</v>
      </c>
      <c r="T4075" t="s">
        <v>1259</v>
      </c>
      <c r="U4075" t="s">
        <v>1259</v>
      </c>
      <c r="V4075" t="s">
        <v>2834</v>
      </c>
      <c r="W4075" t="s">
        <v>1259</v>
      </c>
      <c r="X4075" t="s">
        <v>21</v>
      </c>
      <c r="Y4075" t="s">
        <v>1259</v>
      </c>
      <c r="Z4075" t="s">
        <v>21</v>
      </c>
      <c r="AA4075" t="s">
        <v>5942</v>
      </c>
      <c r="AB4075" t="s">
        <v>1259</v>
      </c>
      <c r="AC4075" t="s">
        <v>4153</v>
      </c>
      <c r="AD4075" s="178">
        <v>464811.03131633671</v>
      </c>
      <c r="AE4075" t="s">
        <v>807</v>
      </c>
      <c r="AF4075" s="178">
        <v>-33870.8853457761</v>
      </c>
      <c r="AG4075" s="178">
        <v>-228214.94666051911</v>
      </c>
      <c r="AH4075" s="178">
        <v>57291.310311911162</v>
      </c>
      <c r="AI4075" t="s">
        <v>21</v>
      </c>
    </row>
    <row r="4076" spans="1:35" hidden="1" x14ac:dyDescent="0.25">
      <c r="A4076" s="179" t="b">
        <f>IF(E4076&lt;&gt;1,"",NOT(ISNA(VLOOKUP(P4076,Mapping!$P:$P,1,FALSE))))</f>
        <v>0</v>
      </c>
      <c r="B4076" s="180" t="str">
        <f t="shared" si="63"/>
        <v/>
      </c>
      <c r="E4076" s="183">
        <v>1</v>
      </c>
      <c r="F4076" t="s">
        <v>5943</v>
      </c>
      <c r="G4076" s="178">
        <v>3105242.8056145469</v>
      </c>
      <c r="H4076" t="s">
        <v>1266</v>
      </c>
      <c r="I4076" t="s">
        <v>797</v>
      </c>
      <c r="J4076" s="178">
        <v>1037038.353810299</v>
      </c>
      <c r="K4076" s="178">
        <v>510916.79699750443</v>
      </c>
      <c r="L4076" t="s">
        <v>5</v>
      </c>
      <c r="M4076" t="s">
        <v>21</v>
      </c>
      <c r="N4076" t="s">
        <v>2829</v>
      </c>
      <c r="O4076" t="s">
        <v>21</v>
      </c>
      <c r="P4076" t="s">
        <v>2831</v>
      </c>
      <c r="Q4076" t="s">
        <v>2832</v>
      </c>
      <c r="R4076" t="s">
        <v>1259</v>
      </c>
      <c r="S4076" t="s">
        <v>21</v>
      </c>
      <c r="T4076" t="s">
        <v>1259</v>
      </c>
      <c r="U4076" t="s">
        <v>1259</v>
      </c>
      <c r="V4076" t="s">
        <v>2832</v>
      </c>
      <c r="W4076" t="s">
        <v>1259</v>
      </c>
      <c r="X4076" t="s">
        <v>21</v>
      </c>
      <c r="Y4076" t="s">
        <v>1259</v>
      </c>
      <c r="Z4076" t="s">
        <v>21</v>
      </c>
      <c r="AA4076" t="s">
        <v>5944</v>
      </c>
      <c r="AB4076" t="s">
        <v>1259</v>
      </c>
      <c r="AC4076" t="s">
        <v>6246</v>
      </c>
      <c r="AD4076" s="178">
        <v>1329611.64127814</v>
      </c>
      <c r="AE4076" t="s">
        <v>813</v>
      </c>
      <c r="AF4076" s="178">
        <v>-309725.64449944347</v>
      </c>
      <c r="AG4076" s="178">
        <v>-941548.91208600393</v>
      </c>
      <c r="AH4076" s="178">
        <v>-903351.4734481601</v>
      </c>
      <c r="AI4076" t="s">
        <v>21</v>
      </c>
    </row>
    <row r="4077" spans="1:35" hidden="1" x14ac:dyDescent="0.25">
      <c r="A4077" s="179" t="b">
        <f>IF(E4077&lt;&gt;1,"",NOT(ISNA(VLOOKUP(P4077,Mapping!$P:$P,1,FALSE))))</f>
        <v>0</v>
      </c>
      <c r="B4077" s="180" t="str">
        <f t="shared" si="63"/>
        <v/>
      </c>
      <c r="E4077" s="183">
        <v>1</v>
      </c>
      <c r="F4077" t="s">
        <v>5943</v>
      </c>
      <c r="G4077" s="178">
        <v>831124.10068172624</v>
      </c>
      <c r="H4077" t="s">
        <v>1266</v>
      </c>
      <c r="I4077" t="s">
        <v>797</v>
      </c>
      <c r="J4077" s="178">
        <v>277565.27367993159</v>
      </c>
      <c r="K4077" s="178">
        <v>136747.84550179489</v>
      </c>
      <c r="L4077" t="s">
        <v>5</v>
      </c>
      <c r="M4077" t="s">
        <v>21</v>
      </c>
      <c r="N4077" t="s">
        <v>2829</v>
      </c>
      <c r="O4077" t="s">
        <v>21</v>
      </c>
      <c r="P4077" t="s">
        <v>2835</v>
      </c>
      <c r="Q4077" t="s">
        <v>2834</v>
      </c>
      <c r="R4077" t="s">
        <v>1259</v>
      </c>
      <c r="S4077" t="s">
        <v>21</v>
      </c>
      <c r="T4077" t="s">
        <v>1259</v>
      </c>
      <c r="U4077" t="s">
        <v>1259</v>
      </c>
      <c r="V4077" t="s">
        <v>2834</v>
      </c>
      <c r="W4077" t="s">
        <v>1259</v>
      </c>
      <c r="X4077" t="s">
        <v>21</v>
      </c>
      <c r="Y4077" t="s">
        <v>1259</v>
      </c>
      <c r="Z4077" t="s">
        <v>21</v>
      </c>
      <c r="AA4077" t="s">
        <v>5944</v>
      </c>
      <c r="AB4077" t="s">
        <v>1259</v>
      </c>
      <c r="AC4077" t="s">
        <v>10030</v>
      </c>
      <c r="AD4077" s="178">
        <v>355873.06654899463</v>
      </c>
      <c r="AE4077" t="s">
        <v>813</v>
      </c>
      <c r="AF4077" s="178">
        <v>-82898.653618077748</v>
      </c>
      <c r="AG4077" s="178">
        <v>-252007.34428574491</v>
      </c>
      <c r="AH4077" s="178">
        <v>-241783.72770451591</v>
      </c>
      <c r="AI4077" t="s">
        <v>21</v>
      </c>
    </row>
    <row r="4078" spans="1:35" hidden="1" x14ac:dyDescent="0.25">
      <c r="A4078" s="179" t="b">
        <f>IF(E4078&lt;&gt;1,"",NOT(ISNA(VLOOKUP(P4078,Mapping!$P:$P,1,FALSE))))</f>
        <v>0</v>
      </c>
      <c r="B4078" s="180" t="str">
        <f t="shared" ref="B4078:B4141" si="64">IF(AI4078="","",VALUE(AI4078))</f>
        <v/>
      </c>
      <c r="E4078" s="183">
        <v>1</v>
      </c>
      <c r="F4078" t="s">
        <v>5943</v>
      </c>
      <c r="G4078" s="178">
        <v>1616357.91359575</v>
      </c>
      <c r="H4078" t="s">
        <v>1266</v>
      </c>
      <c r="I4078" t="s">
        <v>797</v>
      </c>
      <c r="J4078" s="178">
        <v>539804.85740207694</v>
      </c>
      <c r="K4078" s="178">
        <v>265945.19646668102</v>
      </c>
      <c r="L4078" t="s">
        <v>5</v>
      </c>
      <c r="M4078" t="s">
        <v>21</v>
      </c>
      <c r="N4078" t="s">
        <v>2829</v>
      </c>
      <c r="O4078" t="s">
        <v>21</v>
      </c>
      <c r="P4078" t="s">
        <v>2836</v>
      </c>
      <c r="Q4078" t="s">
        <v>2837</v>
      </c>
      <c r="R4078" t="s">
        <v>1259</v>
      </c>
      <c r="S4078" t="s">
        <v>21</v>
      </c>
      <c r="T4078" t="s">
        <v>1259</v>
      </c>
      <c r="U4078" t="s">
        <v>1259</v>
      </c>
      <c r="V4078" t="s">
        <v>2837</v>
      </c>
      <c r="W4078" t="s">
        <v>1259</v>
      </c>
      <c r="X4078" t="s">
        <v>21</v>
      </c>
      <c r="Y4078" t="s">
        <v>1259</v>
      </c>
      <c r="Z4078" t="s">
        <v>21</v>
      </c>
      <c r="AA4078" t="s">
        <v>5944</v>
      </c>
      <c r="AB4078" t="s">
        <v>1259</v>
      </c>
      <c r="AC4078" t="s">
        <v>10031</v>
      </c>
      <c r="AD4078" s="178">
        <v>692096.69997565041</v>
      </c>
      <c r="AE4078" t="s">
        <v>813</v>
      </c>
      <c r="AF4078" s="178">
        <v>-161220.0809627648</v>
      </c>
      <c r="AG4078" s="178">
        <v>-490100.17262933223</v>
      </c>
      <c r="AH4078" s="178">
        <v>-470217.43363393558</v>
      </c>
      <c r="AI4078" t="s">
        <v>21</v>
      </c>
    </row>
    <row r="4079" spans="1:35" hidden="1" x14ac:dyDescent="0.25">
      <c r="A4079" s="179" t="b">
        <f>IF(E4079&lt;&gt;1,"",NOT(ISNA(VLOOKUP(P4079,Mapping!$P:$P,1,FALSE))))</f>
        <v>0</v>
      </c>
      <c r="B4079" s="180" t="str">
        <f t="shared" si="64"/>
        <v/>
      </c>
      <c r="E4079" s="183">
        <v>1</v>
      </c>
      <c r="F4079" t="s">
        <v>5946</v>
      </c>
      <c r="G4079" s="178">
        <v>480475.16544583242</v>
      </c>
      <c r="H4079" t="s">
        <v>1266</v>
      </c>
      <c r="I4079" t="s">
        <v>797</v>
      </c>
      <c r="J4079" s="178">
        <v>143986.20006579999</v>
      </c>
      <c r="K4079" s="178">
        <v>34724.468230322193</v>
      </c>
      <c r="L4079" t="s">
        <v>5</v>
      </c>
      <c r="M4079" t="s">
        <v>21</v>
      </c>
      <c r="N4079" t="s">
        <v>2829</v>
      </c>
      <c r="O4079" t="s">
        <v>21</v>
      </c>
      <c r="P4079" t="s">
        <v>2831</v>
      </c>
      <c r="Q4079" t="s">
        <v>2832</v>
      </c>
      <c r="R4079" t="s">
        <v>1259</v>
      </c>
      <c r="S4079" t="s">
        <v>21</v>
      </c>
      <c r="T4079" t="s">
        <v>1259</v>
      </c>
      <c r="U4079" t="s">
        <v>1259</v>
      </c>
      <c r="V4079" t="s">
        <v>2832</v>
      </c>
      <c r="W4079" t="s">
        <v>1259</v>
      </c>
      <c r="X4079" t="s">
        <v>21</v>
      </c>
      <c r="Y4079" t="s">
        <v>1259</v>
      </c>
      <c r="Z4079" t="s">
        <v>21</v>
      </c>
      <c r="AA4079" t="s">
        <v>5947</v>
      </c>
      <c r="AB4079" t="s">
        <v>1259</v>
      </c>
      <c r="AC4079" t="s">
        <v>9226</v>
      </c>
      <c r="AD4079" s="178">
        <v>243641.6238382911</v>
      </c>
      <c r="AE4079" t="s">
        <v>808</v>
      </c>
      <c r="AF4079" s="178">
        <v>-94236.786057112797</v>
      </c>
      <c r="AG4079" s="178">
        <v>9610.3537918459042</v>
      </c>
      <c r="AH4079" s="178">
        <v>-96010.885046417476</v>
      </c>
      <c r="AI4079" t="s">
        <v>21</v>
      </c>
    </row>
    <row r="4080" spans="1:35" hidden="1" x14ac:dyDescent="0.25">
      <c r="A4080" s="179" t="b">
        <f>IF(E4080&lt;&gt;1,"",NOT(ISNA(VLOOKUP(P4080,Mapping!$P:$P,1,FALSE))))</f>
        <v>0</v>
      </c>
      <c r="B4080" s="180" t="str">
        <f t="shared" si="64"/>
        <v/>
      </c>
      <c r="E4080" s="183">
        <v>1</v>
      </c>
      <c r="F4080" t="s">
        <v>5946</v>
      </c>
      <c r="G4080" s="178">
        <v>1129867.3812437151</v>
      </c>
      <c r="H4080" t="s">
        <v>1266</v>
      </c>
      <c r="I4080" t="s">
        <v>797</v>
      </c>
      <c r="J4080" s="178">
        <v>338592.54859223258</v>
      </c>
      <c r="K4080" s="178">
        <v>81656.757322866921</v>
      </c>
      <c r="L4080" t="s">
        <v>5</v>
      </c>
      <c r="M4080" t="s">
        <v>21</v>
      </c>
      <c r="N4080" t="s">
        <v>2829</v>
      </c>
      <c r="O4080" t="s">
        <v>21</v>
      </c>
      <c r="P4080" t="s">
        <v>2851</v>
      </c>
      <c r="Q4080" t="s">
        <v>2834</v>
      </c>
      <c r="R4080" t="s">
        <v>1259</v>
      </c>
      <c r="S4080" t="s">
        <v>21</v>
      </c>
      <c r="T4080" t="s">
        <v>1259</v>
      </c>
      <c r="U4080" t="s">
        <v>1259</v>
      </c>
      <c r="V4080" t="s">
        <v>2834</v>
      </c>
      <c r="W4080" t="s">
        <v>1259</v>
      </c>
      <c r="X4080" t="s">
        <v>21</v>
      </c>
      <c r="Y4080" t="s">
        <v>1259</v>
      </c>
      <c r="Z4080" t="s">
        <v>21</v>
      </c>
      <c r="AA4080" t="s">
        <v>5947</v>
      </c>
      <c r="AB4080" t="s">
        <v>1259</v>
      </c>
      <c r="AC4080" t="s">
        <v>10032</v>
      </c>
      <c r="AD4080" s="178">
        <v>572938.50605723215</v>
      </c>
      <c r="AE4080" t="s">
        <v>808</v>
      </c>
      <c r="AF4080" s="178">
        <v>-221603.69221242939</v>
      </c>
      <c r="AG4080" s="178">
        <v>22599.347588637611</v>
      </c>
      <c r="AH4080" s="178">
        <v>-225775.59686696599</v>
      </c>
      <c r="AI4080" t="s">
        <v>21</v>
      </c>
    </row>
    <row r="4081" spans="1:35" hidden="1" x14ac:dyDescent="0.25">
      <c r="A4081" s="179" t="b">
        <f>IF(E4081&lt;&gt;1,"",NOT(ISNA(VLOOKUP(P4081,Mapping!$P:$P,1,FALSE))))</f>
        <v>0</v>
      </c>
      <c r="B4081" s="180" t="str">
        <f t="shared" si="64"/>
        <v/>
      </c>
      <c r="E4081" s="183">
        <v>1</v>
      </c>
      <c r="F4081" t="s">
        <v>5946</v>
      </c>
      <c r="G4081" s="178">
        <v>1505238.604248272</v>
      </c>
      <c r="H4081" t="s">
        <v>1266</v>
      </c>
      <c r="I4081" t="s">
        <v>797</v>
      </c>
      <c r="J4081" s="178">
        <v>451081.76739363908</v>
      </c>
      <c r="K4081" s="178">
        <v>108785.24812780639</v>
      </c>
      <c r="L4081" t="s">
        <v>5</v>
      </c>
      <c r="M4081" t="s">
        <v>21</v>
      </c>
      <c r="N4081" t="s">
        <v>2829</v>
      </c>
      <c r="O4081" t="s">
        <v>21</v>
      </c>
      <c r="P4081" t="s">
        <v>2835</v>
      </c>
      <c r="Q4081" t="s">
        <v>2834</v>
      </c>
      <c r="R4081" t="s">
        <v>1259</v>
      </c>
      <c r="S4081" t="s">
        <v>21</v>
      </c>
      <c r="T4081" t="s">
        <v>1259</v>
      </c>
      <c r="U4081" t="s">
        <v>1259</v>
      </c>
      <c r="V4081" t="s">
        <v>2834</v>
      </c>
      <c r="W4081" t="s">
        <v>1259</v>
      </c>
      <c r="X4081" t="s">
        <v>21</v>
      </c>
      <c r="Y4081" t="s">
        <v>1259</v>
      </c>
      <c r="Z4081" t="s">
        <v>21</v>
      </c>
      <c r="AA4081" t="s">
        <v>5947</v>
      </c>
      <c r="AB4081" t="s">
        <v>1259</v>
      </c>
      <c r="AC4081" t="s">
        <v>9433</v>
      </c>
      <c r="AD4081" s="178">
        <v>763283.52468089724</v>
      </c>
      <c r="AE4081" t="s">
        <v>808</v>
      </c>
      <c r="AF4081" s="178">
        <v>-295226.18131954869</v>
      </c>
      <c r="AG4081" s="178">
        <v>30107.43648851756</v>
      </c>
      <c r="AH4081" s="178">
        <v>-300784.1008094796</v>
      </c>
      <c r="AI4081" t="s">
        <v>21</v>
      </c>
    </row>
    <row r="4082" spans="1:35" hidden="1" x14ac:dyDescent="0.25">
      <c r="A4082" s="179" t="b">
        <f>IF(E4082&lt;&gt;1,"",NOT(ISNA(VLOOKUP(P4082,Mapping!$P:$P,1,FALSE))))</f>
        <v>0</v>
      </c>
      <c r="B4082" s="180" t="str">
        <f t="shared" si="64"/>
        <v/>
      </c>
      <c r="E4082" s="183">
        <v>1</v>
      </c>
      <c r="F4082" t="s">
        <v>5946</v>
      </c>
      <c r="G4082" s="178">
        <v>2828422.1653393339</v>
      </c>
      <c r="H4082" t="s">
        <v>1266</v>
      </c>
      <c r="I4082" t="s">
        <v>797</v>
      </c>
      <c r="J4082" s="178">
        <v>847606.26366859779</v>
      </c>
      <c r="K4082" s="178">
        <v>204413.1782152169</v>
      </c>
      <c r="L4082" t="s">
        <v>5</v>
      </c>
      <c r="M4082" t="s">
        <v>21</v>
      </c>
      <c r="N4082" t="s">
        <v>2829</v>
      </c>
      <c r="O4082" t="s">
        <v>21</v>
      </c>
      <c r="P4082" t="s">
        <v>2836</v>
      </c>
      <c r="Q4082" t="s">
        <v>2837</v>
      </c>
      <c r="R4082" t="s">
        <v>1259</v>
      </c>
      <c r="S4082" t="s">
        <v>21</v>
      </c>
      <c r="T4082" t="s">
        <v>1259</v>
      </c>
      <c r="U4082" t="s">
        <v>1259</v>
      </c>
      <c r="V4082" t="s">
        <v>2837</v>
      </c>
      <c r="W4082" t="s">
        <v>1259</v>
      </c>
      <c r="X4082" t="s">
        <v>21</v>
      </c>
      <c r="Y4082" t="s">
        <v>1259</v>
      </c>
      <c r="Z4082" t="s">
        <v>21</v>
      </c>
      <c r="AA4082" t="s">
        <v>5947</v>
      </c>
      <c r="AB4082" t="s">
        <v>1259</v>
      </c>
      <c r="AC4082" t="s">
        <v>10033</v>
      </c>
      <c r="AD4082" s="178">
        <v>1434249.715329315</v>
      </c>
      <c r="AE4082" t="s">
        <v>808</v>
      </c>
      <c r="AF4082" s="178">
        <v>-554745.45542214485</v>
      </c>
      <c r="AG4082" s="178">
        <v>56573.449860592838</v>
      </c>
      <c r="AH4082" s="178">
        <v>-565189.07720684027</v>
      </c>
      <c r="AI4082" t="s">
        <v>21</v>
      </c>
    </row>
    <row r="4083" spans="1:35" hidden="1" x14ac:dyDescent="0.25">
      <c r="A4083" s="179" t="b">
        <f>IF(E4083&lt;&gt;1,"",NOT(ISNA(VLOOKUP(P4083,Mapping!$P:$P,1,FALSE))))</f>
        <v>0</v>
      </c>
      <c r="B4083" s="180" t="str">
        <f t="shared" si="64"/>
        <v/>
      </c>
      <c r="E4083" s="183">
        <v>1</v>
      </c>
      <c r="F4083" t="s">
        <v>5949</v>
      </c>
      <c r="G4083" s="178">
        <v>338915.07192707353</v>
      </c>
      <c r="H4083" t="s">
        <v>1266</v>
      </c>
      <c r="I4083" t="s">
        <v>797</v>
      </c>
      <c r="J4083" s="178">
        <v>117810.1489540289</v>
      </c>
      <c r="K4083" s="178">
        <v>31547.221738983269</v>
      </c>
      <c r="L4083" t="s">
        <v>5</v>
      </c>
      <c r="M4083" t="s">
        <v>21</v>
      </c>
      <c r="N4083" t="s">
        <v>2829</v>
      </c>
      <c r="O4083" t="s">
        <v>21</v>
      </c>
      <c r="P4083" t="s">
        <v>2831</v>
      </c>
      <c r="Q4083" t="s">
        <v>2832</v>
      </c>
      <c r="R4083" t="s">
        <v>1259</v>
      </c>
      <c r="S4083" t="s">
        <v>21</v>
      </c>
      <c r="T4083" t="s">
        <v>1259</v>
      </c>
      <c r="U4083" t="s">
        <v>1259</v>
      </c>
      <c r="V4083" t="s">
        <v>2832</v>
      </c>
      <c r="W4083" t="s">
        <v>1259</v>
      </c>
      <c r="X4083" t="s">
        <v>21</v>
      </c>
      <c r="Y4083" t="s">
        <v>1259</v>
      </c>
      <c r="Z4083" t="s">
        <v>21</v>
      </c>
      <c r="AA4083" t="s">
        <v>5950</v>
      </c>
      <c r="AB4083" t="s">
        <v>1259</v>
      </c>
      <c r="AC4083" t="s">
        <v>10034</v>
      </c>
      <c r="AD4083" s="178">
        <v>238572.35665345841</v>
      </c>
      <c r="AE4083" t="s">
        <v>817</v>
      </c>
      <c r="AF4083" s="178">
        <v>-102451.4929516289</v>
      </c>
      <c r="AG4083" s="178">
        <v>-102349.1505250202</v>
      </c>
      <c r="AH4083" s="178">
        <v>-37470.034906141977</v>
      </c>
      <c r="AI4083" t="s">
        <v>21</v>
      </c>
    </row>
    <row r="4084" spans="1:35" hidden="1" x14ac:dyDescent="0.25">
      <c r="A4084" s="179" t="b">
        <f>IF(E4084&lt;&gt;1,"",NOT(ISNA(VLOOKUP(P4084,Mapping!$P:$P,1,FALSE))))</f>
        <v>0</v>
      </c>
      <c r="B4084" s="180" t="str">
        <f t="shared" si="64"/>
        <v/>
      </c>
      <c r="E4084" s="183">
        <v>1</v>
      </c>
      <c r="F4084" t="s">
        <v>5949</v>
      </c>
      <c r="G4084" s="178">
        <v>228453.8632989903</v>
      </c>
      <c r="H4084" t="s">
        <v>1266</v>
      </c>
      <c r="I4084" t="s">
        <v>797</v>
      </c>
      <c r="J4084" s="178">
        <v>79412.767072716058</v>
      </c>
      <c r="K4084" s="178">
        <v>21265.16428331464</v>
      </c>
      <c r="L4084" t="s">
        <v>5</v>
      </c>
      <c r="M4084" t="s">
        <v>21</v>
      </c>
      <c r="N4084" t="s">
        <v>2829</v>
      </c>
      <c r="O4084" t="s">
        <v>21</v>
      </c>
      <c r="P4084" t="s">
        <v>2836</v>
      </c>
      <c r="Q4084" t="s">
        <v>2837</v>
      </c>
      <c r="R4084" t="s">
        <v>1259</v>
      </c>
      <c r="S4084" t="s">
        <v>21</v>
      </c>
      <c r="T4084" t="s">
        <v>1259</v>
      </c>
      <c r="U4084" t="s">
        <v>1259</v>
      </c>
      <c r="V4084" t="s">
        <v>2837</v>
      </c>
      <c r="W4084" t="s">
        <v>1259</v>
      </c>
      <c r="X4084" t="s">
        <v>21</v>
      </c>
      <c r="Y4084" t="s">
        <v>1259</v>
      </c>
      <c r="Z4084" t="s">
        <v>21</v>
      </c>
      <c r="AA4084" t="s">
        <v>5950</v>
      </c>
      <c r="AB4084" t="s">
        <v>1259</v>
      </c>
      <c r="AC4084" t="s">
        <v>7098</v>
      </c>
      <c r="AD4084" s="178">
        <v>160815.4404108501</v>
      </c>
      <c r="AE4084" t="s">
        <v>817</v>
      </c>
      <c r="AF4084" s="178">
        <v>-69059.89524887575</v>
      </c>
      <c r="AG4084" s="178">
        <v>-68990.908872421045</v>
      </c>
      <c r="AH4084" s="178">
        <v>-25257.579084880908</v>
      </c>
      <c r="AI4084" t="s">
        <v>21</v>
      </c>
    </row>
    <row r="4085" spans="1:35" hidden="1" x14ac:dyDescent="0.25">
      <c r="A4085" s="179" t="b">
        <f>IF(E4085&lt;&gt;1,"",NOT(ISNA(VLOOKUP(P4085,Mapping!$P:$P,1,FALSE))))</f>
        <v>0</v>
      </c>
      <c r="B4085" s="180" t="str">
        <f t="shared" si="64"/>
        <v/>
      </c>
      <c r="E4085" s="183">
        <v>1</v>
      </c>
      <c r="F4085" t="s">
        <v>5951</v>
      </c>
      <c r="G4085" s="178">
        <v>182288.46042338639</v>
      </c>
      <c r="H4085" t="s">
        <v>1266</v>
      </c>
      <c r="I4085" t="s">
        <v>797</v>
      </c>
      <c r="J4085" s="178">
        <v>52790.480565592632</v>
      </c>
      <c r="K4085" s="178">
        <v>11943.060508893621</v>
      </c>
      <c r="L4085" t="s">
        <v>5</v>
      </c>
      <c r="M4085" t="s">
        <v>21</v>
      </c>
      <c r="N4085" t="s">
        <v>2829</v>
      </c>
      <c r="O4085" t="s">
        <v>21</v>
      </c>
      <c r="P4085" t="s">
        <v>2831</v>
      </c>
      <c r="Q4085" t="s">
        <v>2832</v>
      </c>
      <c r="R4085" t="s">
        <v>1259</v>
      </c>
      <c r="S4085" t="s">
        <v>21</v>
      </c>
      <c r="T4085" t="s">
        <v>1259</v>
      </c>
      <c r="U4085" t="s">
        <v>1259</v>
      </c>
      <c r="V4085" t="s">
        <v>2832</v>
      </c>
      <c r="W4085" t="s">
        <v>1259</v>
      </c>
      <c r="X4085" t="s">
        <v>21</v>
      </c>
      <c r="Y4085" t="s">
        <v>1259</v>
      </c>
      <c r="Z4085" t="s">
        <v>21</v>
      </c>
      <c r="AA4085" t="s">
        <v>5952</v>
      </c>
      <c r="AB4085" t="s">
        <v>1259</v>
      </c>
      <c r="AC4085" t="s">
        <v>10035</v>
      </c>
      <c r="AD4085" s="178">
        <v>78356.59044828215</v>
      </c>
      <c r="AE4085" t="s">
        <v>809</v>
      </c>
      <c r="AF4085" s="178">
        <v>182.81609672660119</v>
      </c>
      <c r="AG4085" s="178">
        <v>-55011.976474290001</v>
      </c>
      <c r="AH4085" s="178">
        <v>-8074.236731028388</v>
      </c>
      <c r="AI4085" t="s">
        <v>21</v>
      </c>
    </row>
    <row r="4086" spans="1:35" hidden="1" x14ac:dyDescent="0.25">
      <c r="A4086" s="179" t="b">
        <f>IF(E4086&lt;&gt;1,"",NOT(ISNA(VLOOKUP(P4086,Mapping!$P:$P,1,FALSE))))</f>
        <v>0</v>
      </c>
      <c r="B4086" s="180" t="str">
        <f t="shared" si="64"/>
        <v/>
      </c>
      <c r="E4086" s="183">
        <v>1</v>
      </c>
      <c r="F4086" t="s">
        <v>340</v>
      </c>
      <c r="G4086" s="178">
        <v>27898363.5413935</v>
      </c>
      <c r="H4086" t="s">
        <v>1266</v>
      </c>
      <c r="I4086" t="s">
        <v>303</v>
      </c>
      <c r="J4086" s="178">
        <v>16099711.41431695</v>
      </c>
      <c r="K4086" s="178">
        <v>7832638.9308463708</v>
      </c>
      <c r="L4086" t="s">
        <v>5</v>
      </c>
      <c r="M4086" t="s">
        <v>21</v>
      </c>
      <c r="N4086" t="s">
        <v>2829</v>
      </c>
      <c r="O4086" t="s">
        <v>21</v>
      </c>
      <c r="P4086" t="s">
        <v>2842</v>
      </c>
      <c r="Q4086" t="s">
        <v>2834</v>
      </c>
      <c r="R4086" t="s">
        <v>1259</v>
      </c>
      <c r="S4086" t="s">
        <v>21</v>
      </c>
      <c r="T4086" t="s">
        <v>1259</v>
      </c>
      <c r="U4086" t="s">
        <v>1259</v>
      </c>
      <c r="V4086" t="s">
        <v>2834</v>
      </c>
      <c r="W4086" t="s">
        <v>1259</v>
      </c>
      <c r="X4086" t="s">
        <v>21</v>
      </c>
      <c r="Y4086" t="s">
        <v>1259</v>
      </c>
      <c r="Z4086" t="s">
        <v>21</v>
      </c>
      <c r="AA4086" t="s">
        <v>1404</v>
      </c>
      <c r="AB4086" t="s">
        <v>824</v>
      </c>
      <c r="AC4086" t="s">
        <v>10036</v>
      </c>
      <c r="AD4086" s="178">
        <v>20836099.48535078</v>
      </c>
      <c r="AE4086" t="s">
        <v>816</v>
      </c>
      <c r="AF4086" s="178">
        <v>-8363010.2701154156</v>
      </c>
      <c r="AG4086" s="178">
        <v>-12728127.271037219</v>
      </c>
      <c r="AH4086" s="178">
        <v>-4525437.2085153498</v>
      </c>
      <c r="AI4086" t="s">
        <v>21</v>
      </c>
    </row>
    <row r="4087" spans="1:35" hidden="1" x14ac:dyDescent="0.25">
      <c r="A4087" s="179" t="b">
        <f>IF(E4087&lt;&gt;1,"",NOT(ISNA(VLOOKUP(P4087,Mapping!$P:$P,1,FALSE))))</f>
        <v>0</v>
      </c>
      <c r="B4087" s="180" t="str">
        <f t="shared" si="64"/>
        <v/>
      </c>
      <c r="E4087" s="183">
        <v>1</v>
      </c>
      <c r="F4087" t="s">
        <v>5953</v>
      </c>
      <c r="G4087" s="178">
        <v>7022035.3957265029</v>
      </c>
      <c r="H4087" t="s">
        <v>1266</v>
      </c>
      <c r="I4087" t="s">
        <v>402</v>
      </c>
      <c r="J4087" s="178">
        <v>2289359.5446462901</v>
      </c>
      <c r="K4087" s="178">
        <v>1580345.2280155469</v>
      </c>
      <c r="L4087" t="s">
        <v>5</v>
      </c>
      <c r="M4087" t="s">
        <v>21</v>
      </c>
      <c r="N4087" t="s">
        <v>2829</v>
      </c>
      <c r="O4087" t="s">
        <v>21</v>
      </c>
      <c r="P4087" t="s">
        <v>2831</v>
      </c>
      <c r="Q4087" t="s">
        <v>2832</v>
      </c>
      <c r="R4087" t="s">
        <v>1259</v>
      </c>
      <c r="S4087" t="s">
        <v>21</v>
      </c>
      <c r="T4087" t="s">
        <v>1259</v>
      </c>
      <c r="U4087" t="s">
        <v>1259</v>
      </c>
      <c r="V4087" t="s">
        <v>2832</v>
      </c>
      <c r="W4087" t="s">
        <v>1259</v>
      </c>
      <c r="X4087" t="s">
        <v>21</v>
      </c>
      <c r="Y4087" t="s">
        <v>1259</v>
      </c>
      <c r="Z4087" t="s">
        <v>21</v>
      </c>
      <c r="AA4087" t="s">
        <v>5954</v>
      </c>
      <c r="AB4087" t="s">
        <v>1259</v>
      </c>
      <c r="AC4087" t="s">
        <v>10037</v>
      </c>
      <c r="AD4087" s="178">
        <v>3734263.9285213151</v>
      </c>
      <c r="AE4087" t="s">
        <v>814</v>
      </c>
      <c r="AF4087" s="178">
        <v>-3064272.567823004</v>
      </c>
      <c r="AG4087" s="178">
        <v>-4130552.273764987</v>
      </c>
      <c r="AH4087" s="178">
        <v>-1889811.3903085771</v>
      </c>
      <c r="AI4087" t="s">
        <v>21</v>
      </c>
    </row>
    <row r="4088" spans="1:35" hidden="1" x14ac:dyDescent="0.25">
      <c r="A4088" s="179" t="b">
        <f>IF(E4088&lt;&gt;1,"",NOT(ISNA(VLOOKUP(P4088,Mapping!$P:$P,1,FALSE))))</f>
        <v>0</v>
      </c>
      <c r="B4088" s="180" t="str">
        <f t="shared" si="64"/>
        <v/>
      </c>
      <c r="E4088" s="183">
        <v>1</v>
      </c>
      <c r="F4088" t="s">
        <v>5953</v>
      </c>
      <c r="G4088" s="178">
        <v>2083569.180710098</v>
      </c>
      <c r="H4088" t="s">
        <v>1266</v>
      </c>
      <c r="I4088" t="s">
        <v>402</v>
      </c>
      <c r="J4088" s="178">
        <v>679295.77707518684</v>
      </c>
      <c r="K4088" s="178">
        <v>468917.97412177542</v>
      </c>
      <c r="L4088" t="s">
        <v>5</v>
      </c>
      <c r="M4088" t="s">
        <v>21</v>
      </c>
      <c r="N4088" t="s">
        <v>2829</v>
      </c>
      <c r="O4088" t="s">
        <v>21</v>
      </c>
      <c r="P4088" t="s">
        <v>2835</v>
      </c>
      <c r="Q4088" t="s">
        <v>2834</v>
      </c>
      <c r="R4088" t="s">
        <v>1259</v>
      </c>
      <c r="S4088" t="s">
        <v>21</v>
      </c>
      <c r="T4088" t="s">
        <v>1259</v>
      </c>
      <c r="U4088" t="s">
        <v>1259</v>
      </c>
      <c r="V4088" t="s">
        <v>2834</v>
      </c>
      <c r="W4088" t="s">
        <v>1259</v>
      </c>
      <c r="X4088" t="s">
        <v>21</v>
      </c>
      <c r="Y4088" t="s">
        <v>1259</v>
      </c>
      <c r="Z4088" t="s">
        <v>21</v>
      </c>
      <c r="AA4088" t="s">
        <v>5954</v>
      </c>
      <c r="AB4088" t="s">
        <v>1259</v>
      </c>
      <c r="AC4088" t="s">
        <v>10038</v>
      </c>
      <c r="AD4088" s="178">
        <v>1108025.9206382791</v>
      </c>
      <c r="AE4088" t="s">
        <v>814</v>
      </c>
      <c r="AF4088" s="178">
        <v>-909226.95825443766</v>
      </c>
      <c r="AG4088" s="178">
        <v>-1225612.081386887</v>
      </c>
      <c r="AH4088" s="178">
        <v>-560742.37002538959</v>
      </c>
      <c r="AI4088" t="s">
        <v>21</v>
      </c>
    </row>
    <row r="4089" spans="1:35" hidden="1" x14ac:dyDescent="0.25">
      <c r="A4089" s="179" t="b">
        <f>IF(E4089&lt;&gt;1,"",NOT(ISNA(VLOOKUP(P4089,Mapping!$P:$P,1,FALSE))))</f>
        <v>0</v>
      </c>
      <c r="B4089" s="180" t="str">
        <f t="shared" si="64"/>
        <v/>
      </c>
      <c r="E4089" s="183">
        <v>1</v>
      </c>
      <c r="F4089" t="s">
        <v>5953</v>
      </c>
      <c r="G4089" s="178">
        <v>5106015.4617401743</v>
      </c>
      <c r="H4089" t="s">
        <v>1266</v>
      </c>
      <c r="I4089" t="s">
        <v>402</v>
      </c>
      <c r="J4089" s="178">
        <v>1664689.0215848831</v>
      </c>
      <c r="K4089" s="178">
        <v>1149135.0747171571</v>
      </c>
      <c r="L4089" t="s">
        <v>5</v>
      </c>
      <c r="M4089" t="s">
        <v>21</v>
      </c>
      <c r="N4089" t="s">
        <v>2829</v>
      </c>
      <c r="O4089" t="s">
        <v>21</v>
      </c>
      <c r="P4089" t="s">
        <v>2836</v>
      </c>
      <c r="Q4089" t="s">
        <v>2837</v>
      </c>
      <c r="R4089" t="s">
        <v>1259</v>
      </c>
      <c r="S4089" t="s">
        <v>21</v>
      </c>
      <c r="T4089" t="s">
        <v>1259</v>
      </c>
      <c r="U4089" t="s">
        <v>1259</v>
      </c>
      <c r="V4089" t="s">
        <v>2837</v>
      </c>
      <c r="W4089" t="s">
        <v>1259</v>
      </c>
      <c r="X4089" t="s">
        <v>21</v>
      </c>
      <c r="Y4089" t="s">
        <v>1259</v>
      </c>
      <c r="Z4089" t="s">
        <v>21</v>
      </c>
      <c r="AA4089" t="s">
        <v>5954</v>
      </c>
      <c r="AB4089" t="s">
        <v>1259</v>
      </c>
      <c r="AC4089" t="s">
        <v>10039</v>
      </c>
      <c r="AD4089" s="178">
        <v>2715339.3970147809</v>
      </c>
      <c r="AE4089" t="s">
        <v>814</v>
      </c>
      <c r="AF4089" s="178">
        <v>-2228160.672589683</v>
      </c>
      <c r="AG4089" s="178">
        <v>-3003497.2179441731</v>
      </c>
      <c r="AH4089" s="178">
        <v>-1374160.857201142</v>
      </c>
      <c r="AI4089" t="s">
        <v>21</v>
      </c>
    </row>
    <row r="4090" spans="1:35" hidden="1" x14ac:dyDescent="0.25">
      <c r="A4090" s="179" t="b">
        <f>IF(E4090&lt;&gt;1,"",NOT(ISNA(VLOOKUP(P4090,Mapping!$P:$P,1,FALSE))))</f>
        <v>0</v>
      </c>
      <c r="B4090" s="180" t="str">
        <f t="shared" si="64"/>
        <v/>
      </c>
      <c r="E4090" s="183">
        <v>1</v>
      </c>
      <c r="F4090" t="s">
        <v>5955</v>
      </c>
      <c r="G4090" s="178">
        <v>1465497.728244382</v>
      </c>
      <c r="H4090" t="s">
        <v>1266</v>
      </c>
      <c r="I4090" t="s">
        <v>402</v>
      </c>
      <c r="J4090" s="178">
        <v>671924.27404416085</v>
      </c>
      <c r="K4090" s="178">
        <v>386067.15028170741</v>
      </c>
      <c r="L4090" t="s">
        <v>5</v>
      </c>
      <c r="M4090" t="s">
        <v>21</v>
      </c>
      <c r="N4090" t="s">
        <v>2829</v>
      </c>
      <c r="O4090" t="s">
        <v>21</v>
      </c>
      <c r="P4090" t="s">
        <v>2831</v>
      </c>
      <c r="Q4090" t="s">
        <v>2832</v>
      </c>
      <c r="R4090" t="s">
        <v>1259</v>
      </c>
      <c r="S4090" t="s">
        <v>21</v>
      </c>
      <c r="T4090" t="s">
        <v>1259</v>
      </c>
      <c r="U4090" t="s">
        <v>1259</v>
      </c>
      <c r="V4090" t="s">
        <v>2832</v>
      </c>
      <c r="W4090" t="s">
        <v>1259</v>
      </c>
      <c r="X4090" t="s">
        <v>21</v>
      </c>
      <c r="Y4090" t="s">
        <v>1259</v>
      </c>
      <c r="Z4090" t="s">
        <v>21</v>
      </c>
      <c r="AA4090" t="s">
        <v>5956</v>
      </c>
      <c r="AB4090" t="s">
        <v>1259</v>
      </c>
      <c r="AC4090" t="s">
        <v>10040</v>
      </c>
      <c r="AD4090" s="178">
        <v>1037438.47013488</v>
      </c>
      <c r="AE4090" t="s">
        <v>814</v>
      </c>
      <c r="AF4090" s="178">
        <v>-703506.72607378522</v>
      </c>
      <c r="AG4090" s="178">
        <v>-847628.62411645974</v>
      </c>
      <c r="AH4090" s="178">
        <v>-429365.86274375173</v>
      </c>
      <c r="AI4090" t="s">
        <v>21</v>
      </c>
    </row>
    <row r="4091" spans="1:35" hidden="1" x14ac:dyDescent="0.25">
      <c r="A4091" s="179" t="b">
        <f>IF(E4091&lt;&gt;1,"",NOT(ISNA(VLOOKUP(P4091,Mapping!$P:$P,1,FALSE))))</f>
        <v>0</v>
      </c>
      <c r="B4091" s="180" t="str">
        <f t="shared" si="64"/>
        <v/>
      </c>
      <c r="E4091" s="183">
        <v>1</v>
      </c>
      <c r="F4091" t="s">
        <v>5955</v>
      </c>
      <c r="G4091" s="178">
        <v>1647939.1784065589</v>
      </c>
      <c r="H4091" t="s">
        <v>1266</v>
      </c>
      <c r="I4091" t="s">
        <v>402</v>
      </c>
      <c r="J4091" s="178">
        <v>755572.87792336312</v>
      </c>
      <c r="K4091" s="178">
        <v>434129.08132390102</v>
      </c>
      <c r="L4091" t="s">
        <v>5</v>
      </c>
      <c r="M4091" t="s">
        <v>21</v>
      </c>
      <c r="N4091" t="s">
        <v>2829</v>
      </c>
      <c r="O4091" t="s">
        <v>21</v>
      </c>
      <c r="P4091" t="s">
        <v>2836</v>
      </c>
      <c r="Q4091" t="s">
        <v>2837</v>
      </c>
      <c r="R4091" t="s">
        <v>1259</v>
      </c>
      <c r="S4091" t="s">
        <v>21</v>
      </c>
      <c r="T4091" t="s">
        <v>1259</v>
      </c>
      <c r="U4091" t="s">
        <v>1259</v>
      </c>
      <c r="V4091" t="s">
        <v>2837</v>
      </c>
      <c r="W4091" t="s">
        <v>1259</v>
      </c>
      <c r="X4091" t="s">
        <v>21</v>
      </c>
      <c r="Y4091" t="s">
        <v>1259</v>
      </c>
      <c r="Z4091" t="s">
        <v>21</v>
      </c>
      <c r="AA4091" t="s">
        <v>5956</v>
      </c>
      <c r="AB4091" t="s">
        <v>1259</v>
      </c>
      <c r="AC4091" t="s">
        <v>10041</v>
      </c>
      <c r="AD4091" s="178">
        <v>1166590.344817196</v>
      </c>
      <c r="AE4091" t="s">
        <v>814</v>
      </c>
      <c r="AF4091" s="178">
        <v>-791087.06470556534</v>
      </c>
      <c r="AG4091" s="178">
        <v>-953150.85891926289</v>
      </c>
      <c r="AH4091" s="178">
        <v>-482818.09889491001</v>
      </c>
      <c r="AI4091" t="s">
        <v>21</v>
      </c>
    </row>
    <row r="4092" spans="1:35" hidden="1" x14ac:dyDescent="0.25">
      <c r="A4092" s="179" t="b">
        <f>IF(E4092&lt;&gt;1,"",NOT(ISNA(VLOOKUP(P4092,Mapping!$P:$P,1,FALSE))))</f>
        <v>0</v>
      </c>
      <c r="B4092" s="180" t="str">
        <f t="shared" si="64"/>
        <v/>
      </c>
      <c r="E4092" s="183">
        <v>1</v>
      </c>
      <c r="F4092" t="s">
        <v>5957</v>
      </c>
      <c r="G4092" s="178">
        <v>698561.89252466999</v>
      </c>
      <c r="H4092" t="s">
        <v>1266</v>
      </c>
      <c r="I4092" t="s">
        <v>402</v>
      </c>
      <c r="J4092" s="178">
        <v>194182.73280004039</v>
      </c>
      <c r="K4092" s="178">
        <v>91000.470315528699</v>
      </c>
      <c r="L4092" t="s">
        <v>5</v>
      </c>
      <c r="M4092" t="s">
        <v>21</v>
      </c>
      <c r="N4092" t="s">
        <v>2829</v>
      </c>
      <c r="O4092" t="s">
        <v>21</v>
      </c>
      <c r="P4092" t="s">
        <v>2831</v>
      </c>
      <c r="Q4092" t="s">
        <v>2832</v>
      </c>
      <c r="R4092" t="s">
        <v>1259</v>
      </c>
      <c r="S4092" t="s">
        <v>21</v>
      </c>
      <c r="T4092" t="s">
        <v>1259</v>
      </c>
      <c r="U4092" t="s">
        <v>1259</v>
      </c>
      <c r="V4092" t="s">
        <v>2832</v>
      </c>
      <c r="W4092" t="s">
        <v>1259</v>
      </c>
      <c r="X4092" t="s">
        <v>21</v>
      </c>
      <c r="Y4092" t="s">
        <v>1259</v>
      </c>
      <c r="Z4092" t="s">
        <v>21</v>
      </c>
      <c r="AA4092" t="s">
        <v>5958</v>
      </c>
      <c r="AB4092" t="s">
        <v>1259</v>
      </c>
      <c r="AC4092" t="s">
        <v>6988</v>
      </c>
      <c r="AD4092" s="178">
        <v>282096.32611837832</v>
      </c>
      <c r="AE4092" t="s">
        <v>808</v>
      </c>
      <c r="AF4092" s="178">
        <v>-183485.15706073519</v>
      </c>
      <c r="AG4092" s="178">
        <v>-216129.2464102316</v>
      </c>
      <c r="AH4092" s="178">
        <v>-39518.711510584457</v>
      </c>
      <c r="AI4092" t="s">
        <v>21</v>
      </c>
    </row>
    <row r="4093" spans="1:35" hidden="1" x14ac:dyDescent="0.25">
      <c r="A4093" s="179" t="b">
        <f>IF(E4093&lt;&gt;1,"",NOT(ISNA(VLOOKUP(P4093,Mapping!$P:$P,1,FALSE))))</f>
        <v>0</v>
      </c>
      <c r="B4093" s="180" t="str">
        <f t="shared" si="64"/>
        <v/>
      </c>
      <c r="E4093" s="183">
        <v>1</v>
      </c>
      <c r="F4093" t="s">
        <v>5957</v>
      </c>
      <c r="G4093" s="178">
        <v>384271.32743096288</v>
      </c>
      <c r="H4093" t="s">
        <v>1266</v>
      </c>
      <c r="I4093" t="s">
        <v>402</v>
      </c>
      <c r="J4093" s="178">
        <v>106817.81714081739</v>
      </c>
      <c r="K4093" s="178">
        <v>50058.372635543019</v>
      </c>
      <c r="L4093" t="s">
        <v>5</v>
      </c>
      <c r="M4093" t="s">
        <v>21</v>
      </c>
      <c r="N4093" t="s">
        <v>2829</v>
      </c>
      <c r="O4093" t="s">
        <v>21</v>
      </c>
      <c r="P4093" t="s">
        <v>2836</v>
      </c>
      <c r="Q4093" t="s">
        <v>2837</v>
      </c>
      <c r="R4093" t="s">
        <v>1259</v>
      </c>
      <c r="S4093" t="s">
        <v>21</v>
      </c>
      <c r="T4093" t="s">
        <v>1259</v>
      </c>
      <c r="U4093" t="s">
        <v>1259</v>
      </c>
      <c r="V4093" t="s">
        <v>2837</v>
      </c>
      <c r="W4093" t="s">
        <v>1259</v>
      </c>
      <c r="X4093" t="s">
        <v>21</v>
      </c>
      <c r="Y4093" t="s">
        <v>1259</v>
      </c>
      <c r="Z4093" t="s">
        <v>21</v>
      </c>
      <c r="AA4093" t="s">
        <v>5958</v>
      </c>
      <c r="AB4093" t="s">
        <v>1259</v>
      </c>
      <c r="AC4093" t="s">
        <v>7401</v>
      </c>
      <c r="AD4093" s="178">
        <v>155178.13218973789</v>
      </c>
      <c r="AE4093" t="s">
        <v>808</v>
      </c>
      <c r="AF4093" s="178">
        <v>-100933.1966460187</v>
      </c>
      <c r="AG4093" s="178">
        <v>-118890.35646441361</v>
      </c>
      <c r="AH4093" s="178">
        <v>-21738.814975506681</v>
      </c>
      <c r="AI4093" t="s">
        <v>21</v>
      </c>
    </row>
    <row r="4094" spans="1:35" hidden="1" x14ac:dyDescent="0.25">
      <c r="A4094" s="179" t="b">
        <f>IF(E4094&lt;&gt;1,"",NOT(ISNA(VLOOKUP(P4094,Mapping!$P:$P,1,FALSE))))</f>
        <v>0</v>
      </c>
      <c r="B4094" s="180" t="str">
        <f t="shared" si="64"/>
        <v/>
      </c>
      <c r="E4094" s="183">
        <v>1</v>
      </c>
      <c r="F4094" t="s">
        <v>5959</v>
      </c>
      <c r="G4094" s="178">
        <v>290887.05502439587</v>
      </c>
      <c r="H4094" t="s">
        <v>1266</v>
      </c>
      <c r="I4094" t="s">
        <v>2855</v>
      </c>
      <c r="J4094" s="178">
        <v>93646.44032988316</v>
      </c>
      <c r="K4094" s="178">
        <v>35903.93554847881</v>
      </c>
      <c r="L4094" t="s">
        <v>5</v>
      </c>
      <c r="M4094" t="s">
        <v>21</v>
      </c>
      <c r="N4094" t="s">
        <v>2829</v>
      </c>
      <c r="O4094" t="s">
        <v>21</v>
      </c>
      <c r="P4094" t="s">
        <v>2831</v>
      </c>
      <c r="Q4094" t="s">
        <v>2832</v>
      </c>
      <c r="R4094" t="s">
        <v>1259</v>
      </c>
      <c r="S4094" t="s">
        <v>21</v>
      </c>
      <c r="T4094" t="s">
        <v>1259</v>
      </c>
      <c r="U4094" t="s">
        <v>1259</v>
      </c>
      <c r="V4094" t="s">
        <v>2832</v>
      </c>
      <c r="W4094" t="s">
        <v>1259</v>
      </c>
      <c r="X4094" t="s">
        <v>21</v>
      </c>
      <c r="Y4094" t="s">
        <v>1259</v>
      </c>
      <c r="Z4094" t="s">
        <v>21</v>
      </c>
      <c r="AA4094" t="s">
        <v>5960</v>
      </c>
      <c r="AB4094" t="s">
        <v>1259</v>
      </c>
      <c r="AC4094" t="s">
        <v>10042</v>
      </c>
      <c r="AD4094" s="178">
        <v>136895.04533675429</v>
      </c>
      <c r="AE4094" t="s">
        <v>813</v>
      </c>
      <c r="AF4094" s="178">
        <v>-55132.325156577368</v>
      </c>
      <c r="AG4094" s="178">
        <v>-99003.072481143376</v>
      </c>
      <c r="AH4094" s="178">
        <v>-13306.787256205571</v>
      </c>
      <c r="AI4094" t="s">
        <v>21</v>
      </c>
    </row>
    <row r="4095" spans="1:35" hidden="1" x14ac:dyDescent="0.25">
      <c r="A4095" s="179" t="b">
        <f>IF(E4095&lt;&gt;1,"",NOT(ISNA(VLOOKUP(P4095,Mapping!$P:$P,1,FALSE))))</f>
        <v>0</v>
      </c>
      <c r="B4095" s="180" t="str">
        <f t="shared" si="64"/>
        <v/>
      </c>
      <c r="E4095" s="183">
        <v>1</v>
      </c>
      <c r="F4095" t="s">
        <v>5961</v>
      </c>
      <c r="G4095" s="178">
        <v>1913727.4195417101</v>
      </c>
      <c r="H4095" t="s">
        <v>1266</v>
      </c>
      <c r="I4095" t="s">
        <v>2855</v>
      </c>
      <c r="J4095" s="178">
        <v>630728.73679520446</v>
      </c>
      <c r="K4095" s="178">
        <v>341238.63619222119</v>
      </c>
      <c r="L4095" t="s">
        <v>5</v>
      </c>
      <c r="M4095" t="s">
        <v>21</v>
      </c>
      <c r="N4095" t="s">
        <v>2829</v>
      </c>
      <c r="O4095" t="s">
        <v>21</v>
      </c>
      <c r="P4095" t="s">
        <v>2831</v>
      </c>
      <c r="Q4095" t="s">
        <v>2832</v>
      </c>
      <c r="R4095" t="s">
        <v>1259</v>
      </c>
      <c r="S4095" t="s">
        <v>21</v>
      </c>
      <c r="T4095" t="s">
        <v>1259</v>
      </c>
      <c r="U4095" t="s">
        <v>1259</v>
      </c>
      <c r="V4095" t="s">
        <v>2832</v>
      </c>
      <c r="W4095" t="s">
        <v>1259</v>
      </c>
      <c r="X4095" t="s">
        <v>21</v>
      </c>
      <c r="Y4095" t="s">
        <v>1259</v>
      </c>
      <c r="Z4095" t="s">
        <v>21</v>
      </c>
      <c r="AA4095" t="s">
        <v>5962</v>
      </c>
      <c r="AB4095" t="s">
        <v>1259</v>
      </c>
      <c r="AC4095" t="s">
        <v>6135</v>
      </c>
      <c r="AD4095" s="178">
        <v>949232.66766028001</v>
      </c>
      <c r="AE4095" t="s">
        <v>813</v>
      </c>
      <c r="AF4095" s="178">
        <v>-752759.42031105026</v>
      </c>
      <c r="AG4095" s="178">
        <v>-616965.40568277589</v>
      </c>
      <c r="AH4095" s="178">
        <v>-353265.7467984166</v>
      </c>
      <c r="AI4095" t="s">
        <v>21</v>
      </c>
    </row>
    <row r="4096" spans="1:35" hidden="1" x14ac:dyDescent="0.25">
      <c r="A4096" s="179" t="b">
        <f>IF(E4096&lt;&gt;1,"",NOT(ISNA(VLOOKUP(P4096,Mapping!$P:$P,1,FALSE))))</f>
        <v>1</v>
      </c>
      <c r="B4096" s="180" t="str">
        <f t="shared" si="64"/>
        <v/>
      </c>
      <c r="E4096" s="183">
        <v>1</v>
      </c>
      <c r="F4096" t="s">
        <v>5961</v>
      </c>
      <c r="G4096" s="178">
        <v>46042336.054166101</v>
      </c>
      <c r="H4096" t="s">
        <v>1266</v>
      </c>
      <c r="I4096" t="s">
        <v>2855</v>
      </c>
      <c r="J4096" s="178">
        <v>15174692.15417261</v>
      </c>
      <c r="K4096" s="178">
        <v>8209854.6542172022</v>
      </c>
      <c r="L4096" t="s">
        <v>5</v>
      </c>
      <c r="M4096" t="s">
        <v>21</v>
      </c>
      <c r="N4096" t="s">
        <v>2829</v>
      </c>
      <c r="O4096" t="s">
        <v>21</v>
      </c>
      <c r="P4096" t="s">
        <v>183</v>
      </c>
      <c r="Q4096" t="s">
        <v>2834</v>
      </c>
      <c r="R4096" t="s">
        <v>1259</v>
      </c>
      <c r="S4096" t="s">
        <v>21</v>
      </c>
      <c r="T4096" t="s">
        <v>1259</v>
      </c>
      <c r="U4096" t="s">
        <v>1259</v>
      </c>
      <c r="V4096" t="s">
        <v>2834</v>
      </c>
      <c r="W4096" t="s">
        <v>1259</v>
      </c>
      <c r="X4096" t="s">
        <v>21</v>
      </c>
      <c r="Y4096" t="s">
        <v>1259</v>
      </c>
      <c r="Z4096" t="s">
        <v>21</v>
      </c>
      <c r="AA4096" t="s">
        <v>5962</v>
      </c>
      <c r="AB4096" t="s">
        <v>1259</v>
      </c>
      <c r="AC4096" t="s">
        <v>6707</v>
      </c>
      <c r="AD4096" s="178">
        <v>22837572.91227679</v>
      </c>
      <c r="AE4096" t="s">
        <v>813</v>
      </c>
      <c r="AF4096" s="178">
        <v>-18110626.33266788</v>
      </c>
      <c r="AG4096" s="178">
        <v>-14843560.40059454</v>
      </c>
      <c r="AH4096" s="178">
        <v>-8499214.7076064646</v>
      </c>
      <c r="AI4096" t="s">
        <v>21</v>
      </c>
    </row>
    <row r="4097" spans="1:35" hidden="1" x14ac:dyDescent="0.25">
      <c r="A4097" s="179" t="b">
        <f>IF(E4097&lt;&gt;1,"",NOT(ISNA(VLOOKUP(P4097,Mapping!$P:$P,1,FALSE))))</f>
        <v>0</v>
      </c>
      <c r="B4097" s="180" t="str">
        <f t="shared" si="64"/>
        <v/>
      </c>
      <c r="E4097" s="183">
        <v>1</v>
      </c>
      <c r="F4097" t="s">
        <v>5961</v>
      </c>
      <c r="G4097" s="178">
        <v>478246.20030456397</v>
      </c>
      <c r="H4097" t="s">
        <v>1266</v>
      </c>
      <c r="I4097" t="s">
        <v>2855</v>
      </c>
      <c r="J4097" s="178">
        <v>157620.99592398619</v>
      </c>
      <c r="K4097" s="178">
        <v>85276.554795417294</v>
      </c>
      <c r="L4097" t="s">
        <v>5</v>
      </c>
      <c r="M4097" t="s">
        <v>21</v>
      </c>
      <c r="N4097" t="s">
        <v>2829</v>
      </c>
      <c r="O4097" t="s">
        <v>21</v>
      </c>
      <c r="P4097" t="s">
        <v>2836</v>
      </c>
      <c r="Q4097" t="s">
        <v>2837</v>
      </c>
      <c r="R4097" t="s">
        <v>1259</v>
      </c>
      <c r="S4097" t="s">
        <v>21</v>
      </c>
      <c r="T4097" t="s">
        <v>1259</v>
      </c>
      <c r="U4097" t="s">
        <v>1259</v>
      </c>
      <c r="V4097" t="s">
        <v>2837</v>
      </c>
      <c r="W4097" t="s">
        <v>1259</v>
      </c>
      <c r="X4097" t="s">
        <v>21</v>
      </c>
      <c r="Y4097" t="s">
        <v>1259</v>
      </c>
      <c r="Z4097" t="s">
        <v>21</v>
      </c>
      <c r="AA4097" t="s">
        <v>5962</v>
      </c>
      <c r="AB4097" t="s">
        <v>1259</v>
      </c>
      <c r="AC4097" t="s">
        <v>10043</v>
      </c>
      <c r="AD4097" s="178">
        <v>237216.07992752019</v>
      </c>
      <c r="AE4097" t="s">
        <v>813</v>
      </c>
      <c r="AF4097" s="178">
        <v>-188116.82835867931</v>
      </c>
      <c r="AG4097" s="178">
        <v>-154181.49835456259</v>
      </c>
      <c r="AH4097" s="178">
        <v>-88282.165672557428</v>
      </c>
      <c r="AI4097" t="s">
        <v>21</v>
      </c>
    </row>
    <row r="4098" spans="1:35" hidden="1" x14ac:dyDescent="0.25">
      <c r="A4098" s="179" t="b">
        <f>IF(E4098&lt;&gt;1,"",NOT(ISNA(VLOOKUP(P4098,Mapping!$P:$P,1,FALSE))))</f>
        <v>0</v>
      </c>
      <c r="B4098" s="180" t="str">
        <f t="shared" si="64"/>
        <v/>
      </c>
      <c r="E4098" s="183">
        <v>1</v>
      </c>
      <c r="F4098" t="s">
        <v>5963</v>
      </c>
      <c r="G4098" s="178">
        <v>2855562.0184331061</v>
      </c>
      <c r="H4098" t="s">
        <v>1266</v>
      </c>
      <c r="I4098" t="s">
        <v>303</v>
      </c>
      <c r="J4098" s="178">
        <v>1354318.842158111</v>
      </c>
      <c r="K4098" s="178">
        <v>737838.78847789182</v>
      </c>
      <c r="L4098" t="s">
        <v>5</v>
      </c>
      <c r="M4098" t="s">
        <v>21</v>
      </c>
      <c r="N4098" t="s">
        <v>2829</v>
      </c>
      <c r="O4098" t="s">
        <v>21</v>
      </c>
      <c r="P4098" t="s">
        <v>2831</v>
      </c>
      <c r="Q4098" t="s">
        <v>2832</v>
      </c>
      <c r="R4098" t="s">
        <v>1259</v>
      </c>
      <c r="S4098" t="s">
        <v>21</v>
      </c>
      <c r="T4098" t="s">
        <v>1259</v>
      </c>
      <c r="U4098" t="s">
        <v>1259</v>
      </c>
      <c r="V4098" t="s">
        <v>2832</v>
      </c>
      <c r="W4098" t="s">
        <v>1259</v>
      </c>
      <c r="X4098" t="s">
        <v>21</v>
      </c>
      <c r="Y4098" t="s">
        <v>1259</v>
      </c>
      <c r="Z4098" t="s">
        <v>21</v>
      </c>
      <c r="AA4098" t="s">
        <v>5964</v>
      </c>
      <c r="AB4098" t="s">
        <v>5965</v>
      </c>
      <c r="AC4098" t="s">
        <v>10044</v>
      </c>
      <c r="AD4098" s="178">
        <v>2240656.252567356</v>
      </c>
      <c r="AE4098" t="s">
        <v>819</v>
      </c>
      <c r="AF4098" s="178">
        <v>-1767928.14168782</v>
      </c>
      <c r="AG4098" s="178">
        <v>1122504.0859607451</v>
      </c>
      <c r="AH4098" s="178">
        <v>-1740738.9781635359</v>
      </c>
      <c r="AI4098" t="s">
        <v>21</v>
      </c>
    </row>
    <row r="4099" spans="1:35" hidden="1" x14ac:dyDescent="0.25">
      <c r="A4099" s="179" t="b">
        <f>IF(E4099&lt;&gt;1,"",NOT(ISNA(VLOOKUP(P4099,Mapping!$P:$P,1,FALSE))))</f>
        <v>0</v>
      </c>
      <c r="B4099" s="180" t="str">
        <f t="shared" si="64"/>
        <v/>
      </c>
      <c r="E4099" s="183">
        <v>1</v>
      </c>
      <c r="F4099" t="s">
        <v>5963</v>
      </c>
      <c r="G4099" s="178">
        <v>7221606.8377902107</v>
      </c>
      <c r="H4099" t="s">
        <v>1266</v>
      </c>
      <c r="I4099" t="s">
        <v>303</v>
      </c>
      <c r="J4099" s="178">
        <v>3425020.4155761199</v>
      </c>
      <c r="K4099" s="178">
        <v>1865966.00097047</v>
      </c>
      <c r="L4099" t="s">
        <v>5</v>
      </c>
      <c r="M4099" t="s">
        <v>21</v>
      </c>
      <c r="N4099" t="s">
        <v>2829</v>
      </c>
      <c r="O4099" t="s">
        <v>21</v>
      </c>
      <c r="P4099" t="s">
        <v>2851</v>
      </c>
      <c r="Q4099" t="s">
        <v>2834</v>
      </c>
      <c r="R4099" t="s">
        <v>1259</v>
      </c>
      <c r="S4099" t="s">
        <v>21</v>
      </c>
      <c r="T4099" t="s">
        <v>1259</v>
      </c>
      <c r="U4099" t="s">
        <v>1259</v>
      </c>
      <c r="V4099" t="s">
        <v>2834</v>
      </c>
      <c r="W4099" t="s">
        <v>1259</v>
      </c>
      <c r="X4099" t="s">
        <v>21</v>
      </c>
      <c r="Y4099" t="s">
        <v>1259</v>
      </c>
      <c r="Z4099" t="s">
        <v>21</v>
      </c>
      <c r="AA4099" t="s">
        <v>5964</v>
      </c>
      <c r="AB4099" t="s">
        <v>5965</v>
      </c>
      <c r="AC4099" t="s">
        <v>10045</v>
      </c>
      <c r="AD4099" s="178">
        <v>5666533.73669561</v>
      </c>
      <c r="AE4099" t="s">
        <v>819</v>
      </c>
      <c r="AF4099" s="178">
        <v>-4471022.4727460546</v>
      </c>
      <c r="AG4099" s="178">
        <v>2838769.7869260861</v>
      </c>
      <c r="AH4099" s="178">
        <v>-4402262.1208597012</v>
      </c>
      <c r="AI4099" t="s">
        <v>21</v>
      </c>
    </row>
    <row r="4100" spans="1:35" hidden="1" x14ac:dyDescent="0.25">
      <c r="A4100" s="179" t="b">
        <f>IF(E4100&lt;&gt;1,"",NOT(ISNA(VLOOKUP(P4100,Mapping!$P:$P,1,FALSE))))</f>
        <v>0</v>
      </c>
      <c r="B4100" s="180" t="str">
        <f t="shared" si="64"/>
        <v/>
      </c>
      <c r="E4100" s="183">
        <v>1</v>
      </c>
      <c r="F4100" t="s">
        <v>5963</v>
      </c>
      <c r="G4100" s="178">
        <v>10220213.73711822</v>
      </c>
      <c r="H4100" t="s">
        <v>1266</v>
      </c>
      <c r="I4100" t="s">
        <v>303</v>
      </c>
      <c r="J4100" s="178">
        <v>4847181.7266491828</v>
      </c>
      <c r="K4100" s="178">
        <v>2640765.661226375</v>
      </c>
      <c r="L4100" t="s">
        <v>5</v>
      </c>
      <c r="M4100" t="s">
        <v>21</v>
      </c>
      <c r="N4100" t="s">
        <v>2829</v>
      </c>
      <c r="O4100" t="s">
        <v>21</v>
      </c>
      <c r="P4100" t="s">
        <v>2835</v>
      </c>
      <c r="Q4100" t="s">
        <v>2834</v>
      </c>
      <c r="R4100" t="s">
        <v>1259</v>
      </c>
      <c r="S4100" t="s">
        <v>21</v>
      </c>
      <c r="T4100" t="s">
        <v>1259</v>
      </c>
      <c r="U4100" t="s">
        <v>1259</v>
      </c>
      <c r="V4100" t="s">
        <v>2834</v>
      </c>
      <c r="W4100" t="s">
        <v>1259</v>
      </c>
      <c r="X4100" t="s">
        <v>21</v>
      </c>
      <c r="Y4100" t="s">
        <v>1259</v>
      </c>
      <c r="Z4100" t="s">
        <v>21</v>
      </c>
      <c r="AA4100" t="s">
        <v>5964</v>
      </c>
      <c r="AB4100" t="s">
        <v>5965</v>
      </c>
      <c r="AC4100" t="s">
        <v>10046</v>
      </c>
      <c r="AD4100" s="178">
        <v>8019432.1344889952</v>
      </c>
      <c r="AE4100" t="s">
        <v>819</v>
      </c>
      <c r="AF4100" s="178">
        <v>-6327512.1896425448</v>
      </c>
      <c r="AG4100" s="178">
        <v>4017503.9467720431</v>
      </c>
      <c r="AH4100" s="178">
        <v>-6230200.6759167388</v>
      </c>
      <c r="AI4100" t="s">
        <v>21</v>
      </c>
    </row>
    <row r="4101" spans="1:35" hidden="1" x14ac:dyDescent="0.25">
      <c r="A4101" s="179" t="b">
        <f>IF(E4101&lt;&gt;1,"",NOT(ISNA(VLOOKUP(P4101,Mapping!$P:$P,1,FALSE))))</f>
        <v>0</v>
      </c>
      <c r="B4101" s="180" t="str">
        <f t="shared" si="64"/>
        <v/>
      </c>
      <c r="E4101" s="183">
        <v>1</v>
      </c>
      <c r="F4101" t="s">
        <v>5963</v>
      </c>
      <c r="G4101" s="178">
        <v>7514810.7322000172</v>
      </c>
      <c r="H4101" t="s">
        <v>1266</v>
      </c>
      <c r="I4101" t="s">
        <v>303</v>
      </c>
      <c r="J4101" s="178">
        <v>3564079.4015936051</v>
      </c>
      <c r="K4101" s="178">
        <v>1941725.9406362299</v>
      </c>
      <c r="L4101" t="s">
        <v>5</v>
      </c>
      <c r="M4101" t="s">
        <v>21</v>
      </c>
      <c r="N4101" t="s">
        <v>2829</v>
      </c>
      <c r="O4101" t="s">
        <v>21</v>
      </c>
      <c r="P4101" t="s">
        <v>2836</v>
      </c>
      <c r="Q4101" t="s">
        <v>2837</v>
      </c>
      <c r="R4101" t="s">
        <v>1259</v>
      </c>
      <c r="S4101" t="s">
        <v>21</v>
      </c>
      <c r="T4101" t="s">
        <v>1259</v>
      </c>
      <c r="U4101" t="s">
        <v>1259</v>
      </c>
      <c r="V4101" t="s">
        <v>2837</v>
      </c>
      <c r="W4101" t="s">
        <v>1259</v>
      </c>
      <c r="X4101" t="s">
        <v>21</v>
      </c>
      <c r="Y4101" t="s">
        <v>1259</v>
      </c>
      <c r="Z4101" t="s">
        <v>21</v>
      </c>
      <c r="AA4101" t="s">
        <v>5964</v>
      </c>
      <c r="AB4101" t="s">
        <v>5965</v>
      </c>
      <c r="AC4101" t="s">
        <v>10047</v>
      </c>
      <c r="AD4101" s="178">
        <v>5896600.2297521699</v>
      </c>
      <c r="AE4101" t="s">
        <v>819</v>
      </c>
      <c r="AF4101" s="178">
        <v>-4652550.1064775037</v>
      </c>
      <c r="AG4101" s="178">
        <v>2954026.4570211731</v>
      </c>
      <c r="AH4101" s="178">
        <v>-4580998.0209220499</v>
      </c>
      <c r="AI4101" t="s">
        <v>21</v>
      </c>
    </row>
    <row r="4102" spans="1:35" hidden="1" x14ac:dyDescent="0.25">
      <c r="A4102" s="179" t="b">
        <f>IF(E4102&lt;&gt;1,"",NOT(ISNA(VLOOKUP(P4102,Mapping!$P:$P,1,FALSE))))</f>
        <v>0</v>
      </c>
      <c r="B4102" s="180" t="str">
        <f t="shared" si="64"/>
        <v/>
      </c>
      <c r="E4102" s="183">
        <v>1</v>
      </c>
      <c r="F4102" t="s">
        <v>5966</v>
      </c>
      <c r="G4102" s="178">
        <v>333334.8896007227</v>
      </c>
      <c r="H4102" t="s">
        <v>1266</v>
      </c>
      <c r="I4102" t="s">
        <v>805</v>
      </c>
      <c r="J4102" s="178">
        <v>96728.547680341115</v>
      </c>
      <c r="K4102" s="178">
        <v>39556.893910148283</v>
      </c>
      <c r="L4102" t="s">
        <v>5</v>
      </c>
      <c r="M4102" t="s">
        <v>21</v>
      </c>
      <c r="N4102" t="s">
        <v>2829</v>
      </c>
      <c r="O4102" t="s">
        <v>21</v>
      </c>
      <c r="P4102" t="s">
        <v>2831</v>
      </c>
      <c r="Q4102" t="s">
        <v>2832</v>
      </c>
      <c r="R4102" t="s">
        <v>1259</v>
      </c>
      <c r="S4102" t="s">
        <v>21</v>
      </c>
      <c r="T4102" t="s">
        <v>1259</v>
      </c>
      <c r="U4102" t="s">
        <v>1259</v>
      </c>
      <c r="V4102" t="s">
        <v>2832</v>
      </c>
      <c r="W4102" t="s">
        <v>1259</v>
      </c>
      <c r="X4102" t="s">
        <v>21</v>
      </c>
      <c r="Y4102" t="s">
        <v>1259</v>
      </c>
      <c r="Z4102" t="s">
        <v>21</v>
      </c>
      <c r="AA4102" t="s">
        <v>5967</v>
      </c>
      <c r="AB4102" t="s">
        <v>1259</v>
      </c>
      <c r="AC4102" t="s">
        <v>10048</v>
      </c>
      <c r="AD4102" s="178">
        <v>162082.495033321</v>
      </c>
      <c r="AE4102" t="s">
        <v>814</v>
      </c>
      <c r="AF4102" s="178">
        <v>-86988.969416449079</v>
      </c>
      <c r="AG4102" s="178">
        <v>-165322.7969636835</v>
      </c>
      <c r="AH4102" s="178">
        <v>-112105.2136659995</v>
      </c>
      <c r="AI4102" t="s">
        <v>21</v>
      </c>
    </row>
    <row r="4103" spans="1:35" hidden="1" x14ac:dyDescent="0.25">
      <c r="A4103" s="179" t="b">
        <f>IF(E4103&lt;&gt;1,"",NOT(ISNA(VLOOKUP(P4103,Mapping!$P:$P,1,FALSE))))</f>
        <v>0</v>
      </c>
      <c r="B4103" s="180" t="str">
        <f t="shared" si="64"/>
        <v/>
      </c>
      <c r="E4103" s="183">
        <v>1</v>
      </c>
      <c r="F4103" t="s">
        <v>5966</v>
      </c>
      <c r="G4103" s="178">
        <v>2245868.669695525</v>
      </c>
      <c r="H4103" t="s">
        <v>1266</v>
      </c>
      <c r="I4103" t="s">
        <v>805</v>
      </c>
      <c r="J4103" s="178">
        <v>651715.8013691362</v>
      </c>
      <c r="K4103" s="178">
        <v>266517.52179223113</v>
      </c>
      <c r="L4103" t="s">
        <v>5</v>
      </c>
      <c r="M4103" t="s">
        <v>21</v>
      </c>
      <c r="N4103" t="s">
        <v>2829</v>
      </c>
      <c r="O4103" t="s">
        <v>21</v>
      </c>
      <c r="P4103" t="s">
        <v>2836</v>
      </c>
      <c r="Q4103" t="s">
        <v>2837</v>
      </c>
      <c r="R4103" t="s">
        <v>1259</v>
      </c>
      <c r="S4103" t="s">
        <v>21</v>
      </c>
      <c r="T4103" t="s">
        <v>1259</v>
      </c>
      <c r="U4103" t="s">
        <v>1259</v>
      </c>
      <c r="V4103" t="s">
        <v>2837</v>
      </c>
      <c r="W4103" t="s">
        <v>1259</v>
      </c>
      <c r="X4103" t="s">
        <v>21</v>
      </c>
      <c r="Y4103" t="s">
        <v>1259</v>
      </c>
      <c r="Z4103" t="s">
        <v>21</v>
      </c>
      <c r="AA4103" t="s">
        <v>5967</v>
      </c>
      <c r="AB4103" t="s">
        <v>1259</v>
      </c>
      <c r="AC4103" t="s">
        <v>10049</v>
      </c>
      <c r="AD4103" s="178">
        <v>1092042.8939720159</v>
      </c>
      <c r="AE4103" t="s">
        <v>814</v>
      </c>
      <c r="AF4103" s="178">
        <v>-586094.66670446517</v>
      </c>
      <c r="AG4103" s="178">
        <v>-1113874.6698010401</v>
      </c>
      <c r="AH4103" s="178">
        <v>-755317.23481922923</v>
      </c>
      <c r="AI4103" t="s">
        <v>21</v>
      </c>
    </row>
    <row r="4104" spans="1:35" hidden="1" x14ac:dyDescent="0.25">
      <c r="A4104" s="179" t="b">
        <f>IF(E4104&lt;&gt;1,"",NOT(ISNA(VLOOKUP(P4104,Mapping!$P:$P,1,FALSE))))</f>
        <v>0</v>
      </c>
      <c r="B4104" s="180" t="str">
        <f t="shared" si="64"/>
        <v/>
      </c>
      <c r="E4104" s="183">
        <v>1</v>
      </c>
      <c r="F4104" t="s">
        <v>5968</v>
      </c>
      <c r="G4104" s="178">
        <v>361592.01982165017</v>
      </c>
      <c r="H4104" t="s">
        <v>1266</v>
      </c>
      <c r="I4104" t="s">
        <v>805</v>
      </c>
      <c r="J4104" s="178">
        <v>77873.097813201428</v>
      </c>
      <c r="K4104" s="178">
        <v>37553.633448063629</v>
      </c>
      <c r="L4104" t="s">
        <v>5</v>
      </c>
      <c r="M4104" t="s">
        <v>21</v>
      </c>
      <c r="N4104" t="s">
        <v>2829</v>
      </c>
      <c r="O4104" t="s">
        <v>21</v>
      </c>
      <c r="P4104" t="s">
        <v>2831</v>
      </c>
      <c r="Q4104" t="s">
        <v>2832</v>
      </c>
      <c r="R4104" t="s">
        <v>1259</v>
      </c>
      <c r="S4104" t="s">
        <v>21</v>
      </c>
      <c r="T4104" t="s">
        <v>1259</v>
      </c>
      <c r="U4104" t="s">
        <v>1259</v>
      </c>
      <c r="V4104" t="s">
        <v>2832</v>
      </c>
      <c r="W4104" t="s">
        <v>1259</v>
      </c>
      <c r="X4104" t="s">
        <v>21</v>
      </c>
      <c r="Y4104" t="s">
        <v>1259</v>
      </c>
      <c r="Z4104" t="s">
        <v>21</v>
      </c>
      <c r="AA4104" t="s">
        <v>5969</v>
      </c>
      <c r="AB4104" t="s">
        <v>1259</v>
      </c>
      <c r="AC4104" t="s">
        <v>2450</v>
      </c>
      <c r="AD4104" s="178">
        <v>114953.1771180584</v>
      </c>
      <c r="AE4104" t="s">
        <v>809</v>
      </c>
      <c r="AF4104" s="178">
        <v>-82321.97237487766</v>
      </c>
      <c r="AG4104" s="178">
        <v>-80828.385007178586</v>
      </c>
      <c r="AH4104" s="178">
        <v>-16355.221482013179</v>
      </c>
      <c r="AI4104" t="s">
        <v>21</v>
      </c>
    </row>
    <row r="4105" spans="1:35" hidden="1" x14ac:dyDescent="0.25">
      <c r="A4105" s="179" t="b">
        <f>IF(E4105&lt;&gt;1,"",NOT(ISNA(VLOOKUP(P4105,Mapping!$P:$P,1,FALSE))))</f>
        <v>0</v>
      </c>
      <c r="B4105" s="180" t="str">
        <f t="shared" si="64"/>
        <v/>
      </c>
      <c r="E4105" s="183">
        <v>1</v>
      </c>
      <c r="F4105" t="s">
        <v>5968</v>
      </c>
      <c r="G4105" s="178">
        <v>841636.59786073759</v>
      </c>
      <c r="H4105" t="s">
        <v>1266</v>
      </c>
      <c r="I4105" t="s">
        <v>805</v>
      </c>
      <c r="J4105" s="178">
        <v>181256.34835831329</v>
      </c>
      <c r="K4105" s="178">
        <v>87409.319232561887</v>
      </c>
      <c r="L4105" t="s">
        <v>5</v>
      </c>
      <c r="M4105" t="s">
        <v>21</v>
      </c>
      <c r="N4105" t="s">
        <v>2829</v>
      </c>
      <c r="O4105" t="s">
        <v>21</v>
      </c>
      <c r="P4105" t="s">
        <v>2851</v>
      </c>
      <c r="Q4105" t="s">
        <v>2834</v>
      </c>
      <c r="R4105" t="s">
        <v>1259</v>
      </c>
      <c r="S4105" t="s">
        <v>21</v>
      </c>
      <c r="T4105" t="s">
        <v>1259</v>
      </c>
      <c r="U4105" t="s">
        <v>1259</v>
      </c>
      <c r="V4105" t="s">
        <v>2834</v>
      </c>
      <c r="W4105" t="s">
        <v>1259</v>
      </c>
      <c r="X4105" t="s">
        <v>21</v>
      </c>
      <c r="Y4105" t="s">
        <v>1259</v>
      </c>
      <c r="Z4105" t="s">
        <v>21</v>
      </c>
      <c r="AA4105" t="s">
        <v>5969</v>
      </c>
      <c r="AB4105" t="s">
        <v>1259</v>
      </c>
      <c r="AC4105" t="s">
        <v>7077</v>
      </c>
      <c r="AD4105" s="178">
        <v>267563.42949892872</v>
      </c>
      <c r="AE4105" t="s">
        <v>809</v>
      </c>
      <c r="AF4105" s="178">
        <v>-191611.4874242841</v>
      </c>
      <c r="AG4105" s="178">
        <v>-188135.0340684329</v>
      </c>
      <c r="AH4105" s="178">
        <v>-38068.187932271983</v>
      </c>
      <c r="AI4105" t="s">
        <v>21</v>
      </c>
    </row>
    <row r="4106" spans="1:35" hidden="1" x14ac:dyDescent="0.25">
      <c r="A4106" s="179" t="b">
        <f>IF(E4106&lt;&gt;1,"",NOT(ISNA(VLOOKUP(P4106,Mapping!$P:$P,1,FALSE))))</f>
        <v>0</v>
      </c>
      <c r="B4106" s="180" t="str">
        <f t="shared" si="64"/>
        <v/>
      </c>
      <c r="E4106" s="183">
        <v>1</v>
      </c>
      <c r="F4106" t="s">
        <v>5968</v>
      </c>
      <c r="G4106" s="178">
        <v>344135.8533475016</v>
      </c>
      <c r="H4106" t="s">
        <v>1266</v>
      </c>
      <c r="I4106" t="s">
        <v>805</v>
      </c>
      <c r="J4106" s="178">
        <v>74113.706884288054</v>
      </c>
      <c r="K4106" s="178">
        <v>35740.699419536497</v>
      </c>
      <c r="L4106" t="s">
        <v>5</v>
      </c>
      <c r="M4106" t="s">
        <v>21</v>
      </c>
      <c r="N4106" t="s">
        <v>2829</v>
      </c>
      <c r="O4106" t="s">
        <v>21</v>
      </c>
      <c r="P4106" t="s">
        <v>2835</v>
      </c>
      <c r="Q4106" t="s">
        <v>2834</v>
      </c>
      <c r="R4106" t="s">
        <v>1259</v>
      </c>
      <c r="S4106" t="s">
        <v>21</v>
      </c>
      <c r="T4106" t="s">
        <v>1259</v>
      </c>
      <c r="U4106" t="s">
        <v>1259</v>
      </c>
      <c r="V4106" t="s">
        <v>2834</v>
      </c>
      <c r="W4106" t="s">
        <v>1259</v>
      </c>
      <c r="X4106" t="s">
        <v>21</v>
      </c>
      <c r="Y4106" t="s">
        <v>1259</v>
      </c>
      <c r="Z4106" t="s">
        <v>21</v>
      </c>
      <c r="AA4106" t="s">
        <v>5969</v>
      </c>
      <c r="AB4106" t="s">
        <v>1259</v>
      </c>
      <c r="AC4106" t="s">
        <v>6812</v>
      </c>
      <c r="AD4106" s="178">
        <v>109403.7133951179</v>
      </c>
      <c r="AE4106" t="s">
        <v>809</v>
      </c>
      <c r="AF4106" s="178">
        <v>-78347.808191262884</v>
      </c>
      <c r="AG4106" s="178">
        <v>-76926.325041314762</v>
      </c>
      <c r="AH4106" s="178">
        <v>-15565.65906564012</v>
      </c>
      <c r="AI4106" t="s">
        <v>21</v>
      </c>
    </row>
    <row r="4107" spans="1:35" hidden="1" x14ac:dyDescent="0.25">
      <c r="A4107" s="179" t="b">
        <f>IF(E4107&lt;&gt;1,"",NOT(ISNA(VLOOKUP(P4107,Mapping!$P:$P,1,FALSE))))</f>
        <v>0</v>
      </c>
      <c r="B4107" s="180" t="str">
        <f t="shared" si="64"/>
        <v/>
      </c>
      <c r="E4107" s="183">
        <v>1</v>
      </c>
      <c r="F4107" t="s">
        <v>5968</v>
      </c>
      <c r="G4107" s="178">
        <v>2716927.6247978481</v>
      </c>
      <c r="H4107" t="s">
        <v>1266</v>
      </c>
      <c r="I4107" t="s">
        <v>805</v>
      </c>
      <c r="J4107" s="178">
        <v>585122.34529298462</v>
      </c>
      <c r="K4107" s="178">
        <v>282170.23201148468</v>
      </c>
      <c r="L4107" t="s">
        <v>5</v>
      </c>
      <c r="M4107" t="s">
        <v>21</v>
      </c>
      <c r="N4107" t="s">
        <v>2829</v>
      </c>
      <c r="O4107" t="s">
        <v>21</v>
      </c>
      <c r="P4107" t="s">
        <v>2836</v>
      </c>
      <c r="Q4107" t="s">
        <v>2837</v>
      </c>
      <c r="R4107" t="s">
        <v>1259</v>
      </c>
      <c r="S4107" t="s">
        <v>21</v>
      </c>
      <c r="T4107" t="s">
        <v>1259</v>
      </c>
      <c r="U4107" t="s">
        <v>1259</v>
      </c>
      <c r="V4107" t="s">
        <v>2837</v>
      </c>
      <c r="W4107" t="s">
        <v>1259</v>
      </c>
      <c r="X4107" t="s">
        <v>21</v>
      </c>
      <c r="Y4107" t="s">
        <v>1259</v>
      </c>
      <c r="Z4107" t="s">
        <v>21</v>
      </c>
      <c r="AA4107" t="s">
        <v>5969</v>
      </c>
      <c r="AB4107" t="s">
        <v>1259</v>
      </c>
      <c r="AC4107" t="s">
        <v>10050</v>
      </c>
      <c r="AD4107" s="178">
        <v>863734.38944913668</v>
      </c>
      <c r="AE4107" t="s">
        <v>809</v>
      </c>
      <c r="AF4107" s="178">
        <v>-618550.26829261519</v>
      </c>
      <c r="AG4107" s="178">
        <v>-607327.76182980044</v>
      </c>
      <c r="AH4107" s="178">
        <v>-122889.7503769193</v>
      </c>
      <c r="AI4107" t="s">
        <v>21</v>
      </c>
    </row>
    <row r="4108" spans="1:35" hidden="1" x14ac:dyDescent="0.25">
      <c r="A4108" s="179" t="b">
        <f>IF(E4108&lt;&gt;1,"",NOT(ISNA(VLOOKUP(P4108,Mapping!$P:$P,1,FALSE))))</f>
        <v>0</v>
      </c>
      <c r="B4108" s="180" t="str">
        <f t="shared" si="64"/>
        <v/>
      </c>
      <c r="E4108" s="183">
        <v>1</v>
      </c>
      <c r="F4108" t="s">
        <v>5971</v>
      </c>
      <c r="G4108" s="178">
        <v>245981.82048494439</v>
      </c>
      <c r="H4108" t="s">
        <v>1266</v>
      </c>
      <c r="I4108" t="s">
        <v>805</v>
      </c>
      <c r="J4108" s="178">
        <v>51945.411744564357</v>
      </c>
      <c r="K4108" s="178">
        <v>24626.683100463692</v>
      </c>
      <c r="L4108" t="s">
        <v>5</v>
      </c>
      <c r="M4108" t="s">
        <v>21</v>
      </c>
      <c r="N4108" t="s">
        <v>2829</v>
      </c>
      <c r="O4108" t="s">
        <v>21</v>
      </c>
      <c r="P4108" t="s">
        <v>2831</v>
      </c>
      <c r="Q4108" t="s">
        <v>2832</v>
      </c>
      <c r="R4108" t="s">
        <v>1259</v>
      </c>
      <c r="S4108" t="s">
        <v>21</v>
      </c>
      <c r="T4108" t="s">
        <v>1259</v>
      </c>
      <c r="U4108" t="s">
        <v>1259</v>
      </c>
      <c r="V4108" t="s">
        <v>2832</v>
      </c>
      <c r="W4108" t="s">
        <v>1259</v>
      </c>
      <c r="X4108" t="s">
        <v>21</v>
      </c>
      <c r="Y4108" t="s">
        <v>1259</v>
      </c>
      <c r="Z4108" t="s">
        <v>21</v>
      </c>
      <c r="AA4108" t="s">
        <v>5972</v>
      </c>
      <c r="AB4108" t="s">
        <v>1259</v>
      </c>
      <c r="AC4108" t="s">
        <v>10051</v>
      </c>
      <c r="AD4108" s="178">
        <v>83593.384410547384</v>
      </c>
      <c r="AE4108" t="s">
        <v>814</v>
      </c>
      <c r="AF4108" s="178">
        <v>-21632.343239525191</v>
      </c>
      <c r="AG4108" s="178">
        <v>-52325.715336354893</v>
      </c>
      <c r="AH4108" s="178">
        <v>-73792.812050254084</v>
      </c>
      <c r="AI4108" t="s">
        <v>21</v>
      </c>
    </row>
    <row r="4109" spans="1:35" hidden="1" x14ac:dyDescent="0.25">
      <c r="A4109" s="179" t="b">
        <f>IF(E4109&lt;&gt;1,"",NOT(ISNA(VLOOKUP(P4109,Mapping!$P:$P,1,FALSE))))</f>
        <v>0</v>
      </c>
      <c r="B4109" s="180" t="str">
        <f t="shared" si="64"/>
        <v/>
      </c>
      <c r="E4109" s="183">
        <v>1</v>
      </c>
      <c r="F4109" t="s">
        <v>5971</v>
      </c>
      <c r="G4109" s="178">
        <v>387141.84246778168</v>
      </c>
      <c r="H4109" t="s">
        <v>1266</v>
      </c>
      <c r="I4109" t="s">
        <v>805</v>
      </c>
      <c r="J4109" s="178">
        <v>81754.994620706449</v>
      </c>
      <c r="K4109" s="178">
        <v>38759.041016070652</v>
      </c>
      <c r="L4109" t="s">
        <v>5</v>
      </c>
      <c r="M4109" t="s">
        <v>21</v>
      </c>
      <c r="N4109" t="s">
        <v>2829</v>
      </c>
      <c r="O4109" t="s">
        <v>21</v>
      </c>
      <c r="P4109" t="s">
        <v>2851</v>
      </c>
      <c r="Q4109" t="s">
        <v>2834</v>
      </c>
      <c r="R4109" t="s">
        <v>1259</v>
      </c>
      <c r="S4109" t="s">
        <v>21</v>
      </c>
      <c r="T4109" t="s">
        <v>1259</v>
      </c>
      <c r="U4109" t="s">
        <v>1259</v>
      </c>
      <c r="V4109" t="s">
        <v>2834</v>
      </c>
      <c r="W4109" t="s">
        <v>1259</v>
      </c>
      <c r="X4109" t="s">
        <v>21</v>
      </c>
      <c r="Y4109" t="s">
        <v>1259</v>
      </c>
      <c r="Z4109" t="s">
        <v>21</v>
      </c>
      <c r="AA4109" t="s">
        <v>5972</v>
      </c>
      <c r="AB4109" t="s">
        <v>1259</v>
      </c>
      <c r="AC4109" t="s">
        <v>10052</v>
      </c>
      <c r="AD4109" s="178">
        <v>131564.58796432719</v>
      </c>
      <c r="AE4109" t="s">
        <v>814</v>
      </c>
      <c r="AF4109" s="178">
        <v>-34046.358394025359</v>
      </c>
      <c r="AG4109" s="178">
        <v>-82353.540614604019</v>
      </c>
      <c r="AH4109" s="178">
        <v>-116139.8235109113</v>
      </c>
      <c r="AI4109" t="s">
        <v>21</v>
      </c>
    </row>
    <row r="4110" spans="1:35" hidden="1" x14ac:dyDescent="0.25">
      <c r="A4110" s="179" t="b">
        <f>IF(E4110&lt;&gt;1,"",NOT(ISNA(VLOOKUP(P4110,Mapping!$P:$P,1,FALSE))))</f>
        <v>0</v>
      </c>
      <c r="B4110" s="180" t="str">
        <f t="shared" si="64"/>
        <v/>
      </c>
      <c r="E4110" s="183">
        <v>1</v>
      </c>
      <c r="F4110" t="s">
        <v>5971</v>
      </c>
      <c r="G4110" s="178">
        <v>1686466.269233899</v>
      </c>
      <c r="H4110" t="s">
        <v>1266</v>
      </c>
      <c r="I4110" t="s">
        <v>805</v>
      </c>
      <c r="J4110" s="178">
        <v>356140.89112750499</v>
      </c>
      <c r="K4110" s="178">
        <v>168842.03186302769</v>
      </c>
      <c r="L4110" t="s">
        <v>5</v>
      </c>
      <c r="M4110" t="s">
        <v>21</v>
      </c>
      <c r="N4110" t="s">
        <v>2829</v>
      </c>
      <c r="O4110" t="s">
        <v>21</v>
      </c>
      <c r="P4110" t="s">
        <v>2835</v>
      </c>
      <c r="Q4110" t="s">
        <v>2834</v>
      </c>
      <c r="R4110" t="s">
        <v>1259</v>
      </c>
      <c r="S4110" t="s">
        <v>21</v>
      </c>
      <c r="T4110" t="s">
        <v>1259</v>
      </c>
      <c r="U4110" t="s">
        <v>1259</v>
      </c>
      <c r="V4110" t="s">
        <v>2834</v>
      </c>
      <c r="W4110" t="s">
        <v>1259</v>
      </c>
      <c r="X4110" t="s">
        <v>21</v>
      </c>
      <c r="Y4110" t="s">
        <v>1259</v>
      </c>
      <c r="Z4110" t="s">
        <v>21</v>
      </c>
      <c r="AA4110" t="s">
        <v>5972</v>
      </c>
      <c r="AB4110" t="s">
        <v>1259</v>
      </c>
      <c r="AC4110" t="s">
        <v>10053</v>
      </c>
      <c r="AD4110" s="178">
        <v>573121.30978443811</v>
      </c>
      <c r="AE4110" t="s">
        <v>814</v>
      </c>
      <c r="AF4110" s="178">
        <v>-148312.65630129</v>
      </c>
      <c r="AG4110" s="178">
        <v>-358748.27560152439</v>
      </c>
      <c r="AH4110" s="178">
        <v>-505927.9917081818</v>
      </c>
      <c r="AI4110" t="s">
        <v>21</v>
      </c>
    </row>
    <row r="4111" spans="1:35" hidden="1" x14ac:dyDescent="0.25">
      <c r="A4111" s="179" t="b">
        <f>IF(E4111&lt;&gt;1,"",NOT(ISNA(VLOOKUP(P4111,Mapping!$P:$P,1,FALSE))))</f>
        <v>0</v>
      </c>
      <c r="B4111" s="180" t="str">
        <f t="shared" si="64"/>
        <v/>
      </c>
      <c r="E4111" s="183">
        <v>1</v>
      </c>
      <c r="F4111" t="s">
        <v>5973</v>
      </c>
      <c r="G4111" s="178">
        <v>825768.59286801412</v>
      </c>
      <c r="H4111" t="s">
        <v>1266</v>
      </c>
      <c r="I4111" t="s">
        <v>805</v>
      </c>
      <c r="J4111" s="178">
        <v>203940.36254679371</v>
      </c>
      <c r="K4111" s="178">
        <v>75238.53279797596</v>
      </c>
      <c r="L4111" t="s">
        <v>5</v>
      </c>
      <c r="M4111" t="s">
        <v>21</v>
      </c>
      <c r="N4111" t="s">
        <v>2829</v>
      </c>
      <c r="O4111" t="s">
        <v>21</v>
      </c>
      <c r="P4111" t="s">
        <v>2831</v>
      </c>
      <c r="Q4111" t="s">
        <v>2832</v>
      </c>
      <c r="R4111" t="s">
        <v>1259</v>
      </c>
      <c r="S4111" t="s">
        <v>21</v>
      </c>
      <c r="T4111" t="s">
        <v>1259</v>
      </c>
      <c r="U4111" t="s">
        <v>1259</v>
      </c>
      <c r="V4111" t="s">
        <v>2832</v>
      </c>
      <c r="W4111" t="s">
        <v>1259</v>
      </c>
      <c r="X4111" t="s">
        <v>21</v>
      </c>
      <c r="Y4111" t="s">
        <v>1259</v>
      </c>
      <c r="Z4111" t="s">
        <v>21</v>
      </c>
      <c r="AA4111" t="s">
        <v>5974</v>
      </c>
      <c r="AB4111" t="s">
        <v>1259</v>
      </c>
      <c r="AC4111" t="s">
        <v>10054</v>
      </c>
      <c r="AD4111" s="178">
        <v>327285.43106204568</v>
      </c>
      <c r="AE4111" t="s">
        <v>810</v>
      </c>
      <c r="AF4111" s="178">
        <v>-154761.88030658389</v>
      </c>
      <c r="AG4111" s="178">
        <v>-509726.30515214108</v>
      </c>
      <c r="AH4111" s="178">
        <v>-188055.7152702529</v>
      </c>
      <c r="AI4111" t="s">
        <v>21</v>
      </c>
    </row>
    <row r="4112" spans="1:35" hidden="1" x14ac:dyDescent="0.25">
      <c r="A4112" s="179" t="b">
        <f>IF(E4112&lt;&gt;1,"",NOT(ISNA(VLOOKUP(P4112,Mapping!$P:$P,1,FALSE))))</f>
        <v>0</v>
      </c>
      <c r="B4112" s="180" t="str">
        <f t="shared" si="64"/>
        <v/>
      </c>
      <c r="E4112" s="183">
        <v>1</v>
      </c>
      <c r="F4112" t="s">
        <v>5975</v>
      </c>
      <c r="G4112" s="178">
        <v>185832.76034783441</v>
      </c>
      <c r="H4112" t="s">
        <v>1266</v>
      </c>
      <c r="I4112" t="s">
        <v>421</v>
      </c>
      <c r="J4112" s="178">
        <v>62612.585431802319</v>
      </c>
      <c r="K4112" s="178">
        <v>21558.009498169638</v>
      </c>
      <c r="L4112" t="s">
        <v>5</v>
      </c>
      <c r="M4112" t="s">
        <v>21</v>
      </c>
      <c r="N4112" t="s">
        <v>2829</v>
      </c>
      <c r="O4112" t="s">
        <v>21</v>
      </c>
      <c r="P4112" t="s">
        <v>2831</v>
      </c>
      <c r="Q4112" t="s">
        <v>2832</v>
      </c>
      <c r="R4112" t="s">
        <v>1259</v>
      </c>
      <c r="S4112" t="s">
        <v>21</v>
      </c>
      <c r="T4112" t="s">
        <v>1259</v>
      </c>
      <c r="U4112" t="s">
        <v>1259</v>
      </c>
      <c r="V4112" t="s">
        <v>2832</v>
      </c>
      <c r="W4112" t="s">
        <v>1259</v>
      </c>
      <c r="X4112" t="s">
        <v>21</v>
      </c>
      <c r="Y4112" t="s">
        <v>1259</v>
      </c>
      <c r="Z4112" t="s">
        <v>21</v>
      </c>
      <c r="AA4112" t="s">
        <v>5976</v>
      </c>
      <c r="AB4112" t="s">
        <v>1259</v>
      </c>
      <c r="AC4112" t="s">
        <v>10055</v>
      </c>
      <c r="AD4112" s="178">
        <v>98376.725008550042</v>
      </c>
      <c r="AE4112" t="s">
        <v>819</v>
      </c>
      <c r="AF4112" s="178">
        <v>-82786.597947155038</v>
      </c>
      <c r="AG4112" s="178">
        <v>-80971.537037457165</v>
      </c>
      <c r="AH4112" s="178">
        <v>-26624.52836602434</v>
      </c>
      <c r="AI4112" t="s">
        <v>21</v>
      </c>
    </row>
    <row r="4113" spans="1:35" hidden="1" x14ac:dyDescent="0.25">
      <c r="A4113" s="179" t="b">
        <f>IF(E4113&lt;&gt;1,"",NOT(ISNA(VLOOKUP(P4113,Mapping!$P:$P,1,FALSE))))</f>
        <v>0</v>
      </c>
      <c r="B4113" s="180" t="str">
        <f t="shared" si="64"/>
        <v/>
      </c>
      <c r="E4113" s="183">
        <v>1</v>
      </c>
      <c r="F4113" t="s">
        <v>5977</v>
      </c>
      <c r="G4113" s="178">
        <v>175842.62506689751</v>
      </c>
      <c r="H4113" t="s">
        <v>1266</v>
      </c>
      <c r="I4113" t="s">
        <v>421</v>
      </c>
      <c r="J4113" s="178">
        <v>71046.795194245497</v>
      </c>
      <c r="K4113" s="178">
        <v>17967.669430826089</v>
      </c>
      <c r="L4113" t="s">
        <v>5</v>
      </c>
      <c r="M4113" t="s">
        <v>21</v>
      </c>
      <c r="N4113" t="s">
        <v>2829</v>
      </c>
      <c r="O4113" t="s">
        <v>21</v>
      </c>
      <c r="P4113" t="s">
        <v>2831</v>
      </c>
      <c r="Q4113" t="s">
        <v>2832</v>
      </c>
      <c r="R4113" t="s">
        <v>1259</v>
      </c>
      <c r="S4113" t="s">
        <v>21</v>
      </c>
      <c r="T4113" t="s">
        <v>1259</v>
      </c>
      <c r="U4113" t="s">
        <v>1259</v>
      </c>
      <c r="V4113" t="s">
        <v>2832</v>
      </c>
      <c r="W4113" t="s">
        <v>1259</v>
      </c>
      <c r="X4113" t="s">
        <v>21</v>
      </c>
      <c r="Y4113" t="s">
        <v>1259</v>
      </c>
      <c r="Z4113" t="s">
        <v>21</v>
      </c>
      <c r="AA4113" t="s">
        <v>5978</v>
      </c>
      <c r="AB4113" t="s">
        <v>1259</v>
      </c>
      <c r="AC4113" t="s">
        <v>3383</v>
      </c>
      <c r="AD4113" s="178">
        <v>106654.1933539382</v>
      </c>
      <c r="AE4113" t="s">
        <v>814</v>
      </c>
      <c r="AF4113" s="178">
        <v>-58877.12352456426</v>
      </c>
      <c r="AG4113" s="178">
        <v>-84374.065269467988</v>
      </c>
      <c r="AH4113" s="178">
        <v>-40153.117828820483</v>
      </c>
      <c r="AI4113" t="s">
        <v>21</v>
      </c>
    </row>
    <row r="4114" spans="1:35" hidden="1" x14ac:dyDescent="0.25">
      <c r="A4114" s="179" t="b">
        <f>IF(E4114&lt;&gt;1,"",NOT(ISNA(VLOOKUP(P4114,Mapping!$P:$P,1,FALSE))))</f>
        <v>0</v>
      </c>
      <c r="B4114" s="180" t="str">
        <f t="shared" si="64"/>
        <v/>
      </c>
      <c r="E4114" s="183">
        <v>1</v>
      </c>
      <c r="F4114" t="s">
        <v>5979</v>
      </c>
      <c r="G4114" s="178">
        <v>1042572.391237911</v>
      </c>
      <c r="H4114" t="s">
        <v>1266</v>
      </c>
      <c r="I4114" t="s">
        <v>779</v>
      </c>
      <c r="J4114" s="178">
        <v>479790.26819882449</v>
      </c>
      <c r="K4114" s="178">
        <v>256162.4106821992</v>
      </c>
      <c r="L4114" t="s">
        <v>5</v>
      </c>
      <c r="M4114" t="s">
        <v>21</v>
      </c>
      <c r="N4114" t="s">
        <v>2829</v>
      </c>
      <c r="O4114" t="s">
        <v>21</v>
      </c>
      <c r="P4114" t="s">
        <v>2831</v>
      </c>
      <c r="Q4114" t="s">
        <v>2832</v>
      </c>
      <c r="R4114" t="s">
        <v>1259</v>
      </c>
      <c r="S4114" t="s">
        <v>21</v>
      </c>
      <c r="T4114" t="s">
        <v>1259</v>
      </c>
      <c r="U4114" t="s">
        <v>1259</v>
      </c>
      <c r="V4114" t="s">
        <v>2832</v>
      </c>
      <c r="W4114" t="s">
        <v>1259</v>
      </c>
      <c r="X4114" t="s">
        <v>21</v>
      </c>
      <c r="Y4114" t="s">
        <v>1259</v>
      </c>
      <c r="Z4114" t="s">
        <v>21</v>
      </c>
      <c r="AA4114" t="s">
        <v>5980</v>
      </c>
      <c r="AB4114" t="s">
        <v>1259</v>
      </c>
      <c r="AC4114" t="s">
        <v>10056</v>
      </c>
      <c r="AD4114" s="178">
        <v>764554.32337707654</v>
      </c>
      <c r="AE4114" t="s">
        <v>809</v>
      </c>
      <c r="AF4114" s="178">
        <v>-769960.39074571221</v>
      </c>
      <c r="AG4114" s="178">
        <v>-188027.68417019909</v>
      </c>
      <c r="AH4114" s="178">
        <v>-370929.57635422319</v>
      </c>
      <c r="AI4114" t="s">
        <v>21</v>
      </c>
    </row>
    <row r="4115" spans="1:35" hidden="1" x14ac:dyDescent="0.25">
      <c r="A4115" s="179" t="b">
        <f>IF(E4115&lt;&gt;1,"",NOT(ISNA(VLOOKUP(P4115,Mapping!$P:$P,1,FALSE))))</f>
        <v>0</v>
      </c>
      <c r="B4115" s="180" t="str">
        <f t="shared" si="64"/>
        <v/>
      </c>
      <c r="E4115" s="183">
        <v>1</v>
      </c>
      <c r="F4115" t="s">
        <v>5979</v>
      </c>
      <c r="G4115" s="178">
        <v>1718657.487138635</v>
      </c>
      <c r="H4115" t="s">
        <v>1266</v>
      </c>
      <c r="I4115" t="s">
        <v>779</v>
      </c>
      <c r="J4115" s="178">
        <v>790923.62662421353</v>
      </c>
      <c r="K4115" s="178">
        <v>422278.05833195063</v>
      </c>
      <c r="L4115" t="s">
        <v>5</v>
      </c>
      <c r="M4115" t="s">
        <v>21</v>
      </c>
      <c r="N4115" t="s">
        <v>2829</v>
      </c>
      <c r="O4115" t="s">
        <v>21</v>
      </c>
      <c r="P4115" t="s">
        <v>2851</v>
      </c>
      <c r="Q4115" t="s">
        <v>2834</v>
      </c>
      <c r="R4115" t="s">
        <v>1259</v>
      </c>
      <c r="S4115" t="s">
        <v>21</v>
      </c>
      <c r="T4115" t="s">
        <v>1259</v>
      </c>
      <c r="U4115" t="s">
        <v>1259</v>
      </c>
      <c r="V4115" t="s">
        <v>2834</v>
      </c>
      <c r="W4115" t="s">
        <v>1259</v>
      </c>
      <c r="X4115" t="s">
        <v>21</v>
      </c>
      <c r="Y4115" t="s">
        <v>1259</v>
      </c>
      <c r="Z4115" t="s">
        <v>21</v>
      </c>
      <c r="AA4115" t="s">
        <v>5980</v>
      </c>
      <c r="AB4115" t="s">
        <v>1259</v>
      </c>
      <c r="AC4115" t="s">
        <v>10057</v>
      </c>
      <c r="AD4115" s="178">
        <v>1260350.862193872</v>
      </c>
      <c r="AE4115" t="s">
        <v>809</v>
      </c>
      <c r="AF4115" s="178">
        <v>-1269262.644471213</v>
      </c>
      <c r="AG4115" s="178">
        <v>-309959.47130803001</v>
      </c>
      <c r="AH4115" s="178">
        <v>-611469.18809676426</v>
      </c>
      <c r="AI4115" t="s">
        <v>21</v>
      </c>
    </row>
    <row r="4116" spans="1:35" hidden="1" x14ac:dyDescent="0.25">
      <c r="A4116" s="179" t="b">
        <f>IF(E4116&lt;&gt;1,"",NOT(ISNA(VLOOKUP(P4116,Mapping!$P:$P,1,FALSE))))</f>
        <v>0</v>
      </c>
      <c r="B4116" s="180" t="str">
        <f t="shared" si="64"/>
        <v/>
      </c>
      <c r="E4116" s="183">
        <v>1</v>
      </c>
      <c r="F4116" t="s">
        <v>5981</v>
      </c>
      <c r="G4116" s="178">
        <v>322768.77812805987</v>
      </c>
      <c r="H4116" t="s">
        <v>1266</v>
      </c>
      <c r="I4116" t="s">
        <v>779</v>
      </c>
      <c r="J4116" s="178">
        <v>115159.2347289536</v>
      </c>
      <c r="K4116" s="178">
        <v>60104.277737263823</v>
      </c>
      <c r="L4116" t="s">
        <v>5</v>
      </c>
      <c r="M4116" t="s">
        <v>21</v>
      </c>
      <c r="N4116" t="s">
        <v>2829</v>
      </c>
      <c r="O4116" t="s">
        <v>21</v>
      </c>
      <c r="P4116" t="s">
        <v>2831</v>
      </c>
      <c r="Q4116" t="s">
        <v>2832</v>
      </c>
      <c r="R4116" t="s">
        <v>1259</v>
      </c>
      <c r="S4116" t="s">
        <v>21</v>
      </c>
      <c r="T4116" t="s">
        <v>1259</v>
      </c>
      <c r="U4116" t="s">
        <v>1259</v>
      </c>
      <c r="V4116" t="s">
        <v>2832</v>
      </c>
      <c r="W4116" t="s">
        <v>1259</v>
      </c>
      <c r="X4116" t="s">
        <v>21</v>
      </c>
      <c r="Y4116" t="s">
        <v>1259</v>
      </c>
      <c r="Z4116" t="s">
        <v>21</v>
      </c>
      <c r="AA4116" t="s">
        <v>5982</v>
      </c>
      <c r="AB4116" t="s">
        <v>1259</v>
      </c>
      <c r="AC4116" t="s">
        <v>10058</v>
      </c>
      <c r="AD4116" s="178">
        <v>175113.10662478529</v>
      </c>
      <c r="AE4116" t="s">
        <v>814</v>
      </c>
      <c r="AF4116" s="178">
        <v>-105400.7231977211</v>
      </c>
      <c r="AG4116" s="178">
        <v>-151383.3829116626</v>
      </c>
      <c r="AH4116" s="178">
        <v>-111236.12417503</v>
      </c>
      <c r="AI4116" t="s">
        <v>21</v>
      </c>
    </row>
    <row r="4117" spans="1:35" hidden="1" x14ac:dyDescent="0.25">
      <c r="A4117" s="179" t="b">
        <f>IF(E4117&lt;&gt;1,"",NOT(ISNA(VLOOKUP(P4117,Mapping!$P:$P,1,FALSE))))</f>
        <v>0</v>
      </c>
      <c r="B4117" s="180" t="str">
        <f t="shared" si="64"/>
        <v/>
      </c>
      <c r="E4117" s="183">
        <v>1</v>
      </c>
      <c r="F4117" t="s">
        <v>5983</v>
      </c>
      <c r="G4117" s="178">
        <v>302677.39144700271</v>
      </c>
      <c r="H4117" t="s">
        <v>1266</v>
      </c>
      <c r="I4117" t="s">
        <v>779</v>
      </c>
      <c r="J4117" s="178">
        <v>110148.54365740161</v>
      </c>
      <c r="K4117" s="178">
        <v>61790.32802122664</v>
      </c>
      <c r="L4117" t="s">
        <v>5</v>
      </c>
      <c r="M4117" t="s">
        <v>21</v>
      </c>
      <c r="N4117" t="s">
        <v>2829</v>
      </c>
      <c r="O4117" t="s">
        <v>21</v>
      </c>
      <c r="P4117" t="s">
        <v>2831</v>
      </c>
      <c r="Q4117" t="s">
        <v>2832</v>
      </c>
      <c r="R4117" t="s">
        <v>1259</v>
      </c>
      <c r="S4117" t="s">
        <v>21</v>
      </c>
      <c r="T4117" t="s">
        <v>1259</v>
      </c>
      <c r="U4117" t="s">
        <v>1259</v>
      </c>
      <c r="V4117" t="s">
        <v>2832</v>
      </c>
      <c r="W4117" t="s">
        <v>1259</v>
      </c>
      <c r="X4117" t="s">
        <v>21</v>
      </c>
      <c r="Y4117" t="s">
        <v>1259</v>
      </c>
      <c r="Z4117" t="s">
        <v>21</v>
      </c>
      <c r="AA4117" t="s">
        <v>5984</v>
      </c>
      <c r="AB4117" t="s">
        <v>1259</v>
      </c>
      <c r="AC4117" t="s">
        <v>10059</v>
      </c>
      <c r="AD4117" s="178">
        <v>169791.70944973669</v>
      </c>
      <c r="AE4117" t="s">
        <v>814</v>
      </c>
      <c r="AF4117" s="178">
        <v>-106815.0768272272</v>
      </c>
      <c r="AG4117" s="178">
        <v>-20696.50672415143</v>
      </c>
      <c r="AH4117" s="178">
        <v>-98553.886059195618</v>
      </c>
      <c r="AI4117" t="s">
        <v>21</v>
      </c>
    </row>
    <row r="4118" spans="1:35" hidden="1" x14ac:dyDescent="0.25">
      <c r="A4118" s="179" t="b">
        <f>IF(E4118&lt;&gt;1,"",NOT(ISNA(VLOOKUP(P4118,Mapping!$P:$P,1,FALSE))))</f>
        <v>0</v>
      </c>
      <c r="B4118" s="180" t="str">
        <f t="shared" si="64"/>
        <v/>
      </c>
      <c r="E4118" s="183">
        <v>1</v>
      </c>
      <c r="F4118" t="s">
        <v>5983</v>
      </c>
      <c r="G4118" s="178">
        <v>867393.22931683552</v>
      </c>
      <c r="H4118" t="s">
        <v>1266</v>
      </c>
      <c r="I4118" t="s">
        <v>779</v>
      </c>
      <c r="J4118" s="178">
        <v>315656.54947263858</v>
      </c>
      <c r="K4118" s="178">
        <v>177074.71280445089</v>
      </c>
      <c r="L4118" t="s">
        <v>5</v>
      </c>
      <c r="M4118" t="s">
        <v>21</v>
      </c>
      <c r="N4118" t="s">
        <v>2829</v>
      </c>
      <c r="O4118" t="s">
        <v>21</v>
      </c>
      <c r="P4118" t="s">
        <v>2833</v>
      </c>
      <c r="Q4118" t="s">
        <v>2834</v>
      </c>
      <c r="R4118" t="s">
        <v>1259</v>
      </c>
      <c r="S4118" t="s">
        <v>21</v>
      </c>
      <c r="T4118" t="s">
        <v>1259</v>
      </c>
      <c r="U4118" t="s">
        <v>1259</v>
      </c>
      <c r="V4118" t="s">
        <v>2834</v>
      </c>
      <c r="W4118" t="s">
        <v>1259</v>
      </c>
      <c r="X4118" t="s">
        <v>21</v>
      </c>
      <c r="Y4118" t="s">
        <v>1259</v>
      </c>
      <c r="Z4118" t="s">
        <v>21</v>
      </c>
      <c r="AA4118" t="s">
        <v>5984</v>
      </c>
      <c r="AB4118" t="s">
        <v>1259</v>
      </c>
      <c r="AC4118" t="s">
        <v>10060</v>
      </c>
      <c r="AD4118" s="178">
        <v>486578.06407922471</v>
      </c>
      <c r="AE4118" t="s">
        <v>814</v>
      </c>
      <c r="AF4118" s="178">
        <v>-306103.7165212821</v>
      </c>
      <c r="AG4118" s="178">
        <v>-59310.706086161663</v>
      </c>
      <c r="AH4118" s="178">
        <v>-282429.33204205678</v>
      </c>
      <c r="AI4118" t="s">
        <v>21</v>
      </c>
    </row>
    <row r="4119" spans="1:35" hidden="1" x14ac:dyDescent="0.25">
      <c r="A4119" s="179" t="b">
        <f>IF(E4119&lt;&gt;1,"",NOT(ISNA(VLOOKUP(P4119,Mapping!$P:$P,1,FALSE))))</f>
        <v>0</v>
      </c>
      <c r="B4119" s="180" t="str">
        <f t="shared" si="64"/>
        <v/>
      </c>
      <c r="E4119" s="183">
        <v>1</v>
      </c>
      <c r="F4119" t="s">
        <v>5985</v>
      </c>
      <c r="G4119" s="178">
        <v>650638.49621356849</v>
      </c>
      <c r="H4119" t="s">
        <v>1266</v>
      </c>
      <c r="I4119" t="s">
        <v>303</v>
      </c>
      <c r="J4119" s="178">
        <v>298506.15475918673</v>
      </c>
      <c r="K4119" s="178">
        <v>174854.74867192321</v>
      </c>
      <c r="L4119" t="s">
        <v>5</v>
      </c>
      <c r="M4119" t="s">
        <v>21</v>
      </c>
      <c r="N4119" t="s">
        <v>2829</v>
      </c>
      <c r="O4119" t="s">
        <v>21</v>
      </c>
      <c r="P4119" t="s">
        <v>2831</v>
      </c>
      <c r="Q4119" t="s">
        <v>2832</v>
      </c>
      <c r="R4119" t="s">
        <v>1259</v>
      </c>
      <c r="S4119" t="s">
        <v>21</v>
      </c>
      <c r="T4119" t="s">
        <v>1259</v>
      </c>
      <c r="U4119" t="s">
        <v>1259</v>
      </c>
      <c r="V4119" t="s">
        <v>2832</v>
      </c>
      <c r="W4119" t="s">
        <v>1259</v>
      </c>
      <c r="X4119" t="s">
        <v>21</v>
      </c>
      <c r="Y4119" t="s">
        <v>1259</v>
      </c>
      <c r="Z4119" t="s">
        <v>21</v>
      </c>
      <c r="AA4119" t="s">
        <v>5986</v>
      </c>
      <c r="AB4119" t="s">
        <v>5987</v>
      </c>
      <c r="AC4119" t="s">
        <v>10061</v>
      </c>
      <c r="AD4119" s="178">
        <v>456482.93795915972</v>
      </c>
      <c r="AE4119" t="s">
        <v>816</v>
      </c>
      <c r="AF4119" s="178">
        <v>-106339.1098584882</v>
      </c>
      <c r="AG4119" s="178">
        <v>-560331.63596240664</v>
      </c>
      <c r="AH4119" s="178">
        <v>-170083.1264002785</v>
      </c>
      <c r="AI4119" t="s">
        <v>21</v>
      </c>
    </row>
    <row r="4120" spans="1:35" hidden="1" x14ac:dyDescent="0.25">
      <c r="A4120" s="179" t="b">
        <f>IF(E4120&lt;&gt;1,"",NOT(ISNA(VLOOKUP(P4120,Mapping!$P:$P,1,FALSE))))</f>
        <v>0</v>
      </c>
      <c r="B4120" s="180" t="str">
        <f t="shared" si="64"/>
        <v/>
      </c>
      <c r="E4120" s="183">
        <v>1</v>
      </c>
      <c r="F4120" t="s">
        <v>5985</v>
      </c>
      <c r="G4120" s="178">
        <v>2315701.9383734642</v>
      </c>
      <c r="H4120" t="s">
        <v>1266</v>
      </c>
      <c r="I4120" t="s">
        <v>303</v>
      </c>
      <c r="J4120" s="178">
        <v>1062419.8924825969</v>
      </c>
      <c r="K4120" s="178">
        <v>622329.42377339269</v>
      </c>
      <c r="L4120" t="s">
        <v>5</v>
      </c>
      <c r="M4120" t="s">
        <v>21</v>
      </c>
      <c r="N4120" t="s">
        <v>2829</v>
      </c>
      <c r="O4120" t="s">
        <v>21</v>
      </c>
      <c r="P4120" t="s">
        <v>2833</v>
      </c>
      <c r="Q4120" t="s">
        <v>2834</v>
      </c>
      <c r="R4120" t="s">
        <v>1259</v>
      </c>
      <c r="S4120" t="s">
        <v>21</v>
      </c>
      <c r="T4120" t="s">
        <v>1259</v>
      </c>
      <c r="U4120" t="s">
        <v>1259</v>
      </c>
      <c r="V4120" t="s">
        <v>2834</v>
      </c>
      <c r="W4120" t="s">
        <v>1259</v>
      </c>
      <c r="X4120" t="s">
        <v>21</v>
      </c>
      <c r="Y4120" t="s">
        <v>1259</v>
      </c>
      <c r="Z4120" t="s">
        <v>21</v>
      </c>
      <c r="AA4120" t="s">
        <v>5986</v>
      </c>
      <c r="AB4120" t="s">
        <v>5987</v>
      </c>
      <c r="AC4120" t="s">
        <v>10062</v>
      </c>
      <c r="AD4120" s="178">
        <v>1624678.5740748141</v>
      </c>
      <c r="AE4120" t="s">
        <v>816</v>
      </c>
      <c r="AF4120" s="178">
        <v>-378473.89027436171</v>
      </c>
      <c r="AG4120" s="178">
        <v>-1994288.784142588</v>
      </c>
      <c r="AH4120" s="178">
        <v>-605346.63685264182</v>
      </c>
      <c r="AI4120" t="s">
        <v>21</v>
      </c>
    </row>
    <row r="4121" spans="1:35" hidden="1" x14ac:dyDescent="0.25">
      <c r="A4121" s="179" t="b">
        <f>IF(E4121&lt;&gt;1,"",NOT(ISNA(VLOOKUP(P4121,Mapping!$P:$P,1,FALSE))))</f>
        <v>0</v>
      </c>
      <c r="B4121" s="180" t="str">
        <f t="shared" si="64"/>
        <v/>
      </c>
      <c r="E4121" s="183">
        <v>1</v>
      </c>
      <c r="F4121" t="s">
        <v>5985</v>
      </c>
      <c r="G4121" s="178">
        <v>2212572.0787995332</v>
      </c>
      <c r="H4121" t="s">
        <v>1266</v>
      </c>
      <c r="I4121" t="s">
        <v>303</v>
      </c>
      <c r="J4121" s="178">
        <v>1015104.98873586</v>
      </c>
      <c r="K4121" s="178">
        <v>594613.96306623705</v>
      </c>
      <c r="L4121" t="s">
        <v>5</v>
      </c>
      <c r="M4121" t="s">
        <v>21</v>
      </c>
      <c r="N4121" t="s">
        <v>2829</v>
      </c>
      <c r="O4121" t="s">
        <v>21</v>
      </c>
      <c r="P4121" t="s">
        <v>2836</v>
      </c>
      <c r="Q4121" t="s">
        <v>2837</v>
      </c>
      <c r="R4121" t="s">
        <v>1259</v>
      </c>
      <c r="S4121" t="s">
        <v>21</v>
      </c>
      <c r="T4121" t="s">
        <v>1259</v>
      </c>
      <c r="U4121" t="s">
        <v>1259</v>
      </c>
      <c r="V4121" t="s">
        <v>2837</v>
      </c>
      <c r="W4121" t="s">
        <v>1259</v>
      </c>
      <c r="X4121" t="s">
        <v>21</v>
      </c>
      <c r="Y4121" t="s">
        <v>1259</v>
      </c>
      <c r="Z4121" t="s">
        <v>21</v>
      </c>
      <c r="AA4121" t="s">
        <v>5986</v>
      </c>
      <c r="AB4121" t="s">
        <v>5987</v>
      </c>
      <c r="AC4121" t="s">
        <v>10063</v>
      </c>
      <c r="AD4121" s="178">
        <v>1552323.462037035</v>
      </c>
      <c r="AE4121" t="s">
        <v>816</v>
      </c>
      <c r="AF4121" s="178">
        <v>-361618.54351768427</v>
      </c>
      <c r="AG4121" s="178">
        <v>-1905473.0696284161</v>
      </c>
      <c r="AH4121" s="178">
        <v>-578387.50510185421</v>
      </c>
      <c r="AI4121" t="s">
        <v>21</v>
      </c>
    </row>
    <row r="4122" spans="1:35" hidden="1" x14ac:dyDescent="0.25">
      <c r="A4122" s="179" t="b">
        <f>IF(E4122&lt;&gt;1,"",NOT(ISNA(VLOOKUP(P4122,Mapping!$P:$P,1,FALSE))))</f>
        <v>0</v>
      </c>
      <c r="B4122" s="180" t="str">
        <f t="shared" si="64"/>
        <v/>
      </c>
      <c r="E4122" s="183">
        <v>1</v>
      </c>
      <c r="F4122" t="s">
        <v>5988</v>
      </c>
      <c r="G4122" s="178">
        <v>1155320.287717381</v>
      </c>
      <c r="H4122" t="s">
        <v>1266</v>
      </c>
      <c r="I4122" t="s">
        <v>797</v>
      </c>
      <c r="J4122" s="178">
        <v>340913.31630777259</v>
      </c>
      <c r="K4122" s="178">
        <v>135116.48105387989</v>
      </c>
      <c r="L4122" t="s">
        <v>5</v>
      </c>
      <c r="M4122" t="s">
        <v>21</v>
      </c>
      <c r="N4122" t="s">
        <v>2829</v>
      </c>
      <c r="O4122" t="s">
        <v>21</v>
      </c>
      <c r="P4122" t="s">
        <v>2831</v>
      </c>
      <c r="Q4122" t="s">
        <v>2832</v>
      </c>
      <c r="R4122" t="s">
        <v>1259</v>
      </c>
      <c r="S4122" t="s">
        <v>21</v>
      </c>
      <c r="T4122" t="s">
        <v>1259</v>
      </c>
      <c r="U4122" t="s">
        <v>1259</v>
      </c>
      <c r="V4122" t="s">
        <v>2832</v>
      </c>
      <c r="W4122" t="s">
        <v>1259</v>
      </c>
      <c r="X4122" t="s">
        <v>21</v>
      </c>
      <c r="Y4122" t="s">
        <v>1259</v>
      </c>
      <c r="Z4122" t="s">
        <v>21</v>
      </c>
      <c r="AA4122" t="s">
        <v>5989</v>
      </c>
      <c r="AB4122" t="s">
        <v>1259</v>
      </c>
      <c r="AC4122" t="s">
        <v>5445</v>
      </c>
      <c r="AD4122" s="178">
        <v>489904.27970938297</v>
      </c>
      <c r="AE4122" t="s">
        <v>814</v>
      </c>
      <c r="AF4122" s="178">
        <v>72721.907488473691</v>
      </c>
      <c r="AG4122" s="178">
        <v>-614123.22560504486</v>
      </c>
      <c r="AH4122" s="178">
        <v>-127726.4298962357</v>
      </c>
      <c r="AI4122" t="s">
        <v>21</v>
      </c>
    </row>
    <row r="4123" spans="1:35" hidden="1" x14ac:dyDescent="0.25">
      <c r="A4123" s="179" t="b">
        <f>IF(E4123&lt;&gt;1,"",NOT(ISNA(VLOOKUP(P4123,Mapping!$P:$P,1,FALSE))))</f>
        <v>0</v>
      </c>
      <c r="B4123" s="180" t="str">
        <f t="shared" si="64"/>
        <v/>
      </c>
      <c r="E4123" s="183">
        <v>1</v>
      </c>
      <c r="F4123" t="s">
        <v>5988</v>
      </c>
      <c r="G4123" s="178">
        <v>1337739.2805148619</v>
      </c>
      <c r="H4123" t="s">
        <v>1266</v>
      </c>
      <c r="I4123" t="s">
        <v>797</v>
      </c>
      <c r="J4123" s="178">
        <v>394741.73467215808</v>
      </c>
      <c r="K4123" s="178">
        <v>156450.66227291309</v>
      </c>
      <c r="L4123" t="s">
        <v>5</v>
      </c>
      <c r="M4123" t="s">
        <v>21</v>
      </c>
      <c r="N4123" t="s">
        <v>2829</v>
      </c>
      <c r="O4123" t="s">
        <v>21</v>
      </c>
      <c r="P4123" t="s">
        <v>2836</v>
      </c>
      <c r="Q4123" t="s">
        <v>2837</v>
      </c>
      <c r="R4123" t="s">
        <v>1259</v>
      </c>
      <c r="S4123" t="s">
        <v>21</v>
      </c>
      <c r="T4123" t="s">
        <v>1259</v>
      </c>
      <c r="U4123" t="s">
        <v>1259</v>
      </c>
      <c r="V4123" t="s">
        <v>2837</v>
      </c>
      <c r="W4123" t="s">
        <v>1259</v>
      </c>
      <c r="X4123" t="s">
        <v>21</v>
      </c>
      <c r="Y4123" t="s">
        <v>1259</v>
      </c>
      <c r="Z4123" t="s">
        <v>21</v>
      </c>
      <c r="AA4123" t="s">
        <v>5989</v>
      </c>
      <c r="AB4123" t="s">
        <v>1259</v>
      </c>
      <c r="AC4123" t="s">
        <v>6574</v>
      </c>
      <c r="AD4123" s="178">
        <v>567257.58703191776</v>
      </c>
      <c r="AE4123" t="s">
        <v>814</v>
      </c>
      <c r="AF4123" s="178">
        <v>84204.313934022328</v>
      </c>
      <c r="AG4123" s="178">
        <v>-711090.05070057814</v>
      </c>
      <c r="AH4123" s="178">
        <v>-147893.76093248351</v>
      </c>
      <c r="AI4123" t="s">
        <v>21</v>
      </c>
    </row>
    <row r="4124" spans="1:35" hidden="1" x14ac:dyDescent="0.25">
      <c r="A4124" s="179" t="b">
        <f>IF(E4124&lt;&gt;1,"",NOT(ISNA(VLOOKUP(P4124,Mapping!$P:$P,1,FALSE))))</f>
        <v>0</v>
      </c>
      <c r="B4124" s="180" t="str">
        <f t="shared" si="64"/>
        <v/>
      </c>
      <c r="E4124" s="183">
        <v>1</v>
      </c>
      <c r="F4124" t="s">
        <v>5990</v>
      </c>
      <c r="G4124" s="178">
        <v>514691.75625811151</v>
      </c>
      <c r="H4124" t="s">
        <v>1266</v>
      </c>
      <c r="I4124" t="s">
        <v>561</v>
      </c>
      <c r="J4124" s="178">
        <v>162104.13927347591</v>
      </c>
      <c r="K4124" s="178">
        <v>84241.34934009584</v>
      </c>
      <c r="L4124" t="s">
        <v>5</v>
      </c>
      <c r="M4124" t="s">
        <v>21</v>
      </c>
      <c r="N4124" t="s">
        <v>2829</v>
      </c>
      <c r="O4124" t="s">
        <v>21</v>
      </c>
      <c r="P4124" t="s">
        <v>2831</v>
      </c>
      <c r="Q4124" t="s">
        <v>2832</v>
      </c>
      <c r="R4124" t="s">
        <v>1259</v>
      </c>
      <c r="S4124" t="s">
        <v>21</v>
      </c>
      <c r="T4124" t="s">
        <v>1259</v>
      </c>
      <c r="U4124" t="s">
        <v>1259</v>
      </c>
      <c r="V4124" t="s">
        <v>2832</v>
      </c>
      <c r="W4124" t="s">
        <v>1259</v>
      </c>
      <c r="X4124" t="s">
        <v>21</v>
      </c>
      <c r="Y4124" t="s">
        <v>1259</v>
      </c>
      <c r="Z4124" t="s">
        <v>21</v>
      </c>
      <c r="AA4124" t="s">
        <v>5991</v>
      </c>
      <c r="AB4124" t="s">
        <v>1259</v>
      </c>
      <c r="AC4124" t="s">
        <v>10064</v>
      </c>
      <c r="AD4124" s="178">
        <v>282282.22436526278</v>
      </c>
      <c r="AE4124" t="s">
        <v>808</v>
      </c>
      <c r="AF4124" s="178">
        <v>-180531.21122195109</v>
      </c>
      <c r="AG4124" s="178">
        <v>310347.12393210281</v>
      </c>
      <c r="AH4124" s="178">
        <v>-190794.53708922261</v>
      </c>
      <c r="AI4124" t="s">
        <v>21</v>
      </c>
    </row>
    <row r="4125" spans="1:35" hidden="1" x14ac:dyDescent="0.25">
      <c r="A4125" s="179" t="b">
        <f>IF(E4125&lt;&gt;1,"",NOT(ISNA(VLOOKUP(P4125,Mapping!$P:$P,1,FALSE))))</f>
        <v>0</v>
      </c>
      <c r="B4125" s="180" t="str">
        <f t="shared" si="64"/>
        <v/>
      </c>
      <c r="E4125" s="183">
        <v>1</v>
      </c>
      <c r="F4125" t="s">
        <v>5992</v>
      </c>
      <c r="G4125" s="178">
        <v>350478.46827053302</v>
      </c>
      <c r="H4125" t="s">
        <v>1266</v>
      </c>
      <c r="I4125" t="s">
        <v>561</v>
      </c>
      <c r="J4125" s="178">
        <v>112475.2878946241</v>
      </c>
      <c r="K4125" s="178">
        <v>69452.902886625263</v>
      </c>
      <c r="L4125" t="s">
        <v>5</v>
      </c>
      <c r="M4125" t="s">
        <v>21</v>
      </c>
      <c r="N4125" t="s">
        <v>2829</v>
      </c>
      <c r="O4125" t="s">
        <v>21</v>
      </c>
      <c r="P4125" t="s">
        <v>2831</v>
      </c>
      <c r="Q4125" t="s">
        <v>2832</v>
      </c>
      <c r="R4125" t="s">
        <v>1259</v>
      </c>
      <c r="S4125" t="s">
        <v>21</v>
      </c>
      <c r="T4125" t="s">
        <v>1259</v>
      </c>
      <c r="U4125" t="s">
        <v>1259</v>
      </c>
      <c r="V4125" t="s">
        <v>2832</v>
      </c>
      <c r="W4125" t="s">
        <v>1259</v>
      </c>
      <c r="X4125" t="s">
        <v>21</v>
      </c>
      <c r="Y4125" t="s">
        <v>1259</v>
      </c>
      <c r="Z4125" t="s">
        <v>21</v>
      </c>
      <c r="AA4125" t="s">
        <v>5993</v>
      </c>
      <c r="AB4125" t="s">
        <v>1259</v>
      </c>
      <c r="AC4125" t="s">
        <v>10065</v>
      </c>
      <c r="AD4125" s="178">
        <v>183861.64370887849</v>
      </c>
      <c r="AE4125" t="s">
        <v>814</v>
      </c>
      <c r="AF4125" s="178">
        <v>-126233.3253626768</v>
      </c>
      <c r="AG4125" s="178">
        <v>-117090.0579689099</v>
      </c>
      <c r="AH4125" s="178">
        <v>-168069.31768584281</v>
      </c>
      <c r="AI4125" t="s">
        <v>21</v>
      </c>
    </row>
    <row r="4126" spans="1:35" hidden="1" x14ac:dyDescent="0.25">
      <c r="A4126" s="179" t="b">
        <f>IF(E4126&lt;&gt;1,"",NOT(ISNA(VLOOKUP(P4126,Mapping!$P:$P,1,FALSE))))</f>
        <v>0</v>
      </c>
      <c r="B4126" s="180" t="str">
        <f t="shared" si="64"/>
        <v/>
      </c>
      <c r="E4126" s="183">
        <v>1</v>
      </c>
      <c r="F4126" t="s">
        <v>10066</v>
      </c>
      <c r="G4126" s="178">
        <v>1339388.9510391119</v>
      </c>
      <c r="H4126" t="s">
        <v>1266</v>
      </c>
      <c r="I4126" t="s">
        <v>303</v>
      </c>
      <c r="J4126" s="178">
        <v>338767.4069855134</v>
      </c>
      <c r="K4126" s="178">
        <v>261115.02812222979</v>
      </c>
      <c r="L4126" t="s">
        <v>5</v>
      </c>
      <c r="M4126" t="s">
        <v>21</v>
      </c>
      <c r="N4126" t="s">
        <v>2829</v>
      </c>
      <c r="O4126" t="s">
        <v>21</v>
      </c>
      <c r="P4126" t="s">
        <v>2831</v>
      </c>
      <c r="Q4126" t="s">
        <v>2832</v>
      </c>
      <c r="R4126" t="s">
        <v>1259</v>
      </c>
      <c r="S4126" t="s">
        <v>21</v>
      </c>
      <c r="T4126" t="s">
        <v>1259</v>
      </c>
      <c r="U4126" t="s">
        <v>1259</v>
      </c>
      <c r="V4126" t="s">
        <v>2832</v>
      </c>
      <c r="W4126" t="s">
        <v>1259</v>
      </c>
      <c r="X4126" t="s">
        <v>21</v>
      </c>
      <c r="Y4126" t="s">
        <v>1259</v>
      </c>
      <c r="Z4126" t="s">
        <v>21</v>
      </c>
      <c r="AA4126" t="s">
        <v>10067</v>
      </c>
      <c r="AB4126" t="s">
        <v>1259</v>
      </c>
      <c r="AC4126" t="s">
        <v>12430</v>
      </c>
      <c r="AD4126" s="178">
        <v>519923.71015447623</v>
      </c>
      <c r="AE4126" t="s">
        <v>813</v>
      </c>
      <c r="AF4126" s="178">
        <v>-613362.28431554162</v>
      </c>
      <c r="AG4126" s="178">
        <v>-611072.15156016033</v>
      </c>
      <c r="AH4126" s="178">
        <v>-381953.36248398438</v>
      </c>
      <c r="AI4126" t="s">
        <v>21</v>
      </c>
    </row>
    <row r="4127" spans="1:35" hidden="1" x14ac:dyDescent="0.25">
      <c r="A4127" s="179" t="b">
        <f>IF(E4127&lt;&gt;1,"",NOT(ISNA(VLOOKUP(P4127,Mapping!$P:$P,1,FALSE))))</f>
        <v>0</v>
      </c>
      <c r="B4127" s="180" t="str">
        <f t="shared" si="64"/>
        <v/>
      </c>
      <c r="E4127" s="183">
        <v>1</v>
      </c>
      <c r="F4127" t="s">
        <v>10066</v>
      </c>
      <c r="G4127" s="178">
        <v>579450.89260761568</v>
      </c>
      <c r="H4127" t="s">
        <v>1266</v>
      </c>
      <c r="I4127" t="s">
        <v>303</v>
      </c>
      <c r="J4127" s="178">
        <v>146558.67977097529</v>
      </c>
      <c r="K4127" s="178">
        <v>112964.4499466016</v>
      </c>
      <c r="L4127" t="s">
        <v>5</v>
      </c>
      <c r="M4127" t="s">
        <v>21</v>
      </c>
      <c r="N4127" t="s">
        <v>2829</v>
      </c>
      <c r="O4127" t="s">
        <v>21</v>
      </c>
      <c r="P4127" t="s">
        <v>2836</v>
      </c>
      <c r="Q4127" t="s">
        <v>2837</v>
      </c>
      <c r="R4127" t="s">
        <v>1259</v>
      </c>
      <c r="S4127" t="s">
        <v>21</v>
      </c>
      <c r="T4127" t="s">
        <v>1259</v>
      </c>
      <c r="U4127" t="s">
        <v>1259</v>
      </c>
      <c r="V4127" t="s">
        <v>2837</v>
      </c>
      <c r="W4127" t="s">
        <v>1259</v>
      </c>
      <c r="X4127" t="s">
        <v>21</v>
      </c>
      <c r="Y4127" t="s">
        <v>1259</v>
      </c>
      <c r="Z4127" t="s">
        <v>21</v>
      </c>
      <c r="AA4127" t="s">
        <v>10067</v>
      </c>
      <c r="AB4127" t="s">
        <v>1259</v>
      </c>
      <c r="AC4127" t="s">
        <v>10068</v>
      </c>
      <c r="AD4127" s="178">
        <v>224931.12079440811</v>
      </c>
      <c r="AE4127" t="s">
        <v>813</v>
      </c>
      <c r="AF4127" s="178">
        <v>-265354.82681319222</v>
      </c>
      <c r="AG4127" s="178">
        <v>-264364.06198101549</v>
      </c>
      <c r="AH4127" s="178">
        <v>-165241.9311463784</v>
      </c>
      <c r="AI4127" t="s">
        <v>21</v>
      </c>
    </row>
    <row r="4128" spans="1:35" hidden="1" x14ac:dyDescent="0.25">
      <c r="A4128" s="179" t="b">
        <f>IF(E4128&lt;&gt;1,"",NOT(ISNA(VLOOKUP(P4128,Mapping!$P:$P,1,FALSE))))</f>
        <v>0</v>
      </c>
      <c r="B4128" s="180" t="str">
        <f t="shared" si="64"/>
        <v/>
      </c>
      <c r="E4128" s="183">
        <v>1</v>
      </c>
      <c r="F4128" t="s">
        <v>5994</v>
      </c>
      <c r="G4128" s="178">
        <v>438544.63755471352</v>
      </c>
      <c r="H4128" t="s">
        <v>1266</v>
      </c>
      <c r="I4128" t="s">
        <v>402</v>
      </c>
      <c r="J4128" s="178">
        <v>90745.756143572391</v>
      </c>
      <c r="K4128" s="178">
        <v>27942.947440579919</v>
      </c>
      <c r="L4128" t="s">
        <v>5</v>
      </c>
      <c r="M4128" t="s">
        <v>21</v>
      </c>
      <c r="N4128" t="s">
        <v>2829</v>
      </c>
      <c r="O4128" t="s">
        <v>21</v>
      </c>
      <c r="P4128" t="s">
        <v>2831</v>
      </c>
      <c r="Q4128" t="s">
        <v>2832</v>
      </c>
      <c r="R4128" t="s">
        <v>1259</v>
      </c>
      <c r="S4128" t="s">
        <v>21</v>
      </c>
      <c r="T4128" t="s">
        <v>1259</v>
      </c>
      <c r="U4128" t="s">
        <v>1259</v>
      </c>
      <c r="V4128" t="s">
        <v>2832</v>
      </c>
      <c r="W4128" t="s">
        <v>1259</v>
      </c>
      <c r="X4128" t="s">
        <v>21</v>
      </c>
      <c r="Y4128" t="s">
        <v>1259</v>
      </c>
      <c r="Z4128" t="s">
        <v>21</v>
      </c>
      <c r="AA4128" t="s">
        <v>5995</v>
      </c>
      <c r="AB4128" t="s">
        <v>1259</v>
      </c>
      <c r="AC4128" t="s">
        <v>10069</v>
      </c>
      <c r="AD4128" s="178">
        <v>141092.338550835</v>
      </c>
      <c r="AE4128" t="s">
        <v>818</v>
      </c>
      <c r="AF4128" s="178">
        <v>-33373.283804813051</v>
      </c>
      <c r="AG4128" s="178">
        <v>-53575.663119250559</v>
      </c>
      <c r="AH4128" s="178">
        <v>-70289.092759101535</v>
      </c>
      <c r="AI4128" t="s">
        <v>21</v>
      </c>
    </row>
    <row r="4129" spans="1:35" hidden="1" x14ac:dyDescent="0.25">
      <c r="A4129" s="179" t="b">
        <f>IF(E4129&lt;&gt;1,"",NOT(ISNA(VLOOKUP(P4129,Mapping!$P:$P,1,FALSE))))</f>
        <v>0</v>
      </c>
      <c r="B4129" s="180" t="str">
        <f t="shared" si="64"/>
        <v/>
      </c>
      <c r="E4129" s="183">
        <v>1</v>
      </c>
      <c r="F4129" t="s">
        <v>5996</v>
      </c>
      <c r="G4129" s="178">
        <v>529964.52641964867</v>
      </c>
      <c r="H4129" t="s">
        <v>1266</v>
      </c>
      <c r="I4129" t="s">
        <v>303</v>
      </c>
      <c r="J4129" s="178">
        <v>324562.47686582222</v>
      </c>
      <c r="K4129" s="178">
        <v>126954.9015244933</v>
      </c>
      <c r="L4129" t="s">
        <v>5</v>
      </c>
      <c r="M4129" t="s">
        <v>21</v>
      </c>
      <c r="N4129" t="s">
        <v>2829</v>
      </c>
      <c r="O4129" t="s">
        <v>21</v>
      </c>
      <c r="P4129" t="s">
        <v>2831</v>
      </c>
      <c r="Q4129" t="s">
        <v>2832</v>
      </c>
      <c r="R4129" t="s">
        <v>1259</v>
      </c>
      <c r="S4129" t="s">
        <v>21</v>
      </c>
      <c r="T4129" t="s">
        <v>1259</v>
      </c>
      <c r="U4129" t="s">
        <v>1259</v>
      </c>
      <c r="V4129" t="s">
        <v>2832</v>
      </c>
      <c r="W4129" t="s">
        <v>1259</v>
      </c>
      <c r="X4129" t="s">
        <v>21</v>
      </c>
      <c r="Y4129" t="s">
        <v>1259</v>
      </c>
      <c r="Z4129" t="s">
        <v>21</v>
      </c>
      <c r="AA4129" t="s">
        <v>5997</v>
      </c>
      <c r="AB4129" t="s">
        <v>5998</v>
      </c>
      <c r="AC4129" t="s">
        <v>12431</v>
      </c>
      <c r="AD4129" s="178">
        <v>525121.05814983579</v>
      </c>
      <c r="AE4129" t="s">
        <v>810</v>
      </c>
      <c r="AF4129" s="178">
        <v>-98808.267390628112</v>
      </c>
      <c r="AG4129" s="178">
        <v>-241786.7962540476</v>
      </c>
      <c r="AH4129" s="178">
        <v>-147032.5318380555</v>
      </c>
      <c r="AI4129" t="s">
        <v>21</v>
      </c>
    </row>
    <row r="4130" spans="1:35" hidden="1" x14ac:dyDescent="0.25">
      <c r="A4130" s="179" t="b">
        <f>IF(E4130&lt;&gt;1,"",NOT(ISNA(VLOOKUP(P4130,Mapping!$P:$P,1,FALSE))))</f>
        <v>0</v>
      </c>
      <c r="B4130" s="180" t="str">
        <f t="shared" si="64"/>
        <v/>
      </c>
      <c r="E4130" s="183">
        <v>1</v>
      </c>
      <c r="F4130" t="s">
        <v>5996</v>
      </c>
      <c r="G4130" s="178">
        <v>389202.88900474191</v>
      </c>
      <c r="H4130" t="s">
        <v>1266</v>
      </c>
      <c r="I4130" t="s">
        <v>303</v>
      </c>
      <c r="J4130" s="178">
        <v>238356.8094870683</v>
      </c>
      <c r="K4130" s="178">
        <v>93234.946837780197</v>
      </c>
      <c r="L4130" t="s">
        <v>5</v>
      </c>
      <c r="M4130" t="s">
        <v>21</v>
      </c>
      <c r="N4130" t="s">
        <v>2829</v>
      </c>
      <c r="O4130" t="s">
        <v>21</v>
      </c>
      <c r="P4130" t="s">
        <v>2836</v>
      </c>
      <c r="Q4130" t="s">
        <v>2837</v>
      </c>
      <c r="R4130" t="s">
        <v>1259</v>
      </c>
      <c r="S4130" t="s">
        <v>21</v>
      </c>
      <c r="T4130" t="s">
        <v>1259</v>
      </c>
      <c r="U4130" t="s">
        <v>1259</v>
      </c>
      <c r="V4130" t="s">
        <v>2837</v>
      </c>
      <c r="W4130" t="s">
        <v>1259</v>
      </c>
      <c r="X4130" t="s">
        <v>21</v>
      </c>
      <c r="Y4130" t="s">
        <v>1259</v>
      </c>
      <c r="Z4130" t="s">
        <v>21</v>
      </c>
      <c r="AA4130" t="s">
        <v>5997</v>
      </c>
      <c r="AB4130" t="s">
        <v>5998</v>
      </c>
      <c r="AC4130" t="s">
        <v>10070</v>
      </c>
      <c r="AD4130" s="178">
        <v>385645.87386610702</v>
      </c>
      <c r="AE4130" t="s">
        <v>810</v>
      </c>
      <c r="AF4130" s="178">
        <v>-72564.221205126436</v>
      </c>
      <c r="AG4130" s="178">
        <v>-177566.8274649019</v>
      </c>
      <c r="AH4130" s="178">
        <v>-107979.8426427871</v>
      </c>
      <c r="AI4130" t="s">
        <v>21</v>
      </c>
    </row>
    <row r="4131" spans="1:35" hidden="1" x14ac:dyDescent="0.25">
      <c r="A4131" s="179" t="b">
        <f>IF(E4131&lt;&gt;1,"",NOT(ISNA(VLOOKUP(P4131,Mapping!$P:$P,1,FALSE))))</f>
        <v>0</v>
      </c>
      <c r="B4131" s="180" t="str">
        <f t="shared" si="64"/>
        <v/>
      </c>
      <c r="E4131" s="183">
        <v>1</v>
      </c>
      <c r="F4131" t="s">
        <v>5999</v>
      </c>
      <c r="G4131" s="178">
        <v>887583.67588741134</v>
      </c>
      <c r="H4131" t="s">
        <v>1266</v>
      </c>
      <c r="I4131" t="s">
        <v>303</v>
      </c>
      <c r="J4131" s="178">
        <v>256522.9027161113</v>
      </c>
      <c r="K4131" s="178">
        <v>159932.4852718701</v>
      </c>
      <c r="L4131" t="s">
        <v>5</v>
      </c>
      <c r="M4131" t="s">
        <v>21</v>
      </c>
      <c r="N4131" t="s">
        <v>2829</v>
      </c>
      <c r="O4131" t="s">
        <v>21</v>
      </c>
      <c r="P4131" t="s">
        <v>2831</v>
      </c>
      <c r="Q4131" t="s">
        <v>2832</v>
      </c>
      <c r="R4131" t="s">
        <v>1259</v>
      </c>
      <c r="S4131" t="s">
        <v>21</v>
      </c>
      <c r="T4131" t="s">
        <v>1259</v>
      </c>
      <c r="U4131" t="s">
        <v>1259</v>
      </c>
      <c r="V4131" t="s">
        <v>2832</v>
      </c>
      <c r="W4131" t="s">
        <v>1259</v>
      </c>
      <c r="X4131" t="s">
        <v>21</v>
      </c>
      <c r="Y4131" t="s">
        <v>1259</v>
      </c>
      <c r="Z4131" t="s">
        <v>21</v>
      </c>
      <c r="AA4131" t="s">
        <v>6000</v>
      </c>
      <c r="AB4131" t="s">
        <v>6001</v>
      </c>
      <c r="AC4131" t="s">
        <v>10071</v>
      </c>
      <c r="AD4131" s="178">
        <v>389795.09000904299</v>
      </c>
      <c r="AE4131" t="s">
        <v>814</v>
      </c>
      <c r="AF4131" s="178">
        <v>-471963.42285664362</v>
      </c>
      <c r="AG4131" s="178">
        <v>-120610.21147580061</v>
      </c>
      <c r="AH4131" s="178">
        <v>-303387.80287043989</v>
      </c>
      <c r="AI4131" t="s">
        <v>21</v>
      </c>
    </row>
    <row r="4132" spans="1:35" hidden="1" x14ac:dyDescent="0.25">
      <c r="A4132" s="179" t="b">
        <f>IF(E4132&lt;&gt;1,"",NOT(ISNA(VLOOKUP(P4132,Mapping!$P:$P,1,FALSE))))</f>
        <v>0</v>
      </c>
      <c r="B4132" s="180" t="str">
        <f t="shared" si="64"/>
        <v/>
      </c>
      <c r="E4132" s="183">
        <v>1</v>
      </c>
      <c r="F4132" t="s">
        <v>5999</v>
      </c>
      <c r="G4132" s="178">
        <v>4655296.0557149127</v>
      </c>
      <c r="H4132" t="s">
        <v>1266</v>
      </c>
      <c r="I4132" t="s">
        <v>303</v>
      </c>
      <c r="J4132" s="178">
        <v>1345439.4100036761</v>
      </c>
      <c r="K4132" s="178">
        <v>838831.41172287904</v>
      </c>
      <c r="L4132" t="s">
        <v>5</v>
      </c>
      <c r="M4132" t="s">
        <v>21</v>
      </c>
      <c r="N4132" t="s">
        <v>2829</v>
      </c>
      <c r="O4132" t="s">
        <v>21</v>
      </c>
      <c r="P4132" t="s">
        <v>2836</v>
      </c>
      <c r="Q4132" t="s">
        <v>2837</v>
      </c>
      <c r="R4132" t="s">
        <v>1259</v>
      </c>
      <c r="S4132" t="s">
        <v>21</v>
      </c>
      <c r="T4132" t="s">
        <v>1259</v>
      </c>
      <c r="U4132" t="s">
        <v>1259</v>
      </c>
      <c r="V4132" t="s">
        <v>2837</v>
      </c>
      <c r="W4132" t="s">
        <v>1259</v>
      </c>
      <c r="X4132" t="s">
        <v>21</v>
      </c>
      <c r="Y4132" t="s">
        <v>1259</v>
      </c>
      <c r="Z4132" t="s">
        <v>21</v>
      </c>
      <c r="AA4132" t="s">
        <v>6000</v>
      </c>
      <c r="AB4132" t="s">
        <v>6001</v>
      </c>
      <c r="AC4132" t="s">
        <v>10072</v>
      </c>
      <c r="AD4132" s="178">
        <v>2044439.971523663</v>
      </c>
      <c r="AE4132" t="s">
        <v>814</v>
      </c>
      <c r="AF4132" s="178">
        <v>-2475405.4412611178</v>
      </c>
      <c r="AG4132" s="178">
        <v>-632589.64423930878</v>
      </c>
      <c r="AH4132" s="178">
        <v>-1591241.570145695</v>
      </c>
      <c r="AI4132" t="s">
        <v>21</v>
      </c>
    </row>
    <row r="4133" spans="1:35" hidden="1" x14ac:dyDescent="0.25">
      <c r="A4133" s="179" t="b">
        <f>IF(E4133&lt;&gt;1,"",NOT(ISNA(VLOOKUP(P4133,Mapping!$P:$P,1,FALSE))))</f>
        <v>0</v>
      </c>
      <c r="B4133" s="180" t="str">
        <f t="shared" si="64"/>
        <v/>
      </c>
      <c r="E4133" s="183">
        <v>1</v>
      </c>
      <c r="F4133" t="s">
        <v>6002</v>
      </c>
      <c r="G4133" s="178">
        <v>1853102.3388557711</v>
      </c>
      <c r="H4133" t="s">
        <v>1266</v>
      </c>
      <c r="I4133" t="s">
        <v>303</v>
      </c>
      <c r="J4133" s="178">
        <v>893508.81785947096</v>
      </c>
      <c r="K4133" s="178">
        <v>440360.86692219868</v>
      </c>
      <c r="L4133" t="s">
        <v>5</v>
      </c>
      <c r="M4133" t="s">
        <v>21</v>
      </c>
      <c r="N4133" t="s">
        <v>2829</v>
      </c>
      <c r="O4133" t="s">
        <v>21</v>
      </c>
      <c r="P4133" t="s">
        <v>2831</v>
      </c>
      <c r="Q4133" t="s">
        <v>2832</v>
      </c>
      <c r="R4133" t="s">
        <v>1259</v>
      </c>
      <c r="S4133" t="s">
        <v>21</v>
      </c>
      <c r="T4133" t="s">
        <v>1259</v>
      </c>
      <c r="U4133" t="s">
        <v>1259</v>
      </c>
      <c r="V4133" t="s">
        <v>2832</v>
      </c>
      <c r="W4133" t="s">
        <v>1259</v>
      </c>
      <c r="X4133" t="s">
        <v>21</v>
      </c>
      <c r="Y4133" t="s">
        <v>1259</v>
      </c>
      <c r="Z4133" t="s">
        <v>21</v>
      </c>
      <c r="AA4133" t="s">
        <v>6003</v>
      </c>
      <c r="AB4133" t="s">
        <v>6004</v>
      </c>
      <c r="AC4133" t="s">
        <v>10073</v>
      </c>
      <c r="AD4133" s="178">
        <v>1602380.1951590669</v>
      </c>
      <c r="AE4133" t="s">
        <v>816</v>
      </c>
      <c r="AF4133" s="178">
        <v>-555499.03020052309</v>
      </c>
      <c r="AG4133" s="178">
        <v>-845444.6577204105</v>
      </c>
      <c r="AH4133" s="178">
        <v>-360528.69673845818</v>
      </c>
      <c r="AI4133" t="s">
        <v>21</v>
      </c>
    </row>
    <row r="4134" spans="1:35" hidden="1" x14ac:dyDescent="0.25">
      <c r="A4134" s="179" t="b">
        <f>IF(E4134&lt;&gt;1,"",NOT(ISNA(VLOOKUP(P4134,Mapping!$P:$P,1,FALSE))))</f>
        <v>0</v>
      </c>
      <c r="B4134" s="180" t="str">
        <f t="shared" si="64"/>
        <v/>
      </c>
      <c r="E4134" s="183">
        <v>1</v>
      </c>
      <c r="F4134" t="s">
        <v>6002</v>
      </c>
      <c r="G4134" s="178">
        <v>1451188.055141038</v>
      </c>
      <c r="H4134" t="s">
        <v>1266</v>
      </c>
      <c r="I4134" t="s">
        <v>303</v>
      </c>
      <c r="J4134" s="178">
        <v>699718.14100752329</v>
      </c>
      <c r="K4134" s="178">
        <v>344852.20628647809</v>
      </c>
      <c r="L4134" t="s">
        <v>5</v>
      </c>
      <c r="M4134" t="s">
        <v>21</v>
      </c>
      <c r="N4134" t="s">
        <v>2829</v>
      </c>
      <c r="O4134" t="s">
        <v>21</v>
      </c>
      <c r="P4134" t="s">
        <v>2836</v>
      </c>
      <c r="Q4134" t="s">
        <v>2837</v>
      </c>
      <c r="R4134" t="s">
        <v>1259</v>
      </c>
      <c r="S4134" t="s">
        <v>21</v>
      </c>
      <c r="T4134" t="s">
        <v>1259</v>
      </c>
      <c r="U4134" t="s">
        <v>1259</v>
      </c>
      <c r="V4134" t="s">
        <v>2837</v>
      </c>
      <c r="W4134" t="s">
        <v>1259</v>
      </c>
      <c r="X4134" t="s">
        <v>21</v>
      </c>
      <c r="Y4134" t="s">
        <v>1259</v>
      </c>
      <c r="Z4134" t="s">
        <v>21</v>
      </c>
      <c r="AA4134" t="s">
        <v>6003</v>
      </c>
      <c r="AB4134" t="s">
        <v>6004</v>
      </c>
      <c r="AC4134" t="s">
        <v>10074</v>
      </c>
      <c r="AD4134" s="178">
        <v>1254844.3495275241</v>
      </c>
      <c r="AE4134" t="s">
        <v>816</v>
      </c>
      <c r="AF4134" s="178">
        <v>-435018.36912428163</v>
      </c>
      <c r="AG4134" s="178">
        <v>-662078.48473400134</v>
      </c>
      <c r="AH4134" s="178">
        <v>-282334.61653578788</v>
      </c>
      <c r="AI4134" t="s">
        <v>21</v>
      </c>
    </row>
    <row r="4135" spans="1:35" hidden="1" x14ac:dyDescent="0.25">
      <c r="A4135" s="179" t="b">
        <f>IF(E4135&lt;&gt;1,"",NOT(ISNA(VLOOKUP(P4135,Mapping!$P:$P,1,FALSE))))</f>
        <v>0</v>
      </c>
      <c r="B4135" s="180" t="str">
        <f t="shared" si="64"/>
        <v/>
      </c>
      <c r="E4135" s="183">
        <v>1</v>
      </c>
      <c r="F4135" t="s">
        <v>6005</v>
      </c>
      <c r="G4135" s="178">
        <v>963280.12848753331</v>
      </c>
      <c r="H4135" t="s">
        <v>1266</v>
      </c>
      <c r="I4135" t="s">
        <v>402</v>
      </c>
      <c r="J4135" s="178">
        <v>500725.62223929458</v>
      </c>
      <c r="K4135" s="178">
        <v>244286.95545615649</v>
      </c>
      <c r="L4135" t="s">
        <v>5</v>
      </c>
      <c r="M4135" t="s">
        <v>21</v>
      </c>
      <c r="N4135" t="s">
        <v>2829</v>
      </c>
      <c r="O4135" t="s">
        <v>21</v>
      </c>
      <c r="P4135" t="s">
        <v>2831</v>
      </c>
      <c r="Q4135" t="s">
        <v>2832</v>
      </c>
      <c r="R4135" t="s">
        <v>1259</v>
      </c>
      <c r="S4135" t="s">
        <v>21</v>
      </c>
      <c r="T4135" t="s">
        <v>1259</v>
      </c>
      <c r="U4135" t="s">
        <v>1259</v>
      </c>
      <c r="V4135" t="s">
        <v>2832</v>
      </c>
      <c r="W4135" t="s">
        <v>1259</v>
      </c>
      <c r="X4135" t="s">
        <v>21</v>
      </c>
      <c r="Y4135" t="s">
        <v>1259</v>
      </c>
      <c r="Z4135" t="s">
        <v>21</v>
      </c>
      <c r="AA4135" t="s">
        <v>6006</v>
      </c>
      <c r="AB4135" t="s">
        <v>1259</v>
      </c>
      <c r="AC4135" t="s">
        <v>10075</v>
      </c>
      <c r="AD4135" s="178">
        <v>862411.42079174716</v>
      </c>
      <c r="AE4135" t="s">
        <v>809</v>
      </c>
      <c r="AF4135" s="178">
        <v>-621464.20523411594</v>
      </c>
      <c r="AG4135" s="178">
        <v>-76906.708037964767</v>
      </c>
      <c r="AH4135" s="178">
        <v>-481761.51909564628</v>
      </c>
      <c r="AI4135" t="s">
        <v>21</v>
      </c>
    </row>
    <row r="4136" spans="1:35" hidden="1" x14ac:dyDescent="0.25">
      <c r="A4136" s="179" t="b">
        <f>IF(E4136&lt;&gt;1,"",NOT(ISNA(VLOOKUP(P4136,Mapping!$P:$P,1,FALSE))))</f>
        <v>0</v>
      </c>
      <c r="B4136" s="180" t="str">
        <f t="shared" si="64"/>
        <v/>
      </c>
      <c r="E4136" s="183">
        <v>1</v>
      </c>
      <c r="F4136" t="s">
        <v>6005</v>
      </c>
      <c r="G4136" s="178">
        <v>3434945.9770222902</v>
      </c>
      <c r="H4136" t="s">
        <v>1266</v>
      </c>
      <c r="I4136" t="s">
        <v>402</v>
      </c>
      <c r="J4136" s="178">
        <v>1785529.889839418</v>
      </c>
      <c r="K4136" s="178">
        <v>871099.14350735536</v>
      </c>
      <c r="L4136" t="s">
        <v>5</v>
      </c>
      <c r="M4136" t="s">
        <v>21</v>
      </c>
      <c r="N4136" t="s">
        <v>2829</v>
      </c>
      <c r="O4136" t="s">
        <v>21</v>
      </c>
      <c r="P4136" t="s">
        <v>2833</v>
      </c>
      <c r="Q4136" t="s">
        <v>2834</v>
      </c>
      <c r="R4136" t="s">
        <v>1259</v>
      </c>
      <c r="S4136" t="s">
        <v>21</v>
      </c>
      <c r="T4136" t="s">
        <v>1259</v>
      </c>
      <c r="U4136" t="s">
        <v>1259</v>
      </c>
      <c r="V4136" t="s">
        <v>2834</v>
      </c>
      <c r="W4136" t="s">
        <v>1259</v>
      </c>
      <c r="X4136" t="s">
        <v>21</v>
      </c>
      <c r="Y4136" t="s">
        <v>1259</v>
      </c>
      <c r="Z4136" t="s">
        <v>21</v>
      </c>
      <c r="AA4136" t="s">
        <v>6006</v>
      </c>
      <c r="AB4136" t="s">
        <v>1259</v>
      </c>
      <c r="AC4136" t="s">
        <v>10076</v>
      </c>
      <c r="AD4136" s="178">
        <v>3075259.7845425499</v>
      </c>
      <c r="AE4136" t="s">
        <v>809</v>
      </c>
      <c r="AF4136" s="178">
        <v>-2216069.768805481</v>
      </c>
      <c r="AG4136" s="178">
        <v>-274240.46190573322</v>
      </c>
      <c r="AH4136" s="178">
        <v>-1717906.082522447</v>
      </c>
      <c r="AI4136" t="s">
        <v>21</v>
      </c>
    </row>
    <row r="4137" spans="1:35" hidden="1" x14ac:dyDescent="0.25">
      <c r="A4137" s="179" t="b">
        <f>IF(E4137&lt;&gt;1,"",NOT(ISNA(VLOOKUP(P4137,Mapping!$P:$P,1,FALSE))))</f>
        <v>0</v>
      </c>
      <c r="B4137" s="180" t="str">
        <f t="shared" si="64"/>
        <v/>
      </c>
      <c r="E4137" s="183">
        <v>1</v>
      </c>
      <c r="F4137" t="s">
        <v>6005</v>
      </c>
      <c r="G4137" s="178">
        <v>1599709.833910956</v>
      </c>
      <c r="H4137" t="s">
        <v>1266</v>
      </c>
      <c r="I4137" t="s">
        <v>402</v>
      </c>
      <c r="J4137" s="178">
        <v>831550.11538032501</v>
      </c>
      <c r="K4137" s="178">
        <v>405684.94395598752</v>
      </c>
      <c r="L4137" t="s">
        <v>5</v>
      </c>
      <c r="M4137" t="s">
        <v>21</v>
      </c>
      <c r="N4137" t="s">
        <v>2829</v>
      </c>
      <c r="O4137" t="s">
        <v>21</v>
      </c>
      <c r="P4137" t="s">
        <v>2836</v>
      </c>
      <c r="Q4137" t="s">
        <v>2837</v>
      </c>
      <c r="R4137" t="s">
        <v>1259</v>
      </c>
      <c r="S4137" t="s">
        <v>21</v>
      </c>
      <c r="T4137" t="s">
        <v>1259</v>
      </c>
      <c r="U4137" t="s">
        <v>1259</v>
      </c>
      <c r="V4137" t="s">
        <v>2837</v>
      </c>
      <c r="W4137" t="s">
        <v>1259</v>
      </c>
      <c r="X4137" t="s">
        <v>21</v>
      </c>
      <c r="Y4137" t="s">
        <v>1259</v>
      </c>
      <c r="Z4137" t="s">
        <v>21</v>
      </c>
      <c r="AA4137" t="s">
        <v>6006</v>
      </c>
      <c r="AB4137" t="s">
        <v>1259</v>
      </c>
      <c r="AC4137" t="s">
        <v>10077</v>
      </c>
      <c r="AD4137" s="178">
        <v>1432198.1632527071</v>
      </c>
      <c r="AE4137" t="s">
        <v>809</v>
      </c>
      <c r="AF4137" s="178">
        <v>-1032059.492494283</v>
      </c>
      <c r="AG4137" s="178">
        <v>-127718.2135327759</v>
      </c>
      <c r="AH4137" s="178">
        <v>-800056.61583328305</v>
      </c>
      <c r="AI4137" t="s">
        <v>21</v>
      </c>
    </row>
    <row r="4138" spans="1:35" hidden="1" x14ac:dyDescent="0.25">
      <c r="A4138" s="179" t="b">
        <f>IF(E4138&lt;&gt;1,"",NOT(ISNA(VLOOKUP(P4138,Mapping!$P:$P,1,FALSE))))</f>
        <v>0</v>
      </c>
      <c r="B4138" s="180" t="str">
        <f t="shared" si="64"/>
        <v/>
      </c>
      <c r="E4138" s="183">
        <v>1</v>
      </c>
      <c r="F4138" t="s">
        <v>6007</v>
      </c>
      <c r="G4138" s="178">
        <v>368772.63588655047</v>
      </c>
      <c r="H4138" t="s">
        <v>1266</v>
      </c>
      <c r="I4138" t="s">
        <v>402</v>
      </c>
      <c r="J4138" s="178">
        <v>116310.2039621897</v>
      </c>
      <c r="K4138" s="178">
        <v>55431.590162324217</v>
      </c>
      <c r="L4138" t="s">
        <v>5</v>
      </c>
      <c r="M4138" t="s">
        <v>21</v>
      </c>
      <c r="N4138" t="s">
        <v>2829</v>
      </c>
      <c r="O4138" t="s">
        <v>21</v>
      </c>
      <c r="P4138" t="s">
        <v>2831</v>
      </c>
      <c r="Q4138" t="s">
        <v>2832</v>
      </c>
      <c r="R4138" t="s">
        <v>1259</v>
      </c>
      <c r="S4138" t="s">
        <v>21</v>
      </c>
      <c r="T4138" t="s">
        <v>1259</v>
      </c>
      <c r="U4138" t="s">
        <v>1259</v>
      </c>
      <c r="V4138" t="s">
        <v>2832</v>
      </c>
      <c r="W4138" t="s">
        <v>1259</v>
      </c>
      <c r="X4138" t="s">
        <v>21</v>
      </c>
      <c r="Y4138" t="s">
        <v>1259</v>
      </c>
      <c r="Z4138" t="s">
        <v>21</v>
      </c>
      <c r="AA4138" t="s">
        <v>6008</v>
      </c>
      <c r="AB4138" t="s">
        <v>1259</v>
      </c>
      <c r="AC4138" t="s">
        <v>10078</v>
      </c>
      <c r="AD4138" s="178">
        <v>188850.5012249875</v>
      </c>
      <c r="AE4138" t="s">
        <v>807</v>
      </c>
      <c r="AF4138" s="178">
        <v>-78316.190666296054</v>
      </c>
      <c r="AG4138" s="178">
        <v>-171665.42205760581</v>
      </c>
      <c r="AH4138" s="178">
        <v>-138765.06889994079</v>
      </c>
      <c r="AI4138" t="s">
        <v>21</v>
      </c>
    </row>
    <row r="4139" spans="1:35" hidden="1" x14ac:dyDescent="0.25">
      <c r="A4139" s="179" t="b">
        <f>IF(E4139&lt;&gt;1,"",NOT(ISNA(VLOOKUP(P4139,Mapping!$P:$P,1,FALSE))))</f>
        <v>0</v>
      </c>
      <c r="B4139" s="180" t="str">
        <f t="shared" si="64"/>
        <v/>
      </c>
      <c r="E4139" s="183">
        <v>1</v>
      </c>
      <c r="F4139" t="s">
        <v>6009</v>
      </c>
      <c r="G4139" s="178">
        <v>169645.54342013551</v>
      </c>
      <c r="H4139" t="s">
        <v>1266</v>
      </c>
      <c r="I4139" t="s">
        <v>402</v>
      </c>
      <c r="J4139" s="178">
        <v>53558.267055426761</v>
      </c>
      <c r="K4139" s="178">
        <v>25584.452971525039</v>
      </c>
      <c r="L4139" t="s">
        <v>5</v>
      </c>
      <c r="M4139" t="s">
        <v>21</v>
      </c>
      <c r="N4139" t="s">
        <v>2829</v>
      </c>
      <c r="O4139" t="s">
        <v>21</v>
      </c>
      <c r="P4139" t="s">
        <v>2831</v>
      </c>
      <c r="Q4139" t="s">
        <v>2832</v>
      </c>
      <c r="R4139" t="s">
        <v>1259</v>
      </c>
      <c r="S4139" t="s">
        <v>21</v>
      </c>
      <c r="T4139" t="s">
        <v>1259</v>
      </c>
      <c r="U4139" t="s">
        <v>1259</v>
      </c>
      <c r="V4139" t="s">
        <v>2832</v>
      </c>
      <c r="W4139" t="s">
        <v>1259</v>
      </c>
      <c r="X4139" t="s">
        <v>21</v>
      </c>
      <c r="Y4139" t="s">
        <v>1259</v>
      </c>
      <c r="Z4139" t="s">
        <v>21</v>
      </c>
      <c r="AA4139" t="s">
        <v>6010</v>
      </c>
      <c r="AB4139" t="s">
        <v>1259</v>
      </c>
      <c r="AC4139" t="s">
        <v>6964</v>
      </c>
      <c r="AD4139" s="178">
        <v>83683.584663770438</v>
      </c>
      <c r="AE4139" t="s">
        <v>809</v>
      </c>
      <c r="AF4139" s="178">
        <v>-59864.751054447377</v>
      </c>
      <c r="AG4139" s="178">
        <v>-30064.258088256989</v>
      </c>
      <c r="AH4139" s="178">
        <v>-23492.840536476229</v>
      </c>
      <c r="AI4139" t="s">
        <v>21</v>
      </c>
    </row>
    <row r="4140" spans="1:35" hidden="1" x14ac:dyDescent="0.25">
      <c r="A4140" s="179" t="b">
        <f>IF(E4140&lt;&gt;1,"",NOT(ISNA(VLOOKUP(P4140,Mapping!$P:$P,1,FALSE))))</f>
        <v>0</v>
      </c>
      <c r="B4140" s="180" t="str">
        <f t="shared" si="64"/>
        <v/>
      </c>
      <c r="E4140" s="183">
        <v>1</v>
      </c>
      <c r="F4140" t="s">
        <v>6011</v>
      </c>
      <c r="G4140" s="178">
        <v>1701914.1797789191</v>
      </c>
      <c r="H4140" t="s">
        <v>1266</v>
      </c>
      <c r="I4140" t="s">
        <v>797</v>
      </c>
      <c r="J4140" s="178">
        <v>341294.0829248025</v>
      </c>
      <c r="K4140" s="178">
        <v>-4563.121635025992</v>
      </c>
      <c r="L4140" t="s">
        <v>5</v>
      </c>
      <c r="M4140" t="s">
        <v>21</v>
      </c>
      <c r="N4140" t="s">
        <v>2829</v>
      </c>
      <c r="O4140" t="s">
        <v>21</v>
      </c>
      <c r="P4140" t="s">
        <v>2831</v>
      </c>
      <c r="Q4140" t="s">
        <v>2832</v>
      </c>
      <c r="R4140" t="s">
        <v>1259</v>
      </c>
      <c r="S4140" t="s">
        <v>21</v>
      </c>
      <c r="T4140" t="s">
        <v>1259</v>
      </c>
      <c r="U4140" t="s">
        <v>1259</v>
      </c>
      <c r="V4140" t="s">
        <v>2832</v>
      </c>
      <c r="W4140" t="s">
        <v>1259</v>
      </c>
      <c r="X4140" t="s">
        <v>21</v>
      </c>
      <c r="Y4140" t="s">
        <v>1259</v>
      </c>
      <c r="Z4140" t="s">
        <v>21</v>
      </c>
      <c r="AA4140" t="s">
        <v>6012</v>
      </c>
      <c r="AB4140" t="s">
        <v>1259</v>
      </c>
      <c r="AC4140" t="s">
        <v>10079</v>
      </c>
      <c r="AD4140" s="178">
        <v>513008.88615617598</v>
      </c>
      <c r="AE4140" t="s">
        <v>810</v>
      </c>
      <c r="AF4140" s="178">
        <v>28664.763582511569</v>
      </c>
      <c r="AG4140" s="178">
        <v>-1339273.899917725</v>
      </c>
      <c r="AH4140" s="178">
        <v>42183.978869220009</v>
      </c>
      <c r="AI4140" t="s">
        <v>21</v>
      </c>
    </row>
    <row r="4141" spans="1:35" hidden="1" x14ac:dyDescent="0.25">
      <c r="A4141" s="179" t="b">
        <f>IF(E4141&lt;&gt;1,"",NOT(ISNA(VLOOKUP(P4141,Mapping!$P:$P,1,FALSE))))</f>
        <v>0</v>
      </c>
      <c r="B4141" s="180" t="str">
        <f t="shared" si="64"/>
        <v/>
      </c>
      <c r="E4141" s="183">
        <v>1</v>
      </c>
      <c r="F4141" t="s">
        <v>6011</v>
      </c>
      <c r="G4141" s="178">
        <v>3496214.4602730731</v>
      </c>
      <c r="H4141" t="s">
        <v>1266</v>
      </c>
      <c r="I4141" t="s">
        <v>797</v>
      </c>
      <c r="J4141" s="178">
        <v>701114.85179724777</v>
      </c>
      <c r="K4141" s="178">
        <v>-9373.9461330742215</v>
      </c>
      <c r="L4141" t="s">
        <v>5</v>
      </c>
      <c r="M4141" t="s">
        <v>21</v>
      </c>
      <c r="N4141" t="s">
        <v>2829</v>
      </c>
      <c r="O4141" t="s">
        <v>21</v>
      </c>
      <c r="P4141" t="s">
        <v>2851</v>
      </c>
      <c r="Q4141" t="s">
        <v>2834</v>
      </c>
      <c r="R4141" t="s">
        <v>1259</v>
      </c>
      <c r="S4141" t="s">
        <v>21</v>
      </c>
      <c r="T4141" t="s">
        <v>1259</v>
      </c>
      <c r="U4141" t="s">
        <v>1259</v>
      </c>
      <c r="V4141" t="s">
        <v>2834</v>
      </c>
      <c r="W4141" t="s">
        <v>1259</v>
      </c>
      <c r="X4141" t="s">
        <v>21</v>
      </c>
      <c r="Y4141" t="s">
        <v>1259</v>
      </c>
      <c r="Z4141" t="s">
        <v>21</v>
      </c>
      <c r="AA4141" t="s">
        <v>6012</v>
      </c>
      <c r="AB4141" t="s">
        <v>1259</v>
      </c>
      <c r="AC4141" t="s">
        <v>12432</v>
      </c>
      <c r="AD4141" s="178">
        <v>1053865.7632318439</v>
      </c>
      <c r="AE4141" t="s">
        <v>810</v>
      </c>
      <c r="AF4141" s="178">
        <v>58885.554940557573</v>
      </c>
      <c r="AG4141" s="178">
        <v>-2751248.4652821389</v>
      </c>
      <c r="AH4141" s="178">
        <v>86657.857762005646</v>
      </c>
      <c r="AI4141" t="s">
        <v>21</v>
      </c>
    </row>
    <row r="4142" spans="1:35" hidden="1" x14ac:dyDescent="0.25">
      <c r="A4142" s="179" t="b">
        <f>IF(E4142&lt;&gt;1,"",NOT(ISNA(VLOOKUP(P4142,Mapping!$P:$P,1,FALSE))))</f>
        <v>0</v>
      </c>
      <c r="B4142" s="180" t="str">
        <f t="shared" ref="B4142:B4205" si="65">IF(AI4142="","",VALUE(AI4142))</f>
        <v/>
      </c>
      <c r="E4142" s="183">
        <v>1</v>
      </c>
      <c r="F4142" t="s">
        <v>6013</v>
      </c>
      <c r="G4142" s="178">
        <v>2755168.5754145989</v>
      </c>
      <c r="H4142" t="s">
        <v>1266</v>
      </c>
      <c r="I4142" t="s">
        <v>797</v>
      </c>
      <c r="J4142" s="178">
        <v>1174524.296624535</v>
      </c>
      <c r="K4142" s="178">
        <v>527614.88217632484</v>
      </c>
      <c r="L4142" t="s">
        <v>5</v>
      </c>
      <c r="M4142" t="s">
        <v>21</v>
      </c>
      <c r="N4142" t="s">
        <v>2829</v>
      </c>
      <c r="O4142" t="s">
        <v>21</v>
      </c>
      <c r="P4142" t="s">
        <v>2831</v>
      </c>
      <c r="Q4142" t="s">
        <v>2832</v>
      </c>
      <c r="R4142" t="s">
        <v>1259</v>
      </c>
      <c r="S4142" t="s">
        <v>21</v>
      </c>
      <c r="T4142" t="s">
        <v>1259</v>
      </c>
      <c r="U4142" t="s">
        <v>1259</v>
      </c>
      <c r="V4142" t="s">
        <v>2832</v>
      </c>
      <c r="W4142" t="s">
        <v>1259</v>
      </c>
      <c r="X4142" t="s">
        <v>21</v>
      </c>
      <c r="Y4142" t="s">
        <v>1259</v>
      </c>
      <c r="Z4142" t="s">
        <v>21</v>
      </c>
      <c r="AA4142" t="s">
        <v>6014</v>
      </c>
      <c r="AB4142" t="s">
        <v>1259</v>
      </c>
      <c r="AC4142" t="s">
        <v>10080</v>
      </c>
      <c r="AD4142" s="178">
        <v>1779134.803326414</v>
      </c>
      <c r="AE4142" t="s">
        <v>810</v>
      </c>
      <c r="AF4142" s="178">
        <v>-381261.20622523641</v>
      </c>
      <c r="AG4142" s="178">
        <v>-2628674.2751007178</v>
      </c>
      <c r="AH4142" s="178">
        <v>-1067040.731130583</v>
      </c>
      <c r="AI4142" t="s">
        <v>21</v>
      </c>
    </row>
    <row r="4143" spans="1:35" hidden="1" x14ac:dyDescent="0.25">
      <c r="A4143" s="179" t="b">
        <f>IF(E4143&lt;&gt;1,"",NOT(ISNA(VLOOKUP(P4143,Mapping!$P:$P,1,FALSE))))</f>
        <v>0</v>
      </c>
      <c r="B4143" s="180" t="str">
        <f t="shared" si="65"/>
        <v/>
      </c>
      <c r="E4143" s="183">
        <v>1</v>
      </c>
      <c r="F4143" t="s">
        <v>6013</v>
      </c>
      <c r="G4143" s="178">
        <v>1765524.690567401</v>
      </c>
      <c r="H4143" t="s">
        <v>1266</v>
      </c>
      <c r="I4143" t="s">
        <v>797</v>
      </c>
      <c r="J4143" s="178">
        <v>752640.56938871194</v>
      </c>
      <c r="K4143" s="178">
        <v>338098.04231413989</v>
      </c>
      <c r="L4143" t="s">
        <v>5</v>
      </c>
      <c r="M4143" t="s">
        <v>21</v>
      </c>
      <c r="N4143" t="s">
        <v>2829</v>
      </c>
      <c r="O4143" t="s">
        <v>21</v>
      </c>
      <c r="P4143" t="s">
        <v>2836</v>
      </c>
      <c r="Q4143" t="s">
        <v>2837</v>
      </c>
      <c r="R4143" t="s">
        <v>1259</v>
      </c>
      <c r="S4143" t="s">
        <v>21</v>
      </c>
      <c r="T4143" t="s">
        <v>1259</v>
      </c>
      <c r="U4143" t="s">
        <v>1259</v>
      </c>
      <c r="V4143" t="s">
        <v>2837</v>
      </c>
      <c r="W4143" t="s">
        <v>1259</v>
      </c>
      <c r="X4143" t="s">
        <v>21</v>
      </c>
      <c r="Y4143" t="s">
        <v>1259</v>
      </c>
      <c r="Z4143" t="s">
        <v>21</v>
      </c>
      <c r="AA4143" t="s">
        <v>6014</v>
      </c>
      <c r="AB4143" t="s">
        <v>1259</v>
      </c>
      <c r="AC4143" t="s">
        <v>10081</v>
      </c>
      <c r="AD4143" s="178">
        <v>1140077.761901693</v>
      </c>
      <c r="AE4143" t="s">
        <v>810</v>
      </c>
      <c r="AF4143" s="178">
        <v>-244313.93387421779</v>
      </c>
      <c r="AG4143" s="178">
        <v>-1684466.5613432759</v>
      </c>
      <c r="AH4143" s="178">
        <v>-683764.60644287337</v>
      </c>
      <c r="AI4143" t="s">
        <v>21</v>
      </c>
    </row>
    <row r="4144" spans="1:35" hidden="1" x14ac:dyDescent="0.25">
      <c r="A4144" s="179" t="b">
        <f>IF(E4144&lt;&gt;1,"",NOT(ISNA(VLOOKUP(P4144,Mapping!$P:$P,1,FALSE))))</f>
        <v>0</v>
      </c>
      <c r="B4144" s="180" t="str">
        <f t="shared" si="65"/>
        <v/>
      </c>
      <c r="E4144" s="183">
        <v>1</v>
      </c>
      <c r="F4144" t="s">
        <v>10082</v>
      </c>
      <c r="G4144" s="178">
        <v>474407.64352768537</v>
      </c>
      <c r="H4144" t="s">
        <v>1266</v>
      </c>
      <c r="I4144" t="s">
        <v>303</v>
      </c>
      <c r="J4144" s="178">
        <v>102540.74844756789</v>
      </c>
      <c r="K4144" s="178">
        <v>65685.764749541253</v>
      </c>
      <c r="L4144" t="s">
        <v>5</v>
      </c>
      <c r="M4144" t="s">
        <v>21</v>
      </c>
      <c r="N4144" t="s">
        <v>2829</v>
      </c>
      <c r="O4144" t="s">
        <v>21</v>
      </c>
      <c r="P4144" t="s">
        <v>2831</v>
      </c>
      <c r="Q4144" t="s">
        <v>2832</v>
      </c>
      <c r="R4144" t="s">
        <v>1259</v>
      </c>
      <c r="S4144" t="s">
        <v>21</v>
      </c>
      <c r="T4144" t="s">
        <v>1259</v>
      </c>
      <c r="U4144" t="s">
        <v>1259</v>
      </c>
      <c r="V4144" t="s">
        <v>2832</v>
      </c>
      <c r="W4144" t="s">
        <v>1259</v>
      </c>
      <c r="X4144" t="s">
        <v>21</v>
      </c>
      <c r="Y4144" t="s">
        <v>1259</v>
      </c>
      <c r="Z4144" t="s">
        <v>21</v>
      </c>
      <c r="AA4144" t="s">
        <v>10083</v>
      </c>
      <c r="AB4144" t="s">
        <v>10084</v>
      </c>
      <c r="AC4144" t="s">
        <v>10085</v>
      </c>
      <c r="AD4144" s="178">
        <v>160226.36076137479</v>
      </c>
      <c r="AE4144" t="s">
        <v>808</v>
      </c>
      <c r="AF4144" s="178">
        <v>-86109.397466132184</v>
      </c>
      <c r="AG4144" s="178">
        <v>-216439.96631608991</v>
      </c>
      <c r="AH4144" s="178">
        <v>-88432.326919642219</v>
      </c>
      <c r="AI4144" t="s">
        <v>21</v>
      </c>
    </row>
    <row r="4145" spans="1:35" hidden="1" x14ac:dyDescent="0.25">
      <c r="A4145" s="179" t="b">
        <f>IF(E4145&lt;&gt;1,"",NOT(ISNA(VLOOKUP(P4145,Mapping!$P:$P,1,FALSE))))</f>
        <v>0</v>
      </c>
      <c r="B4145" s="180" t="str">
        <f t="shared" si="65"/>
        <v/>
      </c>
      <c r="E4145" s="183">
        <v>1</v>
      </c>
      <c r="F4145" t="s">
        <v>10082</v>
      </c>
      <c r="G4145" s="178">
        <v>1703284.68794287</v>
      </c>
      <c r="H4145" t="s">
        <v>1266</v>
      </c>
      <c r="I4145" t="s">
        <v>303</v>
      </c>
      <c r="J4145" s="178">
        <v>368156.13977507828</v>
      </c>
      <c r="K4145" s="178">
        <v>235834.22156051741</v>
      </c>
      <c r="L4145" t="s">
        <v>5</v>
      </c>
      <c r="M4145" t="s">
        <v>21</v>
      </c>
      <c r="N4145" t="s">
        <v>2829</v>
      </c>
      <c r="O4145" t="s">
        <v>21</v>
      </c>
      <c r="P4145" t="s">
        <v>2833</v>
      </c>
      <c r="Q4145" t="s">
        <v>2834</v>
      </c>
      <c r="R4145" t="s">
        <v>1259</v>
      </c>
      <c r="S4145" t="s">
        <v>21</v>
      </c>
      <c r="T4145" t="s">
        <v>1259</v>
      </c>
      <c r="U4145" t="s">
        <v>1259</v>
      </c>
      <c r="V4145" t="s">
        <v>2834</v>
      </c>
      <c r="W4145" t="s">
        <v>1259</v>
      </c>
      <c r="X4145" t="s">
        <v>21</v>
      </c>
      <c r="Y4145" t="s">
        <v>1259</v>
      </c>
      <c r="Z4145" t="s">
        <v>21</v>
      </c>
      <c r="AA4145" t="s">
        <v>10083</v>
      </c>
      <c r="AB4145" t="s">
        <v>10084</v>
      </c>
      <c r="AC4145" t="s">
        <v>10086</v>
      </c>
      <c r="AD4145" s="178">
        <v>575267.09489817347</v>
      </c>
      <c r="AE4145" t="s">
        <v>808</v>
      </c>
      <c r="AF4145" s="178">
        <v>-309162.0048560414</v>
      </c>
      <c r="AG4145" s="178">
        <v>-777093.04543182906</v>
      </c>
      <c r="AH4145" s="178">
        <v>-317502.11114082631</v>
      </c>
      <c r="AI4145" t="s">
        <v>21</v>
      </c>
    </row>
    <row r="4146" spans="1:35" hidden="1" x14ac:dyDescent="0.25">
      <c r="A4146" s="179" t="b">
        <f>IF(E4146&lt;&gt;1,"",NOT(ISNA(VLOOKUP(P4146,Mapping!$P:$P,1,FALSE))))</f>
        <v>0</v>
      </c>
      <c r="B4146" s="180" t="str">
        <f t="shared" si="65"/>
        <v/>
      </c>
      <c r="E4146" s="183">
        <v>1</v>
      </c>
      <c r="F4146" t="s">
        <v>6015</v>
      </c>
      <c r="G4146" s="178">
        <v>1003429.553911321</v>
      </c>
      <c r="H4146" t="s">
        <v>1266</v>
      </c>
      <c r="I4146" t="s">
        <v>797</v>
      </c>
      <c r="J4146" s="178">
        <v>323589.66152503731</v>
      </c>
      <c r="K4146" s="178">
        <v>128940.7220038418</v>
      </c>
      <c r="L4146" t="s">
        <v>5</v>
      </c>
      <c r="M4146" t="s">
        <v>21</v>
      </c>
      <c r="N4146" t="s">
        <v>2829</v>
      </c>
      <c r="O4146" t="s">
        <v>21</v>
      </c>
      <c r="P4146" t="s">
        <v>2831</v>
      </c>
      <c r="Q4146" t="s">
        <v>2832</v>
      </c>
      <c r="R4146" t="s">
        <v>1259</v>
      </c>
      <c r="S4146" t="s">
        <v>21</v>
      </c>
      <c r="T4146" t="s">
        <v>1259</v>
      </c>
      <c r="U4146" t="s">
        <v>1259</v>
      </c>
      <c r="V4146" t="s">
        <v>2832</v>
      </c>
      <c r="W4146" t="s">
        <v>1259</v>
      </c>
      <c r="X4146" t="s">
        <v>21</v>
      </c>
      <c r="Y4146" t="s">
        <v>1259</v>
      </c>
      <c r="Z4146" t="s">
        <v>21</v>
      </c>
      <c r="AA4146" t="s">
        <v>6016</v>
      </c>
      <c r="AB4146" t="s">
        <v>1259</v>
      </c>
      <c r="AC4146" t="s">
        <v>10087</v>
      </c>
      <c r="AD4146" s="178">
        <v>458511.14654617262</v>
      </c>
      <c r="AE4146" t="s">
        <v>809</v>
      </c>
      <c r="AF4146" s="178">
        <v>-332502.89272573258</v>
      </c>
      <c r="AG4146" s="178">
        <v>-531281.54707375704</v>
      </c>
      <c r="AH4146" s="178">
        <v>-292839.10885090189</v>
      </c>
      <c r="AI4146" t="s">
        <v>21</v>
      </c>
    </row>
    <row r="4147" spans="1:35" hidden="1" x14ac:dyDescent="0.25">
      <c r="A4147" s="179" t="b">
        <f>IF(E4147&lt;&gt;1,"",NOT(ISNA(VLOOKUP(P4147,Mapping!$P:$P,1,FALSE))))</f>
        <v>0</v>
      </c>
      <c r="B4147" s="180" t="str">
        <f t="shared" si="65"/>
        <v/>
      </c>
      <c r="E4147" s="183">
        <v>1</v>
      </c>
      <c r="F4147" t="s">
        <v>6015</v>
      </c>
      <c r="G4147" s="178">
        <v>2536972.8344173022</v>
      </c>
      <c r="H4147" t="s">
        <v>1266</v>
      </c>
      <c r="I4147" t="s">
        <v>797</v>
      </c>
      <c r="J4147" s="178">
        <v>818132.35178028082</v>
      </c>
      <c r="K4147" s="178">
        <v>326001.07072669402</v>
      </c>
      <c r="L4147" t="s">
        <v>5</v>
      </c>
      <c r="M4147" t="s">
        <v>21</v>
      </c>
      <c r="N4147" t="s">
        <v>2829</v>
      </c>
      <c r="O4147" t="s">
        <v>21</v>
      </c>
      <c r="P4147" t="s">
        <v>2851</v>
      </c>
      <c r="Q4147" t="s">
        <v>2834</v>
      </c>
      <c r="R4147" t="s">
        <v>1259</v>
      </c>
      <c r="S4147" t="s">
        <v>21</v>
      </c>
      <c r="T4147" t="s">
        <v>1259</v>
      </c>
      <c r="U4147" t="s">
        <v>1259</v>
      </c>
      <c r="V4147" t="s">
        <v>2834</v>
      </c>
      <c r="W4147" t="s">
        <v>1259</v>
      </c>
      <c r="X4147" t="s">
        <v>21</v>
      </c>
      <c r="Y4147" t="s">
        <v>1259</v>
      </c>
      <c r="Z4147" t="s">
        <v>21</v>
      </c>
      <c r="AA4147" t="s">
        <v>6016</v>
      </c>
      <c r="AB4147" t="s">
        <v>1259</v>
      </c>
      <c r="AC4147" t="s">
        <v>10088</v>
      </c>
      <c r="AD4147" s="178">
        <v>1159254.5969280631</v>
      </c>
      <c r="AE4147" t="s">
        <v>809</v>
      </c>
      <c r="AF4147" s="178">
        <v>-840667.69104241859</v>
      </c>
      <c r="AG4147" s="178">
        <v>-1343240.1378845931</v>
      </c>
      <c r="AH4147" s="178">
        <v>-740385.6714343559</v>
      </c>
      <c r="AI4147" t="s">
        <v>21</v>
      </c>
    </row>
    <row r="4148" spans="1:35" hidden="1" x14ac:dyDescent="0.25">
      <c r="A4148" s="179" t="b">
        <f>IF(E4148&lt;&gt;1,"",NOT(ISNA(VLOOKUP(P4148,Mapping!$P:$P,1,FALSE))))</f>
        <v>0</v>
      </c>
      <c r="B4148" s="180" t="str">
        <f t="shared" si="65"/>
        <v/>
      </c>
      <c r="E4148" s="183">
        <v>1</v>
      </c>
      <c r="F4148" t="s">
        <v>6015</v>
      </c>
      <c r="G4148" s="178">
        <v>586911.62587265938</v>
      </c>
      <c r="H4148" t="s">
        <v>1266</v>
      </c>
      <c r="I4148" t="s">
        <v>797</v>
      </c>
      <c r="J4148" s="178">
        <v>189269.42466558749</v>
      </c>
      <c r="K4148" s="178">
        <v>75418.158153190452</v>
      </c>
      <c r="L4148" t="s">
        <v>5</v>
      </c>
      <c r="M4148" t="s">
        <v>21</v>
      </c>
      <c r="N4148" t="s">
        <v>2829</v>
      </c>
      <c r="O4148" t="s">
        <v>21</v>
      </c>
      <c r="P4148" t="s">
        <v>2835</v>
      </c>
      <c r="Q4148" t="s">
        <v>2834</v>
      </c>
      <c r="R4148" t="s">
        <v>1259</v>
      </c>
      <c r="S4148" t="s">
        <v>21</v>
      </c>
      <c r="T4148" t="s">
        <v>1259</v>
      </c>
      <c r="U4148" t="s">
        <v>1259</v>
      </c>
      <c r="V4148" t="s">
        <v>2834</v>
      </c>
      <c r="W4148" t="s">
        <v>1259</v>
      </c>
      <c r="X4148" t="s">
        <v>21</v>
      </c>
      <c r="Y4148" t="s">
        <v>1259</v>
      </c>
      <c r="Z4148" t="s">
        <v>21</v>
      </c>
      <c r="AA4148" t="s">
        <v>6016</v>
      </c>
      <c r="AB4148" t="s">
        <v>1259</v>
      </c>
      <c r="AC4148" t="s">
        <v>6933</v>
      </c>
      <c r="AD4148" s="178">
        <v>268185.76496096951</v>
      </c>
      <c r="AE4148" t="s">
        <v>809</v>
      </c>
      <c r="AF4148" s="178">
        <v>-194482.82404712669</v>
      </c>
      <c r="AG4148" s="178">
        <v>-310749.58413748059</v>
      </c>
      <c r="AH4148" s="178">
        <v>-171283.25234675399</v>
      </c>
      <c r="AI4148" t="s">
        <v>21</v>
      </c>
    </row>
    <row r="4149" spans="1:35" hidden="1" x14ac:dyDescent="0.25">
      <c r="A4149" s="179" t="b">
        <f>IF(E4149&lt;&gt;1,"",NOT(ISNA(VLOOKUP(P4149,Mapping!$P:$P,1,FALSE))))</f>
        <v>0</v>
      </c>
      <c r="B4149" s="180" t="str">
        <f t="shared" si="65"/>
        <v/>
      </c>
      <c r="E4149" s="183">
        <v>1</v>
      </c>
      <c r="F4149" t="s">
        <v>6015</v>
      </c>
      <c r="G4149" s="178">
        <v>2309781.237305305</v>
      </c>
      <c r="H4149" t="s">
        <v>1266</v>
      </c>
      <c r="I4149" t="s">
        <v>797</v>
      </c>
      <c r="J4149" s="178">
        <v>744866.76803876308</v>
      </c>
      <c r="K4149" s="178">
        <v>296806.94498997519</v>
      </c>
      <c r="L4149" t="s">
        <v>5</v>
      </c>
      <c r="M4149" t="s">
        <v>21</v>
      </c>
      <c r="N4149" t="s">
        <v>2829</v>
      </c>
      <c r="O4149" t="s">
        <v>21</v>
      </c>
      <c r="P4149" t="s">
        <v>2836</v>
      </c>
      <c r="Q4149" t="s">
        <v>2837</v>
      </c>
      <c r="R4149" t="s">
        <v>1259</v>
      </c>
      <c r="S4149" t="s">
        <v>21</v>
      </c>
      <c r="T4149" t="s">
        <v>1259</v>
      </c>
      <c r="U4149" t="s">
        <v>1259</v>
      </c>
      <c r="V4149" t="s">
        <v>2837</v>
      </c>
      <c r="W4149" t="s">
        <v>1259</v>
      </c>
      <c r="X4149" t="s">
        <v>21</v>
      </c>
      <c r="Y4149" t="s">
        <v>1259</v>
      </c>
      <c r="Z4149" t="s">
        <v>21</v>
      </c>
      <c r="AA4149" t="s">
        <v>6016</v>
      </c>
      <c r="AB4149" t="s">
        <v>1259</v>
      </c>
      <c r="AC4149" t="s">
        <v>10089</v>
      </c>
      <c r="AD4149" s="178">
        <v>1055440.7524270411</v>
      </c>
      <c r="AE4149" t="s">
        <v>809</v>
      </c>
      <c r="AF4149" s="178">
        <v>-765384.01721772435</v>
      </c>
      <c r="AG4149" s="178">
        <v>-1222949.976282988</v>
      </c>
      <c r="AH4149" s="178">
        <v>-674082.47697754786</v>
      </c>
      <c r="AI4149" t="s">
        <v>21</v>
      </c>
    </row>
    <row r="4150" spans="1:35" hidden="1" x14ac:dyDescent="0.25">
      <c r="A4150" s="179" t="b">
        <f>IF(E4150&lt;&gt;1,"",NOT(ISNA(VLOOKUP(P4150,Mapping!$P:$P,1,FALSE))))</f>
        <v>0</v>
      </c>
      <c r="B4150" s="180" t="str">
        <f t="shared" si="65"/>
        <v/>
      </c>
      <c r="E4150" s="183">
        <v>1</v>
      </c>
      <c r="F4150" t="s">
        <v>6018</v>
      </c>
      <c r="G4150" s="178">
        <v>368241.58280146378</v>
      </c>
      <c r="H4150" t="s">
        <v>1266</v>
      </c>
      <c r="I4150" t="s">
        <v>2830</v>
      </c>
      <c r="J4150" s="178">
        <v>100824.4918230889</v>
      </c>
      <c r="K4150" s="178">
        <v>46344.564987862403</v>
      </c>
      <c r="L4150" t="s">
        <v>5</v>
      </c>
      <c r="M4150" t="s">
        <v>21</v>
      </c>
      <c r="N4150" t="s">
        <v>2829</v>
      </c>
      <c r="O4150" t="s">
        <v>21</v>
      </c>
      <c r="P4150" t="s">
        <v>2831</v>
      </c>
      <c r="Q4150" t="s">
        <v>2832</v>
      </c>
      <c r="R4150" t="s">
        <v>1259</v>
      </c>
      <c r="S4150" t="s">
        <v>21</v>
      </c>
      <c r="T4150" t="s">
        <v>1259</v>
      </c>
      <c r="U4150" t="s">
        <v>1259</v>
      </c>
      <c r="V4150" t="s">
        <v>2832</v>
      </c>
      <c r="W4150" t="s">
        <v>1259</v>
      </c>
      <c r="X4150" t="s">
        <v>21</v>
      </c>
      <c r="Y4150" t="s">
        <v>1259</v>
      </c>
      <c r="Z4150" t="s">
        <v>21</v>
      </c>
      <c r="AA4150" t="s">
        <v>6019</v>
      </c>
      <c r="AB4150" t="s">
        <v>1259</v>
      </c>
      <c r="AC4150" t="s">
        <v>10090</v>
      </c>
      <c r="AD4150" s="178">
        <v>159287.63990356561</v>
      </c>
      <c r="AE4150" t="s">
        <v>808</v>
      </c>
      <c r="AF4150" s="178">
        <v>-106286.89317684479</v>
      </c>
      <c r="AG4150" s="178">
        <v>-64701.747019967879</v>
      </c>
      <c r="AH4150" s="178">
        <v>-104012.4148618145</v>
      </c>
      <c r="AI4150" t="s">
        <v>21</v>
      </c>
    </row>
    <row r="4151" spans="1:35" hidden="1" x14ac:dyDescent="0.25">
      <c r="A4151" s="179" t="b">
        <f>IF(E4151&lt;&gt;1,"",NOT(ISNA(VLOOKUP(P4151,Mapping!$P:$P,1,FALSE))))</f>
        <v>0</v>
      </c>
      <c r="B4151" s="180" t="str">
        <f t="shared" si="65"/>
        <v/>
      </c>
      <c r="E4151" s="183">
        <v>1</v>
      </c>
      <c r="F4151" t="s">
        <v>6020</v>
      </c>
      <c r="G4151" s="178">
        <v>861523.8570020675</v>
      </c>
      <c r="H4151" t="s">
        <v>1266</v>
      </c>
      <c r="I4151" t="s">
        <v>2855</v>
      </c>
      <c r="J4151" s="178">
        <v>317551.25186718628</v>
      </c>
      <c r="K4151" s="178">
        <v>157957.14687938261</v>
      </c>
      <c r="L4151" t="s">
        <v>5</v>
      </c>
      <c r="M4151" t="s">
        <v>21</v>
      </c>
      <c r="N4151" t="s">
        <v>2829</v>
      </c>
      <c r="O4151" t="s">
        <v>21</v>
      </c>
      <c r="P4151" t="s">
        <v>2831</v>
      </c>
      <c r="Q4151" t="s">
        <v>2832</v>
      </c>
      <c r="R4151" t="s">
        <v>1259</v>
      </c>
      <c r="S4151" t="s">
        <v>21</v>
      </c>
      <c r="T4151" t="s">
        <v>1259</v>
      </c>
      <c r="U4151" t="s">
        <v>1259</v>
      </c>
      <c r="V4151" t="s">
        <v>2832</v>
      </c>
      <c r="W4151" t="s">
        <v>1259</v>
      </c>
      <c r="X4151" t="s">
        <v>21</v>
      </c>
      <c r="Y4151" t="s">
        <v>1259</v>
      </c>
      <c r="Z4151" t="s">
        <v>21</v>
      </c>
      <c r="AA4151" t="s">
        <v>6021</v>
      </c>
      <c r="AB4151" t="s">
        <v>1259</v>
      </c>
      <c r="AC4151" t="s">
        <v>10091</v>
      </c>
      <c r="AD4151" s="178">
        <v>455367.08280437149</v>
      </c>
      <c r="AE4151" t="s">
        <v>808</v>
      </c>
      <c r="AF4151" s="178">
        <v>-212829.73108512629</v>
      </c>
      <c r="AG4151" s="178">
        <v>-558805.40350576874</v>
      </c>
      <c r="AH4151" s="178">
        <v>-305568.04941396811</v>
      </c>
      <c r="AI4151" t="s">
        <v>21</v>
      </c>
    </row>
    <row r="4152" spans="1:35" hidden="1" x14ac:dyDescent="0.25">
      <c r="A4152" s="179" t="b">
        <f>IF(E4152&lt;&gt;1,"",NOT(ISNA(VLOOKUP(P4152,Mapping!$P:$P,1,FALSE))))</f>
        <v>0</v>
      </c>
      <c r="B4152" s="180" t="str">
        <f t="shared" si="65"/>
        <v/>
      </c>
      <c r="E4152" s="183">
        <v>1</v>
      </c>
      <c r="F4152" t="s">
        <v>6020</v>
      </c>
      <c r="G4152" s="178">
        <v>1259614.227332077</v>
      </c>
      <c r="H4152" t="s">
        <v>1266</v>
      </c>
      <c r="I4152" t="s">
        <v>2855</v>
      </c>
      <c r="J4152" s="178">
        <v>464284.38575214078</v>
      </c>
      <c r="K4152" s="178">
        <v>230945.51346542159</v>
      </c>
      <c r="L4152" t="s">
        <v>5</v>
      </c>
      <c r="M4152" t="s">
        <v>21</v>
      </c>
      <c r="N4152" t="s">
        <v>2829</v>
      </c>
      <c r="O4152" t="s">
        <v>21</v>
      </c>
      <c r="P4152" t="s">
        <v>2836</v>
      </c>
      <c r="Q4152" t="s">
        <v>2837</v>
      </c>
      <c r="R4152" t="s">
        <v>1259</v>
      </c>
      <c r="S4152" t="s">
        <v>21</v>
      </c>
      <c r="T4152" t="s">
        <v>1259</v>
      </c>
      <c r="U4152" t="s">
        <v>1259</v>
      </c>
      <c r="V4152" t="s">
        <v>2837</v>
      </c>
      <c r="W4152" t="s">
        <v>1259</v>
      </c>
      <c r="X4152" t="s">
        <v>21</v>
      </c>
      <c r="Y4152" t="s">
        <v>1259</v>
      </c>
      <c r="Z4152" t="s">
        <v>21</v>
      </c>
      <c r="AA4152" t="s">
        <v>6021</v>
      </c>
      <c r="AB4152" t="s">
        <v>1259</v>
      </c>
      <c r="AC4152" t="s">
        <v>10092</v>
      </c>
      <c r="AD4152" s="178">
        <v>665781.74417021999</v>
      </c>
      <c r="AE4152" t="s">
        <v>808</v>
      </c>
      <c r="AF4152" s="178">
        <v>-311173.45746751799</v>
      </c>
      <c r="AG4152" s="178">
        <v>-817016.53511403501</v>
      </c>
      <c r="AH4152" s="178">
        <v>-446764.02090513648</v>
      </c>
      <c r="AI4152" t="s">
        <v>21</v>
      </c>
    </row>
    <row r="4153" spans="1:35" hidden="1" x14ac:dyDescent="0.25">
      <c r="A4153" s="179" t="b">
        <f>IF(E4153&lt;&gt;1,"",NOT(ISNA(VLOOKUP(P4153,Mapping!$P:$P,1,FALSE))))</f>
        <v>0</v>
      </c>
      <c r="B4153" s="180" t="str">
        <f t="shared" si="65"/>
        <v/>
      </c>
      <c r="E4153" s="183">
        <v>1</v>
      </c>
      <c r="F4153" t="s">
        <v>6022</v>
      </c>
      <c r="G4153" s="178">
        <v>5580191.0069411369</v>
      </c>
      <c r="H4153" t="s">
        <v>1266</v>
      </c>
      <c r="I4153" t="s">
        <v>797</v>
      </c>
      <c r="J4153" s="178">
        <v>1628363.809475939</v>
      </c>
      <c r="K4153" s="178">
        <v>751682.46523306193</v>
      </c>
      <c r="L4153" t="s">
        <v>5</v>
      </c>
      <c r="M4153" t="s">
        <v>21</v>
      </c>
      <c r="N4153" t="s">
        <v>2829</v>
      </c>
      <c r="O4153" t="s">
        <v>21</v>
      </c>
      <c r="P4153" t="s">
        <v>2831</v>
      </c>
      <c r="Q4153" t="s">
        <v>2832</v>
      </c>
      <c r="R4153" t="s">
        <v>1259</v>
      </c>
      <c r="S4153" t="s">
        <v>21</v>
      </c>
      <c r="T4153" t="s">
        <v>1259</v>
      </c>
      <c r="U4153" t="s">
        <v>1259</v>
      </c>
      <c r="V4153" t="s">
        <v>2832</v>
      </c>
      <c r="W4153" t="s">
        <v>1259</v>
      </c>
      <c r="X4153" t="s">
        <v>21</v>
      </c>
      <c r="Y4153" t="s">
        <v>1259</v>
      </c>
      <c r="Z4153" t="s">
        <v>21</v>
      </c>
      <c r="AA4153" t="s">
        <v>6023</v>
      </c>
      <c r="AB4153" t="s">
        <v>1259</v>
      </c>
      <c r="AC4153" t="s">
        <v>10093</v>
      </c>
      <c r="AD4153" s="178">
        <v>2379353.8935982222</v>
      </c>
      <c r="AE4153" t="s">
        <v>807</v>
      </c>
      <c r="AF4153" s="178">
        <v>-2442309.6193397949</v>
      </c>
      <c r="AG4153" s="178">
        <v>-3763438.5672344789</v>
      </c>
      <c r="AH4153" s="178">
        <v>-814280.00221361127</v>
      </c>
      <c r="AI4153" t="s">
        <v>21</v>
      </c>
    </row>
    <row r="4154" spans="1:35" hidden="1" x14ac:dyDescent="0.25">
      <c r="A4154" s="179" t="b">
        <f>IF(E4154&lt;&gt;1,"",NOT(ISNA(VLOOKUP(P4154,Mapping!$P:$P,1,FALSE))))</f>
        <v>0</v>
      </c>
      <c r="B4154" s="180" t="str">
        <f t="shared" si="65"/>
        <v/>
      </c>
      <c r="E4154" s="183">
        <v>1</v>
      </c>
      <c r="F4154" t="s">
        <v>6022</v>
      </c>
      <c r="G4154" s="178">
        <v>3078361.2948244</v>
      </c>
      <c r="H4154" t="s">
        <v>1266</v>
      </c>
      <c r="I4154" t="s">
        <v>797</v>
      </c>
      <c r="J4154" s="178">
        <v>898301.17262085271</v>
      </c>
      <c r="K4154" s="178">
        <v>414672.22252667422</v>
      </c>
      <c r="L4154" t="s">
        <v>5</v>
      </c>
      <c r="M4154" t="s">
        <v>21</v>
      </c>
      <c r="N4154" t="s">
        <v>2829</v>
      </c>
      <c r="O4154" t="s">
        <v>21</v>
      </c>
      <c r="P4154" t="s">
        <v>2836</v>
      </c>
      <c r="Q4154" t="s">
        <v>2837</v>
      </c>
      <c r="R4154" t="s">
        <v>1259</v>
      </c>
      <c r="S4154" t="s">
        <v>21</v>
      </c>
      <c r="T4154" t="s">
        <v>1259</v>
      </c>
      <c r="U4154" t="s">
        <v>1259</v>
      </c>
      <c r="V4154" t="s">
        <v>2837</v>
      </c>
      <c r="W4154" t="s">
        <v>1259</v>
      </c>
      <c r="X4154" t="s">
        <v>21</v>
      </c>
      <c r="Y4154" t="s">
        <v>1259</v>
      </c>
      <c r="Z4154" t="s">
        <v>21</v>
      </c>
      <c r="AA4154" t="s">
        <v>6023</v>
      </c>
      <c r="AB4154" t="s">
        <v>1259</v>
      </c>
      <c r="AC4154" t="s">
        <v>10094</v>
      </c>
      <c r="AD4154" s="178">
        <v>1312591.437037121</v>
      </c>
      <c r="AE4154" t="s">
        <v>807</v>
      </c>
      <c r="AF4154" s="178">
        <v>-1347321.515123944</v>
      </c>
      <c r="AG4154" s="178">
        <v>-2076133.8825881199</v>
      </c>
      <c r="AH4154" s="178">
        <v>-449204.70264295948</v>
      </c>
      <c r="AI4154" t="s">
        <v>21</v>
      </c>
    </row>
    <row r="4155" spans="1:35" hidden="1" x14ac:dyDescent="0.25">
      <c r="A4155" s="179" t="b">
        <f>IF(E4155&lt;&gt;1,"",NOT(ISNA(VLOOKUP(P4155,Mapping!$P:$P,1,FALSE))))</f>
        <v>0</v>
      </c>
      <c r="B4155" s="180" t="str">
        <f t="shared" si="65"/>
        <v/>
      </c>
      <c r="E4155" s="183">
        <v>1</v>
      </c>
      <c r="F4155" t="s">
        <v>6024</v>
      </c>
      <c r="G4155" s="178">
        <v>525835.36906105361</v>
      </c>
      <c r="H4155" t="s">
        <v>1266</v>
      </c>
      <c r="I4155" t="s">
        <v>2830</v>
      </c>
      <c r="J4155" s="178">
        <v>218695.71048319119</v>
      </c>
      <c r="K4155" s="178">
        <v>109543.6367705036</v>
      </c>
      <c r="L4155" t="s">
        <v>5</v>
      </c>
      <c r="M4155" t="s">
        <v>21</v>
      </c>
      <c r="N4155" t="s">
        <v>2829</v>
      </c>
      <c r="O4155" t="s">
        <v>21</v>
      </c>
      <c r="P4155" t="s">
        <v>2831</v>
      </c>
      <c r="Q4155" t="s">
        <v>2832</v>
      </c>
      <c r="R4155" t="s">
        <v>1259</v>
      </c>
      <c r="S4155" t="s">
        <v>21</v>
      </c>
      <c r="T4155" t="s">
        <v>1259</v>
      </c>
      <c r="U4155" t="s">
        <v>1259</v>
      </c>
      <c r="V4155" t="s">
        <v>2832</v>
      </c>
      <c r="W4155" t="s">
        <v>1259</v>
      </c>
      <c r="X4155" t="s">
        <v>21</v>
      </c>
      <c r="Y4155" t="s">
        <v>1259</v>
      </c>
      <c r="Z4155" t="s">
        <v>21</v>
      </c>
      <c r="AA4155" t="s">
        <v>6025</v>
      </c>
      <c r="AB4155" t="s">
        <v>1259</v>
      </c>
      <c r="AC4155" t="s">
        <v>10095</v>
      </c>
      <c r="AD4155" s="178">
        <v>316575.02745002043</v>
      </c>
      <c r="AE4155" t="s">
        <v>813</v>
      </c>
      <c r="AF4155" s="178">
        <v>-254567.60119684949</v>
      </c>
      <c r="AG4155" s="178">
        <v>15562.65478371328</v>
      </c>
      <c r="AH4155" s="178">
        <v>-186409.5292312275</v>
      </c>
      <c r="AI4155" t="s">
        <v>21</v>
      </c>
    </row>
    <row r="4156" spans="1:35" hidden="1" x14ac:dyDescent="0.25">
      <c r="A4156" s="179" t="b">
        <f>IF(E4156&lt;&gt;1,"",NOT(ISNA(VLOOKUP(P4156,Mapping!$P:$P,1,FALSE))))</f>
        <v>0</v>
      </c>
      <c r="B4156" s="180" t="str">
        <f t="shared" si="65"/>
        <v/>
      </c>
      <c r="E4156" s="183">
        <v>1</v>
      </c>
      <c r="F4156" t="s">
        <v>6024</v>
      </c>
      <c r="G4156" s="178">
        <v>299113.85807618499</v>
      </c>
      <c r="H4156" t="s">
        <v>1266</v>
      </c>
      <c r="I4156" t="s">
        <v>2830</v>
      </c>
      <c r="J4156" s="178">
        <v>124401.8975447511</v>
      </c>
      <c r="K4156" s="178">
        <v>62312.316268549133</v>
      </c>
      <c r="L4156" t="s">
        <v>5</v>
      </c>
      <c r="M4156" t="s">
        <v>21</v>
      </c>
      <c r="N4156" t="s">
        <v>2829</v>
      </c>
      <c r="O4156" t="s">
        <v>21</v>
      </c>
      <c r="P4156" t="s">
        <v>2836</v>
      </c>
      <c r="Q4156" t="s">
        <v>2837</v>
      </c>
      <c r="R4156" t="s">
        <v>1259</v>
      </c>
      <c r="S4156" t="s">
        <v>21</v>
      </c>
      <c r="T4156" t="s">
        <v>1259</v>
      </c>
      <c r="U4156" t="s">
        <v>1259</v>
      </c>
      <c r="V4156" t="s">
        <v>2837</v>
      </c>
      <c r="W4156" t="s">
        <v>1259</v>
      </c>
      <c r="X4156" t="s">
        <v>21</v>
      </c>
      <c r="Y4156" t="s">
        <v>1259</v>
      </c>
      <c r="Z4156" t="s">
        <v>21</v>
      </c>
      <c r="AA4156" t="s">
        <v>6025</v>
      </c>
      <c r="AB4156" t="s">
        <v>1259</v>
      </c>
      <c r="AC4156" t="s">
        <v>10096</v>
      </c>
      <c r="AD4156" s="178">
        <v>180079.13389362631</v>
      </c>
      <c r="AE4156" t="s">
        <v>813</v>
      </c>
      <c r="AF4156" s="178">
        <v>-144807.10468593129</v>
      </c>
      <c r="AG4156" s="178">
        <v>8852.5914918510243</v>
      </c>
      <c r="AH4156" s="178">
        <v>-106036.3694630894</v>
      </c>
      <c r="AI4156" t="s">
        <v>21</v>
      </c>
    </row>
    <row r="4157" spans="1:35" hidden="1" x14ac:dyDescent="0.25">
      <c r="A4157" s="179" t="b">
        <f>IF(E4157&lt;&gt;1,"",NOT(ISNA(VLOOKUP(P4157,Mapping!$P:$P,1,FALSE))))</f>
        <v>0</v>
      </c>
      <c r="B4157" s="180" t="str">
        <f t="shared" si="65"/>
        <v/>
      </c>
      <c r="E4157" s="183">
        <v>1</v>
      </c>
      <c r="F4157" t="s">
        <v>6026</v>
      </c>
      <c r="G4157" s="178">
        <v>4655840.9602289135</v>
      </c>
      <c r="H4157" t="s">
        <v>1266</v>
      </c>
      <c r="I4157" t="s">
        <v>303</v>
      </c>
      <c r="J4157" s="178">
        <v>1264157.5594281461</v>
      </c>
      <c r="K4157" s="178">
        <v>438840.15031617018</v>
      </c>
      <c r="L4157" t="s">
        <v>5</v>
      </c>
      <c r="M4157" t="s">
        <v>21</v>
      </c>
      <c r="N4157" t="s">
        <v>2829</v>
      </c>
      <c r="O4157" t="s">
        <v>21</v>
      </c>
      <c r="P4157" t="s">
        <v>2831</v>
      </c>
      <c r="Q4157" t="s">
        <v>2832</v>
      </c>
      <c r="R4157" t="s">
        <v>1259</v>
      </c>
      <c r="S4157" t="s">
        <v>21</v>
      </c>
      <c r="T4157" t="s">
        <v>1259</v>
      </c>
      <c r="U4157" t="s">
        <v>1259</v>
      </c>
      <c r="V4157" t="s">
        <v>2832</v>
      </c>
      <c r="W4157" t="s">
        <v>1259</v>
      </c>
      <c r="X4157" t="s">
        <v>21</v>
      </c>
      <c r="Y4157" t="s">
        <v>1259</v>
      </c>
      <c r="Z4157" t="s">
        <v>21</v>
      </c>
      <c r="AA4157" t="s">
        <v>6027</v>
      </c>
      <c r="AB4157" t="s">
        <v>6028</v>
      </c>
      <c r="AC4157" t="s">
        <v>12433</v>
      </c>
      <c r="AD4157" s="178">
        <v>1571349.2324661941</v>
      </c>
      <c r="AE4157" t="s">
        <v>818</v>
      </c>
      <c r="AF4157" s="178">
        <v>-365863.87701569678</v>
      </c>
      <c r="AG4157" s="178">
        <v>4542073.3296433482</v>
      </c>
      <c r="AH4157" s="178">
        <v>-1403085.231423198</v>
      </c>
      <c r="AI4157" t="s">
        <v>21</v>
      </c>
    </row>
    <row r="4158" spans="1:35" hidden="1" x14ac:dyDescent="0.25">
      <c r="A4158" s="179" t="b">
        <f>IF(E4158&lt;&gt;1,"",NOT(ISNA(VLOOKUP(P4158,Mapping!$P:$P,1,FALSE))))</f>
        <v>0</v>
      </c>
      <c r="B4158" s="180" t="str">
        <f t="shared" si="65"/>
        <v/>
      </c>
      <c r="E4158" s="183">
        <v>1</v>
      </c>
      <c r="F4158" t="s">
        <v>6026</v>
      </c>
      <c r="G4158" s="178">
        <v>54967049.844551563</v>
      </c>
      <c r="H4158" t="s">
        <v>1266</v>
      </c>
      <c r="I4158" t="s">
        <v>303</v>
      </c>
      <c r="J4158" s="178">
        <v>14924696.13417319</v>
      </c>
      <c r="K4158" s="178">
        <v>5180964.8616161998</v>
      </c>
      <c r="L4158" t="s">
        <v>5</v>
      </c>
      <c r="M4158" t="s">
        <v>21</v>
      </c>
      <c r="N4158" t="s">
        <v>2829</v>
      </c>
      <c r="O4158" t="s">
        <v>21</v>
      </c>
      <c r="P4158" t="s">
        <v>2843</v>
      </c>
      <c r="Q4158" t="s">
        <v>2834</v>
      </c>
      <c r="R4158" t="s">
        <v>1259</v>
      </c>
      <c r="S4158" t="s">
        <v>21</v>
      </c>
      <c r="T4158" t="s">
        <v>1259</v>
      </c>
      <c r="U4158" t="s">
        <v>1259</v>
      </c>
      <c r="V4158" t="s">
        <v>2834</v>
      </c>
      <c r="W4158" t="s">
        <v>1259</v>
      </c>
      <c r="X4158" t="s">
        <v>21</v>
      </c>
      <c r="Y4158" t="s">
        <v>1259</v>
      </c>
      <c r="Z4158" t="s">
        <v>21</v>
      </c>
      <c r="AA4158" t="s">
        <v>6027</v>
      </c>
      <c r="AB4158" t="s">
        <v>6028</v>
      </c>
      <c r="AC4158" t="s">
        <v>10097</v>
      </c>
      <c r="AD4158" s="178">
        <v>18551413.659095559</v>
      </c>
      <c r="AE4158" t="s">
        <v>818</v>
      </c>
      <c r="AF4158" s="178">
        <v>-4319403.9779344052</v>
      </c>
      <c r="AG4158" s="178">
        <v>53623904.519246928</v>
      </c>
      <c r="AH4158" s="178">
        <v>-16564881.9430467</v>
      </c>
      <c r="AI4158" t="s">
        <v>21</v>
      </c>
    </row>
    <row r="4159" spans="1:35" hidden="1" x14ac:dyDescent="0.25">
      <c r="A4159" s="179" t="b">
        <f>IF(E4159&lt;&gt;1,"",NOT(ISNA(VLOOKUP(P4159,Mapping!$P:$P,1,FALSE))))</f>
        <v>0</v>
      </c>
      <c r="B4159" s="180" t="str">
        <f t="shared" si="65"/>
        <v/>
      </c>
      <c r="E4159" s="183">
        <v>1</v>
      </c>
      <c r="F4159" t="s">
        <v>6026</v>
      </c>
      <c r="G4159" s="178">
        <v>2072506.0073746259</v>
      </c>
      <c r="H4159" t="s">
        <v>1266</v>
      </c>
      <c r="I4159" t="s">
        <v>303</v>
      </c>
      <c r="J4159" s="178">
        <v>562728.44338180777</v>
      </c>
      <c r="K4159" s="178">
        <v>195345.7722410537</v>
      </c>
      <c r="L4159" t="s">
        <v>5</v>
      </c>
      <c r="M4159" t="s">
        <v>21</v>
      </c>
      <c r="N4159" t="s">
        <v>2829</v>
      </c>
      <c r="O4159" t="s">
        <v>21</v>
      </c>
      <c r="P4159" t="s">
        <v>2836</v>
      </c>
      <c r="Q4159" t="s">
        <v>2837</v>
      </c>
      <c r="R4159" t="s">
        <v>1259</v>
      </c>
      <c r="S4159" t="s">
        <v>21</v>
      </c>
      <c r="T4159" t="s">
        <v>1259</v>
      </c>
      <c r="U4159" t="s">
        <v>1259</v>
      </c>
      <c r="V4159" t="s">
        <v>2837</v>
      </c>
      <c r="W4159" t="s">
        <v>1259</v>
      </c>
      <c r="X4159" t="s">
        <v>21</v>
      </c>
      <c r="Y4159" t="s">
        <v>1259</v>
      </c>
      <c r="Z4159" t="s">
        <v>21</v>
      </c>
      <c r="AA4159" t="s">
        <v>6027</v>
      </c>
      <c r="AB4159" t="s">
        <v>6028</v>
      </c>
      <c r="AC4159" t="s">
        <v>10098</v>
      </c>
      <c r="AD4159" s="178">
        <v>699472.07213228405</v>
      </c>
      <c r="AE4159" t="s">
        <v>818</v>
      </c>
      <c r="AF4159" s="178">
        <v>-162861.03616372679</v>
      </c>
      <c r="AG4159" s="178">
        <v>2021863.363038732</v>
      </c>
      <c r="AH4159" s="178">
        <v>-624570.85536706634</v>
      </c>
      <c r="AI4159" t="s">
        <v>21</v>
      </c>
    </row>
    <row r="4160" spans="1:35" hidden="1" x14ac:dyDescent="0.25">
      <c r="A4160" s="179" t="b">
        <f>IF(E4160&lt;&gt;1,"",NOT(ISNA(VLOOKUP(P4160,Mapping!$P:$P,1,FALSE))))</f>
        <v>0</v>
      </c>
      <c r="B4160" s="180" t="str">
        <f t="shared" si="65"/>
        <v/>
      </c>
      <c r="E4160" s="183">
        <v>1</v>
      </c>
      <c r="F4160" t="s">
        <v>6029</v>
      </c>
      <c r="G4160" s="178">
        <v>234641.87422184439</v>
      </c>
      <c r="H4160" t="s">
        <v>1266</v>
      </c>
      <c r="I4160" t="s">
        <v>303</v>
      </c>
      <c r="J4160" s="178">
        <v>89416.577655149071</v>
      </c>
      <c r="K4160" s="178">
        <v>43201.218420402001</v>
      </c>
      <c r="L4160" t="s">
        <v>5</v>
      </c>
      <c r="M4160" t="s">
        <v>21</v>
      </c>
      <c r="N4160" t="s">
        <v>2829</v>
      </c>
      <c r="O4160" t="s">
        <v>21</v>
      </c>
      <c r="P4160" t="s">
        <v>2831</v>
      </c>
      <c r="Q4160" t="s">
        <v>2832</v>
      </c>
      <c r="R4160" t="s">
        <v>1259</v>
      </c>
      <c r="S4160" t="s">
        <v>21</v>
      </c>
      <c r="T4160" t="s">
        <v>1259</v>
      </c>
      <c r="U4160" t="s">
        <v>1259</v>
      </c>
      <c r="V4160" t="s">
        <v>2832</v>
      </c>
      <c r="W4160" t="s">
        <v>1259</v>
      </c>
      <c r="X4160" t="s">
        <v>21</v>
      </c>
      <c r="Y4160" t="s">
        <v>1259</v>
      </c>
      <c r="Z4160" t="s">
        <v>21</v>
      </c>
      <c r="AA4160" t="s">
        <v>6030</v>
      </c>
      <c r="AB4160" t="s">
        <v>6031</v>
      </c>
      <c r="AC4160" t="s">
        <v>10099</v>
      </c>
      <c r="AD4160" s="178">
        <v>175487.26586266869</v>
      </c>
      <c r="AE4160" t="s">
        <v>814</v>
      </c>
      <c r="AF4160" s="178">
        <v>-137960.64372062459</v>
      </c>
      <c r="AG4160" s="178">
        <v>63026.866246957419</v>
      </c>
      <c r="AH4160" s="178">
        <v>-74375.615718853107</v>
      </c>
      <c r="AI4160" t="s">
        <v>21</v>
      </c>
    </row>
    <row r="4161" spans="1:35" hidden="1" x14ac:dyDescent="0.25">
      <c r="A4161" s="179" t="b">
        <f>IF(E4161&lt;&gt;1,"",NOT(ISNA(VLOOKUP(P4161,Mapping!$P:$P,1,FALSE))))</f>
        <v>0</v>
      </c>
      <c r="B4161" s="180" t="str">
        <f t="shared" si="65"/>
        <v/>
      </c>
      <c r="E4161" s="183">
        <v>1</v>
      </c>
      <c r="F4161" t="s">
        <v>6032</v>
      </c>
      <c r="G4161" s="178">
        <v>158955.5193176429</v>
      </c>
      <c r="H4161" t="s">
        <v>1266</v>
      </c>
      <c r="I4161" t="s">
        <v>3240</v>
      </c>
      <c r="J4161" s="178">
        <v>35019.424303534273</v>
      </c>
      <c r="K4161" s="178">
        <v>13656.21094316927</v>
      </c>
      <c r="L4161" t="s">
        <v>5</v>
      </c>
      <c r="M4161" t="s">
        <v>21</v>
      </c>
      <c r="N4161" t="s">
        <v>2829</v>
      </c>
      <c r="O4161" t="s">
        <v>21</v>
      </c>
      <c r="P4161" t="s">
        <v>2831</v>
      </c>
      <c r="Q4161" t="s">
        <v>2832</v>
      </c>
      <c r="R4161" t="s">
        <v>1259</v>
      </c>
      <c r="S4161" t="s">
        <v>21</v>
      </c>
      <c r="T4161" t="s">
        <v>1259</v>
      </c>
      <c r="U4161" t="s">
        <v>1259</v>
      </c>
      <c r="V4161" t="s">
        <v>2832</v>
      </c>
      <c r="W4161" t="s">
        <v>1259</v>
      </c>
      <c r="X4161" t="s">
        <v>21</v>
      </c>
      <c r="Y4161" t="s">
        <v>1259</v>
      </c>
      <c r="Z4161" t="s">
        <v>21</v>
      </c>
      <c r="AA4161" t="s">
        <v>6033</v>
      </c>
      <c r="AB4161" t="s">
        <v>1259</v>
      </c>
      <c r="AC4161" t="s">
        <v>10100</v>
      </c>
      <c r="AD4161" s="178">
        <v>61742.129736347502</v>
      </c>
      <c r="AE4161" t="s">
        <v>810</v>
      </c>
      <c r="AF4161" s="178">
        <v>-57430.085869486429</v>
      </c>
      <c r="AG4161" s="178">
        <v>-72693.064473717575</v>
      </c>
      <c r="AH4161" s="178">
        <v>-36197.158274662652</v>
      </c>
      <c r="AI4161" t="s">
        <v>21</v>
      </c>
    </row>
    <row r="4162" spans="1:35" hidden="1" x14ac:dyDescent="0.25">
      <c r="A4162" s="179" t="b">
        <f>IF(E4162&lt;&gt;1,"",NOT(ISNA(VLOOKUP(P4162,Mapping!$P:$P,1,FALSE))))</f>
        <v>0</v>
      </c>
      <c r="B4162" s="180" t="str">
        <f t="shared" si="65"/>
        <v/>
      </c>
      <c r="E4162" s="183">
        <v>1</v>
      </c>
      <c r="F4162" t="s">
        <v>10101</v>
      </c>
      <c r="G4162" s="178">
        <v>289401.87563638802</v>
      </c>
      <c r="H4162" t="s">
        <v>1266</v>
      </c>
      <c r="I4162" t="s">
        <v>561</v>
      </c>
      <c r="J4162" s="178">
        <v>79198.730093583785</v>
      </c>
      <c r="K4162" s="178">
        <v>34195.384650144901</v>
      </c>
      <c r="L4162" t="s">
        <v>5</v>
      </c>
      <c r="M4162" t="s">
        <v>21</v>
      </c>
      <c r="N4162" t="s">
        <v>2829</v>
      </c>
      <c r="O4162" t="s">
        <v>21</v>
      </c>
      <c r="P4162" t="s">
        <v>2831</v>
      </c>
      <c r="Q4162" t="s">
        <v>2832</v>
      </c>
      <c r="R4162" t="s">
        <v>1259</v>
      </c>
      <c r="S4162" t="s">
        <v>21</v>
      </c>
      <c r="T4162" t="s">
        <v>1259</v>
      </c>
      <c r="U4162" t="s">
        <v>1259</v>
      </c>
      <c r="V4162" t="s">
        <v>2832</v>
      </c>
      <c r="W4162" t="s">
        <v>1259</v>
      </c>
      <c r="X4162" t="s">
        <v>21</v>
      </c>
      <c r="Y4162" t="s">
        <v>1259</v>
      </c>
      <c r="Z4162" t="s">
        <v>21</v>
      </c>
      <c r="AA4162" t="s">
        <v>6034</v>
      </c>
      <c r="AB4162" t="s">
        <v>1259</v>
      </c>
      <c r="AC4162" t="s">
        <v>10102</v>
      </c>
      <c r="AD4162" s="178">
        <v>133036.43810637141</v>
      </c>
      <c r="AE4162" t="s">
        <v>814</v>
      </c>
      <c r="AF4162" s="178">
        <v>-96350.372491726797</v>
      </c>
      <c r="AG4162" s="178">
        <v>-42596.806352671789</v>
      </c>
      <c r="AH4162" s="178">
        <v>-47699.868322235743</v>
      </c>
      <c r="AI4162" t="s">
        <v>21</v>
      </c>
    </row>
    <row r="4163" spans="1:35" hidden="1" x14ac:dyDescent="0.25">
      <c r="A4163" s="179" t="b">
        <f>IF(E4163&lt;&gt;1,"",NOT(ISNA(VLOOKUP(P4163,Mapping!$P:$P,1,FALSE))))</f>
        <v>0</v>
      </c>
      <c r="B4163" s="180" t="str">
        <f t="shared" si="65"/>
        <v/>
      </c>
      <c r="E4163" s="183">
        <v>1</v>
      </c>
      <c r="F4163" t="s">
        <v>6035</v>
      </c>
      <c r="G4163" s="178">
        <v>24344643.42221586</v>
      </c>
      <c r="H4163" t="s">
        <v>1266</v>
      </c>
      <c r="I4163" t="s">
        <v>303</v>
      </c>
      <c r="J4163" s="178">
        <v>11075206.243891509</v>
      </c>
      <c r="K4163" s="178">
        <v>4682659.3204456801</v>
      </c>
      <c r="L4163" t="s">
        <v>5</v>
      </c>
      <c r="M4163" t="s">
        <v>21</v>
      </c>
      <c r="N4163" t="s">
        <v>2829</v>
      </c>
      <c r="O4163" t="s">
        <v>21</v>
      </c>
      <c r="P4163" t="s">
        <v>2842</v>
      </c>
      <c r="Q4163" t="s">
        <v>2834</v>
      </c>
      <c r="R4163" t="s">
        <v>1259</v>
      </c>
      <c r="S4163" t="s">
        <v>21</v>
      </c>
      <c r="T4163" t="s">
        <v>1259</v>
      </c>
      <c r="U4163" t="s">
        <v>1259</v>
      </c>
      <c r="V4163" t="s">
        <v>2834</v>
      </c>
      <c r="W4163" t="s">
        <v>1259</v>
      </c>
      <c r="X4163" t="s">
        <v>21</v>
      </c>
      <c r="Y4163" t="s">
        <v>1259</v>
      </c>
      <c r="Z4163" t="s">
        <v>21</v>
      </c>
      <c r="AA4163" t="s">
        <v>6036</v>
      </c>
      <c r="AB4163" t="s">
        <v>1259</v>
      </c>
      <c r="AC4163" t="s">
        <v>10103</v>
      </c>
      <c r="AD4163" s="178">
        <v>14456114.73822723</v>
      </c>
      <c r="AE4163" t="s">
        <v>810</v>
      </c>
      <c r="AF4163" s="178">
        <v>-4538892.5425681397</v>
      </c>
      <c r="AG4163" s="178">
        <v>-11106806.296585569</v>
      </c>
      <c r="AH4163" s="178">
        <v>-2653127.6031729318</v>
      </c>
      <c r="AI4163" t="s">
        <v>21</v>
      </c>
    </row>
    <row r="4164" spans="1:35" hidden="1" x14ac:dyDescent="0.25">
      <c r="A4164" s="179" t="b">
        <f>IF(E4164&lt;&gt;1,"",NOT(ISNA(VLOOKUP(P4164,Mapping!$P:$P,1,FALSE))))</f>
        <v>0</v>
      </c>
      <c r="B4164" s="180" t="str">
        <f t="shared" si="65"/>
        <v/>
      </c>
      <c r="E4164" s="183">
        <v>1</v>
      </c>
      <c r="F4164" t="s">
        <v>6037</v>
      </c>
      <c r="G4164" s="178">
        <v>792629.47732447437</v>
      </c>
      <c r="H4164" t="s">
        <v>1266</v>
      </c>
      <c r="I4164" t="s">
        <v>303</v>
      </c>
      <c r="J4164" s="178">
        <v>216006.75583363869</v>
      </c>
      <c r="K4164" s="178">
        <v>167661.63516134059</v>
      </c>
      <c r="L4164" t="s">
        <v>5</v>
      </c>
      <c r="M4164" t="s">
        <v>21</v>
      </c>
      <c r="N4164" t="s">
        <v>2829</v>
      </c>
      <c r="O4164" t="s">
        <v>21</v>
      </c>
      <c r="P4164" t="s">
        <v>2831</v>
      </c>
      <c r="Q4164" t="s">
        <v>2832</v>
      </c>
      <c r="R4164" t="s">
        <v>1259</v>
      </c>
      <c r="S4164" t="s">
        <v>21</v>
      </c>
      <c r="T4164" t="s">
        <v>1259</v>
      </c>
      <c r="U4164" t="s">
        <v>1259</v>
      </c>
      <c r="V4164" t="s">
        <v>2832</v>
      </c>
      <c r="W4164" t="s">
        <v>1259</v>
      </c>
      <c r="X4164" t="s">
        <v>21</v>
      </c>
      <c r="Y4164" t="s">
        <v>1259</v>
      </c>
      <c r="Z4164" t="s">
        <v>21</v>
      </c>
      <c r="AA4164" t="s">
        <v>6038</v>
      </c>
      <c r="AB4164" t="s">
        <v>6039</v>
      </c>
      <c r="AC4164" t="s">
        <v>10104</v>
      </c>
      <c r="AD4164" s="178">
        <v>361987.48505828012</v>
      </c>
      <c r="AE4164" t="s">
        <v>814</v>
      </c>
      <c r="AF4164" s="178">
        <v>-366222.08725768898</v>
      </c>
      <c r="AG4164" s="178">
        <v>-361622.96226417669</v>
      </c>
      <c r="AH4164" s="178">
        <v>-291993.19128463371</v>
      </c>
      <c r="AI4164" t="s">
        <v>21</v>
      </c>
    </row>
    <row r="4165" spans="1:35" hidden="1" x14ac:dyDescent="0.25">
      <c r="A4165" s="179" t="b">
        <f>IF(E4165&lt;&gt;1,"",NOT(ISNA(VLOOKUP(P4165,Mapping!$P:$P,1,FALSE))))</f>
        <v>0</v>
      </c>
      <c r="B4165" s="180" t="str">
        <f t="shared" si="65"/>
        <v/>
      </c>
      <c r="E4165" s="183">
        <v>1</v>
      </c>
      <c r="F4165" t="s">
        <v>6037</v>
      </c>
      <c r="G4165" s="178">
        <v>1868643.356704761</v>
      </c>
      <c r="H4165" t="s">
        <v>1266</v>
      </c>
      <c r="I4165" t="s">
        <v>303</v>
      </c>
      <c r="J4165" s="178">
        <v>509241.20391581272</v>
      </c>
      <c r="K4165" s="178">
        <v>395266.40086114628</v>
      </c>
      <c r="L4165" t="s">
        <v>5</v>
      </c>
      <c r="M4165" t="s">
        <v>21</v>
      </c>
      <c r="N4165" t="s">
        <v>2829</v>
      </c>
      <c r="O4165" t="s">
        <v>21</v>
      </c>
      <c r="P4165" t="s">
        <v>2851</v>
      </c>
      <c r="Q4165" t="s">
        <v>2834</v>
      </c>
      <c r="R4165" t="s">
        <v>1259</v>
      </c>
      <c r="S4165" t="s">
        <v>21</v>
      </c>
      <c r="T4165" t="s">
        <v>1259</v>
      </c>
      <c r="U4165" t="s">
        <v>1259</v>
      </c>
      <c r="V4165" t="s">
        <v>2834</v>
      </c>
      <c r="W4165" t="s">
        <v>1259</v>
      </c>
      <c r="X4165" t="s">
        <v>21</v>
      </c>
      <c r="Y4165" t="s">
        <v>1259</v>
      </c>
      <c r="Z4165" t="s">
        <v>21</v>
      </c>
      <c r="AA4165" t="s">
        <v>6038</v>
      </c>
      <c r="AB4165" t="s">
        <v>6039</v>
      </c>
      <c r="AC4165" t="s">
        <v>10105</v>
      </c>
      <c r="AD4165" s="178">
        <v>853394.33936736779</v>
      </c>
      <c r="AE4165" t="s">
        <v>814</v>
      </c>
      <c r="AF4165" s="178">
        <v>-863377.51750366495</v>
      </c>
      <c r="AG4165" s="178">
        <v>-852534.9679749856</v>
      </c>
      <c r="AH4165" s="178">
        <v>-688381.081837676</v>
      </c>
      <c r="AI4165" t="s">
        <v>21</v>
      </c>
    </row>
    <row r="4166" spans="1:35" hidden="1" x14ac:dyDescent="0.25">
      <c r="A4166" s="179" t="b">
        <f>IF(E4166&lt;&gt;1,"",NOT(ISNA(VLOOKUP(P4166,Mapping!$P:$P,1,FALSE))))</f>
        <v>0</v>
      </c>
      <c r="B4166" s="180" t="str">
        <f t="shared" si="65"/>
        <v/>
      </c>
      <c r="E4166" s="183">
        <v>1</v>
      </c>
      <c r="F4166" t="s">
        <v>6037</v>
      </c>
      <c r="G4166" s="178">
        <v>719821.16702952271</v>
      </c>
      <c r="H4166" t="s">
        <v>1266</v>
      </c>
      <c r="I4166" t="s">
        <v>303</v>
      </c>
      <c r="J4166" s="178">
        <v>196165.09291992919</v>
      </c>
      <c r="K4166" s="178">
        <v>152260.79440710699</v>
      </c>
      <c r="L4166" t="s">
        <v>5</v>
      </c>
      <c r="M4166" t="s">
        <v>21</v>
      </c>
      <c r="N4166" t="s">
        <v>2829</v>
      </c>
      <c r="O4166" t="s">
        <v>21</v>
      </c>
      <c r="P4166" t="s">
        <v>2836</v>
      </c>
      <c r="Q4166" t="s">
        <v>2837</v>
      </c>
      <c r="R4166" t="s">
        <v>1259</v>
      </c>
      <c r="S4166" t="s">
        <v>21</v>
      </c>
      <c r="T4166" t="s">
        <v>1259</v>
      </c>
      <c r="U4166" t="s">
        <v>1259</v>
      </c>
      <c r="V4166" t="s">
        <v>2837</v>
      </c>
      <c r="W4166" t="s">
        <v>1259</v>
      </c>
      <c r="X4166" t="s">
        <v>21</v>
      </c>
      <c r="Y4166" t="s">
        <v>1259</v>
      </c>
      <c r="Z4166" t="s">
        <v>21</v>
      </c>
      <c r="AA4166" t="s">
        <v>6038</v>
      </c>
      <c r="AB4166" t="s">
        <v>6039</v>
      </c>
      <c r="AC4166" t="s">
        <v>10106</v>
      </c>
      <c r="AD4166" s="178">
        <v>328736.51737540349</v>
      </c>
      <c r="AE4166" t="s">
        <v>814</v>
      </c>
      <c r="AF4166" s="178">
        <v>-332582.14308613591</v>
      </c>
      <c r="AG4166" s="178">
        <v>-328405.47843404708</v>
      </c>
      <c r="AH4166" s="178">
        <v>-265171.66687347193</v>
      </c>
      <c r="AI4166" t="s">
        <v>21</v>
      </c>
    </row>
    <row r="4167" spans="1:35" hidden="1" x14ac:dyDescent="0.25">
      <c r="A4167" s="179" t="b">
        <f>IF(E4167&lt;&gt;1,"",NOT(ISNA(VLOOKUP(P4167,Mapping!$P:$P,1,FALSE))))</f>
        <v>0</v>
      </c>
      <c r="B4167" s="180" t="str">
        <f t="shared" si="65"/>
        <v/>
      </c>
      <c r="E4167" s="183">
        <v>1</v>
      </c>
      <c r="F4167" t="s">
        <v>6040</v>
      </c>
      <c r="G4167" s="178">
        <v>1124762.9096116179</v>
      </c>
      <c r="H4167" t="s">
        <v>1266</v>
      </c>
      <c r="I4167" t="s">
        <v>561</v>
      </c>
      <c r="J4167" s="178">
        <v>346586.57211539667</v>
      </c>
      <c r="K4167" s="178">
        <v>177578.28792319639</v>
      </c>
      <c r="L4167" t="s">
        <v>5</v>
      </c>
      <c r="M4167" t="s">
        <v>21</v>
      </c>
      <c r="N4167" t="s">
        <v>2829</v>
      </c>
      <c r="O4167" t="s">
        <v>21</v>
      </c>
      <c r="P4167" t="s">
        <v>2831</v>
      </c>
      <c r="Q4167" t="s">
        <v>2832</v>
      </c>
      <c r="R4167" t="s">
        <v>1259</v>
      </c>
      <c r="S4167" t="s">
        <v>21</v>
      </c>
      <c r="T4167" t="s">
        <v>1259</v>
      </c>
      <c r="U4167" t="s">
        <v>1259</v>
      </c>
      <c r="V4167" t="s">
        <v>2832</v>
      </c>
      <c r="W4167" t="s">
        <v>1259</v>
      </c>
      <c r="X4167" t="s">
        <v>21</v>
      </c>
      <c r="Y4167" t="s">
        <v>1259</v>
      </c>
      <c r="Z4167" t="s">
        <v>21</v>
      </c>
      <c r="AA4167" t="s">
        <v>6041</v>
      </c>
      <c r="AB4167" t="s">
        <v>1259</v>
      </c>
      <c r="AC4167" t="s">
        <v>10107</v>
      </c>
      <c r="AD4167" s="178">
        <v>524549.58879031567</v>
      </c>
      <c r="AE4167" t="s">
        <v>818</v>
      </c>
      <c r="AF4167" s="178">
        <v>-361126.26004294067</v>
      </c>
      <c r="AG4167" s="178">
        <v>118999.3569858933</v>
      </c>
      <c r="AH4167" s="178">
        <v>-414964.12783622998</v>
      </c>
      <c r="AI4167" t="s">
        <v>21</v>
      </c>
    </row>
    <row r="4168" spans="1:35" hidden="1" x14ac:dyDescent="0.25">
      <c r="A4168" s="179" t="b">
        <f>IF(E4168&lt;&gt;1,"",NOT(ISNA(VLOOKUP(P4168,Mapping!$P:$P,1,FALSE))))</f>
        <v>0</v>
      </c>
      <c r="B4168" s="180" t="str">
        <f t="shared" si="65"/>
        <v/>
      </c>
      <c r="E4168" s="183">
        <v>1</v>
      </c>
      <c r="F4168" t="s">
        <v>6040</v>
      </c>
      <c r="G4168" s="178">
        <v>2275329.9733057148</v>
      </c>
      <c r="H4168" t="s">
        <v>1266</v>
      </c>
      <c r="I4168" t="s">
        <v>561</v>
      </c>
      <c r="J4168" s="178">
        <v>701124.48511637771</v>
      </c>
      <c r="K4168" s="178">
        <v>359230.55220542371</v>
      </c>
      <c r="L4168" t="s">
        <v>5</v>
      </c>
      <c r="M4168" t="s">
        <v>21</v>
      </c>
      <c r="N4168" t="s">
        <v>2829</v>
      </c>
      <c r="O4168" t="s">
        <v>21</v>
      </c>
      <c r="P4168" t="s">
        <v>2836</v>
      </c>
      <c r="Q4168" t="s">
        <v>2837</v>
      </c>
      <c r="R4168" t="s">
        <v>1259</v>
      </c>
      <c r="S4168" t="s">
        <v>21</v>
      </c>
      <c r="T4168" t="s">
        <v>1259</v>
      </c>
      <c r="U4168" t="s">
        <v>1259</v>
      </c>
      <c r="V4168" t="s">
        <v>2837</v>
      </c>
      <c r="W4168" t="s">
        <v>1259</v>
      </c>
      <c r="X4168" t="s">
        <v>21</v>
      </c>
      <c r="Y4168" t="s">
        <v>1259</v>
      </c>
      <c r="Z4168" t="s">
        <v>21</v>
      </c>
      <c r="AA4168" t="s">
        <v>6041</v>
      </c>
      <c r="AB4168" t="s">
        <v>1259</v>
      </c>
      <c r="AC4168" t="s">
        <v>10108</v>
      </c>
      <c r="AD4168" s="178">
        <v>1061133.3212187069</v>
      </c>
      <c r="AE4168" t="s">
        <v>818</v>
      </c>
      <c r="AF4168" s="178">
        <v>-730537.42846768023</v>
      </c>
      <c r="AG4168" s="178">
        <v>240728.78065263061</v>
      </c>
      <c r="AH4168" s="178">
        <v>-839448.304921848</v>
      </c>
      <c r="AI4168" t="s">
        <v>21</v>
      </c>
    </row>
    <row r="4169" spans="1:35" hidden="1" x14ac:dyDescent="0.25">
      <c r="A4169" s="179" t="b">
        <f>IF(E4169&lt;&gt;1,"",NOT(ISNA(VLOOKUP(P4169,Mapping!$P:$P,1,FALSE))))</f>
        <v>0</v>
      </c>
      <c r="B4169" s="180" t="str">
        <f t="shared" si="65"/>
        <v/>
      </c>
      <c r="E4169" s="183">
        <v>1</v>
      </c>
      <c r="F4169" t="s">
        <v>6042</v>
      </c>
      <c r="G4169" s="178">
        <v>1233574.8378304809</v>
      </c>
      <c r="H4169" t="s">
        <v>1266</v>
      </c>
      <c r="I4169" t="s">
        <v>561</v>
      </c>
      <c r="J4169" s="178">
        <v>573703.45241588331</v>
      </c>
      <c r="K4169" s="178">
        <v>253899.954766738</v>
      </c>
      <c r="L4169" t="s">
        <v>5</v>
      </c>
      <c r="M4169" t="s">
        <v>21</v>
      </c>
      <c r="N4169" t="s">
        <v>2829</v>
      </c>
      <c r="O4169" t="s">
        <v>21</v>
      </c>
      <c r="P4169" t="s">
        <v>2831</v>
      </c>
      <c r="Q4169" t="s">
        <v>2832</v>
      </c>
      <c r="R4169" t="s">
        <v>1259</v>
      </c>
      <c r="S4169" t="s">
        <v>21</v>
      </c>
      <c r="T4169" t="s">
        <v>1259</v>
      </c>
      <c r="U4169" t="s">
        <v>1259</v>
      </c>
      <c r="V4169" t="s">
        <v>2832</v>
      </c>
      <c r="W4169" t="s">
        <v>1259</v>
      </c>
      <c r="X4169" t="s">
        <v>21</v>
      </c>
      <c r="Y4169" t="s">
        <v>1259</v>
      </c>
      <c r="Z4169" t="s">
        <v>21</v>
      </c>
      <c r="AA4169" t="s">
        <v>6043</v>
      </c>
      <c r="AB4169" t="s">
        <v>1259</v>
      </c>
      <c r="AC4169" t="s">
        <v>10109</v>
      </c>
      <c r="AD4169" s="178">
        <v>869428.80160326045</v>
      </c>
      <c r="AE4169" t="s">
        <v>809</v>
      </c>
      <c r="AF4169" s="178">
        <v>-585770.53591947118</v>
      </c>
      <c r="AG4169" s="178">
        <v>-293070.13279421779</v>
      </c>
      <c r="AH4169" s="178">
        <v>-399404.99520893942</v>
      </c>
      <c r="AI4169" t="s">
        <v>21</v>
      </c>
    </row>
    <row r="4170" spans="1:35" hidden="1" x14ac:dyDescent="0.25">
      <c r="A4170" s="179" t="b">
        <f>IF(E4170&lt;&gt;1,"",NOT(ISNA(VLOOKUP(P4170,Mapping!$P:$P,1,FALSE))))</f>
        <v>0</v>
      </c>
      <c r="B4170" s="180" t="str">
        <f t="shared" si="65"/>
        <v/>
      </c>
      <c r="E4170" s="183">
        <v>1</v>
      </c>
      <c r="F4170" t="s">
        <v>6042</v>
      </c>
      <c r="G4170" s="178">
        <v>4418526.4349480681</v>
      </c>
      <c r="H4170" t="s">
        <v>1266</v>
      </c>
      <c r="I4170" t="s">
        <v>561</v>
      </c>
      <c r="J4170" s="178">
        <v>2054941.29142484</v>
      </c>
      <c r="K4170" s="178">
        <v>909441.10366421018</v>
      </c>
      <c r="L4170" t="s">
        <v>5</v>
      </c>
      <c r="M4170" t="s">
        <v>21</v>
      </c>
      <c r="N4170" t="s">
        <v>2829</v>
      </c>
      <c r="O4170" t="s">
        <v>21</v>
      </c>
      <c r="P4170" t="s">
        <v>2833</v>
      </c>
      <c r="Q4170" t="s">
        <v>2834</v>
      </c>
      <c r="R4170" t="s">
        <v>1259</v>
      </c>
      <c r="S4170" t="s">
        <v>21</v>
      </c>
      <c r="T4170" t="s">
        <v>1259</v>
      </c>
      <c r="U4170" t="s">
        <v>1259</v>
      </c>
      <c r="V4170" t="s">
        <v>2834</v>
      </c>
      <c r="W4170" t="s">
        <v>1259</v>
      </c>
      <c r="X4170" t="s">
        <v>21</v>
      </c>
      <c r="Y4170" t="s">
        <v>1259</v>
      </c>
      <c r="Z4170" t="s">
        <v>21</v>
      </c>
      <c r="AA4170" t="s">
        <v>6043</v>
      </c>
      <c r="AB4170" t="s">
        <v>1259</v>
      </c>
      <c r="AC4170" t="s">
        <v>10110</v>
      </c>
      <c r="AD4170" s="178">
        <v>3114196.2573957252</v>
      </c>
      <c r="AE4170" t="s">
        <v>809</v>
      </c>
      <c r="AF4170" s="178">
        <v>-2098164.2283867332</v>
      </c>
      <c r="AG4170" s="178">
        <v>-1049744.279254619</v>
      </c>
      <c r="AH4170" s="178">
        <v>-1430623.806079549</v>
      </c>
      <c r="AI4170" t="s">
        <v>21</v>
      </c>
    </row>
    <row r="4171" spans="1:35" hidden="1" x14ac:dyDescent="0.25">
      <c r="A4171" s="179" t="b">
        <f>IF(E4171&lt;&gt;1,"",NOT(ISNA(VLOOKUP(P4171,Mapping!$P:$P,1,FALSE))))</f>
        <v>0</v>
      </c>
      <c r="B4171" s="180" t="str">
        <f t="shared" si="65"/>
        <v/>
      </c>
      <c r="E4171" s="183">
        <v>1</v>
      </c>
      <c r="F4171" t="s">
        <v>6044</v>
      </c>
      <c r="G4171" s="178">
        <v>641144.63158157479</v>
      </c>
      <c r="H4171" t="s">
        <v>1266</v>
      </c>
      <c r="I4171" t="s">
        <v>303</v>
      </c>
      <c r="J4171" s="178">
        <v>247194.31290184619</v>
      </c>
      <c r="K4171" s="178">
        <v>170246.74527280801</v>
      </c>
      <c r="L4171" t="s">
        <v>5</v>
      </c>
      <c r="M4171" t="s">
        <v>21</v>
      </c>
      <c r="N4171" t="s">
        <v>2829</v>
      </c>
      <c r="O4171" t="s">
        <v>21</v>
      </c>
      <c r="P4171" t="s">
        <v>2831</v>
      </c>
      <c r="Q4171" t="s">
        <v>2832</v>
      </c>
      <c r="R4171" t="s">
        <v>1259</v>
      </c>
      <c r="S4171" t="s">
        <v>21</v>
      </c>
      <c r="T4171" t="s">
        <v>1259</v>
      </c>
      <c r="U4171" t="s">
        <v>1259</v>
      </c>
      <c r="V4171" t="s">
        <v>2832</v>
      </c>
      <c r="W4171" t="s">
        <v>1259</v>
      </c>
      <c r="X4171" t="s">
        <v>21</v>
      </c>
      <c r="Y4171" t="s">
        <v>1259</v>
      </c>
      <c r="Z4171" t="s">
        <v>21</v>
      </c>
      <c r="AA4171" t="s">
        <v>6045</v>
      </c>
      <c r="AB4171" t="s">
        <v>6046</v>
      </c>
      <c r="AC4171" t="s">
        <v>10111</v>
      </c>
      <c r="AD4171" s="178">
        <v>453895.97716935189</v>
      </c>
      <c r="AE4171" t="s">
        <v>814</v>
      </c>
      <c r="AF4171" s="178">
        <v>-241375.52044361949</v>
      </c>
      <c r="AG4171" s="178">
        <v>-75948.789675677544</v>
      </c>
      <c r="AH4171" s="178">
        <v>-306209.87215283088</v>
      </c>
      <c r="AI4171" t="s">
        <v>21</v>
      </c>
    </row>
    <row r="4172" spans="1:35" hidden="1" x14ac:dyDescent="0.25">
      <c r="A4172" s="179" t="b">
        <f>IF(E4172&lt;&gt;1,"",NOT(ISNA(VLOOKUP(P4172,Mapping!$P:$P,1,FALSE))))</f>
        <v>0</v>
      </c>
      <c r="B4172" s="180" t="str">
        <f t="shared" si="65"/>
        <v/>
      </c>
      <c r="E4172" s="183">
        <v>1</v>
      </c>
      <c r="F4172" t="s">
        <v>6047</v>
      </c>
      <c r="G4172" s="178">
        <v>5498769.6086363532</v>
      </c>
      <c r="H4172" t="s">
        <v>1266</v>
      </c>
      <c r="I4172" t="s">
        <v>303</v>
      </c>
      <c r="J4172" s="178">
        <v>1801454.0847082599</v>
      </c>
      <c r="K4172" s="178">
        <v>1267768.3020379839</v>
      </c>
      <c r="L4172" t="s">
        <v>5</v>
      </c>
      <c r="M4172" t="s">
        <v>21</v>
      </c>
      <c r="N4172" t="s">
        <v>2829</v>
      </c>
      <c r="O4172" t="s">
        <v>21</v>
      </c>
      <c r="P4172" t="s">
        <v>2831</v>
      </c>
      <c r="Q4172" t="s">
        <v>2832</v>
      </c>
      <c r="R4172" t="s">
        <v>1259</v>
      </c>
      <c r="S4172" t="s">
        <v>21</v>
      </c>
      <c r="T4172" t="s">
        <v>1259</v>
      </c>
      <c r="U4172" t="s">
        <v>1259</v>
      </c>
      <c r="V4172" t="s">
        <v>2832</v>
      </c>
      <c r="W4172" t="s">
        <v>1259</v>
      </c>
      <c r="X4172" t="s">
        <v>21</v>
      </c>
      <c r="Y4172" t="s">
        <v>1259</v>
      </c>
      <c r="Z4172" t="s">
        <v>21</v>
      </c>
      <c r="AA4172" t="s">
        <v>6048</v>
      </c>
      <c r="AB4172" t="s">
        <v>6049</v>
      </c>
      <c r="AC4172" t="s">
        <v>12434</v>
      </c>
      <c r="AD4172" s="178">
        <v>2834835.221607463</v>
      </c>
      <c r="AE4172" t="s">
        <v>807</v>
      </c>
      <c r="AF4172" s="178">
        <v>-1747461.9371014831</v>
      </c>
      <c r="AG4172" s="178">
        <v>4369779.5041488204</v>
      </c>
      <c r="AH4172" s="178">
        <v>-1467550.383039366</v>
      </c>
      <c r="AI4172" t="s">
        <v>21</v>
      </c>
    </row>
    <row r="4173" spans="1:35" hidden="1" x14ac:dyDescent="0.25">
      <c r="A4173" s="179" t="b">
        <f>IF(E4173&lt;&gt;1,"",NOT(ISNA(VLOOKUP(P4173,Mapping!$P:$P,1,FALSE))))</f>
        <v>0</v>
      </c>
      <c r="B4173" s="180" t="str">
        <f t="shared" si="65"/>
        <v/>
      </c>
      <c r="E4173" s="183">
        <v>1</v>
      </c>
      <c r="F4173" t="s">
        <v>6047</v>
      </c>
      <c r="G4173" s="178">
        <v>3033181.3478379892</v>
      </c>
      <c r="H4173" t="s">
        <v>1266</v>
      </c>
      <c r="I4173" t="s">
        <v>303</v>
      </c>
      <c r="J4173" s="178">
        <v>993701.74013868254</v>
      </c>
      <c r="K4173" s="178">
        <v>699314.83601028007</v>
      </c>
      <c r="L4173" t="s">
        <v>5</v>
      </c>
      <c r="M4173" t="s">
        <v>21</v>
      </c>
      <c r="N4173" t="s">
        <v>2829</v>
      </c>
      <c r="O4173" t="s">
        <v>21</v>
      </c>
      <c r="P4173" t="s">
        <v>2836</v>
      </c>
      <c r="Q4173" t="s">
        <v>2837</v>
      </c>
      <c r="R4173" t="s">
        <v>1259</v>
      </c>
      <c r="S4173" t="s">
        <v>21</v>
      </c>
      <c r="T4173" t="s">
        <v>1259</v>
      </c>
      <c r="U4173" t="s">
        <v>1259</v>
      </c>
      <c r="V4173" t="s">
        <v>2837</v>
      </c>
      <c r="W4173" t="s">
        <v>1259</v>
      </c>
      <c r="X4173" t="s">
        <v>21</v>
      </c>
      <c r="Y4173" t="s">
        <v>1259</v>
      </c>
      <c r="Z4173" t="s">
        <v>21</v>
      </c>
      <c r="AA4173" t="s">
        <v>6048</v>
      </c>
      <c r="AB4173" t="s">
        <v>6049</v>
      </c>
      <c r="AC4173" t="s">
        <v>10112</v>
      </c>
      <c r="AD4173" s="178">
        <v>1563726.056983555</v>
      </c>
      <c r="AE4173" t="s">
        <v>807</v>
      </c>
      <c r="AF4173" s="178">
        <v>-963919.08207034459</v>
      </c>
      <c r="AG4173" s="178">
        <v>2410418.08067967</v>
      </c>
      <c r="AH4173" s="178">
        <v>-809516.81297143828</v>
      </c>
      <c r="AI4173" t="s">
        <v>21</v>
      </c>
    </row>
    <row r="4174" spans="1:35" hidden="1" x14ac:dyDescent="0.25">
      <c r="A4174" s="179" t="b">
        <f>IF(E4174&lt;&gt;1,"",NOT(ISNA(VLOOKUP(P4174,Mapping!$P:$P,1,FALSE))))</f>
        <v>0</v>
      </c>
      <c r="B4174" s="180" t="str">
        <f t="shared" si="65"/>
        <v/>
      </c>
      <c r="E4174" s="183">
        <v>1</v>
      </c>
      <c r="F4174" t="s">
        <v>6050</v>
      </c>
      <c r="G4174" s="178">
        <v>1392657.083243076</v>
      </c>
      <c r="H4174" t="s">
        <v>1266</v>
      </c>
      <c r="I4174" t="s">
        <v>303</v>
      </c>
      <c r="J4174" s="178">
        <v>651422.87151951226</v>
      </c>
      <c r="K4174" s="178">
        <v>422573.9166553641</v>
      </c>
      <c r="L4174" t="s">
        <v>5</v>
      </c>
      <c r="M4174" t="s">
        <v>21</v>
      </c>
      <c r="N4174" t="s">
        <v>2829</v>
      </c>
      <c r="O4174" t="s">
        <v>21</v>
      </c>
      <c r="P4174" t="s">
        <v>2831</v>
      </c>
      <c r="Q4174" t="s">
        <v>2832</v>
      </c>
      <c r="R4174" t="s">
        <v>1259</v>
      </c>
      <c r="S4174" t="s">
        <v>21</v>
      </c>
      <c r="T4174" t="s">
        <v>1259</v>
      </c>
      <c r="U4174" t="s">
        <v>1259</v>
      </c>
      <c r="V4174" t="s">
        <v>2832</v>
      </c>
      <c r="W4174" t="s">
        <v>1259</v>
      </c>
      <c r="X4174" t="s">
        <v>21</v>
      </c>
      <c r="Y4174" t="s">
        <v>1259</v>
      </c>
      <c r="Z4174" t="s">
        <v>21</v>
      </c>
      <c r="AA4174" t="s">
        <v>6051</v>
      </c>
      <c r="AB4174" t="s">
        <v>6052</v>
      </c>
      <c r="AC4174" t="s">
        <v>10113</v>
      </c>
      <c r="AD4174" s="178">
        <v>1118766.347314171</v>
      </c>
      <c r="AE4174" t="s">
        <v>809</v>
      </c>
      <c r="AF4174" s="178">
        <v>-841184.23480276193</v>
      </c>
      <c r="AG4174" s="178">
        <v>-150194.77809594199</v>
      </c>
      <c r="AH4174" s="178">
        <v>-501742.99519504618</v>
      </c>
      <c r="AI4174" t="s">
        <v>21</v>
      </c>
    </row>
    <row r="4175" spans="1:35" hidden="1" x14ac:dyDescent="0.25">
      <c r="A4175" s="179" t="b">
        <f>IF(E4175&lt;&gt;1,"",NOT(ISNA(VLOOKUP(P4175,Mapping!$P:$P,1,FALSE))))</f>
        <v>0</v>
      </c>
      <c r="B4175" s="180" t="str">
        <f t="shared" si="65"/>
        <v/>
      </c>
      <c r="E4175" s="183">
        <v>1</v>
      </c>
      <c r="F4175" t="s">
        <v>6050</v>
      </c>
      <c r="G4175" s="178">
        <v>306943.61972379638</v>
      </c>
      <c r="H4175" t="s">
        <v>1266</v>
      </c>
      <c r="I4175" t="s">
        <v>303</v>
      </c>
      <c r="J4175" s="178">
        <v>143574.53572809539</v>
      </c>
      <c r="K4175" s="178">
        <v>93135.897659036738</v>
      </c>
      <c r="L4175" t="s">
        <v>5</v>
      </c>
      <c r="M4175" t="s">
        <v>21</v>
      </c>
      <c r="N4175" t="s">
        <v>2829</v>
      </c>
      <c r="O4175" t="s">
        <v>21</v>
      </c>
      <c r="P4175" t="s">
        <v>2836</v>
      </c>
      <c r="Q4175" t="s">
        <v>2837</v>
      </c>
      <c r="R4175" t="s">
        <v>1259</v>
      </c>
      <c r="S4175" t="s">
        <v>21</v>
      </c>
      <c r="T4175" t="s">
        <v>1259</v>
      </c>
      <c r="U4175" t="s">
        <v>1259</v>
      </c>
      <c r="V4175" t="s">
        <v>2837</v>
      </c>
      <c r="W4175" t="s">
        <v>1259</v>
      </c>
      <c r="X4175" t="s">
        <v>21</v>
      </c>
      <c r="Y4175" t="s">
        <v>1259</v>
      </c>
      <c r="Z4175" t="s">
        <v>21</v>
      </c>
      <c r="AA4175" t="s">
        <v>6051</v>
      </c>
      <c r="AB4175" t="s">
        <v>6052</v>
      </c>
      <c r="AC4175" t="s">
        <v>10114</v>
      </c>
      <c r="AD4175" s="178">
        <v>246577.70846941901</v>
      </c>
      <c r="AE4175" t="s">
        <v>809</v>
      </c>
      <c r="AF4175" s="178">
        <v>-185398.21251882851</v>
      </c>
      <c r="AG4175" s="178">
        <v>-33103.144634158409</v>
      </c>
      <c r="AH4175" s="178">
        <v>-110584.8761832968</v>
      </c>
      <c r="AI4175" t="s">
        <v>21</v>
      </c>
    </row>
    <row r="4176" spans="1:35" hidden="1" x14ac:dyDescent="0.25">
      <c r="A4176" s="179" t="b">
        <f>IF(E4176&lt;&gt;1,"",NOT(ISNA(VLOOKUP(P4176,Mapping!$P:$P,1,FALSE))))</f>
        <v>0</v>
      </c>
      <c r="B4176" s="180" t="str">
        <f t="shared" si="65"/>
        <v/>
      </c>
      <c r="E4176" s="183">
        <v>1</v>
      </c>
      <c r="F4176" t="s">
        <v>6053</v>
      </c>
      <c r="G4176" s="178">
        <v>1017727.556768325</v>
      </c>
      <c r="H4176" t="s">
        <v>1266</v>
      </c>
      <c r="I4176" t="s">
        <v>303</v>
      </c>
      <c r="J4176" s="178">
        <v>534489.6349146869</v>
      </c>
      <c r="K4176" s="178">
        <v>330283.10547534039</v>
      </c>
      <c r="L4176" t="s">
        <v>5</v>
      </c>
      <c r="M4176" t="s">
        <v>21</v>
      </c>
      <c r="N4176" t="s">
        <v>2829</v>
      </c>
      <c r="O4176" t="s">
        <v>21</v>
      </c>
      <c r="P4176" t="s">
        <v>2831</v>
      </c>
      <c r="Q4176" t="s">
        <v>2832</v>
      </c>
      <c r="R4176" t="s">
        <v>1259</v>
      </c>
      <c r="S4176" t="s">
        <v>21</v>
      </c>
      <c r="T4176" t="s">
        <v>1259</v>
      </c>
      <c r="U4176" t="s">
        <v>1259</v>
      </c>
      <c r="V4176" t="s">
        <v>2832</v>
      </c>
      <c r="W4176" t="s">
        <v>1259</v>
      </c>
      <c r="X4176" t="s">
        <v>21</v>
      </c>
      <c r="Y4176" t="s">
        <v>1259</v>
      </c>
      <c r="Z4176" t="s">
        <v>21</v>
      </c>
      <c r="AA4176" t="s">
        <v>6054</v>
      </c>
      <c r="AB4176" t="s">
        <v>6055</v>
      </c>
      <c r="AC4176" t="s">
        <v>10115</v>
      </c>
      <c r="AD4176" s="178">
        <v>801523.47446452547</v>
      </c>
      <c r="AE4176" t="s">
        <v>813</v>
      </c>
      <c r="AF4176" s="178">
        <v>-575736.67696883413</v>
      </c>
      <c r="AG4176" s="178">
        <v>-387659.34287865442</v>
      </c>
      <c r="AH4176" s="178">
        <v>-337309.73456256732</v>
      </c>
      <c r="AI4176" t="s">
        <v>21</v>
      </c>
    </row>
    <row r="4177" spans="1:35" hidden="1" x14ac:dyDescent="0.25">
      <c r="A4177" s="179" t="b">
        <f>IF(E4177&lt;&gt;1,"",NOT(ISNA(VLOOKUP(P4177,Mapping!$P:$P,1,FALSE))))</f>
        <v>0</v>
      </c>
      <c r="B4177" s="180" t="str">
        <f t="shared" si="65"/>
        <v/>
      </c>
      <c r="E4177" s="183">
        <v>1</v>
      </c>
      <c r="F4177" t="s">
        <v>6053</v>
      </c>
      <c r="G4177" s="178">
        <v>3620255.9583935989</v>
      </c>
      <c r="H4177" t="s">
        <v>1266</v>
      </c>
      <c r="I4177" t="s">
        <v>303</v>
      </c>
      <c r="J4177" s="178">
        <v>1901284.162574755</v>
      </c>
      <c r="K4177" s="178">
        <v>1174881.6002886631</v>
      </c>
      <c r="L4177" t="s">
        <v>5</v>
      </c>
      <c r="M4177" t="s">
        <v>21</v>
      </c>
      <c r="N4177" t="s">
        <v>2829</v>
      </c>
      <c r="O4177" t="s">
        <v>21</v>
      </c>
      <c r="P4177" t="s">
        <v>2833</v>
      </c>
      <c r="Q4177" t="s">
        <v>2834</v>
      </c>
      <c r="R4177" t="s">
        <v>1259</v>
      </c>
      <c r="S4177" t="s">
        <v>21</v>
      </c>
      <c r="T4177" t="s">
        <v>1259</v>
      </c>
      <c r="U4177" t="s">
        <v>1259</v>
      </c>
      <c r="V4177" t="s">
        <v>2834</v>
      </c>
      <c r="W4177" t="s">
        <v>1259</v>
      </c>
      <c r="X4177" t="s">
        <v>21</v>
      </c>
      <c r="Y4177" t="s">
        <v>1259</v>
      </c>
      <c r="Z4177" t="s">
        <v>21</v>
      </c>
      <c r="AA4177" t="s">
        <v>6054</v>
      </c>
      <c r="AB4177" t="s">
        <v>6055</v>
      </c>
      <c r="AC4177" t="s">
        <v>10116</v>
      </c>
      <c r="AD4177" s="178">
        <v>2851175.7541837781</v>
      </c>
      <c r="AE4177" t="s">
        <v>813</v>
      </c>
      <c r="AF4177" s="178">
        <v>-2048007.957926037</v>
      </c>
      <c r="AG4177" s="178">
        <v>-1378980.097915214</v>
      </c>
      <c r="AH4177" s="178">
        <v>-1199876.6941635241</v>
      </c>
      <c r="AI4177" t="s">
        <v>21</v>
      </c>
    </row>
    <row r="4178" spans="1:35" hidden="1" x14ac:dyDescent="0.25">
      <c r="A4178" s="179" t="b">
        <f>IF(E4178&lt;&gt;1,"",NOT(ISNA(VLOOKUP(P4178,Mapping!$P:$P,1,FALSE))))</f>
        <v>0</v>
      </c>
      <c r="B4178" s="180" t="str">
        <f t="shared" si="65"/>
        <v/>
      </c>
      <c r="E4178" s="183">
        <v>1</v>
      </c>
      <c r="F4178" t="s">
        <v>6053</v>
      </c>
      <c r="G4178" s="178">
        <v>440771.49962970772</v>
      </c>
      <c r="H4178" t="s">
        <v>1266</v>
      </c>
      <c r="I4178" t="s">
        <v>303</v>
      </c>
      <c r="J4178" s="178">
        <v>231484.14951636281</v>
      </c>
      <c r="K4178" s="178">
        <v>143043.5667527692</v>
      </c>
      <c r="L4178" t="s">
        <v>5</v>
      </c>
      <c r="M4178" t="s">
        <v>21</v>
      </c>
      <c r="N4178" t="s">
        <v>2829</v>
      </c>
      <c r="O4178" t="s">
        <v>21</v>
      </c>
      <c r="P4178" t="s">
        <v>2851</v>
      </c>
      <c r="Q4178" t="s">
        <v>2834</v>
      </c>
      <c r="R4178" t="s">
        <v>1259</v>
      </c>
      <c r="S4178" t="s">
        <v>21</v>
      </c>
      <c r="T4178" t="s">
        <v>1259</v>
      </c>
      <c r="U4178" t="s">
        <v>1259</v>
      </c>
      <c r="V4178" t="s">
        <v>2834</v>
      </c>
      <c r="W4178" t="s">
        <v>1259</v>
      </c>
      <c r="X4178" t="s">
        <v>21</v>
      </c>
      <c r="Y4178" t="s">
        <v>1259</v>
      </c>
      <c r="Z4178" t="s">
        <v>21</v>
      </c>
      <c r="AA4178" t="s">
        <v>6054</v>
      </c>
      <c r="AB4178" t="s">
        <v>6055</v>
      </c>
      <c r="AC4178" t="s">
        <v>10117</v>
      </c>
      <c r="AD4178" s="178">
        <v>347134.85104989179</v>
      </c>
      <c r="AE4178" t="s">
        <v>813</v>
      </c>
      <c r="AF4178" s="178">
        <v>-249347.98788900761</v>
      </c>
      <c r="AG4178" s="178">
        <v>-167892.85970468039</v>
      </c>
      <c r="AH4178" s="178">
        <v>-146086.7562778258</v>
      </c>
      <c r="AI4178" t="s">
        <v>21</v>
      </c>
    </row>
    <row r="4179" spans="1:35" hidden="1" x14ac:dyDescent="0.25">
      <c r="A4179" s="179" t="b">
        <f>IF(E4179&lt;&gt;1,"",NOT(ISNA(VLOOKUP(P4179,Mapping!$P:$P,1,FALSE))))</f>
        <v>0</v>
      </c>
      <c r="B4179" s="180" t="str">
        <f t="shared" si="65"/>
        <v/>
      </c>
      <c r="E4179" s="183">
        <v>1</v>
      </c>
      <c r="F4179" t="s">
        <v>6053</v>
      </c>
      <c r="G4179" s="178">
        <v>540587.46703464142</v>
      </c>
      <c r="H4179" t="s">
        <v>1266</v>
      </c>
      <c r="I4179" t="s">
        <v>303</v>
      </c>
      <c r="J4179" s="178">
        <v>283905.44794944028</v>
      </c>
      <c r="K4179" s="178">
        <v>175436.84083803749</v>
      </c>
      <c r="L4179" t="s">
        <v>5</v>
      </c>
      <c r="M4179" t="s">
        <v>21</v>
      </c>
      <c r="N4179" t="s">
        <v>2829</v>
      </c>
      <c r="O4179" t="s">
        <v>21</v>
      </c>
      <c r="P4179" t="s">
        <v>2836</v>
      </c>
      <c r="Q4179" t="s">
        <v>2837</v>
      </c>
      <c r="R4179" t="s">
        <v>1259</v>
      </c>
      <c r="S4179" t="s">
        <v>21</v>
      </c>
      <c r="T4179" t="s">
        <v>1259</v>
      </c>
      <c r="U4179" t="s">
        <v>1259</v>
      </c>
      <c r="V4179" t="s">
        <v>2837</v>
      </c>
      <c r="W4179" t="s">
        <v>1259</v>
      </c>
      <c r="X4179" t="s">
        <v>21</v>
      </c>
      <c r="Y4179" t="s">
        <v>1259</v>
      </c>
      <c r="Z4179" t="s">
        <v>21</v>
      </c>
      <c r="AA4179" t="s">
        <v>6054</v>
      </c>
      <c r="AB4179" t="s">
        <v>6055</v>
      </c>
      <c r="AC4179" t="s">
        <v>8550</v>
      </c>
      <c r="AD4179" s="178">
        <v>425746.10655670631</v>
      </c>
      <c r="AE4179" t="s">
        <v>813</v>
      </c>
      <c r="AF4179" s="178">
        <v>-305814.68469795323</v>
      </c>
      <c r="AG4179" s="178">
        <v>-205913.44004139039</v>
      </c>
      <c r="AH4179" s="178">
        <v>-179169.18314791631</v>
      </c>
      <c r="AI4179" t="s">
        <v>21</v>
      </c>
    </row>
    <row r="4180" spans="1:35" hidden="1" x14ac:dyDescent="0.25">
      <c r="A4180" s="179" t="b">
        <f>IF(E4180&lt;&gt;1,"",NOT(ISNA(VLOOKUP(P4180,Mapping!$P:$P,1,FALSE))))</f>
        <v>0</v>
      </c>
      <c r="B4180" s="180" t="str">
        <f t="shared" si="65"/>
        <v/>
      </c>
      <c r="E4180" s="183">
        <v>1</v>
      </c>
      <c r="F4180" t="s">
        <v>6056</v>
      </c>
      <c r="G4180" s="178">
        <v>1344866.6675974729</v>
      </c>
      <c r="H4180" t="s">
        <v>1266</v>
      </c>
      <c r="I4180" t="s">
        <v>402</v>
      </c>
      <c r="J4180" s="178">
        <v>556007.48604385031</v>
      </c>
      <c r="K4180" s="178">
        <v>301501.36982522323</v>
      </c>
      <c r="L4180" t="s">
        <v>5</v>
      </c>
      <c r="M4180" t="s">
        <v>21</v>
      </c>
      <c r="N4180" t="s">
        <v>2829</v>
      </c>
      <c r="O4180" t="s">
        <v>21</v>
      </c>
      <c r="P4180" t="s">
        <v>2831</v>
      </c>
      <c r="Q4180" t="s">
        <v>2832</v>
      </c>
      <c r="R4180" t="s">
        <v>1259</v>
      </c>
      <c r="S4180" t="s">
        <v>21</v>
      </c>
      <c r="T4180" t="s">
        <v>1259</v>
      </c>
      <c r="U4180" t="s">
        <v>1259</v>
      </c>
      <c r="V4180" t="s">
        <v>2832</v>
      </c>
      <c r="W4180" t="s">
        <v>1259</v>
      </c>
      <c r="X4180" t="s">
        <v>21</v>
      </c>
      <c r="Y4180" t="s">
        <v>1259</v>
      </c>
      <c r="Z4180" t="s">
        <v>21</v>
      </c>
      <c r="AA4180" t="s">
        <v>6057</v>
      </c>
      <c r="AB4180" t="s">
        <v>1259</v>
      </c>
      <c r="AC4180" t="s">
        <v>10118</v>
      </c>
      <c r="AD4180" s="178">
        <v>869926.74795648223</v>
      </c>
      <c r="AE4180" t="s">
        <v>807</v>
      </c>
      <c r="AF4180" s="178">
        <v>-824877.89480171865</v>
      </c>
      <c r="AG4180" s="178">
        <v>-1052662.5585626331</v>
      </c>
      <c r="AH4180" s="178">
        <v>-587222.91091117717</v>
      </c>
      <c r="AI4180" t="s">
        <v>21</v>
      </c>
    </row>
    <row r="4181" spans="1:35" hidden="1" x14ac:dyDescent="0.25">
      <c r="A4181" s="179" t="b">
        <f>IF(E4181&lt;&gt;1,"",NOT(ISNA(VLOOKUP(P4181,Mapping!$P:$P,1,FALSE))))</f>
        <v>0</v>
      </c>
      <c r="B4181" s="180" t="str">
        <f t="shared" si="65"/>
        <v/>
      </c>
      <c r="E4181" s="183">
        <v>1</v>
      </c>
      <c r="F4181" t="s">
        <v>6056</v>
      </c>
      <c r="G4181" s="178">
        <v>303189.55404130061</v>
      </c>
      <c r="H4181" t="s">
        <v>1266</v>
      </c>
      <c r="I4181" t="s">
        <v>402</v>
      </c>
      <c r="J4181" s="178">
        <v>125347.4904232781</v>
      </c>
      <c r="K4181" s="178">
        <v>67971.099338385189</v>
      </c>
      <c r="L4181" t="s">
        <v>5</v>
      </c>
      <c r="M4181" t="s">
        <v>21</v>
      </c>
      <c r="N4181" t="s">
        <v>2829</v>
      </c>
      <c r="O4181" t="s">
        <v>21</v>
      </c>
      <c r="P4181" t="s">
        <v>2836</v>
      </c>
      <c r="Q4181" t="s">
        <v>2837</v>
      </c>
      <c r="R4181" t="s">
        <v>1259</v>
      </c>
      <c r="S4181" t="s">
        <v>21</v>
      </c>
      <c r="T4181" t="s">
        <v>1259</v>
      </c>
      <c r="U4181" t="s">
        <v>1259</v>
      </c>
      <c r="V4181" t="s">
        <v>2837</v>
      </c>
      <c r="W4181" t="s">
        <v>1259</v>
      </c>
      <c r="X4181" t="s">
        <v>21</v>
      </c>
      <c r="Y4181" t="s">
        <v>1259</v>
      </c>
      <c r="Z4181" t="s">
        <v>21</v>
      </c>
      <c r="AA4181" t="s">
        <v>6057</v>
      </c>
      <c r="AB4181" t="s">
        <v>1259</v>
      </c>
      <c r="AC4181" t="s">
        <v>10119</v>
      </c>
      <c r="AD4181" s="178">
        <v>196118.10532318641</v>
      </c>
      <c r="AE4181" t="s">
        <v>807</v>
      </c>
      <c r="AF4181" s="178">
        <v>-185962.19765803189</v>
      </c>
      <c r="AG4181" s="178">
        <v>-237314.44861871231</v>
      </c>
      <c r="AH4181" s="178">
        <v>-132384.76108568601</v>
      </c>
      <c r="AI4181" t="s">
        <v>21</v>
      </c>
    </row>
    <row r="4182" spans="1:35" hidden="1" x14ac:dyDescent="0.25">
      <c r="A4182" s="179" t="b">
        <f>IF(E4182&lt;&gt;1,"",NOT(ISNA(VLOOKUP(P4182,Mapping!$P:$P,1,FALSE))))</f>
        <v>0</v>
      </c>
      <c r="B4182" s="180" t="str">
        <f t="shared" si="65"/>
        <v/>
      </c>
      <c r="E4182" s="183">
        <v>1</v>
      </c>
      <c r="F4182" t="s">
        <v>6058</v>
      </c>
      <c r="G4182" s="178">
        <v>1026290.478464319</v>
      </c>
      <c r="H4182" t="s">
        <v>1266</v>
      </c>
      <c r="I4182" t="s">
        <v>303</v>
      </c>
      <c r="J4182" s="178">
        <v>314238.16829390259</v>
      </c>
      <c r="K4182" s="178">
        <v>189258.06688265191</v>
      </c>
      <c r="L4182" t="s">
        <v>5</v>
      </c>
      <c r="M4182" t="s">
        <v>21</v>
      </c>
      <c r="N4182" t="s">
        <v>2829</v>
      </c>
      <c r="O4182" t="s">
        <v>21</v>
      </c>
      <c r="P4182" t="s">
        <v>2831</v>
      </c>
      <c r="Q4182" t="s">
        <v>2832</v>
      </c>
      <c r="R4182" t="s">
        <v>1259</v>
      </c>
      <c r="S4182" t="s">
        <v>21</v>
      </c>
      <c r="T4182" t="s">
        <v>1259</v>
      </c>
      <c r="U4182" t="s">
        <v>1259</v>
      </c>
      <c r="V4182" t="s">
        <v>2832</v>
      </c>
      <c r="W4182" t="s">
        <v>1259</v>
      </c>
      <c r="X4182" t="s">
        <v>21</v>
      </c>
      <c r="Y4182" t="s">
        <v>1259</v>
      </c>
      <c r="Z4182" t="s">
        <v>21</v>
      </c>
      <c r="AA4182" t="s">
        <v>6059</v>
      </c>
      <c r="AB4182" t="s">
        <v>1259</v>
      </c>
      <c r="AC4182" t="s">
        <v>9206</v>
      </c>
      <c r="AD4182" s="178">
        <v>470046.71577696432</v>
      </c>
      <c r="AE4182" t="s">
        <v>808</v>
      </c>
      <c r="AF4182" s="178">
        <v>-323672.27427133662</v>
      </c>
      <c r="AG4182" s="178">
        <v>1389255.672809273</v>
      </c>
      <c r="AH4182" s="178">
        <v>-302663.80394680111</v>
      </c>
      <c r="AI4182" t="s">
        <v>21</v>
      </c>
    </row>
    <row r="4183" spans="1:35" hidden="1" x14ac:dyDescent="0.25">
      <c r="A4183" s="179" t="b">
        <f>IF(E4183&lt;&gt;1,"",NOT(ISNA(VLOOKUP(P4183,Mapping!$P:$P,1,FALSE))))</f>
        <v>0</v>
      </c>
      <c r="B4183" s="180" t="str">
        <f t="shared" si="65"/>
        <v/>
      </c>
      <c r="E4183" s="183">
        <v>1</v>
      </c>
      <c r="F4183" t="s">
        <v>6060</v>
      </c>
      <c r="G4183" s="178">
        <v>804732.07109708572</v>
      </c>
      <c r="H4183" t="s">
        <v>1266</v>
      </c>
      <c r="I4183" t="s">
        <v>402</v>
      </c>
      <c r="J4183" s="178">
        <v>311309.16587939678</v>
      </c>
      <c r="K4183" s="178">
        <v>199784.14333605659</v>
      </c>
      <c r="L4183" t="s">
        <v>5</v>
      </c>
      <c r="M4183" t="s">
        <v>21</v>
      </c>
      <c r="N4183" t="s">
        <v>2829</v>
      </c>
      <c r="O4183" t="s">
        <v>21</v>
      </c>
      <c r="P4183" t="s">
        <v>2831</v>
      </c>
      <c r="Q4183" t="s">
        <v>2832</v>
      </c>
      <c r="R4183" t="s">
        <v>1259</v>
      </c>
      <c r="S4183" t="s">
        <v>21</v>
      </c>
      <c r="T4183" t="s">
        <v>1259</v>
      </c>
      <c r="U4183" t="s">
        <v>1259</v>
      </c>
      <c r="V4183" t="s">
        <v>2832</v>
      </c>
      <c r="W4183" t="s">
        <v>1259</v>
      </c>
      <c r="X4183" t="s">
        <v>21</v>
      </c>
      <c r="Y4183" t="s">
        <v>1259</v>
      </c>
      <c r="Z4183" t="s">
        <v>21</v>
      </c>
      <c r="AA4183" t="s">
        <v>6061</v>
      </c>
      <c r="AB4183" t="s">
        <v>1259</v>
      </c>
      <c r="AC4183" t="s">
        <v>10120</v>
      </c>
      <c r="AD4183" s="178">
        <v>525912.12122452608</v>
      </c>
      <c r="AE4183" t="s">
        <v>816</v>
      </c>
      <c r="AF4183" s="178">
        <v>-502825.93628862267</v>
      </c>
      <c r="AG4183" s="178">
        <v>-529933.37128612772</v>
      </c>
      <c r="AH4183" s="178">
        <v>-270473.43386646977</v>
      </c>
      <c r="AI4183" t="s">
        <v>21</v>
      </c>
    </row>
    <row r="4184" spans="1:35" hidden="1" x14ac:dyDescent="0.25">
      <c r="A4184" s="179" t="b">
        <f>IF(E4184&lt;&gt;1,"",NOT(ISNA(VLOOKUP(P4184,Mapping!$P:$P,1,FALSE))))</f>
        <v>0</v>
      </c>
      <c r="B4184" s="180" t="str">
        <f t="shared" si="65"/>
        <v/>
      </c>
      <c r="E4184" s="183">
        <v>1</v>
      </c>
      <c r="F4184" t="s">
        <v>6060</v>
      </c>
      <c r="G4184" s="178">
        <v>39055260.953171253</v>
      </c>
      <c r="H4184" t="s">
        <v>1266</v>
      </c>
      <c r="I4184" t="s">
        <v>402</v>
      </c>
      <c r="J4184" s="178">
        <v>15108458.01629187</v>
      </c>
      <c r="K4184" s="178">
        <v>9695925.0569673367</v>
      </c>
      <c r="L4184" t="s">
        <v>5</v>
      </c>
      <c r="M4184" t="s">
        <v>21</v>
      </c>
      <c r="N4184" t="s">
        <v>2829</v>
      </c>
      <c r="O4184" t="s">
        <v>21</v>
      </c>
      <c r="P4184" t="s">
        <v>2852</v>
      </c>
      <c r="Q4184" t="s">
        <v>2853</v>
      </c>
      <c r="R4184" t="s">
        <v>1259</v>
      </c>
      <c r="S4184" t="s">
        <v>21</v>
      </c>
      <c r="T4184" t="s">
        <v>1259</v>
      </c>
      <c r="U4184" t="s">
        <v>1259</v>
      </c>
      <c r="V4184" t="s">
        <v>2853</v>
      </c>
      <c r="W4184" t="s">
        <v>1259</v>
      </c>
      <c r="X4184" t="s">
        <v>21</v>
      </c>
      <c r="Y4184" t="s">
        <v>1259</v>
      </c>
      <c r="Z4184" t="s">
        <v>21</v>
      </c>
      <c r="AA4184" t="s">
        <v>6061</v>
      </c>
      <c r="AB4184" t="s">
        <v>1259</v>
      </c>
      <c r="AC4184" t="s">
        <v>10121</v>
      </c>
      <c r="AD4184" s="178">
        <v>25523569.732790802</v>
      </c>
      <c r="AE4184" t="s">
        <v>816</v>
      </c>
      <c r="AF4184" s="178">
        <v>-24403150.88847208</v>
      </c>
      <c r="AG4184" s="178">
        <v>-25718729.061161749</v>
      </c>
      <c r="AH4184" s="178">
        <v>-13126618.063269511</v>
      </c>
      <c r="AI4184" t="s">
        <v>21</v>
      </c>
    </row>
    <row r="4185" spans="1:35" hidden="1" x14ac:dyDescent="0.25">
      <c r="A4185" s="179" t="b">
        <f>IF(E4185&lt;&gt;1,"",NOT(ISNA(VLOOKUP(P4185,Mapping!$P:$P,1,FALSE))))</f>
        <v>0</v>
      </c>
      <c r="B4185" s="180" t="str">
        <f t="shared" si="65"/>
        <v/>
      </c>
      <c r="E4185" s="183">
        <v>1</v>
      </c>
      <c r="F4185" t="s">
        <v>6062</v>
      </c>
      <c r="G4185" s="178">
        <v>378591.08242595952</v>
      </c>
      <c r="H4185" t="s">
        <v>1266</v>
      </c>
      <c r="I4185" t="s">
        <v>2830</v>
      </c>
      <c r="J4185" s="178">
        <v>175875.88041259689</v>
      </c>
      <c r="K4185" s="178">
        <v>103944.28326531941</v>
      </c>
      <c r="L4185" t="s">
        <v>5</v>
      </c>
      <c r="M4185" t="s">
        <v>21</v>
      </c>
      <c r="N4185" t="s">
        <v>2829</v>
      </c>
      <c r="O4185" t="s">
        <v>21</v>
      </c>
      <c r="P4185" t="s">
        <v>2831</v>
      </c>
      <c r="Q4185" t="s">
        <v>2832</v>
      </c>
      <c r="R4185" t="s">
        <v>1259</v>
      </c>
      <c r="S4185" t="s">
        <v>21</v>
      </c>
      <c r="T4185" t="s">
        <v>1259</v>
      </c>
      <c r="U4185" t="s">
        <v>1259</v>
      </c>
      <c r="V4185" t="s">
        <v>2832</v>
      </c>
      <c r="W4185" t="s">
        <v>1259</v>
      </c>
      <c r="X4185" t="s">
        <v>21</v>
      </c>
      <c r="Y4185" t="s">
        <v>1259</v>
      </c>
      <c r="Z4185" t="s">
        <v>21</v>
      </c>
      <c r="AA4185" t="s">
        <v>6063</v>
      </c>
      <c r="AB4185" t="s">
        <v>1259</v>
      </c>
      <c r="AC4185" t="s">
        <v>10122</v>
      </c>
      <c r="AD4185" s="178">
        <v>278518.64351317083</v>
      </c>
      <c r="AE4185" t="s">
        <v>819</v>
      </c>
      <c r="AF4185" s="178">
        <v>-214121.35883918451</v>
      </c>
      <c r="AG4185" s="178">
        <v>169271.51937208811</v>
      </c>
      <c r="AH4185" s="178">
        <v>-254762.74998673311</v>
      </c>
      <c r="AI4185" t="s">
        <v>21</v>
      </c>
    </row>
    <row r="4186" spans="1:35" hidden="1" x14ac:dyDescent="0.25">
      <c r="A4186" s="179" t="b">
        <f>IF(E4186&lt;&gt;1,"",NOT(ISNA(VLOOKUP(P4186,Mapping!$P:$P,1,FALSE))))</f>
        <v>0</v>
      </c>
      <c r="B4186" s="180" t="str">
        <f t="shared" si="65"/>
        <v/>
      </c>
      <c r="E4186" s="183">
        <v>1</v>
      </c>
      <c r="F4186" t="s">
        <v>6062</v>
      </c>
      <c r="G4186" s="178">
        <v>1329202.1657384511</v>
      </c>
      <c r="H4186" t="s">
        <v>1266</v>
      </c>
      <c r="I4186" t="s">
        <v>2830</v>
      </c>
      <c r="J4186" s="178">
        <v>617485.7570537182</v>
      </c>
      <c r="K4186" s="178">
        <v>364939.83309660712</v>
      </c>
      <c r="L4186" t="s">
        <v>5</v>
      </c>
      <c r="M4186" t="s">
        <v>21</v>
      </c>
      <c r="N4186" t="s">
        <v>2829</v>
      </c>
      <c r="O4186" t="s">
        <v>21</v>
      </c>
      <c r="P4186" t="s">
        <v>2833</v>
      </c>
      <c r="Q4186" t="s">
        <v>2834</v>
      </c>
      <c r="R4186" t="s">
        <v>1259</v>
      </c>
      <c r="S4186" t="s">
        <v>21</v>
      </c>
      <c r="T4186" t="s">
        <v>1259</v>
      </c>
      <c r="U4186" t="s">
        <v>1259</v>
      </c>
      <c r="V4186" t="s">
        <v>2834</v>
      </c>
      <c r="W4186" t="s">
        <v>1259</v>
      </c>
      <c r="X4186" t="s">
        <v>21</v>
      </c>
      <c r="Y4186" t="s">
        <v>1259</v>
      </c>
      <c r="Z4186" t="s">
        <v>21</v>
      </c>
      <c r="AA4186" t="s">
        <v>6063</v>
      </c>
      <c r="AB4186" t="s">
        <v>1259</v>
      </c>
      <c r="AC4186" t="s">
        <v>6064</v>
      </c>
      <c r="AD4186" s="178">
        <v>977856.0598522363</v>
      </c>
      <c r="AE4186" t="s">
        <v>819</v>
      </c>
      <c r="AF4186" s="178">
        <v>-751762.48757936596</v>
      </c>
      <c r="AG4186" s="178">
        <v>594298.38839698443</v>
      </c>
      <c r="AH4186" s="178">
        <v>-894451.07069597929</v>
      </c>
      <c r="AI4186" t="s">
        <v>21</v>
      </c>
    </row>
    <row r="4187" spans="1:35" hidden="1" x14ac:dyDescent="0.25">
      <c r="A4187" s="179" t="b">
        <f>IF(E4187&lt;&gt;1,"",NOT(ISNA(VLOOKUP(P4187,Mapping!$P:$P,1,FALSE))))</f>
        <v>0</v>
      </c>
      <c r="B4187" s="180" t="str">
        <f t="shared" si="65"/>
        <v/>
      </c>
      <c r="E4187" s="183">
        <v>1</v>
      </c>
      <c r="F4187" t="s">
        <v>6065</v>
      </c>
      <c r="G4187" s="178">
        <v>279142.80569839512</v>
      </c>
      <c r="H4187" t="s">
        <v>1266</v>
      </c>
      <c r="I4187" t="s">
        <v>402</v>
      </c>
      <c r="J4187" s="178">
        <v>106409.5215602908</v>
      </c>
      <c r="K4187" s="178">
        <v>58959.113301420912</v>
      </c>
      <c r="L4187" t="s">
        <v>5</v>
      </c>
      <c r="M4187" t="s">
        <v>21</v>
      </c>
      <c r="N4187" t="s">
        <v>2829</v>
      </c>
      <c r="O4187" t="s">
        <v>21</v>
      </c>
      <c r="P4187" t="s">
        <v>2831</v>
      </c>
      <c r="Q4187" t="s">
        <v>2832</v>
      </c>
      <c r="R4187" t="s">
        <v>1259</v>
      </c>
      <c r="S4187" t="s">
        <v>21</v>
      </c>
      <c r="T4187" t="s">
        <v>1259</v>
      </c>
      <c r="U4187" t="s">
        <v>1259</v>
      </c>
      <c r="V4187" t="s">
        <v>2832</v>
      </c>
      <c r="W4187" t="s">
        <v>1259</v>
      </c>
      <c r="X4187" t="s">
        <v>21</v>
      </c>
      <c r="Y4187" t="s">
        <v>1259</v>
      </c>
      <c r="Z4187" t="s">
        <v>21</v>
      </c>
      <c r="AA4187" t="s">
        <v>6066</v>
      </c>
      <c r="AB4187" t="s">
        <v>1259</v>
      </c>
      <c r="AC4187" t="s">
        <v>10123</v>
      </c>
      <c r="AD4187" s="178">
        <v>192963.12852522501</v>
      </c>
      <c r="AE4187" t="s">
        <v>813</v>
      </c>
      <c r="AF4187" s="178">
        <v>-150393.05241098339</v>
      </c>
      <c r="AG4187" s="178">
        <v>-108580.85130255821</v>
      </c>
      <c r="AH4187" s="178">
        <v>-86011.655110178108</v>
      </c>
      <c r="AI4187" t="s">
        <v>21</v>
      </c>
    </row>
    <row r="4188" spans="1:35" hidden="1" x14ac:dyDescent="0.25">
      <c r="A4188" s="179" t="b">
        <f>IF(E4188&lt;&gt;1,"",NOT(ISNA(VLOOKUP(P4188,Mapping!$P:$P,1,FALSE))))</f>
        <v>0</v>
      </c>
      <c r="B4188" s="180" t="str">
        <f t="shared" si="65"/>
        <v/>
      </c>
      <c r="E4188" s="183">
        <v>1</v>
      </c>
      <c r="F4188" t="s">
        <v>6067</v>
      </c>
      <c r="G4188" s="178">
        <v>662174.53458050033</v>
      </c>
      <c r="H4188" t="s">
        <v>1266</v>
      </c>
      <c r="I4188" t="s">
        <v>2855</v>
      </c>
      <c r="J4188" s="178">
        <v>259207.78332482529</v>
      </c>
      <c r="K4188" s="178">
        <v>113123.24742062209</v>
      </c>
      <c r="L4188" t="s">
        <v>5</v>
      </c>
      <c r="M4188" t="s">
        <v>21</v>
      </c>
      <c r="N4188" t="s">
        <v>2829</v>
      </c>
      <c r="O4188" t="s">
        <v>21</v>
      </c>
      <c r="P4188" t="s">
        <v>2831</v>
      </c>
      <c r="Q4188" t="s">
        <v>2832</v>
      </c>
      <c r="R4188" t="s">
        <v>1259</v>
      </c>
      <c r="S4188" t="s">
        <v>21</v>
      </c>
      <c r="T4188" t="s">
        <v>1259</v>
      </c>
      <c r="U4188" t="s">
        <v>1259</v>
      </c>
      <c r="V4188" t="s">
        <v>2832</v>
      </c>
      <c r="W4188" t="s">
        <v>1259</v>
      </c>
      <c r="X4188" t="s">
        <v>21</v>
      </c>
      <c r="Y4188" t="s">
        <v>1259</v>
      </c>
      <c r="Z4188" t="s">
        <v>21</v>
      </c>
      <c r="AA4188" t="s">
        <v>6068</v>
      </c>
      <c r="AB4188" t="s">
        <v>1259</v>
      </c>
      <c r="AC4188" t="s">
        <v>10124</v>
      </c>
      <c r="AD4188" s="178">
        <v>401910.70420613739</v>
      </c>
      <c r="AE4188" t="s">
        <v>808</v>
      </c>
      <c r="AF4188" s="178">
        <v>-217842.95362223429</v>
      </c>
      <c r="AG4188" s="178">
        <v>546772.95629188023</v>
      </c>
      <c r="AH4188" s="178">
        <v>-217962.78191325589</v>
      </c>
      <c r="AI4188" t="s">
        <v>21</v>
      </c>
    </row>
    <row r="4189" spans="1:35" hidden="1" x14ac:dyDescent="0.25">
      <c r="A4189" s="179" t="b">
        <f>IF(E4189&lt;&gt;1,"",NOT(ISNA(VLOOKUP(P4189,Mapping!$P:$P,1,FALSE))))</f>
        <v>0</v>
      </c>
      <c r="B4189" s="180" t="str">
        <f t="shared" si="65"/>
        <v/>
      </c>
      <c r="E4189" s="183">
        <v>1</v>
      </c>
      <c r="F4189" t="s">
        <v>6069</v>
      </c>
      <c r="G4189" s="178">
        <v>6450479.4954557214</v>
      </c>
      <c r="H4189" t="s">
        <v>1266</v>
      </c>
      <c r="I4189" t="s">
        <v>303</v>
      </c>
      <c r="J4189" s="178">
        <v>1853449.5451364771</v>
      </c>
      <c r="K4189" s="178">
        <v>1257444.629302504</v>
      </c>
      <c r="L4189" t="s">
        <v>5</v>
      </c>
      <c r="M4189" t="s">
        <v>21</v>
      </c>
      <c r="N4189" t="s">
        <v>2829</v>
      </c>
      <c r="O4189" t="s">
        <v>21</v>
      </c>
      <c r="P4189" t="s">
        <v>2831</v>
      </c>
      <c r="Q4189" t="s">
        <v>2832</v>
      </c>
      <c r="R4189" t="s">
        <v>1259</v>
      </c>
      <c r="S4189" t="s">
        <v>21</v>
      </c>
      <c r="T4189" t="s">
        <v>1259</v>
      </c>
      <c r="U4189" t="s">
        <v>1259</v>
      </c>
      <c r="V4189" t="s">
        <v>2832</v>
      </c>
      <c r="W4189" t="s">
        <v>1259</v>
      </c>
      <c r="X4189" t="s">
        <v>21</v>
      </c>
      <c r="Y4189" t="s">
        <v>1259</v>
      </c>
      <c r="Z4189" t="s">
        <v>21</v>
      </c>
      <c r="AA4189" t="s">
        <v>6070</v>
      </c>
      <c r="AB4189" t="s">
        <v>6071</v>
      </c>
      <c r="AC4189" t="s">
        <v>10125</v>
      </c>
      <c r="AD4189" s="178">
        <v>2969344.7597939521</v>
      </c>
      <c r="AE4189" t="s">
        <v>808</v>
      </c>
      <c r="AF4189" s="178">
        <v>-2488363.2616069452</v>
      </c>
      <c r="AG4189" s="178">
        <v>4228506.5894720051</v>
      </c>
      <c r="AH4189" s="178">
        <v>-2302541.3702993798</v>
      </c>
      <c r="AI4189" t="s">
        <v>21</v>
      </c>
    </row>
    <row r="4190" spans="1:35" hidden="1" x14ac:dyDescent="0.25">
      <c r="A4190" s="179" t="b">
        <f>IF(E4190&lt;&gt;1,"",NOT(ISNA(VLOOKUP(P4190,Mapping!$P:$P,1,FALSE))))</f>
        <v>0</v>
      </c>
      <c r="B4190" s="180" t="str">
        <f t="shared" si="65"/>
        <v/>
      </c>
      <c r="E4190" s="183">
        <v>1</v>
      </c>
      <c r="F4190" t="s">
        <v>6069</v>
      </c>
      <c r="G4190" s="178">
        <v>4139664.0100172539</v>
      </c>
      <c r="H4190" t="s">
        <v>1266</v>
      </c>
      <c r="I4190" t="s">
        <v>303</v>
      </c>
      <c r="J4190" s="178">
        <v>1189471.012471182</v>
      </c>
      <c r="K4190" s="178">
        <v>806978.50139360758</v>
      </c>
      <c r="L4190" t="s">
        <v>5</v>
      </c>
      <c r="M4190" t="s">
        <v>21</v>
      </c>
      <c r="N4190" t="s">
        <v>2829</v>
      </c>
      <c r="O4190" t="s">
        <v>21</v>
      </c>
      <c r="P4190" t="s">
        <v>2851</v>
      </c>
      <c r="Q4190" t="s">
        <v>2834</v>
      </c>
      <c r="R4190" t="s">
        <v>1259</v>
      </c>
      <c r="S4190" t="s">
        <v>21</v>
      </c>
      <c r="T4190" t="s">
        <v>1259</v>
      </c>
      <c r="U4190" t="s">
        <v>1259</v>
      </c>
      <c r="V4190" t="s">
        <v>2834</v>
      </c>
      <c r="W4190" t="s">
        <v>1259</v>
      </c>
      <c r="X4190" t="s">
        <v>21</v>
      </c>
      <c r="Y4190" t="s">
        <v>1259</v>
      </c>
      <c r="Z4190" t="s">
        <v>21</v>
      </c>
      <c r="AA4190" t="s">
        <v>6070</v>
      </c>
      <c r="AB4190" t="s">
        <v>6071</v>
      </c>
      <c r="AC4190" t="s">
        <v>10126</v>
      </c>
      <c r="AD4190" s="178">
        <v>1905608.6674040291</v>
      </c>
      <c r="AE4190" t="s">
        <v>808</v>
      </c>
      <c r="AF4190" s="178">
        <v>-1596933.6613162369</v>
      </c>
      <c r="AG4190" s="178">
        <v>2713689.2004524339</v>
      </c>
      <c r="AH4190" s="178">
        <v>-1477680.4807951329</v>
      </c>
      <c r="AI4190" t="s">
        <v>21</v>
      </c>
    </row>
    <row r="4191" spans="1:35" hidden="1" x14ac:dyDescent="0.25">
      <c r="A4191" s="179" t="b">
        <f>IF(E4191&lt;&gt;1,"",NOT(ISNA(VLOOKUP(P4191,Mapping!$P:$P,1,FALSE))))</f>
        <v>0</v>
      </c>
      <c r="B4191" s="180" t="str">
        <f t="shared" si="65"/>
        <v/>
      </c>
      <c r="E4191" s="183">
        <v>1</v>
      </c>
      <c r="F4191" t="s">
        <v>6069</v>
      </c>
      <c r="G4191" s="178">
        <v>4182335.3186972272</v>
      </c>
      <c r="H4191" t="s">
        <v>1266</v>
      </c>
      <c r="I4191" t="s">
        <v>303</v>
      </c>
      <c r="J4191" s="178">
        <v>1201731.9796936971</v>
      </c>
      <c r="K4191" s="178">
        <v>815296.76796010835</v>
      </c>
      <c r="L4191" t="s">
        <v>5</v>
      </c>
      <c r="M4191" t="s">
        <v>21</v>
      </c>
      <c r="N4191" t="s">
        <v>2829</v>
      </c>
      <c r="O4191" t="s">
        <v>21</v>
      </c>
      <c r="P4191" t="s">
        <v>2835</v>
      </c>
      <c r="Q4191" t="s">
        <v>2834</v>
      </c>
      <c r="R4191" t="s">
        <v>1259</v>
      </c>
      <c r="S4191" t="s">
        <v>21</v>
      </c>
      <c r="T4191" t="s">
        <v>1259</v>
      </c>
      <c r="U4191" t="s">
        <v>1259</v>
      </c>
      <c r="V4191" t="s">
        <v>2834</v>
      </c>
      <c r="W4191" t="s">
        <v>1259</v>
      </c>
      <c r="X4191" t="s">
        <v>21</v>
      </c>
      <c r="Y4191" t="s">
        <v>1259</v>
      </c>
      <c r="Z4191" t="s">
        <v>21</v>
      </c>
      <c r="AA4191" t="s">
        <v>6070</v>
      </c>
      <c r="AB4191" t="s">
        <v>6071</v>
      </c>
      <c r="AC4191" t="s">
        <v>6072</v>
      </c>
      <c r="AD4191" s="178">
        <v>1925251.5213828119</v>
      </c>
      <c r="AE4191" t="s">
        <v>808</v>
      </c>
      <c r="AF4191" s="178">
        <v>-1613394.7192761521</v>
      </c>
      <c r="AG4191" s="178">
        <v>2741661.6806473979</v>
      </c>
      <c r="AH4191" s="178">
        <v>-1492912.286993366</v>
      </c>
      <c r="AI4191" t="s">
        <v>21</v>
      </c>
    </row>
    <row r="4192" spans="1:35" hidden="1" x14ac:dyDescent="0.25">
      <c r="A4192" s="179" t="b">
        <f>IF(E4192&lt;&gt;1,"",NOT(ISNA(VLOOKUP(P4192,Mapping!$P:$P,1,FALSE))))</f>
        <v>0</v>
      </c>
      <c r="B4192" s="180" t="str">
        <f t="shared" si="65"/>
        <v/>
      </c>
      <c r="E4192" s="183">
        <v>1</v>
      </c>
      <c r="F4192" t="s">
        <v>6069</v>
      </c>
      <c r="G4192" s="178">
        <v>3991408.5657573529</v>
      </c>
      <c r="H4192" t="s">
        <v>1266</v>
      </c>
      <c r="I4192" t="s">
        <v>303</v>
      </c>
      <c r="J4192" s="178">
        <v>1146872.0109673231</v>
      </c>
      <c r="K4192" s="178">
        <v>778077.85729718104</v>
      </c>
      <c r="L4192" t="s">
        <v>5</v>
      </c>
      <c r="M4192" t="s">
        <v>21</v>
      </c>
      <c r="N4192" t="s">
        <v>2829</v>
      </c>
      <c r="O4192" t="s">
        <v>21</v>
      </c>
      <c r="P4192" t="s">
        <v>2836</v>
      </c>
      <c r="Q4192" t="s">
        <v>2837</v>
      </c>
      <c r="R4192" t="s">
        <v>1259</v>
      </c>
      <c r="S4192" t="s">
        <v>21</v>
      </c>
      <c r="T4192" t="s">
        <v>1259</v>
      </c>
      <c r="U4192" t="s">
        <v>1259</v>
      </c>
      <c r="V4192" t="s">
        <v>2837</v>
      </c>
      <c r="W4192" t="s">
        <v>1259</v>
      </c>
      <c r="X4192" t="s">
        <v>21</v>
      </c>
      <c r="Y4192" t="s">
        <v>1259</v>
      </c>
      <c r="Z4192" t="s">
        <v>21</v>
      </c>
      <c r="AA4192" t="s">
        <v>6070</v>
      </c>
      <c r="AB4192" t="s">
        <v>6071</v>
      </c>
      <c r="AC4192" t="s">
        <v>10127</v>
      </c>
      <c r="AD4192" s="178">
        <v>1837362.341400797</v>
      </c>
      <c r="AE4192" t="s">
        <v>808</v>
      </c>
      <c r="AF4192" s="178">
        <v>-1539742.036865768</v>
      </c>
      <c r="AG4192" s="178">
        <v>2616502.7628519828</v>
      </c>
      <c r="AH4192" s="178">
        <v>-1424759.71823461</v>
      </c>
      <c r="AI4192" t="s">
        <v>21</v>
      </c>
    </row>
    <row r="4193" spans="1:35" hidden="1" x14ac:dyDescent="0.25">
      <c r="A4193" s="179" t="b">
        <f>IF(E4193&lt;&gt;1,"",NOT(ISNA(VLOOKUP(P4193,Mapping!$P:$P,1,FALSE))))</f>
        <v>0</v>
      </c>
      <c r="B4193" s="180" t="str">
        <f t="shared" si="65"/>
        <v/>
      </c>
      <c r="E4193" s="183">
        <v>1</v>
      </c>
      <c r="F4193" t="s">
        <v>6073</v>
      </c>
      <c r="G4193" s="178">
        <v>453610.87767726678</v>
      </c>
      <c r="H4193" t="s">
        <v>1266</v>
      </c>
      <c r="I4193" t="s">
        <v>797</v>
      </c>
      <c r="J4193" s="178">
        <v>152204.14548863011</v>
      </c>
      <c r="K4193" s="178">
        <v>54376.815383044181</v>
      </c>
      <c r="L4193" t="s">
        <v>5</v>
      </c>
      <c r="M4193" t="s">
        <v>21</v>
      </c>
      <c r="N4193" t="s">
        <v>2829</v>
      </c>
      <c r="O4193" t="s">
        <v>21</v>
      </c>
      <c r="P4193" t="s">
        <v>2831</v>
      </c>
      <c r="Q4193" t="s">
        <v>2832</v>
      </c>
      <c r="R4193" t="s">
        <v>1259</v>
      </c>
      <c r="S4193" t="s">
        <v>21</v>
      </c>
      <c r="T4193" t="s">
        <v>1259</v>
      </c>
      <c r="U4193" t="s">
        <v>1259</v>
      </c>
      <c r="V4193" t="s">
        <v>2832</v>
      </c>
      <c r="W4193" t="s">
        <v>1259</v>
      </c>
      <c r="X4193" t="s">
        <v>21</v>
      </c>
      <c r="Y4193" t="s">
        <v>1259</v>
      </c>
      <c r="Z4193" t="s">
        <v>21</v>
      </c>
      <c r="AA4193" t="s">
        <v>6074</v>
      </c>
      <c r="AB4193" t="s">
        <v>1259</v>
      </c>
      <c r="AC4193" t="s">
        <v>7111</v>
      </c>
      <c r="AD4193" s="178">
        <v>288626.92899190751</v>
      </c>
      <c r="AE4193" t="s">
        <v>807</v>
      </c>
      <c r="AF4193" s="178">
        <v>-135057.86434448711</v>
      </c>
      <c r="AG4193" s="178">
        <v>-219439.15263305389</v>
      </c>
      <c r="AH4193" s="178">
        <v>-126521.8419417097</v>
      </c>
      <c r="AI4193" t="s">
        <v>21</v>
      </c>
    </row>
    <row r="4194" spans="1:35" hidden="1" x14ac:dyDescent="0.25">
      <c r="A4194" s="179" t="b">
        <f>IF(E4194&lt;&gt;1,"",NOT(ISNA(VLOOKUP(P4194,Mapping!$P:$P,1,FALSE))))</f>
        <v>0</v>
      </c>
      <c r="B4194" s="180" t="str">
        <f t="shared" si="65"/>
        <v/>
      </c>
      <c r="E4194" s="183">
        <v>1</v>
      </c>
      <c r="F4194" t="s">
        <v>6073</v>
      </c>
      <c r="G4194" s="178">
        <v>1194063.9280033931</v>
      </c>
      <c r="H4194" t="s">
        <v>1266</v>
      </c>
      <c r="I4194" t="s">
        <v>797</v>
      </c>
      <c r="J4194" s="178">
        <v>400655.03003624739</v>
      </c>
      <c r="K4194" s="178">
        <v>143138.96990536639</v>
      </c>
      <c r="L4194" t="s">
        <v>5</v>
      </c>
      <c r="M4194" t="s">
        <v>21</v>
      </c>
      <c r="N4194" t="s">
        <v>2829</v>
      </c>
      <c r="O4194" t="s">
        <v>21</v>
      </c>
      <c r="P4194" t="s">
        <v>2851</v>
      </c>
      <c r="Q4194" t="s">
        <v>2834</v>
      </c>
      <c r="R4194" t="s">
        <v>1259</v>
      </c>
      <c r="S4194" t="s">
        <v>21</v>
      </c>
      <c r="T4194" t="s">
        <v>1259</v>
      </c>
      <c r="U4194" t="s">
        <v>1259</v>
      </c>
      <c r="V4194" t="s">
        <v>2834</v>
      </c>
      <c r="W4194" t="s">
        <v>1259</v>
      </c>
      <c r="X4194" t="s">
        <v>21</v>
      </c>
      <c r="Y4194" t="s">
        <v>1259</v>
      </c>
      <c r="Z4194" t="s">
        <v>21</v>
      </c>
      <c r="AA4194" t="s">
        <v>6074</v>
      </c>
      <c r="AB4194" t="s">
        <v>1259</v>
      </c>
      <c r="AC4194" t="s">
        <v>10128</v>
      </c>
      <c r="AD4194" s="178">
        <v>759767.94543458323</v>
      </c>
      <c r="AE4194" t="s">
        <v>807</v>
      </c>
      <c r="AF4194" s="178">
        <v>-355519.96643622319</v>
      </c>
      <c r="AG4194" s="178">
        <v>-577641.2988428917</v>
      </c>
      <c r="AH4194" s="178">
        <v>-333050.14275832399</v>
      </c>
      <c r="AI4194" t="s">
        <v>21</v>
      </c>
    </row>
    <row r="4195" spans="1:35" hidden="1" x14ac:dyDescent="0.25">
      <c r="A4195" s="179" t="b">
        <f>IF(E4195&lt;&gt;1,"",NOT(ISNA(VLOOKUP(P4195,Mapping!$P:$P,1,FALSE))))</f>
        <v>0</v>
      </c>
      <c r="B4195" s="180" t="str">
        <f t="shared" si="65"/>
        <v/>
      </c>
      <c r="E4195" s="183">
        <v>1</v>
      </c>
      <c r="F4195" t="s">
        <v>6073</v>
      </c>
      <c r="G4195" s="178">
        <v>1921175.481927247</v>
      </c>
      <c r="H4195" t="s">
        <v>1266</v>
      </c>
      <c r="I4195" t="s">
        <v>797</v>
      </c>
      <c r="J4195" s="178">
        <v>644629.32206949394</v>
      </c>
      <c r="K4195" s="178">
        <v>230301.80632818729</v>
      </c>
      <c r="L4195" t="s">
        <v>5</v>
      </c>
      <c r="M4195" t="s">
        <v>21</v>
      </c>
      <c r="N4195" t="s">
        <v>2829</v>
      </c>
      <c r="O4195" t="s">
        <v>21</v>
      </c>
      <c r="P4195" t="s">
        <v>2836</v>
      </c>
      <c r="Q4195" t="s">
        <v>2837</v>
      </c>
      <c r="R4195" t="s">
        <v>1259</v>
      </c>
      <c r="S4195" t="s">
        <v>21</v>
      </c>
      <c r="T4195" t="s">
        <v>1259</v>
      </c>
      <c r="U4195" t="s">
        <v>1259</v>
      </c>
      <c r="V4195" t="s">
        <v>2837</v>
      </c>
      <c r="W4195" t="s">
        <v>1259</v>
      </c>
      <c r="X4195" t="s">
        <v>21</v>
      </c>
      <c r="Y4195" t="s">
        <v>1259</v>
      </c>
      <c r="Z4195" t="s">
        <v>21</v>
      </c>
      <c r="AA4195" t="s">
        <v>6074</v>
      </c>
      <c r="AB4195" t="s">
        <v>1259</v>
      </c>
      <c r="AC4195" t="s">
        <v>10129</v>
      </c>
      <c r="AD4195" s="178">
        <v>1222419.9345539659</v>
      </c>
      <c r="AE4195" t="s">
        <v>807</v>
      </c>
      <c r="AF4195" s="178">
        <v>-572009.77840018063</v>
      </c>
      <c r="AG4195" s="178">
        <v>-929389.35232822807</v>
      </c>
      <c r="AH4195" s="178">
        <v>-535857.2129295941</v>
      </c>
      <c r="AI4195" t="s">
        <v>21</v>
      </c>
    </row>
    <row r="4196" spans="1:35" hidden="1" x14ac:dyDescent="0.25">
      <c r="A4196" s="179" t="b">
        <f>IF(E4196&lt;&gt;1,"",NOT(ISNA(VLOOKUP(P4196,Mapping!$P:$P,1,FALSE))))</f>
        <v>0</v>
      </c>
      <c r="B4196" s="180" t="str">
        <f t="shared" si="65"/>
        <v/>
      </c>
      <c r="E4196" s="183">
        <v>1</v>
      </c>
      <c r="F4196" t="s">
        <v>6075</v>
      </c>
      <c r="G4196" s="178">
        <v>135844.31654060091</v>
      </c>
      <c r="H4196" t="s">
        <v>1266</v>
      </c>
      <c r="I4196" t="s">
        <v>797</v>
      </c>
      <c r="J4196" s="178">
        <v>52643.62536789108</v>
      </c>
      <c r="K4196" s="178">
        <v>21637.182456720231</v>
      </c>
      <c r="L4196" t="s">
        <v>5</v>
      </c>
      <c r="M4196" t="s">
        <v>21</v>
      </c>
      <c r="N4196" t="s">
        <v>2829</v>
      </c>
      <c r="O4196" t="s">
        <v>21</v>
      </c>
      <c r="P4196" t="s">
        <v>2831</v>
      </c>
      <c r="Q4196" t="s">
        <v>2832</v>
      </c>
      <c r="R4196" t="s">
        <v>1259</v>
      </c>
      <c r="S4196" t="s">
        <v>21</v>
      </c>
      <c r="T4196" t="s">
        <v>1259</v>
      </c>
      <c r="U4196" t="s">
        <v>1259</v>
      </c>
      <c r="V4196" t="s">
        <v>2832</v>
      </c>
      <c r="W4196" t="s">
        <v>1259</v>
      </c>
      <c r="X4196" t="s">
        <v>21</v>
      </c>
      <c r="Y4196" t="s">
        <v>1259</v>
      </c>
      <c r="Z4196" t="s">
        <v>21</v>
      </c>
      <c r="AA4196" t="s">
        <v>6076</v>
      </c>
      <c r="AB4196" t="s">
        <v>1259</v>
      </c>
      <c r="AC4196" t="s">
        <v>7063</v>
      </c>
      <c r="AD4196" s="178">
        <v>87357.091172152868</v>
      </c>
      <c r="AE4196" t="s">
        <v>816</v>
      </c>
      <c r="AF4196" s="178">
        <v>-34840.681401130947</v>
      </c>
      <c r="AG4196" s="178">
        <v>-71924.908302278127</v>
      </c>
      <c r="AH4196" s="178">
        <v>-51842.510326769203</v>
      </c>
      <c r="AI4196" t="s">
        <v>21</v>
      </c>
    </row>
    <row r="4197" spans="1:35" hidden="1" x14ac:dyDescent="0.25">
      <c r="A4197" s="179" t="b">
        <f>IF(E4197&lt;&gt;1,"",NOT(ISNA(VLOOKUP(P4197,Mapping!$P:$P,1,FALSE))))</f>
        <v>0</v>
      </c>
      <c r="B4197" s="180" t="str">
        <f t="shared" si="65"/>
        <v/>
      </c>
      <c r="E4197" s="183">
        <v>1</v>
      </c>
      <c r="F4197" t="s">
        <v>6077</v>
      </c>
      <c r="G4197" s="178">
        <v>1035015.669017802</v>
      </c>
      <c r="H4197" t="s">
        <v>1266</v>
      </c>
      <c r="I4197" t="s">
        <v>797</v>
      </c>
      <c r="J4197" s="178">
        <v>287774.11867607979</v>
      </c>
      <c r="K4197" s="178">
        <v>126618.2434984654</v>
      </c>
      <c r="L4197" t="s">
        <v>5</v>
      </c>
      <c r="M4197" t="s">
        <v>21</v>
      </c>
      <c r="N4197" t="s">
        <v>2829</v>
      </c>
      <c r="O4197" t="s">
        <v>21</v>
      </c>
      <c r="P4197" t="s">
        <v>2831</v>
      </c>
      <c r="Q4197" t="s">
        <v>2832</v>
      </c>
      <c r="R4197" t="s">
        <v>1259</v>
      </c>
      <c r="S4197" t="s">
        <v>21</v>
      </c>
      <c r="T4197" t="s">
        <v>1259</v>
      </c>
      <c r="U4197" t="s">
        <v>1259</v>
      </c>
      <c r="V4197" t="s">
        <v>2832</v>
      </c>
      <c r="W4197" t="s">
        <v>1259</v>
      </c>
      <c r="X4197" t="s">
        <v>21</v>
      </c>
      <c r="Y4197" t="s">
        <v>1259</v>
      </c>
      <c r="Z4197" t="s">
        <v>21</v>
      </c>
      <c r="AA4197" t="s">
        <v>6078</v>
      </c>
      <c r="AB4197" t="s">
        <v>1259</v>
      </c>
      <c r="AC4197" t="s">
        <v>7243</v>
      </c>
      <c r="AD4197" s="178">
        <v>433051.30582709191</v>
      </c>
      <c r="AE4197" t="s">
        <v>814</v>
      </c>
      <c r="AF4197" s="178">
        <v>-224002.7490080503</v>
      </c>
      <c r="AG4197" s="178">
        <v>-605797.94115870004</v>
      </c>
      <c r="AH4197" s="178">
        <v>-215370.10328682919</v>
      </c>
      <c r="AI4197" t="s">
        <v>21</v>
      </c>
    </row>
    <row r="4198" spans="1:35" hidden="1" x14ac:dyDescent="0.25">
      <c r="A4198" s="179" t="b">
        <f>IF(E4198&lt;&gt;1,"",NOT(ISNA(VLOOKUP(P4198,Mapping!$P:$P,1,FALSE))))</f>
        <v>0</v>
      </c>
      <c r="B4198" s="180" t="str">
        <f t="shared" si="65"/>
        <v/>
      </c>
      <c r="E4198" s="183">
        <v>1</v>
      </c>
      <c r="F4198" t="s">
        <v>6077</v>
      </c>
      <c r="G4198" s="178">
        <v>908218.87765664654</v>
      </c>
      <c r="H4198" t="s">
        <v>1266</v>
      </c>
      <c r="I4198" t="s">
        <v>797</v>
      </c>
      <c r="J4198" s="178">
        <v>252519.73946505089</v>
      </c>
      <c r="K4198" s="178">
        <v>111106.6068305623</v>
      </c>
      <c r="L4198" t="s">
        <v>5</v>
      </c>
      <c r="M4198" t="s">
        <v>21</v>
      </c>
      <c r="N4198" t="s">
        <v>2829</v>
      </c>
      <c r="O4198" t="s">
        <v>21</v>
      </c>
      <c r="P4198" t="s">
        <v>2836</v>
      </c>
      <c r="Q4198" t="s">
        <v>2837</v>
      </c>
      <c r="R4198" t="s">
        <v>1259</v>
      </c>
      <c r="S4198" t="s">
        <v>21</v>
      </c>
      <c r="T4198" t="s">
        <v>1259</v>
      </c>
      <c r="U4198" t="s">
        <v>1259</v>
      </c>
      <c r="V4198" t="s">
        <v>2837</v>
      </c>
      <c r="W4198" t="s">
        <v>1259</v>
      </c>
      <c r="X4198" t="s">
        <v>21</v>
      </c>
      <c r="Y4198" t="s">
        <v>1259</v>
      </c>
      <c r="Z4198" t="s">
        <v>21</v>
      </c>
      <c r="AA4198" t="s">
        <v>6078</v>
      </c>
      <c r="AB4198" t="s">
        <v>1259</v>
      </c>
      <c r="AC4198" t="s">
        <v>7088</v>
      </c>
      <c r="AD4198" s="178">
        <v>379999.43645226199</v>
      </c>
      <c r="AE4198" t="s">
        <v>814</v>
      </c>
      <c r="AF4198" s="178">
        <v>-196560.81679338889</v>
      </c>
      <c r="AG4198" s="178">
        <v>-531583.37856660853</v>
      </c>
      <c r="AH4198" s="178">
        <v>-188985.73165909789</v>
      </c>
      <c r="AI4198" t="s">
        <v>21</v>
      </c>
    </row>
    <row r="4199" spans="1:35" hidden="1" x14ac:dyDescent="0.25">
      <c r="A4199" s="179" t="b">
        <f>IF(E4199&lt;&gt;1,"",NOT(ISNA(VLOOKUP(P4199,Mapping!$P:$P,1,FALSE))))</f>
        <v>0</v>
      </c>
      <c r="B4199" s="180" t="str">
        <f t="shared" si="65"/>
        <v/>
      </c>
      <c r="E4199" s="183">
        <v>1</v>
      </c>
      <c r="F4199" t="s">
        <v>6079</v>
      </c>
      <c r="G4199" s="178">
        <v>617627.52515184169</v>
      </c>
      <c r="H4199" t="s">
        <v>1266</v>
      </c>
      <c r="I4199" t="s">
        <v>797</v>
      </c>
      <c r="J4199" s="178">
        <v>186278.4730030522</v>
      </c>
      <c r="K4199" s="178">
        <v>88396.982608234583</v>
      </c>
      <c r="L4199" t="s">
        <v>5</v>
      </c>
      <c r="M4199" t="s">
        <v>21</v>
      </c>
      <c r="N4199" t="s">
        <v>2829</v>
      </c>
      <c r="O4199" t="s">
        <v>21</v>
      </c>
      <c r="P4199" t="s">
        <v>2831</v>
      </c>
      <c r="Q4199" t="s">
        <v>2832</v>
      </c>
      <c r="R4199" t="s">
        <v>1259</v>
      </c>
      <c r="S4199" t="s">
        <v>21</v>
      </c>
      <c r="T4199" t="s">
        <v>1259</v>
      </c>
      <c r="U4199" t="s">
        <v>1259</v>
      </c>
      <c r="V4199" t="s">
        <v>2832</v>
      </c>
      <c r="W4199" t="s">
        <v>1259</v>
      </c>
      <c r="X4199" t="s">
        <v>21</v>
      </c>
      <c r="Y4199" t="s">
        <v>1259</v>
      </c>
      <c r="Z4199" t="s">
        <v>21</v>
      </c>
      <c r="AA4199" t="s">
        <v>6080</v>
      </c>
      <c r="AB4199" t="s">
        <v>1259</v>
      </c>
      <c r="AC4199" t="s">
        <v>10130</v>
      </c>
      <c r="AD4199" s="178">
        <v>274391.44716311368</v>
      </c>
      <c r="AE4199" t="s">
        <v>807</v>
      </c>
      <c r="AF4199" s="178">
        <v>-134394.66411871591</v>
      </c>
      <c r="AG4199" s="178">
        <v>-307769.88606837508</v>
      </c>
      <c r="AH4199" s="178">
        <v>-134390.87513793199</v>
      </c>
      <c r="AI4199" t="s">
        <v>21</v>
      </c>
    </row>
    <row r="4200" spans="1:35" hidden="1" x14ac:dyDescent="0.25">
      <c r="A4200" s="179" t="b">
        <f>IF(E4200&lt;&gt;1,"",NOT(ISNA(VLOOKUP(P4200,Mapping!$P:$P,1,FALSE))))</f>
        <v>0</v>
      </c>
      <c r="B4200" s="180" t="str">
        <f t="shared" si="65"/>
        <v/>
      </c>
      <c r="E4200" s="183">
        <v>1</v>
      </c>
      <c r="F4200" t="s">
        <v>6079</v>
      </c>
      <c r="G4200" s="178">
        <v>1378177.122239647</v>
      </c>
      <c r="H4200" t="s">
        <v>1266</v>
      </c>
      <c r="I4200" t="s">
        <v>797</v>
      </c>
      <c r="J4200" s="178">
        <v>415662.70835391781</v>
      </c>
      <c r="K4200" s="178">
        <v>197249.46532415971</v>
      </c>
      <c r="L4200" t="s">
        <v>5</v>
      </c>
      <c r="M4200" t="s">
        <v>21</v>
      </c>
      <c r="N4200" t="s">
        <v>2829</v>
      </c>
      <c r="O4200" t="s">
        <v>21</v>
      </c>
      <c r="P4200" t="s">
        <v>2851</v>
      </c>
      <c r="Q4200" t="s">
        <v>2834</v>
      </c>
      <c r="R4200" t="s">
        <v>1259</v>
      </c>
      <c r="S4200" t="s">
        <v>21</v>
      </c>
      <c r="T4200" t="s">
        <v>1259</v>
      </c>
      <c r="U4200" t="s">
        <v>1259</v>
      </c>
      <c r="V4200" t="s">
        <v>2834</v>
      </c>
      <c r="W4200" t="s">
        <v>1259</v>
      </c>
      <c r="X4200" t="s">
        <v>21</v>
      </c>
      <c r="Y4200" t="s">
        <v>1259</v>
      </c>
      <c r="Z4200" t="s">
        <v>21</v>
      </c>
      <c r="AA4200" t="s">
        <v>6080</v>
      </c>
      <c r="AB4200" t="s">
        <v>1259</v>
      </c>
      <c r="AC4200" t="s">
        <v>10131</v>
      </c>
      <c r="AD4200" s="178">
        <v>612278.4358185163</v>
      </c>
      <c r="AE4200" t="s">
        <v>807</v>
      </c>
      <c r="AF4200" s="178">
        <v>-299888.91993432469</v>
      </c>
      <c r="AG4200" s="178">
        <v>-686759.24990463862</v>
      </c>
      <c r="AH4200" s="178">
        <v>-299880.46518381522</v>
      </c>
      <c r="AI4200" t="s">
        <v>21</v>
      </c>
    </row>
    <row r="4201" spans="1:35" hidden="1" x14ac:dyDescent="0.25">
      <c r="A4201" s="179" t="b">
        <f>IF(E4201&lt;&gt;1,"",NOT(ISNA(VLOOKUP(P4201,Mapping!$P:$P,1,FALSE))))</f>
        <v>0</v>
      </c>
      <c r="B4201" s="180" t="str">
        <f t="shared" si="65"/>
        <v/>
      </c>
      <c r="E4201" s="183">
        <v>1</v>
      </c>
      <c r="F4201" t="s">
        <v>6082</v>
      </c>
      <c r="G4201" s="178">
        <v>288204.60430347431</v>
      </c>
      <c r="H4201" t="s">
        <v>1266</v>
      </c>
      <c r="I4201" t="s">
        <v>797</v>
      </c>
      <c r="J4201" s="178">
        <v>107425.50797994591</v>
      </c>
      <c r="K4201" s="178">
        <v>43771.62758439927</v>
      </c>
      <c r="L4201" t="s">
        <v>5</v>
      </c>
      <c r="M4201" t="s">
        <v>21</v>
      </c>
      <c r="N4201" t="s">
        <v>2829</v>
      </c>
      <c r="O4201" t="s">
        <v>21</v>
      </c>
      <c r="P4201" t="s">
        <v>2831</v>
      </c>
      <c r="Q4201" t="s">
        <v>2832</v>
      </c>
      <c r="R4201" t="s">
        <v>1259</v>
      </c>
      <c r="S4201" t="s">
        <v>21</v>
      </c>
      <c r="T4201" t="s">
        <v>1259</v>
      </c>
      <c r="U4201" t="s">
        <v>1259</v>
      </c>
      <c r="V4201" t="s">
        <v>2832</v>
      </c>
      <c r="W4201" t="s">
        <v>1259</v>
      </c>
      <c r="X4201" t="s">
        <v>21</v>
      </c>
      <c r="Y4201" t="s">
        <v>1259</v>
      </c>
      <c r="Z4201" t="s">
        <v>21</v>
      </c>
      <c r="AA4201" t="s">
        <v>6083</v>
      </c>
      <c r="AB4201" t="s">
        <v>1259</v>
      </c>
      <c r="AC4201" t="s">
        <v>6939</v>
      </c>
      <c r="AD4201" s="178">
        <v>169481.2128297835</v>
      </c>
      <c r="AE4201" t="s">
        <v>813</v>
      </c>
      <c r="AF4201" s="178">
        <v>-27905.788954187501</v>
      </c>
      <c r="AG4201" s="178">
        <v>61138.495123332374</v>
      </c>
      <c r="AH4201" s="178">
        <v>-80302.795289663103</v>
      </c>
      <c r="AI4201" t="s">
        <v>21</v>
      </c>
    </row>
    <row r="4202" spans="1:35" hidden="1" x14ac:dyDescent="0.25">
      <c r="A4202" s="179" t="b">
        <f>IF(E4202&lt;&gt;1,"",NOT(ISNA(VLOOKUP(P4202,Mapping!$P:$P,1,FALSE))))</f>
        <v>0</v>
      </c>
      <c r="B4202" s="180" t="str">
        <f t="shared" si="65"/>
        <v/>
      </c>
      <c r="E4202" s="183">
        <v>1</v>
      </c>
      <c r="F4202" t="s">
        <v>6084</v>
      </c>
      <c r="G4202" s="178">
        <v>4092826.2731956518</v>
      </c>
      <c r="H4202" t="s">
        <v>1266</v>
      </c>
      <c r="I4202" t="s">
        <v>797</v>
      </c>
      <c r="J4202" s="178">
        <v>1415489.295964669</v>
      </c>
      <c r="K4202" s="178">
        <v>424310.30443262879</v>
      </c>
      <c r="L4202" t="s">
        <v>5</v>
      </c>
      <c r="M4202" t="s">
        <v>21</v>
      </c>
      <c r="N4202" t="s">
        <v>2829</v>
      </c>
      <c r="O4202" t="s">
        <v>21</v>
      </c>
      <c r="P4202" t="s">
        <v>2831</v>
      </c>
      <c r="Q4202" t="s">
        <v>2832</v>
      </c>
      <c r="R4202" t="s">
        <v>1259</v>
      </c>
      <c r="S4202" t="s">
        <v>21</v>
      </c>
      <c r="T4202" t="s">
        <v>1259</v>
      </c>
      <c r="U4202" t="s">
        <v>1259</v>
      </c>
      <c r="V4202" t="s">
        <v>2832</v>
      </c>
      <c r="W4202" t="s">
        <v>1259</v>
      </c>
      <c r="X4202" t="s">
        <v>21</v>
      </c>
      <c r="Y4202" t="s">
        <v>1259</v>
      </c>
      <c r="Z4202" t="s">
        <v>21</v>
      </c>
      <c r="AA4202" t="s">
        <v>6085</v>
      </c>
      <c r="AB4202" t="s">
        <v>1259</v>
      </c>
      <c r="AC4202" t="s">
        <v>9414</v>
      </c>
      <c r="AD4202" s="178">
        <v>2147942.2129256418</v>
      </c>
      <c r="AE4202" t="s">
        <v>809</v>
      </c>
      <c r="AF4202" s="178">
        <v>-1653726.1757315011</v>
      </c>
      <c r="AG4202" s="178">
        <v>-3518029.132461783</v>
      </c>
      <c r="AH4202" s="178">
        <v>-966309.93009604793</v>
      </c>
      <c r="AI4202" t="s">
        <v>21</v>
      </c>
    </row>
    <row r="4203" spans="1:35" hidden="1" x14ac:dyDescent="0.25">
      <c r="A4203" s="179" t="b">
        <f>IF(E4203&lt;&gt;1,"",NOT(ISNA(VLOOKUP(P4203,Mapping!$P:$P,1,FALSE))))</f>
        <v>0</v>
      </c>
      <c r="B4203" s="180" t="str">
        <f t="shared" si="65"/>
        <v/>
      </c>
      <c r="E4203" s="183">
        <v>1</v>
      </c>
      <c r="F4203" t="s">
        <v>6084</v>
      </c>
      <c r="G4203" s="178">
        <v>4908811.3379068421</v>
      </c>
      <c r="H4203" t="s">
        <v>1266</v>
      </c>
      <c r="I4203" t="s">
        <v>797</v>
      </c>
      <c r="J4203" s="178">
        <v>1697694.805719642</v>
      </c>
      <c r="K4203" s="178">
        <v>508904.87261344353</v>
      </c>
      <c r="L4203" t="s">
        <v>5</v>
      </c>
      <c r="M4203" t="s">
        <v>21</v>
      </c>
      <c r="N4203" t="s">
        <v>2829</v>
      </c>
      <c r="O4203" t="s">
        <v>21</v>
      </c>
      <c r="P4203" t="s">
        <v>2851</v>
      </c>
      <c r="Q4203" t="s">
        <v>2834</v>
      </c>
      <c r="R4203" t="s">
        <v>1259</v>
      </c>
      <c r="S4203" t="s">
        <v>21</v>
      </c>
      <c r="T4203" t="s">
        <v>1259</v>
      </c>
      <c r="U4203" t="s">
        <v>1259</v>
      </c>
      <c r="V4203" t="s">
        <v>2834</v>
      </c>
      <c r="W4203" t="s">
        <v>1259</v>
      </c>
      <c r="X4203" t="s">
        <v>21</v>
      </c>
      <c r="Y4203" t="s">
        <v>1259</v>
      </c>
      <c r="Z4203" t="s">
        <v>21</v>
      </c>
      <c r="AA4203" t="s">
        <v>6085</v>
      </c>
      <c r="AB4203" t="s">
        <v>1259</v>
      </c>
      <c r="AC4203" t="s">
        <v>10132</v>
      </c>
      <c r="AD4203" s="178">
        <v>2576176.554824925</v>
      </c>
      <c r="AE4203" t="s">
        <v>809</v>
      </c>
      <c r="AF4203" s="178">
        <v>-1983428.872705552</v>
      </c>
      <c r="AG4203" s="178">
        <v>-4219417.1312898612</v>
      </c>
      <c r="AH4203" s="178">
        <v>-1158962.737278318</v>
      </c>
      <c r="AI4203" t="s">
        <v>21</v>
      </c>
    </row>
    <row r="4204" spans="1:35" hidden="1" x14ac:dyDescent="0.25">
      <c r="A4204" s="179" t="b">
        <f>IF(E4204&lt;&gt;1,"",NOT(ISNA(VLOOKUP(P4204,Mapping!$P:$P,1,FALSE))))</f>
        <v>0</v>
      </c>
      <c r="B4204" s="180" t="str">
        <f t="shared" si="65"/>
        <v/>
      </c>
      <c r="E4204" s="183">
        <v>1</v>
      </c>
      <c r="F4204" t="s">
        <v>6084</v>
      </c>
      <c r="G4204" s="178">
        <v>4112177.6976552061</v>
      </c>
      <c r="H4204" t="s">
        <v>1266</v>
      </c>
      <c r="I4204" t="s">
        <v>797</v>
      </c>
      <c r="J4204" s="178">
        <v>1422181.9167493689</v>
      </c>
      <c r="K4204" s="178">
        <v>426316.4997254539</v>
      </c>
      <c r="L4204" t="s">
        <v>5</v>
      </c>
      <c r="M4204" t="s">
        <v>21</v>
      </c>
      <c r="N4204" t="s">
        <v>2829</v>
      </c>
      <c r="O4204" t="s">
        <v>21</v>
      </c>
      <c r="P4204" t="s">
        <v>2835</v>
      </c>
      <c r="Q4204" t="s">
        <v>2834</v>
      </c>
      <c r="R4204" t="s">
        <v>1259</v>
      </c>
      <c r="S4204" t="s">
        <v>21</v>
      </c>
      <c r="T4204" t="s">
        <v>1259</v>
      </c>
      <c r="U4204" t="s">
        <v>1259</v>
      </c>
      <c r="V4204" t="s">
        <v>2834</v>
      </c>
      <c r="W4204" t="s">
        <v>1259</v>
      </c>
      <c r="X4204" t="s">
        <v>21</v>
      </c>
      <c r="Y4204" t="s">
        <v>1259</v>
      </c>
      <c r="Z4204" t="s">
        <v>21</v>
      </c>
      <c r="AA4204" t="s">
        <v>6085</v>
      </c>
      <c r="AB4204" t="s">
        <v>1259</v>
      </c>
      <c r="AC4204" t="s">
        <v>10133</v>
      </c>
      <c r="AD4204" s="178">
        <v>2158097.9680695012</v>
      </c>
      <c r="AE4204" t="s">
        <v>809</v>
      </c>
      <c r="AF4204" s="178">
        <v>-1661545.212023376</v>
      </c>
      <c r="AG4204" s="178">
        <v>-3534662.8399438709</v>
      </c>
      <c r="AH4204" s="178">
        <v>-970878.77137309778</v>
      </c>
      <c r="AI4204" t="s">
        <v>21</v>
      </c>
    </row>
    <row r="4205" spans="1:35" hidden="1" x14ac:dyDescent="0.25">
      <c r="A4205" s="179" t="b">
        <f>IF(E4205&lt;&gt;1,"",NOT(ISNA(VLOOKUP(P4205,Mapping!$P:$P,1,FALSE))))</f>
        <v>0</v>
      </c>
      <c r="B4205" s="180" t="str">
        <f t="shared" si="65"/>
        <v/>
      </c>
      <c r="E4205" s="183">
        <v>1</v>
      </c>
      <c r="F4205" t="s">
        <v>6084</v>
      </c>
      <c r="G4205" s="178">
        <v>1754529.150999554</v>
      </c>
      <c r="H4205" t="s">
        <v>1266</v>
      </c>
      <c r="I4205" t="s">
        <v>797</v>
      </c>
      <c r="J4205" s="178">
        <v>606797.61781306507</v>
      </c>
      <c r="K4205" s="178">
        <v>181895.03988286041</v>
      </c>
      <c r="L4205" t="s">
        <v>5</v>
      </c>
      <c r="M4205" t="s">
        <v>21</v>
      </c>
      <c r="N4205" t="s">
        <v>2829</v>
      </c>
      <c r="O4205" t="s">
        <v>21</v>
      </c>
      <c r="P4205" t="s">
        <v>2836</v>
      </c>
      <c r="Q4205" t="s">
        <v>2837</v>
      </c>
      <c r="R4205" t="s">
        <v>1259</v>
      </c>
      <c r="S4205" t="s">
        <v>21</v>
      </c>
      <c r="T4205" t="s">
        <v>1259</v>
      </c>
      <c r="U4205" t="s">
        <v>1259</v>
      </c>
      <c r="V4205" t="s">
        <v>2837</v>
      </c>
      <c r="W4205" t="s">
        <v>1259</v>
      </c>
      <c r="X4205" t="s">
        <v>21</v>
      </c>
      <c r="Y4205" t="s">
        <v>1259</v>
      </c>
      <c r="Z4205" t="s">
        <v>21</v>
      </c>
      <c r="AA4205" t="s">
        <v>6085</v>
      </c>
      <c r="AB4205" t="s">
        <v>1259</v>
      </c>
      <c r="AC4205" t="s">
        <v>10134</v>
      </c>
      <c r="AD4205" s="178">
        <v>920788.46637631918</v>
      </c>
      <c r="AE4205" t="s">
        <v>809</v>
      </c>
      <c r="AF4205" s="178">
        <v>-708925.95712997357</v>
      </c>
      <c r="AG4205" s="178">
        <v>-1508122.8117093849</v>
      </c>
      <c r="AH4205" s="178">
        <v>-414241.60911918851</v>
      </c>
      <c r="AI4205" t="s">
        <v>21</v>
      </c>
    </row>
    <row r="4206" spans="1:35" hidden="1" x14ac:dyDescent="0.25">
      <c r="A4206" s="179" t="b">
        <f>IF(E4206&lt;&gt;1,"",NOT(ISNA(VLOOKUP(P4206,Mapping!$P:$P,1,FALSE))))</f>
        <v>0</v>
      </c>
      <c r="B4206" s="180" t="str">
        <f t="shared" ref="B4206:B4269" si="66">IF(AI4206="","",VALUE(AI4206))</f>
        <v/>
      </c>
      <c r="E4206" s="183">
        <v>1</v>
      </c>
      <c r="F4206" t="s">
        <v>10135</v>
      </c>
      <c r="G4206" s="178">
        <v>721414.35967950814</v>
      </c>
      <c r="H4206" t="s">
        <v>1266</v>
      </c>
      <c r="I4206" t="s">
        <v>797</v>
      </c>
      <c r="J4206" s="178">
        <v>242407.89101567681</v>
      </c>
      <c r="K4206" s="178">
        <v>110277.92571901099</v>
      </c>
      <c r="L4206" t="s">
        <v>5</v>
      </c>
      <c r="M4206" t="s">
        <v>21</v>
      </c>
      <c r="N4206" t="s">
        <v>2829</v>
      </c>
      <c r="O4206" t="s">
        <v>21</v>
      </c>
      <c r="P4206" t="s">
        <v>2831</v>
      </c>
      <c r="Q4206" t="s">
        <v>2832</v>
      </c>
      <c r="R4206" t="s">
        <v>1259</v>
      </c>
      <c r="S4206" t="s">
        <v>21</v>
      </c>
      <c r="T4206" t="s">
        <v>1259</v>
      </c>
      <c r="U4206" t="s">
        <v>1259</v>
      </c>
      <c r="V4206" t="s">
        <v>2832</v>
      </c>
      <c r="W4206" t="s">
        <v>1259</v>
      </c>
      <c r="X4206" t="s">
        <v>21</v>
      </c>
      <c r="Y4206" t="s">
        <v>1259</v>
      </c>
      <c r="Z4206" t="s">
        <v>21</v>
      </c>
      <c r="AA4206" t="s">
        <v>6087</v>
      </c>
      <c r="AB4206" t="s">
        <v>1259</v>
      </c>
      <c r="AC4206" t="s">
        <v>4156</v>
      </c>
      <c r="AD4206" s="178">
        <v>378683.12607352663</v>
      </c>
      <c r="AE4206" t="s">
        <v>809</v>
      </c>
      <c r="AF4206" s="178">
        <v>-276174.28431686439</v>
      </c>
      <c r="AG4206" s="178">
        <v>-52048.473236510879</v>
      </c>
      <c r="AH4206" s="178">
        <v>-157969.3344341492</v>
      </c>
      <c r="AI4206" t="s">
        <v>21</v>
      </c>
    </row>
    <row r="4207" spans="1:35" hidden="1" x14ac:dyDescent="0.25">
      <c r="A4207" s="179" t="b">
        <f>IF(E4207&lt;&gt;1,"",NOT(ISNA(VLOOKUP(P4207,Mapping!$P:$P,1,FALSE))))</f>
        <v>0</v>
      </c>
      <c r="B4207" s="180" t="str">
        <f t="shared" si="66"/>
        <v/>
      </c>
      <c r="E4207" s="183">
        <v>1</v>
      </c>
      <c r="F4207" t="s">
        <v>10135</v>
      </c>
      <c r="G4207" s="178">
        <v>2793421.8128229361</v>
      </c>
      <c r="H4207" t="s">
        <v>1266</v>
      </c>
      <c r="I4207" t="s">
        <v>797</v>
      </c>
      <c r="J4207" s="178">
        <v>938638.77434380655</v>
      </c>
      <c r="K4207" s="178">
        <v>427012.24205352197</v>
      </c>
      <c r="L4207" t="s">
        <v>5</v>
      </c>
      <c r="M4207" t="s">
        <v>21</v>
      </c>
      <c r="N4207" t="s">
        <v>2829</v>
      </c>
      <c r="O4207" t="s">
        <v>21</v>
      </c>
      <c r="P4207" t="s">
        <v>2835</v>
      </c>
      <c r="Q4207" t="s">
        <v>2834</v>
      </c>
      <c r="R4207" t="s">
        <v>1259</v>
      </c>
      <c r="S4207" t="s">
        <v>21</v>
      </c>
      <c r="T4207" t="s">
        <v>1259</v>
      </c>
      <c r="U4207" t="s">
        <v>1259</v>
      </c>
      <c r="V4207" t="s">
        <v>2834</v>
      </c>
      <c r="W4207" t="s">
        <v>1259</v>
      </c>
      <c r="X4207" t="s">
        <v>21</v>
      </c>
      <c r="Y4207" t="s">
        <v>1259</v>
      </c>
      <c r="Z4207" t="s">
        <v>21</v>
      </c>
      <c r="AA4207" t="s">
        <v>6087</v>
      </c>
      <c r="AB4207" t="s">
        <v>1259</v>
      </c>
      <c r="AC4207" t="s">
        <v>12202</v>
      </c>
      <c r="AD4207" s="178">
        <v>1466316.3968509161</v>
      </c>
      <c r="AE4207" t="s">
        <v>809</v>
      </c>
      <c r="AF4207" s="178">
        <v>-1069387.1831082241</v>
      </c>
      <c r="AG4207" s="178">
        <v>-201539.2936281338</v>
      </c>
      <c r="AH4207" s="178">
        <v>-611680.3452062034</v>
      </c>
      <c r="AI4207" t="s">
        <v>21</v>
      </c>
    </row>
    <row r="4208" spans="1:35" hidden="1" x14ac:dyDescent="0.25">
      <c r="A4208" s="179" t="b">
        <f>IF(E4208&lt;&gt;1,"",NOT(ISNA(VLOOKUP(P4208,Mapping!$P:$P,1,FALSE))))</f>
        <v>0</v>
      </c>
      <c r="B4208" s="180" t="str">
        <f t="shared" si="66"/>
        <v/>
      </c>
      <c r="E4208" s="183">
        <v>1</v>
      </c>
      <c r="F4208" t="s">
        <v>6088</v>
      </c>
      <c r="G4208" s="178">
        <v>400600.23019765678</v>
      </c>
      <c r="H4208" t="s">
        <v>1266</v>
      </c>
      <c r="I4208" t="s">
        <v>797</v>
      </c>
      <c r="J4208" s="178">
        <v>148309.544024829</v>
      </c>
      <c r="K4208" s="178">
        <v>63504.18990108568</v>
      </c>
      <c r="L4208" t="s">
        <v>5</v>
      </c>
      <c r="M4208" t="s">
        <v>21</v>
      </c>
      <c r="N4208" t="s">
        <v>2829</v>
      </c>
      <c r="O4208" t="s">
        <v>21</v>
      </c>
      <c r="P4208" t="s">
        <v>2831</v>
      </c>
      <c r="Q4208" t="s">
        <v>2832</v>
      </c>
      <c r="R4208" t="s">
        <v>1259</v>
      </c>
      <c r="S4208" t="s">
        <v>21</v>
      </c>
      <c r="T4208" t="s">
        <v>1259</v>
      </c>
      <c r="U4208" t="s">
        <v>1259</v>
      </c>
      <c r="V4208" t="s">
        <v>2832</v>
      </c>
      <c r="W4208" t="s">
        <v>1259</v>
      </c>
      <c r="X4208" t="s">
        <v>21</v>
      </c>
      <c r="Y4208" t="s">
        <v>1259</v>
      </c>
      <c r="Z4208" t="s">
        <v>21</v>
      </c>
      <c r="AA4208" t="s">
        <v>6089</v>
      </c>
      <c r="AB4208" t="s">
        <v>1259</v>
      </c>
      <c r="AC4208" t="s">
        <v>7261</v>
      </c>
      <c r="AD4208" s="178">
        <v>227336.16667886841</v>
      </c>
      <c r="AE4208" t="s">
        <v>819</v>
      </c>
      <c r="AF4208" s="178">
        <v>-176021.26976893091</v>
      </c>
      <c r="AG4208" s="178">
        <v>-3746.5048109033378</v>
      </c>
      <c r="AH4208" s="178">
        <v>-135944.0947597179</v>
      </c>
      <c r="AI4208" t="s">
        <v>21</v>
      </c>
    </row>
    <row r="4209" spans="1:35" hidden="1" x14ac:dyDescent="0.25">
      <c r="A4209" s="179" t="b">
        <f>IF(E4209&lt;&gt;1,"",NOT(ISNA(VLOOKUP(P4209,Mapping!$P:$P,1,FALSE))))</f>
        <v>0</v>
      </c>
      <c r="B4209" s="180" t="str">
        <f t="shared" si="66"/>
        <v/>
      </c>
      <c r="E4209" s="183">
        <v>1</v>
      </c>
      <c r="F4209" t="s">
        <v>6090</v>
      </c>
      <c r="G4209" s="178">
        <v>753596.98608550022</v>
      </c>
      <c r="H4209" t="s">
        <v>1266</v>
      </c>
      <c r="I4209" t="s">
        <v>303</v>
      </c>
      <c r="J4209" s="178">
        <v>293943.35855506448</v>
      </c>
      <c r="K4209" s="178">
        <v>188758.27106829541</v>
      </c>
      <c r="L4209" t="s">
        <v>5</v>
      </c>
      <c r="M4209" t="s">
        <v>21</v>
      </c>
      <c r="N4209" t="s">
        <v>2829</v>
      </c>
      <c r="O4209" t="s">
        <v>21</v>
      </c>
      <c r="P4209" t="s">
        <v>2831</v>
      </c>
      <c r="Q4209" t="s">
        <v>2832</v>
      </c>
      <c r="R4209" t="s">
        <v>1259</v>
      </c>
      <c r="S4209" t="s">
        <v>21</v>
      </c>
      <c r="T4209" t="s">
        <v>1259</v>
      </c>
      <c r="U4209" t="s">
        <v>1259</v>
      </c>
      <c r="V4209" t="s">
        <v>2832</v>
      </c>
      <c r="W4209" t="s">
        <v>1259</v>
      </c>
      <c r="X4209" t="s">
        <v>21</v>
      </c>
      <c r="Y4209" t="s">
        <v>1259</v>
      </c>
      <c r="Z4209" t="s">
        <v>21</v>
      </c>
      <c r="AA4209" t="s">
        <v>6091</v>
      </c>
      <c r="AB4209" t="s">
        <v>6092</v>
      </c>
      <c r="AC4209" t="s">
        <v>10136</v>
      </c>
      <c r="AD4209" s="178">
        <v>509778.90755113598</v>
      </c>
      <c r="AE4209" t="s">
        <v>819</v>
      </c>
      <c r="AF4209" s="178">
        <v>-389058.02754227782</v>
      </c>
      <c r="AG4209" s="178">
        <v>-18731.950396556291</v>
      </c>
      <c r="AH4209" s="178">
        <v>-260337.70963224329</v>
      </c>
      <c r="AI4209" t="s">
        <v>21</v>
      </c>
    </row>
    <row r="4210" spans="1:35" hidden="1" x14ac:dyDescent="0.25">
      <c r="A4210" s="179" t="b">
        <f>IF(E4210&lt;&gt;1,"",NOT(ISNA(VLOOKUP(P4210,Mapping!$P:$P,1,FALSE))))</f>
        <v>0</v>
      </c>
      <c r="B4210" s="180" t="str">
        <f t="shared" si="66"/>
        <v/>
      </c>
      <c r="E4210" s="183">
        <v>1</v>
      </c>
      <c r="F4210" t="s">
        <v>6090</v>
      </c>
      <c r="G4210" s="178">
        <v>1684769.721577883</v>
      </c>
      <c r="H4210" t="s">
        <v>1266</v>
      </c>
      <c r="I4210" t="s">
        <v>303</v>
      </c>
      <c r="J4210" s="178">
        <v>657150.81070705946</v>
      </c>
      <c r="K4210" s="178">
        <v>421995.07915385137</v>
      </c>
      <c r="L4210" t="s">
        <v>5</v>
      </c>
      <c r="M4210" t="s">
        <v>21</v>
      </c>
      <c r="N4210" t="s">
        <v>2829</v>
      </c>
      <c r="O4210" t="s">
        <v>21</v>
      </c>
      <c r="P4210" t="s">
        <v>2835</v>
      </c>
      <c r="Q4210" t="s">
        <v>2834</v>
      </c>
      <c r="R4210" t="s">
        <v>1259</v>
      </c>
      <c r="S4210" t="s">
        <v>21</v>
      </c>
      <c r="T4210" t="s">
        <v>1259</v>
      </c>
      <c r="U4210" t="s">
        <v>1259</v>
      </c>
      <c r="V4210" t="s">
        <v>2834</v>
      </c>
      <c r="W4210" t="s">
        <v>1259</v>
      </c>
      <c r="X4210" t="s">
        <v>21</v>
      </c>
      <c r="Y4210" t="s">
        <v>1259</v>
      </c>
      <c r="Z4210" t="s">
        <v>21</v>
      </c>
      <c r="AA4210" t="s">
        <v>6091</v>
      </c>
      <c r="AB4210" t="s">
        <v>6092</v>
      </c>
      <c r="AC4210" t="s">
        <v>10137</v>
      </c>
      <c r="AD4210" s="178">
        <v>1139680.869216963</v>
      </c>
      <c r="AE4210" t="s">
        <v>819</v>
      </c>
      <c r="AF4210" s="178">
        <v>-869792.73649281322</v>
      </c>
      <c r="AG4210" s="178">
        <v>-41877.851738961654</v>
      </c>
      <c r="AH4210" s="178">
        <v>-582020.75999753992</v>
      </c>
      <c r="AI4210" t="s">
        <v>21</v>
      </c>
    </row>
    <row r="4211" spans="1:35" hidden="1" x14ac:dyDescent="0.25">
      <c r="A4211" s="179" t="b">
        <f>IF(E4211&lt;&gt;1,"",NOT(ISNA(VLOOKUP(P4211,Mapping!$P:$P,1,FALSE))))</f>
        <v>0</v>
      </c>
      <c r="B4211" s="180" t="str">
        <f t="shared" si="66"/>
        <v/>
      </c>
      <c r="E4211" s="183">
        <v>1</v>
      </c>
      <c r="F4211" t="s">
        <v>6093</v>
      </c>
      <c r="G4211" s="178">
        <v>674356.69274436298</v>
      </c>
      <c r="H4211" t="s">
        <v>1266</v>
      </c>
      <c r="I4211" t="s">
        <v>421</v>
      </c>
      <c r="J4211" s="178">
        <v>180751.8316195269</v>
      </c>
      <c r="K4211" s="178">
        <v>63402.181407899428</v>
      </c>
      <c r="L4211" t="s">
        <v>5</v>
      </c>
      <c r="M4211" t="s">
        <v>21</v>
      </c>
      <c r="N4211" t="s">
        <v>2829</v>
      </c>
      <c r="O4211" t="s">
        <v>21</v>
      </c>
      <c r="P4211" t="s">
        <v>2831</v>
      </c>
      <c r="Q4211" t="s">
        <v>2832</v>
      </c>
      <c r="R4211" t="s">
        <v>1259</v>
      </c>
      <c r="S4211" t="s">
        <v>21</v>
      </c>
      <c r="T4211" t="s">
        <v>1259</v>
      </c>
      <c r="U4211" t="s">
        <v>1259</v>
      </c>
      <c r="V4211" t="s">
        <v>2832</v>
      </c>
      <c r="W4211" t="s">
        <v>1259</v>
      </c>
      <c r="X4211" t="s">
        <v>21</v>
      </c>
      <c r="Y4211" t="s">
        <v>1259</v>
      </c>
      <c r="Z4211" t="s">
        <v>21</v>
      </c>
      <c r="AA4211" t="s">
        <v>6094</v>
      </c>
      <c r="AB4211" t="s">
        <v>1259</v>
      </c>
      <c r="AC4211" t="s">
        <v>2446</v>
      </c>
      <c r="AD4211" s="178">
        <v>311443.17207207333</v>
      </c>
      <c r="AE4211" t="s">
        <v>819</v>
      </c>
      <c r="AF4211" s="178">
        <v>-220260.95886715871</v>
      </c>
      <c r="AG4211" s="178">
        <v>-288436.42140240269</v>
      </c>
      <c r="AH4211" s="178">
        <v>-62674.579235167359</v>
      </c>
      <c r="AI4211" t="s">
        <v>21</v>
      </c>
    </row>
    <row r="4212" spans="1:35" hidden="1" x14ac:dyDescent="0.25">
      <c r="A4212" s="179" t="b">
        <f>IF(E4212&lt;&gt;1,"",NOT(ISNA(VLOOKUP(P4212,Mapping!$P:$P,1,FALSE))))</f>
        <v>0</v>
      </c>
      <c r="B4212" s="180" t="str">
        <f t="shared" si="66"/>
        <v/>
      </c>
      <c r="E4212" s="183">
        <v>1</v>
      </c>
      <c r="F4212" t="s">
        <v>6093</v>
      </c>
      <c r="G4212" s="178">
        <v>2394654.3783167182</v>
      </c>
      <c r="H4212" t="s">
        <v>1266</v>
      </c>
      <c r="I4212" t="s">
        <v>421</v>
      </c>
      <c r="J4212" s="178">
        <v>641853.44289383129</v>
      </c>
      <c r="K4212" s="178">
        <v>225142.4401015199</v>
      </c>
      <c r="L4212" t="s">
        <v>5</v>
      </c>
      <c r="M4212" t="s">
        <v>21</v>
      </c>
      <c r="N4212" t="s">
        <v>2829</v>
      </c>
      <c r="O4212" t="s">
        <v>21</v>
      </c>
      <c r="P4212" t="s">
        <v>2833</v>
      </c>
      <c r="Q4212" t="s">
        <v>2834</v>
      </c>
      <c r="R4212" t="s">
        <v>1259</v>
      </c>
      <c r="S4212" t="s">
        <v>21</v>
      </c>
      <c r="T4212" t="s">
        <v>1259</v>
      </c>
      <c r="U4212" t="s">
        <v>1259</v>
      </c>
      <c r="V4212" t="s">
        <v>2834</v>
      </c>
      <c r="W4212" t="s">
        <v>1259</v>
      </c>
      <c r="X4212" t="s">
        <v>21</v>
      </c>
      <c r="Y4212" t="s">
        <v>1259</v>
      </c>
      <c r="Z4212" t="s">
        <v>21</v>
      </c>
      <c r="AA4212" t="s">
        <v>6094</v>
      </c>
      <c r="AB4212" t="s">
        <v>1259</v>
      </c>
      <c r="AC4212" t="s">
        <v>6907</v>
      </c>
      <c r="AD4212" s="178">
        <v>1105941.0600110369</v>
      </c>
      <c r="AE4212" t="s">
        <v>819</v>
      </c>
      <c r="AF4212" s="178">
        <v>-782151.16005889024</v>
      </c>
      <c r="AG4212" s="178">
        <v>-1024243.618857512</v>
      </c>
      <c r="AH4212" s="178">
        <v>-222558.70993712501</v>
      </c>
      <c r="AI4212" t="s">
        <v>21</v>
      </c>
    </row>
    <row r="4213" spans="1:35" hidden="1" x14ac:dyDescent="0.25">
      <c r="A4213" s="179" t="b">
        <f>IF(E4213&lt;&gt;1,"",NOT(ISNA(VLOOKUP(P4213,Mapping!$P:$P,1,FALSE))))</f>
        <v>0</v>
      </c>
      <c r="B4213" s="180" t="str">
        <f t="shared" si="66"/>
        <v/>
      </c>
      <c r="E4213" s="183">
        <v>1</v>
      </c>
      <c r="F4213" t="s">
        <v>6095</v>
      </c>
      <c r="G4213" s="178">
        <v>756986.91774487938</v>
      </c>
      <c r="H4213" t="s">
        <v>1266</v>
      </c>
      <c r="I4213" t="s">
        <v>2830</v>
      </c>
      <c r="J4213" s="178">
        <v>259577.45023782109</v>
      </c>
      <c r="K4213" s="178">
        <v>148575.0304912329</v>
      </c>
      <c r="L4213" t="s">
        <v>5</v>
      </c>
      <c r="M4213" t="s">
        <v>21</v>
      </c>
      <c r="N4213" t="s">
        <v>2829</v>
      </c>
      <c r="O4213" t="s">
        <v>21</v>
      </c>
      <c r="P4213" t="s">
        <v>2831</v>
      </c>
      <c r="Q4213" t="s">
        <v>2832</v>
      </c>
      <c r="R4213" t="s">
        <v>1259</v>
      </c>
      <c r="S4213" t="s">
        <v>21</v>
      </c>
      <c r="T4213" t="s">
        <v>1259</v>
      </c>
      <c r="U4213" t="s">
        <v>1259</v>
      </c>
      <c r="V4213" t="s">
        <v>2832</v>
      </c>
      <c r="W4213" t="s">
        <v>1259</v>
      </c>
      <c r="X4213" t="s">
        <v>21</v>
      </c>
      <c r="Y4213" t="s">
        <v>1259</v>
      </c>
      <c r="Z4213" t="s">
        <v>21</v>
      </c>
      <c r="AA4213" t="s">
        <v>6096</v>
      </c>
      <c r="AB4213" t="s">
        <v>1259</v>
      </c>
      <c r="AC4213" t="s">
        <v>10138</v>
      </c>
      <c r="AD4213" s="178">
        <v>406205.23655868077</v>
      </c>
      <c r="AE4213" t="s">
        <v>809</v>
      </c>
      <c r="AF4213" s="178">
        <v>-458232.83050042082</v>
      </c>
      <c r="AG4213" s="178">
        <v>17639.71141374833</v>
      </c>
      <c r="AH4213" s="178">
        <v>-295929.42699513113</v>
      </c>
      <c r="AI4213" t="s">
        <v>21</v>
      </c>
    </row>
    <row r="4214" spans="1:35" hidden="1" x14ac:dyDescent="0.25">
      <c r="A4214" s="179" t="b">
        <f>IF(E4214&lt;&gt;1,"",NOT(ISNA(VLOOKUP(P4214,Mapping!$P:$P,1,FALSE))))</f>
        <v>0</v>
      </c>
      <c r="B4214" s="180" t="str">
        <f t="shared" si="66"/>
        <v/>
      </c>
      <c r="E4214" s="183">
        <v>1</v>
      </c>
      <c r="F4214" t="s">
        <v>6097</v>
      </c>
      <c r="G4214" s="178">
        <v>215151.79855139219</v>
      </c>
      <c r="H4214" t="s">
        <v>1266</v>
      </c>
      <c r="I4214" t="s">
        <v>797</v>
      </c>
      <c r="J4214" s="178">
        <v>53084.289528679306</v>
      </c>
      <c r="K4214" s="178">
        <v>11422.35542125497</v>
      </c>
      <c r="L4214" t="s">
        <v>5</v>
      </c>
      <c r="M4214" t="s">
        <v>21</v>
      </c>
      <c r="N4214" t="s">
        <v>2829</v>
      </c>
      <c r="O4214" t="s">
        <v>21</v>
      </c>
      <c r="P4214" t="s">
        <v>2831</v>
      </c>
      <c r="Q4214" t="s">
        <v>2832</v>
      </c>
      <c r="R4214" t="s">
        <v>1259</v>
      </c>
      <c r="S4214" t="s">
        <v>21</v>
      </c>
      <c r="T4214" t="s">
        <v>1259</v>
      </c>
      <c r="U4214" t="s">
        <v>1259</v>
      </c>
      <c r="V4214" t="s">
        <v>2832</v>
      </c>
      <c r="W4214" t="s">
        <v>1259</v>
      </c>
      <c r="X4214" t="s">
        <v>21</v>
      </c>
      <c r="Y4214" t="s">
        <v>1259</v>
      </c>
      <c r="Z4214" t="s">
        <v>21</v>
      </c>
      <c r="AA4214" t="s">
        <v>6098</v>
      </c>
      <c r="AB4214" t="s">
        <v>1259</v>
      </c>
      <c r="AC4214" t="s">
        <v>4220</v>
      </c>
      <c r="AD4214" s="178">
        <v>87771.784887811082</v>
      </c>
      <c r="AE4214" t="s">
        <v>817</v>
      </c>
      <c r="AF4214" s="178">
        <v>-48124.732401588903</v>
      </c>
      <c r="AG4214" s="178">
        <v>-113915.50103794019</v>
      </c>
      <c r="AH4214" s="178">
        <v>-9420.0381190606568</v>
      </c>
      <c r="AI4214" t="s">
        <v>21</v>
      </c>
    </row>
    <row r="4215" spans="1:35" hidden="1" x14ac:dyDescent="0.25">
      <c r="A4215" s="179" t="b">
        <f>IF(E4215&lt;&gt;1,"",NOT(ISNA(VLOOKUP(P4215,Mapping!$P:$P,1,FALSE))))</f>
        <v>0</v>
      </c>
      <c r="B4215" s="180" t="str">
        <f t="shared" si="66"/>
        <v/>
      </c>
      <c r="E4215" s="183">
        <v>1</v>
      </c>
      <c r="F4215" t="s">
        <v>6099</v>
      </c>
      <c r="G4215" s="178">
        <v>548339.21351963631</v>
      </c>
      <c r="H4215" t="s">
        <v>1266</v>
      </c>
      <c r="I4215" t="s">
        <v>303</v>
      </c>
      <c r="J4215" s="178">
        <v>354632.84532994678</v>
      </c>
      <c r="K4215" s="178">
        <v>136538.4538463194</v>
      </c>
      <c r="L4215" t="s">
        <v>5</v>
      </c>
      <c r="M4215" t="s">
        <v>21</v>
      </c>
      <c r="N4215" t="s">
        <v>2829</v>
      </c>
      <c r="O4215" t="s">
        <v>21</v>
      </c>
      <c r="P4215" t="s">
        <v>2831</v>
      </c>
      <c r="Q4215" t="s">
        <v>2832</v>
      </c>
      <c r="R4215" t="s">
        <v>1259</v>
      </c>
      <c r="S4215" t="s">
        <v>21</v>
      </c>
      <c r="T4215" t="s">
        <v>1259</v>
      </c>
      <c r="U4215" t="s">
        <v>1259</v>
      </c>
      <c r="V4215" t="s">
        <v>2832</v>
      </c>
      <c r="W4215" t="s">
        <v>1259</v>
      </c>
      <c r="X4215" t="s">
        <v>21</v>
      </c>
      <c r="Y4215" t="s">
        <v>1259</v>
      </c>
      <c r="Z4215" t="s">
        <v>21</v>
      </c>
      <c r="AA4215" t="s">
        <v>10139</v>
      </c>
      <c r="AB4215" t="s">
        <v>10140</v>
      </c>
      <c r="AC4215" t="s">
        <v>12435</v>
      </c>
      <c r="AD4215" s="178">
        <v>435285.75020711613</v>
      </c>
      <c r="AE4215" t="s">
        <v>816</v>
      </c>
      <c r="AF4215" s="178">
        <v>-220393.56430842631</v>
      </c>
      <c r="AG4215" s="178">
        <v>-250169.917207616</v>
      </c>
      <c r="AH4215" s="178">
        <v>-174468.5662164125</v>
      </c>
      <c r="AI4215" t="s">
        <v>21</v>
      </c>
    </row>
    <row r="4216" spans="1:35" hidden="1" x14ac:dyDescent="0.25">
      <c r="A4216" s="179" t="b">
        <f>IF(E4216&lt;&gt;1,"",NOT(ISNA(VLOOKUP(P4216,Mapping!$P:$P,1,FALSE))))</f>
        <v>0</v>
      </c>
      <c r="B4216" s="180" t="str">
        <f t="shared" si="66"/>
        <v/>
      </c>
      <c r="E4216" s="183">
        <v>1</v>
      </c>
      <c r="F4216" t="s">
        <v>6099</v>
      </c>
      <c r="G4216" s="178">
        <v>282491.53190981259</v>
      </c>
      <c r="H4216" t="s">
        <v>1266</v>
      </c>
      <c r="I4216" t="s">
        <v>303</v>
      </c>
      <c r="J4216" s="178">
        <v>182698.5436619785</v>
      </c>
      <c r="K4216" s="178">
        <v>70341.416482085871</v>
      </c>
      <c r="L4216" t="s">
        <v>5</v>
      </c>
      <c r="M4216" t="s">
        <v>21</v>
      </c>
      <c r="N4216" t="s">
        <v>2829</v>
      </c>
      <c r="O4216" t="s">
        <v>21</v>
      </c>
      <c r="P4216" t="s">
        <v>2836</v>
      </c>
      <c r="Q4216" t="s">
        <v>2837</v>
      </c>
      <c r="R4216" t="s">
        <v>1259</v>
      </c>
      <c r="S4216" t="s">
        <v>21</v>
      </c>
      <c r="T4216" t="s">
        <v>1259</v>
      </c>
      <c r="U4216" t="s">
        <v>1259</v>
      </c>
      <c r="V4216" t="s">
        <v>2837</v>
      </c>
      <c r="W4216" t="s">
        <v>1259</v>
      </c>
      <c r="X4216" t="s">
        <v>21</v>
      </c>
      <c r="Y4216" t="s">
        <v>1259</v>
      </c>
      <c r="Z4216" t="s">
        <v>21</v>
      </c>
      <c r="AA4216" t="s">
        <v>10139</v>
      </c>
      <c r="AB4216" t="s">
        <v>10140</v>
      </c>
      <c r="AC4216" t="s">
        <v>10141</v>
      </c>
      <c r="AD4216" s="178">
        <v>224249.03301233071</v>
      </c>
      <c r="AE4216" t="s">
        <v>816</v>
      </c>
      <c r="AF4216" s="178">
        <v>-113541.6072196005</v>
      </c>
      <c r="AG4216" s="178">
        <v>-128881.6874797514</v>
      </c>
      <c r="AH4216" s="178">
        <v>-89882.122827274288</v>
      </c>
      <c r="AI4216" t="s">
        <v>21</v>
      </c>
    </row>
    <row r="4217" spans="1:35" hidden="1" x14ac:dyDescent="0.25">
      <c r="A4217" s="179" t="b">
        <f>IF(E4217&lt;&gt;1,"",NOT(ISNA(VLOOKUP(P4217,Mapping!$P:$P,1,FALSE))))</f>
        <v>0</v>
      </c>
      <c r="B4217" s="180" t="str">
        <f t="shared" si="66"/>
        <v/>
      </c>
      <c r="E4217" s="183">
        <v>1</v>
      </c>
      <c r="F4217" t="s">
        <v>6100</v>
      </c>
      <c r="G4217" s="178">
        <v>789394.53233829525</v>
      </c>
      <c r="H4217" t="s">
        <v>1266</v>
      </c>
      <c r="I4217" t="s">
        <v>797</v>
      </c>
      <c r="J4217" s="178">
        <v>273836.32142111252</v>
      </c>
      <c r="K4217" s="178">
        <v>111881.82867723559</v>
      </c>
      <c r="L4217" t="s">
        <v>5</v>
      </c>
      <c r="M4217" t="s">
        <v>21</v>
      </c>
      <c r="N4217" t="s">
        <v>2829</v>
      </c>
      <c r="O4217" t="s">
        <v>21</v>
      </c>
      <c r="P4217" t="s">
        <v>2831</v>
      </c>
      <c r="Q4217" t="s">
        <v>2832</v>
      </c>
      <c r="R4217" t="s">
        <v>1259</v>
      </c>
      <c r="S4217" t="s">
        <v>21</v>
      </c>
      <c r="T4217" t="s">
        <v>1259</v>
      </c>
      <c r="U4217" t="s">
        <v>1259</v>
      </c>
      <c r="V4217" t="s">
        <v>2832</v>
      </c>
      <c r="W4217" t="s">
        <v>1259</v>
      </c>
      <c r="X4217" t="s">
        <v>21</v>
      </c>
      <c r="Y4217" t="s">
        <v>1259</v>
      </c>
      <c r="Z4217" t="s">
        <v>21</v>
      </c>
      <c r="AA4217" t="s">
        <v>6101</v>
      </c>
      <c r="AB4217" t="s">
        <v>1259</v>
      </c>
      <c r="AC4217" t="s">
        <v>10142</v>
      </c>
      <c r="AD4217" s="178">
        <v>464935.36640393379</v>
      </c>
      <c r="AE4217" t="s">
        <v>807</v>
      </c>
      <c r="AF4217" s="178">
        <v>-83210.305871867924</v>
      </c>
      <c r="AG4217" s="178">
        <v>-215135.1186693027</v>
      </c>
      <c r="AH4217" s="178">
        <v>-344931.15468055097</v>
      </c>
      <c r="AI4217" t="s">
        <v>21</v>
      </c>
    </row>
    <row r="4218" spans="1:35" hidden="1" x14ac:dyDescent="0.25">
      <c r="A4218" s="179" t="b">
        <f>IF(E4218&lt;&gt;1,"",NOT(ISNA(VLOOKUP(P4218,Mapping!$P:$P,1,FALSE))))</f>
        <v>0</v>
      </c>
      <c r="B4218" s="180" t="str">
        <f t="shared" si="66"/>
        <v/>
      </c>
      <c r="E4218" s="183">
        <v>1</v>
      </c>
      <c r="F4218" t="s">
        <v>6102</v>
      </c>
      <c r="G4218" s="178">
        <v>371622.97978156351</v>
      </c>
      <c r="H4218" t="s">
        <v>1266</v>
      </c>
      <c r="I4218" t="s">
        <v>779</v>
      </c>
      <c r="J4218" s="178">
        <v>112486.78097064</v>
      </c>
      <c r="K4218" s="178">
        <v>60766.674600625018</v>
      </c>
      <c r="L4218" t="s">
        <v>5</v>
      </c>
      <c r="M4218" t="s">
        <v>21</v>
      </c>
      <c r="N4218" t="s">
        <v>2829</v>
      </c>
      <c r="O4218" t="s">
        <v>21</v>
      </c>
      <c r="P4218" t="s">
        <v>2831</v>
      </c>
      <c r="Q4218" t="s">
        <v>2832</v>
      </c>
      <c r="R4218" t="s">
        <v>1259</v>
      </c>
      <c r="S4218" t="s">
        <v>21</v>
      </c>
      <c r="T4218" t="s">
        <v>1259</v>
      </c>
      <c r="U4218" t="s">
        <v>1259</v>
      </c>
      <c r="V4218" t="s">
        <v>2832</v>
      </c>
      <c r="W4218" t="s">
        <v>1259</v>
      </c>
      <c r="X4218" t="s">
        <v>21</v>
      </c>
      <c r="Y4218" t="s">
        <v>1259</v>
      </c>
      <c r="Z4218" t="s">
        <v>21</v>
      </c>
      <c r="AA4218" t="s">
        <v>6103</v>
      </c>
      <c r="AB4218" t="s">
        <v>1259</v>
      </c>
      <c r="AC4218" t="s">
        <v>7264</v>
      </c>
      <c r="AD4218" s="178">
        <v>163419.66389952891</v>
      </c>
      <c r="AE4218" t="s">
        <v>813</v>
      </c>
      <c r="AF4218" s="178">
        <v>-113151.1522193219</v>
      </c>
      <c r="AG4218" s="178">
        <v>12950.901309844399</v>
      </c>
      <c r="AH4218" s="178">
        <v>-59051.663974213407</v>
      </c>
      <c r="AI4218" t="s">
        <v>21</v>
      </c>
    </row>
    <row r="4219" spans="1:35" hidden="1" x14ac:dyDescent="0.25">
      <c r="A4219" s="179" t="b">
        <f>IF(E4219&lt;&gt;1,"",NOT(ISNA(VLOOKUP(P4219,Mapping!$P:$P,1,FALSE))))</f>
        <v>0</v>
      </c>
      <c r="B4219" s="180" t="str">
        <f t="shared" si="66"/>
        <v/>
      </c>
      <c r="E4219" s="183">
        <v>1</v>
      </c>
      <c r="F4219" t="s">
        <v>6104</v>
      </c>
      <c r="G4219" s="178">
        <v>708609.10590697557</v>
      </c>
      <c r="H4219" t="s">
        <v>1266</v>
      </c>
      <c r="I4219" t="s">
        <v>779</v>
      </c>
      <c r="J4219" s="178">
        <v>246143.21041769051</v>
      </c>
      <c r="K4219" s="178">
        <v>122005.9930778589</v>
      </c>
      <c r="L4219" t="s">
        <v>5</v>
      </c>
      <c r="M4219" t="s">
        <v>21</v>
      </c>
      <c r="N4219" t="s">
        <v>2829</v>
      </c>
      <c r="O4219" t="s">
        <v>21</v>
      </c>
      <c r="P4219" t="s">
        <v>2831</v>
      </c>
      <c r="Q4219" t="s">
        <v>2832</v>
      </c>
      <c r="R4219" t="s">
        <v>1259</v>
      </c>
      <c r="S4219" t="s">
        <v>21</v>
      </c>
      <c r="T4219" t="s">
        <v>1259</v>
      </c>
      <c r="U4219" t="s">
        <v>1259</v>
      </c>
      <c r="V4219" t="s">
        <v>2832</v>
      </c>
      <c r="W4219" t="s">
        <v>1259</v>
      </c>
      <c r="X4219" t="s">
        <v>21</v>
      </c>
      <c r="Y4219" t="s">
        <v>1259</v>
      </c>
      <c r="Z4219" t="s">
        <v>21</v>
      </c>
      <c r="AA4219" t="s">
        <v>6105</v>
      </c>
      <c r="AB4219" t="s">
        <v>1259</v>
      </c>
      <c r="AC4219" t="s">
        <v>10143</v>
      </c>
      <c r="AD4219" s="178">
        <v>369202.95374626282</v>
      </c>
      <c r="AE4219" t="s">
        <v>809</v>
      </c>
      <c r="AF4219" s="178">
        <v>-284223.49145233078</v>
      </c>
      <c r="AG4219" s="178">
        <v>48082.090801226906</v>
      </c>
      <c r="AH4219" s="178">
        <v>-187474.13366628229</v>
      </c>
      <c r="AI4219" t="s">
        <v>21</v>
      </c>
    </row>
    <row r="4220" spans="1:35" hidden="1" x14ac:dyDescent="0.25">
      <c r="A4220" s="179" t="b">
        <f>IF(E4220&lt;&gt;1,"",NOT(ISNA(VLOOKUP(P4220,Mapping!$P:$P,1,FALSE))))</f>
        <v>0</v>
      </c>
      <c r="B4220" s="180" t="str">
        <f t="shared" si="66"/>
        <v/>
      </c>
      <c r="E4220" s="183">
        <v>1</v>
      </c>
      <c r="F4220" t="s">
        <v>6104</v>
      </c>
      <c r="G4220" s="178">
        <v>826387.25463241246</v>
      </c>
      <c r="H4220" t="s">
        <v>1266</v>
      </c>
      <c r="I4220" t="s">
        <v>779</v>
      </c>
      <c r="J4220" s="178">
        <v>287054.75304770732</v>
      </c>
      <c r="K4220" s="178">
        <v>142284.64865585399</v>
      </c>
      <c r="L4220" t="s">
        <v>5</v>
      </c>
      <c r="M4220" t="s">
        <v>21</v>
      </c>
      <c r="N4220" t="s">
        <v>2829</v>
      </c>
      <c r="O4220" t="s">
        <v>21</v>
      </c>
      <c r="P4220" t="s">
        <v>2851</v>
      </c>
      <c r="Q4220" t="s">
        <v>2834</v>
      </c>
      <c r="R4220" t="s">
        <v>1259</v>
      </c>
      <c r="S4220" t="s">
        <v>21</v>
      </c>
      <c r="T4220" t="s">
        <v>1259</v>
      </c>
      <c r="U4220" t="s">
        <v>1259</v>
      </c>
      <c r="V4220" t="s">
        <v>2834</v>
      </c>
      <c r="W4220" t="s">
        <v>1259</v>
      </c>
      <c r="X4220" t="s">
        <v>21</v>
      </c>
      <c r="Y4220" t="s">
        <v>1259</v>
      </c>
      <c r="Z4220" t="s">
        <v>21</v>
      </c>
      <c r="AA4220" t="s">
        <v>6105</v>
      </c>
      <c r="AB4220" t="s">
        <v>1259</v>
      </c>
      <c r="AC4220" t="s">
        <v>10144</v>
      </c>
      <c r="AD4220" s="178">
        <v>430568.29612433119</v>
      </c>
      <c r="AE4220" t="s">
        <v>809</v>
      </c>
      <c r="AF4220" s="178">
        <v>-331464.36991195672</v>
      </c>
      <c r="AG4220" s="178">
        <v>56073.830667691887</v>
      </c>
      <c r="AH4220" s="178">
        <v>-218634.27007020029</v>
      </c>
      <c r="AI4220" t="s">
        <v>21</v>
      </c>
    </row>
    <row r="4221" spans="1:35" hidden="1" x14ac:dyDescent="0.25">
      <c r="A4221" s="179" t="b">
        <f>IF(E4221&lt;&gt;1,"",NOT(ISNA(VLOOKUP(P4221,Mapping!$P:$P,1,FALSE))))</f>
        <v>0</v>
      </c>
      <c r="B4221" s="180" t="str">
        <f t="shared" si="66"/>
        <v/>
      </c>
      <c r="E4221" s="183">
        <v>1</v>
      </c>
      <c r="F4221" t="s">
        <v>6104</v>
      </c>
      <c r="G4221" s="178">
        <v>486864.25457265391</v>
      </c>
      <c r="H4221" t="s">
        <v>1266</v>
      </c>
      <c r="I4221" t="s">
        <v>779</v>
      </c>
      <c r="J4221" s="178">
        <v>169117.6837259852</v>
      </c>
      <c r="K4221" s="178">
        <v>83826.691441142772</v>
      </c>
      <c r="L4221" t="s">
        <v>5</v>
      </c>
      <c r="M4221" t="s">
        <v>21</v>
      </c>
      <c r="N4221" t="s">
        <v>2829</v>
      </c>
      <c r="O4221" t="s">
        <v>21</v>
      </c>
      <c r="P4221" t="s">
        <v>2836</v>
      </c>
      <c r="Q4221" t="s">
        <v>2837</v>
      </c>
      <c r="R4221" t="s">
        <v>1259</v>
      </c>
      <c r="S4221" t="s">
        <v>21</v>
      </c>
      <c r="T4221" t="s">
        <v>1259</v>
      </c>
      <c r="U4221" t="s">
        <v>1259</v>
      </c>
      <c r="V4221" t="s">
        <v>2837</v>
      </c>
      <c r="W4221" t="s">
        <v>1259</v>
      </c>
      <c r="X4221" t="s">
        <v>21</v>
      </c>
      <c r="Y4221" t="s">
        <v>1259</v>
      </c>
      <c r="Z4221" t="s">
        <v>21</v>
      </c>
      <c r="AA4221" t="s">
        <v>6105</v>
      </c>
      <c r="AB4221" t="s">
        <v>1259</v>
      </c>
      <c r="AC4221" t="s">
        <v>10145</v>
      </c>
      <c r="AD4221" s="178">
        <v>253668.37564361389</v>
      </c>
      <c r="AE4221" t="s">
        <v>809</v>
      </c>
      <c r="AF4221" s="178">
        <v>-195281.51295891209</v>
      </c>
      <c r="AG4221" s="178">
        <v>33035.775438238867</v>
      </c>
      <c r="AH4221" s="178">
        <v>-128807.9049199671</v>
      </c>
      <c r="AI4221" t="s">
        <v>21</v>
      </c>
    </row>
    <row r="4222" spans="1:35" hidden="1" x14ac:dyDescent="0.25">
      <c r="A4222" s="179" t="b">
        <f>IF(E4222&lt;&gt;1,"",NOT(ISNA(VLOOKUP(P4222,Mapping!$P:$P,1,FALSE))))</f>
        <v>0</v>
      </c>
      <c r="B4222" s="180" t="str">
        <f t="shared" si="66"/>
        <v/>
      </c>
      <c r="E4222" s="183">
        <v>1</v>
      </c>
      <c r="F4222" t="s">
        <v>6106</v>
      </c>
      <c r="G4222" s="178">
        <v>258433.07989824939</v>
      </c>
      <c r="H4222" t="s">
        <v>1266</v>
      </c>
      <c r="I4222" t="s">
        <v>2855</v>
      </c>
      <c r="J4222" s="178">
        <v>85101.631847707424</v>
      </c>
      <c r="K4222" s="178">
        <v>33410.941621025973</v>
      </c>
      <c r="L4222" t="s">
        <v>5</v>
      </c>
      <c r="M4222" t="s">
        <v>21</v>
      </c>
      <c r="N4222" t="s">
        <v>2829</v>
      </c>
      <c r="O4222" t="s">
        <v>21</v>
      </c>
      <c r="P4222" t="s">
        <v>2831</v>
      </c>
      <c r="Q4222" t="s">
        <v>2832</v>
      </c>
      <c r="R4222" t="s">
        <v>1259</v>
      </c>
      <c r="S4222" t="s">
        <v>21</v>
      </c>
      <c r="T4222" t="s">
        <v>1259</v>
      </c>
      <c r="U4222" t="s">
        <v>1259</v>
      </c>
      <c r="V4222" t="s">
        <v>2832</v>
      </c>
      <c r="W4222" t="s">
        <v>1259</v>
      </c>
      <c r="X4222" t="s">
        <v>21</v>
      </c>
      <c r="Y4222" t="s">
        <v>1259</v>
      </c>
      <c r="Z4222" t="s">
        <v>21</v>
      </c>
      <c r="AA4222" t="s">
        <v>6108</v>
      </c>
      <c r="AB4222" t="s">
        <v>1259</v>
      </c>
      <c r="AC4222" t="s">
        <v>10146</v>
      </c>
      <c r="AD4222" s="178">
        <v>148381.69553527661</v>
      </c>
      <c r="AE4222" t="s">
        <v>807</v>
      </c>
      <c r="AF4222" s="178">
        <v>-113772.1943927126</v>
      </c>
      <c r="AG4222" s="178">
        <v>-79908.211293020664</v>
      </c>
      <c r="AH4222" s="178">
        <v>-41886.53594630555</v>
      </c>
      <c r="AI4222" t="s">
        <v>21</v>
      </c>
    </row>
    <row r="4223" spans="1:35" hidden="1" x14ac:dyDescent="0.25">
      <c r="A4223" s="179" t="b">
        <f>IF(E4223&lt;&gt;1,"",NOT(ISNA(VLOOKUP(P4223,Mapping!$P:$P,1,FALSE))))</f>
        <v>0</v>
      </c>
      <c r="B4223" s="180" t="str">
        <f t="shared" si="66"/>
        <v/>
      </c>
      <c r="E4223" s="183">
        <v>1</v>
      </c>
      <c r="F4223" t="s">
        <v>6106</v>
      </c>
      <c r="G4223" s="178">
        <v>93063.62133779822</v>
      </c>
      <c r="H4223" t="s">
        <v>1266</v>
      </c>
      <c r="I4223" t="s">
        <v>2855</v>
      </c>
      <c r="J4223" s="178">
        <v>29777.869043731669</v>
      </c>
      <c r="K4223" s="178">
        <v>12269.41500239264</v>
      </c>
      <c r="L4223" t="s">
        <v>5</v>
      </c>
      <c r="M4223" t="s">
        <v>21</v>
      </c>
      <c r="N4223" t="s">
        <v>2829</v>
      </c>
      <c r="O4223" t="s">
        <v>21</v>
      </c>
      <c r="P4223" t="s">
        <v>2831</v>
      </c>
      <c r="Q4223" t="s">
        <v>2832</v>
      </c>
      <c r="R4223" t="s">
        <v>1259</v>
      </c>
      <c r="S4223" t="s">
        <v>21</v>
      </c>
      <c r="T4223" t="s">
        <v>1259</v>
      </c>
      <c r="U4223" t="s">
        <v>1259</v>
      </c>
      <c r="V4223" t="s">
        <v>2832</v>
      </c>
      <c r="W4223" t="s">
        <v>1259</v>
      </c>
      <c r="X4223" t="s">
        <v>21</v>
      </c>
      <c r="Y4223" t="s">
        <v>1259</v>
      </c>
      <c r="Z4223" t="s">
        <v>21</v>
      </c>
      <c r="AA4223" t="s">
        <v>6107</v>
      </c>
      <c r="AB4223" t="s">
        <v>1259</v>
      </c>
      <c r="AC4223" t="s">
        <v>10147</v>
      </c>
      <c r="AD4223" s="178">
        <v>50330.734077225279</v>
      </c>
      <c r="AE4223" t="s">
        <v>807</v>
      </c>
      <c r="AF4223" s="178">
        <v>-39080.318905192988</v>
      </c>
      <c r="AG4223" s="178">
        <v>-27740.57720850753</v>
      </c>
      <c r="AH4223" s="178">
        <v>-13331.516595699501</v>
      </c>
      <c r="AI4223" t="s">
        <v>21</v>
      </c>
    </row>
    <row r="4224" spans="1:35" hidden="1" x14ac:dyDescent="0.25">
      <c r="A4224" s="179" t="b">
        <f>IF(E4224&lt;&gt;1,"",NOT(ISNA(VLOOKUP(P4224,Mapping!$P:$P,1,FALSE))))</f>
        <v>0</v>
      </c>
      <c r="B4224" s="180" t="str">
        <f t="shared" si="66"/>
        <v/>
      </c>
      <c r="E4224" s="183">
        <v>1</v>
      </c>
      <c r="F4224" t="s">
        <v>6109</v>
      </c>
      <c r="G4224" s="178">
        <v>803240.84731730772</v>
      </c>
      <c r="H4224" t="s">
        <v>1266</v>
      </c>
      <c r="I4224" t="s">
        <v>779</v>
      </c>
      <c r="J4224" s="178">
        <v>335627.14443445852</v>
      </c>
      <c r="K4224" s="178">
        <v>153011.09575143631</v>
      </c>
      <c r="L4224" t="s">
        <v>5</v>
      </c>
      <c r="M4224" t="s">
        <v>21</v>
      </c>
      <c r="N4224" t="s">
        <v>2829</v>
      </c>
      <c r="O4224" t="s">
        <v>21</v>
      </c>
      <c r="P4224" t="s">
        <v>2831</v>
      </c>
      <c r="Q4224" t="s">
        <v>2832</v>
      </c>
      <c r="R4224" t="s">
        <v>1259</v>
      </c>
      <c r="S4224" t="s">
        <v>21</v>
      </c>
      <c r="T4224" t="s">
        <v>1259</v>
      </c>
      <c r="U4224" t="s">
        <v>1259</v>
      </c>
      <c r="V4224" t="s">
        <v>2832</v>
      </c>
      <c r="W4224" t="s">
        <v>1259</v>
      </c>
      <c r="X4224" t="s">
        <v>21</v>
      </c>
      <c r="Y4224" t="s">
        <v>1259</v>
      </c>
      <c r="Z4224" t="s">
        <v>21</v>
      </c>
      <c r="AA4224" t="s">
        <v>6110</v>
      </c>
      <c r="AB4224" t="s">
        <v>1259</v>
      </c>
      <c r="AC4224" t="s">
        <v>9716</v>
      </c>
      <c r="AD4224" s="178">
        <v>577945.48894552223</v>
      </c>
      <c r="AE4224" t="s">
        <v>809</v>
      </c>
      <c r="AF4224" s="178">
        <v>-667877.11070709059</v>
      </c>
      <c r="AG4224" s="178">
        <v>-180274.987793309</v>
      </c>
      <c r="AH4224" s="178">
        <v>-209588.31858108239</v>
      </c>
      <c r="AI4224" t="s">
        <v>21</v>
      </c>
    </row>
    <row r="4225" spans="1:35" hidden="1" x14ac:dyDescent="0.25">
      <c r="A4225" s="179" t="b">
        <f>IF(E4225&lt;&gt;1,"",NOT(ISNA(VLOOKUP(P4225,Mapping!$P:$P,1,FALSE))))</f>
        <v>0</v>
      </c>
      <c r="B4225" s="180" t="str">
        <f t="shared" si="66"/>
        <v/>
      </c>
      <c r="E4225" s="183">
        <v>1</v>
      </c>
      <c r="F4225" t="s">
        <v>6111</v>
      </c>
      <c r="G4225" s="178">
        <v>253556.315076167</v>
      </c>
      <c r="H4225" t="s">
        <v>1266</v>
      </c>
      <c r="I4225" t="s">
        <v>779</v>
      </c>
      <c r="J4225" s="178">
        <v>95555.607528389723</v>
      </c>
      <c r="K4225" s="178">
        <v>25524.82391771967</v>
      </c>
      <c r="L4225" t="s">
        <v>5</v>
      </c>
      <c r="M4225" t="s">
        <v>21</v>
      </c>
      <c r="N4225" t="s">
        <v>2829</v>
      </c>
      <c r="O4225" t="s">
        <v>21</v>
      </c>
      <c r="P4225" t="s">
        <v>2831</v>
      </c>
      <c r="Q4225" t="s">
        <v>2832</v>
      </c>
      <c r="R4225" t="s">
        <v>1259</v>
      </c>
      <c r="S4225" t="s">
        <v>21</v>
      </c>
      <c r="T4225" t="s">
        <v>1259</v>
      </c>
      <c r="U4225" t="s">
        <v>1259</v>
      </c>
      <c r="V4225" t="s">
        <v>2832</v>
      </c>
      <c r="W4225" t="s">
        <v>1259</v>
      </c>
      <c r="X4225" t="s">
        <v>21</v>
      </c>
      <c r="Y4225" t="s">
        <v>1259</v>
      </c>
      <c r="Z4225" t="s">
        <v>21</v>
      </c>
      <c r="AA4225" t="s">
        <v>6112</v>
      </c>
      <c r="AB4225" t="s">
        <v>1259</v>
      </c>
      <c r="AC4225" t="s">
        <v>8329</v>
      </c>
      <c r="AD4225" s="178">
        <v>132727.86188785531</v>
      </c>
      <c r="AE4225" t="s">
        <v>808</v>
      </c>
      <c r="AF4225" s="178">
        <v>-63153.877279591339</v>
      </c>
      <c r="AG4225" s="178">
        <v>-126513.8388094994</v>
      </c>
      <c r="AH4225" s="178">
        <v>-53858.944588185353</v>
      </c>
      <c r="AI4225" t="s">
        <v>21</v>
      </c>
    </row>
    <row r="4226" spans="1:35" hidden="1" x14ac:dyDescent="0.25">
      <c r="A4226" s="179" t="b">
        <f>IF(E4226&lt;&gt;1,"",NOT(ISNA(VLOOKUP(P4226,Mapping!$P:$P,1,FALSE))))</f>
        <v>0</v>
      </c>
      <c r="B4226" s="180" t="str">
        <f t="shared" si="66"/>
        <v/>
      </c>
      <c r="E4226" s="183">
        <v>1</v>
      </c>
      <c r="F4226" t="s">
        <v>6111</v>
      </c>
      <c r="G4226" s="178">
        <v>1205547.124640373</v>
      </c>
      <c r="H4226" t="s">
        <v>1266</v>
      </c>
      <c r="I4226" t="s">
        <v>779</v>
      </c>
      <c r="J4226" s="178">
        <v>454324.2705846618</v>
      </c>
      <c r="K4226" s="178">
        <v>121359.1468692669</v>
      </c>
      <c r="L4226" t="s">
        <v>5</v>
      </c>
      <c r="M4226" t="s">
        <v>21</v>
      </c>
      <c r="N4226" t="s">
        <v>2829</v>
      </c>
      <c r="O4226" t="s">
        <v>21</v>
      </c>
      <c r="P4226" t="s">
        <v>2836</v>
      </c>
      <c r="Q4226" t="s">
        <v>2837</v>
      </c>
      <c r="R4226" t="s">
        <v>1259</v>
      </c>
      <c r="S4226" t="s">
        <v>21</v>
      </c>
      <c r="T4226" t="s">
        <v>1259</v>
      </c>
      <c r="U4226" t="s">
        <v>1259</v>
      </c>
      <c r="V4226" t="s">
        <v>2837</v>
      </c>
      <c r="W4226" t="s">
        <v>1259</v>
      </c>
      <c r="X4226" t="s">
        <v>21</v>
      </c>
      <c r="Y4226" t="s">
        <v>1259</v>
      </c>
      <c r="Z4226" t="s">
        <v>21</v>
      </c>
      <c r="AA4226" t="s">
        <v>6112</v>
      </c>
      <c r="AB4226" t="s">
        <v>1259</v>
      </c>
      <c r="AC4226" t="s">
        <v>10148</v>
      </c>
      <c r="AD4226" s="178">
        <v>631061.75135296222</v>
      </c>
      <c r="AE4226" t="s">
        <v>808</v>
      </c>
      <c r="AF4226" s="178">
        <v>-300268.50304016989</v>
      </c>
      <c r="AG4226" s="178">
        <v>-601516.8447222145</v>
      </c>
      <c r="AH4226" s="178">
        <v>-256075.24610439129</v>
      </c>
      <c r="AI4226" t="s">
        <v>21</v>
      </c>
    </row>
    <row r="4227" spans="1:35" hidden="1" x14ac:dyDescent="0.25">
      <c r="A4227" s="179" t="b">
        <f>IF(E4227&lt;&gt;1,"",NOT(ISNA(VLOOKUP(P4227,Mapping!$P:$P,1,FALSE))))</f>
        <v>0</v>
      </c>
      <c r="B4227" s="180" t="str">
        <f t="shared" si="66"/>
        <v/>
      </c>
      <c r="E4227" s="183">
        <v>1</v>
      </c>
      <c r="F4227" t="s">
        <v>6113</v>
      </c>
      <c r="G4227" s="178">
        <v>164877.84244147889</v>
      </c>
      <c r="H4227" t="s">
        <v>1266</v>
      </c>
      <c r="I4227" t="s">
        <v>421</v>
      </c>
      <c r="J4227" s="178">
        <v>58365.349547883969</v>
      </c>
      <c r="K4227" s="178">
        <v>23141.745249785021</v>
      </c>
      <c r="L4227" t="s">
        <v>5</v>
      </c>
      <c r="M4227" t="s">
        <v>21</v>
      </c>
      <c r="N4227" t="s">
        <v>2829</v>
      </c>
      <c r="O4227" t="s">
        <v>21</v>
      </c>
      <c r="P4227" t="s">
        <v>2831</v>
      </c>
      <c r="Q4227" t="s">
        <v>2832</v>
      </c>
      <c r="R4227" t="s">
        <v>1259</v>
      </c>
      <c r="S4227" t="s">
        <v>21</v>
      </c>
      <c r="T4227" t="s">
        <v>1259</v>
      </c>
      <c r="U4227" t="s">
        <v>1259</v>
      </c>
      <c r="V4227" t="s">
        <v>2832</v>
      </c>
      <c r="W4227" t="s">
        <v>1259</v>
      </c>
      <c r="X4227" t="s">
        <v>21</v>
      </c>
      <c r="Y4227" t="s">
        <v>1259</v>
      </c>
      <c r="Z4227" t="s">
        <v>21</v>
      </c>
      <c r="AA4227" t="s">
        <v>6114</v>
      </c>
      <c r="AB4227" t="s">
        <v>1259</v>
      </c>
      <c r="AC4227" t="s">
        <v>2778</v>
      </c>
      <c r="AD4227" s="178">
        <v>92964.960135711241</v>
      </c>
      <c r="AE4227" t="s">
        <v>814</v>
      </c>
      <c r="AF4227" s="178">
        <v>-42925.092141786401</v>
      </c>
      <c r="AG4227" s="178">
        <v>-20187.059522127242</v>
      </c>
      <c r="AH4227" s="178">
        <v>-50430.510719943217</v>
      </c>
      <c r="AI4227" t="s">
        <v>21</v>
      </c>
    </row>
    <row r="4228" spans="1:35" hidden="1" x14ac:dyDescent="0.25">
      <c r="A4228" s="179" t="b">
        <f>IF(E4228&lt;&gt;1,"",NOT(ISNA(VLOOKUP(P4228,Mapping!$P:$P,1,FALSE))))</f>
        <v>0</v>
      </c>
      <c r="B4228" s="180" t="str">
        <f t="shared" si="66"/>
        <v/>
      </c>
      <c r="E4228" s="183">
        <v>1</v>
      </c>
      <c r="F4228" t="s">
        <v>6113</v>
      </c>
      <c r="G4228" s="178">
        <v>582960.94291808619</v>
      </c>
      <c r="H4228" t="s">
        <v>1266</v>
      </c>
      <c r="I4228" t="s">
        <v>421</v>
      </c>
      <c r="J4228" s="178">
        <v>206363.2001871613</v>
      </c>
      <c r="K4228" s="178">
        <v>81822.599276025663</v>
      </c>
      <c r="L4228" t="s">
        <v>5</v>
      </c>
      <c r="M4228" t="s">
        <v>21</v>
      </c>
      <c r="N4228" t="s">
        <v>2829</v>
      </c>
      <c r="O4228" t="s">
        <v>21</v>
      </c>
      <c r="P4228" t="s">
        <v>2833</v>
      </c>
      <c r="Q4228" t="s">
        <v>2834</v>
      </c>
      <c r="R4228" t="s">
        <v>1259</v>
      </c>
      <c r="S4228" t="s">
        <v>21</v>
      </c>
      <c r="T4228" t="s">
        <v>1259</v>
      </c>
      <c r="U4228" t="s">
        <v>1259</v>
      </c>
      <c r="V4228" t="s">
        <v>2834</v>
      </c>
      <c r="W4228" t="s">
        <v>1259</v>
      </c>
      <c r="X4228" t="s">
        <v>21</v>
      </c>
      <c r="Y4228" t="s">
        <v>1259</v>
      </c>
      <c r="Z4228" t="s">
        <v>21</v>
      </c>
      <c r="AA4228" t="s">
        <v>6114</v>
      </c>
      <c r="AB4228" t="s">
        <v>1259</v>
      </c>
      <c r="AC4228" t="s">
        <v>6115</v>
      </c>
      <c r="AD4228" s="178">
        <v>328697.53762269329</v>
      </c>
      <c r="AE4228" t="s">
        <v>814</v>
      </c>
      <c r="AF4228" s="178">
        <v>-151770.86150131619</v>
      </c>
      <c r="AG4228" s="178">
        <v>-71375.674738949863</v>
      </c>
      <c r="AH4228" s="178">
        <v>-178307.87718837071</v>
      </c>
      <c r="AI4228" t="s">
        <v>21</v>
      </c>
    </row>
    <row r="4229" spans="1:35" hidden="1" x14ac:dyDescent="0.25">
      <c r="A4229" s="179" t="b">
        <f>IF(E4229&lt;&gt;1,"",NOT(ISNA(VLOOKUP(P4229,Mapping!$P:$P,1,FALSE))))</f>
        <v>0</v>
      </c>
      <c r="B4229" s="180" t="str">
        <f t="shared" si="66"/>
        <v/>
      </c>
      <c r="E4229" s="183">
        <v>1</v>
      </c>
      <c r="F4229" t="s">
        <v>6113</v>
      </c>
      <c r="G4229" s="178">
        <v>400417.61735787737</v>
      </c>
      <c r="H4229" t="s">
        <v>1266</v>
      </c>
      <c r="I4229" t="s">
        <v>421</v>
      </c>
      <c r="J4229" s="178">
        <v>141744.42033057541</v>
      </c>
      <c r="K4229" s="178">
        <v>56201.381320906403</v>
      </c>
      <c r="L4229" t="s">
        <v>5</v>
      </c>
      <c r="M4229" t="s">
        <v>21</v>
      </c>
      <c r="N4229" t="s">
        <v>2829</v>
      </c>
      <c r="O4229" t="s">
        <v>21</v>
      </c>
      <c r="P4229" t="s">
        <v>2851</v>
      </c>
      <c r="Q4229" t="s">
        <v>2834</v>
      </c>
      <c r="R4229" t="s">
        <v>1259</v>
      </c>
      <c r="S4229" t="s">
        <v>21</v>
      </c>
      <c r="T4229" t="s">
        <v>1259</v>
      </c>
      <c r="U4229" t="s">
        <v>1259</v>
      </c>
      <c r="V4229" t="s">
        <v>2834</v>
      </c>
      <c r="W4229" t="s">
        <v>1259</v>
      </c>
      <c r="X4229" t="s">
        <v>21</v>
      </c>
      <c r="Y4229" t="s">
        <v>1259</v>
      </c>
      <c r="Z4229" t="s">
        <v>21</v>
      </c>
      <c r="AA4229" t="s">
        <v>6114</v>
      </c>
      <c r="AB4229" t="s">
        <v>1259</v>
      </c>
      <c r="AC4229" t="s">
        <v>2423</v>
      </c>
      <c r="AD4229" s="178">
        <v>225772.04604386981</v>
      </c>
      <c r="AE4229" t="s">
        <v>814</v>
      </c>
      <c r="AF4229" s="178">
        <v>-104246.65234433841</v>
      </c>
      <c r="AG4229" s="178">
        <v>-49025.715982308961</v>
      </c>
      <c r="AH4229" s="178">
        <v>-122474.0974627192</v>
      </c>
      <c r="AI4229" t="s">
        <v>21</v>
      </c>
    </row>
    <row r="4230" spans="1:35" hidden="1" x14ac:dyDescent="0.25">
      <c r="A4230" s="179" t="b">
        <f>IF(E4230&lt;&gt;1,"",NOT(ISNA(VLOOKUP(P4230,Mapping!$P:$P,1,FALSE))))</f>
        <v>0</v>
      </c>
      <c r="B4230" s="180" t="str">
        <f t="shared" si="66"/>
        <v/>
      </c>
      <c r="E4230" s="183">
        <v>1</v>
      </c>
      <c r="F4230" t="s">
        <v>6116</v>
      </c>
      <c r="G4230" s="178">
        <v>1112492.3697199649</v>
      </c>
      <c r="H4230" t="s">
        <v>1266</v>
      </c>
      <c r="I4230" t="s">
        <v>2855</v>
      </c>
      <c r="J4230" s="178">
        <v>419298.023020491</v>
      </c>
      <c r="K4230" s="178">
        <v>246102.992612776</v>
      </c>
      <c r="L4230" t="s">
        <v>5</v>
      </c>
      <c r="M4230" t="s">
        <v>21</v>
      </c>
      <c r="N4230" t="s">
        <v>2829</v>
      </c>
      <c r="O4230" t="s">
        <v>21</v>
      </c>
      <c r="P4230" t="s">
        <v>2831</v>
      </c>
      <c r="Q4230" t="s">
        <v>2832</v>
      </c>
      <c r="R4230" t="s">
        <v>1259</v>
      </c>
      <c r="S4230" t="s">
        <v>21</v>
      </c>
      <c r="T4230" t="s">
        <v>1259</v>
      </c>
      <c r="U4230" t="s">
        <v>1259</v>
      </c>
      <c r="V4230" t="s">
        <v>2832</v>
      </c>
      <c r="W4230" t="s">
        <v>1259</v>
      </c>
      <c r="X4230" t="s">
        <v>21</v>
      </c>
      <c r="Y4230" t="s">
        <v>1259</v>
      </c>
      <c r="Z4230" t="s">
        <v>21</v>
      </c>
      <c r="AA4230" t="s">
        <v>6117</v>
      </c>
      <c r="AB4230" t="s">
        <v>1259</v>
      </c>
      <c r="AC4230" t="s">
        <v>10149</v>
      </c>
      <c r="AD4230" s="178">
        <v>758436.09776555072</v>
      </c>
      <c r="AE4230" t="s">
        <v>809</v>
      </c>
      <c r="AF4230" s="178">
        <v>-772674.4268905035</v>
      </c>
      <c r="AG4230" s="178">
        <v>-1045963.635117783</v>
      </c>
      <c r="AH4230" s="178">
        <v>-459981.42402496282</v>
      </c>
      <c r="AI4230" t="s">
        <v>21</v>
      </c>
    </row>
    <row r="4231" spans="1:35" hidden="1" x14ac:dyDescent="0.25">
      <c r="A4231" s="179" t="b">
        <f>IF(E4231&lt;&gt;1,"",NOT(ISNA(VLOOKUP(P4231,Mapping!$P:$P,1,FALSE))))</f>
        <v>0</v>
      </c>
      <c r="B4231" s="180" t="str">
        <f t="shared" si="66"/>
        <v/>
      </c>
      <c r="E4231" s="183">
        <v>1</v>
      </c>
      <c r="F4231" t="s">
        <v>6118</v>
      </c>
      <c r="G4231" s="178">
        <v>389526.15068564581</v>
      </c>
      <c r="H4231" t="s">
        <v>1266</v>
      </c>
      <c r="I4231" t="s">
        <v>2855</v>
      </c>
      <c r="J4231" s="178">
        <v>83000.583267476075</v>
      </c>
      <c r="K4231" s="178">
        <v>23471.856833923321</v>
      </c>
      <c r="L4231" t="s">
        <v>5</v>
      </c>
      <c r="M4231" t="s">
        <v>21</v>
      </c>
      <c r="N4231" t="s">
        <v>2829</v>
      </c>
      <c r="O4231" t="s">
        <v>21</v>
      </c>
      <c r="P4231" t="s">
        <v>2831</v>
      </c>
      <c r="Q4231" t="s">
        <v>2832</v>
      </c>
      <c r="R4231" t="s">
        <v>1259</v>
      </c>
      <c r="S4231" t="s">
        <v>21</v>
      </c>
      <c r="T4231" t="s">
        <v>1259</v>
      </c>
      <c r="U4231" t="s">
        <v>1259</v>
      </c>
      <c r="V4231" t="s">
        <v>2832</v>
      </c>
      <c r="W4231" t="s">
        <v>1259</v>
      </c>
      <c r="X4231" t="s">
        <v>21</v>
      </c>
      <c r="Y4231" t="s">
        <v>1259</v>
      </c>
      <c r="Z4231" t="s">
        <v>21</v>
      </c>
      <c r="AA4231" t="s">
        <v>6119</v>
      </c>
      <c r="AB4231" t="s">
        <v>1259</v>
      </c>
      <c r="AC4231" t="s">
        <v>10150</v>
      </c>
      <c r="AD4231" s="178">
        <v>130155.4554476396</v>
      </c>
      <c r="AE4231" t="s">
        <v>819</v>
      </c>
      <c r="AF4231" s="178">
        <v>-92599.788596939703</v>
      </c>
      <c r="AG4231" s="178">
        <v>58928.416875382129</v>
      </c>
      <c r="AH4231" s="178">
        <v>-81841.9605571875</v>
      </c>
      <c r="AI4231" t="s">
        <v>21</v>
      </c>
    </row>
    <row r="4232" spans="1:35" hidden="1" x14ac:dyDescent="0.25">
      <c r="A4232" s="179" t="b">
        <f>IF(E4232&lt;&gt;1,"",NOT(ISNA(VLOOKUP(P4232,Mapping!$P:$P,1,FALSE))))</f>
        <v>0</v>
      </c>
      <c r="B4232" s="180" t="str">
        <f t="shared" si="66"/>
        <v/>
      </c>
      <c r="E4232" s="183">
        <v>1</v>
      </c>
      <c r="F4232" t="s">
        <v>6118</v>
      </c>
      <c r="G4232" s="178">
        <v>302948.2266044062</v>
      </c>
      <c r="H4232" t="s">
        <v>1266</v>
      </c>
      <c r="I4232" t="s">
        <v>2855</v>
      </c>
      <c r="J4232" s="178">
        <v>64552.481171682797</v>
      </c>
      <c r="K4232" s="178">
        <v>18254.890950025321</v>
      </c>
      <c r="L4232" t="s">
        <v>5</v>
      </c>
      <c r="M4232" t="s">
        <v>21</v>
      </c>
      <c r="N4232" t="s">
        <v>2829</v>
      </c>
      <c r="O4232" t="s">
        <v>21</v>
      </c>
      <c r="P4232" t="s">
        <v>2835</v>
      </c>
      <c r="Q4232" t="s">
        <v>2834</v>
      </c>
      <c r="R4232" t="s">
        <v>1259</v>
      </c>
      <c r="S4232" t="s">
        <v>21</v>
      </c>
      <c r="T4232" t="s">
        <v>1259</v>
      </c>
      <c r="U4232" t="s">
        <v>1259</v>
      </c>
      <c r="V4232" t="s">
        <v>2834</v>
      </c>
      <c r="W4232" t="s">
        <v>1259</v>
      </c>
      <c r="X4232" t="s">
        <v>21</v>
      </c>
      <c r="Y4232" t="s">
        <v>1259</v>
      </c>
      <c r="Z4232" t="s">
        <v>21</v>
      </c>
      <c r="AA4232" t="s">
        <v>6119</v>
      </c>
      <c r="AB4232" t="s">
        <v>1259</v>
      </c>
      <c r="AC4232" t="s">
        <v>10151</v>
      </c>
      <c r="AD4232" s="178">
        <v>101226.48849466399</v>
      </c>
      <c r="AE4232" t="s">
        <v>819</v>
      </c>
      <c r="AF4232" s="178">
        <v>-72018.121735875466</v>
      </c>
      <c r="AG4232" s="178">
        <v>45830.70830438094</v>
      </c>
      <c r="AH4232" s="178">
        <v>-63651.379423397972</v>
      </c>
      <c r="AI4232" t="s">
        <v>21</v>
      </c>
    </row>
    <row r="4233" spans="1:35" hidden="1" x14ac:dyDescent="0.25">
      <c r="A4233" s="179" t="b">
        <f>IF(E4233&lt;&gt;1,"",NOT(ISNA(VLOOKUP(P4233,Mapping!$P:$P,1,FALSE))))</f>
        <v>0</v>
      </c>
      <c r="B4233" s="180" t="str">
        <f t="shared" si="66"/>
        <v/>
      </c>
      <c r="E4233" s="183">
        <v>1</v>
      </c>
      <c r="F4233" t="s">
        <v>6120</v>
      </c>
      <c r="G4233" s="178">
        <v>2021501.608804987</v>
      </c>
      <c r="H4233" t="s">
        <v>1266</v>
      </c>
      <c r="I4233" t="s">
        <v>2855</v>
      </c>
      <c r="J4233" s="178">
        <v>938690.46500623738</v>
      </c>
      <c r="K4233" s="178">
        <v>484570.91897794651</v>
      </c>
      <c r="L4233" t="s">
        <v>5</v>
      </c>
      <c r="M4233" t="s">
        <v>21</v>
      </c>
      <c r="N4233" t="s">
        <v>2829</v>
      </c>
      <c r="O4233" t="s">
        <v>21</v>
      </c>
      <c r="P4233" t="s">
        <v>2831</v>
      </c>
      <c r="Q4233" t="s">
        <v>2832</v>
      </c>
      <c r="R4233" t="s">
        <v>1259</v>
      </c>
      <c r="S4233" t="s">
        <v>21</v>
      </c>
      <c r="T4233" t="s">
        <v>1259</v>
      </c>
      <c r="U4233" t="s">
        <v>1259</v>
      </c>
      <c r="V4233" t="s">
        <v>2832</v>
      </c>
      <c r="W4233" t="s">
        <v>1259</v>
      </c>
      <c r="X4233" t="s">
        <v>21</v>
      </c>
      <c r="Y4233" t="s">
        <v>1259</v>
      </c>
      <c r="Z4233" t="s">
        <v>21</v>
      </c>
      <c r="AA4233" t="s">
        <v>6121</v>
      </c>
      <c r="AB4233" t="s">
        <v>1259</v>
      </c>
      <c r="AC4233" t="s">
        <v>10152</v>
      </c>
      <c r="AD4233" s="178">
        <v>1959388.436595327</v>
      </c>
      <c r="AE4233" t="s">
        <v>809</v>
      </c>
      <c r="AF4233" s="178">
        <v>-1555116.803943411</v>
      </c>
      <c r="AG4233" s="178">
        <v>-1136304.658969074</v>
      </c>
      <c r="AH4233" s="178">
        <v>-797084.48611321184</v>
      </c>
      <c r="AI4233" t="s">
        <v>21</v>
      </c>
    </row>
    <row r="4234" spans="1:35" hidden="1" x14ac:dyDescent="0.25">
      <c r="A4234" s="179" t="b">
        <f>IF(E4234&lt;&gt;1,"",NOT(ISNA(VLOOKUP(P4234,Mapping!$P:$P,1,FALSE))))</f>
        <v>0</v>
      </c>
      <c r="B4234" s="180" t="str">
        <f t="shared" si="66"/>
        <v/>
      </c>
      <c r="E4234" s="183">
        <v>1</v>
      </c>
      <c r="F4234" t="s">
        <v>6120</v>
      </c>
      <c r="G4234" s="178">
        <v>5882498.3065166706</v>
      </c>
      <c r="H4234" t="s">
        <v>1266</v>
      </c>
      <c r="I4234" t="s">
        <v>2855</v>
      </c>
      <c r="J4234" s="178">
        <v>2731556.1099190861</v>
      </c>
      <c r="K4234" s="178">
        <v>1410084.2650133059</v>
      </c>
      <c r="L4234" t="s">
        <v>5</v>
      </c>
      <c r="M4234" t="s">
        <v>21</v>
      </c>
      <c r="N4234" t="s">
        <v>2829</v>
      </c>
      <c r="O4234" t="s">
        <v>21</v>
      </c>
      <c r="P4234" t="s">
        <v>2835</v>
      </c>
      <c r="Q4234" t="s">
        <v>2834</v>
      </c>
      <c r="R4234" t="s">
        <v>1259</v>
      </c>
      <c r="S4234" t="s">
        <v>21</v>
      </c>
      <c r="T4234" t="s">
        <v>1259</v>
      </c>
      <c r="U4234" t="s">
        <v>1259</v>
      </c>
      <c r="V4234" t="s">
        <v>2834</v>
      </c>
      <c r="W4234" t="s">
        <v>1259</v>
      </c>
      <c r="X4234" t="s">
        <v>21</v>
      </c>
      <c r="Y4234" t="s">
        <v>1259</v>
      </c>
      <c r="Z4234" t="s">
        <v>21</v>
      </c>
      <c r="AA4234" t="s">
        <v>6121</v>
      </c>
      <c r="AB4234" t="s">
        <v>1259</v>
      </c>
      <c r="AC4234" t="s">
        <v>10153</v>
      </c>
      <c r="AD4234" s="178">
        <v>5701751.1684762016</v>
      </c>
      <c r="AE4234" t="s">
        <v>809</v>
      </c>
      <c r="AF4234" s="178">
        <v>-4525334.9914673408</v>
      </c>
      <c r="AG4234" s="178">
        <v>-3306606.43699612</v>
      </c>
      <c r="AH4234" s="178">
        <v>-2319487.711159179</v>
      </c>
      <c r="AI4234" t="s">
        <v>21</v>
      </c>
    </row>
    <row r="4235" spans="1:35" hidden="1" x14ac:dyDescent="0.25">
      <c r="A4235" s="179" t="b">
        <f>IF(E4235&lt;&gt;1,"",NOT(ISNA(VLOOKUP(P4235,Mapping!$P:$P,1,FALSE))))</f>
        <v>0</v>
      </c>
      <c r="B4235" s="180" t="str">
        <f t="shared" si="66"/>
        <v/>
      </c>
      <c r="E4235" s="183">
        <v>1</v>
      </c>
      <c r="F4235" t="s">
        <v>6120</v>
      </c>
      <c r="G4235" s="178">
        <v>315834.84335291729</v>
      </c>
      <c r="H4235" t="s">
        <v>1266</v>
      </c>
      <c r="I4235" t="s">
        <v>2855</v>
      </c>
      <c r="J4235" s="178">
        <v>146658.8770846345</v>
      </c>
      <c r="K4235" s="178">
        <v>75708.26539151321</v>
      </c>
      <c r="L4235" t="s">
        <v>5</v>
      </c>
      <c r="M4235" t="s">
        <v>21</v>
      </c>
      <c r="N4235" t="s">
        <v>2829</v>
      </c>
      <c r="O4235" t="s">
        <v>21</v>
      </c>
      <c r="P4235" t="s">
        <v>2836</v>
      </c>
      <c r="Q4235" t="s">
        <v>2837</v>
      </c>
      <c r="R4235" t="s">
        <v>1259</v>
      </c>
      <c r="S4235" t="s">
        <v>21</v>
      </c>
      <c r="T4235" t="s">
        <v>1259</v>
      </c>
      <c r="U4235" t="s">
        <v>1259</v>
      </c>
      <c r="V4235" t="s">
        <v>2837</v>
      </c>
      <c r="W4235" t="s">
        <v>1259</v>
      </c>
      <c r="X4235" t="s">
        <v>21</v>
      </c>
      <c r="Y4235" t="s">
        <v>1259</v>
      </c>
      <c r="Z4235" t="s">
        <v>21</v>
      </c>
      <c r="AA4235" t="s">
        <v>6121</v>
      </c>
      <c r="AB4235" t="s">
        <v>1259</v>
      </c>
      <c r="AC4235" t="s">
        <v>10154</v>
      </c>
      <c r="AD4235" s="178">
        <v>306130.42168461712</v>
      </c>
      <c r="AE4235" t="s">
        <v>809</v>
      </c>
      <c r="AF4235" s="178">
        <v>-242967.9353356075</v>
      </c>
      <c r="AG4235" s="178">
        <v>-177533.67219867939</v>
      </c>
      <c r="AH4235" s="178">
        <v>-124534.6789307912</v>
      </c>
      <c r="AI4235" t="s">
        <v>21</v>
      </c>
    </row>
    <row r="4236" spans="1:35" hidden="1" x14ac:dyDescent="0.25">
      <c r="A4236" s="179" t="b">
        <f>IF(E4236&lt;&gt;1,"",NOT(ISNA(VLOOKUP(P4236,Mapping!$P:$P,1,FALSE))))</f>
        <v>0</v>
      </c>
      <c r="B4236" s="180" t="str">
        <f t="shared" si="66"/>
        <v/>
      </c>
      <c r="E4236" s="183">
        <v>1</v>
      </c>
      <c r="F4236" t="s">
        <v>6122</v>
      </c>
      <c r="G4236" s="178">
        <v>711272.75613847515</v>
      </c>
      <c r="H4236" t="s">
        <v>1266</v>
      </c>
      <c r="I4236" t="s">
        <v>2855</v>
      </c>
      <c r="J4236" s="178">
        <v>136543.57300850301</v>
      </c>
      <c r="K4236" s="178">
        <v>25374.750109022261</v>
      </c>
      <c r="L4236" t="s">
        <v>5</v>
      </c>
      <c r="M4236" t="s">
        <v>21</v>
      </c>
      <c r="N4236" t="s">
        <v>2829</v>
      </c>
      <c r="O4236" t="s">
        <v>21</v>
      </c>
      <c r="P4236" t="s">
        <v>2831</v>
      </c>
      <c r="Q4236" t="s">
        <v>2832</v>
      </c>
      <c r="R4236" t="s">
        <v>1259</v>
      </c>
      <c r="S4236" t="s">
        <v>21</v>
      </c>
      <c r="T4236" t="s">
        <v>1259</v>
      </c>
      <c r="U4236" t="s">
        <v>1259</v>
      </c>
      <c r="V4236" t="s">
        <v>2832</v>
      </c>
      <c r="W4236" t="s">
        <v>1259</v>
      </c>
      <c r="X4236" t="s">
        <v>21</v>
      </c>
      <c r="Y4236" t="s">
        <v>1259</v>
      </c>
      <c r="Z4236" t="s">
        <v>21</v>
      </c>
      <c r="AA4236" t="s">
        <v>6123</v>
      </c>
      <c r="AB4236" t="s">
        <v>1259</v>
      </c>
      <c r="AC4236" t="s">
        <v>7379</v>
      </c>
      <c r="AD4236" s="178">
        <v>201175.08829564229</v>
      </c>
      <c r="AE4236" t="s">
        <v>810</v>
      </c>
      <c r="AF4236" s="178">
        <v>16532.75542157306</v>
      </c>
      <c r="AG4236" s="178">
        <v>-169750.81701621291</v>
      </c>
      <c r="AH4236" s="178">
        <v>-49754.090897380032</v>
      </c>
      <c r="AI4236" t="s">
        <v>21</v>
      </c>
    </row>
    <row r="4237" spans="1:35" hidden="1" x14ac:dyDescent="0.25">
      <c r="A4237" s="179" t="b">
        <f>IF(E4237&lt;&gt;1,"",NOT(ISNA(VLOOKUP(P4237,Mapping!$P:$P,1,FALSE))))</f>
        <v>0</v>
      </c>
      <c r="B4237" s="180" t="str">
        <f t="shared" si="66"/>
        <v/>
      </c>
      <c r="E4237" s="183">
        <v>1</v>
      </c>
      <c r="F4237" t="s">
        <v>6125</v>
      </c>
      <c r="G4237" s="178">
        <v>273089.22907278128</v>
      </c>
      <c r="H4237" t="s">
        <v>1266</v>
      </c>
      <c r="I4237" t="s">
        <v>402</v>
      </c>
      <c r="J4237" s="178">
        <v>86353.405539554355</v>
      </c>
      <c r="K4237" s="178">
        <v>39241.155329817273</v>
      </c>
      <c r="L4237" t="s">
        <v>5</v>
      </c>
      <c r="M4237" t="s">
        <v>21</v>
      </c>
      <c r="N4237" t="s">
        <v>2829</v>
      </c>
      <c r="O4237" t="s">
        <v>21</v>
      </c>
      <c r="P4237" t="s">
        <v>2831</v>
      </c>
      <c r="Q4237" t="s">
        <v>2832</v>
      </c>
      <c r="R4237" t="s">
        <v>1259</v>
      </c>
      <c r="S4237" t="s">
        <v>21</v>
      </c>
      <c r="T4237" t="s">
        <v>1259</v>
      </c>
      <c r="U4237" t="s">
        <v>1259</v>
      </c>
      <c r="V4237" t="s">
        <v>2832</v>
      </c>
      <c r="W4237" t="s">
        <v>1259</v>
      </c>
      <c r="X4237" t="s">
        <v>21</v>
      </c>
      <c r="Y4237" t="s">
        <v>1259</v>
      </c>
      <c r="Z4237" t="s">
        <v>21</v>
      </c>
      <c r="AA4237" t="s">
        <v>6126</v>
      </c>
      <c r="AB4237" t="s">
        <v>1259</v>
      </c>
      <c r="AC4237" t="s">
        <v>10092</v>
      </c>
      <c r="AD4237" s="178">
        <v>165727.03546807979</v>
      </c>
      <c r="AE4237" t="s">
        <v>813</v>
      </c>
      <c r="AF4237" s="178">
        <v>-136178.09598653941</v>
      </c>
      <c r="AG4237" s="178">
        <v>-68906.176546883653</v>
      </c>
      <c r="AH4237" s="178">
        <v>-38332.443817433028</v>
      </c>
      <c r="AI4237" t="s">
        <v>21</v>
      </c>
    </row>
    <row r="4238" spans="1:35" hidden="1" x14ac:dyDescent="0.25">
      <c r="A4238" s="179" t="b">
        <f>IF(E4238&lt;&gt;1,"",NOT(ISNA(VLOOKUP(P4238,Mapping!$P:$P,1,FALSE))))</f>
        <v>0</v>
      </c>
      <c r="B4238" s="180" t="str">
        <f t="shared" si="66"/>
        <v/>
      </c>
      <c r="E4238" s="183">
        <v>1</v>
      </c>
      <c r="F4238" t="s">
        <v>7024</v>
      </c>
      <c r="G4238" s="178">
        <v>6143045.9590039263</v>
      </c>
      <c r="H4238" t="s">
        <v>1266</v>
      </c>
      <c r="I4238" t="s">
        <v>303</v>
      </c>
      <c r="J4238" s="178">
        <v>4311077.6949113756</v>
      </c>
      <c r="K4238" s="178">
        <v>1380314.113617481</v>
      </c>
      <c r="L4238" t="s">
        <v>5</v>
      </c>
      <c r="M4238" t="s">
        <v>21</v>
      </c>
      <c r="N4238" t="s">
        <v>2829</v>
      </c>
      <c r="O4238" t="s">
        <v>21</v>
      </c>
      <c r="P4238" t="s">
        <v>2842</v>
      </c>
      <c r="Q4238" t="s">
        <v>2834</v>
      </c>
      <c r="R4238" t="s">
        <v>1259</v>
      </c>
      <c r="S4238" t="s">
        <v>21</v>
      </c>
      <c r="T4238" t="s">
        <v>1259</v>
      </c>
      <c r="U4238" t="s">
        <v>1259</v>
      </c>
      <c r="V4238" t="s">
        <v>2834</v>
      </c>
      <c r="W4238" t="s">
        <v>1259</v>
      </c>
      <c r="X4238" t="s">
        <v>21</v>
      </c>
      <c r="Y4238" t="s">
        <v>1259</v>
      </c>
      <c r="Z4238" t="s">
        <v>21</v>
      </c>
      <c r="AA4238" t="s">
        <v>7025</v>
      </c>
      <c r="AB4238" t="s">
        <v>7026</v>
      </c>
      <c r="AC4238" t="s">
        <v>10155</v>
      </c>
      <c r="AD4238" s="178">
        <v>5852497.8278869716</v>
      </c>
      <c r="AE4238" t="s">
        <v>814</v>
      </c>
      <c r="AF4238" s="178">
        <v>-2838298.5715094409</v>
      </c>
      <c r="AG4238" s="178">
        <v>-2802654.3808571859</v>
      </c>
      <c r="AH4238" s="178">
        <v>-2095985.3235260099</v>
      </c>
      <c r="AI4238" t="s">
        <v>21</v>
      </c>
    </row>
    <row r="4239" spans="1:35" hidden="1" x14ac:dyDescent="0.25">
      <c r="A4239" s="179" t="b">
        <f>IF(E4239&lt;&gt;1,"",NOT(ISNA(VLOOKUP(P4239,Mapping!$P:$P,1,FALSE))))</f>
        <v>0</v>
      </c>
      <c r="B4239" s="180" t="str">
        <f t="shared" si="66"/>
        <v/>
      </c>
      <c r="E4239" s="183">
        <v>1</v>
      </c>
      <c r="F4239" t="s">
        <v>6127</v>
      </c>
      <c r="G4239" s="178">
        <v>690166.91648521484</v>
      </c>
      <c r="H4239" t="s">
        <v>1266</v>
      </c>
      <c r="I4239" t="s">
        <v>402</v>
      </c>
      <c r="J4239" s="178">
        <v>197930.94104667951</v>
      </c>
      <c r="K4239" s="178">
        <v>75679.24788908218</v>
      </c>
      <c r="L4239" t="s">
        <v>5</v>
      </c>
      <c r="M4239" t="s">
        <v>21</v>
      </c>
      <c r="N4239" t="s">
        <v>2829</v>
      </c>
      <c r="O4239" t="s">
        <v>21</v>
      </c>
      <c r="P4239" t="s">
        <v>2831</v>
      </c>
      <c r="Q4239" t="s">
        <v>2832</v>
      </c>
      <c r="R4239" t="s">
        <v>1259</v>
      </c>
      <c r="S4239" t="s">
        <v>21</v>
      </c>
      <c r="T4239" t="s">
        <v>1259</v>
      </c>
      <c r="U4239" t="s">
        <v>1259</v>
      </c>
      <c r="V4239" t="s">
        <v>2832</v>
      </c>
      <c r="W4239" t="s">
        <v>1259</v>
      </c>
      <c r="X4239" t="s">
        <v>21</v>
      </c>
      <c r="Y4239" t="s">
        <v>1259</v>
      </c>
      <c r="Z4239" t="s">
        <v>21</v>
      </c>
      <c r="AA4239" t="s">
        <v>6128</v>
      </c>
      <c r="AB4239" t="s">
        <v>1259</v>
      </c>
      <c r="AC4239" t="s">
        <v>10156</v>
      </c>
      <c r="AD4239" s="178">
        <v>285621.34978563339</v>
      </c>
      <c r="AE4239" t="s">
        <v>813</v>
      </c>
      <c r="AF4239" s="178">
        <v>-186344.81061192049</v>
      </c>
      <c r="AG4239" s="178">
        <v>-421015.29132712132</v>
      </c>
      <c r="AH4239" s="178">
        <v>-36253.295790503616</v>
      </c>
      <c r="AI4239" t="s">
        <v>21</v>
      </c>
    </row>
    <row r="4240" spans="1:35" hidden="1" x14ac:dyDescent="0.25">
      <c r="A4240" s="179" t="b">
        <f>IF(E4240&lt;&gt;1,"",NOT(ISNA(VLOOKUP(P4240,Mapping!$P:$P,1,FALSE))))</f>
        <v>0</v>
      </c>
      <c r="B4240" s="180" t="str">
        <f t="shared" si="66"/>
        <v/>
      </c>
      <c r="E4240" s="183">
        <v>1</v>
      </c>
      <c r="F4240" t="s">
        <v>6129</v>
      </c>
      <c r="G4240" s="178">
        <v>1221530.69587419</v>
      </c>
      <c r="H4240" t="s">
        <v>1266</v>
      </c>
      <c r="I4240" t="s">
        <v>303</v>
      </c>
      <c r="J4240" s="178">
        <v>521329.78401490411</v>
      </c>
      <c r="K4240" s="178">
        <v>365896.3022926079</v>
      </c>
      <c r="L4240" t="s">
        <v>5</v>
      </c>
      <c r="M4240" t="s">
        <v>21</v>
      </c>
      <c r="N4240" t="s">
        <v>2829</v>
      </c>
      <c r="O4240" t="s">
        <v>21</v>
      </c>
      <c r="P4240" t="s">
        <v>2831</v>
      </c>
      <c r="Q4240" t="s">
        <v>2832</v>
      </c>
      <c r="R4240" t="s">
        <v>1259</v>
      </c>
      <c r="S4240" t="s">
        <v>21</v>
      </c>
      <c r="T4240" t="s">
        <v>1259</v>
      </c>
      <c r="U4240" t="s">
        <v>1259</v>
      </c>
      <c r="V4240" t="s">
        <v>2832</v>
      </c>
      <c r="W4240" t="s">
        <v>1259</v>
      </c>
      <c r="X4240" t="s">
        <v>21</v>
      </c>
      <c r="Y4240" t="s">
        <v>1259</v>
      </c>
      <c r="Z4240" t="s">
        <v>21</v>
      </c>
      <c r="AA4240" t="s">
        <v>6130</v>
      </c>
      <c r="AB4240" t="s">
        <v>6131</v>
      </c>
      <c r="AC4240" t="s">
        <v>10157</v>
      </c>
      <c r="AD4240" s="178">
        <v>857895.90217322041</v>
      </c>
      <c r="AE4240" t="s">
        <v>809</v>
      </c>
      <c r="AF4240" s="178">
        <v>-662546.2916515792</v>
      </c>
      <c r="AG4240" s="178">
        <v>-557301.4395448931</v>
      </c>
      <c r="AH4240" s="178">
        <v>-690300.9225410599</v>
      </c>
      <c r="AI4240" t="s">
        <v>21</v>
      </c>
    </row>
    <row r="4241" spans="1:35" hidden="1" x14ac:dyDescent="0.25">
      <c r="A4241" s="179" t="b">
        <f>IF(E4241&lt;&gt;1,"",NOT(ISNA(VLOOKUP(P4241,Mapping!$P:$P,1,FALSE))))</f>
        <v>0</v>
      </c>
      <c r="B4241" s="180" t="str">
        <f t="shared" si="66"/>
        <v/>
      </c>
      <c r="E4241" s="183">
        <v>1</v>
      </c>
      <c r="F4241" t="s">
        <v>6129</v>
      </c>
      <c r="G4241" s="178">
        <v>4276212.282087164</v>
      </c>
      <c r="H4241" t="s">
        <v>1266</v>
      </c>
      <c r="I4241" t="s">
        <v>303</v>
      </c>
      <c r="J4241" s="178">
        <v>1825019.078891807</v>
      </c>
      <c r="K4241" s="178">
        <v>1280893.1180515159</v>
      </c>
      <c r="L4241" t="s">
        <v>5</v>
      </c>
      <c r="M4241" t="s">
        <v>21</v>
      </c>
      <c r="N4241" t="s">
        <v>2829</v>
      </c>
      <c r="O4241" t="s">
        <v>21</v>
      </c>
      <c r="P4241" t="s">
        <v>2833</v>
      </c>
      <c r="Q4241" t="s">
        <v>2834</v>
      </c>
      <c r="R4241" t="s">
        <v>1259</v>
      </c>
      <c r="S4241" t="s">
        <v>21</v>
      </c>
      <c r="T4241" t="s">
        <v>1259</v>
      </c>
      <c r="U4241" t="s">
        <v>1259</v>
      </c>
      <c r="V4241" t="s">
        <v>2834</v>
      </c>
      <c r="W4241" t="s">
        <v>1259</v>
      </c>
      <c r="X4241" t="s">
        <v>21</v>
      </c>
      <c r="Y4241" t="s">
        <v>1259</v>
      </c>
      <c r="Z4241" t="s">
        <v>21</v>
      </c>
      <c r="AA4241" t="s">
        <v>6130</v>
      </c>
      <c r="AB4241" t="s">
        <v>6131</v>
      </c>
      <c r="AC4241" t="s">
        <v>10158</v>
      </c>
      <c r="AD4241" s="178">
        <v>3003236.0267459089</v>
      </c>
      <c r="AE4241" t="s">
        <v>809</v>
      </c>
      <c r="AF4241" s="178">
        <v>-2319375.6811687909</v>
      </c>
      <c r="AG4241" s="178">
        <v>-1950945.046781024</v>
      </c>
      <c r="AH4241" s="178">
        <v>-2416536.3124122461</v>
      </c>
      <c r="AI4241" t="s">
        <v>21</v>
      </c>
    </row>
    <row r="4242" spans="1:35" hidden="1" x14ac:dyDescent="0.25">
      <c r="A4242" s="179" t="b">
        <f>IF(E4242&lt;&gt;1,"",NOT(ISNA(VLOOKUP(P4242,Mapping!$P:$P,1,FALSE))))</f>
        <v>0</v>
      </c>
      <c r="B4242" s="180" t="str">
        <f t="shared" si="66"/>
        <v/>
      </c>
      <c r="E4242" s="183">
        <v>1</v>
      </c>
      <c r="F4242" t="s">
        <v>6129</v>
      </c>
      <c r="G4242" s="178">
        <v>801576.09125946846</v>
      </c>
      <c r="H4242" t="s">
        <v>1266</v>
      </c>
      <c r="I4242" t="s">
        <v>303</v>
      </c>
      <c r="J4242" s="178">
        <v>342099.868582303</v>
      </c>
      <c r="K4242" s="178">
        <v>240103.44462781239</v>
      </c>
      <c r="L4242" t="s">
        <v>5</v>
      </c>
      <c r="M4242" t="s">
        <v>21</v>
      </c>
      <c r="N4242" t="s">
        <v>2829</v>
      </c>
      <c r="O4242" t="s">
        <v>21</v>
      </c>
      <c r="P4242" t="s">
        <v>2851</v>
      </c>
      <c r="Q4242" t="s">
        <v>2834</v>
      </c>
      <c r="R4242" t="s">
        <v>1259</v>
      </c>
      <c r="S4242" t="s">
        <v>21</v>
      </c>
      <c r="T4242" t="s">
        <v>1259</v>
      </c>
      <c r="U4242" t="s">
        <v>1259</v>
      </c>
      <c r="V4242" t="s">
        <v>2834</v>
      </c>
      <c r="W4242" t="s">
        <v>1259</v>
      </c>
      <c r="X4242" t="s">
        <v>21</v>
      </c>
      <c r="Y4242" t="s">
        <v>1259</v>
      </c>
      <c r="Z4242" t="s">
        <v>21</v>
      </c>
      <c r="AA4242" t="s">
        <v>6130</v>
      </c>
      <c r="AB4242" t="s">
        <v>6131</v>
      </c>
      <c r="AC4242" t="s">
        <v>10671</v>
      </c>
      <c r="AD4242" s="178">
        <v>562956.66272994608</v>
      </c>
      <c r="AE4242" t="s">
        <v>809</v>
      </c>
      <c r="AF4242" s="178">
        <v>-434767.02512208233</v>
      </c>
      <c r="AG4242" s="178">
        <v>-365704.69417796738</v>
      </c>
      <c r="AH4242" s="178">
        <v>-452979.78769766202</v>
      </c>
      <c r="AI4242" t="s">
        <v>21</v>
      </c>
    </row>
    <row r="4243" spans="1:35" hidden="1" x14ac:dyDescent="0.25">
      <c r="A4243" s="179" t="b">
        <f>IF(E4243&lt;&gt;1,"",NOT(ISNA(VLOOKUP(P4243,Mapping!$P:$P,1,FALSE))))</f>
        <v>0</v>
      </c>
      <c r="B4243" s="180" t="str">
        <f t="shared" si="66"/>
        <v/>
      </c>
      <c r="E4243" s="183">
        <v>1</v>
      </c>
      <c r="F4243" t="s">
        <v>6129</v>
      </c>
      <c r="G4243" s="178">
        <v>5843460.9104511244</v>
      </c>
      <c r="H4243" t="s">
        <v>1266</v>
      </c>
      <c r="I4243" t="s">
        <v>303</v>
      </c>
      <c r="J4243" s="178">
        <v>2493895.752791442</v>
      </c>
      <c r="K4243" s="178">
        <v>1750345.486156885</v>
      </c>
      <c r="L4243" t="s">
        <v>5</v>
      </c>
      <c r="M4243" t="s">
        <v>21</v>
      </c>
      <c r="N4243" t="s">
        <v>2829</v>
      </c>
      <c r="O4243" t="s">
        <v>21</v>
      </c>
      <c r="P4243" t="s">
        <v>2835</v>
      </c>
      <c r="Q4243" t="s">
        <v>2834</v>
      </c>
      <c r="R4243" t="s">
        <v>1259</v>
      </c>
      <c r="S4243" t="s">
        <v>21</v>
      </c>
      <c r="T4243" t="s">
        <v>1259</v>
      </c>
      <c r="U4243" t="s">
        <v>1259</v>
      </c>
      <c r="V4243" t="s">
        <v>2834</v>
      </c>
      <c r="W4243" t="s">
        <v>1259</v>
      </c>
      <c r="X4243" t="s">
        <v>21</v>
      </c>
      <c r="Y4243" t="s">
        <v>1259</v>
      </c>
      <c r="Z4243" t="s">
        <v>21</v>
      </c>
      <c r="AA4243" t="s">
        <v>6130</v>
      </c>
      <c r="AB4243" t="s">
        <v>6131</v>
      </c>
      <c r="AC4243" t="s">
        <v>10159</v>
      </c>
      <c r="AD4243" s="178">
        <v>4103933.8483408298</v>
      </c>
      <c r="AE4243" t="s">
        <v>809</v>
      </c>
      <c r="AF4243" s="178">
        <v>-3169435.9951058482</v>
      </c>
      <c r="AG4243" s="178">
        <v>-2665974.083433209</v>
      </c>
      <c r="AH4243" s="178">
        <v>-3302206.3800290148</v>
      </c>
      <c r="AI4243" t="s">
        <v>21</v>
      </c>
    </row>
    <row r="4244" spans="1:35" hidden="1" x14ac:dyDescent="0.25">
      <c r="A4244" s="179" t="b">
        <f>IF(E4244&lt;&gt;1,"",NOT(ISNA(VLOOKUP(P4244,Mapping!$P:$P,1,FALSE))))</f>
        <v>0</v>
      </c>
      <c r="B4244" s="180" t="str">
        <f t="shared" si="66"/>
        <v/>
      </c>
      <c r="E4244" s="183">
        <v>1</v>
      </c>
      <c r="F4244" t="s">
        <v>6129</v>
      </c>
      <c r="G4244" s="178">
        <v>2253105.4949535062</v>
      </c>
      <c r="H4244" t="s">
        <v>1266</v>
      </c>
      <c r="I4244" t="s">
        <v>303</v>
      </c>
      <c r="J4244" s="178">
        <v>961589.42629459919</v>
      </c>
      <c r="K4244" s="178">
        <v>674893.37113109592</v>
      </c>
      <c r="L4244" t="s">
        <v>5</v>
      </c>
      <c r="M4244" t="s">
        <v>21</v>
      </c>
      <c r="N4244" t="s">
        <v>2829</v>
      </c>
      <c r="O4244" t="s">
        <v>21</v>
      </c>
      <c r="P4244" t="s">
        <v>2836</v>
      </c>
      <c r="Q4244" t="s">
        <v>2837</v>
      </c>
      <c r="R4244" t="s">
        <v>1259</v>
      </c>
      <c r="S4244" t="s">
        <v>21</v>
      </c>
      <c r="T4244" t="s">
        <v>1259</v>
      </c>
      <c r="U4244" t="s">
        <v>1259</v>
      </c>
      <c r="V4244" t="s">
        <v>2837</v>
      </c>
      <c r="W4244" t="s">
        <v>1259</v>
      </c>
      <c r="X4244" t="s">
        <v>21</v>
      </c>
      <c r="Y4244" t="s">
        <v>1259</v>
      </c>
      <c r="Z4244" t="s">
        <v>21</v>
      </c>
      <c r="AA4244" t="s">
        <v>6130</v>
      </c>
      <c r="AB4244" t="s">
        <v>6131</v>
      </c>
      <c r="AC4244" t="s">
        <v>10160</v>
      </c>
      <c r="AD4244" s="178">
        <v>1582383.461842746</v>
      </c>
      <c r="AE4244" t="s">
        <v>809</v>
      </c>
      <c r="AF4244" s="178">
        <v>-1222062.36439513</v>
      </c>
      <c r="AG4244" s="178">
        <v>-1027938.9130581639</v>
      </c>
      <c r="AH4244" s="178">
        <v>-1273255.602173524</v>
      </c>
      <c r="AI4244" t="s">
        <v>21</v>
      </c>
    </row>
    <row r="4245" spans="1:35" hidden="1" x14ac:dyDescent="0.25">
      <c r="A4245" s="179" t="b">
        <f>IF(E4245&lt;&gt;1,"",NOT(ISNA(VLOOKUP(P4245,Mapping!$P:$P,1,FALSE))))</f>
        <v>0</v>
      </c>
      <c r="B4245" s="180" t="str">
        <f t="shared" si="66"/>
        <v/>
      </c>
      <c r="E4245" s="183">
        <v>1</v>
      </c>
      <c r="F4245" t="s">
        <v>6132</v>
      </c>
      <c r="G4245" s="178">
        <v>3863260.1064934381</v>
      </c>
      <c r="H4245" t="s">
        <v>1266</v>
      </c>
      <c r="I4245" t="s">
        <v>303</v>
      </c>
      <c r="J4245" s="178">
        <v>1261705.77514648</v>
      </c>
      <c r="K4245" s="178">
        <v>881268.82296581252</v>
      </c>
      <c r="L4245" t="s">
        <v>5</v>
      </c>
      <c r="M4245" t="s">
        <v>21</v>
      </c>
      <c r="N4245" t="s">
        <v>2829</v>
      </c>
      <c r="O4245" t="s">
        <v>21</v>
      </c>
      <c r="P4245" t="s">
        <v>2831</v>
      </c>
      <c r="Q4245" t="s">
        <v>2832</v>
      </c>
      <c r="R4245" t="s">
        <v>1259</v>
      </c>
      <c r="S4245" t="s">
        <v>21</v>
      </c>
      <c r="T4245" t="s">
        <v>1259</v>
      </c>
      <c r="U4245" t="s">
        <v>1259</v>
      </c>
      <c r="V4245" t="s">
        <v>2832</v>
      </c>
      <c r="W4245" t="s">
        <v>1259</v>
      </c>
      <c r="X4245" t="s">
        <v>21</v>
      </c>
      <c r="Y4245" t="s">
        <v>1259</v>
      </c>
      <c r="Z4245" t="s">
        <v>21</v>
      </c>
      <c r="AA4245" t="s">
        <v>6133</v>
      </c>
      <c r="AB4245" t="s">
        <v>6134</v>
      </c>
      <c r="AC4245" t="s">
        <v>8376</v>
      </c>
      <c r="AD4245" s="178">
        <v>1533885.392361104</v>
      </c>
      <c r="AE4245" t="s">
        <v>816</v>
      </c>
      <c r="AF4245" s="178">
        <v>43299.187989382539</v>
      </c>
      <c r="AG4245" s="178">
        <v>-952625.67285493808</v>
      </c>
      <c r="AH4245" s="178">
        <v>-716765.03351682099</v>
      </c>
      <c r="AI4245" t="s">
        <v>21</v>
      </c>
    </row>
    <row r="4246" spans="1:35" hidden="1" x14ac:dyDescent="0.25">
      <c r="A4246" s="179" t="b">
        <f>IF(E4246&lt;&gt;1,"",NOT(ISNA(VLOOKUP(P4246,Mapping!$P:$P,1,FALSE))))</f>
        <v>0</v>
      </c>
      <c r="B4246" s="180" t="str">
        <f t="shared" si="66"/>
        <v/>
      </c>
      <c r="E4246" s="183">
        <v>1</v>
      </c>
      <c r="F4246" t="s">
        <v>6132</v>
      </c>
      <c r="G4246" s="178">
        <v>5136781.4449525932</v>
      </c>
      <c r="H4246" t="s">
        <v>1266</v>
      </c>
      <c r="I4246" t="s">
        <v>303</v>
      </c>
      <c r="J4246" s="178">
        <v>1677626.314590727</v>
      </c>
      <c r="K4246" s="178">
        <v>1171778.5530974539</v>
      </c>
      <c r="L4246" t="s">
        <v>5</v>
      </c>
      <c r="M4246" t="s">
        <v>21</v>
      </c>
      <c r="N4246" t="s">
        <v>2829</v>
      </c>
      <c r="O4246" t="s">
        <v>21</v>
      </c>
      <c r="P4246" t="s">
        <v>2833</v>
      </c>
      <c r="Q4246" t="s">
        <v>2834</v>
      </c>
      <c r="R4246" t="s">
        <v>1259</v>
      </c>
      <c r="S4246" t="s">
        <v>21</v>
      </c>
      <c r="T4246" t="s">
        <v>1259</v>
      </c>
      <c r="U4246" t="s">
        <v>1259</v>
      </c>
      <c r="V4246" t="s">
        <v>2834</v>
      </c>
      <c r="W4246" t="s">
        <v>1259</v>
      </c>
      <c r="X4246" t="s">
        <v>21</v>
      </c>
      <c r="Y4246" t="s">
        <v>1259</v>
      </c>
      <c r="Z4246" t="s">
        <v>21</v>
      </c>
      <c r="AA4246" t="s">
        <v>6133</v>
      </c>
      <c r="AB4246" t="s">
        <v>6134</v>
      </c>
      <c r="AC4246" t="s">
        <v>10161</v>
      </c>
      <c r="AD4246" s="178">
        <v>2039529.776656962</v>
      </c>
      <c r="AE4246" t="s">
        <v>816</v>
      </c>
      <c r="AF4246" s="178">
        <v>57572.738908139989</v>
      </c>
      <c r="AG4246" s="178">
        <v>-1266658.1450422551</v>
      </c>
      <c r="AH4246" s="178">
        <v>-953046.18976379046</v>
      </c>
      <c r="AI4246" t="s">
        <v>21</v>
      </c>
    </row>
    <row r="4247" spans="1:35" hidden="1" x14ac:dyDescent="0.25">
      <c r="A4247" s="179" t="b">
        <f>IF(E4247&lt;&gt;1,"",NOT(ISNA(VLOOKUP(P4247,Mapping!$P:$P,1,FALSE))))</f>
        <v>0</v>
      </c>
      <c r="B4247" s="180" t="str">
        <f t="shared" si="66"/>
        <v/>
      </c>
      <c r="E4247" s="183">
        <v>1</v>
      </c>
      <c r="F4247" t="s">
        <v>6132</v>
      </c>
      <c r="G4247" s="178">
        <v>2714146.3438722002</v>
      </c>
      <c r="H4247" t="s">
        <v>1266</v>
      </c>
      <c r="I4247" t="s">
        <v>303</v>
      </c>
      <c r="J4247" s="178">
        <v>886415.62365950446</v>
      </c>
      <c r="K4247" s="178">
        <v>619138.36704934214</v>
      </c>
      <c r="L4247" t="s">
        <v>5</v>
      </c>
      <c r="M4247" t="s">
        <v>21</v>
      </c>
      <c r="N4247" t="s">
        <v>2829</v>
      </c>
      <c r="O4247" t="s">
        <v>21</v>
      </c>
      <c r="P4247" t="s">
        <v>2835</v>
      </c>
      <c r="Q4247" t="s">
        <v>2834</v>
      </c>
      <c r="R4247" t="s">
        <v>1259</v>
      </c>
      <c r="S4247" t="s">
        <v>21</v>
      </c>
      <c r="T4247" t="s">
        <v>1259</v>
      </c>
      <c r="U4247" t="s">
        <v>1259</v>
      </c>
      <c r="V4247" t="s">
        <v>2834</v>
      </c>
      <c r="W4247" t="s">
        <v>1259</v>
      </c>
      <c r="X4247" t="s">
        <v>21</v>
      </c>
      <c r="Y4247" t="s">
        <v>1259</v>
      </c>
      <c r="Z4247" t="s">
        <v>21</v>
      </c>
      <c r="AA4247" t="s">
        <v>6133</v>
      </c>
      <c r="AB4247" t="s">
        <v>6134</v>
      </c>
      <c r="AC4247" t="s">
        <v>6940</v>
      </c>
      <c r="AD4247" s="178">
        <v>1077636.3265311311</v>
      </c>
      <c r="AE4247" t="s">
        <v>816</v>
      </c>
      <c r="AF4247" s="178">
        <v>30419.989732631951</v>
      </c>
      <c r="AG4247" s="178">
        <v>-669270.36124545685</v>
      </c>
      <c r="AH4247" s="178">
        <v>-503565.67808241578</v>
      </c>
      <c r="AI4247" t="s">
        <v>21</v>
      </c>
    </row>
    <row r="4248" spans="1:35" hidden="1" x14ac:dyDescent="0.25">
      <c r="A4248" s="179" t="b">
        <f>IF(E4248&lt;&gt;1,"",NOT(ISNA(VLOOKUP(P4248,Mapping!$P:$P,1,FALSE))))</f>
        <v>0</v>
      </c>
      <c r="B4248" s="180" t="str">
        <f t="shared" si="66"/>
        <v/>
      </c>
      <c r="E4248" s="183">
        <v>1</v>
      </c>
      <c r="F4248" t="s">
        <v>6132</v>
      </c>
      <c r="G4248" s="178">
        <v>2176764.507412557</v>
      </c>
      <c r="H4248" t="s">
        <v>1266</v>
      </c>
      <c r="I4248" t="s">
        <v>303</v>
      </c>
      <c r="J4248" s="178">
        <v>710911.58100383752</v>
      </c>
      <c r="K4248" s="178">
        <v>496553.33641576028</v>
      </c>
      <c r="L4248" t="s">
        <v>5</v>
      </c>
      <c r="M4248" t="s">
        <v>21</v>
      </c>
      <c r="N4248" t="s">
        <v>2829</v>
      </c>
      <c r="O4248" t="s">
        <v>21</v>
      </c>
      <c r="P4248" t="s">
        <v>2836</v>
      </c>
      <c r="Q4248" t="s">
        <v>2837</v>
      </c>
      <c r="R4248" t="s">
        <v>1259</v>
      </c>
      <c r="S4248" t="s">
        <v>21</v>
      </c>
      <c r="T4248" t="s">
        <v>1259</v>
      </c>
      <c r="U4248" t="s">
        <v>1259</v>
      </c>
      <c r="V4248" t="s">
        <v>2837</v>
      </c>
      <c r="W4248" t="s">
        <v>1259</v>
      </c>
      <c r="X4248" t="s">
        <v>21</v>
      </c>
      <c r="Y4248" t="s">
        <v>1259</v>
      </c>
      <c r="Z4248" t="s">
        <v>21</v>
      </c>
      <c r="AA4248" t="s">
        <v>6133</v>
      </c>
      <c r="AB4248" t="s">
        <v>6134</v>
      </c>
      <c r="AC4248" t="s">
        <v>10162</v>
      </c>
      <c r="AD4248" s="178">
        <v>864271.93315773353</v>
      </c>
      <c r="AE4248" t="s">
        <v>816</v>
      </c>
      <c r="AF4248" s="178">
        <v>24397.046281365208</v>
      </c>
      <c r="AG4248" s="178">
        <v>-536759.54928202229</v>
      </c>
      <c r="AH4248" s="178">
        <v>-403863.22486837651</v>
      </c>
      <c r="AI4248" t="s">
        <v>21</v>
      </c>
    </row>
    <row r="4249" spans="1:35" hidden="1" x14ac:dyDescent="0.25">
      <c r="A4249" s="179" t="b">
        <f>IF(E4249&lt;&gt;1,"",NOT(ISNA(VLOOKUP(P4249,Mapping!$P:$P,1,FALSE))))</f>
        <v>0</v>
      </c>
      <c r="B4249" s="180" t="str">
        <f t="shared" si="66"/>
        <v/>
      </c>
      <c r="E4249" s="183">
        <v>1</v>
      </c>
      <c r="F4249" t="s">
        <v>6136</v>
      </c>
      <c r="G4249" s="178">
        <v>1825044.78592679</v>
      </c>
      <c r="H4249" t="s">
        <v>1266</v>
      </c>
      <c r="I4249" t="s">
        <v>303</v>
      </c>
      <c r="J4249" s="178">
        <v>569480.91712331353</v>
      </c>
      <c r="K4249" s="178">
        <v>350523.69066897093</v>
      </c>
      <c r="L4249" t="s">
        <v>5</v>
      </c>
      <c r="M4249" t="s">
        <v>21</v>
      </c>
      <c r="N4249" t="s">
        <v>2829</v>
      </c>
      <c r="O4249" t="s">
        <v>21</v>
      </c>
      <c r="P4249" t="s">
        <v>2831</v>
      </c>
      <c r="Q4249" t="s">
        <v>2832</v>
      </c>
      <c r="R4249" t="s">
        <v>1259</v>
      </c>
      <c r="S4249" t="s">
        <v>21</v>
      </c>
      <c r="T4249" t="s">
        <v>1259</v>
      </c>
      <c r="U4249" t="s">
        <v>1259</v>
      </c>
      <c r="V4249" t="s">
        <v>2832</v>
      </c>
      <c r="W4249" t="s">
        <v>1259</v>
      </c>
      <c r="X4249" t="s">
        <v>21</v>
      </c>
      <c r="Y4249" t="s">
        <v>1259</v>
      </c>
      <c r="Z4249" t="s">
        <v>21</v>
      </c>
      <c r="AA4249" t="s">
        <v>6137</v>
      </c>
      <c r="AB4249" t="s">
        <v>6138</v>
      </c>
      <c r="AC4249" t="s">
        <v>10163</v>
      </c>
      <c r="AD4249" s="178">
        <v>902230.32312665239</v>
      </c>
      <c r="AE4249" t="s">
        <v>817</v>
      </c>
      <c r="AF4249" s="178">
        <v>-365814.62901386671</v>
      </c>
      <c r="AG4249" s="178">
        <v>519589.15574106743</v>
      </c>
      <c r="AH4249" s="178">
        <v>-864888.62388484948</v>
      </c>
      <c r="AI4249" t="s">
        <v>21</v>
      </c>
    </row>
    <row r="4250" spans="1:35" hidden="1" x14ac:dyDescent="0.25">
      <c r="A4250" s="179" t="b">
        <f>IF(E4250&lt;&gt;1,"",NOT(ISNA(VLOOKUP(P4250,Mapping!$P:$P,1,FALSE))))</f>
        <v>0</v>
      </c>
      <c r="B4250" s="180" t="str">
        <f t="shared" si="66"/>
        <v/>
      </c>
      <c r="E4250" s="183">
        <v>1</v>
      </c>
      <c r="F4250" t="s">
        <v>6136</v>
      </c>
      <c r="G4250" s="178">
        <v>414778.06792772497</v>
      </c>
      <c r="H4250" t="s">
        <v>1266</v>
      </c>
      <c r="I4250" t="s">
        <v>303</v>
      </c>
      <c r="J4250" s="178">
        <v>129425.9715419343</v>
      </c>
      <c r="K4250" s="178">
        <v>79663.545957717331</v>
      </c>
      <c r="L4250" t="s">
        <v>5</v>
      </c>
      <c r="M4250" t="s">
        <v>21</v>
      </c>
      <c r="N4250" t="s">
        <v>2829</v>
      </c>
      <c r="O4250" t="s">
        <v>21</v>
      </c>
      <c r="P4250" t="s">
        <v>2851</v>
      </c>
      <c r="Q4250" t="s">
        <v>2834</v>
      </c>
      <c r="R4250" t="s">
        <v>1259</v>
      </c>
      <c r="S4250" t="s">
        <v>21</v>
      </c>
      <c r="T4250" t="s">
        <v>1259</v>
      </c>
      <c r="U4250" t="s">
        <v>1259</v>
      </c>
      <c r="V4250" t="s">
        <v>2834</v>
      </c>
      <c r="W4250" t="s">
        <v>1259</v>
      </c>
      <c r="X4250" t="s">
        <v>21</v>
      </c>
      <c r="Y4250" t="s">
        <v>1259</v>
      </c>
      <c r="Z4250" t="s">
        <v>21</v>
      </c>
      <c r="AA4250" t="s">
        <v>6137</v>
      </c>
      <c r="AB4250" t="s">
        <v>6138</v>
      </c>
      <c r="AC4250" t="s">
        <v>10164</v>
      </c>
      <c r="AD4250" s="178">
        <v>205049.95446576999</v>
      </c>
      <c r="AE4250" t="s">
        <v>817</v>
      </c>
      <c r="AF4250" s="178">
        <v>-83138.718683562067</v>
      </c>
      <c r="AG4250" s="178">
        <v>118087.0671209506</v>
      </c>
      <c r="AH4250" s="178">
        <v>-196563.3036262471</v>
      </c>
      <c r="AI4250" t="s">
        <v>21</v>
      </c>
    </row>
    <row r="4251" spans="1:35" hidden="1" x14ac:dyDescent="0.25">
      <c r="A4251" s="179" t="b">
        <f>IF(E4251&lt;&gt;1,"",NOT(ISNA(VLOOKUP(P4251,Mapping!$P:$P,1,FALSE))))</f>
        <v>0</v>
      </c>
      <c r="B4251" s="180" t="str">
        <f t="shared" si="66"/>
        <v/>
      </c>
      <c r="E4251" s="183">
        <v>1</v>
      </c>
      <c r="F4251" t="s">
        <v>6136</v>
      </c>
      <c r="G4251" s="178">
        <v>1123849.530215255</v>
      </c>
      <c r="H4251" t="s">
        <v>1266</v>
      </c>
      <c r="I4251" t="s">
        <v>303</v>
      </c>
      <c r="J4251" s="178">
        <v>350682.2770108509</v>
      </c>
      <c r="K4251" s="178">
        <v>215849.98249102829</v>
      </c>
      <c r="L4251" t="s">
        <v>5</v>
      </c>
      <c r="M4251" t="s">
        <v>21</v>
      </c>
      <c r="N4251" t="s">
        <v>2829</v>
      </c>
      <c r="O4251" t="s">
        <v>21</v>
      </c>
      <c r="P4251" t="s">
        <v>2835</v>
      </c>
      <c r="Q4251" t="s">
        <v>2834</v>
      </c>
      <c r="R4251" t="s">
        <v>1259</v>
      </c>
      <c r="S4251" t="s">
        <v>21</v>
      </c>
      <c r="T4251" t="s">
        <v>1259</v>
      </c>
      <c r="U4251" t="s">
        <v>1259</v>
      </c>
      <c r="V4251" t="s">
        <v>2834</v>
      </c>
      <c r="W4251" t="s">
        <v>1259</v>
      </c>
      <c r="X4251" t="s">
        <v>21</v>
      </c>
      <c r="Y4251" t="s">
        <v>1259</v>
      </c>
      <c r="Z4251" t="s">
        <v>21</v>
      </c>
      <c r="AA4251" t="s">
        <v>6137</v>
      </c>
      <c r="AB4251" t="s">
        <v>6138</v>
      </c>
      <c r="AC4251" t="s">
        <v>7239</v>
      </c>
      <c r="AD4251" s="178">
        <v>555586.98208982917</v>
      </c>
      <c r="AE4251" t="s">
        <v>817</v>
      </c>
      <c r="AF4251" s="178">
        <v>-225266.03299454239</v>
      </c>
      <c r="AG4251" s="178">
        <v>319959.28707470302</v>
      </c>
      <c r="AH4251" s="178">
        <v>-532592.23068759113</v>
      </c>
      <c r="AI4251" t="s">
        <v>21</v>
      </c>
    </row>
    <row r="4252" spans="1:35" hidden="1" x14ac:dyDescent="0.25">
      <c r="A4252" s="179" t="b">
        <f>IF(E4252&lt;&gt;1,"",NOT(ISNA(VLOOKUP(P4252,Mapping!$P:$P,1,FALSE))))</f>
        <v>0</v>
      </c>
      <c r="B4252" s="180" t="str">
        <f t="shared" si="66"/>
        <v/>
      </c>
      <c r="E4252" s="183">
        <v>1</v>
      </c>
      <c r="F4252" t="s">
        <v>6139</v>
      </c>
      <c r="G4252" s="178">
        <v>472626.90645338257</v>
      </c>
      <c r="H4252" t="s">
        <v>1266</v>
      </c>
      <c r="I4252" t="s">
        <v>797</v>
      </c>
      <c r="J4252" s="178">
        <v>165856.02183008089</v>
      </c>
      <c r="K4252" s="178">
        <v>57503.82387569292</v>
      </c>
      <c r="L4252" t="s">
        <v>5</v>
      </c>
      <c r="M4252" t="s">
        <v>21</v>
      </c>
      <c r="N4252" t="s">
        <v>2829</v>
      </c>
      <c r="O4252" t="s">
        <v>21</v>
      </c>
      <c r="P4252" t="s">
        <v>2831</v>
      </c>
      <c r="Q4252" t="s">
        <v>2832</v>
      </c>
      <c r="R4252" t="s">
        <v>1259</v>
      </c>
      <c r="S4252" t="s">
        <v>21</v>
      </c>
      <c r="T4252" t="s">
        <v>1259</v>
      </c>
      <c r="U4252" t="s">
        <v>1259</v>
      </c>
      <c r="V4252" t="s">
        <v>2832</v>
      </c>
      <c r="W4252" t="s">
        <v>1259</v>
      </c>
      <c r="X4252" t="s">
        <v>21</v>
      </c>
      <c r="Y4252" t="s">
        <v>1259</v>
      </c>
      <c r="Z4252" t="s">
        <v>21</v>
      </c>
      <c r="AA4252" t="s">
        <v>6140</v>
      </c>
      <c r="AB4252" t="s">
        <v>1259</v>
      </c>
      <c r="AC4252" t="s">
        <v>2455</v>
      </c>
      <c r="AD4252" s="178">
        <v>278978.26289019408</v>
      </c>
      <c r="AE4252" t="s">
        <v>808</v>
      </c>
      <c r="AF4252" s="178">
        <v>-91419.046559122857</v>
      </c>
      <c r="AG4252" s="178">
        <v>-38931.671860532537</v>
      </c>
      <c r="AH4252" s="178">
        <v>975.80748851282988</v>
      </c>
      <c r="AI4252" t="s">
        <v>21</v>
      </c>
    </row>
    <row r="4253" spans="1:35" hidden="1" x14ac:dyDescent="0.25">
      <c r="A4253" s="179" t="b">
        <f>IF(E4253&lt;&gt;1,"",NOT(ISNA(VLOOKUP(P4253,Mapping!$P:$P,1,FALSE))))</f>
        <v>0</v>
      </c>
      <c r="B4253" s="180" t="str">
        <f t="shared" si="66"/>
        <v/>
      </c>
      <c r="E4253" s="183">
        <v>1</v>
      </c>
      <c r="F4253" t="s">
        <v>6141</v>
      </c>
      <c r="G4253" s="178">
        <v>1280797.849421151</v>
      </c>
      <c r="H4253" t="s">
        <v>1266</v>
      </c>
      <c r="I4253" t="s">
        <v>303</v>
      </c>
      <c r="J4253" s="178">
        <v>454812.86669243552</v>
      </c>
      <c r="K4253" s="178">
        <v>342916.21959361702</v>
      </c>
      <c r="L4253" t="s">
        <v>5</v>
      </c>
      <c r="M4253" t="s">
        <v>21</v>
      </c>
      <c r="N4253" t="s">
        <v>2829</v>
      </c>
      <c r="O4253" t="s">
        <v>21</v>
      </c>
      <c r="P4253" t="s">
        <v>2831</v>
      </c>
      <c r="Q4253" t="s">
        <v>2832</v>
      </c>
      <c r="R4253" t="s">
        <v>1259</v>
      </c>
      <c r="S4253" t="s">
        <v>21</v>
      </c>
      <c r="T4253" t="s">
        <v>1259</v>
      </c>
      <c r="U4253" t="s">
        <v>1259</v>
      </c>
      <c r="V4253" t="s">
        <v>2832</v>
      </c>
      <c r="W4253" t="s">
        <v>1259</v>
      </c>
      <c r="X4253" t="s">
        <v>21</v>
      </c>
      <c r="Y4253" t="s">
        <v>1259</v>
      </c>
      <c r="Z4253" t="s">
        <v>21</v>
      </c>
      <c r="AA4253" t="s">
        <v>6142</v>
      </c>
      <c r="AB4253" t="s">
        <v>6143</v>
      </c>
      <c r="AC4253" t="s">
        <v>10165</v>
      </c>
      <c r="AD4253" s="178">
        <v>787590.8842647702</v>
      </c>
      <c r="AE4253" t="s">
        <v>809</v>
      </c>
      <c r="AF4253" s="178">
        <v>-703136.95939176565</v>
      </c>
      <c r="AG4253" s="178">
        <v>-447162.70861715107</v>
      </c>
      <c r="AH4253" s="178">
        <v>-370911.17454830412</v>
      </c>
      <c r="AI4253" t="s">
        <v>21</v>
      </c>
    </row>
    <row r="4254" spans="1:35" hidden="1" x14ac:dyDescent="0.25">
      <c r="A4254" s="179" t="b">
        <f>IF(E4254&lt;&gt;1,"",NOT(ISNA(VLOOKUP(P4254,Mapping!$P:$P,1,FALSE))))</f>
        <v>0</v>
      </c>
      <c r="B4254" s="180" t="str">
        <f t="shared" si="66"/>
        <v/>
      </c>
      <c r="E4254" s="183">
        <v>1</v>
      </c>
      <c r="F4254" t="s">
        <v>6141</v>
      </c>
      <c r="G4254" s="178">
        <v>4516383.617925005</v>
      </c>
      <c r="H4254" t="s">
        <v>1266</v>
      </c>
      <c r="I4254" t="s">
        <v>303</v>
      </c>
      <c r="J4254" s="178">
        <v>1603773.2896565769</v>
      </c>
      <c r="K4254" s="178">
        <v>1209200.3411727541</v>
      </c>
      <c r="L4254" t="s">
        <v>5</v>
      </c>
      <c r="M4254" t="s">
        <v>21</v>
      </c>
      <c r="N4254" t="s">
        <v>2829</v>
      </c>
      <c r="O4254" t="s">
        <v>21</v>
      </c>
      <c r="P4254" t="s">
        <v>2833</v>
      </c>
      <c r="Q4254" t="s">
        <v>2834</v>
      </c>
      <c r="R4254" t="s">
        <v>1259</v>
      </c>
      <c r="S4254" t="s">
        <v>21</v>
      </c>
      <c r="T4254" t="s">
        <v>1259</v>
      </c>
      <c r="U4254" t="s">
        <v>1259</v>
      </c>
      <c r="V4254" t="s">
        <v>2834</v>
      </c>
      <c r="W4254" t="s">
        <v>1259</v>
      </c>
      <c r="X4254" t="s">
        <v>21</v>
      </c>
      <c r="Y4254" t="s">
        <v>1259</v>
      </c>
      <c r="Z4254" t="s">
        <v>21</v>
      </c>
      <c r="AA4254" t="s">
        <v>6142</v>
      </c>
      <c r="AB4254" t="s">
        <v>6143</v>
      </c>
      <c r="AC4254" t="s">
        <v>3880</v>
      </c>
      <c r="AD4254" s="178">
        <v>2777224.03182365</v>
      </c>
      <c r="AE4254" t="s">
        <v>809</v>
      </c>
      <c r="AF4254" s="178">
        <v>-2479420.344115803</v>
      </c>
      <c r="AG4254" s="178">
        <v>-1576797.0977295139</v>
      </c>
      <c r="AH4254" s="178">
        <v>-1307916.8997608549</v>
      </c>
      <c r="AI4254" t="s">
        <v>21</v>
      </c>
    </row>
    <row r="4255" spans="1:35" hidden="1" x14ac:dyDescent="0.25">
      <c r="A4255" s="179" t="b">
        <f>IF(E4255&lt;&gt;1,"",NOT(ISNA(VLOOKUP(P4255,Mapping!$P:$P,1,FALSE))))</f>
        <v>0</v>
      </c>
      <c r="B4255" s="180" t="str">
        <f t="shared" si="66"/>
        <v/>
      </c>
      <c r="E4255" s="183">
        <v>1</v>
      </c>
      <c r="F4255" t="s">
        <v>6141</v>
      </c>
      <c r="G4255" s="178">
        <v>348914.47336176859</v>
      </c>
      <c r="H4255" t="s">
        <v>1266</v>
      </c>
      <c r="I4255" t="s">
        <v>303</v>
      </c>
      <c r="J4255" s="178">
        <v>123899.9518400713</v>
      </c>
      <c r="K4255" s="178">
        <v>93417.108890985372</v>
      </c>
      <c r="L4255" t="s">
        <v>5</v>
      </c>
      <c r="M4255" t="s">
        <v>21</v>
      </c>
      <c r="N4255" t="s">
        <v>2829</v>
      </c>
      <c r="O4255" t="s">
        <v>21</v>
      </c>
      <c r="P4255" t="s">
        <v>2835</v>
      </c>
      <c r="Q4255" t="s">
        <v>2834</v>
      </c>
      <c r="R4255" t="s">
        <v>1259</v>
      </c>
      <c r="S4255" t="s">
        <v>21</v>
      </c>
      <c r="T4255" t="s">
        <v>1259</v>
      </c>
      <c r="U4255" t="s">
        <v>1259</v>
      </c>
      <c r="V4255" t="s">
        <v>2834</v>
      </c>
      <c r="W4255" t="s">
        <v>1259</v>
      </c>
      <c r="X4255" t="s">
        <v>21</v>
      </c>
      <c r="Y4255" t="s">
        <v>1259</v>
      </c>
      <c r="Z4255" t="s">
        <v>21</v>
      </c>
      <c r="AA4255" t="s">
        <v>6142</v>
      </c>
      <c r="AB4255" t="s">
        <v>6143</v>
      </c>
      <c r="AC4255" t="s">
        <v>10166</v>
      </c>
      <c r="AD4255" s="178">
        <v>214555.21551036899</v>
      </c>
      <c r="AE4255" t="s">
        <v>809</v>
      </c>
      <c r="AF4255" s="178">
        <v>-191548.30873447421</v>
      </c>
      <c r="AG4255" s="178">
        <v>-121815.89862497689</v>
      </c>
      <c r="AH4255" s="178">
        <v>-101043.4840986074</v>
      </c>
      <c r="AI4255" t="s">
        <v>21</v>
      </c>
    </row>
    <row r="4256" spans="1:35" hidden="1" x14ac:dyDescent="0.25">
      <c r="A4256" s="179" t="b">
        <f>IF(E4256&lt;&gt;1,"",NOT(ISNA(VLOOKUP(P4256,Mapping!$P:$P,1,FALSE))))</f>
        <v>0</v>
      </c>
      <c r="B4256" s="180" t="str">
        <f t="shared" si="66"/>
        <v/>
      </c>
      <c r="E4256" s="183">
        <v>1</v>
      </c>
      <c r="F4256" t="s">
        <v>6144</v>
      </c>
      <c r="G4256" s="178">
        <v>369284.24458756653</v>
      </c>
      <c r="H4256" t="s">
        <v>1266</v>
      </c>
      <c r="I4256" t="s">
        <v>797</v>
      </c>
      <c r="J4256" s="178">
        <v>142194.3976957374</v>
      </c>
      <c r="K4256" s="178">
        <v>48078.343187980558</v>
      </c>
      <c r="L4256" t="s">
        <v>5</v>
      </c>
      <c r="M4256" t="s">
        <v>21</v>
      </c>
      <c r="N4256" t="s">
        <v>2829</v>
      </c>
      <c r="O4256" t="s">
        <v>21</v>
      </c>
      <c r="P4256" t="s">
        <v>2831</v>
      </c>
      <c r="Q4256" t="s">
        <v>2832</v>
      </c>
      <c r="R4256" t="s">
        <v>1259</v>
      </c>
      <c r="S4256" t="s">
        <v>21</v>
      </c>
      <c r="T4256" t="s">
        <v>1259</v>
      </c>
      <c r="U4256" t="s">
        <v>1259</v>
      </c>
      <c r="V4256" t="s">
        <v>2832</v>
      </c>
      <c r="W4256" t="s">
        <v>1259</v>
      </c>
      <c r="X4256" t="s">
        <v>21</v>
      </c>
      <c r="Y4256" t="s">
        <v>1259</v>
      </c>
      <c r="Z4256" t="s">
        <v>21</v>
      </c>
      <c r="AA4256" t="s">
        <v>6145</v>
      </c>
      <c r="AB4256" t="s">
        <v>1259</v>
      </c>
      <c r="AC4256" t="s">
        <v>7044</v>
      </c>
      <c r="AD4256" s="178">
        <v>238344.40942195791</v>
      </c>
      <c r="AE4256" t="s">
        <v>809</v>
      </c>
      <c r="AF4256" s="178">
        <v>-178338.91427133721</v>
      </c>
      <c r="AG4256" s="178">
        <v>-195523.34691527821</v>
      </c>
      <c r="AH4256" s="178">
        <v>-114166.74654589059</v>
      </c>
      <c r="AI4256" t="s">
        <v>21</v>
      </c>
    </row>
    <row r="4257" spans="1:35" hidden="1" x14ac:dyDescent="0.25">
      <c r="A4257" s="179" t="b">
        <f>IF(E4257&lt;&gt;1,"",NOT(ISNA(VLOOKUP(P4257,Mapping!$P:$P,1,FALSE))))</f>
        <v>0</v>
      </c>
      <c r="B4257" s="180" t="str">
        <f t="shared" si="66"/>
        <v/>
      </c>
      <c r="E4257" s="183">
        <v>1</v>
      </c>
      <c r="F4257" t="s">
        <v>6144</v>
      </c>
      <c r="G4257" s="178">
        <v>539378.80573093041</v>
      </c>
      <c r="H4257" t="s">
        <v>1266</v>
      </c>
      <c r="I4257" t="s">
        <v>797</v>
      </c>
      <c r="J4257" s="178">
        <v>207689.99905862269</v>
      </c>
      <c r="K4257" s="178">
        <v>70223.519444262507</v>
      </c>
      <c r="L4257" t="s">
        <v>5</v>
      </c>
      <c r="M4257" t="s">
        <v>21</v>
      </c>
      <c r="N4257" t="s">
        <v>2829</v>
      </c>
      <c r="O4257" t="s">
        <v>21</v>
      </c>
      <c r="P4257" t="s">
        <v>2835</v>
      </c>
      <c r="Q4257" t="s">
        <v>2834</v>
      </c>
      <c r="R4257" t="s">
        <v>1259</v>
      </c>
      <c r="S4257" t="s">
        <v>21</v>
      </c>
      <c r="T4257" t="s">
        <v>1259</v>
      </c>
      <c r="U4257" t="s">
        <v>1259</v>
      </c>
      <c r="V4257" t="s">
        <v>2834</v>
      </c>
      <c r="W4257" t="s">
        <v>1259</v>
      </c>
      <c r="X4257" t="s">
        <v>21</v>
      </c>
      <c r="Y4257" t="s">
        <v>1259</v>
      </c>
      <c r="Z4257" t="s">
        <v>21</v>
      </c>
      <c r="AA4257" t="s">
        <v>6145</v>
      </c>
      <c r="AB4257" t="s">
        <v>1259</v>
      </c>
      <c r="AC4257" t="s">
        <v>6935</v>
      </c>
      <c r="AD4257" s="178">
        <v>348127.2889132828</v>
      </c>
      <c r="AE4257" t="s">
        <v>809</v>
      </c>
      <c r="AF4257" s="178">
        <v>-260482.89902661971</v>
      </c>
      <c r="AG4257" s="178">
        <v>-285582.58549443661</v>
      </c>
      <c r="AH4257" s="178">
        <v>-166752.64192460381</v>
      </c>
      <c r="AI4257" t="s">
        <v>21</v>
      </c>
    </row>
    <row r="4258" spans="1:35" hidden="1" x14ac:dyDescent="0.25">
      <c r="A4258" s="179" t="b">
        <f>IF(E4258&lt;&gt;1,"",NOT(ISNA(VLOOKUP(P4258,Mapping!$P:$P,1,FALSE))))</f>
        <v>0</v>
      </c>
      <c r="B4258" s="180" t="str">
        <f t="shared" si="66"/>
        <v/>
      </c>
      <c r="E4258" s="183">
        <v>1</v>
      </c>
      <c r="F4258" t="s">
        <v>6146</v>
      </c>
      <c r="G4258" s="178">
        <v>6075314.8870639717</v>
      </c>
      <c r="H4258" t="s">
        <v>1266</v>
      </c>
      <c r="I4258" t="s">
        <v>303</v>
      </c>
      <c r="J4258" s="178">
        <v>1919655.142250858</v>
      </c>
      <c r="K4258" s="178">
        <v>788338.89290786721</v>
      </c>
      <c r="L4258" t="s">
        <v>5</v>
      </c>
      <c r="M4258" t="s">
        <v>21</v>
      </c>
      <c r="N4258" t="s">
        <v>2829</v>
      </c>
      <c r="O4258" t="s">
        <v>21</v>
      </c>
      <c r="P4258" t="s">
        <v>2831</v>
      </c>
      <c r="Q4258" t="s">
        <v>2832</v>
      </c>
      <c r="R4258" t="s">
        <v>1259</v>
      </c>
      <c r="S4258" t="s">
        <v>21</v>
      </c>
      <c r="T4258" t="s">
        <v>1259</v>
      </c>
      <c r="U4258" t="s">
        <v>1259</v>
      </c>
      <c r="V4258" t="s">
        <v>2832</v>
      </c>
      <c r="W4258" t="s">
        <v>1259</v>
      </c>
      <c r="X4258" t="s">
        <v>21</v>
      </c>
      <c r="Y4258" t="s">
        <v>1259</v>
      </c>
      <c r="Z4258" t="s">
        <v>21</v>
      </c>
      <c r="AA4258" t="s">
        <v>6147</v>
      </c>
      <c r="AB4258" t="s">
        <v>6148</v>
      </c>
      <c r="AC4258" t="s">
        <v>10167</v>
      </c>
      <c r="AD4258" s="178">
        <v>2260445.9206219558</v>
      </c>
      <c r="AE4258" t="s">
        <v>810</v>
      </c>
      <c r="AF4258" s="178">
        <v>171894.9213906964</v>
      </c>
      <c r="AG4258" s="178">
        <v>-2771753.295832023</v>
      </c>
      <c r="AH4258" s="178">
        <v>-846291.48940309882</v>
      </c>
      <c r="AI4258" t="s">
        <v>21</v>
      </c>
    </row>
    <row r="4259" spans="1:35" hidden="1" x14ac:dyDescent="0.25">
      <c r="A4259" s="179" t="b">
        <f>IF(E4259&lt;&gt;1,"",NOT(ISNA(VLOOKUP(P4259,Mapping!$P:$P,1,FALSE))))</f>
        <v>0</v>
      </c>
      <c r="B4259" s="180" t="str">
        <f t="shared" si="66"/>
        <v/>
      </c>
      <c r="E4259" s="183">
        <v>1</v>
      </c>
      <c r="F4259" t="s">
        <v>6146</v>
      </c>
      <c r="G4259" s="178">
        <v>1871812.3755857591</v>
      </c>
      <c r="H4259" t="s">
        <v>1266</v>
      </c>
      <c r="I4259" t="s">
        <v>303</v>
      </c>
      <c r="J4259" s="178">
        <v>591448.23254725349</v>
      </c>
      <c r="K4259" s="178">
        <v>242888.23268116199</v>
      </c>
      <c r="L4259" t="s">
        <v>5</v>
      </c>
      <c r="M4259" t="s">
        <v>21</v>
      </c>
      <c r="N4259" t="s">
        <v>2829</v>
      </c>
      <c r="O4259" t="s">
        <v>21</v>
      </c>
      <c r="P4259" t="s">
        <v>2851</v>
      </c>
      <c r="Q4259" t="s">
        <v>2834</v>
      </c>
      <c r="R4259" t="s">
        <v>1259</v>
      </c>
      <c r="S4259" t="s">
        <v>21</v>
      </c>
      <c r="T4259" t="s">
        <v>1259</v>
      </c>
      <c r="U4259" t="s">
        <v>1259</v>
      </c>
      <c r="V4259" t="s">
        <v>2834</v>
      </c>
      <c r="W4259" t="s">
        <v>1259</v>
      </c>
      <c r="X4259" t="s">
        <v>21</v>
      </c>
      <c r="Y4259" t="s">
        <v>1259</v>
      </c>
      <c r="Z4259" t="s">
        <v>21</v>
      </c>
      <c r="AA4259" t="s">
        <v>6147</v>
      </c>
      <c r="AB4259" t="s">
        <v>6148</v>
      </c>
      <c r="AC4259" t="s">
        <v>10168</v>
      </c>
      <c r="AD4259" s="178">
        <v>696446.3122021493</v>
      </c>
      <c r="AE4259" t="s">
        <v>810</v>
      </c>
      <c r="AF4259" s="178">
        <v>52961.047639613273</v>
      </c>
      <c r="AG4259" s="178">
        <v>-853980.77591930481</v>
      </c>
      <c r="AH4259" s="178">
        <v>-260743.50262742929</v>
      </c>
      <c r="AI4259" t="s">
        <v>21</v>
      </c>
    </row>
    <row r="4260" spans="1:35" hidden="1" x14ac:dyDescent="0.25">
      <c r="A4260" s="179" t="b">
        <f>IF(E4260&lt;&gt;1,"",NOT(ISNA(VLOOKUP(P4260,Mapping!$P:$P,1,FALSE))))</f>
        <v>0</v>
      </c>
      <c r="B4260" s="180" t="str">
        <f t="shared" si="66"/>
        <v/>
      </c>
      <c r="E4260" s="183">
        <v>1</v>
      </c>
      <c r="F4260" t="s">
        <v>6146</v>
      </c>
      <c r="G4260" s="178">
        <v>9407014.374296762</v>
      </c>
      <c r="H4260" t="s">
        <v>1266</v>
      </c>
      <c r="I4260" t="s">
        <v>303</v>
      </c>
      <c r="J4260" s="178">
        <v>2972393.0121379308</v>
      </c>
      <c r="K4260" s="178">
        <v>1220663.526954303</v>
      </c>
      <c r="L4260" t="s">
        <v>5</v>
      </c>
      <c r="M4260" t="s">
        <v>21</v>
      </c>
      <c r="N4260" t="s">
        <v>2829</v>
      </c>
      <c r="O4260" t="s">
        <v>21</v>
      </c>
      <c r="P4260" t="s">
        <v>2836</v>
      </c>
      <c r="Q4260" t="s">
        <v>2837</v>
      </c>
      <c r="R4260" t="s">
        <v>1259</v>
      </c>
      <c r="S4260" t="s">
        <v>21</v>
      </c>
      <c r="T4260" t="s">
        <v>1259</v>
      </c>
      <c r="U4260" t="s">
        <v>1259</v>
      </c>
      <c r="V4260" t="s">
        <v>2837</v>
      </c>
      <c r="W4260" t="s">
        <v>1259</v>
      </c>
      <c r="X4260" t="s">
        <v>21</v>
      </c>
      <c r="Y4260" t="s">
        <v>1259</v>
      </c>
      <c r="Z4260" t="s">
        <v>21</v>
      </c>
      <c r="AA4260" t="s">
        <v>6147</v>
      </c>
      <c r="AB4260" t="s">
        <v>6148</v>
      </c>
      <c r="AC4260" t="s">
        <v>10169</v>
      </c>
      <c r="AD4260" s="178">
        <v>3500073.2740435</v>
      </c>
      <c r="AE4260" t="s">
        <v>810</v>
      </c>
      <c r="AF4260" s="178">
        <v>266162.00583017798</v>
      </c>
      <c r="AG4260" s="178">
        <v>-4291781.3447686248</v>
      </c>
      <c r="AH4260" s="178">
        <v>-1310397.2968728431</v>
      </c>
      <c r="AI4260" t="s">
        <v>21</v>
      </c>
    </row>
    <row r="4261" spans="1:35" hidden="1" x14ac:dyDescent="0.25">
      <c r="A4261" s="179" t="b">
        <f>IF(E4261&lt;&gt;1,"",NOT(ISNA(VLOOKUP(P4261,Mapping!$P:$P,1,FALSE))))</f>
        <v>0</v>
      </c>
      <c r="B4261" s="180" t="str">
        <f t="shared" si="66"/>
        <v/>
      </c>
      <c r="E4261" s="183">
        <v>1</v>
      </c>
      <c r="F4261" t="s">
        <v>6149</v>
      </c>
      <c r="G4261" s="178">
        <v>342444.43163914362</v>
      </c>
      <c r="H4261" t="s">
        <v>1266</v>
      </c>
      <c r="I4261" t="s">
        <v>797</v>
      </c>
      <c r="J4261" s="178">
        <v>122206.0709315315</v>
      </c>
      <c r="K4261" s="178">
        <v>35241.652123365973</v>
      </c>
      <c r="L4261" t="s">
        <v>5</v>
      </c>
      <c r="M4261" t="s">
        <v>21</v>
      </c>
      <c r="N4261" t="s">
        <v>2829</v>
      </c>
      <c r="O4261" t="s">
        <v>21</v>
      </c>
      <c r="P4261" t="s">
        <v>2831</v>
      </c>
      <c r="Q4261" t="s">
        <v>2832</v>
      </c>
      <c r="R4261" t="s">
        <v>1259</v>
      </c>
      <c r="S4261" t="s">
        <v>21</v>
      </c>
      <c r="T4261" t="s">
        <v>1259</v>
      </c>
      <c r="U4261" t="s">
        <v>1259</v>
      </c>
      <c r="V4261" t="s">
        <v>2832</v>
      </c>
      <c r="W4261" t="s">
        <v>1259</v>
      </c>
      <c r="X4261" t="s">
        <v>21</v>
      </c>
      <c r="Y4261" t="s">
        <v>1259</v>
      </c>
      <c r="Z4261" t="s">
        <v>21</v>
      </c>
      <c r="AA4261" t="s">
        <v>6150</v>
      </c>
      <c r="AB4261" t="s">
        <v>1259</v>
      </c>
      <c r="AC4261" t="s">
        <v>6961</v>
      </c>
      <c r="AD4261" s="178">
        <v>180595.66658530501</v>
      </c>
      <c r="AE4261" t="s">
        <v>814</v>
      </c>
      <c r="AF4261" s="178">
        <v>-24656.812243308461</v>
      </c>
      <c r="AG4261" s="178">
        <v>-4281.5377033192781</v>
      </c>
      <c r="AH4261" s="178">
        <v>-77046.188911984034</v>
      </c>
      <c r="AI4261" t="s">
        <v>21</v>
      </c>
    </row>
    <row r="4262" spans="1:35" hidden="1" x14ac:dyDescent="0.25">
      <c r="A4262" s="179" t="b">
        <f>IF(E4262&lt;&gt;1,"",NOT(ISNA(VLOOKUP(P4262,Mapping!$P:$P,1,FALSE))))</f>
        <v>0</v>
      </c>
      <c r="B4262" s="180" t="str">
        <f t="shared" si="66"/>
        <v/>
      </c>
      <c r="E4262" s="183">
        <v>1</v>
      </c>
      <c r="F4262" t="s">
        <v>6151</v>
      </c>
      <c r="G4262" s="178">
        <v>1480053.537962019</v>
      </c>
      <c r="H4262" t="s">
        <v>1266</v>
      </c>
      <c r="I4262" t="s">
        <v>303</v>
      </c>
      <c r="J4262" s="178">
        <v>542421.35194983694</v>
      </c>
      <c r="K4262" s="178">
        <v>191285.25320914609</v>
      </c>
      <c r="L4262" t="s">
        <v>5</v>
      </c>
      <c r="M4262" t="s">
        <v>21</v>
      </c>
      <c r="N4262" t="s">
        <v>2829</v>
      </c>
      <c r="O4262" t="s">
        <v>21</v>
      </c>
      <c r="P4262" t="s">
        <v>2831</v>
      </c>
      <c r="Q4262" t="s">
        <v>2832</v>
      </c>
      <c r="R4262" t="s">
        <v>1259</v>
      </c>
      <c r="S4262" t="s">
        <v>21</v>
      </c>
      <c r="T4262" t="s">
        <v>1259</v>
      </c>
      <c r="U4262" t="s">
        <v>1259</v>
      </c>
      <c r="V4262" t="s">
        <v>2832</v>
      </c>
      <c r="W4262" t="s">
        <v>1259</v>
      </c>
      <c r="X4262" t="s">
        <v>21</v>
      </c>
      <c r="Y4262" t="s">
        <v>1259</v>
      </c>
      <c r="Z4262" t="s">
        <v>21</v>
      </c>
      <c r="AA4262" t="s">
        <v>6152</v>
      </c>
      <c r="AB4262" t="s">
        <v>6153</v>
      </c>
      <c r="AC4262" t="s">
        <v>10170</v>
      </c>
      <c r="AD4262" s="178">
        <v>982295.38073352515</v>
      </c>
      <c r="AE4262" t="s">
        <v>810</v>
      </c>
      <c r="AF4262" s="178">
        <v>-1048541.693238631</v>
      </c>
      <c r="AG4262" s="178">
        <v>827630.03789827344</v>
      </c>
      <c r="AH4262" s="178">
        <v>-43006.949235358967</v>
      </c>
      <c r="AI4262" t="s">
        <v>21</v>
      </c>
    </row>
    <row r="4263" spans="1:35" hidden="1" x14ac:dyDescent="0.25">
      <c r="A4263" s="179" t="b">
        <f>IF(E4263&lt;&gt;1,"",NOT(ISNA(VLOOKUP(P4263,Mapping!$P:$P,1,FALSE))))</f>
        <v>0</v>
      </c>
      <c r="B4263" s="180" t="str">
        <f t="shared" si="66"/>
        <v/>
      </c>
      <c r="E4263" s="183">
        <v>1</v>
      </c>
      <c r="F4263" t="s">
        <v>6151</v>
      </c>
      <c r="G4263" s="178">
        <v>920311.11641638982</v>
      </c>
      <c r="H4263" t="s">
        <v>1266</v>
      </c>
      <c r="I4263" t="s">
        <v>303</v>
      </c>
      <c r="J4263" s="178">
        <v>337282.66388823878</v>
      </c>
      <c r="K4263" s="178">
        <v>118942.9574130843</v>
      </c>
      <c r="L4263" t="s">
        <v>5</v>
      </c>
      <c r="M4263" t="s">
        <v>21</v>
      </c>
      <c r="N4263" t="s">
        <v>2829</v>
      </c>
      <c r="O4263" t="s">
        <v>21</v>
      </c>
      <c r="P4263" t="s">
        <v>2836</v>
      </c>
      <c r="Q4263" t="s">
        <v>2837</v>
      </c>
      <c r="R4263" t="s">
        <v>1259</v>
      </c>
      <c r="S4263" t="s">
        <v>21</v>
      </c>
      <c r="T4263" t="s">
        <v>1259</v>
      </c>
      <c r="U4263" t="s">
        <v>1259</v>
      </c>
      <c r="V4263" t="s">
        <v>2837</v>
      </c>
      <c r="W4263" t="s">
        <v>1259</v>
      </c>
      <c r="X4263" t="s">
        <v>21</v>
      </c>
      <c r="Y4263" t="s">
        <v>1259</v>
      </c>
      <c r="Z4263" t="s">
        <v>21</v>
      </c>
      <c r="AA4263" t="s">
        <v>6152</v>
      </c>
      <c r="AB4263" t="s">
        <v>6153</v>
      </c>
      <c r="AC4263" t="s">
        <v>10171</v>
      </c>
      <c r="AD4263" s="178">
        <v>610800.44424496172</v>
      </c>
      <c r="AE4263" t="s">
        <v>810</v>
      </c>
      <c r="AF4263" s="178">
        <v>-651993.02022704273</v>
      </c>
      <c r="AG4263" s="178">
        <v>514628.08920189581</v>
      </c>
      <c r="AH4263" s="178">
        <v>-26742.1228011495</v>
      </c>
      <c r="AI4263" t="s">
        <v>21</v>
      </c>
    </row>
    <row r="4264" spans="1:35" hidden="1" x14ac:dyDescent="0.25">
      <c r="A4264" s="179" t="b">
        <f>IF(E4264&lt;&gt;1,"",NOT(ISNA(VLOOKUP(P4264,Mapping!$P:$P,1,FALSE))))</f>
        <v>0</v>
      </c>
      <c r="B4264" s="180" t="str">
        <f t="shared" si="66"/>
        <v/>
      </c>
      <c r="E4264" s="183">
        <v>1</v>
      </c>
      <c r="F4264" t="s">
        <v>6154</v>
      </c>
      <c r="G4264" s="178">
        <v>2043393.668972064</v>
      </c>
      <c r="H4264" t="s">
        <v>1266</v>
      </c>
      <c r="I4264" t="s">
        <v>797</v>
      </c>
      <c r="J4264" s="178">
        <v>531410.2646172659</v>
      </c>
      <c r="K4264" s="178">
        <v>86339.922141701085</v>
      </c>
      <c r="L4264" t="s">
        <v>5</v>
      </c>
      <c r="M4264" t="s">
        <v>21</v>
      </c>
      <c r="N4264" t="s">
        <v>2829</v>
      </c>
      <c r="O4264" t="s">
        <v>21</v>
      </c>
      <c r="P4264" t="s">
        <v>2831</v>
      </c>
      <c r="Q4264" t="s">
        <v>2832</v>
      </c>
      <c r="R4264" t="s">
        <v>1259</v>
      </c>
      <c r="S4264" t="s">
        <v>21</v>
      </c>
      <c r="T4264" t="s">
        <v>1259</v>
      </c>
      <c r="U4264" t="s">
        <v>1259</v>
      </c>
      <c r="V4264" t="s">
        <v>2832</v>
      </c>
      <c r="W4264" t="s">
        <v>1259</v>
      </c>
      <c r="X4264" t="s">
        <v>21</v>
      </c>
      <c r="Y4264" t="s">
        <v>1259</v>
      </c>
      <c r="Z4264" t="s">
        <v>21</v>
      </c>
      <c r="AA4264" t="s">
        <v>6155</v>
      </c>
      <c r="AB4264" t="s">
        <v>1259</v>
      </c>
      <c r="AC4264" t="s">
        <v>10172</v>
      </c>
      <c r="AD4264" s="178">
        <v>896529.21019944409</v>
      </c>
      <c r="AE4264" t="s">
        <v>808</v>
      </c>
      <c r="AF4264" s="178">
        <v>-228724.28884886581</v>
      </c>
      <c r="AG4264" s="178">
        <v>-688825.66098029772</v>
      </c>
      <c r="AH4264" s="178">
        <v>-458618.47771215369</v>
      </c>
      <c r="AI4264" t="s">
        <v>21</v>
      </c>
    </row>
    <row r="4265" spans="1:35" hidden="1" x14ac:dyDescent="0.25">
      <c r="A4265" s="179" t="b">
        <f>IF(E4265&lt;&gt;1,"",NOT(ISNA(VLOOKUP(P4265,Mapping!$P:$P,1,FALSE))))</f>
        <v>0</v>
      </c>
      <c r="B4265" s="180" t="str">
        <f t="shared" si="66"/>
        <v/>
      </c>
      <c r="E4265" s="183">
        <v>1</v>
      </c>
      <c r="F4265" t="s">
        <v>6154</v>
      </c>
      <c r="G4265" s="178">
        <v>3190428.7768337051</v>
      </c>
      <c r="H4265" t="s">
        <v>1266</v>
      </c>
      <c r="I4265" t="s">
        <v>797</v>
      </c>
      <c r="J4265" s="178">
        <v>829711.19382621592</v>
      </c>
      <c r="K4265" s="178">
        <v>134805.82639224699</v>
      </c>
      <c r="L4265" t="s">
        <v>5</v>
      </c>
      <c r="M4265" t="s">
        <v>21</v>
      </c>
      <c r="N4265" t="s">
        <v>2829</v>
      </c>
      <c r="O4265" t="s">
        <v>21</v>
      </c>
      <c r="P4265" t="s">
        <v>2836</v>
      </c>
      <c r="Q4265" t="s">
        <v>2837</v>
      </c>
      <c r="R4265" t="s">
        <v>1259</v>
      </c>
      <c r="S4265" t="s">
        <v>21</v>
      </c>
      <c r="T4265" t="s">
        <v>1259</v>
      </c>
      <c r="U4265" t="s">
        <v>1259</v>
      </c>
      <c r="V4265" t="s">
        <v>2837</v>
      </c>
      <c r="W4265" t="s">
        <v>1259</v>
      </c>
      <c r="X4265" t="s">
        <v>21</v>
      </c>
      <c r="Y4265" t="s">
        <v>1259</v>
      </c>
      <c r="Z4265" t="s">
        <v>21</v>
      </c>
      <c r="AA4265" t="s">
        <v>6155</v>
      </c>
      <c r="AB4265" t="s">
        <v>1259</v>
      </c>
      <c r="AC4265" t="s">
        <v>6247</v>
      </c>
      <c r="AD4265" s="178">
        <v>1399785.3839545159</v>
      </c>
      <c r="AE4265" t="s">
        <v>808</v>
      </c>
      <c r="AF4265" s="178">
        <v>-357115.9900242514</v>
      </c>
      <c r="AG4265" s="178">
        <v>-1075489.8795974909</v>
      </c>
      <c r="AH4265" s="178">
        <v>-716058.58973644814</v>
      </c>
      <c r="AI4265" t="s">
        <v>21</v>
      </c>
    </row>
    <row r="4266" spans="1:35" hidden="1" x14ac:dyDescent="0.25">
      <c r="A4266" s="179" t="b">
        <f>IF(E4266&lt;&gt;1,"",NOT(ISNA(VLOOKUP(P4266,Mapping!$P:$P,1,FALSE))))</f>
        <v>0</v>
      </c>
      <c r="B4266" s="180" t="str">
        <f t="shared" si="66"/>
        <v/>
      </c>
      <c r="E4266" s="183">
        <v>1</v>
      </c>
      <c r="F4266" t="s">
        <v>6156</v>
      </c>
      <c r="G4266" s="178">
        <v>255090.1332970818</v>
      </c>
      <c r="H4266" t="s">
        <v>1266</v>
      </c>
      <c r="I4266" t="s">
        <v>402</v>
      </c>
      <c r="J4266" s="178">
        <v>91897.739639170366</v>
      </c>
      <c r="K4266" s="178">
        <v>57248.143688743032</v>
      </c>
      <c r="L4266" t="s">
        <v>5</v>
      </c>
      <c r="M4266" t="s">
        <v>21</v>
      </c>
      <c r="N4266" t="s">
        <v>2829</v>
      </c>
      <c r="O4266" t="s">
        <v>21</v>
      </c>
      <c r="P4266" t="s">
        <v>2831</v>
      </c>
      <c r="Q4266" t="s">
        <v>2832</v>
      </c>
      <c r="R4266" t="s">
        <v>1259</v>
      </c>
      <c r="S4266" t="s">
        <v>21</v>
      </c>
      <c r="T4266" t="s">
        <v>1259</v>
      </c>
      <c r="U4266" t="s">
        <v>1259</v>
      </c>
      <c r="V4266" t="s">
        <v>2832</v>
      </c>
      <c r="W4266" t="s">
        <v>1259</v>
      </c>
      <c r="X4266" t="s">
        <v>21</v>
      </c>
      <c r="Y4266" t="s">
        <v>1259</v>
      </c>
      <c r="Z4266" t="s">
        <v>21</v>
      </c>
      <c r="AA4266" t="s">
        <v>6157</v>
      </c>
      <c r="AB4266" t="s">
        <v>1259</v>
      </c>
      <c r="AC4266" t="s">
        <v>10173</v>
      </c>
      <c r="AD4266" s="178">
        <v>142400.97604575611</v>
      </c>
      <c r="AE4266" t="s">
        <v>809</v>
      </c>
      <c r="AF4266" s="178">
        <v>-129369.9239871863</v>
      </c>
      <c r="AG4266" s="178">
        <v>-193007.10662123121</v>
      </c>
      <c r="AH4266" s="178">
        <v>-86406.694299374183</v>
      </c>
      <c r="AI4266" t="s">
        <v>21</v>
      </c>
    </row>
    <row r="4267" spans="1:35" hidden="1" x14ac:dyDescent="0.25">
      <c r="A4267" s="179" t="b">
        <f>IF(E4267&lt;&gt;1,"",NOT(ISNA(VLOOKUP(P4267,Mapping!$P:$P,1,FALSE))))</f>
        <v>0</v>
      </c>
      <c r="B4267" s="180" t="str">
        <f t="shared" si="66"/>
        <v/>
      </c>
      <c r="E4267" s="183">
        <v>1</v>
      </c>
      <c r="F4267" t="s">
        <v>6156</v>
      </c>
      <c r="G4267" s="178">
        <v>2138104.238254047</v>
      </c>
      <c r="H4267" t="s">
        <v>1266</v>
      </c>
      <c r="I4267" t="s">
        <v>402</v>
      </c>
      <c r="J4267" s="178">
        <v>770264.78472080058</v>
      </c>
      <c r="K4267" s="178">
        <v>479840.19244886452</v>
      </c>
      <c r="L4267" t="s">
        <v>5</v>
      </c>
      <c r="M4267" t="s">
        <v>21</v>
      </c>
      <c r="N4267" t="s">
        <v>2829</v>
      </c>
      <c r="O4267" t="s">
        <v>21</v>
      </c>
      <c r="P4267" t="s">
        <v>2835</v>
      </c>
      <c r="Q4267" t="s">
        <v>2834</v>
      </c>
      <c r="R4267" t="s">
        <v>1259</v>
      </c>
      <c r="S4267" t="s">
        <v>21</v>
      </c>
      <c r="T4267" t="s">
        <v>1259</v>
      </c>
      <c r="U4267" t="s">
        <v>1259</v>
      </c>
      <c r="V4267" t="s">
        <v>2834</v>
      </c>
      <c r="W4267" t="s">
        <v>1259</v>
      </c>
      <c r="X4267" t="s">
        <v>21</v>
      </c>
      <c r="Y4267" t="s">
        <v>1259</v>
      </c>
      <c r="Z4267" t="s">
        <v>21</v>
      </c>
      <c r="AA4267" t="s">
        <v>6157</v>
      </c>
      <c r="AB4267" t="s">
        <v>1259</v>
      </c>
      <c r="AC4267" t="s">
        <v>10174</v>
      </c>
      <c r="AD4267" s="178">
        <v>1193570.7840975439</v>
      </c>
      <c r="AE4267" t="s">
        <v>809</v>
      </c>
      <c r="AF4267" s="178">
        <v>-1084347.635106164</v>
      </c>
      <c r="AG4267" s="178">
        <v>-1617739.2176882201</v>
      </c>
      <c r="AH4267" s="178">
        <v>-724240.16133879661</v>
      </c>
      <c r="AI4267" t="s">
        <v>21</v>
      </c>
    </row>
    <row r="4268" spans="1:35" hidden="1" x14ac:dyDescent="0.25">
      <c r="A4268" s="179" t="b">
        <f>IF(E4268&lt;&gt;1,"",NOT(ISNA(VLOOKUP(P4268,Mapping!$P:$P,1,FALSE))))</f>
        <v>0</v>
      </c>
      <c r="B4268" s="180" t="str">
        <f t="shared" si="66"/>
        <v/>
      </c>
      <c r="E4268" s="183">
        <v>1</v>
      </c>
      <c r="F4268" t="s">
        <v>6156</v>
      </c>
      <c r="G4268" s="178">
        <v>1885352.236334573</v>
      </c>
      <c r="H4268" t="s">
        <v>1266</v>
      </c>
      <c r="I4268" t="s">
        <v>402</v>
      </c>
      <c r="J4268" s="178">
        <v>679209.37083450845</v>
      </c>
      <c r="K4268" s="178">
        <v>423116.77968302497</v>
      </c>
      <c r="L4268" t="s">
        <v>5</v>
      </c>
      <c r="M4268" t="s">
        <v>21</v>
      </c>
      <c r="N4268" t="s">
        <v>2829</v>
      </c>
      <c r="O4268" t="s">
        <v>21</v>
      </c>
      <c r="P4268" t="s">
        <v>2836</v>
      </c>
      <c r="Q4268" t="s">
        <v>2837</v>
      </c>
      <c r="R4268" t="s">
        <v>1259</v>
      </c>
      <c r="S4268" t="s">
        <v>21</v>
      </c>
      <c r="T4268" t="s">
        <v>1259</v>
      </c>
      <c r="U4268" t="s">
        <v>1259</v>
      </c>
      <c r="V4268" t="s">
        <v>2837</v>
      </c>
      <c r="W4268" t="s">
        <v>1259</v>
      </c>
      <c r="X4268" t="s">
        <v>21</v>
      </c>
      <c r="Y4268" t="s">
        <v>1259</v>
      </c>
      <c r="Z4268" t="s">
        <v>21</v>
      </c>
      <c r="AA4268" t="s">
        <v>6157</v>
      </c>
      <c r="AB4268" t="s">
        <v>1259</v>
      </c>
      <c r="AC4268" t="s">
        <v>10119</v>
      </c>
      <c r="AD4268" s="178">
        <v>1052475.041562747</v>
      </c>
      <c r="AE4268" t="s">
        <v>809</v>
      </c>
      <c r="AF4268" s="178">
        <v>-956163.50327284762</v>
      </c>
      <c r="AG4268" s="178">
        <v>-1426501.1954539849</v>
      </c>
      <c r="AH4268" s="178">
        <v>-638625.4624042199</v>
      </c>
      <c r="AI4268" t="s">
        <v>21</v>
      </c>
    </row>
    <row r="4269" spans="1:35" hidden="1" x14ac:dyDescent="0.25">
      <c r="A4269" s="179" t="b">
        <f>IF(E4269&lt;&gt;1,"",NOT(ISNA(VLOOKUP(P4269,Mapping!$P:$P,1,FALSE))))</f>
        <v>0</v>
      </c>
      <c r="B4269" s="180" t="str">
        <f t="shared" si="66"/>
        <v/>
      </c>
      <c r="E4269" s="183">
        <v>1</v>
      </c>
      <c r="F4269" t="s">
        <v>6158</v>
      </c>
      <c r="G4269" s="178">
        <v>2026080.7496986559</v>
      </c>
      <c r="H4269" t="s">
        <v>1266</v>
      </c>
      <c r="I4269" t="s">
        <v>303</v>
      </c>
      <c r="J4269" s="178">
        <v>1016133.723636842</v>
      </c>
      <c r="K4269" s="178">
        <v>410780.76605791203</v>
      </c>
      <c r="L4269" t="s">
        <v>5</v>
      </c>
      <c r="M4269" t="s">
        <v>21</v>
      </c>
      <c r="N4269" t="s">
        <v>2829</v>
      </c>
      <c r="O4269" t="s">
        <v>21</v>
      </c>
      <c r="P4269" t="s">
        <v>2831</v>
      </c>
      <c r="Q4269" t="s">
        <v>2832</v>
      </c>
      <c r="R4269" t="s">
        <v>1259</v>
      </c>
      <c r="S4269" t="s">
        <v>21</v>
      </c>
      <c r="T4269" t="s">
        <v>1259</v>
      </c>
      <c r="U4269" t="s">
        <v>1259</v>
      </c>
      <c r="V4269" t="s">
        <v>2832</v>
      </c>
      <c r="W4269" t="s">
        <v>1259</v>
      </c>
      <c r="X4269" t="s">
        <v>21</v>
      </c>
      <c r="Y4269" t="s">
        <v>1259</v>
      </c>
      <c r="Z4269" t="s">
        <v>21</v>
      </c>
      <c r="AA4269" t="s">
        <v>6159</v>
      </c>
      <c r="AB4269" t="s">
        <v>6160</v>
      </c>
      <c r="AC4269" t="s">
        <v>10175</v>
      </c>
      <c r="AD4269" s="178">
        <v>1500307.355463071</v>
      </c>
      <c r="AE4269" t="s">
        <v>811</v>
      </c>
      <c r="AF4269" s="178">
        <v>-637969.667650552</v>
      </c>
      <c r="AG4269" s="178">
        <v>-924362.95072649675</v>
      </c>
      <c r="AH4269" s="178">
        <v>-1608653.414563251</v>
      </c>
      <c r="AI4269" t="s">
        <v>21</v>
      </c>
    </row>
    <row r="4270" spans="1:35" hidden="1" x14ac:dyDescent="0.25">
      <c r="A4270" s="179" t="b">
        <f>IF(E4270&lt;&gt;1,"",NOT(ISNA(VLOOKUP(P4270,Mapping!$P:$P,1,FALSE))))</f>
        <v>0</v>
      </c>
      <c r="B4270" s="180" t="str">
        <f t="shared" ref="B4270:B4333" si="67">IF(AI4270="","",VALUE(AI4270))</f>
        <v/>
      </c>
      <c r="E4270" s="183">
        <v>1</v>
      </c>
      <c r="F4270" t="s">
        <v>6158</v>
      </c>
      <c r="G4270" s="178">
        <v>2645060.0210982459</v>
      </c>
      <c r="H4270" t="s">
        <v>1266</v>
      </c>
      <c r="I4270" t="s">
        <v>303</v>
      </c>
      <c r="J4270" s="178">
        <v>1326568.39510531</v>
      </c>
      <c r="K4270" s="178">
        <v>536276.64242775051</v>
      </c>
      <c r="L4270" t="s">
        <v>5</v>
      </c>
      <c r="M4270" t="s">
        <v>21</v>
      </c>
      <c r="N4270" t="s">
        <v>2829</v>
      </c>
      <c r="O4270" t="s">
        <v>21</v>
      </c>
      <c r="P4270" t="s">
        <v>2836</v>
      </c>
      <c r="Q4270" t="s">
        <v>2837</v>
      </c>
      <c r="R4270" t="s">
        <v>1259</v>
      </c>
      <c r="S4270" t="s">
        <v>21</v>
      </c>
      <c r="T4270" t="s">
        <v>1259</v>
      </c>
      <c r="U4270" t="s">
        <v>1259</v>
      </c>
      <c r="V4270" t="s">
        <v>2837</v>
      </c>
      <c r="W4270" t="s">
        <v>1259</v>
      </c>
      <c r="X4270" t="s">
        <v>21</v>
      </c>
      <c r="Y4270" t="s">
        <v>1259</v>
      </c>
      <c r="Z4270" t="s">
        <v>21</v>
      </c>
      <c r="AA4270" t="s">
        <v>6159</v>
      </c>
      <c r="AB4270" t="s">
        <v>6160</v>
      </c>
      <c r="AC4270" t="s">
        <v>10176</v>
      </c>
      <c r="AD4270" s="178">
        <v>1958659.844078389</v>
      </c>
      <c r="AE4270" t="s">
        <v>811</v>
      </c>
      <c r="AF4270" s="178">
        <v>-832873.05445589521</v>
      </c>
      <c r="AG4270" s="178">
        <v>-1206761.12554483</v>
      </c>
      <c r="AH4270" s="178">
        <v>-2100106.2446782002</v>
      </c>
      <c r="AI4270" t="s">
        <v>21</v>
      </c>
    </row>
    <row r="4271" spans="1:35" hidden="1" x14ac:dyDescent="0.25">
      <c r="A4271" s="179" t="b">
        <f>IF(E4271&lt;&gt;1,"",NOT(ISNA(VLOOKUP(P4271,Mapping!$P:$P,1,FALSE))))</f>
        <v>0</v>
      </c>
      <c r="B4271" s="180" t="str">
        <f t="shared" si="67"/>
        <v/>
      </c>
      <c r="E4271" s="183">
        <v>1</v>
      </c>
      <c r="F4271" t="s">
        <v>6161</v>
      </c>
      <c r="G4271" s="178">
        <v>3511520.0139576709</v>
      </c>
      <c r="H4271" t="s">
        <v>1266</v>
      </c>
      <c r="I4271" t="s">
        <v>303</v>
      </c>
      <c r="J4271" s="178">
        <v>1251344.4771505359</v>
      </c>
      <c r="K4271" s="178">
        <v>560302.62263264542</v>
      </c>
      <c r="L4271" t="s">
        <v>5</v>
      </c>
      <c r="M4271" t="s">
        <v>21</v>
      </c>
      <c r="N4271" t="s">
        <v>2829</v>
      </c>
      <c r="O4271" t="s">
        <v>21</v>
      </c>
      <c r="P4271" t="s">
        <v>2831</v>
      </c>
      <c r="Q4271" t="s">
        <v>2832</v>
      </c>
      <c r="R4271" t="s">
        <v>1259</v>
      </c>
      <c r="S4271" t="s">
        <v>21</v>
      </c>
      <c r="T4271" t="s">
        <v>1259</v>
      </c>
      <c r="U4271" t="s">
        <v>1259</v>
      </c>
      <c r="V4271" t="s">
        <v>2832</v>
      </c>
      <c r="W4271" t="s">
        <v>1259</v>
      </c>
      <c r="X4271" t="s">
        <v>21</v>
      </c>
      <c r="Y4271" t="s">
        <v>1259</v>
      </c>
      <c r="Z4271" t="s">
        <v>21</v>
      </c>
      <c r="AA4271" t="s">
        <v>6162</v>
      </c>
      <c r="AB4271" t="s">
        <v>6163</v>
      </c>
      <c r="AC4271" t="s">
        <v>10177</v>
      </c>
      <c r="AD4271" s="178">
        <v>2194511.0267248028</v>
      </c>
      <c r="AE4271" t="s">
        <v>817</v>
      </c>
      <c r="AF4271" s="178">
        <v>-1349044.2896108781</v>
      </c>
      <c r="AG4271" s="178">
        <v>-772537.47822547657</v>
      </c>
      <c r="AH4271" s="178">
        <v>-241815.16889449401</v>
      </c>
      <c r="AI4271" t="s">
        <v>21</v>
      </c>
    </row>
    <row r="4272" spans="1:35" hidden="1" x14ac:dyDescent="0.25">
      <c r="A4272" s="179" t="b">
        <f>IF(E4272&lt;&gt;1,"",NOT(ISNA(VLOOKUP(P4272,Mapping!$P:$P,1,FALSE))))</f>
        <v>0</v>
      </c>
      <c r="B4272" s="180" t="str">
        <f t="shared" si="67"/>
        <v/>
      </c>
      <c r="E4272" s="183">
        <v>1</v>
      </c>
      <c r="F4272" t="s">
        <v>6161</v>
      </c>
      <c r="G4272" s="178">
        <v>12372031.89884779</v>
      </c>
      <c r="H4272" t="s">
        <v>1266</v>
      </c>
      <c r="I4272" t="s">
        <v>303</v>
      </c>
      <c r="J4272" s="178">
        <v>4408824.0209984584</v>
      </c>
      <c r="K4272" s="178">
        <v>1974097.226461865</v>
      </c>
      <c r="L4272" t="s">
        <v>5</v>
      </c>
      <c r="M4272" t="s">
        <v>21</v>
      </c>
      <c r="N4272" t="s">
        <v>2829</v>
      </c>
      <c r="O4272" t="s">
        <v>21</v>
      </c>
      <c r="P4272" t="s">
        <v>2833</v>
      </c>
      <c r="Q4272" t="s">
        <v>2834</v>
      </c>
      <c r="R4272" t="s">
        <v>1259</v>
      </c>
      <c r="S4272" t="s">
        <v>21</v>
      </c>
      <c r="T4272" t="s">
        <v>1259</v>
      </c>
      <c r="U4272" t="s">
        <v>1259</v>
      </c>
      <c r="V4272" t="s">
        <v>2834</v>
      </c>
      <c r="W4272" t="s">
        <v>1259</v>
      </c>
      <c r="X4272" t="s">
        <v>21</v>
      </c>
      <c r="Y4272" t="s">
        <v>1259</v>
      </c>
      <c r="Z4272" t="s">
        <v>21</v>
      </c>
      <c r="AA4272" t="s">
        <v>6162</v>
      </c>
      <c r="AB4272" t="s">
        <v>6163</v>
      </c>
      <c r="AC4272" t="s">
        <v>10178</v>
      </c>
      <c r="AD4272" s="178">
        <v>7731854.1022388563</v>
      </c>
      <c r="AE4272" t="s">
        <v>817</v>
      </c>
      <c r="AF4272" s="178">
        <v>-4753046.8052816931</v>
      </c>
      <c r="AG4272" s="178">
        <v>-2721857.8523460589</v>
      </c>
      <c r="AH4272" s="178">
        <v>-851980.04604737833</v>
      </c>
      <c r="AI4272" t="s">
        <v>21</v>
      </c>
    </row>
    <row r="4273" spans="1:35" hidden="1" x14ac:dyDescent="0.25">
      <c r="A4273" s="179" t="b">
        <f>IF(E4273&lt;&gt;1,"",NOT(ISNA(VLOOKUP(P4273,Mapping!$P:$P,1,FALSE))))</f>
        <v>0</v>
      </c>
      <c r="B4273" s="180" t="str">
        <f t="shared" si="67"/>
        <v/>
      </c>
      <c r="E4273" s="183">
        <v>1</v>
      </c>
      <c r="F4273" t="s">
        <v>6161</v>
      </c>
      <c r="G4273" s="178">
        <v>7000165.108939359</v>
      </c>
      <c r="H4273" t="s">
        <v>1266</v>
      </c>
      <c r="I4273" t="s">
        <v>303</v>
      </c>
      <c r="J4273" s="178">
        <v>2494537.3836387671</v>
      </c>
      <c r="K4273" s="178">
        <v>1116955.293949676</v>
      </c>
      <c r="L4273" t="s">
        <v>5</v>
      </c>
      <c r="M4273" t="s">
        <v>21</v>
      </c>
      <c r="N4273" t="s">
        <v>2829</v>
      </c>
      <c r="O4273" t="s">
        <v>21</v>
      </c>
      <c r="P4273" t="s">
        <v>2835</v>
      </c>
      <c r="Q4273" t="s">
        <v>2834</v>
      </c>
      <c r="R4273" t="s">
        <v>1259</v>
      </c>
      <c r="S4273" t="s">
        <v>21</v>
      </c>
      <c r="T4273" t="s">
        <v>1259</v>
      </c>
      <c r="U4273" t="s">
        <v>1259</v>
      </c>
      <c r="V4273" t="s">
        <v>2834</v>
      </c>
      <c r="W4273" t="s">
        <v>1259</v>
      </c>
      <c r="X4273" t="s">
        <v>21</v>
      </c>
      <c r="Y4273" t="s">
        <v>1259</v>
      </c>
      <c r="Z4273" t="s">
        <v>21</v>
      </c>
      <c r="AA4273" t="s">
        <v>6162</v>
      </c>
      <c r="AB4273" t="s">
        <v>6163</v>
      </c>
      <c r="AC4273" t="s">
        <v>6645</v>
      </c>
      <c r="AD4273" s="178">
        <v>4374726.4601655882</v>
      </c>
      <c r="AE4273" t="s">
        <v>817</v>
      </c>
      <c r="AF4273" s="178">
        <v>-2689300.5675637838</v>
      </c>
      <c r="AG4273" s="178">
        <v>-1540042.454243911</v>
      </c>
      <c r="AH4273" s="178">
        <v>-482055.09334395273</v>
      </c>
      <c r="AI4273" t="s">
        <v>21</v>
      </c>
    </row>
    <row r="4274" spans="1:35" hidden="1" x14ac:dyDescent="0.25">
      <c r="A4274" s="179" t="b">
        <f>IF(E4274&lt;&gt;1,"",NOT(ISNA(VLOOKUP(P4274,Mapping!$P:$P,1,FALSE))))</f>
        <v>0</v>
      </c>
      <c r="B4274" s="180" t="str">
        <f t="shared" si="67"/>
        <v/>
      </c>
      <c r="E4274" s="183">
        <v>1</v>
      </c>
      <c r="F4274" t="s">
        <v>6161</v>
      </c>
      <c r="G4274" s="178">
        <v>2051484.3200866401</v>
      </c>
      <c r="H4274" t="s">
        <v>1266</v>
      </c>
      <c r="I4274" t="s">
        <v>303</v>
      </c>
      <c r="J4274" s="178">
        <v>731054.80353166687</v>
      </c>
      <c r="K4274" s="178">
        <v>327337.46077636583</v>
      </c>
      <c r="L4274" t="s">
        <v>5</v>
      </c>
      <c r="M4274" t="s">
        <v>21</v>
      </c>
      <c r="N4274" t="s">
        <v>2829</v>
      </c>
      <c r="O4274" t="s">
        <v>21</v>
      </c>
      <c r="P4274" t="s">
        <v>2836</v>
      </c>
      <c r="Q4274" t="s">
        <v>2837</v>
      </c>
      <c r="R4274" t="s">
        <v>1259</v>
      </c>
      <c r="S4274" t="s">
        <v>21</v>
      </c>
      <c r="T4274" t="s">
        <v>1259</v>
      </c>
      <c r="U4274" t="s">
        <v>1259</v>
      </c>
      <c r="V4274" t="s">
        <v>2837</v>
      </c>
      <c r="W4274" t="s">
        <v>1259</v>
      </c>
      <c r="X4274" t="s">
        <v>21</v>
      </c>
      <c r="Y4274" t="s">
        <v>1259</v>
      </c>
      <c r="Z4274" t="s">
        <v>21</v>
      </c>
      <c r="AA4274" t="s">
        <v>6162</v>
      </c>
      <c r="AB4274" t="s">
        <v>6163</v>
      </c>
      <c r="AC4274" t="s">
        <v>10179</v>
      </c>
      <c r="AD4274" s="178">
        <v>1282067.2938466771</v>
      </c>
      <c r="AE4274" t="s">
        <v>817</v>
      </c>
      <c r="AF4274" s="178">
        <v>-788132.54551836266</v>
      </c>
      <c r="AG4274" s="178">
        <v>-451328.34697206528</v>
      </c>
      <c r="AH4274" s="178">
        <v>-141272.16287372081</v>
      </c>
      <c r="AI4274" t="s">
        <v>21</v>
      </c>
    </row>
    <row r="4275" spans="1:35" hidden="1" x14ac:dyDescent="0.25">
      <c r="A4275" s="179" t="b">
        <f>IF(E4275&lt;&gt;1,"",NOT(ISNA(VLOOKUP(P4275,Mapping!$P:$P,1,FALSE))))</f>
        <v>0</v>
      </c>
      <c r="B4275" s="180" t="str">
        <f t="shared" si="67"/>
        <v/>
      </c>
      <c r="E4275" s="183">
        <v>1</v>
      </c>
      <c r="F4275" t="s">
        <v>6164</v>
      </c>
      <c r="G4275" s="178">
        <v>274443.57912493998</v>
      </c>
      <c r="H4275" t="s">
        <v>1266</v>
      </c>
      <c r="I4275" t="s">
        <v>561</v>
      </c>
      <c r="J4275" s="178">
        <v>163252.04582475161</v>
      </c>
      <c r="K4275" s="178">
        <v>68751.70668916576</v>
      </c>
      <c r="L4275" t="s">
        <v>5</v>
      </c>
      <c r="M4275" t="s">
        <v>21</v>
      </c>
      <c r="N4275" t="s">
        <v>2829</v>
      </c>
      <c r="O4275" t="s">
        <v>21</v>
      </c>
      <c r="P4275" t="s">
        <v>2831</v>
      </c>
      <c r="Q4275" t="s">
        <v>2832</v>
      </c>
      <c r="R4275" t="s">
        <v>1259</v>
      </c>
      <c r="S4275" t="s">
        <v>21</v>
      </c>
      <c r="T4275" t="s">
        <v>1259</v>
      </c>
      <c r="U4275" t="s">
        <v>1259</v>
      </c>
      <c r="V4275" t="s">
        <v>2832</v>
      </c>
      <c r="W4275" t="s">
        <v>1259</v>
      </c>
      <c r="X4275" t="s">
        <v>21</v>
      </c>
      <c r="Y4275" t="s">
        <v>1259</v>
      </c>
      <c r="Z4275" t="s">
        <v>21</v>
      </c>
      <c r="AA4275" t="s">
        <v>6165</v>
      </c>
      <c r="AB4275" t="s">
        <v>1259</v>
      </c>
      <c r="AC4275" t="s">
        <v>10180</v>
      </c>
      <c r="AD4275" s="178">
        <v>262451.2726771161</v>
      </c>
      <c r="AE4275" t="s">
        <v>807</v>
      </c>
      <c r="AF4275" s="178">
        <v>-190118.9372349653</v>
      </c>
      <c r="AG4275" s="178">
        <v>71500.486830059846</v>
      </c>
      <c r="AH4275" s="178">
        <v>-138510.47392646669</v>
      </c>
      <c r="AI4275" t="s">
        <v>21</v>
      </c>
    </row>
    <row r="4276" spans="1:35" hidden="1" x14ac:dyDescent="0.25">
      <c r="A4276" s="179" t="b">
        <f>IF(E4276&lt;&gt;1,"",NOT(ISNA(VLOOKUP(P4276,Mapping!$P:$P,1,FALSE))))</f>
        <v>0</v>
      </c>
      <c r="B4276" s="180" t="str">
        <f t="shared" si="67"/>
        <v/>
      </c>
      <c r="E4276" s="183">
        <v>1</v>
      </c>
      <c r="F4276" t="s">
        <v>6164</v>
      </c>
      <c r="G4276" s="178">
        <v>538988.29072937823</v>
      </c>
      <c r="H4276" t="s">
        <v>1266</v>
      </c>
      <c r="I4276" t="s">
        <v>561</v>
      </c>
      <c r="J4276" s="178">
        <v>320615.77617415902</v>
      </c>
      <c r="K4276" s="178">
        <v>135023.61757296251</v>
      </c>
      <c r="L4276" t="s">
        <v>5</v>
      </c>
      <c r="M4276" t="s">
        <v>21</v>
      </c>
      <c r="N4276" t="s">
        <v>2829</v>
      </c>
      <c r="O4276" t="s">
        <v>21</v>
      </c>
      <c r="P4276" t="s">
        <v>2836</v>
      </c>
      <c r="Q4276" t="s">
        <v>2837</v>
      </c>
      <c r="R4276" t="s">
        <v>1259</v>
      </c>
      <c r="S4276" t="s">
        <v>21</v>
      </c>
      <c r="T4276" t="s">
        <v>1259</v>
      </c>
      <c r="U4276" t="s">
        <v>1259</v>
      </c>
      <c r="V4276" t="s">
        <v>2837</v>
      </c>
      <c r="W4276" t="s">
        <v>1259</v>
      </c>
      <c r="X4276" t="s">
        <v>21</v>
      </c>
      <c r="Y4276" t="s">
        <v>1259</v>
      </c>
      <c r="Z4276" t="s">
        <v>21</v>
      </c>
      <c r="AA4276" t="s">
        <v>6165</v>
      </c>
      <c r="AB4276" t="s">
        <v>1259</v>
      </c>
      <c r="AC4276" t="s">
        <v>10181</v>
      </c>
      <c r="AD4276" s="178">
        <v>515436.22667736042</v>
      </c>
      <c r="AE4276" t="s">
        <v>807</v>
      </c>
      <c r="AF4276" s="178">
        <v>-373380.50080198707</v>
      </c>
      <c r="AG4276" s="178">
        <v>140422.03248379889</v>
      </c>
      <c r="AH4276" s="178">
        <v>-272025.03271448577</v>
      </c>
      <c r="AI4276" t="s">
        <v>21</v>
      </c>
    </row>
    <row r="4277" spans="1:35" hidden="1" x14ac:dyDescent="0.25">
      <c r="A4277" s="179" t="b">
        <f>IF(E4277&lt;&gt;1,"",NOT(ISNA(VLOOKUP(P4277,Mapping!$P:$P,1,FALSE))))</f>
        <v>0</v>
      </c>
      <c r="B4277" s="180" t="str">
        <f t="shared" si="67"/>
        <v/>
      </c>
      <c r="E4277" s="183">
        <v>1</v>
      </c>
      <c r="F4277" t="s">
        <v>6166</v>
      </c>
      <c r="G4277" s="178">
        <v>1163414.6546234889</v>
      </c>
      <c r="H4277" t="s">
        <v>1266</v>
      </c>
      <c r="I4277" t="s">
        <v>797</v>
      </c>
      <c r="J4277" s="178">
        <v>412016.95081720472</v>
      </c>
      <c r="K4277" s="178">
        <v>215244.7999370133</v>
      </c>
      <c r="L4277" t="s">
        <v>5</v>
      </c>
      <c r="M4277" t="s">
        <v>21</v>
      </c>
      <c r="N4277" t="s">
        <v>2829</v>
      </c>
      <c r="O4277" t="s">
        <v>21</v>
      </c>
      <c r="P4277" t="s">
        <v>2831</v>
      </c>
      <c r="Q4277" t="s">
        <v>2832</v>
      </c>
      <c r="R4277" t="s">
        <v>1259</v>
      </c>
      <c r="S4277" t="s">
        <v>21</v>
      </c>
      <c r="T4277" t="s">
        <v>1259</v>
      </c>
      <c r="U4277" t="s">
        <v>1259</v>
      </c>
      <c r="V4277" t="s">
        <v>2832</v>
      </c>
      <c r="W4277" t="s">
        <v>1259</v>
      </c>
      <c r="X4277" t="s">
        <v>21</v>
      </c>
      <c r="Y4277" t="s">
        <v>1259</v>
      </c>
      <c r="Z4277" t="s">
        <v>21</v>
      </c>
      <c r="AA4277" t="s">
        <v>6167</v>
      </c>
      <c r="AB4277" t="s">
        <v>1259</v>
      </c>
      <c r="AC4277" t="s">
        <v>10182</v>
      </c>
      <c r="AD4277" s="178">
        <v>663495.42247998307</v>
      </c>
      <c r="AE4277" t="s">
        <v>816</v>
      </c>
      <c r="AF4277" s="178">
        <v>-417289.3284807842</v>
      </c>
      <c r="AG4277" s="178">
        <v>-756072.08071734267</v>
      </c>
      <c r="AH4277" s="178">
        <v>-340115.62749068748</v>
      </c>
      <c r="AI4277" t="s">
        <v>21</v>
      </c>
    </row>
    <row r="4278" spans="1:35" hidden="1" x14ac:dyDescent="0.25">
      <c r="A4278" s="179" t="b">
        <f>IF(E4278&lt;&gt;1,"",NOT(ISNA(VLOOKUP(P4278,Mapping!$P:$P,1,FALSE))))</f>
        <v>0</v>
      </c>
      <c r="B4278" s="180" t="str">
        <f t="shared" si="67"/>
        <v/>
      </c>
      <c r="E4278" s="183">
        <v>1</v>
      </c>
      <c r="F4278" t="s">
        <v>6166</v>
      </c>
      <c r="G4278" s="178">
        <v>292181.76257667522</v>
      </c>
      <c r="H4278" t="s">
        <v>1266</v>
      </c>
      <c r="I4278" t="s">
        <v>797</v>
      </c>
      <c r="J4278" s="178">
        <v>103474.5766892525</v>
      </c>
      <c r="K4278" s="178">
        <v>54056.913226190547</v>
      </c>
      <c r="L4278" t="s">
        <v>5</v>
      </c>
      <c r="M4278" t="s">
        <v>21</v>
      </c>
      <c r="N4278" t="s">
        <v>2829</v>
      </c>
      <c r="O4278" t="s">
        <v>21</v>
      </c>
      <c r="P4278" t="s">
        <v>2835</v>
      </c>
      <c r="Q4278" t="s">
        <v>2834</v>
      </c>
      <c r="R4278" t="s">
        <v>1259</v>
      </c>
      <c r="S4278" t="s">
        <v>21</v>
      </c>
      <c r="T4278" t="s">
        <v>1259</v>
      </c>
      <c r="U4278" t="s">
        <v>1259</v>
      </c>
      <c r="V4278" t="s">
        <v>2834</v>
      </c>
      <c r="W4278" t="s">
        <v>1259</v>
      </c>
      <c r="X4278" t="s">
        <v>21</v>
      </c>
      <c r="Y4278" t="s">
        <v>1259</v>
      </c>
      <c r="Z4278" t="s">
        <v>21</v>
      </c>
      <c r="AA4278" t="s">
        <v>6167</v>
      </c>
      <c r="AB4278" t="s">
        <v>1259</v>
      </c>
      <c r="AC4278" t="s">
        <v>7044</v>
      </c>
      <c r="AD4278" s="178">
        <v>166631.27048584001</v>
      </c>
      <c r="AE4278" t="s">
        <v>816</v>
      </c>
      <c r="AF4278" s="178">
        <v>-104798.6898011102</v>
      </c>
      <c r="AG4278" s="178">
        <v>-189881.11616188969</v>
      </c>
      <c r="AH4278" s="178">
        <v>-85417.16672140552</v>
      </c>
      <c r="AI4278" t="s">
        <v>21</v>
      </c>
    </row>
    <row r="4279" spans="1:35" hidden="1" x14ac:dyDescent="0.25">
      <c r="A4279" s="179" t="b">
        <f>IF(E4279&lt;&gt;1,"",NOT(ISNA(VLOOKUP(P4279,Mapping!$P:$P,1,FALSE))))</f>
        <v>0</v>
      </c>
      <c r="B4279" s="180" t="str">
        <f t="shared" si="67"/>
        <v/>
      </c>
      <c r="E4279" s="183">
        <v>1</v>
      </c>
      <c r="F4279" t="s">
        <v>10183</v>
      </c>
      <c r="G4279" s="178">
        <v>2199780.3940545409</v>
      </c>
      <c r="H4279" t="s">
        <v>1266</v>
      </c>
      <c r="I4279" t="s">
        <v>303</v>
      </c>
      <c r="J4279" s="178">
        <v>727912.29394585593</v>
      </c>
      <c r="K4279" s="178">
        <v>539038.41052821884</v>
      </c>
      <c r="L4279" t="s">
        <v>5</v>
      </c>
      <c r="M4279" t="s">
        <v>21</v>
      </c>
      <c r="N4279" t="s">
        <v>2829</v>
      </c>
      <c r="O4279" t="s">
        <v>21</v>
      </c>
      <c r="P4279" t="s">
        <v>2831</v>
      </c>
      <c r="Q4279" t="s">
        <v>2832</v>
      </c>
      <c r="R4279" t="s">
        <v>1259</v>
      </c>
      <c r="S4279" t="s">
        <v>21</v>
      </c>
      <c r="T4279" t="s">
        <v>1259</v>
      </c>
      <c r="U4279" t="s">
        <v>1259</v>
      </c>
      <c r="V4279" t="s">
        <v>2832</v>
      </c>
      <c r="W4279" t="s">
        <v>1259</v>
      </c>
      <c r="X4279" t="s">
        <v>21</v>
      </c>
      <c r="Y4279" t="s">
        <v>1259</v>
      </c>
      <c r="Z4279" t="s">
        <v>21</v>
      </c>
      <c r="AA4279" t="s">
        <v>10184</v>
      </c>
      <c r="AB4279" t="s">
        <v>1259</v>
      </c>
      <c r="AC4279" t="s">
        <v>10185</v>
      </c>
      <c r="AD4279" s="178">
        <v>1266270.17782051</v>
      </c>
      <c r="AE4279" t="s">
        <v>816</v>
      </c>
      <c r="AF4279" s="178">
        <v>-1468542.1659516329</v>
      </c>
      <c r="AG4279" s="178">
        <v>-1003610.293568498</v>
      </c>
      <c r="AH4279" s="178">
        <v>-703890.7247774885</v>
      </c>
      <c r="AI4279" t="s">
        <v>21</v>
      </c>
    </row>
    <row r="4280" spans="1:35" hidden="1" x14ac:dyDescent="0.25">
      <c r="A4280" s="179" t="b">
        <f>IF(E4280&lt;&gt;1,"",NOT(ISNA(VLOOKUP(P4280,Mapping!$P:$P,1,FALSE))))</f>
        <v>0</v>
      </c>
      <c r="B4280" s="180" t="str">
        <f t="shared" si="67"/>
        <v/>
      </c>
      <c r="E4280" s="183">
        <v>1</v>
      </c>
      <c r="F4280" t="s">
        <v>10183</v>
      </c>
      <c r="G4280" s="178">
        <v>4493771.5838370202</v>
      </c>
      <c r="H4280" t="s">
        <v>1266</v>
      </c>
      <c r="I4280" t="s">
        <v>303</v>
      </c>
      <c r="J4280" s="178">
        <v>1486999.1526883361</v>
      </c>
      <c r="K4280" s="178">
        <v>1101162.41529168</v>
      </c>
      <c r="L4280" t="s">
        <v>5</v>
      </c>
      <c r="M4280" t="s">
        <v>21</v>
      </c>
      <c r="N4280" t="s">
        <v>2829</v>
      </c>
      <c r="O4280" t="s">
        <v>21</v>
      </c>
      <c r="P4280" t="s">
        <v>2851</v>
      </c>
      <c r="Q4280" t="s">
        <v>2834</v>
      </c>
      <c r="R4280" t="s">
        <v>1259</v>
      </c>
      <c r="S4280" t="s">
        <v>21</v>
      </c>
      <c r="T4280" t="s">
        <v>1259</v>
      </c>
      <c r="U4280" t="s">
        <v>1259</v>
      </c>
      <c r="V4280" t="s">
        <v>2834</v>
      </c>
      <c r="W4280" t="s">
        <v>1259</v>
      </c>
      <c r="X4280" t="s">
        <v>21</v>
      </c>
      <c r="Y4280" t="s">
        <v>1259</v>
      </c>
      <c r="Z4280" t="s">
        <v>21</v>
      </c>
      <c r="AA4280" t="s">
        <v>10184</v>
      </c>
      <c r="AB4280" t="s">
        <v>1259</v>
      </c>
      <c r="AC4280" t="s">
        <v>10186</v>
      </c>
      <c r="AD4280" s="178">
        <v>2586771.369510157</v>
      </c>
      <c r="AE4280" t="s">
        <v>816</v>
      </c>
      <c r="AF4280" s="178">
        <v>-2999978.121841691</v>
      </c>
      <c r="AG4280" s="178">
        <v>-2050202.570526513</v>
      </c>
      <c r="AH4280" s="178">
        <v>-1437927.2338641889</v>
      </c>
      <c r="AI4280" t="s">
        <v>21</v>
      </c>
    </row>
    <row r="4281" spans="1:35" hidden="1" x14ac:dyDescent="0.25">
      <c r="A4281" s="179" t="b">
        <f>IF(E4281&lt;&gt;1,"",NOT(ISNA(VLOOKUP(P4281,Mapping!$P:$P,1,FALSE))))</f>
        <v>0</v>
      </c>
      <c r="B4281" s="180" t="str">
        <f t="shared" si="67"/>
        <v/>
      </c>
      <c r="E4281" s="183">
        <v>1</v>
      </c>
      <c r="F4281" t="s">
        <v>6168</v>
      </c>
      <c r="G4281" s="178">
        <v>875368.68303125422</v>
      </c>
      <c r="H4281" t="s">
        <v>1266</v>
      </c>
      <c r="I4281" t="s">
        <v>421</v>
      </c>
      <c r="J4281" s="178">
        <v>470916.69537236361</v>
      </c>
      <c r="K4281" s="178">
        <v>185763.6663854986</v>
      </c>
      <c r="L4281" t="s">
        <v>5</v>
      </c>
      <c r="M4281" t="s">
        <v>21</v>
      </c>
      <c r="N4281" t="s">
        <v>2829</v>
      </c>
      <c r="O4281" t="s">
        <v>21</v>
      </c>
      <c r="P4281" t="s">
        <v>2831</v>
      </c>
      <c r="Q4281" t="s">
        <v>2832</v>
      </c>
      <c r="R4281" t="s">
        <v>1259</v>
      </c>
      <c r="S4281" t="s">
        <v>21</v>
      </c>
      <c r="T4281" t="s">
        <v>1259</v>
      </c>
      <c r="U4281" t="s">
        <v>1259</v>
      </c>
      <c r="V4281" t="s">
        <v>2832</v>
      </c>
      <c r="W4281" t="s">
        <v>1259</v>
      </c>
      <c r="X4281" t="s">
        <v>21</v>
      </c>
      <c r="Y4281" t="s">
        <v>1259</v>
      </c>
      <c r="Z4281" t="s">
        <v>21</v>
      </c>
      <c r="AA4281" t="s">
        <v>6169</v>
      </c>
      <c r="AB4281" t="s">
        <v>1259</v>
      </c>
      <c r="AC4281" t="s">
        <v>10187</v>
      </c>
      <c r="AD4281" s="178">
        <v>710619.46733058069</v>
      </c>
      <c r="AE4281" t="s">
        <v>814</v>
      </c>
      <c r="AF4281" s="178">
        <v>-501651.43232820561</v>
      </c>
      <c r="AG4281" s="178">
        <v>5107352.2393533988</v>
      </c>
      <c r="AH4281" s="178">
        <v>-272187.30935220688</v>
      </c>
      <c r="AI4281" t="s">
        <v>21</v>
      </c>
    </row>
    <row r="4282" spans="1:35" hidden="1" x14ac:dyDescent="0.25">
      <c r="A4282" s="179" t="b">
        <f>IF(E4282&lt;&gt;1,"",NOT(ISNA(VLOOKUP(P4282,Mapping!$P:$P,1,FALSE))))</f>
        <v>0</v>
      </c>
      <c r="B4282" s="180" t="str">
        <f t="shared" si="67"/>
        <v/>
      </c>
      <c r="E4282" s="183">
        <v>1</v>
      </c>
      <c r="F4282" t="s">
        <v>6168</v>
      </c>
      <c r="G4282" s="178">
        <v>395327.79233669542</v>
      </c>
      <c r="H4282" t="s">
        <v>1266</v>
      </c>
      <c r="I4282" t="s">
        <v>421</v>
      </c>
      <c r="J4282" s="178">
        <v>212672.05597461571</v>
      </c>
      <c r="K4282" s="178">
        <v>83893.268690225043</v>
      </c>
      <c r="L4282" t="s">
        <v>5</v>
      </c>
      <c r="M4282" t="s">
        <v>21</v>
      </c>
      <c r="N4282" t="s">
        <v>2829</v>
      </c>
      <c r="O4282" t="s">
        <v>21</v>
      </c>
      <c r="P4282" t="s">
        <v>2836</v>
      </c>
      <c r="Q4282" t="s">
        <v>2837</v>
      </c>
      <c r="R4282" t="s">
        <v>1259</v>
      </c>
      <c r="S4282" t="s">
        <v>21</v>
      </c>
      <c r="T4282" t="s">
        <v>1259</v>
      </c>
      <c r="U4282" t="s">
        <v>1259</v>
      </c>
      <c r="V4282" t="s">
        <v>2837</v>
      </c>
      <c r="W4282" t="s">
        <v>1259</v>
      </c>
      <c r="X4282" t="s">
        <v>21</v>
      </c>
      <c r="Y4282" t="s">
        <v>1259</v>
      </c>
      <c r="Z4282" t="s">
        <v>21</v>
      </c>
      <c r="AA4282" t="s">
        <v>6169</v>
      </c>
      <c r="AB4282" t="s">
        <v>1259</v>
      </c>
      <c r="AC4282" t="s">
        <v>9657</v>
      </c>
      <c r="AD4282" s="178">
        <v>320924.92072994029</v>
      </c>
      <c r="AE4282" t="s">
        <v>814</v>
      </c>
      <c r="AF4282" s="178">
        <v>-226552.25976112511</v>
      </c>
      <c r="AG4282" s="178">
        <v>2306546.1726112128</v>
      </c>
      <c r="AH4282" s="178">
        <v>-122923.3009977708</v>
      </c>
      <c r="AI4282" t="s">
        <v>21</v>
      </c>
    </row>
    <row r="4283" spans="1:35" hidden="1" x14ac:dyDescent="0.25">
      <c r="A4283" s="179" t="b">
        <f>IF(E4283&lt;&gt;1,"",NOT(ISNA(VLOOKUP(P4283,Mapping!$P:$P,1,FALSE))))</f>
        <v>0</v>
      </c>
      <c r="B4283" s="180" t="str">
        <f t="shared" si="67"/>
        <v/>
      </c>
      <c r="E4283" s="183">
        <v>1</v>
      </c>
      <c r="F4283" t="s">
        <v>6170</v>
      </c>
      <c r="G4283" s="178">
        <v>259837.5120646873</v>
      </c>
      <c r="H4283" t="s">
        <v>1266</v>
      </c>
      <c r="I4283" t="s">
        <v>779</v>
      </c>
      <c r="J4283" s="178">
        <v>74421.18466286319</v>
      </c>
      <c r="K4283" s="178">
        <v>33112.704710032529</v>
      </c>
      <c r="L4283" t="s">
        <v>5</v>
      </c>
      <c r="M4283" t="s">
        <v>21</v>
      </c>
      <c r="N4283" t="s">
        <v>2829</v>
      </c>
      <c r="O4283" t="s">
        <v>21</v>
      </c>
      <c r="P4283" t="s">
        <v>2831</v>
      </c>
      <c r="Q4283" t="s">
        <v>2832</v>
      </c>
      <c r="R4283" t="s">
        <v>1259</v>
      </c>
      <c r="S4283" t="s">
        <v>21</v>
      </c>
      <c r="T4283" t="s">
        <v>1259</v>
      </c>
      <c r="U4283" t="s">
        <v>1259</v>
      </c>
      <c r="V4283" t="s">
        <v>2832</v>
      </c>
      <c r="W4283" t="s">
        <v>1259</v>
      </c>
      <c r="X4283" t="s">
        <v>21</v>
      </c>
      <c r="Y4283" t="s">
        <v>1259</v>
      </c>
      <c r="Z4283" t="s">
        <v>21</v>
      </c>
      <c r="AA4283" t="s">
        <v>6171</v>
      </c>
      <c r="AB4283" t="s">
        <v>1259</v>
      </c>
      <c r="AC4283" t="s">
        <v>10188</v>
      </c>
      <c r="AD4283" s="178">
        <v>126169.47316037639</v>
      </c>
      <c r="AE4283" t="s">
        <v>810</v>
      </c>
      <c r="AF4283" s="178">
        <v>-112065.6154235072</v>
      </c>
      <c r="AG4283" s="178">
        <v>-163743.31160101391</v>
      </c>
      <c r="AH4283" s="178">
        <v>-36216.484658743168</v>
      </c>
      <c r="AI4283" t="s">
        <v>21</v>
      </c>
    </row>
    <row r="4284" spans="1:35" hidden="1" x14ac:dyDescent="0.25">
      <c r="A4284" s="179" t="b">
        <f>IF(E4284&lt;&gt;1,"",NOT(ISNA(VLOOKUP(P4284,Mapping!$P:$P,1,FALSE))))</f>
        <v>0</v>
      </c>
      <c r="B4284" s="180" t="str">
        <f t="shared" si="67"/>
        <v/>
      </c>
      <c r="E4284" s="183">
        <v>1</v>
      </c>
      <c r="F4284" t="s">
        <v>6170</v>
      </c>
      <c r="G4284" s="178">
        <v>943229.662341616</v>
      </c>
      <c r="H4284" t="s">
        <v>1266</v>
      </c>
      <c r="I4284" t="s">
        <v>779</v>
      </c>
      <c r="J4284" s="178">
        <v>270154.48355716938</v>
      </c>
      <c r="K4284" s="178">
        <v>120201.6022809135</v>
      </c>
      <c r="L4284" t="s">
        <v>5</v>
      </c>
      <c r="M4284" t="s">
        <v>21</v>
      </c>
      <c r="N4284" t="s">
        <v>2829</v>
      </c>
      <c r="O4284" t="s">
        <v>21</v>
      </c>
      <c r="P4284" t="s">
        <v>2833</v>
      </c>
      <c r="Q4284" t="s">
        <v>2834</v>
      </c>
      <c r="R4284" t="s">
        <v>1259</v>
      </c>
      <c r="S4284" t="s">
        <v>21</v>
      </c>
      <c r="T4284" t="s">
        <v>1259</v>
      </c>
      <c r="U4284" t="s">
        <v>1259</v>
      </c>
      <c r="V4284" t="s">
        <v>2834</v>
      </c>
      <c r="W4284" t="s">
        <v>1259</v>
      </c>
      <c r="X4284" t="s">
        <v>21</v>
      </c>
      <c r="Y4284" t="s">
        <v>1259</v>
      </c>
      <c r="Z4284" t="s">
        <v>21</v>
      </c>
      <c r="AA4284" t="s">
        <v>6171</v>
      </c>
      <c r="AB4284" t="s">
        <v>1259</v>
      </c>
      <c r="AC4284" t="s">
        <v>7247</v>
      </c>
      <c r="AD4284" s="178">
        <v>458004.65306662337</v>
      </c>
      <c r="AE4284" t="s">
        <v>810</v>
      </c>
      <c r="AF4284" s="178">
        <v>-406806.59138125082</v>
      </c>
      <c r="AG4284" s="178">
        <v>-594400.5054730979</v>
      </c>
      <c r="AH4284" s="178">
        <v>-131468.5563467152</v>
      </c>
      <c r="AI4284" t="s">
        <v>21</v>
      </c>
    </row>
    <row r="4285" spans="1:35" hidden="1" x14ac:dyDescent="0.25">
      <c r="A4285" s="179" t="b">
        <f>IF(E4285&lt;&gt;1,"",NOT(ISNA(VLOOKUP(P4285,Mapping!$P:$P,1,FALSE))))</f>
        <v>0</v>
      </c>
      <c r="B4285" s="180" t="str">
        <f t="shared" si="67"/>
        <v/>
      </c>
      <c r="E4285" s="183">
        <v>1</v>
      </c>
      <c r="F4285" t="s">
        <v>6170</v>
      </c>
      <c r="G4285" s="178">
        <v>1918064.670783333</v>
      </c>
      <c r="H4285" t="s">
        <v>1266</v>
      </c>
      <c r="I4285" t="s">
        <v>779</v>
      </c>
      <c r="J4285" s="178">
        <v>549361.19086663565</v>
      </c>
      <c r="K4285" s="178">
        <v>244430.8697143879</v>
      </c>
      <c r="L4285" t="s">
        <v>5</v>
      </c>
      <c r="M4285" t="s">
        <v>21</v>
      </c>
      <c r="N4285" t="s">
        <v>2829</v>
      </c>
      <c r="O4285" t="s">
        <v>21</v>
      </c>
      <c r="P4285" t="s">
        <v>2835</v>
      </c>
      <c r="Q4285" t="s">
        <v>2834</v>
      </c>
      <c r="R4285" t="s">
        <v>1259</v>
      </c>
      <c r="S4285" t="s">
        <v>21</v>
      </c>
      <c r="T4285" t="s">
        <v>1259</v>
      </c>
      <c r="U4285" t="s">
        <v>1259</v>
      </c>
      <c r="V4285" t="s">
        <v>2834</v>
      </c>
      <c r="W4285" t="s">
        <v>1259</v>
      </c>
      <c r="X4285" t="s">
        <v>21</v>
      </c>
      <c r="Y4285" t="s">
        <v>1259</v>
      </c>
      <c r="Z4285" t="s">
        <v>21</v>
      </c>
      <c r="AA4285" t="s">
        <v>6171</v>
      </c>
      <c r="AB4285" t="s">
        <v>1259</v>
      </c>
      <c r="AC4285" t="s">
        <v>10189</v>
      </c>
      <c r="AD4285" s="178">
        <v>931355.93501225533</v>
      </c>
      <c r="AE4285" t="s">
        <v>810</v>
      </c>
      <c r="AF4285" s="178">
        <v>-827244.28834551293</v>
      </c>
      <c r="AG4285" s="178">
        <v>-1208717.9351562699</v>
      </c>
      <c r="AH4285" s="178">
        <v>-267342.30624332721</v>
      </c>
      <c r="AI4285" t="s">
        <v>21</v>
      </c>
    </row>
    <row r="4286" spans="1:35" hidden="1" x14ac:dyDescent="0.25">
      <c r="A4286" s="179" t="b">
        <f>IF(E4286&lt;&gt;1,"",NOT(ISNA(VLOOKUP(P4286,Mapping!$P:$P,1,FALSE))))</f>
        <v>0</v>
      </c>
      <c r="B4286" s="180" t="str">
        <f t="shared" si="67"/>
        <v/>
      </c>
      <c r="E4286" s="183">
        <v>1</v>
      </c>
      <c r="F4286" t="s">
        <v>6172</v>
      </c>
      <c r="G4286" s="178">
        <v>119530.7082422987</v>
      </c>
      <c r="H4286" t="s">
        <v>1266</v>
      </c>
      <c r="I4286" t="s">
        <v>402</v>
      </c>
      <c r="J4286" s="178">
        <v>59518.182234463296</v>
      </c>
      <c r="K4286" s="178">
        <v>20603.444161839008</v>
      </c>
      <c r="L4286" t="s">
        <v>5</v>
      </c>
      <c r="M4286" t="s">
        <v>21</v>
      </c>
      <c r="N4286" t="s">
        <v>2829</v>
      </c>
      <c r="O4286" t="s">
        <v>21</v>
      </c>
      <c r="P4286" t="s">
        <v>2831</v>
      </c>
      <c r="Q4286" t="s">
        <v>2832</v>
      </c>
      <c r="R4286" t="s">
        <v>1259</v>
      </c>
      <c r="S4286" t="s">
        <v>21</v>
      </c>
      <c r="T4286" t="s">
        <v>1259</v>
      </c>
      <c r="U4286" t="s">
        <v>1259</v>
      </c>
      <c r="V4286" t="s">
        <v>2832</v>
      </c>
      <c r="W4286" t="s">
        <v>1259</v>
      </c>
      <c r="X4286" t="s">
        <v>21</v>
      </c>
      <c r="Y4286" t="s">
        <v>1259</v>
      </c>
      <c r="Z4286" t="s">
        <v>21</v>
      </c>
      <c r="AA4286" t="s">
        <v>6173</v>
      </c>
      <c r="AB4286" t="s">
        <v>1259</v>
      </c>
      <c r="AC4286" t="s">
        <v>10190</v>
      </c>
      <c r="AD4286" s="178">
        <v>99173.726318696165</v>
      </c>
      <c r="AE4286" t="s">
        <v>810</v>
      </c>
      <c r="AF4286" s="178">
        <v>-19883.420565398501</v>
      </c>
      <c r="AG4286" s="178">
        <v>-76960.13998086864</v>
      </c>
      <c r="AH4286" s="178">
        <v>-22242.882624828839</v>
      </c>
      <c r="AI4286" t="s">
        <v>21</v>
      </c>
    </row>
    <row r="4287" spans="1:35" hidden="1" x14ac:dyDescent="0.25">
      <c r="A4287" s="179" t="b">
        <f>IF(E4287&lt;&gt;1,"",NOT(ISNA(VLOOKUP(P4287,Mapping!$P:$P,1,FALSE))))</f>
        <v>0</v>
      </c>
      <c r="B4287" s="180" t="str">
        <f t="shared" si="67"/>
        <v/>
      </c>
      <c r="E4287" s="183">
        <v>1</v>
      </c>
      <c r="F4287" t="s">
        <v>6174</v>
      </c>
      <c r="G4287" s="178">
        <v>1065572.985707293</v>
      </c>
      <c r="H4287" t="s">
        <v>1266</v>
      </c>
      <c r="I4287" t="s">
        <v>303</v>
      </c>
      <c r="J4287" s="178">
        <v>316155.28398406907</v>
      </c>
      <c r="K4287" s="178">
        <v>222233.8056123917</v>
      </c>
      <c r="L4287" t="s">
        <v>5</v>
      </c>
      <c r="M4287" t="s">
        <v>21</v>
      </c>
      <c r="N4287" t="s">
        <v>2829</v>
      </c>
      <c r="O4287" t="s">
        <v>21</v>
      </c>
      <c r="P4287" t="s">
        <v>2831</v>
      </c>
      <c r="Q4287" t="s">
        <v>2832</v>
      </c>
      <c r="R4287" t="s">
        <v>1259</v>
      </c>
      <c r="S4287" t="s">
        <v>21</v>
      </c>
      <c r="T4287" t="s">
        <v>1259</v>
      </c>
      <c r="U4287" t="s">
        <v>1259</v>
      </c>
      <c r="V4287" t="s">
        <v>2832</v>
      </c>
      <c r="W4287" t="s">
        <v>1259</v>
      </c>
      <c r="X4287" t="s">
        <v>21</v>
      </c>
      <c r="Y4287" t="s">
        <v>1259</v>
      </c>
      <c r="Z4287" t="s">
        <v>21</v>
      </c>
      <c r="AA4287" t="s">
        <v>6175</v>
      </c>
      <c r="AB4287" t="s">
        <v>6176</v>
      </c>
      <c r="AC4287" t="s">
        <v>6748</v>
      </c>
      <c r="AD4287" s="178">
        <v>532112.08194924134</v>
      </c>
      <c r="AE4287" t="s">
        <v>816</v>
      </c>
      <c r="AF4287" s="178">
        <v>-579314.86669438344</v>
      </c>
      <c r="AG4287" s="178">
        <v>159328.2005209036</v>
      </c>
      <c r="AH4287" s="178">
        <v>-326024.86696286139</v>
      </c>
      <c r="AI4287" t="s">
        <v>21</v>
      </c>
    </row>
    <row r="4288" spans="1:35" hidden="1" x14ac:dyDescent="0.25">
      <c r="A4288" s="179" t="b">
        <f>IF(E4288&lt;&gt;1,"",NOT(ISNA(VLOOKUP(P4288,Mapping!$P:$P,1,FALSE))))</f>
        <v>0</v>
      </c>
      <c r="B4288" s="180" t="str">
        <f t="shared" si="67"/>
        <v/>
      </c>
      <c r="E4288" s="183">
        <v>1</v>
      </c>
      <c r="F4288" t="s">
        <v>6177</v>
      </c>
      <c r="G4288" s="178">
        <v>444149.55358170538</v>
      </c>
      <c r="H4288" t="s">
        <v>1266</v>
      </c>
      <c r="I4288" t="s">
        <v>303</v>
      </c>
      <c r="J4288" s="178">
        <v>150935.87426425441</v>
      </c>
      <c r="K4288" s="178">
        <v>84411.811885817282</v>
      </c>
      <c r="L4288" t="s">
        <v>5</v>
      </c>
      <c r="M4288" t="s">
        <v>21</v>
      </c>
      <c r="N4288" t="s">
        <v>2829</v>
      </c>
      <c r="O4288" t="s">
        <v>21</v>
      </c>
      <c r="P4288" t="s">
        <v>2831</v>
      </c>
      <c r="Q4288" t="s">
        <v>2832</v>
      </c>
      <c r="R4288" t="s">
        <v>1259</v>
      </c>
      <c r="S4288" t="s">
        <v>21</v>
      </c>
      <c r="T4288" t="s">
        <v>1259</v>
      </c>
      <c r="U4288" t="s">
        <v>1259</v>
      </c>
      <c r="V4288" t="s">
        <v>2832</v>
      </c>
      <c r="W4288" t="s">
        <v>1259</v>
      </c>
      <c r="X4288" t="s">
        <v>21</v>
      </c>
      <c r="Y4288" t="s">
        <v>1259</v>
      </c>
      <c r="Z4288" t="s">
        <v>21</v>
      </c>
      <c r="AA4288" t="s">
        <v>6178</v>
      </c>
      <c r="AB4288" t="s">
        <v>6179</v>
      </c>
      <c r="AC4288" t="s">
        <v>10191</v>
      </c>
      <c r="AD4288" s="178">
        <v>286114.76387947169</v>
      </c>
      <c r="AE4288" t="s">
        <v>808</v>
      </c>
      <c r="AF4288" s="178">
        <v>-63352.018376997439</v>
      </c>
      <c r="AG4288" s="178">
        <v>-8487.1505160204251</v>
      </c>
      <c r="AH4288" s="178">
        <v>-140906.36243830889</v>
      </c>
      <c r="AI4288" t="s">
        <v>21</v>
      </c>
    </row>
    <row r="4289" spans="1:35" hidden="1" x14ac:dyDescent="0.25">
      <c r="A4289" s="179" t="b">
        <f>IF(E4289&lt;&gt;1,"",NOT(ISNA(VLOOKUP(P4289,Mapping!$P:$P,1,FALSE))))</f>
        <v>0</v>
      </c>
      <c r="B4289" s="180" t="str">
        <f t="shared" si="67"/>
        <v/>
      </c>
      <c r="E4289" s="183">
        <v>1</v>
      </c>
      <c r="F4289" t="s">
        <v>6180</v>
      </c>
      <c r="G4289" s="178">
        <v>1059439.9503081641</v>
      </c>
      <c r="H4289" t="s">
        <v>1266</v>
      </c>
      <c r="I4289" t="s">
        <v>779</v>
      </c>
      <c r="J4289" s="178">
        <v>362249.09146072873</v>
      </c>
      <c r="K4289" s="178">
        <v>189753.83003730571</v>
      </c>
      <c r="L4289" t="s">
        <v>5</v>
      </c>
      <c r="M4289" t="s">
        <v>21</v>
      </c>
      <c r="N4289" t="s">
        <v>2829</v>
      </c>
      <c r="O4289" t="s">
        <v>21</v>
      </c>
      <c r="P4289" t="s">
        <v>2831</v>
      </c>
      <c r="Q4289" t="s">
        <v>2832</v>
      </c>
      <c r="R4289" t="s">
        <v>1259</v>
      </c>
      <c r="S4289" t="s">
        <v>21</v>
      </c>
      <c r="T4289" t="s">
        <v>1259</v>
      </c>
      <c r="U4289" t="s">
        <v>1259</v>
      </c>
      <c r="V4289" t="s">
        <v>2832</v>
      </c>
      <c r="W4289" t="s">
        <v>1259</v>
      </c>
      <c r="X4289" t="s">
        <v>21</v>
      </c>
      <c r="Y4289" t="s">
        <v>1259</v>
      </c>
      <c r="Z4289" t="s">
        <v>21</v>
      </c>
      <c r="AA4289" t="s">
        <v>6181</v>
      </c>
      <c r="AB4289" t="s">
        <v>1259</v>
      </c>
      <c r="AC4289" t="s">
        <v>10192</v>
      </c>
      <c r="AD4289" s="178">
        <v>564804.37259073614</v>
      </c>
      <c r="AE4289" t="s">
        <v>816</v>
      </c>
      <c r="AF4289" s="178">
        <v>-178828.1735105491</v>
      </c>
      <c r="AG4289" s="178">
        <v>-1009716.7212472101</v>
      </c>
      <c r="AH4289" s="178">
        <v>-134606.62914418441</v>
      </c>
      <c r="AI4289" t="s">
        <v>21</v>
      </c>
    </row>
    <row r="4290" spans="1:35" hidden="1" x14ac:dyDescent="0.25">
      <c r="A4290" s="179" t="b">
        <f>IF(E4290&lt;&gt;1,"",NOT(ISNA(VLOOKUP(P4290,Mapping!$P:$P,1,FALSE))))</f>
        <v>0</v>
      </c>
      <c r="B4290" s="180" t="str">
        <f t="shared" si="67"/>
        <v/>
      </c>
      <c r="E4290" s="183">
        <v>1</v>
      </c>
      <c r="F4290" t="s">
        <v>6180</v>
      </c>
      <c r="G4290" s="178">
        <v>152347.59138698169</v>
      </c>
      <c r="H4290" t="s">
        <v>1266</v>
      </c>
      <c r="I4290" t="s">
        <v>779</v>
      </c>
      <c r="J4290" s="178">
        <v>52091.462616745397</v>
      </c>
      <c r="K4290" s="178">
        <v>27286.623422336928</v>
      </c>
      <c r="L4290" t="s">
        <v>5</v>
      </c>
      <c r="M4290" t="s">
        <v>21</v>
      </c>
      <c r="N4290" t="s">
        <v>2829</v>
      </c>
      <c r="O4290" t="s">
        <v>21</v>
      </c>
      <c r="P4290" t="s">
        <v>2835</v>
      </c>
      <c r="Q4290" t="s">
        <v>2834</v>
      </c>
      <c r="R4290" t="s">
        <v>1259</v>
      </c>
      <c r="S4290" t="s">
        <v>21</v>
      </c>
      <c r="T4290" t="s">
        <v>1259</v>
      </c>
      <c r="U4290" t="s">
        <v>1259</v>
      </c>
      <c r="V4290" t="s">
        <v>2834</v>
      </c>
      <c r="W4290" t="s">
        <v>1259</v>
      </c>
      <c r="X4290" t="s">
        <v>21</v>
      </c>
      <c r="Y4290" t="s">
        <v>1259</v>
      </c>
      <c r="Z4290" t="s">
        <v>21</v>
      </c>
      <c r="AA4290" t="s">
        <v>6181</v>
      </c>
      <c r="AB4290" t="s">
        <v>1259</v>
      </c>
      <c r="AC4290" t="s">
        <v>10193</v>
      </c>
      <c r="AD4290" s="178">
        <v>81218.936235135639</v>
      </c>
      <c r="AE4290" t="s">
        <v>816</v>
      </c>
      <c r="AF4290" s="178">
        <v>-25715.51270889943</v>
      </c>
      <c r="AG4290" s="178">
        <v>-145197.38510939511</v>
      </c>
      <c r="AH4290" s="178">
        <v>-19356.449347480429</v>
      </c>
      <c r="AI4290" t="s">
        <v>21</v>
      </c>
    </row>
    <row r="4291" spans="1:35" hidden="1" x14ac:dyDescent="0.25">
      <c r="A4291" s="179" t="b">
        <f>IF(E4291&lt;&gt;1,"",NOT(ISNA(VLOOKUP(P4291,Mapping!$P:$P,1,FALSE))))</f>
        <v>0</v>
      </c>
      <c r="B4291" s="180" t="str">
        <f t="shared" si="67"/>
        <v/>
      </c>
      <c r="E4291" s="183">
        <v>1</v>
      </c>
      <c r="F4291" t="s">
        <v>6182</v>
      </c>
      <c r="G4291" s="178">
        <v>853626.08217099577</v>
      </c>
      <c r="H4291" t="s">
        <v>1266</v>
      </c>
      <c r="I4291" t="s">
        <v>402</v>
      </c>
      <c r="J4291" s="178">
        <v>258440.16679133131</v>
      </c>
      <c r="K4291" s="178">
        <v>92948.78127466522</v>
      </c>
      <c r="L4291" t="s">
        <v>5</v>
      </c>
      <c r="M4291" t="s">
        <v>21</v>
      </c>
      <c r="N4291" t="s">
        <v>2829</v>
      </c>
      <c r="O4291" t="s">
        <v>21</v>
      </c>
      <c r="P4291" t="s">
        <v>2831</v>
      </c>
      <c r="Q4291" t="s">
        <v>2832</v>
      </c>
      <c r="R4291" t="s">
        <v>1259</v>
      </c>
      <c r="S4291" t="s">
        <v>21</v>
      </c>
      <c r="T4291" t="s">
        <v>1259</v>
      </c>
      <c r="U4291" t="s">
        <v>1259</v>
      </c>
      <c r="V4291" t="s">
        <v>2832</v>
      </c>
      <c r="W4291" t="s">
        <v>1259</v>
      </c>
      <c r="X4291" t="s">
        <v>21</v>
      </c>
      <c r="Y4291" t="s">
        <v>1259</v>
      </c>
      <c r="Z4291" t="s">
        <v>21</v>
      </c>
      <c r="AA4291" t="s">
        <v>6183</v>
      </c>
      <c r="AB4291" t="s">
        <v>6184</v>
      </c>
      <c r="AC4291" t="s">
        <v>10194</v>
      </c>
      <c r="AD4291" s="178">
        <v>464503.70589478262</v>
      </c>
      <c r="AE4291" t="s">
        <v>810</v>
      </c>
      <c r="AF4291" s="178">
        <v>-84411.084198746714</v>
      </c>
      <c r="AG4291" s="178">
        <v>-536350.00301231002</v>
      </c>
      <c r="AH4291" s="178">
        <v>-201327.9970385565</v>
      </c>
      <c r="AI4291" t="s">
        <v>21</v>
      </c>
    </row>
    <row r="4292" spans="1:35" hidden="1" x14ac:dyDescent="0.25">
      <c r="A4292" s="179" t="b">
        <f>IF(E4292&lt;&gt;1,"",NOT(ISNA(VLOOKUP(P4292,Mapping!$P:$P,1,FALSE))))</f>
        <v>0</v>
      </c>
      <c r="B4292" s="180" t="str">
        <f t="shared" si="67"/>
        <v/>
      </c>
      <c r="E4292" s="183">
        <v>1</v>
      </c>
      <c r="F4292" t="s">
        <v>6185</v>
      </c>
      <c r="G4292" s="178">
        <v>348850.87305511592</v>
      </c>
      <c r="H4292" t="s">
        <v>1266</v>
      </c>
      <c r="I4292" t="s">
        <v>3223</v>
      </c>
      <c r="J4292" s="178">
        <v>93453.599145976143</v>
      </c>
      <c r="K4292" s="178">
        <v>37864.943645318548</v>
      </c>
      <c r="L4292" t="s">
        <v>5</v>
      </c>
      <c r="M4292" t="s">
        <v>21</v>
      </c>
      <c r="N4292" t="s">
        <v>2829</v>
      </c>
      <c r="O4292" t="s">
        <v>21</v>
      </c>
      <c r="P4292" t="s">
        <v>2831</v>
      </c>
      <c r="Q4292" t="s">
        <v>2832</v>
      </c>
      <c r="R4292" t="s">
        <v>1259</v>
      </c>
      <c r="S4292" t="s">
        <v>21</v>
      </c>
      <c r="T4292" t="s">
        <v>1259</v>
      </c>
      <c r="U4292" t="s">
        <v>1259</v>
      </c>
      <c r="V4292" t="s">
        <v>2832</v>
      </c>
      <c r="W4292" t="s">
        <v>1259</v>
      </c>
      <c r="X4292" t="s">
        <v>21</v>
      </c>
      <c r="Y4292" t="s">
        <v>1259</v>
      </c>
      <c r="Z4292" t="s">
        <v>21</v>
      </c>
      <c r="AA4292" t="s">
        <v>6186</v>
      </c>
      <c r="AB4292" t="s">
        <v>1259</v>
      </c>
      <c r="AC4292" t="s">
        <v>10195</v>
      </c>
      <c r="AD4292" s="178">
        <v>174454.0423098772</v>
      </c>
      <c r="AE4292" t="s">
        <v>810</v>
      </c>
      <c r="AF4292" s="178">
        <v>-215659.47311894229</v>
      </c>
      <c r="AG4292" s="178">
        <v>-141625.34977175051</v>
      </c>
      <c r="AH4292" s="178">
        <v>-58098.835455582303</v>
      </c>
      <c r="AI4292" t="s">
        <v>21</v>
      </c>
    </row>
    <row r="4293" spans="1:35" hidden="1" x14ac:dyDescent="0.25">
      <c r="A4293" s="179" t="b">
        <f>IF(E4293&lt;&gt;1,"",NOT(ISNA(VLOOKUP(P4293,Mapping!$P:$P,1,FALSE))))</f>
        <v>0</v>
      </c>
      <c r="B4293" s="180" t="str">
        <f t="shared" si="67"/>
        <v/>
      </c>
      <c r="E4293" s="183">
        <v>1</v>
      </c>
      <c r="F4293" t="s">
        <v>6185</v>
      </c>
      <c r="G4293" s="178">
        <v>784667.26041640493</v>
      </c>
      <c r="H4293" t="s">
        <v>1266</v>
      </c>
      <c r="I4293" t="s">
        <v>3223</v>
      </c>
      <c r="J4293" s="178">
        <v>210204.3746536363</v>
      </c>
      <c r="K4293" s="178">
        <v>85169.291209712625</v>
      </c>
      <c r="L4293" t="s">
        <v>5</v>
      </c>
      <c r="M4293" t="s">
        <v>21</v>
      </c>
      <c r="N4293" t="s">
        <v>2829</v>
      </c>
      <c r="O4293" t="s">
        <v>21</v>
      </c>
      <c r="P4293" t="s">
        <v>2851</v>
      </c>
      <c r="Q4293" t="s">
        <v>2834</v>
      </c>
      <c r="R4293" t="s">
        <v>1259</v>
      </c>
      <c r="S4293" t="s">
        <v>21</v>
      </c>
      <c r="T4293" t="s">
        <v>1259</v>
      </c>
      <c r="U4293" t="s">
        <v>1259</v>
      </c>
      <c r="V4293" t="s">
        <v>2834</v>
      </c>
      <c r="W4293" t="s">
        <v>1259</v>
      </c>
      <c r="X4293" t="s">
        <v>21</v>
      </c>
      <c r="Y4293" t="s">
        <v>1259</v>
      </c>
      <c r="Z4293" t="s">
        <v>21</v>
      </c>
      <c r="AA4293" t="s">
        <v>6186</v>
      </c>
      <c r="AB4293" t="s">
        <v>1259</v>
      </c>
      <c r="AC4293" t="s">
        <v>10196</v>
      </c>
      <c r="AD4293" s="178">
        <v>392397.97294768912</v>
      </c>
      <c r="AE4293" t="s">
        <v>810</v>
      </c>
      <c r="AF4293" s="178">
        <v>-485080.99312782899</v>
      </c>
      <c r="AG4293" s="178">
        <v>-318556.67792282428</v>
      </c>
      <c r="AH4293" s="178">
        <v>-130681.2095697769</v>
      </c>
      <c r="AI4293" t="s">
        <v>21</v>
      </c>
    </row>
    <row r="4294" spans="1:35" hidden="1" x14ac:dyDescent="0.25">
      <c r="A4294" s="179" t="b">
        <f>IF(E4294&lt;&gt;1,"",NOT(ISNA(VLOOKUP(P4294,Mapping!$P:$P,1,FALSE))))</f>
        <v>0</v>
      </c>
      <c r="B4294" s="180" t="str">
        <f t="shared" si="67"/>
        <v/>
      </c>
      <c r="E4294" s="183">
        <v>1</v>
      </c>
      <c r="F4294" t="s">
        <v>6185</v>
      </c>
      <c r="G4294" s="178">
        <v>304907.22716751008</v>
      </c>
      <c r="H4294" t="s">
        <v>1266</v>
      </c>
      <c r="I4294" t="s">
        <v>3223</v>
      </c>
      <c r="J4294" s="178">
        <v>81681.543562946899</v>
      </c>
      <c r="K4294" s="178">
        <v>33095.21593751046</v>
      </c>
      <c r="L4294" t="s">
        <v>5</v>
      </c>
      <c r="M4294" t="s">
        <v>21</v>
      </c>
      <c r="N4294" t="s">
        <v>2829</v>
      </c>
      <c r="O4294" t="s">
        <v>21</v>
      </c>
      <c r="P4294" t="s">
        <v>2835</v>
      </c>
      <c r="Q4294" t="s">
        <v>2834</v>
      </c>
      <c r="R4294" t="s">
        <v>1259</v>
      </c>
      <c r="S4294" t="s">
        <v>21</v>
      </c>
      <c r="T4294" t="s">
        <v>1259</v>
      </c>
      <c r="U4294" t="s">
        <v>1259</v>
      </c>
      <c r="V4294" t="s">
        <v>2834</v>
      </c>
      <c r="W4294" t="s">
        <v>1259</v>
      </c>
      <c r="X4294" t="s">
        <v>21</v>
      </c>
      <c r="Y4294" t="s">
        <v>1259</v>
      </c>
      <c r="Z4294" t="s">
        <v>21</v>
      </c>
      <c r="AA4294" t="s">
        <v>6186</v>
      </c>
      <c r="AB4294" t="s">
        <v>1259</v>
      </c>
      <c r="AC4294" t="s">
        <v>10197</v>
      </c>
      <c r="AD4294" s="178">
        <v>152478.6159857602</v>
      </c>
      <c r="AE4294" t="s">
        <v>810</v>
      </c>
      <c r="AF4294" s="178">
        <v>-188493.5284387662</v>
      </c>
      <c r="AG4294" s="178">
        <v>-123785.25046348591</v>
      </c>
      <c r="AH4294" s="178">
        <v>-50780.308116426138</v>
      </c>
      <c r="AI4294" t="s">
        <v>21</v>
      </c>
    </row>
    <row r="4295" spans="1:35" hidden="1" x14ac:dyDescent="0.25">
      <c r="A4295" s="179" t="b">
        <f>IF(E4295&lt;&gt;1,"",NOT(ISNA(VLOOKUP(P4295,Mapping!$P:$P,1,FALSE))))</f>
        <v>0</v>
      </c>
      <c r="B4295" s="180" t="str">
        <f t="shared" si="67"/>
        <v/>
      </c>
      <c r="E4295" s="183">
        <v>1</v>
      </c>
      <c r="F4295" t="s">
        <v>6187</v>
      </c>
      <c r="G4295" s="178">
        <v>250012.61511129339</v>
      </c>
      <c r="H4295" t="s">
        <v>1266</v>
      </c>
      <c r="I4295" t="s">
        <v>402</v>
      </c>
      <c r="J4295" s="178">
        <v>88855.817654750877</v>
      </c>
      <c r="K4295" s="178">
        <v>38817.993314048093</v>
      </c>
      <c r="L4295" t="s">
        <v>5</v>
      </c>
      <c r="M4295" t="s">
        <v>21</v>
      </c>
      <c r="N4295" t="s">
        <v>2829</v>
      </c>
      <c r="O4295" t="s">
        <v>21</v>
      </c>
      <c r="P4295" t="s">
        <v>2831</v>
      </c>
      <c r="Q4295" t="s">
        <v>2832</v>
      </c>
      <c r="R4295" t="s">
        <v>1259</v>
      </c>
      <c r="S4295" t="s">
        <v>21</v>
      </c>
      <c r="T4295" t="s">
        <v>1259</v>
      </c>
      <c r="U4295" t="s">
        <v>1259</v>
      </c>
      <c r="V4295" t="s">
        <v>2832</v>
      </c>
      <c r="W4295" t="s">
        <v>1259</v>
      </c>
      <c r="X4295" t="s">
        <v>21</v>
      </c>
      <c r="Y4295" t="s">
        <v>1259</v>
      </c>
      <c r="Z4295" t="s">
        <v>21</v>
      </c>
      <c r="AA4295" t="s">
        <v>6188</v>
      </c>
      <c r="AB4295" t="s">
        <v>1259</v>
      </c>
      <c r="AC4295" t="s">
        <v>10198</v>
      </c>
      <c r="AD4295" s="178">
        <v>164893.90880636571</v>
      </c>
      <c r="AE4295" t="s">
        <v>814</v>
      </c>
      <c r="AF4295" s="178">
        <v>4733.5452262533654</v>
      </c>
      <c r="AG4295" s="178">
        <v>-146646.3930438876</v>
      </c>
      <c r="AH4295" s="178">
        <v>-71355.054115042614</v>
      </c>
      <c r="AI4295" t="s">
        <v>21</v>
      </c>
    </row>
    <row r="4296" spans="1:35" hidden="1" x14ac:dyDescent="0.25">
      <c r="A4296" s="179" t="b">
        <f>IF(E4296&lt;&gt;1,"",NOT(ISNA(VLOOKUP(P4296,Mapping!$P:$P,1,FALSE))))</f>
        <v>0</v>
      </c>
      <c r="B4296" s="180" t="str">
        <f t="shared" si="67"/>
        <v/>
      </c>
      <c r="E4296" s="183">
        <v>1</v>
      </c>
      <c r="F4296" t="s">
        <v>6189</v>
      </c>
      <c r="G4296" s="178">
        <v>315224.39166572748</v>
      </c>
      <c r="H4296" t="s">
        <v>1266</v>
      </c>
      <c r="I4296" t="s">
        <v>779</v>
      </c>
      <c r="J4296" s="178">
        <v>71916.281385661743</v>
      </c>
      <c r="K4296" s="178">
        <v>26512.376887625061</v>
      </c>
      <c r="L4296" t="s">
        <v>5</v>
      </c>
      <c r="M4296" t="s">
        <v>21</v>
      </c>
      <c r="N4296" t="s">
        <v>2829</v>
      </c>
      <c r="O4296" t="s">
        <v>21</v>
      </c>
      <c r="P4296" t="s">
        <v>2831</v>
      </c>
      <c r="Q4296" t="s">
        <v>2832</v>
      </c>
      <c r="R4296" t="s">
        <v>1259</v>
      </c>
      <c r="S4296" t="s">
        <v>21</v>
      </c>
      <c r="T4296" t="s">
        <v>1259</v>
      </c>
      <c r="U4296" t="s">
        <v>1259</v>
      </c>
      <c r="V4296" t="s">
        <v>2832</v>
      </c>
      <c r="W4296" t="s">
        <v>1259</v>
      </c>
      <c r="X4296" t="s">
        <v>21</v>
      </c>
      <c r="Y4296" t="s">
        <v>1259</v>
      </c>
      <c r="Z4296" t="s">
        <v>21</v>
      </c>
      <c r="AA4296" t="s">
        <v>6190</v>
      </c>
      <c r="AB4296" t="s">
        <v>1259</v>
      </c>
      <c r="AC4296" t="s">
        <v>10199</v>
      </c>
      <c r="AD4296" s="178">
        <v>130214.0987898395</v>
      </c>
      <c r="AE4296" t="s">
        <v>810</v>
      </c>
      <c r="AF4296" s="178">
        <v>-100008.1815883395</v>
      </c>
      <c r="AG4296" s="178">
        <v>-223745.83028644609</v>
      </c>
      <c r="AH4296" s="178">
        <v>-36087.987538053298</v>
      </c>
      <c r="AI4296" t="s">
        <v>21</v>
      </c>
    </row>
    <row r="4297" spans="1:35" hidden="1" x14ac:dyDescent="0.25">
      <c r="A4297" s="179" t="b">
        <f>IF(E4297&lt;&gt;1,"",NOT(ISNA(VLOOKUP(P4297,Mapping!$P:$P,1,FALSE))))</f>
        <v>0</v>
      </c>
      <c r="B4297" s="180" t="str">
        <f t="shared" si="67"/>
        <v/>
      </c>
      <c r="E4297" s="183">
        <v>1</v>
      </c>
      <c r="F4297" t="s">
        <v>6191</v>
      </c>
      <c r="G4297" s="178">
        <v>486937.84902786918</v>
      </c>
      <c r="H4297" t="s">
        <v>1266</v>
      </c>
      <c r="I4297" t="s">
        <v>2830</v>
      </c>
      <c r="J4297" s="178">
        <v>102730.47210434789</v>
      </c>
      <c r="K4297" s="178">
        <v>50225.226427871101</v>
      </c>
      <c r="L4297" t="s">
        <v>5</v>
      </c>
      <c r="M4297" t="s">
        <v>21</v>
      </c>
      <c r="N4297" t="s">
        <v>2829</v>
      </c>
      <c r="O4297" t="s">
        <v>21</v>
      </c>
      <c r="P4297" t="s">
        <v>2831</v>
      </c>
      <c r="Q4297" t="s">
        <v>2832</v>
      </c>
      <c r="R4297" t="s">
        <v>1259</v>
      </c>
      <c r="S4297" t="s">
        <v>21</v>
      </c>
      <c r="T4297" t="s">
        <v>1259</v>
      </c>
      <c r="U4297" t="s">
        <v>1259</v>
      </c>
      <c r="V4297" t="s">
        <v>2832</v>
      </c>
      <c r="W4297" t="s">
        <v>1259</v>
      </c>
      <c r="X4297" t="s">
        <v>21</v>
      </c>
      <c r="Y4297" t="s">
        <v>1259</v>
      </c>
      <c r="Z4297" t="s">
        <v>21</v>
      </c>
      <c r="AA4297" t="s">
        <v>6192</v>
      </c>
      <c r="AB4297" t="s">
        <v>1259</v>
      </c>
      <c r="AC4297" t="s">
        <v>10200</v>
      </c>
      <c r="AD4297" s="178">
        <v>171867.80854917059</v>
      </c>
      <c r="AE4297" t="s">
        <v>810</v>
      </c>
      <c r="AF4297" s="178">
        <v>-139173.64194261839</v>
      </c>
      <c r="AG4297" s="178">
        <v>-263930.10871626472</v>
      </c>
      <c r="AH4297" s="178">
        <v>-97194.132888637017</v>
      </c>
      <c r="AI4297" t="s">
        <v>21</v>
      </c>
    </row>
    <row r="4298" spans="1:35" hidden="1" x14ac:dyDescent="0.25">
      <c r="A4298" s="179" t="b">
        <f>IF(E4298&lt;&gt;1,"",NOT(ISNA(VLOOKUP(P4298,Mapping!$P:$P,1,FALSE))))</f>
        <v>0</v>
      </c>
      <c r="B4298" s="180" t="str">
        <f t="shared" si="67"/>
        <v/>
      </c>
      <c r="E4298" s="183">
        <v>1</v>
      </c>
      <c r="F4298" t="s">
        <v>6191</v>
      </c>
      <c r="G4298" s="178">
        <v>1736048.7349852801</v>
      </c>
      <c r="H4298" t="s">
        <v>1266</v>
      </c>
      <c r="I4298" t="s">
        <v>2830</v>
      </c>
      <c r="J4298" s="178">
        <v>366258.45885105239</v>
      </c>
      <c r="K4298" s="178">
        <v>179064.825169227</v>
      </c>
      <c r="L4298" t="s">
        <v>5</v>
      </c>
      <c r="M4298" t="s">
        <v>21</v>
      </c>
      <c r="N4298" t="s">
        <v>2829</v>
      </c>
      <c r="O4298" t="s">
        <v>21</v>
      </c>
      <c r="P4298" t="s">
        <v>2833</v>
      </c>
      <c r="Q4298" t="s">
        <v>2834</v>
      </c>
      <c r="R4298" t="s">
        <v>1259</v>
      </c>
      <c r="S4298" t="s">
        <v>21</v>
      </c>
      <c r="T4298" t="s">
        <v>1259</v>
      </c>
      <c r="U4298" t="s">
        <v>1259</v>
      </c>
      <c r="V4298" t="s">
        <v>2834</v>
      </c>
      <c r="W4298" t="s">
        <v>1259</v>
      </c>
      <c r="X4298" t="s">
        <v>21</v>
      </c>
      <c r="Y4298" t="s">
        <v>1259</v>
      </c>
      <c r="Z4298" t="s">
        <v>21</v>
      </c>
      <c r="AA4298" t="s">
        <v>6192</v>
      </c>
      <c r="AB4298" t="s">
        <v>1259</v>
      </c>
      <c r="AC4298" t="s">
        <v>6193</v>
      </c>
      <c r="AD4298" s="178">
        <v>612749.43447537057</v>
      </c>
      <c r="AE4298" t="s">
        <v>810</v>
      </c>
      <c r="AF4298" s="178">
        <v>-496186.98879155819</v>
      </c>
      <c r="AG4298" s="178">
        <v>-940973.33422765927</v>
      </c>
      <c r="AH4298" s="178">
        <v>-346520.0985837765</v>
      </c>
      <c r="AI4298" t="s">
        <v>21</v>
      </c>
    </row>
    <row r="4299" spans="1:35" hidden="1" x14ac:dyDescent="0.25">
      <c r="A4299" s="179" t="b">
        <f>IF(E4299&lt;&gt;1,"",NOT(ISNA(VLOOKUP(P4299,Mapping!$P:$P,1,FALSE))))</f>
        <v>0</v>
      </c>
      <c r="B4299" s="180" t="str">
        <f t="shared" si="67"/>
        <v/>
      </c>
      <c r="E4299" s="183">
        <v>1</v>
      </c>
      <c r="F4299" t="s">
        <v>6194</v>
      </c>
      <c r="G4299" s="178">
        <v>187831.1250634024</v>
      </c>
      <c r="H4299" t="s">
        <v>1266</v>
      </c>
      <c r="I4299" t="s">
        <v>2855</v>
      </c>
      <c r="J4299" s="178">
        <v>97082.552605473684</v>
      </c>
      <c r="K4299" s="178">
        <v>45161.368495995877</v>
      </c>
      <c r="L4299" t="s">
        <v>5</v>
      </c>
      <c r="M4299" t="s">
        <v>21</v>
      </c>
      <c r="N4299" t="s">
        <v>2829</v>
      </c>
      <c r="O4299" t="s">
        <v>21</v>
      </c>
      <c r="P4299" t="s">
        <v>2831</v>
      </c>
      <c r="Q4299" t="s">
        <v>2832</v>
      </c>
      <c r="R4299" t="s">
        <v>1259</v>
      </c>
      <c r="S4299" t="s">
        <v>21</v>
      </c>
      <c r="T4299" t="s">
        <v>1259</v>
      </c>
      <c r="U4299" t="s">
        <v>1259</v>
      </c>
      <c r="V4299" t="s">
        <v>2832</v>
      </c>
      <c r="W4299" t="s">
        <v>1259</v>
      </c>
      <c r="X4299" t="s">
        <v>21</v>
      </c>
      <c r="Y4299" t="s">
        <v>1259</v>
      </c>
      <c r="Z4299" t="s">
        <v>21</v>
      </c>
      <c r="AA4299" t="s">
        <v>6195</v>
      </c>
      <c r="AB4299" t="s">
        <v>1259</v>
      </c>
      <c r="AC4299" t="s">
        <v>10151</v>
      </c>
      <c r="AD4299" s="178">
        <v>179022.15451883621</v>
      </c>
      <c r="AE4299" t="s">
        <v>816</v>
      </c>
      <c r="AF4299" s="178">
        <v>-121249.4747089973</v>
      </c>
      <c r="AG4299" s="178">
        <v>-160060.03108249331</v>
      </c>
      <c r="AH4299" s="178">
        <v>-57634.717751419477</v>
      </c>
      <c r="AI4299" t="s">
        <v>21</v>
      </c>
    </row>
    <row r="4300" spans="1:35" hidden="1" x14ac:dyDescent="0.25">
      <c r="A4300" s="179" t="b">
        <f>IF(E4300&lt;&gt;1,"",NOT(ISNA(VLOOKUP(P4300,Mapping!$P:$P,1,FALSE))))</f>
        <v>0</v>
      </c>
      <c r="B4300" s="180" t="str">
        <f t="shared" si="67"/>
        <v/>
      </c>
      <c r="E4300" s="183">
        <v>1</v>
      </c>
      <c r="F4300" t="s">
        <v>6196</v>
      </c>
      <c r="G4300" s="178">
        <v>414377.22737220163</v>
      </c>
      <c r="H4300" t="s">
        <v>1266</v>
      </c>
      <c r="I4300" t="s">
        <v>402</v>
      </c>
      <c r="J4300" s="178">
        <v>174920.30845146981</v>
      </c>
      <c r="K4300" s="178">
        <v>87217.237671349925</v>
      </c>
      <c r="L4300" t="s">
        <v>5</v>
      </c>
      <c r="M4300" t="s">
        <v>21</v>
      </c>
      <c r="N4300" t="s">
        <v>2829</v>
      </c>
      <c r="O4300" t="s">
        <v>21</v>
      </c>
      <c r="P4300" t="s">
        <v>2831</v>
      </c>
      <c r="Q4300" t="s">
        <v>2832</v>
      </c>
      <c r="R4300" t="s">
        <v>1259</v>
      </c>
      <c r="S4300" t="s">
        <v>21</v>
      </c>
      <c r="T4300" t="s">
        <v>1259</v>
      </c>
      <c r="U4300" t="s">
        <v>1259</v>
      </c>
      <c r="V4300" t="s">
        <v>2832</v>
      </c>
      <c r="W4300" t="s">
        <v>1259</v>
      </c>
      <c r="X4300" t="s">
        <v>21</v>
      </c>
      <c r="Y4300" t="s">
        <v>1259</v>
      </c>
      <c r="Z4300" t="s">
        <v>21</v>
      </c>
      <c r="AA4300" t="s">
        <v>6197</v>
      </c>
      <c r="AB4300" t="s">
        <v>1259</v>
      </c>
      <c r="AC4300" t="s">
        <v>6875</v>
      </c>
      <c r="AD4300" s="178">
        <v>300816.55610658258</v>
      </c>
      <c r="AE4300" t="s">
        <v>811</v>
      </c>
      <c r="AF4300" s="178">
        <v>-258482.58649417179</v>
      </c>
      <c r="AG4300" s="178">
        <v>-134318.01454062699</v>
      </c>
      <c r="AH4300" s="178">
        <v>-154297.2859547422</v>
      </c>
      <c r="AI4300" t="s">
        <v>21</v>
      </c>
    </row>
    <row r="4301" spans="1:35" hidden="1" x14ac:dyDescent="0.25">
      <c r="A4301" s="179" t="b">
        <f>IF(E4301&lt;&gt;1,"",NOT(ISNA(VLOOKUP(P4301,Mapping!$P:$P,1,FALSE))))</f>
        <v>0</v>
      </c>
      <c r="B4301" s="180" t="str">
        <f t="shared" si="67"/>
        <v/>
      </c>
      <c r="E4301" s="183">
        <v>1</v>
      </c>
      <c r="F4301" t="s">
        <v>6196</v>
      </c>
      <c r="G4301" s="178">
        <v>2115860.0154031692</v>
      </c>
      <c r="H4301" t="s">
        <v>1266</v>
      </c>
      <c r="I4301" t="s">
        <v>402</v>
      </c>
      <c r="J4301" s="178">
        <v>893164.15595883131</v>
      </c>
      <c r="K4301" s="178">
        <v>445341.71680474002</v>
      </c>
      <c r="L4301" t="s">
        <v>5</v>
      </c>
      <c r="M4301" t="s">
        <v>21</v>
      </c>
      <c r="N4301" t="s">
        <v>2829</v>
      </c>
      <c r="O4301" t="s">
        <v>21</v>
      </c>
      <c r="P4301" t="s">
        <v>2836</v>
      </c>
      <c r="Q4301" t="s">
        <v>2837</v>
      </c>
      <c r="R4301" t="s">
        <v>1259</v>
      </c>
      <c r="S4301" t="s">
        <v>21</v>
      </c>
      <c r="T4301" t="s">
        <v>1259</v>
      </c>
      <c r="U4301" t="s">
        <v>1259</v>
      </c>
      <c r="V4301" t="s">
        <v>2837</v>
      </c>
      <c r="W4301" t="s">
        <v>1259</v>
      </c>
      <c r="X4301" t="s">
        <v>21</v>
      </c>
      <c r="Y4301" t="s">
        <v>1259</v>
      </c>
      <c r="Z4301" t="s">
        <v>21</v>
      </c>
      <c r="AA4301" t="s">
        <v>6197</v>
      </c>
      <c r="AB4301" t="s">
        <v>1259</v>
      </c>
      <c r="AC4301" t="s">
        <v>10201</v>
      </c>
      <c r="AD4301" s="178">
        <v>1536005.554826248</v>
      </c>
      <c r="AE4301" t="s">
        <v>811</v>
      </c>
      <c r="AF4301" s="178">
        <v>-1319843.2088300099</v>
      </c>
      <c r="AG4301" s="178">
        <v>-685843.9545944978</v>
      </c>
      <c r="AH4301" s="178">
        <v>-787860.52000783593</v>
      </c>
      <c r="AI4301" t="s">
        <v>21</v>
      </c>
    </row>
    <row r="4302" spans="1:35" hidden="1" x14ac:dyDescent="0.25">
      <c r="A4302" s="179" t="b">
        <f>IF(E4302&lt;&gt;1,"",NOT(ISNA(VLOOKUP(P4302,Mapping!$P:$P,1,FALSE))))</f>
        <v>0</v>
      </c>
      <c r="B4302" s="180" t="str">
        <f t="shared" si="67"/>
        <v/>
      </c>
      <c r="E4302" s="183">
        <v>1</v>
      </c>
      <c r="F4302" t="s">
        <v>503</v>
      </c>
      <c r="G4302" s="178">
        <v>13897767.2203373</v>
      </c>
      <c r="H4302" t="s">
        <v>1266</v>
      </c>
      <c r="I4302" t="s">
        <v>421</v>
      </c>
      <c r="J4302" s="178">
        <v>5564824.7902010372</v>
      </c>
      <c r="K4302" s="178">
        <v>1796639.8449191961</v>
      </c>
      <c r="L4302" t="s">
        <v>5</v>
      </c>
      <c r="M4302" t="s">
        <v>21</v>
      </c>
      <c r="N4302" t="s">
        <v>2829</v>
      </c>
      <c r="O4302" t="s">
        <v>21</v>
      </c>
      <c r="P4302" t="s">
        <v>2842</v>
      </c>
      <c r="Q4302" t="s">
        <v>2834</v>
      </c>
      <c r="R4302" t="s">
        <v>1259</v>
      </c>
      <c r="S4302" t="s">
        <v>21</v>
      </c>
      <c r="T4302" t="s">
        <v>1259</v>
      </c>
      <c r="U4302" t="s">
        <v>1259</v>
      </c>
      <c r="V4302" t="s">
        <v>2834</v>
      </c>
      <c r="W4302" t="s">
        <v>1259</v>
      </c>
      <c r="X4302" t="s">
        <v>21</v>
      </c>
      <c r="Y4302" t="s">
        <v>1259</v>
      </c>
      <c r="Z4302" t="s">
        <v>21</v>
      </c>
      <c r="AA4302" t="s">
        <v>1447</v>
      </c>
      <c r="AB4302" t="s">
        <v>1259</v>
      </c>
      <c r="AC4302" t="s">
        <v>12623</v>
      </c>
      <c r="AD4302" s="178">
        <v>8490700.3952453416</v>
      </c>
      <c r="AE4302" t="s">
        <v>810</v>
      </c>
      <c r="AF4302" s="178">
        <v>-2568408.678176329</v>
      </c>
      <c r="AG4302" s="178">
        <v>-6668526.0078579066</v>
      </c>
      <c r="AH4302" s="178">
        <v>-253709.6808150578</v>
      </c>
      <c r="AI4302" t="s">
        <v>21</v>
      </c>
    </row>
    <row r="4303" spans="1:35" hidden="1" x14ac:dyDescent="0.25">
      <c r="A4303" s="179" t="b">
        <f>IF(E4303&lt;&gt;1,"",NOT(ISNA(VLOOKUP(P4303,Mapping!$P:$P,1,FALSE))))</f>
        <v>0</v>
      </c>
      <c r="B4303" s="180" t="str">
        <f t="shared" si="67"/>
        <v/>
      </c>
      <c r="E4303" s="183">
        <v>1</v>
      </c>
      <c r="F4303" t="s">
        <v>6198</v>
      </c>
      <c r="G4303" s="178">
        <v>792470.93435947446</v>
      </c>
      <c r="H4303" t="s">
        <v>1266</v>
      </c>
      <c r="I4303" t="s">
        <v>303</v>
      </c>
      <c r="J4303" s="178">
        <v>354268.6013058754</v>
      </c>
      <c r="K4303" s="178">
        <v>247471.08330099841</v>
      </c>
      <c r="L4303" t="s">
        <v>5</v>
      </c>
      <c r="M4303" t="s">
        <v>21</v>
      </c>
      <c r="N4303" t="s">
        <v>2829</v>
      </c>
      <c r="O4303" t="s">
        <v>21</v>
      </c>
      <c r="P4303" t="s">
        <v>2831</v>
      </c>
      <c r="Q4303" t="s">
        <v>2832</v>
      </c>
      <c r="R4303" t="s">
        <v>1259</v>
      </c>
      <c r="S4303" t="s">
        <v>21</v>
      </c>
      <c r="T4303" t="s">
        <v>1259</v>
      </c>
      <c r="U4303" t="s">
        <v>1259</v>
      </c>
      <c r="V4303" t="s">
        <v>2832</v>
      </c>
      <c r="W4303" t="s">
        <v>1259</v>
      </c>
      <c r="X4303" t="s">
        <v>21</v>
      </c>
      <c r="Y4303" t="s">
        <v>1259</v>
      </c>
      <c r="Z4303" t="s">
        <v>21</v>
      </c>
      <c r="AA4303" t="s">
        <v>6199</v>
      </c>
      <c r="AB4303" t="s">
        <v>6200</v>
      </c>
      <c r="AC4303" t="s">
        <v>3644</v>
      </c>
      <c r="AD4303" s="178">
        <v>548081.16715747304</v>
      </c>
      <c r="AE4303" t="s">
        <v>816</v>
      </c>
      <c r="AF4303" s="178">
        <v>-380968.13358941482</v>
      </c>
      <c r="AG4303" s="178">
        <v>-675832.38552640891</v>
      </c>
      <c r="AH4303" s="178">
        <v>-167599.44365015489</v>
      </c>
      <c r="AI4303" t="s">
        <v>21</v>
      </c>
    </row>
    <row r="4304" spans="1:35" hidden="1" x14ac:dyDescent="0.25">
      <c r="A4304" s="179" t="b">
        <f>IF(E4304&lt;&gt;1,"",NOT(ISNA(VLOOKUP(P4304,Mapping!$P:$P,1,FALSE))))</f>
        <v>0</v>
      </c>
      <c r="B4304" s="180" t="str">
        <f t="shared" si="67"/>
        <v/>
      </c>
      <c r="E4304" s="183">
        <v>1</v>
      </c>
      <c r="F4304" t="s">
        <v>6201</v>
      </c>
      <c r="G4304" s="178">
        <v>547258.67187107564</v>
      </c>
      <c r="H4304" t="s">
        <v>1266</v>
      </c>
      <c r="I4304" t="s">
        <v>402</v>
      </c>
      <c r="J4304" s="178">
        <v>122829.7492304092</v>
      </c>
      <c r="K4304" s="178">
        <v>41953.361354485598</v>
      </c>
      <c r="L4304" t="s">
        <v>5</v>
      </c>
      <c r="M4304" t="s">
        <v>21</v>
      </c>
      <c r="N4304" t="s">
        <v>2829</v>
      </c>
      <c r="O4304" t="s">
        <v>21</v>
      </c>
      <c r="P4304" t="s">
        <v>2831</v>
      </c>
      <c r="Q4304" t="s">
        <v>2832</v>
      </c>
      <c r="R4304" t="s">
        <v>1259</v>
      </c>
      <c r="S4304" t="s">
        <v>21</v>
      </c>
      <c r="T4304" t="s">
        <v>1259</v>
      </c>
      <c r="U4304" t="s">
        <v>1259</v>
      </c>
      <c r="V4304" t="s">
        <v>2832</v>
      </c>
      <c r="W4304" t="s">
        <v>1259</v>
      </c>
      <c r="X4304" t="s">
        <v>21</v>
      </c>
      <c r="Y4304" t="s">
        <v>1259</v>
      </c>
      <c r="Z4304" t="s">
        <v>21</v>
      </c>
      <c r="AA4304" t="s">
        <v>6202</v>
      </c>
      <c r="AB4304" t="s">
        <v>1259</v>
      </c>
      <c r="AC4304" t="s">
        <v>2792</v>
      </c>
      <c r="AD4304" s="178">
        <v>180731.51439947871</v>
      </c>
      <c r="AE4304" t="s">
        <v>818</v>
      </c>
      <c r="AF4304" s="178">
        <v>-56005.966895176389</v>
      </c>
      <c r="AG4304" s="178">
        <v>-250197.57905074651</v>
      </c>
      <c r="AH4304" s="178">
        <v>-65977.78107183706</v>
      </c>
      <c r="AI4304" t="s">
        <v>21</v>
      </c>
    </row>
    <row r="4305" spans="1:35" hidden="1" x14ac:dyDescent="0.25">
      <c r="A4305" s="179" t="b">
        <f>IF(E4305&lt;&gt;1,"",NOT(ISNA(VLOOKUP(P4305,Mapping!$P:$P,1,FALSE))))</f>
        <v>0</v>
      </c>
      <c r="B4305" s="180" t="str">
        <f t="shared" si="67"/>
        <v/>
      </c>
      <c r="E4305" s="183">
        <v>1</v>
      </c>
      <c r="F4305" t="s">
        <v>6203</v>
      </c>
      <c r="G4305" s="178">
        <v>1252726.445986344</v>
      </c>
      <c r="H4305" t="s">
        <v>1266</v>
      </c>
      <c r="I4305" t="s">
        <v>797</v>
      </c>
      <c r="J4305" s="178">
        <v>411623.53054988332</v>
      </c>
      <c r="K4305" s="178">
        <v>220826.33257908089</v>
      </c>
      <c r="L4305" t="s">
        <v>5</v>
      </c>
      <c r="M4305" t="s">
        <v>21</v>
      </c>
      <c r="N4305" t="s">
        <v>2829</v>
      </c>
      <c r="O4305" t="s">
        <v>21</v>
      </c>
      <c r="P4305" t="s">
        <v>2831</v>
      </c>
      <c r="Q4305" t="s">
        <v>2832</v>
      </c>
      <c r="R4305" t="s">
        <v>1259</v>
      </c>
      <c r="S4305" t="s">
        <v>21</v>
      </c>
      <c r="T4305" t="s">
        <v>1259</v>
      </c>
      <c r="U4305" t="s">
        <v>1259</v>
      </c>
      <c r="V4305" t="s">
        <v>2832</v>
      </c>
      <c r="W4305" t="s">
        <v>1259</v>
      </c>
      <c r="X4305" t="s">
        <v>21</v>
      </c>
      <c r="Y4305" t="s">
        <v>1259</v>
      </c>
      <c r="Z4305" t="s">
        <v>21</v>
      </c>
      <c r="AA4305" t="s">
        <v>6204</v>
      </c>
      <c r="AB4305" t="s">
        <v>1259</v>
      </c>
      <c r="AC4305" t="s">
        <v>10202</v>
      </c>
      <c r="AD4305" s="178">
        <v>680999.23984754237</v>
      </c>
      <c r="AE4305" t="s">
        <v>808</v>
      </c>
      <c r="AF4305" s="178">
        <v>-425434.41846931301</v>
      </c>
      <c r="AG4305" s="178">
        <v>-509687.05985364871</v>
      </c>
      <c r="AH4305" s="178">
        <v>-121676.0256547614</v>
      </c>
      <c r="AI4305" t="s">
        <v>21</v>
      </c>
    </row>
    <row r="4306" spans="1:35" hidden="1" x14ac:dyDescent="0.25">
      <c r="A4306" s="179" t="b">
        <f>IF(E4306&lt;&gt;1,"",NOT(ISNA(VLOOKUP(P4306,Mapping!$P:$P,1,FALSE))))</f>
        <v>0</v>
      </c>
      <c r="B4306" s="180" t="str">
        <f t="shared" si="67"/>
        <v/>
      </c>
      <c r="E4306" s="183">
        <v>1</v>
      </c>
      <c r="F4306" t="s">
        <v>6203</v>
      </c>
      <c r="G4306" s="178">
        <v>369747.45322063903</v>
      </c>
      <c r="H4306" t="s">
        <v>1266</v>
      </c>
      <c r="I4306" t="s">
        <v>797</v>
      </c>
      <c r="J4306" s="178">
        <v>121492.40769534001</v>
      </c>
      <c r="K4306" s="178">
        <v>65177.816223781672</v>
      </c>
      <c r="L4306" t="s">
        <v>5</v>
      </c>
      <c r="M4306" t="s">
        <v>21</v>
      </c>
      <c r="N4306" t="s">
        <v>2829</v>
      </c>
      <c r="O4306" t="s">
        <v>21</v>
      </c>
      <c r="P4306" t="s">
        <v>2836</v>
      </c>
      <c r="Q4306" t="s">
        <v>2837</v>
      </c>
      <c r="R4306" t="s">
        <v>1259</v>
      </c>
      <c r="S4306" t="s">
        <v>21</v>
      </c>
      <c r="T4306" t="s">
        <v>1259</v>
      </c>
      <c r="U4306" t="s">
        <v>1259</v>
      </c>
      <c r="V4306" t="s">
        <v>2837</v>
      </c>
      <c r="W4306" t="s">
        <v>1259</v>
      </c>
      <c r="X4306" t="s">
        <v>21</v>
      </c>
      <c r="Y4306" t="s">
        <v>1259</v>
      </c>
      <c r="Z4306" t="s">
        <v>21</v>
      </c>
      <c r="AA4306" t="s">
        <v>6204</v>
      </c>
      <c r="AB4306" t="s">
        <v>1259</v>
      </c>
      <c r="AC4306" t="s">
        <v>7384</v>
      </c>
      <c r="AD4306" s="178">
        <v>200999.7756378199</v>
      </c>
      <c r="AE4306" t="s">
        <v>808</v>
      </c>
      <c r="AF4306" s="178">
        <v>-125568.7490636299</v>
      </c>
      <c r="AG4306" s="178">
        <v>-150436.26876737649</v>
      </c>
      <c r="AH4306" s="178">
        <v>-35913.188188850298</v>
      </c>
      <c r="AI4306" t="s">
        <v>21</v>
      </c>
    </row>
    <row r="4307" spans="1:35" hidden="1" x14ac:dyDescent="0.25">
      <c r="A4307" s="179" t="b">
        <f>IF(E4307&lt;&gt;1,"",NOT(ISNA(VLOOKUP(P4307,Mapping!$P:$P,1,FALSE))))</f>
        <v>0</v>
      </c>
      <c r="B4307" s="180" t="str">
        <f t="shared" si="67"/>
        <v/>
      </c>
      <c r="E4307" s="183">
        <v>1</v>
      </c>
      <c r="F4307" t="s">
        <v>6205</v>
      </c>
      <c r="G4307" s="178">
        <v>1446441.1035274039</v>
      </c>
      <c r="H4307" t="s">
        <v>1266</v>
      </c>
      <c r="I4307" t="s">
        <v>561</v>
      </c>
      <c r="J4307" s="178">
        <v>364590.94456906861</v>
      </c>
      <c r="K4307" s="178">
        <v>167008.00904145499</v>
      </c>
      <c r="L4307" t="s">
        <v>5</v>
      </c>
      <c r="M4307" t="s">
        <v>21</v>
      </c>
      <c r="N4307" t="s">
        <v>2829</v>
      </c>
      <c r="O4307" t="s">
        <v>21</v>
      </c>
      <c r="P4307" t="s">
        <v>2831</v>
      </c>
      <c r="Q4307" t="s">
        <v>2832</v>
      </c>
      <c r="R4307" t="s">
        <v>1259</v>
      </c>
      <c r="S4307" t="s">
        <v>21</v>
      </c>
      <c r="T4307" t="s">
        <v>1259</v>
      </c>
      <c r="U4307" t="s">
        <v>1259</v>
      </c>
      <c r="V4307" t="s">
        <v>2832</v>
      </c>
      <c r="W4307" t="s">
        <v>1259</v>
      </c>
      <c r="X4307" t="s">
        <v>21</v>
      </c>
      <c r="Y4307" t="s">
        <v>1259</v>
      </c>
      <c r="Z4307" t="s">
        <v>21</v>
      </c>
      <c r="AA4307" t="s">
        <v>6206</v>
      </c>
      <c r="AB4307" t="s">
        <v>1259</v>
      </c>
      <c r="AC4307" t="s">
        <v>10203</v>
      </c>
      <c r="AD4307" s="178">
        <v>495024.63333475549</v>
      </c>
      <c r="AE4307" t="s">
        <v>817</v>
      </c>
      <c r="AF4307" s="178">
        <v>-354547.78564904438</v>
      </c>
      <c r="AG4307" s="178">
        <v>-62326.205293292878</v>
      </c>
      <c r="AH4307" s="178">
        <v>-247135.11280691301</v>
      </c>
      <c r="AI4307" t="s">
        <v>21</v>
      </c>
    </row>
    <row r="4308" spans="1:35" hidden="1" x14ac:dyDescent="0.25">
      <c r="A4308" s="179" t="b">
        <f>IF(E4308&lt;&gt;1,"",NOT(ISNA(VLOOKUP(P4308,Mapping!$P:$P,1,FALSE))))</f>
        <v>0</v>
      </c>
      <c r="B4308" s="180" t="str">
        <f t="shared" si="67"/>
        <v/>
      </c>
      <c r="E4308" s="183">
        <v>1</v>
      </c>
      <c r="F4308" t="s">
        <v>6205</v>
      </c>
      <c r="G4308" s="178">
        <v>3639941.460495695</v>
      </c>
      <c r="H4308" t="s">
        <v>1266</v>
      </c>
      <c r="I4308" t="s">
        <v>561</v>
      </c>
      <c r="J4308" s="178">
        <v>917486.16104858741</v>
      </c>
      <c r="K4308" s="178">
        <v>420272.47072996019</v>
      </c>
      <c r="L4308" t="s">
        <v>5</v>
      </c>
      <c r="M4308" t="s">
        <v>21</v>
      </c>
      <c r="N4308" t="s">
        <v>2829</v>
      </c>
      <c r="O4308" t="s">
        <v>21</v>
      </c>
      <c r="P4308" t="s">
        <v>2851</v>
      </c>
      <c r="Q4308" t="s">
        <v>2834</v>
      </c>
      <c r="R4308" t="s">
        <v>1259</v>
      </c>
      <c r="S4308" t="s">
        <v>21</v>
      </c>
      <c r="T4308" t="s">
        <v>1259</v>
      </c>
      <c r="U4308" t="s">
        <v>1259</v>
      </c>
      <c r="V4308" t="s">
        <v>2834</v>
      </c>
      <c r="W4308" t="s">
        <v>1259</v>
      </c>
      <c r="X4308" t="s">
        <v>21</v>
      </c>
      <c r="Y4308" t="s">
        <v>1259</v>
      </c>
      <c r="Z4308" t="s">
        <v>21</v>
      </c>
      <c r="AA4308" t="s">
        <v>6206</v>
      </c>
      <c r="AB4308" t="s">
        <v>1259</v>
      </c>
      <c r="AC4308" t="s">
        <v>10204</v>
      </c>
      <c r="AD4308" s="178">
        <v>1245720.0520973101</v>
      </c>
      <c r="AE4308" t="s">
        <v>817</v>
      </c>
      <c r="AF4308" s="178">
        <v>-892212.7431000839</v>
      </c>
      <c r="AG4308" s="178">
        <v>-156842.70736580671</v>
      </c>
      <c r="AH4308" s="178">
        <v>-621910.79972522426</v>
      </c>
      <c r="AI4308" t="s">
        <v>21</v>
      </c>
    </row>
    <row r="4309" spans="1:35" hidden="1" x14ac:dyDescent="0.25">
      <c r="A4309" s="179" t="b">
        <f>IF(E4309&lt;&gt;1,"",NOT(ISNA(VLOOKUP(P4309,Mapping!$P:$P,1,FALSE))))</f>
        <v>0</v>
      </c>
      <c r="B4309" s="180" t="str">
        <f t="shared" si="67"/>
        <v/>
      </c>
      <c r="E4309" s="183">
        <v>1</v>
      </c>
      <c r="F4309" t="s">
        <v>6205</v>
      </c>
      <c r="G4309" s="178">
        <v>2446251.759226569</v>
      </c>
      <c r="H4309" t="s">
        <v>1266</v>
      </c>
      <c r="I4309" t="s">
        <v>561</v>
      </c>
      <c r="J4309" s="178">
        <v>616603.90967537556</v>
      </c>
      <c r="K4309" s="178">
        <v>282447.47395955498</v>
      </c>
      <c r="L4309" t="s">
        <v>5</v>
      </c>
      <c r="M4309" t="s">
        <v>21</v>
      </c>
      <c r="N4309" t="s">
        <v>2829</v>
      </c>
      <c r="O4309" t="s">
        <v>21</v>
      </c>
      <c r="P4309" t="s">
        <v>2836</v>
      </c>
      <c r="Q4309" t="s">
        <v>2837</v>
      </c>
      <c r="R4309" t="s">
        <v>1259</v>
      </c>
      <c r="S4309" t="s">
        <v>21</v>
      </c>
      <c r="T4309" t="s">
        <v>1259</v>
      </c>
      <c r="U4309" t="s">
        <v>1259</v>
      </c>
      <c r="V4309" t="s">
        <v>2837</v>
      </c>
      <c r="W4309" t="s">
        <v>1259</v>
      </c>
      <c r="X4309" t="s">
        <v>21</v>
      </c>
      <c r="Y4309" t="s">
        <v>1259</v>
      </c>
      <c r="Z4309" t="s">
        <v>21</v>
      </c>
      <c r="AA4309" t="s">
        <v>6206</v>
      </c>
      <c r="AB4309" t="s">
        <v>1259</v>
      </c>
      <c r="AC4309" t="s">
        <v>10205</v>
      </c>
      <c r="AD4309" s="178">
        <v>837196.12032768293</v>
      </c>
      <c r="AE4309" t="s">
        <v>817</v>
      </c>
      <c r="AF4309" s="178">
        <v>-599618.7070864914</v>
      </c>
      <c r="AG4309" s="178">
        <v>-105407.395415423</v>
      </c>
      <c r="AH4309" s="178">
        <v>-417960.12502427772</v>
      </c>
      <c r="AI4309" t="s">
        <v>21</v>
      </c>
    </row>
    <row r="4310" spans="1:35" hidden="1" x14ac:dyDescent="0.25">
      <c r="A4310" s="179" t="b">
        <f>IF(E4310&lt;&gt;1,"",NOT(ISNA(VLOOKUP(P4310,Mapping!$P:$P,1,FALSE))))</f>
        <v>0</v>
      </c>
      <c r="B4310" s="180" t="str">
        <f t="shared" si="67"/>
        <v/>
      </c>
      <c r="E4310" s="183">
        <v>1</v>
      </c>
      <c r="F4310" t="s">
        <v>6207</v>
      </c>
      <c r="G4310" s="178">
        <v>47013272.754682817</v>
      </c>
      <c r="H4310" t="s">
        <v>1266</v>
      </c>
      <c r="I4310" t="s">
        <v>303</v>
      </c>
      <c r="J4310" s="178">
        <v>30956914.911367811</v>
      </c>
      <c r="K4310" s="178">
        <v>16599978.16605405</v>
      </c>
      <c r="L4310" t="s">
        <v>5</v>
      </c>
      <c r="M4310" t="s">
        <v>21</v>
      </c>
      <c r="N4310" t="s">
        <v>2829</v>
      </c>
      <c r="O4310" t="s">
        <v>21</v>
      </c>
      <c r="P4310" t="s">
        <v>2831</v>
      </c>
      <c r="Q4310" t="s">
        <v>2832</v>
      </c>
      <c r="R4310" t="s">
        <v>1259</v>
      </c>
      <c r="S4310" t="s">
        <v>21</v>
      </c>
      <c r="T4310" t="s">
        <v>1259</v>
      </c>
      <c r="U4310" t="s">
        <v>1259</v>
      </c>
      <c r="V4310" t="s">
        <v>2832</v>
      </c>
      <c r="W4310" t="s">
        <v>1259</v>
      </c>
      <c r="X4310" t="s">
        <v>21</v>
      </c>
      <c r="Y4310" t="s">
        <v>1259</v>
      </c>
      <c r="Z4310" t="s">
        <v>21</v>
      </c>
      <c r="AA4310" t="s">
        <v>6208</v>
      </c>
      <c r="AB4310" t="s">
        <v>6209</v>
      </c>
      <c r="AC4310" t="s">
        <v>12436</v>
      </c>
      <c r="AD4310" s="178">
        <v>34642118.55778981</v>
      </c>
      <c r="AE4310" t="s">
        <v>807</v>
      </c>
      <c r="AF4310" s="178">
        <v>-15701299.6065806</v>
      </c>
      <c r="AG4310" s="178">
        <v>-21448961.268346172</v>
      </c>
      <c r="AH4310" s="178">
        <v>-20233888.797235388</v>
      </c>
      <c r="AI4310" t="s">
        <v>21</v>
      </c>
    </row>
    <row r="4311" spans="1:35" hidden="1" x14ac:dyDescent="0.25">
      <c r="A4311" s="179" t="b">
        <f>IF(E4311&lt;&gt;1,"",NOT(ISNA(VLOOKUP(P4311,Mapping!$P:$P,1,FALSE))))</f>
        <v>1</v>
      </c>
      <c r="B4311" s="180" t="str">
        <f t="shared" si="67"/>
        <v/>
      </c>
      <c r="E4311" s="183">
        <v>1</v>
      </c>
      <c r="F4311" t="s">
        <v>6207</v>
      </c>
      <c r="G4311" s="178">
        <v>97082748.50393562</v>
      </c>
      <c r="H4311" t="s">
        <v>1266</v>
      </c>
      <c r="I4311" t="s">
        <v>303</v>
      </c>
      <c r="J4311" s="178">
        <v>63926253.347225264</v>
      </c>
      <c r="K4311" s="178">
        <v>34279075.057698973</v>
      </c>
      <c r="L4311" t="s">
        <v>5</v>
      </c>
      <c r="M4311" t="s">
        <v>21</v>
      </c>
      <c r="N4311" t="s">
        <v>2829</v>
      </c>
      <c r="O4311" t="s">
        <v>21</v>
      </c>
      <c r="P4311" t="s">
        <v>182</v>
      </c>
      <c r="Q4311" t="s">
        <v>2834</v>
      </c>
      <c r="R4311" t="s">
        <v>1259</v>
      </c>
      <c r="S4311" t="s">
        <v>21</v>
      </c>
      <c r="T4311" t="s">
        <v>1259</v>
      </c>
      <c r="U4311" t="s">
        <v>1259</v>
      </c>
      <c r="V4311" t="s">
        <v>2834</v>
      </c>
      <c r="W4311" t="s">
        <v>1259</v>
      </c>
      <c r="X4311" t="s">
        <v>21</v>
      </c>
      <c r="Y4311" t="s">
        <v>1259</v>
      </c>
      <c r="Z4311" t="s">
        <v>21</v>
      </c>
      <c r="AA4311" t="s">
        <v>6208</v>
      </c>
      <c r="AB4311" t="s">
        <v>6209</v>
      </c>
      <c r="AC4311" t="s">
        <v>6210</v>
      </c>
      <c r="AD4311" s="178">
        <v>71536225.549293026</v>
      </c>
      <c r="AE4311" t="s">
        <v>807</v>
      </c>
      <c r="AF4311" s="178">
        <v>-32423297.328067321</v>
      </c>
      <c r="AG4311" s="178">
        <v>-44292260.259164669</v>
      </c>
      <c r="AH4311" s="178">
        <v>-41783126.812054157</v>
      </c>
      <c r="AI4311" t="s">
        <v>21</v>
      </c>
    </row>
    <row r="4312" spans="1:35" hidden="1" x14ac:dyDescent="0.25">
      <c r="A4312" s="179" t="b">
        <f>IF(E4312&lt;&gt;1,"",NOT(ISNA(VLOOKUP(P4312,Mapping!$P:$P,1,FALSE))))</f>
        <v>0</v>
      </c>
      <c r="B4312" s="180" t="str">
        <f t="shared" si="67"/>
        <v/>
      </c>
      <c r="E4312" s="183">
        <v>1</v>
      </c>
      <c r="F4312" t="s">
        <v>6207</v>
      </c>
      <c r="G4312" s="178">
        <v>22411362.13380314</v>
      </c>
      <c r="H4312" t="s">
        <v>1266</v>
      </c>
      <c r="I4312" t="s">
        <v>303</v>
      </c>
      <c r="J4312" s="178">
        <v>14757250.23961214</v>
      </c>
      <c r="K4312" s="178">
        <v>7913257.2631971296</v>
      </c>
      <c r="L4312" t="s">
        <v>5</v>
      </c>
      <c r="M4312" t="s">
        <v>21</v>
      </c>
      <c r="N4312" t="s">
        <v>2829</v>
      </c>
      <c r="O4312" t="s">
        <v>21</v>
      </c>
      <c r="P4312" t="s">
        <v>2842</v>
      </c>
      <c r="Q4312" t="s">
        <v>2834</v>
      </c>
      <c r="R4312" t="s">
        <v>1259</v>
      </c>
      <c r="S4312" t="s">
        <v>21</v>
      </c>
      <c r="T4312" t="s">
        <v>1259</v>
      </c>
      <c r="U4312" t="s">
        <v>1259</v>
      </c>
      <c r="V4312" t="s">
        <v>2834</v>
      </c>
      <c r="W4312" t="s">
        <v>1259</v>
      </c>
      <c r="X4312" t="s">
        <v>21</v>
      </c>
      <c r="Y4312" t="s">
        <v>1259</v>
      </c>
      <c r="Z4312" t="s">
        <v>21</v>
      </c>
      <c r="AA4312" t="s">
        <v>6208</v>
      </c>
      <c r="AB4312" t="s">
        <v>6209</v>
      </c>
      <c r="AC4312" t="s">
        <v>6368</v>
      </c>
      <c r="AD4312" s="178">
        <v>16513997.40094538</v>
      </c>
      <c r="AE4312" t="s">
        <v>807</v>
      </c>
      <c r="AF4312" s="178">
        <v>-7484854.6130915396</v>
      </c>
      <c r="AG4312" s="178">
        <v>-10224781.433259031</v>
      </c>
      <c r="AH4312" s="178">
        <v>-9645552.8968630712</v>
      </c>
      <c r="AI4312" t="s">
        <v>21</v>
      </c>
    </row>
    <row r="4313" spans="1:35" hidden="1" x14ac:dyDescent="0.25">
      <c r="A4313" s="179" t="b">
        <f>IF(E4313&lt;&gt;1,"",NOT(ISNA(VLOOKUP(P4313,Mapping!$P:$P,1,FALSE))))</f>
        <v>0</v>
      </c>
      <c r="B4313" s="180" t="str">
        <f t="shared" si="67"/>
        <v/>
      </c>
      <c r="E4313" s="183">
        <v>1</v>
      </c>
      <c r="F4313" t="s">
        <v>6207</v>
      </c>
      <c r="G4313" s="178">
        <v>1304430.4590651351</v>
      </c>
      <c r="H4313" t="s">
        <v>1266</v>
      </c>
      <c r="I4313" t="s">
        <v>303</v>
      </c>
      <c r="J4313" s="178">
        <v>858930.68835659057</v>
      </c>
      <c r="K4313" s="178">
        <v>460583.06241741608</v>
      </c>
      <c r="L4313" t="s">
        <v>5</v>
      </c>
      <c r="M4313" t="s">
        <v>21</v>
      </c>
      <c r="N4313" t="s">
        <v>2829</v>
      </c>
      <c r="O4313" t="s">
        <v>21</v>
      </c>
      <c r="P4313" t="s">
        <v>2851</v>
      </c>
      <c r="Q4313" t="s">
        <v>2834</v>
      </c>
      <c r="R4313" t="s">
        <v>1259</v>
      </c>
      <c r="S4313" t="s">
        <v>21</v>
      </c>
      <c r="T4313" t="s">
        <v>1259</v>
      </c>
      <c r="U4313" t="s">
        <v>1259</v>
      </c>
      <c r="V4313" t="s">
        <v>2834</v>
      </c>
      <c r="W4313" t="s">
        <v>1259</v>
      </c>
      <c r="X4313" t="s">
        <v>21</v>
      </c>
      <c r="Y4313" t="s">
        <v>1259</v>
      </c>
      <c r="Z4313" t="s">
        <v>21</v>
      </c>
      <c r="AA4313" t="s">
        <v>6208</v>
      </c>
      <c r="AB4313" t="s">
        <v>6209</v>
      </c>
      <c r="AC4313" t="s">
        <v>12624</v>
      </c>
      <c r="AD4313" s="178">
        <v>961180.36387555115</v>
      </c>
      <c r="AE4313" t="s">
        <v>807</v>
      </c>
      <c r="AF4313" s="178">
        <v>-435648.3234129044</v>
      </c>
      <c r="AG4313" s="178">
        <v>-595122.96750181529</v>
      </c>
      <c r="AH4313" s="178">
        <v>-561409.56172470807</v>
      </c>
      <c r="AI4313" t="s">
        <v>21</v>
      </c>
    </row>
    <row r="4314" spans="1:35" hidden="1" x14ac:dyDescent="0.25">
      <c r="A4314" s="179" t="b">
        <f>IF(E4314&lt;&gt;1,"",NOT(ISNA(VLOOKUP(P4314,Mapping!$P:$P,1,FALSE))))</f>
        <v>0</v>
      </c>
      <c r="B4314" s="180" t="str">
        <f t="shared" si="67"/>
        <v/>
      </c>
      <c r="E4314" s="183">
        <v>1</v>
      </c>
      <c r="F4314" t="s">
        <v>6207</v>
      </c>
      <c r="G4314" s="178">
        <v>3931375.4185833931</v>
      </c>
      <c r="H4314" t="s">
        <v>1266</v>
      </c>
      <c r="I4314" t="s">
        <v>303</v>
      </c>
      <c r="J4314" s="178">
        <v>2588699.8965756209</v>
      </c>
      <c r="K4314" s="178">
        <v>1388134.505155155</v>
      </c>
      <c r="L4314" t="s">
        <v>5</v>
      </c>
      <c r="M4314" t="s">
        <v>21</v>
      </c>
      <c r="N4314" t="s">
        <v>2829</v>
      </c>
      <c r="O4314" t="s">
        <v>21</v>
      </c>
      <c r="P4314" t="s">
        <v>2835</v>
      </c>
      <c r="Q4314" t="s">
        <v>2834</v>
      </c>
      <c r="R4314" t="s">
        <v>1259</v>
      </c>
      <c r="S4314" t="s">
        <v>21</v>
      </c>
      <c r="T4314" t="s">
        <v>1259</v>
      </c>
      <c r="U4314" t="s">
        <v>1259</v>
      </c>
      <c r="V4314" t="s">
        <v>2834</v>
      </c>
      <c r="W4314" t="s">
        <v>1259</v>
      </c>
      <c r="X4314" t="s">
        <v>21</v>
      </c>
      <c r="Y4314" t="s">
        <v>1259</v>
      </c>
      <c r="Z4314" t="s">
        <v>21</v>
      </c>
      <c r="AA4314" t="s">
        <v>6208</v>
      </c>
      <c r="AB4314" t="s">
        <v>6209</v>
      </c>
      <c r="AC4314" t="s">
        <v>12625</v>
      </c>
      <c r="AD4314" s="178">
        <v>2896866.4669740791</v>
      </c>
      <c r="AE4314" t="s">
        <v>807</v>
      </c>
      <c r="AF4314" s="178">
        <v>-1312984.604054726</v>
      </c>
      <c r="AG4314" s="178">
        <v>-1793619.4215733299</v>
      </c>
      <c r="AH4314" s="178">
        <v>-1692011.8166391151</v>
      </c>
      <c r="AI4314" t="s">
        <v>21</v>
      </c>
    </row>
    <row r="4315" spans="1:35" hidden="1" x14ac:dyDescent="0.25">
      <c r="A4315" s="179" t="b">
        <f>IF(E4315&lt;&gt;1,"",NOT(ISNA(VLOOKUP(P4315,Mapping!$P:$P,1,FALSE))))</f>
        <v>0</v>
      </c>
      <c r="B4315" s="180" t="str">
        <f t="shared" si="67"/>
        <v/>
      </c>
      <c r="E4315" s="183">
        <v>1</v>
      </c>
      <c r="F4315" t="s">
        <v>6207</v>
      </c>
      <c r="G4315" s="178">
        <v>30663871.652463671</v>
      </c>
      <c r="H4315" t="s">
        <v>1266</v>
      </c>
      <c r="I4315" t="s">
        <v>303</v>
      </c>
      <c r="J4315" s="178">
        <v>20191295.13811329</v>
      </c>
      <c r="K4315" s="178">
        <v>10827146.677783201</v>
      </c>
      <c r="L4315" t="s">
        <v>5</v>
      </c>
      <c r="M4315" t="s">
        <v>21</v>
      </c>
      <c r="N4315" t="s">
        <v>2829</v>
      </c>
      <c r="O4315" t="s">
        <v>21</v>
      </c>
      <c r="P4315" t="s">
        <v>2836</v>
      </c>
      <c r="Q4315" t="s">
        <v>2837</v>
      </c>
      <c r="R4315" t="s">
        <v>1259</v>
      </c>
      <c r="S4315" t="s">
        <v>21</v>
      </c>
      <c r="T4315" t="s">
        <v>1259</v>
      </c>
      <c r="U4315" t="s">
        <v>1259</v>
      </c>
      <c r="V4315" t="s">
        <v>2837</v>
      </c>
      <c r="W4315" t="s">
        <v>1259</v>
      </c>
      <c r="X4315" t="s">
        <v>21</v>
      </c>
      <c r="Y4315" t="s">
        <v>1259</v>
      </c>
      <c r="Z4315" t="s">
        <v>21</v>
      </c>
      <c r="AA4315" t="s">
        <v>6208</v>
      </c>
      <c r="AB4315" t="s">
        <v>6209</v>
      </c>
      <c r="AC4315" t="s">
        <v>10206</v>
      </c>
      <c r="AD4315" s="178">
        <v>22594927.240407608</v>
      </c>
      <c r="AE4315" t="s">
        <v>807</v>
      </c>
      <c r="AF4315" s="178">
        <v>-10240993.823709261</v>
      </c>
      <c r="AG4315" s="178">
        <v>-13989840.674210871</v>
      </c>
      <c r="AH4315" s="178">
        <v>-13197323.49513676</v>
      </c>
      <c r="AI4315" t="s">
        <v>21</v>
      </c>
    </row>
    <row r="4316" spans="1:35" hidden="1" x14ac:dyDescent="0.25">
      <c r="A4316" s="179" t="b">
        <f>IF(E4316&lt;&gt;1,"",NOT(ISNA(VLOOKUP(P4316,Mapping!$P:$P,1,FALSE))))</f>
        <v>0</v>
      </c>
      <c r="B4316" s="180" t="str">
        <f t="shared" si="67"/>
        <v/>
      </c>
      <c r="E4316" s="183">
        <v>1</v>
      </c>
      <c r="F4316" t="s">
        <v>6211</v>
      </c>
      <c r="G4316" s="178">
        <v>877095.08585941826</v>
      </c>
      <c r="H4316" t="s">
        <v>1266</v>
      </c>
      <c r="I4316" t="s">
        <v>303</v>
      </c>
      <c r="J4316" s="178">
        <v>374760.9599590273</v>
      </c>
      <c r="K4316" s="178">
        <v>143493.009373632</v>
      </c>
      <c r="L4316" t="s">
        <v>5</v>
      </c>
      <c r="M4316" t="s">
        <v>21</v>
      </c>
      <c r="N4316" t="s">
        <v>2829</v>
      </c>
      <c r="O4316" t="s">
        <v>21</v>
      </c>
      <c r="P4316" t="s">
        <v>2831</v>
      </c>
      <c r="Q4316" t="s">
        <v>2832</v>
      </c>
      <c r="R4316" t="s">
        <v>1259</v>
      </c>
      <c r="S4316" t="s">
        <v>21</v>
      </c>
      <c r="T4316" t="s">
        <v>1259</v>
      </c>
      <c r="U4316" t="s">
        <v>1259</v>
      </c>
      <c r="V4316" t="s">
        <v>2832</v>
      </c>
      <c r="W4316" t="s">
        <v>1259</v>
      </c>
      <c r="X4316" t="s">
        <v>21</v>
      </c>
      <c r="Y4316" t="s">
        <v>1259</v>
      </c>
      <c r="Z4316" t="s">
        <v>21</v>
      </c>
      <c r="AA4316" t="s">
        <v>6212</v>
      </c>
      <c r="AB4316" t="s">
        <v>6213</v>
      </c>
      <c r="AC4316" t="s">
        <v>10207</v>
      </c>
      <c r="AD4316" s="178">
        <v>471656.83186070021</v>
      </c>
      <c r="AE4316" t="s">
        <v>808</v>
      </c>
      <c r="AF4316" s="178">
        <v>100925.31027813219</v>
      </c>
      <c r="AG4316" s="178">
        <v>817118.7927282661</v>
      </c>
      <c r="AH4316" s="178">
        <v>-310304.60657857149</v>
      </c>
      <c r="AI4316" t="s">
        <v>21</v>
      </c>
    </row>
    <row r="4317" spans="1:35" hidden="1" x14ac:dyDescent="0.25">
      <c r="A4317" s="179" t="b">
        <f>IF(E4317&lt;&gt;1,"",NOT(ISNA(VLOOKUP(P4317,Mapping!$P:$P,1,FALSE))))</f>
        <v>0</v>
      </c>
      <c r="B4317" s="180" t="str">
        <f t="shared" si="67"/>
        <v/>
      </c>
      <c r="E4317" s="183">
        <v>1</v>
      </c>
      <c r="F4317" t="s">
        <v>6214</v>
      </c>
      <c r="G4317" s="178">
        <v>9127866.8275139462</v>
      </c>
      <c r="H4317" t="s">
        <v>1266</v>
      </c>
      <c r="I4317" t="s">
        <v>303</v>
      </c>
      <c r="J4317" s="178">
        <v>2539712.5437249918</v>
      </c>
      <c r="K4317" s="178">
        <v>1585988.366108353</v>
      </c>
      <c r="L4317" t="s">
        <v>5</v>
      </c>
      <c r="M4317" t="s">
        <v>21</v>
      </c>
      <c r="N4317" t="s">
        <v>2829</v>
      </c>
      <c r="O4317" t="s">
        <v>21</v>
      </c>
      <c r="P4317" t="s">
        <v>2831</v>
      </c>
      <c r="Q4317" t="s">
        <v>2832</v>
      </c>
      <c r="R4317" t="s">
        <v>1259</v>
      </c>
      <c r="S4317" t="s">
        <v>21</v>
      </c>
      <c r="T4317" t="s">
        <v>1259</v>
      </c>
      <c r="U4317" t="s">
        <v>1259</v>
      </c>
      <c r="V4317" t="s">
        <v>2832</v>
      </c>
      <c r="W4317" t="s">
        <v>1259</v>
      </c>
      <c r="X4317" t="s">
        <v>21</v>
      </c>
      <c r="Y4317" t="s">
        <v>1259</v>
      </c>
      <c r="Z4317" t="s">
        <v>21</v>
      </c>
      <c r="AA4317" t="s">
        <v>6215</v>
      </c>
      <c r="AB4317" t="s">
        <v>6216</v>
      </c>
      <c r="AC4317" t="s">
        <v>10208</v>
      </c>
      <c r="AD4317" s="178">
        <v>3733247.2200852931</v>
      </c>
      <c r="AE4317" t="s">
        <v>816</v>
      </c>
      <c r="AF4317" s="178">
        <v>-2479446.200507462</v>
      </c>
      <c r="AG4317" s="178">
        <v>-6298058.9045527875</v>
      </c>
      <c r="AH4317" s="178">
        <v>-1020554.3214370609</v>
      </c>
      <c r="AI4317" t="s">
        <v>21</v>
      </c>
    </row>
    <row r="4318" spans="1:35" hidden="1" x14ac:dyDescent="0.25">
      <c r="A4318" s="179" t="b">
        <f>IF(E4318&lt;&gt;1,"",NOT(ISNA(VLOOKUP(P4318,Mapping!$P:$P,1,FALSE))))</f>
        <v>0</v>
      </c>
      <c r="B4318" s="180" t="str">
        <f t="shared" si="67"/>
        <v/>
      </c>
      <c r="E4318" s="183">
        <v>1</v>
      </c>
      <c r="F4318" t="s">
        <v>6214</v>
      </c>
      <c r="G4318" s="178">
        <v>5102116.6332746167</v>
      </c>
      <c r="H4318" t="s">
        <v>1266</v>
      </c>
      <c r="I4318" t="s">
        <v>303</v>
      </c>
      <c r="J4318" s="178">
        <v>1419598.889635057</v>
      </c>
      <c r="K4318" s="178">
        <v>886504.78537988919</v>
      </c>
      <c r="L4318" t="s">
        <v>5</v>
      </c>
      <c r="M4318" t="s">
        <v>21</v>
      </c>
      <c r="N4318" t="s">
        <v>2829</v>
      </c>
      <c r="O4318" t="s">
        <v>21</v>
      </c>
      <c r="P4318" t="s">
        <v>2836</v>
      </c>
      <c r="Q4318" t="s">
        <v>2837</v>
      </c>
      <c r="R4318" t="s">
        <v>1259</v>
      </c>
      <c r="S4318" t="s">
        <v>21</v>
      </c>
      <c r="T4318" t="s">
        <v>1259</v>
      </c>
      <c r="U4318" t="s">
        <v>1259</v>
      </c>
      <c r="V4318" t="s">
        <v>2837</v>
      </c>
      <c r="W4318" t="s">
        <v>1259</v>
      </c>
      <c r="X4318" t="s">
        <v>21</v>
      </c>
      <c r="Y4318" t="s">
        <v>1259</v>
      </c>
      <c r="Z4318" t="s">
        <v>21</v>
      </c>
      <c r="AA4318" t="s">
        <v>6215</v>
      </c>
      <c r="AB4318" t="s">
        <v>6216</v>
      </c>
      <c r="AC4318" t="s">
        <v>10209</v>
      </c>
      <c r="AD4318" s="178">
        <v>2086737.5803850449</v>
      </c>
      <c r="AE4318" t="s">
        <v>816</v>
      </c>
      <c r="AF4318" s="178">
        <v>-1385912.386756866</v>
      </c>
      <c r="AG4318" s="178">
        <v>-3520365.89725465</v>
      </c>
      <c r="AH4318" s="178">
        <v>-570449.51213234197</v>
      </c>
      <c r="AI4318" t="s">
        <v>21</v>
      </c>
    </row>
    <row r="4319" spans="1:35" hidden="1" x14ac:dyDescent="0.25">
      <c r="A4319" s="179" t="b">
        <f>IF(E4319&lt;&gt;1,"",NOT(ISNA(VLOOKUP(P4319,Mapping!$P:$P,1,FALSE))))</f>
        <v>0</v>
      </c>
      <c r="B4319" s="180" t="str">
        <f t="shared" si="67"/>
        <v/>
      </c>
      <c r="E4319" s="183">
        <v>1</v>
      </c>
      <c r="F4319" t="s">
        <v>6217</v>
      </c>
      <c r="G4319" s="178">
        <v>1259631.5838741651</v>
      </c>
      <c r="H4319" t="s">
        <v>1266</v>
      </c>
      <c r="I4319" t="s">
        <v>303</v>
      </c>
      <c r="J4319" s="178">
        <v>687945.26203400816</v>
      </c>
      <c r="K4319" s="178">
        <v>337019.36980064347</v>
      </c>
      <c r="L4319" t="s">
        <v>5</v>
      </c>
      <c r="M4319" t="s">
        <v>21</v>
      </c>
      <c r="N4319" t="s">
        <v>2829</v>
      </c>
      <c r="O4319" t="s">
        <v>21</v>
      </c>
      <c r="P4319" t="s">
        <v>2831</v>
      </c>
      <c r="Q4319" t="s">
        <v>2832</v>
      </c>
      <c r="R4319" t="s">
        <v>1259</v>
      </c>
      <c r="S4319" t="s">
        <v>21</v>
      </c>
      <c r="T4319" t="s">
        <v>1259</v>
      </c>
      <c r="U4319" t="s">
        <v>1259</v>
      </c>
      <c r="V4319" t="s">
        <v>2832</v>
      </c>
      <c r="W4319" t="s">
        <v>1259</v>
      </c>
      <c r="X4319" t="s">
        <v>21</v>
      </c>
      <c r="Y4319" t="s">
        <v>1259</v>
      </c>
      <c r="Z4319" t="s">
        <v>21</v>
      </c>
      <c r="AA4319" t="s">
        <v>6218</v>
      </c>
      <c r="AB4319" t="s">
        <v>6219</v>
      </c>
      <c r="AC4319" t="s">
        <v>7402</v>
      </c>
      <c r="AD4319" s="178">
        <v>952503.94410937827</v>
      </c>
      <c r="AE4319" t="s">
        <v>811</v>
      </c>
      <c r="AF4319" s="178">
        <v>-562924.94707590551</v>
      </c>
      <c r="AG4319" s="178">
        <v>169554.86214516751</v>
      </c>
      <c r="AH4319" s="178">
        <v>-687902.99850006145</v>
      </c>
      <c r="AI4319" t="s">
        <v>21</v>
      </c>
    </row>
    <row r="4320" spans="1:35" hidden="1" x14ac:dyDescent="0.25">
      <c r="A4320" s="179" t="b">
        <f>IF(E4320&lt;&gt;1,"",NOT(ISNA(VLOOKUP(P4320,Mapping!$P:$P,1,FALSE))))</f>
        <v>0</v>
      </c>
      <c r="B4320" s="180" t="str">
        <f t="shared" si="67"/>
        <v/>
      </c>
      <c r="E4320" s="183">
        <v>1</v>
      </c>
      <c r="F4320" t="s">
        <v>6217</v>
      </c>
      <c r="G4320" s="178">
        <v>772285.82287448784</v>
      </c>
      <c r="H4320" t="s">
        <v>1266</v>
      </c>
      <c r="I4320" t="s">
        <v>303</v>
      </c>
      <c r="J4320" s="178">
        <v>421782.3525419127</v>
      </c>
      <c r="K4320" s="178">
        <v>206628.10036139301</v>
      </c>
      <c r="L4320" t="s">
        <v>5</v>
      </c>
      <c r="M4320" t="s">
        <v>21</v>
      </c>
      <c r="N4320" t="s">
        <v>2829</v>
      </c>
      <c r="O4320" t="s">
        <v>21</v>
      </c>
      <c r="P4320" t="s">
        <v>2836</v>
      </c>
      <c r="Q4320" t="s">
        <v>2837</v>
      </c>
      <c r="R4320" t="s">
        <v>1259</v>
      </c>
      <c r="S4320" t="s">
        <v>21</v>
      </c>
      <c r="T4320" t="s">
        <v>1259</v>
      </c>
      <c r="U4320" t="s">
        <v>1259</v>
      </c>
      <c r="V4320" t="s">
        <v>2837</v>
      </c>
      <c r="W4320" t="s">
        <v>1259</v>
      </c>
      <c r="X4320" t="s">
        <v>21</v>
      </c>
      <c r="Y4320" t="s">
        <v>1259</v>
      </c>
      <c r="Z4320" t="s">
        <v>21</v>
      </c>
      <c r="AA4320" t="s">
        <v>6218</v>
      </c>
      <c r="AB4320" t="s">
        <v>6219</v>
      </c>
      <c r="AC4320" t="s">
        <v>7061</v>
      </c>
      <c r="AD4320" s="178">
        <v>583984.47743367299</v>
      </c>
      <c r="AE4320" t="s">
        <v>811</v>
      </c>
      <c r="AF4320" s="178">
        <v>-345131.83182656928</v>
      </c>
      <c r="AG4320" s="178">
        <v>103954.85307808239</v>
      </c>
      <c r="AH4320" s="178">
        <v>-421756.44057804078</v>
      </c>
      <c r="AI4320" t="s">
        <v>21</v>
      </c>
    </row>
    <row r="4321" spans="1:35" hidden="1" x14ac:dyDescent="0.25">
      <c r="A4321" s="179" t="b">
        <f>IF(E4321&lt;&gt;1,"",NOT(ISNA(VLOOKUP(P4321,Mapping!$P:$P,1,FALSE))))</f>
        <v>0</v>
      </c>
      <c r="B4321" s="180" t="str">
        <f t="shared" si="67"/>
        <v/>
      </c>
      <c r="E4321" s="183">
        <v>1</v>
      </c>
      <c r="F4321" t="s">
        <v>6220</v>
      </c>
      <c r="G4321" s="178">
        <v>765146.33180949267</v>
      </c>
      <c r="H4321" t="s">
        <v>1266</v>
      </c>
      <c r="I4321" t="s">
        <v>303</v>
      </c>
      <c r="J4321" s="178">
        <v>378222.34950644831</v>
      </c>
      <c r="K4321" s="178">
        <v>234860.51623044501</v>
      </c>
      <c r="L4321" t="s">
        <v>5</v>
      </c>
      <c r="M4321" t="s">
        <v>21</v>
      </c>
      <c r="N4321" t="s">
        <v>2829</v>
      </c>
      <c r="O4321" t="s">
        <v>21</v>
      </c>
      <c r="P4321" t="s">
        <v>2831</v>
      </c>
      <c r="Q4321" t="s">
        <v>2832</v>
      </c>
      <c r="R4321" t="s">
        <v>1259</v>
      </c>
      <c r="S4321" t="s">
        <v>21</v>
      </c>
      <c r="T4321" t="s">
        <v>1259</v>
      </c>
      <c r="U4321" t="s">
        <v>1259</v>
      </c>
      <c r="V4321" t="s">
        <v>2832</v>
      </c>
      <c r="W4321" t="s">
        <v>1259</v>
      </c>
      <c r="X4321" t="s">
        <v>21</v>
      </c>
      <c r="Y4321" t="s">
        <v>1259</v>
      </c>
      <c r="Z4321" t="s">
        <v>21</v>
      </c>
      <c r="AA4321" t="s">
        <v>6221</v>
      </c>
      <c r="AB4321" t="s">
        <v>6222</v>
      </c>
      <c r="AC4321" t="s">
        <v>10210</v>
      </c>
      <c r="AD4321" s="178">
        <v>714151.47354676004</v>
      </c>
      <c r="AE4321" t="s">
        <v>814</v>
      </c>
      <c r="AF4321" s="178">
        <v>-659734.4330154144</v>
      </c>
      <c r="AG4321" s="178">
        <v>-382533.25464654109</v>
      </c>
      <c r="AH4321" s="178">
        <v>-369344.94130026118</v>
      </c>
      <c r="AI4321" t="s">
        <v>21</v>
      </c>
    </row>
    <row r="4322" spans="1:35" hidden="1" x14ac:dyDescent="0.25">
      <c r="A4322" s="179" t="b">
        <f>IF(E4322&lt;&gt;1,"",NOT(ISNA(VLOOKUP(P4322,Mapping!$P:$P,1,FALSE))))</f>
        <v>0</v>
      </c>
      <c r="B4322" s="180" t="str">
        <f t="shared" si="67"/>
        <v/>
      </c>
      <c r="E4322" s="183">
        <v>1</v>
      </c>
      <c r="F4322" t="s">
        <v>6220</v>
      </c>
      <c r="G4322" s="178">
        <v>1032801.192485315</v>
      </c>
      <c r="H4322" t="s">
        <v>1266</v>
      </c>
      <c r="I4322" t="s">
        <v>303</v>
      </c>
      <c r="J4322" s="178">
        <v>510527.82631926262</v>
      </c>
      <c r="K4322" s="178">
        <v>317016.77332345198</v>
      </c>
      <c r="L4322" t="s">
        <v>5</v>
      </c>
      <c r="M4322" t="s">
        <v>21</v>
      </c>
      <c r="N4322" t="s">
        <v>2829</v>
      </c>
      <c r="O4322" t="s">
        <v>21</v>
      </c>
      <c r="P4322" t="s">
        <v>2851</v>
      </c>
      <c r="Q4322" t="s">
        <v>2834</v>
      </c>
      <c r="R4322" t="s">
        <v>1259</v>
      </c>
      <c r="S4322" t="s">
        <v>21</v>
      </c>
      <c r="T4322" t="s">
        <v>1259</v>
      </c>
      <c r="U4322" t="s">
        <v>1259</v>
      </c>
      <c r="V4322" t="s">
        <v>2834</v>
      </c>
      <c r="W4322" t="s">
        <v>1259</v>
      </c>
      <c r="X4322" t="s">
        <v>21</v>
      </c>
      <c r="Y4322" t="s">
        <v>1259</v>
      </c>
      <c r="Z4322" t="s">
        <v>21</v>
      </c>
      <c r="AA4322" t="s">
        <v>6221</v>
      </c>
      <c r="AB4322" t="s">
        <v>6222</v>
      </c>
      <c r="AC4322" t="s">
        <v>10211</v>
      </c>
      <c r="AD4322" s="178">
        <v>963967.8880116248</v>
      </c>
      <c r="AE4322" t="s">
        <v>814</v>
      </c>
      <c r="AF4322" s="178">
        <v>-890515.29206258152</v>
      </c>
      <c r="AG4322" s="178">
        <v>-516346.72367821558</v>
      </c>
      <c r="AH4322" s="178">
        <v>-498545.02329144662</v>
      </c>
      <c r="AI4322" t="s">
        <v>21</v>
      </c>
    </row>
    <row r="4323" spans="1:35" hidden="1" x14ac:dyDescent="0.25">
      <c r="A4323" s="179" t="b">
        <f>IF(E4323&lt;&gt;1,"",NOT(ISNA(VLOOKUP(P4323,Mapping!$P:$P,1,FALSE))))</f>
        <v>0</v>
      </c>
      <c r="B4323" s="180" t="str">
        <f t="shared" si="67"/>
        <v/>
      </c>
      <c r="E4323" s="183">
        <v>1</v>
      </c>
      <c r="F4323" t="s">
        <v>6220</v>
      </c>
      <c r="G4323" s="178">
        <v>3529274.0443356601</v>
      </c>
      <c r="H4323" t="s">
        <v>1266</v>
      </c>
      <c r="I4323" t="s">
        <v>303</v>
      </c>
      <c r="J4323" s="178">
        <v>1744568.6734771051</v>
      </c>
      <c r="K4323" s="178">
        <v>1083305.3620098401</v>
      </c>
      <c r="L4323" t="s">
        <v>5</v>
      </c>
      <c r="M4323" t="s">
        <v>21</v>
      </c>
      <c r="N4323" t="s">
        <v>2829</v>
      </c>
      <c r="O4323" t="s">
        <v>21</v>
      </c>
      <c r="P4323" t="s">
        <v>2836</v>
      </c>
      <c r="Q4323" t="s">
        <v>2837</v>
      </c>
      <c r="R4323" t="s">
        <v>1259</v>
      </c>
      <c r="S4323" t="s">
        <v>21</v>
      </c>
      <c r="T4323" t="s">
        <v>1259</v>
      </c>
      <c r="U4323" t="s">
        <v>1259</v>
      </c>
      <c r="V4323" t="s">
        <v>2837</v>
      </c>
      <c r="W4323" t="s">
        <v>1259</v>
      </c>
      <c r="X4323" t="s">
        <v>21</v>
      </c>
      <c r="Y4323" t="s">
        <v>1259</v>
      </c>
      <c r="Z4323" t="s">
        <v>21</v>
      </c>
      <c r="AA4323" t="s">
        <v>6221</v>
      </c>
      <c r="AB4323" t="s">
        <v>6222</v>
      </c>
      <c r="AC4323" t="s">
        <v>10212</v>
      </c>
      <c r="AD4323" s="178">
        <v>3294057.8220535531</v>
      </c>
      <c r="AE4323" t="s">
        <v>814</v>
      </c>
      <c r="AF4323" s="178">
        <v>-3043056.6204106561</v>
      </c>
      <c r="AG4323" s="178">
        <v>-1764452.929580824</v>
      </c>
      <c r="AH4323" s="178">
        <v>-1703621.203613431</v>
      </c>
      <c r="AI4323" t="s">
        <v>21</v>
      </c>
    </row>
    <row r="4324" spans="1:35" hidden="1" x14ac:dyDescent="0.25">
      <c r="A4324" s="179" t="b">
        <f>IF(E4324&lt;&gt;1,"",NOT(ISNA(VLOOKUP(P4324,Mapping!$P:$P,1,FALSE))))</f>
        <v>0</v>
      </c>
      <c r="B4324" s="180" t="str">
        <f t="shared" si="67"/>
        <v/>
      </c>
      <c r="E4324" s="183">
        <v>1</v>
      </c>
      <c r="F4324" t="s">
        <v>6223</v>
      </c>
      <c r="G4324" s="178">
        <v>719231.19672338106</v>
      </c>
      <c r="H4324" t="s">
        <v>1266</v>
      </c>
      <c r="I4324" t="s">
        <v>402</v>
      </c>
      <c r="J4324" s="178">
        <v>218210.81799534289</v>
      </c>
      <c r="K4324" s="178">
        <v>76589.208237146944</v>
      </c>
      <c r="L4324" t="s">
        <v>5</v>
      </c>
      <c r="M4324" t="s">
        <v>21</v>
      </c>
      <c r="N4324" t="s">
        <v>2829</v>
      </c>
      <c r="O4324" t="s">
        <v>21</v>
      </c>
      <c r="P4324" t="s">
        <v>2831</v>
      </c>
      <c r="Q4324" t="s">
        <v>2832</v>
      </c>
      <c r="R4324" t="s">
        <v>1259</v>
      </c>
      <c r="S4324" t="s">
        <v>21</v>
      </c>
      <c r="T4324" t="s">
        <v>1259</v>
      </c>
      <c r="U4324" t="s">
        <v>1259</v>
      </c>
      <c r="V4324" t="s">
        <v>2832</v>
      </c>
      <c r="W4324" t="s">
        <v>1259</v>
      </c>
      <c r="X4324" t="s">
        <v>21</v>
      </c>
      <c r="Y4324" t="s">
        <v>1259</v>
      </c>
      <c r="Z4324" t="s">
        <v>21</v>
      </c>
      <c r="AA4324" t="s">
        <v>6224</v>
      </c>
      <c r="AB4324" t="s">
        <v>1259</v>
      </c>
      <c r="AC4324" t="s">
        <v>10213</v>
      </c>
      <c r="AD4324" s="178">
        <v>313191.55816256203</v>
      </c>
      <c r="AE4324" t="s">
        <v>814</v>
      </c>
      <c r="AF4324" s="178">
        <v>-137917.26679387959</v>
      </c>
      <c r="AG4324" s="178">
        <v>-336397.4280543669</v>
      </c>
      <c r="AH4324" s="178">
        <v>-186519.0663372995</v>
      </c>
      <c r="AI4324" t="s">
        <v>21</v>
      </c>
    </row>
    <row r="4325" spans="1:35" hidden="1" x14ac:dyDescent="0.25">
      <c r="A4325" s="179" t="b">
        <f>IF(E4325&lt;&gt;1,"",NOT(ISNA(VLOOKUP(P4325,Mapping!$P:$P,1,FALSE))))</f>
        <v>0</v>
      </c>
      <c r="B4325" s="180" t="str">
        <f t="shared" si="67"/>
        <v/>
      </c>
      <c r="E4325" s="183">
        <v>1</v>
      </c>
      <c r="F4325" t="s">
        <v>6223</v>
      </c>
      <c r="G4325" s="178">
        <v>915344.26850036299</v>
      </c>
      <c r="H4325" t="s">
        <v>1266</v>
      </c>
      <c r="I4325" t="s">
        <v>402</v>
      </c>
      <c r="J4325" s="178">
        <v>277710.45317105867</v>
      </c>
      <c r="K4325" s="178">
        <v>97472.819738958045</v>
      </c>
      <c r="L4325" t="s">
        <v>5</v>
      </c>
      <c r="M4325" t="s">
        <v>21</v>
      </c>
      <c r="N4325" t="s">
        <v>2829</v>
      </c>
      <c r="O4325" t="s">
        <v>21</v>
      </c>
      <c r="P4325" t="s">
        <v>2835</v>
      </c>
      <c r="Q4325" t="s">
        <v>2834</v>
      </c>
      <c r="R4325" t="s">
        <v>1259</v>
      </c>
      <c r="S4325" t="s">
        <v>21</v>
      </c>
      <c r="T4325" t="s">
        <v>1259</v>
      </c>
      <c r="U4325" t="s">
        <v>1259</v>
      </c>
      <c r="V4325" t="s">
        <v>2834</v>
      </c>
      <c r="W4325" t="s">
        <v>1259</v>
      </c>
      <c r="X4325" t="s">
        <v>21</v>
      </c>
      <c r="Y4325" t="s">
        <v>1259</v>
      </c>
      <c r="Z4325" t="s">
        <v>21</v>
      </c>
      <c r="AA4325" t="s">
        <v>6224</v>
      </c>
      <c r="AB4325" t="s">
        <v>1259</v>
      </c>
      <c r="AC4325" t="s">
        <v>10214</v>
      </c>
      <c r="AD4325" s="178">
        <v>398589.63155772979</v>
      </c>
      <c r="AE4325" t="s">
        <v>814</v>
      </c>
      <c r="AF4325" s="178">
        <v>-175523.22571954029</v>
      </c>
      <c r="AG4325" s="178">
        <v>-428123.05571647058</v>
      </c>
      <c r="AH4325" s="178">
        <v>-237377.29830919611</v>
      </c>
      <c r="AI4325" t="s">
        <v>21</v>
      </c>
    </row>
    <row r="4326" spans="1:35" hidden="1" x14ac:dyDescent="0.25">
      <c r="A4326" s="179" t="b">
        <f>IF(E4326&lt;&gt;1,"",NOT(ISNA(VLOOKUP(P4326,Mapping!$P:$P,1,FALSE))))</f>
        <v>0</v>
      </c>
      <c r="B4326" s="180" t="str">
        <f t="shared" si="67"/>
        <v/>
      </c>
      <c r="E4326" s="183">
        <v>1</v>
      </c>
      <c r="F4326" t="s">
        <v>6225</v>
      </c>
      <c r="G4326" s="178">
        <v>9258232.4718598593</v>
      </c>
      <c r="H4326" t="s">
        <v>1266</v>
      </c>
      <c r="I4326" t="s">
        <v>303</v>
      </c>
      <c r="J4326" s="178">
        <v>2808396.2358274842</v>
      </c>
      <c r="K4326" s="178">
        <v>1644744.047144237</v>
      </c>
      <c r="L4326" t="s">
        <v>5</v>
      </c>
      <c r="M4326" t="s">
        <v>21</v>
      </c>
      <c r="N4326" t="s">
        <v>2829</v>
      </c>
      <c r="O4326" t="s">
        <v>21</v>
      </c>
      <c r="P4326" t="s">
        <v>2831</v>
      </c>
      <c r="Q4326" t="s">
        <v>2832</v>
      </c>
      <c r="R4326" t="s">
        <v>1259</v>
      </c>
      <c r="S4326" t="s">
        <v>21</v>
      </c>
      <c r="T4326" t="s">
        <v>1259</v>
      </c>
      <c r="U4326" t="s">
        <v>1259</v>
      </c>
      <c r="V4326" t="s">
        <v>2832</v>
      </c>
      <c r="W4326" t="s">
        <v>1259</v>
      </c>
      <c r="X4326" t="s">
        <v>21</v>
      </c>
      <c r="Y4326" t="s">
        <v>1259</v>
      </c>
      <c r="Z4326" t="s">
        <v>21</v>
      </c>
      <c r="AA4326" t="s">
        <v>6226</v>
      </c>
      <c r="AB4326" t="s">
        <v>6227</v>
      </c>
      <c r="AC4326" t="s">
        <v>10215</v>
      </c>
      <c r="AD4326" s="178">
        <v>4498657.720299351</v>
      </c>
      <c r="AE4326" t="s">
        <v>808</v>
      </c>
      <c r="AF4326" s="178">
        <v>-2630972.7926942329</v>
      </c>
      <c r="AG4326" s="178">
        <v>3813312.9340660889</v>
      </c>
      <c r="AH4326" s="178">
        <v>-1243804.9050525881</v>
      </c>
      <c r="AI4326" t="s">
        <v>21</v>
      </c>
    </row>
    <row r="4327" spans="1:35" hidden="1" x14ac:dyDescent="0.25">
      <c r="A4327" s="179" t="b">
        <f>IF(E4327&lt;&gt;1,"",NOT(ISNA(VLOOKUP(P4327,Mapping!$P:$P,1,FALSE))))</f>
        <v>0</v>
      </c>
      <c r="B4327" s="180" t="str">
        <f t="shared" si="67"/>
        <v/>
      </c>
      <c r="E4327" s="183">
        <v>1</v>
      </c>
      <c r="F4327" t="s">
        <v>6225</v>
      </c>
      <c r="G4327" s="178">
        <v>7584905.1971649705</v>
      </c>
      <c r="H4327" t="s">
        <v>1266</v>
      </c>
      <c r="I4327" t="s">
        <v>303</v>
      </c>
      <c r="J4327" s="178">
        <v>2300808.4177591759</v>
      </c>
      <c r="K4327" s="178">
        <v>1347474.0139771339</v>
      </c>
      <c r="L4327" t="s">
        <v>5</v>
      </c>
      <c r="M4327" t="s">
        <v>21</v>
      </c>
      <c r="N4327" t="s">
        <v>2829</v>
      </c>
      <c r="O4327" t="s">
        <v>21</v>
      </c>
      <c r="P4327" t="s">
        <v>2851</v>
      </c>
      <c r="Q4327" t="s">
        <v>2834</v>
      </c>
      <c r="R4327" t="s">
        <v>1259</v>
      </c>
      <c r="S4327" t="s">
        <v>21</v>
      </c>
      <c r="T4327" t="s">
        <v>1259</v>
      </c>
      <c r="U4327" t="s">
        <v>1259</v>
      </c>
      <c r="V4327" t="s">
        <v>2834</v>
      </c>
      <c r="W4327" t="s">
        <v>1259</v>
      </c>
      <c r="X4327" t="s">
        <v>21</v>
      </c>
      <c r="Y4327" t="s">
        <v>1259</v>
      </c>
      <c r="Z4327" t="s">
        <v>21</v>
      </c>
      <c r="AA4327" t="s">
        <v>6226</v>
      </c>
      <c r="AB4327" t="s">
        <v>6227</v>
      </c>
      <c r="AC4327" t="s">
        <v>6872</v>
      </c>
      <c r="AD4327" s="178">
        <v>3685573.0752794649</v>
      </c>
      <c r="AE4327" t="s">
        <v>808</v>
      </c>
      <c r="AF4327" s="178">
        <v>-2155452.3792269048</v>
      </c>
      <c r="AG4327" s="178">
        <v>3124097.0865580249</v>
      </c>
      <c r="AH4327" s="178">
        <v>-1019000.367215608</v>
      </c>
      <c r="AI4327" t="s">
        <v>21</v>
      </c>
    </row>
    <row r="4328" spans="1:35" hidden="1" x14ac:dyDescent="0.25">
      <c r="A4328" s="179" t="b">
        <f>IF(E4328&lt;&gt;1,"",NOT(ISNA(VLOOKUP(P4328,Mapping!$P:$P,1,FALSE))))</f>
        <v>0</v>
      </c>
      <c r="B4328" s="180" t="str">
        <f t="shared" si="67"/>
        <v/>
      </c>
      <c r="E4328" s="183">
        <v>1</v>
      </c>
      <c r="F4328" t="s">
        <v>6225</v>
      </c>
      <c r="G4328" s="178">
        <v>5415777.248486409</v>
      </c>
      <c r="H4328" t="s">
        <v>1266</v>
      </c>
      <c r="I4328" t="s">
        <v>303</v>
      </c>
      <c r="J4328" s="178">
        <v>1642824.209152089</v>
      </c>
      <c r="K4328" s="178">
        <v>962123.97098274389</v>
      </c>
      <c r="L4328" t="s">
        <v>5</v>
      </c>
      <c r="M4328" t="s">
        <v>21</v>
      </c>
      <c r="N4328" t="s">
        <v>2829</v>
      </c>
      <c r="O4328" t="s">
        <v>21</v>
      </c>
      <c r="P4328" t="s">
        <v>2836</v>
      </c>
      <c r="Q4328" t="s">
        <v>2837</v>
      </c>
      <c r="R4328" t="s">
        <v>1259</v>
      </c>
      <c r="S4328" t="s">
        <v>21</v>
      </c>
      <c r="T4328" t="s">
        <v>1259</v>
      </c>
      <c r="U4328" t="s">
        <v>1259</v>
      </c>
      <c r="V4328" t="s">
        <v>2837</v>
      </c>
      <c r="W4328" t="s">
        <v>1259</v>
      </c>
      <c r="X4328" t="s">
        <v>21</v>
      </c>
      <c r="Y4328" t="s">
        <v>1259</v>
      </c>
      <c r="Z4328" t="s">
        <v>21</v>
      </c>
      <c r="AA4328" t="s">
        <v>6226</v>
      </c>
      <c r="AB4328" t="s">
        <v>6227</v>
      </c>
      <c r="AC4328" t="s">
        <v>10216</v>
      </c>
      <c r="AD4328" s="178">
        <v>2631574.4613648281</v>
      </c>
      <c r="AE4328" t="s">
        <v>808</v>
      </c>
      <c r="AF4328" s="178">
        <v>-1539037.028435925</v>
      </c>
      <c r="AG4328" s="178">
        <v>2230669.136084605</v>
      </c>
      <c r="AH4328" s="178">
        <v>-727587.07742692996</v>
      </c>
      <c r="AI4328" t="s">
        <v>21</v>
      </c>
    </row>
    <row r="4329" spans="1:35" hidden="1" x14ac:dyDescent="0.25">
      <c r="A4329" s="179" t="b">
        <f>IF(E4329&lt;&gt;1,"",NOT(ISNA(VLOOKUP(P4329,Mapping!$P:$P,1,FALSE))))</f>
        <v>0</v>
      </c>
      <c r="B4329" s="180" t="str">
        <f t="shared" si="67"/>
        <v/>
      </c>
      <c r="E4329" s="183">
        <v>1</v>
      </c>
      <c r="F4329" t="s">
        <v>6228</v>
      </c>
      <c r="G4329" s="178">
        <v>253363.33811800429</v>
      </c>
      <c r="H4329" t="s">
        <v>1266</v>
      </c>
      <c r="I4329" t="s">
        <v>797</v>
      </c>
      <c r="J4329" s="178">
        <v>101741.6553091557</v>
      </c>
      <c r="K4329" s="178">
        <v>25733.507005370171</v>
      </c>
      <c r="L4329" t="s">
        <v>5</v>
      </c>
      <c r="M4329" t="s">
        <v>21</v>
      </c>
      <c r="N4329" t="s">
        <v>2829</v>
      </c>
      <c r="O4329" t="s">
        <v>21</v>
      </c>
      <c r="P4329" t="s">
        <v>2831</v>
      </c>
      <c r="Q4329" t="s">
        <v>2832</v>
      </c>
      <c r="R4329" t="s">
        <v>1259</v>
      </c>
      <c r="S4329" t="s">
        <v>21</v>
      </c>
      <c r="T4329" t="s">
        <v>1259</v>
      </c>
      <c r="U4329" t="s">
        <v>1259</v>
      </c>
      <c r="V4329" t="s">
        <v>2832</v>
      </c>
      <c r="W4329" t="s">
        <v>1259</v>
      </c>
      <c r="X4329" t="s">
        <v>21</v>
      </c>
      <c r="Y4329" t="s">
        <v>1259</v>
      </c>
      <c r="Z4329" t="s">
        <v>21</v>
      </c>
      <c r="AA4329" t="s">
        <v>6229</v>
      </c>
      <c r="AB4329" t="s">
        <v>1259</v>
      </c>
      <c r="AC4329" t="s">
        <v>4169</v>
      </c>
      <c r="AD4329" s="178">
        <v>130334.40495422159</v>
      </c>
      <c r="AE4329" t="s">
        <v>816</v>
      </c>
      <c r="AF4329" s="178">
        <v>-25890.319401231191</v>
      </c>
      <c r="AG4329" s="178">
        <v>-134147.20118857571</v>
      </c>
      <c r="AH4329" s="178">
        <v>-85427.916060539224</v>
      </c>
      <c r="AI4329" t="s">
        <v>21</v>
      </c>
    </row>
    <row r="4330" spans="1:35" hidden="1" x14ac:dyDescent="0.25">
      <c r="A4330" s="179" t="b">
        <f>IF(E4330&lt;&gt;1,"",NOT(ISNA(VLOOKUP(P4330,Mapping!$P:$P,1,FALSE))))</f>
        <v>0</v>
      </c>
      <c r="B4330" s="180" t="str">
        <f t="shared" si="67"/>
        <v/>
      </c>
      <c r="E4330" s="183">
        <v>1</v>
      </c>
      <c r="F4330" t="s">
        <v>6228</v>
      </c>
      <c r="G4330" s="178">
        <v>418753.2949450349</v>
      </c>
      <c r="H4330" t="s">
        <v>1266</v>
      </c>
      <c r="I4330" t="s">
        <v>797</v>
      </c>
      <c r="J4330" s="178">
        <v>168156.3469692989</v>
      </c>
      <c r="K4330" s="178">
        <v>42531.768522764563</v>
      </c>
      <c r="L4330" t="s">
        <v>5</v>
      </c>
      <c r="M4330" t="s">
        <v>21</v>
      </c>
      <c r="N4330" t="s">
        <v>2829</v>
      </c>
      <c r="O4330" t="s">
        <v>21</v>
      </c>
      <c r="P4330" t="s">
        <v>2851</v>
      </c>
      <c r="Q4330" t="s">
        <v>2834</v>
      </c>
      <c r="R4330" t="s">
        <v>1259</v>
      </c>
      <c r="S4330" t="s">
        <v>21</v>
      </c>
      <c r="T4330" t="s">
        <v>1259</v>
      </c>
      <c r="U4330" t="s">
        <v>1259</v>
      </c>
      <c r="V4330" t="s">
        <v>2834</v>
      </c>
      <c r="W4330" t="s">
        <v>1259</v>
      </c>
      <c r="X4330" t="s">
        <v>21</v>
      </c>
      <c r="Y4330" t="s">
        <v>1259</v>
      </c>
      <c r="Z4330" t="s">
        <v>21</v>
      </c>
      <c r="AA4330" t="s">
        <v>6229</v>
      </c>
      <c r="AB4330" t="s">
        <v>1259</v>
      </c>
      <c r="AC4330" t="s">
        <v>9285</v>
      </c>
      <c r="AD4330" s="178">
        <v>215413.8081882273</v>
      </c>
      <c r="AE4330" t="s">
        <v>816</v>
      </c>
      <c r="AF4330" s="178">
        <v>-42790.944565923768</v>
      </c>
      <c r="AG4330" s="178">
        <v>-221715.51307556251</v>
      </c>
      <c r="AH4330" s="178">
        <v>-141193.3612667245</v>
      </c>
      <c r="AI4330" t="s">
        <v>21</v>
      </c>
    </row>
    <row r="4331" spans="1:35" hidden="1" x14ac:dyDescent="0.25">
      <c r="A4331" s="179" t="b">
        <f>IF(E4331&lt;&gt;1,"",NOT(ISNA(VLOOKUP(P4331,Mapping!$P:$P,1,FALSE))))</f>
        <v>0</v>
      </c>
      <c r="B4331" s="180" t="str">
        <f t="shared" si="67"/>
        <v/>
      </c>
      <c r="E4331" s="183">
        <v>1</v>
      </c>
      <c r="F4331" t="s">
        <v>6228</v>
      </c>
      <c r="G4331" s="178">
        <v>1900225.035885032</v>
      </c>
      <c r="H4331" t="s">
        <v>1266</v>
      </c>
      <c r="I4331" t="s">
        <v>797</v>
      </c>
      <c r="J4331" s="178">
        <v>763062.41481866827</v>
      </c>
      <c r="K4331" s="178">
        <v>193001.3025402762</v>
      </c>
      <c r="L4331" t="s">
        <v>5</v>
      </c>
      <c r="M4331" t="s">
        <v>21</v>
      </c>
      <c r="N4331" t="s">
        <v>2829</v>
      </c>
      <c r="O4331" t="s">
        <v>21</v>
      </c>
      <c r="P4331" t="s">
        <v>2836</v>
      </c>
      <c r="Q4331" t="s">
        <v>2837</v>
      </c>
      <c r="R4331" t="s">
        <v>1259</v>
      </c>
      <c r="S4331" t="s">
        <v>21</v>
      </c>
      <c r="T4331" t="s">
        <v>1259</v>
      </c>
      <c r="U4331" t="s">
        <v>1259</v>
      </c>
      <c r="V4331" t="s">
        <v>2837</v>
      </c>
      <c r="W4331" t="s">
        <v>1259</v>
      </c>
      <c r="X4331" t="s">
        <v>21</v>
      </c>
      <c r="Y4331" t="s">
        <v>1259</v>
      </c>
      <c r="Z4331" t="s">
        <v>21</v>
      </c>
      <c r="AA4331" t="s">
        <v>6229</v>
      </c>
      <c r="AB4331" t="s">
        <v>1259</v>
      </c>
      <c r="AC4331" t="s">
        <v>10131</v>
      </c>
      <c r="AD4331" s="178">
        <v>977508.03715666034</v>
      </c>
      <c r="AE4331" t="s">
        <v>816</v>
      </c>
      <c r="AF4331" s="178">
        <v>-194177.3955092339</v>
      </c>
      <c r="AG4331" s="178">
        <v>-1006104.008914317</v>
      </c>
      <c r="AH4331" s="178">
        <v>-640709.37045404408</v>
      </c>
      <c r="AI4331" t="s">
        <v>21</v>
      </c>
    </row>
    <row r="4332" spans="1:35" hidden="1" x14ac:dyDescent="0.25">
      <c r="A4332" s="179" t="b">
        <f>IF(E4332&lt;&gt;1,"",NOT(ISNA(VLOOKUP(P4332,Mapping!$P:$P,1,FALSE))))</f>
        <v>0</v>
      </c>
      <c r="B4332" s="180" t="str">
        <f t="shared" si="67"/>
        <v/>
      </c>
      <c r="E4332" s="183">
        <v>1</v>
      </c>
      <c r="F4332" t="s">
        <v>2312</v>
      </c>
      <c r="G4332" s="178">
        <v>5849796.8511707</v>
      </c>
      <c r="H4332" t="s">
        <v>1266</v>
      </c>
      <c r="I4332" t="s">
        <v>430</v>
      </c>
      <c r="J4332" s="178">
        <v>1782328.3964173091</v>
      </c>
      <c r="K4332" s="178">
        <v>714277.63957704976</v>
      </c>
      <c r="L4332" t="s">
        <v>5</v>
      </c>
      <c r="M4332" t="s">
        <v>21</v>
      </c>
      <c r="N4332" t="s">
        <v>2829</v>
      </c>
      <c r="O4332" t="s">
        <v>21</v>
      </c>
      <c r="P4332" t="s">
        <v>2842</v>
      </c>
      <c r="Q4332" t="s">
        <v>2834</v>
      </c>
      <c r="R4332" t="s">
        <v>1259</v>
      </c>
      <c r="S4332" t="s">
        <v>21</v>
      </c>
      <c r="T4332" t="s">
        <v>1259</v>
      </c>
      <c r="U4332" t="s">
        <v>1259</v>
      </c>
      <c r="V4332" t="s">
        <v>2834</v>
      </c>
      <c r="W4332" t="s">
        <v>1259</v>
      </c>
      <c r="X4332" t="s">
        <v>21</v>
      </c>
      <c r="Y4332" t="s">
        <v>1259</v>
      </c>
      <c r="Z4332" t="s">
        <v>21</v>
      </c>
      <c r="AA4332" t="s">
        <v>2313</v>
      </c>
      <c r="AB4332" t="s">
        <v>1259</v>
      </c>
      <c r="AC4332" t="s">
        <v>12856</v>
      </c>
      <c r="AD4332" s="178">
        <v>2661643.7699691812</v>
      </c>
      <c r="AE4332" t="s">
        <v>807</v>
      </c>
      <c r="AF4332" s="178">
        <v>-2518148.5631042062</v>
      </c>
      <c r="AG4332" s="178">
        <v>-3188064.0316876238</v>
      </c>
      <c r="AH4332" s="178">
        <v>-2080514.0188026</v>
      </c>
      <c r="AI4332" t="s">
        <v>21</v>
      </c>
    </row>
    <row r="4333" spans="1:35" hidden="1" x14ac:dyDescent="0.25">
      <c r="A4333" s="179" t="b">
        <f>IF(E4333&lt;&gt;1,"",NOT(ISNA(VLOOKUP(P4333,Mapping!$P:$P,1,FALSE))))</f>
        <v>0</v>
      </c>
      <c r="B4333" s="180" t="str">
        <f t="shared" si="67"/>
        <v/>
      </c>
      <c r="E4333" s="183">
        <v>1</v>
      </c>
      <c r="F4333" t="s">
        <v>6230</v>
      </c>
      <c r="G4333" s="178">
        <v>6531800.4039286682</v>
      </c>
      <c r="H4333" t="s">
        <v>1266</v>
      </c>
      <c r="I4333" t="s">
        <v>303</v>
      </c>
      <c r="J4333" s="178">
        <v>1933468.0036134759</v>
      </c>
      <c r="K4333" s="178">
        <v>1297880.4539006129</v>
      </c>
      <c r="L4333" t="s">
        <v>5</v>
      </c>
      <c r="M4333" t="s">
        <v>21</v>
      </c>
      <c r="N4333" t="s">
        <v>2829</v>
      </c>
      <c r="O4333" t="s">
        <v>21</v>
      </c>
      <c r="P4333" t="s">
        <v>2831</v>
      </c>
      <c r="Q4333" t="s">
        <v>2832</v>
      </c>
      <c r="R4333" t="s">
        <v>1259</v>
      </c>
      <c r="S4333" t="s">
        <v>21</v>
      </c>
      <c r="T4333" t="s">
        <v>1259</v>
      </c>
      <c r="U4333" t="s">
        <v>1259</v>
      </c>
      <c r="V4333" t="s">
        <v>2832</v>
      </c>
      <c r="W4333" t="s">
        <v>1259</v>
      </c>
      <c r="X4333" t="s">
        <v>21</v>
      </c>
      <c r="Y4333" t="s">
        <v>1259</v>
      </c>
      <c r="Z4333" t="s">
        <v>21</v>
      </c>
      <c r="AA4333" t="s">
        <v>6231</v>
      </c>
      <c r="AB4333" t="s">
        <v>6232</v>
      </c>
      <c r="AC4333" t="s">
        <v>12437</v>
      </c>
      <c r="AD4333" s="178">
        <v>2799654.4309187359</v>
      </c>
      <c r="AE4333" t="s">
        <v>807</v>
      </c>
      <c r="AF4333" s="178">
        <v>-1832098.4262611</v>
      </c>
      <c r="AG4333" s="178">
        <v>5191877.2896052031</v>
      </c>
      <c r="AH4333" s="178">
        <v>-2271215.5605676132</v>
      </c>
      <c r="AI4333" t="s">
        <v>21</v>
      </c>
    </row>
    <row r="4334" spans="1:35" hidden="1" x14ac:dyDescent="0.25">
      <c r="A4334" s="179" t="b">
        <f>IF(E4334&lt;&gt;1,"",NOT(ISNA(VLOOKUP(P4334,Mapping!$P:$P,1,FALSE))))</f>
        <v>0</v>
      </c>
      <c r="B4334" s="180" t="str">
        <f t="shared" ref="B4334:B4397" si="68">IF(AI4334="","",VALUE(AI4334))</f>
        <v/>
      </c>
      <c r="E4334" s="183">
        <v>1</v>
      </c>
      <c r="F4334" t="s">
        <v>6230</v>
      </c>
      <c r="G4334" s="178">
        <v>2502363.3165703411</v>
      </c>
      <c r="H4334" t="s">
        <v>1266</v>
      </c>
      <c r="I4334" t="s">
        <v>303</v>
      </c>
      <c r="J4334" s="178">
        <v>740720.6446625049</v>
      </c>
      <c r="K4334" s="178">
        <v>497224.0785528486</v>
      </c>
      <c r="L4334" t="s">
        <v>5</v>
      </c>
      <c r="M4334" t="s">
        <v>21</v>
      </c>
      <c r="N4334" t="s">
        <v>2829</v>
      </c>
      <c r="O4334" t="s">
        <v>21</v>
      </c>
      <c r="P4334" t="s">
        <v>2851</v>
      </c>
      <c r="Q4334" t="s">
        <v>2834</v>
      </c>
      <c r="R4334" t="s">
        <v>1259</v>
      </c>
      <c r="S4334" t="s">
        <v>21</v>
      </c>
      <c r="T4334" t="s">
        <v>1259</v>
      </c>
      <c r="U4334" t="s">
        <v>1259</v>
      </c>
      <c r="V4334" t="s">
        <v>2834</v>
      </c>
      <c r="W4334" t="s">
        <v>1259</v>
      </c>
      <c r="X4334" t="s">
        <v>21</v>
      </c>
      <c r="Y4334" t="s">
        <v>1259</v>
      </c>
      <c r="Z4334" t="s">
        <v>21</v>
      </c>
      <c r="AA4334" t="s">
        <v>6231</v>
      </c>
      <c r="AB4334" t="s">
        <v>6232</v>
      </c>
      <c r="AC4334" t="s">
        <v>12626</v>
      </c>
      <c r="AD4334" s="178">
        <v>1072560.720439489</v>
      </c>
      <c r="AE4334" t="s">
        <v>807</v>
      </c>
      <c r="AF4334" s="178">
        <v>-701885.48496744526</v>
      </c>
      <c r="AG4334" s="178">
        <v>1989032.497966174</v>
      </c>
      <c r="AH4334" s="178">
        <v>-870113.31506237574</v>
      </c>
      <c r="AI4334" t="s">
        <v>21</v>
      </c>
    </row>
    <row r="4335" spans="1:35" hidden="1" x14ac:dyDescent="0.25">
      <c r="A4335" s="179" t="b">
        <f>IF(E4335&lt;&gt;1,"",NOT(ISNA(VLOOKUP(P4335,Mapping!$P:$P,1,FALSE))))</f>
        <v>0</v>
      </c>
      <c r="B4335" s="180" t="str">
        <f t="shared" si="68"/>
        <v/>
      </c>
      <c r="E4335" s="183">
        <v>1</v>
      </c>
      <c r="F4335" t="s">
        <v>6230</v>
      </c>
      <c r="G4335" s="178">
        <v>6491954.9251576951</v>
      </c>
      <c r="H4335" t="s">
        <v>1266</v>
      </c>
      <c r="I4335" t="s">
        <v>303</v>
      </c>
      <c r="J4335" s="178">
        <v>1921673.405871938</v>
      </c>
      <c r="K4335" s="178">
        <v>1289963.0858129349</v>
      </c>
      <c r="L4335" t="s">
        <v>5</v>
      </c>
      <c r="M4335" t="s">
        <v>21</v>
      </c>
      <c r="N4335" t="s">
        <v>2829</v>
      </c>
      <c r="O4335" t="s">
        <v>21</v>
      </c>
      <c r="P4335" t="s">
        <v>2835</v>
      </c>
      <c r="Q4335" t="s">
        <v>2834</v>
      </c>
      <c r="R4335" t="s">
        <v>1259</v>
      </c>
      <c r="S4335" t="s">
        <v>21</v>
      </c>
      <c r="T4335" t="s">
        <v>1259</v>
      </c>
      <c r="U4335" t="s">
        <v>1259</v>
      </c>
      <c r="V4335" t="s">
        <v>2834</v>
      </c>
      <c r="W4335" t="s">
        <v>1259</v>
      </c>
      <c r="X4335" t="s">
        <v>21</v>
      </c>
      <c r="Y4335" t="s">
        <v>1259</v>
      </c>
      <c r="Z4335" t="s">
        <v>21</v>
      </c>
      <c r="AA4335" t="s">
        <v>6231</v>
      </c>
      <c r="AB4335" t="s">
        <v>6232</v>
      </c>
      <c r="AC4335" t="s">
        <v>10217</v>
      </c>
      <c r="AD4335" s="178">
        <v>2782575.8975443761</v>
      </c>
      <c r="AE4335" t="s">
        <v>807</v>
      </c>
      <c r="AF4335" s="178">
        <v>-1820922.2061631901</v>
      </c>
      <c r="AG4335" s="178">
        <v>5160205.6487816358</v>
      </c>
      <c r="AH4335" s="178">
        <v>-2257360.625357335</v>
      </c>
      <c r="AI4335" t="s">
        <v>21</v>
      </c>
    </row>
    <row r="4336" spans="1:35" hidden="1" x14ac:dyDescent="0.25">
      <c r="A4336" s="179" t="b">
        <f>IF(E4336&lt;&gt;1,"",NOT(ISNA(VLOOKUP(P4336,Mapping!$P:$P,1,FALSE))))</f>
        <v>0</v>
      </c>
      <c r="B4336" s="180" t="str">
        <f t="shared" si="68"/>
        <v/>
      </c>
      <c r="E4336" s="183">
        <v>1</v>
      </c>
      <c r="F4336" t="s">
        <v>6230</v>
      </c>
      <c r="G4336" s="178">
        <v>7338629.317945133</v>
      </c>
      <c r="H4336" t="s">
        <v>1266</v>
      </c>
      <c r="I4336" t="s">
        <v>303</v>
      </c>
      <c r="J4336" s="178">
        <v>2172296.1663207649</v>
      </c>
      <c r="K4336" s="178">
        <v>1458198.806022028</v>
      </c>
      <c r="L4336" t="s">
        <v>5</v>
      </c>
      <c r="M4336" t="s">
        <v>21</v>
      </c>
      <c r="N4336" t="s">
        <v>2829</v>
      </c>
      <c r="O4336" t="s">
        <v>21</v>
      </c>
      <c r="P4336" t="s">
        <v>2836</v>
      </c>
      <c r="Q4336" t="s">
        <v>2837</v>
      </c>
      <c r="R4336" t="s">
        <v>1259</v>
      </c>
      <c r="S4336" t="s">
        <v>21</v>
      </c>
      <c r="T4336" t="s">
        <v>1259</v>
      </c>
      <c r="U4336" t="s">
        <v>1259</v>
      </c>
      <c r="V4336" t="s">
        <v>2837</v>
      </c>
      <c r="W4336" t="s">
        <v>1259</v>
      </c>
      <c r="X4336" t="s">
        <v>21</v>
      </c>
      <c r="Y4336" t="s">
        <v>1259</v>
      </c>
      <c r="Z4336" t="s">
        <v>21</v>
      </c>
      <c r="AA4336" t="s">
        <v>6231</v>
      </c>
      <c r="AB4336" t="s">
        <v>6232</v>
      </c>
      <c r="AC4336" t="s">
        <v>10218</v>
      </c>
      <c r="AD4336" s="178">
        <v>3145476.7164192232</v>
      </c>
      <c r="AE4336" t="s">
        <v>807</v>
      </c>
      <c r="AF4336" s="178">
        <v>-2058405.09398206</v>
      </c>
      <c r="AG4336" s="178">
        <v>5833194.6073786309</v>
      </c>
      <c r="AH4336" s="178">
        <v>-2551763.3836651901</v>
      </c>
      <c r="AI4336" t="s">
        <v>21</v>
      </c>
    </row>
    <row r="4337" spans="1:35" hidden="1" x14ac:dyDescent="0.25">
      <c r="A4337" s="179" t="b">
        <f>IF(E4337&lt;&gt;1,"",NOT(ISNA(VLOOKUP(P4337,Mapping!$P:$P,1,FALSE))))</f>
        <v>0</v>
      </c>
      <c r="B4337" s="180" t="str">
        <f t="shared" si="68"/>
        <v/>
      </c>
      <c r="E4337" s="183">
        <v>1</v>
      </c>
      <c r="F4337" t="s">
        <v>6233</v>
      </c>
      <c r="G4337" s="178">
        <v>699904.34929753584</v>
      </c>
      <c r="H4337" t="s">
        <v>1266</v>
      </c>
      <c r="I4337" t="s">
        <v>303</v>
      </c>
      <c r="J4337" s="178">
        <v>369787.8339954046</v>
      </c>
      <c r="K4337" s="178">
        <v>230424.73140741009</v>
      </c>
      <c r="L4337" t="s">
        <v>5</v>
      </c>
      <c r="M4337" t="s">
        <v>21</v>
      </c>
      <c r="N4337" t="s">
        <v>2829</v>
      </c>
      <c r="O4337" t="s">
        <v>21</v>
      </c>
      <c r="P4337" t="s">
        <v>2831</v>
      </c>
      <c r="Q4337" t="s">
        <v>2832</v>
      </c>
      <c r="R4337" t="s">
        <v>1259</v>
      </c>
      <c r="S4337" t="s">
        <v>21</v>
      </c>
      <c r="T4337" t="s">
        <v>1259</v>
      </c>
      <c r="U4337" t="s">
        <v>1259</v>
      </c>
      <c r="V4337" t="s">
        <v>2832</v>
      </c>
      <c r="W4337" t="s">
        <v>1259</v>
      </c>
      <c r="X4337" t="s">
        <v>21</v>
      </c>
      <c r="Y4337" t="s">
        <v>1259</v>
      </c>
      <c r="Z4337" t="s">
        <v>21</v>
      </c>
      <c r="AA4337" t="s">
        <v>6234</v>
      </c>
      <c r="AB4337" t="s">
        <v>6235</v>
      </c>
      <c r="AC4337" t="s">
        <v>9175</v>
      </c>
      <c r="AD4337" s="178">
        <v>693869.6173357513</v>
      </c>
      <c r="AE4337" t="s">
        <v>809</v>
      </c>
      <c r="AF4337" s="178">
        <v>-379621.26756547258</v>
      </c>
      <c r="AG4337" s="178">
        <v>-319318.78807851241</v>
      </c>
      <c r="AH4337" s="178">
        <v>-254439.52536815169</v>
      </c>
      <c r="AI4337" t="s">
        <v>21</v>
      </c>
    </row>
    <row r="4338" spans="1:35" hidden="1" x14ac:dyDescent="0.25">
      <c r="A4338" s="179" t="b">
        <f>IF(E4338&lt;&gt;1,"",NOT(ISNA(VLOOKUP(P4338,Mapping!$P:$P,1,FALSE))))</f>
        <v>0</v>
      </c>
      <c r="B4338" s="180" t="str">
        <f t="shared" si="68"/>
        <v/>
      </c>
      <c r="E4338" s="183">
        <v>1</v>
      </c>
      <c r="F4338" t="s">
        <v>6236</v>
      </c>
      <c r="G4338" s="178">
        <v>205332.863300039</v>
      </c>
      <c r="H4338" t="s">
        <v>1266</v>
      </c>
      <c r="I4338" t="s">
        <v>797</v>
      </c>
      <c r="J4338" s="178">
        <v>58663.149140902759</v>
      </c>
      <c r="K4338" s="178">
        <v>9386.4009559020269</v>
      </c>
      <c r="L4338" t="s">
        <v>5</v>
      </c>
      <c r="M4338" t="s">
        <v>21</v>
      </c>
      <c r="N4338" t="s">
        <v>2829</v>
      </c>
      <c r="O4338" t="s">
        <v>21</v>
      </c>
      <c r="P4338" t="s">
        <v>2831</v>
      </c>
      <c r="Q4338" t="s">
        <v>2832</v>
      </c>
      <c r="R4338" t="s">
        <v>1259</v>
      </c>
      <c r="S4338" t="s">
        <v>21</v>
      </c>
      <c r="T4338" t="s">
        <v>1259</v>
      </c>
      <c r="U4338" t="s">
        <v>1259</v>
      </c>
      <c r="V4338" t="s">
        <v>2832</v>
      </c>
      <c r="W4338" t="s">
        <v>1259</v>
      </c>
      <c r="X4338" t="s">
        <v>21</v>
      </c>
      <c r="Y4338" t="s">
        <v>1259</v>
      </c>
      <c r="Z4338" t="s">
        <v>21</v>
      </c>
      <c r="AA4338" t="s">
        <v>6237</v>
      </c>
      <c r="AB4338" t="s">
        <v>1259</v>
      </c>
      <c r="AC4338" t="s">
        <v>6934</v>
      </c>
      <c r="AD4338" s="178">
        <v>96056.686309028912</v>
      </c>
      <c r="AE4338" t="s">
        <v>810</v>
      </c>
      <c r="AF4338" s="178">
        <v>-34938.041621256911</v>
      </c>
      <c r="AG4338" s="178">
        <v>-87557.06653153777</v>
      </c>
      <c r="AH4338" s="178">
        <v>-3632.7792773412662</v>
      </c>
      <c r="AI4338" t="s">
        <v>21</v>
      </c>
    </row>
    <row r="4339" spans="1:35" hidden="1" x14ac:dyDescent="0.25">
      <c r="A4339" s="179" t="b">
        <f>IF(E4339&lt;&gt;1,"",NOT(ISNA(VLOOKUP(P4339,Mapping!$P:$P,1,FALSE))))</f>
        <v>0</v>
      </c>
      <c r="B4339" s="180" t="str">
        <f t="shared" si="68"/>
        <v/>
      </c>
      <c r="E4339" s="183">
        <v>1</v>
      </c>
      <c r="F4339" t="s">
        <v>6238</v>
      </c>
      <c r="G4339" s="178">
        <v>3404166.4746657368</v>
      </c>
      <c r="H4339" t="s">
        <v>1266</v>
      </c>
      <c r="I4339" t="s">
        <v>797</v>
      </c>
      <c r="J4339" s="178">
        <v>1263126.7079735619</v>
      </c>
      <c r="K4339" s="178">
        <v>484541.8353437339</v>
      </c>
      <c r="L4339" t="s">
        <v>5</v>
      </c>
      <c r="M4339" t="s">
        <v>21</v>
      </c>
      <c r="N4339" t="s">
        <v>2829</v>
      </c>
      <c r="O4339" t="s">
        <v>21</v>
      </c>
      <c r="P4339" t="s">
        <v>2831</v>
      </c>
      <c r="Q4339" t="s">
        <v>2832</v>
      </c>
      <c r="R4339" t="s">
        <v>1259</v>
      </c>
      <c r="S4339" t="s">
        <v>21</v>
      </c>
      <c r="T4339" t="s">
        <v>1259</v>
      </c>
      <c r="U4339" t="s">
        <v>1259</v>
      </c>
      <c r="V4339" t="s">
        <v>2832</v>
      </c>
      <c r="W4339" t="s">
        <v>1259</v>
      </c>
      <c r="X4339" t="s">
        <v>21</v>
      </c>
      <c r="Y4339" t="s">
        <v>1259</v>
      </c>
      <c r="Z4339" t="s">
        <v>21</v>
      </c>
      <c r="AA4339" t="s">
        <v>6239</v>
      </c>
      <c r="AB4339" t="s">
        <v>1259</v>
      </c>
      <c r="AC4339" t="s">
        <v>10219</v>
      </c>
      <c r="AD4339" s="178">
        <v>2005628.078847087</v>
      </c>
      <c r="AE4339" t="s">
        <v>809</v>
      </c>
      <c r="AF4339" s="178">
        <v>-887414.02364149736</v>
      </c>
      <c r="AG4339" s="178">
        <v>-1778780.6988217931</v>
      </c>
      <c r="AH4339" s="178">
        <v>-656376.52284201188</v>
      </c>
      <c r="AI4339" t="s">
        <v>21</v>
      </c>
    </row>
    <row r="4340" spans="1:35" hidden="1" x14ac:dyDescent="0.25">
      <c r="A4340" s="179" t="b">
        <f>IF(E4340&lt;&gt;1,"",NOT(ISNA(VLOOKUP(P4340,Mapping!$P:$P,1,FALSE))))</f>
        <v>0</v>
      </c>
      <c r="B4340" s="180" t="str">
        <f t="shared" si="68"/>
        <v/>
      </c>
      <c r="E4340" s="183">
        <v>1</v>
      </c>
      <c r="F4340" t="s">
        <v>6238</v>
      </c>
      <c r="G4340" s="178">
        <v>5151817.2947303513</v>
      </c>
      <c r="H4340" t="s">
        <v>1266</v>
      </c>
      <c r="I4340" t="s">
        <v>797</v>
      </c>
      <c r="J4340" s="178">
        <v>1911598.057263928</v>
      </c>
      <c r="K4340" s="178">
        <v>733298.74608713202</v>
      </c>
      <c r="L4340" t="s">
        <v>5</v>
      </c>
      <c r="M4340" t="s">
        <v>21</v>
      </c>
      <c r="N4340" t="s">
        <v>2829</v>
      </c>
      <c r="O4340" t="s">
        <v>21</v>
      </c>
      <c r="P4340" t="s">
        <v>2851</v>
      </c>
      <c r="Q4340" t="s">
        <v>2834</v>
      </c>
      <c r="R4340" t="s">
        <v>1259</v>
      </c>
      <c r="S4340" t="s">
        <v>21</v>
      </c>
      <c r="T4340" t="s">
        <v>1259</v>
      </c>
      <c r="U4340" t="s">
        <v>1259</v>
      </c>
      <c r="V4340" t="s">
        <v>2834</v>
      </c>
      <c r="W4340" t="s">
        <v>1259</v>
      </c>
      <c r="X4340" t="s">
        <v>21</v>
      </c>
      <c r="Y4340" t="s">
        <v>1259</v>
      </c>
      <c r="Z4340" t="s">
        <v>21</v>
      </c>
      <c r="AA4340" t="s">
        <v>6239</v>
      </c>
      <c r="AB4340" t="s">
        <v>1259</v>
      </c>
      <c r="AC4340" t="s">
        <v>10220</v>
      </c>
      <c r="AD4340" s="178">
        <v>3035289.108302434</v>
      </c>
      <c r="AE4340" t="s">
        <v>809</v>
      </c>
      <c r="AF4340" s="178">
        <v>-1342999.805857446</v>
      </c>
      <c r="AG4340" s="178">
        <v>-2691981.498531878</v>
      </c>
      <c r="AH4340" s="178">
        <v>-993350.92669476103</v>
      </c>
      <c r="AI4340" t="s">
        <v>21</v>
      </c>
    </row>
    <row r="4341" spans="1:35" hidden="1" x14ac:dyDescent="0.25">
      <c r="A4341" s="179" t="b">
        <f>IF(E4341&lt;&gt;1,"",NOT(ISNA(VLOOKUP(P4341,Mapping!$P:$P,1,FALSE))))</f>
        <v>0</v>
      </c>
      <c r="B4341" s="180" t="str">
        <f t="shared" si="68"/>
        <v/>
      </c>
      <c r="E4341" s="183">
        <v>1</v>
      </c>
      <c r="F4341" t="s">
        <v>6238</v>
      </c>
      <c r="G4341" s="178">
        <v>2299822.704931655</v>
      </c>
      <c r="H4341" t="s">
        <v>1266</v>
      </c>
      <c r="I4341" t="s">
        <v>797</v>
      </c>
      <c r="J4341" s="178">
        <v>853356.46885143092</v>
      </c>
      <c r="K4341" s="178">
        <v>327351.88561017619</v>
      </c>
      <c r="L4341" t="s">
        <v>5</v>
      </c>
      <c r="M4341" t="s">
        <v>21</v>
      </c>
      <c r="N4341" t="s">
        <v>2829</v>
      </c>
      <c r="O4341" t="s">
        <v>21</v>
      </c>
      <c r="P4341" t="s">
        <v>2835</v>
      </c>
      <c r="Q4341" t="s">
        <v>2834</v>
      </c>
      <c r="R4341" t="s">
        <v>1259</v>
      </c>
      <c r="S4341" t="s">
        <v>21</v>
      </c>
      <c r="T4341" t="s">
        <v>1259</v>
      </c>
      <c r="U4341" t="s">
        <v>1259</v>
      </c>
      <c r="V4341" t="s">
        <v>2834</v>
      </c>
      <c r="W4341" t="s">
        <v>1259</v>
      </c>
      <c r="X4341" t="s">
        <v>21</v>
      </c>
      <c r="Y4341" t="s">
        <v>1259</v>
      </c>
      <c r="Z4341" t="s">
        <v>21</v>
      </c>
      <c r="AA4341" t="s">
        <v>6239</v>
      </c>
      <c r="AB4341" t="s">
        <v>1259</v>
      </c>
      <c r="AC4341" t="s">
        <v>10221</v>
      </c>
      <c r="AD4341" s="178">
        <v>1354983.379252597</v>
      </c>
      <c r="AE4341" t="s">
        <v>809</v>
      </c>
      <c r="AF4341" s="178">
        <v>-599528.52935779863</v>
      </c>
      <c r="AG4341" s="178">
        <v>-1201727.432747321</v>
      </c>
      <c r="AH4341" s="178">
        <v>-443441.77684917022</v>
      </c>
      <c r="AI4341" t="s">
        <v>21</v>
      </c>
    </row>
    <row r="4342" spans="1:35" hidden="1" x14ac:dyDescent="0.25">
      <c r="A4342" s="179" t="b">
        <f>IF(E4342&lt;&gt;1,"",NOT(ISNA(VLOOKUP(P4342,Mapping!$P:$P,1,FALSE))))</f>
        <v>0</v>
      </c>
      <c r="B4342" s="180" t="str">
        <f t="shared" si="68"/>
        <v/>
      </c>
      <c r="E4342" s="183">
        <v>1</v>
      </c>
      <c r="F4342" t="s">
        <v>6238</v>
      </c>
      <c r="G4342" s="178">
        <v>975682.35966797499</v>
      </c>
      <c r="H4342" t="s">
        <v>1266</v>
      </c>
      <c r="I4342" t="s">
        <v>797</v>
      </c>
      <c r="J4342" s="178">
        <v>362030.017088486</v>
      </c>
      <c r="K4342" s="178">
        <v>138876.55753159011</v>
      </c>
      <c r="L4342" t="s">
        <v>5</v>
      </c>
      <c r="M4342" t="s">
        <v>21</v>
      </c>
      <c r="N4342" t="s">
        <v>2829</v>
      </c>
      <c r="O4342" t="s">
        <v>21</v>
      </c>
      <c r="P4342" t="s">
        <v>2836</v>
      </c>
      <c r="Q4342" t="s">
        <v>2837</v>
      </c>
      <c r="R4342" t="s">
        <v>1259</v>
      </c>
      <c r="S4342" t="s">
        <v>21</v>
      </c>
      <c r="T4342" t="s">
        <v>1259</v>
      </c>
      <c r="U4342" t="s">
        <v>1259</v>
      </c>
      <c r="V4342" t="s">
        <v>2837</v>
      </c>
      <c r="W4342" t="s">
        <v>1259</v>
      </c>
      <c r="X4342" t="s">
        <v>21</v>
      </c>
      <c r="Y4342" t="s">
        <v>1259</v>
      </c>
      <c r="Z4342" t="s">
        <v>21</v>
      </c>
      <c r="AA4342" t="s">
        <v>6239</v>
      </c>
      <c r="AB4342" t="s">
        <v>1259</v>
      </c>
      <c r="AC4342" t="s">
        <v>4490</v>
      </c>
      <c r="AD4342" s="178">
        <v>574841.43362231494</v>
      </c>
      <c r="AE4342" t="s">
        <v>809</v>
      </c>
      <c r="AF4342" s="178">
        <v>-254345.4366972479</v>
      </c>
      <c r="AG4342" s="178">
        <v>-509823.75934734842</v>
      </c>
      <c r="AH4342" s="178">
        <v>-188126.81442086</v>
      </c>
      <c r="AI4342" t="s">
        <v>21</v>
      </c>
    </row>
    <row r="4343" spans="1:35" hidden="1" x14ac:dyDescent="0.25">
      <c r="A4343" s="179" t="b">
        <f>IF(E4343&lt;&gt;1,"",NOT(ISNA(VLOOKUP(P4343,Mapping!$P:$P,1,FALSE))))</f>
        <v>0</v>
      </c>
      <c r="B4343" s="180" t="str">
        <f t="shared" si="68"/>
        <v/>
      </c>
      <c r="E4343" s="183">
        <v>1</v>
      </c>
      <c r="F4343" t="s">
        <v>6240</v>
      </c>
      <c r="G4343" s="178">
        <v>273347.84459191799</v>
      </c>
      <c r="H4343" t="s">
        <v>1266</v>
      </c>
      <c r="I4343" t="s">
        <v>797</v>
      </c>
      <c r="J4343" s="178">
        <v>122454.5655960783</v>
      </c>
      <c r="K4343" s="178">
        <v>3638.8998218888401</v>
      </c>
      <c r="L4343" t="s">
        <v>5</v>
      </c>
      <c r="M4343" t="s">
        <v>21</v>
      </c>
      <c r="N4343" t="s">
        <v>2829</v>
      </c>
      <c r="O4343" t="s">
        <v>21</v>
      </c>
      <c r="P4343" t="s">
        <v>2831</v>
      </c>
      <c r="Q4343" t="s">
        <v>2832</v>
      </c>
      <c r="R4343" t="s">
        <v>1259</v>
      </c>
      <c r="S4343" t="s">
        <v>21</v>
      </c>
      <c r="T4343" t="s">
        <v>1259</v>
      </c>
      <c r="U4343" t="s">
        <v>1259</v>
      </c>
      <c r="V4343" t="s">
        <v>2832</v>
      </c>
      <c r="W4343" t="s">
        <v>1259</v>
      </c>
      <c r="X4343" t="s">
        <v>21</v>
      </c>
      <c r="Y4343" t="s">
        <v>1259</v>
      </c>
      <c r="Z4343" t="s">
        <v>21</v>
      </c>
      <c r="AA4343" t="s">
        <v>6241</v>
      </c>
      <c r="AB4343" t="s">
        <v>1259</v>
      </c>
      <c r="AC4343" t="s">
        <v>10222</v>
      </c>
      <c r="AD4343" s="178">
        <v>165115.23529986109</v>
      </c>
      <c r="AE4343" t="s">
        <v>818</v>
      </c>
      <c r="AF4343" s="178">
        <v>31685.581984069369</v>
      </c>
      <c r="AG4343" s="178">
        <v>-64170.775980818144</v>
      </c>
      <c r="AH4343" s="178">
        <v>-40013.26018327463</v>
      </c>
      <c r="AI4343" t="s">
        <v>21</v>
      </c>
    </row>
    <row r="4344" spans="1:35" hidden="1" x14ac:dyDescent="0.25">
      <c r="A4344" s="179" t="b">
        <f>IF(E4344&lt;&gt;1,"",NOT(ISNA(VLOOKUP(P4344,Mapping!$P:$P,1,FALSE))))</f>
        <v>0</v>
      </c>
      <c r="B4344" s="180" t="str">
        <f t="shared" si="68"/>
        <v/>
      </c>
      <c r="E4344" s="183">
        <v>1</v>
      </c>
      <c r="F4344" t="s">
        <v>6242</v>
      </c>
      <c r="G4344" s="178">
        <v>3003781.0790004451</v>
      </c>
      <c r="H4344" t="s">
        <v>1266</v>
      </c>
      <c r="I4344" t="s">
        <v>797</v>
      </c>
      <c r="J4344" s="178">
        <v>1224303.4867451889</v>
      </c>
      <c r="K4344" s="178">
        <v>660675.04020397482</v>
      </c>
      <c r="L4344" t="s">
        <v>5</v>
      </c>
      <c r="M4344" t="s">
        <v>21</v>
      </c>
      <c r="N4344" t="s">
        <v>2829</v>
      </c>
      <c r="O4344" t="s">
        <v>21</v>
      </c>
      <c r="P4344" t="s">
        <v>2831</v>
      </c>
      <c r="Q4344" t="s">
        <v>2832</v>
      </c>
      <c r="R4344" t="s">
        <v>1259</v>
      </c>
      <c r="S4344" t="s">
        <v>21</v>
      </c>
      <c r="T4344" t="s">
        <v>1259</v>
      </c>
      <c r="U4344" t="s">
        <v>1259</v>
      </c>
      <c r="V4344" t="s">
        <v>2832</v>
      </c>
      <c r="W4344" t="s">
        <v>1259</v>
      </c>
      <c r="X4344" t="s">
        <v>21</v>
      </c>
      <c r="Y4344" t="s">
        <v>1259</v>
      </c>
      <c r="Z4344" t="s">
        <v>21</v>
      </c>
      <c r="AA4344" t="s">
        <v>6243</v>
      </c>
      <c r="AB4344" t="s">
        <v>1259</v>
      </c>
      <c r="AC4344" t="s">
        <v>6669</v>
      </c>
      <c r="AD4344" s="178">
        <v>1771196.081342414</v>
      </c>
      <c r="AE4344" t="s">
        <v>816</v>
      </c>
      <c r="AF4344" s="178">
        <v>-925475.29939388344</v>
      </c>
      <c r="AG4344" s="178">
        <v>-1948251.7397141671</v>
      </c>
      <c r="AH4344" s="178">
        <v>-751214.56425247667</v>
      </c>
      <c r="AI4344" t="s">
        <v>21</v>
      </c>
    </row>
    <row r="4345" spans="1:35" hidden="1" x14ac:dyDescent="0.25">
      <c r="A4345" s="179" t="b">
        <f>IF(E4345&lt;&gt;1,"",NOT(ISNA(VLOOKUP(P4345,Mapping!$P:$P,1,FALSE))))</f>
        <v>0</v>
      </c>
      <c r="B4345" s="180" t="str">
        <f t="shared" si="68"/>
        <v/>
      </c>
      <c r="E4345" s="183">
        <v>1</v>
      </c>
      <c r="F4345" t="s">
        <v>6242</v>
      </c>
      <c r="G4345" s="178">
        <v>2566144.1006030291</v>
      </c>
      <c r="H4345" t="s">
        <v>1266</v>
      </c>
      <c r="I4345" t="s">
        <v>797</v>
      </c>
      <c r="J4345" s="178">
        <v>1045928.1443054921</v>
      </c>
      <c r="K4345" s="178">
        <v>564417.74957823067</v>
      </c>
      <c r="L4345" t="s">
        <v>5</v>
      </c>
      <c r="M4345" t="s">
        <v>21</v>
      </c>
      <c r="N4345" t="s">
        <v>2829</v>
      </c>
      <c r="O4345" t="s">
        <v>21</v>
      </c>
      <c r="P4345" t="s">
        <v>2835</v>
      </c>
      <c r="Q4345" t="s">
        <v>2834</v>
      </c>
      <c r="R4345" t="s">
        <v>1259</v>
      </c>
      <c r="S4345" t="s">
        <v>21</v>
      </c>
      <c r="T4345" t="s">
        <v>1259</v>
      </c>
      <c r="U4345" t="s">
        <v>1259</v>
      </c>
      <c r="V4345" t="s">
        <v>2834</v>
      </c>
      <c r="W4345" t="s">
        <v>1259</v>
      </c>
      <c r="X4345" t="s">
        <v>21</v>
      </c>
      <c r="Y4345" t="s">
        <v>1259</v>
      </c>
      <c r="Z4345" t="s">
        <v>21</v>
      </c>
      <c r="AA4345" t="s">
        <v>6243</v>
      </c>
      <c r="AB4345" t="s">
        <v>1259</v>
      </c>
      <c r="AC4345" t="s">
        <v>6675</v>
      </c>
      <c r="AD4345" s="178">
        <v>1513141.023133588</v>
      </c>
      <c r="AE4345" t="s">
        <v>816</v>
      </c>
      <c r="AF4345" s="178">
        <v>-790637.83855503914</v>
      </c>
      <c r="AG4345" s="178">
        <v>-1664400.4928683939</v>
      </c>
      <c r="AH4345" s="178">
        <v>-641766.08469251287</v>
      </c>
      <c r="AI4345" t="s">
        <v>21</v>
      </c>
    </row>
    <row r="4346" spans="1:35" hidden="1" x14ac:dyDescent="0.25">
      <c r="A4346" s="179" t="b">
        <f>IF(E4346&lt;&gt;1,"",NOT(ISNA(VLOOKUP(P4346,Mapping!$P:$P,1,FALSE))))</f>
        <v>0</v>
      </c>
      <c r="B4346" s="180" t="str">
        <f t="shared" si="68"/>
        <v/>
      </c>
      <c r="E4346" s="183">
        <v>1</v>
      </c>
      <c r="F4346" t="s">
        <v>6242</v>
      </c>
      <c r="G4346" s="178">
        <v>1591407.194172421</v>
      </c>
      <c r="H4346" t="s">
        <v>1266</v>
      </c>
      <c r="I4346" t="s">
        <v>797</v>
      </c>
      <c r="J4346" s="178">
        <v>648637.60887162504</v>
      </c>
      <c r="K4346" s="178">
        <v>350026.51136634481</v>
      </c>
      <c r="L4346" t="s">
        <v>5</v>
      </c>
      <c r="M4346" t="s">
        <v>21</v>
      </c>
      <c r="N4346" t="s">
        <v>2829</v>
      </c>
      <c r="O4346" t="s">
        <v>21</v>
      </c>
      <c r="P4346" t="s">
        <v>2836</v>
      </c>
      <c r="Q4346" t="s">
        <v>2837</v>
      </c>
      <c r="R4346" t="s">
        <v>1259</v>
      </c>
      <c r="S4346" t="s">
        <v>21</v>
      </c>
      <c r="T4346" t="s">
        <v>1259</v>
      </c>
      <c r="U4346" t="s">
        <v>1259</v>
      </c>
      <c r="V4346" t="s">
        <v>2837</v>
      </c>
      <c r="W4346" t="s">
        <v>1259</v>
      </c>
      <c r="X4346" t="s">
        <v>21</v>
      </c>
      <c r="Y4346" t="s">
        <v>1259</v>
      </c>
      <c r="Z4346" t="s">
        <v>21</v>
      </c>
      <c r="AA4346" t="s">
        <v>6243</v>
      </c>
      <c r="AB4346" t="s">
        <v>1259</v>
      </c>
      <c r="AC4346" t="s">
        <v>5211</v>
      </c>
      <c r="AD4346" s="178">
        <v>938382.02985028538</v>
      </c>
      <c r="AE4346" t="s">
        <v>816</v>
      </c>
      <c r="AF4346" s="178">
        <v>-490318.03941397788</v>
      </c>
      <c r="AG4346" s="178">
        <v>-1032186.352166446</v>
      </c>
      <c r="AH4346" s="178">
        <v>-397994.4711271401</v>
      </c>
      <c r="AI4346" t="s">
        <v>21</v>
      </c>
    </row>
    <row r="4347" spans="1:35" hidden="1" x14ac:dyDescent="0.25">
      <c r="A4347" s="179" t="b">
        <f>IF(E4347&lt;&gt;1,"",NOT(ISNA(VLOOKUP(P4347,Mapping!$P:$P,1,FALSE))))</f>
        <v>0</v>
      </c>
      <c r="B4347" s="180" t="str">
        <f t="shared" si="68"/>
        <v/>
      </c>
      <c r="E4347" s="183">
        <v>1</v>
      </c>
      <c r="F4347" t="s">
        <v>6244</v>
      </c>
      <c r="G4347" s="178">
        <v>423559.42444121977</v>
      </c>
      <c r="H4347" t="s">
        <v>1266</v>
      </c>
      <c r="I4347" t="s">
        <v>797</v>
      </c>
      <c r="J4347" s="178">
        <v>146754.35643572829</v>
      </c>
      <c r="K4347" s="178">
        <v>-2110.3463822253671</v>
      </c>
      <c r="L4347" t="s">
        <v>5</v>
      </c>
      <c r="M4347" t="s">
        <v>21</v>
      </c>
      <c r="N4347" t="s">
        <v>2829</v>
      </c>
      <c r="O4347" t="s">
        <v>21</v>
      </c>
      <c r="P4347" t="s">
        <v>2831</v>
      </c>
      <c r="Q4347" t="s">
        <v>2832</v>
      </c>
      <c r="R4347" t="s">
        <v>1259</v>
      </c>
      <c r="S4347" t="s">
        <v>21</v>
      </c>
      <c r="T4347" t="s">
        <v>1259</v>
      </c>
      <c r="U4347" t="s">
        <v>1259</v>
      </c>
      <c r="V4347" t="s">
        <v>2832</v>
      </c>
      <c r="W4347" t="s">
        <v>1259</v>
      </c>
      <c r="X4347" t="s">
        <v>21</v>
      </c>
      <c r="Y4347" t="s">
        <v>1259</v>
      </c>
      <c r="Z4347" t="s">
        <v>21</v>
      </c>
      <c r="AA4347" t="s">
        <v>6245</v>
      </c>
      <c r="AB4347" t="s">
        <v>1259</v>
      </c>
      <c r="AC4347" t="s">
        <v>6987</v>
      </c>
      <c r="AD4347" s="178">
        <v>199234.54662569179</v>
      </c>
      <c r="AE4347" t="s">
        <v>818</v>
      </c>
      <c r="AF4347" s="178">
        <v>18629.74939192965</v>
      </c>
      <c r="AG4347" s="178">
        <v>124966.2006136839</v>
      </c>
      <c r="AH4347" s="178">
        <v>24534.457927109212</v>
      </c>
      <c r="AI4347" t="s">
        <v>21</v>
      </c>
    </row>
    <row r="4348" spans="1:35" hidden="1" x14ac:dyDescent="0.25">
      <c r="A4348" s="179" t="b">
        <f>IF(E4348&lt;&gt;1,"",NOT(ISNA(VLOOKUP(P4348,Mapping!$P:$P,1,FALSE))))</f>
        <v>0</v>
      </c>
      <c r="B4348" s="180" t="str">
        <f t="shared" si="68"/>
        <v/>
      </c>
      <c r="E4348" s="183">
        <v>1</v>
      </c>
      <c r="F4348" t="s">
        <v>6244</v>
      </c>
      <c r="G4348" s="178">
        <v>1531063.16539818</v>
      </c>
      <c r="H4348" t="s">
        <v>1266</v>
      </c>
      <c r="I4348" t="s">
        <v>797</v>
      </c>
      <c r="J4348" s="178">
        <v>530480.91137832799</v>
      </c>
      <c r="K4348" s="178">
        <v>-7628.3832341097823</v>
      </c>
      <c r="L4348" t="s">
        <v>5</v>
      </c>
      <c r="M4348" t="s">
        <v>21</v>
      </c>
      <c r="N4348" t="s">
        <v>2829</v>
      </c>
      <c r="O4348" t="s">
        <v>21</v>
      </c>
      <c r="P4348" t="s">
        <v>2833</v>
      </c>
      <c r="Q4348" t="s">
        <v>2834</v>
      </c>
      <c r="R4348" t="s">
        <v>1259</v>
      </c>
      <c r="S4348" t="s">
        <v>21</v>
      </c>
      <c r="T4348" t="s">
        <v>1259</v>
      </c>
      <c r="U4348" t="s">
        <v>1259</v>
      </c>
      <c r="V4348" t="s">
        <v>2834</v>
      </c>
      <c r="W4348" t="s">
        <v>1259</v>
      </c>
      <c r="X4348" t="s">
        <v>21</v>
      </c>
      <c r="Y4348" t="s">
        <v>1259</v>
      </c>
      <c r="Z4348" t="s">
        <v>21</v>
      </c>
      <c r="AA4348" t="s">
        <v>6245</v>
      </c>
      <c r="AB4348" t="s">
        <v>1259</v>
      </c>
      <c r="AC4348" t="s">
        <v>7138</v>
      </c>
      <c r="AD4348" s="178">
        <v>720183.89395024779</v>
      </c>
      <c r="AE4348" t="s">
        <v>818</v>
      </c>
      <c r="AF4348" s="178">
        <v>67341.962965909624</v>
      </c>
      <c r="AG4348" s="178">
        <v>451722.08582487347</v>
      </c>
      <c r="AH4348" s="178">
        <v>88686.032343074679</v>
      </c>
      <c r="AI4348" t="s">
        <v>21</v>
      </c>
    </row>
    <row r="4349" spans="1:35" hidden="1" x14ac:dyDescent="0.25">
      <c r="A4349" s="179" t="b">
        <f>IF(E4349&lt;&gt;1,"",NOT(ISNA(VLOOKUP(P4349,Mapping!$P:$P,1,FALSE))))</f>
        <v>0</v>
      </c>
      <c r="B4349" s="180" t="str">
        <f t="shared" si="68"/>
        <v/>
      </c>
      <c r="E4349" s="183">
        <v>1</v>
      </c>
      <c r="F4349" t="s">
        <v>6244</v>
      </c>
      <c r="G4349" s="178">
        <v>1468570.7913002949</v>
      </c>
      <c r="H4349" t="s">
        <v>1266</v>
      </c>
      <c r="I4349" t="s">
        <v>797</v>
      </c>
      <c r="J4349" s="178">
        <v>508828.62928125297</v>
      </c>
      <c r="K4349" s="178">
        <v>-7317.0206531256881</v>
      </c>
      <c r="L4349" t="s">
        <v>5</v>
      </c>
      <c r="M4349" t="s">
        <v>21</v>
      </c>
      <c r="N4349" t="s">
        <v>2829</v>
      </c>
      <c r="O4349" t="s">
        <v>21</v>
      </c>
      <c r="P4349" t="s">
        <v>2836</v>
      </c>
      <c r="Q4349" t="s">
        <v>2837</v>
      </c>
      <c r="R4349" t="s">
        <v>1259</v>
      </c>
      <c r="S4349" t="s">
        <v>21</v>
      </c>
      <c r="T4349" t="s">
        <v>1259</v>
      </c>
      <c r="U4349" t="s">
        <v>1259</v>
      </c>
      <c r="V4349" t="s">
        <v>2837</v>
      </c>
      <c r="W4349" t="s">
        <v>1259</v>
      </c>
      <c r="X4349" t="s">
        <v>21</v>
      </c>
      <c r="Y4349" t="s">
        <v>1259</v>
      </c>
      <c r="Z4349" t="s">
        <v>21</v>
      </c>
      <c r="AA4349" t="s">
        <v>6245</v>
      </c>
      <c r="AB4349" t="s">
        <v>1259</v>
      </c>
      <c r="AC4349" t="s">
        <v>3521</v>
      </c>
      <c r="AD4349" s="178">
        <v>690788.63297268678</v>
      </c>
      <c r="AE4349" t="s">
        <v>818</v>
      </c>
      <c r="AF4349" s="178">
        <v>64593.311416280922</v>
      </c>
      <c r="AG4349" s="178">
        <v>433284.44966875651</v>
      </c>
      <c r="AH4349" s="178">
        <v>85066.194288255647</v>
      </c>
      <c r="AI4349" t="s">
        <v>21</v>
      </c>
    </row>
    <row r="4350" spans="1:35" hidden="1" x14ac:dyDescent="0.25">
      <c r="A4350" s="179" t="b">
        <f>IF(E4350&lt;&gt;1,"",NOT(ISNA(VLOOKUP(P4350,Mapping!$P:$P,1,FALSE))))</f>
        <v>0</v>
      </c>
      <c r="B4350" s="180" t="str">
        <f t="shared" si="68"/>
        <v/>
      </c>
      <c r="E4350" s="183">
        <v>1</v>
      </c>
      <c r="F4350" t="s">
        <v>6248</v>
      </c>
      <c r="G4350" s="178">
        <v>294669.12948303722</v>
      </c>
      <c r="H4350" t="s">
        <v>1266</v>
      </c>
      <c r="I4350" t="s">
        <v>797</v>
      </c>
      <c r="J4350" s="178">
        <v>81572.228475979675</v>
      </c>
      <c r="K4350" s="178">
        <v>16798.51182638546</v>
      </c>
      <c r="L4350" t="s">
        <v>5</v>
      </c>
      <c r="M4350" t="s">
        <v>21</v>
      </c>
      <c r="N4350" t="s">
        <v>2829</v>
      </c>
      <c r="O4350" t="s">
        <v>21</v>
      </c>
      <c r="P4350" t="s">
        <v>2831</v>
      </c>
      <c r="Q4350" t="s">
        <v>2832</v>
      </c>
      <c r="R4350" t="s">
        <v>1259</v>
      </c>
      <c r="S4350" t="s">
        <v>21</v>
      </c>
      <c r="T4350" t="s">
        <v>1259</v>
      </c>
      <c r="U4350" t="s">
        <v>1259</v>
      </c>
      <c r="V4350" t="s">
        <v>2832</v>
      </c>
      <c r="W4350" t="s">
        <v>1259</v>
      </c>
      <c r="X4350" t="s">
        <v>21</v>
      </c>
      <c r="Y4350" t="s">
        <v>1259</v>
      </c>
      <c r="Z4350" t="s">
        <v>21</v>
      </c>
      <c r="AA4350" t="s">
        <v>6249</v>
      </c>
      <c r="AB4350" t="s">
        <v>1259</v>
      </c>
      <c r="AC4350" t="s">
        <v>6615</v>
      </c>
      <c r="AD4350" s="178">
        <v>133506.22330315749</v>
      </c>
      <c r="AE4350" t="s">
        <v>814</v>
      </c>
      <c r="AF4350" s="178">
        <v>-31457.720676149242</v>
      </c>
      <c r="AG4350" s="178">
        <v>75455.171642579837</v>
      </c>
      <c r="AH4350" s="178">
        <v>-3758.343650947907</v>
      </c>
      <c r="AI4350" t="s">
        <v>21</v>
      </c>
    </row>
    <row r="4351" spans="1:35" hidden="1" x14ac:dyDescent="0.25">
      <c r="A4351" s="179" t="b">
        <f>IF(E4351&lt;&gt;1,"",NOT(ISNA(VLOOKUP(P4351,Mapping!$P:$P,1,FALSE))))</f>
        <v>0</v>
      </c>
      <c r="B4351" s="180" t="str">
        <f t="shared" si="68"/>
        <v/>
      </c>
      <c r="E4351" s="183">
        <v>1</v>
      </c>
      <c r="F4351" t="s">
        <v>6250</v>
      </c>
      <c r="G4351" s="178">
        <v>300526.31653313129</v>
      </c>
      <c r="H4351" t="s">
        <v>1266</v>
      </c>
      <c r="I4351" t="s">
        <v>797</v>
      </c>
      <c r="J4351" s="178">
        <v>92878.291396818502</v>
      </c>
      <c r="K4351" s="178">
        <v>34330.261458102606</v>
      </c>
      <c r="L4351" t="s">
        <v>5</v>
      </c>
      <c r="M4351" t="s">
        <v>21</v>
      </c>
      <c r="N4351" t="s">
        <v>2829</v>
      </c>
      <c r="O4351" t="s">
        <v>21</v>
      </c>
      <c r="P4351" t="s">
        <v>2831</v>
      </c>
      <c r="Q4351" t="s">
        <v>2832</v>
      </c>
      <c r="R4351" t="s">
        <v>1259</v>
      </c>
      <c r="S4351" t="s">
        <v>21</v>
      </c>
      <c r="T4351" t="s">
        <v>1259</v>
      </c>
      <c r="U4351" t="s">
        <v>1259</v>
      </c>
      <c r="V4351" t="s">
        <v>2832</v>
      </c>
      <c r="W4351" t="s">
        <v>1259</v>
      </c>
      <c r="X4351" t="s">
        <v>21</v>
      </c>
      <c r="Y4351" t="s">
        <v>1259</v>
      </c>
      <c r="Z4351" t="s">
        <v>21</v>
      </c>
      <c r="AA4351" t="s">
        <v>6251</v>
      </c>
      <c r="AB4351" t="s">
        <v>6252</v>
      </c>
      <c r="AC4351" t="s">
        <v>10223</v>
      </c>
      <c r="AD4351" s="178">
        <v>137774.75982434201</v>
      </c>
      <c r="AE4351" t="s">
        <v>814</v>
      </c>
      <c r="AF4351" s="178">
        <v>-77998.263835198421</v>
      </c>
      <c r="AG4351" s="178">
        <v>-128169.3929607199</v>
      </c>
      <c r="AH4351" s="178">
        <v>-52144.659389365494</v>
      </c>
      <c r="AI4351" t="s">
        <v>21</v>
      </c>
    </row>
    <row r="4352" spans="1:35" hidden="1" x14ac:dyDescent="0.25">
      <c r="A4352" s="179" t="b">
        <f>IF(E4352&lt;&gt;1,"",NOT(ISNA(VLOOKUP(P4352,Mapping!$P:$P,1,FALSE))))</f>
        <v>0</v>
      </c>
      <c r="B4352" s="180" t="str">
        <f t="shared" si="68"/>
        <v/>
      </c>
      <c r="E4352" s="183">
        <v>1</v>
      </c>
      <c r="F4352" t="s">
        <v>6253</v>
      </c>
      <c r="G4352" s="178">
        <v>385258.86904727359</v>
      </c>
      <c r="H4352" t="s">
        <v>1266</v>
      </c>
      <c r="I4352" t="s">
        <v>797</v>
      </c>
      <c r="J4352" s="178">
        <v>117819.5579379886</v>
      </c>
      <c r="K4352" s="178">
        <v>48899.184576661377</v>
      </c>
      <c r="L4352" t="s">
        <v>5</v>
      </c>
      <c r="M4352" t="s">
        <v>21</v>
      </c>
      <c r="N4352" t="s">
        <v>2829</v>
      </c>
      <c r="O4352" t="s">
        <v>21</v>
      </c>
      <c r="P4352" t="s">
        <v>2831</v>
      </c>
      <c r="Q4352" t="s">
        <v>2832</v>
      </c>
      <c r="R4352" t="s">
        <v>1259</v>
      </c>
      <c r="S4352" t="s">
        <v>21</v>
      </c>
      <c r="T4352" t="s">
        <v>1259</v>
      </c>
      <c r="U4352" t="s">
        <v>1259</v>
      </c>
      <c r="V4352" t="s">
        <v>2832</v>
      </c>
      <c r="W4352" t="s">
        <v>1259</v>
      </c>
      <c r="X4352" t="s">
        <v>21</v>
      </c>
      <c r="Y4352" t="s">
        <v>1259</v>
      </c>
      <c r="Z4352" t="s">
        <v>21</v>
      </c>
      <c r="AA4352" t="s">
        <v>6254</v>
      </c>
      <c r="AB4352" t="s">
        <v>1259</v>
      </c>
      <c r="AC4352" t="s">
        <v>10224</v>
      </c>
      <c r="AD4352" s="178">
        <v>174405.9453621321</v>
      </c>
      <c r="AE4352" t="s">
        <v>813</v>
      </c>
      <c r="AF4352" s="178">
        <v>5109.5281927320757</v>
      </c>
      <c r="AG4352" s="178">
        <v>-195018.30667328669</v>
      </c>
      <c r="AH4352" s="178">
        <v>-137275.04635981421</v>
      </c>
      <c r="AI4352" t="s">
        <v>21</v>
      </c>
    </row>
    <row r="4353" spans="1:35" hidden="1" x14ac:dyDescent="0.25">
      <c r="A4353" s="179" t="b">
        <f>IF(E4353&lt;&gt;1,"",NOT(ISNA(VLOOKUP(P4353,Mapping!$P:$P,1,FALSE))))</f>
        <v>0</v>
      </c>
      <c r="B4353" s="180" t="str">
        <f t="shared" si="68"/>
        <v/>
      </c>
      <c r="E4353" s="183">
        <v>1</v>
      </c>
      <c r="F4353" t="s">
        <v>6253</v>
      </c>
      <c r="G4353" s="178">
        <v>160182.25898554019</v>
      </c>
      <c r="H4353" t="s">
        <v>1266</v>
      </c>
      <c r="I4353" t="s">
        <v>797</v>
      </c>
      <c r="J4353" s="178">
        <v>48986.809803641198</v>
      </c>
      <c r="K4353" s="178">
        <v>20331.2174679083</v>
      </c>
      <c r="L4353" t="s">
        <v>5</v>
      </c>
      <c r="M4353" t="s">
        <v>21</v>
      </c>
      <c r="N4353" t="s">
        <v>2829</v>
      </c>
      <c r="O4353" t="s">
        <v>21</v>
      </c>
      <c r="P4353" t="s">
        <v>2835</v>
      </c>
      <c r="Q4353" t="s">
        <v>2834</v>
      </c>
      <c r="R4353" t="s">
        <v>1259</v>
      </c>
      <c r="S4353" t="s">
        <v>21</v>
      </c>
      <c r="T4353" t="s">
        <v>1259</v>
      </c>
      <c r="U4353" t="s">
        <v>1259</v>
      </c>
      <c r="V4353" t="s">
        <v>2834</v>
      </c>
      <c r="W4353" t="s">
        <v>1259</v>
      </c>
      <c r="X4353" t="s">
        <v>21</v>
      </c>
      <c r="Y4353" t="s">
        <v>1259</v>
      </c>
      <c r="Z4353" t="s">
        <v>21</v>
      </c>
      <c r="AA4353" t="s">
        <v>6254</v>
      </c>
      <c r="AB4353" t="s">
        <v>1259</v>
      </c>
      <c r="AC4353" t="s">
        <v>9398</v>
      </c>
      <c r="AD4353" s="178">
        <v>72514.199031163953</v>
      </c>
      <c r="AE4353" t="s">
        <v>813</v>
      </c>
      <c r="AF4353" s="178">
        <v>2124.4306984707068</v>
      </c>
      <c r="AG4353" s="178">
        <v>-81084.370578445436</v>
      </c>
      <c r="AH4353" s="178">
        <v>-57075.978763675419</v>
      </c>
      <c r="AI4353" t="s">
        <v>21</v>
      </c>
    </row>
    <row r="4354" spans="1:35" hidden="1" x14ac:dyDescent="0.25">
      <c r="A4354" s="179" t="b">
        <f>IF(E4354&lt;&gt;1,"",NOT(ISNA(VLOOKUP(P4354,Mapping!$P:$P,1,FALSE))))</f>
        <v>0</v>
      </c>
      <c r="B4354" s="180" t="str">
        <f t="shared" si="68"/>
        <v/>
      </c>
      <c r="E4354" s="183">
        <v>1</v>
      </c>
      <c r="F4354" t="s">
        <v>6255</v>
      </c>
      <c r="G4354" s="178">
        <v>412666.6156197263</v>
      </c>
      <c r="H4354" t="s">
        <v>1266</v>
      </c>
      <c r="I4354" t="s">
        <v>303</v>
      </c>
      <c r="J4354" s="178">
        <v>131309.7922280464</v>
      </c>
      <c r="K4354" s="178">
        <v>74109.000090576432</v>
      </c>
      <c r="L4354" t="s">
        <v>5</v>
      </c>
      <c r="M4354" t="s">
        <v>21</v>
      </c>
      <c r="N4354" t="s">
        <v>2829</v>
      </c>
      <c r="O4354" t="s">
        <v>21</v>
      </c>
      <c r="P4354" t="s">
        <v>2831</v>
      </c>
      <c r="Q4354" t="s">
        <v>2832</v>
      </c>
      <c r="R4354" t="s">
        <v>1259</v>
      </c>
      <c r="S4354" t="s">
        <v>21</v>
      </c>
      <c r="T4354" t="s">
        <v>1259</v>
      </c>
      <c r="U4354" t="s">
        <v>1259</v>
      </c>
      <c r="V4354" t="s">
        <v>2832</v>
      </c>
      <c r="W4354" t="s">
        <v>1259</v>
      </c>
      <c r="X4354" t="s">
        <v>21</v>
      </c>
      <c r="Y4354" t="s">
        <v>1259</v>
      </c>
      <c r="Z4354" t="s">
        <v>21</v>
      </c>
      <c r="AA4354" t="s">
        <v>6256</v>
      </c>
      <c r="AB4354" t="s">
        <v>6257</v>
      </c>
      <c r="AC4354" t="s">
        <v>10225</v>
      </c>
      <c r="AD4354" s="178">
        <v>205302.76003215759</v>
      </c>
      <c r="AE4354" t="s">
        <v>814</v>
      </c>
      <c r="AF4354" s="178">
        <v>-156546.785893386</v>
      </c>
      <c r="AG4354" s="178">
        <v>388282.55163533328</v>
      </c>
      <c r="AH4354" s="178">
        <v>-104949.3944218071</v>
      </c>
      <c r="AI4354" t="s">
        <v>21</v>
      </c>
    </row>
    <row r="4355" spans="1:35" hidden="1" x14ac:dyDescent="0.25">
      <c r="A4355" s="179" t="b">
        <f>IF(E4355&lt;&gt;1,"",NOT(ISNA(VLOOKUP(P4355,Mapping!$P:$P,1,FALSE))))</f>
        <v>0</v>
      </c>
      <c r="B4355" s="180" t="str">
        <f t="shared" si="68"/>
        <v/>
      </c>
      <c r="E4355" s="183">
        <v>1</v>
      </c>
      <c r="F4355" t="s">
        <v>6258</v>
      </c>
      <c r="G4355" s="178">
        <v>6295495.0874209218</v>
      </c>
      <c r="H4355" t="s">
        <v>1266</v>
      </c>
      <c r="I4355" t="s">
        <v>402</v>
      </c>
      <c r="J4355" s="178">
        <v>1974832.3515055641</v>
      </c>
      <c r="K4355" s="178">
        <v>1077864.9961577819</v>
      </c>
      <c r="L4355" t="s">
        <v>5</v>
      </c>
      <c r="M4355" t="s">
        <v>21</v>
      </c>
      <c r="N4355" t="s">
        <v>2829</v>
      </c>
      <c r="O4355" t="s">
        <v>21</v>
      </c>
      <c r="P4355" t="s">
        <v>2831</v>
      </c>
      <c r="Q4355" t="s">
        <v>2832</v>
      </c>
      <c r="R4355" t="s">
        <v>1259</v>
      </c>
      <c r="S4355" t="s">
        <v>21</v>
      </c>
      <c r="T4355" t="s">
        <v>1259</v>
      </c>
      <c r="U4355" t="s">
        <v>1259</v>
      </c>
      <c r="V4355" t="s">
        <v>2832</v>
      </c>
      <c r="W4355" t="s">
        <v>1259</v>
      </c>
      <c r="X4355" t="s">
        <v>21</v>
      </c>
      <c r="Y4355" t="s">
        <v>1259</v>
      </c>
      <c r="Z4355" t="s">
        <v>21</v>
      </c>
      <c r="AA4355" t="s">
        <v>6259</v>
      </c>
      <c r="AB4355" t="s">
        <v>1259</v>
      </c>
      <c r="AC4355" t="s">
        <v>10226</v>
      </c>
      <c r="AD4355" s="178">
        <v>2984094.3563250452</v>
      </c>
      <c r="AE4355" t="s">
        <v>811</v>
      </c>
      <c r="AF4355" s="178">
        <v>-1181329.46968844</v>
      </c>
      <c r="AG4355" s="178">
        <v>-209964.0679977909</v>
      </c>
      <c r="AH4355" s="178">
        <v>-1998907.3576268</v>
      </c>
      <c r="AI4355" t="s">
        <v>21</v>
      </c>
    </row>
    <row r="4356" spans="1:35" hidden="1" x14ac:dyDescent="0.25">
      <c r="A4356" s="179" t="b">
        <f>IF(E4356&lt;&gt;1,"",NOT(ISNA(VLOOKUP(P4356,Mapping!$P:$P,1,FALSE))))</f>
        <v>0</v>
      </c>
      <c r="B4356" s="180" t="str">
        <f t="shared" si="68"/>
        <v/>
      </c>
      <c r="E4356" s="183">
        <v>1</v>
      </c>
      <c r="F4356" t="s">
        <v>6258</v>
      </c>
      <c r="G4356" s="178">
        <v>10018557.53369702</v>
      </c>
      <c r="H4356" t="s">
        <v>1266</v>
      </c>
      <c r="I4356" t="s">
        <v>402</v>
      </c>
      <c r="J4356" s="178">
        <v>3142718.9217409082</v>
      </c>
      <c r="K4356" s="178">
        <v>1715298.3725047649</v>
      </c>
      <c r="L4356" t="s">
        <v>5</v>
      </c>
      <c r="M4356" t="s">
        <v>21</v>
      </c>
      <c r="N4356" t="s">
        <v>2829</v>
      </c>
      <c r="O4356" t="s">
        <v>21</v>
      </c>
      <c r="P4356" t="s">
        <v>2833</v>
      </c>
      <c r="Q4356" t="s">
        <v>2834</v>
      </c>
      <c r="R4356" t="s">
        <v>1259</v>
      </c>
      <c r="S4356" t="s">
        <v>21</v>
      </c>
      <c r="T4356" t="s">
        <v>1259</v>
      </c>
      <c r="U4356" t="s">
        <v>1259</v>
      </c>
      <c r="V4356" t="s">
        <v>2834</v>
      </c>
      <c r="W4356" t="s">
        <v>1259</v>
      </c>
      <c r="X4356" t="s">
        <v>21</v>
      </c>
      <c r="Y4356" t="s">
        <v>1259</v>
      </c>
      <c r="Z4356" t="s">
        <v>21</v>
      </c>
      <c r="AA4356" t="s">
        <v>6259</v>
      </c>
      <c r="AB4356" t="s">
        <v>1259</v>
      </c>
      <c r="AC4356" t="s">
        <v>10227</v>
      </c>
      <c r="AD4356" s="178">
        <v>4748843.5110622244</v>
      </c>
      <c r="AE4356" t="s">
        <v>811</v>
      </c>
      <c r="AF4356" s="178">
        <v>-1879950.2015295769</v>
      </c>
      <c r="AG4356" s="178">
        <v>-334133.70450372249</v>
      </c>
      <c r="AH4356" s="178">
        <v>-3181031.529502552</v>
      </c>
      <c r="AI4356" t="s">
        <v>21</v>
      </c>
    </row>
    <row r="4357" spans="1:35" hidden="1" x14ac:dyDescent="0.25">
      <c r="A4357" s="179" t="b">
        <f>IF(E4357&lt;&gt;1,"",NOT(ISNA(VLOOKUP(P4357,Mapping!$P:$P,1,FALSE))))</f>
        <v>0</v>
      </c>
      <c r="B4357" s="180" t="str">
        <f t="shared" si="68"/>
        <v/>
      </c>
      <c r="E4357" s="183">
        <v>1</v>
      </c>
      <c r="F4357" t="s">
        <v>6258</v>
      </c>
      <c r="G4357" s="178">
        <v>30940135.11556641</v>
      </c>
      <c r="H4357" t="s">
        <v>1266</v>
      </c>
      <c r="I4357" t="s">
        <v>402</v>
      </c>
      <c r="J4357" s="178">
        <v>9705603.6003048327</v>
      </c>
      <c r="K4357" s="178">
        <v>5297325.8106573178</v>
      </c>
      <c r="L4357" t="s">
        <v>5</v>
      </c>
      <c r="M4357" t="s">
        <v>21</v>
      </c>
      <c r="N4357" t="s">
        <v>2829</v>
      </c>
      <c r="O4357" t="s">
        <v>21</v>
      </c>
      <c r="P4357" t="s">
        <v>2843</v>
      </c>
      <c r="Q4357" t="s">
        <v>2834</v>
      </c>
      <c r="R4357" t="s">
        <v>1259</v>
      </c>
      <c r="S4357" t="s">
        <v>21</v>
      </c>
      <c r="T4357" t="s">
        <v>1259</v>
      </c>
      <c r="U4357" t="s">
        <v>1259</v>
      </c>
      <c r="V4357" t="s">
        <v>2834</v>
      </c>
      <c r="W4357" t="s">
        <v>1259</v>
      </c>
      <c r="X4357" t="s">
        <v>21</v>
      </c>
      <c r="Y4357" t="s">
        <v>1259</v>
      </c>
      <c r="Z4357" t="s">
        <v>21</v>
      </c>
      <c r="AA4357" t="s">
        <v>6259</v>
      </c>
      <c r="AB4357" t="s">
        <v>1259</v>
      </c>
      <c r="AC4357" t="s">
        <v>10228</v>
      </c>
      <c r="AD4357" s="178">
        <v>14665769.935517451</v>
      </c>
      <c r="AE4357" t="s">
        <v>811</v>
      </c>
      <c r="AF4357" s="178">
        <v>-5805817.1598279215</v>
      </c>
      <c r="AG4357" s="178">
        <v>-1031899.245898221</v>
      </c>
      <c r="AH4357" s="178">
        <v>-9823923.7533595935</v>
      </c>
      <c r="AI4357" t="s">
        <v>21</v>
      </c>
    </row>
    <row r="4358" spans="1:35" hidden="1" x14ac:dyDescent="0.25">
      <c r="A4358" s="179" t="b">
        <f>IF(E4358&lt;&gt;1,"",NOT(ISNA(VLOOKUP(P4358,Mapping!$P:$P,1,FALSE))))</f>
        <v>0</v>
      </c>
      <c r="B4358" s="180" t="str">
        <f t="shared" si="68"/>
        <v/>
      </c>
      <c r="E4358" s="183">
        <v>1</v>
      </c>
      <c r="F4358" t="s">
        <v>6258</v>
      </c>
      <c r="G4358" s="178">
        <v>3879448.6754163522</v>
      </c>
      <c r="H4358" t="s">
        <v>1266</v>
      </c>
      <c r="I4358" t="s">
        <v>402</v>
      </c>
      <c r="J4358" s="178">
        <v>1216943.329131596</v>
      </c>
      <c r="K4358" s="178">
        <v>664208.59258187481</v>
      </c>
      <c r="L4358" t="s">
        <v>5</v>
      </c>
      <c r="M4358" t="s">
        <v>21</v>
      </c>
      <c r="N4358" t="s">
        <v>2829</v>
      </c>
      <c r="O4358" t="s">
        <v>21</v>
      </c>
      <c r="P4358" t="s">
        <v>2851</v>
      </c>
      <c r="Q4358" t="s">
        <v>2834</v>
      </c>
      <c r="R4358" t="s">
        <v>1259</v>
      </c>
      <c r="S4358" t="s">
        <v>21</v>
      </c>
      <c r="T4358" t="s">
        <v>1259</v>
      </c>
      <c r="U4358" t="s">
        <v>1259</v>
      </c>
      <c r="V4358" t="s">
        <v>2834</v>
      </c>
      <c r="W4358" t="s">
        <v>1259</v>
      </c>
      <c r="X4358" t="s">
        <v>21</v>
      </c>
      <c r="Y4358" t="s">
        <v>1259</v>
      </c>
      <c r="Z4358" t="s">
        <v>21</v>
      </c>
      <c r="AA4358" t="s">
        <v>6259</v>
      </c>
      <c r="AB4358" t="s">
        <v>1259</v>
      </c>
      <c r="AC4358" t="s">
        <v>10229</v>
      </c>
      <c r="AD4358" s="178">
        <v>1838876.964751184</v>
      </c>
      <c r="AE4358" t="s">
        <v>811</v>
      </c>
      <c r="AF4358" s="178">
        <v>-727966.10636235122</v>
      </c>
      <c r="AG4358" s="178">
        <v>-129385.3484385367</v>
      </c>
      <c r="AH4358" s="178">
        <v>-1231778.9773706491</v>
      </c>
      <c r="AI4358" t="s">
        <v>21</v>
      </c>
    </row>
    <row r="4359" spans="1:35" hidden="1" x14ac:dyDescent="0.25">
      <c r="A4359" s="179" t="b">
        <f>IF(E4359&lt;&gt;1,"",NOT(ISNA(VLOOKUP(P4359,Mapping!$P:$P,1,FALSE))))</f>
        <v>0</v>
      </c>
      <c r="B4359" s="180" t="str">
        <f t="shared" si="68"/>
        <v/>
      </c>
      <c r="E4359" s="183">
        <v>1</v>
      </c>
      <c r="F4359" t="s">
        <v>6258</v>
      </c>
      <c r="G4359" s="178">
        <v>6429959.6266044294</v>
      </c>
      <c r="H4359" t="s">
        <v>1266</v>
      </c>
      <c r="I4359" t="s">
        <v>402</v>
      </c>
      <c r="J4359" s="178">
        <v>2017012.500711065</v>
      </c>
      <c r="K4359" s="178">
        <v>1100886.953604778</v>
      </c>
      <c r="L4359" t="s">
        <v>5</v>
      </c>
      <c r="M4359" t="s">
        <v>21</v>
      </c>
      <c r="N4359" t="s">
        <v>2829</v>
      </c>
      <c r="O4359" t="s">
        <v>21</v>
      </c>
      <c r="P4359" t="s">
        <v>2836</v>
      </c>
      <c r="Q4359" t="s">
        <v>2837</v>
      </c>
      <c r="R4359" t="s">
        <v>1259</v>
      </c>
      <c r="S4359" t="s">
        <v>21</v>
      </c>
      <c r="T4359" t="s">
        <v>1259</v>
      </c>
      <c r="U4359" t="s">
        <v>1259</v>
      </c>
      <c r="V4359" t="s">
        <v>2837</v>
      </c>
      <c r="W4359" t="s">
        <v>1259</v>
      </c>
      <c r="X4359" t="s">
        <v>21</v>
      </c>
      <c r="Y4359" t="s">
        <v>1259</v>
      </c>
      <c r="Z4359" t="s">
        <v>21</v>
      </c>
      <c r="AA4359" t="s">
        <v>6259</v>
      </c>
      <c r="AB4359" t="s">
        <v>1259</v>
      </c>
      <c r="AC4359" t="s">
        <v>10230</v>
      </c>
      <c r="AD4359" s="178">
        <v>3047831.1819330961</v>
      </c>
      <c r="AE4359" t="s">
        <v>811</v>
      </c>
      <c r="AF4359" s="178">
        <v>-1206561.309370588</v>
      </c>
      <c r="AG4359" s="178">
        <v>-214448.65916280169</v>
      </c>
      <c r="AH4359" s="178">
        <v>-2041601.721291838</v>
      </c>
      <c r="AI4359" t="s">
        <v>21</v>
      </c>
    </row>
    <row r="4360" spans="1:35" hidden="1" x14ac:dyDescent="0.25">
      <c r="A4360" s="179" t="b">
        <f>IF(E4360&lt;&gt;1,"",NOT(ISNA(VLOOKUP(P4360,Mapping!$P:$P,1,FALSE))))</f>
        <v>0</v>
      </c>
      <c r="B4360" s="180" t="str">
        <f t="shared" si="68"/>
        <v/>
      </c>
      <c r="E4360" s="183">
        <v>1</v>
      </c>
      <c r="F4360" t="s">
        <v>6260</v>
      </c>
      <c r="G4360" s="178">
        <v>178568.28776168471</v>
      </c>
      <c r="H4360" t="s">
        <v>1266</v>
      </c>
      <c r="I4360" t="s">
        <v>797</v>
      </c>
      <c r="J4360" s="178">
        <v>60566.952167072661</v>
      </c>
      <c r="K4360" s="178">
        <v>26402.741276460591</v>
      </c>
      <c r="L4360" t="s">
        <v>5</v>
      </c>
      <c r="M4360" t="s">
        <v>21</v>
      </c>
      <c r="N4360" t="s">
        <v>2829</v>
      </c>
      <c r="O4360" t="s">
        <v>21</v>
      </c>
      <c r="P4360" t="s">
        <v>2831</v>
      </c>
      <c r="Q4360" t="s">
        <v>2832</v>
      </c>
      <c r="R4360" t="s">
        <v>1259</v>
      </c>
      <c r="S4360" t="s">
        <v>21</v>
      </c>
      <c r="T4360" t="s">
        <v>1259</v>
      </c>
      <c r="U4360" t="s">
        <v>1259</v>
      </c>
      <c r="V4360" t="s">
        <v>2832</v>
      </c>
      <c r="W4360" t="s">
        <v>1259</v>
      </c>
      <c r="X4360" t="s">
        <v>21</v>
      </c>
      <c r="Y4360" t="s">
        <v>1259</v>
      </c>
      <c r="Z4360" t="s">
        <v>21</v>
      </c>
      <c r="AA4360" t="s">
        <v>6261</v>
      </c>
      <c r="AB4360" t="s">
        <v>1259</v>
      </c>
      <c r="AC4360" t="s">
        <v>4153</v>
      </c>
      <c r="AD4360" s="178">
        <v>105998.4748988004</v>
      </c>
      <c r="AE4360" t="s">
        <v>814</v>
      </c>
      <c r="AF4360" s="178">
        <v>-55340.584501315243</v>
      </c>
      <c r="AG4360" s="178">
        <v>-39621.942252574227</v>
      </c>
      <c r="AH4360" s="178">
        <v>-43374.770354556444</v>
      </c>
      <c r="AI4360" t="s">
        <v>21</v>
      </c>
    </row>
    <row r="4361" spans="1:35" hidden="1" x14ac:dyDescent="0.25">
      <c r="A4361" s="179" t="b">
        <f>IF(E4361&lt;&gt;1,"",NOT(ISNA(VLOOKUP(P4361,Mapping!$P:$P,1,FALSE))))</f>
        <v>0</v>
      </c>
      <c r="B4361" s="180" t="str">
        <f t="shared" si="68"/>
        <v/>
      </c>
      <c r="E4361" s="183">
        <v>1</v>
      </c>
      <c r="F4361" t="s">
        <v>6262</v>
      </c>
      <c r="G4361" s="178">
        <v>512838.12947314151</v>
      </c>
      <c r="H4361" t="s">
        <v>1266</v>
      </c>
      <c r="I4361" t="s">
        <v>797</v>
      </c>
      <c r="J4361" s="178">
        <v>167006.50039769939</v>
      </c>
      <c r="K4361" s="178">
        <v>66090.033968931821</v>
      </c>
      <c r="L4361" t="s">
        <v>5</v>
      </c>
      <c r="M4361" t="s">
        <v>21</v>
      </c>
      <c r="N4361" t="s">
        <v>2829</v>
      </c>
      <c r="O4361" t="s">
        <v>21</v>
      </c>
      <c r="P4361" t="s">
        <v>2831</v>
      </c>
      <c r="Q4361" t="s">
        <v>2832</v>
      </c>
      <c r="R4361" t="s">
        <v>1259</v>
      </c>
      <c r="S4361" t="s">
        <v>21</v>
      </c>
      <c r="T4361" t="s">
        <v>1259</v>
      </c>
      <c r="U4361" t="s">
        <v>1259</v>
      </c>
      <c r="V4361" t="s">
        <v>2832</v>
      </c>
      <c r="W4361" t="s">
        <v>1259</v>
      </c>
      <c r="X4361" t="s">
        <v>21</v>
      </c>
      <c r="Y4361" t="s">
        <v>1259</v>
      </c>
      <c r="Z4361" t="s">
        <v>21</v>
      </c>
      <c r="AA4361" t="s">
        <v>6263</v>
      </c>
      <c r="AB4361" t="s">
        <v>1259</v>
      </c>
      <c r="AC4361" t="s">
        <v>5422</v>
      </c>
      <c r="AD4361" s="178">
        <v>266030.46839267813</v>
      </c>
      <c r="AE4361" t="s">
        <v>814</v>
      </c>
      <c r="AF4361" s="178">
        <v>-56123.559633831552</v>
      </c>
      <c r="AG4361" s="178">
        <v>-146005.2804479076</v>
      </c>
      <c r="AH4361" s="178">
        <v>-112197.1090796402</v>
      </c>
      <c r="AI4361" t="s">
        <v>21</v>
      </c>
    </row>
    <row r="4362" spans="1:35" hidden="1" x14ac:dyDescent="0.25">
      <c r="A4362" s="179" t="b">
        <f>IF(E4362&lt;&gt;1,"",NOT(ISNA(VLOOKUP(P4362,Mapping!$P:$P,1,FALSE))))</f>
        <v>0</v>
      </c>
      <c r="B4362" s="180" t="str">
        <f t="shared" si="68"/>
        <v/>
      </c>
      <c r="E4362" s="183">
        <v>1</v>
      </c>
      <c r="F4362" t="s">
        <v>6262</v>
      </c>
      <c r="G4362" s="178">
        <v>266675.82732603361</v>
      </c>
      <c r="H4362" t="s">
        <v>1266</v>
      </c>
      <c r="I4362" t="s">
        <v>797</v>
      </c>
      <c r="J4362" s="178">
        <v>86843.380206803471</v>
      </c>
      <c r="K4362" s="178">
        <v>34366.817663844529</v>
      </c>
      <c r="L4362" t="s">
        <v>5</v>
      </c>
      <c r="M4362" t="s">
        <v>21</v>
      </c>
      <c r="N4362" t="s">
        <v>2829</v>
      </c>
      <c r="O4362" t="s">
        <v>21</v>
      </c>
      <c r="P4362" t="s">
        <v>2836</v>
      </c>
      <c r="Q4362" t="s">
        <v>2837</v>
      </c>
      <c r="R4362" t="s">
        <v>1259</v>
      </c>
      <c r="S4362" t="s">
        <v>21</v>
      </c>
      <c r="T4362" t="s">
        <v>1259</v>
      </c>
      <c r="U4362" t="s">
        <v>1259</v>
      </c>
      <c r="V4362" t="s">
        <v>2837</v>
      </c>
      <c r="W4362" t="s">
        <v>1259</v>
      </c>
      <c r="X4362" t="s">
        <v>21</v>
      </c>
      <c r="Y4362" t="s">
        <v>1259</v>
      </c>
      <c r="Z4362" t="s">
        <v>21</v>
      </c>
      <c r="AA4362" t="s">
        <v>6263</v>
      </c>
      <c r="AB4362" t="s">
        <v>1259</v>
      </c>
      <c r="AC4362" t="s">
        <v>4793</v>
      </c>
      <c r="AD4362" s="178">
        <v>138335.84356419201</v>
      </c>
      <c r="AE4362" t="s">
        <v>814</v>
      </c>
      <c r="AF4362" s="178">
        <v>-29184.251009592412</v>
      </c>
      <c r="AG4362" s="178">
        <v>-75922.745832911954</v>
      </c>
      <c r="AH4362" s="178">
        <v>-58342.496721412899</v>
      </c>
      <c r="AI4362" t="s">
        <v>21</v>
      </c>
    </row>
    <row r="4363" spans="1:35" hidden="1" x14ac:dyDescent="0.25">
      <c r="A4363" s="179" t="b">
        <f>IF(E4363&lt;&gt;1,"",NOT(ISNA(VLOOKUP(P4363,Mapping!$P:$P,1,FALSE))))</f>
        <v>0</v>
      </c>
      <c r="B4363" s="180" t="str">
        <f t="shared" si="68"/>
        <v/>
      </c>
      <c r="E4363" s="183">
        <v>1</v>
      </c>
      <c r="F4363" t="s">
        <v>6264</v>
      </c>
      <c r="G4363" s="178">
        <v>8417271.3665246833</v>
      </c>
      <c r="H4363" t="s">
        <v>1266</v>
      </c>
      <c r="I4363" t="s">
        <v>797</v>
      </c>
      <c r="J4363" s="178">
        <v>2304233.3250840441</v>
      </c>
      <c r="K4363" s="178">
        <v>929497.05976450408</v>
      </c>
      <c r="L4363" t="s">
        <v>5</v>
      </c>
      <c r="M4363" t="s">
        <v>21</v>
      </c>
      <c r="N4363" t="s">
        <v>2829</v>
      </c>
      <c r="O4363" t="s">
        <v>21</v>
      </c>
      <c r="P4363" t="s">
        <v>2831</v>
      </c>
      <c r="Q4363" t="s">
        <v>2832</v>
      </c>
      <c r="R4363" t="s">
        <v>1259</v>
      </c>
      <c r="S4363" t="s">
        <v>21</v>
      </c>
      <c r="T4363" t="s">
        <v>1259</v>
      </c>
      <c r="U4363" t="s">
        <v>1259</v>
      </c>
      <c r="V4363" t="s">
        <v>2832</v>
      </c>
      <c r="W4363" t="s">
        <v>1259</v>
      </c>
      <c r="X4363" t="s">
        <v>21</v>
      </c>
      <c r="Y4363" t="s">
        <v>1259</v>
      </c>
      <c r="Z4363" t="s">
        <v>21</v>
      </c>
      <c r="AA4363" t="s">
        <v>6265</v>
      </c>
      <c r="AB4363" t="s">
        <v>1259</v>
      </c>
      <c r="AC4363" t="s">
        <v>10231</v>
      </c>
      <c r="AD4363" s="178">
        <v>3398931.6095888941</v>
      </c>
      <c r="AE4363" t="s">
        <v>807</v>
      </c>
      <c r="AF4363" s="178">
        <v>-1599594.347788217</v>
      </c>
      <c r="AG4363" s="178">
        <v>-3332823.126832223</v>
      </c>
      <c r="AH4363" s="178">
        <v>-1198791.700226245</v>
      </c>
      <c r="AI4363" t="s">
        <v>21</v>
      </c>
    </row>
    <row r="4364" spans="1:35" hidden="1" x14ac:dyDescent="0.25">
      <c r="A4364" s="179" t="b">
        <f>IF(E4364&lt;&gt;1,"",NOT(ISNA(VLOOKUP(P4364,Mapping!$P:$P,1,FALSE))))</f>
        <v>0</v>
      </c>
      <c r="B4364" s="180" t="str">
        <f t="shared" si="68"/>
        <v/>
      </c>
      <c r="E4364" s="183">
        <v>1</v>
      </c>
      <c r="F4364" t="s">
        <v>6264</v>
      </c>
      <c r="G4364" s="178">
        <v>4970313.8415011736</v>
      </c>
      <c r="H4364" t="s">
        <v>1266</v>
      </c>
      <c r="I4364" t="s">
        <v>797</v>
      </c>
      <c r="J4364" s="178">
        <v>1360626.5369156189</v>
      </c>
      <c r="K4364" s="178">
        <v>548858.63846036454</v>
      </c>
      <c r="L4364" t="s">
        <v>5</v>
      </c>
      <c r="M4364" t="s">
        <v>21</v>
      </c>
      <c r="N4364" t="s">
        <v>2829</v>
      </c>
      <c r="O4364" t="s">
        <v>21</v>
      </c>
      <c r="P4364" t="s">
        <v>2836</v>
      </c>
      <c r="Q4364" t="s">
        <v>2837</v>
      </c>
      <c r="R4364" t="s">
        <v>1259</v>
      </c>
      <c r="S4364" t="s">
        <v>21</v>
      </c>
      <c r="T4364" t="s">
        <v>1259</v>
      </c>
      <c r="U4364" t="s">
        <v>1259</v>
      </c>
      <c r="V4364" t="s">
        <v>2837</v>
      </c>
      <c r="W4364" t="s">
        <v>1259</v>
      </c>
      <c r="X4364" t="s">
        <v>21</v>
      </c>
      <c r="Y4364" t="s">
        <v>1259</v>
      </c>
      <c r="Z4364" t="s">
        <v>21</v>
      </c>
      <c r="AA4364" t="s">
        <v>6265</v>
      </c>
      <c r="AB4364" t="s">
        <v>1259</v>
      </c>
      <c r="AC4364" t="s">
        <v>10232</v>
      </c>
      <c r="AD4364" s="178">
        <v>2007034.8322903931</v>
      </c>
      <c r="AE4364" t="s">
        <v>807</v>
      </c>
      <c r="AF4364" s="178">
        <v>-944544.32813200448</v>
      </c>
      <c r="AG4364" s="178">
        <v>-1967998.4400228311</v>
      </c>
      <c r="AH4364" s="178">
        <v>-707874.40742466133</v>
      </c>
      <c r="AI4364" t="s">
        <v>21</v>
      </c>
    </row>
    <row r="4365" spans="1:35" hidden="1" x14ac:dyDescent="0.25">
      <c r="A4365" s="179" t="b">
        <f>IF(E4365&lt;&gt;1,"",NOT(ISNA(VLOOKUP(P4365,Mapping!$P:$P,1,FALSE))))</f>
        <v>0</v>
      </c>
      <c r="B4365" s="180" t="str">
        <f t="shared" si="68"/>
        <v/>
      </c>
      <c r="E4365" s="183">
        <v>1</v>
      </c>
      <c r="F4365" t="s">
        <v>6266</v>
      </c>
      <c r="G4365" s="178">
        <v>527183.09350126784</v>
      </c>
      <c r="H4365" t="s">
        <v>1266</v>
      </c>
      <c r="I4365" t="s">
        <v>797</v>
      </c>
      <c r="J4365" s="178">
        <v>183132.08206001419</v>
      </c>
      <c r="K4365" s="178">
        <v>110134.889226076</v>
      </c>
      <c r="L4365" t="s">
        <v>5</v>
      </c>
      <c r="M4365" t="s">
        <v>21</v>
      </c>
      <c r="N4365" t="s">
        <v>2829</v>
      </c>
      <c r="O4365" t="s">
        <v>21</v>
      </c>
      <c r="P4365" t="s">
        <v>2831</v>
      </c>
      <c r="Q4365" t="s">
        <v>2832</v>
      </c>
      <c r="R4365" t="s">
        <v>1259</v>
      </c>
      <c r="S4365" t="s">
        <v>21</v>
      </c>
      <c r="T4365" t="s">
        <v>1259</v>
      </c>
      <c r="U4365" t="s">
        <v>1259</v>
      </c>
      <c r="V4365" t="s">
        <v>2832</v>
      </c>
      <c r="W4365" t="s">
        <v>1259</v>
      </c>
      <c r="X4365" t="s">
        <v>21</v>
      </c>
      <c r="Y4365" t="s">
        <v>1259</v>
      </c>
      <c r="Z4365" t="s">
        <v>21</v>
      </c>
      <c r="AA4365" t="s">
        <v>6267</v>
      </c>
      <c r="AB4365" t="s">
        <v>1259</v>
      </c>
      <c r="AC4365" t="s">
        <v>6690</v>
      </c>
      <c r="AD4365" s="178">
        <v>292310.51852788049</v>
      </c>
      <c r="AE4365" t="s">
        <v>814</v>
      </c>
      <c r="AF4365" s="178">
        <v>-234671.30912882721</v>
      </c>
      <c r="AG4365" s="178">
        <v>267452.99756112962</v>
      </c>
      <c r="AH4365" s="178">
        <v>-178013.7991789364</v>
      </c>
      <c r="AI4365" t="s">
        <v>21</v>
      </c>
    </row>
    <row r="4366" spans="1:35" hidden="1" x14ac:dyDescent="0.25">
      <c r="A4366" s="179" t="b">
        <f>IF(E4366&lt;&gt;1,"",NOT(ISNA(VLOOKUP(P4366,Mapping!$P:$P,1,FALSE))))</f>
        <v>0</v>
      </c>
      <c r="B4366" s="180" t="str">
        <f t="shared" si="68"/>
        <v/>
      </c>
      <c r="E4366" s="183">
        <v>1</v>
      </c>
      <c r="F4366" t="s">
        <v>6266</v>
      </c>
      <c r="G4366" s="178">
        <v>2900733.0214511622</v>
      </c>
      <c r="H4366" t="s">
        <v>1266</v>
      </c>
      <c r="I4366" t="s">
        <v>797</v>
      </c>
      <c r="J4366" s="178">
        <v>1007652.339893011</v>
      </c>
      <c r="K4366" s="178">
        <v>605998.01839277893</v>
      </c>
      <c r="L4366" t="s">
        <v>5</v>
      </c>
      <c r="M4366" t="s">
        <v>21</v>
      </c>
      <c r="N4366" t="s">
        <v>2829</v>
      </c>
      <c r="O4366" t="s">
        <v>21</v>
      </c>
      <c r="P4366" t="s">
        <v>2836</v>
      </c>
      <c r="Q4366" t="s">
        <v>2837</v>
      </c>
      <c r="R4366" t="s">
        <v>1259</v>
      </c>
      <c r="S4366" t="s">
        <v>21</v>
      </c>
      <c r="T4366" t="s">
        <v>1259</v>
      </c>
      <c r="U4366" t="s">
        <v>1259</v>
      </c>
      <c r="V4366" t="s">
        <v>2837</v>
      </c>
      <c r="W4366" t="s">
        <v>1259</v>
      </c>
      <c r="X4366" t="s">
        <v>21</v>
      </c>
      <c r="Y4366" t="s">
        <v>1259</v>
      </c>
      <c r="Z4366" t="s">
        <v>21</v>
      </c>
      <c r="AA4366" t="s">
        <v>6267</v>
      </c>
      <c r="AB4366" t="s">
        <v>1259</v>
      </c>
      <c r="AC4366" t="s">
        <v>6967</v>
      </c>
      <c r="AD4366" s="178">
        <v>1608387.643806899</v>
      </c>
      <c r="AE4366" t="s">
        <v>814</v>
      </c>
      <c r="AF4366" s="178">
        <v>-1291237.947439081</v>
      </c>
      <c r="AG4366" s="178">
        <v>1471613.4703014721</v>
      </c>
      <c r="AH4366" s="178">
        <v>-979489.88106363569</v>
      </c>
      <c r="AI4366" t="s">
        <v>21</v>
      </c>
    </row>
    <row r="4367" spans="1:35" hidden="1" x14ac:dyDescent="0.25">
      <c r="A4367" s="179" t="b">
        <f>IF(E4367&lt;&gt;1,"",NOT(ISNA(VLOOKUP(P4367,Mapping!$P:$P,1,FALSE))))</f>
        <v>0</v>
      </c>
      <c r="B4367" s="180" t="str">
        <f t="shared" si="68"/>
        <v/>
      </c>
      <c r="E4367" s="183">
        <v>1</v>
      </c>
      <c r="F4367" t="s">
        <v>6268</v>
      </c>
      <c r="G4367" s="178">
        <v>1449057.861467039</v>
      </c>
      <c r="H4367" t="s">
        <v>1266</v>
      </c>
      <c r="I4367" t="s">
        <v>303</v>
      </c>
      <c r="J4367" s="178">
        <v>483496.10710504738</v>
      </c>
      <c r="K4367" s="178">
        <v>172079.28601403901</v>
      </c>
      <c r="L4367" t="s">
        <v>5</v>
      </c>
      <c r="M4367" t="s">
        <v>21</v>
      </c>
      <c r="N4367" t="s">
        <v>2829</v>
      </c>
      <c r="O4367" t="s">
        <v>21</v>
      </c>
      <c r="P4367" t="s">
        <v>2831</v>
      </c>
      <c r="Q4367" t="s">
        <v>2832</v>
      </c>
      <c r="R4367" t="s">
        <v>1259</v>
      </c>
      <c r="S4367" t="s">
        <v>21</v>
      </c>
      <c r="T4367" t="s">
        <v>1259</v>
      </c>
      <c r="U4367" t="s">
        <v>1259</v>
      </c>
      <c r="V4367" t="s">
        <v>2832</v>
      </c>
      <c r="W4367" t="s">
        <v>1259</v>
      </c>
      <c r="X4367" t="s">
        <v>21</v>
      </c>
      <c r="Y4367" t="s">
        <v>1259</v>
      </c>
      <c r="Z4367" t="s">
        <v>21</v>
      </c>
      <c r="AA4367" t="s">
        <v>6269</v>
      </c>
      <c r="AB4367" t="s">
        <v>6270</v>
      </c>
      <c r="AC4367" t="s">
        <v>7392</v>
      </c>
      <c r="AD4367" s="178">
        <v>585240.3979039347</v>
      </c>
      <c r="AE4367" t="s">
        <v>807</v>
      </c>
      <c r="AF4367" s="178">
        <v>-226541.3158034368</v>
      </c>
      <c r="AG4367" s="178">
        <v>4592101.7300889101</v>
      </c>
      <c r="AH4367" s="178">
        <v>-164171.29449750789</v>
      </c>
      <c r="AI4367" t="s">
        <v>21</v>
      </c>
    </row>
    <row r="4368" spans="1:35" hidden="1" x14ac:dyDescent="0.25">
      <c r="A4368" s="179" t="b">
        <f>IF(E4368&lt;&gt;1,"",NOT(ISNA(VLOOKUP(P4368,Mapping!$P:$P,1,FALSE))))</f>
        <v>0</v>
      </c>
      <c r="B4368" s="180" t="str">
        <f t="shared" si="68"/>
        <v/>
      </c>
      <c r="E4368" s="183">
        <v>1</v>
      </c>
      <c r="F4368" t="s">
        <v>6268</v>
      </c>
      <c r="G4368" s="178">
        <v>1152712.694951236</v>
      </c>
      <c r="H4368" t="s">
        <v>1266</v>
      </c>
      <c r="I4368" t="s">
        <v>303</v>
      </c>
      <c r="J4368" s="178">
        <v>384616.87103042583</v>
      </c>
      <c r="K4368" s="178">
        <v>136887.54797252061</v>
      </c>
      <c r="L4368" t="s">
        <v>5</v>
      </c>
      <c r="M4368" t="s">
        <v>21</v>
      </c>
      <c r="N4368" t="s">
        <v>2829</v>
      </c>
      <c r="O4368" t="s">
        <v>21</v>
      </c>
      <c r="P4368" t="s">
        <v>2851</v>
      </c>
      <c r="Q4368" t="s">
        <v>2834</v>
      </c>
      <c r="R4368" t="s">
        <v>1259</v>
      </c>
      <c r="S4368" t="s">
        <v>21</v>
      </c>
      <c r="T4368" t="s">
        <v>1259</v>
      </c>
      <c r="U4368" t="s">
        <v>1259</v>
      </c>
      <c r="V4368" t="s">
        <v>2834</v>
      </c>
      <c r="W4368" t="s">
        <v>1259</v>
      </c>
      <c r="X4368" t="s">
        <v>21</v>
      </c>
      <c r="Y4368" t="s">
        <v>1259</v>
      </c>
      <c r="Z4368" t="s">
        <v>21</v>
      </c>
      <c r="AA4368" t="s">
        <v>6269</v>
      </c>
      <c r="AB4368" t="s">
        <v>6270</v>
      </c>
      <c r="AC4368" t="s">
        <v>10233</v>
      </c>
      <c r="AD4368" s="178">
        <v>465553.55324403202</v>
      </c>
      <c r="AE4368" t="s">
        <v>807</v>
      </c>
      <c r="AF4368" s="178">
        <v>-180211.6103170657</v>
      </c>
      <c r="AG4368" s="178">
        <v>3652976.2554974579</v>
      </c>
      <c r="AH4368" s="178">
        <v>-130596.81075969221</v>
      </c>
      <c r="AI4368" t="s">
        <v>21</v>
      </c>
    </row>
    <row r="4369" spans="1:35" hidden="1" x14ac:dyDescent="0.25">
      <c r="A4369" s="179" t="b">
        <f>IF(E4369&lt;&gt;1,"",NOT(ISNA(VLOOKUP(P4369,Mapping!$P:$P,1,FALSE))))</f>
        <v>0</v>
      </c>
      <c r="B4369" s="180" t="str">
        <f t="shared" si="68"/>
        <v/>
      </c>
      <c r="E4369" s="183">
        <v>1</v>
      </c>
      <c r="F4369" t="s">
        <v>6271</v>
      </c>
      <c r="G4369" s="178">
        <v>2531043.4509343221</v>
      </c>
      <c r="H4369" t="s">
        <v>1266</v>
      </c>
      <c r="I4369" t="s">
        <v>303</v>
      </c>
      <c r="J4369" s="178">
        <v>1511898.3088399339</v>
      </c>
      <c r="K4369" s="178">
        <v>767140.56177143136</v>
      </c>
      <c r="L4369" t="s">
        <v>5</v>
      </c>
      <c r="M4369" t="s">
        <v>21</v>
      </c>
      <c r="N4369" t="s">
        <v>2829</v>
      </c>
      <c r="O4369" t="s">
        <v>21</v>
      </c>
      <c r="P4369" t="s">
        <v>2831</v>
      </c>
      <c r="Q4369" t="s">
        <v>2832</v>
      </c>
      <c r="R4369" t="s">
        <v>1259</v>
      </c>
      <c r="S4369" t="s">
        <v>21</v>
      </c>
      <c r="T4369" t="s">
        <v>1259</v>
      </c>
      <c r="U4369" t="s">
        <v>1259</v>
      </c>
      <c r="V4369" t="s">
        <v>2832</v>
      </c>
      <c r="W4369" t="s">
        <v>1259</v>
      </c>
      <c r="X4369" t="s">
        <v>21</v>
      </c>
      <c r="Y4369" t="s">
        <v>1259</v>
      </c>
      <c r="Z4369" t="s">
        <v>21</v>
      </c>
      <c r="AA4369" t="s">
        <v>6272</v>
      </c>
      <c r="AB4369" t="s">
        <v>6273</v>
      </c>
      <c r="AC4369" t="s">
        <v>10234</v>
      </c>
      <c r="AD4369" s="178">
        <v>1944451.687411062</v>
      </c>
      <c r="AE4369" t="s">
        <v>810</v>
      </c>
      <c r="AF4369" s="178">
        <v>-471895.76964097802</v>
      </c>
      <c r="AG4369" s="178">
        <v>-1154743.1133090809</v>
      </c>
      <c r="AH4369" s="178">
        <v>-801021.56255339365</v>
      </c>
      <c r="AI4369" t="s">
        <v>21</v>
      </c>
    </row>
    <row r="4370" spans="1:35" hidden="1" x14ac:dyDescent="0.25">
      <c r="A4370" s="179" t="b">
        <f>IF(E4370&lt;&gt;1,"",NOT(ISNA(VLOOKUP(P4370,Mapping!$P:$P,1,FALSE))))</f>
        <v>0</v>
      </c>
      <c r="B4370" s="180" t="str">
        <f t="shared" si="68"/>
        <v/>
      </c>
      <c r="E4370" s="183">
        <v>1</v>
      </c>
      <c r="F4370" t="s">
        <v>6271</v>
      </c>
      <c r="G4370" s="178">
        <v>29025124.614466749</v>
      </c>
      <c r="H4370" t="s">
        <v>1266</v>
      </c>
      <c r="I4370" t="s">
        <v>303</v>
      </c>
      <c r="J4370" s="178">
        <v>17337923.14086169</v>
      </c>
      <c r="K4370" s="178">
        <v>8797300.7314466611</v>
      </c>
      <c r="L4370" t="s">
        <v>5</v>
      </c>
      <c r="M4370" t="s">
        <v>21</v>
      </c>
      <c r="N4370" t="s">
        <v>2829</v>
      </c>
      <c r="O4370" t="s">
        <v>21</v>
      </c>
      <c r="P4370" t="s">
        <v>2842</v>
      </c>
      <c r="Q4370" t="s">
        <v>2834</v>
      </c>
      <c r="R4370" t="s">
        <v>1259</v>
      </c>
      <c r="S4370" t="s">
        <v>21</v>
      </c>
      <c r="T4370" t="s">
        <v>1259</v>
      </c>
      <c r="U4370" t="s">
        <v>1259</v>
      </c>
      <c r="V4370" t="s">
        <v>2834</v>
      </c>
      <c r="W4370" t="s">
        <v>1259</v>
      </c>
      <c r="X4370" t="s">
        <v>21</v>
      </c>
      <c r="Y4370" t="s">
        <v>1259</v>
      </c>
      <c r="Z4370" t="s">
        <v>21</v>
      </c>
      <c r="AA4370" t="s">
        <v>6272</v>
      </c>
      <c r="AB4370" t="s">
        <v>6273</v>
      </c>
      <c r="AC4370" t="s">
        <v>10235</v>
      </c>
      <c r="AD4370" s="178">
        <v>22298294.607736759</v>
      </c>
      <c r="AE4370" t="s">
        <v>810</v>
      </c>
      <c r="AF4370" s="178">
        <v>-5411536.3028686717</v>
      </c>
      <c r="AG4370" s="178">
        <v>-13242191.77237788</v>
      </c>
      <c r="AH4370" s="178">
        <v>-9185836.2460765354</v>
      </c>
      <c r="AI4370" t="s">
        <v>21</v>
      </c>
    </row>
    <row r="4371" spans="1:35" hidden="1" x14ac:dyDescent="0.25">
      <c r="A4371" s="179" t="b">
        <f>IF(E4371&lt;&gt;1,"",NOT(ISNA(VLOOKUP(P4371,Mapping!$P:$P,1,FALSE))))</f>
        <v>0</v>
      </c>
      <c r="B4371" s="180" t="str">
        <f t="shared" si="68"/>
        <v/>
      </c>
      <c r="E4371" s="183">
        <v>1</v>
      </c>
      <c r="F4371" t="s">
        <v>6271</v>
      </c>
      <c r="G4371" s="178">
        <v>4957807.3845267128</v>
      </c>
      <c r="H4371" t="s">
        <v>1266</v>
      </c>
      <c r="I4371" t="s">
        <v>303</v>
      </c>
      <c r="J4371" s="178">
        <v>2961506.0924588619</v>
      </c>
      <c r="K4371" s="178">
        <v>1502674.772618538</v>
      </c>
      <c r="L4371" t="s">
        <v>5</v>
      </c>
      <c r="M4371" t="s">
        <v>21</v>
      </c>
      <c r="N4371" t="s">
        <v>2829</v>
      </c>
      <c r="O4371" t="s">
        <v>21</v>
      </c>
      <c r="P4371" t="s">
        <v>2835</v>
      </c>
      <c r="Q4371" t="s">
        <v>2834</v>
      </c>
      <c r="R4371" t="s">
        <v>1259</v>
      </c>
      <c r="S4371" t="s">
        <v>21</v>
      </c>
      <c r="T4371" t="s">
        <v>1259</v>
      </c>
      <c r="U4371" t="s">
        <v>1259</v>
      </c>
      <c r="V4371" t="s">
        <v>2834</v>
      </c>
      <c r="W4371" t="s">
        <v>1259</v>
      </c>
      <c r="X4371" t="s">
        <v>21</v>
      </c>
      <c r="Y4371" t="s">
        <v>1259</v>
      </c>
      <c r="Z4371" t="s">
        <v>21</v>
      </c>
      <c r="AA4371" t="s">
        <v>6272</v>
      </c>
      <c r="AB4371" t="s">
        <v>6273</v>
      </c>
      <c r="AC4371" t="s">
        <v>10236</v>
      </c>
      <c r="AD4371" s="178">
        <v>3808791.5603121538</v>
      </c>
      <c r="AE4371" t="s">
        <v>810</v>
      </c>
      <c r="AF4371" s="178">
        <v>-924349.33528672438</v>
      </c>
      <c r="AG4371" s="178">
        <v>-2261910.5698409788</v>
      </c>
      <c r="AH4371" s="178">
        <v>-1569040.869893543</v>
      </c>
      <c r="AI4371" t="s">
        <v>21</v>
      </c>
    </row>
    <row r="4372" spans="1:35" hidden="1" x14ac:dyDescent="0.25">
      <c r="A4372" s="179" t="b">
        <f>IF(E4372&lt;&gt;1,"",NOT(ISNA(VLOOKUP(P4372,Mapping!$P:$P,1,FALSE))))</f>
        <v>0</v>
      </c>
      <c r="B4372" s="180" t="str">
        <f t="shared" si="68"/>
        <v/>
      </c>
      <c r="E4372" s="183">
        <v>1</v>
      </c>
      <c r="F4372" t="s">
        <v>6271</v>
      </c>
      <c r="G4372" s="178">
        <v>1080026.091143284</v>
      </c>
      <c r="H4372" t="s">
        <v>1266</v>
      </c>
      <c r="I4372" t="s">
        <v>303</v>
      </c>
      <c r="J4372" s="178">
        <v>645144.83941386209</v>
      </c>
      <c r="K4372" s="178">
        <v>327347.92521306279</v>
      </c>
      <c r="L4372" t="s">
        <v>5</v>
      </c>
      <c r="M4372" t="s">
        <v>21</v>
      </c>
      <c r="N4372" t="s">
        <v>2829</v>
      </c>
      <c r="O4372" t="s">
        <v>21</v>
      </c>
      <c r="P4372" t="s">
        <v>2836</v>
      </c>
      <c r="Q4372" t="s">
        <v>2837</v>
      </c>
      <c r="R4372" t="s">
        <v>1259</v>
      </c>
      <c r="S4372" t="s">
        <v>21</v>
      </c>
      <c r="T4372" t="s">
        <v>1259</v>
      </c>
      <c r="U4372" t="s">
        <v>1259</v>
      </c>
      <c r="V4372" t="s">
        <v>2837</v>
      </c>
      <c r="W4372" t="s">
        <v>1259</v>
      </c>
      <c r="X4372" t="s">
        <v>21</v>
      </c>
      <c r="Y4372" t="s">
        <v>1259</v>
      </c>
      <c r="Z4372" t="s">
        <v>21</v>
      </c>
      <c r="AA4372" t="s">
        <v>6272</v>
      </c>
      <c r="AB4372" t="s">
        <v>6273</v>
      </c>
      <c r="AC4372" t="s">
        <v>10237</v>
      </c>
      <c r="AD4372" s="178">
        <v>829720.46749980096</v>
      </c>
      <c r="AE4372" t="s">
        <v>810</v>
      </c>
      <c r="AF4372" s="178">
        <v>-201363.49035187779</v>
      </c>
      <c r="AG4372" s="178">
        <v>-492742.50526258361</v>
      </c>
      <c r="AH4372" s="178">
        <v>-341805.34783259878</v>
      </c>
      <c r="AI4372" t="s">
        <v>21</v>
      </c>
    </row>
    <row r="4373" spans="1:35" hidden="1" x14ac:dyDescent="0.25">
      <c r="A4373" s="179" t="b">
        <f>IF(E4373&lt;&gt;1,"",NOT(ISNA(VLOOKUP(P4373,Mapping!$P:$P,1,FALSE))))</f>
        <v>0</v>
      </c>
      <c r="B4373" s="180" t="str">
        <f t="shared" si="68"/>
        <v/>
      </c>
      <c r="E4373" s="183">
        <v>1</v>
      </c>
      <c r="F4373" t="s">
        <v>6274</v>
      </c>
      <c r="G4373" s="178">
        <v>736008.790103512</v>
      </c>
      <c r="H4373" t="s">
        <v>1266</v>
      </c>
      <c r="I4373" t="s">
        <v>303</v>
      </c>
      <c r="J4373" s="178">
        <v>259606.16325857269</v>
      </c>
      <c r="K4373" s="178">
        <v>167214.44055499611</v>
      </c>
      <c r="L4373" t="s">
        <v>5</v>
      </c>
      <c r="M4373" t="s">
        <v>21</v>
      </c>
      <c r="N4373" t="s">
        <v>2829</v>
      </c>
      <c r="O4373" t="s">
        <v>21</v>
      </c>
      <c r="P4373" t="s">
        <v>2831</v>
      </c>
      <c r="Q4373" t="s">
        <v>2832</v>
      </c>
      <c r="R4373" t="s">
        <v>1259</v>
      </c>
      <c r="S4373" t="s">
        <v>21</v>
      </c>
      <c r="T4373" t="s">
        <v>1259</v>
      </c>
      <c r="U4373" t="s">
        <v>1259</v>
      </c>
      <c r="V4373" t="s">
        <v>2832</v>
      </c>
      <c r="W4373" t="s">
        <v>1259</v>
      </c>
      <c r="X4373" t="s">
        <v>21</v>
      </c>
      <c r="Y4373" t="s">
        <v>1259</v>
      </c>
      <c r="Z4373" t="s">
        <v>21</v>
      </c>
      <c r="AA4373" t="s">
        <v>6275</v>
      </c>
      <c r="AB4373" t="s">
        <v>6276</v>
      </c>
      <c r="AC4373" t="s">
        <v>10238</v>
      </c>
      <c r="AD4373" s="178">
        <v>375381.84782480798</v>
      </c>
      <c r="AE4373" t="s">
        <v>809</v>
      </c>
      <c r="AF4373" s="178">
        <v>-399203.96282556548</v>
      </c>
      <c r="AG4373" s="178">
        <v>-335790.79070856859</v>
      </c>
      <c r="AH4373" s="178">
        <v>-158324.44300763949</v>
      </c>
      <c r="AI4373" t="s">
        <v>21</v>
      </c>
    </row>
    <row r="4374" spans="1:35" hidden="1" x14ac:dyDescent="0.25">
      <c r="A4374" s="179" t="b">
        <f>IF(E4374&lt;&gt;1,"",NOT(ISNA(VLOOKUP(P4374,Mapping!$P:$P,1,FALSE))))</f>
        <v>0</v>
      </c>
      <c r="B4374" s="180" t="str">
        <f t="shared" si="68"/>
        <v/>
      </c>
      <c r="E4374" s="183">
        <v>1</v>
      </c>
      <c r="F4374" t="s">
        <v>6274</v>
      </c>
      <c r="G4374" s="178">
        <v>1445233.6112750419</v>
      </c>
      <c r="H4374" t="s">
        <v>1266</v>
      </c>
      <c r="I4374" t="s">
        <v>303</v>
      </c>
      <c r="J4374" s="178">
        <v>509765.0434075353</v>
      </c>
      <c r="K4374" s="178">
        <v>328343.80924532929</v>
      </c>
      <c r="L4374" t="s">
        <v>5</v>
      </c>
      <c r="M4374" t="s">
        <v>21</v>
      </c>
      <c r="N4374" t="s">
        <v>2829</v>
      </c>
      <c r="O4374" t="s">
        <v>21</v>
      </c>
      <c r="P4374" t="s">
        <v>2835</v>
      </c>
      <c r="Q4374" t="s">
        <v>2834</v>
      </c>
      <c r="R4374" t="s">
        <v>1259</v>
      </c>
      <c r="S4374" t="s">
        <v>21</v>
      </c>
      <c r="T4374" t="s">
        <v>1259</v>
      </c>
      <c r="U4374" t="s">
        <v>1259</v>
      </c>
      <c r="V4374" t="s">
        <v>2834</v>
      </c>
      <c r="W4374" t="s">
        <v>1259</v>
      </c>
      <c r="X4374" t="s">
        <v>21</v>
      </c>
      <c r="Y4374" t="s">
        <v>1259</v>
      </c>
      <c r="Z4374" t="s">
        <v>21</v>
      </c>
      <c r="AA4374" t="s">
        <v>6275</v>
      </c>
      <c r="AB4374" t="s">
        <v>6276</v>
      </c>
      <c r="AC4374" t="s">
        <v>10239</v>
      </c>
      <c r="AD4374" s="178">
        <v>737103.23957224237</v>
      </c>
      <c r="AE4374" t="s">
        <v>809</v>
      </c>
      <c r="AF4374" s="178">
        <v>-783880.56309566426</v>
      </c>
      <c r="AG4374" s="178">
        <v>-659361.87667051412</v>
      </c>
      <c r="AH4374" s="178">
        <v>-310887.32851799199</v>
      </c>
      <c r="AI4374" t="s">
        <v>21</v>
      </c>
    </row>
    <row r="4375" spans="1:35" hidden="1" x14ac:dyDescent="0.25">
      <c r="A4375" s="179" t="b">
        <f>IF(E4375&lt;&gt;1,"",NOT(ISNA(VLOOKUP(P4375,Mapping!$P:$P,1,FALSE))))</f>
        <v>0</v>
      </c>
      <c r="B4375" s="180" t="str">
        <f t="shared" si="68"/>
        <v/>
      </c>
      <c r="E4375" s="183">
        <v>1</v>
      </c>
      <c r="F4375" t="s">
        <v>6274</v>
      </c>
      <c r="G4375" s="178">
        <v>2813784.3525941339</v>
      </c>
      <c r="H4375" t="s">
        <v>1266</v>
      </c>
      <c r="I4375" t="s">
        <v>303</v>
      </c>
      <c r="J4375" s="178">
        <v>992482.38585742447</v>
      </c>
      <c r="K4375" s="178">
        <v>639265.9743849769</v>
      </c>
      <c r="L4375" t="s">
        <v>5</v>
      </c>
      <c r="M4375" t="s">
        <v>21</v>
      </c>
      <c r="N4375" t="s">
        <v>2829</v>
      </c>
      <c r="O4375" t="s">
        <v>21</v>
      </c>
      <c r="P4375" t="s">
        <v>2836</v>
      </c>
      <c r="Q4375" t="s">
        <v>2837</v>
      </c>
      <c r="R4375" t="s">
        <v>1259</v>
      </c>
      <c r="S4375" t="s">
        <v>21</v>
      </c>
      <c r="T4375" t="s">
        <v>1259</v>
      </c>
      <c r="U4375" t="s">
        <v>1259</v>
      </c>
      <c r="V4375" t="s">
        <v>2837</v>
      </c>
      <c r="W4375" t="s">
        <v>1259</v>
      </c>
      <c r="X4375" t="s">
        <v>21</v>
      </c>
      <c r="Y4375" t="s">
        <v>1259</v>
      </c>
      <c r="Z4375" t="s">
        <v>21</v>
      </c>
      <c r="AA4375" t="s">
        <v>6275</v>
      </c>
      <c r="AB4375" t="s">
        <v>6276</v>
      </c>
      <c r="AC4375" t="s">
        <v>10240</v>
      </c>
      <c r="AD4375" s="178">
        <v>1435096.4062654299</v>
      </c>
      <c r="AE4375" t="s">
        <v>809</v>
      </c>
      <c r="AF4375" s="178">
        <v>-1526169.088190061</v>
      </c>
      <c r="AG4375" s="178">
        <v>-1283738.5712582311</v>
      </c>
      <c r="AH4375" s="178">
        <v>-605279.23899580678</v>
      </c>
      <c r="AI4375" t="s">
        <v>21</v>
      </c>
    </row>
    <row r="4376" spans="1:35" hidden="1" x14ac:dyDescent="0.25">
      <c r="A4376" s="179" t="b">
        <f>IF(E4376&lt;&gt;1,"",NOT(ISNA(VLOOKUP(P4376,Mapping!$P:$P,1,FALSE))))</f>
        <v>0</v>
      </c>
      <c r="B4376" s="180" t="str">
        <f t="shared" si="68"/>
        <v/>
      </c>
      <c r="E4376" s="183">
        <v>1</v>
      </c>
      <c r="F4376" t="s">
        <v>6277</v>
      </c>
      <c r="G4376" s="178">
        <v>4465896.2464380385</v>
      </c>
      <c r="H4376" t="s">
        <v>1266</v>
      </c>
      <c r="I4376" t="s">
        <v>303</v>
      </c>
      <c r="J4376" s="178">
        <v>1587705.50517598</v>
      </c>
      <c r="K4376" s="178">
        <v>1048337.988992955</v>
      </c>
      <c r="L4376" t="s">
        <v>5</v>
      </c>
      <c r="M4376" t="s">
        <v>21</v>
      </c>
      <c r="N4376" t="s">
        <v>2829</v>
      </c>
      <c r="O4376" t="s">
        <v>21</v>
      </c>
      <c r="P4376" t="s">
        <v>2831</v>
      </c>
      <c r="Q4376" t="s">
        <v>2832</v>
      </c>
      <c r="R4376" t="s">
        <v>1259</v>
      </c>
      <c r="S4376" t="s">
        <v>21</v>
      </c>
      <c r="T4376" t="s">
        <v>1259</v>
      </c>
      <c r="U4376" t="s">
        <v>1259</v>
      </c>
      <c r="V4376" t="s">
        <v>2832</v>
      </c>
      <c r="W4376" t="s">
        <v>1259</v>
      </c>
      <c r="X4376" t="s">
        <v>21</v>
      </c>
      <c r="Y4376" t="s">
        <v>1259</v>
      </c>
      <c r="Z4376" t="s">
        <v>21</v>
      </c>
      <c r="AA4376" t="s">
        <v>6278</v>
      </c>
      <c r="AB4376" t="s">
        <v>1259</v>
      </c>
      <c r="AC4376" t="s">
        <v>10241</v>
      </c>
      <c r="AD4376" s="178">
        <v>2348924.0355804218</v>
      </c>
      <c r="AE4376" t="s">
        <v>814</v>
      </c>
      <c r="AF4376" s="178">
        <v>-2530929.8484183992</v>
      </c>
      <c r="AG4376" s="178">
        <v>-1388854.567910559</v>
      </c>
      <c r="AH4376" s="178">
        <v>-1302286.3093268769</v>
      </c>
      <c r="AI4376" t="s">
        <v>21</v>
      </c>
    </row>
    <row r="4377" spans="1:35" hidden="1" x14ac:dyDescent="0.25">
      <c r="A4377" s="179" t="b">
        <f>IF(E4377&lt;&gt;1,"",NOT(ISNA(VLOOKUP(P4377,Mapping!$P:$P,1,FALSE))))</f>
        <v>0</v>
      </c>
      <c r="B4377" s="180" t="str">
        <f t="shared" si="68"/>
        <v/>
      </c>
      <c r="E4377" s="183">
        <v>1</v>
      </c>
      <c r="F4377" t="s">
        <v>6277</v>
      </c>
      <c r="G4377" s="178">
        <v>1928494.400740721</v>
      </c>
      <c r="H4377" t="s">
        <v>1266</v>
      </c>
      <c r="I4377" t="s">
        <v>303</v>
      </c>
      <c r="J4377" s="178">
        <v>685614.04201882833</v>
      </c>
      <c r="K4377" s="178">
        <v>452700.60706609557</v>
      </c>
      <c r="L4377" t="s">
        <v>5</v>
      </c>
      <c r="M4377" t="s">
        <v>21</v>
      </c>
      <c r="N4377" t="s">
        <v>2829</v>
      </c>
      <c r="O4377" t="s">
        <v>21</v>
      </c>
      <c r="P4377" t="s">
        <v>2833</v>
      </c>
      <c r="Q4377" t="s">
        <v>2834</v>
      </c>
      <c r="R4377" t="s">
        <v>1259</v>
      </c>
      <c r="S4377" t="s">
        <v>21</v>
      </c>
      <c r="T4377" t="s">
        <v>1259</v>
      </c>
      <c r="U4377" t="s">
        <v>1259</v>
      </c>
      <c r="V4377" t="s">
        <v>2834</v>
      </c>
      <c r="W4377" t="s">
        <v>1259</v>
      </c>
      <c r="X4377" t="s">
        <v>21</v>
      </c>
      <c r="Y4377" t="s">
        <v>1259</v>
      </c>
      <c r="Z4377" t="s">
        <v>21</v>
      </c>
      <c r="AA4377" t="s">
        <v>6278</v>
      </c>
      <c r="AB4377" t="s">
        <v>1259</v>
      </c>
      <c r="AC4377" t="s">
        <v>10242</v>
      </c>
      <c r="AD4377" s="178">
        <v>1014328.726063691</v>
      </c>
      <c r="AE4377" t="s">
        <v>814</v>
      </c>
      <c r="AF4377" s="178">
        <v>-1092923.742963217</v>
      </c>
      <c r="AG4377" s="178">
        <v>-599744.84624333866</v>
      </c>
      <c r="AH4377" s="178">
        <v>-562362.33828792884</v>
      </c>
      <c r="AI4377" t="s">
        <v>21</v>
      </c>
    </row>
    <row r="4378" spans="1:35" hidden="1" x14ac:dyDescent="0.25">
      <c r="A4378" s="179" t="b">
        <f>IF(E4378&lt;&gt;1,"",NOT(ISNA(VLOOKUP(P4378,Mapping!$P:$P,1,FALSE))))</f>
        <v>0</v>
      </c>
      <c r="B4378" s="180" t="str">
        <f t="shared" si="68"/>
        <v/>
      </c>
      <c r="E4378" s="183">
        <v>1</v>
      </c>
      <c r="F4378" t="s">
        <v>6277</v>
      </c>
      <c r="G4378" s="178">
        <v>903298.95753240085</v>
      </c>
      <c r="H4378" t="s">
        <v>1266</v>
      </c>
      <c r="I4378" t="s">
        <v>303</v>
      </c>
      <c r="J4378" s="178">
        <v>321138.83721275418</v>
      </c>
      <c r="K4378" s="178">
        <v>212043.1287122356</v>
      </c>
      <c r="L4378" t="s">
        <v>5</v>
      </c>
      <c r="M4378" t="s">
        <v>21</v>
      </c>
      <c r="N4378" t="s">
        <v>2829</v>
      </c>
      <c r="O4378" t="s">
        <v>21</v>
      </c>
      <c r="P4378" t="s">
        <v>2851</v>
      </c>
      <c r="Q4378" t="s">
        <v>2834</v>
      </c>
      <c r="R4378" t="s">
        <v>1259</v>
      </c>
      <c r="S4378" t="s">
        <v>21</v>
      </c>
      <c r="T4378" t="s">
        <v>1259</v>
      </c>
      <c r="U4378" t="s">
        <v>1259</v>
      </c>
      <c r="V4378" t="s">
        <v>2834</v>
      </c>
      <c r="W4378" t="s">
        <v>1259</v>
      </c>
      <c r="X4378" t="s">
        <v>21</v>
      </c>
      <c r="Y4378" t="s">
        <v>1259</v>
      </c>
      <c r="Z4378" t="s">
        <v>21</v>
      </c>
      <c r="AA4378" t="s">
        <v>6278</v>
      </c>
      <c r="AB4378" t="s">
        <v>1259</v>
      </c>
      <c r="AC4378" t="s">
        <v>10243</v>
      </c>
      <c r="AD4378" s="178">
        <v>475107.46232738718</v>
      </c>
      <c r="AE4378" t="s">
        <v>814</v>
      </c>
      <c r="AF4378" s="178">
        <v>-511921.04955134587</v>
      </c>
      <c r="AG4378" s="178">
        <v>-280918.05409907131</v>
      </c>
      <c r="AH4378" s="178">
        <v>-263408.23895358859</v>
      </c>
      <c r="AI4378" t="s">
        <v>21</v>
      </c>
    </row>
    <row r="4379" spans="1:35" hidden="1" x14ac:dyDescent="0.25">
      <c r="A4379" s="179" t="b">
        <f>IF(E4379&lt;&gt;1,"",NOT(ISNA(VLOOKUP(P4379,Mapping!$P:$P,1,FALSE))))</f>
        <v>0</v>
      </c>
      <c r="B4379" s="180" t="str">
        <f t="shared" si="68"/>
        <v/>
      </c>
      <c r="E4379" s="183">
        <v>1</v>
      </c>
      <c r="F4379" t="s">
        <v>6277</v>
      </c>
      <c r="G4379" s="178">
        <v>8429256.9811744113</v>
      </c>
      <c r="H4379" t="s">
        <v>1266</v>
      </c>
      <c r="I4379" t="s">
        <v>303</v>
      </c>
      <c r="J4379" s="178">
        <v>2996750.7024436542</v>
      </c>
      <c r="K4379" s="178">
        <v>1978709.2723878829</v>
      </c>
      <c r="L4379" t="s">
        <v>5</v>
      </c>
      <c r="M4379" t="s">
        <v>21</v>
      </c>
      <c r="N4379" t="s">
        <v>2829</v>
      </c>
      <c r="O4379" t="s">
        <v>21</v>
      </c>
      <c r="P4379" t="s">
        <v>2835</v>
      </c>
      <c r="Q4379" t="s">
        <v>2834</v>
      </c>
      <c r="R4379" t="s">
        <v>1259</v>
      </c>
      <c r="S4379" t="s">
        <v>21</v>
      </c>
      <c r="T4379" t="s">
        <v>1259</v>
      </c>
      <c r="U4379" t="s">
        <v>1259</v>
      </c>
      <c r="V4379" t="s">
        <v>2834</v>
      </c>
      <c r="W4379" t="s">
        <v>1259</v>
      </c>
      <c r="X4379" t="s">
        <v>21</v>
      </c>
      <c r="Y4379" t="s">
        <v>1259</v>
      </c>
      <c r="Z4379" t="s">
        <v>21</v>
      </c>
      <c r="AA4379" t="s">
        <v>6278</v>
      </c>
      <c r="AB4379" t="s">
        <v>1259</v>
      </c>
      <c r="AC4379" t="s">
        <v>6279</v>
      </c>
      <c r="AD4379" s="178">
        <v>4433529.8521448206</v>
      </c>
      <c r="AE4379" t="s">
        <v>814</v>
      </c>
      <c r="AF4379" s="178">
        <v>-4777060.8443174632</v>
      </c>
      <c r="AG4379" s="178">
        <v>-2621424.9987857342</v>
      </c>
      <c r="AH4379" s="178">
        <v>-2458029.779159524</v>
      </c>
      <c r="AI4379" t="s">
        <v>21</v>
      </c>
    </row>
    <row r="4380" spans="1:35" hidden="1" x14ac:dyDescent="0.25">
      <c r="A4380" s="179" t="b">
        <f>IF(E4380&lt;&gt;1,"",NOT(ISNA(VLOOKUP(P4380,Mapping!$P:$P,1,FALSE))))</f>
        <v>0</v>
      </c>
      <c r="B4380" s="180" t="str">
        <f t="shared" si="68"/>
        <v/>
      </c>
      <c r="E4380" s="183">
        <v>1</v>
      </c>
      <c r="F4380" t="s">
        <v>6277</v>
      </c>
      <c r="G4380" s="178">
        <v>3825939.6966394628</v>
      </c>
      <c r="H4380" t="s">
        <v>1266</v>
      </c>
      <c r="I4380" t="s">
        <v>303</v>
      </c>
      <c r="J4380" s="178">
        <v>1360189.5753110589</v>
      </c>
      <c r="K4380" s="178">
        <v>898112.65337441827</v>
      </c>
      <c r="L4380" t="s">
        <v>5</v>
      </c>
      <c r="M4380" t="s">
        <v>21</v>
      </c>
      <c r="N4380" t="s">
        <v>2829</v>
      </c>
      <c r="O4380" t="s">
        <v>21</v>
      </c>
      <c r="P4380" t="s">
        <v>2836</v>
      </c>
      <c r="Q4380" t="s">
        <v>2837</v>
      </c>
      <c r="R4380" t="s">
        <v>1259</v>
      </c>
      <c r="S4380" t="s">
        <v>21</v>
      </c>
      <c r="T4380" t="s">
        <v>1259</v>
      </c>
      <c r="U4380" t="s">
        <v>1259</v>
      </c>
      <c r="V4380" t="s">
        <v>2837</v>
      </c>
      <c r="W4380" t="s">
        <v>1259</v>
      </c>
      <c r="X4380" t="s">
        <v>21</v>
      </c>
      <c r="Y4380" t="s">
        <v>1259</v>
      </c>
      <c r="Z4380" t="s">
        <v>21</v>
      </c>
      <c r="AA4380" t="s">
        <v>6278</v>
      </c>
      <c r="AB4380" t="s">
        <v>1259</v>
      </c>
      <c r="AC4380" t="s">
        <v>10244</v>
      </c>
      <c r="AD4380" s="178">
        <v>2012326.578183603</v>
      </c>
      <c r="AE4380" t="s">
        <v>814</v>
      </c>
      <c r="AF4380" s="178">
        <v>-2168251.2181506399</v>
      </c>
      <c r="AG4380" s="178">
        <v>-1189833.6931732791</v>
      </c>
      <c r="AH4380" s="178">
        <v>-1115670.5423279309</v>
      </c>
      <c r="AI4380" t="s">
        <v>21</v>
      </c>
    </row>
    <row r="4381" spans="1:35" hidden="1" x14ac:dyDescent="0.25">
      <c r="A4381" s="179" t="b">
        <f>IF(E4381&lt;&gt;1,"",NOT(ISNA(VLOOKUP(P4381,Mapping!$P:$P,1,FALSE))))</f>
        <v>0</v>
      </c>
      <c r="B4381" s="180" t="str">
        <f t="shared" si="68"/>
        <v/>
      </c>
      <c r="E4381" s="183">
        <v>1</v>
      </c>
      <c r="F4381" t="s">
        <v>6280</v>
      </c>
      <c r="G4381" s="178">
        <v>3372820.629252763</v>
      </c>
      <c r="H4381" t="s">
        <v>1266</v>
      </c>
      <c r="I4381" t="s">
        <v>303</v>
      </c>
      <c r="J4381" s="178">
        <v>1118365.2626910331</v>
      </c>
      <c r="K4381" s="178">
        <v>620043.65949823137</v>
      </c>
      <c r="L4381" t="s">
        <v>5</v>
      </c>
      <c r="M4381" t="s">
        <v>21</v>
      </c>
      <c r="N4381" t="s">
        <v>2829</v>
      </c>
      <c r="O4381" t="s">
        <v>21</v>
      </c>
      <c r="P4381" t="s">
        <v>2831</v>
      </c>
      <c r="Q4381" t="s">
        <v>2832</v>
      </c>
      <c r="R4381" t="s">
        <v>1259</v>
      </c>
      <c r="S4381" t="s">
        <v>21</v>
      </c>
      <c r="T4381" t="s">
        <v>1259</v>
      </c>
      <c r="U4381" t="s">
        <v>1259</v>
      </c>
      <c r="V4381" t="s">
        <v>2832</v>
      </c>
      <c r="W4381" t="s">
        <v>1259</v>
      </c>
      <c r="X4381" t="s">
        <v>21</v>
      </c>
      <c r="Y4381" t="s">
        <v>1259</v>
      </c>
      <c r="Z4381" t="s">
        <v>21</v>
      </c>
      <c r="AA4381" t="s">
        <v>6281</v>
      </c>
      <c r="AB4381" t="s">
        <v>6282</v>
      </c>
      <c r="AC4381" t="s">
        <v>10245</v>
      </c>
      <c r="AD4381" s="178">
        <v>1545417.346956623</v>
      </c>
      <c r="AE4381" t="s">
        <v>814</v>
      </c>
      <c r="AF4381" s="178">
        <v>361265.01400754647</v>
      </c>
      <c r="AG4381" s="178">
        <v>-1538788.8313883781</v>
      </c>
      <c r="AH4381" s="178">
        <v>-1520048.4707004209</v>
      </c>
      <c r="AI4381" t="s">
        <v>21</v>
      </c>
    </row>
    <row r="4382" spans="1:35" hidden="1" x14ac:dyDescent="0.25">
      <c r="A4382" s="179" t="b">
        <f>IF(E4382&lt;&gt;1,"",NOT(ISNA(VLOOKUP(P4382,Mapping!$P:$P,1,FALSE))))</f>
        <v>0</v>
      </c>
      <c r="B4382" s="180" t="str">
        <f t="shared" si="68"/>
        <v/>
      </c>
      <c r="E4382" s="183">
        <v>1</v>
      </c>
      <c r="F4382" t="s">
        <v>6280</v>
      </c>
      <c r="G4382" s="178">
        <v>981759.99536934879</v>
      </c>
      <c r="H4382" t="s">
        <v>1266</v>
      </c>
      <c r="I4382" t="s">
        <v>303</v>
      </c>
      <c r="J4382" s="178">
        <v>325533.55064245948</v>
      </c>
      <c r="K4382" s="178">
        <v>180482.1919666215</v>
      </c>
      <c r="L4382" t="s">
        <v>5</v>
      </c>
      <c r="M4382" t="s">
        <v>21</v>
      </c>
      <c r="N4382" t="s">
        <v>2829</v>
      </c>
      <c r="O4382" t="s">
        <v>21</v>
      </c>
      <c r="P4382" t="s">
        <v>2836</v>
      </c>
      <c r="Q4382" t="s">
        <v>2837</v>
      </c>
      <c r="R4382" t="s">
        <v>1259</v>
      </c>
      <c r="S4382" t="s">
        <v>21</v>
      </c>
      <c r="T4382" t="s">
        <v>1259</v>
      </c>
      <c r="U4382" t="s">
        <v>1259</v>
      </c>
      <c r="V4382" t="s">
        <v>2837</v>
      </c>
      <c r="W4382" t="s">
        <v>1259</v>
      </c>
      <c r="X4382" t="s">
        <v>21</v>
      </c>
      <c r="Y4382" t="s">
        <v>1259</v>
      </c>
      <c r="Z4382" t="s">
        <v>21</v>
      </c>
      <c r="AA4382" t="s">
        <v>6281</v>
      </c>
      <c r="AB4382" t="s">
        <v>6282</v>
      </c>
      <c r="AC4382" t="s">
        <v>10246</v>
      </c>
      <c r="AD4382" s="178">
        <v>449839.79113291349</v>
      </c>
      <c r="AE4382" t="s">
        <v>814</v>
      </c>
      <c r="AF4382" s="178">
        <v>105156.9524341215</v>
      </c>
      <c r="AG4382" s="178">
        <v>-447910.36406610062</v>
      </c>
      <c r="AH4382" s="178">
        <v>-442455.42339636682</v>
      </c>
      <c r="AI4382" t="s">
        <v>21</v>
      </c>
    </row>
    <row r="4383" spans="1:35" hidden="1" x14ac:dyDescent="0.25">
      <c r="A4383" s="179" t="b">
        <f>IF(E4383&lt;&gt;1,"",NOT(ISNA(VLOOKUP(P4383,Mapping!$P:$P,1,FALSE))))</f>
        <v>0</v>
      </c>
      <c r="B4383" s="180" t="str">
        <f t="shared" si="68"/>
        <v/>
      </c>
      <c r="E4383" s="183">
        <v>1</v>
      </c>
      <c r="F4383" t="s">
        <v>6283</v>
      </c>
      <c r="G4383" s="178">
        <v>903125.57882340113</v>
      </c>
      <c r="H4383" t="s">
        <v>1266</v>
      </c>
      <c r="I4383" t="s">
        <v>303</v>
      </c>
      <c r="J4383" s="178">
        <v>320466.98029733129</v>
      </c>
      <c r="K4383" s="178">
        <v>203559.81455940049</v>
      </c>
      <c r="L4383" t="s">
        <v>5</v>
      </c>
      <c r="M4383" t="s">
        <v>21</v>
      </c>
      <c r="N4383" t="s">
        <v>2829</v>
      </c>
      <c r="O4383" t="s">
        <v>21</v>
      </c>
      <c r="P4383" t="s">
        <v>2831</v>
      </c>
      <c r="Q4383" t="s">
        <v>2832</v>
      </c>
      <c r="R4383" t="s">
        <v>1259</v>
      </c>
      <c r="S4383" t="s">
        <v>21</v>
      </c>
      <c r="T4383" t="s">
        <v>1259</v>
      </c>
      <c r="U4383" t="s">
        <v>1259</v>
      </c>
      <c r="V4383" t="s">
        <v>2832</v>
      </c>
      <c r="W4383" t="s">
        <v>1259</v>
      </c>
      <c r="X4383" t="s">
        <v>21</v>
      </c>
      <c r="Y4383" t="s">
        <v>1259</v>
      </c>
      <c r="Z4383" t="s">
        <v>21</v>
      </c>
      <c r="AA4383" t="s">
        <v>6284</v>
      </c>
      <c r="AB4383" t="s">
        <v>6285</v>
      </c>
      <c r="AC4383" t="s">
        <v>12438</v>
      </c>
      <c r="AD4383" s="178">
        <v>522263.9174017015</v>
      </c>
      <c r="AE4383" t="s">
        <v>814</v>
      </c>
      <c r="AF4383" s="178">
        <v>-417275.08753389388</v>
      </c>
      <c r="AG4383" s="178">
        <v>-412034.82390419953</v>
      </c>
      <c r="AH4383" s="178">
        <v>-327185.63121348748</v>
      </c>
      <c r="AI4383" t="s">
        <v>21</v>
      </c>
    </row>
    <row r="4384" spans="1:35" hidden="1" x14ac:dyDescent="0.25">
      <c r="A4384" s="179" t="b">
        <f>IF(E4384&lt;&gt;1,"",NOT(ISNA(VLOOKUP(P4384,Mapping!$P:$P,1,FALSE))))</f>
        <v>0</v>
      </c>
      <c r="B4384" s="180" t="str">
        <f t="shared" si="68"/>
        <v/>
      </c>
      <c r="E4384" s="183">
        <v>1</v>
      </c>
      <c r="F4384" t="s">
        <v>6286</v>
      </c>
      <c r="G4384" s="178">
        <v>1194108.458587684</v>
      </c>
      <c r="H4384" t="s">
        <v>1266</v>
      </c>
      <c r="I4384" t="s">
        <v>2830</v>
      </c>
      <c r="J4384" s="178">
        <v>371088.2555844725</v>
      </c>
      <c r="K4384" s="178">
        <v>204546.24866964671</v>
      </c>
      <c r="L4384" t="s">
        <v>5</v>
      </c>
      <c r="M4384" t="s">
        <v>21</v>
      </c>
      <c r="N4384" t="s">
        <v>2829</v>
      </c>
      <c r="O4384" t="s">
        <v>21</v>
      </c>
      <c r="P4384" t="s">
        <v>2831</v>
      </c>
      <c r="Q4384" t="s">
        <v>2832</v>
      </c>
      <c r="R4384" t="s">
        <v>1259</v>
      </c>
      <c r="S4384" t="s">
        <v>21</v>
      </c>
      <c r="T4384" t="s">
        <v>1259</v>
      </c>
      <c r="U4384" t="s">
        <v>1259</v>
      </c>
      <c r="V4384" t="s">
        <v>2832</v>
      </c>
      <c r="W4384" t="s">
        <v>1259</v>
      </c>
      <c r="X4384" t="s">
        <v>21</v>
      </c>
      <c r="Y4384" t="s">
        <v>1259</v>
      </c>
      <c r="Z4384" t="s">
        <v>21</v>
      </c>
      <c r="AA4384" t="s">
        <v>6287</v>
      </c>
      <c r="AB4384" t="s">
        <v>1259</v>
      </c>
      <c r="AC4384" t="s">
        <v>10247</v>
      </c>
      <c r="AD4384" s="178">
        <v>556622.64565229753</v>
      </c>
      <c r="AE4384" t="s">
        <v>814</v>
      </c>
      <c r="AF4384" s="178">
        <v>-355789.87047680363</v>
      </c>
      <c r="AG4384" s="178">
        <v>621258.54162051599</v>
      </c>
      <c r="AH4384" s="178">
        <v>-469688.49189946108</v>
      </c>
      <c r="AI4384" t="s">
        <v>21</v>
      </c>
    </row>
    <row r="4385" spans="1:35" hidden="1" x14ac:dyDescent="0.25">
      <c r="A4385" s="179" t="b">
        <f>IF(E4385&lt;&gt;1,"",NOT(ISNA(VLOOKUP(P4385,Mapping!$P:$P,1,FALSE))))</f>
        <v>0</v>
      </c>
      <c r="B4385" s="180" t="str">
        <f t="shared" si="68"/>
        <v/>
      </c>
      <c r="E4385" s="183">
        <v>1</v>
      </c>
      <c r="F4385" t="s">
        <v>6288</v>
      </c>
      <c r="G4385" s="178">
        <v>2892638.8326760819</v>
      </c>
      <c r="H4385" t="s">
        <v>1266</v>
      </c>
      <c r="I4385" t="s">
        <v>303</v>
      </c>
      <c r="J4385" s="178">
        <v>894736.39545149903</v>
      </c>
      <c r="K4385" s="178">
        <v>428052.46318746492</v>
      </c>
      <c r="L4385" t="s">
        <v>5</v>
      </c>
      <c r="M4385" t="s">
        <v>21</v>
      </c>
      <c r="N4385" t="s">
        <v>2829</v>
      </c>
      <c r="O4385" t="s">
        <v>21</v>
      </c>
      <c r="P4385" t="s">
        <v>2831</v>
      </c>
      <c r="Q4385" t="s">
        <v>2832</v>
      </c>
      <c r="R4385" t="s">
        <v>1259</v>
      </c>
      <c r="S4385" t="s">
        <v>21</v>
      </c>
      <c r="T4385" t="s">
        <v>1259</v>
      </c>
      <c r="U4385" t="s">
        <v>1259</v>
      </c>
      <c r="V4385" t="s">
        <v>2832</v>
      </c>
      <c r="W4385" t="s">
        <v>1259</v>
      </c>
      <c r="X4385" t="s">
        <v>21</v>
      </c>
      <c r="Y4385" t="s">
        <v>1259</v>
      </c>
      <c r="Z4385" t="s">
        <v>21</v>
      </c>
      <c r="AA4385" t="s">
        <v>6289</v>
      </c>
      <c r="AB4385" t="s">
        <v>6290</v>
      </c>
      <c r="AC4385" t="s">
        <v>12439</v>
      </c>
      <c r="AD4385" s="178">
        <v>1115064.6598567499</v>
      </c>
      <c r="AE4385" t="s">
        <v>809</v>
      </c>
      <c r="AF4385" s="178">
        <v>-86113.973476067651</v>
      </c>
      <c r="AG4385" s="178">
        <v>-241565.96037125771</v>
      </c>
      <c r="AH4385" s="178">
        <v>-804525.11417229706</v>
      </c>
      <c r="AI4385" t="s">
        <v>21</v>
      </c>
    </row>
    <row r="4386" spans="1:35" hidden="1" x14ac:dyDescent="0.25">
      <c r="A4386" s="179" t="b">
        <f>IF(E4386&lt;&gt;1,"",NOT(ISNA(VLOOKUP(P4386,Mapping!$P:$P,1,FALSE))))</f>
        <v>0</v>
      </c>
      <c r="B4386" s="180" t="str">
        <f t="shared" si="68"/>
        <v/>
      </c>
      <c r="E4386" s="183">
        <v>1</v>
      </c>
      <c r="F4386" t="s">
        <v>6288</v>
      </c>
      <c r="G4386" s="178">
        <v>10267797.60177519</v>
      </c>
      <c r="H4386" t="s">
        <v>1266</v>
      </c>
      <c r="I4386" t="s">
        <v>303</v>
      </c>
      <c r="J4386" s="178">
        <v>3175983.1582357222</v>
      </c>
      <c r="K4386" s="178">
        <v>1519427.868180871</v>
      </c>
      <c r="L4386" t="s">
        <v>5</v>
      </c>
      <c r="M4386" t="s">
        <v>21</v>
      </c>
      <c r="N4386" t="s">
        <v>2829</v>
      </c>
      <c r="O4386" t="s">
        <v>21</v>
      </c>
      <c r="P4386" t="s">
        <v>2833</v>
      </c>
      <c r="Q4386" t="s">
        <v>2834</v>
      </c>
      <c r="R4386" t="s">
        <v>1259</v>
      </c>
      <c r="S4386" t="s">
        <v>21</v>
      </c>
      <c r="T4386" t="s">
        <v>1259</v>
      </c>
      <c r="U4386" t="s">
        <v>1259</v>
      </c>
      <c r="V4386" t="s">
        <v>2834</v>
      </c>
      <c r="W4386" t="s">
        <v>1259</v>
      </c>
      <c r="X4386" t="s">
        <v>21</v>
      </c>
      <c r="Y4386" t="s">
        <v>1259</v>
      </c>
      <c r="Z4386" t="s">
        <v>21</v>
      </c>
      <c r="AA4386" t="s">
        <v>6289</v>
      </c>
      <c r="AB4386" t="s">
        <v>6290</v>
      </c>
      <c r="AC4386" t="s">
        <v>10248</v>
      </c>
      <c r="AD4386" s="178">
        <v>3958066.9771031388</v>
      </c>
      <c r="AE4386" t="s">
        <v>809</v>
      </c>
      <c r="AF4386" s="178">
        <v>-305672.74432905758</v>
      </c>
      <c r="AG4386" s="178">
        <v>-857469.78176181577</v>
      </c>
      <c r="AH4386" s="178">
        <v>-2855766.4871780612</v>
      </c>
      <c r="AI4386" t="s">
        <v>21</v>
      </c>
    </row>
    <row r="4387" spans="1:35" hidden="1" x14ac:dyDescent="0.25">
      <c r="A4387" s="179" t="b">
        <f>IF(E4387&lt;&gt;1,"",NOT(ISNA(VLOOKUP(P4387,Mapping!$P:$P,1,FALSE))))</f>
        <v>0</v>
      </c>
      <c r="B4387" s="180" t="str">
        <f t="shared" si="68"/>
        <v/>
      </c>
      <c r="E4387" s="183">
        <v>1</v>
      </c>
      <c r="F4387" t="s">
        <v>6288</v>
      </c>
      <c r="G4387" s="178">
        <v>6802757.2853684882</v>
      </c>
      <c r="H4387" t="s">
        <v>1266</v>
      </c>
      <c r="I4387" t="s">
        <v>303</v>
      </c>
      <c r="J4387" s="178">
        <v>2104194.4344676491</v>
      </c>
      <c r="K4387" s="178">
        <v>1006671.479195527</v>
      </c>
      <c r="L4387" t="s">
        <v>5</v>
      </c>
      <c r="M4387" t="s">
        <v>21</v>
      </c>
      <c r="N4387" t="s">
        <v>2829</v>
      </c>
      <c r="O4387" t="s">
        <v>21</v>
      </c>
      <c r="P4387" t="s">
        <v>2836</v>
      </c>
      <c r="Q4387" t="s">
        <v>2837</v>
      </c>
      <c r="R4387" t="s">
        <v>1259</v>
      </c>
      <c r="S4387" t="s">
        <v>21</v>
      </c>
      <c r="T4387" t="s">
        <v>1259</v>
      </c>
      <c r="U4387" t="s">
        <v>1259</v>
      </c>
      <c r="V4387" t="s">
        <v>2837</v>
      </c>
      <c r="W4387" t="s">
        <v>1259</v>
      </c>
      <c r="X4387" t="s">
        <v>21</v>
      </c>
      <c r="Y4387" t="s">
        <v>1259</v>
      </c>
      <c r="Z4387" t="s">
        <v>21</v>
      </c>
      <c r="AA4387" t="s">
        <v>6289</v>
      </c>
      <c r="AB4387" t="s">
        <v>6290</v>
      </c>
      <c r="AC4387" t="s">
        <v>10249</v>
      </c>
      <c r="AD4387" s="178">
        <v>2622350.96646332</v>
      </c>
      <c r="AE4387" t="s">
        <v>809</v>
      </c>
      <c r="AF4387" s="178">
        <v>-202518.35584133121</v>
      </c>
      <c r="AG4387" s="178">
        <v>-568102.23877562955</v>
      </c>
      <c r="AH4387" s="178">
        <v>-1892040.243625663</v>
      </c>
      <c r="AI4387" t="s">
        <v>21</v>
      </c>
    </row>
    <row r="4388" spans="1:35" hidden="1" x14ac:dyDescent="0.25">
      <c r="A4388" s="179" t="b">
        <f>IF(E4388&lt;&gt;1,"",NOT(ISNA(VLOOKUP(P4388,Mapping!$P:$P,1,FALSE))))</f>
        <v>0</v>
      </c>
      <c r="B4388" s="180" t="str">
        <f t="shared" si="68"/>
        <v/>
      </c>
      <c r="E4388" s="183">
        <v>1</v>
      </c>
      <c r="F4388" t="s">
        <v>6291</v>
      </c>
      <c r="G4388" s="178">
        <v>279116.20698800648</v>
      </c>
      <c r="H4388" t="s">
        <v>1266</v>
      </c>
      <c r="I4388" t="s">
        <v>2830</v>
      </c>
      <c r="J4388" s="178">
        <v>84439.005163224298</v>
      </c>
      <c r="K4388" s="178">
        <v>30410.766475553661</v>
      </c>
      <c r="L4388" t="s">
        <v>5</v>
      </c>
      <c r="M4388" t="s">
        <v>21</v>
      </c>
      <c r="N4388" t="s">
        <v>2829</v>
      </c>
      <c r="O4388" t="s">
        <v>21</v>
      </c>
      <c r="P4388" t="s">
        <v>2831</v>
      </c>
      <c r="Q4388" t="s">
        <v>2832</v>
      </c>
      <c r="R4388" t="s">
        <v>1259</v>
      </c>
      <c r="S4388" t="s">
        <v>21</v>
      </c>
      <c r="T4388" t="s">
        <v>1259</v>
      </c>
      <c r="U4388" t="s">
        <v>1259</v>
      </c>
      <c r="V4388" t="s">
        <v>2832</v>
      </c>
      <c r="W4388" t="s">
        <v>1259</v>
      </c>
      <c r="X4388" t="s">
        <v>21</v>
      </c>
      <c r="Y4388" t="s">
        <v>1259</v>
      </c>
      <c r="Z4388" t="s">
        <v>21</v>
      </c>
      <c r="AA4388" t="s">
        <v>6292</v>
      </c>
      <c r="AB4388" t="s">
        <v>1259</v>
      </c>
      <c r="AC4388" t="s">
        <v>10250</v>
      </c>
      <c r="AD4388" s="178">
        <v>154380.4639647947</v>
      </c>
      <c r="AE4388" t="s">
        <v>817</v>
      </c>
      <c r="AF4388" s="178">
        <v>-66498.752220165974</v>
      </c>
      <c r="AG4388" s="178">
        <v>27695.498254406441</v>
      </c>
      <c r="AH4388" s="178">
        <v>-68470.869624018931</v>
      </c>
      <c r="AI4388" t="s">
        <v>21</v>
      </c>
    </row>
    <row r="4389" spans="1:35" hidden="1" x14ac:dyDescent="0.25">
      <c r="A4389" s="179" t="b">
        <f>IF(E4389&lt;&gt;1,"",NOT(ISNA(VLOOKUP(P4389,Mapping!$P:$P,1,FALSE))))</f>
        <v>0</v>
      </c>
      <c r="B4389" s="180" t="str">
        <f t="shared" si="68"/>
        <v/>
      </c>
      <c r="E4389" s="183">
        <v>1</v>
      </c>
      <c r="F4389" t="s">
        <v>10251</v>
      </c>
      <c r="G4389" s="178">
        <v>327417.58544592798</v>
      </c>
      <c r="H4389" t="s">
        <v>1266</v>
      </c>
      <c r="I4389" t="s">
        <v>779</v>
      </c>
      <c r="J4389" s="178">
        <v>143949.82029118651</v>
      </c>
      <c r="K4389" s="178">
        <v>91737.095210815067</v>
      </c>
      <c r="L4389" t="s">
        <v>5</v>
      </c>
      <c r="M4389" t="s">
        <v>21</v>
      </c>
      <c r="N4389" t="s">
        <v>2829</v>
      </c>
      <c r="O4389" t="s">
        <v>21</v>
      </c>
      <c r="P4389" t="s">
        <v>2831</v>
      </c>
      <c r="Q4389" t="s">
        <v>2832</v>
      </c>
      <c r="R4389" t="s">
        <v>1259</v>
      </c>
      <c r="S4389" t="s">
        <v>21</v>
      </c>
      <c r="T4389" t="s">
        <v>1259</v>
      </c>
      <c r="U4389" t="s">
        <v>1259</v>
      </c>
      <c r="V4389" t="s">
        <v>2832</v>
      </c>
      <c r="W4389" t="s">
        <v>1259</v>
      </c>
      <c r="X4389" t="s">
        <v>21</v>
      </c>
      <c r="Y4389" t="s">
        <v>1259</v>
      </c>
      <c r="Z4389" t="s">
        <v>21</v>
      </c>
      <c r="AA4389" t="s">
        <v>10252</v>
      </c>
      <c r="AB4389" t="s">
        <v>1259</v>
      </c>
      <c r="AC4389" t="s">
        <v>10253</v>
      </c>
      <c r="AD4389" s="178">
        <v>226816.92551457859</v>
      </c>
      <c r="AE4389" t="s">
        <v>814</v>
      </c>
      <c r="AF4389" s="178">
        <v>-266193.54605094902</v>
      </c>
      <c r="AG4389" s="178">
        <v>-17060.148508625221</v>
      </c>
      <c r="AH4389" s="178">
        <v>-143873.04786748861</v>
      </c>
      <c r="AI4389" t="s">
        <v>21</v>
      </c>
    </row>
    <row r="4390" spans="1:35" hidden="1" x14ac:dyDescent="0.25">
      <c r="A4390" s="179" t="b">
        <f>IF(E4390&lt;&gt;1,"",NOT(ISNA(VLOOKUP(P4390,Mapping!$P:$P,1,FALSE))))</f>
        <v>0</v>
      </c>
      <c r="B4390" s="180" t="str">
        <f t="shared" si="68"/>
        <v/>
      </c>
      <c r="E4390" s="183">
        <v>1</v>
      </c>
      <c r="F4390" t="s">
        <v>10251</v>
      </c>
      <c r="G4390" s="178">
        <v>1161236.7932581699</v>
      </c>
      <c r="H4390" t="s">
        <v>1266</v>
      </c>
      <c r="I4390" t="s">
        <v>779</v>
      </c>
      <c r="J4390" s="178">
        <v>510540.16380141239</v>
      </c>
      <c r="K4390" s="178">
        <v>325359.708826694</v>
      </c>
      <c r="L4390" t="s">
        <v>5</v>
      </c>
      <c r="M4390" t="s">
        <v>21</v>
      </c>
      <c r="N4390" t="s">
        <v>2829</v>
      </c>
      <c r="O4390" t="s">
        <v>21</v>
      </c>
      <c r="P4390" t="s">
        <v>2833</v>
      </c>
      <c r="Q4390" t="s">
        <v>2834</v>
      </c>
      <c r="R4390" t="s">
        <v>1259</v>
      </c>
      <c r="S4390" t="s">
        <v>21</v>
      </c>
      <c r="T4390" t="s">
        <v>1259</v>
      </c>
      <c r="U4390" t="s">
        <v>1259</v>
      </c>
      <c r="V4390" t="s">
        <v>2834</v>
      </c>
      <c r="W4390" t="s">
        <v>1259</v>
      </c>
      <c r="X4390" t="s">
        <v>21</v>
      </c>
      <c r="Y4390" t="s">
        <v>1259</v>
      </c>
      <c r="Z4390" t="s">
        <v>21</v>
      </c>
      <c r="AA4390" t="s">
        <v>10252</v>
      </c>
      <c r="AB4390" t="s">
        <v>1259</v>
      </c>
      <c r="AC4390" t="s">
        <v>10254</v>
      </c>
      <c r="AD4390" s="178">
        <v>804441.089755469</v>
      </c>
      <c r="AE4390" t="s">
        <v>814</v>
      </c>
      <c r="AF4390" s="178">
        <v>-944096.32696187031</v>
      </c>
      <c r="AG4390" s="178">
        <v>-60506.438955264173</v>
      </c>
      <c r="AH4390" s="178">
        <v>-510267.87860028603</v>
      </c>
      <c r="AI4390" t="s">
        <v>21</v>
      </c>
    </row>
    <row r="4391" spans="1:35" hidden="1" x14ac:dyDescent="0.25">
      <c r="A4391" s="179" t="b">
        <f>IF(E4391&lt;&gt;1,"",NOT(ISNA(VLOOKUP(P4391,Mapping!$P:$P,1,FALSE))))</f>
        <v>0</v>
      </c>
      <c r="B4391" s="180" t="str">
        <f t="shared" si="68"/>
        <v/>
      </c>
      <c r="E4391" s="183">
        <v>1</v>
      </c>
      <c r="F4391" t="s">
        <v>6293</v>
      </c>
      <c r="G4391" s="178">
        <v>311866.31653261691</v>
      </c>
      <c r="H4391" t="s">
        <v>1266</v>
      </c>
      <c r="I4391" t="s">
        <v>797</v>
      </c>
      <c r="J4391" s="178">
        <v>114858.008058065</v>
      </c>
      <c r="K4391" s="178">
        <v>51870.395921004063</v>
      </c>
      <c r="L4391" t="s">
        <v>5</v>
      </c>
      <c r="M4391" t="s">
        <v>21</v>
      </c>
      <c r="N4391" t="s">
        <v>2829</v>
      </c>
      <c r="O4391" t="s">
        <v>21</v>
      </c>
      <c r="P4391" t="s">
        <v>2831</v>
      </c>
      <c r="Q4391" t="s">
        <v>2832</v>
      </c>
      <c r="R4391" t="s">
        <v>1259</v>
      </c>
      <c r="S4391" t="s">
        <v>21</v>
      </c>
      <c r="T4391" t="s">
        <v>1259</v>
      </c>
      <c r="U4391" t="s">
        <v>1259</v>
      </c>
      <c r="V4391" t="s">
        <v>2832</v>
      </c>
      <c r="W4391" t="s">
        <v>1259</v>
      </c>
      <c r="X4391" t="s">
        <v>21</v>
      </c>
      <c r="Y4391" t="s">
        <v>1259</v>
      </c>
      <c r="Z4391" t="s">
        <v>21</v>
      </c>
      <c r="AA4391" t="s">
        <v>6294</v>
      </c>
      <c r="AB4391" t="s">
        <v>1259</v>
      </c>
      <c r="AC4391" t="s">
        <v>6943</v>
      </c>
      <c r="AD4391" s="178">
        <v>173270.0679531426</v>
      </c>
      <c r="AE4391" t="s">
        <v>816</v>
      </c>
      <c r="AF4391" s="178">
        <v>-72648.083744539967</v>
      </c>
      <c r="AG4391" s="178">
        <v>-258083.21642490331</v>
      </c>
      <c r="AH4391" s="178">
        <v>-58464.109234258132</v>
      </c>
      <c r="AI4391" t="s">
        <v>21</v>
      </c>
    </row>
    <row r="4392" spans="1:35" hidden="1" x14ac:dyDescent="0.25">
      <c r="A4392" s="179" t="b">
        <f>IF(E4392&lt;&gt;1,"",NOT(ISNA(VLOOKUP(P4392,Mapping!$P:$P,1,FALSE))))</f>
        <v>0</v>
      </c>
      <c r="B4392" s="180" t="str">
        <f t="shared" si="68"/>
        <v/>
      </c>
      <c r="E4392" s="183">
        <v>1</v>
      </c>
      <c r="F4392" t="s">
        <v>6293</v>
      </c>
      <c r="G4392" s="178">
        <v>2523941.3524035038</v>
      </c>
      <c r="H4392" t="s">
        <v>1266</v>
      </c>
      <c r="I4392" t="s">
        <v>797</v>
      </c>
      <c r="J4392" s="178">
        <v>929548.53033038904</v>
      </c>
      <c r="K4392" s="178">
        <v>419788.32047696272</v>
      </c>
      <c r="L4392" t="s">
        <v>5</v>
      </c>
      <c r="M4392" t="s">
        <v>21</v>
      </c>
      <c r="N4392" t="s">
        <v>2829</v>
      </c>
      <c r="O4392" t="s">
        <v>21</v>
      </c>
      <c r="P4392" t="s">
        <v>2835</v>
      </c>
      <c r="Q4392" t="s">
        <v>2834</v>
      </c>
      <c r="R4392" t="s">
        <v>1259</v>
      </c>
      <c r="S4392" t="s">
        <v>21</v>
      </c>
      <c r="T4392" t="s">
        <v>1259</v>
      </c>
      <c r="U4392" t="s">
        <v>1259</v>
      </c>
      <c r="V4392" t="s">
        <v>2834</v>
      </c>
      <c r="W4392" t="s">
        <v>1259</v>
      </c>
      <c r="X4392" t="s">
        <v>21</v>
      </c>
      <c r="Y4392" t="s">
        <v>1259</v>
      </c>
      <c r="Z4392" t="s">
        <v>21</v>
      </c>
      <c r="AA4392" t="s">
        <v>6294</v>
      </c>
      <c r="AB4392" t="s">
        <v>1259</v>
      </c>
      <c r="AC4392" t="s">
        <v>10080</v>
      </c>
      <c r="AD4392" s="178">
        <v>1402278.6894812491</v>
      </c>
      <c r="AE4392" t="s">
        <v>816</v>
      </c>
      <c r="AF4392" s="178">
        <v>-587942.6312348817</v>
      </c>
      <c r="AG4392" s="178">
        <v>-2088673.472462008</v>
      </c>
      <c r="AH4392" s="178">
        <v>-473151.39566329838</v>
      </c>
      <c r="AI4392" t="s">
        <v>21</v>
      </c>
    </row>
    <row r="4393" spans="1:35" hidden="1" x14ac:dyDescent="0.25">
      <c r="A4393" s="179" t="b">
        <f>IF(E4393&lt;&gt;1,"",NOT(ISNA(VLOOKUP(P4393,Mapping!$P:$P,1,FALSE))))</f>
        <v>0</v>
      </c>
      <c r="B4393" s="180" t="str">
        <f t="shared" si="68"/>
        <v/>
      </c>
      <c r="E4393" s="183">
        <v>1</v>
      </c>
      <c r="F4393" t="s">
        <v>6295</v>
      </c>
      <c r="G4393" s="178">
        <v>828592.03727945045</v>
      </c>
      <c r="H4393" t="s">
        <v>1266</v>
      </c>
      <c r="I4393" t="s">
        <v>303</v>
      </c>
      <c r="J4393" s="178">
        <v>322539.72484414239</v>
      </c>
      <c r="K4393" s="178">
        <v>221416.91652980709</v>
      </c>
      <c r="L4393" t="s">
        <v>5</v>
      </c>
      <c r="M4393" t="s">
        <v>21</v>
      </c>
      <c r="N4393" t="s">
        <v>2829</v>
      </c>
      <c r="O4393" t="s">
        <v>21</v>
      </c>
      <c r="P4393" t="s">
        <v>2831</v>
      </c>
      <c r="Q4393" t="s">
        <v>2832</v>
      </c>
      <c r="R4393" t="s">
        <v>1259</v>
      </c>
      <c r="S4393" t="s">
        <v>21</v>
      </c>
      <c r="T4393" t="s">
        <v>1259</v>
      </c>
      <c r="U4393" t="s">
        <v>1259</v>
      </c>
      <c r="V4393" t="s">
        <v>2832</v>
      </c>
      <c r="W4393" t="s">
        <v>1259</v>
      </c>
      <c r="X4393" t="s">
        <v>21</v>
      </c>
      <c r="Y4393" t="s">
        <v>1259</v>
      </c>
      <c r="Z4393" t="s">
        <v>21</v>
      </c>
      <c r="AA4393" t="s">
        <v>6296</v>
      </c>
      <c r="AB4393" t="s">
        <v>6297</v>
      </c>
      <c r="AC4393" t="s">
        <v>10255</v>
      </c>
      <c r="AD4393" s="178">
        <v>523876.39662313141</v>
      </c>
      <c r="AE4393" t="s">
        <v>816</v>
      </c>
      <c r="AF4393" s="178">
        <v>-433385.47647022188</v>
      </c>
      <c r="AG4393" s="178">
        <v>-268706.06038422388</v>
      </c>
      <c r="AH4393" s="178">
        <v>-284302.57780000078</v>
      </c>
      <c r="AI4393" t="s">
        <v>21</v>
      </c>
    </row>
    <row r="4394" spans="1:35" hidden="1" x14ac:dyDescent="0.25">
      <c r="A4394" s="179" t="b">
        <f>IF(E4394&lt;&gt;1,"",NOT(ISNA(VLOOKUP(P4394,Mapping!$P:$P,1,FALSE))))</f>
        <v>0</v>
      </c>
      <c r="B4394" s="180" t="str">
        <f t="shared" si="68"/>
        <v/>
      </c>
      <c r="E4394" s="183">
        <v>1</v>
      </c>
      <c r="F4394" t="s">
        <v>6298</v>
      </c>
      <c r="G4394" s="178">
        <v>3025925.9946699929</v>
      </c>
      <c r="H4394" t="s">
        <v>1266</v>
      </c>
      <c r="I4394" t="s">
        <v>303</v>
      </c>
      <c r="J4394" s="178">
        <v>1197158.419022121</v>
      </c>
      <c r="K4394" s="178">
        <v>733007.63942319609</v>
      </c>
      <c r="L4394" t="s">
        <v>5</v>
      </c>
      <c r="M4394" t="s">
        <v>21</v>
      </c>
      <c r="N4394" t="s">
        <v>2829</v>
      </c>
      <c r="O4394" t="s">
        <v>21</v>
      </c>
      <c r="P4394" t="s">
        <v>2831</v>
      </c>
      <c r="Q4394" t="s">
        <v>2832</v>
      </c>
      <c r="R4394" t="s">
        <v>1259</v>
      </c>
      <c r="S4394" t="s">
        <v>21</v>
      </c>
      <c r="T4394" t="s">
        <v>1259</v>
      </c>
      <c r="U4394" t="s">
        <v>1259</v>
      </c>
      <c r="V4394" t="s">
        <v>2832</v>
      </c>
      <c r="W4394" t="s">
        <v>1259</v>
      </c>
      <c r="X4394" t="s">
        <v>21</v>
      </c>
      <c r="Y4394" t="s">
        <v>1259</v>
      </c>
      <c r="Z4394" t="s">
        <v>21</v>
      </c>
      <c r="AA4394" t="s">
        <v>6299</v>
      </c>
      <c r="AB4394" t="s">
        <v>6300</v>
      </c>
      <c r="AC4394" t="s">
        <v>12440</v>
      </c>
      <c r="AD4394" s="178">
        <v>2117824.2703279429</v>
      </c>
      <c r="AE4394" t="s">
        <v>809</v>
      </c>
      <c r="AF4394" s="178">
        <v>-1186473.0654673041</v>
      </c>
      <c r="AG4394" s="178">
        <v>459847.06598686328</v>
      </c>
      <c r="AH4394" s="178">
        <v>-1441834.9381024831</v>
      </c>
      <c r="AI4394" t="s">
        <v>21</v>
      </c>
    </row>
    <row r="4395" spans="1:35" hidden="1" x14ac:dyDescent="0.25">
      <c r="A4395" s="179" t="b">
        <f>IF(E4395&lt;&gt;1,"",NOT(ISNA(VLOOKUP(P4395,Mapping!$P:$P,1,FALSE))))</f>
        <v>0</v>
      </c>
      <c r="B4395" s="180" t="str">
        <f t="shared" si="68"/>
        <v/>
      </c>
      <c r="E4395" s="183">
        <v>1</v>
      </c>
      <c r="F4395" t="s">
        <v>6298</v>
      </c>
      <c r="G4395" s="178">
        <v>2479928.833744355</v>
      </c>
      <c r="H4395" t="s">
        <v>1266</v>
      </c>
      <c r="I4395" t="s">
        <v>303</v>
      </c>
      <c r="J4395" s="178">
        <v>981143.5200736156</v>
      </c>
      <c r="K4395" s="178">
        <v>600743.96517378173</v>
      </c>
      <c r="L4395" t="s">
        <v>5</v>
      </c>
      <c r="M4395" t="s">
        <v>21</v>
      </c>
      <c r="N4395" t="s">
        <v>2829</v>
      </c>
      <c r="O4395" t="s">
        <v>21</v>
      </c>
      <c r="P4395" t="s">
        <v>2836</v>
      </c>
      <c r="Q4395" t="s">
        <v>2837</v>
      </c>
      <c r="R4395" t="s">
        <v>1259</v>
      </c>
      <c r="S4395" t="s">
        <v>21</v>
      </c>
      <c r="T4395" t="s">
        <v>1259</v>
      </c>
      <c r="U4395" t="s">
        <v>1259</v>
      </c>
      <c r="V4395" t="s">
        <v>2837</v>
      </c>
      <c r="W4395" t="s">
        <v>1259</v>
      </c>
      <c r="X4395" t="s">
        <v>21</v>
      </c>
      <c r="Y4395" t="s">
        <v>1259</v>
      </c>
      <c r="Z4395" t="s">
        <v>21</v>
      </c>
      <c r="AA4395" t="s">
        <v>6299</v>
      </c>
      <c r="AB4395" t="s">
        <v>6300</v>
      </c>
      <c r="AC4395" t="s">
        <v>10256</v>
      </c>
      <c r="AD4395" s="178">
        <v>1735684.706777713</v>
      </c>
      <c r="AE4395" t="s">
        <v>809</v>
      </c>
      <c r="AF4395" s="178">
        <v>-972386.22844585357</v>
      </c>
      <c r="AG4395" s="178">
        <v>376872.402055535</v>
      </c>
      <c r="AH4395" s="178">
        <v>-1181670.682891343</v>
      </c>
      <c r="AI4395" t="s">
        <v>21</v>
      </c>
    </row>
    <row r="4396" spans="1:35" hidden="1" x14ac:dyDescent="0.25">
      <c r="A4396" s="179" t="b">
        <f>IF(E4396&lt;&gt;1,"",NOT(ISNA(VLOOKUP(P4396,Mapping!$P:$P,1,FALSE))))</f>
        <v>0</v>
      </c>
      <c r="B4396" s="180" t="str">
        <f t="shared" si="68"/>
        <v/>
      </c>
      <c r="E4396" s="183">
        <v>1</v>
      </c>
      <c r="F4396" t="s">
        <v>6302</v>
      </c>
      <c r="G4396" s="178">
        <v>361260.17069070978</v>
      </c>
      <c r="H4396" t="s">
        <v>1266</v>
      </c>
      <c r="I4396" t="s">
        <v>2920</v>
      </c>
      <c r="J4396" s="178">
        <v>79025.697681941601</v>
      </c>
      <c r="K4396" s="178">
        <v>41613.84120521375</v>
      </c>
      <c r="L4396" t="s">
        <v>5</v>
      </c>
      <c r="M4396" t="s">
        <v>21</v>
      </c>
      <c r="N4396" t="s">
        <v>2829</v>
      </c>
      <c r="O4396" t="s">
        <v>21</v>
      </c>
      <c r="P4396" t="s">
        <v>2831</v>
      </c>
      <c r="Q4396" t="s">
        <v>2832</v>
      </c>
      <c r="R4396" t="s">
        <v>1259</v>
      </c>
      <c r="S4396" t="s">
        <v>21</v>
      </c>
      <c r="T4396" t="s">
        <v>1259</v>
      </c>
      <c r="U4396" t="s">
        <v>1259</v>
      </c>
      <c r="V4396" t="s">
        <v>2832</v>
      </c>
      <c r="W4396" t="s">
        <v>1259</v>
      </c>
      <c r="X4396" t="s">
        <v>21</v>
      </c>
      <c r="Y4396" t="s">
        <v>1259</v>
      </c>
      <c r="Z4396" t="s">
        <v>21</v>
      </c>
      <c r="AA4396" t="s">
        <v>6303</v>
      </c>
      <c r="AB4396" t="s">
        <v>1259</v>
      </c>
      <c r="AC4396" t="s">
        <v>10257</v>
      </c>
      <c r="AD4396" s="178">
        <v>125631.76528382811</v>
      </c>
      <c r="AE4396" t="s">
        <v>809</v>
      </c>
      <c r="AF4396" s="178">
        <v>-31269.090244142979</v>
      </c>
      <c r="AG4396" s="178">
        <v>209350.78643597991</v>
      </c>
      <c r="AH4396" s="178">
        <v>-66696.992491834913</v>
      </c>
      <c r="AI4396" t="s">
        <v>21</v>
      </c>
    </row>
    <row r="4397" spans="1:35" hidden="1" x14ac:dyDescent="0.25">
      <c r="A4397" s="179" t="b">
        <f>IF(E4397&lt;&gt;1,"",NOT(ISNA(VLOOKUP(P4397,Mapping!$P:$P,1,FALSE))))</f>
        <v>0</v>
      </c>
      <c r="B4397" s="180" t="str">
        <f t="shared" si="68"/>
        <v/>
      </c>
      <c r="E4397" s="183">
        <v>1</v>
      </c>
      <c r="F4397" t="s">
        <v>6304</v>
      </c>
      <c r="G4397" s="178">
        <v>761479.711397495</v>
      </c>
      <c r="H4397" t="s">
        <v>1266</v>
      </c>
      <c r="I4397" t="s">
        <v>303</v>
      </c>
      <c r="J4397" s="178">
        <v>473578.59740185668</v>
      </c>
      <c r="K4397" s="178">
        <v>187957.4441286923</v>
      </c>
      <c r="L4397" t="s">
        <v>5</v>
      </c>
      <c r="M4397" t="s">
        <v>21</v>
      </c>
      <c r="N4397" t="s">
        <v>2829</v>
      </c>
      <c r="O4397" t="s">
        <v>21</v>
      </c>
      <c r="P4397" t="s">
        <v>2831</v>
      </c>
      <c r="Q4397" t="s">
        <v>2832</v>
      </c>
      <c r="R4397" t="s">
        <v>1259</v>
      </c>
      <c r="S4397" t="s">
        <v>21</v>
      </c>
      <c r="T4397" t="s">
        <v>1259</v>
      </c>
      <c r="U4397" t="s">
        <v>1259</v>
      </c>
      <c r="V4397" t="s">
        <v>2832</v>
      </c>
      <c r="W4397" t="s">
        <v>1259</v>
      </c>
      <c r="X4397" t="s">
        <v>21</v>
      </c>
      <c r="Y4397" t="s">
        <v>1259</v>
      </c>
      <c r="Z4397" t="s">
        <v>21</v>
      </c>
      <c r="AA4397" t="s">
        <v>6305</v>
      </c>
      <c r="AB4397" t="s">
        <v>6306</v>
      </c>
      <c r="AC4397" t="s">
        <v>10258</v>
      </c>
      <c r="AD4397" s="178">
        <v>694522.90760722593</v>
      </c>
      <c r="AE4397" t="s">
        <v>816</v>
      </c>
      <c r="AF4397" s="178">
        <v>-228266.53030931461</v>
      </c>
      <c r="AG4397" s="178">
        <v>-347411.44105457788</v>
      </c>
      <c r="AH4397" s="178">
        <v>-126615.2007434643</v>
      </c>
      <c r="AI4397" t="s">
        <v>21</v>
      </c>
    </row>
    <row r="4398" spans="1:35" hidden="1" x14ac:dyDescent="0.25">
      <c r="A4398" s="179" t="b">
        <f>IF(E4398&lt;&gt;1,"",NOT(ISNA(VLOOKUP(P4398,Mapping!$P:$P,1,FALSE))))</f>
        <v>0</v>
      </c>
      <c r="B4398" s="180" t="str">
        <f t="shared" ref="B4398:B4461" si="69">IF(AI4398="","",VALUE(AI4398))</f>
        <v/>
      </c>
      <c r="E4398" s="183">
        <v>1</v>
      </c>
      <c r="F4398" t="s">
        <v>6304</v>
      </c>
      <c r="G4398" s="178">
        <v>1879860.7105097531</v>
      </c>
      <c r="H4398" t="s">
        <v>1266</v>
      </c>
      <c r="I4398" t="s">
        <v>303</v>
      </c>
      <c r="J4398" s="178">
        <v>1169120.8383743099</v>
      </c>
      <c r="K4398" s="178">
        <v>464009.49254039861</v>
      </c>
      <c r="L4398" t="s">
        <v>5</v>
      </c>
      <c r="M4398" t="s">
        <v>21</v>
      </c>
      <c r="N4398" t="s">
        <v>2829</v>
      </c>
      <c r="O4398" t="s">
        <v>21</v>
      </c>
      <c r="P4398" t="s">
        <v>2836</v>
      </c>
      <c r="Q4398" t="s">
        <v>2837</v>
      </c>
      <c r="R4398" t="s">
        <v>1259</v>
      </c>
      <c r="S4398" t="s">
        <v>21</v>
      </c>
      <c r="T4398" t="s">
        <v>1259</v>
      </c>
      <c r="U4398" t="s">
        <v>1259</v>
      </c>
      <c r="V4398" t="s">
        <v>2837</v>
      </c>
      <c r="W4398" t="s">
        <v>1259</v>
      </c>
      <c r="X4398" t="s">
        <v>21</v>
      </c>
      <c r="Y4398" t="s">
        <v>1259</v>
      </c>
      <c r="Z4398" t="s">
        <v>21</v>
      </c>
      <c r="AA4398" t="s">
        <v>6305</v>
      </c>
      <c r="AB4398" t="s">
        <v>6306</v>
      </c>
      <c r="AC4398" t="s">
        <v>10259</v>
      </c>
      <c r="AD4398" s="178">
        <v>1714564.8229599239</v>
      </c>
      <c r="AE4398" t="s">
        <v>816</v>
      </c>
      <c r="AF4398" s="178">
        <v>-563520.30846015271</v>
      </c>
      <c r="AG4398" s="178">
        <v>-857652.68416870967</v>
      </c>
      <c r="AH4398" s="178">
        <v>-312574.2389040452</v>
      </c>
      <c r="AI4398" t="s">
        <v>21</v>
      </c>
    </row>
    <row r="4399" spans="1:35" hidden="1" x14ac:dyDescent="0.25">
      <c r="A4399" s="179" t="b">
        <f>IF(E4399&lt;&gt;1,"",NOT(ISNA(VLOOKUP(P4399,Mapping!$P:$P,1,FALSE))))</f>
        <v>0</v>
      </c>
      <c r="B4399" s="180" t="str">
        <f t="shared" si="69"/>
        <v/>
      </c>
      <c r="E4399" s="183">
        <v>1</v>
      </c>
      <c r="F4399" t="s">
        <v>6307</v>
      </c>
      <c r="G4399" s="178">
        <v>1271140.805654157</v>
      </c>
      <c r="H4399" t="s">
        <v>1266</v>
      </c>
      <c r="I4399" t="s">
        <v>303</v>
      </c>
      <c r="J4399" s="178">
        <v>364360.30152216449</v>
      </c>
      <c r="K4399" s="178">
        <v>196521.48710481811</v>
      </c>
      <c r="L4399" t="s">
        <v>5</v>
      </c>
      <c r="M4399" t="s">
        <v>21</v>
      </c>
      <c r="N4399" t="s">
        <v>2829</v>
      </c>
      <c r="O4399" t="s">
        <v>21</v>
      </c>
      <c r="P4399" t="s">
        <v>2831</v>
      </c>
      <c r="Q4399" t="s">
        <v>2832</v>
      </c>
      <c r="R4399" t="s">
        <v>1259</v>
      </c>
      <c r="S4399" t="s">
        <v>21</v>
      </c>
      <c r="T4399" t="s">
        <v>1259</v>
      </c>
      <c r="U4399" t="s">
        <v>1259</v>
      </c>
      <c r="V4399" t="s">
        <v>2832</v>
      </c>
      <c r="W4399" t="s">
        <v>1259</v>
      </c>
      <c r="X4399" t="s">
        <v>21</v>
      </c>
      <c r="Y4399" t="s">
        <v>1259</v>
      </c>
      <c r="Z4399" t="s">
        <v>21</v>
      </c>
      <c r="AA4399" t="s">
        <v>6308</v>
      </c>
      <c r="AB4399" t="s">
        <v>6309</v>
      </c>
      <c r="AC4399" t="s">
        <v>10260</v>
      </c>
      <c r="AD4399" s="178">
        <v>438803.18592076813</v>
      </c>
      <c r="AE4399" t="s">
        <v>816</v>
      </c>
      <c r="AF4399" s="178">
        <v>-37137.444019352777</v>
      </c>
      <c r="AG4399" s="178">
        <v>-528703.36213450506</v>
      </c>
      <c r="AH4399" s="178">
        <v>-137659.83963600759</v>
      </c>
      <c r="AI4399" t="s">
        <v>21</v>
      </c>
    </row>
    <row r="4400" spans="1:35" hidden="1" x14ac:dyDescent="0.25">
      <c r="A4400" s="179" t="b">
        <f>IF(E4400&lt;&gt;1,"",NOT(ISNA(VLOOKUP(P4400,Mapping!$P:$P,1,FALSE))))</f>
        <v>0</v>
      </c>
      <c r="B4400" s="180" t="str">
        <f t="shared" si="69"/>
        <v/>
      </c>
      <c r="E4400" s="183">
        <v>1</v>
      </c>
      <c r="F4400" t="s">
        <v>6310</v>
      </c>
      <c r="G4400" s="178">
        <v>892849.6063614079</v>
      </c>
      <c r="H4400" t="s">
        <v>1266</v>
      </c>
      <c r="I4400" t="s">
        <v>303</v>
      </c>
      <c r="J4400" s="178">
        <v>357189.83766974031</v>
      </c>
      <c r="K4400" s="178">
        <v>117364.04587674139</v>
      </c>
      <c r="L4400" t="s">
        <v>5</v>
      </c>
      <c r="M4400" t="s">
        <v>21</v>
      </c>
      <c r="N4400" t="s">
        <v>2829</v>
      </c>
      <c r="O4400" t="s">
        <v>21</v>
      </c>
      <c r="P4400" t="s">
        <v>2831</v>
      </c>
      <c r="Q4400" t="s">
        <v>2832</v>
      </c>
      <c r="R4400" t="s">
        <v>1259</v>
      </c>
      <c r="S4400" t="s">
        <v>21</v>
      </c>
      <c r="T4400" t="s">
        <v>1259</v>
      </c>
      <c r="U4400" t="s">
        <v>1259</v>
      </c>
      <c r="V4400" t="s">
        <v>2832</v>
      </c>
      <c r="W4400" t="s">
        <v>1259</v>
      </c>
      <c r="X4400" t="s">
        <v>21</v>
      </c>
      <c r="Y4400" t="s">
        <v>1259</v>
      </c>
      <c r="Z4400" t="s">
        <v>21</v>
      </c>
      <c r="AA4400" t="s">
        <v>6311</v>
      </c>
      <c r="AB4400" t="s">
        <v>6312</v>
      </c>
      <c r="AC4400" t="s">
        <v>7216</v>
      </c>
      <c r="AD4400" s="178">
        <v>594560.37361100537</v>
      </c>
      <c r="AE4400" t="s">
        <v>817</v>
      </c>
      <c r="AF4400" s="178">
        <v>-294075.84008358943</v>
      </c>
      <c r="AG4400" s="178">
        <v>-473144.18170959648</v>
      </c>
      <c r="AH4400" s="178">
        <v>-147372.65311988341</v>
      </c>
      <c r="AI4400" t="s">
        <v>21</v>
      </c>
    </row>
    <row r="4401" spans="1:35" hidden="1" x14ac:dyDescent="0.25">
      <c r="A4401" s="179" t="b">
        <f>IF(E4401&lt;&gt;1,"",NOT(ISNA(VLOOKUP(P4401,Mapping!$P:$P,1,FALSE))))</f>
        <v>0</v>
      </c>
      <c r="B4401" s="180" t="str">
        <f t="shared" si="69"/>
        <v/>
      </c>
      <c r="E4401" s="183">
        <v>1</v>
      </c>
      <c r="F4401" t="s">
        <v>6313</v>
      </c>
      <c r="G4401" s="178">
        <v>283718.00960981188</v>
      </c>
      <c r="H4401" t="s">
        <v>1266</v>
      </c>
      <c r="I4401" t="s">
        <v>303</v>
      </c>
      <c r="J4401" s="178">
        <v>80691.067367144162</v>
      </c>
      <c r="K4401" s="178">
        <v>57360.02617825268</v>
      </c>
      <c r="L4401" t="s">
        <v>5</v>
      </c>
      <c r="M4401" t="s">
        <v>21</v>
      </c>
      <c r="N4401" t="s">
        <v>2829</v>
      </c>
      <c r="O4401" t="s">
        <v>21</v>
      </c>
      <c r="P4401" t="s">
        <v>2831</v>
      </c>
      <c r="Q4401" t="s">
        <v>2832</v>
      </c>
      <c r="R4401" t="s">
        <v>1259</v>
      </c>
      <c r="S4401" t="s">
        <v>21</v>
      </c>
      <c r="T4401" t="s">
        <v>1259</v>
      </c>
      <c r="U4401" t="s">
        <v>1259</v>
      </c>
      <c r="V4401" t="s">
        <v>2832</v>
      </c>
      <c r="W4401" t="s">
        <v>1259</v>
      </c>
      <c r="X4401" t="s">
        <v>21</v>
      </c>
      <c r="Y4401" t="s">
        <v>1259</v>
      </c>
      <c r="Z4401" t="s">
        <v>21</v>
      </c>
      <c r="AA4401" t="s">
        <v>6314</v>
      </c>
      <c r="AB4401" t="s">
        <v>6315</v>
      </c>
      <c r="AC4401" t="s">
        <v>10261</v>
      </c>
      <c r="AD4401" s="178">
        <v>134880.40133931229</v>
      </c>
      <c r="AE4401" t="s">
        <v>814</v>
      </c>
      <c r="AF4401" s="178">
        <v>-131087.48115529379</v>
      </c>
      <c r="AG4401" s="178">
        <v>-129441.2459010731</v>
      </c>
      <c r="AH4401" s="178">
        <v>-96803.570758015383</v>
      </c>
      <c r="AI4401" t="s">
        <v>21</v>
      </c>
    </row>
    <row r="4402" spans="1:35" hidden="1" x14ac:dyDescent="0.25">
      <c r="A4402" s="179" t="b">
        <f>IF(E4402&lt;&gt;1,"",NOT(ISNA(VLOOKUP(P4402,Mapping!$P:$P,1,FALSE))))</f>
        <v>0</v>
      </c>
      <c r="B4402" s="180" t="str">
        <f t="shared" si="69"/>
        <v/>
      </c>
      <c r="E4402" s="183">
        <v>1</v>
      </c>
      <c r="F4402" t="s">
        <v>6316</v>
      </c>
      <c r="G4402" s="178">
        <v>6298871.6366688227</v>
      </c>
      <c r="H4402" t="s">
        <v>1266</v>
      </c>
      <c r="I4402" t="s">
        <v>303</v>
      </c>
      <c r="J4402" s="178">
        <v>2981291.2994859461</v>
      </c>
      <c r="K4402" s="178">
        <v>1726986.2525406971</v>
      </c>
      <c r="L4402" t="s">
        <v>5</v>
      </c>
      <c r="M4402" t="s">
        <v>21</v>
      </c>
      <c r="N4402" t="s">
        <v>2829</v>
      </c>
      <c r="O4402" t="s">
        <v>21</v>
      </c>
      <c r="P4402" t="s">
        <v>2831</v>
      </c>
      <c r="Q4402" t="s">
        <v>2832</v>
      </c>
      <c r="R4402" t="s">
        <v>1259</v>
      </c>
      <c r="S4402" t="s">
        <v>21</v>
      </c>
      <c r="T4402" t="s">
        <v>1259</v>
      </c>
      <c r="U4402" t="s">
        <v>1259</v>
      </c>
      <c r="V4402" t="s">
        <v>2832</v>
      </c>
      <c r="W4402" t="s">
        <v>1259</v>
      </c>
      <c r="X4402" t="s">
        <v>21</v>
      </c>
      <c r="Y4402" t="s">
        <v>1259</v>
      </c>
      <c r="Z4402" t="s">
        <v>21</v>
      </c>
      <c r="AA4402" t="s">
        <v>6317</v>
      </c>
      <c r="AB4402" t="s">
        <v>6318</v>
      </c>
      <c r="AC4402" t="s">
        <v>12441</v>
      </c>
      <c r="AD4402" s="178">
        <v>4370524.4689894943</v>
      </c>
      <c r="AE4402" t="s">
        <v>814</v>
      </c>
      <c r="AF4402" s="178">
        <v>-2910295.3954421221</v>
      </c>
      <c r="AG4402" s="178">
        <v>-2873747.047438567</v>
      </c>
      <c r="AH4402" s="178">
        <v>-2263380.5127481902</v>
      </c>
      <c r="AI4402" t="s">
        <v>21</v>
      </c>
    </row>
    <row r="4403" spans="1:35" hidden="1" x14ac:dyDescent="0.25">
      <c r="A4403" s="179" t="b">
        <f>IF(E4403&lt;&gt;1,"",NOT(ISNA(VLOOKUP(P4403,Mapping!$P:$P,1,FALSE))))</f>
        <v>0</v>
      </c>
      <c r="B4403" s="180" t="str">
        <f t="shared" si="69"/>
        <v/>
      </c>
      <c r="E4403" s="183">
        <v>1</v>
      </c>
      <c r="F4403" t="s">
        <v>6316</v>
      </c>
      <c r="G4403" s="178">
        <v>729538.86032951623</v>
      </c>
      <c r="H4403" t="s">
        <v>1266</v>
      </c>
      <c r="I4403" t="s">
        <v>303</v>
      </c>
      <c r="J4403" s="178">
        <v>345294.83729684661</v>
      </c>
      <c r="K4403" s="178">
        <v>200020.5203657058</v>
      </c>
      <c r="L4403" t="s">
        <v>5</v>
      </c>
      <c r="M4403" t="s">
        <v>21</v>
      </c>
      <c r="N4403" t="s">
        <v>2829</v>
      </c>
      <c r="O4403" t="s">
        <v>21</v>
      </c>
      <c r="P4403" t="s">
        <v>2835</v>
      </c>
      <c r="Q4403" t="s">
        <v>2834</v>
      </c>
      <c r="R4403" t="s">
        <v>1259</v>
      </c>
      <c r="S4403" t="s">
        <v>21</v>
      </c>
      <c r="T4403" t="s">
        <v>1259</v>
      </c>
      <c r="U4403" t="s">
        <v>1259</v>
      </c>
      <c r="V4403" t="s">
        <v>2834</v>
      </c>
      <c r="W4403" t="s">
        <v>1259</v>
      </c>
      <c r="X4403" t="s">
        <v>21</v>
      </c>
      <c r="Y4403" t="s">
        <v>1259</v>
      </c>
      <c r="Z4403" t="s">
        <v>21</v>
      </c>
      <c r="AA4403" t="s">
        <v>6317</v>
      </c>
      <c r="AB4403" t="s">
        <v>6318</v>
      </c>
      <c r="AC4403" t="s">
        <v>10262</v>
      </c>
      <c r="AD4403" s="178">
        <v>506196.60537090932</v>
      </c>
      <c r="AE4403" t="s">
        <v>814</v>
      </c>
      <c r="AF4403" s="178">
        <v>-337072.05170733272</v>
      </c>
      <c r="AG4403" s="178">
        <v>-332839.00145842473</v>
      </c>
      <c r="AH4403" s="178">
        <v>-262146.00566707301</v>
      </c>
      <c r="AI4403" t="s">
        <v>21</v>
      </c>
    </row>
    <row r="4404" spans="1:35" hidden="1" x14ac:dyDescent="0.25">
      <c r="A4404" s="179" t="b">
        <f>IF(E4404&lt;&gt;1,"",NOT(ISNA(VLOOKUP(P4404,Mapping!$P:$P,1,FALSE))))</f>
        <v>0</v>
      </c>
      <c r="B4404" s="180" t="str">
        <f t="shared" si="69"/>
        <v/>
      </c>
      <c r="E4404" s="183">
        <v>1</v>
      </c>
      <c r="F4404" t="s">
        <v>6316</v>
      </c>
      <c r="G4404" s="178">
        <v>5513326.789064344</v>
      </c>
      <c r="H4404" t="s">
        <v>1266</v>
      </c>
      <c r="I4404" t="s">
        <v>303</v>
      </c>
      <c r="J4404" s="178">
        <v>2609488.5140655139</v>
      </c>
      <c r="K4404" s="178">
        <v>1511610.351773083</v>
      </c>
      <c r="L4404" t="s">
        <v>5</v>
      </c>
      <c r="M4404" t="s">
        <v>21</v>
      </c>
      <c r="N4404" t="s">
        <v>2829</v>
      </c>
      <c r="O4404" t="s">
        <v>21</v>
      </c>
      <c r="P4404" t="s">
        <v>2836</v>
      </c>
      <c r="Q4404" t="s">
        <v>2837</v>
      </c>
      <c r="R4404" t="s">
        <v>1259</v>
      </c>
      <c r="S4404" t="s">
        <v>21</v>
      </c>
      <c r="T4404" t="s">
        <v>1259</v>
      </c>
      <c r="U4404" t="s">
        <v>1259</v>
      </c>
      <c r="V4404" t="s">
        <v>2837</v>
      </c>
      <c r="W4404" t="s">
        <v>1259</v>
      </c>
      <c r="X4404" t="s">
        <v>21</v>
      </c>
      <c r="Y4404" t="s">
        <v>1259</v>
      </c>
      <c r="Z4404" t="s">
        <v>21</v>
      </c>
      <c r="AA4404" t="s">
        <v>6317</v>
      </c>
      <c r="AB4404" t="s">
        <v>6318</v>
      </c>
      <c r="AC4404" t="s">
        <v>10263</v>
      </c>
      <c r="AD4404" s="178">
        <v>3825467.6435801028</v>
      </c>
      <c r="AE4404" t="s">
        <v>814</v>
      </c>
      <c r="AF4404" s="178">
        <v>-2547346.65084671</v>
      </c>
      <c r="AG4404" s="178">
        <v>-2515356.3202340021</v>
      </c>
      <c r="AH4404" s="178">
        <v>-1981109.813722163</v>
      </c>
      <c r="AI4404" t="s">
        <v>21</v>
      </c>
    </row>
    <row r="4405" spans="1:35" hidden="1" x14ac:dyDescent="0.25">
      <c r="A4405" s="179" t="b">
        <f>IF(E4405&lt;&gt;1,"",NOT(ISNA(VLOOKUP(P4405,Mapping!$P:$P,1,FALSE))))</f>
        <v>0</v>
      </c>
      <c r="B4405" s="180" t="str">
        <f t="shared" si="69"/>
        <v/>
      </c>
      <c r="E4405" s="183">
        <v>1</v>
      </c>
      <c r="F4405" t="s">
        <v>6319</v>
      </c>
      <c r="G4405" s="178">
        <v>4983439.2964646658</v>
      </c>
      <c r="H4405" t="s">
        <v>1266</v>
      </c>
      <c r="I4405" t="s">
        <v>2855</v>
      </c>
      <c r="J4405" s="178">
        <v>2070919.443915718</v>
      </c>
      <c r="K4405" s="178">
        <v>1111874.7510031939</v>
      </c>
      <c r="L4405" t="s">
        <v>5</v>
      </c>
      <c r="M4405" t="s">
        <v>21</v>
      </c>
      <c r="N4405" t="s">
        <v>2829</v>
      </c>
      <c r="O4405" t="s">
        <v>21</v>
      </c>
      <c r="P4405" t="s">
        <v>2831</v>
      </c>
      <c r="Q4405" t="s">
        <v>2832</v>
      </c>
      <c r="R4405" t="s">
        <v>1259</v>
      </c>
      <c r="S4405" t="s">
        <v>21</v>
      </c>
      <c r="T4405" t="s">
        <v>1259</v>
      </c>
      <c r="U4405" t="s">
        <v>1259</v>
      </c>
      <c r="V4405" t="s">
        <v>2832</v>
      </c>
      <c r="W4405" t="s">
        <v>1259</v>
      </c>
      <c r="X4405" t="s">
        <v>21</v>
      </c>
      <c r="Y4405" t="s">
        <v>1259</v>
      </c>
      <c r="Z4405" t="s">
        <v>21</v>
      </c>
      <c r="AA4405" t="s">
        <v>6320</v>
      </c>
      <c r="AB4405" t="s">
        <v>1259</v>
      </c>
      <c r="AC4405" t="s">
        <v>10264</v>
      </c>
      <c r="AD4405" s="178">
        <v>2998186.8261380889</v>
      </c>
      <c r="AE4405" t="s">
        <v>809</v>
      </c>
      <c r="AF4405" s="178">
        <v>-2588263.3239439311</v>
      </c>
      <c r="AG4405" s="178">
        <v>-593365.90039424598</v>
      </c>
      <c r="AH4405" s="178">
        <v>-1475029.225116601</v>
      </c>
      <c r="AI4405" t="s">
        <v>21</v>
      </c>
    </row>
    <row r="4406" spans="1:35" hidden="1" x14ac:dyDescent="0.25">
      <c r="A4406" s="179" t="b">
        <f>IF(E4406&lt;&gt;1,"",NOT(ISNA(VLOOKUP(P4406,Mapping!$P:$P,1,FALSE))))</f>
        <v>0</v>
      </c>
      <c r="B4406" s="180" t="str">
        <f t="shared" si="69"/>
        <v/>
      </c>
      <c r="E4406" s="183">
        <v>1</v>
      </c>
      <c r="F4406" t="s">
        <v>6319</v>
      </c>
      <c r="G4406" s="178">
        <v>351864.99678219482</v>
      </c>
      <c r="H4406" t="s">
        <v>1266</v>
      </c>
      <c r="I4406" t="s">
        <v>2855</v>
      </c>
      <c r="J4406" s="178">
        <v>146221.1176097861</v>
      </c>
      <c r="K4406" s="178">
        <v>78505.984002150246</v>
      </c>
      <c r="L4406" t="s">
        <v>5</v>
      </c>
      <c r="M4406" t="s">
        <v>21</v>
      </c>
      <c r="N4406" t="s">
        <v>2829</v>
      </c>
      <c r="O4406" t="s">
        <v>21</v>
      </c>
      <c r="P4406" t="s">
        <v>2835</v>
      </c>
      <c r="Q4406" t="s">
        <v>2834</v>
      </c>
      <c r="R4406" t="s">
        <v>1259</v>
      </c>
      <c r="S4406" t="s">
        <v>21</v>
      </c>
      <c r="T4406" t="s">
        <v>1259</v>
      </c>
      <c r="U4406" t="s">
        <v>1259</v>
      </c>
      <c r="V4406" t="s">
        <v>2834</v>
      </c>
      <c r="W4406" t="s">
        <v>1259</v>
      </c>
      <c r="X4406" t="s">
        <v>21</v>
      </c>
      <c r="Y4406" t="s">
        <v>1259</v>
      </c>
      <c r="Z4406" t="s">
        <v>21</v>
      </c>
      <c r="AA4406" t="s">
        <v>6320</v>
      </c>
      <c r="AB4406" t="s">
        <v>1259</v>
      </c>
      <c r="AC4406" t="s">
        <v>10265</v>
      </c>
      <c r="AD4406" s="178">
        <v>211692.55511548021</v>
      </c>
      <c r="AE4406" t="s">
        <v>809</v>
      </c>
      <c r="AF4406" s="178">
        <v>-182749.1441095878</v>
      </c>
      <c r="AG4406" s="178">
        <v>-41895.702588571883</v>
      </c>
      <c r="AH4406" s="178">
        <v>-104147.18082700259</v>
      </c>
      <c r="AI4406" t="s">
        <v>21</v>
      </c>
    </row>
    <row r="4407" spans="1:35" hidden="1" x14ac:dyDescent="0.25">
      <c r="A4407" s="179" t="b">
        <f>IF(E4407&lt;&gt;1,"",NOT(ISNA(VLOOKUP(P4407,Mapping!$P:$P,1,FALSE))))</f>
        <v>0</v>
      </c>
      <c r="B4407" s="180" t="str">
        <f t="shared" si="69"/>
        <v/>
      </c>
      <c r="E4407" s="183">
        <v>1</v>
      </c>
      <c r="F4407" t="s">
        <v>6319</v>
      </c>
      <c r="G4407" s="178">
        <v>5997393.193561485</v>
      </c>
      <c r="H4407" t="s">
        <v>1266</v>
      </c>
      <c r="I4407" t="s">
        <v>2855</v>
      </c>
      <c r="J4407" s="178">
        <v>2492278.4122534199</v>
      </c>
      <c r="K4407" s="178">
        <v>1338101.994839198</v>
      </c>
      <c r="L4407" t="s">
        <v>5</v>
      </c>
      <c r="M4407" t="s">
        <v>21</v>
      </c>
      <c r="N4407" t="s">
        <v>2829</v>
      </c>
      <c r="O4407" t="s">
        <v>21</v>
      </c>
      <c r="P4407" t="s">
        <v>2836</v>
      </c>
      <c r="Q4407" t="s">
        <v>2837</v>
      </c>
      <c r="R4407" t="s">
        <v>1259</v>
      </c>
      <c r="S4407" t="s">
        <v>21</v>
      </c>
      <c r="T4407" t="s">
        <v>1259</v>
      </c>
      <c r="U4407" t="s">
        <v>1259</v>
      </c>
      <c r="V4407" t="s">
        <v>2837</v>
      </c>
      <c r="W4407" t="s">
        <v>1259</v>
      </c>
      <c r="X4407" t="s">
        <v>21</v>
      </c>
      <c r="Y4407" t="s">
        <v>1259</v>
      </c>
      <c r="Z4407" t="s">
        <v>21</v>
      </c>
      <c r="AA4407" t="s">
        <v>6320</v>
      </c>
      <c r="AB4407" t="s">
        <v>1259</v>
      </c>
      <c r="AC4407" t="s">
        <v>10266</v>
      </c>
      <c r="AD4407" s="178">
        <v>3608211.958528826</v>
      </c>
      <c r="AE4407" t="s">
        <v>809</v>
      </c>
      <c r="AF4407" s="178">
        <v>-3114883.5008742479</v>
      </c>
      <c r="AG4407" s="178">
        <v>-714094.90526763257</v>
      </c>
      <c r="AH4407" s="178">
        <v>-1775145.5789366809</v>
      </c>
      <c r="AI4407" t="s">
        <v>21</v>
      </c>
    </row>
    <row r="4408" spans="1:35" hidden="1" x14ac:dyDescent="0.25">
      <c r="A4408" s="179" t="b">
        <f>IF(E4408&lt;&gt;1,"",NOT(ISNA(VLOOKUP(P4408,Mapping!$P:$P,1,FALSE))))</f>
        <v>0</v>
      </c>
      <c r="B4408" s="180" t="str">
        <f t="shared" si="69"/>
        <v/>
      </c>
      <c r="E4408" s="183">
        <v>1</v>
      </c>
      <c r="F4408" t="s">
        <v>6321</v>
      </c>
      <c r="G4408" s="178">
        <v>1053671.3294170711</v>
      </c>
      <c r="H4408" t="s">
        <v>1266</v>
      </c>
      <c r="I4408" t="s">
        <v>402</v>
      </c>
      <c r="J4408" s="178">
        <v>332788.36029757559</v>
      </c>
      <c r="K4408" s="178">
        <v>156846.10686722491</v>
      </c>
      <c r="L4408" t="s">
        <v>5</v>
      </c>
      <c r="M4408" t="s">
        <v>21</v>
      </c>
      <c r="N4408" t="s">
        <v>2829</v>
      </c>
      <c r="O4408" t="s">
        <v>21</v>
      </c>
      <c r="P4408" t="s">
        <v>2831</v>
      </c>
      <c r="Q4408" t="s">
        <v>2832</v>
      </c>
      <c r="R4408" t="s">
        <v>1259</v>
      </c>
      <c r="S4408" t="s">
        <v>21</v>
      </c>
      <c r="T4408" t="s">
        <v>1259</v>
      </c>
      <c r="U4408" t="s">
        <v>1259</v>
      </c>
      <c r="V4408" t="s">
        <v>2832</v>
      </c>
      <c r="W4408" t="s">
        <v>1259</v>
      </c>
      <c r="X4408" t="s">
        <v>21</v>
      </c>
      <c r="Y4408" t="s">
        <v>1259</v>
      </c>
      <c r="Z4408" t="s">
        <v>21</v>
      </c>
      <c r="AA4408" t="s">
        <v>6322</v>
      </c>
      <c r="AB4408" t="s">
        <v>1259</v>
      </c>
      <c r="AC4408" t="s">
        <v>5938</v>
      </c>
      <c r="AD4408" s="178">
        <v>455273.32742445782</v>
      </c>
      <c r="AE4408" t="s">
        <v>808</v>
      </c>
      <c r="AF4408" s="178">
        <v>-160401.79016436491</v>
      </c>
      <c r="AG4408" s="178">
        <v>-458203.64613063249</v>
      </c>
      <c r="AH4408" s="178">
        <v>-266437.46292862511</v>
      </c>
      <c r="AI4408" t="s">
        <v>21</v>
      </c>
    </row>
    <row r="4409" spans="1:35" hidden="1" x14ac:dyDescent="0.25">
      <c r="A4409" s="179" t="b">
        <f>IF(E4409&lt;&gt;1,"",NOT(ISNA(VLOOKUP(P4409,Mapping!$P:$P,1,FALSE))))</f>
        <v>0</v>
      </c>
      <c r="B4409" s="180" t="str">
        <f t="shared" si="69"/>
        <v/>
      </c>
      <c r="E4409" s="183">
        <v>1</v>
      </c>
      <c r="F4409" t="s">
        <v>6323</v>
      </c>
      <c r="G4409" s="178">
        <v>674097.26353155298</v>
      </c>
      <c r="H4409" t="s">
        <v>1266</v>
      </c>
      <c r="I4409" t="s">
        <v>303</v>
      </c>
      <c r="J4409" s="178">
        <v>233693.1779215498</v>
      </c>
      <c r="K4409" s="178">
        <v>144170.04072194241</v>
      </c>
      <c r="L4409" t="s">
        <v>5</v>
      </c>
      <c r="M4409" t="s">
        <v>21</v>
      </c>
      <c r="N4409" t="s">
        <v>2829</v>
      </c>
      <c r="O4409" t="s">
        <v>21</v>
      </c>
      <c r="P4409" t="s">
        <v>2831</v>
      </c>
      <c r="Q4409" t="s">
        <v>2832</v>
      </c>
      <c r="R4409" t="s">
        <v>1259</v>
      </c>
      <c r="S4409" t="s">
        <v>21</v>
      </c>
      <c r="T4409" t="s">
        <v>1259</v>
      </c>
      <c r="U4409" t="s">
        <v>1259</v>
      </c>
      <c r="V4409" t="s">
        <v>2832</v>
      </c>
      <c r="W4409" t="s">
        <v>1259</v>
      </c>
      <c r="X4409" t="s">
        <v>21</v>
      </c>
      <c r="Y4409" t="s">
        <v>1259</v>
      </c>
      <c r="Z4409" t="s">
        <v>21</v>
      </c>
      <c r="AA4409" t="s">
        <v>6324</v>
      </c>
      <c r="AB4409" t="s">
        <v>6325</v>
      </c>
      <c r="AC4409" t="s">
        <v>10267</v>
      </c>
      <c r="AD4409" s="178">
        <v>426703.06234455027</v>
      </c>
      <c r="AE4409" t="s">
        <v>819</v>
      </c>
      <c r="AF4409" s="178">
        <v>-413454.52257292712</v>
      </c>
      <c r="AG4409" s="178">
        <v>381388.31333409209</v>
      </c>
      <c r="AH4409" s="178">
        <v>-234902.7334277402</v>
      </c>
      <c r="AI4409" t="s">
        <v>21</v>
      </c>
    </row>
    <row r="4410" spans="1:35" hidden="1" x14ac:dyDescent="0.25">
      <c r="A4410" s="179" t="b">
        <f>IF(E4410&lt;&gt;1,"",NOT(ISNA(VLOOKUP(P4410,Mapping!$P:$P,1,FALSE))))</f>
        <v>0</v>
      </c>
      <c r="B4410" s="180" t="str">
        <f t="shared" si="69"/>
        <v/>
      </c>
      <c r="E4410" s="183">
        <v>1</v>
      </c>
      <c r="F4410" t="s">
        <v>6326</v>
      </c>
      <c r="G4410" s="178">
        <v>791295.73550947523</v>
      </c>
      <c r="H4410" t="s">
        <v>1266</v>
      </c>
      <c r="I4410" t="s">
        <v>303</v>
      </c>
      <c r="J4410" s="178">
        <v>328845.82307067921</v>
      </c>
      <c r="K4410" s="178">
        <v>159937.96981381791</v>
      </c>
      <c r="L4410" t="s">
        <v>5</v>
      </c>
      <c r="M4410" t="s">
        <v>21</v>
      </c>
      <c r="N4410" t="s">
        <v>2829</v>
      </c>
      <c r="O4410" t="s">
        <v>21</v>
      </c>
      <c r="P4410" t="s">
        <v>2831</v>
      </c>
      <c r="Q4410" t="s">
        <v>2832</v>
      </c>
      <c r="R4410" t="s">
        <v>1259</v>
      </c>
      <c r="S4410" t="s">
        <v>21</v>
      </c>
      <c r="T4410" t="s">
        <v>1259</v>
      </c>
      <c r="U4410" t="s">
        <v>1259</v>
      </c>
      <c r="V4410" t="s">
        <v>2832</v>
      </c>
      <c r="W4410" t="s">
        <v>1259</v>
      </c>
      <c r="X4410" t="s">
        <v>21</v>
      </c>
      <c r="Y4410" t="s">
        <v>1259</v>
      </c>
      <c r="Z4410" t="s">
        <v>21</v>
      </c>
      <c r="AA4410" t="s">
        <v>6327</v>
      </c>
      <c r="AB4410" t="s">
        <v>6328</v>
      </c>
      <c r="AC4410" t="s">
        <v>9683</v>
      </c>
      <c r="AD4410" s="178">
        <v>493197.8307780801</v>
      </c>
      <c r="AE4410" t="s">
        <v>807</v>
      </c>
      <c r="AF4410" s="178">
        <v>-361124.78091407992</v>
      </c>
      <c r="AG4410" s="178">
        <v>-361014.46651700413</v>
      </c>
      <c r="AH4410" s="178">
        <v>-356396.816651439</v>
      </c>
      <c r="AI4410" t="s">
        <v>21</v>
      </c>
    </row>
    <row r="4411" spans="1:35" hidden="1" x14ac:dyDescent="0.25">
      <c r="A4411" s="179" t="b">
        <f>IF(E4411&lt;&gt;1,"",NOT(ISNA(VLOOKUP(P4411,Mapping!$P:$P,1,FALSE))))</f>
        <v>0</v>
      </c>
      <c r="B4411" s="180" t="str">
        <f t="shared" si="69"/>
        <v/>
      </c>
      <c r="E4411" s="183">
        <v>1</v>
      </c>
      <c r="F4411" t="s">
        <v>6326</v>
      </c>
      <c r="G4411" s="178">
        <v>2849955.3435131102</v>
      </c>
      <c r="H4411" t="s">
        <v>1266</v>
      </c>
      <c r="I4411" t="s">
        <v>303</v>
      </c>
      <c r="J4411" s="178">
        <v>1184381.348964094</v>
      </c>
      <c r="K4411" s="178">
        <v>576037.56882128562</v>
      </c>
      <c r="L4411" t="s">
        <v>5</v>
      </c>
      <c r="M4411" t="s">
        <v>21</v>
      </c>
      <c r="N4411" t="s">
        <v>2829</v>
      </c>
      <c r="O4411" t="s">
        <v>21</v>
      </c>
      <c r="P4411" t="s">
        <v>2833</v>
      </c>
      <c r="Q4411" t="s">
        <v>2834</v>
      </c>
      <c r="R4411" t="s">
        <v>1259</v>
      </c>
      <c r="S4411" t="s">
        <v>21</v>
      </c>
      <c r="T4411" t="s">
        <v>1259</v>
      </c>
      <c r="U4411" t="s">
        <v>1259</v>
      </c>
      <c r="V4411" t="s">
        <v>2834</v>
      </c>
      <c r="W4411" t="s">
        <v>1259</v>
      </c>
      <c r="X4411" t="s">
        <v>21</v>
      </c>
      <c r="Y4411" t="s">
        <v>1259</v>
      </c>
      <c r="Z4411" t="s">
        <v>21</v>
      </c>
      <c r="AA4411" t="s">
        <v>6327</v>
      </c>
      <c r="AB4411" t="s">
        <v>6328</v>
      </c>
      <c r="AC4411" t="s">
        <v>6784</v>
      </c>
      <c r="AD4411" s="178">
        <v>1776316.6540131441</v>
      </c>
      <c r="AE4411" t="s">
        <v>807</v>
      </c>
      <c r="AF4411" s="178">
        <v>-1300638.247947135</v>
      </c>
      <c r="AG4411" s="178">
        <v>-1300240.9361820079</v>
      </c>
      <c r="AH4411" s="178">
        <v>-1283609.8647402211</v>
      </c>
      <c r="AI4411" t="s">
        <v>21</v>
      </c>
    </row>
    <row r="4412" spans="1:35" hidden="1" x14ac:dyDescent="0.25">
      <c r="A4412" s="179" t="b">
        <f>IF(E4412&lt;&gt;1,"",NOT(ISNA(VLOOKUP(P4412,Mapping!$P:$P,1,FALSE))))</f>
        <v>0</v>
      </c>
      <c r="B4412" s="180" t="str">
        <f t="shared" si="69"/>
        <v/>
      </c>
      <c r="E4412" s="183">
        <v>1</v>
      </c>
      <c r="F4412" t="s">
        <v>6329</v>
      </c>
      <c r="G4412" s="178">
        <v>437750.33392092813</v>
      </c>
      <c r="H4412" t="s">
        <v>1266</v>
      </c>
      <c r="I4412" t="s">
        <v>402</v>
      </c>
      <c r="J4412" s="178">
        <v>222506.17022789089</v>
      </c>
      <c r="K4412" s="178">
        <v>79987.13570613935</v>
      </c>
      <c r="L4412" t="s">
        <v>5</v>
      </c>
      <c r="M4412" t="s">
        <v>21</v>
      </c>
      <c r="N4412" t="s">
        <v>2829</v>
      </c>
      <c r="O4412" t="s">
        <v>21</v>
      </c>
      <c r="P4412" t="s">
        <v>2831</v>
      </c>
      <c r="Q4412" t="s">
        <v>2832</v>
      </c>
      <c r="R4412" t="s">
        <v>1259</v>
      </c>
      <c r="S4412" t="s">
        <v>21</v>
      </c>
      <c r="T4412" t="s">
        <v>1259</v>
      </c>
      <c r="U4412" t="s">
        <v>1259</v>
      </c>
      <c r="V4412" t="s">
        <v>2832</v>
      </c>
      <c r="W4412" t="s">
        <v>1259</v>
      </c>
      <c r="X4412" t="s">
        <v>21</v>
      </c>
      <c r="Y4412" t="s">
        <v>1259</v>
      </c>
      <c r="Z4412" t="s">
        <v>21</v>
      </c>
      <c r="AA4412" t="s">
        <v>6330</v>
      </c>
      <c r="AB4412" t="s">
        <v>1259</v>
      </c>
      <c r="AC4412" t="s">
        <v>10268</v>
      </c>
      <c r="AD4412" s="178">
        <v>388525.20247652847</v>
      </c>
      <c r="AE4412" t="s">
        <v>819</v>
      </c>
      <c r="AF4412" s="178">
        <v>-134485.43732054569</v>
      </c>
      <c r="AG4412" s="178">
        <v>55568.668933617533</v>
      </c>
      <c r="AH4412" s="178">
        <v>-178927.54081533241</v>
      </c>
      <c r="AI4412" t="s">
        <v>21</v>
      </c>
    </row>
    <row r="4413" spans="1:35" hidden="1" x14ac:dyDescent="0.25">
      <c r="A4413" s="179" t="b">
        <f>IF(E4413&lt;&gt;1,"",NOT(ISNA(VLOOKUP(P4413,Mapping!$P:$P,1,FALSE))))</f>
        <v>0</v>
      </c>
      <c r="B4413" s="180" t="str">
        <f t="shared" si="69"/>
        <v/>
      </c>
      <c r="E4413" s="183">
        <v>1</v>
      </c>
      <c r="F4413" t="s">
        <v>6329</v>
      </c>
      <c r="G4413" s="178">
        <v>645312.85180253687</v>
      </c>
      <c r="H4413" t="s">
        <v>1266</v>
      </c>
      <c r="I4413" t="s">
        <v>402</v>
      </c>
      <c r="J4413" s="178">
        <v>328009.09588650812</v>
      </c>
      <c r="K4413" s="178">
        <v>117913.62027691551</v>
      </c>
      <c r="L4413" t="s">
        <v>5</v>
      </c>
      <c r="M4413" t="s">
        <v>21</v>
      </c>
      <c r="N4413" t="s">
        <v>2829</v>
      </c>
      <c r="O4413" t="s">
        <v>21</v>
      </c>
      <c r="P4413" t="s">
        <v>2836</v>
      </c>
      <c r="Q4413" t="s">
        <v>2837</v>
      </c>
      <c r="R4413" t="s">
        <v>1259</v>
      </c>
      <c r="S4413" t="s">
        <v>21</v>
      </c>
      <c r="T4413" t="s">
        <v>1259</v>
      </c>
      <c r="U4413" t="s">
        <v>1259</v>
      </c>
      <c r="V4413" t="s">
        <v>2837</v>
      </c>
      <c r="W4413" t="s">
        <v>1259</v>
      </c>
      <c r="X4413" t="s">
        <v>21</v>
      </c>
      <c r="Y4413" t="s">
        <v>1259</v>
      </c>
      <c r="Z4413" t="s">
        <v>21</v>
      </c>
      <c r="AA4413" t="s">
        <v>6330</v>
      </c>
      <c r="AB4413" t="s">
        <v>1259</v>
      </c>
      <c r="AC4413" t="s">
        <v>7224</v>
      </c>
      <c r="AD4413" s="178">
        <v>572747.26477438852</v>
      </c>
      <c r="AE4413" t="s">
        <v>819</v>
      </c>
      <c r="AF4413" s="178">
        <v>-198252.6896230967</v>
      </c>
      <c r="AG4413" s="178">
        <v>81916.959147085552</v>
      </c>
      <c r="AH4413" s="178">
        <v>-263767.34106709692</v>
      </c>
      <c r="AI4413" t="s">
        <v>21</v>
      </c>
    </row>
    <row r="4414" spans="1:35" hidden="1" x14ac:dyDescent="0.25">
      <c r="A4414" s="179" t="b">
        <f>IF(E4414&lt;&gt;1,"",NOT(ISNA(VLOOKUP(P4414,Mapping!$P:$P,1,FALSE))))</f>
        <v>0</v>
      </c>
      <c r="B4414" s="180" t="str">
        <f t="shared" si="69"/>
        <v/>
      </c>
      <c r="E4414" s="183">
        <v>1</v>
      </c>
      <c r="F4414" t="s">
        <v>801</v>
      </c>
      <c r="G4414" s="178">
        <v>487821.23738794518</v>
      </c>
      <c r="H4414" t="s">
        <v>1266</v>
      </c>
      <c r="I4414" t="s">
        <v>797</v>
      </c>
      <c r="J4414" s="178">
        <v>143760.63587975569</v>
      </c>
      <c r="K4414" s="178">
        <v>25989.092253430561</v>
      </c>
      <c r="L4414" t="s">
        <v>5</v>
      </c>
      <c r="M4414" t="s">
        <v>21</v>
      </c>
      <c r="N4414" t="s">
        <v>2829</v>
      </c>
      <c r="O4414" t="s">
        <v>21</v>
      </c>
      <c r="P4414" t="s">
        <v>2831</v>
      </c>
      <c r="Q4414" t="s">
        <v>2832</v>
      </c>
      <c r="R4414" t="s">
        <v>1259</v>
      </c>
      <c r="S4414" t="s">
        <v>21</v>
      </c>
      <c r="T4414" t="s">
        <v>1259</v>
      </c>
      <c r="U4414" t="s">
        <v>1259</v>
      </c>
      <c r="V4414" t="s">
        <v>2832</v>
      </c>
      <c r="W4414" t="s">
        <v>1259</v>
      </c>
      <c r="X4414" t="s">
        <v>21</v>
      </c>
      <c r="Y4414" t="s">
        <v>1259</v>
      </c>
      <c r="Z4414" t="s">
        <v>21</v>
      </c>
      <c r="AA4414" t="s">
        <v>2340</v>
      </c>
      <c r="AB4414" t="s">
        <v>1259</v>
      </c>
      <c r="AC4414" t="s">
        <v>4904</v>
      </c>
      <c r="AD4414" s="178">
        <v>211663.78777441481</v>
      </c>
      <c r="AE4414" t="s">
        <v>817</v>
      </c>
      <c r="AF4414" s="178">
        <v>2406.7698823063402</v>
      </c>
      <c r="AG4414" s="178">
        <v>-204672.96021725709</v>
      </c>
      <c r="AH4414" s="178">
        <v>7553.1564358611358</v>
      </c>
      <c r="AI4414" t="s">
        <v>21</v>
      </c>
    </row>
    <row r="4415" spans="1:35" hidden="1" x14ac:dyDescent="0.25">
      <c r="A4415" s="179" t="b">
        <f>IF(E4415&lt;&gt;1,"",NOT(ISNA(VLOOKUP(P4415,Mapping!$P:$P,1,FALSE))))</f>
        <v>0</v>
      </c>
      <c r="B4415" s="180" t="str">
        <f t="shared" si="69"/>
        <v/>
      </c>
      <c r="E4415" s="183">
        <v>1</v>
      </c>
      <c r="F4415" t="s">
        <v>801</v>
      </c>
      <c r="G4415" s="178">
        <v>437604.3453038921</v>
      </c>
      <c r="H4415" t="s">
        <v>1266</v>
      </c>
      <c r="I4415" t="s">
        <v>797</v>
      </c>
      <c r="J4415" s="178">
        <v>128961.746892134</v>
      </c>
      <c r="K4415" s="178">
        <v>23313.74452145979</v>
      </c>
      <c r="L4415" t="s">
        <v>5</v>
      </c>
      <c r="M4415" t="s">
        <v>21</v>
      </c>
      <c r="N4415" t="s">
        <v>2829</v>
      </c>
      <c r="O4415" t="s">
        <v>21</v>
      </c>
      <c r="P4415" t="s">
        <v>2835</v>
      </c>
      <c r="Q4415" t="s">
        <v>2834</v>
      </c>
      <c r="R4415" t="s">
        <v>1259</v>
      </c>
      <c r="S4415" t="s">
        <v>21</v>
      </c>
      <c r="T4415" t="s">
        <v>1259</v>
      </c>
      <c r="U4415" t="s">
        <v>1259</v>
      </c>
      <c r="V4415" t="s">
        <v>2834</v>
      </c>
      <c r="W4415" t="s">
        <v>1259</v>
      </c>
      <c r="X4415" t="s">
        <v>21</v>
      </c>
      <c r="Y4415" t="s">
        <v>1259</v>
      </c>
      <c r="Z4415" t="s">
        <v>21</v>
      </c>
      <c r="AA4415" t="s">
        <v>2340</v>
      </c>
      <c r="AB4415" t="s">
        <v>1259</v>
      </c>
      <c r="AC4415" t="s">
        <v>6987</v>
      </c>
      <c r="AD4415" s="178">
        <v>189874.868444697</v>
      </c>
      <c r="AE4415" t="s">
        <v>817</v>
      </c>
      <c r="AF4415" s="178">
        <v>2159.014159127662</v>
      </c>
      <c r="AG4415" s="178">
        <v>-183603.6849007748</v>
      </c>
      <c r="AH4415" s="178">
        <v>6775.6256262871902</v>
      </c>
      <c r="AI4415" t="s">
        <v>21</v>
      </c>
    </row>
    <row r="4416" spans="1:35" hidden="1" x14ac:dyDescent="0.25">
      <c r="A4416" s="179" t="b">
        <f>IF(E4416&lt;&gt;1,"",NOT(ISNA(VLOOKUP(P4416,Mapping!$P:$P,1,FALSE))))</f>
        <v>0</v>
      </c>
      <c r="B4416" s="180" t="str">
        <f t="shared" si="69"/>
        <v/>
      </c>
      <c r="E4416" s="183">
        <v>1</v>
      </c>
      <c r="F4416" t="s">
        <v>6331</v>
      </c>
      <c r="G4416" s="178">
        <v>2933225.4010123489</v>
      </c>
      <c r="H4416" t="s">
        <v>1266</v>
      </c>
      <c r="I4416" t="s">
        <v>402</v>
      </c>
      <c r="J4416" s="178">
        <v>1527619.389034508</v>
      </c>
      <c r="K4416" s="178">
        <v>743137.02725315013</v>
      </c>
      <c r="L4416" t="s">
        <v>5</v>
      </c>
      <c r="M4416" t="s">
        <v>21</v>
      </c>
      <c r="N4416" t="s">
        <v>2829</v>
      </c>
      <c r="O4416" t="s">
        <v>21</v>
      </c>
      <c r="P4416" t="s">
        <v>2831</v>
      </c>
      <c r="Q4416" t="s">
        <v>2832</v>
      </c>
      <c r="R4416" t="s">
        <v>1259</v>
      </c>
      <c r="S4416" t="s">
        <v>21</v>
      </c>
      <c r="T4416" t="s">
        <v>1259</v>
      </c>
      <c r="U4416" t="s">
        <v>1259</v>
      </c>
      <c r="V4416" t="s">
        <v>2832</v>
      </c>
      <c r="W4416" t="s">
        <v>1259</v>
      </c>
      <c r="X4416" t="s">
        <v>21</v>
      </c>
      <c r="Y4416" t="s">
        <v>1259</v>
      </c>
      <c r="Z4416" t="s">
        <v>21</v>
      </c>
      <c r="AA4416" t="s">
        <v>6332</v>
      </c>
      <c r="AB4416" t="s">
        <v>1259</v>
      </c>
      <c r="AC4416" t="s">
        <v>10269</v>
      </c>
      <c r="AD4416" s="178">
        <v>2283713.8291260828</v>
      </c>
      <c r="AE4416" t="s">
        <v>809</v>
      </c>
      <c r="AF4416" s="178">
        <v>-2181372.2012336259</v>
      </c>
      <c r="AG4416" s="178">
        <v>-437714.86085152067</v>
      </c>
      <c r="AH4416" s="178">
        <v>-1016774.898678954</v>
      </c>
      <c r="AI4416" t="s">
        <v>21</v>
      </c>
    </row>
    <row r="4417" spans="1:35" hidden="1" x14ac:dyDescent="0.25">
      <c r="A4417" s="179" t="b">
        <f>IF(E4417&lt;&gt;1,"",NOT(ISNA(VLOOKUP(P4417,Mapping!$P:$P,1,FALSE))))</f>
        <v>0</v>
      </c>
      <c r="B4417" s="180" t="str">
        <f t="shared" si="69"/>
        <v/>
      </c>
      <c r="E4417" s="183">
        <v>1</v>
      </c>
      <c r="F4417" t="s">
        <v>6331</v>
      </c>
      <c r="G4417" s="178">
        <v>10496495.354816429</v>
      </c>
      <c r="H4417" t="s">
        <v>1266</v>
      </c>
      <c r="I4417" t="s">
        <v>402</v>
      </c>
      <c r="J4417" s="178">
        <v>5466559.0361361811</v>
      </c>
      <c r="K4417" s="178">
        <v>2659302.7429336421</v>
      </c>
      <c r="L4417" t="s">
        <v>5</v>
      </c>
      <c r="M4417" t="s">
        <v>21</v>
      </c>
      <c r="N4417" t="s">
        <v>2829</v>
      </c>
      <c r="O4417" t="s">
        <v>21</v>
      </c>
      <c r="P4417" t="s">
        <v>2833</v>
      </c>
      <c r="Q4417" t="s">
        <v>2834</v>
      </c>
      <c r="R4417" t="s">
        <v>1259</v>
      </c>
      <c r="S4417" t="s">
        <v>21</v>
      </c>
      <c r="T4417" t="s">
        <v>1259</v>
      </c>
      <c r="U4417" t="s">
        <v>1259</v>
      </c>
      <c r="V4417" t="s">
        <v>2834</v>
      </c>
      <c r="W4417" t="s">
        <v>1259</v>
      </c>
      <c r="X4417" t="s">
        <v>21</v>
      </c>
      <c r="Y4417" t="s">
        <v>1259</v>
      </c>
      <c r="Z4417" t="s">
        <v>21</v>
      </c>
      <c r="AA4417" t="s">
        <v>6332</v>
      </c>
      <c r="AB4417" t="s">
        <v>1259</v>
      </c>
      <c r="AC4417" t="s">
        <v>10270</v>
      </c>
      <c r="AD4417" s="178">
        <v>8172229.6523406599</v>
      </c>
      <c r="AE4417" t="s">
        <v>809</v>
      </c>
      <c r="AF4417" s="178">
        <v>-7806001.9422551151</v>
      </c>
      <c r="AG4417" s="178">
        <v>-1566354.9081759639</v>
      </c>
      <c r="AH4417" s="178">
        <v>-3638511.0388019048</v>
      </c>
      <c r="AI4417" t="s">
        <v>21</v>
      </c>
    </row>
    <row r="4418" spans="1:35" hidden="1" x14ac:dyDescent="0.25">
      <c r="A4418" s="179" t="b">
        <f>IF(E4418&lt;&gt;1,"",NOT(ISNA(VLOOKUP(P4418,Mapping!$P:$P,1,FALSE))))</f>
        <v>0</v>
      </c>
      <c r="B4418" s="180" t="str">
        <f t="shared" si="69"/>
        <v/>
      </c>
      <c r="E4418" s="183">
        <v>1</v>
      </c>
      <c r="F4418" t="s">
        <v>6331</v>
      </c>
      <c r="G4418" s="178">
        <v>2579478.452989615</v>
      </c>
      <c r="H4418" t="s">
        <v>1266</v>
      </c>
      <c r="I4418" t="s">
        <v>402</v>
      </c>
      <c r="J4418" s="178">
        <v>1343388.5091216301</v>
      </c>
      <c r="K4418" s="178">
        <v>653514.71071969892</v>
      </c>
      <c r="L4418" t="s">
        <v>5</v>
      </c>
      <c r="M4418" t="s">
        <v>21</v>
      </c>
      <c r="N4418" t="s">
        <v>2829</v>
      </c>
      <c r="O4418" t="s">
        <v>21</v>
      </c>
      <c r="P4418" t="s">
        <v>2851</v>
      </c>
      <c r="Q4418" t="s">
        <v>2834</v>
      </c>
      <c r="R4418" t="s">
        <v>1259</v>
      </c>
      <c r="S4418" t="s">
        <v>21</v>
      </c>
      <c r="T4418" t="s">
        <v>1259</v>
      </c>
      <c r="U4418" t="s">
        <v>1259</v>
      </c>
      <c r="V4418" t="s">
        <v>2834</v>
      </c>
      <c r="W4418" t="s">
        <v>1259</v>
      </c>
      <c r="X4418" t="s">
        <v>21</v>
      </c>
      <c r="Y4418" t="s">
        <v>1259</v>
      </c>
      <c r="Z4418" t="s">
        <v>21</v>
      </c>
      <c r="AA4418" t="s">
        <v>6332</v>
      </c>
      <c r="AB4418" t="s">
        <v>1259</v>
      </c>
      <c r="AC4418" t="s">
        <v>10271</v>
      </c>
      <c r="AD4418" s="178">
        <v>2008297.968847543</v>
      </c>
      <c r="AE4418" t="s">
        <v>809</v>
      </c>
      <c r="AF4418" s="178">
        <v>-1918298.7400459161</v>
      </c>
      <c r="AG4418" s="178">
        <v>-384926.45390639448</v>
      </c>
      <c r="AH4418" s="178">
        <v>-894151.85814832593</v>
      </c>
      <c r="AI4418" t="s">
        <v>21</v>
      </c>
    </row>
    <row r="4419" spans="1:35" hidden="1" x14ac:dyDescent="0.25">
      <c r="A4419" s="179" t="b">
        <f>IF(E4419&lt;&gt;1,"",NOT(ISNA(VLOOKUP(P4419,Mapping!$P:$P,1,FALSE))))</f>
        <v>0</v>
      </c>
      <c r="B4419" s="180" t="str">
        <f t="shared" si="69"/>
        <v/>
      </c>
      <c r="E4419" s="183">
        <v>1</v>
      </c>
      <c r="F4419" t="s">
        <v>6331</v>
      </c>
      <c r="G4419" s="178">
        <v>1572719.1152352721</v>
      </c>
      <c r="H4419" t="s">
        <v>1266</v>
      </c>
      <c r="I4419" t="s">
        <v>402</v>
      </c>
      <c r="J4419" s="178">
        <v>819069.7561494658</v>
      </c>
      <c r="K4419" s="178">
        <v>398450.73194742278</v>
      </c>
      <c r="L4419" t="s">
        <v>5</v>
      </c>
      <c r="M4419" t="s">
        <v>21</v>
      </c>
      <c r="N4419" t="s">
        <v>2829</v>
      </c>
      <c r="O4419" t="s">
        <v>21</v>
      </c>
      <c r="P4419" t="s">
        <v>2835</v>
      </c>
      <c r="Q4419" t="s">
        <v>2834</v>
      </c>
      <c r="R4419" t="s">
        <v>1259</v>
      </c>
      <c r="S4419" t="s">
        <v>21</v>
      </c>
      <c r="T4419" t="s">
        <v>1259</v>
      </c>
      <c r="U4419" t="s">
        <v>1259</v>
      </c>
      <c r="V4419" t="s">
        <v>2834</v>
      </c>
      <c r="W4419" t="s">
        <v>1259</v>
      </c>
      <c r="X4419" t="s">
        <v>21</v>
      </c>
      <c r="Y4419" t="s">
        <v>1259</v>
      </c>
      <c r="Z4419" t="s">
        <v>21</v>
      </c>
      <c r="AA4419" t="s">
        <v>6332</v>
      </c>
      <c r="AB4419" t="s">
        <v>1259</v>
      </c>
      <c r="AC4419" t="s">
        <v>10272</v>
      </c>
      <c r="AD4419" s="178">
        <v>1224467.915610621</v>
      </c>
      <c r="AE4419" t="s">
        <v>809</v>
      </c>
      <c r="AF4419" s="178">
        <v>-1169594.9984406</v>
      </c>
      <c r="AG4419" s="178">
        <v>-234691.31572573469</v>
      </c>
      <c r="AH4419" s="178">
        <v>-545168.23647166579</v>
      </c>
      <c r="AI4419" t="s">
        <v>21</v>
      </c>
    </row>
    <row r="4420" spans="1:35" hidden="1" x14ac:dyDescent="0.25">
      <c r="A4420" s="179" t="b">
        <f>IF(E4420&lt;&gt;1,"",NOT(ISNA(VLOOKUP(P4420,Mapping!$P:$P,1,FALSE))))</f>
        <v>0</v>
      </c>
      <c r="B4420" s="180" t="str">
        <f t="shared" si="69"/>
        <v/>
      </c>
      <c r="E4420" s="183">
        <v>1</v>
      </c>
      <c r="F4420" t="s">
        <v>6331</v>
      </c>
      <c r="G4420" s="178">
        <v>4119920.9569167858</v>
      </c>
      <c r="H4420" t="s">
        <v>1266</v>
      </c>
      <c r="I4420" t="s">
        <v>402</v>
      </c>
      <c r="J4420" s="178">
        <v>2145648.6545164748</v>
      </c>
      <c r="K4420" s="178">
        <v>1043788.115084648</v>
      </c>
      <c r="L4420" t="s">
        <v>5</v>
      </c>
      <c r="M4420" t="s">
        <v>21</v>
      </c>
      <c r="N4420" t="s">
        <v>2829</v>
      </c>
      <c r="O4420" t="s">
        <v>21</v>
      </c>
      <c r="P4420" t="s">
        <v>2836</v>
      </c>
      <c r="Q4420" t="s">
        <v>2837</v>
      </c>
      <c r="R4420" t="s">
        <v>1259</v>
      </c>
      <c r="S4420" t="s">
        <v>21</v>
      </c>
      <c r="T4420" t="s">
        <v>1259</v>
      </c>
      <c r="U4420" t="s">
        <v>1259</v>
      </c>
      <c r="V4420" t="s">
        <v>2837</v>
      </c>
      <c r="W4420" t="s">
        <v>1259</v>
      </c>
      <c r="X4420" t="s">
        <v>21</v>
      </c>
      <c r="Y4420" t="s">
        <v>1259</v>
      </c>
      <c r="Z4420" t="s">
        <v>21</v>
      </c>
      <c r="AA4420" t="s">
        <v>6332</v>
      </c>
      <c r="AB4420" t="s">
        <v>1259</v>
      </c>
      <c r="AC4420" t="s">
        <v>10273</v>
      </c>
      <c r="AD4420" s="178">
        <v>3207636.3654051162</v>
      </c>
      <c r="AE4420" t="s">
        <v>809</v>
      </c>
      <c r="AF4420" s="178">
        <v>-3063890.365737454</v>
      </c>
      <c r="AG4420" s="178">
        <v>-614801.24498911714</v>
      </c>
      <c r="AH4420" s="178">
        <v>-1428131.7119675139</v>
      </c>
      <c r="AI4420" t="s">
        <v>21</v>
      </c>
    </row>
    <row r="4421" spans="1:35" hidden="1" x14ac:dyDescent="0.25">
      <c r="A4421" s="179" t="b">
        <f>IF(E4421&lt;&gt;1,"",NOT(ISNA(VLOOKUP(P4421,Mapping!$P:$P,1,FALSE))))</f>
        <v>0</v>
      </c>
      <c r="B4421" s="180" t="str">
        <f t="shared" si="69"/>
        <v/>
      </c>
      <c r="E4421" s="183">
        <v>1</v>
      </c>
      <c r="F4421" t="s">
        <v>6333</v>
      </c>
      <c r="G4421" s="178">
        <v>6821827.703513151</v>
      </c>
      <c r="H4421" t="s">
        <v>1266</v>
      </c>
      <c r="I4421" t="s">
        <v>561</v>
      </c>
      <c r="J4421" s="178">
        <v>1497627.4654757029</v>
      </c>
      <c r="K4421" s="178">
        <v>543489.58505527698</v>
      </c>
      <c r="L4421" t="s">
        <v>5</v>
      </c>
      <c r="M4421" t="s">
        <v>21</v>
      </c>
      <c r="N4421" t="s">
        <v>2829</v>
      </c>
      <c r="O4421" t="s">
        <v>21</v>
      </c>
      <c r="P4421" t="s">
        <v>2831</v>
      </c>
      <c r="Q4421" t="s">
        <v>2832</v>
      </c>
      <c r="R4421" t="s">
        <v>1259</v>
      </c>
      <c r="S4421" t="s">
        <v>21</v>
      </c>
      <c r="T4421" t="s">
        <v>1259</v>
      </c>
      <c r="U4421" t="s">
        <v>1259</v>
      </c>
      <c r="V4421" t="s">
        <v>2832</v>
      </c>
      <c r="W4421" t="s">
        <v>1259</v>
      </c>
      <c r="X4421" t="s">
        <v>21</v>
      </c>
      <c r="Y4421" t="s">
        <v>1259</v>
      </c>
      <c r="Z4421" t="s">
        <v>21</v>
      </c>
      <c r="AA4421" t="s">
        <v>6334</v>
      </c>
      <c r="AB4421" t="s">
        <v>1259</v>
      </c>
      <c r="AC4421" t="s">
        <v>10274</v>
      </c>
      <c r="AD4421" s="178">
        <v>2673111.3300034148</v>
      </c>
      <c r="AE4421" t="s">
        <v>817</v>
      </c>
      <c r="AF4421" s="178">
        <v>-1184409.5682343</v>
      </c>
      <c r="AG4421" s="178">
        <v>1141298.4625397541</v>
      </c>
      <c r="AH4421" s="178">
        <v>-992655.48858528491</v>
      </c>
      <c r="AI4421" t="s">
        <v>21</v>
      </c>
    </row>
    <row r="4422" spans="1:35" hidden="1" x14ac:dyDescent="0.25">
      <c r="A4422" s="179" t="b">
        <f>IF(E4422&lt;&gt;1,"",NOT(ISNA(VLOOKUP(P4422,Mapping!$P:$P,1,FALSE))))</f>
        <v>0</v>
      </c>
      <c r="B4422" s="180" t="str">
        <f t="shared" si="69"/>
        <v/>
      </c>
      <c r="E4422" s="183">
        <v>1</v>
      </c>
      <c r="F4422" t="s">
        <v>6333</v>
      </c>
      <c r="G4422" s="178">
        <v>2266635.4504724308</v>
      </c>
      <c r="H4422" t="s">
        <v>1266</v>
      </c>
      <c r="I4422" t="s">
        <v>561</v>
      </c>
      <c r="J4422" s="178">
        <v>497604.98980357422</v>
      </c>
      <c r="K4422" s="178">
        <v>180581.0427921591</v>
      </c>
      <c r="L4422" t="s">
        <v>5</v>
      </c>
      <c r="M4422" t="s">
        <v>21</v>
      </c>
      <c r="N4422" t="s">
        <v>2829</v>
      </c>
      <c r="O4422" t="s">
        <v>21</v>
      </c>
      <c r="P4422" t="s">
        <v>2851</v>
      </c>
      <c r="Q4422" t="s">
        <v>2834</v>
      </c>
      <c r="R4422" t="s">
        <v>1259</v>
      </c>
      <c r="S4422" t="s">
        <v>21</v>
      </c>
      <c r="T4422" t="s">
        <v>1259</v>
      </c>
      <c r="U4422" t="s">
        <v>1259</v>
      </c>
      <c r="V4422" t="s">
        <v>2834</v>
      </c>
      <c r="W4422" t="s">
        <v>1259</v>
      </c>
      <c r="X4422" t="s">
        <v>21</v>
      </c>
      <c r="Y4422" t="s">
        <v>1259</v>
      </c>
      <c r="Z4422" t="s">
        <v>21</v>
      </c>
      <c r="AA4422" t="s">
        <v>6334</v>
      </c>
      <c r="AB4422" t="s">
        <v>1259</v>
      </c>
      <c r="AC4422" t="s">
        <v>10275</v>
      </c>
      <c r="AD4422" s="178">
        <v>888173.83947192831</v>
      </c>
      <c r="AE4422" t="s">
        <v>817</v>
      </c>
      <c r="AF4422" s="178">
        <v>-393534.52357878559</v>
      </c>
      <c r="AG4422" s="178">
        <v>379210.33294787962</v>
      </c>
      <c r="AH4422" s="178">
        <v>-329821.89206782839</v>
      </c>
      <c r="AI4422" t="s">
        <v>21</v>
      </c>
    </row>
    <row r="4423" spans="1:35" hidden="1" x14ac:dyDescent="0.25">
      <c r="A4423" s="179" t="b">
        <f>IF(E4423&lt;&gt;1,"",NOT(ISNA(VLOOKUP(P4423,Mapping!$P:$P,1,FALSE))))</f>
        <v>0</v>
      </c>
      <c r="B4423" s="180" t="str">
        <f t="shared" si="69"/>
        <v/>
      </c>
      <c r="E4423" s="183">
        <v>1</v>
      </c>
      <c r="F4423" t="s">
        <v>6333</v>
      </c>
      <c r="G4423" s="178">
        <v>2743081.073515242</v>
      </c>
      <c r="H4423" t="s">
        <v>1266</v>
      </c>
      <c r="I4423" t="s">
        <v>561</v>
      </c>
      <c r="J4423" s="178">
        <v>602201.30649259605</v>
      </c>
      <c r="K4423" s="178">
        <v>218539.08647531859</v>
      </c>
      <c r="L4423" t="s">
        <v>5</v>
      </c>
      <c r="M4423" t="s">
        <v>21</v>
      </c>
      <c r="N4423" t="s">
        <v>2829</v>
      </c>
      <c r="O4423" t="s">
        <v>21</v>
      </c>
      <c r="P4423" t="s">
        <v>2836</v>
      </c>
      <c r="Q4423" t="s">
        <v>2837</v>
      </c>
      <c r="R4423" t="s">
        <v>1259</v>
      </c>
      <c r="S4423" t="s">
        <v>21</v>
      </c>
      <c r="T4423" t="s">
        <v>1259</v>
      </c>
      <c r="U4423" t="s">
        <v>1259</v>
      </c>
      <c r="V4423" t="s">
        <v>2837</v>
      </c>
      <c r="W4423" t="s">
        <v>1259</v>
      </c>
      <c r="X4423" t="s">
        <v>21</v>
      </c>
      <c r="Y4423" t="s">
        <v>1259</v>
      </c>
      <c r="Z4423" t="s">
        <v>21</v>
      </c>
      <c r="AA4423" t="s">
        <v>6334</v>
      </c>
      <c r="AB4423" t="s">
        <v>1259</v>
      </c>
      <c r="AC4423" t="s">
        <v>10276</v>
      </c>
      <c r="AD4423" s="178">
        <v>1074867.5304354799</v>
      </c>
      <c r="AE4423" t="s">
        <v>817</v>
      </c>
      <c r="AF4423" s="178">
        <v>-476255.28100639541</v>
      </c>
      <c r="AG4423" s="178">
        <v>458920.15276383888</v>
      </c>
      <c r="AH4423" s="178">
        <v>-399150.2866390259</v>
      </c>
      <c r="AI4423" t="s">
        <v>21</v>
      </c>
    </row>
    <row r="4424" spans="1:35" hidden="1" x14ac:dyDescent="0.25">
      <c r="A4424" s="179" t="b">
        <f>IF(E4424&lt;&gt;1,"",NOT(ISNA(VLOOKUP(P4424,Mapping!$P:$P,1,FALSE))))</f>
        <v>0</v>
      </c>
      <c r="B4424" s="180" t="str">
        <f t="shared" si="69"/>
        <v/>
      </c>
      <c r="E4424" s="183">
        <v>1</v>
      </c>
      <c r="F4424" t="s">
        <v>6335</v>
      </c>
      <c r="G4424" s="178">
        <v>6921043.9507394098</v>
      </c>
      <c r="H4424" t="s">
        <v>1266</v>
      </c>
      <c r="I4424" t="s">
        <v>303</v>
      </c>
      <c r="J4424" s="178">
        <v>1963090.128822654</v>
      </c>
      <c r="K4424" s="178">
        <v>1124013.70597496</v>
      </c>
      <c r="L4424" t="s">
        <v>5</v>
      </c>
      <c r="M4424" t="s">
        <v>21</v>
      </c>
      <c r="N4424" t="s">
        <v>2829</v>
      </c>
      <c r="O4424" t="s">
        <v>21</v>
      </c>
      <c r="P4424" t="s">
        <v>2831</v>
      </c>
      <c r="Q4424" t="s">
        <v>2832</v>
      </c>
      <c r="R4424" t="s">
        <v>1259</v>
      </c>
      <c r="S4424" t="s">
        <v>21</v>
      </c>
      <c r="T4424" t="s">
        <v>1259</v>
      </c>
      <c r="U4424" t="s">
        <v>1259</v>
      </c>
      <c r="V4424" t="s">
        <v>2832</v>
      </c>
      <c r="W4424" t="s">
        <v>1259</v>
      </c>
      <c r="X4424" t="s">
        <v>21</v>
      </c>
      <c r="Y4424" t="s">
        <v>1259</v>
      </c>
      <c r="Z4424" t="s">
        <v>21</v>
      </c>
      <c r="AA4424" t="s">
        <v>6336</v>
      </c>
      <c r="AB4424" t="s">
        <v>6337</v>
      </c>
      <c r="AC4424" t="s">
        <v>10277</v>
      </c>
      <c r="AD4424" s="178">
        <v>3284885.2906077229</v>
      </c>
      <c r="AE4424" t="s">
        <v>814</v>
      </c>
      <c r="AF4424" s="178">
        <v>-3156590.765040833</v>
      </c>
      <c r="AG4424" s="178">
        <v>1362334.0700991619</v>
      </c>
      <c r="AH4424" s="178">
        <v>-2029518.3917194461</v>
      </c>
      <c r="AI4424" t="s">
        <v>21</v>
      </c>
    </row>
    <row r="4425" spans="1:35" hidden="1" x14ac:dyDescent="0.25">
      <c r="A4425" s="179" t="b">
        <f>IF(E4425&lt;&gt;1,"",NOT(ISNA(VLOOKUP(P4425,Mapping!$P:$P,1,FALSE))))</f>
        <v>0</v>
      </c>
      <c r="B4425" s="180" t="str">
        <f t="shared" si="69"/>
        <v/>
      </c>
      <c r="E4425" s="183">
        <v>1</v>
      </c>
      <c r="F4425" t="s">
        <v>6335</v>
      </c>
      <c r="G4425" s="178">
        <v>474553.87956868531</v>
      </c>
      <c r="H4425" t="s">
        <v>1266</v>
      </c>
      <c r="I4425" t="s">
        <v>303</v>
      </c>
      <c r="J4425" s="178">
        <v>134602.82050025911</v>
      </c>
      <c r="K4425" s="178">
        <v>77070.029991906864</v>
      </c>
      <c r="L4425" t="s">
        <v>5</v>
      </c>
      <c r="M4425" t="s">
        <v>21</v>
      </c>
      <c r="N4425" t="s">
        <v>2829</v>
      </c>
      <c r="O4425" t="s">
        <v>21</v>
      </c>
      <c r="P4425" t="s">
        <v>2851</v>
      </c>
      <c r="Q4425" t="s">
        <v>2834</v>
      </c>
      <c r="R4425" t="s">
        <v>1259</v>
      </c>
      <c r="S4425" t="s">
        <v>21</v>
      </c>
      <c r="T4425" t="s">
        <v>1259</v>
      </c>
      <c r="U4425" t="s">
        <v>1259</v>
      </c>
      <c r="V4425" t="s">
        <v>2834</v>
      </c>
      <c r="W4425" t="s">
        <v>1259</v>
      </c>
      <c r="X4425" t="s">
        <v>21</v>
      </c>
      <c r="Y4425" t="s">
        <v>1259</v>
      </c>
      <c r="Z4425" t="s">
        <v>21</v>
      </c>
      <c r="AA4425" t="s">
        <v>6336</v>
      </c>
      <c r="AB4425" t="s">
        <v>6337</v>
      </c>
      <c r="AC4425" t="s">
        <v>10278</v>
      </c>
      <c r="AD4425" s="178">
        <v>225234.09325112871</v>
      </c>
      <c r="AE4425" t="s">
        <v>814</v>
      </c>
      <c r="AF4425" s="178">
        <v>-216437.34737456421</v>
      </c>
      <c r="AG4425" s="178">
        <v>93410.896222539479</v>
      </c>
      <c r="AH4425" s="178">
        <v>-139157.59433135341</v>
      </c>
      <c r="AI4425" t="s">
        <v>21</v>
      </c>
    </row>
    <row r="4426" spans="1:35" hidden="1" x14ac:dyDescent="0.25">
      <c r="A4426" s="179" t="b">
        <f>IF(E4426&lt;&gt;1,"",NOT(ISNA(VLOOKUP(P4426,Mapping!$P:$P,1,FALSE))))</f>
        <v>0</v>
      </c>
      <c r="B4426" s="180" t="str">
        <f t="shared" si="69"/>
        <v/>
      </c>
      <c r="E4426" s="183">
        <v>1</v>
      </c>
      <c r="F4426" t="s">
        <v>6335</v>
      </c>
      <c r="G4426" s="178">
        <v>4237723.3326091897</v>
      </c>
      <c r="H4426" t="s">
        <v>1266</v>
      </c>
      <c r="I4426" t="s">
        <v>303</v>
      </c>
      <c r="J4426" s="178">
        <v>1201991.043856581</v>
      </c>
      <c r="K4426" s="178">
        <v>688228.41494507843</v>
      </c>
      <c r="L4426" t="s">
        <v>5</v>
      </c>
      <c r="M4426" t="s">
        <v>21</v>
      </c>
      <c r="N4426" t="s">
        <v>2829</v>
      </c>
      <c r="O4426" t="s">
        <v>21</v>
      </c>
      <c r="P4426" t="s">
        <v>2836</v>
      </c>
      <c r="Q4426" t="s">
        <v>2837</v>
      </c>
      <c r="R4426" t="s">
        <v>1259</v>
      </c>
      <c r="S4426" t="s">
        <v>21</v>
      </c>
      <c r="T4426" t="s">
        <v>1259</v>
      </c>
      <c r="U4426" t="s">
        <v>1259</v>
      </c>
      <c r="V4426" t="s">
        <v>2837</v>
      </c>
      <c r="W4426" t="s">
        <v>1259</v>
      </c>
      <c r="X4426" t="s">
        <v>21</v>
      </c>
      <c r="Y4426" t="s">
        <v>1259</v>
      </c>
      <c r="Z4426" t="s">
        <v>21</v>
      </c>
      <c r="AA4426" t="s">
        <v>6336</v>
      </c>
      <c r="AB4426" t="s">
        <v>6337</v>
      </c>
      <c r="AC4426" t="s">
        <v>10279</v>
      </c>
      <c r="AD4426" s="178">
        <v>2011320.1332099449</v>
      </c>
      <c r="AE4426" t="s">
        <v>814</v>
      </c>
      <c r="AF4426" s="178">
        <v>-1932765.986131778</v>
      </c>
      <c r="AG4426" s="178">
        <v>834150.87619128358</v>
      </c>
      <c r="AH4426" s="178">
        <v>-1242664.7632587471</v>
      </c>
      <c r="AI4426" t="s">
        <v>21</v>
      </c>
    </row>
    <row r="4427" spans="1:35" hidden="1" x14ac:dyDescent="0.25">
      <c r="A4427" s="179" t="b">
        <f>IF(E4427&lt;&gt;1,"",NOT(ISNA(VLOOKUP(P4427,Mapping!$P:$P,1,FALSE))))</f>
        <v>0</v>
      </c>
      <c r="B4427" s="180" t="str">
        <f t="shared" si="69"/>
        <v/>
      </c>
      <c r="E4427" s="183">
        <v>1</v>
      </c>
      <c r="F4427" t="s">
        <v>6338</v>
      </c>
      <c r="G4427" s="178">
        <v>1630766.504265049</v>
      </c>
      <c r="H4427" t="s">
        <v>1266</v>
      </c>
      <c r="I4427" t="s">
        <v>805</v>
      </c>
      <c r="J4427" s="178">
        <v>376013.18481287791</v>
      </c>
      <c r="K4427" s="178">
        <v>207921.67620380639</v>
      </c>
      <c r="L4427" t="s">
        <v>5</v>
      </c>
      <c r="M4427" t="s">
        <v>21</v>
      </c>
      <c r="N4427" t="s">
        <v>2829</v>
      </c>
      <c r="O4427" t="s">
        <v>21</v>
      </c>
      <c r="P4427" t="s">
        <v>2831</v>
      </c>
      <c r="Q4427" t="s">
        <v>2832</v>
      </c>
      <c r="R4427" t="s">
        <v>1259</v>
      </c>
      <c r="S4427" t="s">
        <v>21</v>
      </c>
      <c r="T4427" t="s">
        <v>1259</v>
      </c>
      <c r="U4427" t="s">
        <v>1259</v>
      </c>
      <c r="V4427" t="s">
        <v>2832</v>
      </c>
      <c r="W4427" t="s">
        <v>1259</v>
      </c>
      <c r="X4427" t="s">
        <v>21</v>
      </c>
      <c r="Y4427" t="s">
        <v>1259</v>
      </c>
      <c r="Z4427" t="s">
        <v>21</v>
      </c>
      <c r="AA4427" t="s">
        <v>6339</v>
      </c>
      <c r="AB4427" t="s">
        <v>1259</v>
      </c>
      <c r="AC4427" t="s">
        <v>6941</v>
      </c>
      <c r="AD4427" s="178">
        <v>605756.02414988494</v>
      </c>
      <c r="AE4427" t="s">
        <v>809</v>
      </c>
      <c r="AF4427" s="178">
        <v>-751736.77775075717</v>
      </c>
      <c r="AG4427" s="178">
        <v>-506802.94143280992</v>
      </c>
      <c r="AH4427" s="178">
        <v>-440675.56908110512</v>
      </c>
      <c r="AI4427" t="s">
        <v>21</v>
      </c>
    </row>
    <row r="4428" spans="1:35" hidden="1" x14ac:dyDescent="0.25">
      <c r="A4428" s="179" t="b">
        <f>IF(E4428&lt;&gt;1,"",NOT(ISNA(VLOOKUP(P4428,Mapping!$P:$P,1,FALSE))))</f>
        <v>0</v>
      </c>
      <c r="B4428" s="180" t="str">
        <f t="shared" si="69"/>
        <v/>
      </c>
      <c r="E4428" s="183">
        <v>1</v>
      </c>
      <c r="F4428" t="s">
        <v>6340</v>
      </c>
      <c r="G4428" s="178">
        <v>4760531.5794088431</v>
      </c>
      <c r="H4428" t="s">
        <v>1266</v>
      </c>
      <c r="I4428" t="s">
        <v>303</v>
      </c>
      <c r="J4428" s="178">
        <v>1398069.1158733319</v>
      </c>
      <c r="K4428" s="178">
        <v>612746.74906965648</v>
      </c>
      <c r="L4428" t="s">
        <v>5</v>
      </c>
      <c r="M4428" t="s">
        <v>21</v>
      </c>
      <c r="N4428" t="s">
        <v>2829</v>
      </c>
      <c r="O4428" t="s">
        <v>21</v>
      </c>
      <c r="P4428" t="s">
        <v>2831</v>
      </c>
      <c r="Q4428" t="s">
        <v>2832</v>
      </c>
      <c r="R4428" t="s">
        <v>1259</v>
      </c>
      <c r="S4428" t="s">
        <v>21</v>
      </c>
      <c r="T4428" t="s">
        <v>1259</v>
      </c>
      <c r="U4428" t="s">
        <v>1259</v>
      </c>
      <c r="V4428" t="s">
        <v>2832</v>
      </c>
      <c r="W4428" t="s">
        <v>1259</v>
      </c>
      <c r="X4428" t="s">
        <v>21</v>
      </c>
      <c r="Y4428" t="s">
        <v>1259</v>
      </c>
      <c r="Z4428" t="s">
        <v>21</v>
      </c>
      <c r="AA4428" t="s">
        <v>6341</v>
      </c>
      <c r="AB4428" t="s">
        <v>6342</v>
      </c>
      <c r="AC4428" t="s">
        <v>12442</v>
      </c>
      <c r="AD4428" s="178">
        <v>2056876.055663174</v>
      </c>
      <c r="AE4428" t="s">
        <v>814</v>
      </c>
      <c r="AF4428" s="178">
        <v>-1127891.279931603</v>
      </c>
      <c r="AG4428" s="178">
        <v>-883148.18004330294</v>
      </c>
      <c r="AH4428" s="178">
        <v>106639.3270785576</v>
      </c>
      <c r="AI4428" t="s">
        <v>21</v>
      </c>
    </row>
    <row r="4429" spans="1:35" hidden="1" x14ac:dyDescent="0.25">
      <c r="A4429" s="179" t="b">
        <f>IF(E4429&lt;&gt;1,"",NOT(ISNA(VLOOKUP(P4429,Mapping!$P:$P,1,FALSE))))</f>
        <v>0</v>
      </c>
      <c r="B4429" s="180" t="str">
        <f t="shared" si="69"/>
        <v/>
      </c>
      <c r="E4429" s="183">
        <v>1</v>
      </c>
      <c r="F4429" t="s">
        <v>6340</v>
      </c>
      <c r="G4429" s="178">
        <v>2703190.6667412068</v>
      </c>
      <c r="H4429" t="s">
        <v>1266</v>
      </c>
      <c r="I4429" t="s">
        <v>303</v>
      </c>
      <c r="J4429" s="178">
        <v>793870.87816718768</v>
      </c>
      <c r="K4429" s="178">
        <v>347938.30595002527</v>
      </c>
      <c r="L4429" t="s">
        <v>5</v>
      </c>
      <c r="M4429" t="s">
        <v>21</v>
      </c>
      <c r="N4429" t="s">
        <v>2829</v>
      </c>
      <c r="O4429" t="s">
        <v>21</v>
      </c>
      <c r="P4429" t="s">
        <v>2833</v>
      </c>
      <c r="Q4429" t="s">
        <v>2834</v>
      </c>
      <c r="R4429" t="s">
        <v>1259</v>
      </c>
      <c r="S4429" t="s">
        <v>21</v>
      </c>
      <c r="T4429" t="s">
        <v>1259</v>
      </c>
      <c r="U4429" t="s">
        <v>1259</v>
      </c>
      <c r="V4429" t="s">
        <v>2834</v>
      </c>
      <c r="W4429" t="s">
        <v>1259</v>
      </c>
      <c r="X4429" t="s">
        <v>21</v>
      </c>
      <c r="Y4429" t="s">
        <v>1259</v>
      </c>
      <c r="Z4429" t="s">
        <v>21</v>
      </c>
      <c r="AA4429" t="s">
        <v>6341</v>
      </c>
      <c r="AB4429" t="s">
        <v>6342</v>
      </c>
      <c r="AC4429" t="s">
        <v>10280</v>
      </c>
      <c r="AD4429" s="178">
        <v>1167963.7165651589</v>
      </c>
      <c r="AE4429" t="s">
        <v>814</v>
      </c>
      <c r="AF4429" s="178">
        <v>-640454.77488220157</v>
      </c>
      <c r="AG4429" s="178">
        <v>-501481.3740483569</v>
      </c>
      <c r="AH4429" s="178">
        <v>60553.41275608493</v>
      </c>
      <c r="AI4429" t="s">
        <v>21</v>
      </c>
    </row>
    <row r="4430" spans="1:35" hidden="1" x14ac:dyDescent="0.25">
      <c r="A4430" s="179" t="b">
        <f>IF(E4430&lt;&gt;1,"",NOT(ISNA(VLOOKUP(P4430,Mapping!$P:$P,1,FALSE))))</f>
        <v>0</v>
      </c>
      <c r="B4430" s="180" t="str">
        <f t="shared" si="69"/>
        <v/>
      </c>
      <c r="E4430" s="183">
        <v>1</v>
      </c>
      <c r="F4430" t="s">
        <v>6340</v>
      </c>
      <c r="G4430" s="178">
        <v>2749322.7920321771</v>
      </c>
      <c r="H4430" t="s">
        <v>1266</v>
      </c>
      <c r="I4430" t="s">
        <v>303</v>
      </c>
      <c r="J4430" s="178">
        <v>807418.92391440494</v>
      </c>
      <c r="K4430" s="178">
        <v>353876.15329505428</v>
      </c>
      <c r="L4430" t="s">
        <v>5</v>
      </c>
      <c r="M4430" t="s">
        <v>21</v>
      </c>
      <c r="N4430" t="s">
        <v>2829</v>
      </c>
      <c r="O4430" t="s">
        <v>21</v>
      </c>
      <c r="P4430" t="s">
        <v>2836</v>
      </c>
      <c r="Q4430" t="s">
        <v>2837</v>
      </c>
      <c r="R4430" t="s">
        <v>1259</v>
      </c>
      <c r="S4430" t="s">
        <v>21</v>
      </c>
      <c r="T4430" t="s">
        <v>1259</v>
      </c>
      <c r="U4430" t="s">
        <v>1259</v>
      </c>
      <c r="V4430" t="s">
        <v>2837</v>
      </c>
      <c r="W4430" t="s">
        <v>1259</v>
      </c>
      <c r="X4430" t="s">
        <v>21</v>
      </c>
      <c r="Y4430" t="s">
        <v>1259</v>
      </c>
      <c r="Z4430" t="s">
        <v>21</v>
      </c>
      <c r="AA4430" t="s">
        <v>6341</v>
      </c>
      <c r="AB4430" t="s">
        <v>6342</v>
      </c>
      <c r="AC4430" t="s">
        <v>10281</v>
      </c>
      <c r="AD4430" s="178">
        <v>1187895.9578128159</v>
      </c>
      <c r="AE4430" t="s">
        <v>814</v>
      </c>
      <c r="AF4430" s="178">
        <v>-651384.65129883029</v>
      </c>
      <c r="AG4430" s="178">
        <v>-510039.55748074321</v>
      </c>
      <c r="AH4430" s="178">
        <v>61586.805501342751</v>
      </c>
      <c r="AI4430" t="s">
        <v>21</v>
      </c>
    </row>
    <row r="4431" spans="1:35" hidden="1" x14ac:dyDescent="0.25">
      <c r="A4431" s="179" t="b">
        <f>IF(E4431&lt;&gt;1,"",NOT(ISNA(VLOOKUP(P4431,Mapping!$P:$P,1,FALSE))))</f>
        <v>0</v>
      </c>
      <c r="B4431" s="180" t="str">
        <f t="shared" si="69"/>
        <v/>
      </c>
      <c r="E4431" s="183">
        <v>1</v>
      </c>
      <c r="F4431" t="s">
        <v>6344</v>
      </c>
      <c r="G4431" s="178">
        <v>2630603.768686255</v>
      </c>
      <c r="H4431" t="s">
        <v>1266</v>
      </c>
      <c r="I4431" t="s">
        <v>303</v>
      </c>
      <c r="J4431" s="178">
        <v>1444628.8336829999</v>
      </c>
      <c r="K4431" s="178">
        <v>996578.51170975727</v>
      </c>
      <c r="L4431" t="s">
        <v>5</v>
      </c>
      <c r="M4431" t="s">
        <v>21</v>
      </c>
      <c r="N4431" t="s">
        <v>2829</v>
      </c>
      <c r="O4431" t="s">
        <v>21</v>
      </c>
      <c r="P4431" t="s">
        <v>2831</v>
      </c>
      <c r="Q4431" t="s">
        <v>2832</v>
      </c>
      <c r="R4431" t="s">
        <v>1259</v>
      </c>
      <c r="S4431" t="s">
        <v>21</v>
      </c>
      <c r="T4431" t="s">
        <v>1259</v>
      </c>
      <c r="U4431" t="s">
        <v>1259</v>
      </c>
      <c r="V4431" t="s">
        <v>2832</v>
      </c>
      <c r="W4431" t="s">
        <v>1259</v>
      </c>
      <c r="X4431" t="s">
        <v>21</v>
      </c>
      <c r="Y4431" t="s">
        <v>1259</v>
      </c>
      <c r="Z4431" t="s">
        <v>21</v>
      </c>
      <c r="AA4431" t="s">
        <v>6345</v>
      </c>
      <c r="AB4431" t="s">
        <v>6346</v>
      </c>
      <c r="AC4431" t="s">
        <v>10282</v>
      </c>
      <c r="AD4431" s="178">
        <v>1978377.5904370139</v>
      </c>
      <c r="AE4431" t="s">
        <v>814</v>
      </c>
      <c r="AF4431" s="178">
        <v>-1997726.27734332</v>
      </c>
      <c r="AG4431" s="178">
        <v>-1431558.0706317991</v>
      </c>
      <c r="AH4431" s="178">
        <v>-1191133.200935442</v>
      </c>
      <c r="AI4431" t="s">
        <v>21</v>
      </c>
    </row>
    <row r="4432" spans="1:35" hidden="1" x14ac:dyDescent="0.25">
      <c r="A4432" s="179" t="b">
        <f>IF(E4432&lt;&gt;1,"",NOT(ISNA(VLOOKUP(P4432,Mapping!$P:$P,1,FALSE))))</f>
        <v>0</v>
      </c>
      <c r="B4432" s="180" t="str">
        <f t="shared" si="69"/>
        <v/>
      </c>
      <c r="E4432" s="183">
        <v>1</v>
      </c>
      <c r="F4432" t="s">
        <v>6344</v>
      </c>
      <c r="G4432" s="178">
        <v>7075013.5166713083</v>
      </c>
      <c r="H4432" t="s">
        <v>1266</v>
      </c>
      <c r="I4432" t="s">
        <v>303</v>
      </c>
      <c r="J4432" s="178">
        <v>3885331.8187043681</v>
      </c>
      <c r="K4432" s="178">
        <v>2680299.6805147622</v>
      </c>
      <c r="L4432" t="s">
        <v>5</v>
      </c>
      <c r="M4432" t="s">
        <v>21</v>
      </c>
      <c r="N4432" t="s">
        <v>2829</v>
      </c>
      <c r="O4432" t="s">
        <v>21</v>
      </c>
      <c r="P4432" t="s">
        <v>2833</v>
      </c>
      <c r="Q4432" t="s">
        <v>2834</v>
      </c>
      <c r="R4432" t="s">
        <v>1259</v>
      </c>
      <c r="S4432" t="s">
        <v>21</v>
      </c>
      <c r="T4432" t="s">
        <v>1259</v>
      </c>
      <c r="U4432" t="s">
        <v>1259</v>
      </c>
      <c r="V4432" t="s">
        <v>2834</v>
      </c>
      <c r="W4432" t="s">
        <v>1259</v>
      </c>
      <c r="X4432" t="s">
        <v>21</v>
      </c>
      <c r="Y4432" t="s">
        <v>1259</v>
      </c>
      <c r="Z4432" t="s">
        <v>21</v>
      </c>
      <c r="AA4432" t="s">
        <v>6345</v>
      </c>
      <c r="AB4432" t="s">
        <v>6346</v>
      </c>
      <c r="AC4432" t="s">
        <v>10283</v>
      </c>
      <c r="AD4432" s="178">
        <v>5320850.0497251907</v>
      </c>
      <c r="AE4432" t="s">
        <v>814</v>
      </c>
      <c r="AF4432" s="178">
        <v>-5372888.3775879517</v>
      </c>
      <c r="AG4432" s="178">
        <v>-3850177.9782205769</v>
      </c>
      <c r="AH4432" s="178">
        <v>-3203554.8633699659</v>
      </c>
      <c r="AI4432" t="s">
        <v>21</v>
      </c>
    </row>
    <row r="4433" spans="1:35" hidden="1" x14ac:dyDescent="0.25">
      <c r="A4433" s="179" t="b">
        <f>IF(E4433&lt;&gt;1,"",NOT(ISNA(VLOOKUP(P4433,Mapping!$P:$P,1,FALSE))))</f>
        <v>0</v>
      </c>
      <c r="B4433" s="180" t="str">
        <f t="shared" si="69"/>
        <v/>
      </c>
      <c r="E4433" s="183">
        <v>1</v>
      </c>
      <c r="F4433" t="s">
        <v>6344</v>
      </c>
      <c r="G4433" s="178">
        <v>6434915.5355897332</v>
      </c>
      <c r="H4433" t="s">
        <v>1266</v>
      </c>
      <c r="I4433" t="s">
        <v>303</v>
      </c>
      <c r="J4433" s="178">
        <v>3533814.0375546291</v>
      </c>
      <c r="K4433" s="178">
        <v>2437804.820236634</v>
      </c>
      <c r="L4433" t="s">
        <v>5</v>
      </c>
      <c r="M4433" t="s">
        <v>21</v>
      </c>
      <c r="N4433" t="s">
        <v>2829</v>
      </c>
      <c r="O4433" t="s">
        <v>21</v>
      </c>
      <c r="P4433" t="s">
        <v>2851</v>
      </c>
      <c r="Q4433" t="s">
        <v>2834</v>
      </c>
      <c r="R4433" t="s">
        <v>1259</v>
      </c>
      <c r="S4433" t="s">
        <v>21</v>
      </c>
      <c r="T4433" t="s">
        <v>1259</v>
      </c>
      <c r="U4433" t="s">
        <v>1259</v>
      </c>
      <c r="V4433" t="s">
        <v>2834</v>
      </c>
      <c r="W4433" t="s">
        <v>1259</v>
      </c>
      <c r="X4433" t="s">
        <v>21</v>
      </c>
      <c r="Y4433" t="s">
        <v>1259</v>
      </c>
      <c r="Z4433" t="s">
        <v>21</v>
      </c>
      <c r="AA4433" t="s">
        <v>6345</v>
      </c>
      <c r="AB4433" t="s">
        <v>6346</v>
      </c>
      <c r="AC4433" t="s">
        <v>7228</v>
      </c>
      <c r="AD4433" s="178">
        <v>4839456.5702015935</v>
      </c>
      <c r="AE4433" t="s">
        <v>814</v>
      </c>
      <c r="AF4433" s="178">
        <v>-4886786.8323447146</v>
      </c>
      <c r="AG4433" s="178">
        <v>-3501840.671888018</v>
      </c>
      <c r="AH4433" s="178">
        <v>-2913719.5159893241</v>
      </c>
      <c r="AI4433" t="s">
        <v>21</v>
      </c>
    </row>
    <row r="4434" spans="1:35" hidden="1" x14ac:dyDescent="0.25">
      <c r="A4434" s="179" t="b">
        <f>IF(E4434&lt;&gt;1,"",NOT(ISNA(VLOOKUP(P4434,Mapping!$P:$P,1,FALSE))))</f>
        <v>0</v>
      </c>
      <c r="B4434" s="180" t="str">
        <f t="shared" si="69"/>
        <v/>
      </c>
      <c r="E4434" s="183">
        <v>1</v>
      </c>
      <c r="F4434" t="s">
        <v>6344</v>
      </c>
      <c r="G4434" s="178">
        <v>2754644.693722174</v>
      </c>
      <c r="H4434" t="s">
        <v>1266</v>
      </c>
      <c r="I4434" t="s">
        <v>303</v>
      </c>
      <c r="J4434" s="178">
        <v>1512747.453064848</v>
      </c>
      <c r="K4434" s="178">
        <v>1043570.203098205</v>
      </c>
      <c r="L4434" t="s">
        <v>5</v>
      </c>
      <c r="M4434" t="s">
        <v>21</v>
      </c>
      <c r="N4434" t="s">
        <v>2829</v>
      </c>
      <c r="O4434" t="s">
        <v>21</v>
      </c>
      <c r="P4434" t="s">
        <v>2836</v>
      </c>
      <c r="Q4434" t="s">
        <v>2837</v>
      </c>
      <c r="R4434" t="s">
        <v>1259</v>
      </c>
      <c r="S4434" t="s">
        <v>21</v>
      </c>
      <c r="T4434" t="s">
        <v>1259</v>
      </c>
      <c r="U4434" t="s">
        <v>1259</v>
      </c>
      <c r="V4434" t="s">
        <v>2837</v>
      </c>
      <c r="W4434" t="s">
        <v>1259</v>
      </c>
      <c r="X4434" t="s">
        <v>21</v>
      </c>
      <c r="Y4434" t="s">
        <v>1259</v>
      </c>
      <c r="Z4434" t="s">
        <v>21</v>
      </c>
      <c r="AA4434" t="s">
        <v>6345</v>
      </c>
      <c r="AB4434" t="s">
        <v>6346</v>
      </c>
      <c r="AC4434" t="s">
        <v>10284</v>
      </c>
      <c r="AD4434" s="178">
        <v>2071664.0782423201</v>
      </c>
      <c r="AE4434" t="s">
        <v>814</v>
      </c>
      <c r="AF4434" s="178">
        <v>-2091925.1142643141</v>
      </c>
      <c r="AG4434" s="178">
        <v>-1499060.3639978899</v>
      </c>
      <c r="AH4434" s="178">
        <v>-1247298.7344315089</v>
      </c>
      <c r="AI4434" t="s">
        <v>21</v>
      </c>
    </row>
    <row r="4435" spans="1:35" hidden="1" x14ac:dyDescent="0.25">
      <c r="A4435" s="179" t="b">
        <f>IF(E4435&lt;&gt;1,"",NOT(ISNA(VLOOKUP(P4435,Mapping!$P:$P,1,FALSE))))</f>
        <v>0</v>
      </c>
      <c r="B4435" s="180" t="str">
        <f t="shared" si="69"/>
        <v/>
      </c>
      <c r="E4435" s="183">
        <v>1</v>
      </c>
      <c r="F4435" t="s">
        <v>6349</v>
      </c>
      <c r="G4435" s="178">
        <v>718627.47969552339</v>
      </c>
      <c r="H4435" t="s">
        <v>1266</v>
      </c>
      <c r="I4435" t="s">
        <v>303</v>
      </c>
      <c r="J4435" s="178">
        <v>275327.79224886681</v>
      </c>
      <c r="K4435" s="178">
        <v>98379.497646263524</v>
      </c>
      <c r="L4435" t="s">
        <v>5</v>
      </c>
      <c r="M4435" t="s">
        <v>21</v>
      </c>
      <c r="N4435" t="s">
        <v>2829</v>
      </c>
      <c r="O4435" t="s">
        <v>21</v>
      </c>
      <c r="P4435" t="s">
        <v>2831</v>
      </c>
      <c r="Q4435" t="s">
        <v>2832</v>
      </c>
      <c r="R4435" t="s">
        <v>1259</v>
      </c>
      <c r="S4435" t="s">
        <v>21</v>
      </c>
      <c r="T4435" t="s">
        <v>1259</v>
      </c>
      <c r="U4435" t="s">
        <v>1259</v>
      </c>
      <c r="V4435" t="s">
        <v>2832</v>
      </c>
      <c r="W4435" t="s">
        <v>1259</v>
      </c>
      <c r="X4435" t="s">
        <v>21</v>
      </c>
      <c r="Y4435" t="s">
        <v>1259</v>
      </c>
      <c r="Z4435" t="s">
        <v>21</v>
      </c>
      <c r="AA4435" t="s">
        <v>6350</v>
      </c>
      <c r="AB4435" t="s">
        <v>6351</v>
      </c>
      <c r="AC4435" t="s">
        <v>10285</v>
      </c>
      <c r="AD4435" s="178">
        <v>399922.47599734581</v>
      </c>
      <c r="AE4435" t="s">
        <v>808</v>
      </c>
      <c r="AF4435" s="178">
        <v>-184390.29774330641</v>
      </c>
      <c r="AG4435" s="178">
        <v>-562354.52260884363</v>
      </c>
      <c r="AH4435" s="178">
        <v>-145561.41196403559</v>
      </c>
      <c r="AI4435" t="s">
        <v>21</v>
      </c>
    </row>
    <row r="4436" spans="1:35" hidden="1" x14ac:dyDescent="0.25">
      <c r="A4436" s="179" t="b">
        <f>IF(E4436&lt;&gt;1,"",NOT(ISNA(VLOOKUP(P4436,Mapping!$P:$P,1,FALSE))))</f>
        <v>0</v>
      </c>
      <c r="B4436" s="180" t="str">
        <f t="shared" si="69"/>
        <v/>
      </c>
      <c r="E4436" s="183">
        <v>1</v>
      </c>
      <c r="F4436" t="s">
        <v>6349</v>
      </c>
      <c r="G4436" s="178">
        <v>167545.17082788891</v>
      </c>
      <c r="H4436" t="s">
        <v>1266</v>
      </c>
      <c r="I4436" t="s">
        <v>303</v>
      </c>
      <c r="J4436" s="178">
        <v>64191.592013078371</v>
      </c>
      <c r="K4436" s="178">
        <v>22936.79299056144</v>
      </c>
      <c r="L4436" t="s">
        <v>5</v>
      </c>
      <c r="M4436" t="s">
        <v>21</v>
      </c>
      <c r="N4436" t="s">
        <v>2829</v>
      </c>
      <c r="O4436" t="s">
        <v>21</v>
      </c>
      <c r="P4436" t="s">
        <v>2835</v>
      </c>
      <c r="Q4436" t="s">
        <v>2834</v>
      </c>
      <c r="R4436" t="s">
        <v>1259</v>
      </c>
      <c r="S4436" t="s">
        <v>21</v>
      </c>
      <c r="T4436" t="s">
        <v>1259</v>
      </c>
      <c r="U4436" t="s">
        <v>1259</v>
      </c>
      <c r="V4436" t="s">
        <v>2834</v>
      </c>
      <c r="W4436" t="s">
        <v>1259</v>
      </c>
      <c r="X4436" t="s">
        <v>21</v>
      </c>
      <c r="Y4436" t="s">
        <v>1259</v>
      </c>
      <c r="Z4436" t="s">
        <v>21</v>
      </c>
      <c r="AA4436" t="s">
        <v>6350</v>
      </c>
      <c r="AB4436" t="s">
        <v>6351</v>
      </c>
      <c r="AC4436" t="s">
        <v>10286</v>
      </c>
      <c r="AD4436" s="178">
        <v>93240.352549943142</v>
      </c>
      <c r="AE4436" t="s">
        <v>808</v>
      </c>
      <c r="AF4436" s="178">
        <v>-42989.872788467474</v>
      </c>
      <c r="AG4436" s="178">
        <v>-131110.7454397023</v>
      </c>
      <c r="AH4436" s="178">
        <v>-33937.070766895951</v>
      </c>
      <c r="AI4436" t="s">
        <v>21</v>
      </c>
    </row>
    <row r="4437" spans="1:35" hidden="1" x14ac:dyDescent="0.25">
      <c r="A4437" s="179" t="b">
        <f>IF(E4437&lt;&gt;1,"",NOT(ISNA(VLOOKUP(P4437,Mapping!$P:$P,1,FALSE))))</f>
        <v>0</v>
      </c>
      <c r="B4437" s="180" t="str">
        <f t="shared" si="69"/>
        <v/>
      </c>
      <c r="E4437" s="183">
        <v>1</v>
      </c>
      <c r="F4437" t="s">
        <v>6349</v>
      </c>
      <c r="G4437" s="178">
        <v>13177023.96231026</v>
      </c>
      <c r="H4437" t="s">
        <v>1266</v>
      </c>
      <c r="I4437" t="s">
        <v>303</v>
      </c>
      <c r="J4437" s="178">
        <v>5048514.0332936374</v>
      </c>
      <c r="K4437" s="178">
        <v>1803923.499326962</v>
      </c>
      <c r="L4437" t="s">
        <v>5</v>
      </c>
      <c r="M4437" t="s">
        <v>21</v>
      </c>
      <c r="N4437" t="s">
        <v>2829</v>
      </c>
      <c r="O4437" t="s">
        <v>21</v>
      </c>
      <c r="P4437" t="s">
        <v>2836</v>
      </c>
      <c r="Q4437" t="s">
        <v>2837</v>
      </c>
      <c r="R4437" t="s">
        <v>1259</v>
      </c>
      <c r="S4437" t="s">
        <v>21</v>
      </c>
      <c r="T4437" t="s">
        <v>1259</v>
      </c>
      <c r="U4437" t="s">
        <v>1259</v>
      </c>
      <c r="V4437" t="s">
        <v>2837</v>
      </c>
      <c r="W4437" t="s">
        <v>1259</v>
      </c>
      <c r="X4437" t="s">
        <v>21</v>
      </c>
      <c r="Y4437" t="s">
        <v>1259</v>
      </c>
      <c r="Z4437" t="s">
        <v>21</v>
      </c>
      <c r="AA4437" t="s">
        <v>6350</v>
      </c>
      <c r="AB4437" t="s">
        <v>6351</v>
      </c>
      <c r="AC4437" t="s">
        <v>10287</v>
      </c>
      <c r="AD4437" s="178">
        <v>7333129.0525047239</v>
      </c>
      <c r="AE4437" t="s">
        <v>808</v>
      </c>
      <c r="AF4437" s="178">
        <v>-3381049.9047580552</v>
      </c>
      <c r="AG4437" s="178">
        <v>-10311544.1993255</v>
      </c>
      <c r="AH4437" s="178">
        <v>-2669068.8397422279</v>
      </c>
      <c r="AI4437" t="s">
        <v>21</v>
      </c>
    </row>
    <row r="4438" spans="1:35" hidden="1" x14ac:dyDescent="0.25">
      <c r="A4438" s="179" t="b">
        <f>IF(E4438&lt;&gt;1,"",NOT(ISNA(VLOOKUP(P4438,Mapping!$P:$P,1,FALSE))))</f>
        <v>0</v>
      </c>
      <c r="B4438" s="180" t="str">
        <f t="shared" si="69"/>
        <v/>
      </c>
      <c r="E4438" s="183">
        <v>1</v>
      </c>
      <c r="F4438" t="s">
        <v>6352</v>
      </c>
      <c r="G4438" s="178">
        <v>446995.58496927348</v>
      </c>
      <c r="H4438" t="s">
        <v>1266</v>
      </c>
      <c r="I4438" t="s">
        <v>561</v>
      </c>
      <c r="J4438" s="178">
        <v>136700.1679862483</v>
      </c>
      <c r="K4438" s="178">
        <v>67633.464762084957</v>
      </c>
      <c r="L4438" t="s">
        <v>5</v>
      </c>
      <c r="M4438" t="s">
        <v>21</v>
      </c>
      <c r="N4438" t="s">
        <v>2829</v>
      </c>
      <c r="O4438" t="s">
        <v>21</v>
      </c>
      <c r="P4438" t="s">
        <v>2831</v>
      </c>
      <c r="Q4438" t="s">
        <v>2832</v>
      </c>
      <c r="R4438" t="s">
        <v>1259</v>
      </c>
      <c r="S4438" t="s">
        <v>21</v>
      </c>
      <c r="T4438" t="s">
        <v>1259</v>
      </c>
      <c r="U4438" t="s">
        <v>1259</v>
      </c>
      <c r="V4438" t="s">
        <v>2832</v>
      </c>
      <c r="W4438" t="s">
        <v>1259</v>
      </c>
      <c r="X4438" t="s">
        <v>21</v>
      </c>
      <c r="Y4438" t="s">
        <v>1259</v>
      </c>
      <c r="Z4438" t="s">
        <v>21</v>
      </c>
      <c r="AA4438" t="s">
        <v>6353</v>
      </c>
      <c r="AB4438" t="s">
        <v>1259</v>
      </c>
      <c r="AC4438" t="s">
        <v>6848</v>
      </c>
      <c r="AD4438" s="178">
        <v>202912.4837881588</v>
      </c>
      <c r="AE4438" t="s">
        <v>818</v>
      </c>
      <c r="AF4438" s="178">
        <v>-168170.8815882261</v>
      </c>
      <c r="AG4438" s="178">
        <v>-73397.316023006162</v>
      </c>
      <c r="AH4438" s="178">
        <v>-124817.79110030631</v>
      </c>
      <c r="AI4438" t="s">
        <v>21</v>
      </c>
    </row>
    <row r="4439" spans="1:35" hidden="1" x14ac:dyDescent="0.25">
      <c r="A4439" s="179" t="b">
        <f>IF(E4439&lt;&gt;1,"",NOT(ISNA(VLOOKUP(P4439,Mapping!$P:$P,1,FALSE))))</f>
        <v>0</v>
      </c>
      <c r="B4439" s="180" t="str">
        <f t="shared" si="69"/>
        <v/>
      </c>
      <c r="E4439" s="183">
        <v>1</v>
      </c>
      <c r="F4439" t="s">
        <v>6352</v>
      </c>
      <c r="G4439" s="178">
        <v>429697.53456612409</v>
      </c>
      <c r="H4439" t="s">
        <v>1266</v>
      </c>
      <c r="I4439" t="s">
        <v>561</v>
      </c>
      <c r="J4439" s="178">
        <v>131410.0790559348</v>
      </c>
      <c r="K4439" s="178">
        <v>65016.152373027318</v>
      </c>
      <c r="L4439" t="s">
        <v>5</v>
      </c>
      <c r="M4439" t="s">
        <v>21</v>
      </c>
      <c r="N4439" t="s">
        <v>2829</v>
      </c>
      <c r="O4439" t="s">
        <v>21</v>
      </c>
      <c r="P4439" t="s">
        <v>2835</v>
      </c>
      <c r="Q4439" t="s">
        <v>2834</v>
      </c>
      <c r="R4439" t="s">
        <v>1259</v>
      </c>
      <c r="S4439" t="s">
        <v>21</v>
      </c>
      <c r="T4439" t="s">
        <v>1259</v>
      </c>
      <c r="U4439" t="s">
        <v>1259</v>
      </c>
      <c r="V4439" t="s">
        <v>2834</v>
      </c>
      <c r="W4439" t="s">
        <v>1259</v>
      </c>
      <c r="X4439" t="s">
        <v>21</v>
      </c>
      <c r="Y4439" t="s">
        <v>1259</v>
      </c>
      <c r="Z4439" t="s">
        <v>21</v>
      </c>
      <c r="AA4439" t="s">
        <v>6353</v>
      </c>
      <c r="AB4439" t="s">
        <v>1259</v>
      </c>
      <c r="AC4439" t="s">
        <v>10288</v>
      </c>
      <c r="AD4439" s="178">
        <v>195060.07877561881</v>
      </c>
      <c r="AE4439" t="s">
        <v>818</v>
      </c>
      <c r="AF4439" s="178">
        <v>-161662.92382784889</v>
      </c>
      <c r="AG4439" s="178">
        <v>-70556.951342202665</v>
      </c>
      <c r="AH4439" s="178">
        <v>-119987.5321128237</v>
      </c>
      <c r="AI4439" t="s">
        <v>21</v>
      </c>
    </row>
    <row r="4440" spans="1:35" hidden="1" x14ac:dyDescent="0.25">
      <c r="A4440" s="179" t="b">
        <f>IF(E4440&lt;&gt;1,"",NOT(ISNA(VLOOKUP(P4440,Mapping!$P:$P,1,FALSE))))</f>
        <v>0</v>
      </c>
      <c r="B4440" s="180" t="str">
        <f t="shared" si="69"/>
        <v/>
      </c>
      <c r="E4440" s="183">
        <v>1</v>
      </c>
      <c r="F4440" t="s">
        <v>6354</v>
      </c>
      <c r="G4440" s="178">
        <v>26194813.790967628</v>
      </c>
      <c r="H4440" t="s">
        <v>1266</v>
      </c>
      <c r="I4440" t="s">
        <v>303</v>
      </c>
      <c r="J4440" s="178">
        <v>9907114.5577934235</v>
      </c>
      <c r="K4440" s="178">
        <v>4838646.2762923623</v>
      </c>
      <c r="L4440" t="s">
        <v>5</v>
      </c>
      <c r="M4440" t="s">
        <v>21</v>
      </c>
      <c r="N4440" t="s">
        <v>2829</v>
      </c>
      <c r="O4440" t="s">
        <v>21</v>
      </c>
      <c r="P4440" t="s">
        <v>2831</v>
      </c>
      <c r="Q4440" t="s">
        <v>2832</v>
      </c>
      <c r="R4440" t="s">
        <v>1259</v>
      </c>
      <c r="S4440" t="s">
        <v>21</v>
      </c>
      <c r="T4440" t="s">
        <v>1259</v>
      </c>
      <c r="U4440" t="s">
        <v>1259</v>
      </c>
      <c r="V4440" t="s">
        <v>2832</v>
      </c>
      <c r="W4440" t="s">
        <v>1259</v>
      </c>
      <c r="X4440" t="s">
        <v>21</v>
      </c>
      <c r="Y4440" t="s">
        <v>1259</v>
      </c>
      <c r="Z4440" t="s">
        <v>21</v>
      </c>
      <c r="AA4440" t="s">
        <v>6355</v>
      </c>
      <c r="AB4440" t="s">
        <v>6356</v>
      </c>
      <c r="AC4440" t="s">
        <v>12443</v>
      </c>
      <c r="AD4440" s="178">
        <v>13939140.01792079</v>
      </c>
      <c r="AE4440" t="s">
        <v>808</v>
      </c>
      <c r="AF4440" s="178">
        <v>-7621029.3284286894</v>
      </c>
      <c r="AG4440" s="178">
        <v>48710002.044815302</v>
      </c>
      <c r="AH4440" s="178">
        <v>-6061318.4742016084</v>
      </c>
      <c r="AI4440" t="s">
        <v>21</v>
      </c>
    </row>
    <row r="4441" spans="1:35" hidden="1" x14ac:dyDescent="0.25">
      <c r="A4441" s="179" t="b">
        <f>IF(E4441&lt;&gt;1,"",NOT(ISNA(VLOOKUP(P4441,Mapping!$P:$P,1,FALSE))))</f>
        <v>0</v>
      </c>
      <c r="B4441" s="180" t="str">
        <f t="shared" si="69"/>
        <v/>
      </c>
      <c r="E4441" s="183">
        <v>1</v>
      </c>
      <c r="F4441" t="s">
        <v>6354</v>
      </c>
      <c r="G4441" s="178">
        <v>62433140.513268597</v>
      </c>
      <c r="H4441" t="s">
        <v>1266</v>
      </c>
      <c r="I4441" t="s">
        <v>303</v>
      </c>
      <c r="J4441" s="178">
        <v>23612776.185530499</v>
      </c>
      <c r="K4441" s="178">
        <v>11532507.360901009</v>
      </c>
      <c r="L4441" t="s">
        <v>5</v>
      </c>
      <c r="M4441" t="s">
        <v>21</v>
      </c>
      <c r="N4441" t="s">
        <v>2829</v>
      </c>
      <c r="O4441" t="s">
        <v>21</v>
      </c>
      <c r="P4441" t="s">
        <v>2843</v>
      </c>
      <c r="Q4441" t="s">
        <v>2834</v>
      </c>
      <c r="R4441" t="s">
        <v>1259</v>
      </c>
      <c r="S4441" t="s">
        <v>21</v>
      </c>
      <c r="T4441" t="s">
        <v>1259</v>
      </c>
      <c r="U4441" t="s">
        <v>1259</v>
      </c>
      <c r="V4441" t="s">
        <v>2834</v>
      </c>
      <c r="W4441" t="s">
        <v>1259</v>
      </c>
      <c r="X4441" t="s">
        <v>21</v>
      </c>
      <c r="Y4441" t="s">
        <v>1259</v>
      </c>
      <c r="Z4441" t="s">
        <v>21</v>
      </c>
      <c r="AA4441" t="s">
        <v>6355</v>
      </c>
      <c r="AB4441" t="s">
        <v>6356</v>
      </c>
      <c r="AC4441" t="s">
        <v>10289</v>
      </c>
      <c r="AD4441" s="178">
        <v>33222770.51929462</v>
      </c>
      <c r="AE4441" t="s">
        <v>808</v>
      </c>
      <c r="AF4441" s="178">
        <v>-18164083.879901219</v>
      </c>
      <c r="AG4441" s="178">
        <v>116096202.33735649</v>
      </c>
      <c r="AH4441" s="178">
        <v>-14446643.94316051</v>
      </c>
      <c r="AI4441" t="s">
        <v>21</v>
      </c>
    </row>
    <row r="4442" spans="1:35" hidden="1" x14ac:dyDescent="0.25">
      <c r="A4442" s="179" t="b">
        <f>IF(E4442&lt;&gt;1,"",NOT(ISNA(VLOOKUP(P4442,Mapping!$P:$P,1,FALSE))))</f>
        <v>0</v>
      </c>
      <c r="B4442" s="180" t="str">
        <f t="shared" si="69"/>
        <v/>
      </c>
      <c r="E4442" s="183">
        <v>1</v>
      </c>
      <c r="F4442" t="s">
        <v>6354</v>
      </c>
      <c r="G4442" s="178">
        <v>28620366.897446021</v>
      </c>
      <c r="H4442" t="s">
        <v>1266</v>
      </c>
      <c r="I4442" t="s">
        <v>303</v>
      </c>
      <c r="J4442" s="178">
        <v>10824480.59382073</v>
      </c>
      <c r="K4442" s="178">
        <v>5286688.9155821959</v>
      </c>
      <c r="L4442" t="s">
        <v>5</v>
      </c>
      <c r="M4442" t="s">
        <v>21</v>
      </c>
      <c r="N4442" t="s">
        <v>2829</v>
      </c>
      <c r="O4442" t="s">
        <v>21</v>
      </c>
      <c r="P4442" t="s">
        <v>2844</v>
      </c>
      <c r="Q4442" t="s">
        <v>2834</v>
      </c>
      <c r="R4442" t="s">
        <v>1259</v>
      </c>
      <c r="S4442" t="s">
        <v>21</v>
      </c>
      <c r="T4442" t="s">
        <v>1259</v>
      </c>
      <c r="U4442" t="s">
        <v>1259</v>
      </c>
      <c r="V4442" t="s">
        <v>2834</v>
      </c>
      <c r="W4442" t="s">
        <v>1259</v>
      </c>
      <c r="X4442" t="s">
        <v>21</v>
      </c>
      <c r="Y4442" t="s">
        <v>1259</v>
      </c>
      <c r="Z4442" t="s">
        <v>21</v>
      </c>
      <c r="AA4442" t="s">
        <v>6355</v>
      </c>
      <c r="AB4442" t="s">
        <v>6356</v>
      </c>
      <c r="AC4442" t="s">
        <v>10290</v>
      </c>
      <c r="AD4442" s="178">
        <v>15229858.273904881</v>
      </c>
      <c r="AE4442" t="s">
        <v>808</v>
      </c>
      <c r="AF4442" s="178">
        <v>-8326711.4344227798</v>
      </c>
      <c r="AG4442" s="178">
        <v>53220387.104972109</v>
      </c>
      <c r="AH4442" s="178">
        <v>-6622576.5145059079</v>
      </c>
      <c r="AI4442" t="s">
        <v>21</v>
      </c>
    </row>
    <row r="4443" spans="1:35" hidden="1" x14ac:dyDescent="0.25">
      <c r="A4443" s="179" t="b">
        <f>IF(E4443&lt;&gt;1,"",NOT(ISNA(VLOOKUP(P4443,Mapping!$P:$P,1,FALSE))))</f>
        <v>0</v>
      </c>
      <c r="B4443" s="180" t="str">
        <f t="shared" si="69"/>
        <v/>
      </c>
      <c r="E4443" s="183">
        <v>1</v>
      </c>
      <c r="F4443" t="s">
        <v>6354</v>
      </c>
      <c r="G4443" s="178">
        <v>14956749.09066508</v>
      </c>
      <c r="H4443" t="s">
        <v>1266</v>
      </c>
      <c r="I4443" t="s">
        <v>303</v>
      </c>
      <c r="J4443" s="178">
        <v>5656777.2474292545</v>
      </c>
      <c r="K4443" s="178">
        <v>2762776.58892693</v>
      </c>
      <c r="L4443" t="s">
        <v>5</v>
      </c>
      <c r="M4443" t="s">
        <v>21</v>
      </c>
      <c r="N4443" t="s">
        <v>2829</v>
      </c>
      <c r="O4443" t="s">
        <v>21</v>
      </c>
      <c r="P4443" t="s">
        <v>2836</v>
      </c>
      <c r="Q4443" t="s">
        <v>2837</v>
      </c>
      <c r="R4443" t="s">
        <v>1259</v>
      </c>
      <c r="S4443" t="s">
        <v>21</v>
      </c>
      <c r="T4443" t="s">
        <v>1259</v>
      </c>
      <c r="U4443" t="s">
        <v>1259</v>
      </c>
      <c r="V4443" t="s">
        <v>2837</v>
      </c>
      <c r="W4443" t="s">
        <v>1259</v>
      </c>
      <c r="X4443" t="s">
        <v>21</v>
      </c>
      <c r="Y4443" t="s">
        <v>1259</v>
      </c>
      <c r="Z4443" t="s">
        <v>21</v>
      </c>
      <c r="AA4443" t="s">
        <v>6355</v>
      </c>
      <c r="AB4443" t="s">
        <v>6356</v>
      </c>
      <c r="AC4443" t="s">
        <v>10291</v>
      </c>
      <c r="AD4443" s="178">
        <v>7958988.4261585288</v>
      </c>
      <c r="AE4443" t="s">
        <v>808</v>
      </c>
      <c r="AF4443" s="178">
        <v>-4351465.3086486813</v>
      </c>
      <c r="AG4443" s="178">
        <v>27812500.77224439</v>
      </c>
      <c r="AH4443" s="178">
        <v>-3460899.562054018</v>
      </c>
      <c r="AI4443" t="s">
        <v>21</v>
      </c>
    </row>
    <row r="4444" spans="1:35" hidden="1" x14ac:dyDescent="0.25">
      <c r="A4444" s="179" t="b">
        <f>IF(E4444&lt;&gt;1,"",NOT(ISNA(VLOOKUP(P4444,Mapping!$P:$P,1,FALSE))))</f>
        <v>0</v>
      </c>
      <c r="B4444" s="180" t="str">
        <f t="shared" si="69"/>
        <v/>
      </c>
      <c r="E4444" s="183">
        <v>1</v>
      </c>
      <c r="F4444" t="s">
        <v>6357</v>
      </c>
      <c r="G4444" s="178">
        <v>558674.58515362954</v>
      </c>
      <c r="H4444" t="s">
        <v>1266</v>
      </c>
      <c r="I4444" t="s">
        <v>303</v>
      </c>
      <c r="J4444" s="178">
        <v>197260.8059015215</v>
      </c>
      <c r="K4444" s="178">
        <v>110429.8390843564</v>
      </c>
      <c r="L4444" t="s">
        <v>5</v>
      </c>
      <c r="M4444" t="s">
        <v>21</v>
      </c>
      <c r="N4444" t="s">
        <v>2829</v>
      </c>
      <c r="O4444" t="s">
        <v>21</v>
      </c>
      <c r="P4444" t="s">
        <v>2831</v>
      </c>
      <c r="Q4444" t="s">
        <v>2832</v>
      </c>
      <c r="R4444" t="s">
        <v>1259</v>
      </c>
      <c r="S4444" t="s">
        <v>21</v>
      </c>
      <c r="T4444" t="s">
        <v>1259</v>
      </c>
      <c r="U4444" t="s">
        <v>1259</v>
      </c>
      <c r="V4444" t="s">
        <v>2832</v>
      </c>
      <c r="W4444" t="s">
        <v>1259</v>
      </c>
      <c r="X4444" t="s">
        <v>21</v>
      </c>
      <c r="Y4444" t="s">
        <v>1259</v>
      </c>
      <c r="Z4444" t="s">
        <v>21</v>
      </c>
      <c r="AA4444" t="s">
        <v>6358</v>
      </c>
      <c r="AB4444" t="s">
        <v>6359</v>
      </c>
      <c r="AC4444" t="s">
        <v>8494</v>
      </c>
      <c r="AD4444" s="178">
        <v>313551.49381350417</v>
      </c>
      <c r="AE4444" t="s">
        <v>808</v>
      </c>
      <c r="AF4444" s="178">
        <v>-173399.6331397811</v>
      </c>
      <c r="AG4444" s="178">
        <v>387363.72365334851</v>
      </c>
      <c r="AH4444" s="178">
        <v>-247290.75830286261</v>
      </c>
      <c r="AI4444" t="s">
        <v>21</v>
      </c>
    </row>
    <row r="4445" spans="1:35" hidden="1" x14ac:dyDescent="0.25">
      <c r="A4445" s="179" t="b">
        <f>IF(E4445&lt;&gt;1,"",NOT(ISNA(VLOOKUP(P4445,Mapping!$P:$P,1,FALSE))))</f>
        <v>0</v>
      </c>
      <c r="B4445" s="180" t="str">
        <f t="shared" si="69"/>
        <v/>
      </c>
      <c r="E4445" s="183">
        <v>1</v>
      </c>
      <c r="F4445" t="s">
        <v>6357</v>
      </c>
      <c r="G4445" s="178">
        <v>2023074.966148658</v>
      </c>
      <c r="H4445" t="s">
        <v>1266</v>
      </c>
      <c r="I4445" t="s">
        <v>303</v>
      </c>
      <c r="J4445" s="178">
        <v>714321.73366528831</v>
      </c>
      <c r="K4445" s="178">
        <v>399889.03899387311</v>
      </c>
      <c r="L4445" t="s">
        <v>5</v>
      </c>
      <c r="M4445" t="s">
        <v>21</v>
      </c>
      <c r="N4445" t="s">
        <v>2829</v>
      </c>
      <c r="O4445" t="s">
        <v>21</v>
      </c>
      <c r="P4445" t="s">
        <v>2833</v>
      </c>
      <c r="Q4445" t="s">
        <v>2834</v>
      </c>
      <c r="R4445" t="s">
        <v>1259</v>
      </c>
      <c r="S4445" t="s">
        <v>21</v>
      </c>
      <c r="T4445" t="s">
        <v>1259</v>
      </c>
      <c r="U4445" t="s">
        <v>1259</v>
      </c>
      <c r="V4445" t="s">
        <v>2834</v>
      </c>
      <c r="W4445" t="s">
        <v>1259</v>
      </c>
      <c r="X4445" t="s">
        <v>21</v>
      </c>
      <c r="Y4445" t="s">
        <v>1259</v>
      </c>
      <c r="Z4445" t="s">
        <v>21</v>
      </c>
      <c r="AA4445" t="s">
        <v>6358</v>
      </c>
      <c r="AB4445" t="s">
        <v>6359</v>
      </c>
      <c r="AC4445" t="s">
        <v>7252</v>
      </c>
      <c r="AD4445" s="178">
        <v>1135434.105272894</v>
      </c>
      <c r="AE4445" t="s">
        <v>808</v>
      </c>
      <c r="AF4445" s="178">
        <v>-627915.54559079488</v>
      </c>
      <c r="AG4445" s="178">
        <v>1402723.289984127</v>
      </c>
      <c r="AH4445" s="178">
        <v>-895490.42640782753</v>
      </c>
      <c r="AI4445" t="s">
        <v>21</v>
      </c>
    </row>
    <row r="4446" spans="1:35" hidden="1" x14ac:dyDescent="0.25">
      <c r="A4446" s="179" t="b">
        <f>IF(E4446&lt;&gt;1,"",NOT(ISNA(VLOOKUP(P4446,Mapping!$P:$P,1,FALSE))))</f>
        <v>0</v>
      </c>
      <c r="B4446" s="180" t="str">
        <f t="shared" si="69"/>
        <v/>
      </c>
      <c r="E4446" s="183">
        <v>1</v>
      </c>
      <c r="F4446" t="s">
        <v>6357</v>
      </c>
      <c r="G4446" s="178">
        <v>1325635.513901121</v>
      </c>
      <c r="H4446" t="s">
        <v>1266</v>
      </c>
      <c r="I4446" t="s">
        <v>303</v>
      </c>
      <c r="J4446" s="178">
        <v>468064.83909037051</v>
      </c>
      <c r="K4446" s="178">
        <v>262030.38472629461</v>
      </c>
      <c r="L4446" t="s">
        <v>5</v>
      </c>
      <c r="M4446" t="s">
        <v>21</v>
      </c>
      <c r="N4446" t="s">
        <v>2829</v>
      </c>
      <c r="O4446" t="s">
        <v>21</v>
      </c>
      <c r="P4446" t="s">
        <v>2851</v>
      </c>
      <c r="Q4446" t="s">
        <v>2834</v>
      </c>
      <c r="R4446" t="s">
        <v>1259</v>
      </c>
      <c r="S4446" t="s">
        <v>21</v>
      </c>
      <c r="T4446" t="s">
        <v>1259</v>
      </c>
      <c r="U4446" t="s">
        <v>1259</v>
      </c>
      <c r="V4446" t="s">
        <v>2834</v>
      </c>
      <c r="W4446" t="s">
        <v>1259</v>
      </c>
      <c r="X4446" t="s">
        <v>21</v>
      </c>
      <c r="Y4446" t="s">
        <v>1259</v>
      </c>
      <c r="Z4446" t="s">
        <v>21</v>
      </c>
      <c r="AA4446" t="s">
        <v>6358</v>
      </c>
      <c r="AB4446" t="s">
        <v>6359</v>
      </c>
      <c r="AC4446" t="s">
        <v>10292</v>
      </c>
      <c r="AD4446" s="178">
        <v>744001.97660974378</v>
      </c>
      <c r="AE4446" t="s">
        <v>808</v>
      </c>
      <c r="AF4446" s="178">
        <v>-411446.51626547339</v>
      </c>
      <c r="AG4446" s="178">
        <v>919145.28156073252</v>
      </c>
      <c r="AH4446" s="178">
        <v>-586777.02579877852</v>
      </c>
      <c r="AI4446" t="s">
        <v>21</v>
      </c>
    </row>
    <row r="4447" spans="1:35" hidden="1" x14ac:dyDescent="0.25">
      <c r="A4447" s="179" t="b">
        <f>IF(E4447&lt;&gt;1,"",NOT(ISNA(VLOOKUP(P4447,Mapping!$P:$P,1,FALSE))))</f>
        <v>0</v>
      </c>
      <c r="B4447" s="180" t="str">
        <f t="shared" si="69"/>
        <v/>
      </c>
      <c r="E4447" s="183">
        <v>1</v>
      </c>
      <c r="F4447" t="s">
        <v>6357</v>
      </c>
      <c r="G4447" s="178">
        <v>848440.09920543723</v>
      </c>
      <c r="H4447" t="s">
        <v>1266</v>
      </c>
      <c r="I4447" t="s">
        <v>303</v>
      </c>
      <c r="J4447" s="178">
        <v>299573.27964437078</v>
      </c>
      <c r="K4447" s="178">
        <v>167706.04233268829</v>
      </c>
      <c r="L4447" t="s">
        <v>5</v>
      </c>
      <c r="M4447" t="s">
        <v>21</v>
      </c>
      <c r="N4447" t="s">
        <v>2829</v>
      </c>
      <c r="O4447" t="s">
        <v>21</v>
      </c>
      <c r="P4447" t="s">
        <v>2835</v>
      </c>
      <c r="Q4447" t="s">
        <v>2834</v>
      </c>
      <c r="R4447" t="s">
        <v>1259</v>
      </c>
      <c r="S4447" t="s">
        <v>21</v>
      </c>
      <c r="T4447" t="s">
        <v>1259</v>
      </c>
      <c r="U4447" t="s">
        <v>1259</v>
      </c>
      <c r="V4447" t="s">
        <v>2834</v>
      </c>
      <c r="W4447" t="s">
        <v>1259</v>
      </c>
      <c r="X4447" t="s">
        <v>21</v>
      </c>
      <c r="Y4447" t="s">
        <v>1259</v>
      </c>
      <c r="Z4447" t="s">
        <v>21</v>
      </c>
      <c r="AA4447" t="s">
        <v>6358</v>
      </c>
      <c r="AB4447" t="s">
        <v>6359</v>
      </c>
      <c r="AC4447" t="s">
        <v>6971</v>
      </c>
      <c r="AD4447" s="178">
        <v>476179.9938402198</v>
      </c>
      <c r="AE4447" t="s">
        <v>808</v>
      </c>
      <c r="AF4447" s="178">
        <v>-263336.12777972699</v>
      </c>
      <c r="AG4447" s="178">
        <v>588276.11790262151</v>
      </c>
      <c r="AH4447" s="178">
        <v>-375552.06748732377</v>
      </c>
      <c r="AI4447" t="s">
        <v>21</v>
      </c>
    </row>
    <row r="4448" spans="1:35" hidden="1" x14ac:dyDescent="0.25">
      <c r="A4448" s="179" t="b">
        <f>IF(E4448&lt;&gt;1,"",NOT(ISNA(VLOOKUP(P4448,Mapping!$P:$P,1,FALSE))))</f>
        <v>0</v>
      </c>
      <c r="B4448" s="180" t="str">
        <f t="shared" si="69"/>
        <v/>
      </c>
      <c r="E4448" s="183">
        <v>1</v>
      </c>
      <c r="F4448" t="s">
        <v>6360</v>
      </c>
      <c r="G4448" s="178">
        <v>936644.67505979631</v>
      </c>
      <c r="H4448" t="s">
        <v>1266</v>
      </c>
      <c r="I4448" t="s">
        <v>402</v>
      </c>
      <c r="J4448" s="178">
        <v>279776.38253643841</v>
      </c>
      <c r="K4448" s="178">
        <v>118885.0770990515</v>
      </c>
      <c r="L4448" t="s">
        <v>5</v>
      </c>
      <c r="M4448" t="s">
        <v>21</v>
      </c>
      <c r="N4448" t="s">
        <v>2829</v>
      </c>
      <c r="O4448" t="s">
        <v>21</v>
      </c>
      <c r="P4448" t="s">
        <v>2831</v>
      </c>
      <c r="Q4448" t="s">
        <v>2832</v>
      </c>
      <c r="R4448" t="s">
        <v>1259</v>
      </c>
      <c r="S4448" t="s">
        <v>21</v>
      </c>
      <c r="T4448" t="s">
        <v>1259</v>
      </c>
      <c r="U4448" t="s">
        <v>1259</v>
      </c>
      <c r="V4448" t="s">
        <v>2832</v>
      </c>
      <c r="W4448" t="s">
        <v>1259</v>
      </c>
      <c r="X4448" t="s">
        <v>21</v>
      </c>
      <c r="Y4448" t="s">
        <v>1259</v>
      </c>
      <c r="Z4448" t="s">
        <v>21</v>
      </c>
      <c r="AA4448" t="s">
        <v>6361</v>
      </c>
      <c r="AB4448" t="s">
        <v>1259</v>
      </c>
      <c r="AC4448" t="s">
        <v>10293</v>
      </c>
      <c r="AD4448" s="178">
        <v>447268.09032031131</v>
      </c>
      <c r="AE4448" t="s">
        <v>810</v>
      </c>
      <c r="AF4448" s="178">
        <v>-96355.94577987364</v>
      </c>
      <c r="AG4448" s="178">
        <v>-797308.55830611684</v>
      </c>
      <c r="AH4448" s="178">
        <v>-175833.05424856351</v>
      </c>
      <c r="AI4448" t="s">
        <v>21</v>
      </c>
    </row>
    <row r="4449" spans="1:35" hidden="1" x14ac:dyDescent="0.25">
      <c r="A4449" s="179" t="b">
        <f>IF(E4449&lt;&gt;1,"",NOT(ISNA(VLOOKUP(P4449,Mapping!$P:$P,1,FALSE))))</f>
        <v>0</v>
      </c>
      <c r="B4449" s="180" t="str">
        <f t="shared" si="69"/>
        <v/>
      </c>
      <c r="E4449" s="183">
        <v>1</v>
      </c>
      <c r="F4449" t="s">
        <v>6362</v>
      </c>
      <c r="G4449" s="178">
        <v>694946.50860423502</v>
      </c>
      <c r="H4449" t="s">
        <v>1266</v>
      </c>
      <c r="I4449" t="s">
        <v>402</v>
      </c>
      <c r="J4449" s="178">
        <v>214839.70439026019</v>
      </c>
      <c r="K4449" s="178">
        <v>105322.5364820628</v>
      </c>
      <c r="L4449" t="s">
        <v>5</v>
      </c>
      <c r="M4449" t="s">
        <v>21</v>
      </c>
      <c r="N4449" t="s">
        <v>2829</v>
      </c>
      <c r="O4449" t="s">
        <v>21</v>
      </c>
      <c r="P4449" t="s">
        <v>2831</v>
      </c>
      <c r="Q4449" t="s">
        <v>2832</v>
      </c>
      <c r="R4449" t="s">
        <v>1259</v>
      </c>
      <c r="S4449" t="s">
        <v>21</v>
      </c>
      <c r="T4449" t="s">
        <v>1259</v>
      </c>
      <c r="U4449" t="s">
        <v>1259</v>
      </c>
      <c r="V4449" t="s">
        <v>2832</v>
      </c>
      <c r="W4449" t="s">
        <v>1259</v>
      </c>
      <c r="X4449" t="s">
        <v>21</v>
      </c>
      <c r="Y4449" t="s">
        <v>1259</v>
      </c>
      <c r="Z4449" t="s">
        <v>21</v>
      </c>
      <c r="AA4449" t="s">
        <v>6363</v>
      </c>
      <c r="AB4449" t="s">
        <v>1259</v>
      </c>
      <c r="AC4449" t="s">
        <v>10294</v>
      </c>
      <c r="AD4449" s="178">
        <v>398603.15314899688</v>
      </c>
      <c r="AE4449" t="s">
        <v>813</v>
      </c>
      <c r="AF4449" s="178">
        <v>-367236.12750825589</v>
      </c>
      <c r="AG4449" s="178">
        <v>-190277.39579979019</v>
      </c>
      <c r="AH4449" s="178">
        <v>-157513.7387344531</v>
      </c>
      <c r="AI4449" t="s">
        <v>21</v>
      </c>
    </row>
    <row r="4450" spans="1:35" hidden="1" x14ac:dyDescent="0.25">
      <c r="A4450" s="179" t="b">
        <f>IF(E4450&lt;&gt;1,"",NOT(ISNA(VLOOKUP(P4450,Mapping!$P:$P,1,FALSE))))</f>
        <v>0</v>
      </c>
      <c r="B4450" s="180" t="str">
        <f t="shared" si="69"/>
        <v/>
      </c>
      <c r="E4450" s="183">
        <v>1</v>
      </c>
      <c r="F4450" t="s">
        <v>6364</v>
      </c>
      <c r="G4450" s="178">
        <v>3814692.8118364699</v>
      </c>
      <c r="H4450" t="s">
        <v>1266</v>
      </c>
      <c r="I4450" t="s">
        <v>303</v>
      </c>
      <c r="J4450" s="178">
        <v>1761100.719555391</v>
      </c>
      <c r="K4450" s="178">
        <v>977924.93276852008</v>
      </c>
      <c r="L4450" t="s">
        <v>5</v>
      </c>
      <c r="M4450" t="s">
        <v>21</v>
      </c>
      <c r="N4450" t="s">
        <v>2829</v>
      </c>
      <c r="O4450" t="s">
        <v>21</v>
      </c>
      <c r="P4450" t="s">
        <v>2831</v>
      </c>
      <c r="Q4450" t="s">
        <v>2832</v>
      </c>
      <c r="R4450" t="s">
        <v>1259</v>
      </c>
      <c r="S4450" t="s">
        <v>21</v>
      </c>
      <c r="T4450" t="s">
        <v>1259</v>
      </c>
      <c r="U4450" t="s">
        <v>1259</v>
      </c>
      <c r="V4450" t="s">
        <v>2832</v>
      </c>
      <c r="W4450" t="s">
        <v>1259</v>
      </c>
      <c r="X4450" t="s">
        <v>21</v>
      </c>
      <c r="Y4450" t="s">
        <v>1259</v>
      </c>
      <c r="Z4450" t="s">
        <v>21</v>
      </c>
      <c r="AA4450" t="s">
        <v>6365</v>
      </c>
      <c r="AB4450" t="s">
        <v>6366</v>
      </c>
      <c r="AC4450" t="s">
        <v>12444</v>
      </c>
      <c r="AD4450" s="178">
        <v>2845823.9873640239</v>
      </c>
      <c r="AE4450" t="s">
        <v>809</v>
      </c>
      <c r="AF4450" s="178">
        <v>-2229919.4263486732</v>
      </c>
      <c r="AG4450" s="178">
        <v>460091.04949642532</v>
      </c>
      <c r="AH4450" s="178">
        <v>-1536581.9094536889</v>
      </c>
      <c r="AI4450" t="s">
        <v>21</v>
      </c>
    </row>
    <row r="4451" spans="1:35" hidden="1" x14ac:dyDescent="0.25">
      <c r="A4451" s="179" t="b">
        <f>IF(E4451&lt;&gt;1,"",NOT(ISNA(VLOOKUP(P4451,Mapping!$P:$P,1,FALSE))))</f>
        <v>0</v>
      </c>
      <c r="B4451" s="180" t="str">
        <f t="shared" si="69"/>
        <v/>
      </c>
      <c r="E4451" s="183">
        <v>1</v>
      </c>
      <c r="F4451" t="s">
        <v>6364</v>
      </c>
      <c r="G4451" s="178">
        <v>18346161.813701831</v>
      </c>
      <c r="H4451" t="s">
        <v>1266</v>
      </c>
      <c r="I4451" t="s">
        <v>303</v>
      </c>
      <c r="J4451" s="178">
        <v>8469735.4059383534</v>
      </c>
      <c r="K4451" s="178">
        <v>4703175.312716078</v>
      </c>
      <c r="L4451" t="s">
        <v>5</v>
      </c>
      <c r="M4451" t="s">
        <v>21</v>
      </c>
      <c r="N4451" t="s">
        <v>2829</v>
      </c>
      <c r="O4451" t="s">
        <v>21</v>
      </c>
      <c r="P4451" t="s">
        <v>2835</v>
      </c>
      <c r="Q4451" t="s">
        <v>2834</v>
      </c>
      <c r="R4451" t="s">
        <v>1259</v>
      </c>
      <c r="S4451" t="s">
        <v>21</v>
      </c>
      <c r="T4451" t="s">
        <v>1259</v>
      </c>
      <c r="U4451" t="s">
        <v>1259</v>
      </c>
      <c r="V4451" t="s">
        <v>2834</v>
      </c>
      <c r="W4451" t="s">
        <v>1259</v>
      </c>
      <c r="X4451" t="s">
        <v>21</v>
      </c>
      <c r="Y4451" t="s">
        <v>1259</v>
      </c>
      <c r="Z4451" t="s">
        <v>21</v>
      </c>
      <c r="AA4451" t="s">
        <v>6365</v>
      </c>
      <c r="AB4451" t="s">
        <v>6366</v>
      </c>
      <c r="AC4451" t="s">
        <v>10295</v>
      </c>
      <c r="AD4451" s="178">
        <v>13686540.421680661</v>
      </c>
      <c r="AE4451" t="s">
        <v>809</v>
      </c>
      <c r="AF4451" s="178">
        <v>-10724444.83612687</v>
      </c>
      <c r="AG4451" s="178">
        <v>2212735.1426322828</v>
      </c>
      <c r="AH4451" s="178">
        <v>-7389947.6947064828</v>
      </c>
      <c r="AI4451" t="s">
        <v>21</v>
      </c>
    </row>
    <row r="4452" spans="1:35" hidden="1" x14ac:dyDescent="0.25">
      <c r="A4452" s="179" t="b">
        <f>IF(E4452&lt;&gt;1,"",NOT(ISNA(VLOOKUP(P4452,Mapping!$P:$P,1,FALSE))))</f>
        <v>0</v>
      </c>
      <c r="B4452" s="180" t="str">
        <f t="shared" si="69"/>
        <v/>
      </c>
      <c r="E4452" s="183">
        <v>1</v>
      </c>
      <c r="F4452" t="s">
        <v>6364</v>
      </c>
      <c r="G4452" s="178">
        <v>1552369.7258359699</v>
      </c>
      <c r="H4452" t="s">
        <v>1266</v>
      </c>
      <c r="I4452" t="s">
        <v>303</v>
      </c>
      <c r="J4452" s="178">
        <v>716670.92896782374</v>
      </c>
      <c r="K4452" s="178">
        <v>397961.5488459703</v>
      </c>
      <c r="L4452" t="s">
        <v>5</v>
      </c>
      <c r="M4452" t="s">
        <v>21</v>
      </c>
      <c r="N4452" t="s">
        <v>2829</v>
      </c>
      <c r="O4452" t="s">
        <v>21</v>
      </c>
      <c r="P4452" t="s">
        <v>2836</v>
      </c>
      <c r="Q4452" t="s">
        <v>2837</v>
      </c>
      <c r="R4452" t="s">
        <v>1259</v>
      </c>
      <c r="S4452" t="s">
        <v>21</v>
      </c>
      <c r="T4452" t="s">
        <v>1259</v>
      </c>
      <c r="U4452" t="s">
        <v>1259</v>
      </c>
      <c r="V4452" t="s">
        <v>2837</v>
      </c>
      <c r="W4452" t="s">
        <v>1259</v>
      </c>
      <c r="X4452" t="s">
        <v>21</v>
      </c>
      <c r="Y4452" t="s">
        <v>1259</v>
      </c>
      <c r="Z4452" t="s">
        <v>21</v>
      </c>
      <c r="AA4452" t="s">
        <v>6365</v>
      </c>
      <c r="AB4452" t="s">
        <v>6366</v>
      </c>
      <c r="AC4452" t="s">
        <v>10296</v>
      </c>
      <c r="AD4452" s="178">
        <v>1158093.513934847</v>
      </c>
      <c r="AE4452" t="s">
        <v>809</v>
      </c>
      <c r="AF4452" s="178">
        <v>-907454.30347002984</v>
      </c>
      <c r="AG4452" s="178">
        <v>187231.69901130401</v>
      </c>
      <c r="AH4452" s="178">
        <v>-625304.147715837</v>
      </c>
      <c r="AI4452" t="s">
        <v>21</v>
      </c>
    </row>
    <row r="4453" spans="1:35" hidden="1" x14ac:dyDescent="0.25">
      <c r="A4453" s="179" t="b">
        <f>IF(E4453&lt;&gt;1,"",NOT(ISNA(VLOOKUP(P4453,Mapping!$P:$P,1,FALSE))))</f>
        <v>0</v>
      </c>
      <c r="B4453" s="180" t="str">
        <f t="shared" si="69"/>
        <v/>
      </c>
      <c r="E4453" s="183">
        <v>1</v>
      </c>
      <c r="F4453" t="s">
        <v>6369</v>
      </c>
      <c r="G4453" s="178">
        <v>2279535.4852814879</v>
      </c>
      <c r="H4453" t="s">
        <v>1266</v>
      </c>
      <c r="I4453" t="s">
        <v>303</v>
      </c>
      <c r="J4453" s="178">
        <v>1115540.898107667</v>
      </c>
      <c r="K4453" s="178">
        <v>595688.11800008069</v>
      </c>
      <c r="L4453" t="s">
        <v>5</v>
      </c>
      <c r="M4453" t="s">
        <v>21</v>
      </c>
      <c r="N4453" t="s">
        <v>2829</v>
      </c>
      <c r="O4453" t="s">
        <v>21</v>
      </c>
      <c r="P4453" t="s">
        <v>2831</v>
      </c>
      <c r="Q4453" t="s">
        <v>2832</v>
      </c>
      <c r="R4453" t="s">
        <v>1259</v>
      </c>
      <c r="S4453" t="s">
        <v>21</v>
      </c>
      <c r="T4453" t="s">
        <v>1259</v>
      </c>
      <c r="U4453" t="s">
        <v>1259</v>
      </c>
      <c r="V4453" t="s">
        <v>2832</v>
      </c>
      <c r="W4453" t="s">
        <v>1259</v>
      </c>
      <c r="X4453" t="s">
        <v>21</v>
      </c>
      <c r="Y4453" t="s">
        <v>1259</v>
      </c>
      <c r="Z4453" t="s">
        <v>21</v>
      </c>
      <c r="AA4453" t="s">
        <v>6370</v>
      </c>
      <c r="AB4453" t="s">
        <v>6371</v>
      </c>
      <c r="AC4453" t="s">
        <v>10297</v>
      </c>
      <c r="AD4453" s="178">
        <v>1861908.3116291161</v>
      </c>
      <c r="AE4453" t="s">
        <v>811</v>
      </c>
      <c r="AF4453" s="178">
        <v>-907763.62956499797</v>
      </c>
      <c r="AG4453" s="178">
        <v>2042457.018765196</v>
      </c>
      <c r="AH4453" s="178">
        <v>-1236312.728764921</v>
      </c>
      <c r="AI4453" t="s">
        <v>21</v>
      </c>
    </row>
    <row r="4454" spans="1:35" hidden="1" x14ac:dyDescent="0.25">
      <c r="A4454" s="179" t="b">
        <f>IF(E4454&lt;&gt;1,"",NOT(ISNA(VLOOKUP(P4454,Mapping!$P:$P,1,FALSE))))</f>
        <v>0</v>
      </c>
      <c r="B4454" s="180" t="str">
        <f t="shared" si="69"/>
        <v/>
      </c>
      <c r="E4454" s="183">
        <v>1</v>
      </c>
      <c r="F4454" t="s">
        <v>6369</v>
      </c>
      <c r="G4454" s="178">
        <v>3159018.9994839048</v>
      </c>
      <c r="H4454" t="s">
        <v>1266</v>
      </c>
      <c r="I4454" t="s">
        <v>303</v>
      </c>
      <c r="J4454" s="178">
        <v>1545935.5270305439</v>
      </c>
      <c r="K4454" s="178">
        <v>825514.71327356738</v>
      </c>
      <c r="L4454" t="s">
        <v>5</v>
      </c>
      <c r="M4454" t="s">
        <v>21</v>
      </c>
      <c r="N4454" t="s">
        <v>2829</v>
      </c>
      <c r="O4454" t="s">
        <v>21</v>
      </c>
      <c r="P4454" t="s">
        <v>2851</v>
      </c>
      <c r="Q4454" t="s">
        <v>2834</v>
      </c>
      <c r="R4454" t="s">
        <v>1259</v>
      </c>
      <c r="S4454" t="s">
        <v>21</v>
      </c>
      <c r="T4454" t="s">
        <v>1259</v>
      </c>
      <c r="U4454" t="s">
        <v>1259</v>
      </c>
      <c r="V4454" t="s">
        <v>2834</v>
      </c>
      <c r="W4454" t="s">
        <v>1259</v>
      </c>
      <c r="X4454" t="s">
        <v>21</v>
      </c>
      <c r="Y4454" t="s">
        <v>1259</v>
      </c>
      <c r="Z4454" t="s">
        <v>21</v>
      </c>
      <c r="AA4454" t="s">
        <v>6370</v>
      </c>
      <c r="AB4454" t="s">
        <v>6371</v>
      </c>
      <c r="AC4454" t="s">
        <v>10298</v>
      </c>
      <c r="AD4454" s="178">
        <v>2580264.1677267211</v>
      </c>
      <c r="AE4454" t="s">
        <v>811</v>
      </c>
      <c r="AF4454" s="178">
        <v>-1257994.258633876</v>
      </c>
      <c r="AG4454" s="178">
        <v>2830471.633176513</v>
      </c>
      <c r="AH4454" s="178">
        <v>-1713303.1815865331</v>
      </c>
      <c r="AI4454" t="s">
        <v>21</v>
      </c>
    </row>
    <row r="4455" spans="1:35" hidden="1" x14ac:dyDescent="0.25">
      <c r="A4455" s="179" t="b">
        <f>IF(E4455&lt;&gt;1,"",NOT(ISNA(VLOOKUP(P4455,Mapping!$P:$P,1,FALSE))))</f>
        <v>0</v>
      </c>
      <c r="B4455" s="180" t="str">
        <f t="shared" si="69"/>
        <v/>
      </c>
      <c r="E4455" s="183">
        <v>1</v>
      </c>
      <c r="F4455" t="s">
        <v>6369</v>
      </c>
      <c r="G4455" s="178">
        <v>2368151.491543429</v>
      </c>
      <c r="H4455" t="s">
        <v>1266</v>
      </c>
      <c r="I4455" t="s">
        <v>303</v>
      </c>
      <c r="J4455" s="178">
        <v>1158907.092602313</v>
      </c>
      <c r="K4455" s="178">
        <v>618845.24906283489</v>
      </c>
      <c r="L4455" t="s">
        <v>5</v>
      </c>
      <c r="M4455" t="s">
        <v>21</v>
      </c>
      <c r="N4455" t="s">
        <v>2829</v>
      </c>
      <c r="O4455" t="s">
        <v>21</v>
      </c>
      <c r="P4455" t="s">
        <v>2836</v>
      </c>
      <c r="Q4455" t="s">
        <v>2837</v>
      </c>
      <c r="R4455" t="s">
        <v>1259</v>
      </c>
      <c r="S4455" t="s">
        <v>21</v>
      </c>
      <c r="T4455" t="s">
        <v>1259</v>
      </c>
      <c r="U4455" t="s">
        <v>1259</v>
      </c>
      <c r="V4455" t="s">
        <v>2837</v>
      </c>
      <c r="W4455" t="s">
        <v>1259</v>
      </c>
      <c r="X4455" t="s">
        <v>21</v>
      </c>
      <c r="Y4455" t="s">
        <v>1259</v>
      </c>
      <c r="Z4455" t="s">
        <v>21</v>
      </c>
      <c r="AA4455" t="s">
        <v>6370</v>
      </c>
      <c r="AB4455" t="s">
        <v>6371</v>
      </c>
      <c r="AC4455" t="s">
        <v>10299</v>
      </c>
      <c r="AD4455" s="178">
        <v>1934289.2329474341</v>
      </c>
      <c r="AE4455" t="s">
        <v>811</v>
      </c>
      <c r="AF4455" s="178">
        <v>-943052.56803570595</v>
      </c>
      <c r="AG4455" s="178">
        <v>2121856.696959849</v>
      </c>
      <c r="AH4455" s="178">
        <v>-1284373.8786006391</v>
      </c>
      <c r="AI4455" t="s">
        <v>21</v>
      </c>
    </row>
    <row r="4456" spans="1:35" hidden="1" x14ac:dyDescent="0.25">
      <c r="A4456" s="179" t="b">
        <f>IF(E4456&lt;&gt;1,"",NOT(ISNA(VLOOKUP(P4456,Mapping!$P:$P,1,FALSE))))</f>
        <v>0</v>
      </c>
      <c r="B4456" s="180" t="str">
        <f t="shared" si="69"/>
        <v/>
      </c>
      <c r="E4456" s="183">
        <v>1</v>
      </c>
      <c r="F4456" t="s">
        <v>6372</v>
      </c>
      <c r="G4456" s="178">
        <v>496995.3303299559</v>
      </c>
      <c r="H4456" t="s">
        <v>1266</v>
      </c>
      <c r="I4456" t="s">
        <v>2855</v>
      </c>
      <c r="J4456" s="178">
        <v>194600.85065508421</v>
      </c>
      <c r="K4456" s="178">
        <v>116679.2104218687</v>
      </c>
      <c r="L4456" t="s">
        <v>5</v>
      </c>
      <c r="M4456" t="s">
        <v>21</v>
      </c>
      <c r="N4456" t="s">
        <v>2829</v>
      </c>
      <c r="O4456" t="s">
        <v>21</v>
      </c>
      <c r="P4456" t="s">
        <v>2831</v>
      </c>
      <c r="Q4456" t="s">
        <v>2832</v>
      </c>
      <c r="R4456" t="s">
        <v>1259</v>
      </c>
      <c r="S4456" t="s">
        <v>21</v>
      </c>
      <c r="T4456" t="s">
        <v>1259</v>
      </c>
      <c r="U4456" t="s">
        <v>1259</v>
      </c>
      <c r="V4456" t="s">
        <v>2832</v>
      </c>
      <c r="W4456" t="s">
        <v>1259</v>
      </c>
      <c r="X4456" t="s">
        <v>21</v>
      </c>
      <c r="Y4456" t="s">
        <v>1259</v>
      </c>
      <c r="Z4456" t="s">
        <v>21</v>
      </c>
      <c r="AA4456" t="s">
        <v>6373</v>
      </c>
      <c r="AB4456" t="s">
        <v>1259</v>
      </c>
      <c r="AC4456" t="s">
        <v>2748</v>
      </c>
      <c r="AD4456" s="178">
        <v>261125.1722057978</v>
      </c>
      <c r="AE4456" t="s">
        <v>814</v>
      </c>
      <c r="AF4456" s="178">
        <v>-190490.68734024159</v>
      </c>
      <c r="AG4456" s="178">
        <v>-399088.68434799399</v>
      </c>
      <c r="AH4456" s="178">
        <v>-69357.64609807526</v>
      </c>
      <c r="AI4456" t="s">
        <v>21</v>
      </c>
    </row>
    <row r="4457" spans="1:35" hidden="1" x14ac:dyDescent="0.25">
      <c r="A4457" s="179" t="b">
        <f>IF(E4457&lt;&gt;1,"",NOT(ISNA(VLOOKUP(P4457,Mapping!$P:$P,1,FALSE))))</f>
        <v>0</v>
      </c>
      <c r="B4457" s="180" t="str">
        <f t="shared" si="69"/>
        <v/>
      </c>
      <c r="E4457" s="183">
        <v>1</v>
      </c>
      <c r="F4457" t="s">
        <v>6374</v>
      </c>
      <c r="G4457" s="178">
        <v>1589253.6754069461</v>
      </c>
      <c r="H4457" t="s">
        <v>1266</v>
      </c>
      <c r="I4457" t="s">
        <v>303</v>
      </c>
      <c r="J4457" s="178">
        <v>616561.46308474033</v>
      </c>
      <c r="K4457" s="178">
        <v>314469.30768983602</v>
      </c>
      <c r="L4457" t="s">
        <v>5</v>
      </c>
      <c r="M4457" t="s">
        <v>21</v>
      </c>
      <c r="N4457" t="s">
        <v>2829</v>
      </c>
      <c r="O4457" t="s">
        <v>21</v>
      </c>
      <c r="P4457" t="s">
        <v>2831</v>
      </c>
      <c r="Q4457" t="s">
        <v>2832</v>
      </c>
      <c r="R4457" t="s">
        <v>1259</v>
      </c>
      <c r="S4457" t="s">
        <v>21</v>
      </c>
      <c r="T4457" t="s">
        <v>1259</v>
      </c>
      <c r="U4457" t="s">
        <v>1259</v>
      </c>
      <c r="V4457" t="s">
        <v>2832</v>
      </c>
      <c r="W4457" t="s">
        <v>1259</v>
      </c>
      <c r="X4457" t="s">
        <v>21</v>
      </c>
      <c r="Y4457" t="s">
        <v>1259</v>
      </c>
      <c r="Z4457" t="s">
        <v>21</v>
      </c>
      <c r="AA4457" t="s">
        <v>6375</v>
      </c>
      <c r="AB4457" t="s">
        <v>6376</v>
      </c>
      <c r="AC4457" t="s">
        <v>10300</v>
      </c>
      <c r="AD4457" s="178">
        <v>880089.39706346695</v>
      </c>
      <c r="AE4457" t="s">
        <v>808</v>
      </c>
      <c r="AF4457" s="178">
        <v>-288464.31603107532</v>
      </c>
      <c r="AG4457" s="178">
        <v>-725068.44412326079</v>
      </c>
      <c r="AH4457" s="178">
        <v>-96844.849810373038</v>
      </c>
      <c r="AI4457" t="s">
        <v>21</v>
      </c>
    </row>
    <row r="4458" spans="1:35" hidden="1" x14ac:dyDescent="0.25">
      <c r="A4458" s="179" t="b">
        <f>IF(E4458&lt;&gt;1,"",NOT(ISNA(VLOOKUP(P4458,Mapping!$P:$P,1,FALSE))))</f>
        <v>0</v>
      </c>
      <c r="B4458" s="180" t="str">
        <f t="shared" si="69"/>
        <v/>
      </c>
      <c r="E4458" s="183">
        <v>1</v>
      </c>
      <c r="F4458" t="s">
        <v>6374</v>
      </c>
      <c r="G4458" s="178">
        <v>162407.67631189231</v>
      </c>
      <c r="H4458" t="s">
        <v>1266</v>
      </c>
      <c r="I4458" t="s">
        <v>303</v>
      </c>
      <c r="J4458" s="178">
        <v>63007.131002803981</v>
      </c>
      <c r="K4458" s="178">
        <v>32135.98327544409</v>
      </c>
      <c r="L4458" t="s">
        <v>5</v>
      </c>
      <c r="M4458" t="s">
        <v>21</v>
      </c>
      <c r="N4458" t="s">
        <v>2829</v>
      </c>
      <c r="O4458" t="s">
        <v>21</v>
      </c>
      <c r="P4458" t="s">
        <v>2835</v>
      </c>
      <c r="Q4458" t="s">
        <v>2834</v>
      </c>
      <c r="R4458" t="s">
        <v>1259</v>
      </c>
      <c r="S4458" t="s">
        <v>21</v>
      </c>
      <c r="T4458" t="s">
        <v>1259</v>
      </c>
      <c r="U4458" t="s">
        <v>1259</v>
      </c>
      <c r="V4458" t="s">
        <v>2834</v>
      </c>
      <c r="W4458" t="s">
        <v>1259</v>
      </c>
      <c r="X4458" t="s">
        <v>21</v>
      </c>
      <c r="Y4458" t="s">
        <v>1259</v>
      </c>
      <c r="Z4458" t="s">
        <v>21</v>
      </c>
      <c r="AA4458" t="s">
        <v>6375</v>
      </c>
      <c r="AB4458" t="s">
        <v>6376</v>
      </c>
      <c r="AC4458" t="s">
        <v>10301</v>
      </c>
      <c r="AD4458" s="178">
        <v>89937.356216723885</v>
      </c>
      <c r="AE4458" t="s">
        <v>808</v>
      </c>
      <c r="AF4458" s="178">
        <v>-29478.503017153769</v>
      </c>
      <c r="AG4458" s="178">
        <v>-74095.585241912398</v>
      </c>
      <c r="AH4458" s="178">
        <v>-9896.6875231228187</v>
      </c>
      <c r="AI4458" t="s">
        <v>21</v>
      </c>
    </row>
    <row r="4459" spans="1:35" hidden="1" x14ac:dyDescent="0.25">
      <c r="A4459" s="179" t="b">
        <f>IF(E4459&lt;&gt;1,"",NOT(ISNA(VLOOKUP(P4459,Mapping!$P:$P,1,FALSE))))</f>
        <v>0</v>
      </c>
      <c r="B4459" s="180" t="str">
        <f t="shared" si="69"/>
        <v/>
      </c>
      <c r="E4459" s="183">
        <v>1</v>
      </c>
      <c r="F4459" t="s">
        <v>6374</v>
      </c>
      <c r="G4459" s="178">
        <v>2109498.5978626008</v>
      </c>
      <c r="H4459" t="s">
        <v>1266</v>
      </c>
      <c r="I4459" t="s">
        <v>303</v>
      </c>
      <c r="J4459" s="178">
        <v>818393.9178497314</v>
      </c>
      <c r="K4459" s="178">
        <v>417411.37611191499</v>
      </c>
      <c r="L4459" t="s">
        <v>5</v>
      </c>
      <c r="M4459" t="s">
        <v>21</v>
      </c>
      <c r="N4459" t="s">
        <v>2829</v>
      </c>
      <c r="O4459" t="s">
        <v>21</v>
      </c>
      <c r="P4459" t="s">
        <v>2836</v>
      </c>
      <c r="Q4459" t="s">
        <v>2837</v>
      </c>
      <c r="R4459" t="s">
        <v>1259</v>
      </c>
      <c r="S4459" t="s">
        <v>21</v>
      </c>
      <c r="T4459" t="s">
        <v>1259</v>
      </c>
      <c r="U4459" t="s">
        <v>1259</v>
      </c>
      <c r="V4459" t="s">
        <v>2837</v>
      </c>
      <c r="W4459" t="s">
        <v>1259</v>
      </c>
      <c r="X4459" t="s">
        <v>21</v>
      </c>
      <c r="Y4459" t="s">
        <v>1259</v>
      </c>
      <c r="Z4459" t="s">
        <v>21</v>
      </c>
      <c r="AA4459" t="s">
        <v>6375</v>
      </c>
      <c r="AB4459" t="s">
        <v>6376</v>
      </c>
      <c r="AC4459" t="s">
        <v>10302</v>
      </c>
      <c r="AD4459" s="178">
        <v>1168188.174001697</v>
      </c>
      <c r="AE4459" t="s">
        <v>808</v>
      </c>
      <c r="AF4459" s="178">
        <v>-382893.60573297512</v>
      </c>
      <c r="AG4459" s="178">
        <v>-962420.84564679931</v>
      </c>
      <c r="AH4459" s="178">
        <v>-128547.1778650351</v>
      </c>
      <c r="AI4459" t="s">
        <v>21</v>
      </c>
    </row>
    <row r="4460" spans="1:35" hidden="1" x14ac:dyDescent="0.25">
      <c r="A4460" s="179" t="b">
        <f>IF(E4460&lt;&gt;1,"",NOT(ISNA(VLOOKUP(P4460,Mapping!$P:$P,1,FALSE))))</f>
        <v>0</v>
      </c>
      <c r="B4460" s="180" t="str">
        <f t="shared" si="69"/>
        <v/>
      </c>
      <c r="E4460" s="183">
        <v>1</v>
      </c>
      <c r="F4460" t="s">
        <v>6377</v>
      </c>
      <c r="G4460" s="178">
        <v>1246257.652373174</v>
      </c>
      <c r="H4460" t="s">
        <v>1266</v>
      </c>
      <c r="I4460" t="s">
        <v>303</v>
      </c>
      <c r="J4460" s="178">
        <v>502155.57106608071</v>
      </c>
      <c r="K4460" s="178">
        <v>257890.57438274901</v>
      </c>
      <c r="L4460" t="s">
        <v>5</v>
      </c>
      <c r="M4460" t="s">
        <v>21</v>
      </c>
      <c r="N4460" t="s">
        <v>2829</v>
      </c>
      <c r="O4460" t="s">
        <v>21</v>
      </c>
      <c r="P4460" t="s">
        <v>2831</v>
      </c>
      <c r="Q4460" t="s">
        <v>2832</v>
      </c>
      <c r="R4460" t="s">
        <v>1259</v>
      </c>
      <c r="S4460" t="s">
        <v>21</v>
      </c>
      <c r="T4460" t="s">
        <v>1259</v>
      </c>
      <c r="U4460" t="s">
        <v>1259</v>
      </c>
      <c r="V4460" t="s">
        <v>2832</v>
      </c>
      <c r="W4460" t="s">
        <v>1259</v>
      </c>
      <c r="X4460" t="s">
        <v>21</v>
      </c>
      <c r="Y4460" t="s">
        <v>1259</v>
      </c>
      <c r="Z4460" t="s">
        <v>21</v>
      </c>
      <c r="AA4460" t="s">
        <v>6378</v>
      </c>
      <c r="AB4460" t="s">
        <v>6379</v>
      </c>
      <c r="AC4460" t="s">
        <v>12445</v>
      </c>
      <c r="AD4460" s="178">
        <v>819864.70528266404</v>
      </c>
      <c r="AE4460" t="s">
        <v>819</v>
      </c>
      <c r="AF4460" s="178">
        <v>-495831.15629121743</v>
      </c>
      <c r="AG4460" s="178">
        <v>2450732.2481826642</v>
      </c>
      <c r="AH4460" s="178">
        <v>-748121.16367645632</v>
      </c>
      <c r="AI4460" t="s">
        <v>21</v>
      </c>
    </row>
    <row r="4461" spans="1:35" hidden="1" x14ac:dyDescent="0.25">
      <c r="A4461" s="179" t="b">
        <f>IF(E4461&lt;&gt;1,"",NOT(ISNA(VLOOKUP(P4461,Mapping!$P:$P,1,FALSE))))</f>
        <v>0</v>
      </c>
      <c r="B4461" s="180" t="str">
        <f t="shared" si="69"/>
        <v/>
      </c>
      <c r="E4461" s="183">
        <v>1</v>
      </c>
      <c r="F4461" t="s">
        <v>6380</v>
      </c>
      <c r="G4461" s="178">
        <v>984806.63116280455</v>
      </c>
      <c r="H4461" t="s">
        <v>1266</v>
      </c>
      <c r="I4461" t="s">
        <v>402</v>
      </c>
      <c r="J4461" s="178">
        <v>332858.23070811882</v>
      </c>
      <c r="K4461" s="178">
        <v>181634.97739702949</v>
      </c>
      <c r="L4461" t="s">
        <v>5</v>
      </c>
      <c r="M4461" t="s">
        <v>21</v>
      </c>
      <c r="N4461" t="s">
        <v>2829</v>
      </c>
      <c r="O4461" t="s">
        <v>21</v>
      </c>
      <c r="P4461" t="s">
        <v>2831</v>
      </c>
      <c r="Q4461" t="s">
        <v>2832</v>
      </c>
      <c r="R4461" t="s">
        <v>1259</v>
      </c>
      <c r="S4461" t="s">
        <v>21</v>
      </c>
      <c r="T4461" t="s">
        <v>1259</v>
      </c>
      <c r="U4461" t="s">
        <v>1259</v>
      </c>
      <c r="V4461" t="s">
        <v>2832</v>
      </c>
      <c r="W4461" t="s">
        <v>1259</v>
      </c>
      <c r="X4461" t="s">
        <v>21</v>
      </c>
      <c r="Y4461" t="s">
        <v>1259</v>
      </c>
      <c r="Z4461" t="s">
        <v>21</v>
      </c>
      <c r="AA4461" t="s">
        <v>6381</v>
      </c>
      <c r="AB4461" t="s">
        <v>1259</v>
      </c>
      <c r="AC4461" t="s">
        <v>9341</v>
      </c>
      <c r="AD4461" s="178">
        <v>560327.73236807005</v>
      </c>
      <c r="AE4461" t="s">
        <v>818</v>
      </c>
      <c r="AF4461" s="178">
        <v>-511063.1934280112</v>
      </c>
      <c r="AG4461" s="178">
        <v>-496685.04950391361</v>
      </c>
      <c r="AH4461" s="178">
        <v>-334334.59868327487</v>
      </c>
      <c r="AI4461" t="s">
        <v>21</v>
      </c>
    </row>
    <row r="4462" spans="1:35" hidden="1" x14ac:dyDescent="0.25">
      <c r="A4462" s="179" t="b">
        <f>IF(E4462&lt;&gt;1,"",NOT(ISNA(VLOOKUP(P4462,Mapping!$P:$P,1,FALSE))))</f>
        <v>0</v>
      </c>
      <c r="B4462" s="180" t="str">
        <f t="shared" ref="B4462:B4525" si="70">IF(AI4462="","",VALUE(AI4462))</f>
        <v/>
      </c>
      <c r="E4462" s="183">
        <v>1</v>
      </c>
      <c r="F4462" t="s">
        <v>6380</v>
      </c>
      <c r="G4462" s="178">
        <v>4965800.545419924</v>
      </c>
      <c r="H4462" t="s">
        <v>1266</v>
      </c>
      <c r="I4462" t="s">
        <v>402</v>
      </c>
      <c r="J4462" s="178">
        <v>1678408.259341456</v>
      </c>
      <c r="K4462" s="178">
        <v>915878.34736705374</v>
      </c>
      <c r="L4462" t="s">
        <v>5</v>
      </c>
      <c r="M4462" t="s">
        <v>21</v>
      </c>
      <c r="N4462" t="s">
        <v>2829</v>
      </c>
      <c r="O4462" t="s">
        <v>21</v>
      </c>
      <c r="P4462" t="s">
        <v>2836</v>
      </c>
      <c r="Q4462" t="s">
        <v>2837</v>
      </c>
      <c r="R4462" t="s">
        <v>1259</v>
      </c>
      <c r="S4462" t="s">
        <v>21</v>
      </c>
      <c r="T4462" t="s">
        <v>1259</v>
      </c>
      <c r="U4462" t="s">
        <v>1259</v>
      </c>
      <c r="V4462" t="s">
        <v>2837</v>
      </c>
      <c r="W4462" t="s">
        <v>1259</v>
      </c>
      <c r="X4462" t="s">
        <v>21</v>
      </c>
      <c r="Y4462" t="s">
        <v>1259</v>
      </c>
      <c r="Z4462" t="s">
        <v>21</v>
      </c>
      <c r="AA4462" t="s">
        <v>6381</v>
      </c>
      <c r="AB4462" t="s">
        <v>1259</v>
      </c>
      <c r="AC4462" t="s">
        <v>10303</v>
      </c>
      <c r="AD4462" s="178">
        <v>2825403.1511971862</v>
      </c>
      <c r="AE4462" t="s">
        <v>818</v>
      </c>
      <c r="AF4462" s="178">
        <v>-2576991.0603387482</v>
      </c>
      <c r="AG4462" s="178">
        <v>-2504490.5382249742</v>
      </c>
      <c r="AH4462" s="178">
        <v>-1685852.7145921439</v>
      </c>
      <c r="AI4462" t="s">
        <v>21</v>
      </c>
    </row>
    <row r="4463" spans="1:35" hidden="1" x14ac:dyDescent="0.25">
      <c r="A4463" s="179" t="b">
        <f>IF(E4463&lt;&gt;1,"",NOT(ISNA(VLOOKUP(P4463,Mapping!$P:$P,1,FALSE))))</f>
        <v>0</v>
      </c>
      <c r="B4463" s="180" t="str">
        <f t="shared" si="70"/>
        <v/>
      </c>
      <c r="E4463" s="183">
        <v>1</v>
      </c>
      <c r="F4463" t="s">
        <v>6382</v>
      </c>
      <c r="G4463" s="178">
        <v>1228368.245831185</v>
      </c>
      <c r="H4463" t="s">
        <v>1266</v>
      </c>
      <c r="I4463" t="s">
        <v>303</v>
      </c>
      <c r="J4463" s="178">
        <v>306615.92044428177</v>
      </c>
      <c r="K4463" s="178">
        <v>239787.6552444757</v>
      </c>
      <c r="L4463" t="s">
        <v>5</v>
      </c>
      <c r="M4463" t="s">
        <v>21</v>
      </c>
      <c r="N4463" t="s">
        <v>2829</v>
      </c>
      <c r="O4463" t="s">
        <v>21</v>
      </c>
      <c r="P4463" t="s">
        <v>2831</v>
      </c>
      <c r="Q4463" t="s">
        <v>2832</v>
      </c>
      <c r="R4463" t="s">
        <v>1259</v>
      </c>
      <c r="S4463" t="s">
        <v>21</v>
      </c>
      <c r="T4463" t="s">
        <v>1259</v>
      </c>
      <c r="U4463" t="s">
        <v>1259</v>
      </c>
      <c r="V4463" t="s">
        <v>2832</v>
      </c>
      <c r="W4463" t="s">
        <v>1259</v>
      </c>
      <c r="X4463" t="s">
        <v>21</v>
      </c>
      <c r="Y4463" t="s">
        <v>1259</v>
      </c>
      <c r="Z4463" t="s">
        <v>21</v>
      </c>
      <c r="AA4463" t="s">
        <v>6383</v>
      </c>
      <c r="AB4463" t="s">
        <v>6384</v>
      </c>
      <c r="AC4463" t="s">
        <v>10304</v>
      </c>
      <c r="AD4463" s="178">
        <v>489489.34794215258</v>
      </c>
      <c r="AE4463" t="s">
        <v>814</v>
      </c>
      <c r="AF4463" s="178">
        <v>-567548.38897469884</v>
      </c>
      <c r="AG4463" s="178">
        <v>-560420.9489005435</v>
      </c>
      <c r="AH4463" s="178">
        <v>-419114.85480161099</v>
      </c>
      <c r="AI4463" t="s">
        <v>21</v>
      </c>
    </row>
    <row r="4464" spans="1:35" hidden="1" x14ac:dyDescent="0.25">
      <c r="A4464" s="179" t="b">
        <f>IF(E4464&lt;&gt;1,"",NOT(ISNA(VLOOKUP(P4464,Mapping!$P:$P,1,FALSE))))</f>
        <v>0</v>
      </c>
      <c r="B4464" s="180" t="str">
        <f t="shared" si="70"/>
        <v/>
      </c>
      <c r="E4464" s="183">
        <v>1</v>
      </c>
      <c r="F4464" t="s">
        <v>6382</v>
      </c>
      <c r="G4464" s="178">
        <v>2355311.5906304382</v>
      </c>
      <c r="H4464" t="s">
        <v>1266</v>
      </c>
      <c r="I4464" t="s">
        <v>303</v>
      </c>
      <c r="J4464" s="178">
        <v>587914.93002619187</v>
      </c>
      <c r="K4464" s="178">
        <v>459776.32978069142</v>
      </c>
      <c r="L4464" t="s">
        <v>5</v>
      </c>
      <c r="M4464" t="s">
        <v>21</v>
      </c>
      <c r="N4464" t="s">
        <v>2829</v>
      </c>
      <c r="O4464" t="s">
        <v>21</v>
      </c>
      <c r="P4464" t="s">
        <v>2836</v>
      </c>
      <c r="Q4464" t="s">
        <v>2837</v>
      </c>
      <c r="R4464" t="s">
        <v>1259</v>
      </c>
      <c r="S4464" t="s">
        <v>21</v>
      </c>
      <c r="T4464" t="s">
        <v>1259</v>
      </c>
      <c r="U4464" t="s">
        <v>1259</v>
      </c>
      <c r="V4464" t="s">
        <v>2837</v>
      </c>
      <c r="W4464" t="s">
        <v>1259</v>
      </c>
      <c r="X4464" t="s">
        <v>21</v>
      </c>
      <c r="Y4464" t="s">
        <v>1259</v>
      </c>
      <c r="Z4464" t="s">
        <v>21</v>
      </c>
      <c r="AA4464" t="s">
        <v>6383</v>
      </c>
      <c r="AB4464" t="s">
        <v>6384</v>
      </c>
      <c r="AC4464" t="s">
        <v>10305</v>
      </c>
      <c r="AD4464" s="178">
        <v>938562.14421935542</v>
      </c>
      <c r="AE4464" t="s">
        <v>814</v>
      </c>
      <c r="AF4464" s="178">
        <v>-1088234.984364331</v>
      </c>
      <c r="AG4464" s="178">
        <v>-1074568.608442327</v>
      </c>
      <c r="AH4464" s="178">
        <v>-803623.89590400644</v>
      </c>
      <c r="AI4464" t="s">
        <v>21</v>
      </c>
    </row>
    <row r="4465" spans="1:35" hidden="1" x14ac:dyDescent="0.25">
      <c r="A4465" s="179" t="b">
        <f>IF(E4465&lt;&gt;1,"",NOT(ISNA(VLOOKUP(P4465,Mapping!$P:$P,1,FALSE))))</f>
        <v>0</v>
      </c>
      <c r="B4465" s="180" t="str">
        <f t="shared" si="70"/>
        <v/>
      </c>
      <c r="E4465" s="183">
        <v>1</v>
      </c>
      <c r="F4465" t="s">
        <v>6385</v>
      </c>
      <c r="G4465" s="178">
        <v>256124.61531192719</v>
      </c>
      <c r="H4465" t="s">
        <v>1266</v>
      </c>
      <c r="I4465" t="s">
        <v>402</v>
      </c>
      <c r="J4465" s="178">
        <v>97304.994644904669</v>
      </c>
      <c r="K4465" s="178">
        <v>34687.176515461149</v>
      </c>
      <c r="L4465" t="s">
        <v>5</v>
      </c>
      <c r="M4465" t="s">
        <v>21</v>
      </c>
      <c r="N4465" t="s">
        <v>2829</v>
      </c>
      <c r="O4465" t="s">
        <v>21</v>
      </c>
      <c r="P4465" t="s">
        <v>2831</v>
      </c>
      <c r="Q4465" t="s">
        <v>2832</v>
      </c>
      <c r="R4465" t="s">
        <v>1259</v>
      </c>
      <c r="S4465" t="s">
        <v>21</v>
      </c>
      <c r="T4465" t="s">
        <v>1259</v>
      </c>
      <c r="U4465" t="s">
        <v>1259</v>
      </c>
      <c r="V4465" t="s">
        <v>2832</v>
      </c>
      <c r="W4465" t="s">
        <v>1259</v>
      </c>
      <c r="X4465" t="s">
        <v>21</v>
      </c>
      <c r="Y4465" t="s">
        <v>1259</v>
      </c>
      <c r="Z4465" t="s">
        <v>21</v>
      </c>
      <c r="AA4465" t="s">
        <v>6386</v>
      </c>
      <c r="AB4465" t="s">
        <v>1259</v>
      </c>
      <c r="AC4465" t="s">
        <v>10306</v>
      </c>
      <c r="AD4465" s="178">
        <v>144222.66199609559</v>
      </c>
      <c r="AE4465" t="s">
        <v>818</v>
      </c>
      <c r="AF4465" s="178">
        <v>-124123.29601512389</v>
      </c>
      <c r="AG4465" s="178">
        <v>-75577.375181230425</v>
      </c>
      <c r="AH4465" s="178">
        <v>-58009.415480305033</v>
      </c>
      <c r="AI4465" t="s">
        <v>21</v>
      </c>
    </row>
    <row r="4466" spans="1:35" hidden="1" x14ac:dyDescent="0.25">
      <c r="A4466" s="179" t="b">
        <f>IF(E4466&lt;&gt;1,"",NOT(ISNA(VLOOKUP(P4466,Mapping!$P:$P,1,FALSE))))</f>
        <v>0</v>
      </c>
      <c r="B4466" s="180" t="str">
        <f t="shared" si="70"/>
        <v/>
      </c>
      <c r="E4466" s="183">
        <v>1</v>
      </c>
      <c r="F4466" t="s">
        <v>6388</v>
      </c>
      <c r="G4466" s="178">
        <v>766603.35359949165</v>
      </c>
      <c r="H4466" t="s">
        <v>1266</v>
      </c>
      <c r="I4466" t="s">
        <v>303</v>
      </c>
      <c r="J4466" s="178">
        <v>196779.04597864719</v>
      </c>
      <c r="K4466" s="178">
        <v>103109.96472566509</v>
      </c>
      <c r="L4466" t="s">
        <v>5</v>
      </c>
      <c r="M4466" t="s">
        <v>21</v>
      </c>
      <c r="N4466" t="s">
        <v>2829</v>
      </c>
      <c r="O4466" t="s">
        <v>21</v>
      </c>
      <c r="P4466" t="s">
        <v>2831</v>
      </c>
      <c r="Q4466" t="s">
        <v>2832</v>
      </c>
      <c r="R4466" t="s">
        <v>1259</v>
      </c>
      <c r="S4466" t="s">
        <v>21</v>
      </c>
      <c r="T4466" t="s">
        <v>1259</v>
      </c>
      <c r="U4466" t="s">
        <v>1259</v>
      </c>
      <c r="V4466" t="s">
        <v>2832</v>
      </c>
      <c r="W4466" t="s">
        <v>1259</v>
      </c>
      <c r="X4466" t="s">
        <v>21</v>
      </c>
      <c r="Y4466" t="s">
        <v>1259</v>
      </c>
      <c r="Z4466" t="s">
        <v>21</v>
      </c>
      <c r="AA4466" t="s">
        <v>6389</v>
      </c>
      <c r="AB4466" t="s">
        <v>6390</v>
      </c>
      <c r="AC4466" t="s">
        <v>2770</v>
      </c>
      <c r="AD4466" s="178">
        <v>322001.53713602718</v>
      </c>
      <c r="AE4466" t="s">
        <v>816</v>
      </c>
      <c r="AF4466" s="178">
        <v>-167009.0971205805</v>
      </c>
      <c r="AG4466" s="178">
        <v>-737755.70321175782</v>
      </c>
      <c r="AH4466" s="178">
        <v>-133004.01993145421</v>
      </c>
      <c r="AI4466" t="s">
        <v>21</v>
      </c>
    </row>
    <row r="4467" spans="1:35" hidden="1" x14ac:dyDescent="0.25">
      <c r="A4467" s="179" t="b">
        <f>IF(E4467&lt;&gt;1,"",NOT(ISNA(VLOOKUP(P4467,Mapping!$P:$P,1,FALSE))))</f>
        <v>0</v>
      </c>
      <c r="B4467" s="180" t="str">
        <f t="shared" si="70"/>
        <v/>
      </c>
      <c r="E4467" s="183">
        <v>1</v>
      </c>
      <c r="F4467" t="s">
        <v>6388</v>
      </c>
      <c r="G4467" s="178">
        <v>2707658.1503982041</v>
      </c>
      <c r="H4467" t="s">
        <v>1266</v>
      </c>
      <c r="I4467" t="s">
        <v>303</v>
      </c>
      <c r="J4467" s="178">
        <v>695027.46781620767</v>
      </c>
      <c r="K4467" s="178">
        <v>364186.42713449133</v>
      </c>
      <c r="L4467" t="s">
        <v>5</v>
      </c>
      <c r="M4467" t="s">
        <v>21</v>
      </c>
      <c r="N4467" t="s">
        <v>2829</v>
      </c>
      <c r="O4467" t="s">
        <v>21</v>
      </c>
      <c r="P4467" t="s">
        <v>2833</v>
      </c>
      <c r="Q4467" t="s">
        <v>2834</v>
      </c>
      <c r="R4467" t="s">
        <v>1259</v>
      </c>
      <c r="S4467" t="s">
        <v>21</v>
      </c>
      <c r="T4467" t="s">
        <v>1259</v>
      </c>
      <c r="U4467" t="s">
        <v>1259</v>
      </c>
      <c r="V4467" t="s">
        <v>2834</v>
      </c>
      <c r="W4467" t="s">
        <v>1259</v>
      </c>
      <c r="X4467" t="s">
        <v>21</v>
      </c>
      <c r="Y4467" t="s">
        <v>1259</v>
      </c>
      <c r="Z4467" t="s">
        <v>21</v>
      </c>
      <c r="AA4467" t="s">
        <v>6389</v>
      </c>
      <c r="AB4467" t="s">
        <v>6390</v>
      </c>
      <c r="AC4467" t="s">
        <v>10307</v>
      </c>
      <c r="AD4467" s="178">
        <v>1137315.774022318</v>
      </c>
      <c r="AE4467" t="s">
        <v>816</v>
      </c>
      <c r="AF4467" s="178">
        <v>-589879.42184953764</v>
      </c>
      <c r="AG4467" s="178">
        <v>-2605767.6808021199</v>
      </c>
      <c r="AH4467" s="178">
        <v>-469772.81916676142</v>
      </c>
      <c r="AI4467" t="s">
        <v>21</v>
      </c>
    </row>
    <row r="4468" spans="1:35" hidden="1" x14ac:dyDescent="0.25">
      <c r="A4468" s="179" t="b">
        <f>IF(E4468&lt;&gt;1,"",NOT(ISNA(VLOOKUP(P4468,Mapping!$P:$P,1,FALSE))))</f>
        <v>0</v>
      </c>
      <c r="B4468" s="180" t="str">
        <f t="shared" si="70"/>
        <v/>
      </c>
      <c r="E4468" s="183">
        <v>1</v>
      </c>
      <c r="F4468" t="s">
        <v>6388</v>
      </c>
      <c r="G4468" s="178">
        <v>2285459.8502384839</v>
      </c>
      <c r="H4468" t="s">
        <v>1266</v>
      </c>
      <c r="I4468" t="s">
        <v>303</v>
      </c>
      <c r="J4468" s="178">
        <v>586653.58929200645</v>
      </c>
      <c r="K4468" s="178">
        <v>307399.7569062679</v>
      </c>
      <c r="L4468" t="s">
        <v>5</v>
      </c>
      <c r="M4468" t="s">
        <v>21</v>
      </c>
      <c r="N4468" t="s">
        <v>2829</v>
      </c>
      <c r="O4468" t="s">
        <v>21</v>
      </c>
      <c r="P4468" t="s">
        <v>2836</v>
      </c>
      <c r="Q4468" t="s">
        <v>2837</v>
      </c>
      <c r="R4468" t="s">
        <v>1259</v>
      </c>
      <c r="S4468" t="s">
        <v>21</v>
      </c>
      <c r="T4468" t="s">
        <v>1259</v>
      </c>
      <c r="U4468" t="s">
        <v>1259</v>
      </c>
      <c r="V4468" t="s">
        <v>2837</v>
      </c>
      <c r="W4468" t="s">
        <v>1259</v>
      </c>
      <c r="X4468" t="s">
        <v>21</v>
      </c>
      <c r="Y4468" t="s">
        <v>1259</v>
      </c>
      <c r="Z4468" t="s">
        <v>21</v>
      </c>
      <c r="AA4468" t="s">
        <v>6389</v>
      </c>
      <c r="AB4468" t="s">
        <v>6390</v>
      </c>
      <c r="AC4468" t="s">
        <v>10308</v>
      </c>
      <c r="AD4468" s="178">
        <v>959976.99642720597</v>
      </c>
      <c r="AE4468" t="s">
        <v>816</v>
      </c>
      <c r="AF4468" s="178">
        <v>-497901.01269642962</v>
      </c>
      <c r="AG4468" s="178">
        <v>-2199456.9043534771</v>
      </c>
      <c r="AH4468" s="178">
        <v>-396522.32937200018</v>
      </c>
      <c r="AI4468" t="s">
        <v>21</v>
      </c>
    </row>
    <row r="4469" spans="1:35" hidden="1" x14ac:dyDescent="0.25">
      <c r="A4469" s="179" t="b">
        <f>IF(E4469&lt;&gt;1,"",NOT(ISNA(VLOOKUP(P4469,Mapping!$P:$P,1,FALSE))))</f>
        <v>0</v>
      </c>
      <c r="B4469" s="180" t="str">
        <f t="shared" si="70"/>
        <v/>
      </c>
      <c r="E4469" s="183">
        <v>1</v>
      </c>
      <c r="F4469" t="s">
        <v>6391</v>
      </c>
      <c r="G4469" s="178">
        <v>1918578.5884427279</v>
      </c>
      <c r="H4469" t="s">
        <v>1266</v>
      </c>
      <c r="I4469" t="s">
        <v>303</v>
      </c>
      <c r="J4469" s="178">
        <v>516035.13828722772</v>
      </c>
      <c r="K4469" s="178">
        <v>355313.8871635386</v>
      </c>
      <c r="L4469" t="s">
        <v>5</v>
      </c>
      <c r="M4469" t="s">
        <v>21</v>
      </c>
      <c r="N4469" t="s">
        <v>2829</v>
      </c>
      <c r="O4469" t="s">
        <v>21</v>
      </c>
      <c r="P4469" t="s">
        <v>2831</v>
      </c>
      <c r="Q4469" t="s">
        <v>2832</v>
      </c>
      <c r="R4469" t="s">
        <v>1259</v>
      </c>
      <c r="S4469" t="s">
        <v>21</v>
      </c>
      <c r="T4469" t="s">
        <v>1259</v>
      </c>
      <c r="U4469" t="s">
        <v>1259</v>
      </c>
      <c r="V4469" t="s">
        <v>2832</v>
      </c>
      <c r="W4469" t="s">
        <v>1259</v>
      </c>
      <c r="X4469" t="s">
        <v>21</v>
      </c>
      <c r="Y4469" t="s">
        <v>1259</v>
      </c>
      <c r="Z4469" t="s">
        <v>21</v>
      </c>
      <c r="AA4469" t="s">
        <v>6392</v>
      </c>
      <c r="AB4469" t="s">
        <v>6393</v>
      </c>
      <c r="AC4469" t="s">
        <v>10309</v>
      </c>
      <c r="AD4469" s="178">
        <v>740749.47670987668</v>
      </c>
      <c r="AE4469" t="s">
        <v>814</v>
      </c>
      <c r="AF4469" s="178">
        <v>-886449.31248220115</v>
      </c>
      <c r="AG4469" s="178">
        <v>-875317.02054687019</v>
      </c>
      <c r="AH4469" s="178">
        <v>-398429.6957990136</v>
      </c>
      <c r="AI4469" t="s">
        <v>21</v>
      </c>
    </row>
    <row r="4470" spans="1:35" hidden="1" x14ac:dyDescent="0.25">
      <c r="A4470" s="179" t="b">
        <f>IF(E4470&lt;&gt;1,"",NOT(ISNA(VLOOKUP(P4470,Mapping!$P:$P,1,FALSE))))</f>
        <v>0</v>
      </c>
      <c r="B4470" s="180" t="str">
        <f t="shared" si="70"/>
        <v/>
      </c>
      <c r="E4470" s="183">
        <v>1</v>
      </c>
      <c r="F4470" t="s">
        <v>6391</v>
      </c>
      <c r="G4470" s="178">
        <v>6794785.3067594944</v>
      </c>
      <c r="H4470" t="s">
        <v>1266</v>
      </c>
      <c r="I4470" t="s">
        <v>303</v>
      </c>
      <c r="J4470" s="178">
        <v>1827575.8921356939</v>
      </c>
      <c r="K4470" s="178">
        <v>1258369.9173595191</v>
      </c>
      <c r="L4470" t="s">
        <v>5</v>
      </c>
      <c r="M4470" t="s">
        <v>21</v>
      </c>
      <c r="N4470" t="s">
        <v>2829</v>
      </c>
      <c r="O4470" t="s">
        <v>21</v>
      </c>
      <c r="P4470" t="s">
        <v>2833</v>
      </c>
      <c r="Q4470" t="s">
        <v>2834</v>
      </c>
      <c r="R4470" t="s">
        <v>1259</v>
      </c>
      <c r="S4470" t="s">
        <v>21</v>
      </c>
      <c r="T4470" t="s">
        <v>1259</v>
      </c>
      <c r="U4470" t="s">
        <v>1259</v>
      </c>
      <c r="V4470" t="s">
        <v>2834</v>
      </c>
      <c r="W4470" t="s">
        <v>1259</v>
      </c>
      <c r="X4470" t="s">
        <v>21</v>
      </c>
      <c r="Y4470" t="s">
        <v>1259</v>
      </c>
      <c r="Z4470" t="s">
        <v>21</v>
      </c>
      <c r="AA4470" t="s">
        <v>6392</v>
      </c>
      <c r="AB4470" t="s">
        <v>6393</v>
      </c>
      <c r="AC4470" t="s">
        <v>10310</v>
      </c>
      <c r="AD4470" s="178">
        <v>2623418.029710968</v>
      </c>
      <c r="AE4470" t="s">
        <v>814</v>
      </c>
      <c r="AF4470" s="178">
        <v>-3139424.5718806111</v>
      </c>
      <c r="AG4470" s="178">
        <v>-3099998.7520948579</v>
      </c>
      <c r="AH4470" s="178">
        <v>-1411067.6826583419</v>
      </c>
      <c r="AI4470" t="s">
        <v>21</v>
      </c>
    </row>
    <row r="4471" spans="1:35" hidden="1" x14ac:dyDescent="0.25">
      <c r="A4471" s="179" t="b">
        <f>IF(E4471&lt;&gt;1,"",NOT(ISNA(VLOOKUP(P4471,Mapping!$P:$P,1,FALSE))))</f>
        <v>0</v>
      </c>
      <c r="B4471" s="180" t="str">
        <f t="shared" si="70"/>
        <v/>
      </c>
      <c r="E4471" s="183">
        <v>1</v>
      </c>
      <c r="F4471" t="s">
        <v>6391</v>
      </c>
      <c r="G4471" s="178">
        <v>12931794.74763942</v>
      </c>
      <c r="H4471" t="s">
        <v>1266</v>
      </c>
      <c r="I4471" t="s">
        <v>303</v>
      </c>
      <c r="J4471" s="178">
        <v>3478231.5048750238</v>
      </c>
      <c r="K4471" s="178">
        <v>2394922.098820223</v>
      </c>
      <c r="L4471" t="s">
        <v>5</v>
      </c>
      <c r="M4471" t="s">
        <v>21</v>
      </c>
      <c r="N4471" t="s">
        <v>2829</v>
      </c>
      <c r="O4471" t="s">
        <v>21</v>
      </c>
      <c r="P4471" t="s">
        <v>2844</v>
      </c>
      <c r="Q4471" t="s">
        <v>2834</v>
      </c>
      <c r="R4471" t="s">
        <v>1259</v>
      </c>
      <c r="S4471" t="s">
        <v>21</v>
      </c>
      <c r="T4471" t="s">
        <v>1259</v>
      </c>
      <c r="U4471" t="s">
        <v>1259</v>
      </c>
      <c r="V4471" t="s">
        <v>2834</v>
      </c>
      <c r="W4471" t="s">
        <v>1259</v>
      </c>
      <c r="X4471" t="s">
        <v>21</v>
      </c>
      <c r="Y4471" t="s">
        <v>1259</v>
      </c>
      <c r="Z4471" t="s">
        <v>21</v>
      </c>
      <c r="AA4471" t="s">
        <v>6392</v>
      </c>
      <c r="AB4471" t="s">
        <v>6393</v>
      </c>
      <c r="AC4471" t="s">
        <v>10311</v>
      </c>
      <c r="AD4471" s="178">
        <v>4992873.5001721792</v>
      </c>
      <c r="AE4471" t="s">
        <v>814</v>
      </c>
      <c r="AF4471" s="178">
        <v>-5974934.0643431786</v>
      </c>
      <c r="AG4471" s="178">
        <v>-5899899.0799825154</v>
      </c>
      <c r="AH4471" s="178">
        <v>-2685535.5722589232</v>
      </c>
      <c r="AI4471" t="s">
        <v>21</v>
      </c>
    </row>
    <row r="4472" spans="1:35" hidden="1" x14ac:dyDescent="0.25">
      <c r="A4472" s="179" t="b">
        <f>IF(E4472&lt;&gt;1,"",NOT(ISNA(VLOOKUP(P4472,Mapping!$P:$P,1,FALSE))))</f>
        <v>1</v>
      </c>
      <c r="B4472" s="180" t="str">
        <f t="shared" si="70"/>
        <v/>
      </c>
      <c r="E4472" s="183">
        <v>1</v>
      </c>
      <c r="F4472" t="s">
        <v>6391</v>
      </c>
      <c r="G4472" s="178">
        <v>31510221.119979098</v>
      </c>
      <c r="H4472" t="s">
        <v>1266</v>
      </c>
      <c r="I4472" t="s">
        <v>303</v>
      </c>
      <c r="J4472" s="178">
        <v>8475222.9650950618</v>
      </c>
      <c r="K4472" s="178">
        <v>5835580.1628173031</v>
      </c>
      <c r="L4472" t="s">
        <v>5</v>
      </c>
      <c r="M4472" t="s">
        <v>21</v>
      </c>
      <c r="N4472" t="s">
        <v>2829</v>
      </c>
      <c r="O4472" t="s">
        <v>21</v>
      </c>
      <c r="P4472" t="s">
        <v>183</v>
      </c>
      <c r="Q4472" t="s">
        <v>2834</v>
      </c>
      <c r="R4472" t="s">
        <v>1259</v>
      </c>
      <c r="S4472" t="s">
        <v>21</v>
      </c>
      <c r="T4472" t="s">
        <v>1259</v>
      </c>
      <c r="U4472" t="s">
        <v>1259</v>
      </c>
      <c r="V4472" t="s">
        <v>2834</v>
      </c>
      <c r="W4472" t="s">
        <v>1259</v>
      </c>
      <c r="X4472" t="s">
        <v>21</v>
      </c>
      <c r="Y4472" t="s">
        <v>1259</v>
      </c>
      <c r="Z4472" t="s">
        <v>21</v>
      </c>
      <c r="AA4472" t="s">
        <v>6392</v>
      </c>
      <c r="AB4472" t="s">
        <v>6393</v>
      </c>
      <c r="AC4472" t="s">
        <v>2426</v>
      </c>
      <c r="AD4472" s="178">
        <v>12165871.10178411</v>
      </c>
      <c r="AE4472" t="s">
        <v>814</v>
      </c>
      <c r="AF4472" s="178">
        <v>-14558806.199666619</v>
      </c>
      <c r="AG4472" s="178">
        <v>-14375972.417111389</v>
      </c>
      <c r="AH4472" s="178">
        <v>-6543702.6614496149</v>
      </c>
      <c r="AI4472" t="s">
        <v>21</v>
      </c>
    </row>
    <row r="4473" spans="1:35" hidden="1" x14ac:dyDescent="0.25">
      <c r="A4473" s="179" t="b">
        <f>IF(E4473&lt;&gt;1,"",NOT(ISNA(VLOOKUP(P4473,Mapping!$P:$P,1,FALSE))))</f>
        <v>0</v>
      </c>
      <c r="B4473" s="180" t="str">
        <f t="shared" si="70"/>
        <v/>
      </c>
      <c r="E4473" s="183">
        <v>1</v>
      </c>
      <c r="F4473" t="s">
        <v>6391</v>
      </c>
      <c r="G4473" s="178">
        <v>3871424.5423534331</v>
      </c>
      <c r="H4473" t="s">
        <v>1266</v>
      </c>
      <c r="I4473" t="s">
        <v>303</v>
      </c>
      <c r="J4473" s="178">
        <v>1041287.081548998</v>
      </c>
      <c r="K4473" s="178">
        <v>716973.96775414108</v>
      </c>
      <c r="L4473" t="s">
        <v>5</v>
      </c>
      <c r="M4473" t="s">
        <v>21</v>
      </c>
      <c r="N4473" t="s">
        <v>2829</v>
      </c>
      <c r="O4473" t="s">
        <v>21</v>
      </c>
      <c r="P4473" t="s">
        <v>2836</v>
      </c>
      <c r="Q4473" t="s">
        <v>2837</v>
      </c>
      <c r="R4473" t="s">
        <v>1259</v>
      </c>
      <c r="S4473" t="s">
        <v>21</v>
      </c>
      <c r="T4473" t="s">
        <v>1259</v>
      </c>
      <c r="U4473" t="s">
        <v>1259</v>
      </c>
      <c r="V4473" t="s">
        <v>2837</v>
      </c>
      <c r="W4473" t="s">
        <v>1259</v>
      </c>
      <c r="X4473" t="s">
        <v>21</v>
      </c>
      <c r="Y4473" t="s">
        <v>1259</v>
      </c>
      <c r="Z4473" t="s">
        <v>21</v>
      </c>
      <c r="AA4473" t="s">
        <v>6392</v>
      </c>
      <c r="AB4473" t="s">
        <v>6393</v>
      </c>
      <c r="AC4473" t="s">
        <v>10312</v>
      </c>
      <c r="AD4473" s="178">
        <v>1494729.3382429499</v>
      </c>
      <c r="AE4473" t="s">
        <v>814</v>
      </c>
      <c r="AF4473" s="178">
        <v>-1788731.3267065401</v>
      </c>
      <c r="AG4473" s="178">
        <v>-1766267.9110973489</v>
      </c>
      <c r="AH4473" s="178">
        <v>-803975.66824235348</v>
      </c>
      <c r="AI4473" t="s">
        <v>21</v>
      </c>
    </row>
    <row r="4474" spans="1:35" hidden="1" x14ac:dyDescent="0.25">
      <c r="A4474" s="179" t="b">
        <f>IF(E4474&lt;&gt;1,"",NOT(ISNA(VLOOKUP(P4474,Mapping!$P:$P,1,FALSE))))</f>
        <v>0</v>
      </c>
      <c r="B4474" s="180" t="str">
        <f t="shared" si="70"/>
        <v/>
      </c>
      <c r="E4474" s="183">
        <v>1</v>
      </c>
      <c r="F4474" t="s">
        <v>6394</v>
      </c>
      <c r="G4474" s="178">
        <v>8594244.2927193008</v>
      </c>
      <c r="H4474" t="s">
        <v>1266</v>
      </c>
      <c r="I4474" t="s">
        <v>303</v>
      </c>
      <c r="J4474" s="178">
        <v>1899973.779853025</v>
      </c>
      <c r="K4474" s="178">
        <v>629648.34992479393</v>
      </c>
      <c r="L4474" t="s">
        <v>5</v>
      </c>
      <c r="M4474" t="s">
        <v>21</v>
      </c>
      <c r="N4474" t="s">
        <v>2829</v>
      </c>
      <c r="O4474" t="s">
        <v>21</v>
      </c>
      <c r="P4474" t="s">
        <v>2831</v>
      </c>
      <c r="Q4474" t="s">
        <v>2832</v>
      </c>
      <c r="R4474" t="s">
        <v>1259</v>
      </c>
      <c r="S4474" t="s">
        <v>21</v>
      </c>
      <c r="T4474" t="s">
        <v>1259</v>
      </c>
      <c r="U4474" t="s">
        <v>1259</v>
      </c>
      <c r="V4474" t="s">
        <v>2832</v>
      </c>
      <c r="W4474" t="s">
        <v>1259</v>
      </c>
      <c r="X4474" t="s">
        <v>21</v>
      </c>
      <c r="Y4474" t="s">
        <v>1259</v>
      </c>
      <c r="Z4474" t="s">
        <v>21</v>
      </c>
      <c r="AA4474" t="s">
        <v>6395</v>
      </c>
      <c r="AB4474" t="s">
        <v>6396</v>
      </c>
      <c r="AC4474" t="s">
        <v>12446</v>
      </c>
      <c r="AD4474" s="178">
        <v>3022062.5091828108</v>
      </c>
      <c r="AE4474" t="s">
        <v>810</v>
      </c>
      <c r="AF4474" s="178">
        <v>-312961.0882210508</v>
      </c>
      <c r="AG4474" s="178">
        <v>-3534167.5164790051</v>
      </c>
      <c r="AH4474" s="178">
        <v>-424533.64676814061</v>
      </c>
      <c r="AI4474" t="s">
        <v>21</v>
      </c>
    </row>
    <row r="4475" spans="1:35" hidden="1" x14ac:dyDescent="0.25">
      <c r="A4475" s="179" t="b">
        <f>IF(E4475&lt;&gt;1,"",NOT(ISNA(VLOOKUP(P4475,Mapping!$P:$P,1,FALSE))))</f>
        <v>0</v>
      </c>
      <c r="B4475" s="180" t="str">
        <f t="shared" si="70"/>
        <v/>
      </c>
      <c r="E4475" s="183">
        <v>1</v>
      </c>
      <c r="F4475" t="s">
        <v>6394</v>
      </c>
      <c r="G4475" s="178">
        <v>32344592.63487855</v>
      </c>
      <c r="H4475" t="s">
        <v>1266</v>
      </c>
      <c r="I4475" t="s">
        <v>303</v>
      </c>
      <c r="J4475" s="178">
        <v>7150585.4189364519</v>
      </c>
      <c r="K4475" s="178">
        <v>2369692.8651183308</v>
      </c>
      <c r="L4475" t="s">
        <v>5</v>
      </c>
      <c r="M4475" t="s">
        <v>21</v>
      </c>
      <c r="N4475" t="s">
        <v>2829</v>
      </c>
      <c r="O4475" t="s">
        <v>21</v>
      </c>
      <c r="P4475" t="s">
        <v>2843</v>
      </c>
      <c r="Q4475" t="s">
        <v>2834</v>
      </c>
      <c r="R4475" t="s">
        <v>1259</v>
      </c>
      <c r="S4475" t="s">
        <v>21</v>
      </c>
      <c r="T4475" t="s">
        <v>1259</v>
      </c>
      <c r="U4475" t="s">
        <v>1259</v>
      </c>
      <c r="V4475" t="s">
        <v>2834</v>
      </c>
      <c r="W4475" t="s">
        <v>1259</v>
      </c>
      <c r="X4475" t="s">
        <v>21</v>
      </c>
      <c r="Y4475" t="s">
        <v>1259</v>
      </c>
      <c r="Z4475" t="s">
        <v>21</v>
      </c>
      <c r="AA4475" t="s">
        <v>6395</v>
      </c>
      <c r="AB4475" t="s">
        <v>6396</v>
      </c>
      <c r="AC4475" t="s">
        <v>12857</v>
      </c>
      <c r="AD4475" s="178">
        <v>11373586.489677111</v>
      </c>
      <c r="AE4475" t="s">
        <v>810</v>
      </c>
      <c r="AF4475" s="178">
        <v>-1177834.672171656</v>
      </c>
      <c r="AG4475" s="178">
        <v>-13300902.875285231</v>
      </c>
      <c r="AH4475" s="178">
        <v>-1597739.998634622</v>
      </c>
      <c r="AI4475" t="s">
        <v>21</v>
      </c>
    </row>
    <row r="4476" spans="1:35" hidden="1" x14ac:dyDescent="0.25">
      <c r="A4476" s="179" t="b">
        <f>IF(E4476&lt;&gt;1,"",NOT(ISNA(VLOOKUP(P4476,Mapping!$P:$P,1,FALSE))))</f>
        <v>0</v>
      </c>
      <c r="B4476" s="180" t="str">
        <f t="shared" si="70"/>
        <v/>
      </c>
      <c r="E4476" s="183">
        <v>1</v>
      </c>
      <c r="F4476" t="s">
        <v>6394</v>
      </c>
      <c r="G4476" s="178">
        <v>3047805.1626729788</v>
      </c>
      <c r="H4476" t="s">
        <v>1266</v>
      </c>
      <c r="I4476" t="s">
        <v>303</v>
      </c>
      <c r="J4476" s="178">
        <v>673793.95999774057</v>
      </c>
      <c r="K4476" s="178">
        <v>223294.26837389881</v>
      </c>
      <c r="L4476" t="s">
        <v>5</v>
      </c>
      <c r="M4476" t="s">
        <v>21</v>
      </c>
      <c r="N4476" t="s">
        <v>2829</v>
      </c>
      <c r="O4476" t="s">
        <v>21</v>
      </c>
      <c r="P4476" t="s">
        <v>2851</v>
      </c>
      <c r="Q4476" t="s">
        <v>2834</v>
      </c>
      <c r="R4476" t="s">
        <v>1259</v>
      </c>
      <c r="S4476" t="s">
        <v>21</v>
      </c>
      <c r="T4476" t="s">
        <v>1259</v>
      </c>
      <c r="U4476" t="s">
        <v>1259</v>
      </c>
      <c r="V4476" t="s">
        <v>2834</v>
      </c>
      <c r="W4476" t="s">
        <v>1259</v>
      </c>
      <c r="X4476" t="s">
        <v>21</v>
      </c>
      <c r="Y4476" t="s">
        <v>1259</v>
      </c>
      <c r="Z4476" t="s">
        <v>21</v>
      </c>
      <c r="AA4476" t="s">
        <v>6395</v>
      </c>
      <c r="AB4476" t="s">
        <v>6396</v>
      </c>
      <c r="AC4476" t="s">
        <v>10313</v>
      </c>
      <c r="AD4476" s="178">
        <v>1071723.982201759</v>
      </c>
      <c r="AE4476" t="s">
        <v>810</v>
      </c>
      <c r="AF4476" s="178">
        <v>-110986.421598922</v>
      </c>
      <c r="AG4476" s="178">
        <v>-1253333.4677955329</v>
      </c>
      <c r="AH4476" s="178">
        <v>-150553.76555265719</v>
      </c>
      <c r="AI4476" t="s">
        <v>21</v>
      </c>
    </row>
    <row r="4477" spans="1:35" hidden="1" x14ac:dyDescent="0.25">
      <c r="A4477" s="179" t="b">
        <f>IF(E4477&lt;&gt;1,"",NOT(ISNA(VLOOKUP(P4477,Mapping!$P:$P,1,FALSE))))</f>
        <v>0</v>
      </c>
      <c r="B4477" s="180" t="str">
        <f t="shared" si="70"/>
        <v/>
      </c>
      <c r="E4477" s="183">
        <v>1</v>
      </c>
      <c r="F4477" t="s">
        <v>6394</v>
      </c>
      <c r="G4477" s="178">
        <v>461975.72557469358</v>
      </c>
      <c r="H4477" t="s">
        <v>1266</v>
      </c>
      <c r="I4477" t="s">
        <v>303</v>
      </c>
      <c r="J4477" s="178">
        <v>102131.34926407431</v>
      </c>
      <c r="K4477" s="178">
        <v>33846.169995404773</v>
      </c>
      <c r="L4477" t="s">
        <v>5</v>
      </c>
      <c r="M4477" t="s">
        <v>21</v>
      </c>
      <c r="N4477" t="s">
        <v>2829</v>
      </c>
      <c r="O4477" t="s">
        <v>21</v>
      </c>
      <c r="P4477" t="s">
        <v>2835</v>
      </c>
      <c r="Q4477" t="s">
        <v>2834</v>
      </c>
      <c r="R4477" t="s">
        <v>1259</v>
      </c>
      <c r="S4477" t="s">
        <v>21</v>
      </c>
      <c r="T4477" t="s">
        <v>1259</v>
      </c>
      <c r="U4477" t="s">
        <v>1259</v>
      </c>
      <c r="V4477" t="s">
        <v>2834</v>
      </c>
      <c r="W4477" t="s">
        <v>1259</v>
      </c>
      <c r="X4477" t="s">
        <v>21</v>
      </c>
      <c r="Y4477" t="s">
        <v>1259</v>
      </c>
      <c r="Z4477" t="s">
        <v>21</v>
      </c>
      <c r="AA4477" t="s">
        <v>6395</v>
      </c>
      <c r="AB4477" t="s">
        <v>6396</v>
      </c>
      <c r="AC4477" t="s">
        <v>10314</v>
      </c>
      <c r="AD4477" s="178">
        <v>162448.20054679411</v>
      </c>
      <c r="AE4477" t="s">
        <v>810</v>
      </c>
      <c r="AF4477" s="178">
        <v>-16822.936477387379</v>
      </c>
      <c r="AG4477" s="178">
        <v>-189975.93588432891</v>
      </c>
      <c r="AH4477" s="178">
        <v>-22820.41710900993</v>
      </c>
      <c r="AI4477" t="s">
        <v>21</v>
      </c>
    </row>
    <row r="4478" spans="1:35" hidden="1" x14ac:dyDescent="0.25">
      <c r="A4478" s="179" t="b">
        <f>IF(E4478&lt;&gt;1,"",NOT(ISNA(VLOOKUP(P4478,Mapping!$P:$P,1,FALSE))))</f>
        <v>0</v>
      </c>
      <c r="B4478" s="180" t="str">
        <f t="shared" si="70"/>
        <v/>
      </c>
      <c r="E4478" s="183">
        <v>1</v>
      </c>
      <c r="F4478" t="s">
        <v>6394</v>
      </c>
      <c r="G4478" s="178">
        <v>4216426.2708722036</v>
      </c>
      <c r="H4478" t="s">
        <v>1266</v>
      </c>
      <c r="I4478" t="s">
        <v>303</v>
      </c>
      <c r="J4478" s="178">
        <v>932147.03777123545</v>
      </c>
      <c r="K4478" s="178">
        <v>308912.07575788029</v>
      </c>
      <c r="L4478" t="s">
        <v>5</v>
      </c>
      <c r="M4478" t="s">
        <v>21</v>
      </c>
      <c r="N4478" t="s">
        <v>2829</v>
      </c>
      <c r="O4478" t="s">
        <v>21</v>
      </c>
      <c r="P4478" t="s">
        <v>2836</v>
      </c>
      <c r="Q4478" t="s">
        <v>2837</v>
      </c>
      <c r="R4478" t="s">
        <v>1259</v>
      </c>
      <c r="S4478" t="s">
        <v>21</v>
      </c>
      <c r="T4478" t="s">
        <v>1259</v>
      </c>
      <c r="U4478" t="s">
        <v>1259</v>
      </c>
      <c r="V4478" t="s">
        <v>2837</v>
      </c>
      <c r="W4478" t="s">
        <v>1259</v>
      </c>
      <c r="X4478" t="s">
        <v>21</v>
      </c>
      <c r="Y4478" t="s">
        <v>1259</v>
      </c>
      <c r="Z4478" t="s">
        <v>21</v>
      </c>
      <c r="AA4478" t="s">
        <v>6395</v>
      </c>
      <c r="AB4478" t="s">
        <v>6396</v>
      </c>
      <c r="AC4478" t="s">
        <v>10315</v>
      </c>
      <c r="AD4478" s="178">
        <v>1482655.52175788</v>
      </c>
      <c r="AE4478" t="s">
        <v>810</v>
      </c>
      <c r="AF4478" s="178">
        <v>-153541.98800863599</v>
      </c>
      <c r="AG4478" s="178">
        <v>-1733899.6024082359</v>
      </c>
      <c r="AH4478" s="178">
        <v>-208280.6539044739</v>
      </c>
      <c r="AI4478" t="s">
        <v>21</v>
      </c>
    </row>
    <row r="4479" spans="1:35" hidden="1" x14ac:dyDescent="0.25">
      <c r="A4479" s="179" t="b">
        <f>IF(E4479&lt;&gt;1,"",NOT(ISNA(VLOOKUP(P4479,Mapping!$P:$P,1,FALSE))))</f>
        <v>0</v>
      </c>
      <c r="B4479" s="180" t="str">
        <f t="shared" si="70"/>
        <v/>
      </c>
      <c r="E4479" s="183">
        <v>1</v>
      </c>
      <c r="F4479" t="s">
        <v>6397</v>
      </c>
      <c r="G4479" s="178">
        <v>5822252.2450221386</v>
      </c>
      <c r="H4479" t="s">
        <v>1266</v>
      </c>
      <c r="I4479" t="s">
        <v>303</v>
      </c>
      <c r="J4479" s="178">
        <v>1839449.5582806389</v>
      </c>
      <c r="K4479" s="178">
        <v>812846.48043474369</v>
      </c>
      <c r="L4479" t="s">
        <v>5</v>
      </c>
      <c r="M4479" t="s">
        <v>21</v>
      </c>
      <c r="N4479" t="s">
        <v>2829</v>
      </c>
      <c r="O4479" t="s">
        <v>21</v>
      </c>
      <c r="P4479" t="s">
        <v>2831</v>
      </c>
      <c r="Q4479" t="s">
        <v>2832</v>
      </c>
      <c r="R4479" t="s">
        <v>1259</v>
      </c>
      <c r="S4479" t="s">
        <v>21</v>
      </c>
      <c r="T4479" t="s">
        <v>1259</v>
      </c>
      <c r="U4479" t="s">
        <v>1259</v>
      </c>
      <c r="V4479" t="s">
        <v>2832</v>
      </c>
      <c r="W4479" t="s">
        <v>1259</v>
      </c>
      <c r="X4479" t="s">
        <v>21</v>
      </c>
      <c r="Y4479" t="s">
        <v>1259</v>
      </c>
      <c r="Z4479" t="s">
        <v>21</v>
      </c>
      <c r="AA4479" t="s">
        <v>6398</v>
      </c>
      <c r="AB4479" t="s">
        <v>6399</v>
      </c>
      <c r="AC4479" t="s">
        <v>10316</v>
      </c>
      <c r="AD4479" s="178">
        <v>2553323.0284142918</v>
      </c>
      <c r="AE4479" t="s">
        <v>808</v>
      </c>
      <c r="AF4479" s="178">
        <v>1481972.9948396541</v>
      </c>
      <c r="AG4479" s="178">
        <v>-3093783.7891776389</v>
      </c>
      <c r="AH4479" s="178">
        <v>-379422.52013865107</v>
      </c>
      <c r="AI4479" t="s">
        <v>21</v>
      </c>
    </row>
    <row r="4480" spans="1:35" hidden="1" x14ac:dyDescent="0.25">
      <c r="A4480" s="179" t="b">
        <f>IF(E4480&lt;&gt;1,"",NOT(ISNA(VLOOKUP(P4480,Mapping!$P:$P,1,FALSE))))</f>
        <v>0</v>
      </c>
      <c r="B4480" s="180" t="str">
        <f t="shared" si="70"/>
        <v/>
      </c>
      <c r="E4480" s="183">
        <v>1</v>
      </c>
      <c r="F4480" t="s">
        <v>6397</v>
      </c>
      <c r="G4480" s="178">
        <v>114817.9110749239</v>
      </c>
      <c r="H4480" t="s">
        <v>1266</v>
      </c>
      <c r="I4480" t="s">
        <v>303</v>
      </c>
      <c r="J4480" s="178">
        <v>36274.923675807011</v>
      </c>
      <c r="K4480" s="178">
        <v>16029.764939833231</v>
      </c>
      <c r="L4480" t="s">
        <v>5</v>
      </c>
      <c r="M4480" t="s">
        <v>21</v>
      </c>
      <c r="N4480" t="s">
        <v>2829</v>
      </c>
      <c r="O4480" t="s">
        <v>21</v>
      </c>
      <c r="P4480" t="s">
        <v>2833</v>
      </c>
      <c r="Q4480" t="s">
        <v>2834</v>
      </c>
      <c r="R4480" t="s">
        <v>1259</v>
      </c>
      <c r="S4480" t="s">
        <v>21</v>
      </c>
      <c r="T4480" t="s">
        <v>1259</v>
      </c>
      <c r="U4480" t="s">
        <v>1259</v>
      </c>
      <c r="V4480" t="s">
        <v>2834</v>
      </c>
      <c r="W4480" t="s">
        <v>1259</v>
      </c>
      <c r="X4480" t="s">
        <v>21</v>
      </c>
      <c r="Y4480" t="s">
        <v>1259</v>
      </c>
      <c r="Z4480" t="s">
        <v>21</v>
      </c>
      <c r="AA4480" t="s">
        <v>6398</v>
      </c>
      <c r="AB4480" t="s">
        <v>6399</v>
      </c>
      <c r="AC4480" t="s">
        <v>7389</v>
      </c>
      <c r="AD4480" s="178">
        <v>50352.888209657824</v>
      </c>
      <c r="AE4480" t="s">
        <v>808</v>
      </c>
      <c r="AF4480" s="178">
        <v>29225.295706213579</v>
      </c>
      <c r="AG4480" s="178">
        <v>-61011.061878080567</v>
      </c>
      <c r="AH4480" s="178">
        <v>-7482.413908526476</v>
      </c>
      <c r="AI4480" t="s">
        <v>21</v>
      </c>
    </row>
    <row r="4481" spans="1:35" hidden="1" x14ac:dyDescent="0.25">
      <c r="A4481" s="179" t="b">
        <f>IF(E4481&lt;&gt;1,"",NOT(ISNA(VLOOKUP(P4481,Mapping!$P:$P,1,FALSE))))</f>
        <v>0</v>
      </c>
      <c r="B4481" s="180" t="str">
        <f t="shared" si="70"/>
        <v/>
      </c>
      <c r="E4481" s="183">
        <v>1</v>
      </c>
      <c r="F4481" t="s">
        <v>6397</v>
      </c>
      <c r="G4481" s="178">
        <v>6046639.2483799905</v>
      </c>
      <c r="H4481" t="s">
        <v>1266</v>
      </c>
      <c r="I4481" t="s">
        <v>303</v>
      </c>
      <c r="J4481" s="178">
        <v>1910341.1234070719</v>
      </c>
      <c r="K4481" s="178">
        <v>844173.22106001712</v>
      </c>
      <c r="L4481" t="s">
        <v>5</v>
      </c>
      <c r="M4481" t="s">
        <v>21</v>
      </c>
      <c r="N4481" t="s">
        <v>2829</v>
      </c>
      <c r="O4481" t="s">
        <v>21</v>
      </c>
      <c r="P4481" t="s">
        <v>2836</v>
      </c>
      <c r="Q4481" t="s">
        <v>2837</v>
      </c>
      <c r="R4481" t="s">
        <v>1259</v>
      </c>
      <c r="S4481" t="s">
        <v>21</v>
      </c>
      <c r="T4481" t="s">
        <v>1259</v>
      </c>
      <c r="U4481" t="s">
        <v>1259</v>
      </c>
      <c r="V4481" t="s">
        <v>2837</v>
      </c>
      <c r="W4481" t="s">
        <v>1259</v>
      </c>
      <c r="X4481" t="s">
        <v>21</v>
      </c>
      <c r="Y4481" t="s">
        <v>1259</v>
      </c>
      <c r="Z4481" t="s">
        <v>21</v>
      </c>
      <c r="AA4481" t="s">
        <v>6398</v>
      </c>
      <c r="AB4481" t="s">
        <v>6399</v>
      </c>
      <c r="AC4481" t="s">
        <v>10317</v>
      </c>
      <c r="AD4481" s="178">
        <v>2651726.9585154569</v>
      </c>
      <c r="AE4481" t="s">
        <v>808</v>
      </c>
      <c r="AF4481" s="178">
        <v>1539087.5727340819</v>
      </c>
      <c r="AG4481" s="178">
        <v>-3213016.8358193738</v>
      </c>
      <c r="AH4481" s="178">
        <v>-394045.29474845709</v>
      </c>
      <c r="AI4481" t="s">
        <v>21</v>
      </c>
    </row>
    <row r="4482" spans="1:35" hidden="1" x14ac:dyDescent="0.25">
      <c r="A4482" s="179" t="b">
        <f>IF(E4482&lt;&gt;1,"",NOT(ISNA(VLOOKUP(P4482,Mapping!$P:$P,1,FALSE))))</f>
        <v>0</v>
      </c>
      <c r="B4482" s="180" t="str">
        <f t="shared" si="70"/>
        <v/>
      </c>
      <c r="E4482" s="183">
        <v>1</v>
      </c>
      <c r="F4482" t="s">
        <v>6400</v>
      </c>
      <c r="G4482" s="178">
        <v>2108535.7355986019</v>
      </c>
      <c r="H4482" t="s">
        <v>1266</v>
      </c>
      <c r="I4482" t="s">
        <v>303</v>
      </c>
      <c r="J4482" s="178">
        <v>1162973.626249068</v>
      </c>
      <c r="K4482" s="178">
        <v>647292.60142441676</v>
      </c>
      <c r="L4482" t="s">
        <v>5</v>
      </c>
      <c r="M4482" t="s">
        <v>21</v>
      </c>
      <c r="N4482" t="s">
        <v>2829</v>
      </c>
      <c r="O4482" t="s">
        <v>21</v>
      </c>
      <c r="P4482" t="s">
        <v>2831</v>
      </c>
      <c r="Q4482" t="s">
        <v>2832</v>
      </c>
      <c r="R4482" t="s">
        <v>1259</v>
      </c>
      <c r="S4482" t="s">
        <v>21</v>
      </c>
      <c r="T4482" t="s">
        <v>1259</v>
      </c>
      <c r="U4482" t="s">
        <v>1259</v>
      </c>
      <c r="V4482" t="s">
        <v>2832</v>
      </c>
      <c r="W4482" t="s">
        <v>1259</v>
      </c>
      <c r="X4482" t="s">
        <v>21</v>
      </c>
      <c r="Y4482" t="s">
        <v>1259</v>
      </c>
      <c r="Z4482" t="s">
        <v>21</v>
      </c>
      <c r="AA4482" t="s">
        <v>6401</v>
      </c>
      <c r="AB4482" t="s">
        <v>6402</v>
      </c>
      <c r="AC4482" t="s">
        <v>6987</v>
      </c>
      <c r="AD4482" s="178">
        <v>1430777.8872818211</v>
      </c>
      <c r="AE4482" t="s">
        <v>814</v>
      </c>
      <c r="AF4482" s="178">
        <v>-974216.04954043194</v>
      </c>
      <c r="AG4482" s="178">
        <v>-961981.55703324033</v>
      </c>
      <c r="AH4482" s="178">
        <v>-877802.83164214808</v>
      </c>
      <c r="AI4482" t="s">
        <v>21</v>
      </c>
    </row>
    <row r="4483" spans="1:35" hidden="1" x14ac:dyDescent="0.25">
      <c r="A4483" s="179" t="b">
        <f>IF(E4483&lt;&gt;1,"",NOT(ISNA(VLOOKUP(P4483,Mapping!$P:$P,1,FALSE))))</f>
        <v>0</v>
      </c>
      <c r="B4483" s="180" t="str">
        <f t="shared" si="70"/>
        <v/>
      </c>
      <c r="E4483" s="183">
        <v>1</v>
      </c>
      <c r="F4483" t="s">
        <v>6400</v>
      </c>
      <c r="G4483" s="178">
        <v>314033.55996579182</v>
      </c>
      <c r="H4483" t="s">
        <v>1266</v>
      </c>
      <c r="I4483" t="s">
        <v>303</v>
      </c>
      <c r="J4483" s="178">
        <v>173206.80974545589</v>
      </c>
      <c r="K4483" s="178">
        <v>96404.152195751274</v>
      </c>
      <c r="L4483" t="s">
        <v>5</v>
      </c>
      <c r="M4483" t="s">
        <v>21</v>
      </c>
      <c r="N4483" t="s">
        <v>2829</v>
      </c>
      <c r="O4483" t="s">
        <v>21</v>
      </c>
      <c r="P4483" t="s">
        <v>2835</v>
      </c>
      <c r="Q4483" t="s">
        <v>2834</v>
      </c>
      <c r="R4483" t="s">
        <v>1259</v>
      </c>
      <c r="S4483" t="s">
        <v>21</v>
      </c>
      <c r="T4483" t="s">
        <v>1259</v>
      </c>
      <c r="U4483" t="s">
        <v>1259</v>
      </c>
      <c r="V4483" t="s">
        <v>2834</v>
      </c>
      <c r="W4483" t="s">
        <v>1259</v>
      </c>
      <c r="X4483" t="s">
        <v>21</v>
      </c>
      <c r="Y4483" t="s">
        <v>1259</v>
      </c>
      <c r="Z4483" t="s">
        <v>21</v>
      </c>
      <c r="AA4483" t="s">
        <v>6401</v>
      </c>
      <c r="AB4483" t="s">
        <v>6402</v>
      </c>
      <c r="AC4483" t="s">
        <v>6908</v>
      </c>
      <c r="AD4483" s="178">
        <v>213092.08370418541</v>
      </c>
      <c r="AE4483" t="s">
        <v>814</v>
      </c>
      <c r="AF4483" s="178">
        <v>-145094.3083618824</v>
      </c>
      <c r="AG4483" s="178">
        <v>-143272.17124011461</v>
      </c>
      <c r="AH4483" s="178">
        <v>-130735.06107326091</v>
      </c>
      <c r="AI4483" t="s">
        <v>21</v>
      </c>
    </row>
    <row r="4484" spans="1:35" hidden="1" x14ac:dyDescent="0.25">
      <c r="A4484" s="179" t="b">
        <f>IF(E4484&lt;&gt;1,"",NOT(ISNA(VLOOKUP(P4484,Mapping!$P:$P,1,FALSE))))</f>
        <v>0</v>
      </c>
      <c r="B4484" s="180" t="str">
        <f t="shared" si="70"/>
        <v/>
      </c>
      <c r="E4484" s="183">
        <v>1</v>
      </c>
      <c r="F4484" t="s">
        <v>6400</v>
      </c>
      <c r="G4484" s="178">
        <v>2209468.9216305348</v>
      </c>
      <c r="H4484" t="s">
        <v>1266</v>
      </c>
      <c r="I4484" t="s">
        <v>303</v>
      </c>
      <c r="J4484" s="178">
        <v>1218643.839177713</v>
      </c>
      <c r="K4484" s="178">
        <v>678277.7554598141</v>
      </c>
      <c r="L4484" t="s">
        <v>5</v>
      </c>
      <c r="M4484" t="s">
        <v>21</v>
      </c>
      <c r="N4484" t="s">
        <v>2829</v>
      </c>
      <c r="O4484" t="s">
        <v>21</v>
      </c>
      <c r="P4484" t="s">
        <v>2836</v>
      </c>
      <c r="Q4484" t="s">
        <v>2837</v>
      </c>
      <c r="R4484" t="s">
        <v>1259</v>
      </c>
      <c r="S4484" t="s">
        <v>21</v>
      </c>
      <c r="T4484" t="s">
        <v>1259</v>
      </c>
      <c r="U4484" t="s">
        <v>1259</v>
      </c>
      <c r="V4484" t="s">
        <v>2837</v>
      </c>
      <c r="W4484" t="s">
        <v>1259</v>
      </c>
      <c r="X4484" t="s">
        <v>21</v>
      </c>
      <c r="Y4484" t="s">
        <v>1259</v>
      </c>
      <c r="Z4484" t="s">
        <v>21</v>
      </c>
      <c r="AA4484" t="s">
        <v>6401</v>
      </c>
      <c r="AB4484" t="s">
        <v>6402</v>
      </c>
      <c r="AC4484" t="s">
        <v>10318</v>
      </c>
      <c r="AD4484" s="178">
        <v>1499267.5828697369</v>
      </c>
      <c r="AE4484" t="s">
        <v>814</v>
      </c>
      <c r="AF4484" s="178">
        <v>-1020850.653879089</v>
      </c>
      <c r="AG4484" s="178">
        <v>-1008030.510255159</v>
      </c>
      <c r="AH4484" s="178">
        <v>-919822.24587813276</v>
      </c>
      <c r="AI4484" t="s">
        <v>21</v>
      </c>
    </row>
    <row r="4485" spans="1:35" hidden="1" x14ac:dyDescent="0.25">
      <c r="A4485" s="179" t="b">
        <f>IF(E4485&lt;&gt;1,"",NOT(ISNA(VLOOKUP(P4485,Mapping!$P:$P,1,FALSE))))</f>
        <v>0</v>
      </c>
      <c r="B4485" s="180" t="str">
        <f t="shared" si="70"/>
        <v/>
      </c>
      <c r="E4485" s="183">
        <v>1</v>
      </c>
      <c r="F4485" t="s">
        <v>6403</v>
      </c>
      <c r="G4485" s="178">
        <v>681817.45169047231</v>
      </c>
      <c r="H4485" t="s">
        <v>1266</v>
      </c>
      <c r="I4485" t="s">
        <v>2920</v>
      </c>
      <c r="J4485" s="178">
        <v>323248.4322742736</v>
      </c>
      <c r="K4485" s="178">
        <v>148883.69364090031</v>
      </c>
      <c r="L4485" t="s">
        <v>5</v>
      </c>
      <c r="M4485" t="s">
        <v>21</v>
      </c>
      <c r="N4485" t="s">
        <v>2829</v>
      </c>
      <c r="O4485" t="s">
        <v>21</v>
      </c>
      <c r="P4485" t="s">
        <v>2831</v>
      </c>
      <c r="Q4485" t="s">
        <v>2832</v>
      </c>
      <c r="R4485" t="s">
        <v>1259</v>
      </c>
      <c r="S4485" t="s">
        <v>21</v>
      </c>
      <c r="T4485" t="s">
        <v>1259</v>
      </c>
      <c r="U4485" t="s">
        <v>1259</v>
      </c>
      <c r="V4485" t="s">
        <v>2832</v>
      </c>
      <c r="W4485" t="s">
        <v>1259</v>
      </c>
      <c r="X4485" t="s">
        <v>21</v>
      </c>
      <c r="Y4485" t="s">
        <v>1259</v>
      </c>
      <c r="Z4485" t="s">
        <v>21</v>
      </c>
      <c r="AA4485" t="s">
        <v>6404</v>
      </c>
      <c r="AB4485" t="s">
        <v>1259</v>
      </c>
      <c r="AC4485" t="s">
        <v>10319</v>
      </c>
      <c r="AD4485" s="178">
        <v>543909.79145667586</v>
      </c>
      <c r="AE4485" t="s">
        <v>814</v>
      </c>
      <c r="AF4485" s="178">
        <v>-418549.52951552148</v>
      </c>
      <c r="AG4485" s="178">
        <v>-433454.2619548993</v>
      </c>
      <c r="AH4485" s="178">
        <v>-166794.23273385889</v>
      </c>
      <c r="AI4485" t="s">
        <v>21</v>
      </c>
    </row>
    <row r="4486" spans="1:35" hidden="1" x14ac:dyDescent="0.25">
      <c r="A4486" s="179" t="b">
        <f>IF(E4486&lt;&gt;1,"",NOT(ISNA(VLOOKUP(P4486,Mapping!$P:$P,1,FALSE))))</f>
        <v>0</v>
      </c>
      <c r="B4486" s="180" t="str">
        <f t="shared" si="70"/>
        <v/>
      </c>
      <c r="E4486" s="183">
        <v>1</v>
      </c>
      <c r="F4486" t="s">
        <v>6403</v>
      </c>
      <c r="G4486" s="178">
        <v>961067.79713470978</v>
      </c>
      <c r="H4486" t="s">
        <v>1266</v>
      </c>
      <c r="I4486" t="s">
        <v>2920</v>
      </c>
      <c r="J4486" s="178">
        <v>455640.52073298732</v>
      </c>
      <c r="K4486" s="178">
        <v>209861.6324970469</v>
      </c>
      <c r="L4486" t="s">
        <v>5</v>
      </c>
      <c r="M4486" t="s">
        <v>21</v>
      </c>
      <c r="N4486" t="s">
        <v>2829</v>
      </c>
      <c r="O4486" t="s">
        <v>21</v>
      </c>
      <c r="P4486" t="s">
        <v>2835</v>
      </c>
      <c r="Q4486" t="s">
        <v>2834</v>
      </c>
      <c r="R4486" t="s">
        <v>1259</v>
      </c>
      <c r="S4486" t="s">
        <v>21</v>
      </c>
      <c r="T4486" t="s">
        <v>1259</v>
      </c>
      <c r="U4486" t="s">
        <v>1259</v>
      </c>
      <c r="V4486" t="s">
        <v>2834</v>
      </c>
      <c r="W4486" t="s">
        <v>1259</v>
      </c>
      <c r="X4486" t="s">
        <v>21</v>
      </c>
      <c r="Y4486" t="s">
        <v>1259</v>
      </c>
      <c r="Z4486" t="s">
        <v>21</v>
      </c>
      <c r="AA4486" t="s">
        <v>6404</v>
      </c>
      <c r="AB4486" t="s">
        <v>1259</v>
      </c>
      <c r="AC4486" t="s">
        <v>10320</v>
      </c>
      <c r="AD4486" s="178">
        <v>766677.62583550531</v>
      </c>
      <c r="AE4486" t="s">
        <v>814</v>
      </c>
      <c r="AF4486" s="178">
        <v>-589973.86078328872</v>
      </c>
      <c r="AG4486" s="178">
        <v>-610983.08889395022</v>
      </c>
      <c r="AH4486" s="178">
        <v>-235107.74831424549</v>
      </c>
      <c r="AI4486" t="s">
        <v>21</v>
      </c>
    </row>
    <row r="4487" spans="1:35" hidden="1" x14ac:dyDescent="0.25">
      <c r="A4487" s="179" t="b">
        <f>IF(E4487&lt;&gt;1,"",NOT(ISNA(VLOOKUP(P4487,Mapping!$P:$P,1,FALSE))))</f>
        <v>0</v>
      </c>
      <c r="B4487" s="180" t="str">
        <f t="shared" si="70"/>
        <v/>
      </c>
      <c r="E4487" s="183">
        <v>1</v>
      </c>
      <c r="F4487" t="s">
        <v>6403</v>
      </c>
      <c r="G4487" s="178">
        <v>575078.74587157485</v>
      </c>
      <c r="H4487" t="s">
        <v>1266</v>
      </c>
      <c r="I4487" t="s">
        <v>2920</v>
      </c>
      <c r="J4487" s="178">
        <v>272643.80308298848</v>
      </c>
      <c r="K4487" s="178">
        <v>125575.91127574421</v>
      </c>
      <c r="L4487" t="s">
        <v>5</v>
      </c>
      <c r="M4487" t="s">
        <v>21</v>
      </c>
      <c r="N4487" t="s">
        <v>2829</v>
      </c>
      <c r="O4487" t="s">
        <v>21</v>
      </c>
      <c r="P4487" t="s">
        <v>2836</v>
      </c>
      <c r="Q4487" t="s">
        <v>2837</v>
      </c>
      <c r="R4487" t="s">
        <v>1259</v>
      </c>
      <c r="S4487" t="s">
        <v>21</v>
      </c>
      <c r="T4487" t="s">
        <v>1259</v>
      </c>
      <c r="U4487" t="s">
        <v>1259</v>
      </c>
      <c r="V4487" t="s">
        <v>2837</v>
      </c>
      <c r="W4487" t="s">
        <v>1259</v>
      </c>
      <c r="X4487" t="s">
        <v>21</v>
      </c>
      <c r="Y4487" t="s">
        <v>1259</v>
      </c>
      <c r="Z4487" t="s">
        <v>21</v>
      </c>
      <c r="AA4487" t="s">
        <v>6404</v>
      </c>
      <c r="AB4487" t="s">
        <v>1259</v>
      </c>
      <c r="AC4487" t="s">
        <v>10321</v>
      </c>
      <c r="AD4487" s="178">
        <v>458760.56701489788</v>
      </c>
      <c r="AE4487" t="s">
        <v>814</v>
      </c>
      <c r="AF4487" s="178">
        <v>-353025.48786650161</v>
      </c>
      <c r="AG4487" s="178">
        <v>-365596.88042551727</v>
      </c>
      <c r="AH4487" s="178">
        <v>-140682.55064662709</v>
      </c>
      <c r="AI4487" t="s">
        <v>21</v>
      </c>
    </row>
    <row r="4488" spans="1:35" hidden="1" x14ac:dyDescent="0.25">
      <c r="A4488" s="179" t="b">
        <f>IF(E4488&lt;&gt;1,"",NOT(ISNA(VLOOKUP(P4488,Mapping!$P:$P,1,FALSE))))</f>
        <v>0</v>
      </c>
      <c r="B4488" s="180" t="str">
        <f t="shared" si="70"/>
        <v/>
      </c>
      <c r="E4488" s="183">
        <v>1</v>
      </c>
      <c r="F4488" t="s">
        <v>6405</v>
      </c>
      <c r="G4488" s="178">
        <v>747825.46019950404</v>
      </c>
      <c r="H4488" t="s">
        <v>1266</v>
      </c>
      <c r="I4488" t="s">
        <v>303</v>
      </c>
      <c r="J4488" s="178">
        <v>301301.17486282112</v>
      </c>
      <c r="K4488" s="178">
        <v>125144.59395691349</v>
      </c>
      <c r="L4488" t="s">
        <v>5</v>
      </c>
      <c r="M4488" t="s">
        <v>21</v>
      </c>
      <c r="N4488" t="s">
        <v>2829</v>
      </c>
      <c r="O4488" t="s">
        <v>21</v>
      </c>
      <c r="P4488" t="s">
        <v>2831</v>
      </c>
      <c r="Q4488" t="s">
        <v>2832</v>
      </c>
      <c r="R4488" t="s">
        <v>1259</v>
      </c>
      <c r="S4488" t="s">
        <v>21</v>
      </c>
      <c r="T4488" t="s">
        <v>1259</v>
      </c>
      <c r="U4488" t="s">
        <v>1259</v>
      </c>
      <c r="V4488" t="s">
        <v>2832</v>
      </c>
      <c r="W4488" t="s">
        <v>1259</v>
      </c>
      <c r="X4488" t="s">
        <v>21</v>
      </c>
      <c r="Y4488" t="s">
        <v>1259</v>
      </c>
      <c r="Z4488" t="s">
        <v>21</v>
      </c>
      <c r="AA4488" t="s">
        <v>6406</v>
      </c>
      <c r="AB4488" t="s">
        <v>6407</v>
      </c>
      <c r="AC4488" t="s">
        <v>12447</v>
      </c>
      <c r="AD4488" s="178">
        <v>512444.09377825528</v>
      </c>
      <c r="AE4488" t="s">
        <v>808</v>
      </c>
      <c r="AF4488" s="178">
        <v>89812.57138903637</v>
      </c>
      <c r="AG4488" s="178">
        <v>346519.42805446952</v>
      </c>
      <c r="AH4488" s="178">
        <v>-112797.5352461314</v>
      </c>
      <c r="AI4488" t="s">
        <v>21</v>
      </c>
    </row>
    <row r="4489" spans="1:35" hidden="1" x14ac:dyDescent="0.25">
      <c r="A4489" s="179" t="b">
        <f>IF(E4489&lt;&gt;1,"",NOT(ISNA(VLOOKUP(P4489,Mapping!$P:$P,1,FALSE))))</f>
        <v>0</v>
      </c>
      <c r="B4489" s="180" t="str">
        <f t="shared" si="70"/>
        <v/>
      </c>
      <c r="E4489" s="183">
        <v>1</v>
      </c>
      <c r="F4489" t="s">
        <v>6405</v>
      </c>
      <c r="G4489" s="178">
        <v>2410096.1156984018</v>
      </c>
      <c r="H4489" t="s">
        <v>1266</v>
      </c>
      <c r="I4489" t="s">
        <v>303</v>
      </c>
      <c r="J4489" s="178">
        <v>971035.1276332906</v>
      </c>
      <c r="K4489" s="178">
        <v>403316.70402843453</v>
      </c>
      <c r="L4489" t="s">
        <v>5</v>
      </c>
      <c r="M4489" t="s">
        <v>21</v>
      </c>
      <c r="N4489" t="s">
        <v>2829</v>
      </c>
      <c r="O4489" t="s">
        <v>21</v>
      </c>
      <c r="P4489" t="s">
        <v>2836</v>
      </c>
      <c r="Q4489" t="s">
        <v>2837</v>
      </c>
      <c r="R4489" t="s">
        <v>1259</v>
      </c>
      <c r="S4489" t="s">
        <v>21</v>
      </c>
      <c r="T4489" t="s">
        <v>1259</v>
      </c>
      <c r="U4489" t="s">
        <v>1259</v>
      </c>
      <c r="V4489" t="s">
        <v>2837</v>
      </c>
      <c r="W4489" t="s">
        <v>1259</v>
      </c>
      <c r="X4489" t="s">
        <v>21</v>
      </c>
      <c r="Y4489" t="s">
        <v>1259</v>
      </c>
      <c r="Z4489" t="s">
        <v>21</v>
      </c>
      <c r="AA4489" t="s">
        <v>6406</v>
      </c>
      <c r="AB4489" t="s">
        <v>6407</v>
      </c>
      <c r="AC4489" t="s">
        <v>10322</v>
      </c>
      <c r="AD4489" s="178">
        <v>1651507.718924253</v>
      </c>
      <c r="AE4489" t="s">
        <v>808</v>
      </c>
      <c r="AF4489" s="178">
        <v>289448.46219578531</v>
      </c>
      <c r="AG4489" s="178">
        <v>1116764.7693424469</v>
      </c>
      <c r="AH4489" s="178">
        <v>-363524.53349813749</v>
      </c>
      <c r="AI4489" t="s">
        <v>21</v>
      </c>
    </row>
    <row r="4490" spans="1:35" hidden="1" x14ac:dyDescent="0.25">
      <c r="A4490" s="179" t="b">
        <f>IF(E4490&lt;&gt;1,"",NOT(ISNA(VLOOKUP(P4490,Mapping!$P:$P,1,FALSE))))</f>
        <v>0</v>
      </c>
      <c r="B4490" s="180" t="str">
        <f t="shared" si="70"/>
        <v/>
      </c>
      <c r="E4490" s="183">
        <v>1</v>
      </c>
      <c r="F4490" t="s">
        <v>6408</v>
      </c>
      <c r="G4490" s="178">
        <v>1607281.1133739341</v>
      </c>
      <c r="H4490" t="s">
        <v>1266</v>
      </c>
      <c r="I4490" t="s">
        <v>303</v>
      </c>
      <c r="J4490" s="178">
        <v>590985.06847413967</v>
      </c>
      <c r="K4490" s="178">
        <v>397780.45742424391</v>
      </c>
      <c r="L4490" t="s">
        <v>5</v>
      </c>
      <c r="M4490" t="s">
        <v>21</v>
      </c>
      <c r="N4490" t="s">
        <v>2829</v>
      </c>
      <c r="O4490" t="s">
        <v>21</v>
      </c>
      <c r="P4490" t="s">
        <v>2831</v>
      </c>
      <c r="Q4490" t="s">
        <v>2832</v>
      </c>
      <c r="R4490" t="s">
        <v>1259</v>
      </c>
      <c r="S4490" t="s">
        <v>21</v>
      </c>
      <c r="T4490" t="s">
        <v>1259</v>
      </c>
      <c r="U4490" t="s">
        <v>1259</v>
      </c>
      <c r="V4490" t="s">
        <v>2832</v>
      </c>
      <c r="W4490" t="s">
        <v>1259</v>
      </c>
      <c r="X4490" t="s">
        <v>21</v>
      </c>
      <c r="Y4490" t="s">
        <v>1259</v>
      </c>
      <c r="Z4490" t="s">
        <v>21</v>
      </c>
      <c r="AA4490" t="s">
        <v>6409</v>
      </c>
      <c r="AB4490" t="s">
        <v>6410</v>
      </c>
      <c r="AC4490" t="s">
        <v>12448</v>
      </c>
      <c r="AD4490" s="178">
        <v>941843.3949916102</v>
      </c>
      <c r="AE4490" t="s">
        <v>819</v>
      </c>
      <c r="AF4490" s="178">
        <v>-864312.5679357578</v>
      </c>
      <c r="AG4490" s="178">
        <v>-733293.13889699208</v>
      </c>
      <c r="AH4490" s="178">
        <v>-855441.82505325961</v>
      </c>
      <c r="AI4490" t="s">
        <v>21</v>
      </c>
    </row>
    <row r="4491" spans="1:35" hidden="1" x14ac:dyDescent="0.25">
      <c r="A4491" s="179" t="b">
        <f>IF(E4491&lt;&gt;1,"",NOT(ISNA(VLOOKUP(P4491,Mapping!$P:$P,1,FALSE))))</f>
        <v>0</v>
      </c>
      <c r="B4491" s="180" t="str">
        <f t="shared" si="70"/>
        <v/>
      </c>
      <c r="E4491" s="183">
        <v>1</v>
      </c>
      <c r="F4491" t="s">
        <v>6408</v>
      </c>
      <c r="G4491" s="178">
        <v>7270421.3105531782</v>
      </c>
      <c r="H4491" t="s">
        <v>1266</v>
      </c>
      <c r="I4491" t="s">
        <v>303</v>
      </c>
      <c r="J4491" s="178">
        <v>2673278.744023589</v>
      </c>
      <c r="K4491" s="178">
        <v>1799331.4862687469</v>
      </c>
      <c r="L4491" t="s">
        <v>5</v>
      </c>
      <c r="M4491" t="s">
        <v>21</v>
      </c>
      <c r="N4491" t="s">
        <v>2829</v>
      </c>
      <c r="O4491" t="s">
        <v>21</v>
      </c>
      <c r="P4491" t="s">
        <v>2835</v>
      </c>
      <c r="Q4491" t="s">
        <v>2834</v>
      </c>
      <c r="R4491" t="s">
        <v>1259</v>
      </c>
      <c r="S4491" t="s">
        <v>21</v>
      </c>
      <c r="T4491" t="s">
        <v>1259</v>
      </c>
      <c r="U4491" t="s">
        <v>1259</v>
      </c>
      <c r="V4491" t="s">
        <v>2834</v>
      </c>
      <c r="W4491" t="s">
        <v>1259</v>
      </c>
      <c r="X4491" t="s">
        <v>21</v>
      </c>
      <c r="Y4491" t="s">
        <v>1259</v>
      </c>
      <c r="Z4491" t="s">
        <v>21</v>
      </c>
      <c r="AA4491" t="s">
        <v>6409</v>
      </c>
      <c r="AB4491" t="s">
        <v>6410</v>
      </c>
      <c r="AC4491" t="s">
        <v>10323</v>
      </c>
      <c r="AD4491" s="178">
        <v>4260361.3227163581</v>
      </c>
      <c r="AE4491" t="s">
        <v>819</v>
      </c>
      <c r="AF4491" s="178">
        <v>-3909656.1644454049</v>
      </c>
      <c r="AG4491" s="178">
        <v>-3316999.1357191941</v>
      </c>
      <c r="AH4491" s="178">
        <v>-3869529.9926409172</v>
      </c>
      <c r="AI4491" t="s">
        <v>21</v>
      </c>
    </row>
    <row r="4492" spans="1:35" hidden="1" x14ac:dyDescent="0.25">
      <c r="A4492" s="179" t="b">
        <f>IF(E4492&lt;&gt;1,"",NOT(ISNA(VLOOKUP(P4492,Mapping!$P:$P,1,FALSE))))</f>
        <v>0</v>
      </c>
      <c r="B4492" s="180" t="str">
        <f t="shared" si="70"/>
        <v/>
      </c>
      <c r="E4492" s="183">
        <v>1</v>
      </c>
      <c r="F4492" t="s">
        <v>6411</v>
      </c>
      <c r="G4492" s="178">
        <v>257383.13234367449</v>
      </c>
      <c r="H4492" t="s">
        <v>1266</v>
      </c>
      <c r="I4492" t="s">
        <v>2830</v>
      </c>
      <c r="J4492" s="178">
        <v>103399.06742528611</v>
      </c>
      <c r="K4492" s="178">
        <v>55882.310083411139</v>
      </c>
      <c r="L4492" t="s">
        <v>5</v>
      </c>
      <c r="M4492" t="s">
        <v>21</v>
      </c>
      <c r="N4492" t="s">
        <v>2829</v>
      </c>
      <c r="O4492" t="s">
        <v>21</v>
      </c>
      <c r="P4492" t="s">
        <v>2831</v>
      </c>
      <c r="Q4492" t="s">
        <v>2832</v>
      </c>
      <c r="R4492" t="s">
        <v>1259</v>
      </c>
      <c r="S4492" t="s">
        <v>21</v>
      </c>
      <c r="T4492" t="s">
        <v>1259</v>
      </c>
      <c r="U4492" t="s">
        <v>1259</v>
      </c>
      <c r="V4492" t="s">
        <v>2832</v>
      </c>
      <c r="W4492" t="s">
        <v>1259</v>
      </c>
      <c r="X4492" t="s">
        <v>21</v>
      </c>
      <c r="Y4492" t="s">
        <v>1259</v>
      </c>
      <c r="Z4492" t="s">
        <v>21</v>
      </c>
      <c r="AA4492" t="s">
        <v>6412</v>
      </c>
      <c r="AB4492" t="s">
        <v>1259</v>
      </c>
      <c r="AC4492" t="s">
        <v>10324</v>
      </c>
      <c r="AD4492" s="178">
        <v>173106.04610579219</v>
      </c>
      <c r="AE4492" t="s">
        <v>819</v>
      </c>
      <c r="AF4492" s="178">
        <v>-141390.86252613901</v>
      </c>
      <c r="AG4492" s="178">
        <v>-110378.2071551783</v>
      </c>
      <c r="AH4492" s="178">
        <v>-153854.70949433991</v>
      </c>
      <c r="AI4492" t="s">
        <v>21</v>
      </c>
    </row>
    <row r="4493" spans="1:35" hidden="1" x14ac:dyDescent="0.25">
      <c r="A4493" s="179" t="b">
        <f>IF(E4493&lt;&gt;1,"",NOT(ISNA(VLOOKUP(P4493,Mapping!$P:$P,1,FALSE))))</f>
        <v>0</v>
      </c>
      <c r="B4493" s="180" t="str">
        <f t="shared" si="70"/>
        <v/>
      </c>
      <c r="E4493" s="183">
        <v>1</v>
      </c>
      <c r="F4493" t="s">
        <v>6411</v>
      </c>
      <c r="G4493" s="178">
        <v>1992156.7393742511</v>
      </c>
      <c r="H4493" t="s">
        <v>1266</v>
      </c>
      <c r="I4493" t="s">
        <v>2830</v>
      </c>
      <c r="J4493" s="178">
        <v>800313.31944957748</v>
      </c>
      <c r="K4493" s="178">
        <v>432531.53239202622</v>
      </c>
      <c r="L4493" t="s">
        <v>5</v>
      </c>
      <c r="M4493" t="s">
        <v>21</v>
      </c>
      <c r="N4493" t="s">
        <v>2829</v>
      </c>
      <c r="O4493" t="s">
        <v>21</v>
      </c>
      <c r="P4493" t="s">
        <v>2836</v>
      </c>
      <c r="Q4493" t="s">
        <v>2837</v>
      </c>
      <c r="R4493" t="s">
        <v>1259</v>
      </c>
      <c r="S4493" t="s">
        <v>21</v>
      </c>
      <c r="T4493" t="s">
        <v>1259</v>
      </c>
      <c r="U4493" t="s">
        <v>1259</v>
      </c>
      <c r="V4493" t="s">
        <v>2837</v>
      </c>
      <c r="W4493" t="s">
        <v>1259</v>
      </c>
      <c r="X4493" t="s">
        <v>21</v>
      </c>
      <c r="Y4493" t="s">
        <v>1259</v>
      </c>
      <c r="Z4493" t="s">
        <v>21</v>
      </c>
      <c r="AA4493" t="s">
        <v>6412</v>
      </c>
      <c r="AB4493" t="s">
        <v>1259</v>
      </c>
      <c r="AC4493" t="s">
        <v>10325</v>
      </c>
      <c r="AD4493" s="178">
        <v>1339848.3934666431</v>
      </c>
      <c r="AE4493" t="s">
        <v>819</v>
      </c>
      <c r="AF4493" s="178">
        <v>-1094371.480766962</v>
      </c>
      <c r="AG4493" s="178">
        <v>-854332.16723240213</v>
      </c>
      <c r="AH4493" s="178">
        <v>-1190842.203265887</v>
      </c>
      <c r="AI4493" t="s">
        <v>21</v>
      </c>
    </row>
    <row r="4494" spans="1:35" hidden="1" x14ac:dyDescent="0.25">
      <c r="A4494" s="179" t="b">
        <f>IF(E4494&lt;&gt;1,"",NOT(ISNA(VLOOKUP(P4494,Mapping!$P:$P,1,FALSE))))</f>
        <v>0</v>
      </c>
      <c r="B4494" s="180" t="str">
        <f t="shared" si="70"/>
        <v/>
      </c>
      <c r="E4494" s="183">
        <v>1</v>
      </c>
      <c r="F4494" t="s">
        <v>6413</v>
      </c>
      <c r="G4494" s="178">
        <v>2535794.8354837862</v>
      </c>
      <c r="H4494" t="s">
        <v>1266</v>
      </c>
      <c r="I4494" t="s">
        <v>402</v>
      </c>
      <c r="J4494" s="178">
        <v>787348.34971884033</v>
      </c>
      <c r="K4494" s="178">
        <v>462802.18766216649</v>
      </c>
      <c r="L4494" t="s">
        <v>5</v>
      </c>
      <c r="M4494" t="s">
        <v>21</v>
      </c>
      <c r="N4494" t="s">
        <v>2829</v>
      </c>
      <c r="O4494" t="s">
        <v>21</v>
      </c>
      <c r="P4494" t="s">
        <v>2831</v>
      </c>
      <c r="Q4494" t="s">
        <v>2832</v>
      </c>
      <c r="R4494" t="s">
        <v>1259</v>
      </c>
      <c r="S4494" t="s">
        <v>21</v>
      </c>
      <c r="T4494" t="s">
        <v>1259</v>
      </c>
      <c r="U4494" t="s">
        <v>1259</v>
      </c>
      <c r="V4494" t="s">
        <v>2832</v>
      </c>
      <c r="W4494" t="s">
        <v>1259</v>
      </c>
      <c r="X4494" t="s">
        <v>21</v>
      </c>
      <c r="Y4494" t="s">
        <v>1259</v>
      </c>
      <c r="Z4494" t="s">
        <v>21</v>
      </c>
      <c r="AA4494" t="s">
        <v>6414</v>
      </c>
      <c r="AB4494" t="s">
        <v>1259</v>
      </c>
      <c r="AC4494" t="s">
        <v>10326</v>
      </c>
      <c r="AD4494" s="178">
        <v>1242205.893159318</v>
      </c>
      <c r="AE4494" t="s">
        <v>814</v>
      </c>
      <c r="AF4494" s="178">
        <v>-640130.68830963573</v>
      </c>
      <c r="AG4494" s="178">
        <v>526279.13665915933</v>
      </c>
      <c r="AH4494" s="178">
        <v>-749458.5216683792</v>
      </c>
      <c r="AI4494" t="s">
        <v>21</v>
      </c>
    </row>
    <row r="4495" spans="1:35" hidden="1" x14ac:dyDescent="0.25">
      <c r="A4495" s="179" t="b">
        <f>IF(E4495&lt;&gt;1,"",NOT(ISNA(VLOOKUP(P4495,Mapping!$P:$P,1,FALSE))))</f>
        <v>0</v>
      </c>
      <c r="B4495" s="180" t="str">
        <f t="shared" si="70"/>
        <v/>
      </c>
      <c r="E4495" s="183">
        <v>1</v>
      </c>
      <c r="F4495" t="s">
        <v>6413</v>
      </c>
      <c r="G4495" s="178">
        <v>385092.91173993872</v>
      </c>
      <c r="H4495" t="s">
        <v>1266</v>
      </c>
      <c r="I4495" t="s">
        <v>402</v>
      </c>
      <c r="J4495" s="178">
        <v>119568.92738486</v>
      </c>
      <c r="K4495" s="178">
        <v>70282.43748766667</v>
      </c>
      <c r="L4495" t="s">
        <v>5</v>
      </c>
      <c r="M4495" t="s">
        <v>21</v>
      </c>
      <c r="N4495" t="s">
        <v>2829</v>
      </c>
      <c r="O4495" t="s">
        <v>21</v>
      </c>
      <c r="P4495" t="s">
        <v>2835</v>
      </c>
      <c r="Q4495" t="s">
        <v>2834</v>
      </c>
      <c r="R4495" t="s">
        <v>1259</v>
      </c>
      <c r="S4495" t="s">
        <v>21</v>
      </c>
      <c r="T4495" t="s">
        <v>1259</v>
      </c>
      <c r="U4495" t="s">
        <v>1259</v>
      </c>
      <c r="V4495" t="s">
        <v>2834</v>
      </c>
      <c r="W4495" t="s">
        <v>1259</v>
      </c>
      <c r="X4495" t="s">
        <v>21</v>
      </c>
      <c r="Y4495" t="s">
        <v>1259</v>
      </c>
      <c r="Z4495" t="s">
        <v>21</v>
      </c>
      <c r="AA4495" t="s">
        <v>6414</v>
      </c>
      <c r="AB4495" t="s">
        <v>1259</v>
      </c>
      <c r="AC4495" t="s">
        <v>7220</v>
      </c>
      <c r="AD4495" s="178">
        <v>188644.8689315865</v>
      </c>
      <c r="AE4495" t="s">
        <v>814</v>
      </c>
      <c r="AF4495" s="178">
        <v>-97212.040661096747</v>
      </c>
      <c r="AG4495" s="178">
        <v>79922.224893005274</v>
      </c>
      <c r="AH4495" s="178">
        <v>-113814.8718890833</v>
      </c>
      <c r="AI4495" t="s">
        <v>21</v>
      </c>
    </row>
    <row r="4496" spans="1:35" hidden="1" x14ac:dyDescent="0.25">
      <c r="A4496" s="179" t="b">
        <f>IF(E4496&lt;&gt;1,"",NOT(ISNA(VLOOKUP(P4496,Mapping!$P:$P,1,FALSE))))</f>
        <v>0</v>
      </c>
      <c r="B4496" s="180" t="str">
        <f t="shared" si="70"/>
        <v/>
      </c>
      <c r="E4496" s="183">
        <v>1</v>
      </c>
      <c r="F4496" t="s">
        <v>6413</v>
      </c>
      <c r="G4496" s="178">
        <v>2233928.7796689509</v>
      </c>
      <c r="H4496" t="s">
        <v>1266</v>
      </c>
      <c r="I4496" t="s">
        <v>402</v>
      </c>
      <c r="J4496" s="178">
        <v>693620.83771505381</v>
      </c>
      <c r="K4496" s="178">
        <v>407709.29565956793</v>
      </c>
      <c r="L4496" t="s">
        <v>5</v>
      </c>
      <c r="M4496" t="s">
        <v>21</v>
      </c>
      <c r="N4496" t="s">
        <v>2829</v>
      </c>
      <c r="O4496" t="s">
        <v>21</v>
      </c>
      <c r="P4496" t="s">
        <v>2836</v>
      </c>
      <c r="Q4496" t="s">
        <v>2837</v>
      </c>
      <c r="R4496" t="s">
        <v>1259</v>
      </c>
      <c r="S4496" t="s">
        <v>21</v>
      </c>
      <c r="T4496" t="s">
        <v>1259</v>
      </c>
      <c r="U4496" t="s">
        <v>1259</v>
      </c>
      <c r="V4496" t="s">
        <v>2837</v>
      </c>
      <c r="W4496" t="s">
        <v>1259</v>
      </c>
      <c r="X4496" t="s">
        <v>21</v>
      </c>
      <c r="Y4496" t="s">
        <v>1259</v>
      </c>
      <c r="Z4496" t="s">
        <v>21</v>
      </c>
      <c r="AA4496" t="s">
        <v>6414</v>
      </c>
      <c r="AB4496" t="s">
        <v>1259</v>
      </c>
      <c r="AC4496" t="s">
        <v>10327</v>
      </c>
      <c r="AD4496" s="178">
        <v>1094331.2353870131</v>
      </c>
      <c r="AE4496" t="s">
        <v>814</v>
      </c>
      <c r="AF4496" s="178">
        <v>-563928.25924001471</v>
      </c>
      <c r="AG4496" s="178">
        <v>463629.82251989888</v>
      </c>
      <c r="AH4496" s="178">
        <v>-660241.49008242763</v>
      </c>
      <c r="AI4496" t="s">
        <v>21</v>
      </c>
    </row>
    <row r="4497" spans="1:35" hidden="1" x14ac:dyDescent="0.25">
      <c r="A4497" s="179" t="b">
        <f>IF(E4497&lt;&gt;1,"",NOT(ISNA(VLOOKUP(P4497,Mapping!$P:$P,1,FALSE))))</f>
        <v>0</v>
      </c>
      <c r="B4497" s="180" t="str">
        <f t="shared" si="70"/>
        <v/>
      </c>
      <c r="E4497" s="183">
        <v>1</v>
      </c>
      <c r="F4497" t="s">
        <v>6415</v>
      </c>
      <c r="G4497" s="178">
        <v>23767411.484864239</v>
      </c>
      <c r="H4497" t="s">
        <v>1266</v>
      </c>
      <c r="I4497" t="s">
        <v>303</v>
      </c>
      <c r="J4497" s="178">
        <v>6354067.2246143101</v>
      </c>
      <c r="K4497" s="178">
        <v>4183538.4155111331</v>
      </c>
      <c r="L4497" t="s">
        <v>5</v>
      </c>
      <c r="M4497" t="s">
        <v>21</v>
      </c>
      <c r="N4497" t="s">
        <v>2829</v>
      </c>
      <c r="O4497" t="s">
        <v>21</v>
      </c>
      <c r="P4497" t="s">
        <v>2831</v>
      </c>
      <c r="Q4497" t="s">
        <v>2832</v>
      </c>
      <c r="R4497" t="s">
        <v>1259</v>
      </c>
      <c r="S4497" t="s">
        <v>21</v>
      </c>
      <c r="T4497" t="s">
        <v>1259</v>
      </c>
      <c r="U4497" t="s">
        <v>1259</v>
      </c>
      <c r="V4497" t="s">
        <v>2832</v>
      </c>
      <c r="W4497" t="s">
        <v>1259</v>
      </c>
      <c r="X4497" t="s">
        <v>21</v>
      </c>
      <c r="Y4497" t="s">
        <v>1259</v>
      </c>
      <c r="Z4497" t="s">
        <v>21</v>
      </c>
      <c r="AA4497" t="s">
        <v>6416</v>
      </c>
      <c r="AB4497" t="s">
        <v>6417</v>
      </c>
      <c r="AC4497" t="s">
        <v>12449</v>
      </c>
      <c r="AD4497" s="178">
        <v>8706503.2414073274</v>
      </c>
      <c r="AE4497" t="s">
        <v>809</v>
      </c>
      <c r="AF4497" s="178">
        <v>-2953545.6969286501</v>
      </c>
      <c r="AG4497" s="178">
        <v>-10843454.593084481</v>
      </c>
      <c r="AH4497" s="178">
        <v>-5984905.3035696931</v>
      </c>
      <c r="AI4497" t="s">
        <v>21</v>
      </c>
    </row>
    <row r="4498" spans="1:35" hidden="1" x14ac:dyDescent="0.25">
      <c r="A4498" s="179" t="b">
        <f>IF(E4498&lt;&gt;1,"",NOT(ISNA(VLOOKUP(P4498,Mapping!$P:$P,1,FALSE))))</f>
        <v>0</v>
      </c>
      <c r="B4498" s="180" t="str">
        <f t="shared" si="70"/>
        <v/>
      </c>
      <c r="E4498" s="183">
        <v>1</v>
      </c>
      <c r="F4498" t="s">
        <v>6415</v>
      </c>
      <c r="G4498" s="178">
        <v>21446147.364753779</v>
      </c>
      <c r="H4498" t="s">
        <v>1266</v>
      </c>
      <c r="I4498" t="s">
        <v>303</v>
      </c>
      <c r="J4498" s="178">
        <v>5733491.9350141007</v>
      </c>
      <c r="K4498" s="178">
        <v>3774949.637334167</v>
      </c>
      <c r="L4498" t="s">
        <v>5</v>
      </c>
      <c r="M4498" t="s">
        <v>21</v>
      </c>
      <c r="N4498" t="s">
        <v>2829</v>
      </c>
      <c r="O4498" t="s">
        <v>21</v>
      </c>
      <c r="P4498" t="s">
        <v>2833</v>
      </c>
      <c r="Q4498" t="s">
        <v>2834</v>
      </c>
      <c r="R4498" t="s">
        <v>1259</v>
      </c>
      <c r="S4498" t="s">
        <v>21</v>
      </c>
      <c r="T4498" t="s">
        <v>1259</v>
      </c>
      <c r="U4498" t="s">
        <v>1259</v>
      </c>
      <c r="V4498" t="s">
        <v>2834</v>
      </c>
      <c r="W4498" t="s">
        <v>1259</v>
      </c>
      <c r="X4498" t="s">
        <v>21</v>
      </c>
      <c r="Y4498" t="s">
        <v>1259</v>
      </c>
      <c r="Z4498" t="s">
        <v>21</v>
      </c>
      <c r="AA4498" t="s">
        <v>6416</v>
      </c>
      <c r="AB4498" t="s">
        <v>6417</v>
      </c>
      <c r="AC4498" t="s">
        <v>10328</v>
      </c>
      <c r="AD4498" s="178">
        <v>7856175.3208100107</v>
      </c>
      <c r="AE4498" t="s">
        <v>809</v>
      </c>
      <c r="AF4498" s="178">
        <v>-2665085.1862940271</v>
      </c>
      <c r="AG4498" s="178">
        <v>-9784419.5315253641</v>
      </c>
      <c r="AH4498" s="178">
        <v>-5400384.5217301399</v>
      </c>
      <c r="AI4498" t="s">
        <v>21</v>
      </c>
    </row>
    <row r="4499" spans="1:35" hidden="1" x14ac:dyDescent="0.25">
      <c r="A4499" s="179" t="b">
        <f>IF(E4499&lt;&gt;1,"",NOT(ISNA(VLOOKUP(P4499,Mapping!$P:$P,1,FALSE))))</f>
        <v>0</v>
      </c>
      <c r="B4499" s="180" t="str">
        <f t="shared" si="70"/>
        <v/>
      </c>
      <c r="E4499" s="183">
        <v>1</v>
      </c>
      <c r="F4499" t="s">
        <v>6415</v>
      </c>
      <c r="G4499" s="178">
        <v>40817497.72360494</v>
      </c>
      <c r="H4499" t="s">
        <v>1266</v>
      </c>
      <c r="I4499" t="s">
        <v>303</v>
      </c>
      <c r="J4499" s="178">
        <v>10912300.005471511</v>
      </c>
      <c r="K4499" s="178">
        <v>7184693.6238927664</v>
      </c>
      <c r="L4499" t="s">
        <v>5</v>
      </c>
      <c r="M4499" t="s">
        <v>21</v>
      </c>
      <c r="N4499" t="s">
        <v>2829</v>
      </c>
      <c r="O4499" t="s">
        <v>21</v>
      </c>
      <c r="P4499" t="s">
        <v>2843</v>
      </c>
      <c r="Q4499" t="s">
        <v>2834</v>
      </c>
      <c r="R4499" t="s">
        <v>1259</v>
      </c>
      <c r="S4499" t="s">
        <v>21</v>
      </c>
      <c r="T4499" t="s">
        <v>1259</v>
      </c>
      <c r="U4499" t="s">
        <v>1259</v>
      </c>
      <c r="V4499" t="s">
        <v>2834</v>
      </c>
      <c r="W4499" t="s">
        <v>1259</v>
      </c>
      <c r="X4499" t="s">
        <v>21</v>
      </c>
      <c r="Y4499" t="s">
        <v>1259</v>
      </c>
      <c r="Z4499" t="s">
        <v>21</v>
      </c>
      <c r="AA4499" t="s">
        <v>6416</v>
      </c>
      <c r="AB4499" t="s">
        <v>6417</v>
      </c>
      <c r="AC4499" t="s">
        <v>10329</v>
      </c>
      <c r="AD4499" s="178">
        <v>14952308.81423563</v>
      </c>
      <c r="AE4499" t="s">
        <v>809</v>
      </c>
      <c r="AF4499" s="178">
        <v>-5072338.013658829</v>
      </c>
      <c r="AG4499" s="178">
        <v>-18622250.195445191</v>
      </c>
      <c r="AH4499" s="178">
        <v>-10278311.492188251</v>
      </c>
      <c r="AI4499" t="s">
        <v>21</v>
      </c>
    </row>
    <row r="4500" spans="1:35" hidden="1" x14ac:dyDescent="0.25">
      <c r="A4500" s="179" t="b">
        <f>IF(E4500&lt;&gt;1,"",NOT(ISNA(VLOOKUP(P4500,Mapping!$P:$P,1,FALSE))))</f>
        <v>0</v>
      </c>
      <c r="B4500" s="180" t="str">
        <f t="shared" si="70"/>
        <v/>
      </c>
      <c r="E4500" s="183">
        <v>1</v>
      </c>
      <c r="F4500" t="s">
        <v>6415</v>
      </c>
      <c r="G4500" s="178">
        <v>11306788.502680499</v>
      </c>
      <c r="H4500" t="s">
        <v>1266</v>
      </c>
      <c r="I4500" t="s">
        <v>303</v>
      </c>
      <c r="J4500" s="178">
        <v>3022798.4350033472</v>
      </c>
      <c r="K4500" s="178">
        <v>1990220.2680820769</v>
      </c>
      <c r="L4500" t="s">
        <v>5</v>
      </c>
      <c r="M4500" t="s">
        <v>21</v>
      </c>
      <c r="N4500" t="s">
        <v>2829</v>
      </c>
      <c r="O4500" t="s">
        <v>21</v>
      </c>
      <c r="P4500" t="s">
        <v>2835</v>
      </c>
      <c r="Q4500" t="s">
        <v>2834</v>
      </c>
      <c r="R4500" t="s">
        <v>1259</v>
      </c>
      <c r="S4500" t="s">
        <v>21</v>
      </c>
      <c r="T4500" t="s">
        <v>1259</v>
      </c>
      <c r="U4500" t="s">
        <v>1259</v>
      </c>
      <c r="V4500" t="s">
        <v>2834</v>
      </c>
      <c r="W4500" t="s">
        <v>1259</v>
      </c>
      <c r="X4500" t="s">
        <v>21</v>
      </c>
      <c r="Y4500" t="s">
        <v>1259</v>
      </c>
      <c r="Z4500" t="s">
        <v>21</v>
      </c>
      <c r="AA4500" t="s">
        <v>6416</v>
      </c>
      <c r="AB4500" t="s">
        <v>6417</v>
      </c>
      <c r="AC4500" t="s">
        <v>10330</v>
      </c>
      <c r="AD4500" s="178">
        <v>4141914.6889927741</v>
      </c>
      <c r="AE4500" t="s">
        <v>809</v>
      </c>
      <c r="AF4500" s="178">
        <v>-1405080.084107656</v>
      </c>
      <c r="AG4500" s="178">
        <v>-5158519.1681687236</v>
      </c>
      <c r="AH4500" s="178">
        <v>-2847178.310483139</v>
      </c>
      <c r="AI4500" t="s">
        <v>21</v>
      </c>
    </row>
    <row r="4501" spans="1:35" hidden="1" x14ac:dyDescent="0.25">
      <c r="A4501" s="179" t="b">
        <f>IF(E4501&lt;&gt;1,"",NOT(ISNA(VLOOKUP(P4501,Mapping!$P:$P,1,FALSE))))</f>
        <v>0</v>
      </c>
      <c r="B4501" s="180" t="str">
        <f t="shared" si="70"/>
        <v/>
      </c>
      <c r="E4501" s="183">
        <v>1</v>
      </c>
      <c r="F4501" t="s">
        <v>6415</v>
      </c>
      <c r="G4501" s="178">
        <v>25834753.079838868</v>
      </c>
      <c r="H4501" t="s">
        <v>1266</v>
      </c>
      <c r="I4501" t="s">
        <v>303</v>
      </c>
      <c r="J4501" s="178">
        <v>6906757.9321857104</v>
      </c>
      <c r="K4501" s="178">
        <v>4547431.7652799189</v>
      </c>
      <c r="L4501" t="s">
        <v>5</v>
      </c>
      <c r="M4501" t="s">
        <v>21</v>
      </c>
      <c r="N4501" t="s">
        <v>2829</v>
      </c>
      <c r="O4501" t="s">
        <v>21</v>
      </c>
      <c r="P4501" t="s">
        <v>2836</v>
      </c>
      <c r="Q4501" t="s">
        <v>2837</v>
      </c>
      <c r="R4501" t="s">
        <v>1259</v>
      </c>
      <c r="S4501" t="s">
        <v>21</v>
      </c>
      <c r="T4501" t="s">
        <v>1259</v>
      </c>
      <c r="U4501" t="s">
        <v>1259</v>
      </c>
      <c r="V4501" t="s">
        <v>2837</v>
      </c>
      <c r="W4501" t="s">
        <v>1259</v>
      </c>
      <c r="X4501" t="s">
        <v>21</v>
      </c>
      <c r="Y4501" t="s">
        <v>1259</v>
      </c>
      <c r="Z4501" t="s">
        <v>21</v>
      </c>
      <c r="AA4501" t="s">
        <v>6416</v>
      </c>
      <c r="AB4501" t="s">
        <v>6417</v>
      </c>
      <c r="AC4501" t="s">
        <v>10331</v>
      </c>
      <c r="AD4501" s="178">
        <v>9463813.9947977643</v>
      </c>
      <c r="AE4501" t="s">
        <v>809</v>
      </c>
      <c r="AF4501" s="178">
        <v>-3210451.5815180321</v>
      </c>
      <c r="AG4501" s="178">
        <v>-11786642.063364031</v>
      </c>
      <c r="AH4501" s="178">
        <v>-6505485.4973334596</v>
      </c>
      <c r="AI4501" t="s">
        <v>21</v>
      </c>
    </row>
    <row r="4502" spans="1:35" hidden="1" x14ac:dyDescent="0.25">
      <c r="A4502" s="179" t="b">
        <f>IF(E4502&lt;&gt;1,"",NOT(ISNA(VLOOKUP(P4502,Mapping!$P:$P,1,FALSE))))</f>
        <v>0</v>
      </c>
      <c r="B4502" s="180" t="str">
        <f t="shared" si="70"/>
        <v/>
      </c>
      <c r="E4502" s="183">
        <v>1</v>
      </c>
      <c r="F4502" t="s">
        <v>6418</v>
      </c>
      <c r="G4502" s="178">
        <v>2461293.8186743679</v>
      </c>
      <c r="H4502" t="s">
        <v>1266</v>
      </c>
      <c r="I4502" t="s">
        <v>303</v>
      </c>
      <c r="J4502" s="178">
        <v>1004704.9812221529</v>
      </c>
      <c r="K4502" s="178">
        <v>404213.89840904152</v>
      </c>
      <c r="L4502" t="s">
        <v>5</v>
      </c>
      <c r="M4502" t="s">
        <v>21</v>
      </c>
      <c r="N4502" t="s">
        <v>2829</v>
      </c>
      <c r="O4502" t="s">
        <v>21</v>
      </c>
      <c r="P4502" t="s">
        <v>2831</v>
      </c>
      <c r="Q4502" t="s">
        <v>2832</v>
      </c>
      <c r="R4502" t="s">
        <v>1259</v>
      </c>
      <c r="S4502" t="s">
        <v>21</v>
      </c>
      <c r="T4502" t="s">
        <v>1259</v>
      </c>
      <c r="U4502" t="s">
        <v>1259</v>
      </c>
      <c r="V4502" t="s">
        <v>2832</v>
      </c>
      <c r="W4502" t="s">
        <v>1259</v>
      </c>
      <c r="X4502" t="s">
        <v>21</v>
      </c>
      <c r="Y4502" t="s">
        <v>1259</v>
      </c>
      <c r="Z4502" t="s">
        <v>21</v>
      </c>
      <c r="AA4502" t="s">
        <v>6419</v>
      </c>
      <c r="AB4502" t="s">
        <v>6420</v>
      </c>
      <c r="AC4502" t="s">
        <v>10332</v>
      </c>
      <c r="AD4502" s="178">
        <v>1152669.1835852431</v>
      </c>
      <c r="AE4502" t="s">
        <v>818</v>
      </c>
      <c r="AF4502" s="178">
        <v>-628516.37079608976</v>
      </c>
      <c r="AG4502" s="178">
        <v>-1122921.096394164</v>
      </c>
      <c r="AH4502" s="178">
        <v>-945033.6643750146</v>
      </c>
      <c r="AI4502" t="s">
        <v>21</v>
      </c>
    </row>
    <row r="4503" spans="1:35" hidden="1" x14ac:dyDescent="0.25">
      <c r="A4503" s="179" t="b">
        <f>IF(E4503&lt;&gt;1,"",NOT(ISNA(VLOOKUP(P4503,Mapping!$P:$P,1,FALSE))))</f>
        <v>0</v>
      </c>
      <c r="B4503" s="180" t="str">
        <f t="shared" si="70"/>
        <v/>
      </c>
      <c r="E4503" s="183">
        <v>1</v>
      </c>
      <c r="F4503" t="s">
        <v>6418</v>
      </c>
      <c r="G4503" s="178">
        <v>1410279.334001065</v>
      </c>
      <c r="H4503" t="s">
        <v>1266</v>
      </c>
      <c r="I4503" t="s">
        <v>303</v>
      </c>
      <c r="J4503" s="178">
        <v>575678.79992022552</v>
      </c>
      <c r="K4503" s="178">
        <v>231607.66224542129</v>
      </c>
      <c r="L4503" t="s">
        <v>5</v>
      </c>
      <c r="M4503" t="s">
        <v>21</v>
      </c>
      <c r="N4503" t="s">
        <v>2829</v>
      </c>
      <c r="O4503" t="s">
        <v>21</v>
      </c>
      <c r="P4503" t="s">
        <v>2835</v>
      </c>
      <c r="Q4503" t="s">
        <v>2834</v>
      </c>
      <c r="R4503" t="s">
        <v>1259</v>
      </c>
      <c r="S4503" t="s">
        <v>21</v>
      </c>
      <c r="T4503" t="s">
        <v>1259</v>
      </c>
      <c r="U4503" t="s">
        <v>1259</v>
      </c>
      <c r="V4503" t="s">
        <v>2834</v>
      </c>
      <c r="W4503" t="s">
        <v>1259</v>
      </c>
      <c r="X4503" t="s">
        <v>21</v>
      </c>
      <c r="Y4503" t="s">
        <v>1259</v>
      </c>
      <c r="Z4503" t="s">
        <v>21</v>
      </c>
      <c r="AA4503" t="s">
        <v>6419</v>
      </c>
      <c r="AB4503" t="s">
        <v>6420</v>
      </c>
      <c r="AC4503" t="s">
        <v>12203</v>
      </c>
      <c r="AD4503" s="178">
        <v>660459.76153537165</v>
      </c>
      <c r="AE4503" t="s">
        <v>818</v>
      </c>
      <c r="AF4503" s="178">
        <v>-360129.14918564027</v>
      </c>
      <c r="AG4503" s="178">
        <v>-643414.61549334193</v>
      </c>
      <c r="AH4503" s="178">
        <v>-541488.15419412032</v>
      </c>
      <c r="AI4503" t="s">
        <v>21</v>
      </c>
    </row>
    <row r="4504" spans="1:35" hidden="1" x14ac:dyDescent="0.25">
      <c r="A4504" s="179" t="b">
        <f>IF(E4504&lt;&gt;1,"",NOT(ISNA(VLOOKUP(P4504,Mapping!$P:$P,1,FALSE))))</f>
        <v>0</v>
      </c>
      <c r="B4504" s="180" t="str">
        <f t="shared" si="70"/>
        <v/>
      </c>
      <c r="E4504" s="183">
        <v>1</v>
      </c>
      <c r="F4504" t="s">
        <v>6418</v>
      </c>
      <c r="G4504" s="178">
        <v>1198716.833852205</v>
      </c>
      <c r="H4504" t="s">
        <v>1266</v>
      </c>
      <c r="I4504" t="s">
        <v>303</v>
      </c>
      <c r="J4504" s="178">
        <v>489318.57095176628</v>
      </c>
      <c r="K4504" s="178">
        <v>196863.12979931509</v>
      </c>
      <c r="L4504" t="s">
        <v>5</v>
      </c>
      <c r="M4504" t="s">
        <v>21</v>
      </c>
      <c r="N4504" t="s">
        <v>2829</v>
      </c>
      <c r="O4504" t="s">
        <v>21</v>
      </c>
      <c r="P4504" t="s">
        <v>2836</v>
      </c>
      <c r="Q4504" t="s">
        <v>2837</v>
      </c>
      <c r="R4504" t="s">
        <v>1259</v>
      </c>
      <c r="S4504" t="s">
        <v>21</v>
      </c>
      <c r="T4504" t="s">
        <v>1259</v>
      </c>
      <c r="U4504" t="s">
        <v>1259</v>
      </c>
      <c r="V4504" t="s">
        <v>2837</v>
      </c>
      <c r="W4504" t="s">
        <v>1259</v>
      </c>
      <c r="X4504" t="s">
        <v>21</v>
      </c>
      <c r="Y4504" t="s">
        <v>1259</v>
      </c>
      <c r="Z4504" t="s">
        <v>21</v>
      </c>
      <c r="AA4504" t="s">
        <v>6419</v>
      </c>
      <c r="AB4504" t="s">
        <v>6420</v>
      </c>
      <c r="AC4504" t="s">
        <v>10333</v>
      </c>
      <c r="AD4504" s="178">
        <v>561381.1499232169</v>
      </c>
      <c r="AE4504" t="s">
        <v>818</v>
      </c>
      <c r="AF4504" s="178">
        <v>-306104.51637616713</v>
      </c>
      <c r="AG4504" s="178">
        <v>-546893.0247671277</v>
      </c>
      <c r="AH4504" s="178">
        <v>-460257.0215097263</v>
      </c>
      <c r="AI4504" t="s">
        <v>21</v>
      </c>
    </row>
    <row r="4505" spans="1:35" hidden="1" x14ac:dyDescent="0.25">
      <c r="A4505" s="179" t="b">
        <f>IF(E4505&lt;&gt;1,"",NOT(ISNA(VLOOKUP(P4505,Mapping!$P:$P,1,FALSE))))</f>
        <v>0</v>
      </c>
      <c r="B4505" s="180" t="str">
        <f t="shared" si="70"/>
        <v/>
      </c>
      <c r="E4505" s="183">
        <v>1</v>
      </c>
      <c r="F4505" t="s">
        <v>6421</v>
      </c>
      <c r="G4505" s="178">
        <v>323636.30200160242</v>
      </c>
      <c r="H4505" t="s">
        <v>1266</v>
      </c>
      <c r="I4505" t="s">
        <v>402</v>
      </c>
      <c r="J4505" s="178">
        <v>83911.342183780347</v>
      </c>
      <c r="K4505" s="178">
        <v>31655.099771009031</v>
      </c>
      <c r="L4505" t="s">
        <v>5</v>
      </c>
      <c r="M4505" t="s">
        <v>21</v>
      </c>
      <c r="N4505" t="s">
        <v>2829</v>
      </c>
      <c r="O4505" t="s">
        <v>21</v>
      </c>
      <c r="P4505" t="s">
        <v>2831</v>
      </c>
      <c r="Q4505" t="s">
        <v>2832</v>
      </c>
      <c r="R4505" t="s">
        <v>1259</v>
      </c>
      <c r="S4505" t="s">
        <v>21</v>
      </c>
      <c r="T4505" t="s">
        <v>1259</v>
      </c>
      <c r="U4505" t="s">
        <v>1259</v>
      </c>
      <c r="V4505" t="s">
        <v>2832</v>
      </c>
      <c r="W4505" t="s">
        <v>1259</v>
      </c>
      <c r="X4505" t="s">
        <v>21</v>
      </c>
      <c r="Y4505" t="s">
        <v>1259</v>
      </c>
      <c r="Z4505" t="s">
        <v>21</v>
      </c>
      <c r="AA4505" t="s">
        <v>6422</v>
      </c>
      <c r="AB4505" t="s">
        <v>1259</v>
      </c>
      <c r="AC4505" t="s">
        <v>10334</v>
      </c>
      <c r="AD4505" s="178">
        <v>131103.13306199599</v>
      </c>
      <c r="AE4505" t="s">
        <v>810</v>
      </c>
      <c r="AF4505" s="178">
        <v>-71805.630563948449</v>
      </c>
      <c r="AG4505" s="178">
        <v>-278493.93615475931</v>
      </c>
      <c r="AH4505" s="178">
        <v>-67039.176401331002</v>
      </c>
      <c r="AI4505" t="s">
        <v>21</v>
      </c>
    </row>
    <row r="4506" spans="1:35" hidden="1" x14ac:dyDescent="0.25">
      <c r="A4506" s="179" t="b">
        <f>IF(E4506&lt;&gt;1,"",NOT(ISNA(VLOOKUP(P4506,Mapping!$P:$P,1,FALSE))))</f>
        <v>0</v>
      </c>
      <c r="B4506" s="180" t="str">
        <f t="shared" si="70"/>
        <v/>
      </c>
      <c r="E4506" s="183">
        <v>1</v>
      </c>
      <c r="F4506" t="s">
        <v>6421</v>
      </c>
      <c r="G4506" s="178">
        <v>791693.80975894642</v>
      </c>
      <c r="H4506" t="s">
        <v>1266</v>
      </c>
      <c r="I4506" t="s">
        <v>402</v>
      </c>
      <c r="J4506" s="178">
        <v>205267.73345449599</v>
      </c>
      <c r="K4506" s="178">
        <v>77436.14168439497</v>
      </c>
      <c r="L4506" t="s">
        <v>5</v>
      </c>
      <c r="M4506" t="s">
        <v>21</v>
      </c>
      <c r="N4506" t="s">
        <v>2829</v>
      </c>
      <c r="O4506" t="s">
        <v>21</v>
      </c>
      <c r="P4506" t="s">
        <v>2836</v>
      </c>
      <c r="Q4506" t="s">
        <v>2837</v>
      </c>
      <c r="R4506" t="s">
        <v>1259</v>
      </c>
      <c r="S4506" t="s">
        <v>21</v>
      </c>
      <c r="T4506" t="s">
        <v>1259</v>
      </c>
      <c r="U4506" t="s">
        <v>1259</v>
      </c>
      <c r="V4506" t="s">
        <v>2837</v>
      </c>
      <c r="W4506" t="s">
        <v>1259</v>
      </c>
      <c r="X4506" t="s">
        <v>21</v>
      </c>
      <c r="Y4506" t="s">
        <v>1259</v>
      </c>
      <c r="Z4506" t="s">
        <v>21</v>
      </c>
      <c r="AA4506" t="s">
        <v>6422</v>
      </c>
      <c r="AB4506" t="s">
        <v>1259</v>
      </c>
      <c r="AC4506" t="s">
        <v>10335</v>
      </c>
      <c r="AD4506" s="178">
        <v>320710.4340373762</v>
      </c>
      <c r="AE4506" t="s">
        <v>810</v>
      </c>
      <c r="AF4506" s="178">
        <v>-175654.1922884607</v>
      </c>
      <c r="AG4506" s="178">
        <v>-681264.50569823454</v>
      </c>
      <c r="AH4506" s="178">
        <v>-163994.27579669049</v>
      </c>
      <c r="AI4506" t="s">
        <v>21</v>
      </c>
    </row>
    <row r="4507" spans="1:35" hidden="1" x14ac:dyDescent="0.25">
      <c r="A4507" s="179" t="b">
        <f>IF(E4507&lt;&gt;1,"",NOT(ISNA(VLOOKUP(P4507,Mapping!$P:$P,1,FALSE))))</f>
        <v>0</v>
      </c>
      <c r="B4507" s="180" t="str">
        <f t="shared" si="70"/>
        <v/>
      </c>
      <c r="E4507" s="183">
        <v>1</v>
      </c>
      <c r="F4507" t="s">
        <v>6423</v>
      </c>
      <c r="G4507" s="178">
        <v>959717.9895578454</v>
      </c>
      <c r="H4507" t="s">
        <v>1266</v>
      </c>
      <c r="I4507" t="s">
        <v>561</v>
      </c>
      <c r="J4507" s="178">
        <v>302442.0189661542</v>
      </c>
      <c r="K4507" s="178">
        <v>153663.3092147389</v>
      </c>
      <c r="L4507" t="s">
        <v>5</v>
      </c>
      <c r="M4507" t="s">
        <v>21</v>
      </c>
      <c r="N4507" t="s">
        <v>2829</v>
      </c>
      <c r="O4507" t="s">
        <v>21</v>
      </c>
      <c r="P4507" t="s">
        <v>2831</v>
      </c>
      <c r="Q4507" t="s">
        <v>2832</v>
      </c>
      <c r="R4507" t="s">
        <v>1259</v>
      </c>
      <c r="S4507" t="s">
        <v>21</v>
      </c>
      <c r="T4507" t="s">
        <v>1259</v>
      </c>
      <c r="U4507" t="s">
        <v>1259</v>
      </c>
      <c r="V4507" t="s">
        <v>2832</v>
      </c>
      <c r="W4507" t="s">
        <v>1259</v>
      </c>
      <c r="X4507" t="s">
        <v>21</v>
      </c>
      <c r="Y4507" t="s">
        <v>1259</v>
      </c>
      <c r="Z4507" t="s">
        <v>21</v>
      </c>
      <c r="AA4507" t="s">
        <v>6424</v>
      </c>
      <c r="AB4507" t="s">
        <v>1259</v>
      </c>
      <c r="AC4507" t="s">
        <v>10336</v>
      </c>
      <c r="AD4507" s="178">
        <v>555349.56260983541</v>
      </c>
      <c r="AE4507" t="s">
        <v>810</v>
      </c>
      <c r="AF4507" s="178">
        <v>-173421.62986419801</v>
      </c>
      <c r="AG4507" s="178">
        <v>-679108.58201398631</v>
      </c>
      <c r="AH4507" s="178">
        <v>-276001.95380804519</v>
      </c>
      <c r="AI4507" t="s">
        <v>21</v>
      </c>
    </row>
    <row r="4508" spans="1:35" hidden="1" x14ac:dyDescent="0.25">
      <c r="A4508" s="179" t="b">
        <f>IF(E4508&lt;&gt;1,"",NOT(ISNA(VLOOKUP(P4508,Mapping!$P:$P,1,FALSE))))</f>
        <v>0</v>
      </c>
      <c r="B4508" s="180" t="str">
        <f t="shared" si="70"/>
        <v/>
      </c>
      <c r="E4508" s="183">
        <v>1</v>
      </c>
      <c r="F4508" t="s">
        <v>6423</v>
      </c>
      <c r="G4508" s="178">
        <v>3491135.5047169179</v>
      </c>
      <c r="H4508" t="s">
        <v>1266</v>
      </c>
      <c r="I4508" t="s">
        <v>561</v>
      </c>
      <c r="J4508" s="178">
        <v>1100183.681059743</v>
      </c>
      <c r="K4508" s="178">
        <v>558976.11632665445</v>
      </c>
      <c r="L4508" t="s">
        <v>5</v>
      </c>
      <c r="M4508" t="s">
        <v>21</v>
      </c>
      <c r="N4508" t="s">
        <v>2829</v>
      </c>
      <c r="O4508" t="s">
        <v>21</v>
      </c>
      <c r="P4508" t="s">
        <v>2833</v>
      </c>
      <c r="Q4508" t="s">
        <v>2834</v>
      </c>
      <c r="R4508" t="s">
        <v>1259</v>
      </c>
      <c r="S4508" t="s">
        <v>21</v>
      </c>
      <c r="T4508" t="s">
        <v>1259</v>
      </c>
      <c r="U4508" t="s">
        <v>1259</v>
      </c>
      <c r="V4508" t="s">
        <v>2834</v>
      </c>
      <c r="W4508" t="s">
        <v>1259</v>
      </c>
      <c r="X4508" t="s">
        <v>21</v>
      </c>
      <c r="Y4508" t="s">
        <v>1259</v>
      </c>
      <c r="Z4508" t="s">
        <v>21</v>
      </c>
      <c r="AA4508" t="s">
        <v>6424</v>
      </c>
      <c r="AB4508" t="s">
        <v>1259</v>
      </c>
      <c r="AC4508" t="s">
        <v>10337</v>
      </c>
      <c r="AD4508" s="178">
        <v>2020177.381950964</v>
      </c>
      <c r="AE4508" t="s">
        <v>810</v>
      </c>
      <c r="AF4508" s="178">
        <v>-630850.32883848622</v>
      </c>
      <c r="AG4508" s="178">
        <v>-2470371.6175199291</v>
      </c>
      <c r="AH4508" s="178">
        <v>-1004003.499772293</v>
      </c>
      <c r="AI4508" t="s">
        <v>21</v>
      </c>
    </row>
    <row r="4509" spans="1:35" hidden="1" x14ac:dyDescent="0.25">
      <c r="A4509" s="179" t="b">
        <f>IF(E4509&lt;&gt;1,"",NOT(ISNA(VLOOKUP(P4509,Mapping!$P:$P,1,FALSE))))</f>
        <v>0</v>
      </c>
      <c r="B4509" s="180" t="str">
        <f t="shared" si="70"/>
        <v/>
      </c>
      <c r="E4509" s="183">
        <v>1</v>
      </c>
      <c r="F4509" t="s">
        <v>6423</v>
      </c>
      <c r="G4509" s="178">
        <v>2915862.735492703</v>
      </c>
      <c r="H4509" t="s">
        <v>1266</v>
      </c>
      <c r="I4509" t="s">
        <v>561</v>
      </c>
      <c r="J4509" s="178">
        <v>918894.32348442299</v>
      </c>
      <c r="K4509" s="178">
        <v>466867.47776623111</v>
      </c>
      <c r="L4509" t="s">
        <v>5</v>
      </c>
      <c r="M4509" t="s">
        <v>21</v>
      </c>
      <c r="N4509" t="s">
        <v>2829</v>
      </c>
      <c r="O4509" t="s">
        <v>21</v>
      </c>
      <c r="P4509" t="s">
        <v>2836</v>
      </c>
      <c r="Q4509" t="s">
        <v>2837</v>
      </c>
      <c r="R4509" t="s">
        <v>1259</v>
      </c>
      <c r="S4509" t="s">
        <v>21</v>
      </c>
      <c r="T4509" t="s">
        <v>1259</v>
      </c>
      <c r="U4509" t="s">
        <v>1259</v>
      </c>
      <c r="V4509" t="s">
        <v>2837</v>
      </c>
      <c r="W4509" t="s">
        <v>1259</v>
      </c>
      <c r="X4509" t="s">
        <v>21</v>
      </c>
      <c r="Y4509" t="s">
        <v>1259</v>
      </c>
      <c r="Z4509" t="s">
        <v>21</v>
      </c>
      <c r="AA4509" t="s">
        <v>6424</v>
      </c>
      <c r="AB4509" t="s">
        <v>1259</v>
      </c>
      <c r="AC4509" t="s">
        <v>10338</v>
      </c>
      <c r="AD4509" s="178">
        <v>1687290.5503545229</v>
      </c>
      <c r="AE4509" t="s">
        <v>810</v>
      </c>
      <c r="AF4509" s="178">
        <v>-526898.1862915731</v>
      </c>
      <c r="AG4509" s="178">
        <v>-2063301.333509618</v>
      </c>
      <c r="AH4509" s="178">
        <v>-838562.80781277386</v>
      </c>
      <c r="AI4509" t="s">
        <v>21</v>
      </c>
    </row>
    <row r="4510" spans="1:35" hidden="1" x14ac:dyDescent="0.25">
      <c r="A4510" s="179" t="b">
        <f>IF(E4510&lt;&gt;1,"",NOT(ISNA(VLOOKUP(P4510,Mapping!$P:$P,1,FALSE))))</f>
        <v>0</v>
      </c>
      <c r="B4510" s="180" t="str">
        <f t="shared" si="70"/>
        <v/>
      </c>
      <c r="E4510" s="183">
        <v>1</v>
      </c>
      <c r="F4510" t="s">
        <v>6425</v>
      </c>
      <c r="G4510" s="178">
        <v>99832.208520980188</v>
      </c>
      <c r="H4510" t="s">
        <v>1266</v>
      </c>
      <c r="I4510" t="s">
        <v>402</v>
      </c>
      <c r="J4510" s="178">
        <v>39884.452293642731</v>
      </c>
      <c r="K4510" s="178">
        <v>17829.404706215271</v>
      </c>
      <c r="L4510" t="s">
        <v>5</v>
      </c>
      <c r="M4510" t="s">
        <v>21</v>
      </c>
      <c r="N4510" t="s">
        <v>2829</v>
      </c>
      <c r="O4510" t="s">
        <v>21</v>
      </c>
      <c r="P4510" t="s">
        <v>2831</v>
      </c>
      <c r="Q4510" t="s">
        <v>2832</v>
      </c>
      <c r="R4510" t="s">
        <v>1259</v>
      </c>
      <c r="S4510" t="s">
        <v>21</v>
      </c>
      <c r="T4510" t="s">
        <v>1259</v>
      </c>
      <c r="U4510" t="s">
        <v>1259</v>
      </c>
      <c r="V4510" t="s">
        <v>2832</v>
      </c>
      <c r="W4510" t="s">
        <v>1259</v>
      </c>
      <c r="X4510" t="s">
        <v>21</v>
      </c>
      <c r="Y4510" t="s">
        <v>1259</v>
      </c>
      <c r="Z4510" t="s">
        <v>21</v>
      </c>
      <c r="AA4510" t="s">
        <v>6426</v>
      </c>
      <c r="AB4510" t="s">
        <v>1259</v>
      </c>
      <c r="AC4510" t="s">
        <v>10339</v>
      </c>
      <c r="AD4510" s="178">
        <v>68944.893345626362</v>
      </c>
      <c r="AE4510" t="s">
        <v>813</v>
      </c>
      <c r="AF4510" s="178">
        <v>-63338.907877408587</v>
      </c>
      <c r="AG4510" s="178">
        <v>-33344.846437853601</v>
      </c>
      <c r="AH4510" s="178">
        <v>-11032.890430475411</v>
      </c>
      <c r="AI4510" t="s">
        <v>21</v>
      </c>
    </row>
    <row r="4511" spans="1:35" hidden="1" x14ac:dyDescent="0.25">
      <c r="A4511" s="179" t="b">
        <f>IF(E4511&lt;&gt;1,"",NOT(ISNA(VLOOKUP(P4511,Mapping!$P:$P,1,FALSE))))</f>
        <v>0</v>
      </c>
      <c r="B4511" s="180" t="str">
        <f t="shared" si="70"/>
        <v/>
      </c>
      <c r="E4511" s="183">
        <v>1</v>
      </c>
      <c r="F4511" t="s">
        <v>6427</v>
      </c>
      <c r="G4511" s="178">
        <v>869092.34588315058</v>
      </c>
      <c r="H4511" t="s">
        <v>1266</v>
      </c>
      <c r="I4511" t="s">
        <v>402</v>
      </c>
      <c r="J4511" s="178">
        <v>365178.96096584649</v>
      </c>
      <c r="K4511" s="178">
        <v>170704.21646338521</v>
      </c>
      <c r="L4511" t="s">
        <v>5</v>
      </c>
      <c r="M4511" t="s">
        <v>21</v>
      </c>
      <c r="N4511" t="s">
        <v>2829</v>
      </c>
      <c r="O4511" t="s">
        <v>21</v>
      </c>
      <c r="P4511" t="s">
        <v>2831</v>
      </c>
      <c r="Q4511" t="s">
        <v>2832</v>
      </c>
      <c r="R4511" t="s">
        <v>1259</v>
      </c>
      <c r="S4511" t="s">
        <v>21</v>
      </c>
      <c r="T4511" t="s">
        <v>1259</v>
      </c>
      <c r="U4511" t="s">
        <v>1259</v>
      </c>
      <c r="V4511" t="s">
        <v>2832</v>
      </c>
      <c r="W4511" t="s">
        <v>1259</v>
      </c>
      <c r="X4511" t="s">
        <v>21</v>
      </c>
      <c r="Y4511" t="s">
        <v>1259</v>
      </c>
      <c r="Z4511" t="s">
        <v>21</v>
      </c>
      <c r="AA4511" t="s">
        <v>6428</v>
      </c>
      <c r="AB4511" t="s">
        <v>1259</v>
      </c>
      <c r="AC4511" t="s">
        <v>10106</v>
      </c>
      <c r="AD4511" s="178">
        <v>710195.32867215329</v>
      </c>
      <c r="AE4511" t="s">
        <v>807</v>
      </c>
      <c r="AF4511" s="178">
        <v>-560605.29166697233</v>
      </c>
      <c r="AG4511" s="178">
        <v>-186420.19993845359</v>
      </c>
      <c r="AH4511" s="178">
        <v>-314552.60809779912</v>
      </c>
      <c r="AI4511" t="s">
        <v>21</v>
      </c>
    </row>
    <row r="4512" spans="1:35" hidden="1" x14ac:dyDescent="0.25">
      <c r="A4512" s="179" t="b">
        <f>IF(E4512&lt;&gt;1,"",NOT(ISNA(VLOOKUP(P4512,Mapping!$P:$P,1,FALSE))))</f>
        <v>0</v>
      </c>
      <c r="B4512" s="180" t="str">
        <f t="shared" si="70"/>
        <v/>
      </c>
      <c r="E4512" s="183">
        <v>1</v>
      </c>
      <c r="F4512" t="s">
        <v>6429</v>
      </c>
      <c r="G4512" s="178">
        <v>1866954.2905769821</v>
      </c>
      <c r="H4512" t="s">
        <v>1266</v>
      </c>
      <c r="I4512" t="s">
        <v>779</v>
      </c>
      <c r="J4512" s="178">
        <v>727095.05237599683</v>
      </c>
      <c r="K4512" s="178">
        <v>482716.5505569792</v>
      </c>
      <c r="L4512" t="s">
        <v>5</v>
      </c>
      <c r="M4512" t="s">
        <v>21</v>
      </c>
      <c r="N4512" t="s">
        <v>2829</v>
      </c>
      <c r="O4512" t="s">
        <v>21</v>
      </c>
      <c r="P4512" t="s">
        <v>2831</v>
      </c>
      <c r="Q4512" t="s">
        <v>2832</v>
      </c>
      <c r="R4512" t="s">
        <v>1259</v>
      </c>
      <c r="S4512" t="s">
        <v>21</v>
      </c>
      <c r="T4512" t="s">
        <v>1259</v>
      </c>
      <c r="U4512" t="s">
        <v>1259</v>
      </c>
      <c r="V4512" t="s">
        <v>2832</v>
      </c>
      <c r="W4512" t="s">
        <v>1259</v>
      </c>
      <c r="X4512" t="s">
        <v>21</v>
      </c>
      <c r="Y4512" t="s">
        <v>1259</v>
      </c>
      <c r="Z4512" t="s">
        <v>21</v>
      </c>
      <c r="AA4512" t="s">
        <v>6430</v>
      </c>
      <c r="AB4512" t="s">
        <v>6431</v>
      </c>
      <c r="AC4512" t="s">
        <v>10340</v>
      </c>
      <c r="AD4512" s="178">
        <v>1020393.1334804411</v>
      </c>
      <c r="AE4512" t="s">
        <v>814</v>
      </c>
      <c r="AF4512" s="178">
        <v>-1047354.199473004</v>
      </c>
      <c r="AG4512" s="178">
        <v>-696107.54037872469</v>
      </c>
      <c r="AH4512" s="178">
        <v>-680515.5322164183</v>
      </c>
      <c r="AI4512" t="s">
        <v>21</v>
      </c>
    </row>
    <row r="4513" spans="1:35" hidden="1" x14ac:dyDescent="0.25">
      <c r="A4513" s="179" t="b">
        <f>IF(E4513&lt;&gt;1,"",NOT(ISNA(VLOOKUP(P4513,Mapping!$P:$P,1,FALSE))))</f>
        <v>0</v>
      </c>
      <c r="B4513" s="180" t="str">
        <f t="shared" si="70"/>
        <v/>
      </c>
      <c r="E4513" s="183">
        <v>1</v>
      </c>
      <c r="F4513" t="s">
        <v>6429</v>
      </c>
      <c r="G4513" s="178">
        <v>237264.72641574661</v>
      </c>
      <c r="H4513" t="s">
        <v>1266</v>
      </c>
      <c r="I4513" t="s">
        <v>779</v>
      </c>
      <c r="J4513" s="178">
        <v>91562.190175816067</v>
      </c>
      <c r="K4513" s="178">
        <v>61690.224885107673</v>
      </c>
      <c r="L4513" t="s">
        <v>5</v>
      </c>
      <c r="M4513" t="s">
        <v>21</v>
      </c>
      <c r="N4513" t="s">
        <v>2829</v>
      </c>
      <c r="O4513" t="s">
        <v>21</v>
      </c>
      <c r="P4513" t="s">
        <v>2831</v>
      </c>
      <c r="Q4513" t="s">
        <v>2832</v>
      </c>
      <c r="R4513" t="s">
        <v>1259</v>
      </c>
      <c r="S4513" t="s">
        <v>21</v>
      </c>
      <c r="T4513" t="s">
        <v>1259</v>
      </c>
      <c r="U4513" t="s">
        <v>1259</v>
      </c>
      <c r="V4513" t="s">
        <v>2832</v>
      </c>
      <c r="W4513" t="s">
        <v>1259</v>
      </c>
      <c r="X4513" t="s">
        <v>21</v>
      </c>
      <c r="Y4513" t="s">
        <v>1259</v>
      </c>
      <c r="Z4513" t="s">
        <v>21</v>
      </c>
      <c r="AA4513" t="s">
        <v>6432</v>
      </c>
      <c r="AB4513" t="s">
        <v>6433</v>
      </c>
      <c r="AC4513" t="s">
        <v>7360</v>
      </c>
      <c r="AD4513" s="178">
        <v>124466.5276312582</v>
      </c>
      <c r="AE4513" t="s">
        <v>814</v>
      </c>
      <c r="AF4513" s="178">
        <v>-127646.6190885416</v>
      </c>
      <c r="AG4513" s="178">
        <v>-90291.492393509456</v>
      </c>
      <c r="AH4513" s="178">
        <v>-85497.471859879122</v>
      </c>
      <c r="AI4513" t="s">
        <v>21</v>
      </c>
    </row>
    <row r="4514" spans="1:35" hidden="1" x14ac:dyDescent="0.25">
      <c r="A4514" s="179" t="b">
        <f>IF(E4514&lt;&gt;1,"",NOT(ISNA(VLOOKUP(P4514,Mapping!$P:$P,1,FALSE))))</f>
        <v>0</v>
      </c>
      <c r="B4514" s="180" t="str">
        <f t="shared" si="70"/>
        <v/>
      </c>
      <c r="E4514" s="183">
        <v>1</v>
      </c>
      <c r="F4514" t="s">
        <v>6429</v>
      </c>
      <c r="G4514" s="178">
        <v>3398381.829984061</v>
      </c>
      <c r="H4514" t="s">
        <v>1266</v>
      </c>
      <c r="I4514" t="s">
        <v>779</v>
      </c>
      <c r="J4514" s="178">
        <v>1323517.4675338471</v>
      </c>
      <c r="K4514" s="178">
        <v>878679.87059203093</v>
      </c>
      <c r="L4514" t="s">
        <v>5</v>
      </c>
      <c r="M4514" t="s">
        <v>21</v>
      </c>
      <c r="N4514" t="s">
        <v>2829</v>
      </c>
      <c r="O4514" t="s">
        <v>21</v>
      </c>
      <c r="P4514" t="s">
        <v>2835</v>
      </c>
      <c r="Q4514" t="s">
        <v>2834</v>
      </c>
      <c r="R4514" t="s">
        <v>1259</v>
      </c>
      <c r="S4514" t="s">
        <v>21</v>
      </c>
      <c r="T4514" t="s">
        <v>1259</v>
      </c>
      <c r="U4514" t="s">
        <v>1259</v>
      </c>
      <c r="V4514" t="s">
        <v>2834</v>
      </c>
      <c r="W4514" t="s">
        <v>1259</v>
      </c>
      <c r="X4514" t="s">
        <v>21</v>
      </c>
      <c r="Y4514" t="s">
        <v>1259</v>
      </c>
      <c r="Z4514" t="s">
        <v>21</v>
      </c>
      <c r="AA4514" t="s">
        <v>6430</v>
      </c>
      <c r="AB4514" t="s">
        <v>6431</v>
      </c>
      <c r="AC4514" t="s">
        <v>10341</v>
      </c>
      <c r="AD4514" s="178">
        <v>1857402.455840928</v>
      </c>
      <c r="AE4514" t="s">
        <v>814</v>
      </c>
      <c r="AF4514" s="178">
        <v>-1906479.1778841859</v>
      </c>
      <c r="AG4514" s="178">
        <v>-1267111.481452958</v>
      </c>
      <c r="AH4514" s="178">
        <v>-1238729.641844356</v>
      </c>
      <c r="AI4514" t="s">
        <v>21</v>
      </c>
    </row>
    <row r="4515" spans="1:35" hidden="1" x14ac:dyDescent="0.25">
      <c r="A4515" s="179" t="b">
        <f>IF(E4515&lt;&gt;1,"",NOT(ISNA(VLOOKUP(P4515,Mapping!$P:$P,1,FALSE))))</f>
        <v>0</v>
      </c>
      <c r="B4515" s="180" t="str">
        <f t="shared" si="70"/>
        <v/>
      </c>
      <c r="E4515" s="183">
        <v>1</v>
      </c>
      <c r="F4515" t="s">
        <v>6429</v>
      </c>
      <c r="G4515" s="178">
        <v>1499545.318480138</v>
      </c>
      <c r="H4515" t="s">
        <v>1266</v>
      </c>
      <c r="I4515" t="s">
        <v>779</v>
      </c>
      <c r="J4515" s="178">
        <v>578685.48646943306</v>
      </c>
      <c r="K4515" s="178">
        <v>389890.60582209972</v>
      </c>
      <c r="L4515" t="s">
        <v>5</v>
      </c>
      <c r="M4515" t="s">
        <v>21</v>
      </c>
      <c r="N4515" t="s">
        <v>2829</v>
      </c>
      <c r="O4515" t="s">
        <v>21</v>
      </c>
      <c r="P4515" t="s">
        <v>2835</v>
      </c>
      <c r="Q4515" t="s">
        <v>2834</v>
      </c>
      <c r="R4515" t="s">
        <v>1259</v>
      </c>
      <c r="S4515" t="s">
        <v>21</v>
      </c>
      <c r="T4515" t="s">
        <v>1259</v>
      </c>
      <c r="U4515" t="s">
        <v>1259</v>
      </c>
      <c r="V4515" t="s">
        <v>2834</v>
      </c>
      <c r="W4515" t="s">
        <v>1259</v>
      </c>
      <c r="X4515" t="s">
        <v>21</v>
      </c>
      <c r="Y4515" t="s">
        <v>1259</v>
      </c>
      <c r="Z4515" t="s">
        <v>21</v>
      </c>
      <c r="AA4515" t="s">
        <v>6432</v>
      </c>
      <c r="AB4515" t="s">
        <v>6433</v>
      </c>
      <c r="AC4515" t="s">
        <v>10342</v>
      </c>
      <c r="AD4515" s="178">
        <v>786645.37133887364</v>
      </c>
      <c r="AE4515" t="s">
        <v>814</v>
      </c>
      <c r="AF4515" s="178">
        <v>-806743.98156698153</v>
      </c>
      <c r="AG4515" s="178">
        <v>-570654.50377998629</v>
      </c>
      <c r="AH4515" s="178">
        <v>-540355.64243425743</v>
      </c>
      <c r="AI4515" t="s">
        <v>21</v>
      </c>
    </row>
    <row r="4516" spans="1:35" hidden="1" x14ac:dyDescent="0.25">
      <c r="A4516" s="179" t="b">
        <f>IF(E4516&lt;&gt;1,"",NOT(ISNA(VLOOKUP(P4516,Mapping!$P:$P,1,FALSE))))</f>
        <v>0</v>
      </c>
      <c r="B4516" s="180" t="str">
        <f t="shared" si="70"/>
        <v/>
      </c>
      <c r="E4516" s="183">
        <v>1</v>
      </c>
      <c r="F4516" t="s">
        <v>6429</v>
      </c>
      <c r="G4516" s="178">
        <v>1189155.48360226</v>
      </c>
      <c r="H4516" t="s">
        <v>1266</v>
      </c>
      <c r="I4516" t="s">
        <v>779</v>
      </c>
      <c r="J4516" s="178">
        <v>463122.78398941201</v>
      </c>
      <c r="K4516" s="178">
        <v>307466.03493061248</v>
      </c>
      <c r="L4516" t="s">
        <v>5</v>
      </c>
      <c r="M4516" t="s">
        <v>21</v>
      </c>
      <c r="N4516" t="s">
        <v>2829</v>
      </c>
      <c r="O4516" t="s">
        <v>21</v>
      </c>
      <c r="P4516" t="s">
        <v>2836</v>
      </c>
      <c r="Q4516" t="s">
        <v>2837</v>
      </c>
      <c r="R4516" t="s">
        <v>1259</v>
      </c>
      <c r="S4516" t="s">
        <v>21</v>
      </c>
      <c r="T4516" t="s">
        <v>1259</v>
      </c>
      <c r="U4516" t="s">
        <v>1259</v>
      </c>
      <c r="V4516" t="s">
        <v>2837</v>
      </c>
      <c r="W4516" t="s">
        <v>1259</v>
      </c>
      <c r="X4516" t="s">
        <v>21</v>
      </c>
      <c r="Y4516" t="s">
        <v>1259</v>
      </c>
      <c r="Z4516" t="s">
        <v>21</v>
      </c>
      <c r="AA4516" t="s">
        <v>6430</v>
      </c>
      <c r="AB4516" t="s">
        <v>6431</v>
      </c>
      <c r="AC4516" t="s">
        <v>10343</v>
      </c>
      <c r="AD4516" s="178">
        <v>649938.83151437703</v>
      </c>
      <c r="AE4516" t="s">
        <v>814</v>
      </c>
      <c r="AF4516" s="178">
        <v>-667111.66730936186</v>
      </c>
      <c r="AG4516" s="178">
        <v>-443385.30568009597</v>
      </c>
      <c r="AH4516" s="178">
        <v>-433453.9848651404</v>
      </c>
      <c r="AI4516" t="s">
        <v>21</v>
      </c>
    </row>
    <row r="4517" spans="1:35" hidden="1" x14ac:dyDescent="0.25">
      <c r="A4517" s="179" t="b">
        <f>IF(E4517&lt;&gt;1,"",NOT(ISNA(VLOOKUP(P4517,Mapping!$P:$P,1,FALSE))))</f>
        <v>0</v>
      </c>
      <c r="B4517" s="180" t="str">
        <f t="shared" si="70"/>
        <v/>
      </c>
      <c r="E4517" s="183">
        <v>1</v>
      </c>
      <c r="F4517" t="s">
        <v>6434</v>
      </c>
      <c r="G4517" s="178">
        <v>75892.919540782299</v>
      </c>
      <c r="H4517" t="s">
        <v>1266</v>
      </c>
      <c r="I4517" t="s">
        <v>779</v>
      </c>
      <c r="J4517" s="178">
        <v>34371.772332788212</v>
      </c>
      <c r="K4517" s="178">
        <v>14449.944018212849</v>
      </c>
      <c r="L4517" t="s">
        <v>5</v>
      </c>
      <c r="M4517" t="s">
        <v>21</v>
      </c>
      <c r="N4517" t="s">
        <v>2829</v>
      </c>
      <c r="O4517" t="s">
        <v>21</v>
      </c>
      <c r="P4517" t="s">
        <v>2831</v>
      </c>
      <c r="Q4517" t="s">
        <v>2832</v>
      </c>
      <c r="R4517" t="s">
        <v>1259</v>
      </c>
      <c r="S4517" t="s">
        <v>21</v>
      </c>
      <c r="T4517" t="s">
        <v>1259</v>
      </c>
      <c r="U4517" t="s">
        <v>1259</v>
      </c>
      <c r="V4517" t="s">
        <v>2832</v>
      </c>
      <c r="W4517" t="s">
        <v>1259</v>
      </c>
      <c r="X4517" t="s">
        <v>21</v>
      </c>
      <c r="Y4517" t="s">
        <v>1259</v>
      </c>
      <c r="Z4517" t="s">
        <v>21</v>
      </c>
      <c r="AA4517" t="s">
        <v>10344</v>
      </c>
      <c r="AB4517" t="s">
        <v>1259</v>
      </c>
      <c r="AC4517" t="s">
        <v>10345</v>
      </c>
      <c r="AD4517" s="178">
        <v>52848.137756259734</v>
      </c>
      <c r="AE4517" t="s">
        <v>807</v>
      </c>
      <c r="AF4517" s="178">
        <v>-17174.086567561939</v>
      </c>
      <c r="AG4517" s="178">
        <v>-37867.345511314117</v>
      </c>
      <c r="AH4517" s="178">
        <v>-30027.9718647433</v>
      </c>
      <c r="AI4517" t="s">
        <v>21</v>
      </c>
    </row>
    <row r="4518" spans="1:35" hidden="1" x14ac:dyDescent="0.25">
      <c r="A4518" s="179" t="b">
        <f>IF(E4518&lt;&gt;1,"",NOT(ISNA(VLOOKUP(P4518,Mapping!$P:$P,1,FALSE))))</f>
        <v>0</v>
      </c>
      <c r="B4518" s="180" t="str">
        <f t="shared" si="70"/>
        <v/>
      </c>
      <c r="E4518" s="183">
        <v>1</v>
      </c>
      <c r="F4518" t="s">
        <v>6435</v>
      </c>
      <c r="G4518" s="178">
        <v>1069878.0855754931</v>
      </c>
      <c r="H4518" t="s">
        <v>1266</v>
      </c>
      <c r="I4518" t="s">
        <v>402</v>
      </c>
      <c r="J4518" s="178">
        <v>395356.27039401198</v>
      </c>
      <c r="K4518" s="178">
        <v>196915.49240371349</v>
      </c>
      <c r="L4518" t="s">
        <v>5</v>
      </c>
      <c r="M4518" t="s">
        <v>21</v>
      </c>
      <c r="N4518" t="s">
        <v>2829</v>
      </c>
      <c r="O4518" t="s">
        <v>21</v>
      </c>
      <c r="P4518" t="s">
        <v>2831</v>
      </c>
      <c r="Q4518" t="s">
        <v>2832</v>
      </c>
      <c r="R4518" t="s">
        <v>1259</v>
      </c>
      <c r="S4518" t="s">
        <v>21</v>
      </c>
      <c r="T4518" t="s">
        <v>1259</v>
      </c>
      <c r="U4518" t="s">
        <v>1259</v>
      </c>
      <c r="V4518" t="s">
        <v>2832</v>
      </c>
      <c r="W4518" t="s">
        <v>1259</v>
      </c>
      <c r="X4518" t="s">
        <v>21</v>
      </c>
      <c r="Y4518" t="s">
        <v>1259</v>
      </c>
      <c r="Z4518" t="s">
        <v>21</v>
      </c>
      <c r="AA4518" t="s">
        <v>6436</v>
      </c>
      <c r="AB4518" t="s">
        <v>1259</v>
      </c>
      <c r="AC4518" t="s">
        <v>10346</v>
      </c>
      <c r="AD4518" s="178">
        <v>694047.23637765646</v>
      </c>
      <c r="AE4518" t="s">
        <v>819</v>
      </c>
      <c r="AF4518" s="178">
        <v>-619965.26630569599</v>
      </c>
      <c r="AG4518" s="178">
        <v>-489130.49833497452</v>
      </c>
      <c r="AH4518" s="178">
        <v>-179085.91726227771</v>
      </c>
      <c r="AI4518" t="s">
        <v>21</v>
      </c>
    </row>
    <row r="4519" spans="1:35" hidden="1" x14ac:dyDescent="0.25">
      <c r="A4519" s="179" t="b">
        <f>IF(E4519&lt;&gt;1,"",NOT(ISNA(VLOOKUP(P4519,Mapping!$P:$P,1,FALSE))))</f>
        <v>0</v>
      </c>
      <c r="B4519" s="180" t="str">
        <f t="shared" si="70"/>
        <v/>
      </c>
      <c r="E4519" s="183">
        <v>1</v>
      </c>
      <c r="F4519" t="s">
        <v>6435</v>
      </c>
      <c r="G4519" s="178">
        <v>1992826.3613639551</v>
      </c>
      <c r="H4519" t="s">
        <v>1266</v>
      </c>
      <c r="I4519" t="s">
        <v>402</v>
      </c>
      <c r="J4519" s="178">
        <v>736416.98843463894</v>
      </c>
      <c r="K4519" s="178">
        <v>366787.94482644228</v>
      </c>
      <c r="L4519" t="s">
        <v>5</v>
      </c>
      <c r="M4519" t="s">
        <v>21</v>
      </c>
      <c r="N4519" t="s">
        <v>2829</v>
      </c>
      <c r="O4519" t="s">
        <v>21</v>
      </c>
      <c r="P4519" t="s">
        <v>2835</v>
      </c>
      <c r="Q4519" t="s">
        <v>2834</v>
      </c>
      <c r="R4519" t="s">
        <v>1259</v>
      </c>
      <c r="S4519" t="s">
        <v>21</v>
      </c>
      <c r="T4519" t="s">
        <v>1259</v>
      </c>
      <c r="U4519" t="s">
        <v>1259</v>
      </c>
      <c r="V4519" t="s">
        <v>2834</v>
      </c>
      <c r="W4519" t="s">
        <v>1259</v>
      </c>
      <c r="X4519" t="s">
        <v>21</v>
      </c>
      <c r="Y4519" t="s">
        <v>1259</v>
      </c>
      <c r="Z4519" t="s">
        <v>21</v>
      </c>
      <c r="AA4519" t="s">
        <v>6436</v>
      </c>
      <c r="AB4519" t="s">
        <v>1259</v>
      </c>
      <c r="AC4519" t="s">
        <v>9179</v>
      </c>
      <c r="AD4519" s="178">
        <v>1292778.7262239391</v>
      </c>
      <c r="AE4519" t="s">
        <v>819</v>
      </c>
      <c r="AF4519" s="178">
        <v>-1154788.702078558</v>
      </c>
      <c r="AG4519" s="178">
        <v>-911087.12700167252</v>
      </c>
      <c r="AH4519" s="178">
        <v>-333577.3876304233</v>
      </c>
      <c r="AI4519" t="s">
        <v>21</v>
      </c>
    </row>
    <row r="4520" spans="1:35" hidden="1" x14ac:dyDescent="0.25">
      <c r="A4520" s="179" t="b">
        <f>IF(E4520&lt;&gt;1,"",NOT(ISNA(VLOOKUP(P4520,Mapping!$P:$P,1,FALSE))))</f>
        <v>0</v>
      </c>
      <c r="B4520" s="180" t="str">
        <f t="shared" si="70"/>
        <v/>
      </c>
      <c r="E4520" s="183">
        <v>1</v>
      </c>
      <c r="F4520" t="s">
        <v>6435</v>
      </c>
      <c r="G4520" s="178">
        <v>409634.15555808513</v>
      </c>
      <c r="H4520" t="s">
        <v>1266</v>
      </c>
      <c r="I4520" t="s">
        <v>402</v>
      </c>
      <c r="J4520" s="178">
        <v>151373.7258019732</v>
      </c>
      <c r="K4520" s="178">
        <v>75394.862774210822</v>
      </c>
      <c r="L4520" t="s">
        <v>5</v>
      </c>
      <c r="M4520" t="s">
        <v>21</v>
      </c>
      <c r="N4520" t="s">
        <v>2829</v>
      </c>
      <c r="O4520" t="s">
        <v>21</v>
      </c>
      <c r="P4520" t="s">
        <v>2836</v>
      </c>
      <c r="Q4520" t="s">
        <v>2837</v>
      </c>
      <c r="R4520" t="s">
        <v>1259</v>
      </c>
      <c r="S4520" t="s">
        <v>21</v>
      </c>
      <c r="T4520" t="s">
        <v>1259</v>
      </c>
      <c r="U4520" t="s">
        <v>1259</v>
      </c>
      <c r="V4520" t="s">
        <v>2837</v>
      </c>
      <c r="W4520" t="s">
        <v>1259</v>
      </c>
      <c r="X4520" t="s">
        <v>21</v>
      </c>
      <c r="Y4520" t="s">
        <v>1259</v>
      </c>
      <c r="Z4520" t="s">
        <v>21</v>
      </c>
      <c r="AA4520" t="s">
        <v>6436</v>
      </c>
      <c r="AB4520" t="s">
        <v>1259</v>
      </c>
      <c r="AC4520" t="s">
        <v>10347</v>
      </c>
      <c r="AD4520" s="178">
        <v>265736.30904688989</v>
      </c>
      <c r="AE4520" t="s">
        <v>819</v>
      </c>
      <c r="AF4520" s="178">
        <v>-237371.85737557319</v>
      </c>
      <c r="AG4520" s="178">
        <v>-187277.9350699342</v>
      </c>
      <c r="AH4520" s="178">
        <v>-68568.287806939916</v>
      </c>
      <c r="AI4520" t="s">
        <v>21</v>
      </c>
    </row>
    <row r="4521" spans="1:35" hidden="1" x14ac:dyDescent="0.25">
      <c r="A4521" s="179" t="b">
        <f>IF(E4521&lt;&gt;1,"",NOT(ISNA(VLOOKUP(P4521,Mapping!$P:$P,1,FALSE))))</f>
        <v>0</v>
      </c>
      <c r="B4521" s="180" t="str">
        <f t="shared" si="70"/>
        <v/>
      </c>
      <c r="E4521" s="183">
        <v>1</v>
      </c>
      <c r="F4521" t="s">
        <v>6437</v>
      </c>
      <c r="G4521" s="178">
        <v>1797843.983164808</v>
      </c>
      <c r="H4521" t="s">
        <v>1266</v>
      </c>
      <c r="I4521" t="s">
        <v>303</v>
      </c>
      <c r="J4521" s="178">
        <v>700274.64756114373</v>
      </c>
      <c r="K4521" s="178">
        <v>439884.52335474279</v>
      </c>
      <c r="L4521" t="s">
        <v>5</v>
      </c>
      <c r="M4521" t="s">
        <v>21</v>
      </c>
      <c r="N4521" t="s">
        <v>2829</v>
      </c>
      <c r="O4521" t="s">
        <v>21</v>
      </c>
      <c r="P4521" t="s">
        <v>2831</v>
      </c>
      <c r="Q4521" t="s">
        <v>2832</v>
      </c>
      <c r="R4521" t="s">
        <v>1259</v>
      </c>
      <c r="S4521" t="s">
        <v>21</v>
      </c>
      <c r="T4521" t="s">
        <v>1259</v>
      </c>
      <c r="U4521" t="s">
        <v>1259</v>
      </c>
      <c r="V4521" t="s">
        <v>2832</v>
      </c>
      <c r="W4521" t="s">
        <v>1259</v>
      </c>
      <c r="X4521" t="s">
        <v>21</v>
      </c>
      <c r="Y4521" t="s">
        <v>1259</v>
      </c>
      <c r="Z4521" t="s">
        <v>21</v>
      </c>
      <c r="AA4521" t="s">
        <v>6438</v>
      </c>
      <c r="AB4521" t="s">
        <v>6439</v>
      </c>
      <c r="AC4521" t="s">
        <v>10348</v>
      </c>
      <c r="AD4521" s="178">
        <v>1030224.804503757</v>
      </c>
      <c r="AE4521" t="s">
        <v>813</v>
      </c>
      <c r="AF4521" s="178">
        <v>-656540.32666665642</v>
      </c>
      <c r="AG4521" s="178">
        <v>-593700.21520267706</v>
      </c>
      <c r="AH4521" s="178">
        <v>-557072.37582723354</v>
      </c>
      <c r="AI4521" t="s">
        <v>21</v>
      </c>
    </row>
    <row r="4522" spans="1:35" hidden="1" x14ac:dyDescent="0.25">
      <c r="A4522" s="179" t="b">
        <f>IF(E4522&lt;&gt;1,"",NOT(ISNA(VLOOKUP(P4522,Mapping!$P:$P,1,FALSE))))</f>
        <v>0</v>
      </c>
      <c r="B4522" s="180" t="str">
        <f t="shared" si="70"/>
        <v/>
      </c>
      <c r="E4522" s="183">
        <v>1</v>
      </c>
      <c r="F4522" t="s">
        <v>6437</v>
      </c>
      <c r="G4522" s="178">
        <v>157815.53587789531</v>
      </c>
      <c r="H4522" t="s">
        <v>1266</v>
      </c>
      <c r="I4522" t="s">
        <v>303</v>
      </c>
      <c r="J4522" s="178">
        <v>61470.416677660847</v>
      </c>
      <c r="K4522" s="178">
        <v>38613.257005436993</v>
      </c>
      <c r="L4522" t="s">
        <v>5</v>
      </c>
      <c r="M4522" t="s">
        <v>21</v>
      </c>
      <c r="N4522" t="s">
        <v>2829</v>
      </c>
      <c r="O4522" t="s">
        <v>21</v>
      </c>
      <c r="P4522" t="s">
        <v>2835</v>
      </c>
      <c r="Q4522" t="s">
        <v>2834</v>
      </c>
      <c r="R4522" t="s">
        <v>1259</v>
      </c>
      <c r="S4522" t="s">
        <v>21</v>
      </c>
      <c r="T4522" t="s">
        <v>1259</v>
      </c>
      <c r="U4522" t="s">
        <v>1259</v>
      </c>
      <c r="V4522" t="s">
        <v>2834</v>
      </c>
      <c r="W4522" t="s">
        <v>1259</v>
      </c>
      <c r="X4522" t="s">
        <v>21</v>
      </c>
      <c r="Y4522" t="s">
        <v>1259</v>
      </c>
      <c r="Z4522" t="s">
        <v>21</v>
      </c>
      <c r="AA4522" t="s">
        <v>6438</v>
      </c>
      <c r="AB4522" t="s">
        <v>6439</v>
      </c>
      <c r="AC4522" t="s">
        <v>6440</v>
      </c>
      <c r="AD4522" s="178">
        <v>90433.58662927727</v>
      </c>
      <c r="AE4522" t="s">
        <v>813</v>
      </c>
      <c r="AF4522" s="178">
        <v>-57631.398746822597</v>
      </c>
      <c r="AG4522" s="178">
        <v>-52115.266113412923</v>
      </c>
      <c r="AH4522" s="178">
        <v>-48900.058257106313</v>
      </c>
      <c r="AI4522" t="s">
        <v>21</v>
      </c>
    </row>
    <row r="4523" spans="1:35" hidden="1" x14ac:dyDescent="0.25">
      <c r="A4523" s="179" t="b">
        <f>IF(E4523&lt;&gt;1,"",NOT(ISNA(VLOOKUP(P4523,Mapping!$P:$P,1,FALSE))))</f>
        <v>0</v>
      </c>
      <c r="B4523" s="180" t="str">
        <f t="shared" si="70"/>
        <v/>
      </c>
      <c r="E4523" s="183">
        <v>1</v>
      </c>
      <c r="F4523" t="s">
        <v>6437</v>
      </c>
      <c r="G4523" s="178">
        <v>296050.98045580368</v>
      </c>
      <c r="H4523" t="s">
        <v>1266</v>
      </c>
      <c r="I4523" t="s">
        <v>303</v>
      </c>
      <c r="J4523" s="178">
        <v>115314.2307898553</v>
      </c>
      <c r="K4523" s="178">
        <v>72435.787335261455</v>
      </c>
      <c r="L4523" t="s">
        <v>5</v>
      </c>
      <c r="M4523" t="s">
        <v>21</v>
      </c>
      <c r="N4523" t="s">
        <v>2829</v>
      </c>
      <c r="O4523" t="s">
        <v>21</v>
      </c>
      <c r="P4523" t="s">
        <v>2836</v>
      </c>
      <c r="Q4523" t="s">
        <v>2837</v>
      </c>
      <c r="R4523" t="s">
        <v>1259</v>
      </c>
      <c r="S4523" t="s">
        <v>21</v>
      </c>
      <c r="T4523" t="s">
        <v>1259</v>
      </c>
      <c r="U4523" t="s">
        <v>1259</v>
      </c>
      <c r="V4523" t="s">
        <v>2837</v>
      </c>
      <c r="W4523" t="s">
        <v>1259</v>
      </c>
      <c r="X4523" t="s">
        <v>21</v>
      </c>
      <c r="Y4523" t="s">
        <v>1259</v>
      </c>
      <c r="Z4523" t="s">
        <v>21</v>
      </c>
      <c r="AA4523" t="s">
        <v>6438</v>
      </c>
      <c r="AB4523" t="s">
        <v>6439</v>
      </c>
      <c r="AC4523" t="s">
        <v>6960</v>
      </c>
      <c r="AD4523" s="178">
        <v>169647.12528966161</v>
      </c>
      <c r="AE4523" t="s">
        <v>813</v>
      </c>
      <c r="AF4523" s="178">
        <v>-108112.4998823769</v>
      </c>
      <c r="AG4523" s="178">
        <v>-97764.618316973152</v>
      </c>
      <c r="AH4523" s="178">
        <v>-91733.111767673428</v>
      </c>
      <c r="AI4523" t="s">
        <v>21</v>
      </c>
    </row>
    <row r="4524" spans="1:35" hidden="1" x14ac:dyDescent="0.25">
      <c r="A4524" s="179" t="b">
        <f>IF(E4524&lt;&gt;1,"",NOT(ISNA(VLOOKUP(P4524,Mapping!$P:$P,1,FALSE))))</f>
        <v>0</v>
      </c>
      <c r="B4524" s="180" t="str">
        <f t="shared" si="70"/>
        <v/>
      </c>
      <c r="E4524" s="183">
        <v>1</v>
      </c>
      <c r="F4524" t="s">
        <v>6441</v>
      </c>
      <c r="G4524" s="178">
        <v>905962.17026639916</v>
      </c>
      <c r="H4524" t="s">
        <v>1266</v>
      </c>
      <c r="I4524" t="s">
        <v>303</v>
      </c>
      <c r="J4524" s="178">
        <v>283902.12752559851</v>
      </c>
      <c r="K4524" s="178">
        <v>143724.06310000969</v>
      </c>
      <c r="L4524" t="s">
        <v>5</v>
      </c>
      <c r="M4524" t="s">
        <v>21</v>
      </c>
      <c r="N4524" t="s">
        <v>2829</v>
      </c>
      <c r="O4524" t="s">
        <v>21</v>
      </c>
      <c r="P4524" t="s">
        <v>2831</v>
      </c>
      <c r="Q4524" t="s">
        <v>2832</v>
      </c>
      <c r="R4524" t="s">
        <v>1259</v>
      </c>
      <c r="S4524" t="s">
        <v>21</v>
      </c>
      <c r="T4524" t="s">
        <v>1259</v>
      </c>
      <c r="U4524" t="s">
        <v>1259</v>
      </c>
      <c r="V4524" t="s">
        <v>2832</v>
      </c>
      <c r="W4524" t="s">
        <v>1259</v>
      </c>
      <c r="X4524" t="s">
        <v>21</v>
      </c>
      <c r="Y4524" t="s">
        <v>1259</v>
      </c>
      <c r="Z4524" t="s">
        <v>21</v>
      </c>
      <c r="AA4524" t="s">
        <v>6442</v>
      </c>
      <c r="AB4524" t="s">
        <v>6443</v>
      </c>
      <c r="AC4524" t="s">
        <v>10349</v>
      </c>
      <c r="AD4524" s="178">
        <v>367703.75719563622</v>
      </c>
      <c r="AE4524" t="s">
        <v>809</v>
      </c>
      <c r="AF4524" s="178">
        <v>23673.755235398541</v>
      </c>
      <c r="AG4524" s="178">
        <v>176814.25944284259</v>
      </c>
      <c r="AH4524" s="178">
        <v>-347259.38696055062</v>
      </c>
      <c r="AI4524" t="s">
        <v>21</v>
      </c>
    </row>
    <row r="4525" spans="1:35" hidden="1" x14ac:dyDescent="0.25">
      <c r="A4525" s="179" t="b">
        <f>IF(E4525&lt;&gt;1,"",NOT(ISNA(VLOOKUP(P4525,Mapping!$P:$P,1,FALSE))))</f>
        <v>0</v>
      </c>
      <c r="B4525" s="180" t="str">
        <f t="shared" si="70"/>
        <v/>
      </c>
      <c r="E4525" s="183">
        <v>1</v>
      </c>
      <c r="F4525" t="s">
        <v>6441</v>
      </c>
      <c r="G4525" s="178">
        <v>440546.64538470778</v>
      </c>
      <c r="H4525" t="s">
        <v>1266</v>
      </c>
      <c r="I4525" t="s">
        <v>303</v>
      </c>
      <c r="J4525" s="178">
        <v>138054.4729171264</v>
      </c>
      <c r="K4525" s="178">
        <v>69889.40149802377</v>
      </c>
      <c r="L4525" t="s">
        <v>5</v>
      </c>
      <c r="M4525" t="s">
        <v>21</v>
      </c>
      <c r="N4525" t="s">
        <v>2829</v>
      </c>
      <c r="O4525" t="s">
        <v>21</v>
      </c>
      <c r="P4525" t="s">
        <v>2851</v>
      </c>
      <c r="Q4525" t="s">
        <v>2834</v>
      </c>
      <c r="R4525" t="s">
        <v>1259</v>
      </c>
      <c r="S4525" t="s">
        <v>21</v>
      </c>
      <c r="T4525" t="s">
        <v>1259</v>
      </c>
      <c r="U4525" t="s">
        <v>1259</v>
      </c>
      <c r="V4525" t="s">
        <v>2834</v>
      </c>
      <c r="W4525" t="s">
        <v>1259</v>
      </c>
      <c r="X4525" t="s">
        <v>21</v>
      </c>
      <c r="Y4525" t="s">
        <v>1259</v>
      </c>
      <c r="Z4525" t="s">
        <v>21</v>
      </c>
      <c r="AA4525" t="s">
        <v>6442</v>
      </c>
      <c r="AB4525" t="s">
        <v>6443</v>
      </c>
      <c r="AC4525" t="s">
        <v>10350</v>
      </c>
      <c r="AD4525" s="178">
        <v>178805.10030596249</v>
      </c>
      <c r="AE4525" t="s">
        <v>809</v>
      </c>
      <c r="AF4525" s="178">
        <v>11511.952479811331</v>
      </c>
      <c r="AG4525" s="178">
        <v>85980.332744821615</v>
      </c>
      <c r="AH4525" s="178">
        <v>-168863.51662877441</v>
      </c>
      <c r="AI4525" t="s">
        <v>21</v>
      </c>
    </row>
    <row r="4526" spans="1:35" hidden="1" x14ac:dyDescent="0.25">
      <c r="A4526" s="179" t="b">
        <f>IF(E4526&lt;&gt;1,"",NOT(ISNA(VLOOKUP(P4526,Mapping!$P:$P,1,FALSE))))</f>
        <v>0</v>
      </c>
      <c r="B4526" s="180" t="str">
        <f t="shared" ref="B4526:B4589" si="71">IF(AI4526="","",VALUE(AI4526))</f>
        <v/>
      </c>
      <c r="E4526" s="183">
        <v>1</v>
      </c>
      <c r="F4526" t="s">
        <v>6444</v>
      </c>
      <c r="G4526" s="178">
        <v>307713.44872779591</v>
      </c>
      <c r="H4526" t="s">
        <v>1266</v>
      </c>
      <c r="I4526" t="s">
        <v>303</v>
      </c>
      <c r="J4526" s="178">
        <v>95899.597728990411</v>
      </c>
      <c r="K4526" s="178">
        <v>26328.89399452191</v>
      </c>
      <c r="L4526" t="s">
        <v>5</v>
      </c>
      <c r="M4526" t="s">
        <v>21</v>
      </c>
      <c r="N4526" t="s">
        <v>2829</v>
      </c>
      <c r="O4526" t="s">
        <v>21</v>
      </c>
      <c r="P4526" t="s">
        <v>2831</v>
      </c>
      <c r="Q4526" t="s">
        <v>2832</v>
      </c>
      <c r="R4526" t="s">
        <v>1259</v>
      </c>
      <c r="S4526" t="s">
        <v>21</v>
      </c>
      <c r="T4526" t="s">
        <v>1259</v>
      </c>
      <c r="U4526" t="s">
        <v>1259</v>
      </c>
      <c r="V4526" t="s">
        <v>2832</v>
      </c>
      <c r="W4526" t="s">
        <v>1259</v>
      </c>
      <c r="X4526" t="s">
        <v>21</v>
      </c>
      <c r="Y4526" t="s">
        <v>1259</v>
      </c>
      <c r="Z4526" t="s">
        <v>21</v>
      </c>
      <c r="AA4526" t="s">
        <v>6445</v>
      </c>
      <c r="AB4526" t="s">
        <v>6446</v>
      </c>
      <c r="AC4526" t="s">
        <v>10351</v>
      </c>
      <c r="AD4526" s="178">
        <v>204931.04297951219</v>
      </c>
      <c r="AE4526" t="s">
        <v>817</v>
      </c>
      <c r="AF4526" s="178">
        <v>-43186.280795988278</v>
      </c>
      <c r="AG4526" s="178">
        <v>-140388.7340060643</v>
      </c>
      <c r="AH4526" s="178">
        <v>-7818.988684737531</v>
      </c>
      <c r="AI4526" t="s">
        <v>21</v>
      </c>
    </row>
    <row r="4527" spans="1:35" hidden="1" x14ac:dyDescent="0.25">
      <c r="A4527" s="179" t="b">
        <f>IF(E4527&lt;&gt;1,"",NOT(ISNA(VLOOKUP(P4527,Mapping!$P:$P,1,FALSE))))</f>
        <v>0</v>
      </c>
      <c r="B4527" s="180" t="str">
        <f t="shared" si="71"/>
        <v/>
      </c>
      <c r="E4527" s="183">
        <v>1</v>
      </c>
      <c r="F4527" t="s">
        <v>6444</v>
      </c>
      <c r="G4527" s="178">
        <v>760170.96275349578</v>
      </c>
      <c r="H4527" t="s">
        <v>1266</v>
      </c>
      <c r="I4527" t="s">
        <v>303</v>
      </c>
      <c r="J4527" s="178">
        <v>236909.01335224629</v>
      </c>
      <c r="K4527" s="178">
        <v>65042.528296367382</v>
      </c>
      <c r="L4527" t="s">
        <v>5</v>
      </c>
      <c r="M4527" t="s">
        <v>21</v>
      </c>
      <c r="N4527" t="s">
        <v>2829</v>
      </c>
      <c r="O4527" t="s">
        <v>21</v>
      </c>
      <c r="P4527" t="s">
        <v>2836</v>
      </c>
      <c r="Q4527" t="s">
        <v>2837</v>
      </c>
      <c r="R4527" t="s">
        <v>1259</v>
      </c>
      <c r="S4527" t="s">
        <v>21</v>
      </c>
      <c r="T4527" t="s">
        <v>1259</v>
      </c>
      <c r="U4527" t="s">
        <v>1259</v>
      </c>
      <c r="V4527" t="s">
        <v>2837</v>
      </c>
      <c r="W4527" t="s">
        <v>1259</v>
      </c>
      <c r="X4527" t="s">
        <v>21</v>
      </c>
      <c r="Y4527" t="s">
        <v>1259</v>
      </c>
      <c r="Z4527" t="s">
        <v>21</v>
      </c>
      <c r="AA4527" t="s">
        <v>6445</v>
      </c>
      <c r="AB4527" t="s">
        <v>6446</v>
      </c>
      <c r="AC4527" t="s">
        <v>10352</v>
      </c>
      <c r="AD4527" s="178">
        <v>506258.75756772672</v>
      </c>
      <c r="AE4527" t="s">
        <v>817</v>
      </c>
      <c r="AF4527" s="178">
        <v>-106686.7788397179</v>
      </c>
      <c r="AG4527" s="178">
        <v>-346814.34799276071</v>
      </c>
      <c r="AH4527" s="178">
        <v>-19315.919342522739</v>
      </c>
      <c r="AI4527" t="s">
        <v>21</v>
      </c>
    </row>
    <row r="4528" spans="1:35" hidden="1" x14ac:dyDescent="0.25">
      <c r="A4528" s="179" t="b">
        <f>IF(E4528&lt;&gt;1,"",NOT(ISNA(VLOOKUP(P4528,Mapping!$P:$P,1,FALSE))))</f>
        <v>0</v>
      </c>
      <c r="B4528" s="180" t="str">
        <f t="shared" si="71"/>
        <v/>
      </c>
      <c r="E4528" s="183">
        <v>1</v>
      </c>
      <c r="F4528" t="s">
        <v>6447</v>
      </c>
      <c r="G4528" s="178">
        <v>17981306.558196079</v>
      </c>
      <c r="H4528" t="s">
        <v>1266</v>
      </c>
      <c r="I4528" t="s">
        <v>303</v>
      </c>
      <c r="J4528" s="178">
        <v>4076681.5540090911</v>
      </c>
      <c r="K4528" s="178">
        <v>906292.55466427293</v>
      </c>
      <c r="L4528" t="s">
        <v>5</v>
      </c>
      <c r="M4528" t="s">
        <v>21</v>
      </c>
      <c r="N4528" t="s">
        <v>2829</v>
      </c>
      <c r="O4528" t="s">
        <v>21</v>
      </c>
      <c r="P4528" t="s">
        <v>2831</v>
      </c>
      <c r="Q4528" t="s">
        <v>2832</v>
      </c>
      <c r="R4528" t="s">
        <v>1259</v>
      </c>
      <c r="S4528" t="s">
        <v>21</v>
      </c>
      <c r="T4528" t="s">
        <v>1259</v>
      </c>
      <c r="U4528" t="s">
        <v>1259</v>
      </c>
      <c r="V4528" t="s">
        <v>2832</v>
      </c>
      <c r="W4528" t="s">
        <v>1259</v>
      </c>
      <c r="X4528" t="s">
        <v>21</v>
      </c>
      <c r="Y4528" t="s">
        <v>1259</v>
      </c>
      <c r="Z4528" t="s">
        <v>21</v>
      </c>
      <c r="AA4528" t="s">
        <v>6448</v>
      </c>
      <c r="AB4528" t="s">
        <v>6449</v>
      </c>
      <c r="AC4528" t="s">
        <v>12450</v>
      </c>
      <c r="AD4528" s="178">
        <v>5129758.4267079616</v>
      </c>
      <c r="AE4528" t="s">
        <v>817</v>
      </c>
      <c r="AF4528" s="178">
        <v>-236449.3434855603</v>
      </c>
      <c r="AG4528" s="178">
        <v>-4422345.2343267649</v>
      </c>
      <c r="AH4528" s="178">
        <v>1375551.055947948</v>
      </c>
      <c r="AI4528" t="s">
        <v>21</v>
      </c>
    </row>
    <row r="4529" spans="1:35" hidden="1" x14ac:dyDescent="0.25">
      <c r="A4529" s="179" t="b">
        <f>IF(E4529&lt;&gt;1,"",NOT(ISNA(VLOOKUP(P4529,Mapping!$P:$P,1,FALSE))))</f>
        <v>0</v>
      </c>
      <c r="B4529" s="180" t="str">
        <f t="shared" si="71"/>
        <v/>
      </c>
      <c r="E4529" s="183">
        <v>1</v>
      </c>
      <c r="F4529" t="s">
        <v>6447</v>
      </c>
      <c r="G4529" s="178">
        <v>19016427.10009139</v>
      </c>
      <c r="H4529" t="s">
        <v>1266</v>
      </c>
      <c r="I4529" t="s">
        <v>303</v>
      </c>
      <c r="J4529" s="178">
        <v>4311361.765130735</v>
      </c>
      <c r="K4529" s="178">
        <v>958464.62777050422</v>
      </c>
      <c r="L4529" t="s">
        <v>5</v>
      </c>
      <c r="M4529" t="s">
        <v>21</v>
      </c>
      <c r="N4529" t="s">
        <v>2829</v>
      </c>
      <c r="O4529" t="s">
        <v>21</v>
      </c>
      <c r="P4529" t="s">
        <v>2833</v>
      </c>
      <c r="Q4529" t="s">
        <v>2834</v>
      </c>
      <c r="R4529" t="s">
        <v>1259</v>
      </c>
      <c r="S4529" t="s">
        <v>21</v>
      </c>
      <c r="T4529" t="s">
        <v>1259</v>
      </c>
      <c r="U4529" t="s">
        <v>1259</v>
      </c>
      <c r="V4529" t="s">
        <v>2834</v>
      </c>
      <c r="W4529" t="s">
        <v>1259</v>
      </c>
      <c r="X4529" t="s">
        <v>21</v>
      </c>
      <c r="Y4529" t="s">
        <v>1259</v>
      </c>
      <c r="Z4529" t="s">
        <v>21</v>
      </c>
      <c r="AA4529" t="s">
        <v>6448</v>
      </c>
      <c r="AB4529" t="s">
        <v>6449</v>
      </c>
      <c r="AC4529" t="s">
        <v>10353</v>
      </c>
      <c r="AD4529" s="178">
        <v>5425060.567587493</v>
      </c>
      <c r="AE4529" t="s">
        <v>817</v>
      </c>
      <c r="AF4529" s="178">
        <v>-250060.90011896571</v>
      </c>
      <c r="AG4529" s="178">
        <v>-4676924.0871253069</v>
      </c>
      <c r="AH4529" s="178">
        <v>1454736.6896408759</v>
      </c>
      <c r="AI4529" t="s">
        <v>21</v>
      </c>
    </row>
    <row r="4530" spans="1:35" hidden="1" x14ac:dyDescent="0.25">
      <c r="A4530" s="179" t="b">
        <f>IF(E4530&lt;&gt;1,"",NOT(ISNA(VLOOKUP(P4530,Mapping!$P:$P,1,FALSE))))</f>
        <v>0</v>
      </c>
      <c r="B4530" s="180" t="str">
        <f t="shared" si="71"/>
        <v/>
      </c>
      <c r="E4530" s="183">
        <v>1</v>
      </c>
      <c r="F4530" t="s">
        <v>6447</v>
      </c>
      <c r="G4530" s="178">
        <v>2308851.5476304688</v>
      </c>
      <c r="H4530" t="s">
        <v>1266</v>
      </c>
      <c r="I4530" t="s">
        <v>303</v>
      </c>
      <c r="J4530" s="178">
        <v>523457.652240525</v>
      </c>
      <c r="K4530" s="178">
        <v>116370.57411096711</v>
      </c>
      <c r="L4530" t="s">
        <v>5</v>
      </c>
      <c r="M4530" t="s">
        <v>21</v>
      </c>
      <c r="N4530" t="s">
        <v>2829</v>
      </c>
      <c r="O4530" t="s">
        <v>21</v>
      </c>
      <c r="P4530" t="s">
        <v>2851</v>
      </c>
      <c r="Q4530" t="s">
        <v>2834</v>
      </c>
      <c r="R4530" t="s">
        <v>1259</v>
      </c>
      <c r="S4530" t="s">
        <v>21</v>
      </c>
      <c r="T4530" t="s">
        <v>1259</v>
      </c>
      <c r="U4530" t="s">
        <v>1259</v>
      </c>
      <c r="V4530" t="s">
        <v>2834</v>
      </c>
      <c r="W4530" t="s">
        <v>1259</v>
      </c>
      <c r="X4530" t="s">
        <v>21</v>
      </c>
      <c r="Y4530" t="s">
        <v>1259</v>
      </c>
      <c r="Z4530" t="s">
        <v>21</v>
      </c>
      <c r="AA4530" t="s">
        <v>6448</v>
      </c>
      <c r="AB4530" t="s">
        <v>6449</v>
      </c>
      <c r="AC4530" t="s">
        <v>10354</v>
      </c>
      <c r="AD4530" s="178">
        <v>658675.75552103622</v>
      </c>
      <c r="AE4530" t="s">
        <v>817</v>
      </c>
      <c r="AF4530" s="178">
        <v>-30360.776669702489</v>
      </c>
      <c r="AG4530" s="178">
        <v>-567841.86429308774</v>
      </c>
      <c r="AH4530" s="178">
        <v>176624.71712449149</v>
      </c>
      <c r="AI4530" t="s">
        <v>21</v>
      </c>
    </row>
    <row r="4531" spans="1:35" hidden="1" x14ac:dyDescent="0.25">
      <c r="A4531" s="179" t="b">
        <f>IF(E4531&lt;&gt;1,"",NOT(ISNA(VLOOKUP(P4531,Mapping!$P:$P,1,FALSE))))</f>
        <v>0</v>
      </c>
      <c r="B4531" s="180" t="str">
        <f t="shared" si="71"/>
        <v/>
      </c>
      <c r="E4531" s="183">
        <v>1</v>
      </c>
      <c r="F4531" t="s">
        <v>6447</v>
      </c>
      <c r="G4531" s="178">
        <v>5814889.7541801436</v>
      </c>
      <c r="H4531" t="s">
        <v>1266</v>
      </c>
      <c r="I4531" t="s">
        <v>303</v>
      </c>
      <c r="J4531" s="178">
        <v>1318338.7827097231</v>
      </c>
      <c r="K4531" s="178">
        <v>293081.66641566408</v>
      </c>
      <c r="L4531" t="s">
        <v>5</v>
      </c>
      <c r="M4531" t="s">
        <v>21</v>
      </c>
      <c r="N4531" t="s">
        <v>2829</v>
      </c>
      <c r="O4531" t="s">
        <v>21</v>
      </c>
      <c r="P4531" t="s">
        <v>2835</v>
      </c>
      <c r="Q4531" t="s">
        <v>2834</v>
      </c>
      <c r="R4531" t="s">
        <v>1259</v>
      </c>
      <c r="S4531" t="s">
        <v>21</v>
      </c>
      <c r="T4531" t="s">
        <v>1259</v>
      </c>
      <c r="U4531" t="s">
        <v>1259</v>
      </c>
      <c r="V4531" t="s">
        <v>2834</v>
      </c>
      <c r="W4531" t="s">
        <v>1259</v>
      </c>
      <c r="X4531" t="s">
        <v>21</v>
      </c>
      <c r="Y4531" t="s">
        <v>1259</v>
      </c>
      <c r="Z4531" t="s">
        <v>21</v>
      </c>
      <c r="AA4531" t="s">
        <v>6448</v>
      </c>
      <c r="AB4531" t="s">
        <v>6449</v>
      </c>
      <c r="AC4531" t="s">
        <v>12204</v>
      </c>
      <c r="AD4531" s="178">
        <v>1658888.33608074</v>
      </c>
      <c r="AE4531" t="s">
        <v>817</v>
      </c>
      <c r="AF4531" s="178">
        <v>-76464.23580883164</v>
      </c>
      <c r="AG4531" s="178">
        <v>-1430121.3267960621</v>
      </c>
      <c r="AH4531" s="178">
        <v>444832.95558617357</v>
      </c>
      <c r="AI4531" t="s">
        <v>21</v>
      </c>
    </row>
    <row r="4532" spans="1:35" hidden="1" x14ac:dyDescent="0.25">
      <c r="A4532" s="179" t="b">
        <f>IF(E4532&lt;&gt;1,"",NOT(ISNA(VLOOKUP(P4532,Mapping!$P:$P,1,FALSE))))</f>
        <v>0</v>
      </c>
      <c r="B4532" s="180" t="str">
        <f t="shared" si="71"/>
        <v/>
      </c>
      <c r="E4532" s="183">
        <v>1</v>
      </c>
      <c r="F4532" t="s">
        <v>6447</v>
      </c>
      <c r="G4532" s="178">
        <v>9778067.8097695168</v>
      </c>
      <c r="H4532" t="s">
        <v>1266</v>
      </c>
      <c r="I4532" t="s">
        <v>303</v>
      </c>
      <c r="J4532" s="178">
        <v>2216861.6359954001</v>
      </c>
      <c r="K4532" s="178">
        <v>492833.48939719773</v>
      </c>
      <c r="L4532" t="s">
        <v>5</v>
      </c>
      <c r="M4532" t="s">
        <v>21</v>
      </c>
      <c r="N4532" t="s">
        <v>2829</v>
      </c>
      <c r="O4532" t="s">
        <v>21</v>
      </c>
      <c r="P4532" t="s">
        <v>2836</v>
      </c>
      <c r="Q4532" t="s">
        <v>2837</v>
      </c>
      <c r="R4532" t="s">
        <v>1259</v>
      </c>
      <c r="S4532" t="s">
        <v>21</v>
      </c>
      <c r="T4532" t="s">
        <v>1259</v>
      </c>
      <c r="U4532" t="s">
        <v>1259</v>
      </c>
      <c r="V4532" t="s">
        <v>2837</v>
      </c>
      <c r="W4532" t="s">
        <v>1259</v>
      </c>
      <c r="X4532" t="s">
        <v>21</v>
      </c>
      <c r="Y4532" t="s">
        <v>1259</v>
      </c>
      <c r="Z4532" t="s">
        <v>21</v>
      </c>
      <c r="AA4532" t="s">
        <v>6448</v>
      </c>
      <c r="AB4532" t="s">
        <v>6449</v>
      </c>
      <c r="AC4532" t="s">
        <v>10355</v>
      </c>
      <c r="AD4532" s="178">
        <v>2789515.0767686618</v>
      </c>
      <c r="AE4532" t="s">
        <v>817</v>
      </c>
      <c r="AF4532" s="178">
        <v>-128578.9609723035</v>
      </c>
      <c r="AG4532" s="178">
        <v>-2404830.340860188</v>
      </c>
      <c r="AH4532" s="178">
        <v>748011.91211148724</v>
      </c>
      <c r="AI4532" t="s">
        <v>21</v>
      </c>
    </row>
    <row r="4533" spans="1:35" hidden="1" x14ac:dyDescent="0.25">
      <c r="A4533" s="179" t="b">
        <f>IF(E4533&lt;&gt;1,"",NOT(ISNA(VLOOKUP(P4533,Mapping!$P:$P,1,FALSE))))</f>
        <v>0</v>
      </c>
      <c r="B4533" s="180" t="str">
        <f t="shared" si="71"/>
        <v/>
      </c>
      <c r="E4533" s="183">
        <v>1</v>
      </c>
      <c r="F4533" t="s">
        <v>6450</v>
      </c>
      <c r="G4533" s="178">
        <v>10002859.70530737</v>
      </c>
      <c r="H4533" t="s">
        <v>1266</v>
      </c>
      <c r="I4533" t="s">
        <v>303</v>
      </c>
      <c r="J4533" s="178">
        <v>3058269.3630806901</v>
      </c>
      <c r="K4533" s="178">
        <v>1823961.9731712739</v>
      </c>
      <c r="L4533" t="s">
        <v>5</v>
      </c>
      <c r="M4533" t="s">
        <v>21</v>
      </c>
      <c r="N4533" t="s">
        <v>2829</v>
      </c>
      <c r="O4533" t="s">
        <v>21</v>
      </c>
      <c r="P4533" t="s">
        <v>2831</v>
      </c>
      <c r="Q4533" t="s">
        <v>2832</v>
      </c>
      <c r="R4533" t="s">
        <v>1259</v>
      </c>
      <c r="S4533" t="s">
        <v>21</v>
      </c>
      <c r="T4533" t="s">
        <v>1259</v>
      </c>
      <c r="U4533" t="s">
        <v>1259</v>
      </c>
      <c r="V4533" t="s">
        <v>2832</v>
      </c>
      <c r="W4533" t="s">
        <v>1259</v>
      </c>
      <c r="X4533" t="s">
        <v>21</v>
      </c>
      <c r="Y4533" t="s">
        <v>1259</v>
      </c>
      <c r="Z4533" t="s">
        <v>21</v>
      </c>
      <c r="AA4533" t="s">
        <v>6451</v>
      </c>
      <c r="AB4533" t="s">
        <v>6452</v>
      </c>
      <c r="AC4533" t="s">
        <v>12451</v>
      </c>
      <c r="AD4533" s="178">
        <v>5612804.7537788674</v>
      </c>
      <c r="AE4533" t="s">
        <v>810</v>
      </c>
      <c r="AF4533" s="178">
        <v>-3705922.6909751012</v>
      </c>
      <c r="AG4533" s="178">
        <v>-5551031.4813357424</v>
      </c>
      <c r="AH4533" s="178">
        <v>-2936065.7551180832</v>
      </c>
      <c r="AI4533" t="s">
        <v>21</v>
      </c>
    </row>
    <row r="4534" spans="1:35" hidden="1" x14ac:dyDescent="0.25">
      <c r="A4534" s="179" t="b">
        <f>IF(E4534&lt;&gt;1,"",NOT(ISNA(VLOOKUP(P4534,Mapping!$P:$P,1,FALSE))))</f>
        <v>0</v>
      </c>
      <c r="B4534" s="180" t="str">
        <f t="shared" si="71"/>
        <v/>
      </c>
      <c r="E4534" s="183">
        <v>1</v>
      </c>
      <c r="F4534" t="s">
        <v>6450</v>
      </c>
      <c r="G4534" s="178">
        <v>6054929.141809985</v>
      </c>
      <c r="H4534" t="s">
        <v>1266</v>
      </c>
      <c r="I4534" t="s">
        <v>303</v>
      </c>
      <c r="J4534" s="178">
        <v>1851231.031481599</v>
      </c>
      <c r="K4534" s="178">
        <v>1104080.316056838</v>
      </c>
      <c r="L4534" t="s">
        <v>5</v>
      </c>
      <c r="M4534" t="s">
        <v>21</v>
      </c>
      <c r="N4534" t="s">
        <v>2829</v>
      </c>
      <c r="O4534" t="s">
        <v>21</v>
      </c>
      <c r="P4534" t="s">
        <v>2836</v>
      </c>
      <c r="Q4534" t="s">
        <v>2837</v>
      </c>
      <c r="R4534" t="s">
        <v>1259</v>
      </c>
      <c r="S4534" t="s">
        <v>21</v>
      </c>
      <c r="T4534" t="s">
        <v>1259</v>
      </c>
      <c r="U4534" t="s">
        <v>1259</v>
      </c>
      <c r="V4534" t="s">
        <v>2837</v>
      </c>
      <c r="W4534" t="s">
        <v>1259</v>
      </c>
      <c r="X4534" t="s">
        <v>21</v>
      </c>
      <c r="Y4534" t="s">
        <v>1259</v>
      </c>
      <c r="Z4534" t="s">
        <v>21</v>
      </c>
      <c r="AA4534" t="s">
        <v>6451</v>
      </c>
      <c r="AB4534" t="s">
        <v>6452</v>
      </c>
      <c r="AC4534" t="s">
        <v>10356</v>
      </c>
      <c r="AD4534" s="178">
        <v>3397541.9102312671</v>
      </c>
      <c r="AE4534" t="s">
        <v>810</v>
      </c>
      <c r="AF4534" s="178">
        <v>-2243268.4212269988</v>
      </c>
      <c r="AG4534" s="178">
        <v>-3360149.324658717</v>
      </c>
      <c r="AH4534" s="178">
        <v>-1777258.7666607241</v>
      </c>
      <c r="AI4534" t="s">
        <v>21</v>
      </c>
    </row>
    <row r="4535" spans="1:35" hidden="1" x14ac:dyDescent="0.25">
      <c r="A4535" s="179" t="b">
        <f>IF(E4535&lt;&gt;1,"",NOT(ISNA(VLOOKUP(P4535,Mapping!$P:$P,1,FALSE))))</f>
        <v>0</v>
      </c>
      <c r="B4535" s="180" t="str">
        <f t="shared" si="71"/>
        <v/>
      </c>
      <c r="E4535" s="183">
        <v>1</v>
      </c>
      <c r="F4535" t="s">
        <v>6453</v>
      </c>
      <c r="G4535" s="178">
        <v>183397.43988859039</v>
      </c>
      <c r="H4535" t="s">
        <v>1266</v>
      </c>
      <c r="I4535" t="s">
        <v>402</v>
      </c>
      <c r="J4535" s="178">
        <v>61218.623650118723</v>
      </c>
      <c r="K4535" s="178">
        <v>34805.60774489028</v>
      </c>
      <c r="L4535" t="s">
        <v>5</v>
      </c>
      <c r="M4535" t="s">
        <v>21</v>
      </c>
      <c r="N4535" t="s">
        <v>2829</v>
      </c>
      <c r="O4535" t="s">
        <v>21</v>
      </c>
      <c r="P4535" t="s">
        <v>2831</v>
      </c>
      <c r="Q4535" t="s">
        <v>2832</v>
      </c>
      <c r="R4535" t="s">
        <v>1259</v>
      </c>
      <c r="S4535" t="s">
        <v>21</v>
      </c>
      <c r="T4535" t="s">
        <v>1259</v>
      </c>
      <c r="U4535" t="s">
        <v>1259</v>
      </c>
      <c r="V4535" t="s">
        <v>2832</v>
      </c>
      <c r="W4535" t="s">
        <v>1259</v>
      </c>
      <c r="X4535" t="s">
        <v>21</v>
      </c>
      <c r="Y4535" t="s">
        <v>1259</v>
      </c>
      <c r="Z4535" t="s">
        <v>21</v>
      </c>
      <c r="AA4535" t="s">
        <v>6454</v>
      </c>
      <c r="AB4535" t="s">
        <v>1259</v>
      </c>
      <c r="AC4535" t="s">
        <v>10357</v>
      </c>
      <c r="AD4535" s="178">
        <v>98868.937745188145</v>
      </c>
      <c r="AE4535" t="s">
        <v>819</v>
      </c>
      <c r="AF4535" s="178">
        <v>-46117.479807918753</v>
      </c>
      <c r="AG4535" s="178">
        <v>84942.779839392402</v>
      </c>
      <c r="AH4535" s="178">
        <v>-51215.848588220018</v>
      </c>
      <c r="AI4535" t="s">
        <v>21</v>
      </c>
    </row>
    <row r="4536" spans="1:35" hidden="1" x14ac:dyDescent="0.25">
      <c r="A4536" s="179" t="b">
        <f>IF(E4536&lt;&gt;1,"",NOT(ISNA(VLOOKUP(P4536,Mapping!$P:$P,1,FALSE))))</f>
        <v>0</v>
      </c>
      <c r="B4536" s="180" t="str">
        <f t="shared" si="71"/>
        <v/>
      </c>
      <c r="E4536" s="183">
        <v>1</v>
      </c>
      <c r="F4536" t="s">
        <v>6455</v>
      </c>
      <c r="G4536" s="178">
        <v>1065483.114254293</v>
      </c>
      <c r="H4536" t="s">
        <v>1266</v>
      </c>
      <c r="I4536" t="s">
        <v>303</v>
      </c>
      <c r="J4536" s="178">
        <v>527231.27222237422</v>
      </c>
      <c r="K4536" s="178">
        <v>169228.57141512641</v>
      </c>
      <c r="L4536" t="s">
        <v>5</v>
      </c>
      <c r="M4536" t="s">
        <v>21</v>
      </c>
      <c r="N4536" t="s">
        <v>2829</v>
      </c>
      <c r="O4536" t="s">
        <v>21</v>
      </c>
      <c r="P4536" t="s">
        <v>2831</v>
      </c>
      <c r="Q4536" t="s">
        <v>2832</v>
      </c>
      <c r="R4536" t="s">
        <v>1259</v>
      </c>
      <c r="S4536" t="s">
        <v>21</v>
      </c>
      <c r="T4536" t="s">
        <v>1259</v>
      </c>
      <c r="U4536" t="s">
        <v>1259</v>
      </c>
      <c r="V4536" t="s">
        <v>2832</v>
      </c>
      <c r="W4536" t="s">
        <v>1259</v>
      </c>
      <c r="X4536" t="s">
        <v>21</v>
      </c>
      <c r="Y4536" t="s">
        <v>1259</v>
      </c>
      <c r="Z4536" t="s">
        <v>21</v>
      </c>
      <c r="AA4536" t="s">
        <v>6456</v>
      </c>
      <c r="AB4536" t="s">
        <v>6457</v>
      </c>
      <c r="AC4536" t="s">
        <v>12452</v>
      </c>
      <c r="AD4536" s="178">
        <v>967329.30958242714</v>
      </c>
      <c r="AE4536" t="s">
        <v>810</v>
      </c>
      <c r="AF4536" s="178">
        <v>12775.739994852111</v>
      </c>
      <c r="AG4536" s="178">
        <v>-486107.53326975799</v>
      </c>
      <c r="AH4536" s="178">
        <v>-302980.415340123</v>
      </c>
      <c r="AI4536" t="s">
        <v>21</v>
      </c>
    </row>
    <row r="4537" spans="1:35" hidden="1" x14ac:dyDescent="0.25">
      <c r="A4537" s="179" t="b">
        <f>IF(E4537&lt;&gt;1,"",NOT(ISNA(VLOOKUP(P4537,Mapping!$P:$P,1,FALSE))))</f>
        <v>0</v>
      </c>
      <c r="B4537" s="180" t="str">
        <f t="shared" si="71"/>
        <v/>
      </c>
      <c r="E4537" s="183">
        <v>1</v>
      </c>
      <c r="F4537" t="s">
        <v>6455</v>
      </c>
      <c r="G4537" s="178">
        <v>1125685.5378292541</v>
      </c>
      <c r="H4537" t="s">
        <v>1266</v>
      </c>
      <c r="I4537" t="s">
        <v>303</v>
      </c>
      <c r="J4537" s="178">
        <v>557021.13932365843</v>
      </c>
      <c r="K4537" s="178">
        <v>178790.40303969351</v>
      </c>
      <c r="L4537" t="s">
        <v>5</v>
      </c>
      <c r="M4537" t="s">
        <v>21</v>
      </c>
      <c r="N4537" t="s">
        <v>2829</v>
      </c>
      <c r="O4537" t="s">
        <v>21</v>
      </c>
      <c r="P4537" t="s">
        <v>2836</v>
      </c>
      <c r="Q4537" t="s">
        <v>2837</v>
      </c>
      <c r="R4537" t="s">
        <v>1259</v>
      </c>
      <c r="S4537" t="s">
        <v>21</v>
      </c>
      <c r="T4537" t="s">
        <v>1259</v>
      </c>
      <c r="U4537" t="s">
        <v>1259</v>
      </c>
      <c r="V4537" t="s">
        <v>2837</v>
      </c>
      <c r="W4537" t="s">
        <v>1259</v>
      </c>
      <c r="X4537" t="s">
        <v>21</v>
      </c>
      <c r="Y4537" t="s">
        <v>1259</v>
      </c>
      <c r="Z4537" t="s">
        <v>21</v>
      </c>
      <c r="AA4537" t="s">
        <v>6456</v>
      </c>
      <c r="AB4537" t="s">
        <v>6457</v>
      </c>
      <c r="AC4537" t="s">
        <v>10358</v>
      </c>
      <c r="AD4537" s="178">
        <v>1021985.801133411</v>
      </c>
      <c r="AE4537" t="s">
        <v>810</v>
      </c>
      <c r="AF4537" s="178">
        <v>13497.600811193701</v>
      </c>
      <c r="AG4537" s="178">
        <v>-513573.80770374252</v>
      </c>
      <c r="AH4537" s="178">
        <v>-320099.5559958521</v>
      </c>
      <c r="AI4537" t="s">
        <v>21</v>
      </c>
    </row>
    <row r="4538" spans="1:35" hidden="1" x14ac:dyDescent="0.25">
      <c r="A4538" s="179" t="b">
        <f>IF(E4538&lt;&gt;1,"",NOT(ISNA(VLOOKUP(P4538,Mapping!$P:$P,1,FALSE))))</f>
        <v>0</v>
      </c>
      <c r="B4538" s="180" t="str">
        <f t="shared" si="71"/>
        <v/>
      </c>
      <c r="E4538" s="183">
        <v>1</v>
      </c>
      <c r="F4538" t="s">
        <v>6458</v>
      </c>
      <c r="G4538" s="178">
        <v>448293.6129969852</v>
      </c>
      <c r="H4538" t="s">
        <v>1266</v>
      </c>
      <c r="I4538" t="s">
        <v>402</v>
      </c>
      <c r="J4538" s="178">
        <v>186769.7497634601</v>
      </c>
      <c r="K4538" s="178">
        <v>107769.0548592218</v>
      </c>
      <c r="L4538" t="s">
        <v>5</v>
      </c>
      <c r="M4538" t="s">
        <v>21</v>
      </c>
      <c r="N4538" t="s">
        <v>2829</v>
      </c>
      <c r="O4538" t="s">
        <v>21</v>
      </c>
      <c r="P4538" t="s">
        <v>2831</v>
      </c>
      <c r="Q4538" t="s">
        <v>2832</v>
      </c>
      <c r="R4538" t="s">
        <v>1259</v>
      </c>
      <c r="S4538" t="s">
        <v>21</v>
      </c>
      <c r="T4538" t="s">
        <v>1259</v>
      </c>
      <c r="U4538" t="s">
        <v>1259</v>
      </c>
      <c r="V4538" t="s">
        <v>2832</v>
      </c>
      <c r="W4538" t="s">
        <v>1259</v>
      </c>
      <c r="X4538" t="s">
        <v>21</v>
      </c>
      <c r="Y4538" t="s">
        <v>1259</v>
      </c>
      <c r="Z4538" t="s">
        <v>21</v>
      </c>
      <c r="AA4538" t="s">
        <v>6459</v>
      </c>
      <c r="AB4538" t="s">
        <v>1259</v>
      </c>
      <c r="AC4538" t="s">
        <v>10359</v>
      </c>
      <c r="AD4538" s="178">
        <v>269307.92762662191</v>
      </c>
      <c r="AE4538" t="s">
        <v>814</v>
      </c>
      <c r="AF4538" s="178">
        <v>-232514.27863853821</v>
      </c>
      <c r="AG4538" s="178">
        <v>-133323.84418075439</v>
      </c>
      <c r="AH4538" s="178">
        <v>-173358.5244425956</v>
      </c>
      <c r="AI4538" t="s">
        <v>21</v>
      </c>
    </row>
    <row r="4539" spans="1:35" hidden="1" x14ac:dyDescent="0.25">
      <c r="A4539" s="179" t="b">
        <f>IF(E4539&lt;&gt;1,"",NOT(ISNA(VLOOKUP(P4539,Mapping!$P:$P,1,FALSE))))</f>
        <v>0</v>
      </c>
      <c r="B4539" s="180" t="str">
        <f t="shared" si="71"/>
        <v/>
      </c>
      <c r="E4539" s="183">
        <v>1</v>
      </c>
      <c r="F4539" t="s">
        <v>6458</v>
      </c>
      <c r="G4539" s="178">
        <v>328085.95615348121</v>
      </c>
      <c r="H4539" t="s">
        <v>1266</v>
      </c>
      <c r="I4539" t="s">
        <v>402</v>
      </c>
      <c r="J4539" s="178">
        <v>136688.38938399771</v>
      </c>
      <c r="K4539" s="178">
        <v>78871.329820803119</v>
      </c>
      <c r="L4539" t="s">
        <v>5</v>
      </c>
      <c r="M4539" t="s">
        <v>21</v>
      </c>
      <c r="N4539" t="s">
        <v>2829</v>
      </c>
      <c r="O4539" t="s">
        <v>21</v>
      </c>
      <c r="P4539" t="s">
        <v>2833</v>
      </c>
      <c r="Q4539" t="s">
        <v>2834</v>
      </c>
      <c r="R4539" t="s">
        <v>1259</v>
      </c>
      <c r="S4539" t="s">
        <v>21</v>
      </c>
      <c r="T4539" t="s">
        <v>1259</v>
      </c>
      <c r="U4539" t="s">
        <v>1259</v>
      </c>
      <c r="V4539" t="s">
        <v>2834</v>
      </c>
      <c r="W4539" t="s">
        <v>1259</v>
      </c>
      <c r="X4539" t="s">
        <v>21</v>
      </c>
      <c r="Y4539" t="s">
        <v>1259</v>
      </c>
      <c r="Z4539" t="s">
        <v>21</v>
      </c>
      <c r="AA4539" t="s">
        <v>6459</v>
      </c>
      <c r="AB4539" t="s">
        <v>1259</v>
      </c>
      <c r="AC4539" t="s">
        <v>10360</v>
      </c>
      <c r="AD4539" s="178">
        <v>197094.3738064974</v>
      </c>
      <c r="AE4539" t="s">
        <v>814</v>
      </c>
      <c r="AF4539" s="178">
        <v>-170166.7550346624</v>
      </c>
      <c r="AG4539" s="178">
        <v>-97573.732098642911</v>
      </c>
      <c r="AH4539" s="178">
        <v>-126873.3160592411</v>
      </c>
      <c r="AI4539" t="s">
        <v>21</v>
      </c>
    </row>
    <row r="4540" spans="1:35" hidden="1" x14ac:dyDescent="0.25">
      <c r="A4540" s="179" t="b">
        <f>IF(E4540&lt;&gt;1,"",NOT(ISNA(VLOOKUP(P4540,Mapping!$P:$P,1,FALSE))))</f>
        <v>0</v>
      </c>
      <c r="B4540" s="180" t="str">
        <f t="shared" si="71"/>
        <v/>
      </c>
      <c r="E4540" s="183">
        <v>1</v>
      </c>
      <c r="F4540" t="s">
        <v>6458</v>
      </c>
      <c r="G4540" s="178">
        <v>1179295.384949015</v>
      </c>
      <c r="H4540" t="s">
        <v>1266</v>
      </c>
      <c r="I4540" t="s">
        <v>402</v>
      </c>
      <c r="J4540" s="178">
        <v>491322.42253384943</v>
      </c>
      <c r="K4540" s="178">
        <v>283500.69095597888</v>
      </c>
      <c r="L4540" t="s">
        <v>5</v>
      </c>
      <c r="M4540" t="s">
        <v>21</v>
      </c>
      <c r="N4540" t="s">
        <v>2829</v>
      </c>
      <c r="O4540" t="s">
        <v>21</v>
      </c>
      <c r="P4540" t="s">
        <v>2835</v>
      </c>
      <c r="Q4540" t="s">
        <v>2834</v>
      </c>
      <c r="R4540" t="s">
        <v>1259</v>
      </c>
      <c r="S4540" t="s">
        <v>21</v>
      </c>
      <c r="T4540" t="s">
        <v>1259</v>
      </c>
      <c r="U4540" t="s">
        <v>1259</v>
      </c>
      <c r="V4540" t="s">
        <v>2834</v>
      </c>
      <c r="W4540" t="s">
        <v>1259</v>
      </c>
      <c r="X4540" t="s">
        <v>21</v>
      </c>
      <c r="Y4540" t="s">
        <v>1259</v>
      </c>
      <c r="Z4540" t="s">
        <v>21</v>
      </c>
      <c r="AA4540" t="s">
        <v>6459</v>
      </c>
      <c r="AB4540" t="s">
        <v>1259</v>
      </c>
      <c r="AC4540" t="s">
        <v>12453</v>
      </c>
      <c r="AD4540" s="178">
        <v>708449.96888767905</v>
      </c>
      <c r="AE4540" t="s">
        <v>814</v>
      </c>
      <c r="AF4540" s="178">
        <v>-611659.42985456192</v>
      </c>
      <c r="AG4540" s="178">
        <v>-350725.92958642641</v>
      </c>
      <c r="AH4540" s="178">
        <v>-456042.4281978315</v>
      </c>
      <c r="AI4540" t="s">
        <v>21</v>
      </c>
    </row>
    <row r="4541" spans="1:35" hidden="1" x14ac:dyDescent="0.25">
      <c r="A4541" s="179" t="b">
        <f>IF(E4541&lt;&gt;1,"",NOT(ISNA(VLOOKUP(P4541,Mapping!$P:$P,1,FALSE))))</f>
        <v>0</v>
      </c>
      <c r="B4541" s="180" t="str">
        <f t="shared" si="71"/>
        <v/>
      </c>
      <c r="E4541" s="183">
        <v>1</v>
      </c>
      <c r="F4541" t="s">
        <v>6458</v>
      </c>
      <c r="G4541" s="178">
        <v>1602434.7745135149</v>
      </c>
      <c r="H4541" t="s">
        <v>1266</v>
      </c>
      <c r="I4541" t="s">
        <v>402</v>
      </c>
      <c r="J4541" s="178">
        <v>667612.32632187381</v>
      </c>
      <c r="K4541" s="178">
        <v>385222.71144655527</v>
      </c>
      <c r="L4541" t="s">
        <v>5</v>
      </c>
      <c r="M4541" t="s">
        <v>21</v>
      </c>
      <c r="N4541" t="s">
        <v>2829</v>
      </c>
      <c r="O4541" t="s">
        <v>21</v>
      </c>
      <c r="P4541" t="s">
        <v>2836</v>
      </c>
      <c r="Q4541" t="s">
        <v>2837</v>
      </c>
      <c r="R4541" t="s">
        <v>1259</v>
      </c>
      <c r="S4541" t="s">
        <v>21</v>
      </c>
      <c r="T4541" t="s">
        <v>1259</v>
      </c>
      <c r="U4541" t="s">
        <v>1259</v>
      </c>
      <c r="V4541" t="s">
        <v>2837</v>
      </c>
      <c r="W4541" t="s">
        <v>1259</v>
      </c>
      <c r="X4541" t="s">
        <v>21</v>
      </c>
      <c r="Y4541" t="s">
        <v>1259</v>
      </c>
      <c r="Z4541" t="s">
        <v>21</v>
      </c>
      <c r="AA4541" t="s">
        <v>6459</v>
      </c>
      <c r="AB4541" t="s">
        <v>1259</v>
      </c>
      <c r="AC4541" t="s">
        <v>10361</v>
      </c>
      <c r="AD4541" s="178">
        <v>962646.74706389883</v>
      </c>
      <c r="AE4541" t="s">
        <v>814</v>
      </c>
      <c r="AF4541" s="178">
        <v>-831127.08916471736</v>
      </c>
      <c r="AG4541" s="178">
        <v>-476568.83344554581</v>
      </c>
      <c r="AH4541" s="178">
        <v>-619673.62454266008</v>
      </c>
      <c r="AI4541" t="s">
        <v>21</v>
      </c>
    </row>
    <row r="4542" spans="1:35" hidden="1" x14ac:dyDescent="0.25">
      <c r="A4542" s="179" t="b">
        <f>IF(E4542&lt;&gt;1,"",NOT(ISNA(VLOOKUP(P4542,Mapping!$P:$P,1,FALSE))))</f>
        <v>0</v>
      </c>
      <c r="B4542" s="180" t="str">
        <f t="shared" si="71"/>
        <v/>
      </c>
      <c r="E4542" s="183">
        <v>1</v>
      </c>
      <c r="F4542" t="s">
        <v>6460</v>
      </c>
      <c r="G4542" s="178">
        <v>248835.87866848911</v>
      </c>
      <c r="H4542" t="s">
        <v>1266</v>
      </c>
      <c r="I4542" t="s">
        <v>2830</v>
      </c>
      <c r="J4542" s="178">
        <v>67552.837183236072</v>
      </c>
      <c r="K4542" s="178">
        <v>28894.031502706908</v>
      </c>
      <c r="L4542" t="s">
        <v>5</v>
      </c>
      <c r="M4542" t="s">
        <v>21</v>
      </c>
      <c r="N4542" t="s">
        <v>2829</v>
      </c>
      <c r="O4542" t="s">
        <v>21</v>
      </c>
      <c r="P4542" t="s">
        <v>2831</v>
      </c>
      <c r="Q4542" t="s">
        <v>2832</v>
      </c>
      <c r="R4542" t="s">
        <v>1259</v>
      </c>
      <c r="S4542" t="s">
        <v>21</v>
      </c>
      <c r="T4542" t="s">
        <v>1259</v>
      </c>
      <c r="U4542" t="s">
        <v>1259</v>
      </c>
      <c r="V4542" t="s">
        <v>2832</v>
      </c>
      <c r="W4542" t="s">
        <v>1259</v>
      </c>
      <c r="X4542" t="s">
        <v>21</v>
      </c>
      <c r="Y4542" t="s">
        <v>1259</v>
      </c>
      <c r="Z4542" t="s">
        <v>21</v>
      </c>
      <c r="AA4542" t="s">
        <v>6461</v>
      </c>
      <c r="AB4542" t="s">
        <v>1259</v>
      </c>
      <c r="AC4542" t="s">
        <v>10362</v>
      </c>
      <c r="AD4542" s="178">
        <v>92071.104560887499</v>
      </c>
      <c r="AE4542" t="s">
        <v>809</v>
      </c>
      <c r="AF4542" s="178">
        <v>-89064.999619261682</v>
      </c>
      <c r="AG4542" s="178">
        <v>44101.507103045267</v>
      </c>
      <c r="AH4542" s="178">
        <v>-44637.350170054153</v>
      </c>
      <c r="AI4542" t="s">
        <v>21</v>
      </c>
    </row>
    <row r="4543" spans="1:35" hidden="1" x14ac:dyDescent="0.25">
      <c r="A4543" s="179" t="b">
        <f>IF(E4543&lt;&gt;1,"",NOT(ISNA(VLOOKUP(P4543,Mapping!$P:$P,1,FALSE))))</f>
        <v>0</v>
      </c>
      <c r="B4543" s="180" t="str">
        <f t="shared" si="71"/>
        <v/>
      </c>
      <c r="E4543" s="183">
        <v>1</v>
      </c>
      <c r="F4543" t="s">
        <v>320</v>
      </c>
      <c r="G4543" s="178">
        <v>2319002.0344244619</v>
      </c>
      <c r="H4543" t="s">
        <v>1266</v>
      </c>
      <c r="I4543" t="s">
        <v>303</v>
      </c>
      <c r="J4543" s="178">
        <v>474199.69236281991</v>
      </c>
      <c r="K4543" s="178">
        <v>254373.4687665643</v>
      </c>
      <c r="L4543" t="s">
        <v>5</v>
      </c>
      <c r="M4543" t="s">
        <v>21</v>
      </c>
      <c r="N4543" t="s">
        <v>2829</v>
      </c>
      <c r="O4543" t="s">
        <v>21</v>
      </c>
      <c r="P4543" t="s">
        <v>2831</v>
      </c>
      <c r="Q4543" t="s">
        <v>2832</v>
      </c>
      <c r="R4543" t="s">
        <v>1259</v>
      </c>
      <c r="S4543" t="s">
        <v>21</v>
      </c>
      <c r="T4543" t="s">
        <v>1259</v>
      </c>
      <c r="U4543" t="s">
        <v>1259</v>
      </c>
      <c r="V4543" t="s">
        <v>2832</v>
      </c>
      <c r="W4543" t="s">
        <v>1259</v>
      </c>
      <c r="X4543" t="s">
        <v>21</v>
      </c>
      <c r="Y4543" t="s">
        <v>1259</v>
      </c>
      <c r="Z4543" t="s">
        <v>21</v>
      </c>
      <c r="AA4543" t="s">
        <v>1424</v>
      </c>
      <c r="AB4543" t="s">
        <v>825</v>
      </c>
      <c r="AC4543" t="s">
        <v>10316</v>
      </c>
      <c r="AD4543" s="178">
        <v>608267.55323344993</v>
      </c>
      <c r="AE4543" t="s">
        <v>814</v>
      </c>
      <c r="AF4543" s="178">
        <v>-692361.41399817984</v>
      </c>
      <c r="AG4543" s="178">
        <v>-1058003.0255951879</v>
      </c>
      <c r="AH4543" s="178">
        <v>-508653.89091006882</v>
      </c>
      <c r="AI4543" t="s">
        <v>21</v>
      </c>
    </row>
    <row r="4544" spans="1:35" hidden="1" x14ac:dyDescent="0.25">
      <c r="A4544" s="179" t="b">
        <f>IF(E4544&lt;&gt;1,"",NOT(ISNA(VLOOKUP(P4544,Mapping!$P:$P,1,FALSE))))</f>
        <v>0</v>
      </c>
      <c r="B4544" s="180" t="str">
        <f t="shared" si="71"/>
        <v/>
      </c>
      <c r="E4544" s="183">
        <v>1</v>
      </c>
      <c r="F4544" t="s">
        <v>320</v>
      </c>
      <c r="G4544" s="178">
        <v>4379553.1997880954</v>
      </c>
      <c r="H4544" t="s">
        <v>1266</v>
      </c>
      <c r="I4544" t="s">
        <v>303</v>
      </c>
      <c r="J4544" s="178">
        <v>895550.21910170093</v>
      </c>
      <c r="K4544" s="178">
        <v>480397.22369380802</v>
      </c>
      <c r="L4544" t="s">
        <v>5</v>
      </c>
      <c r="M4544" t="s">
        <v>21</v>
      </c>
      <c r="N4544" t="s">
        <v>2829</v>
      </c>
      <c r="O4544" t="s">
        <v>21</v>
      </c>
      <c r="P4544" t="s">
        <v>2835</v>
      </c>
      <c r="Q4544" t="s">
        <v>2834</v>
      </c>
      <c r="R4544" t="s">
        <v>1259</v>
      </c>
      <c r="S4544" t="s">
        <v>21</v>
      </c>
      <c r="T4544" t="s">
        <v>1259</v>
      </c>
      <c r="U4544" t="s">
        <v>1259</v>
      </c>
      <c r="V4544" t="s">
        <v>2834</v>
      </c>
      <c r="W4544" t="s">
        <v>1259</v>
      </c>
      <c r="X4544" t="s">
        <v>21</v>
      </c>
      <c r="Y4544" t="s">
        <v>1259</v>
      </c>
      <c r="Z4544" t="s">
        <v>21</v>
      </c>
      <c r="AA4544" t="s">
        <v>1424</v>
      </c>
      <c r="AB4544" t="s">
        <v>825</v>
      </c>
      <c r="AC4544" t="s">
        <v>7323</v>
      </c>
      <c r="AD4544" s="178">
        <v>1148744.1880368909</v>
      </c>
      <c r="AE4544" t="s">
        <v>814</v>
      </c>
      <c r="AF4544" s="178">
        <v>-1307559.717962079</v>
      </c>
      <c r="AG4544" s="178">
        <v>-1998092.4843305999</v>
      </c>
      <c r="AH4544" s="178">
        <v>-960618.72411109274</v>
      </c>
      <c r="AI4544" t="s">
        <v>21</v>
      </c>
    </row>
    <row r="4545" spans="1:35" hidden="1" x14ac:dyDescent="0.25">
      <c r="A4545" s="179" t="b">
        <f>IF(E4545&lt;&gt;1,"",NOT(ISNA(VLOOKUP(P4545,Mapping!$P:$P,1,FALSE))))</f>
        <v>0</v>
      </c>
      <c r="B4545" s="180" t="str">
        <f t="shared" si="71"/>
        <v/>
      </c>
      <c r="E4545" s="183">
        <v>1</v>
      </c>
      <c r="F4545" t="s">
        <v>6462</v>
      </c>
      <c r="G4545" s="178">
        <v>4218402.9511232032</v>
      </c>
      <c r="H4545" t="s">
        <v>1266</v>
      </c>
      <c r="I4545" t="s">
        <v>303</v>
      </c>
      <c r="J4545" s="178">
        <v>897750.92890271253</v>
      </c>
      <c r="K4545" s="178">
        <v>368534.3576552234</v>
      </c>
      <c r="L4545" t="s">
        <v>5</v>
      </c>
      <c r="M4545" t="s">
        <v>21</v>
      </c>
      <c r="N4545" t="s">
        <v>2829</v>
      </c>
      <c r="O4545" t="s">
        <v>21</v>
      </c>
      <c r="P4545" t="s">
        <v>2831</v>
      </c>
      <c r="Q4545" t="s">
        <v>2832</v>
      </c>
      <c r="R4545" t="s">
        <v>1259</v>
      </c>
      <c r="S4545" t="s">
        <v>21</v>
      </c>
      <c r="T4545" t="s">
        <v>1259</v>
      </c>
      <c r="U4545" t="s">
        <v>1259</v>
      </c>
      <c r="V4545" t="s">
        <v>2832</v>
      </c>
      <c r="W4545" t="s">
        <v>1259</v>
      </c>
      <c r="X4545" t="s">
        <v>21</v>
      </c>
      <c r="Y4545" t="s">
        <v>1259</v>
      </c>
      <c r="Z4545" t="s">
        <v>21</v>
      </c>
      <c r="AA4545" t="s">
        <v>6463</v>
      </c>
      <c r="AB4545" t="s">
        <v>6464</v>
      </c>
      <c r="AC4545" t="s">
        <v>12454</v>
      </c>
      <c r="AD4545" s="178">
        <v>1166300.63317811</v>
      </c>
      <c r="AE4545" t="s">
        <v>814</v>
      </c>
      <c r="AF4545" s="178">
        <v>-670841.7920246548</v>
      </c>
      <c r="AG4545" s="178">
        <v>823681.02328187414</v>
      </c>
      <c r="AH4545" s="178">
        <v>-942735.5360064772</v>
      </c>
      <c r="AI4545" t="s">
        <v>21</v>
      </c>
    </row>
    <row r="4546" spans="1:35" hidden="1" x14ac:dyDescent="0.25">
      <c r="A4546" s="179" t="b">
        <f>IF(E4546&lt;&gt;1,"",NOT(ISNA(VLOOKUP(P4546,Mapping!$P:$P,1,FALSE))))</f>
        <v>1</v>
      </c>
      <c r="B4546" s="180" t="str">
        <f t="shared" si="71"/>
        <v/>
      </c>
      <c r="E4546" s="183">
        <v>1</v>
      </c>
      <c r="F4546" t="s">
        <v>6462</v>
      </c>
      <c r="G4546" s="178">
        <v>75142411.154950172</v>
      </c>
      <c r="H4546" t="s">
        <v>1266</v>
      </c>
      <c r="I4546" t="s">
        <v>303</v>
      </c>
      <c r="J4546" s="178">
        <v>15991637.16600005</v>
      </c>
      <c r="K4546" s="178">
        <v>6564702.4593230672</v>
      </c>
      <c r="L4546" t="s">
        <v>5</v>
      </c>
      <c r="M4546" t="s">
        <v>21</v>
      </c>
      <c r="N4546" t="s">
        <v>2829</v>
      </c>
      <c r="O4546" t="s">
        <v>21</v>
      </c>
      <c r="P4546" t="s">
        <v>183</v>
      </c>
      <c r="Q4546" t="s">
        <v>2834</v>
      </c>
      <c r="R4546" t="s">
        <v>1259</v>
      </c>
      <c r="S4546" t="s">
        <v>21</v>
      </c>
      <c r="T4546" t="s">
        <v>1259</v>
      </c>
      <c r="U4546" t="s">
        <v>1259</v>
      </c>
      <c r="V4546" t="s">
        <v>2834</v>
      </c>
      <c r="W4546" t="s">
        <v>1259</v>
      </c>
      <c r="X4546" t="s">
        <v>21</v>
      </c>
      <c r="Y4546" t="s">
        <v>1259</v>
      </c>
      <c r="Z4546" t="s">
        <v>21</v>
      </c>
      <c r="AA4546" t="s">
        <v>6463</v>
      </c>
      <c r="AB4546" t="s">
        <v>6464</v>
      </c>
      <c r="AC4546" t="s">
        <v>7011</v>
      </c>
      <c r="AD4546" s="178">
        <v>20775313.009207249</v>
      </c>
      <c r="AE4546" t="s">
        <v>814</v>
      </c>
      <c r="AF4546" s="178">
        <v>-11949704.74378656</v>
      </c>
      <c r="AG4546" s="178">
        <v>14672229.94794674</v>
      </c>
      <c r="AH4546" s="178">
        <v>-16792947.965798069</v>
      </c>
      <c r="AI4546" t="s">
        <v>21</v>
      </c>
    </row>
    <row r="4547" spans="1:35" hidden="1" x14ac:dyDescent="0.25">
      <c r="A4547" s="179" t="b">
        <f>IF(E4547&lt;&gt;1,"",NOT(ISNA(VLOOKUP(P4547,Mapping!$P:$P,1,FALSE))))</f>
        <v>0</v>
      </c>
      <c r="B4547" s="180" t="str">
        <f t="shared" si="71"/>
        <v/>
      </c>
      <c r="E4547" s="183">
        <v>1</v>
      </c>
      <c r="F4547" t="s">
        <v>6462</v>
      </c>
      <c r="G4547" s="178">
        <v>15001799.00743705</v>
      </c>
      <c r="H4547" t="s">
        <v>1266</v>
      </c>
      <c r="I4547" t="s">
        <v>303</v>
      </c>
      <c r="J4547" s="178">
        <v>3192648.7702063741</v>
      </c>
      <c r="K4547" s="178">
        <v>1310609.3526239579</v>
      </c>
      <c r="L4547" t="s">
        <v>5</v>
      </c>
      <c r="M4547" t="s">
        <v>21</v>
      </c>
      <c r="N4547" t="s">
        <v>2829</v>
      </c>
      <c r="O4547" t="s">
        <v>21</v>
      </c>
      <c r="P4547" t="s">
        <v>2835</v>
      </c>
      <c r="Q4547" t="s">
        <v>2834</v>
      </c>
      <c r="R4547" t="s">
        <v>1259</v>
      </c>
      <c r="S4547" t="s">
        <v>21</v>
      </c>
      <c r="T4547" t="s">
        <v>1259</v>
      </c>
      <c r="U4547" t="s">
        <v>1259</v>
      </c>
      <c r="V4547" t="s">
        <v>2834</v>
      </c>
      <c r="W4547" t="s">
        <v>1259</v>
      </c>
      <c r="X4547" t="s">
        <v>21</v>
      </c>
      <c r="Y4547" t="s">
        <v>1259</v>
      </c>
      <c r="Z4547" t="s">
        <v>21</v>
      </c>
      <c r="AA4547" t="s">
        <v>6463</v>
      </c>
      <c r="AB4547" t="s">
        <v>6464</v>
      </c>
      <c r="AC4547" t="s">
        <v>12627</v>
      </c>
      <c r="AD4547" s="178">
        <v>4147685.2457932802</v>
      </c>
      <c r="AE4547" t="s">
        <v>814</v>
      </c>
      <c r="AF4547" s="178">
        <v>-2385697.5842156392</v>
      </c>
      <c r="AG4547" s="178">
        <v>2929235.850791506</v>
      </c>
      <c r="AH4547" s="178">
        <v>-3352626.3830656349</v>
      </c>
      <c r="AI4547" t="s">
        <v>21</v>
      </c>
    </row>
    <row r="4548" spans="1:35" hidden="1" x14ac:dyDescent="0.25">
      <c r="A4548" s="179" t="b">
        <f>IF(E4548&lt;&gt;1,"",NOT(ISNA(VLOOKUP(P4548,Mapping!$P:$P,1,FALSE))))</f>
        <v>0</v>
      </c>
      <c r="B4548" s="180" t="str">
        <f t="shared" si="71"/>
        <v/>
      </c>
      <c r="E4548" s="183">
        <v>1</v>
      </c>
      <c r="F4548" t="s">
        <v>6462</v>
      </c>
      <c r="G4548" s="178">
        <v>762465.4454334944</v>
      </c>
      <c r="H4548" t="s">
        <v>1266</v>
      </c>
      <c r="I4548" t="s">
        <v>303</v>
      </c>
      <c r="J4548" s="178">
        <v>162266.16324357589</v>
      </c>
      <c r="K4548" s="178">
        <v>66611.63393419249</v>
      </c>
      <c r="L4548" t="s">
        <v>5</v>
      </c>
      <c r="M4548" t="s">
        <v>21</v>
      </c>
      <c r="N4548" t="s">
        <v>2829</v>
      </c>
      <c r="O4548" t="s">
        <v>21</v>
      </c>
      <c r="P4548" t="s">
        <v>2836</v>
      </c>
      <c r="Q4548" t="s">
        <v>2837</v>
      </c>
      <c r="R4548" t="s">
        <v>1259</v>
      </c>
      <c r="S4548" t="s">
        <v>21</v>
      </c>
      <c r="T4548" t="s">
        <v>1259</v>
      </c>
      <c r="U4548" t="s">
        <v>1259</v>
      </c>
      <c r="V4548" t="s">
        <v>2837</v>
      </c>
      <c r="W4548" t="s">
        <v>1259</v>
      </c>
      <c r="X4548" t="s">
        <v>21</v>
      </c>
      <c r="Y4548" t="s">
        <v>1259</v>
      </c>
      <c r="Z4548" t="s">
        <v>21</v>
      </c>
      <c r="AA4548" t="s">
        <v>6463</v>
      </c>
      <c r="AB4548" t="s">
        <v>6464</v>
      </c>
      <c r="AC4548" t="s">
        <v>10363</v>
      </c>
      <c r="AD4548" s="178">
        <v>210805.82914648691</v>
      </c>
      <c r="AE4548" t="s">
        <v>814</v>
      </c>
      <c r="AF4548" s="178">
        <v>-121252.922420626</v>
      </c>
      <c r="AG4548" s="178">
        <v>148878.21898202281</v>
      </c>
      <c r="AH4548" s="178">
        <v>-170397.0148692817</v>
      </c>
      <c r="AI4548" t="s">
        <v>21</v>
      </c>
    </row>
    <row r="4549" spans="1:35" hidden="1" x14ac:dyDescent="0.25">
      <c r="A4549" s="179" t="b">
        <f>IF(E4549&lt;&gt;1,"",NOT(ISNA(VLOOKUP(P4549,Mapping!$P:$P,1,FALSE))))</f>
        <v>0</v>
      </c>
      <c r="B4549" s="180" t="str">
        <f t="shared" si="71"/>
        <v/>
      </c>
      <c r="E4549" s="183">
        <v>1</v>
      </c>
      <c r="F4549" t="s">
        <v>6465</v>
      </c>
      <c r="G4549" s="178">
        <v>1006290.6030443331</v>
      </c>
      <c r="H4549" t="s">
        <v>1266</v>
      </c>
      <c r="I4549" t="s">
        <v>303</v>
      </c>
      <c r="J4549" s="178">
        <v>316025.84609864862</v>
      </c>
      <c r="K4549" s="178">
        <v>156042.4862716792</v>
      </c>
      <c r="L4549" t="s">
        <v>5</v>
      </c>
      <c r="M4549" t="s">
        <v>21</v>
      </c>
      <c r="N4549" t="s">
        <v>2829</v>
      </c>
      <c r="O4549" t="s">
        <v>21</v>
      </c>
      <c r="P4549" t="s">
        <v>2831</v>
      </c>
      <c r="Q4549" t="s">
        <v>2832</v>
      </c>
      <c r="R4549" t="s">
        <v>1259</v>
      </c>
      <c r="S4549" t="s">
        <v>21</v>
      </c>
      <c r="T4549" t="s">
        <v>1259</v>
      </c>
      <c r="U4549" t="s">
        <v>1259</v>
      </c>
      <c r="V4549" t="s">
        <v>2832</v>
      </c>
      <c r="W4549" t="s">
        <v>1259</v>
      </c>
      <c r="X4549" t="s">
        <v>21</v>
      </c>
      <c r="Y4549" t="s">
        <v>1259</v>
      </c>
      <c r="Z4549" t="s">
        <v>21</v>
      </c>
      <c r="AA4549" t="s">
        <v>6466</v>
      </c>
      <c r="AB4549" t="s">
        <v>6467</v>
      </c>
      <c r="AC4549" t="s">
        <v>10364</v>
      </c>
      <c r="AD4549" s="178">
        <v>477690.01418641862</v>
      </c>
      <c r="AE4549" t="s">
        <v>808</v>
      </c>
      <c r="AF4549" s="178">
        <v>-388573.54486376641</v>
      </c>
      <c r="AG4549" s="178">
        <v>-82620.422120093834</v>
      </c>
      <c r="AH4549" s="178">
        <v>-154101.0686487699</v>
      </c>
      <c r="AI4549" t="s">
        <v>21</v>
      </c>
    </row>
    <row r="4550" spans="1:35" hidden="1" x14ac:dyDescent="0.25">
      <c r="A4550" s="179" t="b">
        <f>IF(E4550&lt;&gt;1,"",NOT(ISNA(VLOOKUP(P4550,Mapping!$P:$P,1,FALSE))))</f>
        <v>0</v>
      </c>
      <c r="B4550" s="180" t="str">
        <f t="shared" si="71"/>
        <v/>
      </c>
      <c r="E4550" s="183">
        <v>1</v>
      </c>
      <c r="F4550" t="s">
        <v>6465</v>
      </c>
      <c r="G4550" s="178">
        <v>18628112.051690649</v>
      </c>
      <c r="H4550" t="s">
        <v>1266</v>
      </c>
      <c r="I4550" t="s">
        <v>303</v>
      </c>
      <c r="J4550" s="178">
        <v>5850163.8140574163</v>
      </c>
      <c r="K4550" s="178">
        <v>2888605.846362235</v>
      </c>
      <c r="L4550" t="s">
        <v>5</v>
      </c>
      <c r="M4550" t="s">
        <v>21</v>
      </c>
      <c r="N4550" t="s">
        <v>2829</v>
      </c>
      <c r="O4550" t="s">
        <v>21</v>
      </c>
      <c r="P4550" t="s">
        <v>2844</v>
      </c>
      <c r="Q4550" t="s">
        <v>2834</v>
      </c>
      <c r="R4550" t="s">
        <v>1259</v>
      </c>
      <c r="S4550" t="s">
        <v>21</v>
      </c>
      <c r="T4550" t="s">
        <v>1259</v>
      </c>
      <c r="U4550" t="s">
        <v>1259</v>
      </c>
      <c r="V4550" t="s">
        <v>2834</v>
      </c>
      <c r="W4550" t="s">
        <v>1259</v>
      </c>
      <c r="X4550" t="s">
        <v>21</v>
      </c>
      <c r="Y4550" t="s">
        <v>1259</v>
      </c>
      <c r="Z4550" t="s">
        <v>21</v>
      </c>
      <c r="AA4550" t="s">
        <v>6466</v>
      </c>
      <c r="AB4550" t="s">
        <v>6467</v>
      </c>
      <c r="AC4550" t="s">
        <v>10365</v>
      </c>
      <c r="AD4550" s="178">
        <v>8842836.3370558023</v>
      </c>
      <c r="AE4550" t="s">
        <v>808</v>
      </c>
      <c r="AF4550" s="178">
        <v>-7193142.3309991844</v>
      </c>
      <c r="AG4550" s="178">
        <v>-1529441.3724573781</v>
      </c>
      <c r="AH4550" s="178">
        <v>-2852666.9784951708</v>
      </c>
      <c r="AI4550" t="s">
        <v>21</v>
      </c>
    </row>
    <row r="4551" spans="1:35" hidden="1" x14ac:dyDescent="0.25">
      <c r="A4551" s="179" t="b">
        <f>IF(E4551&lt;&gt;1,"",NOT(ISNA(VLOOKUP(P4551,Mapping!$P:$P,1,FALSE))))</f>
        <v>1</v>
      </c>
      <c r="B4551" s="180" t="str">
        <f t="shared" si="71"/>
        <v/>
      </c>
      <c r="E4551" s="183">
        <v>1</v>
      </c>
      <c r="F4551" t="s">
        <v>6465</v>
      </c>
      <c r="G4551" s="178">
        <v>24969990.14998344</v>
      </c>
      <c r="H4551" t="s">
        <v>1266</v>
      </c>
      <c r="I4551" t="s">
        <v>303</v>
      </c>
      <c r="J4551" s="178">
        <v>7841832.409395732</v>
      </c>
      <c r="K4551" s="178">
        <v>3872021.9918530788</v>
      </c>
      <c r="L4551" t="s">
        <v>5</v>
      </c>
      <c r="M4551" t="s">
        <v>21</v>
      </c>
      <c r="N4551" t="s">
        <v>2829</v>
      </c>
      <c r="O4551" t="s">
        <v>21</v>
      </c>
      <c r="P4551" t="s">
        <v>183</v>
      </c>
      <c r="Q4551" t="s">
        <v>2834</v>
      </c>
      <c r="R4551" t="s">
        <v>1259</v>
      </c>
      <c r="S4551" t="s">
        <v>21</v>
      </c>
      <c r="T4551" t="s">
        <v>1259</v>
      </c>
      <c r="U4551" t="s">
        <v>1259</v>
      </c>
      <c r="V4551" t="s">
        <v>2834</v>
      </c>
      <c r="W4551" t="s">
        <v>1259</v>
      </c>
      <c r="X4551" t="s">
        <v>21</v>
      </c>
      <c r="Y4551" t="s">
        <v>1259</v>
      </c>
      <c r="Z4551" t="s">
        <v>21</v>
      </c>
      <c r="AA4551" t="s">
        <v>6466</v>
      </c>
      <c r="AB4551" t="s">
        <v>6467</v>
      </c>
      <c r="AC4551" t="s">
        <v>2425</v>
      </c>
      <c r="AD4551" s="178">
        <v>11853350.227950821</v>
      </c>
      <c r="AE4551" t="s">
        <v>808</v>
      </c>
      <c r="AF4551" s="178">
        <v>-9642023.4457510263</v>
      </c>
      <c r="AG4551" s="178">
        <v>-2050134.54392292</v>
      </c>
      <c r="AH4551" s="178">
        <v>-3823847.857289575</v>
      </c>
      <c r="AI4551" t="s">
        <v>21</v>
      </c>
    </row>
    <row r="4552" spans="1:35" hidden="1" x14ac:dyDescent="0.25">
      <c r="A4552" s="179" t="b">
        <f>IF(E4552&lt;&gt;1,"",NOT(ISNA(VLOOKUP(P4552,Mapping!$P:$P,1,FALSE))))</f>
        <v>0</v>
      </c>
      <c r="B4552" s="180" t="str">
        <f t="shared" si="71"/>
        <v/>
      </c>
      <c r="E4552" s="183">
        <v>1</v>
      </c>
      <c r="F4552" t="s">
        <v>6468</v>
      </c>
      <c r="G4552" s="178">
        <v>889485.98073240998</v>
      </c>
      <c r="H4552" t="s">
        <v>1266</v>
      </c>
      <c r="I4552" t="s">
        <v>303</v>
      </c>
      <c r="J4552" s="178">
        <v>302809.92966898577</v>
      </c>
      <c r="K4552" s="178">
        <v>137204.31964817471</v>
      </c>
      <c r="L4552" t="s">
        <v>5</v>
      </c>
      <c r="M4552" t="s">
        <v>21</v>
      </c>
      <c r="N4552" t="s">
        <v>2829</v>
      </c>
      <c r="O4552" t="s">
        <v>21</v>
      </c>
      <c r="P4552" t="s">
        <v>2831</v>
      </c>
      <c r="Q4552" t="s">
        <v>2832</v>
      </c>
      <c r="R4552" t="s">
        <v>1259</v>
      </c>
      <c r="S4552" t="s">
        <v>21</v>
      </c>
      <c r="T4552" t="s">
        <v>1259</v>
      </c>
      <c r="U4552" t="s">
        <v>1259</v>
      </c>
      <c r="V4552" t="s">
        <v>2832</v>
      </c>
      <c r="W4552" t="s">
        <v>1259</v>
      </c>
      <c r="X4552" t="s">
        <v>21</v>
      </c>
      <c r="Y4552" t="s">
        <v>1259</v>
      </c>
      <c r="Z4552" t="s">
        <v>21</v>
      </c>
      <c r="AA4552" t="s">
        <v>6469</v>
      </c>
      <c r="AB4552" t="s">
        <v>6470</v>
      </c>
      <c r="AC4552" t="s">
        <v>10366</v>
      </c>
      <c r="AD4552" s="178">
        <v>400645.85225957813</v>
      </c>
      <c r="AE4552" t="s">
        <v>814</v>
      </c>
      <c r="AF4552" s="178">
        <v>-188865.08337804131</v>
      </c>
      <c r="AG4552" s="178">
        <v>96523.419248996768</v>
      </c>
      <c r="AH4552" s="178">
        <v>-74926.234987535165</v>
      </c>
      <c r="AI4552" t="s">
        <v>21</v>
      </c>
    </row>
    <row r="4553" spans="1:35" hidden="1" x14ac:dyDescent="0.25">
      <c r="A4553" s="179" t="b">
        <f>IF(E4553&lt;&gt;1,"",NOT(ISNA(VLOOKUP(P4553,Mapping!$P:$P,1,FALSE))))</f>
        <v>0</v>
      </c>
      <c r="B4553" s="180" t="str">
        <f t="shared" si="71"/>
        <v/>
      </c>
      <c r="E4553" s="183">
        <v>1</v>
      </c>
      <c r="F4553" t="s">
        <v>6471</v>
      </c>
      <c r="G4553" s="178">
        <v>1515015.1628629949</v>
      </c>
      <c r="H4553" t="s">
        <v>1266</v>
      </c>
      <c r="I4553" t="s">
        <v>303</v>
      </c>
      <c r="J4553" s="178">
        <v>390942.963125913</v>
      </c>
      <c r="K4553" s="178">
        <v>111043.12369739699</v>
      </c>
      <c r="L4553" t="s">
        <v>5</v>
      </c>
      <c r="M4553" t="s">
        <v>21</v>
      </c>
      <c r="N4553" t="s">
        <v>2829</v>
      </c>
      <c r="O4553" t="s">
        <v>21</v>
      </c>
      <c r="P4553" t="s">
        <v>2831</v>
      </c>
      <c r="Q4553" t="s">
        <v>2832</v>
      </c>
      <c r="R4553" t="s">
        <v>1259</v>
      </c>
      <c r="S4553" t="s">
        <v>21</v>
      </c>
      <c r="T4553" t="s">
        <v>1259</v>
      </c>
      <c r="U4553" t="s">
        <v>1259</v>
      </c>
      <c r="V4553" t="s">
        <v>2832</v>
      </c>
      <c r="W4553" t="s">
        <v>1259</v>
      </c>
      <c r="X4553" t="s">
        <v>21</v>
      </c>
      <c r="Y4553" t="s">
        <v>1259</v>
      </c>
      <c r="Z4553" t="s">
        <v>21</v>
      </c>
      <c r="AA4553" t="s">
        <v>6472</v>
      </c>
      <c r="AB4553" t="s">
        <v>6473</v>
      </c>
      <c r="AC4553" t="s">
        <v>10367</v>
      </c>
      <c r="AD4553" s="178">
        <v>594290.8948232258</v>
      </c>
      <c r="AE4553" t="s">
        <v>818</v>
      </c>
      <c r="AF4553" s="178">
        <v>-39901.007844134227</v>
      </c>
      <c r="AG4553" s="178">
        <v>245292.73692824761</v>
      </c>
      <c r="AH4553" s="178">
        <v>-359257.88973447942</v>
      </c>
      <c r="AI4553" t="s">
        <v>21</v>
      </c>
    </row>
    <row r="4554" spans="1:35" hidden="1" x14ac:dyDescent="0.25">
      <c r="A4554" s="179" t="b">
        <f>IF(E4554&lt;&gt;1,"",NOT(ISNA(VLOOKUP(P4554,Mapping!$P:$P,1,FALSE))))</f>
        <v>0</v>
      </c>
      <c r="B4554" s="180" t="str">
        <f t="shared" si="71"/>
        <v/>
      </c>
      <c r="E4554" s="183">
        <v>1</v>
      </c>
      <c r="F4554" t="s">
        <v>6474</v>
      </c>
      <c r="G4554" s="178">
        <v>12483606.86520372</v>
      </c>
      <c r="H4554" t="s">
        <v>1266</v>
      </c>
      <c r="I4554" t="s">
        <v>303</v>
      </c>
      <c r="J4554" s="178">
        <v>6124553.1823504111</v>
      </c>
      <c r="K4554" s="178">
        <v>3786771.840412769</v>
      </c>
      <c r="L4554" t="s">
        <v>5</v>
      </c>
      <c r="M4554" t="s">
        <v>21</v>
      </c>
      <c r="N4554" t="s">
        <v>2829</v>
      </c>
      <c r="O4554" t="s">
        <v>21</v>
      </c>
      <c r="P4554" t="s">
        <v>2831</v>
      </c>
      <c r="Q4554" t="s">
        <v>2832</v>
      </c>
      <c r="R4554" t="s">
        <v>1259</v>
      </c>
      <c r="S4554" t="s">
        <v>21</v>
      </c>
      <c r="T4554" t="s">
        <v>1259</v>
      </c>
      <c r="U4554" t="s">
        <v>1259</v>
      </c>
      <c r="V4554" t="s">
        <v>2832</v>
      </c>
      <c r="W4554" t="s">
        <v>1259</v>
      </c>
      <c r="X4554" t="s">
        <v>21</v>
      </c>
      <c r="Y4554" t="s">
        <v>1259</v>
      </c>
      <c r="Z4554" t="s">
        <v>21</v>
      </c>
      <c r="AA4554" t="s">
        <v>6475</v>
      </c>
      <c r="AB4554" t="s">
        <v>6476</v>
      </c>
      <c r="AC4554" t="s">
        <v>12455</v>
      </c>
      <c r="AD4554" s="178">
        <v>10102271.446447151</v>
      </c>
      <c r="AE4554" t="s">
        <v>809</v>
      </c>
      <c r="AF4554" s="178">
        <v>-7694320.1262636334</v>
      </c>
      <c r="AG4554" s="178">
        <v>2742572.0596056278</v>
      </c>
      <c r="AH4554" s="178">
        <v>-5038432.6374437315</v>
      </c>
      <c r="AI4554" t="s">
        <v>21</v>
      </c>
    </row>
    <row r="4555" spans="1:35" hidden="1" x14ac:dyDescent="0.25">
      <c r="A4555" s="179" t="b">
        <f>IF(E4555&lt;&gt;1,"",NOT(ISNA(VLOOKUP(P4555,Mapping!$P:$P,1,FALSE))))</f>
        <v>0</v>
      </c>
      <c r="B4555" s="180" t="str">
        <f t="shared" si="71"/>
        <v/>
      </c>
      <c r="E4555" s="183">
        <v>1</v>
      </c>
      <c r="F4555" t="s">
        <v>6474</v>
      </c>
      <c r="G4555" s="178">
        <v>1582882.04648595</v>
      </c>
      <c r="H4555" t="s">
        <v>1266</v>
      </c>
      <c r="I4555" t="s">
        <v>303</v>
      </c>
      <c r="J4555" s="178">
        <v>776574.06066773576</v>
      </c>
      <c r="K4555" s="178">
        <v>480150.746899552</v>
      </c>
      <c r="L4555" t="s">
        <v>5</v>
      </c>
      <c r="M4555" t="s">
        <v>21</v>
      </c>
      <c r="N4555" t="s">
        <v>2829</v>
      </c>
      <c r="O4555" t="s">
        <v>21</v>
      </c>
      <c r="P4555" t="s">
        <v>2851</v>
      </c>
      <c r="Q4555" t="s">
        <v>2834</v>
      </c>
      <c r="R4555" t="s">
        <v>1259</v>
      </c>
      <c r="S4555" t="s">
        <v>21</v>
      </c>
      <c r="T4555" t="s">
        <v>1259</v>
      </c>
      <c r="U4555" t="s">
        <v>1259</v>
      </c>
      <c r="V4555" t="s">
        <v>2834</v>
      </c>
      <c r="W4555" t="s">
        <v>1259</v>
      </c>
      <c r="X4555" t="s">
        <v>21</v>
      </c>
      <c r="Y4555" t="s">
        <v>1259</v>
      </c>
      <c r="Z4555" t="s">
        <v>21</v>
      </c>
      <c r="AA4555" t="s">
        <v>6475</v>
      </c>
      <c r="AB4555" t="s">
        <v>6476</v>
      </c>
      <c r="AC4555" t="s">
        <v>10368</v>
      </c>
      <c r="AD4555" s="178">
        <v>1280936.212904999</v>
      </c>
      <c r="AE4555" t="s">
        <v>809</v>
      </c>
      <c r="AF4555" s="178">
        <v>-975615.56682195794</v>
      </c>
      <c r="AG4555" s="178">
        <v>347749.50230482942</v>
      </c>
      <c r="AH4555" s="178">
        <v>-638857.3951706537</v>
      </c>
      <c r="AI4555" t="s">
        <v>21</v>
      </c>
    </row>
    <row r="4556" spans="1:35" hidden="1" x14ac:dyDescent="0.25">
      <c r="A4556" s="179" t="b">
        <f>IF(E4556&lt;&gt;1,"",NOT(ISNA(VLOOKUP(P4556,Mapping!$P:$P,1,FALSE))))</f>
        <v>0</v>
      </c>
      <c r="B4556" s="180" t="str">
        <f t="shared" si="71"/>
        <v/>
      </c>
      <c r="E4556" s="183">
        <v>1</v>
      </c>
      <c r="F4556" t="s">
        <v>6474</v>
      </c>
      <c r="G4556" s="178">
        <v>14572049.38382634</v>
      </c>
      <c r="H4556" t="s">
        <v>1266</v>
      </c>
      <c r="I4556" t="s">
        <v>303</v>
      </c>
      <c r="J4556" s="178">
        <v>7149159.0844506016</v>
      </c>
      <c r="K4556" s="178">
        <v>4420279.0795653015</v>
      </c>
      <c r="L4556" t="s">
        <v>5</v>
      </c>
      <c r="M4556" t="s">
        <v>21</v>
      </c>
      <c r="N4556" t="s">
        <v>2829</v>
      </c>
      <c r="O4556" t="s">
        <v>21</v>
      </c>
      <c r="P4556" t="s">
        <v>2836</v>
      </c>
      <c r="Q4556" t="s">
        <v>2837</v>
      </c>
      <c r="R4556" t="s">
        <v>1259</v>
      </c>
      <c r="S4556" t="s">
        <v>21</v>
      </c>
      <c r="T4556" t="s">
        <v>1259</v>
      </c>
      <c r="U4556" t="s">
        <v>1259</v>
      </c>
      <c r="V4556" t="s">
        <v>2837</v>
      </c>
      <c r="W4556" t="s">
        <v>1259</v>
      </c>
      <c r="X4556" t="s">
        <v>21</v>
      </c>
      <c r="Y4556" t="s">
        <v>1259</v>
      </c>
      <c r="Z4556" t="s">
        <v>21</v>
      </c>
      <c r="AA4556" t="s">
        <v>6475</v>
      </c>
      <c r="AB4556" t="s">
        <v>6476</v>
      </c>
      <c r="AC4556" t="s">
        <v>10369</v>
      </c>
      <c r="AD4556" s="178">
        <v>11792328.93153468</v>
      </c>
      <c r="AE4556" t="s">
        <v>809</v>
      </c>
      <c r="AF4556" s="178">
        <v>-8981539.875899706</v>
      </c>
      <c r="AG4556" s="178">
        <v>3201390.104864005</v>
      </c>
      <c r="AH4556" s="178">
        <v>-5881336.2197876517</v>
      </c>
      <c r="AI4556" t="s">
        <v>21</v>
      </c>
    </row>
    <row r="4557" spans="1:35" hidden="1" x14ac:dyDescent="0.25">
      <c r="A4557" s="179" t="b">
        <f>IF(E4557&lt;&gt;1,"",NOT(ISNA(VLOOKUP(P4557,Mapping!$P:$P,1,FALSE))))</f>
        <v>0</v>
      </c>
      <c r="B4557" s="180" t="str">
        <f t="shared" si="71"/>
        <v/>
      </c>
      <c r="E4557" s="183">
        <v>1</v>
      </c>
      <c r="F4557" t="s">
        <v>6477</v>
      </c>
      <c r="G4557" s="178">
        <v>3968277.954981368</v>
      </c>
      <c r="H4557" t="s">
        <v>1266</v>
      </c>
      <c r="I4557" t="s">
        <v>303</v>
      </c>
      <c r="J4557" s="178">
        <v>1335085.2292692731</v>
      </c>
      <c r="K4557" s="178">
        <v>457614.44133526768</v>
      </c>
      <c r="L4557" t="s">
        <v>5</v>
      </c>
      <c r="M4557" t="s">
        <v>21</v>
      </c>
      <c r="N4557" t="s">
        <v>2829</v>
      </c>
      <c r="O4557" t="s">
        <v>21</v>
      </c>
      <c r="P4557" t="s">
        <v>2831</v>
      </c>
      <c r="Q4557" t="s">
        <v>2832</v>
      </c>
      <c r="R4557" t="s">
        <v>1259</v>
      </c>
      <c r="S4557" t="s">
        <v>21</v>
      </c>
      <c r="T4557" t="s">
        <v>1259</v>
      </c>
      <c r="U4557" t="s">
        <v>1259</v>
      </c>
      <c r="V4557" t="s">
        <v>2832</v>
      </c>
      <c r="W4557" t="s">
        <v>1259</v>
      </c>
      <c r="X4557" t="s">
        <v>21</v>
      </c>
      <c r="Y4557" t="s">
        <v>1259</v>
      </c>
      <c r="Z4557" t="s">
        <v>21</v>
      </c>
      <c r="AA4557" t="s">
        <v>6478</v>
      </c>
      <c r="AB4557" t="s">
        <v>6479</v>
      </c>
      <c r="AC4557" t="s">
        <v>10370</v>
      </c>
      <c r="AD4557" s="178">
        <v>2007111.231085846</v>
      </c>
      <c r="AE4557" t="s">
        <v>819</v>
      </c>
      <c r="AF4557" s="178">
        <v>-1249609.070347249</v>
      </c>
      <c r="AG4557" s="178">
        <v>2331626.792093588</v>
      </c>
      <c r="AH4557" s="178">
        <v>-1785442.7492943699</v>
      </c>
      <c r="AI4557" t="s">
        <v>21</v>
      </c>
    </row>
    <row r="4558" spans="1:35" hidden="1" x14ac:dyDescent="0.25">
      <c r="A4558" s="179" t="b">
        <f>IF(E4558&lt;&gt;1,"",NOT(ISNA(VLOOKUP(P4558,Mapping!$P:$P,1,FALSE))))</f>
        <v>0</v>
      </c>
      <c r="B4558" s="180" t="str">
        <f t="shared" si="71"/>
        <v/>
      </c>
      <c r="E4558" s="183">
        <v>1</v>
      </c>
      <c r="F4558" t="s">
        <v>6477</v>
      </c>
      <c r="G4558" s="178">
        <v>1233638.6017401819</v>
      </c>
      <c r="H4558" t="s">
        <v>1266</v>
      </c>
      <c r="I4558" t="s">
        <v>303</v>
      </c>
      <c r="J4558" s="178">
        <v>415044.68540874822</v>
      </c>
      <c r="K4558" s="178">
        <v>142260.91164715431</v>
      </c>
      <c r="L4558" t="s">
        <v>5</v>
      </c>
      <c r="M4558" t="s">
        <v>21</v>
      </c>
      <c r="N4558" t="s">
        <v>2829</v>
      </c>
      <c r="O4558" t="s">
        <v>21</v>
      </c>
      <c r="P4558" t="s">
        <v>2836</v>
      </c>
      <c r="Q4558" t="s">
        <v>2837</v>
      </c>
      <c r="R4558" t="s">
        <v>1259</v>
      </c>
      <c r="S4558" t="s">
        <v>21</v>
      </c>
      <c r="T4558" t="s">
        <v>1259</v>
      </c>
      <c r="U4558" t="s">
        <v>1259</v>
      </c>
      <c r="V4558" t="s">
        <v>2837</v>
      </c>
      <c r="W4558" t="s">
        <v>1259</v>
      </c>
      <c r="X4558" t="s">
        <v>21</v>
      </c>
      <c r="Y4558" t="s">
        <v>1259</v>
      </c>
      <c r="Z4558" t="s">
        <v>21</v>
      </c>
      <c r="AA4558" t="s">
        <v>6478</v>
      </c>
      <c r="AB4558" t="s">
        <v>6479</v>
      </c>
      <c r="AC4558" t="s">
        <v>8646</v>
      </c>
      <c r="AD4558" s="178">
        <v>623960.8013207803</v>
      </c>
      <c r="AE4558" t="s">
        <v>819</v>
      </c>
      <c r="AF4558" s="178">
        <v>-388472.28035775712</v>
      </c>
      <c r="AG4558" s="178">
        <v>724844.59209001716</v>
      </c>
      <c r="AH4558" s="178">
        <v>-555049.6012915998</v>
      </c>
      <c r="AI4558" t="s">
        <v>21</v>
      </c>
    </row>
    <row r="4559" spans="1:35" hidden="1" x14ac:dyDescent="0.25">
      <c r="A4559" s="179" t="b">
        <f>IF(E4559&lt;&gt;1,"",NOT(ISNA(VLOOKUP(P4559,Mapping!$P:$P,1,FALSE))))</f>
        <v>0</v>
      </c>
      <c r="B4559" s="180" t="str">
        <f t="shared" si="71"/>
        <v/>
      </c>
      <c r="E4559" s="183">
        <v>1</v>
      </c>
      <c r="F4559" t="s">
        <v>6480</v>
      </c>
      <c r="G4559" s="178">
        <v>2466156.4430161701</v>
      </c>
      <c r="H4559" t="s">
        <v>1266</v>
      </c>
      <c r="I4559" t="s">
        <v>2830</v>
      </c>
      <c r="J4559" s="178">
        <v>737633.95103079989</v>
      </c>
      <c r="K4559" s="178">
        <v>386500.16005102411</v>
      </c>
      <c r="L4559" t="s">
        <v>5</v>
      </c>
      <c r="M4559" t="s">
        <v>21</v>
      </c>
      <c r="N4559" t="s">
        <v>2829</v>
      </c>
      <c r="O4559" t="s">
        <v>21</v>
      </c>
      <c r="P4559" t="s">
        <v>2831</v>
      </c>
      <c r="Q4559" t="s">
        <v>2832</v>
      </c>
      <c r="R4559" t="s">
        <v>1259</v>
      </c>
      <c r="S4559" t="s">
        <v>21</v>
      </c>
      <c r="T4559" t="s">
        <v>1259</v>
      </c>
      <c r="U4559" t="s">
        <v>1259</v>
      </c>
      <c r="V4559" t="s">
        <v>2832</v>
      </c>
      <c r="W4559" t="s">
        <v>1259</v>
      </c>
      <c r="X4559" t="s">
        <v>21</v>
      </c>
      <c r="Y4559" t="s">
        <v>1259</v>
      </c>
      <c r="Z4559" t="s">
        <v>21</v>
      </c>
      <c r="AA4559" t="s">
        <v>6481</v>
      </c>
      <c r="AB4559" t="s">
        <v>1259</v>
      </c>
      <c r="AC4559" t="s">
        <v>10371</v>
      </c>
      <c r="AD4559" s="178">
        <v>1142594.8001294869</v>
      </c>
      <c r="AE4559" t="s">
        <v>807</v>
      </c>
      <c r="AF4559" s="178">
        <v>-1212971.083522185</v>
      </c>
      <c r="AG4559" s="178">
        <v>1735816.510940454</v>
      </c>
      <c r="AH4559" s="178">
        <v>-814136.18208848755</v>
      </c>
      <c r="AI4559" t="s">
        <v>21</v>
      </c>
    </row>
    <row r="4560" spans="1:35" hidden="1" x14ac:dyDescent="0.25">
      <c r="A4560" s="179" t="b">
        <f>IF(E4560&lt;&gt;1,"",NOT(ISNA(VLOOKUP(P4560,Mapping!$P:$P,1,FALSE))))</f>
        <v>0</v>
      </c>
      <c r="B4560" s="180" t="str">
        <f t="shared" si="71"/>
        <v/>
      </c>
      <c r="E4560" s="183">
        <v>1</v>
      </c>
      <c r="F4560" t="s">
        <v>6480</v>
      </c>
      <c r="G4560" s="178">
        <v>6048447.9748541266</v>
      </c>
      <c r="H4560" t="s">
        <v>1266</v>
      </c>
      <c r="I4560" t="s">
        <v>2830</v>
      </c>
      <c r="J4560" s="178">
        <v>1809106.875571664</v>
      </c>
      <c r="K4560" s="178">
        <v>947922.87689677894</v>
      </c>
      <c r="L4560" t="s">
        <v>5</v>
      </c>
      <c r="M4560" t="s">
        <v>21</v>
      </c>
      <c r="N4560" t="s">
        <v>2829</v>
      </c>
      <c r="O4560" t="s">
        <v>21</v>
      </c>
      <c r="P4560" t="s">
        <v>2851</v>
      </c>
      <c r="Q4560" t="s">
        <v>2834</v>
      </c>
      <c r="R4560" t="s">
        <v>1259</v>
      </c>
      <c r="S4560" t="s">
        <v>21</v>
      </c>
      <c r="T4560" t="s">
        <v>1259</v>
      </c>
      <c r="U4560" t="s">
        <v>1259</v>
      </c>
      <c r="V4560" t="s">
        <v>2834</v>
      </c>
      <c r="W4560" t="s">
        <v>1259</v>
      </c>
      <c r="X4560" t="s">
        <v>21</v>
      </c>
      <c r="Y4560" t="s">
        <v>1259</v>
      </c>
      <c r="Z4560" t="s">
        <v>21</v>
      </c>
      <c r="AA4560" t="s">
        <v>6481</v>
      </c>
      <c r="AB4560" t="s">
        <v>1259</v>
      </c>
      <c r="AC4560" t="s">
        <v>10372</v>
      </c>
      <c r="AD4560" s="178">
        <v>2802306.0842278949</v>
      </c>
      <c r="AE4560" t="s">
        <v>807</v>
      </c>
      <c r="AF4560" s="178">
        <v>-2974909.606591519</v>
      </c>
      <c r="AG4560" s="178">
        <v>4257230.2702239025</v>
      </c>
      <c r="AH4560" s="178">
        <v>-1996734.7796419971</v>
      </c>
      <c r="AI4560" t="s">
        <v>21</v>
      </c>
    </row>
    <row r="4561" spans="1:35" hidden="1" x14ac:dyDescent="0.25">
      <c r="A4561" s="179" t="b">
        <f>IF(E4561&lt;&gt;1,"",NOT(ISNA(VLOOKUP(P4561,Mapping!$P:$P,1,FALSE))))</f>
        <v>0</v>
      </c>
      <c r="B4561" s="180" t="str">
        <f t="shared" si="71"/>
        <v/>
      </c>
      <c r="E4561" s="183">
        <v>1</v>
      </c>
      <c r="F4561" t="s">
        <v>6480</v>
      </c>
      <c r="G4561" s="178">
        <v>6428786.3877030229</v>
      </c>
      <c r="H4561" t="s">
        <v>1266</v>
      </c>
      <c r="I4561" t="s">
        <v>2830</v>
      </c>
      <c r="J4561" s="178">
        <v>1922867.1063927801</v>
      </c>
      <c r="K4561" s="178">
        <v>1007530.148712781</v>
      </c>
      <c r="L4561" t="s">
        <v>5</v>
      </c>
      <c r="M4561" t="s">
        <v>21</v>
      </c>
      <c r="N4561" t="s">
        <v>2829</v>
      </c>
      <c r="O4561" t="s">
        <v>21</v>
      </c>
      <c r="P4561" t="s">
        <v>2836</v>
      </c>
      <c r="Q4561" t="s">
        <v>2837</v>
      </c>
      <c r="R4561" t="s">
        <v>1259</v>
      </c>
      <c r="S4561" t="s">
        <v>21</v>
      </c>
      <c r="T4561" t="s">
        <v>1259</v>
      </c>
      <c r="U4561" t="s">
        <v>1259</v>
      </c>
      <c r="V4561" t="s">
        <v>2837</v>
      </c>
      <c r="W4561" t="s">
        <v>1259</v>
      </c>
      <c r="X4561" t="s">
        <v>21</v>
      </c>
      <c r="Y4561" t="s">
        <v>1259</v>
      </c>
      <c r="Z4561" t="s">
        <v>21</v>
      </c>
      <c r="AA4561" t="s">
        <v>6481</v>
      </c>
      <c r="AB4561" t="s">
        <v>1259</v>
      </c>
      <c r="AC4561" t="s">
        <v>10373</v>
      </c>
      <c r="AD4561" s="178">
        <v>2978520.6524647558</v>
      </c>
      <c r="AE4561" t="s">
        <v>807</v>
      </c>
      <c r="AF4561" s="178">
        <v>-3161977.8268761188</v>
      </c>
      <c r="AG4561" s="178">
        <v>4524933.3588246265</v>
      </c>
      <c r="AH4561" s="178">
        <v>-2122293.4254510552</v>
      </c>
      <c r="AI4561" t="s">
        <v>21</v>
      </c>
    </row>
    <row r="4562" spans="1:35" hidden="1" x14ac:dyDescent="0.25">
      <c r="A4562" s="179" t="b">
        <f>IF(E4562&lt;&gt;1,"",NOT(ISNA(VLOOKUP(P4562,Mapping!$P:$P,1,FALSE))))</f>
        <v>0</v>
      </c>
      <c r="B4562" s="180" t="str">
        <f t="shared" si="71"/>
        <v/>
      </c>
      <c r="E4562" s="183">
        <v>1</v>
      </c>
      <c r="F4562" t="s">
        <v>6482</v>
      </c>
      <c r="G4562" s="178">
        <v>366386.24458769802</v>
      </c>
      <c r="H4562" t="s">
        <v>1266</v>
      </c>
      <c r="I4562" t="s">
        <v>797</v>
      </c>
      <c r="J4562" s="178">
        <v>112902.8218797772</v>
      </c>
      <c r="K4562" s="178">
        <v>12327.065485786101</v>
      </c>
      <c r="L4562" t="s">
        <v>5</v>
      </c>
      <c r="M4562" t="s">
        <v>21</v>
      </c>
      <c r="N4562" t="s">
        <v>2829</v>
      </c>
      <c r="O4562" t="s">
        <v>21</v>
      </c>
      <c r="P4562" t="s">
        <v>2831</v>
      </c>
      <c r="Q4562" t="s">
        <v>2832</v>
      </c>
      <c r="R4562" t="s">
        <v>1259</v>
      </c>
      <c r="S4562" t="s">
        <v>21</v>
      </c>
      <c r="T4562" t="s">
        <v>1259</v>
      </c>
      <c r="U4562" t="s">
        <v>1259</v>
      </c>
      <c r="V4562" t="s">
        <v>2832</v>
      </c>
      <c r="W4562" t="s">
        <v>1259</v>
      </c>
      <c r="X4562" t="s">
        <v>21</v>
      </c>
      <c r="Y4562" t="s">
        <v>1259</v>
      </c>
      <c r="Z4562" t="s">
        <v>21</v>
      </c>
      <c r="AA4562" t="s">
        <v>6483</v>
      </c>
      <c r="AB4562" t="s">
        <v>1259</v>
      </c>
      <c r="AC4562" t="s">
        <v>8245</v>
      </c>
      <c r="AD4562" s="178">
        <v>204849.67693261179</v>
      </c>
      <c r="AE4562" t="s">
        <v>814</v>
      </c>
      <c r="AF4562" s="178">
        <v>-53070.275257626367</v>
      </c>
      <c r="AG4562" s="178">
        <v>-24449.532398219861</v>
      </c>
      <c r="AH4562" s="178">
        <v>-37239.225086086903</v>
      </c>
      <c r="AI4562" t="s">
        <v>21</v>
      </c>
    </row>
    <row r="4563" spans="1:35" hidden="1" x14ac:dyDescent="0.25">
      <c r="A4563" s="179" t="b">
        <f>IF(E4563&lt;&gt;1,"",NOT(ISNA(VLOOKUP(P4563,Mapping!$P:$P,1,FALSE))))</f>
        <v>0</v>
      </c>
      <c r="B4563" s="180" t="str">
        <f t="shared" si="71"/>
        <v/>
      </c>
      <c r="E4563" s="183">
        <v>1</v>
      </c>
      <c r="F4563" t="s">
        <v>6484</v>
      </c>
      <c r="G4563" s="178">
        <v>1070366.3359192901</v>
      </c>
      <c r="H4563" t="s">
        <v>1266</v>
      </c>
      <c r="I4563" t="s">
        <v>303</v>
      </c>
      <c r="J4563" s="178">
        <v>356534.17642801208</v>
      </c>
      <c r="K4563" s="178">
        <v>196197.7988711764</v>
      </c>
      <c r="L4563" t="s">
        <v>5</v>
      </c>
      <c r="M4563" t="s">
        <v>21</v>
      </c>
      <c r="N4563" t="s">
        <v>2829</v>
      </c>
      <c r="O4563" t="s">
        <v>21</v>
      </c>
      <c r="P4563" t="s">
        <v>2831</v>
      </c>
      <c r="Q4563" t="s">
        <v>2832</v>
      </c>
      <c r="R4563" t="s">
        <v>1259</v>
      </c>
      <c r="S4563" t="s">
        <v>21</v>
      </c>
      <c r="T4563" t="s">
        <v>1259</v>
      </c>
      <c r="U4563" t="s">
        <v>1259</v>
      </c>
      <c r="V4563" t="s">
        <v>2832</v>
      </c>
      <c r="W4563" t="s">
        <v>1259</v>
      </c>
      <c r="X4563" t="s">
        <v>21</v>
      </c>
      <c r="Y4563" t="s">
        <v>1259</v>
      </c>
      <c r="Z4563" t="s">
        <v>21</v>
      </c>
      <c r="AA4563" t="s">
        <v>6485</v>
      </c>
      <c r="AB4563" t="s">
        <v>6486</v>
      </c>
      <c r="AC4563" t="s">
        <v>10374</v>
      </c>
      <c r="AD4563" s="178">
        <v>537859.02543993772</v>
      </c>
      <c r="AE4563" t="s">
        <v>808</v>
      </c>
      <c r="AF4563" s="178">
        <v>-270522.39167196222</v>
      </c>
      <c r="AG4563" s="178">
        <v>-344072.32048572582</v>
      </c>
      <c r="AH4563" s="178">
        <v>-164101.92934840091</v>
      </c>
      <c r="AI4563" t="s">
        <v>21</v>
      </c>
    </row>
    <row r="4564" spans="1:35" hidden="1" x14ac:dyDescent="0.25">
      <c r="A4564" s="179" t="b">
        <f>IF(E4564&lt;&gt;1,"",NOT(ISNA(VLOOKUP(P4564,Mapping!$P:$P,1,FALSE))))</f>
        <v>0</v>
      </c>
      <c r="B4564" s="180" t="str">
        <f t="shared" si="71"/>
        <v/>
      </c>
      <c r="E4564" s="183">
        <v>1</v>
      </c>
      <c r="F4564" t="s">
        <v>6484</v>
      </c>
      <c r="G4564" s="178">
        <v>561510.72702862753</v>
      </c>
      <c r="H4564" t="s">
        <v>1266</v>
      </c>
      <c r="I4564" t="s">
        <v>303</v>
      </c>
      <c r="J4564" s="178">
        <v>187036.67884388901</v>
      </c>
      <c r="K4564" s="178">
        <v>102924.7323916936</v>
      </c>
      <c r="L4564" t="s">
        <v>5</v>
      </c>
      <c r="M4564" t="s">
        <v>21</v>
      </c>
      <c r="N4564" t="s">
        <v>2829</v>
      </c>
      <c r="O4564" t="s">
        <v>21</v>
      </c>
      <c r="P4564" t="s">
        <v>2836</v>
      </c>
      <c r="Q4564" t="s">
        <v>2837</v>
      </c>
      <c r="R4564" t="s">
        <v>1259</v>
      </c>
      <c r="S4564" t="s">
        <v>21</v>
      </c>
      <c r="T4564" t="s">
        <v>1259</v>
      </c>
      <c r="U4564" t="s">
        <v>1259</v>
      </c>
      <c r="V4564" t="s">
        <v>2837</v>
      </c>
      <c r="W4564" t="s">
        <v>1259</v>
      </c>
      <c r="X4564" t="s">
        <v>21</v>
      </c>
      <c r="Y4564" t="s">
        <v>1259</v>
      </c>
      <c r="Z4564" t="s">
        <v>21</v>
      </c>
      <c r="AA4564" t="s">
        <v>6485</v>
      </c>
      <c r="AB4564" t="s">
        <v>6486</v>
      </c>
      <c r="AC4564" t="s">
        <v>10375</v>
      </c>
      <c r="AD4564" s="178">
        <v>282159.10971667751</v>
      </c>
      <c r="AE4564" t="s">
        <v>808</v>
      </c>
      <c r="AF4564" s="178">
        <v>-141915.174018235</v>
      </c>
      <c r="AG4564" s="178">
        <v>-180499.22941610051</v>
      </c>
      <c r="AH4564" s="178">
        <v>-86087.342775108642</v>
      </c>
      <c r="AI4564" t="s">
        <v>21</v>
      </c>
    </row>
    <row r="4565" spans="1:35" hidden="1" x14ac:dyDescent="0.25">
      <c r="A4565" s="179" t="b">
        <f>IF(E4565&lt;&gt;1,"",NOT(ISNA(VLOOKUP(P4565,Mapping!$P:$P,1,FALSE))))</f>
        <v>0</v>
      </c>
      <c r="B4565" s="180" t="str">
        <f t="shared" si="71"/>
        <v/>
      </c>
      <c r="E4565" s="183">
        <v>1</v>
      </c>
      <c r="F4565" t="s">
        <v>6487</v>
      </c>
      <c r="G4565" s="178">
        <v>1022600.269781322</v>
      </c>
      <c r="H4565" t="s">
        <v>1266</v>
      </c>
      <c r="I4565" t="s">
        <v>303</v>
      </c>
      <c r="J4565" s="178">
        <v>477413.5397478299</v>
      </c>
      <c r="K4565" s="178">
        <v>296951.90921755979</v>
      </c>
      <c r="L4565" t="s">
        <v>5</v>
      </c>
      <c r="M4565" t="s">
        <v>21</v>
      </c>
      <c r="N4565" t="s">
        <v>2829</v>
      </c>
      <c r="O4565" t="s">
        <v>21</v>
      </c>
      <c r="P4565" t="s">
        <v>2831</v>
      </c>
      <c r="Q4565" t="s">
        <v>2832</v>
      </c>
      <c r="R4565" t="s">
        <v>1259</v>
      </c>
      <c r="S4565" t="s">
        <v>21</v>
      </c>
      <c r="T4565" t="s">
        <v>1259</v>
      </c>
      <c r="U4565" t="s">
        <v>1259</v>
      </c>
      <c r="V4565" t="s">
        <v>2832</v>
      </c>
      <c r="W4565" t="s">
        <v>1259</v>
      </c>
      <c r="X4565" t="s">
        <v>21</v>
      </c>
      <c r="Y4565" t="s">
        <v>1259</v>
      </c>
      <c r="Z4565" t="s">
        <v>21</v>
      </c>
      <c r="AA4565" t="s">
        <v>6488</v>
      </c>
      <c r="AB4565" t="s">
        <v>6489</v>
      </c>
      <c r="AC4565" t="s">
        <v>10376</v>
      </c>
      <c r="AD4565" s="178">
        <v>791276.02721271885</v>
      </c>
      <c r="AE4565" t="s">
        <v>816</v>
      </c>
      <c r="AF4565" s="178">
        <v>-347951.55774464138</v>
      </c>
      <c r="AG4565" s="178">
        <v>286620.73801721731</v>
      </c>
      <c r="AH4565" s="178">
        <v>-416702.54930991639</v>
      </c>
      <c r="AI4565" t="s">
        <v>21</v>
      </c>
    </row>
    <row r="4566" spans="1:35" hidden="1" x14ac:dyDescent="0.25">
      <c r="A4566" s="179" t="b">
        <f>IF(E4566&lt;&gt;1,"",NOT(ISNA(VLOOKUP(P4566,Mapping!$P:$P,1,FALSE))))</f>
        <v>0</v>
      </c>
      <c r="B4566" s="180" t="str">
        <f t="shared" si="71"/>
        <v/>
      </c>
      <c r="E4566" s="183">
        <v>1</v>
      </c>
      <c r="F4566" t="s">
        <v>6490</v>
      </c>
      <c r="G4566" s="178">
        <v>1678365.9204468869</v>
      </c>
      <c r="H4566" t="s">
        <v>1266</v>
      </c>
      <c r="I4566" t="s">
        <v>303</v>
      </c>
      <c r="J4566" s="178">
        <v>554539.34692650579</v>
      </c>
      <c r="K4566" s="178">
        <v>358178.16602302302</v>
      </c>
      <c r="L4566" t="s">
        <v>5</v>
      </c>
      <c r="M4566" t="s">
        <v>21</v>
      </c>
      <c r="N4566" t="s">
        <v>2829</v>
      </c>
      <c r="O4566" t="s">
        <v>21</v>
      </c>
      <c r="P4566" t="s">
        <v>2831</v>
      </c>
      <c r="Q4566" t="s">
        <v>2832</v>
      </c>
      <c r="R4566" t="s">
        <v>1259</v>
      </c>
      <c r="S4566" t="s">
        <v>21</v>
      </c>
      <c r="T4566" t="s">
        <v>1259</v>
      </c>
      <c r="U4566" t="s">
        <v>1259</v>
      </c>
      <c r="V4566" t="s">
        <v>2832</v>
      </c>
      <c r="W4566" t="s">
        <v>1259</v>
      </c>
      <c r="X4566" t="s">
        <v>21</v>
      </c>
      <c r="Y4566" t="s">
        <v>1259</v>
      </c>
      <c r="Z4566" t="s">
        <v>21</v>
      </c>
      <c r="AA4566" t="s">
        <v>6491</v>
      </c>
      <c r="AB4566" t="s">
        <v>6492</v>
      </c>
      <c r="AC4566" t="s">
        <v>3660</v>
      </c>
      <c r="AD4566" s="178">
        <v>845501.52709030674</v>
      </c>
      <c r="AE4566" t="s">
        <v>814</v>
      </c>
      <c r="AF4566" s="178">
        <v>-749282.65800130623</v>
      </c>
      <c r="AG4566" s="178">
        <v>-396989.33865975979</v>
      </c>
      <c r="AH4566" s="178">
        <v>-660213.55243249051</v>
      </c>
      <c r="AI4566" t="s">
        <v>21</v>
      </c>
    </row>
    <row r="4567" spans="1:35" hidden="1" x14ac:dyDescent="0.25">
      <c r="A4567" s="179" t="b">
        <f>IF(E4567&lt;&gt;1,"",NOT(ISNA(VLOOKUP(P4567,Mapping!$P:$P,1,FALSE))))</f>
        <v>0</v>
      </c>
      <c r="B4567" s="180" t="str">
        <f t="shared" si="71"/>
        <v/>
      </c>
      <c r="E4567" s="183">
        <v>1</v>
      </c>
      <c r="F4567" t="s">
        <v>6490</v>
      </c>
      <c r="G4567" s="178">
        <v>3384741.2198017552</v>
      </c>
      <c r="H4567" t="s">
        <v>1266</v>
      </c>
      <c r="I4567" t="s">
        <v>303</v>
      </c>
      <c r="J4567" s="178">
        <v>1118333.1135824809</v>
      </c>
      <c r="K4567" s="178">
        <v>722333.78180624545</v>
      </c>
      <c r="L4567" t="s">
        <v>5</v>
      </c>
      <c r="M4567" t="s">
        <v>21</v>
      </c>
      <c r="N4567" t="s">
        <v>2829</v>
      </c>
      <c r="O4567" t="s">
        <v>21</v>
      </c>
      <c r="P4567" t="s">
        <v>2851</v>
      </c>
      <c r="Q4567" t="s">
        <v>2834</v>
      </c>
      <c r="R4567" t="s">
        <v>1259</v>
      </c>
      <c r="S4567" t="s">
        <v>21</v>
      </c>
      <c r="T4567" t="s">
        <v>1259</v>
      </c>
      <c r="U4567" t="s">
        <v>1259</v>
      </c>
      <c r="V4567" t="s">
        <v>2834</v>
      </c>
      <c r="W4567" t="s">
        <v>1259</v>
      </c>
      <c r="X4567" t="s">
        <v>21</v>
      </c>
      <c r="Y4567" t="s">
        <v>1259</v>
      </c>
      <c r="Z4567" t="s">
        <v>21</v>
      </c>
      <c r="AA4567" t="s">
        <v>6491</v>
      </c>
      <c r="AB4567" t="s">
        <v>6492</v>
      </c>
      <c r="AC4567" t="s">
        <v>10377</v>
      </c>
      <c r="AD4567" s="178">
        <v>1705113.190921976</v>
      </c>
      <c r="AE4567" t="s">
        <v>814</v>
      </c>
      <c r="AF4567" s="178">
        <v>-1511069.7059103569</v>
      </c>
      <c r="AG4567" s="178">
        <v>-800603.82662306912</v>
      </c>
      <c r="AH4567" s="178">
        <v>-1331445.066636597</v>
      </c>
      <c r="AI4567" t="s">
        <v>21</v>
      </c>
    </row>
    <row r="4568" spans="1:35" hidden="1" x14ac:dyDescent="0.25">
      <c r="A4568" s="179" t="b">
        <f>IF(E4568&lt;&gt;1,"",NOT(ISNA(VLOOKUP(P4568,Mapping!$P:$P,1,FALSE))))</f>
        <v>0</v>
      </c>
      <c r="B4568" s="180" t="str">
        <f t="shared" si="71"/>
        <v/>
      </c>
      <c r="E4568" s="183">
        <v>1</v>
      </c>
      <c r="F4568" t="s">
        <v>6490</v>
      </c>
      <c r="G4568" s="178">
        <v>782065.79539148149</v>
      </c>
      <c r="H4568" t="s">
        <v>1266</v>
      </c>
      <c r="I4568" t="s">
        <v>303</v>
      </c>
      <c r="J4568" s="178">
        <v>258397.9155835546</v>
      </c>
      <c r="K4568" s="178">
        <v>166899.77369659179</v>
      </c>
      <c r="L4568" t="s">
        <v>5</v>
      </c>
      <c r="M4568" t="s">
        <v>21</v>
      </c>
      <c r="N4568" t="s">
        <v>2829</v>
      </c>
      <c r="O4568" t="s">
        <v>21</v>
      </c>
      <c r="P4568" t="s">
        <v>2835</v>
      </c>
      <c r="Q4568" t="s">
        <v>2834</v>
      </c>
      <c r="R4568" t="s">
        <v>1259</v>
      </c>
      <c r="S4568" t="s">
        <v>21</v>
      </c>
      <c r="T4568" t="s">
        <v>1259</v>
      </c>
      <c r="U4568" t="s">
        <v>1259</v>
      </c>
      <c r="V4568" t="s">
        <v>2834</v>
      </c>
      <c r="W4568" t="s">
        <v>1259</v>
      </c>
      <c r="X4568" t="s">
        <v>21</v>
      </c>
      <c r="Y4568" t="s">
        <v>1259</v>
      </c>
      <c r="Z4568" t="s">
        <v>21</v>
      </c>
      <c r="AA4568" t="s">
        <v>6491</v>
      </c>
      <c r="AB4568" t="s">
        <v>6492</v>
      </c>
      <c r="AC4568" t="s">
        <v>6493</v>
      </c>
      <c r="AD4568" s="178">
        <v>393977.15136668849</v>
      </c>
      <c r="AE4568" t="s">
        <v>814</v>
      </c>
      <c r="AF4568" s="178">
        <v>-349142.18095348851</v>
      </c>
      <c r="AG4568" s="178">
        <v>-184984.56094617091</v>
      </c>
      <c r="AH4568" s="178">
        <v>-307638.77574079408</v>
      </c>
      <c r="AI4568" t="s">
        <v>21</v>
      </c>
    </row>
    <row r="4569" spans="1:35" hidden="1" x14ac:dyDescent="0.25">
      <c r="A4569" s="179" t="b">
        <f>IF(E4569&lt;&gt;1,"",NOT(ISNA(VLOOKUP(P4569,Mapping!$P:$P,1,FALSE))))</f>
        <v>0</v>
      </c>
      <c r="B4569" s="180" t="str">
        <f t="shared" si="71"/>
        <v/>
      </c>
      <c r="E4569" s="183">
        <v>1</v>
      </c>
      <c r="F4569" t="s">
        <v>6494</v>
      </c>
      <c r="G4569" s="178">
        <v>235056.17923184409</v>
      </c>
      <c r="H4569" t="s">
        <v>1266</v>
      </c>
      <c r="I4569" t="s">
        <v>303</v>
      </c>
      <c r="J4569" s="178">
        <v>89647.274280986152</v>
      </c>
      <c r="K4569" s="178">
        <v>52606.229182575858</v>
      </c>
      <c r="L4569" t="s">
        <v>5</v>
      </c>
      <c r="M4569" t="s">
        <v>21</v>
      </c>
      <c r="N4569" t="s">
        <v>2829</v>
      </c>
      <c r="O4569" t="s">
        <v>21</v>
      </c>
      <c r="P4569" t="s">
        <v>2831</v>
      </c>
      <c r="Q4569" t="s">
        <v>2832</v>
      </c>
      <c r="R4569" t="s">
        <v>1259</v>
      </c>
      <c r="S4569" t="s">
        <v>21</v>
      </c>
      <c r="T4569" t="s">
        <v>1259</v>
      </c>
      <c r="U4569" t="s">
        <v>1259</v>
      </c>
      <c r="V4569" t="s">
        <v>2832</v>
      </c>
      <c r="W4569" t="s">
        <v>1259</v>
      </c>
      <c r="X4569" t="s">
        <v>21</v>
      </c>
      <c r="Y4569" t="s">
        <v>1259</v>
      </c>
      <c r="Z4569" t="s">
        <v>21</v>
      </c>
      <c r="AA4569" t="s">
        <v>6495</v>
      </c>
      <c r="AB4569" t="s">
        <v>6496</v>
      </c>
      <c r="AC4569" t="s">
        <v>9244</v>
      </c>
      <c r="AD4569" s="178">
        <v>138071.1178845884</v>
      </c>
      <c r="AE4569" t="s">
        <v>813</v>
      </c>
      <c r="AF4569" s="178">
        <v>-53867.068591198011</v>
      </c>
      <c r="AG4569" s="178">
        <v>-107240.1598275685</v>
      </c>
      <c r="AH4569" s="178">
        <v>-97075.839765640732</v>
      </c>
      <c r="AI4569" t="s">
        <v>21</v>
      </c>
    </row>
    <row r="4570" spans="1:35" hidden="1" x14ac:dyDescent="0.25">
      <c r="A4570" s="179" t="b">
        <f>IF(E4570&lt;&gt;1,"",NOT(ISNA(VLOOKUP(P4570,Mapping!$P:$P,1,FALSE))))</f>
        <v>0</v>
      </c>
      <c r="B4570" s="180" t="str">
        <f t="shared" si="71"/>
        <v/>
      </c>
      <c r="E4570" s="183">
        <v>1</v>
      </c>
      <c r="F4570" t="s">
        <v>6497</v>
      </c>
      <c r="G4570" s="178">
        <v>3544403.9272837332</v>
      </c>
      <c r="H4570" t="s">
        <v>1266</v>
      </c>
      <c r="I4570" t="s">
        <v>2830</v>
      </c>
      <c r="J4570" s="178">
        <v>1140542.8080656771</v>
      </c>
      <c r="K4570" s="178">
        <v>678312.44637633872</v>
      </c>
      <c r="L4570" t="s">
        <v>5</v>
      </c>
      <c r="M4570" t="s">
        <v>21</v>
      </c>
      <c r="N4570" t="s">
        <v>2829</v>
      </c>
      <c r="O4570" t="s">
        <v>21</v>
      </c>
      <c r="P4570" t="s">
        <v>2831</v>
      </c>
      <c r="Q4570" t="s">
        <v>2832</v>
      </c>
      <c r="R4570" t="s">
        <v>1259</v>
      </c>
      <c r="S4570" t="s">
        <v>21</v>
      </c>
      <c r="T4570" t="s">
        <v>1259</v>
      </c>
      <c r="U4570" t="s">
        <v>1259</v>
      </c>
      <c r="V4570" t="s">
        <v>2832</v>
      </c>
      <c r="W4570" t="s">
        <v>1259</v>
      </c>
      <c r="X4570" t="s">
        <v>21</v>
      </c>
      <c r="Y4570" t="s">
        <v>1259</v>
      </c>
      <c r="Z4570" t="s">
        <v>21</v>
      </c>
      <c r="AA4570" t="s">
        <v>6498</v>
      </c>
      <c r="AB4570" t="s">
        <v>1259</v>
      </c>
      <c r="AC4570" t="s">
        <v>10378</v>
      </c>
      <c r="AD4570" s="178">
        <v>1674909.342721388</v>
      </c>
      <c r="AE4570" t="s">
        <v>809</v>
      </c>
      <c r="AF4570" s="178">
        <v>-1403842.4586685731</v>
      </c>
      <c r="AG4570" s="178">
        <v>727116.61001503654</v>
      </c>
      <c r="AH4570" s="178">
        <v>-1676695.744091135</v>
      </c>
      <c r="AI4570" t="s">
        <v>21</v>
      </c>
    </row>
    <row r="4571" spans="1:35" hidden="1" x14ac:dyDescent="0.25">
      <c r="A4571" s="179" t="b">
        <f>IF(E4571&lt;&gt;1,"",NOT(ISNA(VLOOKUP(P4571,Mapping!$P:$P,1,FALSE))))</f>
        <v>0</v>
      </c>
      <c r="B4571" s="180" t="str">
        <f t="shared" si="71"/>
        <v/>
      </c>
      <c r="E4571" s="183">
        <v>1</v>
      </c>
      <c r="F4571" t="s">
        <v>6497</v>
      </c>
      <c r="G4571" s="178">
        <v>372800.30029637698</v>
      </c>
      <c r="H4571" t="s">
        <v>1266</v>
      </c>
      <c r="I4571" t="s">
        <v>2830</v>
      </c>
      <c r="J4571" s="178">
        <v>119962.25883701909</v>
      </c>
      <c r="K4571" s="178">
        <v>71344.883058421896</v>
      </c>
      <c r="L4571" t="s">
        <v>5</v>
      </c>
      <c r="M4571" t="s">
        <v>21</v>
      </c>
      <c r="N4571" t="s">
        <v>2829</v>
      </c>
      <c r="O4571" t="s">
        <v>21</v>
      </c>
      <c r="P4571" t="s">
        <v>2836</v>
      </c>
      <c r="Q4571" t="s">
        <v>2837</v>
      </c>
      <c r="R4571" t="s">
        <v>1259</v>
      </c>
      <c r="S4571" t="s">
        <v>21</v>
      </c>
      <c r="T4571" t="s">
        <v>1259</v>
      </c>
      <c r="U4571" t="s">
        <v>1259</v>
      </c>
      <c r="V4571" t="s">
        <v>2837</v>
      </c>
      <c r="W4571" t="s">
        <v>1259</v>
      </c>
      <c r="X4571" t="s">
        <v>21</v>
      </c>
      <c r="Y4571" t="s">
        <v>1259</v>
      </c>
      <c r="Z4571" t="s">
        <v>21</v>
      </c>
      <c r="AA4571" t="s">
        <v>6498</v>
      </c>
      <c r="AB4571" t="s">
        <v>1259</v>
      </c>
      <c r="AC4571" t="s">
        <v>10379</v>
      </c>
      <c r="AD4571" s="178">
        <v>176166.91515581639</v>
      </c>
      <c r="AE4571" t="s">
        <v>809</v>
      </c>
      <c r="AF4571" s="178">
        <v>-147656.10830408981</v>
      </c>
      <c r="AG4571" s="178">
        <v>76478.103547251259</v>
      </c>
      <c r="AH4571" s="178">
        <v>-176354.80879908029</v>
      </c>
      <c r="AI4571" t="s">
        <v>21</v>
      </c>
    </row>
    <row r="4572" spans="1:35" hidden="1" x14ac:dyDescent="0.25">
      <c r="A4572" s="179" t="b">
        <f>IF(E4572&lt;&gt;1,"",NOT(ISNA(VLOOKUP(P4572,Mapping!$P:$P,1,FALSE))))</f>
        <v>0</v>
      </c>
      <c r="B4572" s="180" t="str">
        <f t="shared" si="71"/>
        <v/>
      </c>
      <c r="E4572" s="183">
        <v>1</v>
      </c>
      <c r="F4572" t="s">
        <v>6499</v>
      </c>
      <c r="G4572" s="178">
        <v>1091940.4298872759</v>
      </c>
      <c r="H4572" t="s">
        <v>1266</v>
      </c>
      <c r="I4572" t="s">
        <v>303</v>
      </c>
      <c r="J4572" s="178">
        <v>416388.68483571702</v>
      </c>
      <c r="K4572" s="178">
        <v>267545.6654007489</v>
      </c>
      <c r="L4572" t="s">
        <v>5</v>
      </c>
      <c r="M4572" t="s">
        <v>21</v>
      </c>
      <c r="N4572" t="s">
        <v>2829</v>
      </c>
      <c r="O4572" t="s">
        <v>21</v>
      </c>
      <c r="P4572" t="s">
        <v>2831</v>
      </c>
      <c r="Q4572" t="s">
        <v>2832</v>
      </c>
      <c r="R4572" t="s">
        <v>1259</v>
      </c>
      <c r="S4572" t="s">
        <v>21</v>
      </c>
      <c r="T4572" t="s">
        <v>1259</v>
      </c>
      <c r="U4572" t="s">
        <v>1259</v>
      </c>
      <c r="V4572" t="s">
        <v>2832</v>
      </c>
      <c r="W4572" t="s">
        <v>1259</v>
      </c>
      <c r="X4572" t="s">
        <v>21</v>
      </c>
      <c r="Y4572" t="s">
        <v>1259</v>
      </c>
      <c r="Z4572" t="s">
        <v>21</v>
      </c>
      <c r="AA4572" t="s">
        <v>6500</v>
      </c>
      <c r="AB4572" t="s">
        <v>6501</v>
      </c>
      <c r="AC4572" t="s">
        <v>12456</v>
      </c>
      <c r="AD4572" s="178">
        <v>694810.87740993057</v>
      </c>
      <c r="AE4572" t="s">
        <v>819</v>
      </c>
      <c r="AF4572" s="178">
        <v>-596337.0044109897</v>
      </c>
      <c r="AG4572" s="178">
        <v>-282594.80918718909</v>
      </c>
      <c r="AH4572" s="178">
        <v>-550399.37422985653</v>
      </c>
      <c r="AI4572" t="s">
        <v>21</v>
      </c>
    </row>
    <row r="4573" spans="1:35" hidden="1" x14ac:dyDescent="0.25">
      <c r="A4573" s="179" t="b">
        <f>IF(E4573&lt;&gt;1,"",NOT(ISNA(VLOOKUP(P4573,Mapping!$P:$P,1,FALSE))))</f>
        <v>0</v>
      </c>
      <c r="B4573" s="180" t="str">
        <f t="shared" si="71"/>
        <v/>
      </c>
      <c r="E4573" s="183">
        <v>1</v>
      </c>
      <c r="F4573" t="s">
        <v>6499</v>
      </c>
      <c r="G4573" s="178">
        <v>4198627.7473112158</v>
      </c>
      <c r="H4573" t="s">
        <v>1266</v>
      </c>
      <c r="I4573" t="s">
        <v>303</v>
      </c>
      <c r="J4573" s="178">
        <v>1601059.03029723</v>
      </c>
      <c r="K4573" s="178">
        <v>1028741.700259593</v>
      </c>
      <c r="L4573" t="s">
        <v>5</v>
      </c>
      <c r="M4573" t="s">
        <v>21</v>
      </c>
      <c r="N4573" t="s">
        <v>2829</v>
      </c>
      <c r="O4573" t="s">
        <v>21</v>
      </c>
      <c r="P4573" t="s">
        <v>2836</v>
      </c>
      <c r="Q4573" t="s">
        <v>2837</v>
      </c>
      <c r="R4573" t="s">
        <v>1259</v>
      </c>
      <c r="S4573" t="s">
        <v>21</v>
      </c>
      <c r="T4573" t="s">
        <v>1259</v>
      </c>
      <c r="U4573" t="s">
        <v>1259</v>
      </c>
      <c r="V4573" t="s">
        <v>2837</v>
      </c>
      <c r="W4573" t="s">
        <v>1259</v>
      </c>
      <c r="X4573" t="s">
        <v>21</v>
      </c>
      <c r="Y4573" t="s">
        <v>1259</v>
      </c>
      <c r="Z4573" t="s">
        <v>21</v>
      </c>
      <c r="AA4573" t="s">
        <v>6500</v>
      </c>
      <c r="AB4573" t="s">
        <v>6501</v>
      </c>
      <c r="AC4573" t="s">
        <v>10380</v>
      </c>
      <c r="AD4573" s="178">
        <v>2671622.1408965779</v>
      </c>
      <c r="AE4573" t="s">
        <v>819</v>
      </c>
      <c r="AF4573" s="178">
        <v>-2292979.5664099609</v>
      </c>
      <c r="AG4573" s="178">
        <v>-1086607.267781025</v>
      </c>
      <c r="AH4573" s="178">
        <v>-2116344.464855806</v>
      </c>
      <c r="AI4573" t="s">
        <v>21</v>
      </c>
    </row>
    <row r="4574" spans="1:35" hidden="1" x14ac:dyDescent="0.25">
      <c r="A4574" s="179" t="b">
        <f>IF(E4574&lt;&gt;1,"",NOT(ISNA(VLOOKUP(P4574,Mapping!$P:$P,1,FALSE))))</f>
        <v>0</v>
      </c>
      <c r="B4574" s="180" t="str">
        <f t="shared" si="71"/>
        <v/>
      </c>
      <c r="E4574" s="183">
        <v>1</v>
      </c>
      <c r="F4574" t="s">
        <v>6502</v>
      </c>
      <c r="G4574" s="178">
        <v>318114.06382387149</v>
      </c>
      <c r="H4574" t="s">
        <v>1266</v>
      </c>
      <c r="I4574" t="s">
        <v>421</v>
      </c>
      <c r="J4574" s="178">
        <v>90055.819143573332</v>
      </c>
      <c r="K4574" s="178">
        <v>23102.874895039331</v>
      </c>
      <c r="L4574" t="s">
        <v>5</v>
      </c>
      <c r="M4574" t="s">
        <v>21</v>
      </c>
      <c r="N4574" t="s">
        <v>2829</v>
      </c>
      <c r="O4574" t="s">
        <v>21</v>
      </c>
      <c r="P4574" t="s">
        <v>2831</v>
      </c>
      <c r="Q4574" t="s">
        <v>2832</v>
      </c>
      <c r="R4574" t="s">
        <v>1259</v>
      </c>
      <c r="S4574" t="s">
        <v>21</v>
      </c>
      <c r="T4574" t="s">
        <v>1259</v>
      </c>
      <c r="U4574" t="s">
        <v>1259</v>
      </c>
      <c r="V4574" t="s">
        <v>2832</v>
      </c>
      <c r="W4574" t="s">
        <v>1259</v>
      </c>
      <c r="X4574" t="s">
        <v>21</v>
      </c>
      <c r="Y4574" t="s">
        <v>1259</v>
      </c>
      <c r="Z4574" t="s">
        <v>21</v>
      </c>
      <c r="AA4574" t="s">
        <v>6503</v>
      </c>
      <c r="AB4574" t="s">
        <v>1259</v>
      </c>
      <c r="AC4574" t="s">
        <v>10381</v>
      </c>
      <c r="AD4574" s="178">
        <v>156607.9843015708</v>
      </c>
      <c r="AE4574" t="s">
        <v>817</v>
      </c>
      <c r="AF4574" s="178">
        <v>-64187.347782549012</v>
      </c>
      <c r="AG4574" s="178">
        <v>-152639.76395939171</v>
      </c>
      <c r="AH4574" s="178">
        <v>-70411.427485296968</v>
      </c>
      <c r="AI4574" t="s">
        <v>21</v>
      </c>
    </row>
    <row r="4575" spans="1:35" hidden="1" x14ac:dyDescent="0.25">
      <c r="A4575" s="179" t="b">
        <f>IF(E4575&lt;&gt;1,"",NOT(ISNA(VLOOKUP(P4575,Mapping!$P:$P,1,FALSE))))</f>
        <v>0</v>
      </c>
      <c r="B4575" s="180" t="str">
        <f t="shared" si="71"/>
        <v/>
      </c>
      <c r="E4575" s="183">
        <v>1</v>
      </c>
      <c r="F4575" t="s">
        <v>6502</v>
      </c>
      <c r="G4575" s="178">
        <v>1131492.2427795471</v>
      </c>
      <c r="H4575" t="s">
        <v>1266</v>
      </c>
      <c r="I4575" t="s">
        <v>421</v>
      </c>
      <c r="J4575" s="178">
        <v>320317.37155301741</v>
      </c>
      <c r="K4575" s="178">
        <v>82174.058623565143</v>
      </c>
      <c r="L4575" t="s">
        <v>5</v>
      </c>
      <c r="M4575" t="s">
        <v>21</v>
      </c>
      <c r="N4575" t="s">
        <v>2829</v>
      </c>
      <c r="O4575" t="s">
        <v>21</v>
      </c>
      <c r="P4575" t="s">
        <v>2833</v>
      </c>
      <c r="Q4575" t="s">
        <v>2834</v>
      </c>
      <c r="R4575" t="s">
        <v>1259</v>
      </c>
      <c r="S4575" t="s">
        <v>21</v>
      </c>
      <c r="T4575" t="s">
        <v>1259</v>
      </c>
      <c r="U4575" t="s">
        <v>1259</v>
      </c>
      <c r="V4575" t="s">
        <v>2834</v>
      </c>
      <c r="W4575" t="s">
        <v>1259</v>
      </c>
      <c r="X4575" t="s">
        <v>21</v>
      </c>
      <c r="Y4575" t="s">
        <v>1259</v>
      </c>
      <c r="Z4575" t="s">
        <v>21</v>
      </c>
      <c r="AA4575" t="s">
        <v>6503</v>
      </c>
      <c r="AB4575" t="s">
        <v>1259</v>
      </c>
      <c r="AC4575" t="s">
        <v>6504</v>
      </c>
      <c r="AD4575" s="178">
        <v>557035.16299951856</v>
      </c>
      <c r="AE4575" t="s">
        <v>817</v>
      </c>
      <c r="AF4575" s="178">
        <v>-228306.4295477311</v>
      </c>
      <c r="AG4575" s="178">
        <v>-542920.6957520009</v>
      </c>
      <c r="AH4575" s="178">
        <v>-250444.70855824379</v>
      </c>
      <c r="AI4575" t="s">
        <v>21</v>
      </c>
    </row>
    <row r="4576" spans="1:35" hidden="1" x14ac:dyDescent="0.25">
      <c r="A4576" s="179" t="b">
        <f>IF(E4576&lt;&gt;1,"",NOT(ISNA(VLOOKUP(P4576,Mapping!$P:$P,1,FALSE))))</f>
        <v>0</v>
      </c>
      <c r="B4576" s="180" t="str">
        <f t="shared" si="71"/>
        <v/>
      </c>
      <c r="E4576" s="183">
        <v>1</v>
      </c>
      <c r="F4576" t="s">
        <v>6502</v>
      </c>
      <c r="G4576" s="178">
        <v>442765.14202436007</v>
      </c>
      <c r="H4576" t="s">
        <v>1266</v>
      </c>
      <c r="I4576" t="s">
        <v>421</v>
      </c>
      <c r="J4576" s="178">
        <v>125343.64898529289</v>
      </c>
      <c r="K4576" s="178">
        <v>32155.597150010461</v>
      </c>
      <c r="L4576" t="s">
        <v>5</v>
      </c>
      <c r="M4576" t="s">
        <v>21</v>
      </c>
      <c r="N4576" t="s">
        <v>2829</v>
      </c>
      <c r="O4576" t="s">
        <v>21</v>
      </c>
      <c r="P4576" t="s">
        <v>2851</v>
      </c>
      <c r="Q4576" t="s">
        <v>2834</v>
      </c>
      <c r="R4576" t="s">
        <v>1259</v>
      </c>
      <c r="S4576" t="s">
        <v>21</v>
      </c>
      <c r="T4576" t="s">
        <v>1259</v>
      </c>
      <c r="U4576" t="s">
        <v>1259</v>
      </c>
      <c r="V4576" t="s">
        <v>2834</v>
      </c>
      <c r="W4576" t="s">
        <v>1259</v>
      </c>
      <c r="X4576" t="s">
        <v>21</v>
      </c>
      <c r="Y4576" t="s">
        <v>1259</v>
      </c>
      <c r="Z4576" t="s">
        <v>21</v>
      </c>
      <c r="AA4576" t="s">
        <v>6503</v>
      </c>
      <c r="AB4576" t="s">
        <v>1259</v>
      </c>
      <c r="AC4576" t="s">
        <v>10382</v>
      </c>
      <c r="AD4576" s="178">
        <v>217973.87885945709</v>
      </c>
      <c r="AE4576" t="s">
        <v>817</v>
      </c>
      <c r="AF4576" s="178">
        <v>-89338.773066136462</v>
      </c>
      <c r="AG4576" s="178">
        <v>-212450.73529808951</v>
      </c>
      <c r="AH4576" s="178">
        <v>-98001.720879358356</v>
      </c>
      <c r="AI4576" t="s">
        <v>21</v>
      </c>
    </row>
    <row r="4577" spans="1:35" hidden="1" x14ac:dyDescent="0.25">
      <c r="A4577" s="179" t="b">
        <f>IF(E4577&lt;&gt;1,"",NOT(ISNA(VLOOKUP(P4577,Mapping!$P:$P,1,FALSE))))</f>
        <v>0</v>
      </c>
      <c r="B4577" s="180" t="str">
        <f t="shared" si="71"/>
        <v/>
      </c>
      <c r="E4577" s="183">
        <v>1</v>
      </c>
      <c r="F4577" t="s">
        <v>6505</v>
      </c>
      <c r="G4577" s="178">
        <v>152694.7506354583</v>
      </c>
      <c r="H4577" t="s">
        <v>1266</v>
      </c>
      <c r="I4577" t="s">
        <v>421</v>
      </c>
      <c r="J4577" s="178">
        <v>55132.731903684813</v>
      </c>
      <c r="K4577" s="178">
        <v>15506.59001118273</v>
      </c>
      <c r="L4577" t="s">
        <v>5</v>
      </c>
      <c r="M4577" t="s">
        <v>21</v>
      </c>
      <c r="N4577" t="s">
        <v>2829</v>
      </c>
      <c r="O4577" t="s">
        <v>21</v>
      </c>
      <c r="P4577" t="s">
        <v>2831</v>
      </c>
      <c r="Q4577" t="s">
        <v>2832</v>
      </c>
      <c r="R4577" t="s">
        <v>1259</v>
      </c>
      <c r="S4577" t="s">
        <v>21</v>
      </c>
      <c r="T4577" t="s">
        <v>1259</v>
      </c>
      <c r="U4577" t="s">
        <v>1259</v>
      </c>
      <c r="V4577" t="s">
        <v>2832</v>
      </c>
      <c r="W4577" t="s">
        <v>1259</v>
      </c>
      <c r="X4577" t="s">
        <v>21</v>
      </c>
      <c r="Y4577" t="s">
        <v>1259</v>
      </c>
      <c r="Z4577" t="s">
        <v>21</v>
      </c>
      <c r="AA4577" t="s">
        <v>6506</v>
      </c>
      <c r="AB4577" t="s">
        <v>1259</v>
      </c>
      <c r="AC4577" t="s">
        <v>10383</v>
      </c>
      <c r="AD4577" s="178">
        <v>82215.060881222598</v>
      </c>
      <c r="AE4577" t="s">
        <v>819</v>
      </c>
      <c r="AF4577" s="178">
        <v>-44788.102123579352</v>
      </c>
      <c r="AG4577" s="178">
        <v>5539.8472622931586</v>
      </c>
      <c r="AH4577" s="178">
        <v>-42742.830506990547</v>
      </c>
      <c r="AI4577" t="s">
        <v>21</v>
      </c>
    </row>
    <row r="4578" spans="1:35" hidden="1" x14ac:dyDescent="0.25">
      <c r="A4578" s="179" t="b">
        <f>IF(E4578&lt;&gt;1,"",NOT(ISNA(VLOOKUP(P4578,Mapping!$P:$P,1,FALSE))))</f>
        <v>0</v>
      </c>
      <c r="B4578" s="180" t="str">
        <f t="shared" si="71"/>
        <v/>
      </c>
      <c r="E4578" s="183">
        <v>1</v>
      </c>
      <c r="F4578" t="s">
        <v>6507</v>
      </c>
      <c r="G4578" s="178">
        <v>215794.1416781962</v>
      </c>
      <c r="H4578" t="s">
        <v>1266</v>
      </c>
      <c r="I4578" t="s">
        <v>421</v>
      </c>
      <c r="J4578" s="178">
        <v>74833.565269506798</v>
      </c>
      <c r="K4578" s="178">
        <v>23783.15932312567</v>
      </c>
      <c r="L4578" t="s">
        <v>5</v>
      </c>
      <c r="M4578" t="s">
        <v>21</v>
      </c>
      <c r="N4578" t="s">
        <v>2829</v>
      </c>
      <c r="O4578" t="s">
        <v>21</v>
      </c>
      <c r="P4578" t="s">
        <v>2831</v>
      </c>
      <c r="Q4578" t="s">
        <v>2832</v>
      </c>
      <c r="R4578" t="s">
        <v>1259</v>
      </c>
      <c r="S4578" t="s">
        <v>21</v>
      </c>
      <c r="T4578" t="s">
        <v>1259</v>
      </c>
      <c r="U4578" t="s">
        <v>1259</v>
      </c>
      <c r="V4578" t="s">
        <v>2832</v>
      </c>
      <c r="W4578" t="s">
        <v>1259</v>
      </c>
      <c r="X4578" t="s">
        <v>21</v>
      </c>
      <c r="Y4578" t="s">
        <v>1259</v>
      </c>
      <c r="Z4578" t="s">
        <v>21</v>
      </c>
      <c r="AA4578" t="s">
        <v>6508</v>
      </c>
      <c r="AB4578" t="s">
        <v>1259</v>
      </c>
      <c r="AC4578" t="s">
        <v>6926</v>
      </c>
      <c r="AD4578" s="178">
        <v>143287.7924213662</v>
      </c>
      <c r="AE4578" t="s">
        <v>819</v>
      </c>
      <c r="AF4578" s="178">
        <v>-86734.226034556399</v>
      </c>
      <c r="AG4578" s="178">
        <v>-78505.120392500714</v>
      </c>
      <c r="AH4578" s="178">
        <v>-39021.98531943807</v>
      </c>
      <c r="AI4578" t="s">
        <v>21</v>
      </c>
    </row>
    <row r="4579" spans="1:35" hidden="1" x14ac:dyDescent="0.25">
      <c r="A4579" s="179" t="b">
        <f>IF(E4579&lt;&gt;1,"",NOT(ISNA(VLOOKUP(P4579,Mapping!$P:$P,1,FALSE))))</f>
        <v>0</v>
      </c>
      <c r="B4579" s="180" t="str">
        <f t="shared" si="71"/>
        <v/>
      </c>
      <c r="E4579" s="183">
        <v>1</v>
      </c>
      <c r="F4579" t="s">
        <v>6509</v>
      </c>
      <c r="G4579" s="178">
        <v>315365.7153958088</v>
      </c>
      <c r="H4579" t="s">
        <v>1266</v>
      </c>
      <c r="I4579" t="s">
        <v>561</v>
      </c>
      <c r="J4579" s="178">
        <v>124386.4018956379</v>
      </c>
      <c r="K4579" s="178">
        <v>70205.287248560664</v>
      </c>
      <c r="L4579" t="s">
        <v>5</v>
      </c>
      <c r="M4579" t="s">
        <v>21</v>
      </c>
      <c r="N4579" t="s">
        <v>2829</v>
      </c>
      <c r="O4579" t="s">
        <v>21</v>
      </c>
      <c r="P4579" t="s">
        <v>2831</v>
      </c>
      <c r="Q4579" t="s">
        <v>2832</v>
      </c>
      <c r="R4579" t="s">
        <v>1259</v>
      </c>
      <c r="S4579" t="s">
        <v>21</v>
      </c>
      <c r="T4579" t="s">
        <v>1259</v>
      </c>
      <c r="U4579" t="s">
        <v>1259</v>
      </c>
      <c r="V4579" t="s">
        <v>2832</v>
      </c>
      <c r="W4579" t="s">
        <v>1259</v>
      </c>
      <c r="X4579" t="s">
        <v>21</v>
      </c>
      <c r="Y4579" t="s">
        <v>1259</v>
      </c>
      <c r="Z4579" t="s">
        <v>21</v>
      </c>
      <c r="AA4579" t="s">
        <v>6510</v>
      </c>
      <c r="AB4579" t="s">
        <v>1259</v>
      </c>
      <c r="AC4579" t="s">
        <v>10384</v>
      </c>
      <c r="AD4579" s="178">
        <v>190146.87493232099</v>
      </c>
      <c r="AE4579" t="s">
        <v>807</v>
      </c>
      <c r="AF4579" s="178">
        <v>-126852.7156488693</v>
      </c>
      <c r="AG4579" s="178">
        <v>-12679.064715721821</v>
      </c>
      <c r="AH4579" s="178">
        <v>-150205.39016192831</v>
      </c>
      <c r="AI4579" t="s">
        <v>21</v>
      </c>
    </row>
    <row r="4580" spans="1:35" hidden="1" x14ac:dyDescent="0.25">
      <c r="A4580" s="179" t="b">
        <f>IF(E4580&lt;&gt;1,"",NOT(ISNA(VLOOKUP(P4580,Mapping!$P:$P,1,FALSE))))</f>
        <v>0</v>
      </c>
      <c r="B4580" s="180" t="str">
        <f t="shared" si="71"/>
        <v/>
      </c>
      <c r="E4580" s="183">
        <v>1</v>
      </c>
      <c r="F4580" t="s">
        <v>6511</v>
      </c>
      <c r="G4580" s="178">
        <v>3406353.2741677412</v>
      </c>
      <c r="H4580" t="s">
        <v>1266</v>
      </c>
      <c r="I4580" t="s">
        <v>303</v>
      </c>
      <c r="J4580" s="178">
        <v>1272981.829135207</v>
      </c>
      <c r="K4580" s="178">
        <v>713315.46068351693</v>
      </c>
      <c r="L4580" t="s">
        <v>5</v>
      </c>
      <c r="M4580" t="s">
        <v>21</v>
      </c>
      <c r="N4580" t="s">
        <v>2829</v>
      </c>
      <c r="O4580" t="s">
        <v>21</v>
      </c>
      <c r="P4580" t="s">
        <v>2831</v>
      </c>
      <c r="Q4580" t="s">
        <v>2832</v>
      </c>
      <c r="R4580" t="s">
        <v>1259</v>
      </c>
      <c r="S4580" t="s">
        <v>21</v>
      </c>
      <c r="T4580" t="s">
        <v>1259</v>
      </c>
      <c r="U4580" t="s">
        <v>1259</v>
      </c>
      <c r="V4580" t="s">
        <v>2832</v>
      </c>
      <c r="W4580" t="s">
        <v>1259</v>
      </c>
      <c r="X4580" t="s">
        <v>21</v>
      </c>
      <c r="Y4580" t="s">
        <v>1259</v>
      </c>
      <c r="Z4580" t="s">
        <v>21</v>
      </c>
      <c r="AA4580" t="s">
        <v>6512</v>
      </c>
      <c r="AB4580" t="s">
        <v>6513</v>
      </c>
      <c r="AC4580" t="s">
        <v>12457</v>
      </c>
      <c r="AD4580" s="178">
        <v>2055069.169616153</v>
      </c>
      <c r="AE4580" t="s">
        <v>811</v>
      </c>
      <c r="AF4580" s="178">
        <v>-2023671.820599807</v>
      </c>
      <c r="AG4580" s="178">
        <v>-3050379.2436155272</v>
      </c>
      <c r="AH4580" s="178">
        <v>-1366343.9202200731</v>
      </c>
      <c r="AI4580" t="s">
        <v>21</v>
      </c>
    </row>
    <row r="4581" spans="1:35" hidden="1" x14ac:dyDescent="0.25">
      <c r="A4581" s="179" t="b">
        <f>IF(E4581&lt;&gt;1,"",NOT(ISNA(VLOOKUP(P4581,Mapping!$P:$P,1,FALSE))))</f>
        <v>0</v>
      </c>
      <c r="B4581" s="180" t="str">
        <f t="shared" si="71"/>
        <v/>
      </c>
      <c r="E4581" s="183">
        <v>1</v>
      </c>
      <c r="F4581" t="s">
        <v>7253</v>
      </c>
      <c r="G4581" s="178">
        <v>827649.06839945097</v>
      </c>
      <c r="H4581" t="s">
        <v>1266</v>
      </c>
      <c r="I4581" t="s">
        <v>303</v>
      </c>
      <c r="J4581" s="178">
        <v>451091.83112500282</v>
      </c>
      <c r="K4581" s="178">
        <v>216730.35693030671</v>
      </c>
      <c r="L4581" t="s">
        <v>5</v>
      </c>
      <c r="M4581" t="s">
        <v>21</v>
      </c>
      <c r="N4581" t="s">
        <v>2829</v>
      </c>
      <c r="O4581" t="s">
        <v>21</v>
      </c>
      <c r="P4581" t="s">
        <v>2831</v>
      </c>
      <c r="Q4581" t="s">
        <v>2832</v>
      </c>
      <c r="R4581" t="s">
        <v>1259</v>
      </c>
      <c r="S4581" t="s">
        <v>21</v>
      </c>
      <c r="T4581" t="s">
        <v>1259</v>
      </c>
      <c r="U4581" t="s">
        <v>1259</v>
      </c>
      <c r="V4581" t="s">
        <v>2832</v>
      </c>
      <c r="W4581" t="s">
        <v>1259</v>
      </c>
      <c r="X4581" t="s">
        <v>21</v>
      </c>
      <c r="Y4581" t="s">
        <v>1259</v>
      </c>
      <c r="Z4581" t="s">
        <v>21</v>
      </c>
      <c r="AA4581" t="s">
        <v>7254</v>
      </c>
      <c r="AB4581" t="s">
        <v>7255</v>
      </c>
      <c r="AC4581" t="s">
        <v>3760</v>
      </c>
      <c r="AD4581" s="178">
        <v>628650.16937755235</v>
      </c>
      <c r="AE4581" t="s">
        <v>807</v>
      </c>
      <c r="AF4581" s="178">
        <v>-340004.32652574609</v>
      </c>
      <c r="AG4581" s="178">
        <v>92356.520523314946</v>
      </c>
      <c r="AH4581" s="178">
        <v>-336088.17449173448</v>
      </c>
      <c r="AI4581" t="s">
        <v>21</v>
      </c>
    </row>
    <row r="4582" spans="1:35" hidden="1" x14ac:dyDescent="0.25">
      <c r="A4582" s="179" t="b">
        <f>IF(E4582&lt;&gt;1,"",NOT(ISNA(VLOOKUP(P4582,Mapping!$P:$P,1,FALSE))))</f>
        <v>0</v>
      </c>
      <c r="B4582" s="180" t="str">
        <f t="shared" si="71"/>
        <v/>
      </c>
      <c r="E4582" s="183">
        <v>1</v>
      </c>
      <c r="F4582" t="s">
        <v>7253</v>
      </c>
      <c r="G4582" s="178">
        <v>2957340.6030400381</v>
      </c>
      <c r="H4582" t="s">
        <v>1266</v>
      </c>
      <c r="I4582" t="s">
        <v>303</v>
      </c>
      <c r="J4582" s="178">
        <v>1611833.1293062009</v>
      </c>
      <c r="K4582" s="178">
        <v>774416.97083142947</v>
      </c>
      <c r="L4582" t="s">
        <v>5</v>
      </c>
      <c r="M4582" t="s">
        <v>21</v>
      </c>
      <c r="N4582" t="s">
        <v>2829</v>
      </c>
      <c r="O4582" t="s">
        <v>21</v>
      </c>
      <c r="P4582" t="s">
        <v>2833</v>
      </c>
      <c r="Q4582" t="s">
        <v>2834</v>
      </c>
      <c r="R4582" t="s">
        <v>1259</v>
      </c>
      <c r="S4582" t="s">
        <v>21</v>
      </c>
      <c r="T4582" t="s">
        <v>1259</v>
      </c>
      <c r="U4582" t="s">
        <v>1259</v>
      </c>
      <c r="V4582" t="s">
        <v>2834</v>
      </c>
      <c r="W4582" t="s">
        <v>1259</v>
      </c>
      <c r="X4582" t="s">
        <v>21</v>
      </c>
      <c r="Y4582" t="s">
        <v>1259</v>
      </c>
      <c r="Z4582" t="s">
        <v>21</v>
      </c>
      <c r="AA4582" t="s">
        <v>7254</v>
      </c>
      <c r="AB4582" t="s">
        <v>7255</v>
      </c>
      <c r="AC4582" t="s">
        <v>10385</v>
      </c>
      <c r="AD4582" s="178">
        <v>2246281.355216797</v>
      </c>
      <c r="AE4582" t="s">
        <v>807</v>
      </c>
      <c r="AF4582" s="178">
        <v>-1214897.27764495</v>
      </c>
      <c r="AG4582" s="178">
        <v>330006.63992444519</v>
      </c>
      <c r="AH4582" s="178">
        <v>-1200904.154399784</v>
      </c>
      <c r="AI4582" t="s">
        <v>21</v>
      </c>
    </row>
    <row r="4583" spans="1:35" hidden="1" x14ac:dyDescent="0.25">
      <c r="A4583" s="179" t="b">
        <f>IF(E4583&lt;&gt;1,"",NOT(ISNA(VLOOKUP(P4583,Mapping!$P:$P,1,FALSE))))</f>
        <v>0</v>
      </c>
      <c r="B4583" s="180" t="str">
        <f t="shared" si="71"/>
        <v/>
      </c>
      <c r="E4583" s="183">
        <v>1</v>
      </c>
      <c r="F4583" t="s">
        <v>7253</v>
      </c>
      <c r="G4583" s="178">
        <v>1457790.972749033</v>
      </c>
      <c r="H4583" t="s">
        <v>1266</v>
      </c>
      <c r="I4583" t="s">
        <v>303</v>
      </c>
      <c r="J4583" s="178">
        <v>794536.74800426594</v>
      </c>
      <c r="K4583" s="178">
        <v>381740.96959315467</v>
      </c>
      <c r="L4583" t="s">
        <v>5</v>
      </c>
      <c r="M4583" t="s">
        <v>21</v>
      </c>
      <c r="N4583" t="s">
        <v>2829</v>
      </c>
      <c r="O4583" t="s">
        <v>21</v>
      </c>
      <c r="P4583" t="s">
        <v>2836</v>
      </c>
      <c r="Q4583" t="s">
        <v>2837</v>
      </c>
      <c r="R4583" t="s">
        <v>1259</v>
      </c>
      <c r="S4583" t="s">
        <v>21</v>
      </c>
      <c r="T4583" t="s">
        <v>1259</v>
      </c>
      <c r="U4583" t="s">
        <v>1259</v>
      </c>
      <c r="V4583" t="s">
        <v>2837</v>
      </c>
      <c r="W4583" t="s">
        <v>1259</v>
      </c>
      <c r="X4583" t="s">
        <v>21</v>
      </c>
      <c r="Y4583" t="s">
        <v>1259</v>
      </c>
      <c r="Z4583" t="s">
        <v>21</v>
      </c>
      <c r="AA4583" t="s">
        <v>7254</v>
      </c>
      <c r="AB4583" t="s">
        <v>7255</v>
      </c>
      <c r="AC4583" t="s">
        <v>10386</v>
      </c>
      <c r="AD4583" s="178">
        <v>1107281.548335463</v>
      </c>
      <c r="AE4583" t="s">
        <v>807</v>
      </c>
      <c r="AF4583" s="178">
        <v>-598871.25694875745</v>
      </c>
      <c r="AG4583" s="178">
        <v>162673.41683083869</v>
      </c>
      <c r="AH4583" s="178">
        <v>-591973.48916157777</v>
      </c>
      <c r="AI4583" t="s">
        <v>21</v>
      </c>
    </row>
    <row r="4584" spans="1:35" hidden="1" x14ac:dyDescent="0.25">
      <c r="A4584" s="179" t="b">
        <f>IF(E4584&lt;&gt;1,"",NOT(ISNA(VLOOKUP(P4584,Mapping!$P:$P,1,FALSE))))</f>
        <v>0</v>
      </c>
      <c r="B4584" s="180" t="str">
        <f t="shared" si="71"/>
        <v/>
      </c>
      <c r="E4584" s="183">
        <v>1</v>
      </c>
      <c r="F4584" t="s">
        <v>6514</v>
      </c>
      <c r="G4584" s="178">
        <v>1559558.416498966</v>
      </c>
      <c r="H4584" t="s">
        <v>1266</v>
      </c>
      <c r="I4584" t="s">
        <v>303</v>
      </c>
      <c r="J4584" s="178">
        <v>422649.87555059849</v>
      </c>
      <c r="K4584" s="178">
        <v>208270.70177885619</v>
      </c>
      <c r="L4584" t="s">
        <v>5</v>
      </c>
      <c r="M4584" t="s">
        <v>21</v>
      </c>
      <c r="N4584" t="s">
        <v>2829</v>
      </c>
      <c r="O4584" t="s">
        <v>21</v>
      </c>
      <c r="P4584" t="s">
        <v>2831</v>
      </c>
      <c r="Q4584" t="s">
        <v>2832</v>
      </c>
      <c r="R4584" t="s">
        <v>1259</v>
      </c>
      <c r="S4584" t="s">
        <v>21</v>
      </c>
      <c r="T4584" t="s">
        <v>1259</v>
      </c>
      <c r="U4584" t="s">
        <v>1259</v>
      </c>
      <c r="V4584" t="s">
        <v>2832</v>
      </c>
      <c r="W4584" t="s">
        <v>1259</v>
      </c>
      <c r="X4584" t="s">
        <v>21</v>
      </c>
      <c r="Y4584" t="s">
        <v>1259</v>
      </c>
      <c r="Z4584" t="s">
        <v>21</v>
      </c>
      <c r="AA4584" t="s">
        <v>6515</v>
      </c>
      <c r="AB4584" t="s">
        <v>1259</v>
      </c>
      <c r="AC4584" t="s">
        <v>10387</v>
      </c>
      <c r="AD4584" s="178">
        <v>610939.00810296484</v>
      </c>
      <c r="AE4584" t="s">
        <v>809</v>
      </c>
      <c r="AF4584" s="178">
        <v>-486500.76029484579</v>
      </c>
      <c r="AG4584" s="178">
        <v>402331.87603773322</v>
      </c>
      <c r="AH4584" s="178">
        <v>-332764.21902354847</v>
      </c>
      <c r="AI4584" t="s">
        <v>21</v>
      </c>
    </row>
    <row r="4585" spans="1:35" hidden="1" x14ac:dyDescent="0.25">
      <c r="A4585" s="179" t="b">
        <f>IF(E4585&lt;&gt;1,"",NOT(ISNA(VLOOKUP(P4585,Mapping!$P:$P,1,FALSE))))</f>
        <v>0</v>
      </c>
      <c r="B4585" s="180" t="str">
        <f t="shared" si="71"/>
        <v/>
      </c>
      <c r="E4585" s="183">
        <v>1</v>
      </c>
      <c r="F4585" t="s">
        <v>6514</v>
      </c>
      <c r="G4585" s="178">
        <v>5448350.2764563868</v>
      </c>
      <c r="H4585" t="s">
        <v>1266</v>
      </c>
      <c r="I4585" t="s">
        <v>303</v>
      </c>
      <c r="J4585" s="178">
        <v>1476536.269458737</v>
      </c>
      <c r="K4585" s="178">
        <v>727598.09674968163</v>
      </c>
      <c r="L4585" t="s">
        <v>5</v>
      </c>
      <c r="M4585" t="s">
        <v>21</v>
      </c>
      <c r="N4585" t="s">
        <v>2829</v>
      </c>
      <c r="O4585" t="s">
        <v>21</v>
      </c>
      <c r="P4585" t="s">
        <v>2833</v>
      </c>
      <c r="Q4585" t="s">
        <v>2834</v>
      </c>
      <c r="R4585" t="s">
        <v>1259</v>
      </c>
      <c r="S4585" t="s">
        <v>21</v>
      </c>
      <c r="T4585" t="s">
        <v>1259</v>
      </c>
      <c r="U4585" t="s">
        <v>1259</v>
      </c>
      <c r="V4585" t="s">
        <v>2834</v>
      </c>
      <c r="W4585" t="s">
        <v>1259</v>
      </c>
      <c r="X4585" t="s">
        <v>21</v>
      </c>
      <c r="Y4585" t="s">
        <v>1259</v>
      </c>
      <c r="Z4585" t="s">
        <v>21</v>
      </c>
      <c r="AA4585" t="s">
        <v>6515</v>
      </c>
      <c r="AB4585" t="s">
        <v>1259</v>
      </c>
      <c r="AC4585" t="s">
        <v>10388</v>
      </c>
      <c r="AD4585" s="178">
        <v>2134328.3319698581</v>
      </c>
      <c r="AE4585" t="s">
        <v>809</v>
      </c>
      <c r="AF4585" s="178">
        <v>-1699600.68427512</v>
      </c>
      <c r="AG4585" s="178">
        <v>1405554.908907034</v>
      </c>
      <c r="AH4585" s="178">
        <v>-1162518.8293887461</v>
      </c>
      <c r="AI4585" t="s">
        <v>21</v>
      </c>
    </row>
    <row r="4586" spans="1:35" hidden="1" x14ac:dyDescent="0.25">
      <c r="A4586" s="179" t="b">
        <f>IF(E4586&lt;&gt;1,"",NOT(ISNA(VLOOKUP(P4586,Mapping!$P:$P,1,FALSE))))</f>
        <v>0</v>
      </c>
      <c r="B4586" s="180" t="str">
        <f t="shared" si="71"/>
        <v/>
      </c>
      <c r="E4586" s="183">
        <v>1</v>
      </c>
      <c r="F4586" t="s">
        <v>6514</v>
      </c>
      <c r="G4586" s="178">
        <v>3823773.6499174638</v>
      </c>
      <c r="H4586" t="s">
        <v>1266</v>
      </c>
      <c r="I4586" t="s">
        <v>303</v>
      </c>
      <c r="J4586" s="178">
        <v>1036266.061068285</v>
      </c>
      <c r="K4586" s="178">
        <v>510644.56007976382</v>
      </c>
      <c r="L4586" t="s">
        <v>5</v>
      </c>
      <c r="M4586" t="s">
        <v>21</v>
      </c>
      <c r="N4586" t="s">
        <v>2829</v>
      </c>
      <c r="O4586" t="s">
        <v>21</v>
      </c>
      <c r="P4586" t="s">
        <v>2836</v>
      </c>
      <c r="Q4586" t="s">
        <v>2837</v>
      </c>
      <c r="R4586" t="s">
        <v>1259</v>
      </c>
      <c r="S4586" t="s">
        <v>21</v>
      </c>
      <c r="T4586" t="s">
        <v>1259</v>
      </c>
      <c r="U4586" t="s">
        <v>1259</v>
      </c>
      <c r="V4586" t="s">
        <v>2837</v>
      </c>
      <c r="W4586" t="s">
        <v>1259</v>
      </c>
      <c r="X4586" t="s">
        <v>21</v>
      </c>
      <c r="Y4586" t="s">
        <v>1259</v>
      </c>
      <c r="Z4586" t="s">
        <v>21</v>
      </c>
      <c r="AA4586" t="s">
        <v>6515</v>
      </c>
      <c r="AB4586" t="s">
        <v>1259</v>
      </c>
      <c r="AC4586" t="s">
        <v>10389</v>
      </c>
      <c r="AD4586" s="178">
        <v>1497919.190571331</v>
      </c>
      <c r="AE4586" t="s">
        <v>809</v>
      </c>
      <c r="AF4586" s="178">
        <v>-1192817.6387623481</v>
      </c>
      <c r="AG4586" s="178">
        <v>986449.76029082667</v>
      </c>
      <c r="AH4586" s="178">
        <v>-815881.62320590578</v>
      </c>
      <c r="AI4586" t="s">
        <v>21</v>
      </c>
    </row>
    <row r="4587" spans="1:35" hidden="1" x14ac:dyDescent="0.25">
      <c r="A4587" s="179" t="b">
        <f>IF(E4587&lt;&gt;1,"",NOT(ISNA(VLOOKUP(P4587,Mapping!$P:$P,1,FALSE))))</f>
        <v>0</v>
      </c>
      <c r="B4587" s="180" t="str">
        <f t="shared" si="71"/>
        <v/>
      </c>
      <c r="E4587" s="183">
        <v>1</v>
      </c>
      <c r="F4587" t="s">
        <v>6516</v>
      </c>
      <c r="G4587" s="178">
        <v>210627.6917916495</v>
      </c>
      <c r="H4587" t="s">
        <v>1266</v>
      </c>
      <c r="I4587" t="s">
        <v>805</v>
      </c>
      <c r="J4587" s="178">
        <v>55471.754881929788</v>
      </c>
      <c r="K4587" s="178">
        <v>29324.722592517439</v>
      </c>
      <c r="L4587" t="s">
        <v>5</v>
      </c>
      <c r="M4587" t="s">
        <v>21</v>
      </c>
      <c r="N4587" t="s">
        <v>2829</v>
      </c>
      <c r="O4587" t="s">
        <v>21</v>
      </c>
      <c r="P4587" t="s">
        <v>2831</v>
      </c>
      <c r="Q4587" t="s">
        <v>2832</v>
      </c>
      <c r="R4587" t="s">
        <v>1259</v>
      </c>
      <c r="S4587" t="s">
        <v>21</v>
      </c>
      <c r="T4587" t="s">
        <v>1259</v>
      </c>
      <c r="U4587" t="s">
        <v>1259</v>
      </c>
      <c r="V4587" t="s">
        <v>2832</v>
      </c>
      <c r="W4587" t="s">
        <v>1259</v>
      </c>
      <c r="X4587" t="s">
        <v>21</v>
      </c>
      <c r="Y4587" t="s">
        <v>1259</v>
      </c>
      <c r="Z4587" t="s">
        <v>21</v>
      </c>
      <c r="AA4587" t="s">
        <v>6517</v>
      </c>
      <c r="AB4587" t="s">
        <v>1259</v>
      </c>
      <c r="AC4587" t="s">
        <v>10390</v>
      </c>
      <c r="AD4587" s="178">
        <v>90567.656754020107</v>
      </c>
      <c r="AE4587" t="s">
        <v>817</v>
      </c>
      <c r="AF4587" s="178">
        <v>-24824.227595517441</v>
      </c>
      <c r="AG4587" s="178">
        <v>-173843.31320033921</v>
      </c>
      <c r="AH4587" s="178">
        <v>-52265.276817582228</v>
      </c>
      <c r="AI4587" t="s">
        <v>21</v>
      </c>
    </row>
    <row r="4588" spans="1:35" hidden="1" x14ac:dyDescent="0.25">
      <c r="A4588" s="179" t="b">
        <f>IF(E4588&lt;&gt;1,"",NOT(ISNA(VLOOKUP(P4588,Mapping!$P:$P,1,FALSE))))</f>
        <v>0</v>
      </c>
      <c r="B4588" s="180" t="str">
        <f t="shared" si="71"/>
        <v/>
      </c>
      <c r="E4588" s="183">
        <v>1</v>
      </c>
      <c r="F4588" t="s">
        <v>6516</v>
      </c>
      <c r="G4588" s="178">
        <v>703606.83482942381</v>
      </c>
      <c r="H4588" t="s">
        <v>1266</v>
      </c>
      <c r="I4588" t="s">
        <v>805</v>
      </c>
      <c r="J4588" s="178">
        <v>185304.72200928131</v>
      </c>
      <c r="K4588" s="178">
        <v>97959.936179626558</v>
      </c>
      <c r="L4588" t="s">
        <v>5</v>
      </c>
      <c r="M4588" t="s">
        <v>21</v>
      </c>
      <c r="N4588" t="s">
        <v>2829</v>
      </c>
      <c r="O4588" t="s">
        <v>21</v>
      </c>
      <c r="P4588" t="s">
        <v>2833</v>
      </c>
      <c r="Q4588" t="s">
        <v>2834</v>
      </c>
      <c r="R4588" t="s">
        <v>1259</v>
      </c>
      <c r="S4588" t="s">
        <v>21</v>
      </c>
      <c r="T4588" t="s">
        <v>1259</v>
      </c>
      <c r="U4588" t="s">
        <v>1259</v>
      </c>
      <c r="V4588" t="s">
        <v>2834</v>
      </c>
      <c r="W4588" t="s">
        <v>1259</v>
      </c>
      <c r="X4588" t="s">
        <v>21</v>
      </c>
      <c r="Y4588" t="s">
        <v>1259</v>
      </c>
      <c r="Z4588" t="s">
        <v>21</v>
      </c>
      <c r="AA4588" t="s">
        <v>6517</v>
      </c>
      <c r="AB4588" t="s">
        <v>1259</v>
      </c>
      <c r="AC4588" t="s">
        <v>10391</v>
      </c>
      <c r="AD4588" s="178">
        <v>302543.42040480179</v>
      </c>
      <c r="AE4588" t="s">
        <v>817</v>
      </c>
      <c r="AF4588" s="178">
        <v>-82925.925157291116</v>
      </c>
      <c r="AG4588" s="178">
        <v>-580727.73962763534</v>
      </c>
      <c r="AH4588" s="178">
        <v>-174593.40545534401</v>
      </c>
      <c r="AI4588" t="s">
        <v>21</v>
      </c>
    </row>
    <row r="4589" spans="1:35" hidden="1" x14ac:dyDescent="0.25">
      <c r="A4589" s="179" t="b">
        <f>IF(E4589&lt;&gt;1,"",NOT(ISNA(VLOOKUP(P4589,Mapping!$P:$P,1,FALSE))))</f>
        <v>0</v>
      </c>
      <c r="B4589" s="180" t="str">
        <f t="shared" si="71"/>
        <v/>
      </c>
      <c r="E4589" s="183">
        <v>1</v>
      </c>
      <c r="F4589" t="s">
        <v>6516</v>
      </c>
      <c r="G4589" s="178">
        <v>1209567.6537865601</v>
      </c>
      <c r="H4589" t="s">
        <v>1266</v>
      </c>
      <c r="I4589" t="s">
        <v>805</v>
      </c>
      <c r="J4589" s="178">
        <v>318556.59544676793</v>
      </c>
      <c r="K4589" s="178">
        <v>168402.52866303921</v>
      </c>
      <c r="L4589" t="s">
        <v>5</v>
      </c>
      <c r="M4589" t="s">
        <v>21</v>
      </c>
      <c r="N4589" t="s">
        <v>2829</v>
      </c>
      <c r="O4589" t="s">
        <v>21</v>
      </c>
      <c r="P4589" t="s">
        <v>2836</v>
      </c>
      <c r="Q4589" t="s">
        <v>2837</v>
      </c>
      <c r="R4589" t="s">
        <v>1259</v>
      </c>
      <c r="S4589" t="s">
        <v>21</v>
      </c>
      <c r="T4589" t="s">
        <v>1259</v>
      </c>
      <c r="U4589" t="s">
        <v>1259</v>
      </c>
      <c r="V4589" t="s">
        <v>2837</v>
      </c>
      <c r="W4589" t="s">
        <v>1259</v>
      </c>
      <c r="X4589" t="s">
        <v>21</v>
      </c>
      <c r="Y4589" t="s">
        <v>1259</v>
      </c>
      <c r="Z4589" t="s">
        <v>21</v>
      </c>
      <c r="AA4589" t="s">
        <v>6517</v>
      </c>
      <c r="AB4589" t="s">
        <v>1259</v>
      </c>
      <c r="AC4589" t="s">
        <v>10392</v>
      </c>
      <c r="AD4589" s="178">
        <v>520101.16598187143</v>
      </c>
      <c r="AE4589" t="s">
        <v>817</v>
      </c>
      <c r="AF4589" s="178">
        <v>-142557.62133820259</v>
      </c>
      <c r="AG4589" s="178">
        <v>-998326.69999640062</v>
      </c>
      <c r="AH4589" s="178">
        <v>-300142.81463656208</v>
      </c>
      <c r="AI4589" t="s">
        <v>21</v>
      </c>
    </row>
    <row r="4590" spans="1:35" hidden="1" x14ac:dyDescent="0.25">
      <c r="A4590" s="179" t="b">
        <f>IF(E4590&lt;&gt;1,"",NOT(ISNA(VLOOKUP(P4590,Mapping!$P:$P,1,FALSE))))</f>
        <v>0</v>
      </c>
      <c r="B4590" s="180" t="str">
        <f t="shared" ref="B4590:B4653" si="72">IF(AI4590="","",VALUE(AI4590))</f>
        <v/>
      </c>
      <c r="E4590" s="183">
        <v>1</v>
      </c>
      <c r="F4590" t="s">
        <v>6518</v>
      </c>
      <c r="G4590" s="178">
        <v>335876.94280554517</v>
      </c>
      <c r="H4590" t="s">
        <v>1266</v>
      </c>
      <c r="I4590" t="s">
        <v>561</v>
      </c>
      <c r="J4590" s="178">
        <v>160219.0236223166</v>
      </c>
      <c r="K4590" s="178">
        <v>93465.245304990807</v>
      </c>
      <c r="L4590" t="s">
        <v>5</v>
      </c>
      <c r="M4590" t="s">
        <v>21</v>
      </c>
      <c r="N4590" t="s">
        <v>2829</v>
      </c>
      <c r="O4590" t="s">
        <v>21</v>
      </c>
      <c r="P4590" t="s">
        <v>2831</v>
      </c>
      <c r="Q4590" t="s">
        <v>2832</v>
      </c>
      <c r="R4590" t="s">
        <v>1259</v>
      </c>
      <c r="S4590" t="s">
        <v>21</v>
      </c>
      <c r="T4590" t="s">
        <v>1259</v>
      </c>
      <c r="U4590" t="s">
        <v>1259</v>
      </c>
      <c r="V4590" t="s">
        <v>2832</v>
      </c>
      <c r="W4590" t="s">
        <v>1259</v>
      </c>
      <c r="X4590" t="s">
        <v>21</v>
      </c>
      <c r="Y4590" t="s">
        <v>1259</v>
      </c>
      <c r="Z4590" t="s">
        <v>21</v>
      </c>
      <c r="AA4590" t="s">
        <v>6519</v>
      </c>
      <c r="AB4590" t="s">
        <v>1259</v>
      </c>
      <c r="AC4590" t="s">
        <v>10393</v>
      </c>
      <c r="AD4590" s="178">
        <v>263376.88333131338</v>
      </c>
      <c r="AE4590" t="s">
        <v>809</v>
      </c>
      <c r="AF4590" s="178">
        <v>-217982.05111552999</v>
      </c>
      <c r="AG4590" s="178">
        <v>-171709.49993834249</v>
      </c>
      <c r="AH4590" s="178">
        <v>-111819.9482458671</v>
      </c>
      <c r="AI4590" t="s">
        <v>21</v>
      </c>
    </row>
    <row r="4591" spans="1:35" hidden="1" x14ac:dyDescent="0.25">
      <c r="A4591" s="179" t="b">
        <f>IF(E4591&lt;&gt;1,"",NOT(ISNA(VLOOKUP(P4591,Mapping!$P:$P,1,FALSE))))</f>
        <v>0</v>
      </c>
      <c r="B4591" s="180" t="str">
        <f t="shared" si="72"/>
        <v/>
      </c>
      <c r="E4591" s="183">
        <v>1</v>
      </c>
      <c r="F4591" t="s">
        <v>6518</v>
      </c>
      <c r="G4591" s="178">
        <v>1143676.205854306</v>
      </c>
      <c r="H4591" t="s">
        <v>1266</v>
      </c>
      <c r="I4591" t="s">
        <v>561</v>
      </c>
      <c r="J4591" s="178">
        <v>545553.03353507526</v>
      </c>
      <c r="K4591" s="178">
        <v>318253.39434371318</v>
      </c>
      <c r="L4591" t="s">
        <v>5</v>
      </c>
      <c r="M4591" t="s">
        <v>21</v>
      </c>
      <c r="N4591" t="s">
        <v>2829</v>
      </c>
      <c r="O4591" t="s">
        <v>21</v>
      </c>
      <c r="P4591" t="s">
        <v>2836</v>
      </c>
      <c r="Q4591" t="s">
        <v>2837</v>
      </c>
      <c r="R4591" t="s">
        <v>1259</v>
      </c>
      <c r="S4591" t="s">
        <v>21</v>
      </c>
      <c r="T4591" t="s">
        <v>1259</v>
      </c>
      <c r="U4591" t="s">
        <v>1259</v>
      </c>
      <c r="V4591" t="s">
        <v>2837</v>
      </c>
      <c r="W4591" t="s">
        <v>1259</v>
      </c>
      <c r="X4591" t="s">
        <v>21</v>
      </c>
      <c r="Y4591" t="s">
        <v>1259</v>
      </c>
      <c r="Z4591" t="s">
        <v>21</v>
      </c>
      <c r="AA4591" t="s">
        <v>6519</v>
      </c>
      <c r="AB4591" t="s">
        <v>1259</v>
      </c>
      <c r="AC4591" t="s">
        <v>10394</v>
      </c>
      <c r="AD4591" s="178">
        <v>896810.21901071235</v>
      </c>
      <c r="AE4591" t="s">
        <v>809</v>
      </c>
      <c r="AF4591" s="178">
        <v>-742238.75887926191</v>
      </c>
      <c r="AG4591" s="178">
        <v>-584678.62592258176</v>
      </c>
      <c r="AH4591" s="178">
        <v>-380751.98934598261</v>
      </c>
      <c r="AI4591" t="s">
        <v>21</v>
      </c>
    </row>
    <row r="4592" spans="1:35" hidden="1" x14ac:dyDescent="0.25">
      <c r="A4592" s="179" t="b">
        <f>IF(E4592&lt;&gt;1,"",NOT(ISNA(VLOOKUP(P4592,Mapping!$P:$P,1,FALSE))))</f>
        <v>0</v>
      </c>
      <c r="B4592" s="180" t="str">
        <f t="shared" si="72"/>
        <v/>
      </c>
      <c r="E4592" s="183">
        <v>1</v>
      </c>
      <c r="F4592" t="s">
        <v>6520</v>
      </c>
      <c r="G4592" s="178">
        <v>696383.78994062345</v>
      </c>
      <c r="H4592" t="s">
        <v>1266</v>
      </c>
      <c r="I4592" t="s">
        <v>2830</v>
      </c>
      <c r="J4592" s="178">
        <v>363806.47496116429</v>
      </c>
      <c r="K4592" s="178">
        <v>168312.15130356571</v>
      </c>
      <c r="L4592" t="s">
        <v>5</v>
      </c>
      <c r="M4592" t="s">
        <v>21</v>
      </c>
      <c r="N4592" t="s">
        <v>2829</v>
      </c>
      <c r="O4592" t="s">
        <v>21</v>
      </c>
      <c r="P4592" t="s">
        <v>2831</v>
      </c>
      <c r="Q4592" t="s">
        <v>2832</v>
      </c>
      <c r="R4592" t="s">
        <v>1259</v>
      </c>
      <c r="S4592" t="s">
        <v>21</v>
      </c>
      <c r="T4592" t="s">
        <v>1259</v>
      </c>
      <c r="U4592" t="s">
        <v>1259</v>
      </c>
      <c r="V4592" t="s">
        <v>2832</v>
      </c>
      <c r="W4592" t="s">
        <v>1259</v>
      </c>
      <c r="X4592" t="s">
        <v>21</v>
      </c>
      <c r="Y4592" t="s">
        <v>1259</v>
      </c>
      <c r="Z4592" t="s">
        <v>21</v>
      </c>
      <c r="AA4592" t="s">
        <v>6521</v>
      </c>
      <c r="AB4592" t="s">
        <v>1259</v>
      </c>
      <c r="AC4592" t="s">
        <v>10395</v>
      </c>
      <c r="AD4592" s="178">
        <v>413062.62686947832</v>
      </c>
      <c r="AE4592" t="s">
        <v>816</v>
      </c>
      <c r="AF4592" s="178">
        <v>-186590.23092535519</v>
      </c>
      <c r="AG4592" s="178">
        <v>-371182.70884771447</v>
      </c>
      <c r="AH4592" s="178">
        <v>-273455.76949950389</v>
      </c>
      <c r="AI4592" t="s">
        <v>21</v>
      </c>
    </row>
    <row r="4593" spans="1:35" hidden="1" x14ac:dyDescent="0.25">
      <c r="A4593" s="179" t="b">
        <f>IF(E4593&lt;&gt;1,"",NOT(ISNA(VLOOKUP(P4593,Mapping!$P:$P,1,FALSE))))</f>
        <v>0</v>
      </c>
      <c r="B4593" s="180" t="str">
        <f t="shared" si="72"/>
        <v/>
      </c>
      <c r="E4593" s="183">
        <v>1</v>
      </c>
      <c r="F4593" t="s">
        <v>6520</v>
      </c>
      <c r="G4593" s="178">
        <v>3462890.7198147471</v>
      </c>
      <c r="H4593" t="s">
        <v>1266</v>
      </c>
      <c r="I4593" t="s">
        <v>2830</v>
      </c>
      <c r="J4593" s="178">
        <v>1809091.6017142639</v>
      </c>
      <c r="K4593" s="178">
        <v>836961.73747937067</v>
      </c>
      <c r="L4593" t="s">
        <v>5</v>
      </c>
      <c r="M4593" t="s">
        <v>21</v>
      </c>
      <c r="N4593" t="s">
        <v>2829</v>
      </c>
      <c r="O4593" t="s">
        <v>21</v>
      </c>
      <c r="P4593" t="s">
        <v>2835</v>
      </c>
      <c r="Q4593" t="s">
        <v>2834</v>
      </c>
      <c r="R4593" t="s">
        <v>1259</v>
      </c>
      <c r="S4593" t="s">
        <v>21</v>
      </c>
      <c r="T4593" t="s">
        <v>1259</v>
      </c>
      <c r="U4593" t="s">
        <v>1259</v>
      </c>
      <c r="V4593" t="s">
        <v>2834</v>
      </c>
      <c r="W4593" t="s">
        <v>1259</v>
      </c>
      <c r="X4593" t="s">
        <v>21</v>
      </c>
      <c r="Y4593" t="s">
        <v>1259</v>
      </c>
      <c r="Z4593" t="s">
        <v>21</v>
      </c>
      <c r="AA4593" t="s">
        <v>6521</v>
      </c>
      <c r="AB4593" t="s">
        <v>1259</v>
      </c>
      <c r="AC4593" t="s">
        <v>10396</v>
      </c>
      <c r="AD4593" s="178">
        <v>2054026.4692413029</v>
      </c>
      <c r="AE4593" t="s">
        <v>816</v>
      </c>
      <c r="AF4593" s="178">
        <v>-927852.69906210154</v>
      </c>
      <c r="AG4593" s="178">
        <v>-1845771.220398518</v>
      </c>
      <c r="AH4593" s="178">
        <v>-1359806.848118009</v>
      </c>
      <c r="AI4593" t="s">
        <v>21</v>
      </c>
    </row>
    <row r="4594" spans="1:35" hidden="1" x14ac:dyDescent="0.25">
      <c r="A4594" s="179" t="b">
        <f>IF(E4594&lt;&gt;1,"",NOT(ISNA(VLOOKUP(P4594,Mapping!$P:$P,1,FALSE))))</f>
        <v>0</v>
      </c>
      <c r="B4594" s="180" t="str">
        <f t="shared" si="72"/>
        <v/>
      </c>
      <c r="E4594" s="183">
        <v>1</v>
      </c>
      <c r="F4594" t="s">
        <v>6522</v>
      </c>
      <c r="G4594" s="178">
        <v>454502.03689769871</v>
      </c>
      <c r="H4594" t="s">
        <v>1266</v>
      </c>
      <c r="I4594" t="s">
        <v>303</v>
      </c>
      <c r="J4594" s="178">
        <v>237361.91399790251</v>
      </c>
      <c r="K4594" s="178">
        <v>109708.12140665069</v>
      </c>
      <c r="L4594" t="s">
        <v>5</v>
      </c>
      <c r="M4594" t="s">
        <v>21</v>
      </c>
      <c r="N4594" t="s">
        <v>2829</v>
      </c>
      <c r="O4594" t="s">
        <v>21</v>
      </c>
      <c r="P4594" t="s">
        <v>2831</v>
      </c>
      <c r="Q4594" t="s">
        <v>2832</v>
      </c>
      <c r="R4594" t="s">
        <v>1259</v>
      </c>
      <c r="S4594" t="s">
        <v>21</v>
      </c>
      <c r="T4594" t="s">
        <v>1259</v>
      </c>
      <c r="U4594" t="s">
        <v>1259</v>
      </c>
      <c r="V4594" t="s">
        <v>2832</v>
      </c>
      <c r="W4594" t="s">
        <v>1259</v>
      </c>
      <c r="X4594" t="s">
        <v>21</v>
      </c>
      <c r="Y4594" t="s">
        <v>1259</v>
      </c>
      <c r="Z4594" t="s">
        <v>21</v>
      </c>
      <c r="AA4594" t="s">
        <v>6523</v>
      </c>
      <c r="AB4594" t="s">
        <v>1259</v>
      </c>
      <c r="AC4594" t="s">
        <v>10397</v>
      </c>
      <c r="AD4594" s="178">
        <v>342972.3693145123</v>
      </c>
      <c r="AE4594" t="s">
        <v>816</v>
      </c>
      <c r="AF4594" s="178">
        <v>-136244.73696187179</v>
      </c>
      <c r="AG4594" s="178">
        <v>-207358.3908244753</v>
      </c>
      <c r="AH4594" s="178">
        <v>-96695.939041436999</v>
      </c>
      <c r="AI4594" t="s">
        <v>21</v>
      </c>
    </row>
    <row r="4595" spans="1:35" hidden="1" x14ac:dyDescent="0.25">
      <c r="A4595" s="179" t="b">
        <f>IF(E4595&lt;&gt;1,"",NOT(ISNA(VLOOKUP(P4595,Mapping!$P:$P,1,FALSE))))</f>
        <v>0</v>
      </c>
      <c r="B4595" s="180" t="str">
        <f t="shared" si="72"/>
        <v/>
      </c>
      <c r="E4595" s="183">
        <v>1</v>
      </c>
      <c r="F4595" t="s">
        <v>6522</v>
      </c>
      <c r="G4595" s="178">
        <v>1110920.5305442631</v>
      </c>
      <c r="H4595" t="s">
        <v>1266</v>
      </c>
      <c r="I4595" t="s">
        <v>303</v>
      </c>
      <c r="J4595" s="178">
        <v>580173.90907514095</v>
      </c>
      <c r="K4595" s="178">
        <v>268155.02361659019</v>
      </c>
      <c r="L4595" t="s">
        <v>5</v>
      </c>
      <c r="M4595" t="s">
        <v>21</v>
      </c>
      <c r="N4595" t="s">
        <v>2829</v>
      </c>
      <c r="O4595" t="s">
        <v>21</v>
      </c>
      <c r="P4595" t="s">
        <v>2836</v>
      </c>
      <c r="Q4595" t="s">
        <v>2837</v>
      </c>
      <c r="R4595" t="s">
        <v>1259</v>
      </c>
      <c r="S4595" t="s">
        <v>21</v>
      </c>
      <c r="T4595" t="s">
        <v>1259</v>
      </c>
      <c r="U4595" t="s">
        <v>1259</v>
      </c>
      <c r="V4595" t="s">
        <v>2837</v>
      </c>
      <c r="W4595" t="s">
        <v>1259</v>
      </c>
      <c r="X4595" t="s">
        <v>21</v>
      </c>
      <c r="Y4595" t="s">
        <v>1259</v>
      </c>
      <c r="Z4595" t="s">
        <v>21</v>
      </c>
      <c r="AA4595" t="s">
        <v>6523</v>
      </c>
      <c r="AB4595" t="s">
        <v>1259</v>
      </c>
      <c r="AC4595" t="s">
        <v>8407</v>
      </c>
      <c r="AD4595" s="178">
        <v>838313.17694768112</v>
      </c>
      <c r="AE4595" t="s">
        <v>816</v>
      </c>
      <c r="AF4595" s="178">
        <v>-333017.37546143122</v>
      </c>
      <c r="AG4595" s="178">
        <v>-506837.53833072679</v>
      </c>
      <c r="AH4595" s="178">
        <v>-236349.88444632161</v>
      </c>
      <c r="AI4595" t="s">
        <v>21</v>
      </c>
    </row>
    <row r="4596" spans="1:35" hidden="1" x14ac:dyDescent="0.25">
      <c r="A4596" s="179" t="b">
        <f>IF(E4596&lt;&gt;1,"",NOT(ISNA(VLOOKUP(P4596,Mapping!$P:$P,1,FALSE))))</f>
        <v>0</v>
      </c>
      <c r="B4596" s="180" t="str">
        <f t="shared" si="72"/>
        <v/>
      </c>
      <c r="E4596" s="183">
        <v>1</v>
      </c>
      <c r="F4596" t="s">
        <v>6524</v>
      </c>
      <c r="G4596" s="178">
        <v>1921210.0954391849</v>
      </c>
      <c r="H4596" t="s">
        <v>1266</v>
      </c>
      <c r="I4596" t="s">
        <v>402</v>
      </c>
      <c r="J4596" s="178">
        <v>409265.92240518582</v>
      </c>
      <c r="K4596" s="178">
        <v>198998.631278624</v>
      </c>
      <c r="L4596" t="s">
        <v>5</v>
      </c>
      <c r="M4596" t="s">
        <v>21</v>
      </c>
      <c r="N4596" t="s">
        <v>2829</v>
      </c>
      <c r="O4596" t="s">
        <v>21</v>
      </c>
      <c r="P4596" t="s">
        <v>2831</v>
      </c>
      <c r="Q4596" t="s">
        <v>2832</v>
      </c>
      <c r="R4596" t="s">
        <v>1259</v>
      </c>
      <c r="S4596" t="s">
        <v>21</v>
      </c>
      <c r="T4596" t="s">
        <v>1259</v>
      </c>
      <c r="U4596" t="s">
        <v>1259</v>
      </c>
      <c r="V4596" t="s">
        <v>2832</v>
      </c>
      <c r="W4596" t="s">
        <v>1259</v>
      </c>
      <c r="X4596" t="s">
        <v>21</v>
      </c>
      <c r="Y4596" t="s">
        <v>1259</v>
      </c>
      <c r="Z4596" t="s">
        <v>21</v>
      </c>
      <c r="AA4596" t="s">
        <v>6525</v>
      </c>
      <c r="AB4596" t="s">
        <v>1259</v>
      </c>
      <c r="AC4596" t="s">
        <v>10398</v>
      </c>
      <c r="AD4596" s="178">
        <v>511352.80719804793</v>
      </c>
      <c r="AE4596" t="s">
        <v>814</v>
      </c>
      <c r="AF4596" s="178">
        <v>-476183.28056797013</v>
      </c>
      <c r="AG4596" s="178">
        <v>-1415468.6399055209</v>
      </c>
      <c r="AH4596" s="178">
        <v>-200096.60687444659</v>
      </c>
      <c r="AI4596" t="s">
        <v>21</v>
      </c>
    </row>
    <row r="4597" spans="1:35" hidden="1" x14ac:dyDescent="0.25">
      <c r="A4597" s="179" t="b">
        <f>IF(E4597&lt;&gt;1,"",NOT(ISNA(VLOOKUP(P4597,Mapping!$P:$P,1,FALSE))))</f>
        <v>0</v>
      </c>
      <c r="B4597" s="180" t="str">
        <f t="shared" si="72"/>
        <v/>
      </c>
      <c r="E4597" s="183">
        <v>1</v>
      </c>
      <c r="F4597" t="s">
        <v>6524</v>
      </c>
      <c r="G4597" s="178">
        <v>6913932.2479958199</v>
      </c>
      <c r="H4597" t="s">
        <v>1266</v>
      </c>
      <c r="I4597" t="s">
        <v>402</v>
      </c>
      <c r="J4597" s="178">
        <v>1472840.927517676</v>
      </c>
      <c r="K4597" s="178">
        <v>716143.98517398525</v>
      </c>
      <c r="L4597" t="s">
        <v>5</v>
      </c>
      <c r="M4597" t="s">
        <v>21</v>
      </c>
      <c r="N4597" t="s">
        <v>2829</v>
      </c>
      <c r="O4597" t="s">
        <v>21</v>
      </c>
      <c r="P4597" t="s">
        <v>2833</v>
      </c>
      <c r="Q4597" t="s">
        <v>2834</v>
      </c>
      <c r="R4597" t="s">
        <v>1259</v>
      </c>
      <c r="S4597" t="s">
        <v>21</v>
      </c>
      <c r="T4597" t="s">
        <v>1259</v>
      </c>
      <c r="U4597" t="s">
        <v>1259</v>
      </c>
      <c r="V4597" t="s">
        <v>2834</v>
      </c>
      <c r="W4597" t="s">
        <v>1259</v>
      </c>
      <c r="X4597" t="s">
        <v>21</v>
      </c>
      <c r="Y4597" t="s">
        <v>1259</v>
      </c>
      <c r="Z4597" t="s">
        <v>21</v>
      </c>
      <c r="AA4597" t="s">
        <v>6525</v>
      </c>
      <c r="AB4597" t="s">
        <v>1259</v>
      </c>
      <c r="AC4597" t="s">
        <v>10399</v>
      </c>
      <c r="AD4597" s="178">
        <v>1840224.9041802899</v>
      </c>
      <c r="AE4597" t="s">
        <v>814</v>
      </c>
      <c r="AF4597" s="178">
        <v>-1713658.9836223591</v>
      </c>
      <c r="AG4597" s="178">
        <v>-5093901.1296588061</v>
      </c>
      <c r="AH4597" s="178">
        <v>-720095.31194323767</v>
      </c>
      <c r="AI4597" t="s">
        <v>21</v>
      </c>
    </row>
    <row r="4598" spans="1:35" hidden="1" x14ac:dyDescent="0.25">
      <c r="A4598" s="179" t="b">
        <f>IF(E4598&lt;&gt;1,"",NOT(ISNA(VLOOKUP(P4598,Mapping!$P:$P,1,FALSE))))</f>
        <v>0</v>
      </c>
      <c r="B4598" s="180" t="str">
        <f t="shared" si="72"/>
        <v/>
      </c>
      <c r="E4598" s="183">
        <v>1</v>
      </c>
      <c r="F4598" t="s">
        <v>6524</v>
      </c>
      <c r="G4598" s="178">
        <v>762675.3563015929</v>
      </c>
      <c r="H4598" t="s">
        <v>1266</v>
      </c>
      <c r="I4598" t="s">
        <v>402</v>
      </c>
      <c r="J4598" s="178">
        <v>162468.97407704999</v>
      </c>
      <c r="K4598" s="178">
        <v>78997.790181432269</v>
      </c>
      <c r="L4598" t="s">
        <v>5</v>
      </c>
      <c r="M4598" t="s">
        <v>21</v>
      </c>
      <c r="N4598" t="s">
        <v>2829</v>
      </c>
      <c r="O4598" t="s">
        <v>21</v>
      </c>
      <c r="P4598" t="s">
        <v>2851</v>
      </c>
      <c r="Q4598" t="s">
        <v>2834</v>
      </c>
      <c r="R4598" t="s">
        <v>1259</v>
      </c>
      <c r="S4598" t="s">
        <v>21</v>
      </c>
      <c r="T4598" t="s">
        <v>1259</v>
      </c>
      <c r="U4598" t="s">
        <v>1259</v>
      </c>
      <c r="V4598" t="s">
        <v>2834</v>
      </c>
      <c r="W4598" t="s">
        <v>1259</v>
      </c>
      <c r="X4598" t="s">
        <v>21</v>
      </c>
      <c r="Y4598" t="s">
        <v>1259</v>
      </c>
      <c r="Z4598" t="s">
        <v>21</v>
      </c>
      <c r="AA4598" t="s">
        <v>6525</v>
      </c>
      <c r="AB4598" t="s">
        <v>1259</v>
      </c>
      <c r="AC4598" t="s">
        <v>10400</v>
      </c>
      <c r="AD4598" s="178">
        <v>202995.07344429209</v>
      </c>
      <c r="AE4598" t="s">
        <v>814</v>
      </c>
      <c r="AF4598" s="178">
        <v>-189033.59608310671</v>
      </c>
      <c r="AG4598" s="178">
        <v>-561907.85788417014</v>
      </c>
      <c r="AH4598" s="178">
        <v>-79433.660745896748</v>
      </c>
      <c r="AI4598" t="s">
        <v>21</v>
      </c>
    </row>
    <row r="4599" spans="1:35" hidden="1" x14ac:dyDescent="0.25">
      <c r="A4599" s="179" t="b">
        <f>IF(E4599&lt;&gt;1,"",NOT(ISNA(VLOOKUP(P4599,Mapping!$P:$P,1,FALSE))))</f>
        <v>0</v>
      </c>
      <c r="B4599" s="180" t="str">
        <f t="shared" si="72"/>
        <v/>
      </c>
      <c r="E4599" s="183">
        <v>1</v>
      </c>
      <c r="F4599" t="s">
        <v>6524</v>
      </c>
      <c r="G4599" s="178">
        <v>4730874.0916974666</v>
      </c>
      <c r="H4599" t="s">
        <v>1266</v>
      </c>
      <c r="I4599" t="s">
        <v>402</v>
      </c>
      <c r="J4599" s="178">
        <v>1007794.802618269</v>
      </c>
      <c r="K4599" s="178">
        <v>490023.17405795708</v>
      </c>
      <c r="L4599" t="s">
        <v>5</v>
      </c>
      <c r="M4599" t="s">
        <v>21</v>
      </c>
      <c r="N4599" t="s">
        <v>2829</v>
      </c>
      <c r="O4599" t="s">
        <v>21</v>
      </c>
      <c r="P4599" t="s">
        <v>2836</v>
      </c>
      <c r="Q4599" t="s">
        <v>2837</v>
      </c>
      <c r="R4599" t="s">
        <v>1259</v>
      </c>
      <c r="S4599" t="s">
        <v>21</v>
      </c>
      <c r="T4599" t="s">
        <v>1259</v>
      </c>
      <c r="U4599" t="s">
        <v>1259</v>
      </c>
      <c r="V4599" t="s">
        <v>2837</v>
      </c>
      <c r="W4599" t="s">
        <v>1259</v>
      </c>
      <c r="X4599" t="s">
        <v>21</v>
      </c>
      <c r="Y4599" t="s">
        <v>1259</v>
      </c>
      <c r="Z4599" t="s">
        <v>21</v>
      </c>
      <c r="AA4599" t="s">
        <v>6525</v>
      </c>
      <c r="AB4599" t="s">
        <v>1259</v>
      </c>
      <c r="AC4599" t="s">
        <v>10401</v>
      </c>
      <c r="AD4599" s="178">
        <v>1259178.1362345139</v>
      </c>
      <c r="AE4599" t="s">
        <v>814</v>
      </c>
      <c r="AF4599" s="178">
        <v>-1172575.113094822</v>
      </c>
      <c r="AG4599" s="178">
        <v>-3485513.6000149422</v>
      </c>
      <c r="AH4599" s="178">
        <v>-492726.87851585168</v>
      </c>
      <c r="AI4599" t="s">
        <v>21</v>
      </c>
    </row>
    <row r="4600" spans="1:35" hidden="1" x14ac:dyDescent="0.25">
      <c r="A4600" s="179" t="b">
        <f>IF(E4600&lt;&gt;1,"",NOT(ISNA(VLOOKUP(P4600,Mapping!$P:$P,1,FALSE))))</f>
        <v>0</v>
      </c>
      <c r="B4600" s="180" t="str">
        <f t="shared" si="72"/>
        <v/>
      </c>
      <c r="E4600" s="183">
        <v>1</v>
      </c>
      <c r="F4600" t="s">
        <v>6526</v>
      </c>
      <c r="G4600" s="178">
        <v>1409177.5927077979</v>
      </c>
      <c r="H4600" t="s">
        <v>1266</v>
      </c>
      <c r="I4600" t="s">
        <v>2830</v>
      </c>
      <c r="J4600" s="178">
        <v>584531.60296980804</v>
      </c>
      <c r="K4600" s="178">
        <v>295459.34383745649</v>
      </c>
      <c r="L4600" t="s">
        <v>5</v>
      </c>
      <c r="M4600" t="s">
        <v>21</v>
      </c>
      <c r="N4600" t="s">
        <v>2829</v>
      </c>
      <c r="O4600" t="s">
        <v>21</v>
      </c>
      <c r="P4600" t="s">
        <v>2831</v>
      </c>
      <c r="Q4600" t="s">
        <v>2832</v>
      </c>
      <c r="R4600" t="s">
        <v>1259</v>
      </c>
      <c r="S4600" t="s">
        <v>21</v>
      </c>
      <c r="T4600" t="s">
        <v>1259</v>
      </c>
      <c r="U4600" t="s">
        <v>1259</v>
      </c>
      <c r="V4600" t="s">
        <v>2832</v>
      </c>
      <c r="W4600" t="s">
        <v>1259</v>
      </c>
      <c r="X4600" t="s">
        <v>21</v>
      </c>
      <c r="Y4600" t="s">
        <v>1259</v>
      </c>
      <c r="Z4600" t="s">
        <v>21</v>
      </c>
      <c r="AA4600" t="s">
        <v>6527</v>
      </c>
      <c r="AB4600" t="s">
        <v>1259</v>
      </c>
      <c r="AC4600" t="s">
        <v>10402</v>
      </c>
      <c r="AD4600" s="178">
        <v>1010592.292590108</v>
      </c>
      <c r="AE4600" t="s">
        <v>811</v>
      </c>
      <c r="AF4600" s="178">
        <v>-704150.16440678248</v>
      </c>
      <c r="AG4600" s="178">
        <v>-224089.6590397784</v>
      </c>
      <c r="AH4600" s="178">
        <v>-749380.13763102854</v>
      </c>
      <c r="AI4600" t="s">
        <v>21</v>
      </c>
    </row>
    <row r="4601" spans="1:35" hidden="1" x14ac:dyDescent="0.25">
      <c r="A4601" s="179" t="b">
        <f>IF(E4601&lt;&gt;1,"",NOT(ISNA(VLOOKUP(P4601,Mapping!$P:$P,1,FALSE))))</f>
        <v>0</v>
      </c>
      <c r="B4601" s="180" t="str">
        <f t="shared" si="72"/>
        <v/>
      </c>
      <c r="E4601" s="183">
        <v>1</v>
      </c>
      <c r="F4601" t="s">
        <v>6526</v>
      </c>
      <c r="G4601" s="178">
        <v>1276677.487198768</v>
      </c>
      <c r="H4601" t="s">
        <v>1266</v>
      </c>
      <c r="I4601" t="s">
        <v>2830</v>
      </c>
      <c r="J4601" s="178">
        <v>529570.11375251424</v>
      </c>
      <c r="K4601" s="178">
        <v>267678.32146335969</v>
      </c>
      <c r="L4601" t="s">
        <v>5</v>
      </c>
      <c r="M4601" t="s">
        <v>21</v>
      </c>
      <c r="N4601" t="s">
        <v>2829</v>
      </c>
      <c r="O4601" t="s">
        <v>21</v>
      </c>
      <c r="P4601" t="s">
        <v>2836</v>
      </c>
      <c r="Q4601" t="s">
        <v>2837</v>
      </c>
      <c r="R4601" t="s">
        <v>1259</v>
      </c>
      <c r="S4601" t="s">
        <v>21</v>
      </c>
      <c r="T4601" t="s">
        <v>1259</v>
      </c>
      <c r="U4601" t="s">
        <v>1259</v>
      </c>
      <c r="V4601" t="s">
        <v>2837</v>
      </c>
      <c r="W4601" t="s">
        <v>1259</v>
      </c>
      <c r="X4601" t="s">
        <v>21</v>
      </c>
      <c r="Y4601" t="s">
        <v>1259</v>
      </c>
      <c r="Z4601" t="s">
        <v>21</v>
      </c>
      <c r="AA4601" t="s">
        <v>6527</v>
      </c>
      <c r="AB4601" t="s">
        <v>1259</v>
      </c>
      <c r="AC4601" t="s">
        <v>10403</v>
      </c>
      <c r="AD4601" s="178">
        <v>915569.78720276675</v>
      </c>
      <c r="AE4601" t="s">
        <v>811</v>
      </c>
      <c r="AF4601" s="178">
        <v>-637941.35470039258</v>
      </c>
      <c r="AG4601" s="178">
        <v>-203019.2818070557</v>
      </c>
      <c r="AH4601" s="178">
        <v>-678918.50964581</v>
      </c>
      <c r="AI4601" t="s">
        <v>21</v>
      </c>
    </row>
    <row r="4602" spans="1:35" hidden="1" x14ac:dyDescent="0.25">
      <c r="A4602" s="179" t="b">
        <f>IF(E4602&lt;&gt;1,"",NOT(ISNA(VLOOKUP(P4602,Mapping!$P:$P,1,FALSE))))</f>
        <v>0</v>
      </c>
      <c r="B4602" s="180" t="str">
        <f t="shared" si="72"/>
        <v/>
      </c>
      <c r="E4602" s="183">
        <v>1</v>
      </c>
      <c r="F4602" t="s">
        <v>6528</v>
      </c>
      <c r="G4602" s="178">
        <v>1125564.6622787879</v>
      </c>
      <c r="H4602" t="s">
        <v>1266</v>
      </c>
      <c r="I4602" t="s">
        <v>2830</v>
      </c>
      <c r="J4602" s="178">
        <v>255277.99192014799</v>
      </c>
      <c r="K4602" s="178">
        <v>138402.36158762919</v>
      </c>
      <c r="L4602" t="s">
        <v>5</v>
      </c>
      <c r="M4602" t="s">
        <v>21</v>
      </c>
      <c r="N4602" t="s">
        <v>2829</v>
      </c>
      <c r="O4602" t="s">
        <v>21</v>
      </c>
      <c r="P4602" t="s">
        <v>2831</v>
      </c>
      <c r="Q4602" t="s">
        <v>2832</v>
      </c>
      <c r="R4602" t="s">
        <v>1259</v>
      </c>
      <c r="S4602" t="s">
        <v>21</v>
      </c>
      <c r="T4602" t="s">
        <v>1259</v>
      </c>
      <c r="U4602" t="s">
        <v>1259</v>
      </c>
      <c r="V4602" t="s">
        <v>2832</v>
      </c>
      <c r="W4602" t="s">
        <v>1259</v>
      </c>
      <c r="X4602" t="s">
        <v>21</v>
      </c>
      <c r="Y4602" t="s">
        <v>1259</v>
      </c>
      <c r="Z4602" t="s">
        <v>21</v>
      </c>
      <c r="AA4602" t="s">
        <v>6529</v>
      </c>
      <c r="AB4602" t="s">
        <v>1259</v>
      </c>
      <c r="AC4602" t="s">
        <v>10404</v>
      </c>
      <c r="AD4602" s="178">
        <v>428267.03456258943</v>
      </c>
      <c r="AE4602" t="s">
        <v>817</v>
      </c>
      <c r="AF4602" s="178">
        <v>-141813.3117857601</v>
      </c>
      <c r="AG4602" s="178">
        <v>1124419.2740939141</v>
      </c>
      <c r="AH4602" s="178">
        <v>-208846.5182108134</v>
      </c>
      <c r="AI4602" t="s">
        <v>21</v>
      </c>
    </row>
    <row r="4603" spans="1:35" hidden="1" x14ac:dyDescent="0.25">
      <c r="A4603" s="179" t="b">
        <f>IF(E4603&lt;&gt;1,"",NOT(ISNA(VLOOKUP(P4603,Mapping!$P:$P,1,FALSE))))</f>
        <v>0</v>
      </c>
      <c r="B4603" s="180" t="str">
        <f t="shared" si="72"/>
        <v/>
      </c>
      <c r="E4603" s="183">
        <v>1</v>
      </c>
      <c r="F4603" t="s">
        <v>6530</v>
      </c>
      <c r="G4603" s="178">
        <v>2673782.7520302269</v>
      </c>
      <c r="H4603" t="s">
        <v>1266</v>
      </c>
      <c r="I4603" t="s">
        <v>303</v>
      </c>
      <c r="J4603" s="178">
        <v>972304.61910284869</v>
      </c>
      <c r="K4603" s="178">
        <v>542199.25139496988</v>
      </c>
      <c r="L4603" t="s">
        <v>5</v>
      </c>
      <c r="M4603" t="s">
        <v>21</v>
      </c>
      <c r="N4603" t="s">
        <v>2829</v>
      </c>
      <c r="O4603" t="s">
        <v>21</v>
      </c>
      <c r="P4603" t="s">
        <v>2831</v>
      </c>
      <c r="Q4603" t="s">
        <v>2832</v>
      </c>
      <c r="R4603" t="s">
        <v>1259</v>
      </c>
      <c r="S4603" t="s">
        <v>21</v>
      </c>
      <c r="T4603" t="s">
        <v>1259</v>
      </c>
      <c r="U4603" t="s">
        <v>1259</v>
      </c>
      <c r="V4603" t="s">
        <v>2832</v>
      </c>
      <c r="W4603" t="s">
        <v>1259</v>
      </c>
      <c r="X4603" t="s">
        <v>21</v>
      </c>
      <c r="Y4603" t="s">
        <v>1259</v>
      </c>
      <c r="Z4603" t="s">
        <v>21</v>
      </c>
      <c r="AA4603" t="s">
        <v>6531</v>
      </c>
      <c r="AB4603" t="s">
        <v>6532</v>
      </c>
      <c r="AC4603" t="s">
        <v>10405</v>
      </c>
      <c r="AD4603" s="178">
        <v>1484880.2783600341</v>
      </c>
      <c r="AE4603" t="s">
        <v>816</v>
      </c>
      <c r="AF4603" s="178">
        <v>-801511.98051845958</v>
      </c>
      <c r="AG4603" s="178">
        <v>-1219865.3556309999</v>
      </c>
      <c r="AH4603" s="178">
        <v>-570442.99124608561</v>
      </c>
      <c r="AI4603" t="s">
        <v>21</v>
      </c>
    </row>
    <row r="4604" spans="1:35" hidden="1" x14ac:dyDescent="0.25">
      <c r="A4604" s="179" t="b">
        <f>IF(E4604&lt;&gt;1,"",NOT(ISNA(VLOOKUP(P4604,Mapping!$P:$P,1,FALSE))))</f>
        <v>0</v>
      </c>
      <c r="B4604" s="180" t="str">
        <f t="shared" si="72"/>
        <v/>
      </c>
      <c r="E4604" s="183">
        <v>1</v>
      </c>
      <c r="F4604" t="s">
        <v>6530</v>
      </c>
      <c r="G4604" s="178">
        <v>16843956.838116828</v>
      </c>
      <c r="H4604" t="s">
        <v>1266</v>
      </c>
      <c r="I4604" t="s">
        <v>303</v>
      </c>
      <c r="J4604" s="178">
        <v>6125201.0939312289</v>
      </c>
      <c r="K4604" s="178">
        <v>3415677.9496095972</v>
      </c>
      <c r="L4604" t="s">
        <v>5</v>
      </c>
      <c r="M4604" t="s">
        <v>21</v>
      </c>
      <c r="N4604" t="s">
        <v>2829</v>
      </c>
      <c r="O4604" t="s">
        <v>21</v>
      </c>
      <c r="P4604" t="s">
        <v>2842</v>
      </c>
      <c r="Q4604" t="s">
        <v>2834</v>
      </c>
      <c r="R4604" t="s">
        <v>1259</v>
      </c>
      <c r="S4604" t="s">
        <v>21</v>
      </c>
      <c r="T4604" t="s">
        <v>1259</v>
      </c>
      <c r="U4604" t="s">
        <v>1259</v>
      </c>
      <c r="V4604" t="s">
        <v>2834</v>
      </c>
      <c r="W4604" t="s">
        <v>1259</v>
      </c>
      <c r="X4604" t="s">
        <v>21</v>
      </c>
      <c r="Y4604" t="s">
        <v>1259</v>
      </c>
      <c r="Z4604" t="s">
        <v>21</v>
      </c>
      <c r="AA4604" t="s">
        <v>6531</v>
      </c>
      <c r="AB4604" t="s">
        <v>6532</v>
      </c>
      <c r="AC4604" t="s">
        <v>10406</v>
      </c>
      <c r="AD4604" s="178">
        <v>9354260.1019009911</v>
      </c>
      <c r="AE4604" t="s">
        <v>816</v>
      </c>
      <c r="AF4604" s="178">
        <v>-5049263.331074791</v>
      </c>
      <c r="AG4604" s="178">
        <v>-7684752.7657064907</v>
      </c>
      <c r="AH4604" s="178">
        <v>-3593604.2731442922</v>
      </c>
      <c r="AI4604" t="s">
        <v>21</v>
      </c>
    </row>
    <row r="4605" spans="1:35" hidden="1" x14ac:dyDescent="0.25">
      <c r="A4605" s="179" t="b">
        <f>IF(E4605&lt;&gt;1,"",NOT(ISNA(VLOOKUP(P4605,Mapping!$P:$P,1,FALSE))))</f>
        <v>0</v>
      </c>
      <c r="B4605" s="180" t="str">
        <f t="shared" si="72"/>
        <v/>
      </c>
      <c r="E4605" s="183">
        <v>1</v>
      </c>
      <c r="F4605" t="s">
        <v>6530</v>
      </c>
      <c r="G4605" s="178">
        <v>175993.05931188329</v>
      </c>
      <c r="H4605" t="s">
        <v>1266</v>
      </c>
      <c r="I4605" t="s">
        <v>303</v>
      </c>
      <c r="J4605" s="178">
        <v>63998.791363678902</v>
      </c>
      <c r="K4605" s="178">
        <v>35688.503464673013</v>
      </c>
      <c r="L4605" t="s">
        <v>5</v>
      </c>
      <c r="M4605" t="s">
        <v>21</v>
      </c>
      <c r="N4605" t="s">
        <v>2829</v>
      </c>
      <c r="O4605" t="s">
        <v>21</v>
      </c>
      <c r="P4605" t="s">
        <v>2835</v>
      </c>
      <c r="Q4605" t="s">
        <v>2834</v>
      </c>
      <c r="R4605" t="s">
        <v>1259</v>
      </c>
      <c r="S4605" t="s">
        <v>21</v>
      </c>
      <c r="T4605" t="s">
        <v>1259</v>
      </c>
      <c r="U4605" t="s">
        <v>1259</v>
      </c>
      <c r="V4605" t="s">
        <v>2834</v>
      </c>
      <c r="W4605" t="s">
        <v>1259</v>
      </c>
      <c r="X4605" t="s">
        <v>21</v>
      </c>
      <c r="Y4605" t="s">
        <v>1259</v>
      </c>
      <c r="Z4605" t="s">
        <v>21</v>
      </c>
      <c r="AA4605" t="s">
        <v>6531</v>
      </c>
      <c r="AB4605" t="s">
        <v>6532</v>
      </c>
      <c r="AC4605" t="s">
        <v>7393</v>
      </c>
      <c r="AD4605" s="178">
        <v>97737.418158612258</v>
      </c>
      <c r="AE4605" t="s">
        <v>816</v>
      </c>
      <c r="AF4605" s="178">
        <v>-52756.921039849512</v>
      </c>
      <c r="AG4605" s="178">
        <v>-80293.672222645517</v>
      </c>
      <c r="AH4605" s="178">
        <v>-37547.555842444708</v>
      </c>
      <c r="AI4605" t="s">
        <v>21</v>
      </c>
    </row>
    <row r="4606" spans="1:35" hidden="1" x14ac:dyDescent="0.25">
      <c r="A4606" s="179" t="b">
        <f>IF(E4606&lt;&gt;1,"",NOT(ISNA(VLOOKUP(P4606,Mapping!$P:$P,1,FALSE))))</f>
        <v>0</v>
      </c>
      <c r="B4606" s="180" t="str">
        <f t="shared" si="72"/>
        <v/>
      </c>
      <c r="E4606" s="183">
        <v>1</v>
      </c>
      <c r="F4606" t="s">
        <v>6530</v>
      </c>
      <c r="G4606" s="178">
        <v>1225028.292767188</v>
      </c>
      <c r="H4606" t="s">
        <v>1266</v>
      </c>
      <c r="I4606" t="s">
        <v>303</v>
      </c>
      <c r="J4606" s="178">
        <v>445473.98874676769</v>
      </c>
      <c r="K4606" s="178">
        <v>248415.62867128511</v>
      </c>
      <c r="L4606" t="s">
        <v>5</v>
      </c>
      <c r="M4606" t="s">
        <v>21</v>
      </c>
      <c r="N4606" t="s">
        <v>2829</v>
      </c>
      <c r="O4606" t="s">
        <v>21</v>
      </c>
      <c r="P4606" t="s">
        <v>2836</v>
      </c>
      <c r="Q4606" t="s">
        <v>2837</v>
      </c>
      <c r="R4606" t="s">
        <v>1259</v>
      </c>
      <c r="S4606" t="s">
        <v>21</v>
      </c>
      <c r="T4606" t="s">
        <v>1259</v>
      </c>
      <c r="U4606" t="s">
        <v>1259</v>
      </c>
      <c r="V4606" t="s">
        <v>2837</v>
      </c>
      <c r="W4606" t="s">
        <v>1259</v>
      </c>
      <c r="X4606" t="s">
        <v>21</v>
      </c>
      <c r="Y4606" t="s">
        <v>1259</v>
      </c>
      <c r="Z4606" t="s">
        <v>21</v>
      </c>
      <c r="AA4606" t="s">
        <v>6531</v>
      </c>
      <c r="AB4606" t="s">
        <v>6532</v>
      </c>
      <c r="AC4606" t="s">
        <v>7086</v>
      </c>
      <c r="AD4606" s="178">
        <v>680317.18395290582</v>
      </c>
      <c r="AE4606" t="s">
        <v>816</v>
      </c>
      <c r="AF4606" s="178">
        <v>-367223.12326288642</v>
      </c>
      <c r="AG4606" s="178">
        <v>-558897.15530545404</v>
      </c>
      <c r="AH4606" s="178">
        <v>-261355.8648908886</v>
      </c>
      <c r="AI4606" t="s">
        <v>21</v>
      </c>
    </row>
    <row r="4607" spans="1:35" hidden="1" x14ac:dyDescent="0.25">
      <c r="A4607" s="179" t="b">
        <f>IF(E4607&lt;&gt;1,"",NOT(ISNA(VLOOKUP(P4607,Mapping!$P:$P,1,FALSE))))</f>
        <v>0</v>
      </c>
      <c r="B4607" s="180" t="str">
        <f t="shared" si="72"/>
        <v/>
      </c>
      <c r="E4607" s="183">
        <v>1</v>
      </c>
      <c r="F4607" t="s">
        <v>6534</v>
      </c>
      <c r="G4607" s="178">
        <v>594772.3807826055</v>
      </c>
      <c r="H4607" t="s">
        <v>1266</v>
      </c>
      <c r="I4607" t="s">
        <v>303</v>
      </c>
      <c r="J4607" s="178">
        <v>201275.2943559511</v>
      </c>
      <c r="K4607" s="178">
        <v>116728.62902419759</v>
      </c>
      <c r="L4607" t="s">
        <v>5</v>
      </c>
      <c r="M4607" t="s">
        <v>21</v>
      </c>
      <c r="N4607" t="s">
        <v>2829</v>
      </c>
      <c r="O4607" t="s">
        <v>21</v>
      </c>
      <c r="P4607" t="s">
        <v>2831</v>
      </c>
      <c r="Q4607" t="s">
        <v>2832</v>
      </c>
      <c r="R4607" t="s">
        <v>1259</v>
      </c>
      <c r="S4607" t="s">
        <v>21</v>
      </c>
      <c r="T4607" t="s">
        <v>1259</v>
      </c>
      <c r="U4607" t="s">
        <v>1259</v>
      </c>
      <c r="V4607" t="s">
        <v>2832</v>
      </c>
      <c r="W4607" t="s">
        <v>1259</v>
      </c>
      <c r="X4607" t="s">
        <v>21</v>
      </c>
      <c r="Y4607" t="s">
        <v>1259</v>
      </c>
      <c r="Z4607" t="s">
        <v>21</v>
      </c>
      <c r="AA4607" t="s">
        <v>6535</v>
      </c>
      <c r="AB4607" t="s">
        <v>6536</v>
      </c>
      <c r="AC4607" t="s">
        <v>6953</v>
      </c>
      <c r="AD4607" s="178">
        <v>340999.86045764759</v>
      </c>
      <c r="AE4607" t="s">
        <v>819</v>
      </c>
      <c r="AF4607" s="178">
        <v>-165527.66201526581</v>
      </c>
      <c r="AG4607" s="178">
        <v>303434.2695672767</v>
      </c>
      <c r="AH4607" s="178">
        <v>-270952.08441836177</v>
      </c>
      <c r="AI4607" t="s">
        <v>21</v>
      </c>
    </row>
    <row r="4608" spans="1:35" hidden="1" x14ac:dyDescent="0.25">
      <c r="A4608" s="179" t="b">
        <f>IF(E4608&lt;&gt;1,"",NOT(ISNA(VLOOKUP(P4608,Mapping!$P:$P,1,FALSE))))</f>
        <v>0</v>
      </c>
      <c r="B4608" s="180" t="str">
        <f t="shared" si="72"/>
        <v/>
      </c>
      <c r="E4608" s="183">
        <v>1</v>
      </c>
      <c r="F4608" t="s">
        <v>6537</v>
      </c>
      <c r="G4608" s="178">
        <v>529494.58654511301</v>
      </c>
      <c r="H4608" t="s">
        <v>1266</v>
      </c>
      <c r="I4608" t="s">
        <v>561</v>
      </c>
      <c r="J4608" s="178">
        <v>185508.97617056721</v>
      </c>
      <c r="K4608" s="178">
        <v>100337.1609034641</v>
      </c>
      <c r="L4608" t="s">
        <v>5</v>
      </c>
      <c r="M4608" t="s">
        <v>21</v>
      </c>
      <c r="N4608" t="s">
        <v>2829</v>
      </c>
      <c r="O4608" t="s">
        <v>21</v>
      </c>
      <c r="P4608" t="s">
        <v>2831</v>
      </c>
      <c r="Q4608" t="s">
        <v>2832</v>
      </c>
      <c r="R4608" t="s">
        <v>1259</v>
      </c>
      <c r="S4608" t="s">
        <v>21</v>
      </c>
      <c r="T4608" t="s">
        <v>1259</v>
      </c>
      <c r="U4608" t="s">
        <v>1259</v>
      </c>
      <c r="V4608" t="s">
        <v>2832</v>
      </c>
      <c r="W4608" t="s">
        <v>1259</v>
      </c>
      <c r="X4608" t="s">
        <v>21</v>
      </c>
      <c r="Y4608" t="s">
        <v>1259</v>
      </c>
      <c r="Z4608" t="s">
        <v>21</v>
      </c>
      <c r="AA4608" t="s">
        <v>6538</v>
      </c>
      <c r="AB4608" t="s">
        <v>1259</v>
      </c>
      <c r="AC4608" t="s">
        <v>10407</v>
      </c>
      <c r="AD4608" s="178">
        <v>307046.66564315109</v>
      </c>
      <c r="AE4608" t="s">
        <v>810</v>
      </c>
      <c r="AF4608" s="178">
        <v>-171280.62021509939</v>
      </c>
      <c r="AG4608" s="178">
        <v>-373771.45028300612</v>
      </c>
      <c r="AH4608" s="178">
        <v>-256091.24711325791</v>
      </c>
      <c r="AI4608" t="s">
        <v>21</v>
      </c>
    </row>
    <row r="4609" spans="1:35" hidden="1" x14ac:dyDescent="0.25">
      <c r="A4609" s="179" t="b">
        <f>IF(E4609&lt;&gt;1,"",NOT(ISNA(VLOOKUP(P4609,Mapping!$P:$P,1,FALSE))))</f>
        <v>0</v>
      </c>
      <c r="B4609" s="180" t="str">
        <f t="shared" si="72"/>
        <v/>
      </c>
      <c r="E4609" s="183">
        <v>1</v>
      </c>
      <c r="F4609" t="s">
        <v>6539</v>
      </c>
      <c r="G4609" s="178">
        <v>2440447.0976323821</v>
      </c>
      <c r="H4609" t="s">
        <v>1266</v>
      </c>
      <c r="I4609" t="s">
        <v>303</v>
      </c>
      <c r="J4609" s="178">
        <v>661408.85722330993</v>
      </c>
      <c r="K4609" s="178">
        <v>395705.08378195309</v>
      </c>
      <c r="L4609" t="s">
        <v>5</v>
      </c>
      <c r="M4609" t="s">
        <v>21</v>
      </c>
      <c r="N4609" t="s">
        <v>2829</v>
      </c>
      <c r="O4609" t="s">
        <v>21</v>
      </c>
      <c r="P4609" t="s">
        <v>2831</v>
      </c>
      <c r="Q4609" t="s">
        <v>2832</v>
      </c>
      <c r="R4609" t="s">
        <v>1259</v>
      </c>
      <c r="S4609" t="s">
        <v>21</v>
      </c>
      <c r="T4609" t="s">
        <v>1259</v>
      </c>
      <c r="U4609" t="s">
        <v>1259</v>
      </c>
      <c r="V4609" t="s">
        <v>2832</v>
      </c>
      <c r="W4609" t="s">
        <v>1259</v>
      </c>
      <c r="X4609" t="s">
        <v>21</v>
      </c>
      <c r="Y4609" t="s">
        <v>1259</v>
      </c>
      <c r="Z4609" t="s">
        <v>21</v>
      </c>
      <c r="AA4609" t="s">
        <v>6540</v>
      </c>
      <c r="AB4609" t="s">
        <v>6541</v>
      </c>
      <c r="AC4609" t="s">
        <v>10408</v>
      </c>
      <c r="AD4609" s="178">
        <v>760924.1147968719</v>
      </c>
      <c r="AE4609" t="s">
        <v>814</v>
      </c>
      <c r="AF4609" s="178">
        <v>-341825.850142946</v>
      </c>
      <c r="AG4609" s="178">
        <v>-544024.25987026305</v>
      </c>
      <c r="AH4609" s="178">
        <v>-548190.31331711682</v>
      </c>
      <c r="AI4609" t="s">
        <v>21</v>
      </c>
    </row>
    <row r="4610" spans="1:35" hidden="1" x14ac:dyDescent="0.25">
      <c r="A4610" s="179" t="b">
        <f>IF(E4610&lt;&gt;1,"",NOT(ISNA(VLOOKUP(P4610,Mapping!$P:$P,1,FALSE))))</f>
        <v>0</v>
      </c>
      <c r="B4610" s="180" t="str">
        <f t="shared" si="72"/>
        <v/>
      </c>
      <c r="E4610" s="183">
        <v>1</v>
      </c>
      <c r="F4610" t="s">
        <v>6539</v>
      </c>
      <c r="G4610" s="178">
        <v>8806687.6370701604</v>
      </c>
      <c r="H4610" t="s">
        <v>1266</v>
      </c>
      <c r="I4610" t="s">
        <v>303</v>
      </c>
      <c r="J4610" s="178">
        <v>2386784.4591297298</v>
      </c>
      <c r="K4610" s="178">
        <v>1427955.9973454019</v>
      </c>
      <c r="L4610" t="s">
        <v>5</v>
      </c>
      <c r="M4610" t="s">
        <v>21</v>
      </c>
      <c r="N4610" t="s">
        <v>2829</v>
      </c>
      <c r="O4610" t="s">
        <v>21</v>
      </c>
      <c r="P4610" t="s">
        <v>2833</v>
      </c>
      <c r="Q4610" t="s">
        <v>2834</v>
      </c>
      <c r="R4610" t="s">
        <v>1259</v>
      </c>
      <c r="S4610" t="s">
        <v>21</v>
      </c>
      <c r="T4610" t="s">
        <v>1259</v>
      </c>
      <c r="U4610" t="s">
        <v>1259</v>
      </c>
      <c r="V4610" t="s">
        <v>2834</v>
      </c>
      <c r="W4610" t="s">
        <v>1259</v>
      </c>
      <c r="X4610" t="s">
        <v>21</v>
      </c>
      <c r="Y4610" t="s">
        <v>1259</v>
      </c>
      <c r="Z4610" t="s">
        <v>21</v>
      </c>
      <c r="AA4610" t="s">
        <v>6540</v>
      </c>
      <c r="AB4610" t="s">
        <v>6541</v>
      </c>
      <c r="AC4610" t="s">
        <v>10409</v>
      </c>
      <c r="AD4610" s="178">
        <v>2745898.8973911409</v>
      </c>
      <c r="AE4610" t="s">
        <v>814</v>
      </c>
      <c r="AF4610" s="178">
        <v>-1233525.4025401319</v>
      </c>
      <c r="AG4610" s="178">
        <v>-1963186.060584459</v>
      </c>
      <c r="AH4610" s="178">
        <v>-1978219.8351011749</v>
      </c>
      <c r="AI4610" t="s">
        <v>21</v>
      </c>
    </row>
    <row r="4611" spans="1:35" hidden="1" x14ac:dyDescent="0.25">
      <c r="A4611" s="179" t="b">
        <f>IF(E4611&lt;&gt;1,"",NOT(ISNA(VLOOKUP(P4611,Mapping!$P:$P,1,FALSE))))</f>
        <v>0</v>
      </c>
      <c r="B4611" s="180" t="str">
        <f t="shared" si="72"/>
        <v/>
      </c>
      <c r="E4611" s="183">
        <v>1</v>
      </c>
      <c r="F4611" t="s">
        <v>6539</v>
      </c>
      <c r="G4611" s="178">
        <v>5047213.464401653</v>
      </c>
      <c r="H4611" t="s">
        <v>1266</v>
      </c>
      <c r="I4611" t="s">
        <v>303</v>
      </c>
      <c r="J4611" s="178">
        <v>1367893.4867675039</v>
      </c>
      <c r="K4611" s="178">
        <v>818377.92293635919</v>
      </c>
      <c r="L4611" t="s">
        <v>5</v>
      </c>
      <c r="M4611" t="s">
        <v>21</v>
      </c>
      <c r="N4611" t="s">
        <v>2829</v>
      </c>
      <c r="O4611" t="s">
        <v>21</v>
      </c>
      <c r="P4611" t="s">
        <v>2835</v>
      </c>
      <c r="Q4611" t="s">
        <v>2834</v>
      </c>
      <c r="R4611" t="s">
        <v>1259</v>
      </c>
      <c r="S4611" t="s">
        <v>21</v>
      </c>
      <c r="T4611" t="s">
        <v>1259</v>
      </c>
      <c r="U4611" t="s">
        <v>1259</v>
      </c>
      <c r="V4611" t="s">
        <v>2834</v>
      </c>
      <c r="W4611" t="s">
        <v>1259</v>
      </c>
      <c r="X4611" t="s">
        <v>21</v>
      </c>
      <c r="Y4611" t="s">
        <v>1259</v>
      </c>
      <c r="Z4611" t="s">
        <v>21</v>
      </c>
      <c r="AA4611" t="s">
        <v>6540</v>
      </c>
      <c r="AB4611" t="s">
        <v>6541</v>
      </c>
      <c r="AC4611" t="s">
        <v>10410</v>
      </c>
      <c r="AD4611" s="178">
        <v>1573706.0808720761</v>
      </c>
      <c r="AE4611" t="s">
        <v>814</v>
      </c>
      <c r="AF4611" s="178">
        <v>-706947.52408105973</v>
      </c>
      <c r="AG4611" s="178">
        <v>-1125124.3971001061</v>
      </c>
      <c r="AH4611" s="178">
        <v>-1133740.42531509</v>
      </c>
      <c r="AI4611" t="s">
        <v>21</v>
      </c>
    </row>
    <row r="4612" spans="1:35" hidden="1" x14ac:dyDescent="0.25">
      <c r="A4612" s="179" t="b">
        <f>IF(E4612&lt;&gt;1,"",NOT(ISNA(VLOOKUP(P4612,Mapping!$P:$P,1,FALSE))))</f>
        <v>0</v>
      </c>
      <c r="B4612" s="180" t="str">
        <f t="shared" si="72"/>
        <v/>
      </c>
      <c r="E4612" s="183">
        <v>1</v>
      </c>
      <c r="F4612" t="s">
        <v>6539</v>
      </c>
      <c r="G4612" s="178">
        <v>5343624.0430614576</v>
      </c>
      <c r="H4612" t="s">
        <v>1266</v>
      </c>
      <c r="I4612" t="s">
        <v>303</v>
      </c>
      <c r="J4612" s="178">
        <v>1448226.5463492831</v>
      </c>
      <c r="K4612" s="178">
        <v>866439.26914469618</v>
      </c>
      <c r="L4612" t="s">
        <v>5</v>
      </c>
      <c r="M4612" t="s">
        <v>21</v>
      </c>
      <c r="N4612" t="s">
        <v>2829</v>
      </c>
      <c r="O4612" t="s">
        <v>21</v>
      </c>
      <c r="P4612" t="s">
        <v>2836</v>
      </c>
      <c r="Q4612" t="s">
        <v>2837</v>
      </c>
      <c r="R4612" t="s">
        <v>1259</v>
      </c>
      <c r="S4612" t="s">
        <v>21</v>
      </c>
      <c r="T4612" t="s">
        <v>1259</v>
      </c>
      <c r="U4612" t="s">
        <v>1259</v>
      </c>
      <c r="V4612" t="s">
        <v>2837</v>
      </c>
      <c r="W4612" t="s">
        <v>1259</v>
      </c>
      <c r="X4612" t="s">
        <v>21</v>
      </c>
      <c r="Y4612" t="s">
        <v>1259</v>
      </c>
      <c r="Z4612" t="s">
        <v>21</v>
      </c>
      <c r="AA4612" t="s">
        <v>6540</v>
      </c>
      <c r="AB4612" t="s">
        <v>6541</v>
      </c>
      <c r="AC4612" t="s">
        <v>8740</v>
      </c>
      <c r="AD4612" s="178">
        <v>1666126.0138433501</v>
      </c>
      <c r="AE4612" t="s">
        <v>814</v>
      </c>
      <c r="AF4612" s="178">
        <v>-748464.83381502144</v>
      </c>
      <c r="AG4612" s="178">
        <v>-1191200.2181369809</v>
      </c>
      <c r="AH4612" s="178">
        <v>-1200322.2447463199</v>
      </c>
      <c r="AI4612" t="s">
        <v>21</v>
      </c>
    </row>
    <row r="4613" spans="1:35" hidden="1" x14ac:dyDescent="0.25">
      <c r="A4613" s="179" t="b">
        <f>IF(E4613&lt;&gt;1,"",NOT(ISNA(VLOOKUP(P4613,Mapping!$P:$P,1,FALSE))))</f>
        <v>0</v>
      </c>
      <c r="B4613" s="180" t="str">
        <f t="shared" si="72"/>
        <v/>
      </c>
      <c r="E4613" s="183">
        <v>1</v>
      </c>
      <c r="F4613" t="s">
        <v>6542</v>
      </c>
      <c r="G4613" s="178">
        <v>439086.46256970882</v>
      </c>
      <c r="H4613" t="s">
        <v>1266</v>
      </c>
      <c r="I4613" t="s">
        <v>303</v>
      </c>
      <c r="J4613" s="178">
        <v>247760.91627875299</v>
      </c>
      <c r="K4613" s="178">
        <v>141234.62194220591</v>
      </c>
      <c r="L4613" t="s">
        <v>5</v>
      </c>
      <c r="M4613" t="s">
        <v>21</v>
      </c>
      <c r="N4613" t="s">
        <v>2829</v>
      </c>
      <c r="O4613" t="s">
        <v>21</v>
      </c>
      <c r="P4613" t="s">
        <v>2831</v>
      </c>
      <c r="Q4613" t="s">
        <v>2832</v>
      </c>
      <c r="R4613" t="s">
        <v>1259</v>
      </c>
      <c r="S4613" t="s">
        <v>21</v>
      </c>
      <c r="T4613" t="s">
        <v>1259</v>
      </c>
      <c r="U4613" t="s">
        <v>1259</v>
      </c>
      <c r="V4613" t="s">
        <v>2832</v>
      </c>
      <c r="W4613" t="s">
        <v>1259</v>
      </c>
      <c r="X4613" t="s">
        <v>21</v>
      </c>
      <c r="Y4613" t="s">
        <v>1259</v>
      </c>
      <c r="Z4613" t="s">
        <v>21</v>
      </c>
      <c r="AA4613" t="s">
        <v>6543</v>
      </c>
      <c r="AB4613" t="s">
        <v>6544</v>
      </c>
      <c r="AC4613" t="s">
        <v>6878</v>
      </c>
      <c r="AD4613" s="178">
        <v>432798.87662425241</v>
      </c>
      <c r="AE4613" t="s">
        <v>807</v>
      </c>
      <c r="AF4613" s="178">
        <v>-343937.26437831012</v>
      </c>
      <c r="AG4613" s="178">
        <v>-158283.45289135361</v>
      </c>
      <c r="AH4613" s="178">
        <v>-208598.6385169735</v>
      </c>
      <c r="AI4613" t="s">
        <v>21</v>
      </c>
    </row>
    <row r="4614" spans="1:35" hidden="1" x14ac:dyDescent="0.25">
      <c r="A4614" s="179" t="b">
        <f>IF(E4614&lt;&gt;1,"",NOT(ISNA(VLOOKUP(P4614,Mapping!$P:$P,1,FALSE))))</f>
        <v>0</v>
      </c>
      <c r="B4614" s="180" t="str">
        <f t="shared" si="72"/>
        <v/>
      </c>
      <c r="E4614" s="183">
        <v>1</v>
      </c>
      <c r="F4614" t="s">
        <v>6545</v>
      </c>
      <c r="G4614" s="178">
        <v>1876151.732362756</v>
      </c>
      <c r="H4614" t="s">
        <v>1266</v>
      </c>
      <c r="I4614" t="s">
        <v>303</v>
      </c>
      <c r="J4614" s="178">
        <v>469367.31184200832</v>
      </c>
      <c r="K4614" s="178">
        <v>135919.80479243991</v>
      </c>
      <c r="L4614" t="s">
        <v>5</v>
      </c>
      <c r="M4614" t="s">
        <v>21</v>
      </c>
      <c r="N4614" t="s">
        <v>2829</v>
      </c>
      <c r="O4614" t="s">
        <v>21</v>
      </c>
      <c r="P4614" t="s">
        <v>2831</v>
      </c>
      <c r="Q4614" t="s">
        <v>2832</v>
      </c>
      <c r="R4614" t="s">
        <v>1259</v>
      </c>
      <c r="S4614" t="s">
        <v>21</v>
      </c>
      <c r="T4614" t="s">
        <v>1259</v>
      </c>
      <c r="U4614" t="s">
        <v>1259</v>
      </c>
      <c r="V4614" t="s">
        <v>2832</v>
      </c>
      <c r="W4614" t="s">
        <v>1259</v>
      </c>
      <c r="X4614" t="s">
        <v>21</v>
      </c>
      <c r="Y4614" t="s">
        <v>1259</v>
      </c>
      <c r="Z4614" t="s">
        <v>21</v>
      </c>
      <c r="AA4614" t="s">
        <v>6546</v>
      </c>
      <c r="AB4614" t="s">
        <v>6547</v>
      </c>
      <c r="AC4614" t="s">
        <v>12458</v>
      </c>
      <c r="AD4614" s="178">
        <v>662513.44756984047</v>
      </c>
      <c r="AE4614" t="s">
        <v>818</v>
      </c>
      <c r="AF4614" s="178">
        <v>-16584.192989076491</v>
      </c>
      <c r="AG4614" s="178">
        <v>-802362.61957579968</v>
      </c>
      <c r="AH4614" s="178">
        <v>-415494.93521964533</v>
      </c>
      <c r="AI4614" t="s">
        <v>21</v>
      </c>
    </row>
    <row r="4615" spans="1:35" hidden="1" x14ac:dyDescent="0.25">
      <c r="A4615" s="179" t="b">
        <f>IF(E4615&lt;&gt;1,"",NOT(ISNA(VLOOKUP(P4615,Mapping!$P:$P,1,FALSE))))</f>
        <v>0</v>
      </c>
      <c r="B4615" s="180" t="str">
        <f t="shared" si="72"/>
        <v/>
      </c>
      <c r="E4615" s="183">
        <v>1</v>
      </c>
      <c r="F4615" t="s">
        <v>6545</v>
      </c>
      <c r="G4615" s="178">
        <v>5059635.5480546448</v>
      </c>
      <c r="H4615" t="s">
        <v>1266</v>
      </c>
      <c r="I4615" t="s">
        <v>303</v>
      </c>
      <c r="J4615" s="178">
        <v>1265797.1608191321</v>
      </c>
      <c r="K4615" s="178">
        <v>366550.67079590983</v>
      </c>
      <c r="L4615" t="s">
        <v>5</v>
      </c>
      <c r="M4615" t="s">
        <v>21</v>
      </c>
      <c r="N4615" t="s">
        <v>2829</v>
      </c>
      <c r="O4615" t="s">
        <v>21</v>
      </c>
      <c r="P4615" t="s">
        <v>2835</v>
      </c>
      <c r="Q4615" t="s">
        <v>2834</v>
      </c>
      <c r="R4615" t="s">
        <v>1259</v>
      </c>
      <c r="S4615" t="s">
        <v>21</v>
      </c>
      <c r="T4615" t="s">
        <v>1259</v>
      </c>
      <c r="U4615" t="s">
        <v>1259</v>
      </c>
      <c r="V4615" t="s">
        <v>2834</v>
      </c>
      <c r="W4615" t="s">
        <v>1259</v>
      </c>
      <c r="X4615" t="s">
        <v>21</v>
      </c>
      <c r="Y4615" t="s">
        <v>1259</v>
      </c>
      <c r="Z4615" t="s">
        <v>21</v>
      </c>
      <c r="AA4615" t="s">
        <v>6546</v>
      </c>
      <c r="AB4615" t="s">
        <v>6547</v>
      </c>
      <c r="AC4615" t="s">
        <v>10411</v>
      </c>
      <c r="AD4615" s="178">
        <v>1786676.702404625</v>
      </c>
      <c r="AE4615" t="s">
        <v>818</v>
      </c>
      <c r="AF4615" s="178">
        <v>-44724.512914347462</v>
      </c>
      <c r="AG4615" s="178">
        <v>-2163824.152603785</v>
      </c>
      <c r="AH4615" s="178">
        <v>-1120513.286857924</v>
      </c>
      <c r="AI4615" t="s">
        <v>21</v>
      </c>
    </row>
    <row r="4616" spans="1:35" hidden="1" x14ac:dyDescent="0.25">
      <c r="A4616" s="179" t="b">
        <f>IF(E4616&lt;&gt;1,"",NOT(ISNA(VLOOKUP(P4616,Mapping!$P:$P,1,FALSE))))</f>
        <v>0</v>
      </c>
      <c r="B4616" s="180" t="str">
        <f t="shared" si="72"/>
        <v/>
      </c>
      <c r="E4616" s="183">
        <v>1</v>
      </c>
      <c r="F4616" t="s">
        <v>6545</v>
      </c>
      <c r="G4616" s="178">
        <v>739200.24523750984</v>
      </c>
      <c r="H4616" t="s">
        <v>1266</v>
      </c>
      <c r="I4616" t="s">
        <v>303</v>
      </c>
      <c r="J4616" s="178">
        <v>184929.83591638389</v>
      </c>
      <c r="K4616" s="178">
        <v>53552.146823794188</v>
      </c>
      <c r="L4616" t="s">
        <v>5</v>
      </c>
      <c r="M4616" t="s">
        <v>21</v>
      </c>
      <c r="N4616" t="s">
        <v>2829</v>
      </c>
      <c r="O4616" t="s">
        <v>21</v>
      </c>
      <c r="P4616" t="s">
        <v>2836</v>
      </c>
      <c r="Q4616" t="s">
        <v>2837</v>
      </c>
      <c r="R4616" t="s">
        <v>1259</v>
      </c>
      <c r="S4616" t="s">
        <v>21</v>
      </c>
      <c r="T4616" t="s">
        <v>1259</v>
      </c>
      <c r="U4616" t="s">
        <v>1259</v>
      </c>
      <c r="V4616" t="s">
        <v>2837</v>
      </c>
      <c r="W4616" t="s">
        <v>1259</v>
      </c>
      <c r="X4616" t="s">
        <v>21</v>
      </c>
      <c r="Y4616" t="s">
        <v>1259</v>
      </c>
      <c r="Z4616" t="s">
        <v>21</v>
      </c>
      <c r="AA4616" t="s">
        <v>6546</v>
      </c>
      <c r="AB4616" t="s">
        <v>6547</v>
      </c>
      <c r="AC4616" t="s">
        <v>10412</v>
      </c>
      <c r="AD4616" s="178">
        <v>261029.04923368079</v>
      </c>
      <c r="AE4616" t="s">
        <v>818</v>
      </c>
      <c r="AF4616" s="178">
        <v>-6534.1407697091336</v>
      </c>
      <c r="AG4616" s="178">
        <v>-316129.35933113768</v>
      </c>
      <c r="AH4616" s="178">
        <v>-163704.22109863799</v>
      </c>
      <c r="AI4616" t="s">
        <v>21</v>
      </c>
    </row>
    <row r="4617" spans="1:35" hidden="1" x14ac:dyDescent="0.25">
      <c r="A4617" s="179" t="b">
        <f>IF(E4617&lt;&gt;1,"",NOT(ISNA(VLOOKUP(P4617,Mapping!$P:$P,1,FALSE))))</f>
        <v>0</v>
      </c>
      <c r="B4617" s="180" t="str">
        <f t="shared" si="72"/>
        <v/>
      </c>
      <c r="E4617" s="183">
        <v>1</v>
      </c>
      <c r="F4617" t="s">
        <v>6548</v>
      </c>
      <c r="G4617" s="178">
        <v>761790.45025973802</v>
      </c>
      <c r="H4617" t="s">
        <v>1266</v>
      </c>
      <c r="I4617" t="s">
        <v>2830</v>
      </c>
      <c r="J4617" s="178">
        <v>300192.84066260251</v>
      </c>
      <c r="K4617" s="178">
        <v>153424.67424348771</v>
      </c>
      <c r="L4617" t="s">
        <v>5</v>
      </c>
      <c r="M4617" t="s">
        <v>21</v>
      </c>
      <c r="N4617" t="s">
        <v>2829</v>
      </c>
      <c r="O4617" t="s">
        <v>21</v>
      </c>
      <c r="P4617" t="s">
        <v>2831</v>
      </c>
      <c r="Q4617" t="s">
        <v>2832</v>
      </c>
      <c r="R4617" t="s">
        <v>1259</v>
      </c>
      <c r="S4617" t="s">
        <v>21</v>
      </c>
      <c r="T4617" t="s">
        <v>1259</v>
      </c>
      <c r="U4617" t="s">
        <v>1259</v>
      </c>
      <c r="V4617" t="s">
        <v>2832</v>
      </c>
      <c r="W4617" t="s">
        <v>1259</v>
      </c>
      <c r="X4617" t="s">
        <v>21</v>
      </c>
      <c r="Y4617" t="s">
        <v>1259</v>
      </c>
      <c r="Z4617" t="s">
        <v>21</v>
      </c>
      <c r="AA4617" t="s">
        <v>6549</v>
      </c>
      <c r="AB4617" t="s">
        <v>1259</v>
      </c>
      <c r="AC4617" t="s">
        <v>10413</v>
      </c>
      <c r="AD4617" s="178">
        <v>413053.6918102731</v>
      </c>
      <c r="AE4617" t="s">
        <v>816</v>
      </c>
      <c r="AF4617" s="178">
        <v>-204115.40027779</v>
      </c>
      <c r="AG4617" s="178">
        <v>-406045.41200742079</v>
      </c>
      <c r="AH4617" s="178">
        <v>-250998.78770543789</v>
      </c>
      <c r="AI4617" t="s">
        <v>21</v>
      </c>
    </row>
    <row r="4618" spans="1:35" hidden="1" x14ac:dyDescent="0.25">
      <c r="A4618" s="179" t="b">
        <f>IF(E4618&lt;&gt;1,"",NOT(ISNA(VLOOKUP(P4618,Mapping!$P:$P,1,FALSE))))</f>
        <v>0</v>
      </c>
      <c r="B4618" s="180" t="str">
        <f t="shared" si="72"/>
        <v/>
      </c>
      <c r="E4618" s="183">
        <v>1</v>
      </c>
      <c r="F4618" t="s">
        <v>6548</v>
      </c>
      <c r="G4618" s="178">
        <v>1077973.1070573251</v>
      </c>
      <c r="H4618" t="s">
        <v>1266</v>
      </c>
      <c r="I4618" t="s">
        <v>2830</v>
      </c>
      <c r="J4618" s="178">
        <v>424788.482259257</v>
      </c>
      <c r="K4618" s="178">
        <v>217103.89351444331</v>
      </c>
      <c r="L4618" t="s">
        <v>5</v>
      </c>
      <c r="M4618" t="s">
        <v>21</v>
      </c>
      <c r="N4618" t="s">
        <v>2829</v>
      </c>
      <c r="O4618" t="s">
        <v>21</v>
      </c>
      <c r="P4618" t="s">
        <v>2835</v>
      </c>
      <c r="Q4618" t="s">
        <v>2834</v>
      </c>
      <c r="R4618" t="s">
        <v>1259</v>
      </c>
      <c r="S4618" t="s">
        <v>21</v>
      </c>
      <c r="T4618" t="s">
        <v>1259</v>
      </c>
      <c r="U4618" t="s">
        <v>1259</v>
      </c>
      <c r="V4618" t="s">
        <v>2834</v>
      </c>
      <c r="W4618" t="s">
        <v>1259</v>
      </c>
      <c r="X4618" t="s">
        <v>21</v>
      </c>
      <c r="Y4618" t="s">
        <v>1259</v>
      </c>
      <c r="Z4618" t="s">
        <v>21</v>
      </c>
      <c r="AA4618" t="s">
        <v>6549</v>
      </c>
      <c r="AB4618" t="s">
        <v>1259</v>
      </c>
      <c r="AC4618" t="s">
        <v>10414</v>
      </c>
      <c r="AD4618" s="178">
        <v>584492.45641029486</v>
      </c>
      <c r="AE4618" t="s">
        <v>816</v>
      </c>
      <c r="AF4618" s="178">
        <v>-288833.90722563892</v>
      </c>
      <c r="AG4618" s="178">
        <v>-574575.37599581596</v>
      </c>
      <c r="AH4618" s="178">
        <v>-355176.33879264281</v>
      </c>
      <c r="AI4618" t="s">
        <v>21</v>
      </c>
    </row>
    <row r="4619" spans="1:35" hidden="1" x14ac:dyDescent="0.25">
      <c r="A4619" s="179" t="b">
        <f>IF(E4619&lt;&gt;1,"",NOT(ISNA(VLOOKUP(P4619,Mapping!$P:$P,1,FALSE))))</f>
        <v>0</v>
      </c>
      <c r="B4619" s="180" t="str">
        <f t="shared" si="72"/>
        <v/>
      </c>
      <c r="E4619" s="183">
        <v>1</v>
      </c>
      <c r="F4619" t="s">
        <v>6548</v>
      </c>
      <c r="G4619" s="178">
        <v>864336.17678868503</v>
      </c>
      <c r="H4619" t="s">
        <v>1266</v>
      </c>
      <c r="I4619" t="s">
        <v>2830</v>
      </c>
      <c r="J4619" s="178">
        <v>340602.23793719319</v>
      </c>
      <c r="K4619" s="178">
        <v>174077.3940070406</v>
      </c>
      <c r="L4619" t="s">
        <v>5</v>
      </c>
      <c r="M4619" t="s">
        <v>21</v>
      </c>
      <c r="N4619" t="s">
        <v>2829</v>
      </c>
      <c r="O4619" t="s">
        <v>21</v>
      </c>
      <c r="P4619" t="s">
        <v>2836</v>
      </c>
      <c r="Q4619" t="s">
        <v>2837</v>
      </c>
      <c r="R4619" t="s">
        <v>1259</v>
      </c>
      <c r="S4619" t="s">
        <v>21</v>
      </c>
      <c r="T4619" t="s">
        <v>1259</v>
      </c>
      <c r="U4619" t="s">
        <v>1259</v>
      </c>
      <c r="V4619" t="s">
        <v>2837</v>
      </c>
      <c r="W4619" t="s">
        <v>1259</v>
      </c>
      <c r="X4619" t="s">
        <v>21</v>
      </c>
      <c r="Y4619" t="s">
        <v>1259</v>
      </c>
      <c r="Z4619" t="s">
        <v>21</v>
      </c>
      <c r="AA4619" t="s">
        <v>6549</v>
      </c>
      <c r="AB4619" t="s">
        <v>1259</v>
      </c>
      <c r="AC4619" t="s">
        <v>10415</v>
      </c>
      <c r="AD4619" s="178">
        <v>468655.45330217102</v>
      </c>
      <c r="AE4619" t="s">
        <v>816</v>
      </c>
      <c r="AF4619" s="178">
        <v>-231591.6728014166</v>
      </c>
      <c r="AG4619" s="178">
        <v>-460703.77870635979</v>
      </c>
      <c r="AH4619" s="178">
        <v>-284786.10157155851</v>
      </c>
      <c r="AI4619" t="s">
        <v>21</v>
      </c>
    </row>
    <row r="4620" spans="1:35" hidden="1" x14ac:dyDescent="0.25">
      <c r="A4620" s="179" t="b">
        <f>IF(E4620&lt;&gt;1,"",NOT(ISNA(VLOOKUP(P4620,Mapping!$P:$P,1,FALSE))))</f>
        <v>0</v>
      </c>
      <c r="B4620" s="180" t="str">
        <f t="shared" si="72"/>
        <v/>
      </c>
      <c r="E4620" s="183">
        <v>1</v>
      </c>
      <c r="F4620" t="s">
        <v>6550</v>
      </c>
      <c r="G4620" s="178">
        <v>1434331.2781970489</v>
      </c>
      <c r="H4620" t="s">
        <v>1266</v>
      </c>
      <c r="I4620" t="s">
        <v>303</v>
      </c>
      <c r="J4620" s="178">
        <v>403609.01529846032</v>
      </c>
      <c r="K4620" s="178">
        <v>278173.50688392721</v>
      </c>
      <c r="L4620" t="s">
        <v>5</v>
      </c>
      <c r="M4620" t="s">
        <v>21</v>
      </c>
      <c r="N4620" t="s">
        <v>2829</v>
      </c>
      <c r="O4620" t="s">
        <v>21</v>
      </c>
      <c r="P4620" t="s">
        <v>2831</v>
      </c>
      <c r="Q4620" t="s">
        <v>2832</v>
      </c>
      <c r="R4620" t="s">
        <v>1259</v>
      </c>
      <c r="S4620" t="s">
        <v>21</v>
      </c>
      <c r="T4620" t="s">
        <v>1259</v>
      </c>
      <c r="U4620" t="s">
        <v>1259</v>
      </c>
      <c r="V4620" t="s">
        <v>2832</v>
      </c>
      <c r="W4620" t="s">
        <v>1259</v>
      </c>
      <c r="X4620" t="s">
        <v>21</v>
      </c>
      <c r="Y4620" t="s">
        <v>1259</v>
      </c>
      <c r="Z4620" t="s">
        <v>21</v>
      </c>
      <c r="AA4620" t="s">
        <v>6551</v>
      </c>
      <c r="AB4620" t="s">
        <v>6552</v>
      </c>
      <c r="AC4620" t="s">
        <v>10416</v>
      </c>
      <c r="AD4620" s="178">
        <v>629542.77423914464</v>
      </c>
      <c r="AE4620" t="s">
        <v>814</v>
      </c>
      <c r="AF4620" s="178">
        <v>-662710.3956484322</v>
      </c>
      <c r="AG4620" s="178">
        <v>-654387.88302525785</v>
      </c>
      <c r="AH4620" s="178">
        <v>-404405.39451887761</v>
      </c>
      <c r="AI4620" t="s">
        <v>21</v>
      </c>
    </row>
    <row r="4621" spans="1:35" hidden="1" x14ac:dyDescent="0.25">
      <c r="A4621" s="179" t="b">
        <f>IF(E4621&lt;&gt;1,"",NOT(ISNA(VLOOKUP(P4621,Mapping!$P:$P,1,FALSE))))</f>
        <v>0</v>
      </c>
      <c r="B4621" s="180" t="str">
        <f t="shared" si="72"/>
        <v/>
      </c>
      <c r="E4621" s="183">
        <v>1</v>
      </c>
      <c r="F4621" t="s">
        <v>6550</v>
      </c>
      <c r="G4621" s="178">
        <v>1821430.399696792</v>
      </c>
      <c r="H4621" t="s">
        <v>1266</v>
      </c>
      <c r="I4621" t="s">
        <v>303</v>
      </c>
      <c r="J4621" s="178">
        <v>512535.52176619798</v>
      </c>
      <c r="K4621" s="178">
        <v>353247.32126425981</v>
      </c>
      <c r="L4621" t="s">
        <v>5</v>
      </c>
      <c r="M4621" t="s">
        <v>21</v>
      </c>
      <c r="N4621" t="s">
        <v>2829</v>
      </c>
      <c r="O4621" t="s">
        <v>21</v>
      </c>
      <c r="P4621" t="s">
        <v>2835</v>
      </c>
      <c r="Q4621" t="s">
        <v>2834</v>
      </c>
      <c r="R4621" t="s">
        <v>1259</v>
      </c>
      <c r="S4621" t="s">
        <v>21</v>
      </c>
      <c r="T4621" t="s">
        <v>1259</v>
      </c>
      <c r="U4621" t="s">
        <v>1259</v>
      </c>
      <c r="V4621" t="s">
        <v>2834</v>
      </c>
      <c r="W4621" t="s">
        <v>1259</v>
      </c>
      <c r="X4621" t="s">
        <v>21</v>
      </c>
      <c r="Y4621" t="s">
        <v>1259</v>
      </c>
      <c r="Z4621" t="s">
        <v>21</v>
      </c>
      <c r="AA4621" t="s">
        <v>6551</v>
      </c>
      <c r="AB4621" t="s">
        <v>6552</v>
      </c>
      <c r="AC4621" t="s">
        <v>6553</v>
      </c>
      <c r="AD4621" s="178">
        <v>799444.56649512378</v>
      </c>
      <c r="AE4621" t="s">
        <v>814</v>
      </c>
      <c r="AF4621" s="178">
        <v>-841563.50710446865</v>
      </c>
      <c r="AG4621" s="178">
        <v>-830994.9043526937</v>
      </c>
      <c r="AH4621" s="178">
        <v>-513546.82880788762</v>
      </c>
      <c r="AI4621" t="s">
        <v>21</v>
      </c>
    </row>
    <row r="4622" spans="1:35" hidden="1" x14ac:dyDescent="0.25">
      <c r="A4622" s="179" t="b">
        <f>IF(E4622&lt;&gt;1,"",NOT(ISNA(VLOOKUP(P4622,Mapping!$P:$P,1,FALSE))))</f>
        <v>0</v>
      </c>
      <c r="B4622" s="180" t="str">
        <f t="shared" si="72"/>
        <v/>
      </c>
      <c r="E4622" s="183">
        <v>1</v>
      </c>
      <c r="F4622" t="s">
        <v>6554</v>
      </c>
      <c r="G4622" s="178">
        <v>234539.48200375019</v>
      </c>
      <c r="H4622" t="s">
        <v>1266</v>
      </c>
      <c r="I4622" t="s">
        <v>797</v>
      </c>
      <c r="J4622" s="178">
        <v>67222.783075125742</v>
      </c>
      <c r="K4622" s="178">
        <v>5809.8262568570244</v>
      </c>
      <c r="L4622" t="s">
        <v>5</v>
      </c>
      <c r="M4622" t="s">
        <v>21</v>
      </c>
      <c r="N4622" t="s">
        <v>2829</v>
      </c>
      <c r="O4622" t="s">
        <v>21</v>
      </c>
      <c r="P4622" t="s">
        <v>2831</v>
      </c>
      <c r="Q4622" t="s">
        <v>2832</v>
      </c>
      <c r="R4622" t="s">
        <v>1259</v>
      </c>
      <c r="S4622" t="s">
        <v>21</v>
      </c>
      <c r="T4622" t="s">
        <v>1259</v>
      </c>
      <c r="U4622" t="s">
        <v>1259</v>
      </c>
      <c r="V4622" t="s">
        <v>2832</v>
      </c>
      <c r="W4622" t="s">
        <v>1259</v>
      </c>
      <c r="X4622" t="s">
        <v>21</v>
      </c>
      <c r="Y4622" t="s">
        <v>1259</v>
      </c>
      <c r="Z4622" t="s">
        <v>21</v>
      </c>
      <c r="AA4622" t="s">
        <v>6555</v>
      </c>
      <c r="AB4622" t="s">
        <v>1259</v>
      </c>
      <c r="AC4622" t="s">
        <v>7067</v>
      </c>
      <c r="AD4622" s="178">
        <v>111822.8354224233</v>
      </c>
      <c r="AE4622" t="s">
        <v>817</v>
      </c>
      <c r="AF4622" s="178">
        <v>-83448.017147537437</v>
      </c>
      <c r="AG4622" s="178">
        <v>133586.4325830024</v>
      </c>
      <c r="AH4622" s="178">
        <v>42100.310801140593</v>
      </c>
      <c r="AI4622" t="s">
        <v>21</v>
      </c>
    </row>
    <row r="4623" spans="1:35" hidden="1" x14ac:dyDescent="0.25">
      <c r="A4623" s="179" t="b">
        <f>IF(E4623&lt;&gt;1,"",NOT(ISNA(VLOOKUP(P4623,Mapping!$P:$P,1,FALSE))))</f>
        <v>0</v>
      </c>
      <c r="B4623" s="180" t="str">
        <f t="shared" si="72"/>
        <v/>
      </c>
      <c r="E4623" s="183">
        <v>1</v>
      </c>
      <c r="F4623" t="s">
        <v>6556</v>
      </c>
      <c r="G4623" s="178">
        <v>350245.55394094798</v>
      </c>
      <c r="H4623" t="s">
        <v>1266</v>
      </c>
      <c r="I4623" t="s">
        <v>797</v>
      </c>
      <c r="J4623" s="178">
        <v>120601.9875262992</v>
      </c>
      <c r="K4623" s="178">
        <v>52471.73168685579</v>
      </c>
      <c r="L4623" t="s">
        <v>5</v>
      </c>
      <c r="M4623" t="s">
        <v>21</v>
      </c>
      <c r="N4623" t="s">
        <v>2829</v>
      </c>
      <c r="O4623" t="s">
        <v>21</v>
      </c>
      <c r="P4623" t="s">
        <v>2831</v>
      </c>
      <c r="Q4623" t="s">
        <v>2832</v>
      </c>
      <c r="R4623" t="s">
        <v>1259</v>
      </c>
      <c r="S4623" t="s">
        <v>21</v>
      </c>
      <c r="T4623" t="s">
        <v>1259</v>
      </c>
      <c r="U4623" t="s">
        <v>1259</v>
      </c>
      <c r="V4623" t="s">
        <v>2832</v>
      </c>
      <c r="W4623" t="s">
        <v>1259</v>
      </c>
      <c r="X4623" t="s">
        <v>21</v>
      </c>
      <c r="Y4623" t="s">
        <v>1259</v>
      </c>
      <c r="Z4623" t="s">
        <v>21</v>
      </c>
      <c r="AA4623" t="s">
        <v>6557</v>
      </c>
      <c r="AB4623" t="s">
        <v>1259</v>
      </c>
      <c r="AC4623" t="s">
        <v>6800</v>
      </c>
      <c r="AD4623" s="178">
        <v>185047.7265599496</v>
      </c>
      <c r="AE4623" t="s">
        <v>807</v>
      </c>
      <c r="AF4623" s="178">
        <v>-118812.86957200451</v>
      </c>
      <c r="AG4623" s="178">
        <v>-15248.80274855276</v>
      </c>
      <c r="AH4623" s="178">
        <v>-117502.0050876702</v>
      </c>
      <c r="AI4623" t="s">
        <v>21</v>
      </c>
    </row>
    <row r="4624" spans="1:35" hidden="1" x14ac:dyDescent="0.25">
      <c r="A4624" s="179" t="b">
        <f>IF(E4624&lt;&gt;1,"",NOT(ISNA(VLOOKUP(P4624,Mapping!$P:$P,1,FALSE))))</f>
        <v>0</v>
      </c>
      <c r="B4624" s="180" t="str">
        <f t="shared" si="72"/>
        <v/>
      </c>
      <c r="E4624" s="183">
        <v>1</v>
      </c>
      <c r="F4624" t="s">
        <v>6558</v>
      </c>
      <c r="G4624" s="178">
        <v>226039.21447926431</v>
      </c>
      <c r="H4624" t="s">
        <v>1266</v>
      </c>
      <c r="I4624" t="s">
        <v>3223</v>
      </c>
      <c r="J4624" s="178">
        <v>97531.566658603333</v>
      </c>
      <c r="K4624" s="178">
        <v>46151.085466466197</v>
      </c>
      <c r="L4624" t="s">
        <v>5</v>
      </c>
      <c r="M4624" t="s">
        <v>21</v>
      </c>
      <c r="N4624" t="s">
        <v>2829</v>
      </c>
      <c r="O4624" t="s">
        <v>21</v>
      </c>
      <c r="P4624" t="s">
        <v>2831</v>
      </c>
      <c r="Q4624" t="s">
        <v>2832</v>
      </c>
      <c r="R4624" t="s">
        <v>1259</v>
      </c>
      <c r="S4624" t="s">
        <v>21</v>
      </c>
      <c r="T4624" t="s">
        <v>1259</v>
      </c>
      <c r="U4624" t="s">
        <v>1259</v>
      </c>
      <c r="V4624" t="s">
        <v>2832</v>
      </c>
      <c r="W4624" t="s">
        <v>1259</v>
      </c>
      <c r="X4624" t="s">
        <v>21</v>
      </c>
      <c r="Y4624" t="s">
        <v>1259</v>
      </c>
      <c r="Z4624" t="s">
        <v>21</v>
      </c>
      <c r="AA4624" t="s">
        <v>6559</v>
      </c>
      <c r="AB4624" t="s">
        <v>1259</v>
      </c>
      <c r="AC4624" t="s">
        <v>10417</v>
      </c>
      <c r="AD4624" s="178">
        <v>161447.23597482959</v>
      </c>
      <c r="AE4624" t="s">
        <v>813</v>
      </c>
      <c r="AF4624" s="178">
        <v>-132198.82819562181</v>
      </c>
      <c r="AG4624" s="178">
        <v>-99792.194451217569</v>
      </c>
      <c r="AH4624" s="178">
        <v>-57388.971590345063</v>
      </c>
      <c r="AI4624" t="s">
        <v>21</v>
      </c>
    </row>
    <row r="4625" spans="1:35" hidden="1" x14ac:dyDescent="0.25">
      <c r="A4625" s="179" t="b">
        <f>IF(E4625&lt;&gt;1,"",NOT(ISNA(VLOOKUP(P4625,Mapping!$P:$P,1,FALSE))))</f>
        <v>0</v>
      </c>
      <c r="B4625" s="180" t="str">
        <f t="shared" si="72"/>
        <v/>
      </c>
      <c r="E4625" s="183">
        <v>1</v>
      </c>
      <c r="F4625" t="s">
        <v>6558</v>
      </c>
      <c r="G4625" s="178">
        <v>791036.28622571914</v>
      </c>
      <c r="H4625" t="s">
        <v>1266</v>
      </c>
      <c r="I4625" t="s">
        <v>3223</v>
      </c>
      <c r="J4625" s="178">
        <v>341316.91908916639</v>
      </c>
      <c r="K4625" s="178">
        <v>161508.18492615191</v>
      </c>
      <c r="L4625" t="s">
        <v>5</v>
      </c>
      <c r="M4625" t="s">
        <v>21</v>
      </c>
      <c r="N4625" t="s">
        <v>2829</v>
      </c>
      <c r="O4625" t="s">
        <v>21</v>
      </c>
      <c r="P4625" t="s">
        <v>2833</v>
      </c>
      <c r="Q4625" t="s">
        <v>2834</v>
      </c>
      <c r="R4625" t="s">
        <v>1259</v>
      </c>
      <c r="S4625" t="s">
        <v>21</v>
      </c>
      <c r="T4625" t="s">
        <v>1259</v>
      </c>
      <c r="U4625" t="s">
        <v>1259</v>
      </c>
      <c r="V4625" t="s">
        <v>2834</v>
      </c>
      <c r="W4625" t="s">
        <v>1259</v>
      </c>
      <c r="X4625" t="s">
        <v>21</v>
      </c>
      <c r="Y4625" t="s">
        <v>1259</v>
      </c>
      <c r="Z4625" t="s">
        <v>21</v>
      </c>
      <c r="AA4625" t="s">
        <v>6559</v>
      </c>
      <c r="AB4625" t="s">
        <v>1259</v>
      </c>
      <c r="AC4625" t="s">
        <v>10418</v>
      </c>
      <c r="AD4625" s="178">
        <v>564993.2126208652</v>
      </c>
      <c r="AE4625" t="s">
        <v>813</v>
      </c>
      <c r="AF4625" s="178">
        <v>-462636.84971728473</v>
      </c>
      <c r="AG4625" s="178">
        <v>-349228.10661354259</v>
      </c>
      <c r="AH4625" s="178">
        <v>-200835.76675720711</v>
      </c>
      <c r="AI4625" t="s">
        <v>21</v>
      </c>
    </row>
    <row r="4626" spans="1:35" hidden="1" x14ac:dyDescent="0.25">
      <c r="A4626" s="179" t="b">
        <f>IF(E4626&lt;&gt;1,"",NOT(ISNA(VLOOKUP(P4626,Mapping!$P:$P,1,FALSE))))</f>
        <v>0</v>
      </c>
      <c r="B4626" s="180" t="str">
        <f t="shared" si="72"/>
        <v/>
      </c>
      <c r="E4626" s="183">
        <v>1</v>
      </c>
      <c r="F4626" t="s">
        <v>6560</v>
      </c>
      <c r="G4626" s="178">
        <v>309484.10070538678</v>
      </c>
      <c r="H4626" t="s">
        <v>1266</v>
      </c>
      <c r="I4626" t="s">
        <v>797</v>
      </c>
      <c r="J4626" s="178">
        <v>104941.3972772228</v>
      </c>
      <c r="K4626" s="178">
        <v>52013.095543715921</v>
      </c>
      <c r="L4626" t="s">
        <v>5</v>
      </c>
      <c r="M4626" t="s">
        <v>21</v>
      </c>
      <c r="N4626" t="s">
        <v>2829</v>
      </c>
      <c r="O4626" t="s">
        <v>21</v>
      </c>
      <c r="P4626" t="s">
        <v>2831</v>
      </c>
      <c r="Q4626" t="s">
        <v>2832</v>
      </c>
      <c r="R4626" t="s">
        <v>1259</v>
      </c>
      <c r="S4626" t="s">
        <v>21</v>
      </c>
      <c r="T4626" t="s">
        <v>1259</v>
      </c>
      <c r="U4626" t="s">
        <v>1259</v>
      </c>
      <c r="V4626" t="s">
        <v>2832</v>
      </c>
      <c r="W4626" t="s">
        <v>1259</v>
      </c>
      <c r="X4626" t="s">
        <v>21</v>
      </c>
      <c r="Y4626" t="s">
        <v>1259</v>
      </c>
      <c r="Z4626" t="s">
        <v>21</v>
      </c>
      <c r="AA4626" t="s">
        <v>6561</v>
      </c>
      <c r="AB4626" t="s">
        <v>1259</v>
      </c>
      <c r="AC4626" t="s">
        <v>10223</v>
      </c>
      <c r="AD4626" s="178">
        <v>173016.2462635155</v>
      </c>
      <c r="AE4626" t="s">
        <v>814</v>
      </c>
      <c r="AF4626" s="178">
        <v>-80604.161661577498</v>
      </c>
      <c r="AG4626" s="178">
        <v>-232060.51047370161</v>
      </c>
      <c r="AH4626" s="178">
        <v>-78446.755745059054</v>
      </c>
      <c r="AI4626" t="s">
        <v>21</v>
      </c>
    </row>
    <row r="4627" spans="1:35" hidden="1" x14ac:dyDescent="0.25">
      <c r="A4627" s="179" t="b">
        <f>IF(E4627&lt;&gt;1,"",NOT(ISNA(VLOOKUP(P4627,Mapping!$P:$P,1,FALSE))))</f>
        <v>0</v>
      </c>
      <c r="B4627" s="180" t="str">
        <f t="shared" si="72"/>
        <v/>
      </c>
      <c r="E4627" s="183">
        <v>1</v>
      </c>
      <c r="F4627" t="s">
        <v>6560</v>
      </c>
      <c r="G4627" s="178">
        <v>221605.89927052389</v>
      </c>
      <c r="H4627" t="s">
        <v>1266</v>
      </c>
      <c r="I4627" t="s">
        <v>797</v>
      </c>
      <c r="J4627" s="178">
        <v>75143.222741715348</v>
      </c>
      <c r="K4627" s="178">
        <v>37243.944957228712</v>
      </c>
      <c r="L4627" t="s">
        <v>5</v>
      </c>
      <c r="M4627" t="s">
        <v>21</v>
      </c>
      <c r="N4627" t="s">
        <v>2829</v>
      </c>
      <c r="O4627" t="s">
        <v>21</v>
      </c>
      <c r="P4627" t="s">
        <v>2836</v>
      </c>
      <c r="Q4627" t="s">
        <v>2837</v>
      </c>
      <c r="R4627" t="s">
        <v>1259</v>
      </c>
      <c r="S4627" t="s">
        <v>21</v>
      </c>
      <c r="T4627" t="s">
        <v>1259</v>
      </c>
      <c r="U4627" t="s">
        <v>1259</v>
      </c>
      <c r="V4627" t="s">
        <v>2837</v>
      </c>
      <c r="W4627" t="s">
        <v>1259</v>
      </c>
      <c r="X4627" t="s">
        <v>21</v>
      </c>
      <c r="Y4627" t="s">
        <v>1259</v>
      </c>
      <c r="Z4627" t="s">
        <v>21</v>
      </c>
      <c r="AA4627" t="s">
        <v>6561</v>
      </c>
      <c r="AB4627" t="s">
        <v>1259</v>
      </c>
      <c r="AC4627" t="s">
        <v>5876</v>
      </c>
      <c r="AD4627" s="178">
        <v>123888.1763368378</v>
      </c>
      <c r="AE4627" t="s">
        <v>814</v>
      </c>
      <c r="AF4627" s="178">
        <v>-57716.560202117224</v>
      </c>
      <c r="AG4627" s="178">
        <v>-166166.7852774653</v>
      </c>
      <c r="AH4627" s="178">
        <v>-56171.751027326223</v>
      </c>
      <c r="AI4627" t="s">
        <v>21</v>
      </c>
    </row>
    <row r="4628" spans="1:35" hidden="1" x14ac:dyDescent="0.25">
      <c r="A4628" s="179" t="b">
        <f>IF(E4628&lt;&gt;1,"",NOT(ISNA(VLOOKUP(P4628,Mapping!$P:$P,1,FALSE))))</f>
        <v>0</v>
      </c>
      <c r="B4628" s="180" t="str">
        <f t="shared" si="72"/>
        <v/>
      </c>
      <c r="E4628" s="183">
        <v>1</v>
      </c>
      <c r="F4628" t="s">
        <v>6562</v>
      </c>
      <c r="G4628" s="178">
        <v>240874.8345214485</v>
      </c>
      <c r="H4628" t="s">
        <v>1266</v>
      </c>
      <c r="I4628" t="s">
        <v>797</v>
      </c>
      <c r="J4628" s="178">
        <v>80591.091470201034</v>
      </c>
      <c r="K4628" s="178">
        <v>39293.897560449157</v>
      </c>
      <c r="L4628" t="s">
        <v>5</v>
      </c>
      <c r="M4628" t="s">
        <v>21</v>
      </c>
      <c r="N4628" t="s">
        <v>2829</v>
      </c>
      <c r="O4628" t="s">
        <v>21</v>
      </c>
      <c r="P4628" t="s">
        <v>2831</v>
      </c>
      <c r="Q4628" t="s">
        <v>2832</v>
      </c>
      <c r="R4628" t="s">
        <v>1259</v>
      </c>
      <c r="S4628" t="s">
        <v>21</v>
      </c>
      <c r="T4628" t="s">
        <v>1259</v>
      </c>
      <c r="U4628" t="s">
        <v>1259</v>
      </c>
      <c r="V4628" t="s">
        <v>2832</v>
      </c>
      <c r="W4628" t="s">
        <v>1259</v>
      </c>
      <c r="X4628" t="s">
        <v>21</v>
      </c>
      <c r="Y4628" t="s">
        <v>1259</v>
      </c>
      <c r="Z4628" t="s">
        <v>21</v>
      </c>
      <c r="AA4628" t="s">
        <v>6563</v>
      </c>
      <c r="AB4628" t="s">
        <v>1259</v>
      </c>
      <c r="AC4628" t="s">
        <v>5562</v>
      </c>
      <c r="AD4628" s="178">
        <v>122585.4275891943</v>
      </c>
      <c r="AE4628" t="s">
        <v>816</v>
      </c>
      <c r="AF4628" s="178">
        <v>-108840.929650094</v>
      </c>
      <c r="AG4628" s="178">
        <v>-18691.852468069788</v>
      </c>
      <c r="AH4628" s="178">
        <v>-95409.416680244438</v>
      </c>
      <c r="AI4628" t="s">
        <v>21</v>
      </c>
    </row>
    <row r="4629" spans="1:35" hidden="1" x14ac:dyDescent="0.25">
      <c r="A4629" s="179" t="b">
        <f>IF(E4629&lt;&gt;1,"",NOT(ISNA(VLOOKUP(P4629,Mapping!$P:$P,1,FALSE))))</f>
        <v>0</v>
      </c>
      <c r="B4629" s="180" t="str">
        <f t="shared" si="72"/>
        <v/>
      </c>
      <c r="E4629" s="183">
        <v>1</v>
      </c>
      <c r="F4629" t="s">
        <v>6562</v>
      </c>
      <c r="G4629" s="178">
        <v>340978.66185503738</v>
      </c>
      <c r="H4629" t="s">
        <v>1266</v>
      </c>
      <c r="I4629" t="s">
        <v>797</v>
      </c>
      <c r="J4629" s="178">
        <v>114083.4931201547</v>
      </c>
      <c r="K4629" s="178">
        <v>55623.829014142189</v>
      </c>
      <c r="L4629" t="s">
        <v>5</v>
      </c>
      <c r="M4629" t="s">
        <v>21</v>
      </c>
      <c r="N4629" t="s">
        <v>2829</v>
      </c>
      <c r="O4629" t="s">
        <v>21</v>
      </c>
      <c r="P4629" t="s">
        <v>2851</v>
      </c>
      <c r="Q4629" t="s">
        <v>2834</v>
      </c>
      <c r="R4629" t="s">
        <v>1259</v>
      </c>
      <c r="S4629" t="s">
        <v>21</v>
      </c>
      <c r="T4629" t="s">
        <v>1259</v>
      </c>
      <c r="U4629" t="s">
        <v>1259</v>
      </c>
      <c r="V4629" t="s">
        <v>2834</v>
      </c>
      <c r="W4629" t="s">
        <v>1259</v>
      </c>
      <c r="X4629" t="s">
        <v>21</v>
      </c>
      <c r="Y4629" t="s">
        <v>1259</v>
      </c>
      <c r="Z4629" t="s">
        <v>21</v>
      </c>
      <c r="AA4629" t="s">
        <v>6563</v>
      </c>
      <c r="AB4629" t="s">
        <v>1259</v>
      </c>
      <c r="AC4629" t="s">
        <v>7134</v>
      </c>
      <c r="AD4629" s="178">
        <v>173530.0208730154</v>
      </c>
      <c r="AE4629" t="s">
        <v>816</v>
      </c>
      <c r="AF4629" s="178">
        <v>-154073.52379039279</v>
      </c>
      <c r="AG4629" s="178">
        <v>-26459.89505220269</v>
      </c>
      <c r="AH4629" s="178">
        <v>-135060.08335255389</v>
      </c>
      <c r="AI4629" t="s">
        <v>21</v>
      </c>
    </row>
    <row r="4630" spans="1:35" hidden="1" x14ac:dyDescent="0.25">
      <c r="A4630" s="179" t="b">
        <f>IF(E4630&lt;&gt;1,"",NOT(ISNA(VLOOKUP(P4630,Mapping!$P:$P,1,FALSE))))</f>
        <v>0</v>
      </c>
      <c r="B4630" s="180" t="str">
        <f t="shared" si="72"/>
        <v/>
      </c>
      <c r="E4630" s="183">
        <v>1</v>
      </c>
      <c r="F4630" t="s">
        <v>6562</v>
      </c>
      <c r="G4630" s="178">
        <v>1332632.201378403</v>
      </c>
      <c r="H4630" t="s">
        <v>1266</v>
      </c>
      <c r="I4630" t="s">
        <v>797</v>
      </c>
      <c r="J4630" s="178">
        <v>445867.59696500818</v>
      </c>
      <c r="K4630" s="178">
        <v>217392.21247728949</v>
      </c>
      <c r="L4630" t="s">
        <v>5</v>
      </c>
      <c r="M4630" t="s">
        <v>21</v>
      </c>
      <c r="N4630" t="s">
        <v>2829</v>
      </c>
      <c r="O4630" t="s">
        <v>21</v>
      </c>
      <c r="P4630" t="s">
        <v>2836</v>
      </c>
      <c r="Q4630" t="s">
        <v>2837</v>
      </c>
      <c r="R4630" t="s">
        <v>1259</v>
      </c>
      <c r="S4630" t="s">
        <v>21</v>
      </c>
      <c r="T4630" t="s">
        <v>1259</v>
      </c>
      <c r="U4630" t="s">
        <v>1259</v>
      </c>
      <c r="V4630" t="s">
        <v>2837</v>
      </c>
      <c r="W4630" t="s">
        <v>1259</v>
      </c>
      <c r="X4630" t="s">
        <v>21</v>
      </c>
      <c r="Y4630" t="s">
        <v>1259</v>
      </c>
      <c r="Z4630" t="s">
        <v>21</v>
      </c>
      <c r="AA4630" t="s">
        <v>6563</v>
      </c>
      <c r="AB4630" t="s">
        <v>1259</v>
      </c>
      <c r="AC4630" t="s">
        <v>2820</v>
      </c>
      <c r="AD4630" s="178">
        <v>678199.89809086721</v>
      </c>
      <c r="AE4630" t="s">
        <v>816</v>
      </c>
      <c r="AF4630" s="178">
        <v>-602158.9094927276</v>
      </c>
      <c r="AG4630" s="178">
        <v>-103412.06690126911</v>
      </c>
      <c r="AH4630" s="178">
        <v>-527849.50007511873</v>
      </c>
      <c r="AI4630" t="s">
        <v>21</v>
      </c>
    </row>
    <row r="4631" spans="1:35" hidden="1" x14ac:dyDescent="0.25">
      <c r="A4631" s="179" t="b">
        <f>IF(E4631&lt;&gt;1,"",NOT(ISNA(VLOOKUP(P4631,Mapping!$P:$P,1,FALSE))))</f>
        <v>0</v>
      </c>
      <c r="B4631" s="180" t="str">
        <f t="shared" si="72"/>
        <v/>
      </c>
      <c r="E4631" s="183">
        <v>1</v>
      </c>
      <c r="F4631" t="s">
        <v>6564</v>
      </c>
      <c r="G4631" s="178">
        <v>1828861.0843847869</v>
      </c>
      <c r="H4631" t="s">
        <v>1266</v>
      </c>
      <c r="I4631" t="s">
        <v>303</v>
      </c>
      <c r="J4631" s="178">
        <v>466756.95375837729</v>
      </c>
      <c r="K4631" s="178">
        <v>294836.0581675446</v>
      </c>
      <c r="L4631" t="s">
        <v>5</v>
      </c>
      <c r="M4631" t="s">
        <v>21</v>
      </c>
      <c r="N4631" t="s">
        <v>2829</v>
      </c>
      <c r="O4631" t="s">
        <v>21</v>
      </c>
      <c r="P4631" t="s">
        <v>2831</v>
      </c>
      <c r="Q4631" t="s">
        <v>2832</v>
      </c>
      <c r="R4631" t="s">
        <v>1259</v>
      </c>
      <c r="S4631" t="s">
        <v>21</v>
      </c>
      <c r="T4631" t="s">
        <v>1259</v>
      </c>
      <c r="U4631" t="s">
        <v>1259</v>
      </c>
      <c r="V4631" t="s">
        <v>2832</v>
      </c>
      <c r="W4631" t="s">
        <v>1259</v>
      </c>
      <c r="X4631" t="s">
        <v>21</v>
      </c>
      <c r="Y4631" t="s">
        <v>1259</v>
      </c>
      <c r="Z4631" t="s">
        <v>21</v>
      </c>
      <c r="AA4631" t="s">
        <v>6565</v>
      </c>
      <c r="AB4631" t="s">
        <v>6566</v>
      </c>
      <c r="AC4631" t="s">
        <v>10419</v>
      </c>
      <c r="AD4631" s="178">
        <v>707549.93448071997</v>
      </c>
      <c r="AE4631" t="s">
        <v>807</v>
      </c>
      <c r="AF4631" s="178">
        <v>-244610.04631840179</v>
      </c>
      <c r="AG4631" s="178">
        <v>629286.34148308565</v>
      </c>
      <c r="AH4631" s="178">
        <v>-699074.89199794014</v>
      </c>
      <c r="AI4631" t="s">
        <v>21</v>
      </c>
    </row>
    <row r="4632" spans="1:35" hidden="1" x14ac:dyDescent="0.25">
      <c r="A4632" s="179" t="b">
        <f>IF(E4632&lt;&gt;1,"",NOT(ISNA(VLOOKUP(P4632,Mapping!$P:$P,1,FALSE))))</f>
        <v>0</v>
      </c>
      <c r="B4632" s="180" t="str">
        <f t="shared" si="72"/>
        <v/>
      </c>
      <c r="E4632" s="183">
        <v>1</v>
      </c>
      <c r="F4632" t="s">
        <v>6567</v>
      </c>
      <c r="G4632" s="178">
        <v>309840.76239472692</v>
      </c>
      <c r="H4632" t="s">
        <v>1266</v>
      </c>
      <c r="I4632" t="s">
        <v>402</v>
      </c>
      <c r="J4632" s="178">
        <v>167637.26618399899</v>
      </c>
      <c r="K4632" s="178">
        <v>73286.18010615329</v>
      </c>
      <c r="L4632" t="s">
        <v>5</v>
      </c>
      <c r="M4632" t="s">
        <v>21</v>
      </c>
      <c r="N4632" t="s">
        <v>2829</v>
      </c>
      <c r="O4632" t="s">
        <v>21</v>
      </c>
      <c r="P4632" t="s">
        <v>2831</v>
      </c>
      <c r="Q4632" t="s">
        <v>2832</v>
      </c>
      <c r="R4632" t="s">
        <v>1259</v>
      </c>
      <c r="S4632" t="s">
        <v>21</v>
      </c>
      <c r="T4632" t="s">
        <v>1259</v>
      </c>
      <c r="U4632" t="s">
        <v>1259</v>
      </c>
      <c r="V4632" t="s">
        <v>2832</v>
      </c>
      <c r="W4632" t="s">
        <v>1259</v>
      </c>
      <c r="X4632" t="s">
        <v>21</v>
      </c>
      <c r="Y4632" t="s">
        <v>1259</v>
      </c>
      <c r="Z4632" t="s">
        <v>21</v>
      </c>
      <c r="AA4632" t="s">
        <v>6568</v>
      </c>
      <c r="AB4632" t="s">
        <v>1259</v>
      </c>
      <c r="AC4632" t="s">
        <v>10420</v>
      </c>
      <c r="AD4632" s="178">
        <v>257734.7909015521</v>
      </c>
      <c r="AE4632" t="s">
        <v>807</v>
      </c>
      <c r="AF4632" s="178">
        <v>-110781.7750726853</v>
      </c>
      <c r="AG4632" s="178">
        <v>-187958.70851441301</v>
      </c>
      <c r="AH4632" s="178">
        <v>-89954.023157981166</v>
      </c>
      <c r="AI4632" t="s">
        <v>21</v>
      </c>
    </row>
    <row r="4633" spans="1:35" hidden="1" x14ac:dyDescent="0.25">
      <c r="A4633" s="179" t="b">
        <f>IF(E4633&lt;&gt;1,"",NOT(ISNA(VLOOKUP(P4633,Mapping!$P:$P,1,FALSE))))</f>
        <v>0</v>
      </c>
      <c r="B4633" s="180" t="str">
        <f t="shared" si="72"/>
        <v/>
      </c>
      <c r="E4633" s="183">
        <v>1</v>
      </c>
      <c r="F4633" t="s">
        <v>10421</v>
      </c>
      <c r="G4633" s="178">
        <v>290988.6853115909</v>
      </c>
      <c r="H4633" t="s">
        <v>1266</v>
      </c>
      <c r="I4633" t="s">
        <v>2920</v>
      </c>
      <c r="J4633" s="178">
        <v>149908.58383802671</v>
      </c>
      <c r="K4633" s="178">
        <v>55557.124317095433</v>
      </c>
      <c r="L4633" t="s">
        <v>5</v>
      </c>
      <c r="M4633" t="s">
        <v>21</v>
      </c>
      <c r="N4633" t="s">
        <v>2829</v>
      </c>
      <c r="O4633" t="s">
        <v>21</v>
      </c>
      <c r="P4633" t="s">
        <v>2831</v>
      </c>
      <c r="Q4633" t="s">
        <v>2832</v>
      </c>
      <c r="R4633" t="s">
        <v>1259</v>
      </c>
      <c r="S4633" t="s">
        <v>21</v>
      </c>
      <c r="T4633" t="s">
        <v>1259</v>
      </c>
      <c r="U4633" t="s">
        <v>1259</v>
      </c>
      <c r="V4633" t="s">
        <v>2832</v>
      </c>
      <c r="W4633" t="s">
        <v>1259</v>
      </c>
      <c r="X4633" t="s">
        <v>21</v>
      </c>
      <c r="Y4633" t="s">
        <v>1259</v>
      </c>
      <c r="Z4633" t="s">
        <v>21</v>
      </c>
      <c r="AA4633" t="s">
        <v>10422</v>
      </c>
      <c r="AB4633" t="s">
        <v>1259</v>
      </c>
      <c r="AC4633" t="s">
        <v>10423</v>
      </c>
      <c r="AD4633" s="178">
        <v>192321.12707630091</v>
      </c>
      <c r="AE4633" t="s">
        <v>808</v>
      </c>
      <c r="AF4633" s="178">
        <v>182.9150663504843</v>
      </c>
      <c r="AG4633" s="178">
        <v>55577.524722074158</v>
      </c>
      <c r="AH4633" s="178">
        <v>-72263.437005316053</v>
      </c>
      <c r="AI4633" t="s">
        <v>21</v>
      </c>
    </row>
    <row r="4634" spans="1:35" hidden="1" x14ac:dyDescent="0.25">
      <c r="A4634" s="179" t="b">
        <f>IF(E4634&lt;&gt;1,"",NOT(ISNA(VLOOKUP(P4634,Mapping!$P:$P,1,FALSE))))</f>
        <v>0</v>
      </c>
      <c r="B4634" s="180" t="str">
        <f t="shared" si="72"/>
        <v/>
      </c>
      <c r="E4634" s="183">
        <v>1</v>
      </c>
      <c r="F4634" t="s">
        <v>6569</v>
      </c>
      <c r="G4634" s="178">
        <v>935063.45150337985</v>
      </c>
      <c r="H4634" t="s">
        <v>1266</v>
      </c>
      <c r="I4634" t="s">
        <v>303</v>
      </c>
      <c r="J4634" s="178">
        <v>342967.44536110113</v>
      </c>
      <c r="K4634" s="178">
        <v>221387.47010203649</v>
      </c>
      <c r="L4634" t="s">
        <v>5</v>
      </c>
      <c r="M4634" t="s">
        <v>21</v>
      </c>
      <c r="N4634" t="s">
        <v>2829</v>
      </c>
      <c r="O4634" t="s">
        <v>21</v>
      </c>
      <c r="P4634" t="s">
        <v>2831</v>
      </c>
      <c r="Q4634" t="s">
        <v>2832</v>
      </c>
      <c r="R4634" t="s">
        <v>1259</v>
      </c>
      <c r="S4634" t="s">
        <v>21</v>
      </c>
      <c r="T4634" t="s">
        <v>1259</v>
      </c>
      <c r="U4634" t="s">
        <v>1259</v>
      </c>
      <c r="V4634" t="s">
        <v>2832</v>
      </c>
      <c r="W4634" t="s">
        <v>1259</v>
      </c>
      <c r="X4634" t="s">
        <v>21</v>
      </c>
      <c r="Y4634" t="s">
        <v>1259</v>
      </c>
      <c r="Z4634" t="s">
        <v>21</v>
      </c>
      <c r="AA4634" t="s">
        <v>6570</v>
      </c>
      <c r="AB4634" t="s">
        <v>6571</v>
      </c>
      <c r="AC4634" t="s">
        <v>7262</v>
      </c>
      <c r="AD4634" s="178">
        <v>558292.64089788008</v>
      </c>
      <c r="AE4634" t="s">
        <v>816</v>
      </c>
      <c r="AF4634" s="178">
        <v>-299558.4925075043</v>
      </c>
      <c r="AG4634" s="178">
        <v>31348.222172196842</v>
      </c>
      <c r="AH4634" s="178">
        <v>-165874.92776980059</v>
      </c>
      <c r="AI4634" t="s">
        <v>21</v>
      </c>
    </row>
    <row r="4635" spans="1:35" hidden="1" x14ac:dyDescent="0.25">
      <c r="A4635" s="179" t="b">
        <f>IF(E4635&lt;&gt;1,"",NOT(ISNA(VLOOKUP(P4635,Mapping!$P:$P,1,FALSE))))</f>
        <v>0</v>
      </c>
      <c r="B4635" s="180" t="str">
        <f t="shared" si="72"/>
        <v/>
      </c>
      <c r="E4635" s="183">
        <v>1</v>
      </c>
      <c r="F4635" t="s">
        <v>6572</v>
      </c>
      <c r="G4635" s="178">
        <v>248732.15826209931</v>
      </c>
      <c r="H4635" t="s">
        <v>1266</v>
      </c>
      <c r="I4635" t="s">
        <v>797</v>
      </c>
      <c r="J4635" s="178">
        <v>84325.498735018686</v>
      </c>
      <c r="K4635" s="178">
        <v>9802.6802608006019</v>
      </c>
      <c r="L4635" t="s">
        <v>5</v>
      </c>
      <c r="M4635" t="s">
        <v>21</v>
      </c>
      <c r="N4635" t="s">
        <v>2829</v>
      </c>
      <c r="O4635" t="s">
        <v>21</v>
      </c>
      <c r="P4635" t="s">
        <v>2831</v>
      </c>
      <c r="Q4635" t="s">
        <v>2832</v>
      </c>
      <c r="R4635" t="s">
        <v>1259</v>
      </c>
      <c r="S4635" t="s">
        <v>21</v>
      </c>
      <c r="T4635" t="s">
        <v>1259</v>
      </c>
      <c r="U4635" t="s">
        <v>1259</v>
      </c>
      <c r="V4635" t="s">
        <v>2832</v>
      </c>
      <c r="W4635" t="s">
        <v>1259</v>
      </c>
      <c r="X4635" t="s">
        <v>21</v>
      </c>
      <c r="Y4635" t="s">
        <v>1259</v>
      </c>
      <c r="Z4635" t="s">
        <v>21</v>
      </c>
      <c r="AA4635" t="s">
        <v>6573</v>
      </c>
      <c r="AB4635" t="s">
        <v>1259</v>
      </c>
      <c r="AC4635" t="s">
        <v>7103</v>
      </c>
      <c r="AD4635" s="178">
        <v>89876.71501035073</v>
      </c>
      <c r="AE4635" t="s">
        <v>807</v>
      </c>
      <c r="AF4635" s="178">
        <v>139900.6006237035</v>
      </c>
      <c r="AG4635" s="178">
        <v>9322.5759567616624</v>
      </c>
      <c r="AH4635" s="178">
        <v>-21570.49519885908</v>
      </c>
      <c r="AI4635" t="s">
        <v>21</v>
      </c>
    </row>
    <row r="4636" spans="1:35" hidden="1" x14ac:dyDescent="0.25">
      <c r="A4636" s="179" t="b">
        <f>IF(E4636&lt;&gt;1,"",NOT(ISNA(VLOOKUP(P4636,Mapping!$P:$P,1,FALSE))))</f>
        <v>0</v>
      </c>
      <c r="B4636" s="180" t="str">
        <f t="shared" si="72"/>
        <v/>
      </c>
      <c r="E4636" s="183">
        <v>1</v>
      </c>
      <c r="F4636" t="s">
        <v>6575</v>
      </c>
      <c r="G4636" s="178">
        <v>554385.11637563235</v>
      </c>
      <c r="H4636" t="s">
        <v>1266</v>
      </c>
      <c r="I4636" t="s">
        <v>303</v>
      </c>
      <c r="J4636" s="178">
        <v>311859.77366140822</v>
      </c>
      <c r="K4636" s="178">
        <v>155828.63352816139</v>
      </c>
      <c r="L4636" t="s">
        <v>5</v>
      </c>
      <c r="M4636" t="s">
        <v>21</v>
      </c>
      <c r="N4636" t="s">
        <v>2829</v>
      </c>
      <c r="O4636" t="s">
        <v>21</v>
      </c>
      <c r="P4636" t="s">
        <v>2831</v>
      </c>
      <c r="Q4636" t="s">
        <v>2832</v>
      </c>
      <c r="R4636" t="s">
        <v>1259</v>
      </c>
      <c r="S4636" t="s">
        <v>21</v>
      </c>
      <c r="T4636" t="s">
        <v>1259</v>
      </c>
      <c r="U4636" t="s">
        <v>1259</v>
      </c>
      <c r="V4636" t="s">
        <v>2832</v>
      </c>
      <c r="W4636" t="s">
        <v>1259</v>
      </c>
      <c r="X4636" t="s">
        <v>21</v>
      </c>
      <c r="Y4636" t="s">
        <v>1259</v>
      </c>
      <c r="Z4636" t="s">
        <v>21</v>
      </c>
      <c r="AA4636" t="s">
        <v>6576</v>
      </c>
      <c r="AB4636" t="s">
        <v>6577</v>
      </c>
      <c r="AC4636" t="s">
        <v>10424</v>
      </c>
      <c r="AD4636" s="178">
        <v>491968.62614924222</v>
      </c>
      <c r="AE4636" t="s">
        <v>819</v>
      </c>
      <c r="AF4636" s="178">
        <v>-298119.61303654651</v>
      </c>
      <c r="AG4636" s="178">
        <v>-252928.2517925557</v>
      </c>
      <c r="AH4636" s="178">
        <v>-236667.9693742301</v>
      </c>
      <c r="AI4636" t="s">
        <v>21</v>
      </c>
    </row>
    <row r="4637" spans="1:35" hidden="1" x14ac:dyDescent="0.25">
      <c r="A4637" s="179" t="b">
        <f>IF(E4637&lt;&gt;1,"",NOT(ISNA(VLOOKUP(P4637,Mapping!$P:$P,1,FALSE))))</f>
        <v>0</v>
      </c>
      <c r="B4637" s="180" t="str">
        <f t="shared" si="72"/>
        <v/>
      </c>
      <c r="E4637" s="183">
        <v>1</v>
      </c>
      <c r="F4637" t="s">
        <v>6578</v>
      </c>
      <c r="G4637" s="178">
        <v>1128303.456587252</v>
      </c>
      <c r="H4637" t="s">
        <v>1266</v>
      </c>
      <c r="I4637" t="s">
        <v>303</v>
      </c>
      <c r="J4637" s="178">
        <v>335254.76284365013</v>
      </c>
      <c r="K4637" s="178">
        <v>202507.96345992599</v>
      </c>
      <c r="L4637" t="s">
        <v>5</v>
      </c>
      <c r="M4637" t="s">
        <v>21</v>
      </c>
      <c r="N4637" t="s">
        <v>2829</v>
      </c>
      <c r="O4637" t="s">
        <v>21</v>
      </c>
      <c r="P4637" t="s">
        <v>2831</v>
      </c>
      <c r="Q4637" t="s">
        <v>2832</v>
      </c>
      <c r="R4637" t="s">
        <v>1259</v>
      </c>
      <c r="S4637" t="s">
        <v>21</v>
      </c>
      <c r="T4637" t="s">
        <v>1259</v>
      </c>
      <c r="U4637" t="s">
        <v>1259</v>
      </c>
      <c r="V4637" t="s">
        <v>2832</v>
      </c>
      <c r="W4637" t="s">
        <v>1259</v>
      </c>
      <c r="X4637" t="s">
        <v>21</v>
      </c>
      <c r="Y4637" t="s">
        <v>1259</v>
      </c>
      <c r="Z4637" t="s">
        <v>21</v>
      </c>
      <c r="AA4637" t="s">
        <v>6579</v>
      </c>
      <c r="AB4637" t="s">
        <v>6580</v>
      </c>
      <c r="AC4637" t="s">
        <v>10425</v>
      </c>
      <c r="AD4637" s="178">
        <v>647725.04055682768</v>
      </c>
      <c r="AE4637" t="s">
        <v>808</v>
      </c>
      <c r="AF4637" s="178">
        <v>-470052.43411353079</v>
      </c>
      <c r="AG4637" s="178">
        <v>226865.11611472399</v>
      </c>
      <c r="AH4637" s="178">
        <v>-480954.51657676458</v>
      </c>
      <c r="AI4637" t="s">
        <v>21</v>
      </c>
    </row>
    <row r="4638" spans="1:35" hidden="1" x14ac:dyDescent="0.25">
      <c r="A4638" s="179" t="b">
        <f>IF(E4638&lt;&gt;1,"",NOT(ISNA(VLOOKUP(P4638,Mapping!$P:$P,1,FALSE))))</f>
        <v>0</v>
      </c>
      <c r="B4638" s="180" t="str">
        <f t="shared" si="72"/>
        <v/>
      </c>
      <c r="E4638" s="183">
        <v>1</v>
      </c>
      <c r="F4638" t="s">
        <v>6581</v>
      </c>
      <c r="G4638" s="178">
        <v>3886078.6889794231</v>
      </c>
      <c r="H4638" t="s">
        <v>1266</v>
      </c>
      <c r="I4638" t="s">
        <v>303</v>
      </c>
      <c r="J4638" s="178">
        <v>1056738.086379745</v>
      </c>
      <c r="K4638" s="178">
        <v>651493.40015018231</v>
      </c>
      <c r="L4638" t="s">
        <v>5</v>
      </c>
      <c r="M4638" t="s">
        <v>21</v>
      </c>
      <c r="N4638" t="s">
        <v>2829</v>
      </c>
      <c r="O4638" t="s">
        <v>21</v>
      </c>
      <c r="P4638" t="s">
        <v>2831</v>
      </c>
      <c r="Q4638" t="s">
        <v>2832</v>
      </c>
      <c r="R4638" t="s">
        <v>1259</v>
      </c>
      <c r="S4638" t="s">
        <v>21</v>
      </c>
      <c r="T4638" t="s">
        <v>1259</v>
      </c>
      <c r="U4638" t="s">
        <v>1259</v>
      </c>
      <c r="V4638" t="s">
        <v>2832</v>
      </c>
      <c r="W4638" t="s">
        <v>1259</v>
      </c>
      <c r="X4638" t="s">
        <v>21</v>
      </c>
      <c r="Y4638" t="s">
        <v>1259</v>
      </c>
      <c r="Z4638" t="s">
        <v>21</v>
      </c>
      <c r="AA4638" t="s">
        <v>6582</v>
      </c>
      <c r="AB4638" t="s">
        <v>6583</v>
      </c>
      <c r="AC4638" t="s">
        <v>12459</v>
      </c>
      <c r="AD4638" s="178">
        <v>1615683.506009059</v>
      </c>
      <c r="AE4638" t="s">
        <v>808</v>
      </c>
      <c r="AF4638" s="178">
        <v>-705359.40763034252</v>
      </c>
      <c r="AG4638" s="178">
        <v>-1772953.602285913</v>
      </c>
      <c r="AH4638" s="178">
        <v>-1035080.4509301659</v>
      </c>
      <c r="AI4638" t="s">
        <v>21</v>
      </c>
    </row>
    <row r="4639" spans="1:35" hidden="1" x14ac:dyDescent="0.25">
      <c r="A4639" s="179" t="b">
        <f>IF(E4639&lt;&gt;1,"",NOT(ISNA(VLOOKUP(P4639,Mapping!$P:$P,1,FALSE))))</f>
        <v>0</v>
      </c>
      <c r="B4639" s="180" t="str">
        <f t="shared" si="72"/>
        <v/>
      </c>
      <c r="E4639" s="183">
        <v>1</v>
      </c>
      <c r="F4639" t="s">
        <v>6581</v>
      </c>
      <c r="G4639" s="178">
        <v>5573953.9279583031</v>
      </c>
      <c r="H4639" t="s">
        <v>1266</v>
      </c>
      <c r="I4639" t="s">
        <v>303</v>
      </c>
      <c r="J4639" s="178">
        <v>1515720.5704824349</v>
      </c>
      <c r="K4639" s="178">
        <v>934462.34300513088</v>
      </c>
      <c r="L4639" t="s">
        <v>5</v>
      </c>
      <c r="M4639" t="s">
        <v>21</v>
      </c>
      <c r="N4639" t="s">
        <v>2829</v>
      </c>
      <c r="O4639" t="s">
        <v>21</v>
      </c>
      <c r="P4639" t="s">
        <v>2851</v>
      </c>
      <c r="Q4639" t="s">
        <v>2834</v>
      </c>
      <c r="R4639" t="s">
        <v>1259</v>
      </c>
      <c r="S4639" t="s">
        <v>21</v>
      </c>
      <c r="T4639" t="s">
        <v>1259</v>
      </c>
      <c r="U4639" t="s">
        <v>1259</v>
      </c>
      <c r="V4639" t="s">
        <v>2834</v>
      </c>
      <c r="W4639" t="s">
        <v>1259</v>
      </c>
      <c r="X4639" t="s">
        <v>21</v>
      </c>
      <c r="Y4639" t="s">
        <v>1259</v>
      </c>
      <c r="Z4639" t="s">
        <v>21</v>
      </c>
      <c r="AA4639" t="s">
        <v>6582</v>
      </c>
      <c r="AB4639" t="s">
        <v>6583</v>
      </c>
      <c r="AC4639" t="s">
        <v>10426</v>
      </c>
      <c r="AD4639" s="178">
        <v>2317437.742626301</v>
      </c>
      <c r="AE4639" t="s">
        <v>808</v>
      </c>
      <c r="AF4639" s="178">
        <v>-1011724.454250831</v>
      </c>
      <c r="AG4639" s="178">
        <v>-2543016.3634037809</v>
      </c>
      <c r="AH4639" s="178">
        <v>-1484656.180940653</v>
      </c>
      <c r="AI4639" t="s">
        <v>21</v>
      </c>
    </row>
    <row r="4640" spans="1:35" hidden="1" x14ac:dyDescent="0.25">
      <c r="A4640" s="179" t="b">
        <f>IF(E4640&lt;&gt;1,"",NOT(ISNA(VLOOKUP(P4640,Mapping!$P:$P,1,FALSE))))</f>
        <v>0</v>
      </c>
      <c r="B4640" s="180" t="str">
        <f t="shared" si="72"/>
        <v/>
      </c>
      <c r="E4640" s="183">
        <v>1</v>
      </c>
      <c r="F4640" t="s">
        <v>6581</v>
      </c>
      <c r="G4640" s="178">
        <v>2335018.006816451</v>
      </c>
      <c r="H4640" t="s">
        <v>1266</v>
      </c>
      <c r="I4640" t="s">
        <v>303</v>
      </c>
      <c r="J4640" s="178">
        <v>634959.46882987348</v>
      </c>
      <c r="K4640" s="178">
        <v>391461.14693633869</v>
      </c>
      <c r="L4640" t="s">
        <v>5</v>
      </c>
      <c r="M4640" t="s">
        <v>21</v>
      </c>
      <c r="N4640" t="s">
        <v>2829</v>
      </c>
      <c r="O4640" t="s">
        <v>21</v>
      </c>
      <c r="P4640" t="s">
        <v>2835</v>
      </c>
      <c r="Q4640" t="s">
        <v>2834</v>
      </c>
      <c r="R4640" t="s">
        <v>1259</v>
      </c>
      <c r="S4640" t="s">
        <v>21</v>
      </c>
      <c r="T4640" t="s">
        <v>1259</v>
      </c>
      <c r="U4640" t="s">
        <v>1259</v>
      </c>
      <c r="V4640" t="s">
        <v>2834</v>
      </c>
      <c r="W4640" t="s">
        <v>1259</v>
      </c>
      <c r="X4640" t="s">
        <v>21</v>
      </c>
      <c r="Y4640" t="s">
        <v>1259</v>
      </c>
      <c r="Z4640" t="s">
        <v>21</v>
      </c>
      <c r="AA4640" t="s">
        <v>6582</v>
      </c>
      <c r="AB4640" t="s">
        <v>6583</v>
      </c>
      <c r="AC4640" t="s">
        <v>6584</v>
      </c>
      <c r="AD4640" s="178">
        <v>970811.55112643412</v>
      </c>
      <c r="AE4640" t="s">
        <v>808</v>
      </c>
      <c r="AF4640" s="178">
        <v>-423827.47492094268</v>
      </c>
      <c r="AG4640" s="178">
        <v>-1065310.02532914</v>
      </c>
      <c r="AH4640" s="178">
        <v>-621946.10167823778</v>
      </c>
      <c r="AI4640" t="s">
        <v>21</v>
      </c>
    </row>
    <row r="4641" spans="1:35" hidden="1" x14ac:dyDescent="0.25">
      <c r="A4641" s="179" t="b">
        <f>IF(E4641&lt;&gt;1,"",NOT(ISNA(VLOOKUP(P4641,Mapping!$P:$P,1,FALSE))))</f>
        <v>0</v>
      </c>
      <c r="B4641" s="180" t="str">
        <f t="shared" si="72"/>
        <v/>
      </c>
      <c r="E4641" s="183">
        <v>1</v>
      </c>
      <c r="F4641" t="s">
        <v>6581</v>
      </c>
      <c r="G4641" s="178">
        <v>3500172.4118736791</v>
      </c>
      <c r="H4641" t="s">
        <v>1266</v>
      </c>
      <c r="I4641" t="s">
        <v>303</v>
      </c>
      <c r="J4641" s="178">
        <v>951798.91930957546</v>
      </c>
      <c r="K4641" s="178">
        <v>586796.97665162699</v>
      </c>
      <c r="L4641" t="s">
        <v>5</v>
      </c>
      <c r="M4641" t="s">
        <v>21</v>
      </c>
      <c r="N4641" t="s">
        <v>2829</v>
      </c>
      <c r="O4641" t="s">
        <v>21</v>
      </c>
      <c r="P4641" t="s">
        <v>2836</v>
      </c>
      <c r="Q4641" t="s">
        <v>2837</v>
      </c>
      <c r="R4641" t="s">
        <v>1259</v>
      </c>
      <c r="S4641" t="s">
        <v>21</v>
      </c>
      <c r="T4641" t="s">
        <v>1259</v>
      </c>
      <c r="U4641" t="s">
        <v>1259</v>
      </c>
      <c r="V4641" t="s">
        <v>2837</v>
      </c>
      <c r="W4641" t="s">
        <v>1259</v>
      </c>
      <c r="X4641" t="s">
        <v>21</v>
      </c>
      <c r="Y4641" t="s">
        <v>1259</v>
      </c>
      <c r="Z4641" t="s">
        <v>21</v>
      </c>
      <c r="AA4641" t="s">
        <v>6582</v>
      </c>
      <c r="AB4641" t="s">
        <v>6583</v>
      </c>
      <c r="AC4641" t="s">
        <v>10427</v>
      </c>
      <c r="AD4641" s="178">
        <v>1455238.3743771859</v>
      </c>
      <c r="AE4641" t="s">
        <v>808</v>
      </c>
      <c r="AF4641" s="178">
        <v>-635313.83089200221</v>
      </c>
      <c r="AG4641" s="178">
        <v>-1596890.7947880391</v>
      </c>
      <c r="AH4641" s="178">
        <v>-932291.99107314227</v>
      </c>
      <c r="AI4641" t="s">
        <v>21</v>
      </c>
    </row>
    <row r="4642" spans="1:35" hidden="1" x14ac:dyDescent="0.25">
      <c r="A4642" s="179" t="b">
        <f>IF(E4642&lt;&gt;1,"",NOT(ISNA(VLOOKUP(P4642,Mapping!$P:$P,1,FALSE))))</f>
        <v>0</v>
      </c>
      <c r="B4642" s="180" t="str">
        <f t="shared" si="72"/>
        <v/>
      </c>
      <c r="E4642" s="183">
        <v>1</v>
      </c>
      <c r="F4642" t="s">
        <v>6585</v>
      </c>
      <c r="G4642" s="178">
        <v>955528.41906836641</v>
      </c>
      <c r="H4642" t="s">
        <v>1266</v>
      </c>
      <c r="I4642" t="s">
        <v>303</v>
      </c>
      <c r="J4642" s="178">
        <v>511650.2468388651</v>
      </c>
      <c r="K4642" s="178">
        <v>126541.9985702475</v>
      </c>
      <c r="L4642" t="s">
        <v>5</v>
      </c>
      <c r="M4642" t="s">
        <v>21</v>
      </c>
      <c r="N4642" t="s">
        <v>2829</v>
      </c>
      <c r="O4642" t="s">
        <v>21</v>
      </c>
      <c r="P4642" t="s">
        <v>2831</v>
      </c>
      <c r="Q4642" t="s">
        <v>2832</v>
      </c>
      <c r="R4642" t="s">
        <v>1259</v>
      </c>
      <c r="S4642" t="s">
        <v>21</v>
      </c>
      <c r="T4642" t="s">
        <v>1259</v>
      </c>
      <c r="U4642" t="s">
        <v>1259</v>
      </c>
      <c r="V4642" t="s">
        <v>2832</v>
      </c>
      <c r="W4642" t="s">
        <v>1259</v>
      </c>
      <c r="X4642" t="s">
        <v>21</v>
      </c>
      <c r="Y4642" t="s">
        <v>1259</v>
      </c>
      <c r="Z4642" t="s">
        <v>21</v>
      </c>
      <c r="AA4642" t="s">
        <v>6586</v>
      </c>
      <c r="AB4642" t="s">
        <v>6587</v>
      </c>
      <c r="AC4642" t="s">
        <v>10428</v>
      </c>
      <c r="AD4642" s="178">
        <v>709964.77589078771</v>
      </c>
      <c r="AE4642" t="s">
        <v>816</v>
      </c>
      <c r="AF4642" s="178">
        <v>-286435.9398786712</v>
      </c>
      <c r="AG4642" s="178">
        <v>-435942.67853560532</v>
      </c>
      <c r="AH4642" s="178">
        <v>635341.79069718358</v>
      </c>
      <c r="AI4642" t="s">
        <v>21</v>
      </c>
    </row>
    <row r="4643" spans="1:35" hidden="1" x14ac:dyDescent="0.25">
      <c r="A4643" s="179" t="b">
        <f>IF(E4643&lt;&gt;1,"",NOT(ISNA(VLOOKUP(P4643,Mapping!$P:$P,1,FALSE))))</f>
        <v>0</v>
      </c>
      <c r="B4643" s="180" t="str">
        <f t="shared" si="72"/>
        <v/>
      </c>
      <c r="E4643" s="183">
        <v>1</v>
      </c>
      <c r="F4643" t="s">
        <v>6585</v>
      </c>
      <c r="G4643" s="178">
        <v>793741.72260547371</v>
      </c>
      <c r="H4643" t="s">
        <v>1266</v>
      </c>
      <c r="I4643" t="s">
        <v>303</v>
      </c>
      <c r="J4643" s="178">
        <v>425019.43447517679</v>
      </c>
      <c r="K4643" s="178">
        <v>105116.3543885149</v>
      </c>
      <c r="L4643" t="s">
        <v>5</v>
      </c>
      <c r="M4643" t="s">
        <v>21</v>
      </c>
      <c r="N4643" t="s">
        <v>2829</v>
      </c>
      <c r="O4643" t="s">
        <v>21</v>
      </c>
      <c r="P4643" t="s">
        <v>2836</v>
      </c>
      <c r="Q4643" t="s">
        <v>2837</v>
      </c>
      <c r="R4643" t="s">
        <v>1259</v>
      </c>
      <c r="S4643" t="s">
        <v>21</v>
      </c>
      <c r="T4643" t="s">
        <v>1259</v>
      </c>
      <c r="U4643" t="s">
        <v>1259</v>
      </c>
      <c r="V4643" t="s">
        <v>2837</v>
      </c>
      <c r="W4643" t="s">
        <v>1259</v>
      </c>
      <c r="X4643" t="s">
        <v>21</v>
      </c>
      <c r="Y4643" t="s">
        <v>1259</v>
      </c>
      <c r="Z4643" t="s">
        <v>21</v>
      </c>
      <c r="AA4643" t="s">
        <v>6586</v>
      </c>
      <c r="AB4643" t="s">
        <v>6587</v>
      </c>
      <c r="AC4643" t="s">
        <v>10429</v>
      </c>
      <c r="AD4643" s="178">
        <v>589756.04802440107</v>
      </c>
      <c r="AE4643" t="s">
        <v>816</v>
      </c>
      <c r="AF4643" s="178">
        <v>-237937.61838824741</v>
      </c>
      <c r="AG4643" s="178">
        <v>-362130.40419610811</v>
      </c>
      <c r="AH4643" s="178">
        <v>527767.96307420672</v>
      </c>
      <c r="AI4643" t="s">
        <v>21</v>
      </c>
    </row>
    <row r="4644" spans="1:35" hidden="1" x14ac:dyDescent="0.25">
      <c r="A4644" s="179" t="b">
        <f>IF(E4644&lt;&gt;1,"",NOT(ISNA(VLOOKUP(P4644,Mapping!$P:$P,1,FALSE))))</f>
        <v>0</v>
      </c>
      <c r="B4644" s="180" t="str">
        <f t="shared" si="72"/>
        <v/>
      </c>
      <c r="E4644" s="183">
        <v>1</v>
      </c>
      <c r="F4644" t="s">
        <v>6588</v>
      </c>
      <c r="G4644" s="178">
        <v>195437.78416379719</v>
      </c>
      <c r="H4644" t="s">
        <v>1266</v>
      </c>
      <c r="I4644" t="s">
        <v>797</v>
      </c>
      <c r="J4644" s="178">
        <v>82560.920531512689</v>
      </c>
      <c r="K4644" s="178">
        <v>23300.123126956631</v>
      </c>
      <c r="L4644" t="s">
        <v>5</v>
      </c>
      <c r="M4644" t="s">
        <v>21</v>
      </c>
      <c r="N4644" t="s">
        <v>2829</v>
      </c>
      <c r="O4644" t="s">
        <v>21</v>
      </c>
      <c r="P4644" t="s">
        <v>2831</v>
      </c>
      <c r="Q4644" t="s">
        <v>2832</v>
      </c>
      <c r="R4644" t="s">
        <v>1259</v>
      </c>
      <c r="S4644" t="s">
        <v>21</v>
      </c>
      <c r="T4644" t="s">
        <v>1259</v>
      </c>
      <c r="U4644" t="s">
        <v>1259</v>
      </c>
      <c r="V4644" t="s">
        <v>2832</v>
      </c>
      <c r="W4644" t="s">
        <v>1259</v>
      </c>
      <c r="X4644" t="s">
        <v>21</v>
      </c>
      <c r="Y4644" t="s">
        <v>1259</v>
      </c>
      <c r="Z4644" t="s">
        <v>21</v>
      </c>
      <c r="AA4644" t="s">
        <v>6589</v>
      </c>
      <c r="AB4644" t="s">
        <v>1259</v>
      </c>
      <c r="AC4644" t="s">
        <v>6931</v>
      </c>
      <c r="AD4644" s="178">
        <v>113868.84314250109</v>
      </c>
      <c r="AE4644" t="s">
        <v>807</v>
      </c>
      <c r="AF4644" s="178">
        <v>-52172.857804911822</v>
      </c>
      <c r="AG4644" s="178">
        <v>-103477.6062977964</v>
      </c>
      <c r="AH4644" s="178">
        <v>-32197.98120278414</v>
      </c>
      <c r="AI4644" t="s">
        <v>21</v>
      </c>
    </row>
    <row r="4645" spans="1:35" hidden="1" x14ac:dyDescent="0.25">
      <c r="A4645" s="179" t="b">
        <f>IF(E4645&lt;&gt;1,"",NOT(ISNA(VLOOKUP(P4645,Mapping!$P:$P,1,FALSE))))</f>
        <v>0</v>
      </c>
      <c r="B4645" s="180" t="str">
        <f t="shared" si="72"/>
        <v/>
      </c>
      <c r="E4645" s="183">
        <v>1</v>
      </c>
      <c r="F4645" t="s">
        <v>6588</v>
      </c>
      <c r="G4645" s="178">
        <v>1176875.3524646049</v>
      </c>
      <c r="H4645" t="s">
        <v>1266</v>
      </c>
      <c r="I4645" t="s">
        <v>797</v>
      </c>
      <c r="J4645" s="178">
        <v>497160.32580932719</v>
      </c>
      <c r="K4645" s="178">
        <v>140307.26317754289</v>
      </c>
      <c r="L4645" t="s">
        <v>5</v>
      </c>
      <c r="M4645" t="s">
        <v>21</v>
      </c>
      <c r="N4645" t="s">
        <v>2829</v>
      </c>
      <c r="O4645" t="s">
        <v>21</v>
      </c>
      <c r="P4645" t="s">
        <v>2835</v>
      </c>
      <c r="Q4645" t="s">
        <v>2834</v>
      </c>
      <c r="R4645" t="s">
        <v>1259</v>
      </c>
      <c r="S4645" t="s">
        <v>21</v>
      </c>
      <c r="T4645" t="s">
        <v>1259</v>
      </c>
      <c r="U4645" t="s">
        <v>1259</v>
      </c>
      <c r="V4645" t="s">
        <v>2834</v>
      </c>
      <c r="W4645" t="s">
        <v>1259</v>
      </c>
      <c r="X4645" t="s">
        <v>21</v>
      </c>
      <c r="Y4645" t="s">
        <v>1259</v>
      </c>
      <c r="Z4645" t="s">
        <v>21</v>
      </c>
      <c r="AA4645" t="s">
        <v>6589</v>
      </c>
      <c r="AB4645" t="s">
        <v>1259</v>
      </c>
      <c r="AC4645" t="s">
        <v>12628</v>
      </c>
      <c r="AD4645" s="178">
        <v>685688.46848853654</v>
      </c>
      <c r="AE4645" t="s">
        <v>807</v>
      </c>
      <c r="AF4645" s="178">
        <v>-314171.33939044719</v>
      </c>
      <c r="AG4645" s="178">
        <v>-623115.15096716559</v>
      </c>
      <c r="AH4645" s="178">
        <v>-193887.84332980879</v>
      </c>
      <c r="AI4645" t="s">
        <v>21</v>
      </c>
    </row>
    <row r="4646" spans="1:35" hidden="1" x14ac:dyDescent="0.25">
      <c r="A4646" s="179" t="b">
        <f>IF(E4646&lt;&gt;1,"",NOT(ISNA(VLOOKUP(P4646,Mapping!$P:$P,1,FALSE))))</f>
        <v>0</v>
      </c>
      <c r="B4646" s="180" t="str">
        <f t="shared" si="72"/>
        <v/>
      </c>
      <c r="E4646" s="183">
        <v>1</v>
      </c>
      <c r="F4646" t="s">
        <v>6590</v>
      </c>
      <c r="G4646" s="178">
        <v>882880.32356941444</v>
      </c>
      <c r="H4646" t="s">
        <v>1266</v>
      </c>
      <c r="I4646" t="s">
        <v>303</v>
      </c>
      <c r="J4646" s="178">
        <v>486268.14632743382</v>
      </c>
      <c r="K4646" s="178">
        <v>202727.07543838699</v>
      </c>
      <c r="L4646" t="s">
        <v>5</v>
      </c>
      <c r="M4646" t="s">
        <v>21</v>
      </c>
      <c r="N4646" t="s">
        <v>2829</v>
      </c>
      <c r="O4646" t="s">
        <v>21</v>
      </c>
      <c r="P4646" t="s">
        <v>2831</v>
      </c>
      <c r="Q4646" t="s">
        <v>2832</v>
      </c>
      <c r="R4646" t="s">
        <v>1259</v>
      </c>
      <c r="S4646" t="s">
        <v>21</v>
      </c>
      <c r="T4646" t="s">
        <v>1259</v>
      </c>
      <c r="U4646" t="s">
        <v>1259</v>
      </c>
      <c r="V4646" t="s">
        <v>2832</v>
      </c>
      <c r="W4646" t="s">
        <v>1259</v>
      </c>
      <c r="X4646" t="s">
        <v>21</v>
      </c>
      <c r="Y4646" t="s">
        <v>1259</v>
      </c>
      <c r="Z4646" t="s">
        <v>21</v>
      </c>
      <c r="AA4646" t="s">
        <v>6591</v>
      </c>
      <c r="AB4646" t="s">
        <v>6592</v>
      </c>
      <c r="AC4646" t="s">
        <v>10430</v>
      </c>
      <c r="AD4646" s="178">
        <v>621346.68096215185</v>
      </c>
      <c r="AE4646" t="s">
        <v>816</v>
      </c>
      <c r="AF4646" s="178">
        <v>-264658.4342604432</v>
      </c>
      <c r="AG4646" s="178">
        <v>-402798.28982846258</v>
      </c>
      <c r="AH4646" s="178">
        <v>199599.14571798709</v>
      </c>
      <c r="AI4646" t="s">
        <v>21</v>
      </c>
    </row>
    <row r="4647" spans="1:35" hidden="1" x14ac:dyDescent="0.25">
      <c r="A4647" s="179" t="b">
        <f>IF(E4647&lt;&gt;1,"",NOT(ISNA(VLOOKUP(P4647,Mapping!$P:$P,1,FALSE))))</f>
        <v>0</v>
      </c>
      <c r="B4647" s="180" t="str">
        <f t="shared" si="72"/>
        <v/>
      </c>
      <c r="E4647" s="183">
        <v>1</v>
      </c>
      <c r="F4647" t="s">
        <v>6590</v>
      </c>
      <c r="G4647" s="178">
        <v>521805.6399146539</v>
      </c>
      <c r="H4647" t="s">
        <v>1266</v>
      </c>
      <c r="I4647" t="s">
        <v>303</v>
      </c>
      <c r="J4647" s="178">
        <v>287397.34536008112</v>
      </c>
      <c r="K4647" s="178">
        <v>119817.06750409531</v>
      </c>
      <c r="L4647" t="s">
        <v>5</v>
      </c>
      <c r="M4647" t="s">
        <v>21</v>
      </c>
      <c r="N4647" t="s">
        <v>2829</v>
      </c>
      <c r="O4647" t="s">
        <v>21</v>
      </c>
      <c r="P4647" t="s">
        <v>2836</v>
      </c>
      <c r="Q4647" t="s">
        <v>2837</v>
      </c>
      <c r="R4647" t="s">
        <v>1259</v>
      </c>
      <c r="S4647" t="s">
        <v>21</v>
      </c>
      <c r="T4647" t="s">
        <v>1259</v>
      </c>
      <c r="U4647" t="s">
        <v>1259</v>
      </c>
      <c r="V4647" t="s">
        <v>2837</v>
      </c>
      <c r="W4647" t="s">
        <v>1259</v>
      </c>
      <c r="X4647" t="s">
        <v>21</v>
      </c>
      <c r="Y4647" t="s">
        <v>1259</v>
      </c>
      <c r="Z4647" t="s">
        <v>21</v>
      </c>
      <c r="AA4647" t="s">
        <v>6591</v>
      </c>
      <c r="AB4647" t="s">
        <v>6592</v>
      </c>
      <c r="AC4647" t="s">
        <v>10431</v>
      </c>
      <c r="AD4647" s="178">
        <v>367232.33468098758</v>
      </c>
      <c r="AE4647" t="s">
        <v>816</v>
      </c>
      <c r="AF4647" s="178">
        <v>-156420.13980983579</v>
      </c>
      <c r="AG4647" s="178">
        <v>-238064.4508314768</v>
      </c>
      <c r="AH4647" s="178">
        <v>117968.3782471383</v>
      </c>
      <c r="AI4647" t="s">
        <v>21</v>
      </c>
    </row>
    <row r="4648" spans="1:35" hidden="1" x14ac:dyDescent="0.25">
      <c r="A4648" s="179" t="b">
        <f>IF(E4648&lt;&gt;1,"",NOT(ISNA(VLOOKUP(P4648,Mapping!$P:$P,1,FALSE))))</f>
        <v>0</v>
      </c>
      <c r="B4648" s="180" t="str">
        <f t="shared" si="72"/>
        <v/>
      </c>
      <c r="E4648" s="183">
        <v>1</v>
      </c>
      <c r="F4648" t="s">
        <v>6593</v>
      </c>
      <c r="G4648" s="178">
        <v>4179892.4228258189</v>
      </c>
      <c r="H4648" t="s">
        <v>1266</v>
      </c>
      <c r="I4648" t="s">
        <v>2855</v>
      </c>
      <c r="J4648" s="178">
        <v>1377285.6979213939</v>
      </c>
      <c r="K4648" s="178">
        <v>833521.04265276494</v>
      </c>
      <c r="L4648" t="s">
        <v>5</v>
      </c>
      <c r="M4648" t="s">
        <v>21</v>
      </c>
      <c r="N4648" t="s">
        <v>2829</v>
      </c>
      <c r="O4648" t="s">
        <v>21</v>
      </c>
      <c r="P4648" t="s">
        <v>2831</v>
      </c>
      <c r="Q4648" t="s">
        <v>2832</v>
      </c>
      <c r="R4648" t="s">
        <v>1259</v>
      </c>
      <c r="S4648" t="s">
        <v>21</v>
      </c>
      <c r="T4648" t="s">
        <v>1259</v>
      </c>
      <c r="U4648" t="s">
        <v>1259</v>
      </c>
      <c r="V4648" t="s">
        <v>2832</v>
      </c>
      <c r="W4648" t="s">
        <v>1259</v>
      </c>
      <c r="X4648" t="s">
        <v>21</v>
      </c>
      <c r="Y4648" t="s">
        <v>1259</v>
      </c>
      <c r="Z4648" t="s">
        <v>21</v>
      </c>
      <c r="AA4648" t="s">
        <v>6594</v>
      </c>
      <c r="AB4648" t="s">
        <v>1259</v>
      </c>
      <c r="AC4648" t="s">
        <v>10432</v>
      </c>
      <c r="AD4648" s="178">
        <v>2155967.4096379331</v>
      </c>
      <c r="AE4648" t="s">
        <v>809</v>
      </c>
      <c r="AF4648" s="178">
        <v>-1531586.197643951</v>
      </c>
      <c r="AG4648" s="178">
        <v>-3432664.3130093049</v>
      </c>
      <c r="AH4648" s="178">
        <v>-1191483.42546135</v>
      </c>
      <c r="AI4648" t="s">
        <v>21</v>
      </c>
    </row>
    <row r="4649" spans="1:35" hidden="1" x14ac:dyDescent="0.25">
      <c r="A4649" s="179" t="b">
        <f>IF(E4649&lt;&gt;1,"",NOT(ISNA(VLOOKUP(P4649,Mapping!$P:$P,1,FALSE))))</f>
        <v>0</v>
      </c>
      <c r="B4649" s="180" t="str">
        <f t="shared" si="72"/>
        <v/>
      </c>
      <c r="E4649" s="183">
        <v>1</v>
      </c>
      <c r="F4649" t="s">
        <v>6593</v>
      </c>
      <c r="G4649" s="178">
        <v>4277885.0503617506</v>
      </c>
      <c r="H4649" t="s">
        <v>1266</v>
      </c>
      <c r="I4649" t="s">
        <v>2855</v>
      </c>
      <c r="J4649" s="178">
        <v>1409574.5299664419</v>
      </c>
      <c r="K4649" s="178">
        <v>853061.95634470682</v>
      </c>
      <c r="L4649" t="s">
        <v>5</v>
      </c>
      <c r="M4649" t="s">
        <v>21</v>
      </c>
      <c r="N4649" t="s">
        <v>2829</v>
      </c>
      <c r="O4649" t="s">
        <v>21</v>
      </c>
      <c r="P4649" t="s">
        <v>2851</v>
      </c>
      <c r="Q4649" t="s">
        <v>2834</v>
      </c>
      <c r="R4649" t="s">
        <v>1259</v>
      </c>
      <c r="S4649" t="s">
        <v>21</v>
      </c>
      <c r="T4649" t="s">
        <v>1259</v>
      </c>
      <c r="U4649" t="s">
        <v>1259</v>
      </c>
      <c r="V4649" t="s">
        <v>2834</v>
      </c>
      <c r="W4649" t="s">
        <v>1259</v>
      </c>
      <c r="X4649" t="s">
        <v>21</v>
      </c>
      <c r="Y4649" t="s">
        <v>1259</v>
      </c>
      <c r="Z4649" t="s">
        <v>21</v>
      </c>
      <c r="AA4649" t="s">
        <v>6594</v>
      </c>
      <c r="AB4649" t="s">
        <v>1259</v>
      </c>
      <c r="AC4649" t="s">
        <v>10433</v>
      </c>
      <c r="AD4649" s="178">
        <v>2206511.512208262</v>
      </c>
      <c r="AE4649" t="s">
        <v>809</v>
      </c>
      <c r="AF4649" s="178">
        <v>-1567492.4221643009</v>
      </c>
      <c r="AG4649" s="178">
        <v>-3513139.0624654642</v>
      </c>
      <c r="AH4649" s="178">
        <v>-1219416.343277338</v>
      </c>
      <c r="AI4649" t="s">
        <v>21</v>
      </c>
    </row>
    <row r="4650" spans="1:35" hidden="1" x14ac:dyDescent="0.25">
      <c r="A4650" s="179" t="b">
        <f>IF(E4650&lt;&gt;1,"",NOT(ISNA(VLOOKUP(P4650,Mapping!$P:$P,1,FALSE))))</f>
        <v>0</v>
      </c>
      <c r="B4650" s="180" t="str">
        <f t="shared" si="72"/>
        <v/>
      </c>
      <c r="E4650" s="183">
        <v>1</v>
      </c>
      <c r="F4650" t="s">
        <v>6593</v>
      </c>
      <c r="G4650" s="178">
        <v>6785989.4568633381</v>
      </c>
      <c r="H4650" t="s">
        <v>1266</v>
      </c>
      <c r="I4650" t="s">
        <v>2855</v>
      </c>
      <c r="J4650" s="178">
        <v>2236001.6191193578</v>
      </c>
      <c r="K4650" s="178">
        <v>1353208.2731668691</v>
      </c>
      <c r="L4650" t="s">
        <v>5</v>
      </c>
      <c r="M4650" t="s">
        <v>21</v>
      </c>
      <c r="N4650" t="s">
        <v>2829</v>
      </c>
      <c r="O4650" t="s">
        <v>21</v>
      </c>
      <c r="P4650" t="s">
        <v>2835</v>
      </c>
      <c r="Q4650" t="s">
        <v>2834</v>
      </c>
      <c r="R4650" t="s">
        <v>1259</v>
      </c>
      <c r="S4650" t="s">
        <v>21</v>
      </c>
      <c r="T4650" t="s">
        <v>1259</v>
      </c>
      <c r="U4650" t="s">
        <v>1259</v>
      </c>
      <c r="V4650" t="s">
        <v>2834</v>
      </c>
      <c r="W4650" t="s">
        <v>1259</v>
      </c>
      <c r="X4650" t="s">
        <v>21</v>
      </c>
      <c r="Y4650" t="s">
        <v>1259</v>
      </c>
      <c r="Z4650" t="s">
        <v>21</v>
      </c>
      <c r="AA4650" t="s">
        <v>6594</v>
      </c>
      <c r="AB4650" t="s">
        <v>1259</v>
      </c>
      <c r="AC4650" t="s">
        <v>10434</v>
      </c>
      <c r="AD4650" s="178">
        <v>3500179.1029954492</v>
      </c>
      <c r="AE4650" t="s">
        <v>809</v>
      </c>
      <c r="AF4650" s="178">
        <v>-2486506.0480343271</v>
      </c>
      <c r="AG4650" s="178">
        <v>-5572876.3998390753</v>
      </c>
      <c r="AH4650" s="178">
        <v>-1934354.5587572791</v>
      </c>
      <c r="AI4650" t="s">
        <v>21</v>
      </c>
    </row>
    <row r="4651" spans="1:35" hidden="1" x14ac:dyDescent="0.25">
      <c r="A4651" s="179" t="b">
        <f>IF(E4651&lt;&gt;1,"",NOT(ISNA(VLOOKUP(P4651,Mapping!$P:$P,1,FALSE))))</f>
        <v>0</v>
      </c>
      <c r="B4651" s="180" t="str">
        <f t="shared" si="72"/>
        <v/>
      </c>
      <c r="E4651" s="183">
        <v>1</v>
      </c>
      <c r="F4651" t="s">
        <v>6593</v>
      </c>
      <c r="G4651" s="178">
        <v>10731037.47921511</v>
      </c>
      <c r="H4651" t="s">
        <v>1266</v>
      </c>
      <c r="I4651" t="s">
        <v>2855</v>
      </c>
      <c r="J4651" s="178">
        <v>3535905.4609328052</v>
      </c>
      <c r="K4651" s="178">
        <v>2139898.5054199831</v>
      </c>
      <c r="L4651" t="s">
        <v>5</v>
      </c>
      <c r="M4651" t="s">
        <v>21</v>
      </c>
      <c r="N4651" t="s">
        <v>2829</v>
      </c>
      <c r="O4651" t="s">
        <v>21</v>
      </c>
      <c r="P4651" t="s">
        <v>2836</v>
      </c>
      <c r="Q4651" t="s">
        <v>2837</v>
      </c>
      <c r="R4651" t="s">
        <v>1259</v>
      </c>
      <c r="S4651" t="s">
        <v>21</v>
      </c>
      <c r="T4651" t="s">
        <v>1259</v>
      </c>
      <c r="U4651" t="s">
        <v>1259</v>
      </c>
      <c r="V4651" t="s">
        <v>2837</v>
      </c>
      <c r="W4651" t="s">
        <v>1259</v>
      </c>
      <c r="X4651" t="s">
        <v>21</v>
      </c>
      <c r="Y4651" t="s">
        <v>1259</v>
      </c>
      <c r="Z4651" t="s">
        <v>21</v>
      </c>
      <c r="AA4651" t="s">
        <v>6594</v>
      </c>
      <c r="AB4651" t="s">
        <v>1259</v>
      </c>
      <c r="AC4651" t="s">
        <v>10435</v>
      </c>
      <c r="AD4651" s="178">
        <v>5535014.9564734465</v>
      </c>
      <c r="AE4651" t="s">
        <v>809</v>
      </c>
      <c r="AF4651" s="178">
        <v>-3932041.121396746</v>
      </c>
      <c r="AG4651" s="178">
        <v>-8812678.8132896535</v>
      </c>
      <c r="AH4651" s="178">
        <v>-3058895.301866516</v>
      </c>
      <c r="AI4651" t="s">
        <v>21</v>
      </c>
    </row>
    <row r="4652" spans="1:35" hidden="1" x14ac:dyDescent="0.25">
      <c r="A4652" s="179" t="str">
        <f>IF(E4652&lt;&gt;1,"",NOT(ISNA(VLOOKUP(P4652,Mapping!$P:$P,1,FALSE))))</f>
        <v/>
      </c>
      <c r="B4652" s="180" t="str">
        <f t="shared" si="72"/>
        <v/>
      </c>
      <c r="E4652" s="183">
        <v>0</v>
      </c>
      <c r="F4652" t="s">
        <v>1430</v>
      </c>
      <c r="G4652" s="178">
        <v>0</v>
      </c>
      <c r="H4652" t="s">
        <v>21</v>
      </c>
      <c r="I4652" t="s">
        <v>21</v>
      </c>
      <c r="J4652" s="178">
        <v>245205591.9852207</v>
      </c>
      <c r="K4652" s="178">
        <v>222260453.02747411</v>
      </c>
      <c r="L4652" t="s">
        <v>5</v>
      </c>
      <c r="M4652" t="s">
        <v>21</v>
      </c>
      <c r="N4652" t="s">
        <v>2829</v>
      </c>
      <c r="O4652" t="s">
        <v>21</v>
      </c>
      <c r="P4652" t="s">
        <v>21</v>
      </c>
      <c r="Q4652" t="s">
        <v>21</v>
      </c>
      <c r="R4652" t="s">
        <v>1259</v>
      </c>
      <c r="S4652" t="s">
        <v>21</v>
      </c>
      <c r="T4652" t="s">
        <v>1259</v>
      </c>
      <c r="U4652" t="s">
        <v>1259</v>
      </c>
      <c r="V4652" t="s">
        <v>21</v>
      </c>
      <c r="W4652" t="s">
        <v>1259</v>
      </c>
      <c r="X4652" t="s">
        <v>21</v>
      </c>
      <c r="Y4652" t="s">
        <v>1259</v>
      </c>
      <c r="Z4652" t="s">
        <v>21</v>
      </c>
      <c r="AA4652" t="s">
        <v>1259</v>
      </c>
      <c r="AB4652" t="s">
        <v>1259</v>
      </c>
      <c r="AC4652" t="s">
        <v>12460</v>
      </c>
      <c r="AD4652" s="178">
        <v>367620672.82320571</v>
      </c>
      <c r="AE4652" t="s">
        <v>1259</v>
      </c>
      <c r="AF4652" s="178">
        <v>-523076625.47482121</v>
      </c>
      <c r="AG4652" s="178">
        <v>-230913781.8160477</v>
      </c>
      <c r="AH4652" s="178">
        <v>-277857321.50049537</v>
      </c>
      <c r="AI4652" t="s">
        <v>21</v>
      </c>
    </row>
    <row r="4653" spans="1:35" x14ac:dyDescent="0.25">
      <c r="A4653" s="179" t="b">
        <f>IF(E4653&lt;&gt;1,"",NOT(ISNA(VLOOKUP(P4653,Mapping!$P:$P,1,FALSE))))</f>
        <v>1</v>
      </c>
      <c r="B4653" s="180">
        <f t="shared" si="72"/>
        <v>20241220</v>
      </c>
      <c r="E4653" s="183">
        <v>1</v>
      </c>
      <c r="F4653" t="s">
        <v>10436</v>
      </c>
      <c r="G4653" s="178">
        <v>0</v>
      </c>
      <c r="H4653" t="s">
        <v>1430</v>
      </c>
      <c r="I4653" t="s">
        <v>402</v>
      </c>
      <c r="J4653" s="178">
        <v>19045995.044890411</v>
      </c>
      <c r="K4653" s="178">
        <v>-14769469.803639829</v>
      </c>
      <c r="L4653" t="s">
        <v>5</v>
      </c>
      <c r="M4653" t="s">
        <v>21</v>
      </c>
      <c r="N4653" t="s">
        <v>2829</v>
      </c>
      <c r="O4653" t="s">
        <v>21</v>
      </c>
      <c r="P4653" t="s">
        <v>182</v>
      </c>
      <c r="Q4653" t="s">
        <v>2834</v>
      </c>
      <c r="R4653" t="s">
        <v>1259</v>
      </c>
      <c r="S4653" t="s">
        <v>21</v>
      </c>
      <c r="T4653" t="s">
        <v>1259</v>
      </c>
      <c r="U4653" t="s">
        <v>1259</v>
      </c>
      <c r="V4653" t="s">
        <v>2834</v>
      </c>
      <c r="W4653" t="s">
        <v>1259</v>
      </c>
      <c r="X4653" t="s">
        <v>21</v>
      </c>
      <c r="Y4653" t="s">
        <v>1259</v>
      </c>
      <c r="Z4653" t="s">
        <v>21</v>
      </c>
      <c r="AA4653" t="s">
        <v>1259</v>
      </c>
      <c r="AB4653" t="s">
        <v>1259</v>
      </c>
      <c r="AC4653" t="s">
        <v>10437</v>
      </c>
      <c r="AD4653" s="178">
        <v>32936106.898667291</v>
      </c>
      <c r="AE4653" t="s">
        <v>1259</v>
      </c>
      <c r="AF4653" s="178">
        <v>26448762.67938507</v>
      </c>
      <c r="AG4653" s="178">
        <v>29006236.488327101</v>
      </c>
      <c r="AH4653" s="178">
        <v>26404777.632423069</v>
      </c>
      <c r="AI4653" t="s">
        <v>10438</v>
      </c>
    </row>
    <row r="4654" spans="1:35" x14ac:dyDescent="0.25">
      <c r="A4654" s="179" t="b">
        <f>IF(E4654&lt;&gt;1,"",NOT(ISNA(VLOOKUP(P4654,Mapping!$P:$P,1,FALSE))))</f>
        <v>1</v>
      </c>
      <c r="B4654" s="180">
        <f t="shared" ref="B4654:B4677" si="73">IF(AI4654="","",VALUE(AI4654))</f>
        <v>20241220</v>
      </c>
      <c r="E4654" s="183">
        <v>1</v>
      </c>
      <c r="F4654" t="s">
        <v>10439</v>
      </c>
      <c r="G4654" s="178">
        <v>0</v>
      </c>
      <c r="H4654" t="s">
        <v>1430</v>
      </c>
      <c r="I4654" t="s">
        <v>402</v>
      </c>
      <c r="J4654" s="178">
        <v>57978221.125817411</v>
      </c>
      <c r="K4654" s="178">
        <v>-46180357.689839803</v>
      </c>
      <c r="L4654" t="s">
        <v>5</v>
      </c>
      <c r="M4654" t="s">
        <v>21</v>
      </c>
      <c r="N4654" t="s">
        <v>2829</v>
      </c>
      <c r="O4654" t="s">
        <v>21</v>
      </c>
      <c r="P4654" t="s">
        <v>182</v>
      </c>
      <c r="Q4654" t="s">
        <v>2834</v>
      </c>
      <c r="R4654" t="s">
        <v>1259</v>
      </c>
      <c r="S4654" t="s">
        <v>21</v>
      </c>
      <c r="T4654" t="s">
        <v>1259</v>
      </c>
      <c r="U4654" t="s">
        <v>1259</v>
      </c>
      <c r="V4654" t="s">
        <v>2834</v>
      </c>
      <c r="W4654" t="s">
        <v>1259</v>
      </c>
      <c r="X4654" t="s">
        <v>21</v>
      </c>
      <c r="Y4654" t="s">
        <v>1259</v>
      </c>
      <c r="Z4654" t="s">
        <v>21</v>
      </c>
      <c r="AA4654" t="s">
        <v>1259</v>
      </c>
      <c r="AB4654" t="s">
        <v>1259</v>
      </c>
      <c r="AC4654" t="s">
        <v>10440</v>
      </c>
      <c r="AD4654" s="178">
        <v>98502904.417338878</v>
      </c>
      <c r="AE4654" t="s">
        <v>1259</v>
      </c>
      <c r="AF4654" s="178">
        <v>87168890.121071056</v>
      </c>
      <c r="AG4654" s="178">
        <v>114260078.2891894</v>
      </c>
      <c r="AH4654" s="178">
        <v>75083734.62655054</v>
      </c>
      <c r="AI4654" t="s">
        <v>10438</v>
      </c>
    </row>
    <row r="4655" spans="1:35" x14ac:dyDescent="0.25">
      <c r="A4655" s="179" t="b">
        <f>IF(E4655&lt;&gt;1,"",NOT(ISNA(VLOOKUP(P4655,Mapping!$P:$P,1,FALSE))))</f>
        <v>1</v>
      </c>
      <c r="B4655" s="180">
        <f t="shared" si="73"/>
        <v>20241220</v>
      </c>
      <c r="E4655" s="183">
        <v>1</v>
      </c>
      <c r="F4655" t="s">
        <v>10441</v>
      </c>
      <c r="G4655" s="178">
        <v>0</v>
      </c>
      <c r="H4655" t="s">
        <v>1430</v>
      </c>
      <c r="I4655" t="s">
        <v>561</v>
      </c>
      <c r="J4655" s="178">
        <v>27560172.09507791</v>
      </c>
      <c r="K4655" s="178">
        <v>-20280363.09805388</v>
      </c>
      <c r="L4655" t="s">
        <v>5</v>
      </c>
      <c r="M4655" t="s">
        <v>21</v>
      </c>
      <c r="N4655" t="s">
        <v>2829</v>
      </c>
      <c r="O4655" t="s">
        <v>21</v>
      </c>
      <c r="P4655" t="s">
        <v>182</v>
      </c>
      <c r="Q4655" t="s">
        <v>2834</v>
      </c>
      <c r="R4655" t="s">
        <v>1259</v>
      </c>
      <c r="S4655" t="s">
        <v>21</v>
      </c>
      <c r="T4655" t="s">
        <v>1259</v>
      </c>
      <c r="U4655" t="s">
        <v>1259</v>
      </c>
      <c r="V4655" t="s">
        <v>2834</v>
      </c>
      <c r="W4655" t="s">
        <v>1259</v>
      </c>
      <c r="X4655" t="s">
        <v>21</v>
      </c>
      <c r="Y4655" t="s">
        <v>1259</v>
      </c>
      <c r="Z4655" t="s">
        <v>21</v>
      </c>
      <c r="AA4655" t="s">
        <v>1259</v>
      </c>
      <c r="AB4655" t="s">
        <v>1259</v>
      </c>
      <c r="AC4655" t="s">
        <v>10442</v>
      </c>
      <c r="AD4655" s="178">
        <v>45507828.776431017</v>
      </c>
      <c r="AE4655" t="s">
        <v>1259</v>
      </c>
      <c r="AF4655" s="178">
        <v>38162873.391704917</v>
      </c>
      <c r="AG4655" s="178">
        <v>26683393.677643031</v>
      </c>
      <c r="AH4655" s="178">
        <v>35113168.291357592</v>
      </c>
      <c r="AI4655" t="s">
        <v>10438</v>
      </c>
    </row>
    <row r="4656" spans="1:35" x14ac:dyDescent="0.25">
      <c r="A4656" s="179" t="b">
        <f>IF(E4656&lt;&gt;1,"",NOT(ISNA(VLOOKUP(P4656,Mapping!$P:$P,1,FALSE))))</f>
        <v>1</v>
      </c>
      <c r="B4656" s="180">
        <f t="shared" si="73"/>
        <v>20241128</v>
      </c>
      <c r="E4656" s="183">
        <v>1</v>
      </c>
      <c r="F4656" t="s">
        <v>10443</v>
      </c>
      <c r="G4656" s="178">
        <v>0</v>
      </c>
      <c r="H4656" t="s">
        <v>1430</v>
      </c>
      <c r="I4656" t="s">
        <v>421</v>
      </c>
      <c r="J4656" s="178">
        <v>31928622.609703802</v>
      </c>
      <c r="K4656" s="178">
        <v>-15283610.52559649</v>
      </c>
      <c r="L4656" t="s">
        <v>5</v>
      </c>
      <c r="M4656" t="s">
        <v>21</v>
      </c>
      <c r="N4656" t="s">
        <v>2829</v>
      </c>
      <c r="O4656" t="s">
        <v>21</v>
      </c>
      <c r="P4656" t="s">
        <v>182</v>
      </c>
      <c r="Q4656" t="s">
        <v>2834</v>
      </c>
      <c r="R4656" t="s">
        <v>1259</v>
      </c>
      <c r="S4656" t="s">
        <v>21</v>
      </c>
      <c r="T4656" t="s">
        <v>1259</v>
      </c>
      <c r="U4656" t="s">
        <v>1259</v>
      </c>
      <c r="V4656" t="s">
        <v>2834</v>
      </c>
      <c r="W4656" t="s">
        <v>1259</v>
      </c>
      <c r="X4656" t="s">
        <v>21</v>
      </c>
      <c r="Y4656" t="s">
        <v>1259</v>
      </c>
      <c r="Z4656" t="s">
        <v>21</v>
      </c>
      <c r="AA4656" t="s">
        <v>1259</v>
      </c>
      <c r="AB4656" t="s">
        <v>1259</v>
      </c>
      <c r="AC4656" t="s">
        <v>10444</v>
      </c>
      <c r="AD4656" s="178">
        <v>57994650.512273863</v>
      </c>
      <c r="AE4656" t="s">
        <v>1259</v>
      </c>
      <c r="AF4656" s="178">
        <v>37487207.244316727</v>
      </c>
      <c r="AG4656" s="178">
        <v>39121677.643788993</v>
      </c>
      <c r="AH4656" s="178">
        <v>22307324.160198931</v>
      </c>
      <c r="AI4656" t="s">
        <v>10445</v>
      </c>
    </row>
    <row r="4657" spans="1:35" x14ac:dyDescent="0.25">
      <c r="A4657" s="179" t="b">
        <f>IF(E4657&lt;&gt;1,"",NOT(ISNA(VLOOKUP(P4657,Mapping!$P:$P,1,FALSE))))</f>
        <v>0</v>
      </c>
      <c r="B4657" s="180">
        <f t="shared" si="73"/>
        <v>20241220</v>
      </c>
      <c r="E4657" s="183">
        <v>1</v>
      </c>
      <c r="F4657" t="s">
        <v>10446</v>
      </c>
      <c r="G4657" s="178">
        <v>0</v>
      </c>
      <c r="H4657" t="s">
        <v>1430</v>
      </c>
      <c r="I4657" t="s">
        <v>303</v>
      </c>
      <c r="J4657" s="178">
        <v>3557253.5444702432</v>
      </c>
      <c r="K4657" s="178">
        <v>2847901.1862997292</v>
      </c>
      <c r="L4657" t="s">
        <v>5</v>
      </c>
      <c r="M4657" t="s">
        <v>21</v>
      </c>
      <c r="N4657" t="s">
        <v>2829</v>
      </c>
      <c r="O4657" t="s">
        <v>21</v>
      </c>
      <c r="P4657" t="s">
        <v>2831</v>
      </c>
      <c r="Q4657" t="s">
        <v>2832</v>
      </c>
      <c r="R4657" t="s">
        <v>1259</v>
      </c>
      <c r="S4657" t="s">
        <v>21</v>
      </c>
      <c r="T4657" t="s">
        <v>1259</v>
      </c>
      <c r="U4657" t="s">
        <v>1259</v>
      </c>
      <c r="V4657" t="s">
        <v>2832</v>
      </c>
      <c r="W4657" t="s">
        <v>1259</v>
      </c>
      <c r="X4657" t="s">
        <v>21</v>
      </c>
      <c r="Y4657" t="s">
        <v>1259</v>
      </c>
      <c r="Z4657" t="s">
        <v>21</v>
      </c>
      <c r="AA4657" t="s">
        <v>1259</v>
      </c>
      <c r="AB4657" t="s">
        <v>1259</v>
      </c>
      <c r="AC4657" t="s">
        <v>7398</v>
      </c>
      <c r="AD4657" s="178">
        <v>6108002.7946821908</v>
      </c>
      <c r="AE4657" t="s">
        <v>1259</v>
      </c>
      <c r="AF4657" s="178">
        <v>-7468977.778367064</v>
      </c>
      <c r="AG4657" s="178">
        <v>-4688865.0610409938</v>
      </c>
      <c r="AH4657" s="178">
        <v>-4775764.506784915</v>
      </c>
      <c r="AI4657" t="s">
        <v>10438</v>
      </c>
    </row>
    <row r="4658" spans="1:35" x14ac:dyDescent="0.25">
      <c r="A4658" s="179" t="b">
        <f>IF(E4658&lt;&gt;1,"",NOT(ISNA(VLOOKUP(P4658,Mapping!$P:$P,1,FALSE))))</f>
        <v>1</v>
      </c>
      <c r="B4658" s="180">
        <f t="shared" si="73"/>
        <v>20241220</v>
      </c>
      <c r="E4658" s="183">
        <v>1</v>
      </c>
      <c r="F4658" t="s">
        <v>10447</v>
      </c>
      <c r="G4658" s="178">
        <v>0</v>
      </c>
      <c r="H4658" t="s">
        <v>1430</v>
      </c>
      <c r="I4658" t="s">
        <v>4</v>
      </c>
      <c r="J4658" s="178">
        <v>40334477.886132367</v>
      </c>
      <c r="K4658" s="178">
        <v>-33515810.872483362</v>
      </c>
      <c r="L4658" t="s">
        <v>5</v>
      </c>
      <c r="M4658" t="s">
        <v>21</v>
      </c>
      <c r="N4658" t="s">
        <v>2829</v>
      </c>
      <c r="O4658" t="s">
        <v>21</v>
      </c>
      <c r="P4658" t="s">
        <v>182</v>
      </c>
      <c r="Q4658" t="s">
        <v>2834</v>
      </c>
      <c r="R4658" t="s">
        <v>1259</v>
      </c>
      <c r="S4658" t="s">
        <v>21</v>
      </c>
      <c r="T4658" t="s">
        <v>1259</v>
      </c>
      <c r="U4658" t="s">
        <v>1259</v>
      </c>
      <c r="V4658" t="s">
        <v>2834</v>
      </c>
      <c r="W4658" t="s">
        <v>1259</v>
      </c>
      <c r="X4658" t="s">
        <v>21</v>
      </c>
      <c r="Y4658" t="s">
        <v>1259</v>
      </c>
      <c r="Z4658" t="s">
        <v>21</v>
      </c>
      <c r="AA4658" t="s">
        <v>1259</v>
      </c>
      <c r="AB4658" t="s">
        <v>1259</v>
      </c>
      <c r="AC4658" t="s">
        <v>10448</v>
      </c>
      <c r="AD4658" s="178">
        <v>77195631.281332344</v>
      </c>
      <c r="AE4658" t="s">
        <v>1259</v>
      </c>
      <c r="AF4658" s="178">
        <v>67167987.035817116</v>
      </c>
      <c r="AG4658" s="178">
        <v>-48307185.02853182</v>
      </c>
      <c r="AH4658" s="178">
        <v>65016439.615198366</v>
      </c>
      <c r="AI4658" t="s">
        <v>10438</v>
      </c>
    </row>
    <row r="4659" spans="1:35" x14ac:dyDescent="0.25">
      <c r="A4659" s="179" t="b">
        <f>IF(E4659&lt;&gt;1,"",NOT(ISNA(VLOOKUP(P4659,Mapping!$P:$P,1,FALSE))))</f>
        <v>0</v>
      </c>
      <c r="B4659" s="180">
        <f t="shared" si="73"/>
        <v>20241220</v>
      </c>
      <c r="E4659" s="183">
        <v>1</v>
      </c>
      <c r="F4659" t="s">
        <v>10449</v>
      </c>
      <c r="G4659" s="178">
        <v>0</v>
      </c>
      <c r="H4659" t="s">
        <v>1430</v>
      </c>
      <c r="I4659" t="s">
        <v>303</v>
      </c>
      <c r="J4659" s="178">
        <v>428667.90593893483</v>
      </c>
      <c r="K4659" s="178">
        <v>410491.32040156849</v>
      </c>
      <c r="L4659" t="s">
        <v>5</v>
      </c>
      <c r="M4659" t="s">
        <v>21</v>
      </c>
      <c r="N4659" t="s">
        <v>2829</v>
      </c>
      <c r="O4659" t="s">
        <v>21</v>
      </c>
      <c r="P4659" t="s">
        <v>2833</v>
      </c>
      <c r="Q4659" t="s">
        <v>2834</v>
      </c>
      <c r="R4659" t="s">
        <v>1259</v>
      </c>
      <c r="S4659" t="s">
        <v>21</v>
      </c>
      <c r="T4659" t="s">
        <v>1259</v>
      </c>
      <c r="U4659" t="s">
        <v>1259</v>
      </c>
      <c r="V4659" t="s">
        <v>2834</v>
      </c>
      <c r="W4659" t="s">
        <v>1259</v>
      </c>
      <c r="X4659" t="s">
        <v>21</v>
      </c>
      <c r="Y4659" t="s">
        <v>1259</v>
      </c>
      <c r="Z4659" t="s">
        <v>21</v>
      </c>
      <c r="AA4659" t="s">
        <v>1259</v>
      </c>
      <c r="AB4659" t="s">
        <v>1259</v>
      </c>
      <c r="AC4659" t="s">
        <v>7344</v>
      </c>
      <c r="AD4659" s="178">
        <v>644926.20787475503</v>
      </c>
      <c r="AE4659" t="s">
        <v>1259</v>
      </c>
      <c r="AF4659" s="178">
        <v>-794979.86716202763</v>
      </c>
      <c r="AG4659" s="178">
        <v>-377848.97842824628</v>
      </c>
      <c r="AH4659" s="178">
        <v>-538234.30689828703</v>
      </c>
      <c r="AI4659" t="s">
        <v>10438</v>
      </c>
    </row>
    <row r="4660" spans="1:35" x14ac:dyDescent="0.25">
      <c r="A4660" s="179" t="b">
        <f>IF(E4660&lt;&gt;1,"",NOT(ISNA(VLOOKUP(P4660,Mapping!$P:$P,1,FALSE))))</f>
        <v>1</v>
      </c>
      <c r="B4660" s="180">
        <f t="shared" si="73"/>
        <v>20241220</v>
      </c>
      <c r="E4660" s="183">
        <v>1</v>
      </c>
      <c r="F4660" t="s">
        <v>10449</v>
      </c>
      <c r="G4660" s="178">
        <v>0</v>
      </c>
      <c r="H4660" t="s">
        <v>1430</v>
      </c>
      <c r="I4660" t="s">
        <v>303</v>
      </c>
      <c r="J4660" s="178">
        <v>270810949.57692242</v>
      </c>
      <c r="K4660" s="178">
        <v>259327891.66369119</v>
      </c>
      <c r="L4660" t="s">
        <v>5</v>
      </c>
      <c r="M4660" t="s">
        <v>21</v>
      </c>
      <c r="N4660" t="s">
        <v>2829</v>
      </c>
      <c r="O4660" t="s">
        <v>21</v>
      </c>
      <c r="P4660" t="s">
        <v>182</v>
      </c>
      <c r="Q4660" t="s">
        <v>2834</v>
      </c>
      <c r="R4660" t="s">
        <v>1259</v>
      </c>
      <c r="S4660" t="s">
        <v>21</v>
      </c>
      <c r="T4660" t="s">
        <v>1259</v>
      </c>
      <c r="U4660" t="s">
        <v>1259</v>
      </c>
      <c r="V4660" t="s">
        <v>2834</v>
      </c>
      <c r="W4660" t="s">
        <v>1259</v>
      </c>
      <c r="X4660" t="s">
        <v>21</v>
      </c>
      <c r="Y4660" t="s">
        <v>1259</v>
      </c>
      <c r="Z4660" t="s">
        <v>21</v>
      </c>
      <c r="AA4660" t="s">
        <v>1259</v>
      </c>
      <c r="AB4660" t="s">
        <v>1259</v>
      </c>
      <c r="AC4660" t="s">
        <v>10450</v>
      </c>
      <c r="AD4660" s="178">
        <v>407432131.82487613</v>
      </c>
      <c r="AE4660" t="s">
        <v>1259</v>
      </c>
      <c r="AF4660" s="178">
        <v>-502228531.07961088</v>
      </c>
      <c r="AG4660" s="178">
        <v>-238706092.12204459</v>
      </c>
      <c r="AH4660" s="178">
        <v>-340029523.38299292</v>
      </c>
      <c r="AI4660" t="s">
        <v>10438</v>
      </c>
    </row>
    <row r="4661" spans="1:35" x14ac:dyDescent="0.25">
      <c r="A4661" s="179" t="b">
        <f>IF(E4661&lt;&gt;1,"",NOT(ISNA(VLOOKUP(P4661,Mapping!$P:$P,1,FALSE))))</f>
        <v>0</v>
      </c>
      <c r="B4661" s="180">
        <f t="shared" si="73"/>
        <v>20241219</v>
      </c>
      <c r="E4661" s="183">
        <v>1</v>
      </c>
      <c r="F4661" t="s">
        <v>10451</v>
      </c>
      <c r="G4661" s="178">
        <v>0</v>
      </c>
      <c r="H4661" t="s">
        <v>1430</v>
      </c>
      <c r="I4661" t="s">
        <v>2830</v>
      </c>
      <c r="J4661" s="178">
        <v>232526.25924290629</v>
      </c>
      <c r="K4661" s="178">
        <v>168880.2820175697</v>
      </c>
      <c r="L4661" t="s">
        <v>5</v>
      </c>
      <c r="M4661" t="s">
        <v>21</v>
      </c>
      <c r="N4661" t="s">
        <v>2829</v>
      </c>
      <c r="O4661" t="s">
        <v>21</v>
      </c>
      <c r="P4661" t="s">
        <v>2833</v>
      </c>
      <c r="Q4661" t="s">
        <v>2834</v>
      </c>
      <c r="R4661" t="s">
        <v>1259</v>
      </c>
      <c r="S4661" t="s">
        <v>21</v>
      </c>
      <c r="T4661" t="s">
        <v>1259</v>
      </c>
      <c r="U4661" t="s">
        <v>1259</v>
      </c>
      <c r="V4661" t="s">
        <v>2834</v>
      </c>
      <c r="W4661" t="s">
        <v>1259</v>
      </c>
      <c r="X4661" t="s">
        <v>21</v>
      </c>
      <c r="Y4661" t="s">
        <v>1259</v>
      </c>
      <c r="Z4661" t="s">
        <v>21</v>
      </c>
      <c r="AA4661" t="s">
        <v>1259</v>
      </c>
      <c r="AB4661" t="s">
        <v>1259</v>
      </c>
      <c r="AC4661" t="s">
        <v>7367</v>
      </c>
      <c r="AD4661" s="178">
        <v>335084.22631230071</v>
      </c>
      <c r="AE4661" t="s">
        <v>1259</v>
      </c>
      <c r="AF4661" s="178">
        <v>-380889.48796599981</v>
      </c>
      <c r="AG4661" s="178">
        <v>47650.409382638732</v>
      </c>
      <c r="AH4661" s="178">
        <v>-384948.88793702022</v>
      </c>
      <c r="AI4661" t="s">
        <v>10452</v>
      </c>
    </row>
    <row r="4662" spans="1:35" x14ac:dyDescent="0.25">
      <c r="A4662" s="179" t="b">
        <f>IF(E4662&lt;&gt;1,"",NOT(ISNA(VLOOKUP(P4662,Mapping!$P:$P,1,FALSE))))</f>
        <v>1</v>
      </c>
      <c r="B4662" s="180">
        <f t="shared" si="73"/>
        <v>20241219</v>
      </c>
      <c r="E4662" s="183">
        <v>1</v>
      </c>
      <c r="F4662" t="s">
        <v>10451</v>
      </c>
      <c r="G4662" s="178">
        <v>0</v>
      </c>
      <c r="H4662" t="s">
        <v>1430</v>
      </c>
      <c r="I4662" t="s">
        <v>2830</v>
      </c>
      <c r="J4662" s="178">
        <v>26430484.800610341</v>
      </c>
      <c r="K4662" s="178">
        <v>19196058.72266373</v>
      </c>
      <c r="L4662" t="s">
        <v>5</v>
      </c>
      <c r="M4662" t="s">
        <v>21</v>
      </c>
      <c r="N4662" t="s">
        <v>2829</v>
      </c>
      <c r="O4662" t="s">
        <v>21</v>
      </c>
      <c r="P4662" t="s">
        <v>182</v>
      </c>
      <c r="Q4662" t="s">
        <v>2834</v>
      </c>
      <c r="R4662" t="s">
        <v>1259</v>
      </c>
      <c r="S4662" t="s">
        <v>21</v>
      </c>
      <c r="T4662" t="s">
        <v>1259</v>
      </c>
      <c r="U4662" t="s">
        <v>1259</v>
      </c>
      <c r="V4662" t="s">
        <v>2834</v>
      </c>
      <c r="W4662" t="s">
        <v>1259</v>
      </c>
      <c r="X4662" t="s">
        <v>21</v>
      </c>
      <c r="Y4662" t="s">
        <v>1259</v>
      </c>
      <c r="Z4662" t="s">
        <v>21</v>
      </c>
      <c r="AA4662" t="s">
        <v>1259</v>
      </c>
      <c r="AB4662" t="s">
        <v>1259</v>
      </c>
      <c r="AC4662" t="s">
        <v>7013</v>
      </c>
      <c r="AD4662" s="178">
        <v>38087907.057497911</v>
      </c>
      <c r="AE4662" t="s">
        <v>1259</v>
      </c>
      <c r="AF4662" s="178">
        <v>-43294438.465468653</v>
      </c>
      <c r="AG4662" s="178">
        <v>5416263.1998266028</v>
      </c>
      <c r="AH4662" s="178">
        <v>-43755856.928841293</v>
      </c>
      <c r="AI4662" t="s">
        <v>10452</v>
      </c>
    </row>
    <row r="4663" spans="1:35" x14ac:dyDescent="0.25">
      <c r="A4663" s="179" t="b">
        <f>IF(E4663&lt;&gt;1,"",NOT(ISNA(VLOOKUP(P4663,Mapping!$P:$P,1,FALSE))))</f>
        <v>0</v>
      </c>
      <c r="B4663" s="180">
        <f t="shared" si="73"/>
        <v>20241213</v>
      </c>
      <c r="E4663" s="183">
        <v>1</v>
      </c>
      <c r="F4663" t="s">
        <v>10453</v>
      </c>
      <c r="G4663" s="178">
        <v>0</v>
      </c>
      <c r="H4663" t="s">
        <v>1430</v>
      </c>
      <c r="I4663" t="s">
        <v>797</v>
      </c>
      <c r="J4663" s="178">
        <v>123338.06286465121</v>
      </c>
      <c r="K4663" s="178">
        <v>80433.209653531769</v>
      </c>
      <c r="L4663" t="s">
        <v>5</v>
      </c>
      <c r="M4663" t="s">
        <v>21</v>
      </c>
      <c r="N4663" t="s">
        <v>2829</v>
      </c>
      <c r="O4663" t="s">
        <v>21</v>
      </c>
      <c r="P4663" t="s">
        <v>2833</v>
      </c>
      <c r="Q4663" t="s">
        <v>2834</v>
      </c>
      <c r="R4663" t="s">
        <v>1259</v>
      </c>
      <c r="S4663" t="s">
        <v>21</v>
      </c>
      <c r="T4663" t="s">
        <v>1259</v>
      </c>
      <c r="U4663" t="s">
        <v>1259</v>
      </c>
      <c r="V4663" t="s">
        <v>2834</v>
      </c>
      <c r="W4663" t="s">
        <v>1259</v>
      </c>
      <c r="X4663" t="s">
        <v>21</v>
      </c>
      <c r="Y4663" t="s">
        <v>1259</v>
      </c>
      <c r="Z4663" t="s">
        <v>21</v>
      </c>
      <c r="AA4663" t="s">
        <v>1259</v>
      </c>
      <c r="AB4663" t="s">
        <v>1259</v>
      </c>
      <c r="AC4663" t="s">
        <v>1104</v>
      </c>
      <c r="AD4663" s="178">
        <v>207155.04699705751</v>
      </c>
      <c r="AE4663" t="s">
        <v>1259</v>
      </c>
      <c r="AF4663" s="178">
        <v>-257683.85279421529</v>
      </c>
      <c r="AG4663" s="178">
        <v>-175379.17705449951</v>
      </c>
      <c r="AH4663" s="178">
        <v>-128414.4514725781</v>
      </c>
      <c r="AI4663" t="s">
        <v>10454</v>
      </c>
    </row>
    <row r="4664" spans="1:35" x14ac:dyDescent="0.25">
      <c r="A4664" s="179" t="b">
        <f>IF(E4664&lt;&gt;1,"",NOT(ISNA(VLOOKUP(P4664,Mapping!$P:$P,1,FALSE))))</f>
        <v>1</v>
      </c>
      <c r="B4664" s="180">
        <f t="shared" si="73"/>
        <v>20241213</v>
      </c>
      <c r="E4664" s="183">
        <v>1</v>
      </c>
      <c r="F4664" t="s">
        <v>10453</v>
      </c>
      <c r="G4664" s="178">
        <v>0</v>
      </c>
      <c r="H4664" t="s">
        <v>1430</v>
      </c>
      <c r="I4664" t="s">
        <v>797</v>
      </c>
      <c r="J4664" s="178">
        <v>107735797.9122728</v>
      </c>
      <c r="K4664" s="178">
        <v>70258408.632359996</v>
      </c>
      <c r="L4664" t="s">
        <v>5</v>
      </c>
      <c r="M4664" t="s">
        <v>21</v>
      </c>
      <c r="N4664" t="s">
        <v>2829</v>
      </c>
      <c r="O4664" t="s">
        <v>21</v>
      </c>
      <c r="P4664" t="s">
        <v>182</v>
      </c>
      <c r="Q4664" t="s">
        <v>2834</v>
      </c>
      <c r="R4664" t="s">
        <v>1259</v>
      </c>
      <c r="S4664" t="s">
        <v>21</v>
      </c>
      <c r="T4664" t="s">
        <v>1259</v>
      </c>
      <c r="U4664" t="s">
        <v>1259</v>
      </c>
      <c r="V4664" t="s">
        <v>2834</v>
      </c>
      <c r="W4664" t="s">
        <v>1259</v>
      </c>
      <c r="X4664" t="s">
        <v>21</v>
      </c>
      <c r="Y4664" t="s">
        <v>1259</v>
      </c>
      <c r="Z4664" t="s">
        <v>21</v>
      </c>
      <c r="AA4664" t="s">
        <v>1259</v>
      </c>
      <c r="AB4664" t="s">
        <v>1259</v>
      </c>
      <c r="AC4664" t="s">
        <v>10455</v>
      </c>
      <c r="AD4664" s="178">
        <v>180949933.55192971</v>
      </c>
      <c r="AE4664" t="s">
        <v>1259</v>
      </c>
      <c r="AF4664" s="178">
        <v>-225086845.41574711</v>
      </c>
      <c r="AG4664" s="178">
        <v>-153193711.1571053</v>
      </c>
      <c r="AH4664" s="178">
        <v>-112170023.361297</v>
      </c>
      <c r="AI4664" t="s">
        <v>10454</v>
      </c>
    </row>
    <row r="4665" spans="1:35" hidden="1" x14ac:dyDescent="0.25">
      <c r="A4665" s="179" t="str">
        <f>IF(E4665&lt;&gt;1,"",NOT(ISNA(VLOOKUP(P4665,Mapping!$P:$P,1,FALSE))))</f>
        <v/>
      </c>
      <c r="B4665" s="180" t="str">
        <f t="shared" si="73"/>
        <v/>
      </c>
      <c r="E4665" s="183">
        <v>0</v>
      </c>
      <c r="F4665" t="s">
        <v>7408</v>
      </c>
      <c r="G4665" s="178">
        <v>673746.21092954697</v>
      </c>
      <c r="H4665" t="s">
        <v>21</v>
      </c>
      <c r="I4665" t="s">
        <v>21</v>
      </c>
      <c r="J4665" s="178">
        <v>7369585.2956356416</v>
      </c>
      <c r="K4665" s="178">
        <v>7067372.2267913586</v>
      </c>
      <c r="L4665" t="s">
        <v>5</v>
      </c>
      <c r="M4665" t="s">
        <v>21</v>
      </c>
      <c r="N4665" t="s">
        <v>2829</v>
      </c>
      <c r="O4665" t="s">
        <v>21</v>
      </c>
      <c r="P4665" t="s">
        <v>182</v>
      </c>
      <c r="Q4665" t="s">
        <v>2834</v>
      </c>
      <c r="R4665" t="s">
        <v>1259</v>
      </c>
      <c r="S4665" t="s">
        <v>21</v>
      </c>
      <c r="T4665" t="s">
        <v>1259</v>
      </c>
      <c r="U4665" t="s">
        <v>1259</v>
      </c>
      <c r="V4665" t="s">
        <v>2834</v>
      </c>
      <c r="W4665" t="s">
        <v>1259</v>
      </c>
      <c r="X4665" t="s">
        <v>21</v>
      </c>
      <c r="Y4665" t="s">
        <v>1259</v>
      </c>
      <c r="Z4665" t="s">
        <v>21</v>
      </c>
      <c r="AA4665" t="s">
        <v>1259</v>
      </c>
      <c r="AB4665" t="s">
        <v>1259</v>
      </c>
      <c r="AC4665" t="s">
        <v>10456</v>
      </c>
      <c r="AD4665" s="178">
        <v>11034156.66227008</v>
      </c>
      <c r="AE4665" t="s">
        <v>1259</v>
      </c>
      <c r="AF4665" s="178">
        <v>-13650297.45097574</v>
      </c>
      <c r="AG4665" s="178">
        <v>-6529511.7077130806</v>
      </c>
      <c r="AH4665" s="178">
        <v>-9284673.9512993786</v>
      </c>
      <c r="AI4665" t="s">
        <v>21</v>
      </c>
    </row>
    <row r="4666" spans="1:35" x14ac:dyDescent="0.25">
      <c r="A4666" s="179" t="b">
        <f>IF(E4666&lt;&gt;1,"",NOT(ISNA(VLOOKUP(P4666,Mapping!$P:$P,1,FALSE))))</f>
        <v>1</v>
      </c>
      <c r="B4666" s="180">
        <f t="shared" si="73"/>
        <v>20251014</v>
      </c>
      <c r="E4666" s="183">
        <v>1</v>
      </c>
      <c r="F4666" t="s">
        <v>10457</v>
      </c>
      <c r="G4666" s="178">
        <v>673746.21092954697</v>
      </c>
      <c r="H4666" t="s">
        <v>7408</v>
      </c>
      <c r="I4666" t="s">
        <v>303</v>
      </c>
      <c r="J4666" s="178">
        <v>7369585.2956356416</v>
      </c>
      <c r="K4666" s="178">
        <v>7067372.2267913586</v>
      </c>
      <c r="L4666" t="s">
        <v>5</v>
      </c>
      <c r="M4666" t="s">
        <v>21</v>
      </c>
      <c r="N4666" t="s">
        <v>2829</v>
      </c>
      <c r="O4666" t="s">
        <v>21</v>
      </c>
      <c r="P4666" t="s">
        <v>182</v>
      </c>
      <c r="Q4666" t="s">
        <v>2834</v>
      </c>
      <c r="R4666" t="s">
        <v>1259</v>
      </c>
      <c r="S4666" t="s">
        <v>21</v>
      </c>
      <c r="T4666" t="s">
        <v>1259</v>
      </c>
      <c r="U4666" t="s">
        <v>1259</v>
      </c>
      <c r="V4666" t="s">
        <v>2834</v>
      </c>
      <c r="W4666" t="s">
        <v>1259</v>
      </c>
      <c r="X4666" t="s">
        <v>21</v>
      </c>
      <c r="Y4666" t="s">
        <v>1259</v>
      </c>
      <c r="Z4666" t="s">
        <v>21</v>
      </c>
      <c r="AA4666" t="s">
        <v>1259</v>
      </c>
      <c r="AB4666" t="s">
        <v>1259</v>
      </c>
      <c r="AC4666" t="s">
        <v>10456</v>
      </c>
      <c r="AD4666" s="178">
        <v>11034156.66227008</v>
      </c>
      <c r="AE4666" t="s">
        <v>1259</v>
      </c>
      <c r="AF4666" s="178">
        <v>-13650297.45097574</v>
      </c>
      <c r="AG4666" s="178">
        <v>-6529511.7077130806</v>
      </c>
      <c r="AH4666" s="178">
        <v>-9284673.9512993786</v>
      </c>
      <c r="AI4666" t="s">
        <v>10458</v>
      </c>
    </row>
    <row r="4667" spans="1:35" hidden="1" x14ac:dyDescent="0.25">
      <c r="A4667" s="179" t="str">
        <f>IF(E4667&lt;&gt;1,"",NOT(ISNA(VLOOKUP(P4667,Mapping!$P:$P,1,FALSE))))</f>
        <v/>
      </c>
      <c r="B4667" s="180" t="str">
        <f t="shared" si="73"/>
        <v/>
      </c>
      <c r="E4667" s="183">
        <v>0</v>
      </c>
      <c r="F4667" t="s">
        <v>1431</v>
      </c>
      <c r="G4667" s="178">
        <v>1550483.1687194761</v>
      </c>
      <c r="H4667" t="s">
        <v>21</v>
      </c>
      <c r="I4667" t="s">
        <v>21</v>
      </c>
      <c r="J4667" s="178">
        <v>50381391.906445928</v>
      </c>
      <c r="K4667" s="178">
        <v>-15488165.137642641</v>
      </c>
      <c r="L4667" t="s">
        <v>5</v>
      </c>
      <c r="M4667" t="s">
        <v>21</v>
      </c>
      <c r="N4667" t="s">
        <v>2829</v>
      </c>
      <c r="O4667" t="s">
        <v>21</v>
      </c>
      <c r="P4667" t="s">
        <v>21</v>
      </c>
      <c r="Q4667" t="s">
        <v>21</v>
      </c>
      <c r="R4667" t="s">
        <v>1259</v>
      </c>
      <c r="S4667" t="s">
        <v>21</v>
      </c>
      <c r="T4667" t="s">
        <v>1259</v>
      </c>
      <c r="U4667" t="s">
        <v>1259</v>
      </c>
      <c r="V4667" t="s">
        <v>21</v>
      </c>
      <c r="W4667" t="s">
        <v>1259</v>
      </c>
      <c r="X4667" t="s">
        <v>21</v>
      </c>
      <c r="Y4667" t="s">
        <v>1259</v>
      </c>
      <c r="Z4667" t="s">
        <v>21</v>
      </c>
      <c r="AA4667" t="s">
        <v>1259</v>
      </c>
      <c r="AB4667" t="s">
        <v>1259</v>
      </c>
      <c r="AC4667" t="s">
        <v>12858</v>
      </c>
      <c r="AD4667" s="178">
        <v>57921264.083409578</v>
      </c>
      <c r="AE4667" t="s">
        <v>1259</v>
      </c>
      <c r="AF4667" s="178">
        <v>99268977.688552722</v>
      </c>
      <c r="AG4667" s="178">
        <v>-21607759.52076596</v>
      </c>
      <c r="AH4667" s="178">
        <v>27090281.434056211</v>
      </c>
      <c r="AI4667" t="s">
        <v>21</v>
      </c>
    </row>
    <row r="4668" spans="1:35" hidden="1" x14ac:dyDescent="0.25">
      <c r="A4668" s="179" t="b">
        <f>IF(E4668&lt;&gt;1,"",NOT(ISNA(VLOOKUP(P4668,Mapping!$P:$P,1,FALSE))))</f>
        <v>0</v>
      </c>
      <c r="B4668" s="180">
        <f t="shared" si="73"/>
        <v>20241216</v>
      </c>
      <c r="E4668" s="183">
        <v>1</v>
      </c>
      <c r="F4668" t="s">
        <v>10459</v>
      </c>
      <c r="G4668" s="178">
        <v>8339.0632006896576</v>
      </c>
      <c r="H4668" t="s">
        <v>1431</v>
      </c>
      <c r="I4668" t="s">
        <v>2830</v>
      </c>
      <c r="J4668" s="178">
        <v>713189.02119754639</v>
      </c>
      <c r="K4668" s="178">
        <v>-375248.84193971788</v>
      </c>
      <c r="L4668" t="s">
        <v>5</v>
      </c>
      <c r="M4668" t="s">
        <v>21</v>
      </c>
      <c r="N4668" t="s">
        <v>2829</v>
      </c>
      <c r="O4668" t="s">
        <v>21</v>
      </c>
      <c r="P4668" t="s">
        <v>2838</v>
      </c>
      <c r="Q4668" t="s">
        <v>2839</v>
      </c>
      <c r="R4668" t="s">
        <v>1259</v>
      </c>
      <c r="S4668" t="s">
        <v>21</v>
      </c>
      <c r="T4668" t="s">
        <v>1259</v>
      </c>
      <c r="U4668" t="s">
        <v>1259</v>
      </c>
      <c r="V4668" t="s">
        <v>2839</v>
      </c>
      <c r="W4668" t="s">
        <v>1259</v>
      </c>
      <c r="X4668" t="s">
        <v>21</v>
      </c>
      <c r="Y4668" t="s">
        <v>1259</v>
      </c>
      <c r="Z4668" t="s">
        <v>21</v>
      </c>
      <c r="AA4668" t="s">
        <v>1259</v>
      </c>
      <c r="AB4668" t="s">
        <v>1259</v>
      </c>
      <c r="AC4668" t="s">
        <v>10460</v>
      </c>
      <c r="AD4668" s="178">
        <v>1371608.151637902</v>
      </c>
      <c r="AE4668" t="s">
        <v>1259</v>
      </c>
      <c r="AF4668" s="178">
        <v>697189.1933316869</v>
      </c>
      <c r="AG4668" s="178">
        <v>716600.747541258</v>
      </c>
      <c r="AH4668" s="178">
        <v>378475.04192629241</v>
      </c>
      <c r="AI4668" t="s">
        <v>10461</v>
      </c>
    </row>
    <row r="4669" spans="1:35" hidden="1" x14ac:dyDescent="0.25">
      <c r="A4669" s="179" t="b">
        <f>IF(E4669&lt;&gt;1,"",NOT(ISNA(VLOOKUP(P4669,Mapping!$P:$P,1,FALSE))))</f>
        <v>0</v>
      </c>
      <c r="B4669" s="180">
        <f t="shared" si="73"/>
        <v>20241216</v>
      </c>
      <c r="E4669" s="183">
        <v>1</v>
      </c>
      <c r="F4669" t="s">
        <v>10462</v>
      </c>
      <c r="G4669" s="178">
        <v>-709749.2775380048</v>
      </c>
      <c r="H4669" t="s">
        <v>1431</v>
      </c>
      <c r="I4669" t="s">
        <v>4</v>
      </c>
      <c r="J4669" s="178">
        <v>11158627.432744941</v>
      </c>
      <c r="K4669" s="178">
        <v>5871301.8903532624</v>
      </c>
      <c r="L4669" t="s">
        <v>5</v>
      </c>
      <c r="M4669" t="s">
        <v>21</v>
      </c>
      <c r="N4669" t="s">
        <v>2829</v>
      </c>
      <c r="O4669" t="s">
        <v>21</v>
      </c>
      <c r="P4669" t="s">
        <v>2838</v>
      </c>
      <c r="Q4669" t="s">
        <v>2839</v>
      </c>
      <c r="R4669" t="s">
        <v>1259</v>
      </c>
      <c r="S4669" t="s">
        <v>21</v>
      </c>
      <c r="T4669" t="s">
        <v>1259</v>
      </c>
      <c r="U4669" t="s">
        <v>1259</v>
      </c>
      <c r="V4669" t="s">
        <v>2839</v>
      </c>
      <c r="W4669" t="s">
        <v>1259</v>
      </c>
      <c r="X4669" t="s">
        <v>21</v>
      </c>
      <c r="Y4669" t="s">
        <v>1259</v>
      </c>
      <c r="Z4669" t="s">
        <v>21</v>
      </c>
      <c r="AA4669" t="s">
        <v>1259</v>
      </c>
      <c r="AB4669" t="s">
        <v>1259</v>
      </c>
      <c r="AC4669" t="s">
        <v>10463</v>
      </c>
      <c r="AD4669" s="178">
        <v>16947010.759079099</v>
      </c>
      <c r="AE4669" t="s">
        <v>1259</v>
      </c>
      <c r="AF4669" s="178">
        <v>-10909222.960093901</v>
      </c>
      <c r="AG4669" s="178">
        <v>-11212498.01656579</v>
      </c>
      <c r="AH4669" s="178">
        <v>-5922150.982544288</v>
      </c>
      <c r="AI4669" t="s">
        <v>10461</v>
      </c>
    </row>
    <row r="4670" spans="1:35" hidden="1" x14ac:dyDescent="0.25">
      <c r="A4670" s="179" t="b">
        <f>IF(E4670&lt;&gt;1,"",NOT(ISNA(VLOOKUP(P4670,Mapping!$P:$P,1,FALSE))))</f>
        <v>0</v>
      </c>
      <c r="B4670" s="180">
        <f t="shared" si="73"/>
        <v>20241216</v>
      </c>
      <c r="E4670" s="183">
        <v>1</v>
      </c>
      <c r="F4670" t="s">
        <v>10464</v>
      </c>
      <c r="G4670" s="178">
        <v>20033.543377265429</v>
      </c>
      <c r="H4670" t="s">
        <v>1431</v>
      </c>
      <c r="I4670" t="s">
        <v>4</v>
      </c>
      <c r="J4670" s="178">
        <v>613344.15708366851</v>
      </c>
      <c r="K4670" s="178">
        <v>-188905.13464959539</v>
      </c>
      <c r="L4670" t="s">
        <v>5</v>
      </c>
      <c r="M4670" t="s">
        <v>21</v>
      </c>
      <c r="N4670" t="s">
        <v>2829</v>
      </c>
      <c r="O4670" t="s">
        <v>21</v>
      </c>
      <c r="P4670" t="s">
        <v>2838</v>
      </c>
      <c r="Q4670" t="s">
        <v>2839</v>
      </c>
      <c r="R4670" t="s">
        <v>1259</v>
      </c>
      <c r="S4670" t="s">
        <v>21</v>
      </c>
      <c r="T4670" t="s">
        <v>1259</v>
      </c>
      <c r="U4670" t="s">
        <v>1259</v>
      </c>
      <c r="V4670" t="s">
        <v>2839</v>
      </c>
      <c r="W4670" t="s">
        <v>1259</v>
      </c>
      <c r="X4670" t="s">
        <v>21</v>
      </c>
      <c r="Y4670" t="s">
        <v>1259</v>
      </c>
      <c r="Z4670" t="s">
        <v>21</v>
      </c>
      <c r="AA4670" t="s">
        <v>1259</v>
      </c>
      <c r="AB4670" t="s">
        <v>1259</v>
      </c>
      <c r="AC4670" t="s">
        <v>10465</v>
      </c>
      <c r="AD4670" s="178">
        <v>772446.82012614782</v>
      </c>
      <c r="AE4670" t="s">
        <v>1259</v>
      </c>
      <c r="AF4670" s="178">
        <v>715064.88581447944</v>
      </c>
      <c r="AG4670" s="178">
        <v>1269146.7017456051</v>
      </c>
      <c r="AH4670" s="178">
        <v>516374.27954567788</v>
      </c>
      <c r="AI4670" t="s">
        <v>10461</v>
      </c>
    </row>
    <row r="4671" spans="1:35" hidden="1" x14ac:dyDescent="0.25">
      <c r="A4671" s="179" t="b">
        <f>IF(E4671&lt;&gt;1,"",NOT(ISNA(VLOOKUP(P4671,Mapping!$P:$P,1,FALSE))))</f>
        <v>0</v>
      </c>
      <c r="B4671" s="180">
        <f t="shared" si="73"/>
        <v>20241216</v>
      </c>
      <c r="E4671" s="183">
        <v>1</v>
      </c>
      <c r="F4671" t="s">
        <v>10466</v>
      </c>
      <c r="G4671" s="178">
        <v>-341573.64487463259</v>
      </c>
      <c r="H4671" t="s">
        <v>1431</v>
      </c>
      <c r="I4671" t="s">
        <v>4</v>
      </c>
      <c r="J4671" s="178">
        <v>9572081.4851865433</v>
      </c>
      <c r="K4671" s="178">
        <v>-2948097.2784076338</v>
      </c>
      <c r="L4671" t="s">
        <v>5</v>
      </c>
      <c r="M4671" t="s">
        <v>21</v>
      </c>
      <c r="N4671" t="s">
        <v>2829</v>
      </c>
      <c r="O4671" t="s">
        <v>21</v>
      </c>
      <c r="P4671" t="s">
        <v>2838</v>
      </c>
      <c r="Q4671" t="s">
        <v>2839</v>
      </c>
      <c r="R4671" t="s">
        <v>1259</v>
      </c>
      <c r="S4671" t="s">
        <v>21</v>
      </c>
      <c r="T4671" t="s">
        <v>1259</v>
      </c>
      <c r="U4671" t="s">
        <v>1259</v>
      </c>
      <c r="V4671" t="s">
        <v>2839</v>
      </c>
      <c r="W4671" t="s">
        <v>1259</v>
      </c>
      <c r="X4671" t="s">
        <v>21</v>
      </c>
      <c r="Y4671" t="s">
        <v>1259</v>
      </c>
      <c r="Z4671" t="s">
        <v>21</v>
      </c>
      <c r="AA4671" t="s">
        <v>1259</v>
      </c>
      <c r="AB4671" t="s">
        <v>1259</v>
      </c>
      <c r="AC4671" t="s">
        <v>10467</v>
      </c>
      <c r="AD4671" s="178">
        <v>12054911.118255541</v>
      </c>
      <c r="AE4671" t="s">
        <v>1259</v>
      </c>
      <c r="AF4671" s="178">
        <v>11158795.32644755</v>
      </c>
      <c r="AG4671" s="178">
        <v>19806615.19500123</v>
      </c>
      <c r="AH4671" s="178">
        <v>8058349.7744889762</v>
      </c>
      <c r="AI4671" t="s">
        <v>10461</v>
      </c>
    </row>
    <row r="4672" spans="1:35" hidden="1" x14ac:dyDescent="0.25">
      <c r="A4672" s="179" t="b">
        <f>IF(E4672&lt;&gt;1,"",NOT(ISNA(VLOOKUP(P4672,Mapping!$P:$P,1,FALSE))))</f>
        <v>0</v>
      </c>
      <c r="B4672" s="180">
        <f t="shared" si="73"/>
        <v>20241216</v>
      </c>
      <c r="E4672" s="183">
        <v>1</v>
      </c>
      <c r="F4672" t="s">
        <v>10468</v>
      </c>
      <c r="G4672" s="178">
        <v>-223976.99181442329</v>
      </c>
      <c r="H4672" t="s">
        <v>1431</v>
      </c>
      <c r="I4672" t="s">
        <v>4</v>
      </c>
      <c r="J4672" s="178">
        <v>3007857.2533214442</v>
      </c>
      <c r="K4672" s="178">
        <v>-537040.85866653023</v>
      </c>
      <c r="L4672" t="s">
        <v>5</v>
      </c>
      <c r="M4672" t="s">
        <v>21</v>
      </c>
      <c r="N4672" t="s">
        <v>2829</v>
      </c>
      <c r="O4672" t="s">
        <v>21</v>
      </c>
      <c r="P4672" t="s">
        <v>2838</v>
      </c>
      <c r="Q4672" t="s">
        <v>2839</v>
      </c>
      <c r="R4672" t="s">
        <v>1259</v>
      </c>
      <c r="S4672" t="s">
        <v>21</v>
      </c>
      <c r="T4672" t="s">
        <v>1259</v>
      </c>
      <c r="U4672" t="s">
        <v>1259</v>
      </c>
      <c r="V4672" t="s">
        <v>2839</v>
      </c>
      <c r="W4672" t="s">
        <v>1259</v>
      </c>
      <c r="X4672" t="s">
        <v>21</v>
      </c>
      <c r="Y4672" t="s">
        <v>1259</v>
      </c>
      <c r="Z4672" t="s">
        <v>21</v>
      </c>
      <c r="AA4672" t="s">
        <v>1259</v>
      </c>
      <c r="AB4672" t="s">
        <v>1259</v>
      </c>
      <c r="AC4672" t="s">
        <v>10469</v>
      </c>
      <c r="AD4672" s="178">
        <v>4576291.1475373683</v>
      </c>
      <c r="AE4672" t="s">
        <v>1259</v>
      </c>
      <c r="AF4672" s="178">
        <v>1295123.1627973421</v>
      </c>
      <c r="AG4672" s="178">
        <v>3957802.7538178759</v>
      </c>
      <c r="AH4672" s="178">
        <v>3057855.7646240429</v>
      </c>
      <c r="AI4672" t="s">
        <v>10461</v>
      </c>
    </row>
    <row r="4673" spans="1:35" hidden="1" x14ac:dyDescent="0.25">
      <c r="A4673" s="179" t="b">
        <f>IF(E4673&lt;&gt;1,"",NOT(ISNA(VLOOKUP(P4673,Mapping!$P:$P,1,FALSE))))</f>
        <v>0</v>
      </c>
      <c r="B4673" s="180">
        <f t="shared" si="73"/>
        <v>20241216</v>
      </c>
      <c r="E4673" s="183">
        <v>1</v>
      </c>
      <c r="F4673" t="s">
        <v>10470</v>
      </c>
      <c r="G4673" s="178">
        <v>-25253.44088578107</v>
      </c>
      <c r="H4673" t="s">
        <v>1431</v>
      </c>
      <c r="I4673" t="s">
        <v>4</v>
      </c>
      <c r="J4673" s="178">
        <v>1241948.743443361</v>
      </c>
      <c r="K4673" s="178">
        <v>150339.7410929288</v>
      </c>
      <c r="L4673" t="s">
        <v>5</v>
      </c>
      <c r="M4673" t="s">
        <v>21</v>
      </c>
      <c r="N4673" t="s">
        <v>2829</v>
      </c>
      <c r="O4673" t="s">
        <v>21</v>
      </c>
      <c r="P4673" t="s">
        <v>2838</v>
      </c>
      <c r="Q4673" t="s">
        <v>2839</v>
      </c>
      <c r="R4673" t="s">
        <v>1259</v>
      </c>
      <c r="S4673" t="s">
        <v>21</v>
      </c>
      <c r="T4673" t="s">
        <v>1259</v>
      </c>
      <c r="U4673" t="s">
        <v>1259</v>
      </c>
      <c r="V4673" t="s">
        <v>2839</v>
      </c>
      <c r="W4673" t="s">
        <v>1259</v>
      </c>
      <c r="X4673" t="s">
        <v>21</v>
      </c>
      <c r="Y4673" t="s">
        <v>1259</v>
      </c>
      <c r="Z4673" t="s">
        <v>21</v>
      </c>
      <c r="AA4673" t="s">
        <v>1259</v>
      </c>
      <c r="AB4673" t="s">
        <v>1259</v>
      </c>
      <c r="AC4673" t="s">
        <v>10471</v>
      </c>
      <c r="AD4673" s="178">
        <v>1843717.763572684</v>
      </c>
      <c r="AE4673" t="s">
        <v>1259</v>
      </c>
      <c r="AF4673" s="178">
        <v>-708487.39396216429</v>
      </c>
      <c r="AG4673" s="178">
        <v>-11089.518388550619</v>
      </c>
      <c r="AH4673" s="178">
        <v>-336267.15954653861</v>
      </c>
      <c r="AI4673" t="s">
        <v>10461</v>
      </c>
    </row>
    <row r="4674" spans="1:35" hidden="1" x14ac:dyDescent="0.25">
      <c r="A4674" s="179" t="b">
        <f>IF(E4674&lt;&gt;1,"",NOT(ISNA(VLOOKUP(P4674,Mapping!$P:$P,1,FALSE))))</f>
        <v>0</v>
      </c>
      <c r="B4674" s="180">
        <f t="shared" si="73"/>
        <v>20241216</v>
      </c>
      <c r="E4674" s="183">
        <v>1</v>
      </c>
      <c r="F4674" t="s">
        <v>10472</v>
      </c>
      <c r="G4674" s="178">
        <v>129344.0585880242</v>
      </c>
      <c r="H4674" t="s">
        <v>1431</v>
      </c>
      <c r="I4674" t="s">
        <v>4</v>
      </c>
      <c r="J4674" s="178">
        <v>1505476.3182350991</v>
      </c>
      <c r="K4674" s="178">
        <v>259193.5342434521</v>
      </c>
      <c r="L4674" t="s">
        <v>5</v>
      </c>
      <c r="M4674" t="s">
        <v>21</v>
      </c>
      <c r="N4674" t="s">
        <v>2829</v>
      </c>
      <c r="O4674" t="s">
        <v>21</v>
      </c>
      <c r="P4674" t="s">
        <v>2838</v>
      </c>
      <c r="Q4674" t="s">
        <v>2839</v>
      </c>
      <c r="R4674" t="s">
        <v>1259</v>
      </c>
      <c r="S4674" t="s">
        <v>21</v>
      </c>
      <c r="T4674" t="s">
        <v>1259</v>
      </c>
      <c r="U4674" t="s">
        <v>1259</v>
      </c>
      <c r="V4674" t="s">
        <v>2839</v>
      </c>
      <c r="W4674" t="s">
        <v>1259</v>
      </c>
      <c r="X4674" t="s">
        <v>21</v>
      </c>
      <c r="Y4674" t="s">
        <v>1259</v>
      </c>
      <c r="Z4674" t="s">
        <v>21</v>
      </c>
      <c r="AA4674" t="s">
        <v>1259</v>
      </c>
      <c r="AB4674" t="s">
        <v>1259</v>
      </c>
      <c r="AC4674" t="s">
        <v>10473</v>
      </c>
      <c r="AD4674" s="178">
        <v>2419246.1157774981</v>
      </c>
      <c r="AE4674" t="s">
        <v>1259</v>
      </c>
      <c r="AF4674" s="178">
        <v>490772.73419601133</v>
      </c>
      <c r="AG4674" s="178">
        <v>-2030541.4531669491</v>
      </c>
      <c r="AH4674" s="178">
        <v>135971.20286733031</v>
      </c>
      <c r="AI4674" t="s">
        <v>10461</v>
      </c>
    </row>
    <row r="4675" spans="1:35" hidden="1" x14ac:dyDescent="0.25">
      <c r="A4675" s="179" t="b">
        <f>IF(E4675&lt;&gt;1,"",NOT(ISNA(VLOOKUP(P4675,Mapping!$P:$P,1,FALSE))))</f>
        <v>0</v>
      </c>
      <c r="B4675" s="180">
        <f t="shared" si="73"/>
        <v>20241216</v>
      </c>
      <c r="E4675" s="183">
        <v>1</v>
      </c>
      <c r="F4675" t="s">
        <v>10475</v>
      </c>
      <c r="G4675" s="178">
        <v>440876.81786836038</v>
      </c>
      <c r="H4675" t="s">
        <v>1431</v>
      </c>
      <c r="I4675" t="s">
        <v>4</v>
      </c>
      <c r="J4675" s="178">
        <v>23676984.45286192</v>
      </c>
      <c r="K4675" s="178">
        <v>-8398342.0410960279</v>
      </c>
      <c r="L4675" t="s">
        <v>5</v>
      </c>
      <c r="M4675" t="s">
        <v>21</v>
      </c>
      <c r="N4675" t="s">
        <v>2829</v>
      </c>
      <c r="O4675" t="s">
        <v>21</v>
      </c>
      <c r="P4675" t="s">
        <v>2838</v>
      </c>
      <c r="Q4675" t="s">
        <v>2839</v>
      </c>
      <c r="R4675" t="s">
        <v>1259</v>
      </c>
      <c r="S4675" t="s">
        <v>21</v>
      </c>
      <c r="T4675" t="s">
        <v>1259</v>
      </c>
      <c r="U4675" t="s">
        <v>1259</v>
      </c>
      <c r="V4675" t="s">
        <v>2839</v>
      </c>
      <c r="W4675" t="s">
        <v>1259</v>
      </c>
      <c r="X4675" t="s">
        <v>21</v>
      </c>
      <c r="Y4675" t="s">
        <v>1259</v>
      </c>
      <c r="Z4675" t="s">
        <v>21</v>
      </c>
      <c r="AA4675" t="s">
        <v>1259</v>
      </c>
      <c r="AB4675" t="s">
        <v>1259</v>
      </c>
      <c r="AC4675" t="s">
        <v>10474</v>
      </c>
      <c r="AD4675" s="178">
        <v>28436437.1546648</v>
      </c>
      <c r="AE4675" t="s">
        <v>1259</v>
      </c>
      <c r="AF4675" s="178">
        <v>43964846.201333918</v>
      </c>
      <c r="AG4675" s="178">
        <v>-11905185.08183229</v>
      </c>
      <c r="AH4675" s="178">
        <v>12674467.272281069</v>
      </c>
      <c r="AI4675" t="s">
        <v>10461</v>
      </c>
    </row>
    <row r="4676" spans="1:35" hidden="1" x14ac:dyDescent="0.25">
      <c r="A4676" s="179" t="b">
        <f>IF(E4676&lt;&gt;1,"",NOT(ISNA(VLOOKUP(P4676,Mapping!$P:$P,1,FALSE))))</f>
        <v>0</v>
      </c>
      <c r="B4676" s="180">
        <f t="shared" si="73"/>
        <v>20241216</v>
      </c>
      <c r="E4676" s="183">
        <v>1</v>
      </c>
      <c r="F4676" t="s">
        <v>10476</v>
      </c>
      <c r="G4676" s="178">
        <v>388683.37365441298</v>
      </c>
      <c r="H4676" t="s">
        <v>1431</v>
      </c>
      <c r="I4676" t="s">
        <v>4</v>
      </c>
      <c r="J4676" s="178">
        <v>23676778.806525439</v>
      </c>
      <c r="K4676" s="178">
        <v>-8398336.8728851248</v>
      </c>
      <c r="L4676" t="s">
        <v>5</v>
      </c>
      <c r="M4676" t="s">
        <v>21</v>
      </c>
      <c r="N4676" t="s">
        <v>2829</v>
      </c>
      <c r="O4676" t="s">
        <v>21</v>
      </c>
      <c r="P4676" t="s">
        <v>2838</v>
      </c>
      <c r="Q4676" t="s">
        <v>2839</v>
      </c>
      <c r="R4676" t="s">
        <v>1259</v>
      </c>
      <c r="S4676" t="s">
        <v>21</v>
      </c>
      <c r="T4676" t="s">
        <v>1259</v>
      </c>
      <c r="U4676" t="s">
        <v>1259</v>
      </c>
      <c r="V4676" t="s">
        <v>2839</v>
      </c>
      <c r="W4676" t="s">
        <v>1259</v>
      </c>
      <c r="X4676" t="s">
        <v>21</v>
      </c>
      <c r="Y4676" t="s">
        <v>1259</v>
      </c>
      <c r="Z4676" t="s">
        <v>21</v>
      </c>
      <c r="AA4676" t="s">
        <v>1259</v>
      </c>
      <c r="AB4676" t="s">
        <v>1259</v>
      </c>
      <c r="AC4676" t="s">
        <v>10474</v>
      </c>
      <c r="AD4676" s="178">
        <v>28436422.265559942</v>
      </c>
      <c r="AE4676" t="s">
        <v>1259</v>
      </c>
      <c r="AF4676" s="178">
        <v>43964772.956788592</v>
      </c>
      <c r="AG4676" s="178">
        <v>-11905218.379607631</v>
      </c>
      <c r="AH4676" s="178">
        <v>12674428.667633031</v>
      </c>
      <c r="AI4676" t="s">
        <v>10461</v>
      </c>
    </row>
    <row r="4677" spans="1:35" hidden="1" x14ac:dyDescent="0.25">
      <c r="A4677" s="179" t="b">
        <f>IF(E4677&lt;&gt;1,"",NOT(ISNA(VLOOKUP(P4677,Mapping!$P:$P,1,FALSE))))</f>
        <v>0</v>
      </c>
      <c r="B4677" s="180">
        <f t="shared" si="73"/>
        <v>20241216</v>
      </c>
      <c r="E4677" s="183">
        <v>1</v>
      </c>
      <c r="F4677" t="s">
        <v>10477</v>
      </c>
      <c r="G4677" s="178">
        <v>21097.107260967419</v>
      </c>
      <c r="H4677" t="s">
        <v>1431</v>
      </c>
      <c r="I4677" t="s">
        <v>4</v>
      </c>
      <c r="J4677" s="178">
        <v>188926.0899886137</v>
      </c>
      <c r="K4677" s="178">
        <v>47562.868111835123</v>
      </c>
      <c r="L4677" t="s">
        <v>5</v>
      </c>
      <c r="M4677" t="s">
        <v>21</v>
      </c>
      <c r="N4677" t="s">
        <v>2829</v>
      </c>
      <c r="O4677" t="s">
        <v>21</v>
      </c>
      <c r="P4677" t="s">
        <v>2838</v>
      </c>
      <c r="Q4677" t="s">
        <v>2839</v>
      </c>
      <c r="R4677" t="s">
        <v>1259</v>
      </c>
      <c r="S4677" t="s">
        <v>21</v>
      </c>
      <c r="T4677" t="s">
        <v>1259</v>
      </c>
      <c r="U4677" t="s">
        <v>1259</v>
      </c>
      <c r="V4677" t="s">
        <v>2839</v>
      </c>
      <c r="W4677" t="s">
        <v>1259</v>
      </c>
      <c r="X4677" t="s">
        <v>21</v>
      </c>
      <c r="Y4677" t="s">
        <v>1259</v>
      </c>
      <c r="Z4677" t="s">
        <v>21</v>
      </c>
      <c r="AA4677" t="s">
        <v>1259</v>
      </c>
      <c r="AB4677" t="s">
        <v>1259</v>
      </c>
      <c r="AC4677" t="s">
        <v>10478</v>
      </c>
      <c r="AD4677" s="178">
        <v>318284.97060849093</v>
      </c>
      <c r="AE4677" t="s">
        <v>1259</v>
      </c>
      <c r="AF4677" s="178">
        <v>-138880.35068057419</v>
      </c>
      <c r="AG4677" s="178">
        <v>257900.87680370471</v>
      </c>
      <c r="AH4677" s="178">
        <v>-174661.29795244141</v>
      </c>
      <c r="AI4677" t="s">
        <v>10461</v>
      </c>
    </row>
    <row r="4678" spans="1:35" hidden="1" x14ac:dyDescent="0.25">
      <c r="A4678" s="179" t="b">
        <f>IF(E4678&lt;&gt;1,"",NOT(ISNA(VLOOKUP(P4678,Mapping!$P:$P,1,FALSE))))</f>
        <v>0</v>
      </c>
      <c r="B4678" s="180">
        <f t="shared" ref="B4678:B4688" si="74">IF(AI4678="","",VALUE(AI4678))</f>
        <v>20241216</v>
      </c>
      <c r="E4678" s="183">
        <v>1</v>
      </c>
      <c r="F4678" t="s">
        <v>10477</v>
      </c>
      <c r="G4678" s="178">
        <v>14980.80403168643</v>
      </c>
      <c r="H4678" t="s">
        <v>1431</v>
      </c>
      <c r="I4678" t="s">
        <v>4</v>
      </c>
      <c r="J4678" s="178">
        <v>128717.8902310922</v>
      </c>
      <c r="K4678" s="178">
        <v>32405.094822115519</v>
      </c>
      <c r="L4678" t="s">
        <v>5</v>
      </c>
      <c r="M4678" t="s">
        <v>21</v>
      </c>
      <c r="N4678" t="s">
        <v>2829</v>
      </c>
      <c r="O4678" t="s">
        <v>21</v>
      </c>
      <c r="P4678" t="s">
        <v>2838</v>
      </c>
      <c r="Q4678" t="s">
        <v>2839</v>
      </c>
      <c r="R4678" t="s">
        <v>1259</v>
      </c>
      <c r="S4678" t="s">
        <v>21</v>
      </c>
      <c r="T4678" t="s">
        <v>1259</v>
      </c>
      <c r="U4678" t="s">
        <v>1259</v>
      </c>
      <c r="V4678" t="s">
        <v>2839</v>
      </c>
      <c r="W4678" t="s">
        <v>1259</v>
      </c>
      <c r="X4678" t="s">
        <v>21</v>
      </c>
      <c r="Y4678" t="s">
        <v>1259</v>
      </c>
      <c r="Z4678" t="s">
        <v>21</v>
      </c>
      <c r="AA4678" t="s">
        <v>1259</v>
      </c>
      <c r="AB4678" t="s">
        <v>1259</v>
      </c>
      <c r="AC4678" t="s">
        <v>10479</v>
      </c>
      <c r="AD4678" s="178">
        <v>216852.48834360621</v>
      </c>
      <c r="AE4678" t="s">
        <v>1259</v>
      </c>
      <c r="AF4678" s="178">
        <v>-94620.003776283935</v>
      </c>
      <c r="AG4678" s="178">
        <v>175711.36107142639</v>
      </c>
      <c r="AH4678" s="178">
        <v>-118998.3970476797</v>
      </c>
      <c r="AI4678" t="s">
        <v>10461</v>
      </c>
    </row>
    <row r="4679" spans="1:35" hidden="1" x14ac:dyDescent="0.25">
      <c r="A4679" s="179" t="b">
        <f>IF(E4679&lt;&gt;1,"",NOT(ISNA(VLOOKUP(P4679,Mapping!$P:$P,1,FALSE))))</f>
        <v>0</v>
      </c>
      <c r="B4679" s="180">
        <f t="shared" si="74"/>
        <v>20241216</v>
      </c>
      <c r="E4679">
        <v>1</v>
      </c>
      <c r="F4679" t="s">
        <v>10480</v>
      </c>
      <c r="G4679">
        <v>-17163.853163945249</v>
      </c>
      <c r="H4679" t="s">
        <v>1431</v>
      </c>
      <c r="I4679" t="s">
        <v>4</v>
      </c>
      <c r="J4679">
        <v>318899.57282324129</v>
      </c>
      <c r="K4679">
        <v>111813.7961430616</v>
      </c>
      <c r="L4679" t="s">
        <v>5</v>
      </c>
      <c r="M4679" t="s">
        <v>21</v>
      </c>
      <c r="N4679" t="s">
        <v>2829</v>
      </c>
      <c r="O4679" t="s">
        <v>21</v>
      </c>
      <c r="P4679" t="s">
        <v>2838</v>
      </c>
      <c r="Q4679" t="s">
        <v>2839</v>
      </c>
      <c r="R4679" t="s">
        <v>1259</v>
      </c>
      <c r="S4679" t="s">
        <v>21</v>
      </c>
      <c r="T4679" t="s">
        <v>1259</v>
      </c>
      <c r="U4679" t="s">
        <v>1259</v>
      </c>
      <c r="V4679" t="s">
        <v>2839</v>
      </c>
      <c r="W4679" t="s">
        <v>1259</v>
      </c>
      <c r="X4679" t="s">
        <v>21</v>
      </c>
      <c r="Y4679" t="s">
        <v>1259</v>
      </c>
      <c r="Z4679" t="s">
        <v>21</v>
      </c>
      <c r="AA4679" t="s">
        <v>1259</v>
      </c>
      <c r="AB4679" t="s">
        <v>1259</v>
      </c>
      <c r="AC4679" t="s">
        <v>10481</v>
      </c>
      <c r="AD4679">
        <v>480932.34318640089</v>
      </c>
      <c r="AE4679" t="s">
        <v>1259</v>
      </c>
      <c r="AF4679">
        <v>-486880.22858827817</v>
      </c>
      <c r="AG4679">
        <v>314230.72732429497</v>
      </c>
      <c r="AH4679">
        <v>-79381.038886223876</v>
      </c>
      <c r="AI4679" t="s">
        <v>10461</v>
      </c>
    </row>
    <row r="4680" spans="1:35" hidden="1" x14ac:dyDescent="0.25">
      <c r="A4680" s="179" t="b">
        <f>IF(E4680&lt;&gt;1,"",NOT(ISNA(VLOOKUP(P4680,Mapping!$P:$P,1,FALSE))))</f>
        <v>1</v>
      </c>
      <c r="B4680" s="180">
        <f t="shared" si="74"/>
        <v>20241119</v>
      </c>
      <c r="E4680">
        <v>1</v>
      </c>
      <c r="F4680" t="s">
        <v>12859</v>
      </c>
      <c r="G4680">
        <v>6781.4823515913131</v>
      </c>
      <c r="H4680" t="s">
        <v>1431</v>
      </c>
      <c r="I4680" t="s">
        <v>4</v>
      </c>
      <c r="J4680">
        <v>249785.01836827971</v>
      </c>
      <c r="K4680">
        <v>-107688.752801797</v>
      </c>
      <c r="L4680" t="s">
        <v>5</v>
      </c>
      <c r="M4680" t="s">
        <v>21</v>
      </c>
      <c r="N4680" t="s">
        <v>2829</v>
      </c>
      <c r="O4680" t="s">
        <v>21</v>
      </c>
      <c r="P4680" t="s">
        <v>183</v>
      </c>
      <c r="Q4680" t="s">
        <v>2834</v>
      </c>
      <c r="R4680" t="s">
        <v>1259</v>
      </c>
      <c r="S4680" t="s">
        <v>21</v>
      </c>
      <c r="T4680" t="s">
        <v>1259</v>
      </c>
      <c r="U4680" t="s">
        <v>1259</v>
      </c>
      <c r="V4680" t="s">
        <v>2834</v>
      </c>
      <c r="W4680" t="s">
        <v>1259</v>
      </c>
      <c r="X4680" t="s">
        <v>21</v>
      </c>
      <c r="Y4680" t="s">
        <v>1259</v>
      </c>
      <c r="Z4680" t="s">
        <v>21</v>
      </c>
      <c r="AA4680" t="s">
        <v>1259</v>
      </c>
      <c r="AB4680" t="s">
        <v>1259</v>
      </c>
      <c r="AC4680" t="s">
        <v>12860</v>
      </c>
      <c r="AD4680">
        <v>286014.55799880571</v>
      </c>
      <c r="AE4680" t="s">
        <v>1259</v>
      </c>
      <c r="AF4680">
        <v>517093.97902237577</v>
      </c>
      <c r="AG4680">
        <v>43400.929167559763</v>
      </c>
      <c r="AH4680">
        <v>244858.38761092679</v>
      </c>
      <c r="AI4680" t="s">
        <v>12631</v>
      </c>
    </row>
    <row r="4681" spans="1:35" hidden="1" x14ac:dyDescent="0.25">
      <c r="A4681" s="179" t="b">
        <f>IF(E4681&lt;&gt;1,"",NOT(ISNA(VLOOKUP(P4681,Mapping!$P:$P,1,FALSE))))</f>
        <v>0</v>
      </c>
      <c r="B4681" s="180">
        <f t="shared" si="74"/>
        <v>20241216</v>
      </c>
      <c r="E4681">
        <v>1</v>
      </c>
      <c r="F4681" t="s">
        <v>10482</v>
      </c>
      <c r="G4681">
        <v>713853.2143423534</v>
      </c>
      <c r="H4681" t="s">
        <v>1431</v>
      </c>
      <c r="I4681" t="s">
        <v>4</v>
      </c>
      <c r="J4681">
        <v>7429414.4012005683</v>
      </c>
      <c r="K4681">
        <v>-3204010.3198530232</v>
      </c>
      <c r="L4681" t="s">
        <v>5</v>
      </c>
      <c r="M4681" t="s">
        <v>21</v>
      </c>
      <c r="N4681" t="s">
        <v>2829</v>
      </c>
      <c r="O4681" t="s">
        <v>21</v>
      </c>
      <c r="P4681" t="s">
        <v>2838</v>
      </c>
      <c r="Q4681" t="s">
        <v>2839</v>
      </c>
      <c r="R4681" t="s">
        <v>1259</v>
      </c>
      <c r="S4681" t="s">
        <v>21</v>
      </c>
      <c r="T4681" t="s">
        <v>1259</v>
      </c>
      <c r="U4681" t="s">
        <v>1259</v>
      </c>
      <c r="V4681" t="s">
        <v>2839</v>
      </c>
      <c r="W4681" t="s">
        <v>1259</v>
      </c>
      <c r="X4681" t="s">
        <v>21</v>
      </c>
      <c r="Y4681" t="s">
        <v>1259</v>
      </c>
      <c r="Z4681" t="s">
        <v>21</v>
      </c>
      <c r="AA4681" t="s">
        <v>1259</v>
      </c>
      <c r="AB4681" t="s">
        <v>1259</v>
      </c>
      <c r="AC4681" t="s">
        <v>10483</v>
      </c>
      <c r="AD4681">
        <v>8546519.2205668408</v>
      </c>
      <c r="AE4681" t="s">
        <v>1259</v>
      </c>
      <c r="AF4681">
        <v>15382810.110648241</v>
      </c>
      <c r="AG4681">
        <v>1278227.1421316541</v>
      </c>
      <c r="AH4681">
        <v>7323458.8382461797</v>
      </c>
      <c r="AI4681" t="s">
        <v>10461</v>
      </c>
    </row>
    <row r="4682" spans="1:35" hidden="1" x14ac:dyDescent="0.25">
      <c r="A4682" s="179" t="b">
        <f>IF(E4682&lt;&gt;1,"",NOT(ISNA(VLOOKUP(P4682,Mapping!$P:$P,1,FALSE))))</f>
        <v>0</v>
      </c>
      <c r="B4682" s="180">
        <f t="shared" si="74"/>
        <v>20241216</v>
      </c>
      <c r="E4682">
        <v>1</v>
      </c>
      <c r="F4682" t="s">
        <v>10484</v>
      </c>
      <c r="G4682">
        <v>627630.24816173047</v>
      </c>
      <c r="H4682" t="s">
        <v>1431</v>
      </c>
      <c r="I4682" t="s">
        <v>2920</v>
      </c>
      <c r="J4682">
        <v>7091088.4338570852</v>
      </c>
      <c r="K4682">
        <v>1237076.4589572181</v>
      </c>
      <c r="L4682" t="s">
        <v>5</v>
      </c>
      <c r="M4682" t="s">
        <v>21</v>
      </c>
      <c r="N4682" t="s">
        <v>2829</v>
      </c>
      <c r="O4682" t="s">
        <v>21</v>
      </c>
      <c r="P4682" t="s">
        <v>2838</v>
      </c>
      <c r="Q4682" t="s">
        <v>2839</v>
      </c>
      <c r="R4682" t="s">
        <v>1259</v>
      </c>
      <c r="S4682" t="s">
        <v>21</v>
      </c>
      <c r="T4682" t="s">
        <v>1259</v>
      </c>
      <c r="U4682" t="s">
        <v>1259</v>
      </c>
      <c r="V4682" t="s">
        <v>2839</v>
      </c>
      <c r="W4682" t="s">
        <v>1259</v>
      </c>
      <c r="X4682" t="s">
        <v>21</v>
      </c>
      <c r="Y4682" t="s">
        <v>1259</v>
      </c>
      <c r="Z4682" t="s">
        <v>21</v>
      </c>
      <c r="AA4682" t="s">
        <v>1259</v>
      </c>
      <c r="AB4682" t="s">
        <v>1259</v>
      </c>
      <c r="AC4682" t="s">
        <v>10485</v>
      </c>
      <c r="AD4682">
        <v>12844430.54921471</v>
      </c>
      <c r="AE4682" t="s">
        <v>1259</v>
      </c>
      <c r="AF4682">
        <v>-3012323.5180659252</v>
      </c>
      <c r="AG4682">
        <v>-9487304.4754069857</v>
      </c>
      <c r="AH4682">
        <v>-7221897.3600358507</v>
      </c>
      <c r="AI4682" t="s">
        <v>10461</v>
      </c>
    </row>
    <row r="4683" spans="1:35" hidden="1" x14ac:dyDescent="0.25">
      <c r="A4683" s="179" t="b">
        <f>IF(E4683&lt;&gt;1,"",NOT(ISNA(VLOOKUP(P4683,Mapping!$P:$P,1,FALSE))))</f>
        <v>0</v>
      </c>
      <c r="B4683" s="180">
        <f t="shared" si="74"/>
        <v>20241216</v>
      </c>
      <c r="E4683">
        <v>1</v>
      </c>
      <c r="F4683" t="s">
        <v>10486</v>
      </c>
      <c r="G4683">
        <v>-102255.73337191661</v>
      </c>
      <c r="H4683" t="s">
        <v>1431</v>
      </c>
      <c r="I4683" t="s">
        <v>402</v>
      </c>
      <c r="J4683">
        <v>1791363.07793621</v>
      </c>
      <c r="K4683">
        <v>319840.95436705742</v>
      </c>
      <c r="L4683" t="s">
        <v>5</v>
      </c>
      <c r="M4683" t="s">
        <v>21</v>
      </c>
      <c r="N4683" t="s">
        <v>2829</v>
      </c>
      <c r="O4683" t="s">
        <v>21</v>
      </c>
      <c r="P4683" t="s">
        <v>2838</v>
      </c>
      <c r="Q4683" t="s">
        <v>2839</v>
      </c>
      <c r="R4683" t="s">
        <v>1259</v>
      </c>
      <c r="S4683" t="s">
        <v>21</v>
      </c>
      <c r="T4683" t="s">
        <v>1259</v>
      </c>
      <c r="U4683" t="s">
        <v>1259</v>
      </c>
      <c r="V4683" t="s">
        <v>2839</v>
      </c>
      <c r="W4683" t="s">
        <v>1259</v>
      </c>
      <c r="X4683" t="s">
        <v>21</v>
      </c>
      <c r="Y4683" t="s">
        <v>1259</v>
      </c>
      <c r="Z4683" t="s">
        <v>21</v>
      </c>
      <c r="AA4683" t="s">
        <v>1259</v>
      </c>
      <c r="AB4683" t="s">
        <v>1259</v>
      </c>
      <c r="AC4683" t="s">
        <v>10487</v>
      </c>
      <c r="AD4683">
        <v>3263207.97127274</v>
      </c>
      <c r="AE4683" t="s">
        <v>1259</v>
      </c>
      <c r="AF4683">
        <v>-771600.13077289017</v>
      </c>
      <c r="AG4683">
        <v>-2357094.0190034602</v>
      </c>
      <c r="AH4683">
        <v>-1821183.1401864239</v>
      </c>
      <c r="AI4683" t="s">
        <v>10461</v>
      </c>
    </row>
    <row r="4684" spans="1:35" hidden="1" x14ac:dyDescent="0.25">
      <c r="A4684" s="179" t="b">
        <f>IF(E4684&lt;&gt;1,"",NOT(ISNA(VLOOKUP(P4684,Mapping!$P:$P,1,FALSE))))</f>
        <v>0</v>
      </c>
      <c r="B4684" s="180">
        <f t="shared" si="74"/>
        <v>20241216</v>
      </c>
      <c r="E4684">
        <v>1</v>
      </c>
      <c r="F4684" t="s">
        <v>10488</v>
      </c>
      <c r="G4684">
        <v>839920.99682432087</v>
      </c>
      <c r="H4684" t="s">
        <v>1431</v>
      </c>
      <c r="I4684" t="s">
        <v>561</v>
      </c>
      <c r="J4684">
        <v>7627278.1949330056</v>
      </c>
      <c r="K4684">
        <v>-923377.41527108534</v>
      </c>
      <c r="L4684" t="s">
        <v>5</v>
      </c>
      <c r="M4684" t="s">
        <v>21</v>
      </c>
      <c r="N4684" t="s">
        <v>2829</v>
      </c>
      <c r="O4684" t="s">
        <v>21</v>
      </c>
      <c r="P4684" t="s">
        <v>2838</v>
      </c>
      <c r="Q4684" t="s">
        <v>2839</v>
      </c>
      <c r="R4684" t="s">
        <v>1259</v>
      </c>
      <c r="S4684" t="s">
        <v>21</v>
      </c>
      <c r="T4684" t="s">
        <v>1259</v>
      </c>
      <c r="U4684" t="s">
        <v>1259</v>
      </c>
      <c r="V4684" t="s">
        <v>2839</v>
      </c>
      <c r="W4684" t="s">
        <v>1259</v>
      </c>
      <c r="X4684" t="s">
        <v>21</v>
      </c>
      <c r="Y4684" t="s">
        <v>1259</v>
      </c>
      <c r="Z4684" t="s">
        <v>21</v>
      </c>
      <c r="AA4684" t="s">
        <v>1259</v>
      </c>
      <c r="AB4684" t="s">
        <v>1259</v>
      </c>
      <c r="AC4684" t="s">
        <v>10489</v>
      </c>
      <c r="AD4684">
        <v>13800450.03544523</v>
      </c>
      <c r="AE4684" t="s">
        <v>1259</v>
      </c>
      <c r="AF4684">
        <v>4352127.3361984491</v>
      </c>
      <c r="AG4684">
        <v>68543.034098389908</v>
      </c>
      <c r="AH4684">
        <v>2065687.003240058</v>
      </c>
      <c r="AI4684" t="s">
        <v>10461</v>
      </c>
    </row>
    <row r="4685" spans="1:35" hidden="1" x14ac:dyDescent="0.25">
      <c r="A4685" s="179" t="b">
        <f>IF(E4685&lt;&gt;1,"",NOT(ISNA(VLOOKUP(P4685,Mapping!$P:$P,1,FALSE))))</f>
        <v>0</v>
      </c>
      <c r="B4685" s="180">
        <f t="shared" si="74"/>
        <v>20241216</v>
      </c>
      <c r="E4685">
        <v>1</v>
      </c>
      <c r="F4685" t="s">
        <v>10490</v>
      </c>
      <c r="G4685">
        <v>-47848.061699124934</v>
      </c>
      <c r="H4685" t="s">
        <v>1431</v>
      </c>
      <c r="I4685" t="s">
        <v>421</v>
      </c>
      <c r="J4685">
        <v>663617.02617337694</v>
      </c>
      <c r="K4685">
        <v>284368.29328969488</v>
      </c>
      <c r="L4685" t="s">
        <v>5</v>
      </c>
      <c r="M4685" t="s">
        <v>21</v>
      </c>
      <c r="N4685" t="s">
        <v>2829</v>
      </c>
      <c r="O4685" t="s">
        <v>21</v>
      </c>
      <c r="P4685" t="s">
        <v>2838</v>
      </c>
      <c r="Q4685" t="s">
        <v>2839</v>
      </c>
      <c r="R4685" t="s">
        <v>1259</v>
      </c>
      <c r="S4685" t="s">
        <v>21</v>
      </c>
      <c r="T4685" t="s">
        <v>1259</v>
      </c>
      <c r="U4685" t="s">
        <v>1259</v>
      </c>
      <c r="V4685" t="s">
        <v>2839</v>
      </c>
      <c r="W4685" t="s">
        <v>1259</v>
      </c>
      <c r="X4685" t="s">
        <v>21</v>
      </c>
      <c r="Y4685" t="s">
        <v>1259</v>
      </c>
      <c r="Z4685" t="s">
        <v>21</v>
      </c>
      <c r="AA4685" t="s">
        <v>1259</v>
      </c>
      <c r="AB4685" t="s">
        <v>1259</v>
      </c>
      <c r="AC4685" t="s">
        <v>10491</v>
      </c>
      <c r="AD4685">
        <v>1390287.4957097331</v>
      </c>
      <c r="AE4685" t="s">
        <v>1259</v>
      </c>
      <c r="AF4685">
        <v>-1416684.0729459519</v>
      </c>
      <c r="AG4685">
        <v>-105481.5306750124</v>
      </c>
      <c r="AH4685">
        <v>-686371.6650549788</v>
      </c>
      <c r="AI4685" t="s">
        <v>10461</v>
      </c>
    </row>
    <row r="4686" spans="1:35" hidden="1" x14ac:dyDescent="0.25">
      <c r="A4686" s="179" t="b">
        <f>IF(E4686&lt;&gt;1,"",NOT(ISNA(VLOOKUP(P4686,Mapping!$P:$P,1,FALSE))))</f>
        <v>0</v>
      </c>
      <c r="B4686" s="180">
        <f t="shared" si="74"/>
        <v>20241216</v>
      </c>
      <c r="E4686">
        <v>1</v>
      </c>
      <c r="F4686" t="s">
        <v>10492</v>
      </c>
      <c r="G4686">
        <v>-1489.4092704635671</v>
      </c>
      <c r="H4686" t="s">
        <v>1431</v>
      </c>
      <c r="I4686" t="s">
        <v>421</v>
      </c>
      <c r="J4686">
        <v>381568.27450148528</v>
      </c>
      <c r="K4686">
        <v>163503.9176724671</v>
      </c>
      <c r="L4686" t="s">
        <v>5</v>
      </c>
      <c r="M4686" t="s">
        <v>21</v>
      </c>
      <c r="N4686" t="s">
        <v>2829</v>
      </c>
      <c r="O4686" t="s">
        <v>21</v>
      </c>
      <c r="P4686" t="s">
        <v>2838</v>
      </c>
      <c r="Q4686" t="s">
        <v>2839</v>
      </c>
      <c r="R4686" t="s">
        <v>1259</v>
      </c>
      <c r="S4686" t="s">
        <v>21</v>
      </c>
      <c r="T4686" t="s">
        <v>1259</v>
      </c>
      <c r="U4686" t="s">
        <v>1259</v>
      </c>
      <c r="V4686" t="s">
        <v>2839</v>
      </c>
      <c r="W4686" t="s">
        <v>1259</v>
      </c>
      <c r="X4686" t="s">
        <v>21</v>
      </c>
      <c r="Y4686" t="s">
        <v>1259</v>
      </c>
      <c r="Z4686" t="s">
        <v>21</v>
      </c>
      <c r="AA4686" t="s">
        <v>1259</v>
      </c>
      <c r="AB4686" t="s">
        <v>1259</v>
      </c>
      <c r="AC4686" t="s">
        <v>12861</v>
      </c>
      <c r="AD4686">
        <v>799427.40925318678</v>
      </c>
      <c r="AE4686" t="s">
        <v>1259</v>
      </c>
      <c r="AF4686">
        <v>-814530.54856498202</v>
      </c>
      <c r="AG4686">
        <v>-60633.322320059298</v>
      </c>
      <c r="AH4686">
        <v>-394631.72984299768</v>
      </c>
      <c r="AI4686" t="s">
        <v>10461</v>
      </c>
    </row>
    <row r="4687" spans="1:35" hidden="1" x14ac:dyDescent="0.25">
      <c r="A4687" s="179" t="b">
        <f>IF(E4687&lt;&gt;1,"",NOT(ISNA(VLOOKUP(P4687,Mapping!$P:$P,1,FALSE))))</f>
        <v>0</v>
      </c>
      <c r="B4687" s="180">
        <f t="shared" si="74"/>
        <v>20241216</v>
      </c>
      <c r="E4687">
        <v>1</v>
      </c>
      <c r="F4687" t="s">
        <v>10492</v>
      </c>
      <c r="G4687">
        <v>-178145.32741582519</v>
      </c>
      <c r="H4687" t="s">
        <v>1431</v>
      </c>
      <c r="I4687" t="s">
        <v>421</v>
      </c>
      <c r="J4687">
        <v>2552946.4630271308</v>
      </c>
      <c r="K4687">
        <v>1093968.6739018899</v>
      </c>
      <c r="L4687" t="s">
        <v>5</v>
      </c>
      <c r="M4687" t="s">
        <v>21</v>
      </c>
      <c r="N4687" t="s">
        <v>2829</v>
      </c>
      <c r="O4687" t="s">
        <v>21</v>
      </c>
      <c r="P4687" t="s">
        <v>2838</v>
      </c>
      <c r="Q4687" t="s">
        <v>2839</v>
      </c>
      <c r="R4687" t="s">
        <v>1259</v>
      </c>
      <c r="S4687" t="s">
        <v>21</v>
      </c>
      <c r="T4687" t="s">
        <v>1259</v>
      </c>
      <c r="U4687" t="s">
        <v>1259</v>
      </c>
      <c r="V4687" t="s">
        <v>2839</v>
      </c>
      <c r="W4687" t="s">
        <v>1259</v>
      </c>
      <c r="X4687" t="s">
        <v>21</v>
      </c>
      <c r="Y4687" t="s">
        <v>1259</v>
      </c>
      <c r="Z4687" t="s">
        <v>21</v>
      </c>
      <c r="AA4687" t="s">
        <v>1259</v>
      </c>
      <c r="AB4687" t="s">
        <v>1259</v>
      </c>
      <c r="AC4687" t="s">
        <v>10493</v>
      </c>
      <c r="AD4687">
        <v>5348466.3150304174</v>
      </c>
      <c r="AE4687" t="s">
        <v>1259</v>
      </c>
      <c r="AF4687">
        <v>-5449997.4132620534</v>
      </c>
      <c r="AG4687">
        <v>-405785.31296695041</v>
      </c>
      <c r="AH4687">
        <v>-2640478.1199088111</v>
      </c>
      <c r="AI4687" t="s">
        <v>10461</v>
      </c>
    </row>
    <row r="4688" spans="1:35" hidden="1" x14ac:dyDescent="0.25">
      <c r="A4688" s="179" t="b">
        <f>IF(E4688&lt;&gt;1,"",NOT(ISNA(VLOOKUP(P4688,Mapping!$P:$P,1,FALSE))))</f>
        <v>0</v>
      </c>
      <c r="B4688" s="180">
        <f t="shared" si="74"/>
        <v>20241119</v>
      </c>
      <c r="E4688">
        <v>1</v>
      </c>
      <c r="F4688" t="s">
        <v>12629</v>
      </c>
      <c r="G4688">
        <v>-709.13136183747145</v>
      </c>
      <c r="H4688" t="s">
        <v>1431</v>
      </c>
      <c r="I4688" t="s">
        <v>797</v>
      </c>
      <c r="J4688">
        <v>44732.40686079007</v>
      </c>
      <c r="K4688">
        <v>6194.2895121230786</v>
      </c>
      <c r="L4688" t="s">
        <v>5</v>
      </c>
      <c r="M4688" t="s">
        <v>21</v>
      </c>
      <c r="N4688" t="s">
        <v>2829</v>
      </c>
      <c r="O4688" t="s">
        <v>21</v>
      </c>
      <c r="P4688" t="s">
        <v>2835</v>
      </c>
      <c r="Q4688" t="s">
        <v>2834</v>
      </c>
      <c r="R4688" t="s">
        <v>1259</v>
      </c>
      <c r="S4688" t="s">
        <v>21</v>
      </c>
      <c r="T4688" t="s">
        <v>1259</v>
      </c>
      <c r="U4688" t="s">
        <v>1259</v>
      </c>
      <c r="V4688" t="s">
        <v>2834</v>
      </c>
      <c r="W4688" t="s">
        <v>1259</v>
      </c>
      <c r="X4688" t="s">
        <v>21</v>
      </c>
      <c r="Y4688" t="s">
        <v>1259</v>
      </c>
      <c r="Z4688" t="s">
        <v>21</v>
      </c>
      <c r="AA4688" t="s">
        <v>1259</v>
      </c>
      <c r="AB4688" t="s">
        <v>1259</v>
      </c>
      <c r="AC4688" t="s">
        <v>12630</v>
      </c>
      <c r="AD4688">
        <v>75401.831266164038</v>
      </c>
      <c r="AE4688" t="s">
        <v>1259</v>
      </c>
      <c r="AF4688">
        <v>-39393.865944878176</v>
      </c>
      <c r="AG4688">
        <v>36900.182618861851</v>
      </c>
      <c r="AH4688">
        <v>2468.7451973648822</v>
      </c>
      <c r="AI4688" t="s">
        <v>12631</v>
      </c>
    </row>
    <row r="4689" spans="1:35" hidden="1" x14ac:dyDescent="0.25">
      <c r="A4689" s="179" t="b">
        <f>IF(E4689&lt;&gt;1,"",NOT(ISNA(VLOOKUP(P4689,Mapping!$P:$P,1,FALSE))))</f>
        <v>0</v>
      </c>
      <c r="B4689" s="180">
        <f t="shared" ref="B4689:B4691" si="75">IF(AI4689="","",VALUE(AI4689))</f>
        <v>20241216</v>
      </c>
      <c r="E4689">
        <v>1</v>
      </c>
      <c r="F4689" t="s">
        <v>12862</v>
      </c>
      <c r="G4689">
        <v>-3888.4411472524798</v>
      </c>
      <c r="H4689" t="s">
        <v>1431</v>
      </c>
      <c r="I4689" t="s">
        <v>779</v>
      </c>
      <c r="J4689">
        <v>718305.592034642</v>
      </c>
      <c r="K4689">
        <v>-100793.43277841269</v>
      </c>
      <c r="L4689" t="s">
        <v>5</v>
      </c>
      <c r="M4689" t="s">
        <v>21</v>
      </c>
      <c r="N4689" t="s">
        <v>2829</v>
      </c>
      <c r="O4689" t="s">
        <v>21</v>
      </c>
      <c r="P4689" t="s">
        <v>2838</v>
      </c>
      <c r="Q4689" t="s">
        <v>2839</v>
      </c>
      <c r="R4689" t="s">
        <v>1259</v>
      </c>
      <c r="S4689" t="s">
        <v>21</v>
      </c>
      <c r="T4689" t="s">
        <v>1259</v>
      </c>
      <c r="U4689" t="s">
        <v>1259</v>
      </c>
      <c r="V4689" t="s">
        <v>2839</v>
      </c>
      <c r="W4689" t="s">
        <v>1259</v>
      </c>
      <c r="X4689" t="s">
        <v>21</v>
      </c>
      <c r="Y4689" t="s">
        <v>1259</v>
      </c>
      <c r="Z4689" t="s">
        <v>21</v>
      </c>
      <c r="AA4689" t="s">
        <v>1259</v>
      </c>
      <c r="AB4689" t="s">
        <v>1259</v>
      </c>
      <c r="AC4689" t="s">
        <v>12863</v>
      </c>
      <c r="AD4689">
        <v>1179670.1624084411</v>
      </c>
      <c r="AE4689" t="s">
        <v>1259</v>
      </c>
      <c r="AF4689">
        <v>1117990.2245843641</v>
      </c>
      <c r="AG4689">
        <v>-182463.66195834099</v>
      </c>
      <c r="AH4689">
        <v>-250586.60090208691</v>
      </c>
      <c r="AI4689" t="s">
        <v>10461</v>
      </c>
    </row>
    <row r="4690" spans="1:35" hidden="1" x14ac:dyDescent="0.25">
      <c r="A4690" s="179" t="b">
        <f>IF(E4690&lt;&gt;1,"",NOT(ISNA(VLOOKUP(P4690,Mapping!$P:$P,1,FALSE))))</f>
        <v>0</v>
      </c>
      <c r="B4690" s="180">
        <f t="shared" si="75"/>
        <v>20241216</v>
      </c>
      <c r="E4690">
        <v>1</v>
      </c>
      <c r="F4690" t="s">
        <v>10494</v>
      </c>
      <c r="G4690">
        <v>1001.482414282172</v>
      </c>
      <c r="H4690" t="s">
        <v>1431</v>
      </c>
      <c r="I4690" t="s">
        <v>779</v>
      </c>
      <c r="J4690">
        <v>138360.44921095151</v>
      </c>
      <c r="K4690">
        <v>-19415.075296220191</v>
      </c>
      <c r="L4690" t="s">
        <v>5</v>
      </c>
      <c r="M4690" t="s">
        <v>21</v>
      </c>
      <c r="N4690" t="s">
        <v>2829</v>
      </c>
      <c r="O4690" t="s">
        <v>21</v>
      </c>
      <c r="P4690" t="s">
        <v>2838</v>
      </c>
      <c r="Q4690" t="s">
        <v>2839</v>
      </c>
      <c r="R4690" t="s">
        <v>1259</v>
      </c>
      <c r="S4690" t="s">
        <v>21</v>
      </c>
      <c r="T4690" t="s">
        <v>1259</v>
      </c>
      <c r="U4690" t="s">
        <v>1259</v>
      </c>
      <c r="V4690" t="s">
        <v>2839</v>
      </c>
      <c r="W4690" t="s">
        <v>1259</v>
      </c>
      <c r="X4690" t="s">
        <v>21</v>
      </c>
      <c r="Y4690" t="s">
        <v>1259</v>
      </c>
      <c r="Z4690" t="s">
        <v>21</v>
      </c>
      <c r="AA4690" t="s">
        <v>1259</v>
      </c>
      <c r="AB4690" t="s">
        <v>1259</v>
      </c>
      <c r="AC4690" t="s">
        <v>10495</v>
      </c>
      <c r="AD4690">
        <v>227228.5759443253</v>
      </c>
      <c r="AE4690" t="s">
        <v>1259</v>
      </c>
      <c r="AF4690">
        <v>215350.5204311375</v>
      </c>
      <c r="AG4690">
        <v>-35145.162241235543</v>
      </c>
      <c r="AH4690">
        <v>-48266.872704510613</v>
      </c>
      <c r="AI4690" t="s">
        <v>10461</v>
      </c>
    </row>
    <row r="4691" spans="1:35" hidden="1" x14ac:dyDescent="0.25">
      <c r="A4691" s="179" t="b">
        <f>IF(E4691&lt;&gt;1,"",NOT(ISNA(VLOOKUP(P4691,Mapping!$P:$P,1,FALSE))))</f>
        <v>0</v>
      </c>
      <c r="B4691" s="180">
        <f t="shared" si="75"/>
        <v>20241216</v>
      </c>
      <c r="E4691">
        <v>1</v>
      </c>
      <c r="F4691" t="s">
        <v>10496</v>
      </c>
      <c r="G4691">
        <v>-10475.756255100599</v>
      </c>
      <c r="H4691" t="s">
        <v>1431</v>
      </c>
      <c r="I4691" t="s">
        <v>805</v>
      </c>
      <c r="J4691">
        <v>563093.0839523935</v>
      </c>
      <c r="K4691">
        <v>133841.5625652193</v>
      </c>
      <c r="L4691" t="s">
        <v>5</v>
      </c>
      <c r="M4691" t="s">
        <v>21</v>
      </c>
      <c r="N4691" t="s">
        <v>2829</v>
      </c>
      <c r="O4691" t="s">
        <v>21</v>
      </c>
      <c r="P4691" t="s">
        <v>2838</v>
      </c>
      <c r="Q4691" t="s">
        <v>2839</v>
      </c>
      <c r="R4691" t="s">
        <v>1259</v>
      </c>
      <c r="S4691" t="s">
        <v>21</v>
      </c>
      <c r="T4691" t="s">
        <v>1259</v>
      </c>
      <c r="U4691" t="s">
        <v>1259</v>
      </c>
      <c r="V4691" t="s">
        <v>2839</v>
      </c>
      <c r="W4691" t="s">
        <v>1259</v>
      </c>
      <c r="X4691" t="s">
        <v>21</v>
      </c>
      <c r="Y4691" t="s">
        <v>1259</v>
      </c>
      <c r="Z4691" t="s">
        <v>21</v>
      </c>
      <c r="AA4691" t="s">
        <v>1259</v>
      </c>
      <c r="AB4691" t="s">
        <v>1259</v>
      </c>
      <c r="AC4691" t="s">
        <v>10497</v>
      </c>
      <c r="AD4691">
        <v>1167004.940993045</v>
      </c>
      <c r="AE4691" t="s">
        <v>1259</v>
      </c>
      <c r="AF4691">
        <v>-797005.68677617912</v>
      </c>
      <c r="AG4691">
        <v>178735.32781858451</v>
      </c>
      <c r="AH4691">
        <v>-376257.35025736899</v>
      </c>
      <c r="AI4691" t="s">
        <v>10461</v>
      </c>
    </row>
    <row r="4692" spans="1:35" hidden="1" x14ac:dyDescent="0.25">
      <c r="A4692" s="179" t="b">
        <f>IF(E4692&lt;&gt;1,"",NOT(ISNA(VLOOKUP(P4692,Mapping!$P:$P,1,FALSE))))</f>
        <v>0</v>
      </c>
      <c r="B4692" s="180">
        <f t="shared" ref="B4692:B4715" si="76">IF(AI4692="","",VALUE(AI4692))</f>
        <v>20241120</v>
      </c>
      <c r="E4692">
        <v>1</v>
      </c>
      <c r="F4692" t="s">
        <v>12864</v>
      </c>
      <c r="G4692">
        <v>-7.9775104810805493</v>
      </c>
      <c r="H4692" t="s">
        <v>1431</v>
      </c>
      <c r="I4692" t="s">
        <v>303</v>
      </c>
      <c r="J4692">
        <v>418.13950641164001</v>
      </c>
      <c r="K4692">
        <v>180.29609727559489</v>
      </c>
      <c r="L4692" t="s">
        <v>5</v>
      </c>
      <c r="M4692" t="s">
        <v>21</v>
      </c>
      <c r="N4692" t="s">
        <v>2829</v>
      </c>
      <c r="O4692" t="s">
        <v>21</v>
      </c>
      <c r="P4692" t="s">
        <v>2851</v>
      </c>
      <c r="Q4692" t="s">
        <v>2834</v>
      </c>
      <c r="R4692" t="s">
        <v>1259</v>
      </c>
      <c r="S4692" t="s">
        <v>21</v>
      </c>
      <c r="T4692" t="s">
        <v>1259</v>
      </c>
      <c r="U4692" t="s">
        <v>1259</v>
      </c>
      <c r="V4692" t="s">
        <v>2834</v>
      </c>
      <c r="W4692" t="s">
        <v>1259</v>
      </c>
      <c r="X4692" t="s">
        <v>21</v>
      </c>
      <c r="Y4692" t="s">
        <v>1259</v>
      </c>
      <c r="Z4692" t="s">
        <v>21</v>
      </c>
      <c r="AA4692" t="s">
        <v>1259</v>
      </c>
      <c r="AB4692" t="s">
        <v>1259</v>
      </c>
      <c r="AC4692" t="s">
        <v>12865</v>
      </c>
      <c r="AD4692">
        <v>881.92931387120348</v>
      </c>
      <c r="AE4692" t="s">
        <v>1259</v>
      </c>
      <c r="AF4692">
        <v>-865.8227468428114</v>
      </c>
      <c r="AG4692">
        <v>-72.592361758489162</v>
      </c>
      <c r="AH4692">
        <v>-410.06197424519002</v>
      </c>
      <c r="AI4692" t="s">
        <v>12866</v>
      </c>
    </row>
    <row r="4693" spans="1:35" hidden="1" x14ac:dyDescent="0.25">
      <c r="A4693" s="179" t="b">
        <f>IF(E4693&lt;&gt;1,"",NOT(ISNA(VLOOKUP(P4693,Mapping!$P:$P,1,FALSE))))</f>
        <v>0</v>
      </c>
      <c r="B4693" s="180">
        <f t="shared" si="76"/>
        <v>20241119</v>
      </c>
      <c r="E4693">
        <v>1</v>
      </c>
      <c r="F4693" t="s">
        <v>12632</v>
      </c>
      <c r="G4693">
        <v>478.02295258046678</v>
      </c>
      <c r="H4693" t="s">
        <v>1431</v>
      </c>
      <c r="I4693" t="s">
        <v>303</v>
      </c>
      <c r="J4693">
        <v>41009.158327584417</v>
      </c>
      <c r="K4693">
        <v>1499.5148729209891</v>
      </c>
      <c r="L4693" t="s">
        <v>5</v>
      </c>
      <c r="M4693" t="s">
        <v>21</v>
      </c>
      <c r="N4693" t="s">
        <v>2829</v>
      </c>
      <c r="O4693" t="s">
        <v>21</v>
      </c>
      <c r="P4693" t="s">
        <v>2842</v>
      </c>
      <c r="Q4693" t="s">
        <v>2834</v>
      </c>
      <c r="R4693" t="s">
        <v>1259</v>
      </c>
      <c r="S4693" t="s">
        <v>21</v>
      </c>
      <c r="T4693" t="s">
        <v>1259</v>
      </c>
      <c r="U4693" t="s">
        <v>1259</v>
      </c>
      <c r="V4693" t="s">
        <v>2834</v>
      </c>
      <c r="W4693" t="s">
        <v>1259</v>
      </c>
      <c r="X4693" t="s">
        <v>21</v>
      </c>
      <c r="Y4693" t="s">
        <v>1259</v>
      </c>
      <c r="Z4693" t="s">
        <v>21</v>
      </c>
      <c r="AA4693" t="s">
        <v>1259</v>
      </c>
      <c r="AB4693" t="s">
        <v>1259</v>
      </c>
      <c r="AC4693" t="s">
        <v>12633</v>
      </c>
      <c r="AD4693">
        <v>61303.646382521707</v>
      </c>
      <c r="AE4693" t="s">
        <v>1259</v>
      </c>
      <c r="AF4693">
        <v>37533.053139460862</v>
      </c>
      <c r="AG4693">
        <v>-13061.97341138392</v>
      </c>
      <c r="AH4693">
        <v>29428.233239713769</v>
      </c>
      <c r="AI4693" t="s">
        <v>12631</v>
      </c>
    </row>
    <row r="4694" spans="1:35" hidden="1" x14ac:dyDescent="0.25">
      <c r="A4694" s="179" t="str">
        <f>IF(E4694&lt;&gt;1,"",NOT(ISNA(VLOOKUP(P4694,Mapping!$P:$P,1,FALSE))))</f>
        <v/>
      </c>
      <c r="B4694" s="180" t="str">
        <f t="shared" si="76"/>
        <v/>
      </c>
      <c r="E4694">
        <v>0</v>
      </c>
      <c r="F4694" t="s">
        <v>6595</v>
      </c>
      <c r="G4694">
        <v>1360579964.443578</v>
      </c>
      <c r="H4694" t="s">
        <v>21</v>
      </c>
      <c r="I4694" t="s">
        <v>21</v>
      </c>
      <c r="J4694">
        <v>639067319.52250183</v>
      </c>
      <c r="K4694">
        <v>503590884.53811407</v>
      </c>
      <c r="L4694" t="s">
        <v>5</v>
      </c>
      <c r="M4694" t="s">
        <v>21</v>
      </c>
      <c r="N4694" t="s">
        <v>2829</v>
      </c>
      <c r="O4694" t="s">
        <v>21</v>
      </c>
      <c r="P4694" t="s">
        <v>21</v>
      </c>
      <c r="Q4694" t="s">
        <v>21</v>
      </c>
      <c r="R4694" t="s">
        <v>1259</v>
      </c>
      <c r="S4694" t="s">
        <v>21</v>
      </c>
      <c r="T4694" t="s">
        <v>1259</v>
      </c>
      <c r="U4694" t="s">
        <v>1259</v>
      </c>
      <c r="V4694" t="s">
        <v>21</v>
      </c>
      <c r="W4694" t="s">
        <v>1259</v>
      </c>
      <c r="X4694" t="s">
        <v>21</v>
      </c>
      <c r="Y4694" t="s">
        <v>1259</v>
      </c>
      <c r="Z4694" t="s">
        <v>21</v>
      </c>
      <c r="AA4694" t="s">
        <v>21</v>
      </c>
      <c r="AB4694" t="s">
        <v>21</v>
      </c>
      <c r="AC4694" t="s">
        <v>12867</v>
      </c>
      <c r="AD4694">
        <v>1121354514.5627551</v>
      </c>
      <c r="AE4694" t="s">
        <v>21</v>
      </c>
      <c r="AF4694">
        <v>-804604123.9809916</v>
      </c>
      <c r="AG4694">
        <v>73399041.840206474</v>
      </c>
      <c r="AH4694">
        <v>-935401425.88972068</v>
      </c>
      <c r="AI4694" t="s">
        <v>21</v>
      </c>
    </row>
    <row r="4695" spans="1:35" hidden="1" x14ac:dyDescent="0.25">
      <c r="A4695" s="179" t="b">
        <f>IF(E4695&lt;&gt;1,"",NOT(ISNA(VLOOKUP(P4695,Mapping!$P:$P,1,FALSE))))</f>
        <v>1</v>
      </c>
      <c r="B4695" s="180" t="str">
        <f t="shared" si="76"/>
        <v/>
      </c>
      <c r="E4695">
        <v>1</v>
      </c>
      <c r="F4695" t="s">
        <v>10498</v>
      </c>
      <c r="G4695">
        <v>173304555.56808439</v>
      </c>
      <c r="H4695" t="s">
        <v>6595</v>
      </c>
      <c r="I4695" t="s">
        <v>303</v>
      </c>
      <c r="J4695">
        <v>43836562.499426372</v>
      </c>
      <c r="K4695">
        <v>31940816.898270939</v>
      </c>
      <c r="L4695" t="s">
        <v>5</v>
      </c>
      <c r="M4695" t="s">
        <v>21</v>
      </c>
      <c r="N4695" t="s">
        <v>2829</v>
      </c>
      <c r="O4695" t="s">
        <v>21</v>
      </c>
      <c r="P4695" t="s">
        <v>183</v>
      </c>
      <c r="Q4695" t="s">
        <v>2834</v>
      </c>
      <c r="R4695" t="s">
        <v>1259</v>
      </c>
      <c r="S4695" t="s">
        <v>21</v>
      </c>
      <c r="T4695" t="s">
        <v>1259</v>
      </c>
      <c r="U4695" t="s">
        <v>1259</v>
      </c>
      <c r="V4695" t="s">
        <v>2834</v>
      </c>
      <c r="W4695" t="s">
        <v>1259</v>
      </c>
      <c r="X4695" t="s">
        <v>21</v>
      </c>
      <c r="Y4695" t="s">
        <v>1259</v>
      </c>
      <c r="Z4695" t="s">
        <v>21</v>
      </c>
      <c r="AA4695" t="s">
        <v>1259</v>
      </c>
      <c r="AB4695" t="s">
        <v>1259</v>
      </c>
      <c r="AC4695" t="s">
        <v>10499</v>
      </c>
      <c r="AD4695">
        <v>61473855.111138761</v>
      </c>
      <c r="AE4695" t="s">
        <v>1259</v>
      </c>
      <c r="AF4695">
        <v>-41606866.314761683</v>
      </c>
      <c r="AG4695">
        <v>9581816.4463964105</v>
      </c>
      <c r="AH4695">
        <v>-38021387.744245499</v>
      </c>
      <c r="AI4695" t="s">
        <v>21</v>
      </c>
    </row>
    <row r="4696" spans="1:35" hidden="1" x14ac:dyDescent="0.25">
      <c r="A4696" s="179" t="b">
        <f>IF(E4696&lt;&gt;1,"",NOT(ISNA(VLOOKUP(P4696,Mapping!$P:$P,1,FALSE))))</f>
        <v>1</v>
      </c>
      <c r="B4696" s="180" t="str">
        <f t="shared" si="76"/>
        <v/>
      </c>
      <c r="E4696">
        <v>1</v>
      </c>
      <c r="F4696" t="s">
        <v>6596</v>
      </c>
      <c r="G4696">
        <v>769762298.41632533</v>
      </c>
      <c r="H4696" t="s">
        <v>6595</v>
      </c>
      <c r="I4696" t="s">
        <v>4</v>
      </c>
      <c r="J4696">
        <v>563238587.75175023</v>
      </c>
      <c r="K4696">
        <v>385886724.87259918</v>
      </c>
      <c r="L4696" t="s">
        <v>5</v>
      </c>
      <c r="M4696" t="s">
        <v>21</v>
      </c>
      <c r="N4696" t="s">
        <v>2829</v>
      </c>
      <c r="O4696" t="s">
        <v>21</v>
      </c>
      <c r="P4696" t="s">
        <v>185</v>
      </c>
      <c r="Q4696" t="s">
        <v>2854</v>
      </c>
      <c r="R4696" t="s">
        <v>1259</v>
      </c>
      <c r="S4696" t="s">
        <v>21</v>
      </c>
      <c r="T4696" t="s">
        <v>1259</v>
      </c>
      <c r="U4696" t="s">
        <v>1259</v>
      </c>
      <c r="V4696" t="s">
        <v>2854</v>
      </c>
      <c r="W4696" t="s">
        <v>1259</v>
      </c>
      <c r="X4696" t="s">
        <v>21</v>
      </c>
      <c r="Y4696" t="s">
        <v>1259</v>
      </c>
      <c r="Z4696" t="s">
        <v>21</v>
      </c>
      <c r="AA4696" t="s">
        <v>1259</v>
      </c>
      <c r="AB4696" t="s">
        <v>1259</v>
      </c>
      <c r="AC4696" t="s">
        <v>6597</v>
      </c>
      <c r="AD4696">
        <v>1040295331.224757</v>
      </c>
      <c r="AE4696" t="s">
        <v>1259</v>
      </c>
      <c r="AF4696">
        <v>-647804250.58382905</v>
      </c>
      <c r="AG4696">
        <v>151689916.43320239</v>
      </c>
      <c r="AH4696">
        <v>-802093588.37357879</v>
      </c>
      <c r="AI4696" t="s">
        <v>21</v>
      </c>
    </row>
    <row r="4697" spans="1:35" hidden="1" x14ac:dyDescent="0.25">
      <c r="A4697" s="179" t="b">
        <f>IF(E4697&lt;&gt;1,"",NOT(ISNA(VLOOKUP(P4697,Mapping!$P:$P,1,FALSE))))</f>
        <v>1</v>
      </c>
      <c r="B4697" s="180" t="str">
        <f t="shared" si="76"/>
        <v/>
      </c>
      <c r="E4697">
        <v>1</v>
      </c>
      <c r="F4697" t="s">
        <v>6598</v>
      </c>
      <c r="G4697">
        <v>325167021.64242941</v>
      </c>
      <c r="H4697" t="s">
        <v>6595</v>
      </c>
      <c r="I4697" t="s">
        <v>303</v>
      </c>
      <c r="J4697">
        <v>68647015.901982889</v>
      </c>
      <c r="K4697">
        <v>66794095.886123881</v>
      </c>
      <c r="L4697" t="s">
        <v>5</v>
      </c>
      <c r="M4697" t="s">
        <v>21</v>
      </c>
      <c r="N4697" t="s">
        <v>2829</v>
      </c>
      <c r="O4697" t="s">
        <v>21</v>
      </c>
      <c r="P4697" t="s">
        <v>182</v>
      </c>
      <c r="Q4697" t="s">
        <v>2834</v>
      </c>
      <c r="R4697" t="s">
        <v>1259</v>
      </c>
      <c r="S4697" t="s">
        <v>21</v>
      </c>
      <c r="T4697" t="s">
        <v>1259</v>
      </c>
      <c r="U4697" t="s">
        <v>1259</v>
      </c>
      <c r="V4697" t="s">
        <v>2834</v>
      </c>
      <c r="W4697" t="s">
        <v>1259</v>
      </c>
      <c r="X4697" t="s">
        <v>21</v>
      </c>
      <c r="Y4697" t="s">
        <v>1259</v>
      </c>
      <c r="Z4697" t="s">
        <v>21</v>
      </c>
      <c r="AA4697" t="s">
        <v>6599</v>
      </c>
      <c r="AB4697" t="s">
        <v>6600</v>
      </c>
      <c r="AC4697" t="s">
        <v>10500</v>
      </c>
      <c r="AD4697">
        <v>82684464.131815717</v>
      </c>
      <c r="AE4697" t="s">
        <v>809</v>
      </c>
      <c r="AF4697">
        <v>-89714469.051823407</v>
      </c>
      <c r="AG4697">
        <v>-68436895.784088194</v>
      </c>
      <c r="AH4697">
        <v>-74210869.788336039</v>
      </c>
      <c r="AI4697" t="s">
        <v>21</v>
      </c>
    </row>
    <row r="4698" spans="1:35" hidden="1" x14ac:dyDescent="0.25">
      <c r="A4698" s="179" t="b">
        <f>IF(E4698&lt;&gt;1,"",NOT(ISNA(VLOOKUP(P4698,Mapping!$P:$P,1,FALSE))))</f>
        <v>1</v>
      </c>
      <c r="B4698" s="180" t="str">
        <f t="shared" si="76"/>
        <v/>
      </c>
      <c r="E4698">
        <v>1</v>
      </c>
      <c r="F4698" t="s">
        <v>6598</v>
      </c>
      <c r="G4698">
        <v>92346088.816738784</v>
      </c>
      <c r="H4698" t="s">
        <v>6595</v>
      </c>
      <c r="I4698" t="s">
        <v>303</v>
      </c>
      <c r="J4698">
        <v>19495468.4994458</v>
      </c>
      <c r="K4698">
        <v>18969246.881120142</v>
      </c>
      <c r="L4698" t="s">
        <v>5</v>
      </c>
      <c r="M4698" t="s">
        <v>21</v>
      </c>
      <c r="N4698" t="s">
        <v>2829</v>
      </c>
      <c r="O4698" t="s">
        <v>21</v>
      </c>
      <c r="P4698" t="s">
        <v>183</v>
      </c>
      <c r="Q4698" t="s">
        <v>2834</v>
      </c>
      <c r="R4698" t="s">
        <v>1259</v>
      </c>
      <c r="S4698" t="s">
        <v>21</v>
      </c>
      <c r="T4698" t="s">
        <v>1259</v>
      </c>
      <c r="U4698" t="s">
        <v>1259</v>
      </c>
      <c r="V4698" t="s">
        <v>2834</v>
      </c>
      <c r="W4698" t="s">
        <v>1259</v>
      </c>
      <c r="X4698" t="s">
        <v>21</v>
      </c>
      <c r="Y4698" t="s">
        <v>1259</v>
      </c>
      <c r="Z4698" t="s">
        <v>21</v>
      </c>
      <c r="AA4698" t="s">
        <v>6599</v>
      </c>
      <c r="AB4698" t="s">
        <v>6600</v>
      </c>
      <c r="AC4698" t="s">
        <v>12868</v>
      </c>
      <c r="AD4698">
        <v>23482045.718884751</v>
      </c>
      <c r="AE4698" t="s">
        <v>809</v>
      </c>
      <c r="AF4698">
        <v>-25478538.030577499</v>
      </c>
      <c r="AG4698">
        <v>-19435795.255304132</v>
      </c>
      <c r="AH4698">
        <v>-21075579.983560339</v>
      </c>
      <c r="AI4698" t="s">
        <v>21</v>
      </c>
    </row>
    <row r="4699" spans="1:35" hidden="1" x14ac:dyDescent="0.25">
      <c r="A4699" s="179" t="str">
        <f>IF(E4699&lt;&gt;1,"",NOT(ISNA(VLOOKUP(P4699,Mapping!$P:$P,1,FALSE))))</f>
        <v/>
      </c>
      <c r="B4699" s="180" t="str">
        <f t="shared" si="76"/>
        <v/>
      </c>
      <c r="E4699">
        <v>0</v>
      </c>
      <c r="F4699" t="s">
        <v>1432</v>
      </c>
      <c r="G4699">
        <v>689524507.12903535</v>
      </c>
      <c r="H4699" t="s">
        <v>21</v>
      </c>
      <c r="I4699" t="s">
        <v>21</v>
      </c>
      <c r="J4699">
        <v>66081190.346179858</v>
      </c>
      <c r="K4699">
        <v>-28602660.232217461</v>
      </c>
      <c r="L4699" t="s">
        <v>5</v>
      </c>
      <c r="M4699" t="s">
        <v>21</v>
      </c>
      <c r="N4699" t="s">
        <v>2829</v>
      </c>
      <c r="O4699" t="s">
        <v>21</v>
      </c>
      <c r="P4699" t="s">
        <v>21</v>
      </c>
      <c r="Q4699" t="s">
        <v>21</v>
      </c>
      <c r="R4699" t="s">
        <v>1259</v>
      </c>
      <c r="S4699" t="s">
        <v>21</v>
      </c>
      <c r="T4699" t="s">
        <v>1259</v>
      </c>
      <c r="U4699" t="s">
        <v>1259</v>
      </c>
      <c r="V4699" t="s">
        <v>21</v>
      </c>
      <c r="W4699" t="s">
        <v>1259</v>
      </c>
      <c r="X4699" t="s">
        <v>21</v>
      </c>
      <c r="Y4699" t="s">
        <v>1259</v>
      </c>
      <c r="Z4699" t="s">
        <v>21</v>
      </c>
      <c r="AA4699" t="s">
        <v>21</v>
      </c>
      <c r="AB4699" t="s">
        <v>21</v>
      </c>
      <c r="AC4699" t="s">
        <v>12869</v>
      </c>
      <c r="AD4699">
        <v>76000815.970939726</v>
      </c>
      <c r="AE4699" t="s">
        <v>809</v>
      </c>
      <c r="AF4699">
        <v>137663261.19118181</v>
      </c>
      <c r="AG4699">
        <v>11854378.857983859</v>
      </c>
      <c r="AH4699">
        <v>65781709.806836963</v>
      </c>
      <c r="AI4699" t="s">
        <v>21</v>
      </c>
    </row>
    <row r="4700" spans="1:35" hidden="1" x14ac:dyDescent="0.25">
      <c r="A4700" s="179" t="b">
        <f>IF(E4700&lt;&gt;1,"",NOT(ISNA(VLOOKUP(P4700,Mapping!$P:$P,1,FALSE))))</f>
        <v>1</v>
      </c>
      <c r="B4700" s="180">
        <f t="shared" si="76"/>
        <v>20241121</v>
      </c>
      <c r="E4700">
        <v>1</v>
      </c>
      <c r="F4700" t="s">
        <v>1433</v>
      </c>
      <c r="G4700">
        <v>11997449.65909096</v>
      </c>
      <c r="H4700" t="s">
        <v>1432</v>
      </c>
      <c r="I4700" t="s">
        <v>4</v>
      </c>
      <c r="J4700">
        <v>971.08363735416708</v>
      </c>
      <c r="K4700">
        <v>-127.2510640049982</v>
      </c>
      <c r="L4700" t="s">
        <v>5</v>
      </c>
      <c r="M4700" t="s">
        <v>21</v>
      </c>
      <c r="N4700" t="s">
        <v>2829</v>
      </c>
      <c r="O4700" t="s">
        <v>21</v>
      </c>
      <c r="P4700" t="s">
        <v>182</v>
      </c>
      <c r="Q4700" t="s">
        <v>2834</v>
      </c>
      <c r="R4700" t="s">
        <v>1259</v>
      </c>
      <c r="S4700" t="s">
        <v>21</v>
      </c>
      <c r="T4700" t="s">
        <v>1259</v>
      </c>
      <c r="U4700" t="s">
        <v>1259</v>
      </c>
      <c r="V4700" t="s">
        <v>2834</v>
      </c>
      <c r="W4700" t="s">
        <v>1259</v>
      </c>
      <c r="X4700" t="s">
        <v>21</v>
      </c>
      <c r="Y4700" t="s">
        <v>1259</v>
      </c>
      <c r="Z4700" t="s">
        <v>21</v>
      </c>
      <c r="AA4700" t="s">
        <v>10501</v>
      </c>
      <c r="AB4700" t="s">
        <v>7415</v>
      </c>
      <c r="AC4700" t="s">
        <v>12205</v>
      </c>
      <c r="AD4700">
        <v>1685.7110480099941</v>
      </c>
      <c r="AE4700" t="s">
        <v>809</v>
      </c>
      <c r="AF4700">
        <v>1802.766862764955</v>
      </c>
      <c r="AG4700">
        <v>819.83747026883066</v>
      </c>
      <c r="AH4700">
        <v>950.45692675746977</v>
      </c>
      <c r="AI4700" t="s">
        <v>10502</v>
      </c>
    </row>
    <row r="4701" spans="1:35" hidden="1" x14ac:dyDescent="0.25">
      <c r="A4701" s="179" t="b">
        <f>IF(E4701&lt;&gt;1,"",NOT(ISNA(VLOOKUP(P4701,Mapping!$P:$P,1,FALSE))))</f>
        <v>0</v>
      </c>
      <c r="B4701" s="180">
        <f t="shared" si="76"/>
        <v>20241218</v>
      </c>
      <c r="E4701">
        <v>1</v>
      </c>
      <c r="F4701" t="s">
        <v>1433</v>
      </c>
      <c r="G4701">
        <v>663933.07920251426</v>
      </c>
      <c r="H4701" t="s">
        <v>1432</v>
      </c>
      <c r="I4701" t="s">
        <v>4</v>
      </c>
      <c r="J4701">
        <v>537.22162617772642</v>
      </c>
      <c r="K4701">
        <v>-70.44027069828617</v>
      </c>
      <c r="L4701" t="s">
        <v>5</v>
      </c>
      <c r="M4701" t="s">
        <v>21</v>
      </c>
      <c r="N4701" t="s">
        <v>2829</v>
      </c>
      <c r="O4701" t="s">
        <v>21</v>
      </c>
      <c r="P4701" t="s">
        <v>2844</v>
      </c>
      <c r="Q4701" t="s">
        <v>2834</v>
      </c>
      <c r="R4701" t="s">
        <v>1259</v>
      </c>
      <c r="S4701" t="s">
        <v>21</v>
      </c>
      <c r="T4701" t="s">
        <v>1259</v>
      </c>
      <c r="U4701" t="s">
        <v>1259</v>
      </c>
      <c r="V4701" t="s">
        <v>2834</v>
      </c>
      <c r="W4701" t="s">
        <v>1259</v>
      </c>
      <c r="X4701" t="s">
        <v>21</v>
      </c>
      <c r="Y4701" t="s">
        <v>1259</v>
      </c>
      <c r="Z4701" t="s">
        <v>21</v>
      </c>
      <c r="AA4701" t="s">
        <v>10504</v>
      </c>
      <c r="AB4701" t="s">
        <v>10505</v>
      </c>
      <c r="AC4701" t="s">
        <v>10506</v>
      </c>
      <c r="AD4701">
        <v>931.81646631902879</v>
      </c>
      <c r="AE4701" t="s">
        <v>809</v>
      </c>
      <c r="AF4701">
        <v>998.31734682584647</v>
      </c>
      <c r="AG4701">
        <v>453.83364131418062</v>
      </c>
      <c r="AH4701">
        <v>526.16582971066236</v>
      </c>
      <c r="AI4701" t="s">
        <v>10507</v>
      </c>
    </row>
    <row r="4702" spans="1:35" hidden="1" x14ac:dyDescent="0.25">
      <c r="A4702" s="179" t="b">
        <f>IF(E4702&lt;&gt;1,"",NOT(ISNA(VLOOKUP(P4702,Mapping!$P:$P,1,FALSE))))</f>
        <v>0</v>
      </c>
      <c r="B4702" s="180">
        <f t="shared" si="76"/>
        <v>20241121</v>
      </c>
      <c r="E4702">
        <v>1</v>
      </c>
      <c r="F4702" t="s">
        <v>1433</v>
      </c>
      <c r="G4702">
        <v>351925.1900000014</v>
      </c>
      <c r="H4702" t="s">
        <v>1432</v>
      </c>
      <c r="I4702" t="s">
        <v>4</v>
      </c>
      <c r="J4702">
        <v>28.48512002905575</v>
      </c>
      <c r="K4702">
        <v>-3.7326978774787549</v>
      </c>
      <c r="L4702" t="s">
        <v>5</v>
      </c>
      <c r="M4702" t="s">
        <v>21</v>
      </c>
      <c r="N4702" t="s">
        <v>2829</v>
      </c>
      <c r="O4702" t="s">
        <v>21</v>
      </c>
      <c r="P4702" t="s">
        <v>2844</v>
      </c>
      <c r="Q4702" t="s">
        <v>2834</v>
      </c>
      <c r="R4702" t="s">
        <v>1259</v>
      </c>
      <c r="S4702" t="s">
        <v>21</v>
      </c>
      <c r="T4702" t="s">
        <v>1259</v>
      </c>
      <c r="U4702" t="s">
        <v>1259</v>
      </c>
      <c r="V4702" t="s">
        <v>2834</v>
      </c>
      <c r="W4702" t="s">
        <v>1259</v>
      </c>
      <c r="X4702" t="s">
        <v>21</v>
      </c>
      <c r="Y4702" t="s">
        <v>1259</v>
      </c>
      <c r="Z4702" t="s">
        <v>21</v>
      </c>
      <c r="AA4702" t="s">
        <v>10501</v>
      </c>
      <c r="AB4702" t="s">
        <v>7415</v>
      </c>
      <c r="AC4702" t="s">
        <v>10503</v>
      </c>
      <c r="AD4702">
        <v>49.447524074967511</v>
      </c>
      <c r="AE4702" t="s">
        <v>809</v>
      </c>
      <c r="AF4702">
        <v>52.88116130779963</v>
      </c>
      <c r="AG4702">
        <v>24.048565794539169</v>
      </c>
      <c r="AH4702">
        <v>27.880069851526059</v>
      </c>
      <c r="AI4702" t="s">
        <v>10502</v>
      </c>
    </row>
    <row r="4703" spans="1:35" hidden="1" x14ac:dyDescent="0.25">
      <c r="A4703" s="179" t="b">
        <f>IF(E4703&lt;&gt;1,"",NOT(ISNA(VLOOKUP(P4703,Mapping!$P:$P,1,FALSE))))</f>
        <v>1</v>
      </c>
      <c r="B4703" s="180">
        <f t="shared" si="76"/>
        <v>20241127</v>
      </c>
      <c r="E4703">
        <v>1</v>
      </c>
      <c r="F4703" t="s">
        <v>10508</v>
      </c>
      <c r="G4703">
        <v>63149218.367915757</v>
      </c>
      <c r="H4703" t="s">
        <v>1432</v>
      </c>
      <c r="I4703" t="s">
        <v>303</v>
      </c>
      <c r="J4703">
        <v>6153258.9360532286</v>
      </c>
      <c r="K4703">
        <v>-2664385.8419195618</v>
      </c>
      <c r="L4703" t="s">
        <v>5</v>
      </c>
      <c r="M4703" t="s">
        <v>21</v>
      </c>
      <c r="N4703" t="s">
        <v>2829</v>
      </c>
      <c r="O4703" t="s">
        <v>21</v>
      </c>
      <c r="P4703" t="s">
        <v>182</v>
      </c>
      <c r="Q4703" t="s">
        <v>2834</v>
      </c>
      <c r="R4703" t="s">
        <v>1259</v>
      </c>
      <c r="S4703" t="s">
        <v>21</v>
      </c>
      <c r="T4703" t="s">
        <v>1259</v>
      </c>
      <c r="U4703" t="s">
        <v>1259</v>
      </c>
      <c r="V4703" t="s">
        <v>2834</v>
      </c>
      <c r="W4703" t="s">
        <v>1259</v>
      </c>
      <c r="X4703" t="s">
        <v>21</v>
      </c>
      <c r="Y4703" t="s">
        <v>1259</v>
      </c>
      <c r="Z4703" t="s">
        <v>21</v>
      </c>
      <c r="AA4703" t="s">
        <v>10509</v>
      </c>
      <c r="AB4703" t="s">
        <v>10510</v>
      </c>
      <c r="AC4703" t="s">
        <v>6970</v>
      </c>
      <c r="AD4703">
        <v>7222022.4930091416</v>
      </c>
      <c r="AE4703" t="s">
        <v>809</v>
      </c>
      <c r="AF4703">
        <v>12426760.171080429</v>
      </c>
      <c r="AG4703">
        <v>1065205.5609144941</v>
      </c>
      <c r="AH4703">
        <v>5904617.0909877336</v>
      </c>
      <c r="AI4703" t="s">
        <v>10511</v>
      </c>
    </row>
    <row r="4704" spans="1:35" hidden="1" x14ac:dyDescent="0.25">
      <c r="A4704" s="179" t="b">
        <f>IF(E4704&lt;&gt;1,"",NOT(ISNA(VLOOKUP(P4704,Mapping!$P:$P,1,FALSE))))</f>
        <v>0</v>
      </c>
      <c r="B4704" s="180">
        <f t="shared" si="76"/>
        <v>20241210</v>
      </c>
      <c r="E4704">
        <v>1</v>
      </c>
      <c r="F4704" t="s">
        <v>1448</v>
      </c>
      <c r="G4704">
        <v>16814625.790505819</v>
      </c>
      <c r="H4704" t="s">
        <v>1432</v>
      </c>
      <c r="I4704" t="s">
        <v>303</v>
      </c>
      <c r="J4704">
        <v>1642018.2005607369</v>
      </c>
      <c r="K4704">
        <v>-709251.59306677233</v>
      </c>
      <c r="L4704" t="s">
        <v>5</v>
      </c>
      <c r="M4704" t="s">
        <v>21</v>
      </c>
      <c r="N4704" t="s">
        <v>2829</v>
      </c>
      <c r="O4704" t="s">
        <v>21</v>
      </c>
      <c r="P4704" t="s">
        <v>2831</v>
      </c>
      <c r="Q4704" t="s">
        <v>2832</v>
      </c>
      <c r="R4704" t="s">
        <v>1259</v>
      </c>
      <c r="S4704" t="s">
        <v>21</v>
      </c>
      <c r="T4704" t="s">
        <v>1259</v>
      </c>
      <c r="U4704" t="s">
        <v>1259</v>
      </c>
      <c r="V4704" t="s">
        <v>2832</v>
      </c>
      <c r="W4704" t="s">
        <v>1259</v>
      </c>
      <c r="X4704" t="s">
        <v>21</v>
      </c>
      <c r="Y4704" t="s">
        <v>1259</v>
      </c>
      <c r="Z4704" t="s">
        <v>21</v>
      </c>
      <c r="AA4704" t="s">
        <v>10512</v>
      </c>
      <c r="AB4704" t="s">
        <v>7424</v>
      </c>
      <c r="AC4704" t="s">
        <v>12205</v>
      </c>
      <c r="AD4704">
        <v>1889929.4312130299</v>
      </c>
      <c r="AE4704" t="s">
        <v>809</v>
      </c>
      <c r="AF4704">
        <v>3417002.6989381309</v>
      </c>
      <c r="AG4704">
        <v>292595.97716069972</v>
      </c>
      <c r="AH4704">
        <v>1626962.541475188</v>
      </c>
      <c r="AI4704" t="s">
        <v>10513</v>
      </c>
    </row>
    <row r="4705" spans="1:35" hidden="1" x14ac:dyDescent="0.25">
      <c r="A4705" s="179" t="b">
        <f>IF(E4705&lt;&gt;1,"",NOT(ISNA(VLOOKUP(P4705,Mapping!$P:$P,1,FALSE))))</f>
        <v>0</v>
      </c>
      <c r="B4705" s="180">
        <f t="shared" si="76"/>
        <v>20250206</v>
      </c>
      <c r="E4705">
        <v>1</v>
      </c>
      <c r="F4705" t="s">
        <v>1448</v>
      </c>
      <c r="G4705">
        <v>4173764.2626297758</v>
      </c>
      <c r="H4705" t="s">
        <v>1432</v>
      </c>
      <c r="I4705" t="s">
        <v>303</v>
      </c>
      <c r="J4705">
        <v>408279.61714219552</v>
      </c>
      <c r="K4705">
        <v>-177269.30166344979</v>
      </c>
      <c r="L4705" t="s">
        <v>5</v>
      </c>
      <c r="M4705" t="s">
        <v>21</v>
      </c>
      <c r="N4705" t="s">
        <v>2829</v>
      </c>
      <c r="O4705" t="s">
        <v>21</v>
      </c>
      <c r="P4705" t="s">
        <v>2831</v>
      </c>
      <c r="Q4705" t="s">
        <v>2832</v>
      </c>
      <c r="R4705" t="s">
        <v>1259</v>
      </c>
      <c r="S4705" t="s">
        <v>21</v>
      </c>
      <c r="T4705" t="s">
        <v>1259</v>
      </c>
      <c r="U4705" t="s">
        <v>1259</v>
      </c>
      <c r="V4705" t="s">
        <v>2832</v>
      </c>
      <c r="W4705" t="s">
        <v>1259</v>
      </c>
      <c r="X4705" t="s">
        <v>21</v>
      </c>
      <c r="Y4705" t="s">
        <v>1259</v>
      </c>
      <c r="Z4705" t="s">
        <v>21</v>
      </c>
      <c r="AA4705" t="s">
        <v>10514</v>
      </c>
      <c r="AB4705" t="s">
        <v>10515</v>
      </c>
      <c r="AC4705" t="s">
        <v>6888</v>
      </c>
      <c r="AD4705">
        <v>465218.11618989118</v>
      </c>
      <c r="AE4705" t="s">
        <v>809</v>
      </c>
      <c r="AF4705">
        <v>859999.34503952507</v>
      </c>
      <c r="AG4705">
        <v>75020.470016540028</v>
      </c>
      <c r="AH4705">
        <v>414770.25632283278</v>
      </c>
      <c r="AI4705" t="s">
        <v>10516</v>
      </c>
    </row>
    <row r="4706" spans="1:35" hidden="1" x14ac:dyDescent="0.25">
      <c r="A4706" s="179" t="b">
        <f>IF(E4706&lt;&gt;1,"",NOT(ISNA(VLOOKUP(P4706,Mapping!$P:$P,1,FALSE))))</f>
        <v>1</v>
      </c>
      <c r="B4706" s="180">
        <f t="shared" si="76"/>
        <v>20250211</v>
      </c>
      <c r="E4706">
        <v>1</v>
      </c>
      <c r="F4706" t="s">
        <v>1448</v>
      </c>
      <c r="G4706">
        <v>13904763.609351659</v>
      </c>
      <c r="H4706" t="s">
        <v>1432</v>
      </c>
      <c r="I4706" t="s">
        <v>303</v>
      </c>
      <c r="J4706">
        <v>1360484.6195001421</v>
      </c>
      <c r="K4706">
        <v>-591031.02707678149</v>
      </c>
      <c r="L4706" t="s">
        <v>5</v>
      </c>
      <c r="M4706" t="s">
        <v>21</v>
      </c>
      <c r="N4706" t="s">
        <v>2829</v>
      </c>
      <c r="O4706" t="s">
        <v>21</v>
      </c>
      <c r="P4706" t="s">
        <v>182</v>
      </c>
      <c r="Q4706" t="s">
        <v>2834</v>
      </c>
      <c r="R4706" t="s">
        <v>1259</v>
      </c>
      <c r="S4706" t="s">
        <v>21</v>
      </c>
      <c r="T4706" t="s">
        <v>1259</v>
      </c>
      <c r="U4706" t="s">
        <v>1259</v>
      </c>
      <c r="V4706" t="s">
        <v>2834</v>
      </c>
      <c r="W4706" t="s">
        <v>1259</v>
      </c>
      <c r="X4706" t="s">
        <v>21</v>
      </c>
      <c r="Y4706" t="s">
        <v>1259</v>
      </c>
      <c r="Z4706" t="s">
        <v>21</v>
      </c>
      <c r="AA4706" t="s">
        <v>10517</v>
      </c>
      <c r="AB4706" t="s">
        <v>10518</v>
      </c>
      <c r="AC4706" t="s">
        <v>6601</v>
      </c>
      <c r="AD4706">
        <v>1549263.016314192</v>
      </c>
      <c r="AE4706" t="s">
        <v>809</v>
      </c>
      <c r="AF4706">
        <v>2868543.7246381571</v>
      </c>
      <c r="AG4706">
        <v>250012.62681844269</v>
      </c>
      <c r="AH4706">
        <v>1384773.9443236699</v>
      </c>
      <c r="AI4706" t="s">
        <v>10519</v>
      </c>
    </row>
    <row r="4707" spans="1:35" hidden="1" x14ac:dyDescent="0.25">
      <c r="A4707" s="179" t="b">
        <f>IF(E4707&lt;&gt;1,"",NOT(ISNA(VLOOKUP(P4707,Mapping!$P:$P,1,FALSE))))</f>
        <v>1</v>
      </c>
      <c r="B4707" s="180">
        <f t="shared" si="76"/>
        <v>20250213</v>
      </c>
      <c r="E4707">
        <v>1</v>
      </c>
      <c r="F4707" t="s">
        <v>1448</v>
      </c>
      <c r="G4707">
        <v>90359731.853328779</v>
      </c>
      <c r="H4707" t="s">
        <v>1432</v>
      </c>
      <c r="I4707" t="s">
        <v>303</v>
      </c>
      <c r="J4707">
        <v>8840603.2226016037</v>
      </c>
      <c r="K4707">
        <v>-3842036.636761399</v>
      </c>
      <c r="L4707" t="s">
        <v>5</v>
      </c>
      <c r="M4707" t="s">
        <v>21</v>
      </c>
      <c r="N4707" t="s">
        <v>2829</v>
      </c>
      <c r="O4707" t="s">
        <v>21</v>
      </c>
      <c r="P4707" t="s">
        <v>182</v>
      </c>
      <c r="Q4707" t="s">
        <v>2834</v>
      </c>
      <c r="R4707" t="s">
        <v>1259</v>
      </c>
      <c r="S4707" t="s">
        <v>21</v>
      </c>
      <c r="T4707" t="s">
        <v>1259</v>
      </c>
      <c r="U4707" t="s">
        <v>1259</v>
      </c>
      <c r="V4707" t="s">
        <v>2834</v>
      </c>
      <c r="W4707" t="s">
        <v>1259</v>
      </c>
      <c r="X4707" t="s">
        <v>21</v>
      </c>
      <c r="Y4707" t="s">
        <v>1259</v>
      </c>
      <c r="Z4707" t="s">
        <v>21</v>
      </c>
      <c r="AA4707" t="s">
        <v>12634</v>
      </c>
      <c r="AB4707" t="s">
        <v>12635</v>
      </c>
      <c r="AC4707" t="s">
        <v>12636</v>
      </c>
      <c r="AD4707">
        <v>10065964.706209259</v>
      </c>
      <c r="AE4707" t="s">
        <v>809</v>
      </c>
      <c r="AF4707">
        <v>18650232.29250975</v>
      </c>
      <c r="AG4707">
        <v>1624753.768856317</v>
      </c>
      <c r="AH4707">
        <v>9006619.0902107954</v>
      </c>
      <c r="AI4707" t="s">
        <v>12637</v>
      </c>
    </row>
    <row r="4708" spans="1:35" hidden="1" x14ac:dyDescent="0.25">
      <c r="A4708" s="179" t="b">
        <f>IF(E4708&lt;&gt;1,"",NOT(ISNA(VLOOKUP(P4708,Mapping!$P:$P,1,FALSE))))</f>
        <v>1</v>
      </c>
      <c r="B4708" s="180">
        <f t="shared" si="76"/>
        <v>20241210</v>
      </c>
      <c r="E4708">
        <v>1</v>
      </c>
      <c r="F4708" t="s">
        <v>1448</v>
      </c>
      <c r="G4708">
        <v>106492630.0065369</v>
      </c>
      <c r="H4708" t="s">
        <v>1432</v>
      </c>
      <c r="I4708" t="s">
        <v>303</v>
      </c>
      <c r="J4708">
        <v>10399448.603551351</v>
      </c>
      <c r="K4708">
        <v>-4491926.7560895626</v>
      </c>
      <c r="L4708" t="s">
        <v>5</v>
      </c>
      <c r="M4708" t="s">
        <v>21</v>
      </c>
      <c r="N4708" t="s">
        <v>2829</v>
      </c>
      <c r="O4708" t="s">
        <v>21</v>
      </c>
      <c r="P4708" t="s">
        <v>182</v>
      </c>
      <c r="Q4708" t="s">
        <v>2834</v>
      </c>
      <c r="R4708" t="s">
        <v>1259</v>
      </c>
      <c r="S4708" t="s">
        <v>21</v>
      </c>
      <c r="T4708" t="s">
        <v>1259</v>
      </c>
      <c r="U4708" t="s">
        <v>1259</v>
      </c>
      <c r="V4708" t="s">
        <v>2834</v>
      </c>
      <c r="W4708" t="s">
        <v>1259</v>
      </c>
      <c r="X4708" t="s">
        <v>21</v>
      </c>
      <c r="Y4708" t="s">
        <v>1259</v>
      </c>
      <c r="Z4708" t="s">
        <v>21</v>
      </c>
      <c r="AA4708" t="s">
        <v>10512</v>
      </c>
      <c r="AB4708" t="s">
        <v>7424</v>
      </c>
      <c r="AC4708" t="s">
        <v>10529</v>
      </c>
      <c r="AD4708">
        <v>11969553.064349219</v>
      </c>
      <c r="AE4708" t="s">
        <v>809</v>
      </c>
      <c r="AF4708">
        <v>21641017.093274821</v>
      </c>
      <c r="AG4708">
        <v>1853107.855351076</v>
      </c>
      <c r="AH4708">
        <v>10304096.09600948</v>
      </c>
      <c r="AI4708" t="s">
        <v>10513</v>
      </c>
    </row>
    <row r="4709" spans="1:35" hidden="1" x14ac:dyDescent="0.25">
      <c r="A4709" s="179" t="b">
        <f>IF(E4709&lt;&gt;1,"",NOT(ISNA(VLOOKUP(P4709,Mapping!$P:$P,1,FALSE))))</f>
        <v>1</v>
      </c>
      <c r="B4709" s="180">
        <f t="shared" si="76"/>
        <v>20250114</v>
      </c>
      <c r="E4709">
        <v>1</v>
      </c>
      <c r="F4709" t="s">
        <v>1448</v>
      </c>
      <c r="G4709">
        <v>89285940.178546175</v>
      </c>
      <c r="H4709" t="s">
        <v>1432</v>
      </c>
      <c r="I4709" t="s">
        <v>303</v>
      </c>
      <c r="J4709">
        <v>8726322.7374401949</v>
      </c>
      <c r="K4709">
        <v>-3783122.511713089</v>
      </c>
      <c r="L4709" t="s">
        <v>5</v>
      </c>
      <c r="M4709" t="s">
        <v>21</v>
      </c>
      <c r="N4709" t="s">
        <v>2829</v>
      </c>
      <c r="O4709" t="s">
        <v>21</v>
      </c>
      <c r="P4709" t="s">
        <v>182</v>
      </c>
      <c r="Q4709" t="s">
        <v>2834</v>
      </c>
      <c r="R4709" t="s">
        <v>1259</v>
      </c>
      <c r="S4709" t="s">
        <v>21</v>
      </c>
      <c r="T4709" t="s">
        <v>1259</v>
      </c>
      <c r="U4709" t="s">
        <v>1259</v>
      </c>
      <c r="V4709" t="s">
        <v>2834</v>
      </c>
      <c r="W4709" t="s">
        <v>1259</v>
      </c>
      <c r="X4709" t="s">
        <v>21</v>
      </c>
      <c r="Y4709" t="s">
        <v>1259</v>
      </c>
      <c r="Z4709" t="s">
        <v>21</v>
      </c>
      <c r="AA4709" t="s">
        <v>10523</v>
      </c>
      <c r="AB4709" t="s">
        <v>7426</v>
      </c>
      <c r="AC4709" t="s">
        <v>10524</v>
      </c>
      <c r="AD4709">
        <v>10043739.99234459</v>
      </c>
      <c r="AE4709" t="s">
        <v>809</v>
      </c>
      <c r="AF4709">
        <v>18306932.754542708</v>
      </c>
      <c r="AG4709">
        <v>1612838.5954214479</v>
      </c>
      <c r="AH4709">
        <v>8784838.0821420252</v>
      </c>
      <c r="AI4709" t="s">
        <v>10525</v>
      </c>
    </row>
    <row r="4710" spans="1:35" hidden="1" x14ac:dyDescent="0.25">
      <c r="A4710" s="179" t="b">
        <f>IF(E4710&lt;&gt;1,"",NOT(ISNA(VLOOKUP(P4710,Mapping!$P:$P,1,FALSE))))</f>
        <v>1</v>
      </c>
      <c r="B4710" s="180">
        <f t="shared" si="76"/>
        <v>20241121</v>
      </c>
      <c r="E4710">
        <v>1</v>
      </c>
      <c r="F4710" t="s">
        <v>1448</v>
      </c>
      <c r="G4710">
        <v>13343106.551958241</v>
      </c>
      <c r="H4710" t="s">
        <v>1432</v>
      </c>
      <c r="I4710" t="s">
        <v>303</v>
      </c>
      <c r="J4710">
        <v>1303266.3408926791</v>
      </c>
      <c r="K4710">
        <v>-561977.47540286253</v>
      </c>
      <c r="L4710" t="s">
        <v>5</v>
      </c>
      <c r="M4710" t="s">
        <v>21</v>
      </c>
      <c r="N4710" t="s">
        <v>2829</v>
      </c>
      <c r="O4710" t="s">
        <v>21</v>
      </c>
      <c r="P4710" t="s">
        <v>182</v>
      </c>
      <c r="Q4710" t="s">
        <v>2834</v>
      </c>
      <c r="R4710" t="s">
        <v>1259</v>
      </c>
      <c r="S4710" t="s">
        <v>21</v>
      </c>
      <c r="T4710" t="s">
        <v>1259</v>
      </c>
      <c r="U4710" t="s">
        <v>1259</v>
      </c>
      <c r="V4710" t="s">
        <v>2834</v>
      </c>
      <c r="W4710" t="s">
        <v>1259</v>
      </c>
      <c r="X4710" t="s">
        <v>21</v>
      </c>
      <c r="Y4710" t="s">
        <v>1259</v>
      </c>
      <c r="Z4710" t="s">
        <v>21</v>
      </c>
      <c r="AA4710" t="s">
        <v>10526</v>
      </c>
      <c r="AB4710" t="s">
        <v>10527</v>
      </c>
      <c r="AC4710" t="s">
        <v>12870</v>
      </c>
      <c r="AD4710">
        <v>1505861.473962314</v>
      </c>
      <c r="AE4710" t="s">
        <v>809</v>
      </c>
      <c r="AF4710">
        <v>2699483.784255119</v>
      </c>
      <c r="AG4710">
        <v>227414.30803853829</v>
      </c>
      <c r="AH4710">
        <v>1279038.617867853</v>
      </c>
      <c r="AI4710" t="s">
        <v>10502</v>
      </c>
    </row>
    <row r="4711" spans="1:35" hidden="1" x14ac:dyDescent="0.25">
      <c r="A4711" s="179" t="b">
        <f>IF(E4711&lt;&gt;1,"",NOT(ISNA(VLOOKUP(P4711,Mapping!$P:$P,1,FALSE))))</f>
        <v>1</v>
      </c>
      <c r="B4711" s="180">
        <f t="shared" si="76"/>
        <v>20250206</v>
      </c>
      <c r="E4711">
        <v>1</v>
      </c>
      <c r="F4711" t="s">
        <v>1448</v>
      </c>
      <c r="G4711">
        <v>73736501.973126039</v>
      </c>
      <c r="H4711" t="s">
        <v>1432</v>
      </c>
      <c r="I4711" t="s">
        <v>303</v>
      </c>
      <c r="J4711">
        <v>7212939.9028454386</v>
      </c>
      <c r="K4711">
        <v>-3131757.662720941</v>
      </c>
      <c r="L4711" t="s">
        <v>5</v>
      </c>
      <c r="M4711" t="s">
        <v>21</v>
      </c>
      <c r="N4711" t="s">
        <v>2829</v>
      </c>
      <c r="O4711" t="s">
        <v>21</v>
      </c>
      <c r="P4711" t="s">
        <v>182</v>
      </c>
      <c r="Q4711" t="s">
        <v>2834</v>
      </c>
      <c r="R4711" t="s">
        <v>1259</v>
      </c>
      <c r="S4711" t="s">
        <v>21</v>
      </c>
      <c r="T4711" t="s">
        <v>1259</v>
      </c>
      <c r="U4711" t="s">
        <v>1259</v>
      </c>
      <c r="V4711" t="s">
        <v>2834</v>
      </c>
      <c r="W4711" t="s">
        <v>1259</v>
      </c>
      <c r="X4711" t="s">
        <v>21</v>
      </c>
      <c r="Y4711" t="s">
        <v>1259</v>
      </c>
      <c r="Z4711" t="s">
        <v>21</v>
      </c>
      <c r="AA4711" t="s">
        <v>10514</v>
      </c>
      <c r="AB4711" t="s">
        <v>10515</v>
      </c>
      <c r="AC4711" t="s">
        <v>10528</v>
      </c>
      <c r="AD4711">
        <v>8218853.3860214557</v>
      </c>
      <c r="AE4711" t="s">
        <v>809</v>
      </c>
      <c r="AF4711">
        <v>15193321.76236495</v>
      </c>
      <c r="AG4711">
        <v>1325361.636958882</v>
      </c>
      <c r="AH4711">
        <v>7327607.861703366</v>
      </c>
      <c r="AI4711" t="s">
        <v>10516</v>
      </c>
    </row>
    <row r="4712" spans="1:35" hidden="1" x14ac:dyDescent="0.25">
      <c r="A4712" s="179" t="b">
        <f>IF(E4712&lt;&gt;1,"",NOT(ISNA(VLOOKUP(P4712,Mapping!$P:$P,1,FALSE))))</f>
        <v>1</v>
      </c>
      <c r="B4712" s="180">
        <f t="shared" si="76"/>
        <v>20241129</v>
      </c>
      <c r="E4712">
        <v>1</v>
      </c>
      <c r="F4712" t="s">
        <v>1448</v>
      </c>
      <c r="G4712">
        <v>133281747.6638574</v>
      </c>
      <c r="H4712" t="s">
        <v>1432</v>
      </c>
      <c r="I4712" t="s">
        <v>303</v>
      </c>
      <c r="J4712">
        <v>13017649.76980751</v>
      </c>
      <c r="K4712">
        <v>-5617031.4340323694</v>
      </c>
      <c r="L4712" t="s">
        <v>5</v>
      </c>
      <c r="M4712" t="s">
        <v>21</v>
      </c>
      <c r="N4712" t="s">
        <v>2829</v>
      </c>
      <c r="O4712" t="s">
        <v>21</v>
      </c>
      <c r="P4712" t="s">
        <v>182</v>
      </c>
      <c r="Q4712" t="s">
        <v>2834</v>
      </c>
      <c r="R4712" t="s">
        <v>1259</v>
      </c>
      <c r="S4712" t="s">
        <v>21</v>
      </c>
      <c r="T4712" t="s">
        <v>1259</v>
      </c>
      <c r="U4712" t="s">
        <v>1259</v>
      </c>
      <c r="V4712" t="s">
        <v>2834</v>
      </c>
      <c r="W4712" t="s">
        <v>1259</v>
      </c>
      <c r="X4712" t="s">
        <v>21</v>
      </c>
      <c r="Y4712" t="s">
        <v>1259</v>
      </c>
      <c r="Z4712" t="s">
        <v>21</v>
      </c>
      <c r="AA4712" t="s">
        <v>10530</v>
      </c>
      <c r="AB4712" t="s">
        <v>7429</v>
      </c>
      <c r="AC4712" t="s">
        <v>10531</v>
      </c>
      <c r="AD4712">
        <v>15054254.98929053</v>
      </c>
      <c r="AE4712" t="s">
        <v>809</v>
      </c>
      <c r="AF4712">
        <v>27015299.2499866</v>
      </c>
      <c r="AG4712">
        <v>2291669.6287506968</v>
      </c>
      <c r="AH4712">
        <v>12826631.541841879</v>
      </c>
      <c r="AI4712" t="s">
        <v>10532</v>
      </c>
    </row>
    <row r="4713" spans="1:35" hidden="1" x14ac:dyDescent="0.25">
      <c r="A4713" s="179" t="b">
        <f>IF(E4713&lt;&gt;1,"",NOT(ISNA(VLOOKUP(P4713,Mapping!$P:$P,1,FALSE))))</f>
        <v>1</v>
      </c>
      <c r="B4713" s="180">
        <f t="shared" si="76"/>
        <v>20241126</v>
      </c>
      <c r="E4713">
        <v>1</v>
      </c>
      <c r="F4713" t="s">
        <v>1448</v>
      </c>
      <c r="G4713">
        <v>65966032.680882223</v>
      </c>
      <c r="H4713" t="s">
        <v>1432</v>
      </c>
      <c r="I4713" t="s">
        <v>303</v>
      </c>
      <c r="J4713">
        <v>6442488.5533838542</v>
      </c>
      <c r="K4713">
        <v>-2779417.045577189</v>
      </c>
      <c r="L4713" t="s">
        <v>5</v>
      </c>
      <c r="M4713" t="s">
        <v>21</v>
      </c>
      <c r="N4713" t="s">
        <v>2829</v>
      </c>
      <c r="O4713" t="s">
        <v>21</v>
      </c>
      <c r="P4713" t="s">
        <v>182</v>
      </c>
      <c r="Q4713" t="s">
        <v>2834</v>
      </c>
      <c r="R4713" t="s">
        <v>1259</v>
      </c>
      <c r="S4713" t="s">
        <v>21</v>
      </c>
      <c r="T4713" t="s">
        <v>1259</v>
      </c>
      <c r="U4713" t="s">
        <v>1259</v>
      </c>
      <c r="V4713" t="s">
        <v>2834</v>
      </c>
      <c r="W4713" t="s">
        <v>1259</v>
      </c>
      <c r="X4713" t="s">
        <v>21</v>
      </c>
      <c r="Y4713" t="s">
        <v>1259</v>
      </c>
      <c r="Z4713" t="s">
        <v>21</v>
      </c>
      <c r="AA4713" t="s">
        <v>10520</v>
      </c>
      <c r="AB4713" t="s">
        <v>7413</v>
      </c>
      <c r="AC4713" t="s">
        <v>10521</v>
      </c>
      <c r="AD4713">
        <v>7448585.7123238444</v>
      </c>
      <c r="AE4713" t="s">
        <v>809</v>
      </c>
      <c r="AF4713">
        <v>13361458.52574753</v>
      </c>
      <c r="AG4713">
        <v>1130506.017073117</v>
      </c>
      <c r="AH4713">
        <v>6338986.3442353681</v>
      </c>
      <c r="AI4713" t="s">
        <v>10522</v>
      </c>
    </row>
    <row r="4714" spans="1:35" hidden="1" x14ac:dyDescent="0.25">
      <c r="A4714" s="179" t="b">
        <f>IF(E4714&lt;&gt;1,"",NOT(ISNA(VLOOKUP(P4714,Mapping!$P:$P,1,FALSE))))</f>
        <v>0</v>
      </c>
      <c r="B4714" s="180">
        <f t="shared" si="76"/>
        <v>20241210</v>
      </c>
      <c r="E4714">
        <v>1</v>
      </c>
      <c r="F4714" t="s">
        <v>1448</v>
      </c>
      <c r="G4714">
        <v>5621689.889292446</v>
      </c>
      <c r="H4714" t="s">
        <v>1432</v>
      </c>
      <c r="I4714" t="s">
        <v>303</v>
      </c>
      <c r="J4714">
        <v>548981.41838747403</v>
      </c>
      <c r="K4714">
        <v>-237126.44928199099</v>
      </c>
      <c r="L4714" t="s">
        <v>5</v>
      </c>
      <c r="M4714" t="s">
        <v>21</v>
      </c>
      <c r="N4714" t="s">
        <v>2829</v>
      </c>
      <c r="O4714" t="s">
        <v>21</v>
      </c>
      <c r="P4714" t="s">
        <v>2844</v>
      </c>
      <c r="Q4714" t="s">
        <v>2834</v>
      </c>
      <c r="R4714" t="s">
        <v>1259</v>
      </c>
      <c r="S4714" t="s">
        <v>21</v>
      </c>
      <c r="T4714" t="s">
        <v>1259</v>
      </c>
      <c r="U4714" t="s">
        <v>1259</v>
      </c>
      <c r="V4714" t="s">
        <v>2834</v>
      </c>
      <c r="W4714" t="s">
        <v>1259</v>
      </c>
      <c r="X4714" t="s">
        <v>21</v>
      </c>
      <c r="Y4714" t="s">
        <v>1259</v>
      </c>
      <c r="Z4714" t="s">
        <v>21</v>
      </c>
      <c r="AA4714" t="s">
        <v>10512</v>
      </c>
      <c r="AB4714" t="s">
        <v>7424</v>
      </c>
      <c r="AC4714" t="s">
        <v>12462</v>
      </c>
      <c r="AD4714">
        <v>631866.40650222066</v>
      </c>
      <c r="AE4714" t="s">
        <v>809</v>
      </c>
      <c r="AF4714">
        <v>1142417.9023449819</v>
      </c>
      <c r="AG4714">
        <v>97824.588364059106</v>
      </c>
      <c r="AH4714">
        <v>543947.80969986971</v>
      </c>
      <c r="AI4714" t="s">
        <v>10513</v>
      </c>
    </row>
    <row r="4715" spans="1:35" hidden="1" x14ac:dyDescent="0.25">
      <c r="A4715" s="179" t="b">
        <f>IF(E4715&lt;&gt;1,"",NOT(ISNA(VLOOKUP(P4715,Mapping!$P:$P,1,FALSE))))</f>
        <v>0</v>
      </c>
      <c r="B4715" s="180">
        <f t="shared" si="76"/>
        <v>20250102</v>
      </c>
      <c r="E4715">
        <v>1</v>
      </c>
      <c r="F4715" t="s">
        <v>1448</v>
      </c>
      <c r="G4715">
        <v>381446.37281072879</v>
      </c>
      <c r="H4715" t="s">
        <v>1432</v>
      </c>
      <c r="I4715" t="s">
        <v>303</v>
      </c>
      <c r="J4715">
        <v>37259.054443387467</v>
      </c>
      <c r="K4715">
        <v>-16125.072878926259</v>
      </c>
      <c r="L4715" t="s">
        <v>5</v>
      </c>
      <c r="M4715" t="s">
        <v>21</v>
      </c>
      <c r="N4715" t="s">
        <v>2829</v>
      </c>
      <c r="O4715" t="s">
        <v>21</v>
      </c>
      <c r="P4715" t="s">
        <v>2844</v>
      </c>
      <c r="Q4715" t="s">
        <v>2834</v>
      </c>
      <c r="R4715" t="s">
        <v>1259</v>
      </c>
      <c r="S4715" t="s">
        <v>21</v>
      </c>
      <c r="T4715" t="s">
        <v>1259</v>
      </c>
      <c r="U4715" t="s">
        <v>1259</v>
      </c>
      <c r="V4715" t="s">
        <v>2834</v>
      </c>
      <c r="W4715" t="s">
        <v>1259</v>
      </c>
      <c r="X4715" t="s">
        <v>21</v>
      </c>
      <c r="Y4715" t="s">
        <v>1259</v>
      </c>
      <c r="Z4715" t="s">
        <v>21</v>
      </c>
      <c r="AA4715" t="s">
        <v>12638</v>
      </c>
      <c r="AB4715" t="s">
        <v>12639</v>
      </c>
      <c r="AC4715" t="s">
        <v>12640</v>
      </c>
      <c r="AD4715">
        <v>42904.801747107871</v>
      </c>
      <c r="AE4715" t="s">
        <v>809</v>
      </c>
      <c r="AF4715">
        <v>77937.921088176372</v>
      </c>
      <c r="AG4715">
        <v>6770.1045821692678</v>
      </c>
      <c r="AH4715">
        <v>37316.027190584107</v>
      </c>
      <c r="AI4715" t="s">
        <v>12641</v>
      </c>
    </row>
  </sheetData>
  <autoFilter ref="E20:AI4715" xr:uid="{B434C43D-C9EE-404E-8E48-AAB0C34A097A}">
    <filterColumn colId="3">
      <filters>
        <filter val="Equity Index Futures"/>
        <filter val="EquityIndex TRS"/>
      </filters>
    </filterColumn>
  </autoFilter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D207B-DF13-4998-BFF2-595296C26FC6}">
  <sheetPr codeName="Sheet3">
    <outlinePr summaryBelow="0"/>
  </sheetPr>
  <dimension ref="A7:AJ594"/>
  <sheetViews>
    <sheetView showGridLines="0" zoomScale="80" workbookViewId="0">
      <pane xSplit="6" ySplit="20" topLeftCell="G570" activePane="bottomRight" state="frozen"/>
      <selection activeCell="AG398" sqref="AG398:AH398"/>
      <selection pane="topRight" activeCell="AG398" sqref="AG398:AH398"/>
      <selection pane="bottomLeft" activeCell="AG398" sqref="AG398:AH398"/>
      <selection pane="bottomRight" activeCell="A575" sqref="A575:B583"/>
    </sheetView>
  </sheetViews>
  <sheetFormatPr defaultColWidth="9.140625" defaultRowHeight="15" x14ac:dyDescent="0.25"/>
  <cols>
    <col min="1" max="2" width="9.140625" style="179"/>
    <col min="3" max="4" width="9.140625" style="158"/>
    <col min="6" max="35" width="20" customWidth="1"/>
    <col min="36" max="36" width="9.140625" style="158"/>
    <col min="37" max="37" width="12.42578125" style="158" bestFit="1" customWidth="1"/>
    <col min="38" max="16384" width="9.140625" style="158"/>
  </cols>
  <sheetData>
    <row r="7" spans="5:36" x14ac:dyDescent="0.25">
      <c r="E7" s="162" t="s">
        <v>1222</v>
      </c>
      <c r="F7" s="163" t="s">
        <v>2828</v>
      </c>
      <c r="AJ7"/>
    </row>
    <row r="8" spans="5:36" x14ac:dyDescent="0.25">
      <c r="E8" s="162" t="s">
        <v>1223</v>
      </c>
      <c r="F8" s="163" t="s">
        <v>1224</v>
      </c>
      <c r="AJ8"/>
    </row>
    <row r="9" spans="5:36" x14ac:dyDescent="0.25">
      <c r="E9" s="162" t="s">
        <v>806</v>
      </c>
      <c r="F9" s="163" t="s">
        <v>4</v>
      </c>
      <c r="AJ9"/>
    </row>
    <row r="10" spans="5:36" x14ac:dyDescent="0.25">
      <c r="E10" s="162" t="s">
        <v>1225</v>
      </c>
      <c r="F10" s="163" t="s">
        <v>1226</v>
      </c>
      <c r="AJ10"/>
    </row>
    <row r="11" spans="5:36" x14ac:dyDescent="0.25">
      <c r="E11" s="162" t="s">
        <v>1227</v>
      </c>
      <c r="F11" s="163" t="s">
        <v>12461</v>
      </c>
      <c r="AJ11"/>
    </row>
    <row r="12" spans="5:36" x14ac:dyDescent="0.25">
      <c r="E12" s="162" t="s">
        <v>1228</v>
      </c>
      <c r="F12" s="163" t="s">
        <v>12461</v>
      </c>
      <c r="AJ12"/>
    </row>
    <row r="13" spans="5:36" x14ac:dyDescent="0.25">
      <c r="E13" s="162" t="s">
        <v>1229</v>
      </c>
      <c r="F13" s="163" t="s">
        <v>12461</v>
      </c>
      <c r="AJ13"/>
    </row>
    <row r="14" spans="5:36" x14ac:dyDescent="0.25">
      <c r="E14" s="162" t="s">
        <v>1230</v>
      </c>
      <c r="F14" s="163" t="s">
        <v>1231</v>
      </c>
      <c r="AJ14"/>
    </row>
    <row r="15" spans="5:36" x14ac:dyDescent="0.25">
      <c r="E15" s="162" t="s">
        <v>1232</v>
      </c>
      <c r="F15" s="163" t="s">
        <v>12871</v>
      </c>
      <c r="AJ15"/>
    </row>
    <row r="16" spans="5:36" x14ac:dyDescent="0.25">
      <c r="E16" s="162" t="s">
        <v>1233</v>
      </c>
      <c r="F16" s="163" t="s">
        <v>1234</v>
      </c>
      <c r="AJ16"/>
    </row>
    <row r="17" spans="1:36" x14ac:dyDescent="0.25">
      <c r="AJ17"/>
    </row>
    <row r="18" spans="1:36" x14ac:dyDescent="0.25">
      <c r="AJ18"/>
    </row>
    <row r="19" spans="1:36" x14ac:dyDescent="0.25">
      <c r="AF19" s="164" t="s">
        <v>1235</v>
      </c>
      <c r="AG19" s="164" t="s">
        <v>1236</v>
      </c>
      <c r="AH19" s="164" t="s">
        <v>1237</v>
      </c>
      <c r="AJ19"/>
    </row>
    <row r="20" spans="1:36" x14ac:dyDescent="0.25">
      <c r="A20" s="179" t="s">
        <v>2407</v>
      </c>
      <c r="B20" s="179" t="s">
        <v>2824</v>
      </c>
      <c r="E20" s="165" t="s">
        <v>1238</v>
      </c>
      <c r="F20" s="166" t="s">
        <v>1239</v>
      </c>
      <c r="G20" s="166" t="s">
        <v>1240</v>
      </c>
      <c r="H20" s="166" t="s">
        <v>1241</v>
      </c>
      <c r="I20" s="166" t="s">
        <v>1242</v>
      </c>
      <c r="J20" s="166" t="s">
        <v>2774</v>
      </c>
      <c r="K20" s="166" t="s">
        <v>1243</v>
      </c>
      <c r="L20" s="166" t="s">
        <v>51</v>
      </c>
      <c r="M20" s="166" t="s">
        <v>7</v>
      </c>
      <c r="N20" s="166" t="s">
        <v>1244</v>
      </c>
      <c r="O20" s="166" t="s">
        <v>1245</v>
      </c>
      <c r="P20" s="166" t="s">
        <v>1246</v>
      </c>
      <c r="Q20" s="166" t="s">
        <v>1247</v>
      </c>
      <c r="R20" s="166" t="s">
        <v>1248</v>
      </c>
      <c r="S20" s="166" t="s">
        <v>1249</v>
      </c>
      <c r="T20" s="166" t="s">
        <v>1250</v>
      </c>
      <c r="U20" s="166" t="s">
        <v>1251</v>
      </c>
      <c r="V20" s="166" t="s">
        <v>1252</v>
      </c>
      <c r="W20" s="166" t="s">
        <v>1253</v>
      </c>
      <c r="X20" s="166" t="s">
        <v>1254</v>
      </c>
      <c r="Y20" s="166" t="s">
        <v>1255</v>
      </c>
      <c r="Z20" s="166" t="s">
        <v>1256</v>
      </c>
      <c r="AA20" s="166" t="s">
        <v>1257</v>
      </c>
      <c r="AB20" s="166" t="s">
        <v>2408</v>
      </c>
      <c r="AC20" s="166" t="s">
        <v>2416</v>
      </c>
      <c r="AD20" s="166" t="s">
        <v>2757</v>
      </c>
      <c r="AE20" s="166" t="s">
        <v>1258</v>
      </c>
      <c r="AF20" s="166" t="s">
        <v>2775</v>
      </c>
      <c r="AG20" s="166" t="s">
        <v>2775</v>
      </c>
      <c r="AH20" s="166" t="s">
        <v>2775</v>
      </c>
      <c r="AI20" s="165" t="s">
        <v>2406</v>
      </c>
      <c r="AJ20"/>
    </row>
    <row r="21" spans="1:36" x14ac:dyDescent="0.25">
      <c r="A21" s="179" t="str">
        <f>IF(E21&lt;&gt;1,"",NOT(ISNA(VLOOKUP(P21,Mapping!$P:$P,1,FALSE))))</f>
        <v/>
      </c>
      <c r="B21" s="180" t="str">
        <f t="shared" ref="B21:B84" si="0">IF(AI21="","",VALUE(AI21))</f>
        <v/>
      </c>
      <c r="E21" s="167">
        <v>-1</v>
      </c>
      <c r="F21" s="168" t="s">
        <v>50</v>
      </c>
      <c r="G21" s="169">
        <v>1478481918.22053</v>
      </c>
      <c r="H21" s="168" t="s">
        <v>21</v>
      </c>
      <c r="I21" s="168" t="s">
        <v>21</v>
      </c>
      <c r="J21" s="169">
        <v>308404642.76835471</v>
      </c>
      <c r="K21" s="169">
        <v>308375987.76099521</v>
      </c>
      <c r="L21" s="168" t="s">
        <v>17</v>
      </c>
      <c r="M21" s="168" t="s">
        <v>21</v>
      </c>
      <c r="N21" s="168" t="s">
        <v>1226</v>
      </c>
      <c r="O21" s="168" t="s">
        <v>21</v>
      </c>
      <c r="P21" s="168" t="s">
        <v>21</v>
      </c>
      <c r="Q21" s="168" t="s">
        <v>21</v>
      </c>
      <c r="R21" s="168" t="s">
        <v>21</v>
      </c>
      <c r="S21" s="168" t="s">
        <v>21</v>
      </c>
      <c r="T21" s="168" t="s">
        <v>21</v>
      </c>
      <c r="U21" s="168" t="s">
        <v>21</v>
      </c>
      <c r="V21" s="168" t="s">
        <v>21</v>
      </c>
      <c r="W21" s="168" t="s">
        <v>21</v>
      </c>
      <c r="X21" s="168" t="s">
        <v>21</v>
      </c>
      <c r="Y21" s="168" t="s">
        <v>21</v>
      </c>
      <c r="Z21" s="168" t="s">
        <v>21</v>
      </c>
      <c r="AA21" s="168" t="s">
        <v>21</v>
      </c>
      <c r="AB21" s="168" t="s">
        <v>21</v>
      </c>
      <c r="AC21" s="168" t="s">
        <v>12872</v>
      </c>
      <c r="AD21" s="169">
        <v>450562550.18924087</v>
      </c>
      <c r="AE21" s="168" t="s">
        <v>21</v>
      </c>
      <c r="AF21" s="169">
        <v>-500311764.56686848</v>
      </c>
      <c r="AG21" s="169">
        <v>283100379.46551162</v>
      </c>
      <c r="AH21" s="169">
        <v>-529435869.37927628</v>
      </c>
      <c r="AI21" s="168" t="s">
        <v>21</v>
      </c>
      <c r="AJ21"/>
    </row>
    <row r="22" spans="1:36" x14ac:dyDescent="0.25">
      <c r="A22" s="179" t="str">
        <f>IF(E22&lt;&gt;1,"",NOT(ISNA(VLOOKUP(P22,Mapping!$P:$P,1,FALSE))))</f>
        <v/>
      </c>
      <c r="B22" s="180" t="str">
        <f t="shared" si="0"/>
        <v/>
      </c>
      <c r="E22" s="167">
        <v>0</v>
      </c>
      <c r="F22" s="168" t="s">
        <v>6</v>
      </c>
      <c r="G22" s="169">
        <v>17775255.709076889</v>
      </c>
      <c r="H22" s="168" t="s">
        <v>21</v>
      </c>
      <c r="I22" s="168" t="s">
        <v>21</v>
      </c>
      <c r="J22" s="169">
        <v>16085.760345080649</v>
      </c>
      <c r="K22" s="169">
        <v>-10060.77104763006</v>
      </c>
      <c r="L22" s="168" t="s">
        <v>17</v>
      </c>
      <c r="M22" s="168" t="s">
        <v>21</v>
      </c>
      <c r="N22" s="168" t="s">
        <v>1226</v>
      </c>
      <c r="O22" s="168" t="s">
        <v>21</v>
      </c>
      <c r="P22" s="168" t="s">
        <v>21</v>
      </c>
      <c r="Q22" s="168" t="s">
        <v>21</v>
      </c>
      <c r="R22" s="168" t="s">
        <v>21</v>
      </c>
      <c r="S22" s="168" t="s">
        <v>21</v>
      </c>
      <c r="T22" s="168" t="s">
        <v>21</v>
      </c>
      <c r="U22" s="168" t="s">
        <v>21</v>
      </c>
      <c r="V22" s="168" t="s">
        <v>21</v>
      </c>
      <c r="W22" s="168" t="s">
        <v>21</v>
      </c>
      <c r="X22" s="168" t="s">
        <v>21</v>
      </c>
      <c r="Y22" s="168" t="s">
        <v>21</v>
      </c>
      <c r="Z22" s="168" t="s">
        <v>21</v>
      </c>
      <c r="AA22" s="168" t="s">
        <v>1259</v>
      </c>
      <c r="AB22" s="168" t="s">
        <v>1259</v>
      </c>
      <c r="AC22" s="168" t="s">
        <v>12873</v>
      </c>
      <c r="AD22" s="169">
        <v>18419.872350344729</v>
      </c>
      <c r="AE22" s="168" t="s">
        <v>1259</v>
      </c>
      <c r="AF22" s="169">
        <v>33292.698585752682</v>
      </c>
      <c r="AG22" s="169">
        <v>2797.3762969165509</v>
      </c>
      <c r="AH22" s="169">
        <v>15762.06816332177</v>
      </c>
      <c r="AI22" s="168" t="s">
        <v>21</v>
      </c>
      <c r="AJ22"/>
    </row>
    <row r="23" spans="1:36" x14ac:dyDescent="0.25">
      <c r="A23" s="179" t="b">
        <f>IF(E23&lt;&gt;1,"",NOT(ISNA(VLOOKUP(P23,Mapping!$P:$P,1,FALSE))))</f>
        <v>0</v>
      </c>
      <c r="B23" s="180" t="str">
        <f t="shared" si="0"/>
        <v/>
      </c>
      <c r="E23" s="167">
        <v>1</v>
      </c>
      <c r="F23" s="170" t="s">
        <v>4</v>
      </c>
      <c r="G23" s="169">
        <v>7599.5</v>
      </c>
      <c r="H23" s="168" t="s">
        <v>6</v>
      </c>
      <c r="I23" s="168" t="s">
        <v>4</v>
      </c>
      <c r="J23" s="169">
        <v>0</v>
      </c>
      <c r="K23" s="169">
        <v>0</v>
      </c>
      <c r="L23" s="168" t="s">
        <v>17</v>
      </c>
      <c r="M23" s="168" t="s">
        <v>21</v>
      </c>
      <c r="N23" s="168" t="s">
        <v>1226</v>
      </c>
      <c r="O23" s="168" t="s">
        <v>21</v>
      </c>
      <c r="P23" s="168" t="s">
        <v>2465</v>
      </c>
      <c r="Q23" s="168" t="s">
        <v>2466</v>
      </c>
      <c r="R23" s="168" t="s">
        <v>21</v>
      </c>
      <c r="S23" s="168" t="s">
        <v>21</v>
      </c>
      <c r="T23" s="168" t="s">
        <v>21</v>
      </c>
      <c r="U23" s="168" t="s">
        <v>21</v>
      </c>
      <c r="V23" s="168" t="s">
        <v>2466</v>
      </c>
      <c r="W23" s="168" t="s">
        <v>21</v>
      </c>
      <c r="X23" s="168" t="s">
        <v>21</v>
      </c>
      <c r="Y23" s="168" t="s">
        <v>21</v>
      </c>
      <c r="Z23" s="168" t="s">
        <v>21</v>
      </c>
      <c r="AA23" s="168" t="s">
        <v>1259</v>
      </c>
      <c r="AB23" s="168" t="s">
        <v>1259</v>
      </c>
      <c r="AC23" s="168" t="s">
        <v>12665</v>
      </c>
      <c r="AD23" s="169">
        <v>-1.851851851851852E-10</v>
      </c>
      <c r="AE23" s="168" t="s">
        <v>1259</v>
      </c>
      <c r="AF23" s="169">
        <v>0</v>
      </c>
      <c r="AG23" s="169">
        <v>0</v>
      </c>
      <c r="AH23" s="169">
        <v>0</v>
      </c>
      <c r="AI23" s="168" t="s">
        <v>21</v>
      </c>
      <c r="AJ23"/>
    </row>
    <row r="24" spans="1:36" x14ac:dyDescent="0.25">
      <c r="A24" s="179" t="b">
        <f>IF(E24&lt;&gt;1,"",NOT(ISNA(VLOOKUP(P24,Mapping!$P:$P,1,FALSE))))</f>
        <v>0</v>
      </c>
      <c r="B24" s="180" t="str">
        <f t="shared" si="0"/>
        <v/>
      </c>
      <c r="E24" s="167">
        <v>1</v>
      </c>
      <c r="F24" s="170" t="s">
        <v>4</v>
      </c>
      <c r="G24" s="169">
        <v>8105.6</v>
      </c>
      <c r="H24" s="168" t="s">
        <v>6</v>
      </c>
      <c r="I24" s="168" t="s">
        <v>4</v>
      </c>
      <c r="J24" s="169">
        <v>0</v>
      </c>
      <c r="K24" s="169">
        <v>0</v>
      </c>
      <c r="L24" s="168" t="s">
        <v>17</v>
      </c>
      <c r="M24" s="168" t="s">
        <v>21</v>
      </c>
      <c r="N24" s="168" t="s">
        <v>1226</v>
      </c>
      <c r="O24" s="168" t="s">
        <v>21</v>
      </c>
      <c r="P24" s="168" t="s">
        <v>2465</v>
      </c>
      <c r="Q24" s="168" t="s">
        <v>2466</v>
      </c>
      <c r="R24" s="168" t="s">
        <v>21</v>
      </c>
      <c r="S24" s="168" t="s">
        <v>21</v>
      </c>
      <c r="T24" s="168" t="s">
        <v>21</v>
      </c>
      <c r="U24" s="168" t="s">
        <v>21</v>
      </c>
      <c r="V24" s="168" t="s">
        <v>2466</v>
      </c>
      <c r="W24" s="168" t="s">
        <v>21</v>
      </c>
      <c r="X24" s="168" t="s">
        <v>21</v>
      </c>
      <c r="Y24" s="168" t="s">
        <v>21</v>
      </c>
      <c r="Z24" s="168" t="s">
        <v>21</v>
      </c>
      <c r="AA24" s="168" t="s">
        <v>1259</v>
      </c>
      <c r="AB24" s="168" t="s">
        <v>1259</v>
      </c>
      <c r="AC24" s="168" t="s">
        <v>12874</v>
      </c>
      <c r="AD24" s="169">
        <v>-1.851851851851852E-10</v>
      </c>
      <c r="AE24" s="168" t="s">
        <v>1259</v>
      </c>
      <c r="AF24" s="169">
        <v>0</v>
      </c>
      <c r="AG24" s="169">
        <v>0</v>
      </c>
      <c r="AH24" s="169">
        <v>0</v>
      </c>
      <c r="AI24" s="168" t="s">
        <v>21</v>
      </c>
      <c r="AJ24"/>
    </row>
    <row r="25" spans="1:36" x14ac:dyDescent="0.25">
      <c r="A25" s="179" t="b">
        <f>IF(E25&lt;&gt;1,"",NOT(ISNA(VLOOKUP(P25,Mapping!$P:$P,1,FALSE))))</f>
        <v>0</v>
      </c>
      <c r="B25" s="180" t="str">
        <f t="shared" si="0"/>
        <v/>
      </c>
      <c r="E25" s="167">
        <v>1</v>
      </c>
      <c r="F25" s="170" t="s">
        <v>4</v>
      </c>
      <c r="G25" s="169">
        <v>2573.15</v>
      </c>
      <c r="H25" s="168" t="s">
        <v>6</v>
      </c>
      <c r="I25" s="168" t="s">
        <v>4</v>
      </c>
      <c r="J25" s="169">
        <v>0</v>
      </c>
      <c r="K25" s="169">
        <v>0</v>
      </c>
      <c r="L25" s="168" t="s">
        <v>17</v>
      </c>
      <c r="M25" s="168" t="s">
        <v>21</v>
      </c>
      <c r="N25" s="168" t="s">
        <v>1226</v>
      </c>
      <c r="O25" s="168" t="s">
        <v>21</v>
      </c>
      <c r="P25" s="168" t="s">
        <v>2465</v>
      </c>
      <c r="Q25" s="168" t="s">
        <v>2466</v>
      </c>
      <c r="R25" s="168" t="s">
        <v>21</v>
      </c>
      <c r="S25" s="168" t="s">
        <v>21</v>
      </c>
      <c r="T25" s="168" t="s">
        <v>21</v>
      </c>
      <c r="U25" s="168" t="s">
        <v>21</v>
      </c>
      <c r="V25" s="168" t="s">
        <v>2466</v>
      </c>
      <c r="W25" s="168" t="s">
        <v>21</v>
      </c>
      <c r="X25" s="168" t="s">
        <v>21</v>
      </c>
      <c r="Y25" s="168" t="s">
        <v>21</v>
      </c>
      <c r="Z25" s="168" t="s">
        <v>21</v>
      </c>
      <c r="AA25" s="168" t="s">
        <v>1259</v>
      </c>
      <c r="AB25" s="168" t="s">
        <v>1259</v>
      </c>
      <c r="AC25" s="168" t="s">
        <v>10535</v>
      </c>
      <c r="AD25" s="169">
        <v>-1.851851851851852E-10</v>
      </c>
      <c r="AE25" s="168" t="s">
        <v>1259</v>
      </c>
      <c r="AF25" s="169">
        <v>0</v>
      </c>
      <c r="AG25" s="169">
        <v>0</v>
      </c>
      <c r="AH25" s="169">
        <v>0</v>
      </c>
      <c r="AI25" s="168" t="s">
        <v>21</v>
      </c>
      <c r="AJ25"/>
    </row>
    <row r="26" spans="1:36" x14ac:dyDescent="0.25">
      <c r="A26" s="179" t="b">
        <f>IF(E26&lt;&gt;1,"",NOT(ISNA(VLOOKUP(P26,Mapping!$P:$P,1,FALSE))))</f>
        <v>0</v>
      </c>
      <c r="B26" s="180" t="str">
        <f t="shared" si="0"/>
        <v/>
      </c>
      <c r="E26" s="167">
        <v>1</v>
      </c>
      <c r="F26" s="170" t="s">
        <v>4</v>
      </c>
      <c r="G26" s="169">
        <v>116.75</v>
      </c>
      <c r="H26" s="168" t="s">
        <v>6</v>
      </c>
      <c r="I26" s="168" t="s">
        <v>4</v>
      </c>
      <c r="J26" s="169">
        <v>0</v>
      </c>
      <c r="K26" s="169">
        <v>0</v>
      </c>
      <c r="L26" s="168" t="s">
        <v>17</v>
      </c>
      <c r="M26" s="168" t="s">
        <v>21</v>
      </c>
      <c r="N26" s="168" t="s">
        <v>1226</v>
      </c>
      <c r="O26" s="168" t="s">
        <v>21</v>
      </c>
      <c r="P26" s="168" t="s">
        <v>2465</v>
      </c>
      <c r="Q26" s="168" t="s">
        <v>2466</v>
      </c>
      <c r="R26" s="168" t="s">
        <v>21</v>
      </c>
      <c r="S26" s="168" t="s">
        <v>21</v>
      </c>
      <c r="T26" s="168" t="s">
        <v>21</v>
      </c>
      <c r="U26" s="168" t="s">
        <v>21</v>
      </c>
      <c r="V26" s="168" t="s">
        <v>2466</v>
      </c>
      <c r="W26" s="168" t="s">
        <v>21</v>
      </c>
      <c r="X26" s="168" t="s">
        <v>21</v>
      </c>
      <c r="Y26" s="168" t="s">
        <v>21</v>
      </c>
      <c r="Z26" s="168" t="s">
        <v>21</v>
      </c>
      <c r="AA26" s="168" t="s">
        <v>1259</v>
      </c>
      <c r="AB26" s="168" t="s">
        <v>1259</v>
      </c>
      <c r="AC26" s="168" t="s">
        <v>10536</v>
      </c>
      <c r="AD26" s="169">
        <v>-1.851851851851852E-10</v>
      </c>
      <c r="AE26" s="168" t="s">
        <v>1259</v>
      </c>
      <c r="AF26" s="169">
        <v>0</v>
      </c>
      <c r="AG26" s="169">
        <v>0</v>
      </c>
      <c r="AH26" s="169">
        <v>0</v>
      </c>
      <c r="AI26" s="168" t="s">
        <v>21</v>
      </c>
      <c r="AJ26"/>
    </row>
    <row r="27" spans="1:36" x14ac:dyDescent="0.25">
      <c r="A27" s="179" t="b">
        <f>IF(E27&lt;&gt;1,"",NOT(ISNA(VLOOKUP(P27,Mapping!$P:$P,1,FALSE))))</f>
        <v>0</v>
      </c>
      <c r="B27" s="180" t="str">
        <f t="shared" si="0"/>
        <v/>
      </c>
      <c r="E27" s="167">
        <v>1</v>
      </c>
      <c r="F27" s="170" t="s">
        <v>4</v>
      </c>
      <c r="G27" s="169">
        <v>50145.599999999999</v>
      </c>
      <c r="H27" s="168" t="s">
        <v>6</v>
      </c>
      <c r="I27" s="168" t="s">
        <v>4</v>
      </c>
      <c r="J27" s="169">
        <v>0</v>
      </c>
      <c r="K27" s="169">
        <v>0</v>
      </c>
      <c r="L27" s="168" t="s">
        <v>17</v>
      </c>
      <c r="M27" s="168" t="s">
        <v>21</v>
      </c>
      <c r="N27" s="168" t="s">
        <v>1226</v>
      </c>
      <c r="O27" s="168" t="s">
        <v>21</v>
      </c>
      <c r="P27" s="168" t="s">
        <v>2465</v>
      </c>
      <c r="Q27" s="168" t="s">
        <v>2466</v>
      </c>
      <c r="R27" s="168" t="s">
        <v>21</v>
      </c>
      <c r="S27" s="168" t="s">
        <v>21</v>
      </c>
      <c r="T27" s="168" t="s">
        <v>21</v>
      </c>
      <c r="U27" s="168" t="s">
        <v>21</v>
      </c>
      <c r="V27" s="168" t="s">
        <v>2466</v>
      </c>
      <c r="W27" s="168" t="s">
        <v>21</v>
      </c>
      <c r="X27" s="168" t="s">
        <v>21</v>
      </c>
      <c r="Y27" s="168" t="s">
        <v>21</v>
      </c>
      <c r="Z27" s="168" t="s">
        <v>21</v>
      </c>
      <c r="AA27" s="168" t="s">
        <v>1259</v>
      </c>
      <c r="AB27" s="168" t="s">
        <v>1259</v>
      </c>
      <c r="AC27" s="168" t="s">
        <v>10537</v>
      </c>
      <c r="AD27" s="169">
        <v>-1.851851851851852E-10</v>
      </c>
      <c r="AE27" s="168" t="s">
        <v>1259</v>
      </c>
      <c r="AF27" s="169">
        <v>0</v>
      </c>
      <c r="AG27" s="169">
        <v>0</v>
      </c>
      <c r="AH27" s="169">
        <v>0</v>
      </c>
      <c r="AI27" s="168" t="s">
        <v>21</v>
      </c>
      <c r="AJ27"/>
    </row>
    <row r="28" spans="1:36" x14ac:dyDescent="0.25">
      <c r="A28" s="179" t="b">
        <f>IF(E28&lt;&gt;1,"",NOT(ISNA(VLOOKUP(P28,Mapping!$P:$P,1,FALSE))))</f>
        <v>0</v>
      </c>
      <c r="B28" s="180" t="str">
        <f t="shared" si="0"/>
        <v/>
      </c>
      <c r="E28" s="167">
        <v>1</v>
      </c>
      <c r="F28" s="170" t="s">
        <v>4</v>
      </c>
      <c r="G28" s="169">
        <v>3976</v>
      </c>
      <c r="H28" s="168" t="s">
        <v>6</v>
      </c>
      <c r="I28" s="168" t="s">
        <v>4</v>
      </c>
      <c r="J28" s="169">
        <v>0</v>
      </c>
      <c r="K28" s="169">
        <v>0</v>
      </c>
      <c r="L28" s="168" t="s">
        <v>17</v>
      </c>
      <c r="M28" s="168" t="s">
        <v>21</v>
      </c>
      <c r="N28" s="168" t="s">
        <v>1226</v>
      </c>
      <c r="O28" s="168" t="s">
        <v>21</v>
      </c>
      <c r="P28" s="168" t="s">
        <v>2465</v>
      </c>
      <c r="Q28" s="168" t="s">
        <v>2466</v>
      </c>
      <c r="R28" s="168" t="s">
        <v>21</v>
      </c>
      <c r="S28" s="168" t="s">
        <v>21</v>
      </c>
      <c r="T28" s="168" t="s">
        <v>21</v>
      </c>
      <c r="U28" s="168" t="s">
        <v>21</v>
      </c>
      <c r="V28" s="168" t="s">
        <v>2466</v>
      </c>
      <c r="W28" s="168" t="s">
        <v>21</v>
      </c>
      <c r="X28" s="168" t="s">
        <v>21</v>
      </c>
      <c r="Y28" s="168" t="s">
        <v>21</v>
      </c>
      <c r="Z28" s="168" t="s">
        <v>21</v>
      </c>
      <c r="AA28" s="168" t="s">
        <v>1259</v>
      </c>
      <c r="AB28" s="168" t="s">
        <v>1259</v>
      </c>
      <c r="AC28" s="168" t="s">
        <v>10533</v>
      </c>
      <c r="AD28" s="169">
        <v>-1.851851851851852E-10</v>
      </c>
      <c r="AE28" s="168" t="s">
        <v>1259</v>
      </c>
      <c r="AF28" s="169">
        <v>0</v>
      </c>
      <c r="AG28" s="169">
        <v>0</v>
      </c>
      <c r="AH28" s="169">
        <v>0</v>
      </c>
      <c r="AI28" s="168" t="s">
        <v>21</v>
      </c>
      <c r="AJ28"/>
    </row>
    <row r="29" spans="1:36" x14ac:dyDescent="0.25">
      <c r="A29" s="179" t="b">
        <f>IF(E29&lt;&gt;1,"",NOT(ISNA(VLOOKUP(P29,Mapping!$P:$P,1,FALSE))))</f>
        <v>0</v>
      </c>
      <c r="B29" s="180" t="str">
        <f t="shared" si="0"/>
        <v/>
      </c>
      <c r="E29" s="167">
        <v>1</v>
      </c>
      <c r="F29" s="170" t="s">
        <v>4</v>
      </c>
      <c r="G29" s="169">
        <v>502.32</v>
      </c>
      <c r="H29" s="168" t="s">
        <v>6</v>
      </c>
      <c r="I29" s="168" t="s">
        <v>4</v>
      </c>
      <c r="J29" s="169">
        <v>0</v>
      </c>
      <c r="K29" s="169">
        <v>0</v>
      </c>
      <c r="L29" s="168" t="s">
        <v>17</v>
      </c>
      <c r="M29" s="168" t="s">
        <v>21</v>
      </c>
      <c r="N29" s="168" t="s">
        <v>1226</v>
      </c>
      <c r="O29" s="168" t="s">
        <v>21</v>
      </c>
      <c r="P29" s="168" t="s">
        <v>2465</v>
      </c>
      <c r="Q29" s="168" t="s">
        <v>2466</v>
      </c>
      <c r="R29" s="168" t="s">
        <v>21</v>
      </c>
      <c r="S29" s="168" t="s">
        <v>21</v>
      </c>
      <c r="T29" s="168" t="s">
        <v>21</v>
      </c>
      <c r="U29" s="168" t="s">
        <v>21</v>
      </c>
      <c r="V29" s="168" t="s">
        <v>2466</v>
      </c>
      <c r="W29" s="168" t="s">
        <v>21</v>
      </c>
      <c r="X29" s="168" t="s">
        <v>21</v>
      </c>
      <c r="Y29" s="168" t="s">
        <v>21</v>
      </c>
      <c r="Z29" s="168" t="s">
        <v>21</v>
      </c>
      <c r="AA29" s="168" t="s">
        <v>1259</v>
      </c>
      <c r="AB29" s="168" t="s">
        <v>1259</v>
      </c>
      <c r="AC29" s="168" t="s">
        <v>12663</v>
      </c>
      <c r="AD29" s="169">
        <v>-1.851851851851852E-10</v>
      </c>
      <c r="AE29" s="168" t="s">
        <v>1259</v>
      </c>
      <c r="AF29" s="169">
        <v>0</v>
      </c>
      <c r="AG29" s="169">
        <v>0</v>
      </c>
      <c r="AH29" s="169">
        <v>0</v>
      </c>
      <c r="AI29" s="168" t="s">
        <v>21</v>
      </c>
      <c r="AJ29"/>
    </row>
    <row r="30" spans="1:36" x14ac:dyDescent="0.25">
      <c r="A30" s="179" t="b">
        <f>IF(E30&lt;&gt;1,"",NOT(ISNA(VLOOKUP(P30,Mapping!$P:$P,1,FALSE))))</f>
        <v>0</v>
      </c>
      <c r="B30" s="180" t="str">
        <f t="shared" si="0"/>
        <v/>
      </c>
      <c r="E30" s="167">
        <v>1</v>
      </c>
      <c r="F30" s="170" t="s">
        <v>4</v>
      </c>
      <c r="G30" s="169">
        <v>87152.84</v>
      </c>
      <c r="H30" s="168" t="s">
        <v>6</v>
      </c>
      <c r="I30" s="168" t="s">
        <v>4</v>
      </c>
      <c r="J30" s="169">
        <v>0</v>
      </c>
      <c r="K30" s="169">
        <v>0</v>
      </c>
      <c r="L30" s="168" t="s">
        <v>17</v>
      </c>
      <c r="M30" s="168" t="s">
        <v>21</v>
      </c>
      <c r="N30" s="168" t="s">
        <v>1226</v>
      </c>
      <c r="O30" s="168" t="s">
        <v>21</v>
      </c>
      <c r="P30" s="168" t="s">
        <v>2465</v>
      </c>
      <c r="Q30" s="168" t="s">
        <v>2466</v>
      </c>
      <c r="R30" s="168" t="s">
        <v>21</v>
      </c>
      <c r="S30" s="168" t="s">
        <v>21</v>
      </c>
      <c r="T30" s="168" t="s">
        <v>21</v>
      </c>
      <c r="U30" s="168" t="s">
        <v>21</v>
      </c>
      <c r="V30" s="168" t="s">
        <v>2466</v>
      </c>
      <c r="W30" s="168" t="s">
        <v>21</v>
      </c>
      <c r="X30" s="168" t="s">
        <v>21</v>
      </c>
      <c r="Y30" s="168" t="s">
        <v>21</v>
      </c>
      <c r="Z30" s="168" t="s">
        <v>21</v>
      </c>
      <c r="AA30" s="168" t="s">
        <v>1259</v>
      </c>
      <c r="AB30" s="168" t="s">
        <v>1259</v>
      </c>
      <c r="AC30" s="168" t="s">
        <v>12662</v>
      </c>
      <c r="AD30" s="169">
        <v>-1.851851851851852E-10</v>
      </c>
      <c r="AE30" s="168" t="s">
        <v>1259</v>
      </c>
      <c r="AF30" s="169">
        <v>0</v>
      </c>
      <c r="AG30" s="169">
        <v>0</v>
      </c>
      <c r="AH30" s="169">
        <v>0</v>
      </c>
      <c r="AI30" s="168" t="s">
        <v>21</v>
      </c>
      <c r="AJ30"/>
    </row>
    <row r="31" spans="1:36" x14ac:dyDescent="0.25">
      <c r="A31" s="179" t="b">
        <f>IF(E31&lt;&gt;1,"",NOT(ISNA(VLOOKUP(P31,Mapping!$P:$P,1,FALSE))))</f>
        <v>0</v>
      </c>
      <c r="B31" s="180" t="str">
        <f t="shared" si="0"/>
        <v/>
      </c>
      <c r="E31" s="167">
        <v>1</v>
      </c>
      <c r="F31" s="170" t="s">
        <v>4</v>
      </c>
      <c r="G31" s="169">
        <v>520.79999999999995</v>
      </c>
      <c r="H31" s="168" t="s">
        <v>6</v>
      </c>
      <c r="I31" s="168" t="s">
        <v>4</v>
      </c>
      <c r="J31" s="169">
        <v>0</v>
      </c>
      <c r="K31" s="169">
        <v>0</v>
      </c>
      <c r="L31" s="168" t="s">
        <v>17</v>
      </c>
      <c r="M31" s="168" t="s">
        <v>21</v>
      </c>
      <c r="N31" s="168" t="s">
        <v>1226</v>
      </c>
      <c r="O31" s="168" t="s">
        <v>21</v>
      </c>
      <c r="P31" s="168" t="s">
        <v>2465</v>
      </c>
      <c r="Q31" s="168" t="s">
        <v>2466</v>
      </c>
      <c r="R31" s="168" t="s">
        <v>21</v>
      </c>
      <c r="S31" s="168" t="s">
        <v>21</v>
      </c>
      <c r="T31" s="168" t="s">
        <v>21</v>
      </c>
      <c r="U31" s="168" t="s">
        <v>21</v>
      </c>
      <c r="V31" s="168" t="s">
        <v>2466</v>
      </c>
      <c r="W31" s="168" t="s">
        <v>21</v>
      </c>
      <c r="X31" s="168" t="s">
        <v>21</v>
      </c>
      <c r="Y31" s="168" t="s">
        <v>21</v>
      </c>
      <c r="Z31" s="168" t="s">
        <v>21</v>
      </c>
      <c r="AA31" s="168" t="s">
        <v>1259</v>
      </c>
      <c r="AB31" s="168" t="s">
        <v>1259</v>
      </c>
      <c r="AC31" s="168" t="s">
        <v>12161</v>
      </c>
      <c r="AD31" s="169">
        <v>-1.851851851851852E-10</v>
      </c>
      <c r="AE31" s="168" t="s">
        <v>1259</v>
      </c>
      <c r="AF31" s="169">
        <v>0</v>
      </c>
      <c r="AG31" s="169">
        <v>0</v>
      </c>
      <c r="AH31" s="169">
        <v>0</v>
      </c>
      <c r="AI31" s="168" t="s">
        <v>21</v>
      </c>
      <c r="AJ31"/>
    </row>
    <row r="32" spans="1:36" x14ac:dyDescent="0.25">
      <c r="A32" s="179" t="b">
        <f>IF(E32&lt;&gt;1,"",NOT(ISNA(VLOOKUP(P32,Mapping!$P:$P,1,FALSE))))</f>
        <v>0</v>
      </c>
      <c r="B32" s="180" t="str">
        <f t="shared" si="0"/>
        <v/>
      </c>
      <c r="E32" s="167">
        <v>1</v>
      </c>
      <c r="F32" s="170" t="s">
        <v>4</v>
      </c>
      <c r="G32" s="169">
        <v>1211.51</v>
      </c>
      <c r="H32" s="168" t="s">
        <v>6</v>
      </c>
      <c r="I32" s="168" t="s">
        <v>4</v>
      </c>
      <c r="J32" s="169">
        <v>0</v>
      </c>
      <c r="K32" s="169">
        <v>0</v>
      </c>
      <c r="L32" s="168" t="s">
        <v>17</v>
      </c>
      <c r="M32" s="168" t="s">
        <v>21</v>
      </c>
      <c r="N32" s="168" t="s">
        <v>1226</v>
      </c>
      <c r="O32" s="168" t="s">
        <v>21</v>
      </c>
      <c r="P32" s="168" t="s">
        <v>2465</v>
      </c>
      <c r="Q32" s="168" t="s">
        <v>2466</v>
      </c>
      <c r="R32" s="168" t="s">
        <v>21</v>
      </c>
      <c r="S32" s="168" t="s">
        <v>21</v>
      </c>
      <c r="T32" s="168" t="s">
        <v>21</v>
      </c>
      <c r="U32" s="168" t="s">
        <v>21</v>
      </c>
      <c r="V32" s="168" t="s">
        <v>2466</v>
      </c>
      <c r="W32" s="168" t="s">
        <v>21</v>
      </c>
      <c r="X32" s="168" t="s">
        <v>21</v>
      </c>
      <c r="Y32" s="168" t="s">
        <v>21</v>
      </c>
      <c r="Z32" s="168" t="s">
        <v>21</v>
      </c>
      <c r="AA32" s="168" t="s">
        <v>1259</v>
      </c>
      <c r="AB32" s="168" t="s">
        <v>1259</v>
      </c>
      <c r="AC32" s="168" t="s">
        <v>12463</v>
      </c>
      <c r="AD32" s="169">
        <v>-1.851851851851852E-10</v>
      </c>
      <c r="AE32" s="168" t="s">
        <v>1259</v>
      </c>
      <c r="AF32" s="169">
        <v>0</v>
      </c>
      <c r="AG32" s="169">
        <v>0</v>
      </c>
      <c r="AH32" s="169">
        <v>0</v>
      </c>
      <c r="AI32" s="168" t="s">
        <v>21</v>
      </c>
      <c r="AJ32"/>
    </row>
    <row r="33" spans="1:36" x14ac:dyDescent="0.25">
      <c r="A33" s="179" t="b">
        <f>IF(E33&lt;&gt;1,"",NOT(ISNA(VLOOKUP(P33,Mapping!$P:$P,1,FALSE))))</f>
        <v>0</v>
      </c>
      <c r="B33" s="180" t="str">
        <f t="shared" si="0"/>
        <v/>
      </c>
      <c r="E33" s="167">
        <v>1</v>
      </c>
      <c r="F33" s="170" t="s">
        <v>4</v>
      </c>
      <c r="G33" s="169">
        <v>89110.68</v>
      </c>
      <c r="H33" s="168" t="s">
        <v>6</v>
      </c>
      <c r="I33" s="168" t="s">
        <v>4</v>
      </c>
      <c r="J33" s="169">
        <v>0</v>
      </c>
      <c r="K33" s="169">
        <v>0</v>
      </c>
      <c r="L33" s="168" t="s">
        <v>17</v>
      </c>
      <c r="M33" s="168" t="s">
        <v>21</v>
      </c>
      <c r="N33" s="168" t="s">
        <v>1226</v>
      </c>
      <c r="O33" s="168" t="s">
        <v>21</v>
      </c>
      <c r="P33" s="168" t="s">
        <v>2465</v>
      </c>
      <c r="Q33" s="168" t="s">
        <v>2466</v>
      </c>
      <c r="R33" s="168" t="s">
        <v>21</v>
      </c>
      <c r="S33" s="168" t="s">
        <v>21</v>
      </c>
      <c r="T33" s="168" t="s">
        <v>21</v>
      </c>
      <c r="U33" s="168" t="s">
        <v>21</v>
      </c>
      <c r="V33" s="168" t="s">
        <v>2466</v>
      </c>
      <c r="W33" s="168" t="s">
        <v>21</v>
      </c>
      <c r="X33" s="168" t="s">
        <v>21</v>
      </c>
      <c r="Y33" s="168" t="s">
        <v>21</v>
      </c>
      <c r="Z33" s="168" t="s">
        <v>21</v>
      </c>
      <c r="AA33" s="168" t="s">
        <v>1259</v>
      </c>
      <c r="AB33" s="168" t="s">
        <v>1259</v>
      </c>
      <c r="AC33" s="168" t="s">
        <v>10534</v>
      </c>
      <c r="AD33" s="169">
        <v>-1.851851851851852E-10</v>
      </c>
      <c r="AE33" s="168" t="s">
        <v>1259</v>
      </c>
      <c r="AF33" s="169">
        <v>0</v>
      </c>
      <c r="AG33" s="169">
        <v>0</v>
      </c>
      <c r="AH33" s="169">
        <v>0</v>
      </c>
      <c r="AI33" s="168" t="s">
        <v>21</v>
      </c>
      <c r="AJ33"/>
    </row>
    <row r="34" spans="1:36" x14ac:dyDescent="0.25">
      <c r="A34" s="179" t="b">
        <f>IF(E34&lt;&gt;1,"",NOT(ISNA(VLOOKUP(P34,Mapping!$P:$P,1,FALSE))))</f>
        <v>0</v>
      </c>
      <c r="B34" s="180" t="str">
        <f t="shared" si="0"/>
        <v/>
      </c>
      <c r="E34" s="167">
        <v>1</v>
      </c>
      <c r="F34" s="170" t="s">
        <v>4</v>
      </c>
      <c r="G34" s="169">
        <v>382.69</v>
      </c>
      <c r="H34" s="168" t="s">
        <v>6</v>
      </c>
      <c r="I34" s="168" t="s">
        <v>4</v>
      </c>
      <c r="J34" s="169">
        <v>0</v>
      </c>
      <c r="K34" s="169">
        <v>0</v>
      </c>
      <c r="L34" s="168" t="s">
        <v>17</v>
      </c>
      <c r="M34" s="168" t="s">
        <v>21</v>
      </c>
      <c r="N34" s="168" t="s">
        <v>1226</v>
      </c>
      <c r="O34" s="168" t="s">
        <v>21</v>
      </c>
      <c r="P34" s="168" t="s">
        <v>2465</v>
      </c>
      <c r="Q34" s="168" t="s">
        <v>2466</v>
      </c>
      <c r="R34" s="168" t="s">
        <v>21</v>
      </c>
      <c r="S34" s="168" t="s">
        <v>21</v>
      </c>
      <c r="T34" s="168" t="s">
        <v>21</v>
      </c>
      <c r="U34" s="168" t="s">
        <v>21</v>
      </c>
      <c r="V34" s="168" t="s">
        <v>2466</v>
      </c>
      <c r="W34" s="168" t="s">
        <v>21</v>
      </c>
      <c r="X34" s="168" t="s">
        <v>21</v>
      </c>
      <c r="Y34" s="168" t="s">
        <v>21</v>
      </c>
      <c r="Z34" s="168" t="s">
        <v>21</v>
      </c>
      <c r="AA34" s="168" t="s">
        <v>1259</v>
      </c>
      <c r="AB34" s="168" t="s">
        <v>1259</v>
      </c>
      <c r="AC34" s="168" t="s">
        <v>12875</v>
      </c>
      <c r="AD34" s="169">
        <v>-1.851851851851852E-10</v>
      </c>
      <c r="AE34" s="168" t="s">
        <v>1259</v>
      </c>
      <c r="AF34" s="169">
        <v>0</v>
      </c>
      <c r="AG34" s="169">
        <v>0</v>
      </c>
      <c r="AH34" s="169">
        <v>0</v>
      </c>
      <c r="AI34" s="168" t="s">
        <v>21</v>
      </c>
      <c r="AJ34"/>
    </row>
    <row r="35" spans="1:36" x14ac:dyDescent="0.25">
      <c r="A35" s="179" t="b">
        <f>IF(E35&lt;&gt;1,"",NOT(ISNA(VLOOKUP(P35,Mapping!$P:$P,1,FALSE))))</f>
        <v>0</v>
      </c>
      <c r="B35" s="180" t="str">
        <f t="shared" si="0"/>
        <v/>
      </c>
      <c r="E35" s="167">
        <v>1</v>
      </c>
      <c r="F35" s="170" t="s">
        <v>4</v>
      </c>
      <c r="G35" s="169">
        <v>5010.04</v>
      </c>
      <c r="H35" s="168" t="s">
        <v>6</v>
      </c>
      <c r="I35" s="168" t="s">
        <v>4</v>
      </c>
      <c r="J35" s="169">
        <v>0</v>
      </c>
      <c r="K35" s="169">
        <v>0</v>
      </c>
      <c r="L35" s="168" t="s">
        <v>17</v>
      </c>
      <c r="M35" s="168" t="s">
        <v>21</v>
      </c>
      <c r="N35" s="168" t="s">
        <v>1226</v>
      </c>
      <c r="O35" s="168" t="s">
        <v>21</v>
      </c>
      <c r="P35" s="168" t="s">
        <v>2465</v>
      </c>
      <c r="Q35" s="168" t="s">
        <v>2466</v>
      </c>
      <c r="R35" s="168" t="s">
        <v>21</v>
      </c>
      <c r="S35" s="168" t="s">
        <v>21</v>
      </c>
      <c r="T35" s="168" t="s">
        <v>21</v>
      </c>
      <c r="U35" s="168" t="s">
        <v>21</v>
      </c>
      <c r="V35" s="168" t="s">
        <v>2466</v>
      </c>
      <c r="W35" s="168" t="s">
        <v>21</v>
      </c>
      <c r="X35" s="168" t="s">
        <v>21</v>
      </c>
      <c r="Y35" s="168" t="s">
        <v>21</v>
      </c>
      <c r="Z35" s="168" t="s">
        <v>21</v>
      </c>
      <c r="AA35" s="168" t="s">
        <v>1259</v>
      </c>
      <c r="AB35" s="168" t="s">
        <v>1259</v>
      </c>
      <c r="AC35" s="168" t="s">
        <v>12876</v>
      </c>
      <c r="AD35" s="169">
        <v>-1.851851851851852E-10</v>
      </c>
      <c r="AE35" s="168" t="s">
        <v>1259</v>
      </c>
      <c r="AF35" s="169">
        <v>0</v>
      </c>
      <c r="AG35" s="169">
        <v>0</v>
      </c>
      <c r="AH35" s="169">
        <v>0</v>
      </c>
      <c r="AI35" s="168" t="s">
        <v>21</v>
      </c>
      <c r="AJ35"/>
    </row>
    <row r="36" spans="1:36" x14ac:dyDescent="0.25">
      <c r="A36" s="179" t="b">
        <f>IF(E36&lt;&gt;1,"",NOT(ISNA(VLOOKUP(P36,Mapping!$P:$P,1,FALSE))))</f>
        <v>0</v>
      </c>
      <c r="B36" s="180" t="str">
        <f t="shared" si="0"/>
        <v/>
      </c>
      <c r="E36" s="167">
        <v>1</v>
      </c>
      <c r="F36" s="170" t="s">
        <v>4</v>
      </c>
      <c r="G36" s="169">
        <v>7880.48</v>
      </c>
      <c r="H36" s="168" t="s">
        <v>6</v>
      </c>
      <c r="I36" s="168" t="s">
        <v>4</v>
      </c>
      <c r="J36" s="169">
        <v>0</v>
      </c>
      <c r="K36" s="169">
        <v>0</v>
      </c>
      <c r="L36" s="168" t="s">
        <v>17</v>
      </c>
      <c r="M36" s="168" t="s">
        <v>21</v>
      </c>
      <c r="N36" s="168" t="s">
        <v>1226</v>
      </c>
      <c r="O36" s="168" t="s">
        <v>21</v>
      </c>
      <c r="P36" s="168" t="s">
        <v>2465</v>
      </c>
      <c r="Q36" s="168" t="s">
        <v>2466</v>
      </c>
      <c r="R36" s="168" t="s">
        <v>21</v>
      </c>
      <c r="S36" s="168" t="s">
        <v>21</v>
      </c>
      <c r="T36" s="168" t="s">
        <v>21</v>
      </c>
      <c r="U36" s="168" t="s">
        <v>21</v>
      </c>
      <c r="V36" s="168" t="s">
        <v>2466</v>
      </c>
      <c r="W36" s="168" t="s">
        <v>21</v>
      </c>
      <c r="X36" s="168" t="s">
        <v>21</v>
      </c>
      <c r="Y36" s="168" t="s">
        <v>21</v>
      </c>
      <c r="Z36" s="168" t="s">
        <v>21</v>
      </c>
      <c r="AA36" s="168" t="s">
        <v>1259</v>
      </c>
      <c r="AB36" s="168" t="s">
        <v>1259</v>
      </c>
      <c r="AC36" s="168" t="s">
        <v>12877</v>
      </c>
      <c r="AD36" s="169">
        <v>-1.851851851851852E-10</v>
      </c>
      <c r="AE36" s="168" t="s">
        <v>1259</v>
      </c>
      <c r="AF36" s="169">
        <v>0</v>
      </c>
      <c r="AG36" s="169">
        <v>0</v>
      </c>
      <c r="AH36" s="169">
        <v>0</v>
      </c>
      <c r="AI36" s="168" t="s">
        <v>21</v>
      </c>
      <c r="AJ36"/>
    </row>
    <row r="37" spans="1:36" x14ac:dyDescent="0.25">
      <c r="A37" s="179" t="b">
        <f>IF(E37&lt;&gt;1,"",NOT(ISNA(VLOOKUP(P37,Mapping!$P:$P,1,FALSE))))</f>
        <v>0</v>
      </c>
      <c r="B37" s="180" t="str">
        <f t="shared" si="0"/>
        <v/>
      </c>
      <c r="E37" s="167">
        <v>1</v>
      </c>
      <c r="F37" s="170" t="s">
        <v>4</v>
      </c>
      <c r="G37" s="169">
        <v>650.65</v>
      </c>
      <c r="H37" s="168" t="s">
        <v>6</v>
      </c>
      <c r="I37" s="168" t="s">
        <v>4</v>
      </c>
      <c r="J37" s="169">
        <v>0</v>
      </c>
      <c r="K37" s="169">
        <v>0</v>
      </c>
      <c r="L37" s="168" t="s">
        <v>17</v>
      </c>
      <c r="M37" s="168" t="s">
        <v>21</v>
      </c>
      <c r="N37" s="168" t="s">
        <v>1226</v>
      </c>
      <c r="O37" s="168" t="s">
        <v>21</v>
      </c>
      <c r="P37" s="168" t="s">
        <v>2465</v>
      </c>
      <c r="Q37" s="168" t="s">
        <v>2466</v>
      </c>
      <c r="R37" s="168" t="s">
        <v>21</v>
      </c>
      <c r="S37" s="168" t="s">
        <v>21</v>
      </c>
      <c r="T37" s="168" t="s">
        <v>21</v>
      </c>
      <c r="U37" s="168" t="s">
        <v>21</v>
      </c>
      <c r="V37" s="168" t="s">
        <v>2466</v>
      </c>
      <c r="W37" s="168" t="s">
        <v>21</v>
      </c>
      <c r="X37" s="168" t="s">
        <v>21</v>
      </c>
      <c r="Y37" s="168" t="s">
        <v>21</v>
      </c>
      <c r="Z37" s="168" t="s">
        <v>21</v>
      </c>
      <c r="AA37" s="168" t="s">
        <v>1259</v>
      </c>
      <c r="AB37" s="168" t="s">
        <v>1259</v>
      </c>
      <c r="AC37" s="168" t="s">
        <v>12216</v>
      </c>
      <c r="AD37" s="169">
        <v>-1.851851851851852E-10</v>
      </c>
      <c r="AE37" s="168" t="s">
        <v>1259</v>
      </c>
      <c r="AF37" s="169">
        <v>0</v>
      </c>
      <c r="AG37" s="169">
        <v>0</v>
      </c>
      <c r="AH37" s="169">
        <v>0</v>
      </c>
      <c r="AI37" s="168" t="s">
        <v>21</v>
      </c>
      <c r="AJ37"/>
    </row>
    <row r="38" spans="1:36" x14ac:dyDescent="0.25">
      <c r="A38" s="179" t="b">
        <f>IF(E38&lt;&gt;1,"",NOT(ISNA(VLOOKUP(P38,Mapping!$P:$P,1,FALSE))))</f>
        <v>0</v>
      </c>
      <c r="B38" s="180" t="str">
        <f t="shared" si="0"/>
        <v/>
      </c>
      <c r="E38" s="167">
        <v>1</v>
      </c>
      <c r="F38" s="170" t="s">
        <v>4</v>
      </c>
      <c r="G38" s="169">
        <v>13339.35</v>
      </c>
      <c r="H38" s="168" t="s">
        <v>6</v>
      </c>
      <c r="I38" s="168" t="s">
        <v>4</v>
      </c>
      <c r="J38" s="169">
        <v>0</v>
      </c>
      <c r="K38" s="169">
        <v>0</v>
      </c>
      <c r="L38" s="168" t="s">
        <v>17</v>
      </c>
      <c r="M38" s="168" t="s">
        <v>21</v>
      </c>
      <c r="N38" s="168" t="s">
        <v>1226</v>
      </c>
      <c r="O38" s="168" t="s">
        <v>21</v>
      </c>
      <c r="P38" s="168" t="s">
        <v>2465</v>
      </c>
      <c r="Q38" s="168" t="s">
        <v>2466</v>
      </c>
      <c r="R38" s="168" t="s">
        <v>21</v>
      </c>
      <c r="S38" s="168" t="s">
        <v>21</v>
      </c>
      <c r="T38" s="168" t="s">
        <v>21</v>
      </c>
      <c r="U38" s="168" t="s">
        <v>21</v>
      </c>
      <c r="V38" s="168" t="s">
        <v>2466</v>
      </c>
      <c r="W38" s="168" t="s">
        <v>21</v>
      </c>
      <c r="X38" s="168" t="s">
        <v>21</v>
      </c>
      <c r="Y38" s="168" t="s">
        <v>21</v>
      </c>
      <c r="Z38" s="168" t="s">
        <v>21</v>
      </c>
      <c r="AA38" s="168" t="s">
        <v>1259</v>
      </c>
      <c r="AB38" s="168" t="s">
        <v>1259</v>
      </c>
      <c r="AC38" s="168" t="s">
        <v>12878</v>
      </c>
      <c r="AD38" s="169">
        <v>-1.851851851851852E-10</v>
      </c>
      <c r="AE38" s="168" t="s">
        <v>1259</v>
      </c>
      <c r="AF38" s="169">
        <v>0</v>
      </c>
      <c r="AG38" s="169">
        <v>0</v>
      </c>
      <c r="AH38" s="169">
        <v>0</v>
      </c>
      <c r="AI38" s="168" t="s">
        <v>21</v>
      </c>
      <c r="AJ38"/>
    </row>
    <row r="39" spans="1:36" x14ac:dyDescent="0.25">
      <c r="A39" s="179" t="b">
        <f>IF(E39&lt;&gt;1,"",NOT(ISNA(VLOOKUP(P39,Mapping!$P:$P,1,FALSE))))</f>
        <v>0</v>
      </c>
      <c r="B39" s="180" t="str">
        <f t="shared" si="0"/>
        <v/>
      </c>
      <c r="E39" s="167">
        <v>1</v>
      </c>
      <c r="F39" s="170" t="s">
        <v>4</v>
      </c>
      <c r="G39" s="169">
        <v>674676.89</v>
      </c>
      <c r="H39" s="168" t="s">
        <v>6</v>
      </c>
      <c r="I39" s="168" t="s">
        <v>4</v>
      </c>
      <c r="J39" s="169">
        <v>0</v>
      </c>
      <c r="K39" s="169">
        <v>0</v>
      </c>
      <c r="L39" s="168" t="s">
        <v>17</v>
      </c>
      <c r="M39" s="168" t="s">
        <v>21</v>
      </c>
      <c r="N39" s="168" t="s">
        <v>1226</v>
      </c>
      <c r="O39" s="168" t="s">
        <v>21</v>
      </c>
      <c r="P39" s="168" t="s">
        <v>2465</v>
      </c>
      <c r="Q39" s="168" t="s">
        <v>2466</v>
      </c>
      <c r="R39" s="168" t="s">
        <v>21</v>
      </c>
      <c r="S39" s="168" t="s">
        <v>21</v>
      </c>
      <c r="T39" s="168" t="s">
        <v>21</v>
      </c>
      <c r="U39" s="168" t="s">
        <v>21</v>
      </c>
      <c r="V39" s="168" t="s">
        <v>2466</v>
      </c>
      <c r="W39" s="168" t="s">
        <v>21</v>
      </c>
      <c r="X39" s="168" t="s">
        <v>21</v>
      </c>
      <c r="Y39" s="168" t="s">
        <v>21</v>
      </c>
      <c r="Z39" s="168" t="s">
        <v>21</v>
      </c>
      <c r="AA39" s="168" t="s">
        <v>1259</v>
      </c>
      <c r="AB39" s="168" t="s">
        <v>1259</v>
      </c>
      <c r="AC39" s="168" t="s">
        <v>12661</v>
      </c>
      <c r="AD39" s="169">
        <v>-1.851851851851852E-10</v>
      </c>
      <c r="AE39" s="168" t="s">
        <v>1259</v>
      </c>
      <c r="AF39" s="169">
        <v>0</v>
      </c>
      <c r="AG39" s="169">
        <v>0</v>
      </c>
      <c r="AH39" s="169">
        <v>0</v>
      </c>
      <c r="AI39" s="168" t="s">
        <v>21</v>
      </c>
      <c r="AJ39"/>
    </row>
    <row r="40" spans="1:36" x14ac:dyDescent="0.25">
      <c r="A40" s="179" t="b">
        <f>IF(E40&lt;&gt;1,"",NOT(ISNA(VLOOKUP(P40,Mapping!$P:$P,1,FALSE))))</f>
        <v>0</v>
      </c>
      <c r="B40" s="180" t="str">
        <f t="shared" si="0"/>
        <v/>
      </c>
      <c r="E40" s="167">
        <v>1</v>
      </c>
      <c r="F40" s="170" t="s">
        <v>4</v>
      </c>
      <c r="G40" s="169">
        <v>0.01</v>
      </c>
      <c r="H40" s="168" t="s">
        <v>6</v>
      </c>
      <c r="I40" s="168" t="s">
        <v>4</v>
      </c>
      <c r="J40" s="169">
        <v>0</v>
      </c>
      <c r="K40" s="169">
        <v>0</v>
      </c>
      <c r="L40" s="168" t="s">
        <v>17</v>
      </c>
      <c r="M40" s="168" t="s">
        <v>21</v>
      </c>
      <c r="N40" s="168" t="s">
        <v>1226</v>
      </c>
      <c r="O40" s="168" t="s">
        <v>21</v>
      </c>
      <c r="P40" s="168" t="s">
        <v>2465</v>
      </c>
      <c r="Q40" s="168" t="s">
        <v>2466</v>
      </c>
      <c r="R40" s="168" t="s">
        <v>21</v>
      </c>
      <c r="S40" s="168" t="s">
        <v>21</v>
      </c>
      <c r="T40" s="168" t="s">
        <v>21</v>
      </c>
      <c r="U40" s="168" t="s">
        <v>21</v>
      </c>
      <c r="V40" s="168" t="s">
        <v>2466</v>
      </c>
      <c r="W40" s="168" t="s">
        <v>21</v>
      </c>
      <c r="X40" s="168" t="s">
        <v>21</v>
      </c>
      <c r="Y40" s="168" t="s">
        <v>21</v>
      </c>
      <c r="Z40" s="168" t="s">
        <v>21</v>
      </c>
      <c r="AA40" s="168" t="s">
        <v>1259</v>
      </c>
      <c r="AB40" s="168" t="s">
        <v>1259</v>
      </c>
      <c r="AC40" s="168" t="s">
        <v>2417</v>
      </c>
      <c r="AD40" s="169">
        <v>-1.851851851851852E-10</v>
      </c>
      <c r="AE40" s="168" t="s">
        <v>1259</v>
      </c>
      <c r="AF40" s="169">
        <v>0</v>
      </c>
      <c r="AG40" s="169">
        <v>0</v>
      </c>
      <c r="AH40" s="169">
        <v>0</v>
      </c>
      <c r="AI40" s="168" t="s">
        <v>21</v>
      </c>
      <c r="AJ40"/>
    </row>
    <row r="41" spans="1:36" x14ac:dyDescent="0.25">
      <c r="A41" s="179" t="b">
        <f>IF(E41&lt;&gt;1,"",NOT(ISNA(VLOOKUP(P41,Mapping!$P:$P,1,FALSE))))</f>
        <v>0</v>
      </c>
      <c r="B41" s="180" t="str">
        <f t="shared" si="0"/>
        <v/>
      </c>
      <c r="E41" s="167">
        <v>1</v>
      </c>
      <c r="F41" s="170" t="s">
        <v>4</v>
      </c>
      <c r="G41" s="169">
        <v>2231.8200000000002</v>
      </c>
      <c r="H41" s="168" t="s">
        <v>6</v>
      </c>
      <c r="I41" s="168" t="s">
        <v>4</v>
      </c>
      <c r="J41" s="169">
        <v>0</v>
      </c>
      <c r="K41" s="169">
        <v>0</v>
      </c>
      <c r="L41" s="168" t="s">
        <v>17</v>
      </c>
      <c r="M41" s="168" t="s">
        <v>21</v>
      </c>
      <c r="N41" s="168" t="s">
        <v>1226</v>
      </c>
      <c r="O41" s="168" t="s">
        <v>21</v>
      </c>
      <c r="P41" s="168" t="s">
        <v>2465</v>
      </c>
      <c r="Q41" s="168" t="s">
        <v>2466</v>
      </c>
      <c r="R41" s="168" t="s">
        <v>21</v>
      </c>
      <c r="S41" s="168" t="s">
        <v>21</v>
      </c>
      <c r="T41" s="168" t="s">
        <v>21</v>
      </c>
      <c r="U41" s="168" t="s">
        <v>21</v>
      </c>
      <c r="V41" s="168" t="s">
        <v>2466</v>
      </c>
      <c r="W41" s="168" t="s">
        <v>21</v>
      </c>
      <c r="X41" s="168" t="s">
        <v>21</v>
      </c>
      <c r="Y41" s="168" t="s">
        <v>21</v>
      </c>
      <c r="Z41" s="168" t="s">
        <v>21</v>
      </c>
      <c r="AA41" s="168" t="s">
        <v>1259</v>
      </c>
      <c r="AB41" s="168" t="s">
        <v>1259</v>
      </c>
      <c r="AC41" s="168" t="s">
        <v>12879</v>
      </c>
      <c r="AD41" s="169">
        <v>-1.851851851851852E-10</v>
      </c>
      <c r="AE41" s="168" t="s">
        <v>1259</v>
      </c>
      <c r="AF41" s="169">
        <v>0</v>
      </c>
      <c r="AG41" s="169">
        <v>0</v>
      </c>
      <c r="AH41" s="169">
        <v>0</v>
      </c>
      <c r="AI41" s="168" t="s">
        <v>21</v>
      </c>
      <c r="AJ41"/>
    </row>
    <row r="42" spans="1:36" x14ac:dyDescent="0.25">
      <c r="A42" s="179" t="b">
        <f>IF(E42&lt;&gt;1,"",NOT(ISNA(VLOOKUP(P42,Mapping!$P:$P,1,FALSE))))</f>
        <v>0</v>
      </c>
      <c r="B42" s="180" t="str">
        <f t="shared" si="0"/>
        <v/>
      </c>
      <c r="E42" s="167">
        <v>1</v>
      </c>
      <c r="F42" s="170" t="s">
        <v>4</v>
      </c>
      <c r="G42" s="169">
        <v>2308.88</v>
      </c>
      <c r="H42" s="168" t="s">
        <v>6</v>
      </c>
      <c r="I42" s="168" t="s">
        <v>4</v>
      </c>
      <c r="J42" s="169">
        <v>0</v>
      </c>
      <c r="K42" s="169">
        <v>0</v>
      </c>
      <c r="L42" s="168" t="s">
        <v>17</v>
      </c>
      <c r="M42" s="168" t="s">
        <v>21</v>
      </c>
      <c r="N42" s="168" t="s">
        <v>1226</v>
      </c>
      <c r="O42" s="168" t="s">
        <v>21</v>
      </c>
      <c r="P42" s="168" t="s">
        <v>2465</v>
      </c>
      <c r="Q42" s="168" t="s">
        <v>2466</v>
      </c>
      <c r="R42" s="168" t="s">
        <v>21</v>
      </c>
      <c r="S42" s="168" t="s">
        <v>21</v>
      </c>
      <c r="T42" s="168" t="s">
        <v>21</v>
      </c>
      <c r="U42" s="168" t="s">
        <v>21</v>
      </c>
      <c r="V42" s="168" t="s">
        <v>2466</v>
      </c>
      <c r="W42" s="168" t="s">
        <v>21</v>
      </c>
      <c r="X42" s="168" t="s">
        <v>21</v>
      </c>
      <c r="Y42" s="168" t="s">
        <v>21</v>
      </c>
      <c r="Z42" s="168" t="s">
        <v>21</v>
      </c>
      <c r="AA42" s="168" t="s">
        <v>1259</v>
      </c>
      <c r="AB42" s="168" t="s">
        <v>1259</v>
      </c>
      <c r="AC42" s="168" t="s">
        <v>12664</v>
      </c>
      <c r="AD42" s="169">
        <v>-1.851851851851852E-10</v>
      </c>
      <c r="AE42" s="168" t="s">
        <v>1259</v>
      </c>
      <c r="AF42" s="169">
        <v>0</v>
      </c>
      <c r="AG42" s="169">
        <v>0</v>
      </c>
      <c r="AH42" s="169">
        <v>0</v>
      </c>
      <c r="AI42" s="168" t="s">
        <v>21</v>
      </c>
      <c r="AJ42"/>
    </row>
    <row r="43" spans="1:36" x14ac:dyDescent="0.25">
      <c r="A43" s="179" t="b">
        <f>IF(E43&lt;&gt;1,"",NOT(ISNA(VLOOKUP(P43,Mapping!$P:$P,1,FALSE))))</f>
        <v>0</v>
      </c>
      <c r="B43" s="180" t="str">
        <f t="shared" si="0"/>
        <v/>
      </c>
      <c r="E43" s="167">
        <v>1</v>
      </c>
      <c r="F43" s="170" t="s">
        <v>4</v>
      </c>
      <c r="G43" s="169">
        <v>88.44</v>
      </c>
      <c r="H43" s="168" t="s">
        <v>6</v>
      </c>
      <c r="I43" s="168" t="s">
        <v>4</v>
      </c>
      <c r="J43" s="169">
        <v>0</v>
      </c>
      <c r="K43" s="169">
        <v>0</v>
      </c>
      <c r="L43" s="168" t="s">
        <v>17</v>
      </c>
      <c r="M43" s="168" t="s">
        <v>21</v>
      </c>
      <c r="N43" s="168" t="s">
        <v>1226</v>
      </c>
      <c r="O43" s="168" t="s">
        <v>21</v>
      </c>
      <c r="P43" s="168" t="s">
        <v>2465</v>
      </c>
      <c r="Q43" s="168" t="s">
        <v>2466</v>
      </c>
      <c r="R43" s="168" t="s">
        <v>21</v>
      </c>
      <c r="S43" s="168" t="s">
        <v>21</v>
      </c>
      <c r="T43" s="168" t="s">
        <v>21</v>
      </c>
      <c r="U43" s="168" t="s">
        <v>21</v>
      </c>
      <c r="V43" s="168" t="s">
        <v>2466</v>
      </c>
      <c r="W43" s="168" t="s">
        <v>21</v>
      </c>
      <c r="X43" s="168" t="s">
        <v>21</v>
      </c>
      <c r="Y43" s="168" t="s">
        <v>21</v>
      </c>
      <c r="Z43" s="168" t="s">
        <v>21</v>
      </c>
      <c r="AA43" s="168" t="s">
        <v>1259</v>
      </c>
      <c r="AB43" s="168" t="s">
        <v>1259</v>
      </c>
      <c r="AC43" s="168" t="s">
        <v>12880</v>
      </c>
      <c r="AD43" s="169">
        <v>-1.851851851851852E-10</v>
      </c>
      <c r="AE43" s="168" t="s">
        <v>1259</v>
      </c>
      <c r="AF43" s="169">
        <v>0</v>
      </c>
      <c r="AG43" s="169">
        <v>0</v>
      </c>
      <c r="AH43" s="169">
        <v>0</v>
      </c>
      <c r="AI43" s="168" t="s">
        <v>21</v>
      </c>
      <c r="AJ43"/>
    </row>
    <row r="44" spans="1:36" x14ac:dyDescent="0.25">
      <c r="A44" s="179" t="b">
        <f>IF(E44&lt;&gt;1,"",NOT(ISNA(VLOOKUP(P44,Mapping!$P:$P,1,FALSE))))</f>
        <v>1</v>
      </c>
      <c r="B44" s="180" t="str">
        <f t="shared" si="0"/>
        <v/>
      </c>
      <c r="E44" s="167">
        <v>1</v>
      </c>
      <c r="F44" s="170" t="s">
        <v>4</v>
      </c>
      <c r="G44" s="169">
        <v>8384.6</v>
      </c>
      <c r="H44" s="168" t="s">
        <v>6</v>
      </c>
      <c r="I44" s="168" t="s">
        <v>4</v>
      </c>
      <c r="J44" s="169">
        <v>0</v>
      </c>
      <c r="K44" s="169">
        <v>0</v>
      </c>
      <c r="L44" s="168" t="s">
        <v>17</v>
      </c>
      <c r="M44" s="168" t="s">
        <v>21</v>
      </c>
      <c r="N44" s="168" t="s">
        <v>1226</v>
      </c>
      <c r="O44" s="168" t="s">
        <v>21</v>
      </c>
      <c r="P44" s="168" t="s">
        <v>173</v>
      </c>
      <c r="Q44" s="168" t="s">
        <v>203</v>
      </c>
      <c r="R44" s="168" t="s">
        <v>21</v>
      </c>
      <c r="S44" s="168" t="s">
        <v>21</v>
      </c>
      <c r="T44" s="168" t="s">
        <v>21</v>
      </c>
      <c r="U44" s="168" t="s">
        <v>21</v>
      </c>
      <c r="V44" s="168" t="s">
        <v>203</v>
      </c>
      <c r="W44" s="168" t="s">
        <v>21</v>
      </c>
      <c r="X44" s="168" t="s">
        <v>21</v>
      </c>
      <c r="Y44" s="168" t="s">
        <v>21</v>
      </c>
      <c r="Z44" s="168" t="s">
        <v>21</v>
      </c>
      <c r="AA44" s="168" t="s">
        <v>1259</v>
      </c>
      <c r="AB44" s="168" t="s">
        <v>1259</v>
      </c>
      <c r="AC44" s="168" t="s">
        <v>12881</v>
      </c>
      <c r="AD44" s="169">
        <v>-1.851851851851852E-10</v>
      </c>
      <c r="AE44" s="168" t="s">
        <v>1259</v>
      </c>
      <c r="AF44" s="169">
        <v>0</v>
      </c>
      <c r="AG44" s="169">
        <v>0</v>
      </c>
      <c r="AH44" s="169">
        <v>0</v>
      </c>
      <c r="AI44" s="168" t="s">
        <v>21</v>
      </c>
      <c r="AJ44"/>
    </row>
    <row r="45" spans="1:36" x14ac:dyDescent="0.25">
      <c r="A45" s="179" t="b">
        <f>IF(E45&lt;&gt;1,"",NOT(ISNA(VLOOKUP(P45,Mapping!$P:$P,1,FALSE))))</f>
        <v>0</v>
      </c>
      <c r="B45" s="180" t="str">
        <f t="shared" si="0"/>
        <v/>
      </c>
      <c r="E45" s="167">
        <v>1</v>
      </c>
      <c r="F45" s="170" t="s">
        <v>4</v>
      </c>
      <c r="G45" s="169">
        <v>109146.75</v>
      </c>
      <c r="H45" s="168" t="s">
        <v>6</v>
      </c>
      <c r="I45" s="168" t="s">
        <v>4</v>
      </c>
      <c r="J45" s="169">
        <v>0</v>
      </c>
      <c r="K45" s="169">
        <v>0</v>
      </c>
      <c r="L45" s="168" t="s">
        <v>17</v>
      </c>
      <c r="M45" s="168" t="s">
        <v>21</v>
      </c>
      <c r="N45" s="168" t="s">
        <v>1226</v>
      </c>
      <c r="O45" s="168" t="s">
        <v>21</v>
      </c>
      <c r="P45" s="168" t="s">
        <v>305</v>
      </c>
      <c r="Q45" s="168" t="s">
        <v>1260</v>
      </c>
      <c r="R45" s="168" t="s">
        <v>21</v>
      </c>
      <c r="S45" s="168" t="s">
        <v>21</v>
      </c>
      <c r="T45" s="168" t="s">
        <v>21</v>
      </c>
      <c r="U45" s="168" t="s">
        <v>21</v>
      </c>
      <c r="V45" s="168" t="s">
        <v>1260</v>
      </c>
      <c r="W45" s="168" t="s">
        <v>21</v>
      </c>
      <c r="X45" s="168" t="s">
        <v>21</v>
      </c>
      <c r="Y45" s="168" t="s">
        <v>21</v>
      </c>
      <c r="Z45" s="168" t="s">
        <v>21</v>
      </c>
      <c r="AA45" s="168" t="s">
        <v>1259</v>
      </c>
      <c r="AB45" s="168" t="s">
        <v>1259</v>
      </c>
      <c r="AC45" s="168" t="s">
        <v>12882</v>
      </c>
      <c r="AD45" s="169">
        <v>-1.851851851851852E-10</v>
      </c>
      <c r="AE45" s="168" t="s">
        <v>1259</v>
      </c>
      <c r="AF45" s="169">
        <v>0</v>
      </c>
      <c r="AG45" s="169">
        <v>0</v>
      </c>
      <c r="AH45" s="169">
        <v>0</v>
      </c>
      <c r="AI45" s="168" t="s">
        <v>21</v>
      </c>
      <c r="AJ45"/>
    </row>
    <row r="46" spans="1:36" x14ac:dyDescent="0.25">
      <c r="A46" s="179" t="b">
        <f>IF(E46&lt;&gt;1,"",NOT(ISNA(VLOOKUP(P46,Mapping!$P:$P,1,FALSE))))</f>
        <v>0</v>
      </c>
      <c r="B46" s="180" t="str">
        <f t="shared" si="0"/>
        <v/>
      </c>
      <c r="E46" s="167">
        <v>1</v>
      </c>
      <c r="F46" s="170" t="s">
        <v>4</v>
      </c>
      <c r="G46" s="169">
        <v>26319.19</v>
      </c>
      <c r="H46" s="168" t="s">
        <v>6</v>
      </c>
      <c r="I46" s="168" t="s">
        <v>4</v>
      </c>
      <c r="J46" s="169">
        <v>0</v>
      </c>
      <c r="K46" s="169">
        <v>0</v>
      </c>
      <c r="L46" s="168" t="s">
        <v>17</v>
      </c>
      <c r="M46" s="168" t="s">
        <v>21</v>
      </c>
      <c r="N46" s="168" t="s">
        <v>1226</v>
      </c>
      <c r="O46" s="168" t="s">
        <v>21</v>
      </c>
      <c r="P46" s="168" t="s">
        <v>305</v>
      </c>
      <c r="Q46" s="168" t="s">
        <v>1260</v>
      </c>
      <c r="R46" s="168" t="s">
        <v>21</v>
      </c>
      <c r="S46" s="168" t="s">
        <v>21</v>
      </c>
      <c r="T46" s="168" t="s">
        <v>21</v>
      </c>
      <c r="U46" s="168" t="s">
        <v>21</v>
      </c>
      <c r="V46" s="168" t="s">
        <v>1260</v>
      </c>
      <c r="W46" s="168" t="s">
        <v>21</v>
      </c>
      <c r="X46" s="168" t="s">
        <v>21</v>
      </c>
      <c r="Y46" s="168" t="s">
        <v>21</v>
      </c>
      <c r="Z46" s="168" t="s">
        <v>21</v>
      </c>
      <c r="AA46" s="168" t="s">
        <v>1259</v>
      </c>
      <c r="AB46" s="168" t="s">
        <v>1259</v>
      </c>
      <c r="AC46" s="168" t="s">
        <v>12667</v>
      </c>
      <c r="AD46" s="169">
        <v>-1.851851851851852E-10</v>
      </c>
      <c r="AE46" s="168" t="s">
        <v>1259</v>
      </c>
      <c r="AF46" s="169">
        <v>0</v>
      </c>
      <c r="AG46" s="169">
        <v>0</v>
      </c>
      <c r="AH46" s="169">
        <v>0</v>
      </c>
      <c r="AI46" s="168" t="s">
        <v>21</v>
      </c>
      <c r="AJ46"/>
    </row>
    <row r="47" spans="1:36" x14ac:dyDescent="0.25">
      <c r="A47" s="179" t="b">
        <f>IF(E47&lt;&gt;1,"",NOT(ISNA(VLOOKUP(P47,Mapping!$P:$P,1,FALSE))))</f>
        <v>0</v>
      </c>
      <c r="B47" s="180" t="str">
        <f t="shared" si="0"/>
        <v/>
      </c>
      <c r="E47" s="167">
        <v>1</v>
      </c>
      <c r="F47" s="170" t="s">
        <v>4</v>
      </c>
      <c r="G47" s="169">
        <v>39665.54</v>
      </c>
      <c r="H47" s="168" t="s">
        <v>6</v>
      </c>
      <c r="I47" s="168" t="s">
        <v>4</v>
      </c>
      <c r="J47" s="169">
        <v>0</v>
      </c>
      <c r="K47" s="169">
        <v>0</v>
      </c>
      <c r="L47" s="168" t="s">
        <v>17</v>
      </c>
      <c r="M47" s="168" t="s">
        <v>21</v>
      </c>
      <c r="N47" s="168" t="s">
        <v>1226</v>
      </c>
      <c r="O47" s="168" t="s">
        <v>21</v>
      </c>
      <c r="P47" s="168" t="s">
        <v>305</v>
      </c>
      <c r="Q47" s="168" t="s">
        <v>1260</v>
      </c>
      <c r="R47" s="168" t="s">
        <v>21</v>
      </c>
      <c r="S47" s="168" t="s">
        <v>21</v>
      </c>
      <c r="T47" s="168" t="s">
        <v>21</v>
      </c>
      <c r="U47" s="168" t="s">
        <v>21</v>
      </c>
      <c r="V47" s="168" t="s">
        <v>1260</v>
      </c>
      <c r="W47" s="168" t="s">
        <v>21</v>
      </c>
      <c r="X47" s="168" t="s">
        <v>21</v>
      </c>
      <c r="Y47" s="168" t="s">
        <v>21</v>
      </c>
      <c r="Z47" s="168" t="s">
        <v>21</v>
      </c>
      <c r="AA47" s="168" t="s">
        <v>1259</v>
      </c>
      <c r="AB47" s="168" t="s">
        <v>1259</v>
      </c>
      <c r="AC47" s="168" t="s">
        <v>12666</v>
      </c>
      <c r="AD47" s="169">
        <v>-1.851851851851852E-10</v>
      </c>
      <c r="AE47" s="168" t="s">
        <v>1259</v>
      </c>
      <c r="AF47" s="169">
        <v>0</v>
      </c>
      <c r="AG47" s="169">
        <v>0</v>
      </c>
      <c r="AH47" s="169">
        <v>0</v>
      </c>
      <c r="AI47" s="168" t="s">
        <v>21</v>
      </c>
      <c r="AJ47"/>
    </row>
    <row r="48" spans="1:36" x14ac:dyDescent="0.25">
      <c r="A48" s="179" t="b">
        <f>IF(E48&lt;&gt;1,"",NOT(ISNA(VLOOKUP(P48,Mapping!$P:$P,1,FALSE))))</f>
        <v>0</v>
      </c>
      <c r="B48" s="180" t="str">
        <f t="shared" si="0"/>
        <v/>
      </c>
      <c r="E48" s="167">
        <v>1</v>
      </c>
      <c r="F48" s="170" t="s">
        <v>4</v>
      </c>
      <c r="G48" s="169">
        <v>0.01</v>
      </c>
      <c r="H48" s="168" t="s">
        <v>6</v>
      </c>
      <c r="I48" s="168" t="s">
        <v>4</v>
      </c>
      <c r="J48" s="169">
        <v>0</v>
      </c>
      <c r="K48" s="169">
        <v>0</v>
      </c>
      <c r="L48" s="168" t="s">
        <v>17</v>
      </c>
      <c r="M48" s="168" t="s">
        <v>21</v>
      </c>
      <c r="N48" s="168" t="s">
        <v>1226</v>
      </c>
      <c r="O48" s="168" t="s">
        <v>21</v>
      </c>
      <c r="P48" s="168" t="s">
        <v>305</v>
      </c>
      <c r="Q48" s="168" t="s">
        <v>1260</v>
      </c>
      <c r="R48" s="168" t="s">
        <v>21</v>
      </c>
      <c r="S48" s="168" t="s">
        <v>21</v>
      </c>
      <c r="T48" s="168" t="s">
        <v>21</v>
      </c>
      <c r="U48" s="168" t="s">
        <v>21</v>
      </c>
      <c r="V48" s="168" t="s">
        <v>1260</v>
      </c>
      <c r="W48" s="168" t="s">
        <v>21</v>
      </c>
      <c r="X48" s="168" t="s">
        <v>21</v>
      </c>
      <c r="Y48" s="168" t="s">
        <v>21</v>
      </c>
      <c r="Z48" s="168" t="s">
        <v>21</v>
      </c>
      <c r="AA48" s="168" t="s">
        <v>1259</v>
      </c>
      <c r="AB48" s="168" t="s">
        <v>1259</v>
      </c>
      <c r="AC48" s="168" t="s">
        <v>2417</v>
      </c>
      <c r="AD48" s="169">
        <v>-1.851851851851852E-10</v>
      </c>
      <c r="AE48" s="168" t="s">
        <v>1259</v>
      </c>
      <c r="AF48" s="169">
        <v>0</v>
      </c>
      <c r="AG48" s="169">
        <v>0</v>
      </c>
      <c r="AH48" s="169">
        <v>0</v>
      </c>
      <c r="AI48" s="168" t="s">
        <v>21</v>
      </c>
      <c r="AJ48"/>
    </row>
    <row r="49" spans="1:36" x14ac:dyDescent="0.25">
      <c r="A49" s="179" t="b">
        <f>IF(E49&lt;&gt;1,"",NOT(ISNA(VLOOKUP(P49,Mapping!$P:$P,1,FALSE))))</f>
        <v>0</v>
      </c>
      <c r="B49" s="180" t="str">
        <f t="shared" si="0"/>
        <v/>
      </c>
      <c r="E49" s="167">
        <v>1</v>
      </c>
      <c r="F49" s="170" t="s">
        <v>4</v>
      </c>
      <c r="G49" s="169">
        <v>8703856.4299999997</v>
      </c>
      <c r="H49" s="168" t="s">
        <v>6</v>
      </c>
      <c r="I49" s="168" t="s">
        <v>4</v>
      </c>
      <c r="J49" s="169">
        <v>0</v>
      </c>
      <c r="K49" s="169">
        <v>0</v>
      </c>
      <c r="L49" s="168" t="s">
        <v>17</v>
      </c>
      <c r="M49" s="168" t="s">
        <v>21</v>
      </c>
      <c r="N49" s="168" t="s">
        <v>1226</v>
      </c>
      <c r="O49" s="168" t="s">
        <v>21</v>
      </c>
      <c r="P49" s="168" t="s">
        <v>311</v>
      </c>
      <c r="Q49" s="168" t="s">
        <v>1261</v>
      </c>
      <c r="R49" s="168" t="s">
        <v>21</v>
      </c>
      <c r="S49" s="168" t="s">
        <v>21</v>
      </c>
      <c r="T49" s="168" t="s">
        <v>21</v>
      </c>
      <c r="U49" s="168" t="s">
        <v>21</v>
      </c>
      <c r="V49" s="168" t="s">
        <v>1261</v>
      </c>
      <c r="W49" s="168" t="s">
        <v>21</v>
      </c>
      <c r="X49" s="168" t="s">
        <v>21</v>
      </c>
      <c r="Y49" s="168" t="s">
        <v>21</v>
      </c>
      <c r="Z49" s="168" t="s">
        <v>21</v>
      </c>
      <c r="AA49" s="168" t="s">
        <v>1259</v>
      </c>
      <c r="AB49" s="168" t="s">
        <v>1259</v>
      </c>
      <c r="AC49" s="168" t="s">
        <v>12883</v>
      </c>
      <c r="AD49" s="169">
        <v>-1.851851851851852E-10</v>
      </c>
      <c r="AE49" s="168" t="s">
        <v>1259</v>
      </c>
      <c r="AF49" s="169">
        <v>0</v>
      </c>
      <c r="AG49" s="169">
        <v>0</v>
      </c>
      <c r="AH49" s="169">
        <v>0</v>
      </c>
      <c r="AI49" s="168" t="s">
        <v>21</v>
      </c>
      <c r="AJ49"/>
    </row>
    <row r="50" spans="1:36" x14ac:dyDescent="0.25">
      <c r="A50" s="179" t="b">
        <f>IF(E50&lt;&gt;1,"",NOT(ISNA(VLOOKUP(P50,Mapping!$P:$P,1,FALSE))))</f>
        <v>0</v>
      </c>
      <c r="B50" s="180" t="str">
        <f t="shared" si="0"/>
        <v/>
      </c>
      <c r="E50" s="167">
        <v>1</v>
      </c>
      <c r="F50" s="170" t="s">
        <v>4</v>
      </c>
      <c r="G50" s="169">
        <v>20259.64</v>
      </c>
      <c r="H50" s="168" t="s">
        <v>6</v>
      </c>
      <c r="I50" s="168" t="s">
        <v>4</v>
      </c>
      <c r="J50" s="169">
        <v>0</v>
      </c>
      <c r="K50" s="169">
        <v>0</v>
      </c>
      <c r="L50" s="168" t="s">
        <v>17</v>
      </c>
      <c r="M50" s="168" t="s">
        <v>21</v>
      </c>
      <c r="N50" s="168" t="s">
        <v>1226</v>
      </c>
      <c r="O50" s="168" t="s">
        <v>21</v>
      </c>
      <c r="P50" s="168" t="s">
        <v>311</v>
      </c>
      <c r="Q50" s="168" t="s">
        <v>1261</v>
      </c>
      <c r="R50" s="168" t="s">
        <v>21</v>
      </c>
      <c r="S50" s="168" t="s">
        <v>21</v>
      </c>
      <c r="T50" s="168" t="s">
        <v>21</v>
      </c>
      <c r="U50" s="168" t="s">
        <v>21</v>
      </c>
      <c r="V50" s="168" t="s">
        <v>1261</v>
      </c>
      <c r="W50" s="168" t="s">
        <v>21</v>
      </c>
      <c r="X50" s="168" t="s">
        <v>21</v>
      </c>
      <c r="Y50" s="168" t="s">
        <v>21</v>
      </c>
      <c r="Z50" s="168" t="s">
        <v>21</v>
      </c>
      <c r="AA50" s="168" t="s">
        <v>1259</v>
      </c>
      <c r="AB50" s="168" t="s">
        <v>1259</v>
      </c>
      <c r="AC50" s="168" t="s">
        <v>12884</v>
      </c>
      <c r="AD50" s="169">
        <v>-1.851851851851852E-10</v>
      </c>
      <c r="AE50" s="168" t="s">
        <v>1259</v>
      </c>
      <c r="AF50" s="169">
        <v>0</v>
      </c>
      <c r="AG50" s="169">
        <v>0</v>
      </c>
      <c r="AH50" s="169">
        <v>0</v>
      </c>
      <c r="AI50" s="168" t="s">
        <v>21</v>
      </c>
      <c r="AJ50"/>
    </row>
    <row r="51" spans="1:36" x14ac:dyDescent="0.25">
      <c r="A51" s="179" t="b">
        <f>IF(E51&lt;&gt;1,"",NOT(ISNA(VLOOKUP(P51,Mapping!$P:$P,1,FALSE))))</f>
        <v>0</v>
      </c>
      <c r="B51" s="180" t="str">
        <f t="shared" si="0"/>
        <v/>
      </c>
      <c r="E51" s="167">
        <v>1</v>
      </c>
      <c r="F51" s="170" t="s">
        <v>4</v>
      </c>
      <c r="G51" s="169">
        <v>189868.2</v>
      </c>
      <c r="H51" s="168" t="s">
        <v>6</v>
      </c>
      <c r="I51" s="168" t="s">
        <v>4</v>
      </c>
      <c r="J51" s="169">
        <v>0</v>
      </c>
      <c r="K51" s="169">
        <v>0</v>
      </c>
      <c r="L51" s="168" t="s">
        <v>17</v>
      </c>
      <c r="M51" s="168" t="s">
        <v>21</v>
      </c>
      <c r="N51" s="168" t="s">
        <v>1226</v>
      </c>
      <c r="O51" s="168" t="s">
        <v>21</v>
      </c>
      <c r="P51" s="168" t="s">
        <v>311</v>
      </c>
      <c r="Q51" s="168" t="s">
        <v>1261</v>
      </c>
      <c r="R51" s="168" t="s">
        <v>21</v>
      </c>
      <c r="S51" s="168" t="s">
        <v>21</v>
      </c>
      <c r="T51" s="168" t="s">
        <v>21</v>
      </c>
      <c r="U51" s="168" t="s">
        <v>21</v>
      </c>
      <c r="V51" s="168" t="s">
        <v>1261</v>
      </c>
      <c r="W51" s="168" t="s">
        <v>21</v>
      </c>
      <c r="X51" s="168" t="s">
        <v>21</v>
      </c>
      <c r="Y51" s="168" t="s">
        <v>21</v>
      </c>
      <c r="Z51" s="168" t="s">
        <v>21</v>
      </c>
      <c r="AA51" s="168" t="s">
        <v>1259</v>
      </c>
      <c r="AB51" s="168" t="s">
        <v>1259</v>
      </c>
      <c r="AC51" s="168" t="s">
        <v>10538</v>
      </c>
      <c r="AD51" s="169">
        <v>-1.851851851851852E-10</v>
      </c>
      <c r="AE51" s="168" t="s">
        <v>1259</v>
      </c>
      <c r="AF51" s="169">
        <v>0</v>
      </c>
      <c r="AG51" s="169">
        <v>0</v>
      </c>
      <c r="AH51" s="169">
        <v>0</v>
      </c>
      <c r="AI51" s="168" t="s">
        <v>21</v>
      </c>
      <c r="AJ51"/>
    </row>
    <row r="52" spans="1:36" x14ac:dyDescent="0.25">
      <c r="A52" s="179" t="b">
        <f>IF(E52&lt;&gt;1,"",NOT(ISNA(VLOOKUP(P52,Mapping!$P:$P,1,FALSE))))</f>
        <v>0</v>
      </c>
      <c r="B52" s="180" t="str">
        <f t="shared" si="0"/>
        <v/>
      </c>
      <c r="E52" s="167">
        <v>1</v>
      </c>
      <c r="F52" s="170" t="s">
        <v>4</v>
      </c>
      <c r="G52" s="169">
        <v>92070</v>
      </c>
      <c r="H52" s="168" t="s">
        <v>6</v>
      </c>
      <c r="I52" s="168" t="s">
        <v>4</v>
      </c>
      <c r="J52" s="169">
        <v>0</v>
      </c>
      <c r="K52" s="169">
        <v>0</v>
      </c>
      <c r="L52" s="168" t="s">
        <v>17</v>
      </c>
      <c r="M52" s="168" t="s">
        <v>21</v>
      </c>
      <c r="N52" s="168" t="s">
        <v>1226</v>
      </c>
      <c r="O52" s="168" t="s">
        <v>21</v>
      </c>
      <c r="P52" s="168" t="s">
        <v>311</v>
      </c>
      <c r="Q52" s="168" t="s">
        <v>1261</v>
      </c>
      <c r="R52" s="168" t="s">
        <v>21</v>
      </c>
      <c r="S52" s="168" t="s">
        <v>21</v>
      </c>
      <c r="T52" s="168" t="s">
        <v>21</v>
      </c>
      <c r="U52" s="168" t="s">
        <v>21</v>
      </c>
      <c r="V52" s="168" t="s">
        <v>1261</v>
      </c>
      <c r="W52" s="168" t="s">
        <v>21</v>
      </c>
      <c r="X52" s="168" t="s">
        <v>21</v>
      </c>
      <c r="Y52" s="168" t="s">
        <v>21</v>
      </c>
      <c r="Z52" s="168" t="s">
        <v>21</v>
      </c>
      <c r="AA52" s="168" t="s">
        <v>1259</v>
      </c>
      <c r="AB52" s="168" t="s">
        <v>1259</v>
      </c>
      <c r="AC52" s="168" t="s">
        <v>10539</v>
      </c>
      <c r="AD52" s="169">
        <v>-1.851851851851852E-10</v>
      </c>
      <c r="AE52" s="168" t="s">
        <v>1259</v>
      </c>
      <c r="AF52" s="169">
        <v>0</v>
      </c>
      <c r="AG52" s="169">
        <v>0</v>
      </c>
      <c r="AH52" s="169">
        <v>0</v>
      </c>
      <c r="AI52" s="168" t="s">
        <v>21</v>
      </c>
      <c r="AJ52"/>
    </row>
    <row r="53" spans="1:36" x14ac:dyDescent="0.25">
      <c r="A53" s="179" t="b">
        <f>IF(E53&lt;&gt;1,"",NOT(ISNA(VLOOKUP(P53,Mapping!$P:$P,1,FALSE))))</f>
        <v>0</v>
      </c>
      <c r="B53" s="180" t="str">
        <f t="shared" si="0"/>
        <v/>
      </c>
      <c r="E53" s="167">
        <v>1</v>
      </c>
      <c r="F53" s="170" t="s">
        <v>4</v>
      </c>
      <c r="G53" s="169">
        <v>0.01</v>
      </c>
      <c r="H53" s="168" t="s">
        <v>6</v>
      </c>
      <c r="I53" s="168" t="s">
        <v>4</v>
      </c>
      <c r="J53" s="169">
        <v>0</v>
      </c>
      <c r="K53" s="169">
        <v>0</v>
      </c>
      <c r="L53" s="168" t="s">
        <v>17</v>
      </c>
      <c r="M53" s="168" t="s">
        <v>21</v>
      </c>
      <c r="N53" s="168" t="s">
        <v>1226</v>
      </c>
      <c r="O53" s="168" t="s">
        <v>21</v>
      </c>
      <c r="P53" s="168" t="s">
        <v>311</v>
      </c>
      <c r="Q53" s="168" t="s">
        <v>1261</v>
      </c>
      <c r="R53" s="168" t="s">
        <v>21</v>
      </c>
      <c r="S53" s="168" t="s">
        <v>21</v>
      </c>
      <c r="T53" s="168" t="s">
        <v>21</v>
      </c>
      <c r="U53" s="168" t="s">
        <v>21</v>
      </c>
      <c r="V53" s="168" t="s">
        <v>1261</v>
      </c>
      <c r="W53" s="168" t="s">
        <v>21</v>
      </c>
      <c r="X53" s="168" t="s">
        <v>21</v>
      </c>
      <c r="Y53" s="168" t="s">
        <v>21</v>
      </c>
      <c r="Z53" s="168" t="s">
        <v>21</v>
      </c>
      <c r="AA53" s="168" t="s">
        <v>1259</v>
      </c>
      <c r="AB53" s="168" t="s">
        <v>1259</v>
      </c>
      <c r="AC53" s="168" t="s">
        <v>2417</v>
      </c>
      <c r="AD53" s="169">
        <v>-1.851851851851852E-10</v>
      </c>
      <c r="AE53" s="168" t="s">
        <v>1259</v>
      </c>
      <c r="AF53" s="169">
        <v>0</v>
      </c>
      <c r="AG53" s="169">
        <v>0</v>
      </c>
      <c r="AH53" s="169">
        <v>0</v>
      </c>
      <c r="AI53" s="168" t="s">
        <v>21</v>
      </c>
      <c r="AJ53"/>
    </row>
    <row r="54" spans="1:36" x14ac:dyDescent="0.25">
      <c r="A54" s="179" t="b">
        <f>IF(E54&lt;&gt;1,"",NOT(ISNA(VLOOKUP(P54,Mapping!$P:$P,1,FALSE))))</f>
        <v>0</v>
      </c>
      <c r="B54" s="180" t="str">
        <f t="shared" si="0"/>
        <v/>
      </c>
      <c r="E54" s="167">
        <v>1</v>
      </c>
      <c r="F54" s="170" t="s">
        <v>4</v>
      </c>
      <c r="G54" s="169">
        <v>168513.72</v>
      </c>
      <c r="H54" s="168" t="s">
        <v>6</v>
      </c>
      <c r="I54" s="168" t="s">
        <v>4</v>
      </c>
      <c r="J54" s="169">
        <v>0</v>
      </c>
      <c r="K54" s="169">
        <v>0</v>
      </c>
      <c r="L54" s="168" t="s">
        <v>17</v>
      </c>
      <c r="M54" s="168" t="s">
        <v>21</v>
      </c>
      <c r="N54" s="168" t="s">
        <v>1226</v>
      </c>
      <c r="O54" s="168" t="s">
        <v>21</v>
      </c>
      <c r="P54" s="168" t="s">
        <v>311</v>
      </c>
      <c r="Q54" s="168" t="s">
        <v>1261</v>
      </c>
      <c r="R54" s="168" t="s">
        <v>21</v>
      </c>
      <c r="S54" s="168" t="s">
        <v>21</v>
      </c>
      <c r="T54" s="168" t="s">
        <v>21</v>
      </c>
      <c r="U54" s="168" t="s">
        <v>21</v>
      </c>
      <c r="V54" s="168" t="s">
        <v>1261</v>
      </c>
      <c r="W54" s="168" t="s">
        <v>21</v>
      </c>
      <c r="X54" s="168" t="s">
        <v>21</v>
      </c>
      <c r="Y54" s="168" t="s">
        <v>21</v>
      </c>
      <c r="Z54" s="168" t="s">
        <v>21</v>
      </c>
      <c r="AA54" s="168" t="s">
        <v>1259</v>
      </c>
      <c r="AB54" s="168" t="s">
        <v>1259</v>
      </c>
      <c r="AC54" s="168" t="s">
        <v>12668</v>
      </c>
      <c r="AD54" s="169">
        <v>-1.851851851851852E-10</v>
      </c>
      <c r="AE54" s="168" t="s">
        <v>1259</v>
      </c>
      <c r="AF54" s="169">
        <v>0</v>
      </c>
      <c r="AG54" s="169">
        <v>0</v>
      </c>
      <c r="AH54" s="169">
        <v>0</v>
      </c>
      <c r="AI54" s="168" t="s">
        <v>21</v>
      </c>
      <c r="AJ54"/>
    </row>
    <row r="55" spans="1:36" x14ac:dyDescent="0.25">
      <c r="A55" s="179" t="b">
        <f>IF(E55&lt;&gt;1,"",NOT(ISNA(VLOOKUP(P55,Mapping!$P:$P,1,FALSE))))</f>
        <v>0</v>
      </c>
      <c r="B55" s="180" t="str">
        <f t="shared" si="0"/>
        <v/>
      </c>
      <c r="E55" s="167">
        <v>1</v>
      </c>
      <c r="F55" s="170" t="s">
        <v>4</v>
      </c>
      <c r="G55" s="169">
        <v>0.01</v>
      </c>
      <c r="H55" s="168" t="s">
        <v>6</v>
      </c>
      <c r="I55" s="168" t="s">
        <v>4</v>
      </c>
      <c r="J55" s="169">
        <v>0</v>
      </c>
      <c r="K55" s="169">
        <v>0</v>
      </c>
      <c r="L55" s="168" t="s">
        <v>17</v>
      </c>
      <c r="M55" s="168" t="s">
        <v>21</v>
      </c>
      <c r="N55" s="168" t="s">
        <v>1226</v>
      </c>
      <c r="O55" s="168" t="s">
        <v>21</v>
      </c>
      <c r="P55" s="168" t="s">
        <v>322</v>
      </c>
      <c r="Q55" s="168" t="s">
        <v>1262</v>
      </c>
      <c r="R55" s="168" t="s">
        <v>21</v>
      </c>
      <c r="S55" s="168" t="s">
        <v>21</v>
      </c>
      <c r="T55" s="168" t="s">
        <v>21</v>
      </c>
      <c r="U55" s="168" t="s">
        <v>21</v>
      </c>
      <c r="V55" s="168" t="s">
        <v>1262</v>
      </c>
      <c r="W55" s="168" t="s">
        <v>21</v>
      </c>
      <c r="X55" s="168" t="s">
        <v>21</v>
      </c>
      <c r="Y55" s="168" t="s">
        <v>21</v>
      </c>
      <c r="Z55" s="168" t="s">
        <v>21</v>
      </c>
      <c r="AA55" s="168" t="s">
        <v>1259</v>
      </c>
      <c r="AB55" s="168" t="s">
        <v>1259</v>
      </c>
      <c r="AC55" s="168" t="s">
        <v>2417</v>
      </c>
      <c r="AD55" s="169">
        <v>-1.851851851851852E-10</v>
      </c>
      <c r="AE55" s="168" t="s">
        <v>1259</v>
      </c>
      <c r="AF55" s="169">
        <v>0</v>
      </c>
      <c r="AG55" s="169">
        <v>0</v>
      </c>
      <c r="AH55" s="169">
        <v>0</v>
      </c>
      <c r="AI55" s="168" t="s">
        <v>21</v>
      </c>
      <c r="AJ55"/>
    </row>
    <row r="56" spans="1:36" x14ac:dyDescent="0.25">
      <c r="A56" s="179" t="b">
        <f>IF(E56&lt;&gt;1,"",NOT(ISNA(VLOOKUP(P56,Mapping!$P:$P,1,FALSE))))</f>
        <v>0</v>
      </c>
      <c r="B56" s="180" t="str">
        <f t="shared" si="0"/>
        <v/>
      </c>
      <c r="E56" s="167">
        <v>1</v>
      </c>
      <c r="F56" s="170" t="s">
        <v>4</v>
      </c>
      <c r="G56" s="169">
        <v>12068.7</v>
      </c>
      <c r="H56" s="168" t="s">
        <v>6</v>
      </c>
      <c r="I56" s="168" t="s">
        <v>4</v>
      </c>
      <c r="J56" s="169">
        <v>0</v>
      </c>
      <c r="K56" s="169">
        <v>0</v>
      </c>
      <c r="L56" s="168" t="s">
        <v>17</v>
      </c>
      <c r="M56" s="168" t="s">
        <v>21</v>
      </c>
      <c r="N56" s="168" t="s">
        <v>1226</v>
      </c>
      <c r="O56" s="168" t="s">
        <v>21</v>
      </c>
      <c r="P56" s="168" t="s">
        <v>322</v>
      </c>
      <c r="Q56" s="168" t="s">
        <v>1262</v>
      </c>
      <c r="R56" s="168" t="s">
        <v>21</v>
      </c>
      <c r="S56" s="168" t="s">
        <v>21</v>
      </c>
      <c r="T56" s="168" t="s">
        <v>21</v>
      </c>
      <c r="U56" s="168" t="s">
        <v>21</v>
      </c>
      <c r="V56" s="168" t="s">
        <v>1262</v>
      </c>
      <c r="W56" s="168" t="s">
        <v>21</v>
      </c>
      <c r="X56" s="168" t="s">
        <v>21</v>
      </c>
      <c r="Y56" s="168" t="s">
        <v>21</v>
      </c>
      <c r="Z56" s="168" t="s">
        <v>21</v>
      </c>
      <c r="AA56" s="168" t="s">
        <v>1259</v>
      </c>
      <c r="AB56" s="168" t="s">
        <v>1259</v>
      </c>
      <c r="AC56" s="168" t="s">
        <v>12217</v>
      </c>
      <c r="AD56" s="169">
        <v>-1.851851851851852E-10</v>
      </c>
      <c r="AE56" s="168" t="s">
        <v>1259</v>
      </c>
      <c r="AF56" s="169">
        <v>0</v>
      </c>
      <c r="AG56" s="169">
        <v>0</v>
      </c>
      <c r="AH56" s="169">
        <v>0</v>
      </c>
      <c r="AI56" s="168" t="s">
        <v>21</v>
      </c>
      <c r="AJ56"/>
    </row>
    <row r="57" spans="1:36" x14ac:dyDescent="0.25">
      <c r="A57" s="179" t="b">
        <f>IF(E57&lt;&gt;1,"",NOT(ISNA(VLOOKUP(P57,Mapping!$P:$P,1,FALSE))))</f>
        <v>0</v>
      </c>
      <c r="B57" s="180" t="str">
        <f t="shared" si="0"/>
        <v/>
      </c>
      <c r="E57" s="167">
        <v>1</v>
      </c>
      <c r="F57" s="170" t="s">
        <v>4</v>
      </c>
      <c r="G57" s="169">
        <v>162986.18</v>
      </c>
      <c r="H57" s="168" t="s">
        <v>6</v>
      </c>
      <c r="I57" s="168" t="s">
        <v>4</v>
      </c>
      <c r="J57" s="169">
        <v>0</v>
      </c>
      <c r="K57" s="169">
        <v>0</v>
      </c>
      <c r="L57" s="168" t="s">
        <v>17</v>
      </c>
      <c r="M57" s="168" t="s">
        <v>21</v>
      </c>
      <c r="N57" s="168" t="s">
        <v>1226</v>
      </c>
      <c r="O57" s="168" t="s">
        <v>21</v>
      </c>
      <c r="P57" s="168" t="s">
        <v>322</v>
      </c>
      <c r="Q57" s="168" t="s">
        <v>1262</v>
      </c>
      <c r="R57" s="168" t="s">
        <v>21</v>
      </c>
      <c r="S57" s="168" t="s">
        <v>21</v>
      </c>
      <c r="T57" s="168" t="s">
        <v>21</v>
      </c>
      <c r="U57" s="168" t="s">
        <v>21</v>
      </c>
      <c r="V57" s="168" t="s">
        <v>1262</v>
      </c>
      <c r="W57" s="168" t="s">
        <v>21</v>
      </c>
      <c r="X57" s="168" t="s">
        <v>21</v>
      </c>
      <c r="Y57" s="168" t="s">
        <v>21</v>
      </c>
      <c r="Z57" s="168" t="s">
        <v>21</v>
      </c>
      <c r="AA57" s="168" t="s">
        <v>1259</v>
      </c>
      <c r="AB57" s="168" t="s">
        <v>1259</v>
      </c>
      <c r="AC57" s="168" t="s">
        <v>10542</v>
      </c>
      <c r="AD57" s="169">
        <v>-1.851851851851852E-10</v>
      </c>
      <c r="AE57" s="168" t="s">
        <v>1259</v>
      </c>
      <c r="AF57" s="169">
        <v>0</v>
      </c>
      <c r="AG57" s="169">
        <v>0</v>
      </c>
      <c r="AH57" s="169">
        <v>0</v>
      </c>
      <c r="AI57" s="168" t="s">
        <v>21</v>
      </c>
      <c r="AJ57"/>
    </row>
    <row r="58" spans="1:36" x14ac:dyDescent="0.25">
      <c r="A58" s="179" t="b">
        <f>IF(E58&lt;&gt;1,"",NOT(ISNA(VLOOKUP(P58,Mapping!$P:$P,1,FALSE))))</f>
        <v>0</v>
      </c>
      <c r="B58" s="180" t="str">
        <f t="shared" si="0"/>
        <v/>
      </c>
      <c r="E58" s="167">
        <v>1</v>
      </c>
      <c r="F58" s="170" t="s">
        <v>4</v>
      </c>
      <c r="G58" s="169">
        <v>47929.71</v>
      </c>
      <c r="H58" s="168" t="s">
        <v>6</v>
      </c>
      <c r="I58" s="168" t="s">
        <v>4</v>
      </c>
      <c r="J58" s="169">
        <v>0</v>
      </c>
      <c r="K58" s="169">
        <v>0</v>
      </c>
      <c r="L58" s="168" t="s">
        <v>17</v>
      </c>
      <c r="M58" s="168" t="s">
        <v>21</v>
      </c>
      <c r="N58" s="168" t="s">
        <v>1226</v>
      </c>
      <c r="O58" s="168" t="s">
        <v>21</v>
      </c>
      <c r="P58" s="168" t="s">
        <v>322</v>
      </c>
      <c r="Q58" s="168" t="s">
        <v>1262</v>
      </c>
      <c r="R58" s="168" t="s">
        <v>21</v>
      </c>
      <c r="S58" s="168" t="s">
        <v>21</v>
      </c>
      <c r="T58" s="168" t="s">
        <v>21</v>
      </c>
      <c r="U58" s="168" t="s">
        <v>21</v>
      </c>
      <c r="V58" s="168" t="s">
        <v>1262</v>
      </c>
      <c r="W58" s="168" t="s">
        <v>21</v>
      </c>
      <c r="X58" s="168" t="s">
        <v>21</v>
      </c>
      <c r="Y58" s="168" t="s">
        <v>21</v>
      </c>
      <c r="Z58" s="168" t="s">
        <v>21</v>
      </c>
      <c r="AA58" s="168" t="s">
        <v>1259</v>
      </c>
      <c r="AB58" s="168" t="s">
        <v>1259</v>
      </c>
      <c r="AC58" s="168" t="s">
        <v>12885</v>
      </c>
      <c r="AD58" s="169">
        <v>-1.851851851851852E-10</v>
      </c>
      <c r="AE58" s="168" t="s">
        <v>1259</v>
      </c>
      <c r="AF58" s="169">
        <v>0</v>
      </c>
      <c r="AG58" s="169">
        <v>0</v>
      </c>
      <c r="AH58" s="169">
        <v>0</v>
      </c>
      <c r="AI58" s="168" t="s">
        <v>21</v>
      </c>
      <c r="AJ58"/>
    </row>
    <row r="59" spans="1:36" x14ac:dyDescent="0.25">
      <c r="A59" s="179" t="b">
        <f>IF(E59&lt;&gt;1,"",NOT(ISNA(VLOOKUP(P59,Mapping!$P:$P,1,FALSE))))</f>
        <v>0</v>
      </c>
      <c r="B59" s="180" t="str">
        <f t="shared" si="0"/>
        <v/>
      </c>
      <c r="E59" s="167">
        <v>1</v>
      </c>
      <c r="F59" s="170" t="s">
        <v>4</v>
      </c>
      <c r="G59" s="169">
        <v>12355.38</v>
      </c>
      <c r="H59" s="168" t="s">
        <v>6</v>
      </c>
      <c r="I59" s="168" t="s">
        <v>4</v>
      </c>
      <c r="J59" s="169">
        <v>0</v>
      </c>
      <c r="K59" s="169">
        <v>0</v>
      </c>
      <c r="L59" s="168" t="s">
        <v>17</v>
      </c>
      <c r="M59" s="168" t="s">
        <v>21</v>
      </c>
      <c r="N59" s="168" t="s">
        <v>1226</v>
      </c>
      <c r="O59" s="168" t="s">
        <v>21</v>
      </c>
      <c r="P59" s="168" t="s">
        <v>322</v>
      </c>
      <c r="Q59" s="168" t="s">
        <v>1262</v>
      </c>
      <c r="R59" s="168" t="s">
        <v>21</v>
      </c>
      <c r="S59" s="168" t="s">
        <v>21</v>
      </c>
      <c r="T59" s="168" t="s">
        <v>21</v>
      </c>
      <c r="U59" s="168" t="s">
        <v>21</v>
      </c>
      <c r="V59" s="168" t="s">
        <v>1262</v>
      </c>
      <c r="W59" s="168" t="s">
        <v>21</v>
      </c>
      <c r="X59" s="168" t="s">
        <v>21</v>
      </c>
      <c r="Y59" s="168" t="s">
        <v>21</v>
      </c>
      <c r="Z59" s="168" t="s">
        <v>21</v>
      </c>
      <c r="AA59" s="168" t="s">
        <v>1259</v>
      </c>
      <c r="AB59" s="168" t="s">
        <v>1259</v>
      </c>
      <c r="AC59" s="168" t="s">
        <v>12886</v>
      </c>
      <c r="AD59" s="169">
        <v>-1.851851851851852E-10</v>
      </c>
      <c r="AE59" s="168" t="s">
        <v>1259</v>
      </c>
      <c r="AF59" s="169">
        <v>0</v>
      </c>
      <c r="AG59" s="169">
        <v>0</v>
      </c>
      <c r="AH59" s="169">
        <v>0</v>
      </c>
      <c r="AI59" s="168" t="s">
        <v>21</v>
      </c>
      <c r="AJ59"/>
    </row>
    <row r="60" spans="1:36" x14ac:dyDescent="0.25">
      <c r="A60" s="179" t="b">
        <f>IF(E60&lt;&gt;1,"",NOT(ISNA(VLOOKUP(P60,Mapping!$P:$P,1,FALSE))))</f>
        <v>0</v>
      </c>
      <c r="B60" s="180" t="str">
        <f t="shared" si="0"/>
        <v/>
      </c>
      <c r="E60" s="167">
        <v>1</v>
      </c>
      <c r="F60" s="170" t="s">
        <v>4</v>
      </c>
      <c r="G60" s="169">
        <v>2214</v>
      </c>
      <c r="H60" s="168" t="s">
        <v>6</v>
      </c>
      <c r="I60" s="168" t="s">
        <v>4</v>
      </c>
      <c r="J60" s="169">
        <v>0</v>
      </c>
      <c r="K60" s="169">
        <v>0</v>
      </c>
      <c r="L60" s="168" t="s">
        <v>17</v>
      </c>
      <c r="M60" s="168" t="s">
        <v>21</v>
      </c>
      <c r="N60" s="168" t="s">
        <v>1226</v>
      </c>
      <c r="O60" s="168" t="s">
        <v>21</v>
      </c>
      <c r="P60" s="168" t="s">
        <v>322</v>
      </c>
      <c r="Q60" s="168" t="s">
        <v>1262</v>
      </c>
      <c r="R60" s="168" t="s">
        <v>21</v>
      </c>
      <c r="S60" s="168" t="s">
        <v>21</v>
      </c>
      <c r="T60" s="168" t="s">
        <v>21</v>
      </c>
      <c r="U60" s="168" t="s">
        <v>21</v>
      </c>
      <c r="V60" s="168" t="s">
        <v>1262</v>
      </c>
      <c r="W60" s="168" t="s">
        <v>21</v>
      </c>
      <c r="X60" s="168" t="s">
        <v>21</v>
      </c>
      <c r="Y60" s="168" t="s">
        <v>21</v>
      </c>
      <c r="Z60" s="168" t="s">
        <v>21</v>
      </c>
      <c r="AA60" s="168" t="s">
        <v>1259</v>
      </c>
      <c r="AB60" s="168" t="s">
        <v>1259</v>
      </c>
      <c r="AC60" s="168" t="s">
        <v>8799</v>
      </c>
      <c r="AD60" s="169">
        <v>-1.851851851851852E-10</v>
      </c>
      <c r="AE60" s="168" t="s">
        <v>1259</v>
      </c>
      <c r="AF60" s="169">
        <v>0</v>
      </c>
      <c r="AG60" s="169">
        <v>0</v>
      </c>
      <c r="AH60" s="169">
        <v>0</v>
      </c>
      <c r="AI60" s="168" t="s">
        <v>21</v>
      </c>
      <c r="AJ60"/>
    </row>
    <row r="61" spans="1:36" x14ac:dyDescent="0.25">
      <c r="A61" s="179" t="b">
        <f>IF(E61&lt;&gt;1,"",NOT(ISNA(VLOOKUP(P61,Mapping!$P:$P,1,FALSE))))</f>
        <v>0</v>
      </c>
      <c r="B61" s="180" t="str">
        <f t="shared" si="0"/>
        <v/>
      </c>
      <c r="E61" s="167">
        <v>1</v>
      </c>
      <c r="F61" s="170" t="s">
        <v>4</v>
      </c>
      <c r="G61" s="169">
        <v>10253.280000000001</v>
      </c>
      <c r="H61" s="168" t="s">
        <v>6</v>
      </c>
      <c r="I61" s="168" t="s">
        <v>4</v>
      </c>
      <c r="J61" s="169">
        <v>0</v>
      </c>
      <c r="K61" s="169">
        <v>0</v>
      </c>
      <c r="L61" s="168" t="s">
        <v>17</v>
      </c>
      <c r="M61" s="168" t="s">
        <v>21</v>
      </c>
      <c r="N61" s="168" t="s">
        <v>1226</v>
      </c>
      <c r="O61" s="168" t="s">
        <v>21</v>
      </c>
      <c r="P61" s="168" t="s">
        <v>322</v>
      </c>
      <c r="Q61" s="168" t="s">
        <v>1262</v>
      </c>
      <c r="R61" s="168" t="s">
        <v>21</v>
      </c>
      <c r="S61" s="168" t="s">
        <v>21</v>
      </c>
      <c r="T61" s="168" t="s">
        <v>21</v>
      </c>
      <c r="U61" s="168" t="s">
        <v>21</v>
      </c>
      <c r="V61" s="168" t="s">
        <v>1262</v>
      </c>
      <c r="W61" s="168" t="s">
        <v>21</v>
      </c>
      <c r="X61" s="168" t="s">
        <v>21</v>
      </c>
      <c r="Y61" s="168" t="s">
        <v>21</v>
      </c>
      <c r="Z61" s="168" t="s">
        <v>21</v>
      </c>
      <c r="AA61" s="168" t="s">
        <v>1259</v>
      </c>
      <c r="AB61" s="168" t="s">
        <v>1259</v>
      </c>
      <c r="AC61" s="168" t="s">
        <v>12887</v>
      </c>
      <c r="AD61" s="169">
        <v>-1.851851851851852E-10</v>
      </c>
      <c r="AE61" s="168" t="s">
        <v>1259</v>
      </c>
      <c r="AF61" s="169">
        <v>0</v>
      </c>
      <c r="AG61" s="169">
        <v>0</v>
      </c>
      <c r="AH61" s="169">
        <v>0</v>
      </c>
      <c r="AI61" s="168" t="s">
        <v>21</v>
      </c>
      <c r="AJ61"/>
    </row>
    <row r="62" spans="1:36" x14ac:dyDescent="0.25">
      <c r="A62" s="179" t="b">
        <f>IF(E62&lt;&gt;1,"",NOT(ISNA(VLOOKUP(P62,Mapping!$P:$P,1,FALSE))))</f>
        <v>0</v>
      </c>
      <c r="B62" s="180" t="str">
        <f t="shared" si="0"/>
        <v/>
      </c>
      <c r="E62" s="167">
        <v>1</v>
      </c>
      <c r="F62" s="170" t="s">
        <v>4</v>
      </c>
      <c r="G62" s="169">
        <v>594.89</v>
      </c>
      <c r="H62" s="168" t="s">
        <v>6</v>
      </c>
      <c r="I62" s="168" t="s">
        <v>4</v>
      </c>
      <c r="J62" s="169">
        <v>0</v>
      </c>
      <c r="K62" s="169">
        <v>0</v>
      </c>
      <c r="L62" s="168" t="s">
        <v>17</v>
      </c>
      <c r="M62" s="168" t="s">
        <v>21</v>
      </c>
      <c r="N62" s="168" t="s">
        <v>1226</v>
      </c>
      <c r="O62" s="168" t="s">
        <v>21</v>
      </c>
      <c r="P62" s="168" t="s">
        <v>322</v>
      </c>
      <c r="Q62" s="168" t="s">
        <v>1262</v>
      </c>
      <c r="R62" s="168" t="s">
        <v>21</v>
      </c>
      <c r="S62" s="168" t="s">
        <v>21</v>
      </c>
      <c r="T62" s="168" t="s">
        <v>21</v>
      </c>
      <c r="U62" s="168" t="s">
        <v>21</v>
      </c>
      <c r="V62" s="168" t="s">
        <v>1262</v>
      </c>
      <c r="W62" s="168" t="s">
        <v>21</v>
      </c>
      <c r="X62" s="168" t="s">
        <v>21</v>
      </c>
      <c r="Y62" s="168" t="s">
        <v>21</v>
      </c>
      <c r="Z62" s="168" t="s">
        <v>21</v>
      </c>
      <c r="AA62" s="168" t="s">
        <v>1259</v>
      </c>
      <c r="AB62" s="168" t="s">
        <v>1259</v>
      </c>
      <c r="AC62" s="168" t="s">
        <v>12671</v>
      </c>
      <c r="AD62" s="169">
        <v>-1.851851851851852E-10</v>
      </c>
      <c r="AE62" s="168" t="s">
        <v>1259</v>
      </c>
      <c r="AF62" s="169">
        <v>0</v>
      </c>
      <c r="AG62" s="169">
        <v>0</v>
      </c>
      <c r="AH62" s="169">
        <v>0</v>
      </c>
      <c r="AI62" s="168" t="s">
        <v>21</v>
      </c>
      <c r="AJ62"/>
    </row>
    <row r="63" spans="1:36" x14ac:dyDescent="0.25">
      <c r="A63" s="179" t="b">
        <f>IF(E63&lt;&gt;1,"",NOT(ISNA(VLOOKUP(P63,Mapping!$P:$P,1,FALSE))))</f>
        <v>0</v>
      </c>
      <c r="B63" s="180" t="str">
        <f t="shared" si="0"/>
        <v/>
      </c>
      <c r="E63" s="167">
        <v>1</v>
      </c>
      <c r="F63" s="170" t="s">
        <v>4</v>
      </c>
      <c r="G63" s="169">
        <v>74866.55</v>
      </c>
      <c r="H63" s="168" t="s">
        <v>6</v>
      </c>
      <c r="I63" s="168" t="s">
        <v>4</v>
      </c>
      <c r="J63" s="169">
        <v>0</v>
      </c>
      <c r="K63" s="169">
        <v>0</v>
      </c>
      <c r="L63" s="168" t="s">
        <v>17</v>
      </c>
      <c r="M63" s="168" t="s">
        <v>21</v>
      </c>
      <c r="N63" s="168" t="s">
        <v>1226</v>
      </c>
      <c r="O63" s="168" t="s">
        <v>21</v>
      </c>
      <c r="P63" s="168" t="s">
        <v>322</v>
      </c>
      <c r="Q63" s="168" t="s">
        <v>1262</v>
      </c>
      <c r="R63" s="168" t="s">
        <v>21</v>
      </c>
      <c r="S63" s="168" t="s">
        <v>21</v>
      </c>
      <c r="T63" s="168" t="s">
        <v>21</v>
      </c>
      <c r="U63" s="168" t="s">
        <v>21</v>
      </c>
      <c r="V63" s="168" t="s">
        <v>1262</v>
      </c>
      <c r="W63" s="168" t="s">
        <v>21</v>
      </c>
      <c r="X63" s="168" t="s">
        <v>21</v>
      </c>
      <c r="Y63" s="168" t="s">
        <v>21</v>
      </c>
      <c r="Z63" s="168" t="s">
        <v>21</v>
      </c>
      <c r="AA63" s="168" t="s">
        <v>1259</v>
      </c>
      <c r="AB63" s="168" t="s">
        <v>1259</v>
      </c>
      <c r="AC63" s="168" t="s">
        <v>10540</v>
      </c>
      <c r="AD63" s="169">
        <v>-1.851851851851852E-10</v>
      </c>
      <c r="AE63" s="168" t="s">
        <v>1259</v>
      </c>
      <c r="AF63" s="169">
        <v>0</v>
      </c>
      <c r="AG63" s="169">
        <v>0</v>
      </c>
      <c r="AH63" s="169">
        <v>0</v>
      </c>
      <c r="AI63" s="168" t="s">
        <v>21</v>
      </c>
      <c r="AJ63"/>
    </row>
    <row r="64" spans="1:36" x14ac:dyDescent="0.25">
      <c r="A64" s="179" t="b">
        <f>IF(E64&lt;&gt;1,"",NOT(ISNA(VLOOKUP(P64,Mapping!$P:$P,1,FALSE))))</f>
        <v>0</v>
      </c>
      <c r="B64" s="180" t="str">
        <f t="shared" si="0"/>
        <v/>
      </c>
      <c r="E64" s="167">
        <v>1</v>
      </c>
      <c r="F64" s="170" t="s">
        <v>4</v>
      </c>
      <c r="G64" s="169">
        <v>21576.639999999999</v>
      </c>
      <c r="H64" s="168" t="s">
        <v>6</v>
      </c>
      <c r="I64" s="168" t="s">
        <v>4</v>
      </c>
      <c r="J64" s="169">
        <v>0</v>
      </c>
      <c r="K64" s="169">
        <v>0</v>
      </c>
      <c r="L64" s="168" t="s">
        <v>17</v>
      </c>
      <c r="M64" s="168" t="s">
        <v>21</v>
      </c>
      <c r="N64" s="168" t="s">
        <v>1226</v>
      </c>
      <c r="O64" s="168" t="s">
        <v>21</v>
      </c>
      <c r="P64" s="168" t="s">
        <v>322</v>
      </c>
      <c r="Q64" s="168" t="s">
        <v>1262</v>
      </c>
      <c r="R64" s="168" t="s">
        <v>21</v>
      </c>
      <c r="S64" s="168" t="s">
        <v>21</v>
      </c>
      <c r="T64" s="168" t="s">
        <v>21</v>
      </c>
      <c r="U64" s="168" t="s">
        <v>21</v>
      </c>
      <c r="V64" s="168" t="s">
        <v>1262</v>
      </c>
      <c r="W64" s="168" t="s">
        <v>21</v>
      </c>
      <c r="X64" s="168" t="s">
        <v>21</v>
      </c>
      <c r="Y64" s="168" t="s">
        <v>21</v>
      </c>
      <c r="Z64" s="168" t="s">
        <v>21</v>
      </c>
      <c r="AA64" s="168" t="s">
        <v>1259</v>
      </c>
      <c r="AB64" s="168" t="s">
        <v>1259</v>
      </c>
      <c r="AC64" s="168" t="s">
        <v>12464</v>
      </c>
      <c r="AD64" s="169">
        <v>-1.851851851851852E-10</v>
      </c>
      <c r="AE64" s="168" t="s">
        <v>1259</v>
      </c>
      <c r="AF64" s="169">
        <v>0</v>
      </c>
      <c r="AG64" s="169">
        <v>0</v>
      </c>
      <c r="AH64" s="169">
        <v>0</v>
      </c>
      <c r="AI64" s="168" t="s">
        <v>21</v>
      </c>
      <c r="AJ64"/>
    </row>
    <row r="65" spans="1:36" x14ac:dyDescent="0.25">
      <c r="A65" s="179" t="b">
        <f>IF(E65&lt;&gt;1,"",NOT(ISNA(VLOOKUP(P65,Mapping!$P:$P,1,FALSE))))</f>
        <v>0</v>
      </c>
      <c r="B65" s="180" t="str">
        <f t="shared" si="0"/>
        <v/>
      </c>
      <c r="E65" s="167">
        <v>1</v>
      </c>
      <c r="F65" s="170" t="s">
        <v>4</v>
      </c>
      <c r="G65" s="169">
        <v>139725.07999999999</v>
      </c>
      <c r="H65" s="168" t="s">
        <v>6</v>
      </c>
      <c r="I65" s="168" t="s">
        <v>4</v>
      </c>
      <c r="J65" s="169">
        <v>0</v>
      </c>
      <c r="K65" s="169">
        <v>0</v>
      </c>
      <c r="L65" s="168" t="s">
        <v>17</v>
      </c>
      <c r="M65" s="168" t="s">
        <v>21</v>
      </c>
      <c r="N65" s="168" t="s">
        <v>1226</v>
      </c>
      <c r="O65" s="168" t="s">
        <v>21</v>
      </c>
      <c r="P65" s="168" t="s">
        <v>322</v>
      </c>
      <c r="Q65" s="168" t="s">
        <v>1262</v>
      </c>
      <c r="R65" s="168" t="s">
        <v>21</v>
      </c>
      <c r="S65" s="168" t="s">
        <v>21</v>
      </c>
      <c r="T65" s="168" t="s">
        <v>21</v>
      </c>
      <c r="U65" s="168" t="s">
        <v>21</v>
      </c>
      <c r="V65" s="168" t="s">
        <v>1262</v>
      </c>
      <c r="W65" s="168" t="s">
        <v>21</v>
      </c>
      <c r="X65" s="168" t="s">
        <v>21</v>
      </c>
      <c r="Y65" s="168" t="s">
        <v>21</v>
      </c>
      <c r="Z65" s="168" t="s">
        <v>21</v>
      </c>
      <c r="AA65" s="168" t="s">
        <v>1259</v>
      </c>
      <c r="AB65" s="168" t="s">
        <v>1259</v>
      </c>
      <c r="AC65" s="168" t="s">
        <v>12670</v>
      </c>
      <c r="AD65" s="169">
        <v>-1.851851851851852E-10</v>
      </c>
      <c r="AE65" s="168" t="s">
        <v>1259</v>
      </c>
      <c r="AF65" s="169">
        <v>0</v>
      </c>
      <c r="AG65" s="169">
        <v>0</v>
      </c>
      <c r="AH65" s="169">
        <v>0</v>
      </c>
      <c r="AI65" s="168" t="s">
        <v>21</v>
      </c>
      <c r="AJ65"/>
    </row>
    <row r="66" spans="1:36" x14ac:dyDescent="0.25">
      <c r="A66" s="179" t="b">
        <f>IF(E66&lt;&gt;1,"",NOT(ISNA(VLOOKUP(P66,Mapping!$P:$P,1,FALSE))))</f>
        <v>0</v>
      </c>
      <c r="B66" s="180" t="str">
        <f t="shared" si="0"/>
        <v/>
      </c>
      <c r="E66" s="167">
        <v>1</v>
      </c>
      <c r="F66" s="170" t="s">
        <v>4</v>
      </c>
      <c r="G66" s="169">
        <v>24281.25</v>
      </c>
      <c r="H66" s="168" t="s">
        <v>6</v>
      </c>
      <c r="I66" s="168" t="s">
        <v>4</v>
      </c>
      <c r="J66" s="169">
        <v>0</v>
      </c>
      <c r="K66" s="169">
        <v>0</v>
      </c>
      <c r="L66" s="168" t="s">
        <v>17</v>
      </c>
      <c r="M66" s="168" t="s">
        <v>21</v>
      </c>
      <c r="N66" s="168" t="s">
        <v>1226</v>
      </c>
      <c r="O66" s="168" t="s">
        <v>21</v>
      </c>
      <c r="P66" s="168" t="s">
        <v>322</v>
      </c>
      <c r="Q66" s="168" t="s">
        <v>1262</v>
      </c>
      <c r="R66" s="168" t="s">
        <v>21</v>
      </c>
      <c r="S66" s="168" t="s">
        <v>21</v>
      </c>
      <c r="T66" s="168" t="s">
        <v>21</v>
      </c>
      <c r="U66" s="168" t="s">
        <v>21</v>
      </c>
      <c r="V66" s="168" t="s">
        <v>1262</v>
      </c>
      <c r="W66" s="168" t="s">
        <v>21</v>
      </c>
      <c r="X66" s="168" t="s">
        <v>21</v>
      </c>
      <c r="Y66" s="168" t="s">
        <v>21</v>
      </c>
      <c r="Z66" s="168" t="s">
        <v>21</v>
      </c>
      <c r="AA66" s="168" t="s">
        <v>1259</v>
      </c>
      <c r="AB66" s="168" t="s">
        <v>1259</v>
      </c>
      <c r="AC66" s="168" t="s">
        <v>10541</v>
      </c>
      <c r="AD66" s="169">
        <v>-1.851851851851852E-10</v>
      </c>
      <c r="AE66" s="168" t="s">
        <v>1259</v>
      </c>
      <c r="AF66" s="169">
        <v>0</v>
      </c>
      <c r="AG66" s="169">
        <v>0</v>
      </c>
      <c r="AH66" s="169">
        <v>0</v>
      </c>
      <c r="AI66" s="168" t="s">
        <v>21</v>
      </c>
      <c r="AJ66"/>
    </row>
    <row r="67" spans="1:36" x14ac:dyDescent="0.25">
      <c r="A67" s="179" t="b">
        <f>IF(E67&lt;&gt;1,"",NOT(ISNA(VLOOKUP(P67,Mapping!$P:$P,1,FALSE))))</f>
        <v>0</v>
      </c>
      <c r="B67" s="180" t="str">
        <f t="shared" si="0"/>
        <v/>
      </c>
      <c r="E67" s="167">
        <v>1</v>
      </c>
      <c r="F67" s="170" t="s">
        <v>4</v>
      </c>
      <c r="G67" s="169">
        <v>5942.04</v>
      </c>
      <c r="H67" s="168" t="s">
        <v>6</v>
      </c>
      <c r="I67" s="168" t="s">
        <v>4</v>
      </c>
      <c r="J67" s="169">
        <v>0</v>
      </c>
      <c r="K67" s="169">
        <v>0</v>
      </c>
      <c r="L67" s="168" t="s">
        <v>17</v>
      </c>
      <c r="M67" s="168" t="s">
        <v>21</v>
      </c>
      <c r="N67" s="168" t="s">
        <v>1226</v>
      </c>
      <c r="O67" s="168" t="s">
        <v>21</v>
      </c>
      <c r="P67" s="168" t="s">
        <v>322</v>
      </c>
      <c r="Q67" s="168" t="s">
        <v>1262</v>
      </c>
      <c r="R67" s="168" t="s">
        <v>21</v>
      </c>
      <c r="S67" s="168" t="s">
        <v>21</v>
      </c>
      <c r="T67" s="168" t="s">
        <v>21</v>
      </c>
      <c r="U67" s="168" t="s">
        <v>21</v>
      </c>
      <c r="V67" s="168" t="s">
        <v>1262</v>
      </c>
      <c r="W67" s="168" t="s">
        <v>21</v>
      </c>
      <c r="X67" s="168" t="s">
        <v>21</v>
      </c>
      <c r="Y67" s="168" t="s">
        <v>21</v>
      </c>
      <c r="Z67" s="168" t="s">
        <v>21</v>
      </c>
      <c r="AA67" s="168" t="s">
        <v>1259</v>
      </c>
      <c r="AB67" s="168" t="s">
        <v>1259</v>
      </c>
      <c r="AC67" s="168" t="s">
        <v>12669</v>
      </c>
      <c r="AD67" s="169">
        <v>-1.851851851851852E-10</v>
      </c>
      <c r="AE67" s="168" t="s">
        <v>1259</v>
      </c>
      <c r="AF67" s="169">
        <v>0</v>
      </c>
      <c r="AG67" s="169">
        <v>0</v>
      </c>
      <c r="AH67" s="169">
        <v>0</v>
      </c>
      <c r="AI67" s="168" t="s">
        <v>21</v>
      </c>
      <c r="AJ67"/>
    </row>
    <row r="68" spans="1:36" x14ac:dyDescent="0.25">
      <c r="A68" s="179" t="b">
        <f>IF(E68&lt;&gt;1,"",NOT(ISNA(VLOOKUP(P68,Mapping!$P:$P,1,FALSE))))</f>
        <v>0</v>
      </c>
      <c r="B68" s="180" t="str">
        <f t="shared" si="0"/>
        <v/>
      </c>
      <c r="E68" s="167">
        <v>1</v>
      </c>
      <c r="F68" s="170" t="s">
        <v>4</v>
      </c>
      <c r="G68" s="169">
        <v>623571.88</v>
      </c>
      <c r="H68" s="168" t="s">
        <v>6</v>
      </c>
      <c r="I68" s="168" t="s">
        <v>4</v>
      </c>
      <c r="J68" s="169">
        <v>0</v>
      </c>
      <c r="K68" s="169">
        <v>0</v>
      </c>
      <c r="L68" s="168" t="s">
        <v>17</v>
      </c>
      <c r="M68" s="168" t="s">
        <v>21</v>
      </c>
      <c r="N68" s="168" t="s">
        <v>1226</v>
      </c>
      <c r="O68" s="168" t="s">
        <v>21</v>
      </c>
      <c r="P68" s="168" t="s">
        <v>322</v>
      </c>
      <c r="Q68" s="168" t="s">
        <v>1262</v>
      </c>
      <c r="R68" s="168" t="s">
        <v>21</v>
      </c>
      <c r="S68" s="168" t="s">
        <v>21</v>
      </c>
      <c r="T68" s="168" t="s">
        <v>21</v>
      </c>
      <c r="U68" s="168" t="s">
        <v>21</v>
      </c>
      <c r="V68" s="168" t="s">
        <v>1262</v>
      </c>
      <c r="W68" s="168" t="s">
        <v>21</v>
      </c>
      <c r="X68" s="168" t="s">
        <v>21</v>
      </c>
      <c r="Y68" s="168" t="s">
        <v>21</v>
      </c>
      <c r="Z68" s="168" t="s">
        <v>21</v>
      </c>
      <c r="AA68" s="168" t="s">
        <v>1259</v>
      </c>
      <c r="AB68" s="168" t="s">
        <v>1259</v>
      </c>
      <c r="AC68" s="168" t="s">
        <v>12888</v>
      </c>
      <c r="AD68" s="169">
        <v>-1.851851851851852E-10</v>
      </c>
      <c r="AE68" s="168" t="s">
        <v>1259</v>
      </c>
      <c r="AF68" s="169">
        <v>0</v>
      </c>
      <c r="AG68" s="169">
        <v>0</v>
      </c>
      <c r="AH68" s="169">
        <v>0</v>
      </c>
      <c r="AI68" s="168" t="s">
        <v>21</v>
      </c>
      <c r="AJ68"/>
    </row>
    <row r="69" spans="1:36" x14ac:dyDescent="0.25">
      <c r="A69" s="179" t="b">
        <f>IF(E69&lt;&gt;1,"",NOT(ISNA(VLOOKUP(P69,Mapping!$P:$P,1,FALSE))))</f>
        <v>1</v>
      </c>
      <c r="B69" s="180" t="str">
        <f t="shared" si="0"/>
        <v/>
      </c>
      <c r="E69" s="167">
        <v>1</v>
      </c>
      <c r="F69" s="170" t="s">
        <v>4</v>
      </c>
      <c r="G69" s="169">
        <v>38280</v>
      </c>
      <c r="H69" s="168" t="s">
        <v>6</v>
      </c>
      <c r="I69" s="168" t="s">
        <v>4</v>
      </c>
      <c r="J69" s="169">
        <v>0</v>
      </c>
      <c r="K69" s="169">
        <v>0</v>
      </c>
      <c r="L69" s="168" t="s">
        <v>17</v>
      </c>
      <c r="M69" s="168" t="s">
        <v>21</v>
      </c>
      <c r="N69" s="168" t="s">
        <v>1226</v>
      </c>
      <c r="O69" s="168" t="s">
        <v>21</v>
      </c>
      <c r="P69" s="168" t="s">
        <v>174</v>
      </c>
      <c r="Q69" s="168" t="s">
        <v>202</v>
      </c>
      <c r="R69" s="168" t="s">
        <v>21</v>
      </c>
      <c r="S69" s="168" t="s">
        <v>21</v>
      </c>
      <c r="T69" s="168" t="s">
        <v>21</v>
      </c>
      <c r="U69" s="168" t="s">
        <v>21</v>
      </c>
      <c r="V69" s="168" t="s">
        <v>202</v>
      </c>
      <c r="W69" s="168" t="s">
        <v>21</v>
      </c>
      <c r="X69" s="168" t="s">
        <v>21</v>
      </c>
      <c r="Y69" s="168" t="s">
        <v>21</v>
      </c>
      <c r="Z69" s="168" t="s">
        <v>21</v>
      </c>
      <c r="AA69" s="168" t="s">
        <v>1259</v>
      </c>
      <c r="AB69" s="168" t="s">
        <v>1259</v>
      </c>
      <c r="AC69" s="168" t="s">
        <v>12889</v>
      </c>
      <c r="AD69" s="169">
        <v>-1.851851851851852E-10</v>
      </c>
      <c r="AE69" s="168" t="s">
        <v>1259</v>
      </c>
      <c r="AF69" s="169">
        <v>0</v>
      </c>
      <c r="AG69" s="169">
        <v>0</v>
      </c>
      <c r="AH69" s="169">
        <v>0</v>
      </c>
      <c r="AI69" s="168" t="s">
        <v>21</v>
      </c>
      <c r="AJ69"/>
    </row>
    <row r="70" spans="1:36" x14ac:dyDescent="0.25">
      <c r="A70" s="179" t="b">
        <f>IF(E70&lt;&gt;1,"",NOT(ISNA(VLOOKUP(P70,Mapping!$P:$P,1,FALSE))))</f>
        <v>1</v>
      </c>
      <c r="B70" s="180" t="str">
        <f t="shared" si="0"/>
        <v/>
      </c>
      <c r="E70" s="167">
        <v>1</v>
      </c>
      <c r="F70" s="170" t="s">
        <v>4</v>
      </c>
      <c r="G70" s="169">
        <v>3867463.41</v>
      </c>
      <c r="H70" s="168" t="s">
        <v>6</v>
      </c>
      <c r="I70" s="168" t="s">
        <v>4</v>
      </c>
      <c r="J70" s="169">
        <v>0</v>
      </c>
      <c r="K70" s="169">
        <v>0</v>
      </c>
      <c r="L70" s="168" t="s">
        <v>17</v>
      </c>
      <c r="M70" s="168" t="s">
        <v>21</v>
      </c>
      <c r="N70" s="168" t="s">
        <v>1226</v>
      </c>
      <c r="O70" s="168" t="s">
        <v>21</v>
      </c>
      <c r="P70" s="168" t="s">
        <v>174</v>
      </c>
      <c r="Q70" s="168" t="s">
        <v>202</v>
      </c>
      <c r="R70" s="168" t="s">
        <v>21</v>
      </c>
      <c r="S70" s="168" t="s">
        <v>21</v>
      </c>
      <c r="T70" s="168" t="s">
        <v>21</v>
      </c>
      <c r="U70" s="168" t="s">
        <v>21</v>
      </c>
      <c r="V70" s="168" t="s">
        <v>202</v>
      </c>
      <c r="W70" s="168" t="s">
        <v>21</v>
      </c>
      <c r="X70" s="168" t="s">
        <v>21</v>
      </c>
      <c r="Y70" s="168" t="s">
        <v>21</v>
      </c>
      <c r="Z70" s="168" t="s">
        <v>21</v>
      </c>
      <c r="AA70" s="168" t="s">
        <v>1259</v>
      </c>
      <c r="AB70" s="168" t="s">
        <v>1259</v>
      </c>
      <c r="AC70" s="168" t="s">
        <v>12890</v>
      </c>
      <c r="AD70" s="169">
        <v>-1.851851851851852E-10</v>
      </c>
      <c r="AE70" s="168" t="s">
        <v>1259</v>
      </c>
      <c r="AF70" s="169">
        <v>0</v>
      </c>
      <c r="AG70" s="169">
        <v>0</v>
      </c>
      <c r="AH70" s="169">
        <v>0</v>
      </c>
      <c r="AI70" s="168" t="s">
        <v>21</v>
      </c>
      <c r="AJ70"/>
    </row>
    <row r="71" spans="1:36" x14ac:dyDescent="0.25">
      <c r="A71" s="179" t="b">
        <f>IF(E71&lt;&gt;1,"",NOT(ISNA(VLOOKUP(P71,Mapping!$P:$P,1,FALSE))))</f>
        <v>1</v>
      </c>
      <c r="B71" s="180" t="str">
        <f t="shared" si="0"/>
        <v/>
      </c>
      <c r="E71" s="167">
        <v>1</v>
      </c>
      <c r="F71" s="170" t="s">
        <v>4</v>
      </c>
      <c r="G71" s="169">
        <v>0.01</v>
      </c>
      <c r="H71" s="168" t="s">
        <v>6</v>
      </c>
      <c r="I71" s="168" t="s">
        <v>4</v>
      </c>
      <c r="J71" s="169">
        <v>0</v>
      </c>
      <c r="K71" s="169">
        <v>0</v>
      </c>
      <c r="L71" s="168" t="s">
        <v>17</v>
      </c>
      <c r="M71" s="168" t="s">
        <v>21</v>
      </c>
      <c r="N71" s="168" t="s">
        <v>1226</v>
      </c>
      <c r="O71" s="168" t="s">
        <v>21</v>
      </c>
      <c r="P71" s="168" t="s">
        <v>174</v>
      </c>
      <c r="Q71" s="168" t="s">
        <v>202</v>
      </c>
      <c r="R71" s="168" t="s">
        <v>21</v>
      </c>
      <c r="S71" s="168" t="s">
        <v>21</v>
      </c>
      <c r="T71" s="168" t="s">
        <v>21</v>
      </c>
      <c r="U71" s="168" t="s">
        <v>21</v>
      </c>
      <c r="V71" s="168" t="s">
        <v>202</v>
      </c>
      <c r="W71" s="168" t="s">
        <v>21</v>
      </c>
      <c r="X71" s="168" t="s">
        <v>21</v>
      </c>
      <c r="Y71" s="168" t="s">
        <v>21</v>
      </c>
      <c r="Z71" s="168" t="s">
        <v>21</v>
      </c>
      <c r="AA71" s="168" t="s">
        <v>1259</v>
      </c>
      <c r="AB71" s="168" t="s">
        <v>1259</v>
      </c>
      <c r="AC71" s="168" t="s">
        <v>2417</v>
      </c>
      <c r="AD71" s="169">
        <v>-1.851851851851852E-10</v>
      </c>
      <c r="AE71" s="168" t="s">
        <v>1259</v>
      </c>
      <c r="AF71" s="169">
        <v>0</v>
      </c>
      <c r="AG71" s="169">
        <v>0</v>
      </c>
      <c r="AH71" s="169">
        <v>0</v>
      </c>
      <c r="AI71" s="168" t="s">
        <v>21</v>
      </c>
      <c r="AJ71"/>
    </row>
    <row r="72" spans="1:36" x14ac:dyDescent="0.25">
      <c r="A72" s="179" t="b">
        <f>IF(E72&lt;&gt;1,"",NOT(ISNA(VLOOKUP(P72,Mapping!$P:$P,1,FALSE))))</f>
        <v>1</v>
      </c>
      <c r="B72" s="180" t="str">
        <f t="shared" si="0"/>
        <v/>
      </c>
      <c r="E72" s="167">
        <v>1</v>
      </c>
      <c r="F72" s="170" t="s">
        <v>4</v>
      </c>
      <c r="G72" s="169">
        <v>178694.93</v>
      </c>
      <c r="H72" s="168" t="s">
        <v>6</v>
      </c>
      <c r="I72" s="168" t="s">
        <v>4</v>
      </c>
      <c r="J72" s="169">
        <v>0</v>
      </c>
      <c r="K72" s="169">
        <v>0</v>
      </c>
      <c r="L72" s="168" t="s">
        <v>17</v>
      </c>
      <c r="M72" s="168" t="s">
        <v>21</v>
      </c>
      <c r="N72" s="168" t="s">
        <v>1226</v>
      </c>
      <c r="O72" s="168" t="s">
        <v>21</v>
      </c>
      <c r="P72" s="168" t="s">
        <v>174</v>
      </c>
      <c r="Q72" s="168" t="s">
        <v>202</v>
      </c>
      <c r="R72" s="168" t="s">
        <v>21</v>
      </c>
      <c r="S72" s="168" t="s">
        <v>21</v>
      </c>
      <c r="T72" s="168" t="s">
        <v>21</v>
      </c>
      <c r="U72" s="168" t="s">
        <v>21</v>
      </c>
      <c r="V72" s="168" t="s">
        <v>202</v>
      </c>
      <c r="W72" s="168" t="s">
        <v>21</v>
      </c>
      <c r="X72" s="168" t="s">
        <v>21</v>
      </c>
      <c r="Y72" s="168" t="s">
        <v>21</v>
      </c>
      <c r="Z72" s="168" t="s">
        <v>21</v>
      </c>
      <c r="AA72" s="168" t="s">
        <v>1259</v>
      </c>
      <c r="AB72" s="168" t="s">
        <v>1259</v>
      </c>
      <c r="AC72" s="168" t="s">
        <v>12672</v>
      </c>
      <c r="AD72" s="169">
        <v>-1.851851851851852E-10</v>
      </c>
      <c r="AE72" s="168" t="s">
        <v>1259</v>
      </c>
      <c r="AF72" s="169">
        <v>0</v>
      </c>
      <c r="AG72" s="169">
        <v>0</v>
      </c>
      <c r="AH72" s="169">
        <v>0</v>
      </c>
      <c r="AI72" s="168" t="s">
        <v>21</v>
      </c>
      <c r="AJ72"/>
    </row>
    <row r="73" spans="1:36" x14ac:dyDescent="0.25">
      <c r="A73" s="179" t="b">
        <f>IF(E73&lt;&gt;1,"",NOT(ISNA(VLOOKUP(P73,Mapping!$P:$P,1,FALSE))))</f>
        <v>1</v>
      </c>
      <c r="B73" s="180" t="str">
        <f t="shared" si="0"/>
        <v/>
      </c>
      <c r="E73" s="167">
        <v>1</v>
      </c>
      <c r="F73" s="170" t="s">
        <v>4</v>
      </c>
      <c r="G73" s="169">
        <v>125359.02</v>
      </c>
      <c r="H73" s="168" t="s">
        <v>6</v>
      </c>
      <c r="I73" s="168" t="s">
        <v>4</v>
      </c>
      <c r="J73" s="169">
        <v>0</v>
      </c>
      <c r="K73" s="169">
        <v>0</v>
      </c>
      <c r="L73" s="168" t="s">
        <v>17</v>
      </c>
      <c r="M73" s="168" t="s">
        <v>21</v>
      </c>
      <c r="N73" s="168" t="s">
        <v>1226</v>
      </c>
      <c r="O73" s="168" t="s">
        <v>21</v>
      </c>
      <c r="P73" s="168" t="s">
        <v>174</v>
      </c>
      <c r="Q73" s="168" t="s">
        <v>202</v>
      </c>
      <c r="R73" s="168" t="s">
        <v>21</v>
      </c>
      <c r="S73" s="168" t="s">
        <v>21</v>
      </c>
      <c r="T73" s="168" t="s">
        <v>21</v>
      </c>
      <c r="U73" s="168" t="s">
        <v>21</v>
      </c>
      <c r="V73" s="168" t="s">
        <v>202</v>
      </c>
      <c r="W73" s="168" t="s">
        <v>21</v>
      </c>
      <c r="X73" s="168" t="s">
        <v>21</v>
      </c>
      <c r="Y73" s="168" t="s">
        <v>21</v>
      </c>
      <c r="Z73" s="168" t="s">
        <v>21</v>
      </c>
      <c r="AA73" s="168" t="s">
        <v>1259</v>
      </c>
      <c r="AB73" s="168" t="s">
        <v>1259</v>
      </c>
      <c r="AC73" s="168" t="s">
        <v>10544</v>
      </c>
      <c r="AD73" s="169">
        <v>-1.851851851851852E-10</v>
      </c>
      <c r="AE73" s="168" t="s">
        <v>1259</v>
      </c>
      <c r="AF73" s="169">
        <v>0</v>
      </c>
      <c r="AG73" s="169">
        <v>0</v>
      </c>
      <c r="AH73" s="169">
        <v>0</v>
      </c>
      <c r="AI73" s="168" t="s">
        <v>21</v>
      </c>
      <c r="AJ73"/>
    </row>
    <row r="74" spans="1:36" x14ac:dyDescent="0.25">
      <c r="A74" s="179" t="b">
        <f>IF(E74&lt;&gt;1,"",NOT(ISNA(VLOOKUP(P74,Mapping!$P:$P,1,FALSE))))</f>
        <v>1</v>
      </c>
      <c r="B74" s="180" t="str">
        <f t="shared" si="0"/>
        <v/>
      </c>
      <c r="E74" s="167">
        <v>1</v>
      </c>
      <c r="F74" s="170" t="s">
        <v>4</v>
      </c>
      <c r="G74" s="169">
        <v>144518.9</v>
      </c>
      <c r="H74" s="168" t="s">
        <v>6</v>
      </c>
      <c r="I74" s="168" t="s">
        <v>4</v>
      </c>
      <c r="J74" s="169">
        <v>0</v>
      </c>
      <c r="K74" s="169">
        <v>0</v>
      </c>
      <c r="L74" s="168" t="s">
        <v>17</v>
      </c>
      <c r="M74" s="168" t="s">
        <v>21</v>
      </c>
      <c r="N74" s="168" t="s">
        <v>1226</v>
      </c>
      <c r="O74" s="168" t="s">
        <v>21</v>
      </c>
      <c r="P74" s="168" t="s">
        <v>174</v>
      </c>
      <c r="Q74" s="168" t="s">
        <v>202</v>
      </c>
      <c r="R74" s="168" t="s">
        <v>21</v>
      </c>
      <c r="S74" s="168" t="s">
        <v>21</v>
      </c>
      <c r="T74" s="168" t="s">
        <v>21</v>
      </c>
      <c r="U74" s="168" t="s">
        <v>21</v>
      </c>
      <c r="V74" s="168" t="s">
        <v>202</v>
      </c>
      <c r="W74" s="168" t="s">
        <v>21</v>
      </c>
      <c r="X74" s="168" t="s">
        <v>21</v>
      </c>
      <c r="Y74" s="168" t="s">
        <v>21</v>
      </c>
      <c r="Z74" s="168" t="s">
        <v>21</v>
      </c>
      <c r="AA74" s="168" t="s">
        <v>1259</v>
      </c>
      <c r="AB74" s="168" t="s">
        <v>1259</v>
      </c>
      <c r="AC74" s="168" t="s">
        <v>10543</v>
      </c>
      <c r="AD74" s="169">
        <v>-1.851851851851852E-10</v>
      </c>
      <c r="AE74" s="168" t="s">
        <v>1259</v>
      </c>
      <c r="AF74" s="169">
        <v>0</v>
      </c>
      <c r="AG74" s="169">
        <v>0</v>
      </c>
      <c r="AH74" s="169">
        <v>0</v>
      </c>
      <c r="AI74" s="168" t="s">
        <v>21</v>
      </c>
      <c r="AJ74"/>
    </row>
    <row r="75" spans="1:36" x14ac:dyDescent="0.25">
      <c r="A75" s="179" t="b">
        <f>IF(E75&lt;&gt;1,"",NOT(ISNA(VLOOKUP(P75,Mapping!$P:$P,1,FALSE))))</f>
        <v>1</v>
      </c>
      <c r="B75" s="180" t="str">
        <f t="shared" si="0"/>
        <v/>
      </c>
      <c r="E75" s="167">
        <v>1</v>
      </c>
      <c r="F75" s="170" t="s">
        <v>4</v>
      </c>
      <c r="G75" s="169">
        <v>8165</v>
      </c>
      <c r="H75" s="168" t="s">
        <v>6</v>
      </c>
      <c r="I75" s="168" t="s">
        <v>4</v>
      </c>
      <c r="J75" s="169">
        <v>0</v>
      </c>
      <c r="K75" s="169">
        <v>0</v>
      </c>
      <c r="L75" s="168" t="s">
        <v>17</v>
      </c>
      <c r="M75" s="168" t="s">
        <v>21</v>
      </c>
      <c r="N75" s="168" t="s">
        <v>1226</v>
      </c>
      <c r="O75" s="168" t="s">
        <v>21</v>
      </c>
      <c r="P75" s="168" t="s">
        <v>174</v>
      </c>
      <c r="Q75" s="168" t="s">
        <v>202</v>
      </c>
      <c r="R75" s="168" t="s">
        <v>21</v>
      </c>
      <c r="S75" s="168" t="s">
        <v>21</v>
      </c>
      <c r="T75" s="168" t="s">
        <v>21</v>
      </c>
      <c r="U75" s="168" t="s">
        <v>21</v>
      </c>
      <c r="V75" s="168" t="s">
        <v>202</v>
      </c>
      <c r="W75" s="168" t="s">
        <v>21</v>
      </c>
      <c r="X75" s="168" t="s">
        <v>21</v>
      </c>
      <c r="Y75" s="168" t="s">
        <v>21</v>
      </c>
      <c r="Z75" s="168" t="s">
        <v>21</v>
      </c>
      <c r="AA75" s="168" t="s">
        <v>1259</v>
      </c>
      <c r="AB75" s="168" t="s">
        <v>1259</v>
      </c>
      <c r="AC75" s="168" t="s">
        <v>12673</v>
      </c>
      <c r="AD75" s="169">
        <v>-1.851851851851852E-10</v>
      </c>
      <c r="AE75" s="168" t="s">
        <v>1259</v>
      </c>
      <c r="AF75" s="169">
        <v>0</v>
      </c>
      <c r="AG75" s="169">
        <v>0</v>
      </c>
      <c r="AH75" s="169">
        <v>0</v>
      </c>
      <c r="AI75" s="168" t="s">
        <v>21</v>
      </c>
      <c r="AJ75"/>
    </row>
    <row r="76" spans="1:36" x14ac:dyDescent="0.25">
      <c r="A76" s="179" t="b">
        <f>IF(E76&lt;&gt;1,"",NOT(ISNA(VLOOKUP(P76,Mapping!$P:$P,1,FALSE))))</f>
        <v>1</v>
      </c>
      <c r="B76" s="180" t="str">
        <f t="shared" si="0"/>
        <v/>
      </c>
      <c r="E76" s="167">
        <v>1</v>
      </c>
      <c r="F76" s="170" t="s">
        <v>4</v>
      </c>
      <c r="G76" s="169">
        <v>436064.07</v>
      </c>
      <c r="H76" s="168" t="s">
        <v>6</v>
      </c>
      <c r="I76" s="168" t="s">
        <v>4</v>
      </c>
      <c r="J76" s="169">
        <v>0</v>
      </c>
      <c r="K76" s="169">
        <v>0</v>
      </c>
      <c r="L76" s="168" t="s">
        <v>17</v>
      </c>
      <c r="M76" s="168" t="s">
        <v>21</v>
      </c>
      <c r="N76" s="168" t="s">
        <v>1226</v>
      </c>
      <c r="O76" s="168" t="s">
        <v>21</v>
      </c>
      <c r="P76" s="168" t="s">
        <v>174</v>
      </c>
      <c r="Q76" s="168" t="s">
        <v>202</v>
      </c>
      <c r="R76" s="168" t="s">
        <v>21</v>
      </c>
      <c r="S76" s="168" t="s">
        <v>21</v>
      </c>
      <c r="T76" s="168" t="s">
        <v>21</v>
      </c>
      <c r="U76" s="168" t="s">
        <v>21</v>
      </c>
      <c r="V76" s="168" t="s">
        <v>202</v>
      </c>
      <c r="W76" s="168" t="s">
        <v>21</v>
      </c>
      <c r="X76" s="168" t="s">
        <v>21</v>
      </c>
      <c r="Y76" s="168" t="s">
        <v>21</v>
      </c>
      <c r="Z76" s="168" t="s">
        <v>21</v>
      </c>
      <c r="AA76" s="168" t="s">
        <v>1259</v>
      </c>
      <c r="AB76" s="168" t="s">
        <v>1259</v>
      </c>
      <c r="AC76" s="168" t="s">
        <v>12891</v>
      </c>
      <c r="AD76" s="169">
        <v>-1.851851851851852E-10</v>
      </c>
      <c r="AE76" s="168" t="s">
        <v>1259</v>
      </c>
      <c r="AF76" s="169">
        <v>0</v>
      </c>
      <c r="AG76" s="169">
        <v>0</v>
      </c>
      <c r="AH76" s="169">
        <v>0</v>
      </c>
      <c r="AI76" s="168" t="s">
        <v>21</v>
      </c>
      <c r="AJ76"/>
    </row>
    <row r="77" spans="1:36" x14ac:dyDescent="0.25">
      <c r="A77" s="179" t="b">
        <f>IF(E77&lt;&gt;1,"",NOT(ISNA(VLOOKUP(P77,Mapping!$P:$P,1,FALSE))))</f>
        <v>0</v>
      </c>
      <c r="B77" s="180" t="str">
        <f t="shared" si="0"/>
        <v/>
      </c>
      <c r="E77" s="167">
        <v>1</v>
      </c>
      <c r="F77" s="170" t="s">
        <v>4</v>
      </c>
      <c r="G77" s="169">
        <v>7913.35</v>
      </c>
      <c r="H77" s="168" t="s">
        <v>6</v>
      </c>
      <c r="I77" s="168" t="s">
        <v>4</v>
      </c>
      <c r="J77" s="169">
        <v>0</v>
      </c>
      <c r="K77" s="169">
        <v>0</v>
      </c>
      <c r="L77" s="168" t="s">
        <v>17</v>
      </c>
      <c r="M77" s="168" t="s">
        <v>21</v>
      </c>
      <c r="N77" s="168" t="s">
        <v>1226</v>
      </c>
      <c r="O77" s="168" t="s">
        <v>21</v>
      </c>
      <c r="P77" s="168" t="s">
        <v>343</v>
      </c>
      <c r="Q77" s="168" t="s">
        <v>1263</v>
      </c>
      <c r="R77" s="168" t="s">
        <v>21</v>
      </c>
      <c r="S77" s="168" t="s">
        <v>21</v>
      </c>
      <c r="T77" s="168" t="s">
        <v>21</v>
      </c>
      <c r="U77" s="168" t="s">
        <v>21</v>
      </c>
      <c r="V77" s="168" t="s">
        <v>1263</v>
      </c>
      <c r="W77" s="168" t="s">
        <v>21</v>
      </c>
      <c r="X77" s="168" t="s">
        <v>21</v>
      </c>
      <c r="Y77" s="168" t="s">
        <v>21</v>
      </c>
      <c r="Z77" s="168" t="s">
        <v>21</v>
      </c>
      <c r="AA77" s="168" t="s">
        <v>1259</v>
      </c>
      <c r="AB77" s="168" t="s">
        <v>1259</v>
      </c>
      <c r="AC77" s="168" t="s">
        <v>2418</v>
      </c>
      <c r="AD77" s="169">
        <v>-1.851851851851852E-10</v>
      </c>
      <c r="AE77" s="168" t="s">
        <v>1259</v>
      </c>
      <c r="AF77" s="169">
        <v>0</v>
      </c>
      <c r="AG77" s="169">
        <v>0</v>
      </c>
      <c r="AH77" s="169">
        <v>0</v>
      </c>
      <c r="AI77" s="168" t="s">
        <v>21</v>
      </c>
      <c r="AJ77"/>
    </row>
    <row r="78" spans="1:36" x14ac:dyDescent="0.25">
      <c r="A78" s="179" t="b">
        <f>IF(E78&lt;&gt;1,"",NOT(ISNA(VLOOKUP(P78,Mapping!$P:$P,1,FALSE))))</f>
        <v>0</v>
      </c>
      <c r="B78" s="180" t="str">
        <f t="shared" si="0"/>
        <v/>
      </c>
      <c r="E78" s="167">
        <v>1</v>
      </c>
      <c r="F78" s="170" t="s">
        <v>4</v>
      </c>
      <c r="G78" s="169">
        <v>0.01</v>
      </c>
      <c r="H78" s="168" t="s">
        <v>6</v>
      </c>
      <c r="I78" s="168" t="s">
        <v>4</v>
      </c>
      <c r="J78" s="169">
        <v>0</v>
      </c>
      <c r="K78" s="169">
        <v>0</v>
      </c>
      <c r="L78" s="168" t="s">
        <v>17</v>
      </c>
      <c r="M78" s="168" t="s">
        <v>21</v>
      </c>
      <c r="N78" s="168" t="s">
        <v>1226</v>
      </c>
      <c r="O78" s="168" t="s">
        <v>21</v>
      </c>
      <c r="P78" s="168" t="s">
        <v>343</v>
      </c>
      <c r="Q78" s="168" t="s">
        <v>1263</v>
      </c>
      <c r="R78" s="168" t="s">
        <v>21</v>
      </c>
      <c r="S78" s="168" t="s">
        <v>21</v>
      </c>
      <c r="T78" s="168" t="s">
        <v>21</v>
      </c>
      <c r="U78" s="168" t="s">
        <v>21</v>
      </c>
      <c r="V78" s="168" t="s">
        <v>1263</v>
      </c>
      <c r="W78" s="168" t="s">
        <v>21</v>
      </c>
      <c r="X78" s="168" t="s">
        <v>21</v>
      </c>
      <c r="Y78" s="168" t="s">
        <v>21</v>
      </c>
      <c r="Z78" s="168" t="s">
        <v>21</v>
      </c>
      <c r="AA78" s="168" t="s">
        <v>1259</v>
      </c>
      <c r="AB78" s="168" t="s">
        <v>1259</v>
      </c>
      <c r="AC78" s="168" t="s">
        <v>2417</v>
      </c>
      <c r="AD78" s="169">
        <v>-1.851851851851852E-10</v>
      </c>
      <c r="AE78" s="168" t="s">
        <v>1259</v>
      </c>
      <c r="AF78" s="169">
        <v>0</v>
      </c>
      <c r="AG78" s="169">
        <v>0</v>
      </c>
      <c r="AH78" s="169">
        <v>0</v>
      </c>
      <c r="AI78" s="168" t="s">
        <v>21</v>
      </c>
      <c r="AJ78"/>
    </row>
    <row r="79" spans="1:36" x14ac:dyDescent="0.25">
      <c r="A79" s="179" t="b">
        <f>IF(E79&lt;&gt;1,"",NOT(ISNA(VLOOKUP(P79,Mapping!$P:$P,1,FALSE))))</f>
        <v>1</v>
      </c>
      <c r="B79" s="180" t="str">
        <f t="shared" si="0"/>
        <v/>
      </c>
      <c r="E79" s="167">
        <v>1</v>
      </c>
      <c r="F79" s="170" t="s">
        <v>4</v>
      </c>
      <c r="G79" s="169">
        <v>0.01</v>
      </c>
      <c r="H79" s="168" t="s">
        <v>6</v>
      </c>
      <c r="I79" s="168" t="s">
        <v>4</v>
      </c>
      <c r="J79" s="169">
        <v>0</v>
      </c>
      <c r="K79" s="169">
        <v>0</v>
      </c>
      <c r="L79" s="168" t="s">
        <v>17</v>
      </c>
      <c r="M79" s="168" t="s">
        <v>21</v>
      </c>
      <c r="N79" s="168" t="s">
        <v>1226</v>
      </c>
      <c r="O79" s="168" t="s">
        <v>21</v>
      </c>
      <c r="P79" s="168" t="s">
        <v>176</v>
      </c>
      <c r="Q79" s="168" t="s">
        <v>225</v>
      </c>
      <c r="R79" s="168" t="s">
        <v>21</v>
      </c>
      <c r="S79" s="168" t="s">
        <v>21</v>
      </c>
      <c r="T79" s="168" t="s">
        <v>21</v>
      </c>
      <c r="U79" s="168" t="s">
        <v>21</v>
      </c>
      <c r="V79" s="168" t="s">
        <v>225</v>
      </c>
      <c r="W79" s="168" t="s">
        <v>21</v>
      </c>
      <c r="X79" s="168" t="s">
        <v>21</v>
      </c>
      <c r="Y79" s="168" t="s">
        <v>21</v>
      </c>
      <c r="Z79" s="168" t="s">
        <v>21</v>
      </c>
      <c r="AA79" s="168" t="s">
        <v>1259</v>
      </c>
      <c r="AB79" s="168" t="s">
        <v>1259</v>
      </c>
      <c r="AC79" s="168" t="s">
        <v>2417</v>
      </c>
      <c r="AD79" s="169">
        <v>-1.851851851851852E-10</v>
      </c>
      <c r="AE79" s="168" t="s">
        <v>1259</v>
      </c>
      <c r="AF79" s="169">
        <v>0</v>
      </c>
      <c r="AG79" s="169">
        <v>0</v>
      </c>
      <c r="AH79" s="169">
        <v>0</v>
      </c>
      <c r="AI79" s="168" t="s">
        <v>21</v>
      </c>
      <c r="AJ79"/>
    </row>
    <row r="80" spans="1:36" x14ac:dyDescent="0.25">
      <c r="A80" s="179" t="b">
        <f>IF(E80&lt;&gt;1,"",NOT(ISNA(VLOOKUP(P80,Mapping!$P:$P,1,FALSE))))</f>
        <v>1</v>
      </c>
      <c r="B80" s="180" t="str">
        <f t="shared" si="0"/>
        <v/>
      </c>
      <c r="E80" s="167">
        <v>1</v>
      </c>
      <c r="F80" s="170" t="s">
        <v>4</v>
      </c>
      <c r="G80" s="169">
        <v>667630.02</v>
      </c>
      <c r="H80" s="168" t="s">
        <v>6</v>
      </c>
      <c r="I80" s="168" t="s">
        <v>4</v>
      </c>
      <c r="J80" s="169">
        <v>0</v>
      </c>
      <c r="K80" s="169">
        <v>0</v>
      </c>
      <c r="L80" s="168" t="s">
        <v>17</v>
      </c>
      <c r="M80" s="168" t="s">
        <v>21</v>
      </c>
      <c r="N80" s="168" t="s">
        <v>1226</v>
      </c>
      <c r="O80" s="168" t="s">
        <v>21</v>
      </c>
      <c r="P80" s="168" t="s">
        <v>176</v>
      </c>
      <c r="Q80" s="168" t="s">
        <v>225</v>
      </c>
      <c r="R80" s="168" t="s">
        <v>21</v>
      </c>
      <c r="S80" s="168" t="s">
        <v>21</v>
      </c>
      <c r="T80" s="168" t="s">
        <v>21</v>
      </c>
      <c r="U80" s="168" t="s">
        <v>21</v>
      </c>
      <c r="V80" s="168" t="s">
        <v>225</v>
      </c>
      <c r="W80" s="168" t="s">
        <v>21</v>
      </c>
      <c r="X80" s="168" t="s">
        <v>21</v>
      </c>
      <c r="Y80" s="168" t="s">
        <v>21</v>
      </c>
      <c r="Z80" s="168" t="s">
        <v>21</v>
      </c>
      <c r="AA80" s="168" t="s">
        <v>1259</v>
      </c>
      <c r="AB80" s="168" t="s">
        <v>1259</v>
      </c>
      <c r="AC80" s="168" t="s">
        <v>6889</v>
      </c>
      <c r="AD80" s="169">
        <v>-1.851851851851852E-10</v>
      </c>
      <c r="AE80" s="168" t="s">
        <v>1259</v>
      </c>
      <c r="AF80" s="169">
        <v>0</v>
      </c>
      <c r="AG80" s="169">
        <v>0</v>
      </c>
      <c r="AH80" s="169">
        <v>0</v>
      </c>
      <c r="AI80" s="168" t="s">
        <v>21</v>
      </c>
      <c r="AJ80"/>
    </row>
    <row r="81" spans="1:36" x14ac:dyDescent="0.25">
      <c r="A81" s="179" t="b">
        <f>IF(E81&lt;&gt;1,"",NOT(ISNA(VLOOKUP(P81,Mapping!$P:$P,1,FALSE))))</f>
        <v>1</v>
      </c>
      <c r="B81" s="180" t="str">
        <f t="shared" si="0"/>
        <v/>
      </c>
      <c r="E81" s="167">
        <v>1</v>
      </c>
      <c r="F81" s="170" t="s">
        <v>4</v>
      </c>
      <c r="G81" s="169">
        <v>0.01</v>
      </c>
      <c r="H81" s="168" t="s">
        <v>6</v>
      </c>
      <c r="I81" s="168" t="s">
        <v>4</v>
      </c>
      <c r="J81" s="169">
        <v>0</v>
      </c>
      <c r="K81" s="169">
        <v>0</v>
      </c>
      <c r="L81" s="168" t="s">
        <v>17</v>
      </c>
      <c r="M81" s="168" t="s">
        <v>21</v>
      </c>
      <c r="N81" s="168" t="s">
        <v>1226</v>
      </c>
      <c r="O81" s="168" t="s">
        <v>21</v>
      </c>
      <c r="P81" s="168" t="s">
        <v>177</v>
      </c>
      <c r="Q81" s="168" t="s">
        <v>1264</v>
      </c>
      <c r="R81" s="168" t="s">
        <v>21</v>
      </c>
      <c r="S81" s="168" t="s">
        <v>21</v>
      </c>
      <c r="T81" s="168" t="s">
        <v>21</v>
      </c>
      <c r="U81" s="168" t="s">
        <v>21</v>
      </c>
      <c r="V81" s="168" t="s">
        <v>1264</v>
      </c>
      <c r="W81" s="168" t="s">
        <v>21</v>
      </c>
      <c r="X81" s="168" t="s">
        <v>21</v>
      </c>
      <c r="Y81" s="168" t="s">
        <v>21</v>
      </c>
      <c r="Z81" s="168" t="s">
        <v>21</v>
      </c>
      <c r="AA81" s="168" t="s">
        <v>1259</v>
      </c>
      <c r="AB81" s="168" t="s">
        <v>1259</v>
      </c>
      <c r="AC81" s="168" t="s">
        <v>2417</v>
      </c>
      <c r="AD81" s="169">
        <v>-1.851851851851852E-10</v>
      </c>
      <c r="AE81" s="168" t="s">
        <v>1259</v>
      </c>
      <c r="AF81" s="169">
        <v>0</v>
      </c>
      <c r="AG81" s="169">
        <v>0</v>
      </c>
      <c r="AH81" s="169">
        <v>0</v>
      </c>
      <c r="AI81" s="168" t="s">
        <v>21</v>
      </c>
      <c r="AJ81"/>
    </row>
    <row r="82" spans="1:36" x14ac:dyDescent="0.25">
      <c r="A82" s="179" t="b">
        <f>IF(E82&lt;&gt;1,"",NOT(ISNA(VLOOKUP(P82,Mapping!$P:$P,1,FALSE))))</f>
        <v>0</v>
      </c>
      <c r="B82" s="180" t="str">
        <f t="shared" si="0"/>
        <v/>
      </c>
      <c r="E82" s="167">
        <v>1</v>
      </c>
      <c r="F82" s="170" t="s">
        <v>4</v>
      </c>
      <c r="G82" s="169">
        <v>125247.75</v>
      </c>
      <c r="H82" s="168" t="s">
        <v>6</v>
      </c>
      <c r="I82" s="168" t="s">
        <v>4</v>
      </c>
      <c r="J82" s="169">
        <v>0</v>
      </c>
      <c r="K82" s="169">
        <v>0</v>
      </c>
      <c r="L82" s="168" t="s">
        <v>17</v>
      </c>
      <c r="M82" s="168" t="s">
        <v>21</v>
      </c>
      <c r="N82" s="168" t="s">
        <v>1226</v>
      </c>
      <c r="O82" s="168" t="s">
        <v>21</v>
      </c>
      <c r="P82" s="168" t="s">
        <v>253</v>
      </c>
      <c r="Q82" s="168" t="s">
        <v>1265</v>
      </c>
      <c r="R82" s="168" t="s">
        <v>21</v>
      </c>
      <c r="S82" s="168" t="s">
        <v>21</v>
      </c>
      <c r="T82" s="168" t="s">
        <v>21</v>
      </c>
      <c r="U82" s="168" t="s">
        <v>21</v>
      </c>
      <c r="V82" s="168" t="s">
        <v>1265</v>
      </c>
      <c r="W82" s="168" t="s">
        <v>21</v>
      </c>
      <c r="X82" s="168" t="s">
        <v>21</v>
      </c>
      <c r="Y82" s="168" t="s">
        <v>21</v>
      </c>
      <c r="Z82" s="168" t="s">
        <v>21</v>
      </c>
      <c r="AA82" s="168" t="s">
        <v>1259</v>
      </c>
      <c r="AB82" s="168" t="s">
        <v>1259</v>
      </c>
      <c r="AC82" s="168" t="s">
        <v>10546</v>
      </c>
      <c r="AD82" s="169">
        <v>-1.851851851851852E-10</v>
      </c>
      <c r="AE82" s="168" t="s">
        <v>1259</v>
      </c>
      <c r="AF82" s="169">
        <v>0</v>
      </c>
      <c r="AG82" s="169">
        <v>0</v>
      </c>
      <c r="AH82" s="169">
        <v>0</v>
      </c>
      <c r="AI82" s="168" t="s">
        <v>21</v>
      </c>
      <c r="AJ82"/>
    </row>
    <row r="83" spans="1:36" x14ac:dyDescent="0.25">
      <c r="A83" s="179" t="b">
        <f>IF(E83&lt;&gt;1,"",NOT(ISNA(VLOOKUP(P83,Mapping!$P:$P,1,FALSE))))</f>
        <v>0</v>
      </c>
      <c r="B83" s="180" t="str">
        <f t="shared" si="0"/>
        <v/>
      </c>
      <c r="E83" s="167">
        <v>1</v>
      </c>
      <c r="F83" s="170" t="s">
        <v>4</v>
      </c>
      <c r="G83" s="169">
        <v>23927.41</v>
      </c>
      <c r="H83" s="168" t="s">
        <v>6</v>
      </c>
      <c r="I83" s="168" t="s">
        <v>4</v>
      </c>
      <c r="J83" s="169">
        <v>0</v>
      </c>
      <c r="K83" s="169">
        <v>0</v>
      </c>
      <c r="L83" s="168" t="s">
        <v>17</v>
      </c>
      <c r="M83" s="168" t="s">
        <v>21</v>
      </c>
      <c r="N83" s="168" t="s">
        <v>1226</v>
      </c>
      <c r="O83" s="168" t="s">
        <v>21</v>
      </c>
      <c r="P83" s="168" t="s">
        <v>253</v>
      </c>
      <c r="Q83" s="168" t="s">
        <v>1265</v>
      </c>
      <c r="R83" s="168" t="s">
        <v>21</v>
      </c>
      <c r="S83" s="168" t="s">
        <v>21</v>
      </c>
      <c r="T83" s="168" t="s">
        <v>21</v>
      </c>
      <c r="U83" s="168" t="s">
        <v>21</v>
      </c>
      <c r="V83" s="168" t="s">
        <v>1265</v>
      </c>
      <c r="W83" s="168" t="s">
        <v>21</v>
      </c>
      <c r="X83" s="168" t="s">
        <v>21</v>
      </c>
      <c r="Y83" s="168" t="s">
        <v>21</v>
      </c>
      <c r="Z83" s="168" t="s">
        <v>21</v>
      </c>
      <c r="AA83" s="168" t="s">
        <v>1259</v>
      </c>
      <c r="AB83" s="168" t="s">
        <v>1259</v>
      </c>
      <c r="AC83" s="168" t="s">
        <v>12892</v>
      </c>
      <c r="AD83" s="169">
        <v>-1.851851851851852E-10</v>
      </c>
      <c r="AE83" s="168" t="s">
        <v>1259</v>
      </c>
      <c r="AF83" s="169">
        <v>0</v>
      </c>
      <c r="AG83" s="169">
        <v>0</v>
      </c>
      <c r="AH83" s="169">
        <v>0</v>
      </c>
      <c r="AI83" s="168" t="s">
        <v>21</v>
      </c>
      <c r="AJ83"/>
    </row>
    <row r="84" spans="1:36" x14ac:dyDescent="0.25">
      <c r="A84" s="179" t="b">
        <f>IF(E84&lt;&gt;1,"",NOT(ISNA(VLOOKUP(P84,Mapping!$P:$P,1,FALSE))))</f>
        <v>0</v>
      </c>
      <c r="B84" s="180" t="str">
        <f t="shared" si="0"/>
        <v/>
      </c>
      <c r="E84" s="167">
        <v>1</v>
      </c>
      <c r="F84" s="170" t="s">
        <v>4</v>
      </c>
      <c r="G84" s="169">
        <v>38665</v>
      </c>
      <c r="H84" s="168" t="s">
        <v>6</v>
      </c>
      <c r="I84" s="168" t="s">
        <v>4</v>
      </c>
      <c r="J84" s="169">
        <v>0</v>
      </c>
      <c r="K84" s="169">
        <v>0</v>
      </c>
      <c r="L84" s="168" t="s">
        <v>17</v>
      </c>
      <c r="M84" s="168" t="s">
        <v>21</v>
      </c>
      <c r="N84" s="168" t="s">
        <v>1226</v>
      </c>
      <c r="O84" s="168" t="s">
        <v>21</v>
      </c>
      <c r="P84" s="168" t="s">
        <v>253</v>
      </c>
      <c r="Q84" s="168" t="s">
        <v>1265</v>
      </c>
      <c r="R84" s="168" t="s">
        <v>21</v>
      </c>
      <c r="S84" s="168" t="s">
        <v>21</v>
      </c>
      <c r="T84" s="168" t="s">
        <v>21</v>
      </c>
      <c r="U84" s="168" t="s">
        <v>21</v>
      </c>
      <c r="V84" s="168" t="s">
        <v>1265</v>
      </c>
      <c r="W84" s="168" t="s">
        <v>21</v>
      </c>
      <c r="X84" s="168" t="s">
        <v>21</v>
      </c>
      <c r="Y84" s="168" t="s">
        <v>21</v>
      </c>
      <c r="Z84" s="168" t="s">
        <v>21</v>
      </c>
      <c r="AA84" s="168" t="s">
        <v>1259</v>
      </c>
      <c r="AB84" s="168" t="s">
        <v>1259</v>
      </c>
      <c r="AC84" s="168" t="s">
        <v>12674</v>
      </c>
      <c r="AD84" s="169">
        <v>-1.851851851851852E-10</v>
      </c>
      <c r="AE84" s="168" t="s">
        <v>1259</v>
      </c>
      <c r="AF84" s="169">
        <v>0</v>
      </c>
      <c r="AG84" s="169">
        <v>0</v>
      </c>
      <c r="AH84" s="169">
        <v>0</v>
      </c>
      <c r="AI84" s="168" t="s">
        <v>21</v>
      </c>
      <c r="AJ84"/>
    </row>
    <row r="85" spans="1:36" x14ac:dyDescent="0.25">
      <c r="A85" s="179" t="b">
        <f>IF(E85&lt;&gt;1,"",NOT(ISNA(VLOOKUP(P85,Mapping!$P:$P,1,FALSE))))</f>
        <v>0</v>
      </c>
      <c r="B85" s="180" t="str">
        <f t="shared" ref="B85:B148" si="1">IF(AI85="","",VALUE(AI85))</f>
        <v/>
      </c>
      <c r="E85" s="167">
        <v>1</v>
      </c>
      <c r="F85" s="170" t="s">
        <v>4</v>
      </c>
      <c r="G85" s="169">
        <v>107269.67</v>
      </c>
      <c r="H85" s="168" t="s">
        <v>6</v>
      </c>
      <c r="I85" s="168" t="s">
        <v>4</v>
      </c>
      <c r="J85" s="169">
        <v>0</v>
      </c>
      <c r="K85" s="169">
        <v>0</v>
      </c>
      <c r="L85" s="168" t="s">
        <v>17</v>
      </c>
      <c r="M85" s="168" t="s">
        <v>21</v>
      </c>
      <c r="N85" s="168" t="s">
        <v>1226</v>
      </c>
      <c r="O85" s="168" t="s">
        <v>21</v>
      </c>
      <c r="P85" s="168" t="s">
        <v>253</v>
      </c>
      <c r="Q85" s="168" t="s">
        <v>1265</v>
      </c>
      <c r="R85" s="168" t="s">
        <v>21</v>
      </c>
      <c r="S85" s="168" t="s">
        <v>21</v>
      </c>
      <c r="T85" s="168" t="s">
        <v>21</v>
      </c>
      <c r="U85" s="168" t="s">
        <v>21</v>
      </c>
      <c r="V85" s="168" t="s">
        <v>1265</v>
      </c>
      <c r="W85" s="168" t="s">
        <v>21</v>
      </c>
      <c r="X85" s="168" t="s">
        <v>21</v>
      </c>
      <c r="Y85" s="168" t="s">
        <v>21</v>
      </c>
      <c r="Z85" s="168" t="s">
        <v>21</v>
      </c>
      <c r="AA85" s="168" t="s">
        <v>1259</v>
      </c>
      <c r="AB85" s="168" t="s">
        <v>1259</v>
      </c>
      <c r="AC85" s="168" t="s">
        <v>12893</v>
      </c>
      <c r="AD85" s="169">
        <v>-1.851851851851852E-10</v>
      </c>
      <c r="AE85" s="168" t="s">
        <v>1259</v>
      </c>
      <c r="AF85" s="169">
        <v>0</v>
      </c>
      <c r="AG85" s="169">
        <v>0</v>
      </c>
      <c r="AH85" s="169">
        <v>0</v>
      </c>
      <c r="AI85" s="168" t="s">
        <v>21</v>
      </c>
      <c r="AJ85"/>
    </row>
    <row r="86" spans="1:36" x14ac:dyDescent="0.25">
      <c r="A86" s="179" t="b">
        <f>IF(E86&lt;&gt;1,"",NOT(ISNA(VLOOKUP(P86,Mapping!$P:$P,1,FALSE))))</f>
        <v>0</v>
      </c>
      <c r="B86" s="180" t="str">
        <f t="shared" si="1"/>
        <v/>
      </c>
      <c r="E86" s="167">
        <v>1</v>
      </c>
      <c r="F86" s="170" t="s">
        <v>4</v>
      </c>
      <c r="G86" s="169">
        <v>181476</v>
      </c>
      <c r="H86" s="168" t="s">
        <v>6</v>
      </c>
      <c r="I86" s="168" t="s">
        <v>4</v>
      </c>
      <c r="J86" s="169">
        <v>0</v>
      </c>
      <c r="K86" s="169">
        <v>0</v>
      </c>
      <c r="L86" s="168" t="s">
        <v>17</v>
      </c>
      <c r="M86" s="168" t="s">
        <v>21</v>
      </c>
      <c r="N86" s="168" t="s">
        <v>1226</v>
      </c>
      <c r="O86" s="168" t="s">
        <v>21</v>
      </c>
      <c r="P86" s="168" t="s">
        <v>253</v>
      </c>
      <c r="Q86" s="168" t="s">
        <v>1265</v>
      </c>
      <c r="R86" s="168" t="s">
        <v>21</v>
      </c>
      <c r="S86" s="168" t="s">
        <v>21</v>
      </c>
      <c r="T86" s="168" t="s">
        <v>21</v>
      </c>
      <c r="U86" s="168" t="s">
        <v>21</v>
      </c>
      <c r="V86" s="168" t="s">
        <v>1265</v>
      </c>
      <c r="W86" s="168" t="s">
        <v>21</v>
      </c>
      <c r="X86" s="168" t="s">
        <v>21</v>
      </c>
      <c r="Y86" s="168" t="s">
        <v>21</v>
      </c>
      <c r="Z86" s="168" t="s">
        <v>21</v>
      </c>
      <c r="AA86" s="168" t="s">
        <v>1259</v>
      </c>
      <c r="AB86" s="168" t="s">
        <v>1259</v>
      </c>
      <c r="AC86" s="168" t="s">
        <v>10545</v>
      </c>
      <c r="AD86" s="169">
        <v>-1.851851851851852E-10</v>
      </c>
      <c r="AE86" s="168" t="s">
        <v>1259</v>
      </c>
      <c r="AF86" s="169">
        <v>0</v>
      </c>
      <c r="AG86" s="169">
        <v>0</v>
      </c>
      <c r="AH86" s="169">
        <v>0</v>
      </c>
      <c r="AI86" s="168" t="s">
        <v>21</v>
      </c>
      <c r="AJ86"/>
    </row>
    <row r="87" spans="1:36" x14ac:dyDescent="0.25">
      <c r="A87" s="179" t="b">
        <f>IF(E87&lt;&gt;1,"",NOT(ISNA(VLOOKUP(P87,Mapping!$P:$P,1,FALSE))))</f>
        <v>0</v>
      </c>
      <c r="B87" s="180" t="str">
        <f t="shared" si="1"/>
        <v/>
      </c>
      <c r="E87" s="167">
        <v>1</v>
      </c>
      <c r="F87" s="170" t="s">
        <v>4</v>
      </c>
      <c r="G87" s="169">
        <v>1250.5999999999999</v>
      </c>
      <c r="H87" s="168" t="s">
        <v>6</v>
      </c>
      <c r="I87" s="168" t="s">
        <v>4</v>
      </c>
      <c r="J87" s="169">
        <v>0</v>
      </c>
      <c r="K87" s="169">
        <v>0</v>
      </c>
      <c r="L87" s="168" t="s">
        <v>17</v>
      </c>
      <c r="M87" s="168" t="s">
        <v>21</v>
      </c>
      <c r="N87" s="168" t="s">
        <v>1226</v>
      </c>
      <c r="O87" s="168" t="s">
        <v>21</v>
      </c>
      <c r="P87" s="168" t="s">
        <v>253</v>
      </c>
      <c r="Q87" s="168" t="s">
        <v>1265</v>
      </c>
      <c r="R87" s="168" t="s">
        <v>21</v>
      </c>
      <c r="S87" s="168" t="s">
        <v>21</v>
      </c>
      <c r="T87" s="168" t="s">
        <v>21</v>
      </c>
      <c r="U87" s="168" t="s">
        <v>21</v>
      </c>
      <c r="V87" s="168" t="s">
        <v>1265</v>
      </c>
      <c r="W87" s="168" t="s">
        <v>21</v>
      </c>
      <c r="X87" s="168" t="s">
        <v>21</v>
      </c>
      <c r="Y87" s="168" t="s">
        <v>21</v>
      </c>
      <c r="Z87" s="168" t="s">
        <v>21</v>
      </c>
      <c r="AA87" s="168" t="s">
        <v>1259</v>
      </c>
      <c r="AB87" s="168" t="s">
        <v>1259</v>
      </c>
      <c r="AC87" s="168" t="s">
        <v>12675</v>
      </c>
      <c r="AD87" s="169">
        <v>-1.851851851851852E-10</v>
      </c>
      <c r="AE87" s="168" t="s">
        <v>1259</v>
      </c>
      <c r="AF87" s="169">
        <v>0</v>
      </c>
      <c r="AG87" s="169">
        <v>0</v>
      </c>
      <c r="AH87" s="169">
        <v>0</v>
      </c>
      <c r="AI87" s="168" t="s">
        <v>21</v>
      </c>
      <c r="AJ87"/>
    </row>
    <row r="88" spans="1:36" x14ac:dyDescent="0.25">
      <c r="A88" s="179" t="b">
        <f>IF(E88&lt;&gt;1,"",NOT(ISNA(VLOOKUP(P88,Mapping!$P:$P,1,FALSE))))</f>
        <v>0</v>
      </c>
      <c r="B88" s="180" t="str">
        <f t="shared" si="1"/>
        <v/>
      </c>
      <c r="E88" s="167">
        <v>1</v>
      </c>
      <c r="F88" s="170" t="s">
        <v>4</v>
      </c>
      <c r="G88" s="169">
        <v>50240.75</v>
      </c>
      <c r="H88" s="168" t="s">
        <v>6</v>
      </c>
      <c r="I88" s="168" t="s">
        <v>4</v>
      </c>
      <c r="J88" s="169">
        <v>0</v>
      </c>
      <c r="K88" s="169">
        <v>0</v>
      </c>
      <c r="L88" s="168" t="s">
        <v>17</v>
      </c>
      <c r="M88" s="168" t="s">
        <v>21</v>
      </c>
      <c r="N88" s="168" t="s">
        <v>1226</v>
      </c>
      <c r="O88" s="168" t="s">
        <v>21</v>
      </c>
      <c r="P88" s="168" t="s">
        <v>253</v>
      </c>
      <c r="Q88" s="168" t="s">
        <v>1265</v>
      </c>
      <c r="R88" s="168" t="s">
        <v>21</v>
      </c>
      <c r="S88" s="168" t="s">
        <v>21</v>
      </c>
      <c r="T88" s="168" t="s">
        <v>21</v>
      </c>
      <c r="U88" s="168" t="s">
        <v>21</v>
      </c>
      <c r="V88" s="168" t="s">
        <v>1265</v>
      </c>
      <c r="W88" s="168" t="s">
        <v>21</v>
      </c>
      <c r="X88" s="168" t="s">
        <v>21</v>
      </c>
      <c r="Y88" s="168" t="s">
        <v>21</v>
      </c>
      <c r="Z88" s="168" t="s">
        <v>21</v>
      </c>
      <c r="AA88" s="168" t="s">
        <v>1259</v>
      </c>
      <c r="AB88" s="168" t="s">
        <v>1259</v>
      </c>
      <c r="AC88" s="168" t="s">
        <v>10547</v>
      </c>
      <c r="AD88" s="169">
        <v>-1.851851851851852E-10</v>
      </c>
      <c r="AE88" s="168" t="s">
        <v>1259</v>
      </c>
      <c r="AF88" s="169">
        <v>0</v>
      </c>
      <c r="AG88" s="169">
        <v>0</v>
      </c>
      <c r="AH88" s="169">
        <v>0</v>
      </c>
      <c r="AI88" s="168" t="s">
        <v>21</v>
      </c>
      <c r="AJ88"/>
    </row>
    <row r="89" spans="1:36" x14ac:dyDescent="0.25">
      <c r="A89" s="179" t="b">
        <f>IF(E89&lt;&gt;1,"",NOT(ISNA(VLOOKUP(P89,Mapping!$P:$P,1,FALSE))))</f>
        <v>0</v>
      </c>
      <c r="B89" s="180" t="str">
        <f t="shared" si="1"/>
        <v/>
      </c>
      <c r="E89" s="167">
        <v>1</v>
      </c>
      <c r="F89" s="170" t="s">
        <v>4</v>
      </c>
      <c r="G89" s="169">
        <v>76930.350000000006</v>
      </c>
      <c r="H89" s="168" t="s">
        <v>6</v>
      </c>
      <c r="I89" s="168" t="s">
        <v>4</v>
      </c>
      <c r="J89" s="169">
        <v>0</v>
      </c>
      <c r="K89" s="169">
        <v>0</v>
      </c>
      <c r="L89" s="168" t="s">
        <v>17</v>
      </c>
      <c r="M89" s="168" t="s">
        <v>21</v>
      </c>
      <c r="N89" s="168" t="s">
        <v>1226</v>
      </c>
      <c r="O89" s="168" t="s">
        <v>21</v>
      </c>
      <c r="P89" s="168" t="s">
        <v>253</v>
      </c>
      <c r="Q89" s="168" t="s">
        <v>1265</v>
      </c>
      <c r="R89" s="168" t="s">
        <v>21</v>
      </c>
      <c r="S89" s="168" t="s">
        <v>21</v>
      </c>
      <c r="T89" s="168" t="s">
        <v>21</v>
      </c>
      <c r="U89" s="168" t="s">
        <v>21</v>
      </c>
      <c r="V89" s="168" t="s">
        <v>1265</v>
      </c>
      <c r="W89" s="168" t="s">
        <v>21</v>
      </c>
      <c r="X89" s="168" t="s">
        <v>21</v>
      </c>
      <c r="Y89" s="168" t="s">
        <v>21</v>
      </c>
      <c r="Z89" s="168" t="s">
        <v>21</v>
      </c>
      <c r="AA89" s="168" t="s">
        <v>1259</v>
      </c>
      <c r="AB89" s="168" t="s">
        <v>1259</v>
      </c>
      <c r="AC89" s="168" t="s">
        <v>12894</v>
      </c>
      <c r="AD89" s="169">
        <v>-1.851851851851852E-10</v>
      </c>
      <c r="AE89" s="168" t="s">
        <v>1259</v>
      </c>
      <c r="AF89" s="169">
        <v>0</v>
      </c>
      <c r="AG89" s="169">
        <v>0</v>
      </c>
      <c r="AH89" s="169">
        <v>0</v>
      </c>
      <c r="AI89" s="168" t="s">
        <v>21</v>
      </c>
      <c r="AJ89"/>
    </row>
    <row r="90" spans="1:36" x14ac:dyDescent="0.25">
      <c r="A90" s="179" t="b">
        <f>IF(E90&lt;&gt;1,"",NOT(ISNA(VLOOKUP(P90,Mapping!$P:$P,1,FALSE))))</f>
        <v>0</v>
      </c>
      <c r="B90" s="180" t="str">
        <f t="shared" si="1"/>
        <v/>
      </c>
      <c r="E90" s="167">
        <v>1</v>
      </c>
      <c r="F90" s="170" t="s">
        <v>4</v>
      </c>
      <c r="G90" s="169">
        <v>0.01</v>
      </c>
      <c r="H90" s="168" t="s">
        <v>6</v>
      </c>
      <c r="I90" s="168" t="s">
        <v>4</v>
      </c>
      <c r="J90" s="169">
        <v>0</v>
      </c>
      <c r="K90" s="169">
        <v>0</v>
      </c>
      <c r="L90" s="168" t="s">
        <v>17</v>
      </c>
      <c r="M90" s="168" t="s">
        <v>21</v>
      </c>
      <c r="N90" s="168" t="s">
        <v>1226</v>
      </c>
      <c r="O90" s="168" t="s">
        <v>21</v>
      </c>
      <c r="P90" s="168" t="s">
        <v>253</v>
      </c>
      <c r="Q90" s="168" t="s">
        <v>1265</v>
      </c>
      <c r="R90" s="168" t="s">
        <v>21</v>
      </c>
      <c r="S90" s="168" t="s">
        <v>21</v>
      </c>
      <c r="T90" s="168" t="s">
        <v>21</v>
      </c>
      <c r="U90" s="168" t="s">
        <v>21</v>
      </c>
      <c r="V90" s="168" t="s">
        <v>1265</v>
      </c>
      <c r="W90" s="168" t="s">
        <v>21</v>
      </c>
      <c r="X90" s="168" t="s">
        <v>21</v>
      </c>
      <c r="Y90" s="168" t="s">
        <v>21</v>
      </c>
      <c r="Z90" s="168" t="s">
        <v>21</v>
      </c>
      <c r="AA90" s="168" t="s">
        <v>1259</v>
      </c>
      <c r="AB90" s="168" t="s">
        <v>1259</v>
      </c>
      <c r="AC90" s="168" t="s">
        <v>2417</v>
      </c>
      <c r="AD90" s="169">
        <v>-1.851851851851852E-10</v>
      </c>
      <c r="AE90" s="168" t="s">
        <v>1259</v>
      </c>
      <c r="AF90" s="169">
        <v>0</v>
      </c>
      <c r="AG90" s="169">
        <v>0</v>
      </c>
      <c r="AH90" s="169">
        <v>0</v>
      </c>
      <c r="AI90" s="168" t="s">
        <v>21</v>
      </c>
      <c r="AJ90"/>
    </row>
    <row r="91" spans="1:36" x14ac:dyDescent="0.25">
      <c r="A91" s="179" t="b">
        <f>IF(E91&lt;&gt;1,"",NOT(ISNA(VLOOKUP(P91,Mapping!$P:$P,1,FALSE))))</f>
        <v>0</v>
      </c>
      <c r="B91" s="180" t="str">
        <f t="shared" si="1"/>
        <v/>
      </c>
      <c r="E91" s="167">
        <v>1</v>
      </c>
      <c r="F91" s="170" t="s">
        <v>4</v>
      </c>
      <c r="G91" s="169">
        <v>76450.37</v>
      </c>
      <c r="H91" s="168" t="s">
        <v>6</v>
      </c>
      <c r="I91" s="168" t="s">
        <v>4</v>
      </c>
      <c r="J91" s="169">
        <v>0</v>
      </c>
      <c r="K91" s="169">
        <v>0</v>
      </c>
      <c r="L91" s="168" t="s">
        <v>17</v>
      </c>
      <c r="M91" s="168" t="s">
        <v>21</v>
      </c>
      <c r="N91" s="168" t="s">
        <v>1226</v>
      </c>
      <c r="O91" s="168" t="s">
        <v>21</v>
      </c>
      <c r="P91" s="168" t="s">
        <v>253</v>
      </c>
      <c r="Q91" s="168" t="s">
        <v>1265</v>
      </c>
      <c r="R91" s="168" t="s">
        <v>21</v>
      </c>
      <c r="S91" s="168" t="s">
        <v>21</v>
      </c>
      <c r="T91" s="168" t="s">
        <v>21</v>
      </c>
      <c r="U91" s="168" t="s">
        <v>21</v>
      </c>
      <c r="V91" s="168" t="s">
        <v>1265</v>
      </c>
      <c r="W91" s="168" t="s">
        <v>21</v>
      </c>
      <c r="X91" s="168" t="s">
        <v>21</v>
      </c>
      <c r="Y91" s="168" t="s">
        <v>21</v>
      </c>
      <c r="Z91" s="168" t="s">
        <v>21</v>
      </c>
      <c r="AA91" s="168" t="s">
        <v>1259</v>
      </c>
      <c r="AB91" s="168" t="s">
        <v>1259</v>
      </c>
      <c r="AC91" s="168" t="s">
        <v>12895</v>
      </c>
      <c r="AD91" s="169">
        <v>-1.851851851851852E-10</v>
      </c>
      <c r="AE91" s="168" t="s">
        <v>1259</v>
      </c>
      <c r="AF91" s="169">
        <v>0</v>
      </c>
      <c r="AG91" s="169">
        <v>0</v>
      </c>
      <c r="AH91" s="169">
        <v>0</v>
      </c>
      <c r="AI91" s="168" t="s">
        <v>21</v>
      </c>
      <c r="AJ91"/>
    </row>
    <row r="92" spans="1:36" x14ac:dyDescent="0.25">
      <c r="A92" s="179" t="b">
        <f>IF(E92&lt;&gt;1,"",NOT(ISNA(VLOOKUP(P92,Mapping!$P:$P,1,FALSE))))</f>
        <v>1</v>
      </c>
      <c r="B92" s="180" t="str">
        <f t="shared" si="1"/>
        <v/>
      </c>
      <c r="E92" s="167">
        <v>1</v>
      </c>
      <c r="F92" s="170" t="s">
        <v>2467</v>
      </c>
      <c r="G92" s="169">
        <v>999</v>
      </c>
      <c r="H92" s="168" t="s">
        <v>6</v>
      </c>
      <c r="I92" s="168" t="s">
        <v>4</v>
      </c>
      <c r="J92" s="169">
        <v>0</v>
      </c>
      <c r="K92" s="169">
        <v>0</v>
      </c>
      <c r="L92" s="168" t="s">
        <v>17</v>
      </c>
      <c r="M92" s="168" t="s">
        <v>21</v>
      </c>
      <c r="N92" s="168" t="s">
        <v>1226</v>
      </c>
      <c r="O92" s="168" t="s">
        <v>21</v>
      </c>
      <c r="P92" s="168" t="s">
        <v>177</v>
      </c>
      <c r="Q92" s="168" t="s">
        <v>1264</v>
      </c>
      <c r="R92" s="168" t="s">
        <v>21</v>
      </c>
      <c r="S92" s="168" t="s">
        <v>21</v>
      </c>
      <c r="T92" s="168" t="s">
        <v>21</v>
      </c>
      <c r="U92" s="168" t="s">
        <v>21</v>
      </c>
      <c r="V92" s="168" t="s">
        <v>1264</v>
      </c>
      <c r="W92" s="168" t="s">
        <v>21</v>
      </c>
      <c r="X92" s="168" t="s">
        <v>21</v>
      </c>
      <c r="Y92" s="168" t="s">
        <v>21</v>
      </c>
      <c r="Z92" s="168" t="s">
        <v>21</v>
      </c>
      <c r="AA92" s="168" t="s">
        <v>1259</v>
      </c>
      <c r="AB92" s="168" t="s">
        <v>1259</v>
      </c>
      <c r="AC92" s="168" t="s">
        <v>2468</v>
      </c>
      <c r="AD92" s="169">
        <v>-1.851851851851852E-10</v>
      </c>
      <c r="AE92" s="168" t="s">
        <v>1259</v>
      </c>
      <c r="AF92" s="169">
        <v>0</v>
      </c>
      <c r="AG92" s="169">
        <v>0</v>
      </c>
      <c r="AH92" s="169">
        <v>0</v>
      </c>
      <c r="AI92" s="168" t="s">
        <v>21</v>
      </c>
      <c r="AJ92"/>
    </row>
    <row r="93" spans="1:36" x14ac:dyDescent="0.25">
      <c r="A93" s="179" t="b">
        <f>IF(E93&lt;&gt;1,"",NOT(ISNA(VLOOKUP(P93,Mapping!$P:$P,1,FALSE))))</f>
        <v>0</v>
      </c>
      <c r="B93" s="180" t="str">
        <f t="shared" si="1"/>
        <v/>
      </c>
      <c r="E93" s="167">
        <v>1</v>
      </c>
      <c r="F93" s="170" t="s">
        <v>303</v>
      </c>
      <c r="G93" s="169">
        <v>-0.1826369999998789</v>
      </c>
      <c r="H93" s="168" t="s">
        <v>6</v>
      </c>
      <c r="I93" s="168" t="s">
        <v>303</v>
      </c>
      <c r="J93" s="169">
        <v>1.7840172516610839E-2</v>
      </c>
      <c r="K93" s="169">
        <v>1.1158060749968611E-2</v>
      </c>
      <c r="L93" s="168" t="s">
        <v>17</v>
      </c>
      <c r="M93" s="168" t="s">
        <v>21</v>
      </c>
      <c r="N93" s="168" t="s">
        <v>1226</v>
      </c>
      <c r="O93" s="168" t="s">
        <v>21</v>
      </c>
      <c r="P93" s="168" t="s">
        <v>311</v>
      </c>
      <c r="Q93" s="168" t="s">
        <v>1261</v>
      </c>
      <c r="R93" s="168" t="s">
        <v>21</v>
      </c>
      <c r="S93" s="168" t="s">
        <v>21</v>
      </c>
      <c r="T93" s="168" t="s">
        <v>21</v>
      </c>
      <c r="U93" s="168" t="s">
        <v>21</v>
      </c>
      <c r="V93" s="168" t="s">
        <v>1261</v>
      </c>
      <c r="W93" s="168" t="s">
        <v>21</v>
      </c>
      <c r="X93" s="168" t="s">
        <v>21</v>
      </c>
      <c r="Y93" s="168" t="s">
        <v>21</v>
      </c>
      <c r="Z93" s="168" t="s">
        <v>21</v>
      </c>
      <c r="AA93" s="168" t="s">
        <v>1259</v>
      </c>
      <c r="AB93" s="168" t="s">
        <v>1259</v>
      </c>
      <c r="AC93" s="168" t="s">
        <v>10548</v>
      </c>
      <c r="AD93" s="169">
        <v>3.7625533000040998E-2</v>
      </c>
      <c r="AE93" s="168" t="s">
        <v>1259</v>
      </c>
      <c r="AF93" s="169">
        <v>-3.6923805500745061E-2</v>
      </c>
      <c r="AG93" s="169">
        <v>-3.1024753981326041E-3</v>
      </c>
      <c r="AH93" s="169">
        <v>-1.7481176470357931E-2</v>
      </c>
      <c r="AI93" s="168" t="s">
        <v>21</v>
      </c>
      <c r="AJ93"/>
    </row>
    <row r="94" spans="1:36" x14ac:dyDescent="0.25">
      <c r="A94" s="179" t="b">
        <f>IF(E94&lt;&gt;1,"",NOT(ISNA(VLOOKUP(P94,Mapping!$P:$P,1,FALSE))))</f>
        <v>0</v>
      </c>
      <c r="B94" s="180" t="str">
        <f t="shared" si="1"/>
        <v/>
      </c>
      <c r="E94" s="167">
        <v>1</v>
      </c>
      <c r="F94" s="170" t="s">
        <v>303</v>
      </c>
      <c r="G94" s="169">
        <v>-2.1916439999985471</v>
      </c>
      <c r="H94" s="168" t="s">
        <v>6</v>
      </c>
      <c r="I94" s="168" t="s">
        <v>303</v>
      </c>
      <c r="J94" s="169">
        <v>0.2140820701993302</v>
      </c>
      <c r="K94" s="169">
        <v>0.13389672899962371</v>
      </c>
      <c r="L94" s="168" t="s">
        <v>17</v>
      </c>
      <c r="M94" s="168" t="s">
        <v>21</v>
      </c>
      <c r="N94" s="168" t="s">
        <v>1226</v>
      </c>
      <c r="O94" s="168" t="s">
        <v>21</v>
      </c>
      <c r="P94" s="168" t="s">
        <v>322</v>
      </c>
      <c r="Q94" s="168" t="s">
        <v>1262</v>
      </c>
      <c r="R94" s="168" t="s">
        <v>21</v>
      </c>
      <c r="S94" s="168" t="s">
        <v>21</v>
      </c>
      <c r="T94" s="168" t="s">
        <v>21</v>
      </c>
      <c r="U94" s="168" t="s">
        <v>21</v>
      </c>
      <c r="V94" s="168" t="s">
        <v>1262</v>
      </c>
      <c r="W94" s="168" t="s">
        <v>21</v>
      </c>
      <c r="X94" s="168" t="s">
        <v>21</v>
      </c>
      <c r="Y94" s="168" t="s">
        <v>21</v>
      </c>
      <c r="Z94" s="168" t="s">
        <v>21</v>
      </c>
      <c r="AA94" s="168" t="s">
        <v>1259</v>
      </c>
      <c r="AB94" s="168" t="s">
        <v>1259</v>
      </c>
      <c r="AC94" s="168" t="s">
        <v>10549</v>
      </c>
      <c r="AD94" s="169">
        <v>0.45150639600049292</v>
      </c>
      <c r="AE94" s="168" t="s">
        <v>1259</v>
      </c>
      <c r="AF94" s="169">
        <v>-0.44308566600894078</v>
      </c>
      <c r="AG94" s="169">
        <v>-3.7229704777591348E-2</v>
      </c>
      <c r="AH94" s="169">
        <v>-0.20977411764429549</v>
      </c>
      <c r="AI94" s="168" t="s">
        <v>21</v>
      </c>
      <c r="AJ94"/>
    </row>
    <row r="95" spans="1:36" x14ac:dyDescent="0.25">
      <c r="A95" s="179" t="b">
        <f>IF(E95&lt;&gt;1,"",NOT(ISNA(VLOOKUP(P95,Mapping!$P:$P,1,FALSE))))</f>
        <v>1</v>
      </c>
      <c r="B95" s="180" t="str">
        <f t="shared" si="1"/>
        <v/>
      </c>
      <c r="E95" s="167">
        <v>1</v>
      </c>
      <c r="F95" s="170" t="s">
        <v>303</v>
      </c>
      <c r="G95" s="169">
        <v>164678.5285738908</v>
      </c>
      <c r="H95" s="168" t="s">
        <v>6</v>
      </c>
      <c r="I95" s="168" t="s">
        <v>303</v>
      </c>
      <c r="J95" s="169">
        <v>16085.970310187869</v>
      </c>
      <c r="K95" s="169">
        <v>-10060.90236942205</v>
      </c>
      <c r="L95" s="168" t="s">
        <v>17</v>
      </c>
      <c r="M95" s="168" t="s">
        <v>21</v>
      </c>
      <c r="N95" s="168" t="s">
        <v>1226</v>
      </c>
      <c r="O95" s="168" t="s">
        <v>21</v>
      </c>
      <c r="P95" s="168" t="s">
        <v>174</v>
      </c>
      <c r="Q95" s="168" t="s">
        <v>202</v>
      </c>
      <c r="R95" s="168" t="s">
        <v>21</v>
      </c>
      <c r="S95" s="168" t="s">
        <v>21</v>
      </c>
      <c r="T95" s="168" t="s">
        <v>21</v>
      </c>
      <c r="U95" s="168" t="s">
        <v>21</v>
      </c>
      <c r="V95" s="168" t="s">
        <v>202</v>
      </c>
      <c r="W95" s="168" t="s">
        <v>21</v>
      </c>
      <c r="X95" s="168" t="s">
        <v>21</v>
      </c>
      <c r="Y95" s="168" t="s">
        <v>21</v>
      </c>
      <c r="Z95" s="168" t="s">
        <v>21</v>
      </c>
      <c r="AA95" s="168" t="s">
        <v>1259</v>
      </c>
      <c r="AB95" s="168" t="s">
        <v>1259</v>
      </c>
      <c r="AC95" s="168" t="s">
        <v>10550</v>
      </c>
      <c r="AD95" s="169">
        <v>18420.112782280728</v>
      </c>
      <c r="AE95" s="168" t="s">
        <v>1259</v>
      </c>
      <c r="AF95" s="169">
        <v>33293.133150540503</v>
      </c>
      <c r="AG95" s="169">
        <v>2797.412810665468</v>
      </c>
      <c r="AH95" s="169">
        <v>15762.273903321769</v>
      </c>
      <c r="AI95" s="168" t="s">
        <v>21</v>
      </c>
      <c r="AJ95"/>
    </row>
    <row r="96" spans="1:36" x14ac:dyDescent="0.25">
      <c r="A96" s="179" t="b">
        <f>IF(E96&lt;&gt;1,"",NOT(ISNA(VLOOKUP(P96,Mapping!$P:$P,1,FALSE))))</f>
        <v>0</v>
      </c>
      <c r="B96" s="180" t="str">
        <f t="shared" si="1"/>
        <v/>
      </c>
      <c r="E96" s="167">
        <v>1</v>
      </c>
      <c r="F96" s="170" t="s">
        <v>303</v>
      </c>
      <c r="G96" s="169">
        <v>0.22478399999985091</v>
      </c>
      <c r="H96" s="168" t="s">
        <v>6</v>
      </c>
      <c r="I96" s="168" t="s">
        <v>303</v>
      </c>
      <c r="J96" s="169">
        <v>2.1957135405059499E-2</v>
      </c>
      <c r="K96" s="169">
        <v>-1.373299784611522E-2</v>
      </c>
      <c r="L96" s="168" t="s">
        <v>17</v>
      </c>
      <c r="M96" s="168" t="s">
        <v>21</v>
      </c>
      <c r="N96" s="168" t="s">
        <v>1226</v>
      </c>
      <c r="O96" s="168" t="s">
        <v>21</v>
      </c>
      <c r="P96" s="168" t="s">
        <v>343</v>
      </c>
      <c r="Q96" s="168" t="s">
        <v>1263</v>
      </c>
      <c r="R96" s="168" t="s">
        <v>21</v>
      </c>
      <c r="S96" s="168" t="s">
        <v>21</v>
      </c>
      <c r="T96" s="168" t="s">
        <v>21</v>
      </c>
      <c r="U96" s="168" t="s">
        <v>21</v>
      </c>
      <c r="V96" s="168" t="s">
        <v>1263</v>
      </c>
      <c r="W96" s="168" t="s">
        <v>21</v>
      </c>
      <c r="X96" s="168" t="s">
        <v>21</v>
      </c>
      <c r="Y96" s="168" t="s">
        <v>21</v>
      </c>
      <c r="Z96" s="168" t="s">
        <v>21</v>
      </c>
      <c r="AA96" s="168" t="s">
        <v>1259</v>
      </c>
      <c r="AB96" s="168" t="s">
        <v>1259</v>
      </c>
      <c r="AC96" s="168" t="s">
        <v>2419</v>
      </c>
      <c r="AD96" s="169">
        <v>2.5143208817241771E-2</v>
      </c>
      <c r="AE96" s="168" t="s">
        <v>1259</v>
      </c>
      <c r="AF96" s="169">
        <v>4.5444683693224693E-2</v>
      </c>
      <c r="AG96" s="169">
        <v>3.8184312592401399E-3</v>
      </c>
      <c r="AH96" s="169">
        <v>2.151529411736364E-2</v>
      </c>
      <c r="AI96" s="168" t="s">
        <v>21</v>
      </c>
      <c r="AJ96"/>
    </row>
    <row r="97" spans="1:36" x14ac:dyDescent="0.25">
      <c r="A97" s="179" t="str">
        <f>IF(E97&lt;&gt;1,"",NOT(ISNA(VLOOKUP(P97,Mapping!$P:$P,1,FALSE))))</f>
        <v/>
      </c>
      <c r="B97" s="180" t="str">
        <f t="shared" si="1"/>
        <v/>
      </c>
      <c r="E97" s="167">
        <v>0</v>
      </c>
      <c r="F97" s="170" t="s">
        <v>1266</v>
      </c>
      <c r="G97" s="169">
        <v>1447726220.188519</v>
      </c>
      <c r="H97" s="168" t="s">
        <v>21</v>
      </c>
      <c r="I97" s="168" t="s">
        <v>21</v>
      </c>
      <c r="J97" s="169">
        <v>302949701.19729578</v>
      </c>
      <c r="K97" s="169">
        <v>302932571.63733</v>
      </c>
      <c r="L97" s="168" t="s">
        <v>17</v>
      </c>
      <c r="M97" s="168" t="s">
        <v>21</v>
      </c>
      <c r="N97" s="168" t="s">
        <v>1226</v>
      </c>
      <c r="O97" s="168" t="s">
        <v>21</v>
      </c>
      <c r="P97" s="168" t="s">
        <v>21</v>
      </c>
      <c r="Q97" s="168" t="s">
        <v>21</v>
      </c>
      <c r="R97" s="168" t="s">
        <v>21</v>
      </c>
      <c r="S97" s="168" t="s">
        <v>21</v>
      </c>
      <c r="T97" s="168" t="s">
        <v>21</v>
      </c>
      <c r="U97" s="168" t="s">
        <v>21</v>
      </c>
      <c r="V97" s="168" t="s">
        <v>21</v>
      </c>
      <c r="W97" s="168" t="s">
        <v>21</v>
      </c>
      <c r="X97" s="168" t="s">
        <v>21</v>
      </c>
      <c r="Y97" s="168" t="s">
        <v>21</v>
      </c>
      <c r="Z97" s="168" t="s">
        <v>21</v>
      </c>
      <c r="AA97" s="168" t="s">
        <v>21</v>
      </c>
      <c r="AB97" s="168" t="s">
        <v>21</v>
      </c>
      <c r="AC97" s="168" t="s">
        <v>12896</v>
      </c>
      <c r="AD97" s="169">
        <v>443117627.92373139</v>
      </c>
      <c r="AE97" s="168" t="s">
        <v>21</v>
      </c>
      <c r="AF97" s="169">
        <v>-491220189.79081541</v>
      </c>
      <c r="AG97" s="169">
        <v>276510921.04882967</v>
      </c>
      <c r="AH97" s="169">
        <v>-520610569.29491383</v>
      </c>
      <c r="AI97" s="168" t="s">
        <v>21</v>
      </c>
      <c r="AJ97"/>
    </row>
    <row r="98" spans="1:36" x14ac:dyDescent="0.25">
      <c r="A98" s="179" t="b">
        <f>IF(E98&lt;&gt;1,"",NOT(ISNA(VLOOKUP(P98,Mapping!$P:$P,1,FALSE))))</f>
        <v>0</v>
      </c>
      <c r="B98" s="180" t="str">
        <f t="shared" si="1"/>
        <v/>
      </c>
      <c r="E98" s="167">
        <v>1</v>
      </c>
      <c r="F98" s="170" t="s">
        <v>2469</v>
      </c>
      <c r="G98" s="169">
        <v>62805.599999999999</v>
      </c>
      <c r="H98" s="168" t="s">
        <v>1266</v>
      </c>
      <c r="I98" s="168" t="s">
        <v>4</v>
      </c>
      <c r="J98" s="169">
        <v>34116.717316430128</v>
      </c>
      <c r="K98" s="169">
        <v>18394.197595272672</v>
      </c>
      <c r="L98" s="168" t="s">
        <v>17</v>
      </c>
      <c r="M98" s="168" t="s">
        <v>21</v>
      </c>
      <c r="N98" s="168" t="s">
        <v>1226</v>
      </c>
      <c r="O98" s="168" t="s">
        <v>21</v>
      </c>
      <c r="P98" s="168" t="s">
        <v>2465</v>
      </c>
      <c r="Q98" s="168" t="s">
        <v>2466</v>
      </c>
      <c r="R98" s="168" t="s">
        <v>21</v>
      </c>
      <c r="S98" s="168" t="s">
        <v>21</v>
      </c>
      <c r="T98" s="168" t="s">
        <v>21</v>
      </c>
      <c r="U98" s="168" t="s">
        <v>21</v>
      </c>
      <c r="V98" s="168" t="s">
        <v>2466</v>
      </c>
      <c r="W98" s="168" t="s">
        <v>21</v>
      </c>
      <c r="X98" s="168" t="s">
        <v>21</v>
      </c>
      <c r="Y98" s="168" t="s">
        <v>21</v>
      </c>
      <c r="Z98" s="168" t="s">
        <v>21</v>
      </c>
      <c r="AA98" s="168" t="s">
        <v>2470</v>
      </c>
      <c r="AB98" s="168" t="s">
        <v>2471</v>
      </c>
      <c r="AC98" s="168" t="s">
        <v>10551</v>
      </c>
      <c r="AD98" s="169">
        <v>50927.220873970968</v>
      </c>
      <c r="AE98" s="168" t="s">
        <v>811</v>
      </c>
      <c r="AF98" s="169">
        <v>-48825.787963726289</v>
      </c>
      <c r="AG98" s="169">
        <v>69983.382857142889</v>
      </c>
      <c r="AH98" s="169">
        <v>-33217.183999999987</v>
      </c>
      <c r="AI98" s="168" t="s">
        <v>21</v>
      </c>
      <c r="AJ98"/>
    </row>
    <row r="99" spans="1:36" x14ac:dyDescent="0.25">
      <c r="A99" s="179" t="b">
        <f>IF(E99&lt;&gt;1,"",NOT(ISNA(VLOOKUP(P99,Mapping!$P:$P,1,FALSE))))</f>
        <v>0</v>
      </c>
      <c r="B99" s="180" t="str">
        <f t="shared" si="1"/>
        <v/>
      </c>
      <c r="E99" s="167">
        <v>1</v>
      </c>
      <c r="F99" s="170" t="s">
        <v>254</v>
      </c>
      <c r="G99" s="169">
        <v>816664.5</v>
      </c>
      <c r="H99" s="168" t="s">
        <v>1266</v>
      </c>
      <c r="I99" s="168" t="s">
        <v>4</v>
      </c>
      <c r="J99" s="169">
        <v>378744.35469204409</v>
      </c>
      <c r="K99" s="169">
        <v>203538.67139163439</v>
      </c>
      <c r="L99" s="168" t="s">
        <v>17</v>
      </c>
      <c r="M99" s="168" t="s">
        <v>21</v>
      </c>
      <c r="N99" s="168" t="s">
        <v>1226</v>
      </c>
      <c r="O99" s="168" t="s">
        <v>21</v>
      </c>
      <c r="P99" s="168" t="s">
        <v>253</v>
      </c>
      <c r="Q99" s="168" t="s">
        <v>1265</v>
      </c>
      <c r="R99" s="168" t="s">
        <v>21</v>
      </c>
      <c r="S99" s="168" t="s">
        <v>21</v>
      </c>
      <c r="T99" s="168" t="s">
        <v>21</v>
      </c>
      <c r="U99" s="168" t="s">
        <v>21</v>
      </c>
      <c r="V99" s="168" t="s">
        <v>1265</v>
      </c>
      <c r="W99" s="168" t="s">
        <v>21</v>
      </c>
      <c r="X99" s="168" t="s">
        <v>21</v>
      </c>
      <c r="Y99" s="168" t="s">
        <v>21</v>
      </c>
      <c r="Z99" s="168" t="s">
        <v>21</v>
      </c>
      <c r="AA99" s="168" t="s">
        <v>1267</v>
      </c>
      <c r="AB99" s="168" t="s">
        <v>827</v>
      </c>
      <c r="AC99" s="168" t="s">
        <v>10552</v>
      </c>
      <c r="AD99" s="169">
        <v>611190.46990262414</v>
      </c>
      <c r="AE99" s="168" t="s">
        <v>814</v>
      </c>
      <c r="AF99" s="169">
        <v>-331682.85153583612</v>
      </c>
      <c r="AG99" s="169">
        <v>-380006.07574985019</v>
      </c>
      <c r="AH99" s="169">
        <v>-509131.54785747553</v>
      </c>
      <c r="AI99" s="168" t="s">
        <v>21</v>
      </c>
      <c r="AJ99"/>
    </row>
    <row r="100" spans="1:36" x14ac:dyDescent="0.25">
      <c r="A100" s="179" t="b">
        <f>IF(E100&lt;&gt;1,"",NOT(ISNA(VLOOKUP(P100,Mapping!$P:$P,1,FALSE))))</f>
        <v>0</v>
      </c>
      <c r="B100" s="180" t="str">
        <f t="shared" si="1"/>
        <v/>
      </c>
      <c r="E100" s="167">
        <v>1</v>
      </c>
      <c r="F100" s="170" t="s">
        <v>323</v>
      </c>
      <c r="G100" s="169">
        <v>2452950.36</v>
      </c>
      <c r="H100" s="168" t="s">
        <v>1266</v>
      </c>
      <c r="I100" s="168" t="s">
        <v>4</v>
      </c>
      <c r="J100" s="169">
        <v>1011255.890548271</v>
      </c>
      <c r="K100" s="169">
        <v>267317.28536382923</v>
      </c>
      <c r="L100" s="168" t="s">
        <v>17</v>
      </c>
      <c r="M100" s="168" t="s">
        <v>21</v>
      </c>
      <c r="N100" s="168" t="s">
        <v>1226</v>
      </c>
      <c r="O100" s="168" t="s">
        <v>21</v>
      </c>
      <c r="P100" s="168" t="s">
        <v>2465</v>
      </c>
      <c r="Q100" s="168" t="s">
        <v>2466</v>
      </c>
      <c r="R100" s="168" t="s">
        <v>21</v>
      </c>
      <c r="S100" s="168" t="s">
        <v>21</v>
      </c>
      <c r="T100" s="168" t="s">
        <v>21</v>
      </c>
      <c r="U100" s="168" t="s">
        <v>21</v>
      </c>
      <c r="V100" s="168" t="s">
        <v>2466</v>
      </c>
      <c r="W100" s="168" t="s">
        <v>21</v>
      </c>
      <c r="X100" s="168" t="s">
        <v>21</v>
      </c>
      <c r="Y100" s="168" t="s">
        <v>21</v>
      </c>
      <c r="Z100" s="168" t="s">
        <v>21</v>
      </c>
      <c r="AA100" s="168" t="s">
        <v>1268</v>
      </c>
      <c r="AB100" s="168" t="s">
        <v>828</v>
      </c>
      <c r="AC100" s="168" t="s">
        <v>10553</v>
      </c>
      <c r="AD100" s="169">
        <v>1397184.6505481759</v>
      </c>
      <c r="AE100" s="168" t="s">
        <v>813</v>
      </c>
      <c r="AF100" s="169">
        <v>-30183.966694011349</v>
      </c>
      <c r="AG100" s="169">
        <v>1456089.2547945201</v>
      </c>
      <c r="AH100" s="169">
        <v>-511016.75117068249</v>
      </c>
      <c r="AI100" s="168" t="s">
        <v>21</v>
      </c>
      <c r="AJ100"/>
    </row>
    <row r="101" spans="1:36" x14ac:dyDescent="0.25">
      <c r="A101" s="179" t="b">
        <f>IF(E101&lt;&gt;1,"",NOT(ISNA(VLOOKUP(P101,Mapping!$P:$P,1,FALSE))))</f>
        <v>0</v>
      </c>
      <c r="B101" s="180" t="str">
        <f t="shared" si="1"/>
        <v/>
      </c>
      <c r="E101" s="167">
        <v>1</v>
      </c>
      <c r="F101" s="170" t="s">
        <v>323</v>
      </c>
      <c r="G101" s="169">
        <v>13810153.140000001</v>
      </c>
      <c r="H101" s="168" t="s">
        <v>1266</v>
      </c>
      <c r="I101" s="168" t="s">
        <v>4</v>
      </c>
      <c r="J101" s="169">
        <v>5693388.2315493478</v>
      </c>
      <c r="K101" s="169">
        <v>1505000.9604937839</v>
      </c>
      <c r="L101" s="168" t="s">
        <v>17</v>
      </c>
      <c r="M101" s="168" t="s">
        <v>21</v>
      </c>
      <c r="N101" s="168" t="s">
        <v>1226</v>
      </c>
      <c r="O101" s="168" t="s">
        <v>21</v>
      </c>
      <c r="P101" s="168" t="s">
        <v>305</v>
      </c>
      <c r="Q101" s="168" t="s">
        <v>1260</v>
      </c>
      <c r="R101" s="168" t="s">
        <v>21</v>
      </c>
      <c r="S101" s="168" t="s">
        <v>21</v>
      </c>
      <c r="T101" s="168" t="s">
        <v>21</v>
      </c>
      <c r="U101" s="168" t="s">
        <v>21</v>
      </c>
      <c r="V101" s="168" t="s">
        <v>1260</v>
      </c>
      <c r="W101" s="168" t="s">
        <v>21</v>
      </c>
      <c r="X101" s="168" t="s">
        <v>21</v>
      </c>
      <c r="Y101" s="168" t="s">
        <v>21</v>
      </c>
      <c r="Z101" s="168" t="s">
        <v>21</v>
      </c>
      <c r="AA101" s="168" t="s">
        <v>1268</v>
      </c>
      <c r="AB101" s="168" t="s">
        <v>828</v>
      </c>
      <c r="AC101" s="168" t="s">
        <v>10554</v>
      </c>
      <c r="AD101" s="169">
        <v>7866173.8547891397</v>
      </c>
      <c r="AE101" s="168" t="s">
        <v>813</v>
      </c>
      <c r="AF101" s="169">
        <v>-169936.25684987751</v>
      </c>
      <c r="AG101" s="169">
        <v>8197807.799999997</v>
      </c>
      <c r="AH101" s="169">
        <v>-2877033.186587764</v>
      </c>
      <c r="AI101" s="168" t="s">
        <v>21</v>
      </c>
      <c r="AJ101"/>
    </row>
    <row r="102" spans="1:36" x14ac:dyDescent="0.25">
      <c r="A102" s="179" t="b">
        <f>IF(E102&lt;&gt;1,"",NOT(ISNA(VLOOKUP(P102,Mapping!$P:$P,1,FALSE))))</f>
        <v>0</v>
      </c>
      <c r="B102" s="180" t="str">
        <f t="shared" si="1"/>
        <v/>
      </c>
      <c r="E102" s="167">
        <v>1</v>
      </c>
      <c r="F102" s="170" t="s">
        <v>323</v>
      </c>
      <c r="G102" s="169">
        <v>7240879.7999999998</v>
      </c>
      <c r="H102" s="168" t="s">
        <v>1266</v>
      </c>
      <c r="I102" s="168" t="s">
        <v>4</v>
      </c>
      <c r="J102" s="169">
        <v>2985132.7079044511</v>
      </c>
      <c r="K102" s="169">
        <v>789095.59824186319</v>
      </c>
      <c r="L102" s="168" t="s">
        <v>17</v>
      </c>
      <c r="M102" s="168" t="s">
        <v>21</v>
      </c>
      <c r="N102" s="168" t="s">
        <v>1226</v>
      </c>
      <c r="O102" s="168" t="s">
        <v>21</v>
      </c>
      <c r="P102" s="168" t="s">
        <v>311</v>
      </c>
      <c r="Q102" s="168" t="s">
        <v>1261</v>
      </c>
      <c r="R102" s="168" t="s">
        <v>21</v>
      </c>
      <c r="S102" s="168" t="s">
        <v>21</v>
      </c>
      <c r="T102" s="168" t="s">
        <v>21</v>
      </c>
      <c r="U102" s="168" t="s">
        <v>21</v>
      </c>
      <c r="V102" s="168" t="s">
        <v>1261</v>
      </c>
      <c r="W102" s="168" t="s">
        <v>21</v>
      </c>
      <c r="X102" s="168" t="s">
        <v>21</v>
      </c>
      <c r="Y102" s="168" t="s">
        <v>21</v>
      </c>
      <c r="Z102" s="168" t="s">
        <v>21</v>
      </c>
      <c r="AA102" s="168" t="s">
        <v>1268</v>
      </c>
      <c r="AB102" s="168" t="s">
        <v>828</v>
      </c>
      <c r="AC102" s="168" t="s">
        <v>10555</v>
      </c>
      <c r="AD102" s="169">
        <v>4124358.274019178</v>
      </c>
      <c r="AE102" s="168" t="s">
        <v>813</v>
      </c>
      <c r="AF102" s="169">
        <v>-89100.24364233017</v>
      </c>
      <c r="AG102" s="169">
        <v>4298239.1506849295</v>
      </c>
      <c r="AH102" s="169">
        <v>-1508473.6044203599</v>
      </c>
      <c r="AI102" s="168" t="s">
        <v>21</v>
      </c>
      <c r="AJ102"/>
    </row>
    <row r="103" spans="1:36" x14ac:dyDescent="0.25">
      <c r="A103" s="179" t="b">
        <f>IF(E103&lt;&gt;1,"",NOT(ISNA(VLOOKUP(P103,Mapping!$P:$P,1,FALSE))))</f>
        <v>0</v>
      </c>
      <c r="B103" s="180" t="str">
        <f t="shared" si="1"/>
        <v/>
      </c>
      <c r="E103" s="167">
        <v>1</v>
      </c>
      <c r="F103" s="170" t="s">
        <v>323</v>
      </c>
      <c r="G103" s="169">
        <v>6420239.2800000003</v>
      </c>
      <c r="H103" s="168" t="s">
        <v>1266</v>
      </c>
      <c r="I103" s="168" t="s">
        <v>4</v>
      </c>
      <c r="J103" s="169">
        <v>2646814.5856116721</v>
      </c>
      <c r="K103" s="169">
        <v>699663.94905595575</v>
      </c>
      <c r="L103" s="168" t="s">
        <v>17</v>
      </c>
      <c r="M103" s="168" t="s">
        <v>21</v>
      </c>
      <c r="N103" s="168" t="s">
        <v>1226</v>
      </c>
      <c r="O103" s="168" t="s">
        <v>21</v>
      </c>
      <c r="P103" s="168" t="s">
        <v>322</v>
      </c>
      <c r="Q103" s="168" t="s">
        <v>1262</v>
      </c>
      <c r="R103" s="168" t="s">
        <v>21</v>
      </c>
      <c r="S103" s="168" t="s">
        <v>21</v>
      </c>
      <c r="T103" s="168" t="s">
        <v>21</v>
      </c>
      <c r="U103" s="168" t="s">
        <v>21</v>
      </c>
      <c r="V103" s="168" t="s">
        <v>1262</v>
      </c>
      <c r="W103" s="168" t="s">
        <v>21</v>
      </c>
      <c r="X103" s="168" t="s">
        <v>21</v>
      </c>
      <c r="Y103" s="168" t="s">
        <v>21</v>
      </c>
      <c r="Z103" s="168" t="s">
        <v>21</v>
      </c>
      <c r="AA103" s="168" t="s">
        <v>1268</v>
      </c>
      <c r="AB103" s="168" t="s">
        <v>828</v>
      </c>
      <c r="AC103" s="168" t="s">
        <v>10556</v>
      </c>
      <c r="AD103" s="169">
        <v>3656926.7446824661</v>
      </c>
      <c r="AE103" s="168" t="s">
        <v>813</v>
      </c>
      <c r="AF103" s="169">
        <v>-79002.124036095105</v>
      </c>
      <c r="AG103" s="169">
        <v>3811100.942465751</v>
      </c>
      <c r="AH103" s="169">
        <v>-1337511.7051304709</v>
      </c>
      <c r="AI103" s="168" t="s">
        <v>21</v>
      </c>
      <c r="AJ103"/>
    </row>
    <row r="104" spans="1:36" x14ac:dyDescent="0.25">
      <c r="A104" s="179" t="b">
        <f>IF(E104&lt;&gt;1,"",NOT(ISNA(VLOOKUP(P104,Mapping!$P:$P,1,FALSE))))</f>
        <v>0</v>
      </c>
      <c r="B104" s="180" t="str">
        <f t="shared" si="1"/>
        <v/>
      </c>
      <c r="E104" s="167">
        <v>1</v>
      </c>
      <c r="F104" s="170" t="s">
        <v>2472</v>
      </c>
      <c r="G104" s="169">
        <v>352742.52</v>
      </c>
      <c r="H104" s="168" t="s">
        <v>1266</v>
      </c>
      <c r="I104" s="168" t="s">
        <v>4</v>
      </c>
      <c r="J104" s="169">
        <v>206848.82574087029</v>
      </c>
      <c r="K104" s="169">
        <v>100619.4286994885</v>
      </c>
      <c r="L104" s="168" t="s">
        <v>17</v>
      </c>
      <c r="M104" s="168" t="s">
        <v>21</v>
      </c>
      <c r="N104" s="168" t="s">
        <v>1226</v>
      </c>
      <c r="O104" s="168" t="s">
        <v>21</v>
      </c>
      <c r="P104" s="168" t="s">
        <v>2465</v>
      </c>
      <c r="Q104" s="168" t="s">
        <v>2466</v>
      </c>
      <c r="R104" s="168" t="s">
        <v>21</v>
      </c>
      <c r="S104" s="168" t="s">
        <v>21</v>
      </c>
      <c r="T104" s="168" t="s">
        <v>21</v>
      </c>
      <c r="U104" s="168" t="s">
        <v>21</v>
      </c>
      <c r="V104" s="168" t="s">
        <v>2466</v>
      </c>
      <c r="W104" s="168" t="s">
        <v>21</v>
      </c>
      <c r="X104" s="168" t="s">
        <v>21</v>
      </c>
      <c r="Y104" s="168" t="s">
        <v>21</v>
      </c>
      <c r="Z104" s="168" t="s">
        <v>21</v>
      </c>
      <c r="AA104" s="168" t="s">
        <v>2473</v>
      </c>
      <c r="AB104" s="168" t="s">
        <v>2474</v>
      </c>
      <c r="AC104" s="168" t="s">
        <v>10557</v>
      </c>
      <c r="AD104" s="169">
        <v>350737.15479961713</v>
      </c>
      <c r="AE104" s="168" t="s">
        <v>814</v>
      </c>
      <c r="AF104" s="169">
        <v>-286047.50571428571</v>
      </c>
      <c r="AG104" s="169">
        <v>-164136.3139640734</v>
      </c>
      <c r="AH104" s="169">
        <v>-240942.42007486889</v>
      </c>
      <c r="AI104" s="168" t="s">
        <v>21</v>
      </c>
      <c r="AJ104"/>
    </row>
    <row r="105" spans="1:36" x14ac:dyDescent="0.25">
      <c r="A105" s="179" t="b">
        <f>IF(E105&lt;&gt;1,"",NOT(ISNA(VLOOKUP(P105,Mapping!$P:$P,1,FALSE))))</f>
        <v>0</v>
      </c>
      <c r="B105" s="180" t="str">
        <f t="shared" si="1"/>
        <v/>
      </c>
      <c r="E105" s="167">
        <v>1</v>
      </c>
      <c r="F105" s="170" t="s">
        <v>2472</v>
      </c>
      <c r="G105" s="169">
        <v>4163589</v>
      </c>
      <c r="H105" s="168" t="s">
        <v>1266</v>
      </c>
      <c r="I105" s="168" t="s">
        <v>4</v>
      </c>
      <c r="J105" s="169">
        <v>2441535.813481187</v>
      </c>
      <c r="K105" s="169">
        <v>1187659.334404808</v>
      </c>
      <c r="L105" s="168" t="s">
        <v>17</v>
      </c>
      <c r="M105" s="168" t="s">
        <v>21</v>
      </c>
      <c r="N105" s="168" t="s">
        <v>1226</v>
      </c>
      <c r="O105" s="168" t="s">
        <v>21</v>
      </c>
      <c r="P105" s="168" t="s">
        <v>311</v>
      </c>
      <c r="Q105" s="168" t="s">
        <v>1261</v>
      </c>
      <c r="R105" s="168" t="s">
        <v>21</v>
      </c>
      <c r="S105" s="168" t="s">
        <v>21</v>
      </c>
      <c r="T105" s="168" t="s">
        <v>21</v>
      </c>
      <c r="U105" s="168" t="s">
        <v>21</v>
      </c>
      <c r="V105" s="168" t="s">
        <v>1261</v>
      </c>
      <c r="W105" s="168" t="s">
        <v>21</v>
      </c>
      <c r="X105" s="168" t="s">
        <v>21</v>
      </c>
      <c r="Y105" s="168" t="s">
        <v>21</v>
      </c>
      <c r="Z105" s="168" t="s">
        <v>21</v>
      </c>
      <c r="AA105" s="168" t="s">
        <v>2473</v>
      </c>
      <c r="AB105" s="168" t="s">
        <v>2474</v>
      </c>
      <c r="AC105" s="168" t="s">
        <v>10558</v>
      </c>
      <c r="AD105" s="169">
        <v>4139918.7135562361</v>
      </c>
      <c r="AE105" s="168" t="s">
        <v>814</v>
      </c>
      <c r="AF105" s="169">
        <v>-3376355.785714285</v>
      </c>
      <c r="AG105" s="169">
        <v>-1937379.5688746639</v>
      </c>
      <c r="AH105" s="169">
        <v>-2843958.8452707762</v>
      </c>
      <c r="AI105" s="168" t="s">
        <v>21</v>
      </c>
      <c r="AJ105"/>
    </row>
    <row r="106" spans="1:36" x14ac:dyDescent="0.25">
      <c r="A106" s="179" t="b">
        <f>IF(E106&lt;&gt;1,"",NOT(ISNA(VLOOKUP(P106,Mapping!$P:$P,1,FALSE))))</f>
        <v>0</v>
      </c>
      <c r="B106" s="180" t="str">
        <f t="shared" si="1"/>
        <v/>
      </c>
      <c r="E106" s="167">
        <v>1</v>
      </c>
      <c r="F106" s="170" t="s">
        <v>255</v>
      </c>
      <c r="G106" s="169">
        <v>471051.84</v>
      </c>
      <c r="H106" s="168" t="s">
        <v>1266</v>
      </c>
      <c r="I106" s="168" t="s">
        <v>4</v>
      </c>
      <c r="J106" s="169">
        <v>211649.30123294611</v>
      </c>
      <c r="K106" s="169">
        <v>66603.604109822918</v>
      </c>
      <c r="L106" s="168" t="s">
        <v>17</v>
      </c>
      <c r="M106" s="168" t="s">
        <v>21</v>
      </c>
      <c r="N106" s="168" t="s">
        <v>1226</v>
      </c>
      <c r="O106" s="168" t="s">
        <v>21</v>
      </c>
      <c r="P106" s="168" t="s">
        <v>2465</v>
      </c>
      <c r="Q106" s="168" t="s">
        <v>2466</v>
      </c>
      <c r="R106" s="168" t="s">
        <v>21</v>
      </c>
      <c r="S106" s="168" t="s">
        <v>21</v>
      </c>
      <c r="T106" s="168" t="s">
        <v>21</v>
      </c>
      <c r="U106" s="168" t="s">
        <v>21</v>
      </c>
      <c r="V106" s="168" t="s">
        <v>2466</v>
      </c>
      <c r="W106" s="168" t="s">
        <v>21</v>
      </c>
      <c r="X106" s="168" t="s">
        <v>21</v>
      </c>
      <c r="Y106" s="168" t="s">
        <v>21</v>
      </c>
      <c r="Z106" s="168" t="s">
        <v>21</v>
      </c>
      <c r="AA106" s="168" t="s">
        <v>1269</v>
      </c>
      <c r="AB106" s="168" t="s">
        <v>829</v>
      </c>
      <c r="AC106" s="168" t="s">
        <v>10559</v>
      </c>
      <c r="AD106" s="169">
        <v>244500.08514298021</v>
      </c>
      <c r="AE106" s="168" t="s">
        <v>813</v>
      </c>
      <c r="AF106" s="169">
        <v>151655.71434146349</v>
      </c>
      <c r="AG106" s="169">
        <v>-219187.3911418292</v>
      </c>
      <c r="AH106" s="169">
        <v>-94619.533550488646</v>
      </c>
      <c r="AI106" s="168" t="s">
        <v>21</v>
      </c>
      <c r="AJ106"/>
    </row>
    <row r="107" spans="1:36" x14ac:dyDescent="0.25">
      <c r="A107" s="179" t="b">
        <f>IF(E107&lt;&gt;1,"",NOT(ISNA(VLOOKUP(P107,Mapping!$P:$P,1,FALSE))))</f>
        <v>0</v>
      </c>
      <c r="B107" s="180" t="str">
        <f t="shared" si="1"/>
        <v/>
      </c>
      <c r="E107" s="167">
        <v>1</v>
      </c>
      <c r="F107" s="170" t="s">
        <v>255</v>
      </c>
      <c r="G107" s="169">
        <v>886382.07000000007</v>
      </c>
      <c r="H107" s="168" t="s">
        <v>1266</v>
      </c>
      <c r="I107" s="168" t="s">
        <v>4</v>
      </c>
      <c r="J107" s="169">
        <v>398262.20770289731</v>
      </c>
      <c r="K107" s="169">
        <v>125328.5423539061</v>
      </c>
      <c r="L107" s="168" t="s">
        <v>17</v>
      </c>
      <c r="M107" s="168" t="s">
        <v>21</v>
      </c>
      <c r="N107" s="168" t="s">
        <v>1226</v>
      </c>
      <c r="O107" s="168" t="s">
        <v>21</v>
      </c>
      <c r="P107" s="168" t="s">
        <v>322</v>
      </c>
      <c r="Q107" s="168" t="s">
        <v>1262</v>
      </c>
      <c r="R107" s="168" t="s">
        <v>21</v>
      </c>
      <c r="S107" s="168" t="s">
        <v>21</v>
      </c>
      <c r="T107" s="168" t="s">
        <v>21</v>
      </c>
      <c r="U107" s="168" t="s">
        <v>21</v>
      </c>
      <c r="V107" s="168" t="s">
        <v>1262</v>
      </c>
      <c r="W107" s="168" t="s">
        <v>21</v>
      </c>
      <c r="X107" s="168" t="s">
        <v>21</v>
      </c>
      <c r="Y107" s="168" t="s">
        <v>21</v>
      </c>
      <c r="Z107" s="168" t="s">
        <v>21</v>
      </c>
      <c r="AA107" s="168" t="s">
        <v>1269</v>
      </c>
      <c r="AB107" s="168" t="s">
        <v>829</v>
      </c>
      <c r="AC107" s="168" t="s">
        <v>10560</v>
      </c>
      <c r="AD107" s="169">
        <v>460077.79437654337</v>
      </c>
      <c r="AE107" s="168" t="s">
        <v>813</v>
      </c>
      <c r="AF107" s="169">
        <v>285371.78839024389</v>
      </c>
      <c r="AG107" s="169">
        <v>-412446.69265742443</v>
      </c>
      <c r="AH107" s="169">
        <v>-178046.34413680801</v>
      </c>
      <c r="AI107" s="168" t="s">
        <v>21</v>
      </c>
      <c r="AJ107"/>
    </row>
    <row r="108" spans="1:36" x14ac:dyDescent="0.25">
      <c r="A108" s="179" t="b">
        <f>IF(E108&lt;&gt;1,"",NOT(ISNA(VLOOKUP(P108,Mapping!$P:$P,1,FALSE))))</f>
        <v>0</v>
      </c>
      <c r="B108" s="180" t="str">
        <f t="shared" si="1"/>
        <v/>
      </c>
      <c r="E108" s="167">
        <v>1</v>
      </c>
      <c r="F108" s="170" t="s">
        <v>255</v>
      </c>
      <c r="G108" s="169">
        <v>1383406.5</v>
      </c>
      <c r="H108" s="168" t="s">
        <v>1266</v>
      </c>
      <c r="I108" s="168" t="s">
        <v>4</v>
      </c>
      <c r="J108" s="169">
        <v>621581.30843118066</v>
      </c>
      <c r="K108" s="169">
        <v>195604.49832645961</v>
      </c>
      <c r="L108" s="168" t="s">
        <v>17</v>
      </c>
      <c r="M108" s="168" t="s">
        <v>21</v>
      </c>
      <c r="N108" s="168" t="s">
        <v>1226</v>
      </c>
      <c r="O108" s="168" t="s">
        <v>21</v>
      </c>
      <c r="P108" s="168" t="s">
        <v>253</v>
      </c>
      <c r="Q108" s="168" t="s">
        <v>1265</v>
      </c>
      <c r="R108" s="168" t="s">
        <v>21</v>
      </c>
      <c r="S108" s="168" t="s">
        <v>21</v>
      </c>
      <c r="T108" s="168" t="s">
        <v>21</v>
      </c>
      <c r="U108" s="168" t="s">
        <v>21</v>
      </c>
      <c r="V108" s="168" t="s">
        <v>1265</v>
      </c>
      <c r="W108" s="168" t="s">
        <v>21</v>
      </c>
      <c r="X108" s="168" t="s">
        <v>21</v>
      </c>
      <c r="Y108" s="168" t="s">
        <v>21</v>
      </c>
      <c r="Z108" s="168" t="s">
        <v>21</v>
      </c>
      <c r="AA108" s="168" t="s">
        <v>1269</v>
      </c>
      <c r="AB108" s="168" t="s">
        <v>829</v>
      </c>
      <c r="AC108" s="168" t="s">
        <v>10561</v>
      </c>
      <c r="AD108" s="169">
        <v>718058.98696278024</v>
      </c>
      <c r="AE108" s="168" t="s">
        <v>813</v>
      </c>
      <c r="AF108" s="169">
        <v>445389.40975609771</v>
      </c>
      <c r="AG108" s="169">
        <v>-643719.51423361164</v>
      </c>
      <c r="AH108" s="169">
        <v>-277882.95602605859</v>
      </c>
      <c r="AI108" s="168" t="s">
        <v>21</v>
      </c>
      <c r="AJ108"/>
    </row>
    <row r="109" spans="1:36" x14ac:dyDescent="0.25">
      <c r="A109" s="179" t="b">
        <f>IF(E109&lt;&gt;1,"",NOT(ISNA(VLOOKUP(P109,Mapping!$P:$P,1,FALSE))))</f>
        <v>0</v>
      </c>
      <c r="B109" s="180" t="str">
        <f t="shared" si="1"/>
        <v/>
      </c>
      <c r="E109" s="167">
        <v>1</v>
      </c>
      <c r="F109" s="170" t="s">
        <v>2475</v>
      </c>
      <c r="G109" s="169">
        <v>65820.98</v>
      </c>
      <c r="H109" s="168" t="s">
        <v>1266</v>
      </c>
      <c r="I109" s="168" t="s">
        <v>4</v>
      </c>
      <c r="J109" s="169">
        <v>25806.183504615768</v>
      </c>
      <c r="K109" s="169">
        <v>15465.231170180419</v>
      </c>
      <c r="L109" s="168" t="s">
        <v>17</v>
      </c>
      <c r="M109" s="168" t="s">
        <v>21</v>
      </c>
      <c r="N109" s="168" t="s">
        <v>1226</v>
      </c>
      <c r="O109" s="168" t="s">
        <v>21</v>
      </c>
      <c r="P109" s="168" t="s">
        <v>2465</v>
      </c>
      <c r="Q109" s="168" t="s">
        <v>2466</v>
      </c>
      <c r="R109" s="168" t="s">
        <v>21</v>
      </c>
      <c r="S109" s="168" t="s">
        <v>21</v>
      </c>
      <c r="T109" s="168" t="s">
        <v>21</v>
      </c>
      <c r="U109" s="168" t="s">
        <v>21</v>
      </c>
      <c r="V109" s="168" t="s">
        <v>2466</v>
      </c>
      <c r="W109" s="168" t="s">
        <v>21</v>
      </c>
      <c r="X109" s="168" t="s">
        <v>21</v>
      </c>
      <c r="Y109" s="168" t="s">
        <v>21</v>
      </c>
      <c r="Z109" s="168" t="s">
        <v>21</v>
      </c>
      <c r="AA109" s="168" t="s">
        <v>2476</v>
      </c>
      <c r="AB109" s="168" t="s">
        <v>2477</v>
      </c>
      <c r="AC109" s="168" t="s">
        <v>10562</v>
      </c>
      <c r="AD109" s="169">
        <v>40014.658434566038</v>
      </c>
      <c r="AE109" s="168" t="s">
        <v>813</v>
      </c>
      <c r="AF109" s="169">
        <v>-36142.329190448378</v>
      </c>
      <c r="AG109" s="169">
        <v>-30627.475924090471</v>
      </c>
      <c r="AH109" s="169">
        <v>-22880.249666960211</v>
      </c>
      <c r="AI109" s="168" t="s">
        <v>21</v>
      </c>
      <c r="AJ109"/>
    </row>
    <row r="110" spans="1:36" x14ac:dyDescent="0.25">
      <c r="A110" s="179" t="b">
        <f>IF(E110&lt;&gt;1,"",NOT(ISNA(VLOOKUP(P110,Mapping!$P:$P,1,FALSE))))</f>
        <v>0</v>
      </c>
      <c r="B110" s="180" t="str">
        <f t="shared" si="1"/>
        <v/>
      </c>
      <c r="E110" s="167">
        <v>1</v>
      </c>
      <c r="F110" s="170" t="s">
        <v>2478</v>
      </c>
      <c r="G110" s="169">
        <v>225432.78</v>
      </c>
      <c r="H110" s="168" t="s">
        <v>1266</v>
      </c>
      <c r="I110" s="168" t="s">
        <v>4</v>
      </c>
      <c r="J110" s="169">
        <v>88757.999060162023</v>
      </c>
      <c r="K110" s="169">
        <v>35379.620922405062</v>
      </c>
      <c r="L110" s="168" t="s">
        <v>17</v>
      </c>
      <c r="M110" s="168" t="s">
        <v>21</v>
      </c>
      <c r="N110" s="168" t="s">
        <v>1226</v>
      </c>
      <c r="O110" s="168" t="s">
        <v>21</v>
      </c>
      <c r="P110" s="168" t="s">
        <v>2465</v>
      </c>
      <c r="Q110" s="168" t="s">
        <v>2466</v>
      </c>
      <c r="R110" s="168" t="s">
        <v>21</v>
      </c>
      <c r="S110" s="168" t="s">
        <v>21</v>
      </c>
      <c r="T110" s="168" t="s">
        <v>21</v>
      </c>
      <c r="U110" s="168" t="s">
        <v>21</v>
      </c>
      <c r="V110" s="168" t="s">
        <v>2466</v>
      </c>
      <c r="W110" s="168" t="s">
        <v>21</v>
      </c>
      <c r="X110" s="168" t="s">
        <v>21</v>
      </c>
      <c r="Y110" s="168" t="s">
        <v>21</v>
      </c>
      <c r="Z110" s="168" t="s">
        <v>21</v>
      </c>
      <c r="AA110" s="168" t="s">
        <v>2479</v>
      </c>
      <c r="AB110" s="168" t="s">
        <v>2480</v>
      </c>
      <c r="AC110" s="168" t="s">
        <v>10563</v>
      </c>
      <c r="AD110" s="169">
        <v>176168.91229656179</v>
      </c>
      <c r="AE110" s="168" t="s">
        <v>818</v>
      </c>
      <c r="AF110" s="169">
        <v>-150288.51999999999</v>
      </c>
      <c r="AG110" s="169">
        <v>16802.443229813649</v>
      </c>
      <c r="AH110" s="169">
        <v>-82757.69479327579</v>
      </c>
      <c r="AI110" s="168" t="s">
        <v>21</v>
      </c>
      <c r="AJ110"/>
    </row>
    <row r="111" spans="1:36" x14ac:dyDescent="0.25">
      <c r="A111" s="179" t="b">
        <f>IF(E111&lt;&gt;1,"",NOT(ISNA(VLOOKUP(P111,Mapping!$P:$P,1,FALSE))))</f>
        <v>0</v>
      </c>
      <c r="B111" s="180" t="str">
        <f t="shared" si="1"/>
        <v/>
      </c>
      <c r="E111" s="167">
        <v>1</v>
      </c>
      <c r="F111" s="170" t="s">
        <v>256</v>
      </c>
      <c r="G111" s="169">
        <v>2687356.2</v>
      </c>
      <c r="H111" s="168" t="s">
        <v>1266</v>
      </c>
      <c r="I111" s="168" t="s">
        <v>4</v>
      </c>
      <c r="J111" s="169">
        <v>718313.45306345378</v>
      </c>
      <c r="K111" s="169">
        <v>299919.27390710282</v>
      </c>
      <c r="L111" s="168" t="s">
        <v>17</v>
      </c>
      <c r="M111" s="168" t="s">
        <v>21</v>
      </c>
      <c r="N111" s="168" t="s">
        <v>1226</v>
      </c>
      <c r="O111" s="168" t="s">
        <v>21</v>
      </c>
      <c r="P111" s="168" t="s">
        <v>2465</v>
      </c>
      <c r="Q111" s="168" t="s">
        <v>2466</v>
      </c>
      <c r="R111" s="168" t="s">
        <v>21</v>
      </c>
      <c r="S111" s="168" t="s">
        <v>21</v>
      </c>
      <c r="T111" s="168" t="s">
        <v>21</v>
      </c>
      <c r="U111" s="168" t="s">
        <v>21</v>
      </c>
      <c r="V111" s="168" t="s">
        <v>2466</v>
      </c>
      <c r="W111" s="168" t="s">
        <v>21</v>
      </c>
      <c r="X111" s="168" t="s">
        <v>21</v>
      </c>
      <c r="Y111" s="168" t="s">
        <v>21</v>
      </c>
      <c r="Z111" s="168" t="s">
        <v>21</v>
      </c>
      <c r="AA111" s="168" t="s">
        <v>1270</v>
      </c>
      <c r="AB111" s="168" t="s">
        <v>961</v>
      </c>
      <c r="AC111" s="168" t="s">
        <v>10564</v>
      </c>
      <c r="AD111" s="169">
        <v>998800.84913025203</v>
      </c>
      <c r="AE111" s="168" t="s">
        <v>817</v>
      </c>
      <c r="AF111" s="169">
        <v>131753.65027237311</v>
      </c>
      <c r="AG111" s="169">
        <v>2687356.2</v>
      </c>
      <c r="AH111" s="169">
        <v>-782255.2695235922</v>
      </c>
      <c r="AI111" s="168" t="s">
        <v>21</v>
      </c>
      <c r="AJ111"/>
    </row>
    <row r="112" spans="1:36" x14ac:dyDescent="0.25">
      <c r="A112" s="179" t="b">
        <f>IF(E112&lt;&gt;1,"",NOT(ISNA(VLOOKUP(P112,Mapping!$P:$P,1,FALSE))))</f>
        <v>0</v>
      </c>
      <c r="B112" s="180" t="str">
        <f t="shared" si="1"/>
        <v/>
      </c>
      <c r="E112" s="167">
        <v>1</v>
      </c>
      <c r="F112" s="170" t="s">
        <v>256</v>
      </c>
      <c r="G112" s="169">
        <v>8739412.4399999995</v>
      </c>
      <c r="H112" s="168" t="s">
        <v>1266</v>
      </c>
      <c r="I112" s="168" t="s">
        <v>4</v>
      </c>
      <c r="J112" s="169">
        <v>2335990.118288781</v>
      </c>
      <c r="K112" s="169">
        <v>975351.99590568186</v>
      </c>
      <c r="L112" s="168" t="s">
        <v>17</v>
      </c>
      <c r="M112" s="168" t="s">
        <v>21</v>
      </c>
      <c r="N112" s="168" t="s">
        <v>1226</v>
      </c>
      <c r="O112" s="168" t="s">
        <v>21</v>
      </c>
      <c r="P112" s="168" t="s">
        <v>305</v>
      </c>
      <c r="Q112" s="168" t="s">
        <v>1260</v>
      </c>
      <c r="R112" s="168" t="s">
        <v>21</v>
      </c>
      <c r="S112" s="168" t="s">
        <v>21</v>
      </c>
      <c r="T112" s="168" t="s">
        <v>21</v>
      </c>
      <c r="U112" s="168" t="s">
        <v>21</v>
      </c>
      <c r="V112" s="168" t="s">
        <v>1260</v>
      </c>
      <c r="W112" s="168" t="s">
        <v>21</v>
      </c>
      <c r="X112" s="168" t="s">
        <v>21</v>
      </c>
      <c r="Y112" s="168" t="s">
        <v>21</v>
      </c>
      <c r="Z112" s="168" t="s">
        <v>21</v>
      </c>
      <c r="AA112" s="168" t="s">
        <v>1270</v>
      </c>
      <c r="AB112" s="168" t="s">
        <v>961</v>
      </c>
      <c r="AC112" s="168" t="s">
        <v>12218</v>
      </c>
      <c r="AD112" s="169">
        <v>3248148.70688581</v>
      </c>
      <c r="AE112" s="168" t="s">
        <v>817</v>
      </c>
      <c r="AF112" s="169">
        <v>428469.2480311282</v>
      </c>
      <c r="AG112" s="169">
        <v>8739412.4399999995</v>
      </c>
      <c r="AH112" s="169">
        <v>-2543932.0004285369</v>
      </c>
      <c r="AI112" s="168" t="s">
        <v>21</v>
      </c>
      <c r="AJ112"/>
    </row>
    <row r="113" spans="1:36" x14ac:dyDescent="0.25">
      <c r="A113" s="179" t="b">
        <f>IF(E113&lt;&gt;1,"",NOT(ISNA(VLOOKUP(P113,Mapping!$P:$P,1,FALSE))))</f>
        <v>0</v>
      </c>
      <c r="B113" s="180" t="str">
        <f t="shared" si="1"/>
        <v/>
      </c>
      <c r="E113" s="167">
        <v>1</v>
      </c>
      <c r="F113" s="170" t="s">
        <v>256</v>
      </c>
      <c r="G113" s="169">
        <v>3448858.68</v>
      </c>
      <c r="H113" s="168" t="s">
        <v>1266</v>
      </c>
      <c r="I113" s="168" t="s">
        <v>4</v>
      </c>
      <c r="J113" s="169">
        <v>921858.28866253851</v>
      </c>
      <c r="K113" s="169">
        <v>384905.87556417321</v>
      </c>
      <c r="L113" s="168" t="s">
        <v>17</v>
      </c>
      <c r="M113" s="168" t="s">
        <v>21</v>
      </c>
      <c r="N113" s="168" t="s">
        <v>1226</v>
      </c>
      <c r="O113" s="168" t="s">
        <v>21</v>
      </c>
      <c r="P113" s="168" t="s">
        <v>322</v>
      </c>
      <c r="Q113" s="168" t="s">
        <v>1262</v>
      </c>
      <c r="R113" s="168" t="s">
        <v>21</v>
      </c>
      <c r="S113" s="168" t="s">
        <v>21</v>
      </c>
      <c r="T113" s="168" t="s">
        <v>21</v>
      </c>
      <c r="U113" s="168" t="s">
        <v>21</v>
      </c>
      <c r="V113" s="168" t="s">
        <v>1262</v>
      </c>
      <c r="W113" s="168" t="s">
        <v>21</v>
      </c>
      <c r="X113" s="168" t="s">
        <v>21</v>
      </c>
      <c r="Y113" s="168" t="s">
        <v>21</v>
      </c>
      <c r="Z113" s="168" t="s">
        <v>21</v>
      </c>
      <c r="AA113" s="168" t="s">
        <v>1270</v>
      </c>
      <c r="AB113" s="168" t="s">
        <v>961</v>
      </c>
      <c r="AC113" s="168" t="s">
        <v>10565</v>
      </c>
      <c r="AD113" s="169">
        <v>1281825.973837883</v>
      </c>
      <c r="AE113" s="168" t="s">
        <v>817</v>
      </c>
      <c r="AF113" s="169">
        <v>169088.01310505811</v>
      </c>
      <c r="AG113" s="169">
        <v>3448858.68</v>
      </c>
      <c r="AH113" s="169">
        <v>-1003918.9729564619</v>
      </c>
      <c r="AI113" s="168" t="s">
        <v>21</v>
      </c>
      <c r="AJ113"/>
    </row>
    <row r="114" spans="1:36" x14ac:dyDescent="0.25">
      <c r="A114" s="179" t="b">
        <f>IF(E114&lt;&gt;1,"",NOT(ISNA(VLOOKUP(P114,Mapping!$P:$P,1,FALSE))))</f>
        <v>0</v>
      </c>
      <c r="B114" s="180" t="str">
        <f t="shared" si="1"/>
        <v/>
      </c>
      <c r="E114" s="167">
        <v>1</v>
      </c>
      <c r="F114" s="170" t="s">
        <v>256</v>
      </c>
      <c r="G114" s="169">
        <v>8924420.4000000004</v>
      </c>
      <c r="H114" s="168" t="s">
        <v>1266</v>
      </c>
      <c r="I114" s="168" t="s">
        <v>4</v>
      </c>
      <c r="J114" s="169">
        <v>2385441.5853447081</v>
      </c>
      <c r="K114" s="169">
        <v>995999.5948470583</v>
      </c>
      <c r="L114" s="168" t="s">
        <v>17</v>
      </c>
      <c r="M114" s="168" t="s">
        <v>21</v>
      </c>
      <c r="N114" s="168" t="s">
        <v>1226</v>
      </c>
      <c r="O114" s="168" t="s">
        <v>21</v>
      </c>
      <c r="P114" s="168" t="s">
        <v>253</v>
      </c>
      <c r="Q114" s="168" t="s">
        <v>1265</v>
      </c>
      <c r="R114" s="168" t="s">
        <v>21</v>
      </c>
      <c r="S114" s="168" t="s">
        <v>21</v>
      </c>
      <c r="T114" s="168" t="s">
        <v>21</v>
      </c>
      <c r="U114" s="168" t="s">
        <v>21</v>
      </c>
      <c r="V114" s="168" t="s">
        <v>1265</v>
      </c>
      <c r="W114" s="168" t="s">
        <v>21</v>
      </c>
      <c r="X114" s="168" t="s">
        <v>21</v>
      </c>
      <c r="Y114" s="168" t="s">
        <v>21</v>
      </c>
      <c r="Z114" s="168" t="s">
        <v>21</v>
      </c>
      <c r="AA114" s="168" t="s">
        <v>1270</v>
      </c>
      <c r="AB114" s="168" t="s">
        <v>961</v>
      </c>
      <c r="AC114" s="168" t="s">
        <v>10566</v>
      </c>
      <c r="AD114" s="169">
        <v>3316910.0075067668</v>
      </c>
      <c r="AE114" s="168" t="s">
        <v>817</v>
      </c>
      <c r="AF114" s="169">
        <v>437539.67719844362</v>
      </c>
      <c r="AG114" s="169">
        <v>8924420.4000000004</v>
      </c>
      <c r="AH114" s="169">
        <v>-2597785.4686118071</v>
      </c>
      <c r="AI114" s="168" t="s">
        <v>21</v>
      </c>
      <c r="AJ114"/>
    </row>
    <row r="115" spans="1:36" x14ac:dyDescent="0.25">
      <c r="A115" s="179" t="b">
        <f>IF(E115&lt;&gt;1,"",NOT(ISNA(VLOOKUP(P115,Mapping!$P:$P,1,FALSE))))</f>
        <v>0</v>
      </c>
      <c r="B115" s="180" t="str">
        <f t="shared" si="1"/>
        <v/>
      </c>
      <c r="E115" s="167">
        <v>1</v>
      </c>
      <c r="F115" s="170" t="s">
        <v>2481</v>
      </c>
      <c r="G115" s="169">
        <v>101806.51</v>
      </c>
      <c r="H115" s="168" t="s">
        <v>1266</v>
      </c>
      <c r="I115" s="168" t="s">
        <v>4</v>
      </c>
      <c r="J115" s="169">
        <v>38453.964894659301</v>
      </c>
      <c r="K115" s="169">
        <v>27143.431888009429</v>
      </c>
      <c r="L115" s="168" t="s">
        <v>17</v>
      </c>
      <c r="M115" s="168" t="s">
        <v>21</v>
      </c>
      <c r="N115" s="168" t="s">
        <v>1226</v>
      </c>
      <c r="O115" s="168" t="s">
        <v>21</v>
      </c>
      <c r="P115" s="168" t="s">
        <v>2465</v>
      </c>
      <c r="Q115" s="168" t="s">
        <v>2466</v>
      </c>
      <c r="R115" s="168" t="s">
        <v>21</v>
      </c>
      <c r="S115" s="168" t="s">
        <v>21</v>
      </c>
      <c r="T115" s="168" t="s">
        <v>21</v>
      </c>
      <c r="U115" s="168" t="s">
        <v>21</v>
      </c>
      <c r="V115" s="168" t="s">
        <v>2466</v>
      </c>
      <c r="W115" s="168" t="s">
        <v>21</v>
      </c>
      <c r="X115" s="168" t="s">
        <v>21</v>
      </c>
      <c r="Y115" s="168" t="s">
        <v>21</v>
      </c>
      <c r="Z115" s="168" t="s">
        <v>21</v>
      </c>
      <c r="AA115" s="168" t="s">
        <v>2482</v>
      </c>
      <c r="AB115" s="168" t="s">
        <v>2483</v>
      </c>
      <c r="AC115" s="168" t="s">
        <v>10567</v>
      </c>
      <c r="AD115" s="169">
        <v>71807.512872224834</v>
      </c>
      <c r="AE115" s="168" t="s">
        <v>819</v>
      </c>
      <c r="AF115" s="169">
        <v>-41158.988455918166</v>
      </c>
      <c r="AG115" s="169">
        <v>-47662.935368792903</v>
      </c>
      <c r="AH115" s="169">
        <v>-46447.486425408737</v>
      </c>
      <c r="AI115" s="168" t="s">
        <v>21</v>
      </c>
      <c r="AJ115"/>
    </row>
    <row r="116" spans="1:36" x14ac:dyDescent="0.25">
      <c r="A116" s="179" t="b">
        <f>IF(E116&lt;&gt;1,"",NOT(ISNA(VLOOKUP(P116,Mapping!$P:$P,1,FALSE))))</f>
        <v>0</v>
      </c>
      <c r="B116" s="180" t="str">
        <f t="shared" si="1"/>
        <v/>
      </c>
      <c r="E116" s="167">
        <v>1</v>
      </c>
      <c r="F116" s="170" t="s">
        <v>312</v>
      </c>
      <c r="G116" s="169">
        <v>449002.8</v>
      </c>
      <c r="H116" s="168" t="s">
        <v>1266</v>
      </c>
      <c r="I116" s="168" t="s">
        <v>4</v>
      </c>
      <c r="J116" s="169">
        <v>147383.74355849699</v>
      </c>
      <c r="K116" s="169">
        <v>106462.09097822881</v>
      </c>
      <c r="L116" s="168" t="s">
        <v>17</v>
      </c>
      <c r="M116" s="168" t="s">
        <v>21</v>
      </c>
      <c r="N116" s="168" t="s">
        <v>1226</v>
      </c>
      <c r="O116" s="168" t="s">
        <v>21</v>
      </c>
      <c r="P116" s="168" t="s">
        <v>2465</v>
      </c>
      <c r="Q116" s="168" t="s">
        <v>2466</v>
      </c>
      <c r="R116" s="168" t="s">
        <v>21</v>
      </c>
      <c r="S116" s="168" t="s">
        <v>21</v>
      </c>
      <c r="T116" s="168" t="s">
        <v>21</v>
      </c>
      <c r="U116" s="168" t="s">
        <v>21</v>
      </c>
      <c r="V116" s="168" t="s">
        <v>2466</v>
      </c>
      <c r="W116" s="168" t="s">
        <v>21</v>
      </c>
      <c r="X116" s="168" t="s">
        <v>21</v>
      </c>
      <c r="Y116" s="168" t="s">
        <v>21</v>
      </c>
      <c r="Z116" s="168" t="s">
        <v>21</v>
      </c>
      <c r="AA116" s="168" t="s">
        <v>1271</v>
      </c>
      <c r="AB116" s="168" t="s">
        <v>830</v>
      </c>
      <c r="AC116" s="168" t="s">
        <v>10568</v>
      </c>
      <c r="AD116" s="169">
        <v>247039.06774282761</v>
      </c>
      <c r="AE116" s="168" t="s">
        <v>818</v>
      </c>
      <c r="AF116" s="169">
        <v>-212509.18067556951</v>
      </c>
      <c r="AG116" s="169">
        <v>276585.72480000008</v>
      </c>
      <c r="AH116" s="169">
        <v>-260417.57710680479</v>
      </c>
      <c r="AI116" s="168" t="s">
        <v>21</v>
      </c>
      <c r="AJ116"/>
    </row>
    <row r="117" spans="1:36" x14ac:dyDescent="0.25">
      <c r="A117" s="179" t="b">
        <f>IF(E117&lt;&gt;1,"",NOT(ISNA(VLOOKUP(P117,Mapping!$P:$P,1,FALSE))))</f>
        <v>0</v>
      </c>
      <c r="B117" s="180" t="str">
        <f t="shared" si="1"/>
        <v/>
      </c>
      <c r="E117" s="167">
        <v>1</v>
      </c>
      <c r="F117" s="170" t="s">
        <v>312</v>
      </c>
      <c r="G117" s="169">
        <v>10651542.84</v>
      </c>
      <c r="H117" s="168" t="s">
        <v>1266</v>
      </c>
      <c r="I117" s="168" t="s">
        <v>4</v>
      </c>
      <c r="J117" s="169">
        <v>3496335.1195870251</v>
      </c>
      <c r="K117" s="169">
        <v>2525564.4795323838</v>
      </c>
      <c r="L117" s="168" t="s">
        <v>17</v>
      </c>
      <c r="M117" s="168" t="s">
        <v>21</v>
      </c>
      <c r="N117" s="168" t="s">
        <v>1226</v>
      </c>
      <c r="O117" s="168" t="s">
        <v>21</v>
      </c>
      <c r="P117" s="168" t="s">
        <v>311</v>
      </c>
      <c r="Q117" s="168" t="s">
        <v>1261</v>
      </c>
      <c r="R117" s="168" t="s">
        <v>21</v>
      </c>
      <c r="S117" s="168" t="s">
        <v>21</v>
      </c>
      <c r="T117" s="168" t="s">
        <v>21</v>
      </c>
      <c r="U117" s="168" t="s">
        <v>21</v>
      </c>
      <c r="V117" s="168" t="s">
        <v>1261</v>
      </c>
      <c r="W117" s="168" t="s">
        <v>21</v>
      </c>
      <c r="X117" s="168" t="s">
        <v>21</v>
      </c>
      <c r="Y117" s="168" t="s">
        <v>21</v>
      </c>
      <c r="Z117" s="168" t="s">
        <v>21</v>
      </c>
      <c r="AA117" s="168" t="s">
        <v>1271</v>
      </c>
      <c r="AB117" s="168" t="s">
        <v>830</v>
      </c>
      <c r="AC117" s="168" t="s">
        <v>10569</v>
      </c>
      <c r="AD117" s="169">
        <v>5860424.9532884462</v>
      </c>
      <c r="AE117" s="168" t="s">
        <v>818</v>
      </c>
      <c r="AF117" s="169">
        <v>-5041284.022859388</v>
      </c>
      <c r="AG117" s="169">
        <v>6561350.3894400019</v>
      </c>
      <c r="AH117" s="169">
        <v>-6177798.844109959</v>
      </c>
      <c r="AI117" s="168" t="s">
        <v>21</v>
      </c>
      <c r="AJ117"/>
    </row>
    <row r="118" spans="1:36" x14ac:dyDescent="0.25">
      <c r="A118" s="179" t="b">
        <f>IF(E118&lt;&gt;1,"",NOT(ISNA(VLOOKUP(P118,Mapping!$P:$P,1,FALSE))))</f>
        <v>0</v>
      </c>
      <c r="B118" s="180" t="str">
        <f t="shared" si="1"/>
        <v/>
      </c>
      <c r="E118" s="167">
        <v>1</v>
      </c>
      <c r="F118" s="168" t="s">
        <v>312</v>
      </c>
      <c r="G118" s="169">
        <v>1543696.38</v>
      </c>
      <c r="H118" s="168" t="s">
        <v>1266</v>
      </c>
      <c r="I118" s="168" t="s">
        <v>4</v>
      </c>
      <c r="J118" s="169">
        <v>506713.43564472179</v>
      </c>
      <c r="K118" s="169">
        <v>366022.53805615992</v>
      </c>
      <c r="L118" s="168" t="s">
        <v>17</v>
      </c>
      <c r="M118" s="168" t="s">
        <v>21</v>
      </c>
      <c r="N118" s="168" t="s">
        <v>1226</v>
      </c>
      <c r="O118" s="168" t="s">
        <v>21</v>
      </c>
      <c r="P118" s="168" t="s">
        <v>322</v>
      </c>
      <c r="Q118" s="168" t="s">
        <v>1262</v>
      </c>
      <c r="R118" s="168" t="s">
        <v>21</v>
      </c>
      <c r="S118" s="168" t="s">
        <v>21</v>
      </c>
      <c r="T118" s="168" t="s">
        <v>21</v>
      </c>
      <c r="U118" s="168" t="s">
        <v>21</v>
      </c>
      <c r="V118" s="168" t="s">
        <v>1262</v>
      </c>
      <c r="W118" s="168" t="s">
        <v>21</v>
      </c>
      <c r="X118" s="168" t="s">
        <v>21</v>
      </c>
      <c r="Y118" s="168" t="s">
        <v>21</v>
      </c>
      <c r="Z118" s="168" t="s">
        <v>21</v>
      </c>
      <c r="AA118" s="168" t="s">
        <v>1271</v>
      </c>
      <c r="AB118" s="168" t="s">
        <v>830</v>
      </c>
      <c r="AC118" s="168" t="s">
        <v>12465</v>
      </c>
      <c r="AD118" s="169">
        <v>849333.9342052585</v>
      </c>
      <c r="AE118" s="168" t="s">
        <v>818</v>
      </c>
      <c r="AF118" s="169">
        <v>-730618.27882953652</v>
      </c>
      <c r="AG118" s="169">
        <v>950916.97008000058</v>
      </c>
      <c r="AH118" s="169">
        <v>-895329.98695808905</v>
      </c>
      <c r="AI118" s="168" t="s">
        <v>21</v>
      </c>
      <c r="AJ118"/>
    </row>
    <row r="119" spans="1:36" x14ac:dyDescent="0.25">
      <c r="A119" s="179" t="b">
        <f>IF(E119&lt;&gt;1,"",NOT(ISNA(VLOOKUP(P119,Mapping!$P:$P,1,FALSE))))</f>
        <v>0</v>
      </c>
      <c r="B119" s="180" t="str">
        <f t="shared" si="1"/>
        <v/>
      </c>
      <c r="E119" s="167">
        <v>1</v>
      </c>
      <c r="F119" s="170" t="s">
        <v>257</v>
      </c>
      <c r="G119" s="169">
        <v>117769.60000000001</v>
      </c>
      <c r="H119" s="168" t="s">
        <v>1266</v>
      </c>
      <c r="I119" s="168" t="s">
        <v>4</v>
      </c>
      <c r="J119" s="169">
        <v>40548.73702915194</v>
      </c>
      <c r="K119" s="169">
        <v>20681.448977892389</v>
      </c>
      <c r="L119" s="168" t="s">
        <v>17</v>
      </c>
      <c r="M119" s="168" t="s">
        <v>21</v>
      </c>
      <c r="N119" s="168" t="s">
        <v>1226</v>
      </c>
      <c r="O119" s="168" t="s">
        <v>21</v>
      </c>
      <c r="P119" s="168" t="s">
        <v>253</v>
      </c>
      <c r="Q119" s="168" t="s">
        <v>1265</v>
      </c>
      <c r="R119" s="168" t="s">
        <v>21</v>
      </c>
      <c r="S119" s="168" t="s">
        <v>21</v>
      </c>
      <c r="T119" s="168" t="s">
        <v>21</v>
      </c>
      <c r="U119" s="168" t="s">
        <v>21</v>
      </c>
      <c r="V119" s="168" t="s">
        <v>1265</v>
      </c>
      <c r="W119" s="168" t="s">
        <v>21</v>
      </c>
      <c r="X119" s="168" t="s">
        <v>21</v>
      </c>
      <c r="Y119" s="168" t="s">
        <v>21</v>
      </c>
      <c r="Z119" s="168" t="s">
        <v>21</v>
      </c>
      <c r="AA119" s="168" t="s">
        <v>1272</v>
      </c>
      <c r="AB119" s="168" t="s">
        <v>831</v>
      </c>
      <c r="AC119" s="168" t="s">
        <v>10570</v>
      </c>
      <c r="AD119" s="169">
        <v>59890.337800281843</v>
      </c>
      <c r="AE119" s="168" t="s">
        <v>818</v>
      </c>
      <c r="AF119" s="169">
        <v>-36077.374064173433</v>
      </c>
      <c r="AG119" s="169">
        <v>-54799.937475707069</v>
      </c>
      <c r="AH119" s="169">
        <v>-39752.473771886333</v>
      </c>
      <c r="AI119" s="168" t="s">
        <v>21</v>
      </c>
      <c r="AJ119"/>
    </row>
    <row r="120" spans="1:36" x14ac:dyDescent="0.25">
      <c r="A120" s="179" t="b">
        <f>IF(E120&lt;&gt;1,"",NOT(ISNA(VLOOKUP(P120,Mapping!$P:$P,1,FALSE))))</f>
        <v>0</v>
      </c>
      <c r="B120" s="180" t="str">
        <f t="shared" si="1"/>
        <v/>
      </c>
      <c r="E120" s="167">
        <v>1</v>
      </c>
      <c r="F120" s="170" t="s">
        <v>2484</v>
      </c>
      <c r="G120" s="169">
        <v>113787.01</v>
      </c>
      <c r="H120" s="168" t="s">
        <v>1266</v>
      </c>
      <c r="I120" s="168" t="s">
        <v>4</v>
      </c>
      <c r="J120" s="169">
        <v>40101.046747563902</v>
      </c>
      <c r="K120" s="169">
        <v>18141.170544397712</v>
      </c>
      <c r="L120" s="168" t="s">
        <v>17</v>
      </c>
      <c r="M120" s="168" t="s">
        <v>21</v>
      </c>
      <c r="N120" s="168" t="s">
        <v>1226</v>
      </c>
      <c r="O120" s="168" t="s">
        <v>21</v>
      </c>
      <c r="P120" s="168" t="s">
        <v>2465</v>
      </c>
      <c r="Q120" s="168" t="s">
        <v>2466</v>
      </c>
      <c r="R120" s="168" t="s">
        <v>21</v>
      </c>
      <c r="S120" s="168" t="s">
        <v>21</v>
      </c>
      <c r="T120" s="168" t="s">
        <v>21</v>
      </c>
      <c r="U120" s="168" t="s">
        <v>21</v>
      </c>
      <c r="V120" s="168" t="s">
        <v>2466</v>
      </c>
      <c r="W120" s="168" t="s">
        <v>21</v>
      </c>
      <c r="X120" s="168" t="s">
        <v>21</v>
      </c>
      <c r="Y120" s="168" t="s">
        <v>21</v>
      </c>
      <c r="Z120" s="168" t="s">
        <v>21</v>
      </c>
      <c r="AA120" s="168" t="s">
        <v>2485</v>
      </c>
      <c r="AB120" s="168" t="s">
        <v>2486</v>
      </c>
      <c r="AC120" s="168" t="s">
        <v>10151</v>
      </c>
      <c r="AD120" s="169">
        <v>71734.980889910221</v>
      </c>
      <c r="AE120" s="168" t="s">
        <v>819</v>
      </c>
      <c r="AF120" s="169">
        <v>-63417.293573333329</v>
      </c>
      <c r="AG120" s="169">
        <v>-52946.779419711493</v>
      </c>
      <c r="AH120" s="169">
        <v>-32188.310012790451</v>
      </c>
      <c r="AI120" s="168" t="s">
        <v>21</v>
      </c>
      <c r="AJ120"/>
    </row>
    <row r="121" spans="1:36" x14ac:dyDescent="0.25">
      <c r="A121" s="179" t="b">
        <f>IF(E121&lt;&gt;1,"",NOT(ISNA(VLOOKUP(P121,Mapping!$P:$P,1,FALSE))))</f>
        <v>0</v>
      </c>
      <c r="B121" s="180" t="str">
        <f t="shared" si="1"/>
        <v/>
      </c>
      <c r="E121" s="167">
        <v>1</v>
      </c>
      <c r="F121" s="170" t="s">
        <v>10571</v>
      </c>
      <c r="G121" s="169">
        <v>59725.2</v>
      </c>
      <c r="H121" s="168" t="s">
        <v>1266</v>
      </c>
      <c r="I121" s="168" t="s">
        <v>4</v>
      </c>
      <c r="J121" s="169">
        <v>19434.208368450309</v>
      </c>
      <c r="K121" s="169">
        <v>8227.7714043520991</v>
      </c>
      <c r="L121" s="168" t="s">
        <v>17</v>
      </c>
      <c r="M121" s="168" t="s">
        <v>21</v>
      </c>
      <c r="N121" s="168" t="s">
        <v>1226</v>
      </c>
      <c r="O121" s="168" t="s">
        <v>21</v>
      </c>
      <c r="P121" s="168" t="s">
        <v>253</v>
      </c>
      <c r="Q121" s="168" t="s">
        <v>1265</v>
      </c>
      <c r="R121" s="168" t="s">
        <v>21</v>
      </c>
      <c r="S121" s="168" t="s">
        <v>21</v>
      </c>
      <c r="T121" s="168" t="s">
        <v>21</v>
      </c>
      <c r="U121" s="168" t="s">
        <v>21</v>
      </c>
      <c r="V121" s="168" t="s">
        <v>1265</v>
      </c>
      <c r="W121" s="168" t="s">
        <v>21</v>
      </c>
      <c r="X121" s="168" t="s">
        <v>21</v>
      </c>
      <c r="Y121" s="168" t="s">
        <v>21</v>
      </c>
      <c r="Z121" s="168" t="s">
        <v>21</v>
      </c>
      <c r="AA121" s="168" t="s">
        <v>10572</v>
      </c>
      <c r="AB121" s="168" t="s">
        <v>10573</v>
      </c>
      <c r="AC121" s="168" t="s">
        <v>10574</v>
      </c>
      <c r="AD121" s="169">
        <v>28254.647292408448</v>
      </c>
      <c r="AE121" s="168" t="s">
        <v>808</v>
      </c>
      <c r="AF121" s="169">
        <v>-19061.64787441857</v>
      </c>
      <c r="AG121" s="169">
        <v>-27791.019292959299</v>
      </c>
      <c r="AH121" s="169">
        <v>-7842.1784347826033</v>
      </c>
      <c r="AI121" s="168" t="s">
        <v>21</v>
      </c>
      <c r="AJ121"/>
    </row>
    <row r="122" spans="1:36" x14ac:dyDescent="0.25">
      <c r="A122" s="179" t="b">
        <f>IF(E122&lt;&gt;1,"",NOT(ISNA(VLOOKUP(P122,Mapping!$P:$P,1,FALSE))))</f>
        <v>0</v>
      </c>
      <c r="B122" s="180" t="str">
        <f t="shared" si="1"/>
        <v/>
      </c>
      <c r="E122" s="167">
        <v>1</v>
      </c>
      <c r="F122" s="170" t="s">
        <v>324</v>
      </c>
      <c r="G122" s="169">
        <v>675638.48</v>
      </c>
      <c r="H122" s="168" t="s">
        <v>1266</v>
      </c>
      <c r="I122" s="168" t="s">
        <v>4</v>
      </c>
      <c r="J122" s="169">
        <v>339018.57134829368</v>
      </c>
      <c r="K122" s="169">
        <v>212362.58639197919</v>
      </c>
      <c r="L122" s="168" t="s">
        <v>17</v>
      </c>
      <c r="M122" s="168" t="s">
        <v>21</v>
      </c>
      <c r="N122" s="168" t="s">
        <v>1226</v>
      </c>
      <c r="O122" s="168" t="s">
        <v>21</v>
      </c>
      <c r="P122" s="168" t="s">
        <v>2465</v>
      </c>
      <c r="Q122" s="168" t="s">
        <v>2466</v>
      </c>
      <c r="R122" s="168" t="s">
        <v>21</v>
      </c>
      <c r="S122" s="168" t="s">
        <v>21</v>
      </c>
      <c r="T122" s="168" t="s">
        <v>21</v>
      </c>
      <c r="U122" s="168" t="s">
        <v>21</v>
      </c>
      <c r="V122" s="168" t="s">
        <v>2466</v>
      </c>
      <c r="W122" s="168" t="s">
        <v>21</v>
      </c>
      <c r="X122" s="168" t="s">
        <v>21</v>
      </c>
      <c r="Y122" s="168" t="s">
        <v>21</v>
      </c>
      <c r="Z122" s="168" t="s">
        <v>21</v>
      </c>
      <c r="AA122" s="168" t="s">
        <v>1273</v>
      </c>
      <c r="AB122" s="168" t="s">
        <v>832</v>
      </c>
      <c r="AC122" s="168" t="s">
        <v>10575</v>
      </c>
      <c r="AD122" s="169">
        <v>481546.51473713852</v>
      </c>
      <c r="AE122" s="168" t="s">
        <v>811</v>
      </c>
      <c r="AF122" s="169">
        <v>-390488.17811320751</v>
      </c>
      <c r="AG122" s="169">
        <v>167617.4152568306</v>
      </c>
      <c r="AH122" s="169">
        <v>-375695.94266666658</v>
      </c>
      <c r="AI122" s="168" t="s">
        <v>21</v>
      </c>
      <c r="AJ122"/>
    </row>
    <row r="123" spans="1:36" x14ac:dyDescent="0.25">
      <c r="A123" s="179" t="b">
        <f>IF(E123&lt;&gt;1,"",NOT(ISNA(VLOOKUP(P123,Mapping!$P:$P,1,FALSE))))</f>
        <v>0</v>
      </c>
      <c r="B123" s="180" t="str">
        <f t="shared" si="1"/>
        <v/>
      </c>
      <c r="E123" s="167">
        <v>1</v>
      </c>
      <c r="F123" s="170" t="s">
        <v>324</v>
      </c>
      <c r="G123" s="169">
        <v>7217112</v>
      </c>
      <c r="H123" s="168" t="s">
        <v>1266</v>
      </c>
      <c r="I123" s="168" t="s">
        <v>4</v>
      </c>
      <c r="J123" s="169">
        <v>3621367.1540742032</v>
      </c>
      <c r="K123" s="169">
        <v>2268438.8411397021</v>
      </c>
      <c r="L123" s="168" t="s">
        <v>17</v>
      </c>
      <c r="M123" s="168" t="s">
        <v>21</v>
      </c>
      <c r="N123" s="168" t="s">
        <v>1226</v>
      </c>
      <c r="O123" s="168" t="s">
        <v>21</v>
      </c>
      <c r="P123" s="168" t="s">
        <v>311</v>
      </c>
      <c r="Q123" s="168" t="s">
        <v>1261</v>
      </c>
      <c r="R123" s="168" t="s">
        <v>21</v>
      </c>
      <c r="S123" s="168" t="s">
        <v>21</v>
      </c>
      <c r="T123" s="168" t="s">
        <v>21</v>
      </c>
      <c r="U123" s="168" t="s">
        <v>21</v>
      </c>
      <c r="V123" s="168" t="s">
        <v>1261</v>
      </c>
      <c r="W123" s="168" t="s">
        <v>21</v>
      </c>
      <c r="X123" s="168" t="s">
        <v>21</v>
      </c>
      <c r="Y123" s="168" t="s">
        <v>21</v>
      </c>
      <c r="Z123" s="168" t="s">
        <v>21</v>
      </c>
      <c r="AA123" s="168" t="s">
        <v>1273</v>
      </c>
      <c r="AB123" s="168" t="s">
        <v>832</v>
      </c>
      <c r="AC123" s="168" t="s">
        <v>12219</v>
      </c>
      <c r="AD123" s="169">
        <v>5143838.3587441482</v>
      </c>
      <c r="AE123" s="168" t="s">
        <v>811</v>
      </c>
      <c r="AF123" s="169">
        <v>-4171161.056603773</v>
      </c>
      <c r="AG123" s="169">
        <v>1790474.7803278679</v>
      </c>
      <c r="AH123" s="169">
        <v>-4013151.6727272728</v>
      </c>
      <c r="AI123" s="168" t="s">
        <v>21</v>
      </c>
      <c r="AJ123"/>
    </row>
    <row r="124" spans="1:36" x14ac:dyDescent="0.25">
      <c r="A124" s="179" t="b">
        <f>IF(E124&lt;&gt;1,"",NOT(ISNA(VLOOKUP(P124,Mapping!$P:$P,1,FALSE))))</f>
        <v>0</v>
      </c>
      <c r="B124" s="180" t="str">
        <f t="shared" si="1"/>
        <v/>
      </c>
      <c r="E124" s="167">
        <v>1</v>
      </c>
      <c r="F124" s="170" t="s">
        <v>324</v>
      </c>
      <c r="G124" s="169">
        <v>2486609.04</v>
      </c>
      <c r="H124" s="168" t="s">
        <v>1266</v>
      </c>
      <c r="I124" s="168" t="s">
        <v>4</v>
      </c>
      <c r="J124" s="169">
        <v>1247718.5198844101</v>
      </c>
      <c r="K124" s="169">
        <v>781575.86151705938</v>
      </c>
      <c r="L124" s="168" t="s">
        <v>17</v>
      </c>
      <c r="M124" s="168" t="s">
        <v>21</v>
      </c>
      <c r="N124" s="168" t="s">
        <v>1226</v>
      </c>
      <c r="O124" s="168" t="s">
        <v>21</v>
      </c>
      <c r="P124" s="168" t="s">
        <v>322</v>
      </c>
      <c r="Q124" s="168" t="s">
        <v>1262</v>
      </c>
      <c r="R124" s="168" t="s">
        <v>21</v>
      </c>
      <c r="S124" s="168" t="s">
        <v>21</v>
      </c>
      <c r="T124" s="168" t="s">
        <v>21</v>
      </c>
      <c r="U124" s="168" t="s">
        <v>21</v>
      </c>
      <c r="V124" s="168" t="s">
        <v>1262</v>
      </c>
      <c r="W124" s="168" t="s">
        <v>21</v>
      </c>
      <c r="X124" s="168" t="s">
        <v>21</v>
      </c>
      <c r="Y124" s="168" t="s">
        <v>21</v>
      </c>
      <c r="Z124" s="168" t="s">
        <v>21</v>
      </c>
      <c r="AA124" s="168" t="s">
        <v>1273</v>
      </c>
      <c r="AB124" s="168" t="s">
        <v>832</v>
      </c>
      <c r="AC124" s="168" t="s">
        <v>12466</v>
      </c>
      <c r="AD124" s="169">
        <v>1772276.079843563</v>
      </c>
      <c r="AE124" s="168" t="s">
        <v>811</v>
      </c>
      <c r="AF124" s="169">
        <v>-1437146.436226415</v>
      </c>
      <c r="AG124" s="169">
        <v>616896.45036065578</v>
      </c>
      <c r="AH124" s="169">
        <v>-1382705.3298181819</v>
      </c>
      <c r="AI124" s="168" t="s">
        <v>21</v>
      </c>
      <c r="AJ124"/>
    </row>
    <row r="125" spans="1:36" x14ac:dyDescent="0.25">
      <c r="A125" s="179" t="b">
        <f>IF(E125&lt;&gt;1,"",NOT(ISNA(VLOOKUP(P125,Mapping!$P:$P,1,FALSE))))</f>
        <v>1</v>
      </c>
      <c r="B125" s="180" t="str">
        <f t="shared" si="1"/>
        <v/>
      </c>
      <c r="E125" s="167">
        <v>1</v>
      </c>
      <c r="F125" s="170" t="s">
        <v>324</v>
      </c>
      <c r="G125" s="169">
        <v>1505438.4</v>
      </c>
      <c r="H125" s="168" t="s">
        <v>1266</v>
      </c>
      <c r="I125" s="168" t="s">
        <v>4</v>
      </c>
      <c r="J125" s="169">
        <v>755391.5159196693</v>
      </c>
      <c r="K125" s="169">
        <v>473180.26095524151</v>
      </c>
      <c r="L125" s="168" t="s">
        <v>17</v>
      </c>
      <c r="M125" s="168" t="s">
        <v>21</v>
      </c>
      <c r="N125" s="168" t="s">
        <v>1226</v>
      </c>
      <c r="O125" s="168" t="s">
        <v>21</v>
      </c>
      <c r="P125" s="168" t="s">
        <v>174</v>
      </c>
      <c r="Q125" s="168" t="s">
        <v>202</v>
      </c>
      <c r="R125" s="168" t="s">
        <v>21</v>
      </c>
      <c r="S125" s="168" t="s">
        <v>21</v>
      </c>
      <c r="T125" s="168" t="s">
        <v>21</v>
      </c>
      <c r="U125" s="168" t="s">
        <v>21</v>
      </c>
      <c r="V125" s="168" t="s">
        <v>202</v>
      </c>
      <c r="W125" s="168" t="s">
        <v>21</v>
      </c>
      <c r="X125" s="168" t="s">
        <v>21</v>
      </c>
      <c r="Y125" s="168" t="s">
        <v>21</v>
      </c>
      <c r="Z125" s="168" t="s">
        <v>21</v>
      </c>
      <c r="AA125" s="168" t="s">
        <v>1273</v>
      </c>
      <c r="AB125" s="168" t="s">
        <v>832</v>
      </c>
      <c r="AC125" s="168" t="s">
        <v>2764</v>
      </c>
      <c r="AD125" s="169">
        <v>1072968.2161848689</v>
      </c>
      <c r="AE125" s="168" t="s">
        <v>811</v>
      </c>
      <c r="AF125" s="169">
        <v>-870074.62641509424</v>
      </c>
      <c r="AG125" s="169">
        <v>373480.34622950829</v>
      </c>
      <c r="AH125" s="169">
        <v>-837114.98909090902</v>
      </c>
      <c r="AI125" s="168" t="s">
        <v>21</v>
      </c>
      <c r="AJ125"/>
    </row>
    <row r="126" spans="1:36" x14ac:dyDescent="0.25">
      <c r="A126" s="179" t="b">
        <f>IF(E126&lt;&gt;1,"",NOT(ISNA(VLOOKUP(P126,Mapping!$P:$P,1,FALSE))))</f>
        <v>0</v>
      </c>
      <c r="B126" s="180" t="str">
        <f t="shared" si="1"/>
        <v/>
      </c>
      <c r="E126" s="167">
        <v>1</v>
      </c>
      <c r="F126" s="170" t="s">
        <v>258</v>
      </c>
      <c r="G126" s="169">
        <v>165781.98000000001</v>
      </c>
      <c r="H126" s="168" t="s">
        <v>1266</v>
      </c>
      <c r="I126" s="168" t="s">
        <v>4</v>
      </c>
      <c r="J126" s="169">
        <v>75500.053527683209</v>
      </c>
      <c r="K126" s="169">
        <v>40876.007230329982</v>
      </c>
      <c r="L126" s="168" t="s">
        <v>17</v>
      </c>
      <c r="M126" s="168" t="s">
        <v>21</v>
      </c>
      <c r="N126" s="168" t="s">
        <v>1226</v>
      </c>
      <c r="O126" s="168" t="s">
        <v>21</v>
      </c>
      <c r="P126" s="168" t="s">
        <v>2465</v>
      </c>
      <c r="Q126" s="168" t="s">
        <v>2466</v>
      </c>
      <c r="R126" s="168" t="s">
        <v>21</v>
      </c>
      <c r="S126" s="168" t="s">
        <v>21</v>
      </c>
      <c r="T126" s="168" t="s">
        <v>21</v>
      </c>
      <c r="U126" s="168" t="s">
        <v>21</v>
      </c>
      <c r="V126" s="168" t="s">
        <v>2466</v>
      </c>
      <c r="W126" s="168" t="s">
        <v>21</v>
      </c>
      <c r="X126" s="168" t="s">
        <v>21</v>
      </c>
      <c r="Y126" s="168" t="s">
        <v>21</v>
      </c>
      <c r="Z126" s="168" t="s">
        <v>21</v>
      </c>
      <c r="AA126" s="168" t="s">
        <v>1274</v>
      </c>
      <c r="AB126" s="168" t="s">
        <v>833</v>
      </c>
      <c r="AC126" s="168" t="s">
        <v>9945</v>
      </c>
      <c r="AD126" s="169">
        <v>104683.01766838309</v>
      </c>
      <c r="AE126" s="168" t="s">
        <v>807</v>
      </c>
      <c r="AF126" s="169">
        <v>-53903.44379005098</v>
      </c>
      <c r="AG126" s="169">
        <v>-77140.808312152818</v>
      </c>
      <c r="AH126" s="169">
        <v>-93502.392809815923</v>
      </c>
      <c r="AI126" s="168" t="s">
        <v>21</v>
      </c>
      <c r="AJ126"/>
    </row>
    <row r="127" spans="1:36" x14ac:dyDescent="0.25">
      <c r="A127" s="179" t="b">
        <f>IF(E127&lt;&gt;1,"",NOT(ISNA(VLOOKUP(P127,Mapping!$P:$P,1,FALSE))))</f>
        <v>0</v>
      </c>
      <c r="B127" s="180" t="str">
        <f t="shared" si="1"/>
        <v/>
      </c>
      <c r="E127" s="167">
        <v>1</v>
      </c>
      <c r="F127" s="170" t="s">
        <v>258</v>
      </c>
      <c r="G127" s="169">
        <v>1270586.8500000001</v>
      </c>
      <c r="H127" s="168" t="s">
        <v>1266</v>
      </c>
      <c r="I127" s="168" t="s">
        <v>4</v>
      </c>
      <c r="J127" s="169">
        <v>578647.78298926319</v>
      </c>
      <c r="K127" s="169">
        <v>313282.04227843141</v>
      </c>
      <c r="L127" s="168" t="s">
        <v>17</v>
      </c>
      <c r="M127" s="168" t="s">
        <v>21</v>
      </c>
      <c r="N127" s="168" t="s">
        <v>1226</v>
      </c>
      <c r="O127" s="168" t="s">
        <v>21</v>
      </c>
      <c r="P127" s="168" t="s">
        <v>253</v>
      </c>
      <c r="Q127" s="168" t="s">
        <v>1265</v>
      </c>
      <c r="R127" s="168" t="s">
        <v>21</v>
      </c>
      <c r="S127" s="168" t="s">
        <v>21</v>
      </c>
      <c r="T127" s="168" t="s">
        <v>21</v>
      </c>
      <c r="U127" s="168" t="s">
        <v>21</v>
      </c>
      <c r="V127" s="168" t="s">
        <v>1265</v>
      </c>
      <c r="W127" s="168" t="s">
        <v>21</v>
      </c>
      <c r="X127" s="168" t="s">
        <v>21</v>
      </c>
      <c r="Y127" s="168" t="s">
        <v>21</v>
      </c>
      <c r="Z127" s="168" t="s">
        <v>21</v>
      </c>
      <c r="AA127" s="168" t="s">
        <v>1274</v>
      </c>
      <c r="AB127" s="168" t="s">
        <v>833</v>
      </c>
      <c r="AC127" s="168" t="s">
        <v>10576</v>
      </c>
      <c r="AD127" s="169">
        <v>802311.9621792715</v>
      </c>
      <c r="AE127" s="168" t="s">
        <v>807</v>
      </c>
      <c r="AF127" s="169">
        <v>-413126.96862079308</v>
      </c>
      <c r="AG127" s="169">
        <v>-591222.86173558829</v>
      </c>
      <c r="AH127" s="169">
        <v>-716621.37674846605</v>
      </c>
      <c r="AI127" s="168" t="s">
        <v>21</v>
      </c>
      <c r="AJ127"/>
    </row>
    <row r="128" spans="1:36" x14ac:dyDescent="0.25">
      <c r="A128" s="179" t="b">
        <f>IF(E128&lt;&gt;1,"",NOT(ISNA(VLOOKUP(P128,Mapping!$P:$P,1,FALSE))))</f>
        <v>0</v>
      </c>
      <c r="B128" s="180" t="str">
        <f t="shared" si="1"/>
        <v/>
      </c>
      <c r="E128" s="167">
        <v>1</v>
      </c>
      <c r="F128" s="170" t="s">
        <v>1275</v>
      </c>
      <c r="G128" s="169">
        <v>153855.29999999999</v>
      </c>
      <c r="H128" s="168" t="s">
        <v>1266</v>
      </c>
      <c r="I128" s="168" t="s">
        <v>4</v>
      </c>
      <c r="J128" s="169">
        <v>43895.262193752991</v>
      </c>
      <c r="K128" s="169">
        <v>28374.19573179309</v>
      </c>
      <c r="L128" s="168" t="s">
        <v>17</v>
      </c>
      <c r="M128" s="168" t="s">
        <v>21</v>
      </c>
      <c r="N128" s="168" t="s">
        <v>1226</v>
      </c>
      <c r="O128" s="168" t="s">
        <v>21</v>
      </c>
      <c r="P128" s="168" t="s">
        <v>2465</v>
      </c>
      <c r="Q128" s="168" t="s">
        <v>2466</v>
      </c>
      <c r="R128" s="168" t="s">
        <v>21</v>
      </c>
      <c r="S128" s="168" t="s">
        <v>21</v>
      </c>
      <c r="T128" s="168" t="s">
        <v>21</v>
      </c>
      <c r="U128" s="168" t="s">
        <v>21</v>
      </c>
      <c r="V128" s="168" t="s">
        <v>2466</v>
      </c>
      <c r="W128" s="168" t="s">
        <v>21</v>
      </c>
      <c r="X128" s="168" t="s">
        <v>21</v>
      </c>
      <c r="Y128" s="168" t="s">
        <v>21</v>
      </c>
      <c r="Z128" s="168" t="s">
        <v>21</v>
      </c>
      <c r="AA128" s="168" t="s">
        <v>1276</v>
      </c>
      <c r="AB128" s="168" t="s">
        <v>834</v>
      </c>
      <c r="AC128" s="168" t="s">
        <v>10577</v>
      </c>
      <c r="AD128" s="169">
        <v>74228.226609554404</v>
      </c>
      <c r="AE128" s="168" t="s">
        <v>818</v>
      </c>
      <c r="AF128" s="169">
        <v>-33308.879381443287</v>
      </c>
      <c r="AG128" s="169">
        <v>27800.06110344833</v>
      </c>
      <c r="AH128" s="169">
        <v>-74728.105755131939</v>
      </c>
      <c r="AI128" s="168" t="s">
        <v>21</v>
      </c>
      <c r="AJ128"/>
    </row>
    <row r="129" spans="1:36" x14ac:dyDescent="0.25">
      <c r="A129" s="179" t="b">
        <f>IF(E129&lt;&gt;1,"",NOT(ISNA(VLOOKUP(P129,Mapping!$P:$P,1,FALSE))))</f>
        <v>0</v>
      </c>
      <c r="B129" s="180" t="str">
        <f t="shared" si="1"/>
        <v/>
      </c>
      <c r="E129" s="167">
        <v>1</v>
      </c>
      <c r="F129" s="170" t="s">
        <v>1275</v>
      </c>
      <c r="G129" s="169">
        <v>1957748.78</v>
      </c>
      <c r="H129" s="168" t="s">
        <v>1266</v>
      </c>
      <c r="I129" s="168" t="s">
        <v>4</v>
      </c>
      <c r="J129" s="169">
        <v>558550.11824486894</v>
      </c>
      <c r="K129" s="169">
        <v>361050.59154542693</v>
      </c>
      <c r="L129" s="168" t="s">
        <v>17</v>
      </c>
      <c r="M129" s="168" t="s">
        <v>21</v>
      </c>
      <c r="N129" s="168" t="s">
        <v>1226</v>
      </c>
      <c r="O129" s="168" t="s">
        <v>21</v>
      </c>
      <c r="P129" s="168" t="s">
        <v>322</v>
      </c>
      <c r="Q129" s="168" t="s">
        <v>1262</v>
      </c>
      <c r="R129" s="168" t="s">
        <v>21</v>
      </c>
      <c r="S129" s="168" t="s">
        <v>21</v>
      </c>
      <c r="T129" s="168" t="s">
        <v>21</v>
      </c>
      <c r="U129" s="168" t="s">
        <v>21</v>
      </c>
      <c r="V129" s="168" t="s">
        <v>1262</v>
      </c>
      <c r="W129" s="168" t="s">
        <v>21</v>
      </c>
      <c r="X129" s="168" t="s">
        <v>21</v>
      </c>
      <c r="Y129" s="168" t="s">
        <v>21</v>
      </c>
      <c r="Z129" s="168" t="s">
        <v>21</v>
      </c>
      <c r="AA129" s="168" t="s">
        <v>1276</v>
      </c>
      <c r="AB129" s="168" t="s">
        <v>834</v>
      </c>
      <c r="AC129" s="168" t="s">
        <v>6989</v>
      </c>
      <c r="AD129" s="169">
        <v>944525.27853391343</v>
      </c>
      <c r="AE129" s="168" t="s">
        <v>818</v>
      </c>
      <c r="AF129" s="169">
        <v>-423842.51938144327</v>
      </c>
      <c r="AG129" s="169">
        <v>353744.95197241398</v>
      </c>
      <c r="AH129" s="169">
        <v>-950886.04600439861</v>
      </c>
      <c r="AI129" s="168" t="s">
        <v>21</v>
      </c>
      <c r="AJ129"/>
    </row>
    <row r="130" spans="1:36" x14ac:dyDescent="0.25">
      <c r="A130" s="179" t="b">
        <f>IF(E130&lt;&gt;1,"",NOT(ISNA(VLOOKUP(P130,Mapping!$P:$P,1,FALSE))))</f>
        <v>0</v>
      </c>
      <c r="B130" s="180" t="str">
        <f t="shared" si="1"/>
        <v/>
      </c>
      <c r="E130" s="167">
        <v>1</v>
      </c>
      <c r="F130" s="170" t="s">
        <v>2487</v>
      </c>
      <c r="G130" s="169">
        <v>122506.24000000001</v>
      </c>
      <c r="H130" s="168" t="s">
        <v>1266</v>
      </c>
      <c r="I130" s="168" t="s">
        <v>4</v>
      </c>
      <c r="J130" s="169">
        <v>96562.336592232678</v>
      </c>
      <c r="K130" s="169">
        <v>41902.065955794787</v>
      </c>
      <c r="L130" s="168" t="s">
        <v>17</v>
      </c>
      <c r="M130" s="168" t="s">
        <v>21</v>
      </c>
      <c r="N130" s="168" t="s">
        <v>1226</v>
      </c>
      <c r="O130" s="168" t="s">
        <v>21</v>
      </c>
      <c r="P130" s="168" t="s">
        <v>2465</v>
      </c>
      <c r="Q130" s="168" t="s">
        <v>2466</v>
      </c>
      <c r="R130" s="168" t="s">
        <v>21</v>
      </c>
      <c r="S130" s="168" t="s">
        <v>21</v>
      </c>
      <c r="T130" s="168" t="s">
        <v>21</v>
      </c>
      <c r="U130" s="168" t="s">
        <v>21</v>
      </c>
      <c r="V130" s="168" t="s">
        <v>2466</v>
      </c>
      <c r="W130" s="168" t="s">
        <v>21</v>
      </c>
      <c r="X130" s="168" t="s">
        <v>21</v>
      </c>
      <c r="Y130" s="168" t="s">
        <v>21</v>
      </c>
      <c r="Z130" s="168" t="s">
        <v>21</v>
      </c>
      <c r="AA130" s="168" t="s">
        <v>2488</v>
      </c>
      <c r="AB130" s="168" t="s">
        <v>2489</v>
      </c>
      <c r="AC130" s="168" t="s">
        <v>10578</v>
      </c>
      <c r="AD130" s="169">
        <v>95456.881704022788</v>
      </c>
      <c r="AE130" s="168" t="s">
        <v>811</v>
      </c>
      <c r="AF130" s="169">
        <v>-56984.178833016173</v>
      </c>
      <c r="AG130" s="169">
        <v>-57003.966154117552</v>
      </c>
      <c r="AH130" s="169">
        <v>-81118.996756756766</v>
      </c>
      <c r="AI130" s="168" t="s">
        <v>21</v>
      </c>
      <c r="AJ130"/>
    </row>
    <row r="131" spans="1:36" x14ac:dyDescent="0.25">
      <c r="A131" s="179" t="b">
        <f>IF(E131&lt;&gt;1,"",NOT(ISNA(VLOOKUP(P131,Mapping!$P:$P,1,FALSE))))</f>
        <v>0</v>
      </c>
      <c r="B131" s="180" t="str">
        <f t="shared" si="1"/>
        <v/>
      </c>
      <c r="E131" s="167">
        <v>1</v>
      </c>
      <c r="F131" s="170" t="s">
        <v>10579</v>
      </c>
      <c r="G131" s="169">
        <v>548246.4</v>
      </c>
      <c r="H131" s="168" t="s">
        <v>1266</v>
      </c>
      <c r="I131" s="168" t="s">
        <v>4</v>
      </c>
      <c r="J131" s="169">
        <v>216640.27412116789</v>
      </c>
      <c r="K131" s="169">
        <v>122376.8444536718</v>
      </c>
      <c r="L131" s="168" t="s">
        <v>17</v>
      </c>
      <c r="M131" s="168" t="s">
        <v>21</v>
      </c>
      <c r="N131" s="168" t="s">
        <v>1226</v>
      </c>
      <c r="O131" s="168" t="s">
        <v>21</v>
      </c>
      <c r="P131" s="168" t="s">
        <v>2465</v>
      </c>
      <c r="Q131" s="168" t="s">
        <v>2466</v>
      </c>
      <c r="R131" s="168" t="s">
        <v>21</v>
      </c>
      <c r="S131" s="168" t="s">
        <v>21</v>
      </c>
      <c r="T131" s="168" t="s">
        <v>21</v>
      </c>
      <c r="U131" s="168" t="s">
        <v>21</v>
      </c>
      <c r="V131" s="168" t="s">
        <v>2466</v>
      </c>
      <c r="W131" s="168" t="s">
        <v>21</v>
      </c>
      <c r="X131" s="168" t="s">
        <v>21</v>
      </c>
      <c r="Y131" s="168" t="s">
        <v>21</v>
      </c>
      <c r="Z131" s="168" t="s">
        <v>21</v>
      </c>
      <c r="AA131" s="168" t="s">
        <v>10580</v>
      </c>
      <c r="AB131" s="168" t="s">
        <v>10581</v>
      </c>
      <c r="AC131" s="168" t="s">
        <v>6649</v>
      </c>
      <c r="AD131" s="169">
        <v>288870.53544010688</v>
      </c>
      <c r="AE131" s="168" t="s">
        <v>814</v>
      </c>
      <c r="AF131" s="169">
        <v>-249296.9479245283</v>
      </c>
      <c r="AG131" s="169">
        <v>987831.35135135159</v>
      </c>
      <c r="AH131" s="169">
        <v>-203000.804472213</v>
      </c>
      <c r="AI131" s="168" t="s">
        <v>21</v>
      </c>
      <c r="AJ131"/>
    </row>
    <row r="132" spans="1:36" x14ac:dyDescent="0.25">
      <c r="A132" s="179" t="b">
        <f>IF(E132&lt;&gt;1,"",NOT(ISNA(VLOOKUP(P132,Mapping!$P:$P,1,FALSE))))</f>
        <v>0</v>
      </c>
      <c r="B132" s="180" t="str">
        <f t="shared" si="1"/>
        <v/>
      </c>
      <c r="E132" s="167">
        <v>1</v>
      </c>
      <c r="F132" s="170" t="s">
        <v>10579</v>
      </c>
      <c r="G132" s="169">
        <v>13900055.52</v>
      </c>
      <c r="H132" s="168" t="s">
        <v>1266</v>
      </c>
      <c r="I132" s="168" t="s">
        <v>4</v>
      </c>
      <c r="J132" s="169">
        <v>5492624.9185626358</v>
      </c>
      <c r="K132" s="169">
        <v>3102701.5084247519</v>
      </c>
      <c r="L132" s="168" t="s">
        <v>17</v>
      </c>
      <c r="M132" s="168" t="s">
        <v>21</v>
      </c>
      <c r="N132" s="168" t="s">
        <v>1226</v>
      </c>
      <c r="O132" s="168" t="s">
        <v>21</v>
      </c>
      <c r="P132" s="168" t="s">
        <v>305</v>
      </c>
      <c r="Q132" s="168" t="s">
        <v>1260</v>
      </c>
      <c r="R132" s="168" t="s">
        <v>21</v>
      </c>
      <c r="S132" s="168" t="s">
        <v>21</v>
      </c>
      <c r="T132" s="168" t="s">
        <v>21</v>
      </c>
      <c r="U132" s="168" t="s">
        <v>21</v>
      </c>
      <c r="V132" s="168" t="s">
        <v>1260</v>
      </c>
      <c r="W132" s="168" t="s">
        <v>21</v>
      </c>
      <c r="X132" s="168" t="s">
        <v>21</v>
      </c>
      <c r="Y132" s="168" t="s">
        <v>21</v>
      </c>
      <c r="Z132" s="168" t="s">
        <v>21</v>
      </c>
      <c r="AA132" s="168" t="s">
        <v>10580</v>
      </c>
      <c r="AB132" s="168" t="s">
        <v>10581</v>
      </c>
      <c r="AC132" s="168" t="s">
        <v>10582</v>
      </c>
      <c r="AD132" s="169">
        <v>7323926.7612328874</v>
      </c>
      <c r="AE132" s="168" t="s">
        <v>814</v>
      </c>
      <c r="AF132" s="169">
        <v>-6320591.283622642</v>
      </c>
      <c r="AG132" s="169">
        <v>25045145.081081081</v>
      </c>
      <c r="AH132" s="169">
        <v>-5146814.3753765188</v>
      </c>
      <c r="AI132" s="168" t="s">
        <v>21</v>
      </c>
      <c r="AJ132"/>
    </row>
    <row r="133" spans="1:36" x14ac:dyDescent="0.25">
      <c r="A133" s="179" t="b">
        <f>IF(E133&lt;&gt;1,"",NOT(ISNA(VLOOKUP(P133,Mapping!$P:$P,1,FALSE))))</f>
        <v>0</v>
      </c>
      <c r="B133" s="180" t="str">
        <f t="shared" si="1"/>
        <v/>
      </c>
      <c r="E133" s="167">
        <v>1</v>
      </c>
      <c r="F133" s="170" t="s">
        <v>1004</v>
      </c>
      <c r="G133" s="169">
        <v>148027.6</v>
      </c>
      <c r="H133" s="168" t="s">
        <v>1266</v>
      </c>
      <c r="I133" s="168" t="s">
        <v>4</v>
      </c>
      <c r="J133" s="169">
        <v>64237.466122136793</v>
      </c>
      <c r="K133" s="169">
        <v>38124.318674934613</v>
      </c>
      <c r="L133" s="168" t="s">
        <v>17</v>
      </c>
      <c r="M133" s="168" t="s">
        <v>21</v>
      </c>
      <c r="N133" s="168" t="s">
        <v>1226</v>
      </c>
      <c r="O133" s="168" t="s">
        <v>21</v>
      </c>
      <c r="P133" s="168" t="s">
        <v>2465</v>
      </c>
      <c r="Q133" s="168" t="s">
        <v>2466</v>
      </c>
      <c r="R133" s="168" t="s">
        <v>21</v>
      </c>
      <c r="S133" s="168" t="s">
        <v>21</v>
      </c>
      <c r="T133" s="168" t="s">
        <v>21</v>
      </c>
      <c r="U133" s="168" t="s">
        <v>21</v>
      </c>
      <c r="V133" s="168" t="s">
        <v>2466</v>
      </c>
      <c r="W133" s="168" t="s">
        <v>21</v>
      </c>
      <c r="X133" s="168" t="s">
        <v>21</v>
      </c>
      <c r="Y133" s="168" t="s">
        <v>21</v>
      </c>
      <c r="Z133" s="168" t="s">
        <v>21</v>
      </c>
      <c r="AA133" s="168" t="s">
        <v>1277</v>
      </c>
      <c r="AB133" s="168" t="s">
        <v>1007</v>
      </c>
      <c r="AC133" s="168" t="s">
        <v>10583</v>
      </c>
      <c r="AD133" s="169">
        <v>98032.556197034137</v>
      </c>
      <c r="AE133" s="168" t="s">
        <v>814</v>
      </c>
      <c r="AF133" s="169">
        <v>-90111.16271576524</v>
      </c>
      <c r="AG133" s="169">
        <v>-94495.207307430712</v>
      </c>
      <c r="AH133" s="169">
        <v>-36124.870259067357</v>
      </c>
      <c r="AI133" s="168" t="s">
        <v>21</v>
      </c>
      <c r="AJ133"/>
    </row>
    <row r="134" spans="1:36" x14ac:dyDescent="0.25">
      <c r="A134" s="179" t="b">
        <f>IF(E134&lt;&gt;1,"",NOT(ISNA(VLOOKUP(P134,Mapping!$P:$P,1,FALSE))))</f>
        <v>0</v>
      </c>
      <c r="B134" s="180" t="str">
        <f t="shared" si="1"/>
        <v/>
      </c>
      <c r="E134" s="167">
        <v>1</v>
      </c>
      <c r="F134" s="170" t="s">
        <v>1004</v>
      </c>
      <c r="G134" s="169">
        <v>463043</v>
      </c>
      <c r="H134" s="168" t="s">
        <v>1266</v>
      </c>
      <c r="I134" s="168" t="s">
        <v>4</v>
      </c>
      <c r="J134" s="169">
        <v>200940.29103756751</v>
      </c>
      <c r="K134" s="169">
        <v>119256.1312363219</v>
      </c>
      <c r="L134" s="168" t="s">
        <v>17</v>
      </c>
      <c r="M134" s="168" t="s">
        <v>21</v>
      </c>
      <c r="N134" s="168" t="s">
        <v>1226</v>
      </c>
      <c r="O134" s="168" t="s">
        <v>21</v>
      </c>
      <c r="P134" s="168" t="s">
        <v>253</v>
      </c>
      <c r="Q134" s="168" t="s">
        <v>1265</v>
      </c>
      <c r="R134" s="168" t="s">
        <v>21</v>
      </c>
      <c r="S134" s="168" t="s">
        <v>21</v>
      </c>
      <c r="T134" s="168" t="s">
        <v>21</v>
      </c>
      <c r="U134" s="168" t="s">
        <v>21</v>
      </c>
      <c r="V134" s="168" t="s">
        <v>1265</v>
      </c>
      <c r="W134" s="168" t="s">
        <v>21</v>
      </c>
      <c r="X134" s="168" t="s">
        <v>21</v>
      </c>
      <c r="Y134" s="168" t="s">
        <v>21</v>
      </c>
      <c r="Z134" s="168" t="s">
        <v>21</v>
      </c>
      <c r="AA134" s="168" t="s">
        <v>1277</v>
      </c>
      <c r="AB134" s="168" t="s">
        <v>1007</v>
      </c>
      <c r="AC134" s="168" t="s">
        <v>7235</v>
      </c>
      <c r="AD134" s="169">
        <v>306654.22474689258</v>
      </c>
      <c r="AE134" s="168" t="s">
        <v>814</v>
      </c>
      <c r="AF134" s="169">
        <v>-281875.42807825078</v>
      </c>
      <c r="AG134" s="169">
        <v>-295589.09471784072</v>
      </c>
      <c r="AH134" s="169">
        <v>-113001.685492228</v>
      </c>
      <c r="AI134" s="168" t="s">
        <v>21</v>
      </c>
      <c r="AJ134"/>
    </row>
    <row r="135" spans="1:36" x14ac:dyDescent="0.25">
      <c r="A135" s="179" t="b">
        <f>IF(E135&lt;&gt;1,"",NOT(ISNA(VLOOKUP(P135,Mapping!$P:$P,1,FALSE))))</f>
        <v>0</v>
      </c>
      <c r="B135" s="180" t="str">
        <f t="shared" si="1"/>
        <v/>
      </c>
      <c r="E135" s="167">
        <v>1</v>
      </c>
      <c r="F135" s="170" t="s">
        <v>10584</v>
      </c>
      <c r="G135" s="169">
        <v>65800</v>
      </c>
      <c r="H135" s="168" t="s">
        <v>1266</v>
      </c>
      <c r="I135" s="168" t="s">
        <v>4</v>
      </c>
      <c r="J135" s="169">
        <v>48059.757579356847</v>
      </c>
      <c r="K135" s="169">
        <v>8550.7972267240111</v>
      </c>
      <c r="L135" s="168" t="s">
        <v>17</v>
      </c>
      <c r="M135" s="168" t="s">
        <v>21</v>
      </c>
      <c r="N135" s="168" t="s">
        <v>1226</v>
      </c>
      <c r="O135" s="168" t="s">
        <v>21</v>
      </c>
      <c r="P135" s="168" t="s">
        <v>2465</v>
      </c>
      <c r="Q135" s="168" t="s">
        <v>2466</v>
      </c>
      <c r="R135" s="168" t="s">
        <v>21</v>
      </c>
      <c r="S135" s="168" t="s">
        <v>21</v>
      </c>
      <c r="T135" s="168" t="s">
        <v>21</v>
      </c>
      <c r="U135" s="168" t="s">
        <v>21</v>
      </c>
      <c r="V135" s="168" t="s">
        <v>2466</v>
      </c>
      <c r="W135" s="168" t="s">
        <v>21</v>
      </c>
      <c r="X135" s="168" t="s">
        <v>21</v>
      </c>
      <c r="Y135" s="168" t="s">
        <v>21</v>
      </c>
      <c r="Z135" s="168" t="s">
        <v>21</v>
      </c>
      <c r="AA135" s="168" t="s">
        <v>10585</v>
      </c>
      <c r="AB135" s="168" t="s">
        <v>10586</v>
      </c>
      <c r="AC135" s="168" t="s">
        <v>5422</v>
      </c>
      <c r="AD135" s="169">
        <v>55875.136504029477</v>
      </c>
      <c r="AE135" s="168" t="s">
        <v>813</v>
      </c>
      <c r="AF135" s="169">
        <v>27838.461538461521</v>
      </c>
      <c r="AG135" s="169">
        <v>-30617.71361965673</v>
      </c>
      <c r="AH135" s="169">
        <v>-26779.069767441859</v>
      </c>
      <c r="AI135" s="168" t="s">
        <v>21</v>
      </c>
      <c r="AJ135"/>
    </row>
    <row r="136" spans="1:36" x14ac:dyDescent="0.25">
      <c r="A136" s="179" t="b">
        <f>IF(E136&lt;&gt;1,"",NOT(ISNA(VLOOKUP(P136,Mapping!$P:$P,1,FALSE))))</f>
        <v>0</v>
      </c>
      <c r="B136" s="180" t="str">
        <f t="shared" si="1"/>
        <v/>
      </c>
      <c r="E136" s="167">
        <v>1</v>
      </c>
      <c r="F136" s="170" t="s">
        <v>325</v>
      </c>
      <c r="G136" s="169">
        <v>224265.45</v>
      </c>
      <c r="H136" s="168" t="s">
        <v>1266</v>
      </c>
      <c r="I136" s="168" t="s">
        <v>4</v>
      </c>
      <c r="J136" s="169">
        <v>119321.56363692621</v>
      </c>
      <c r="K136" s="169">
        <v>17224.427446310219</v>
      </c>
      <c r="L136" s="168" t="s">
        <v>17</v>
      </c>
      <c r="M136" s="168" t="s">
        <v>21</v>
      </c>
      <c r="N136" s="168" t="s">
        <v>1226</v>
      </c>
      <c r="O136" s="168" t="s">
        <v>21</v>
      </c>
      <c r="P136" s="168" t="s">
        <v>2465</v>
      </c>
      <c r="Q136" s="168" t="s">
        <v>2466</v>
      </c>
      <c r="R136" s="168" t="s">
        <v>21</v>
      </c>
      <c r="S136" s="168" t="s">
        <v>21</v>
      </c>
      <c r="T136" s="168" t="s">
        <v>21</v>
      </c>
      <c r="U136" s="168" t="s">
        <v>21</v>
      </c>
      <c r="V136" s="168" t="s">
        <v>2466</v>
      </c>
      <c r="W136" s="168" t="s">
        <v>21</v>
      </c>
      <c r="X136" s="168" t="s">
        <v>21</v>
      </c>
      <c r="Y136" s="168" t="s">
        <v>21</v>
      </c>
      <c r="Z136" s="168" t="s">
        <v>21</v>
      </c>
      <c r="AA136" s="168" t="s">
        <v>1278</v>
      </c>
      <c r="AB136" s="168" t="s">
        <v>835</v>
      </c>
      <c r="AC136" s="168" t="s">
        <v>10587</v>
      </c>
      <c r="AD136" s="169">
        <v>165839.4406967118</v>
      </c>
      <c r="AE136" s="168" t="s">
        <v>813</v>
      </c>
      <c r="AF136" s="169">
        <v>-3617.1846774193691</v>
      </c>
      <c r="AG136" s="169">
        <v>-104354.0322626663</v>
      </c>
      <c r="AH136" s="169">
        <v>-68408.014622641524</v>
      </c>
      <c r="AI136" s="168" t="s">
        <v>21</v>
      </c>
      <c r="AJ136"/>
    </row>
    <row r="137" spans="1:36" x14ac:dyDescent="0.25">
      <c r="A137" s="179" t="b">
        <f>IF(E137&lt;&gt;1,"",NOT(ISNA(VLOOKUP(P137,Mapping!$P:$P,1,FALSE))))</f>
        <v>0</v>
      </c>
      <c r="B137" s="180" t="str">
        <f t="shared" si="1"/>
        <v/>
      </c>
      <c r="E137" s="167">
        <v>1</v>
      </c>
      <c r="F137" s="170" t="s">
        <v>1279</v>
      </c>
      <c r="G137" s="169">
        <v>60038.7</v>
      </c>
      <c r="H137" s="168" t="s">
        <v>1266</v>
      </c>
      <c r="I137" s="168" t="s">
        <v>4</v>
      </c>
      <c r="J137" s="169">
        <v>21210.902665775331</v>
      </c>
      <c r="K137" s="169">
        <v>9777.9123837043044</v>
      </c>
      <c r="L137" s="168" t="s">
        <v>17</v>
      </c>
      <c r="M137" s="168" t="s">
        <v>21</v>
      </c>
      <c r="N137" s="168" t="s">
        <v>1226</v>
      </c>
      <c r="O137" s="168" t="s">
        <v>21</v>
      </c>
      <c r="P137" s="168" t="s">
        <v>2465</v>
      </c>
      <c r="Q137" s="168" t="s">
        <v>2466</v>
      </c>
      <c r="R137" s="168" t="s">
        <v>21</v>
      </c>
      <c r="S137" s="168" t="s">
        <v>21</v>
      </c>
      <c r="T137" s="168" t="s">
        <v>21</v>
      </c>
      <c r="U137" s="168" t="s">
        <v>21</v>
      </c>
      <c r="V137" s="168" t="s">
        <v>2466</v>
      </c>
      <c r="W137" s="168" t="s">
        <v>21</v>
      </c>
      <c r="X137" s="168" t="s">
        <v>21</v>
      </c>
      <c r="Y137" s="168" t="s">
        <v>21</v>
      </c>
      <c r="Z137" s="168" t="s">
        <v>21</v>
      </c>
      <c r="AA137" s="168" t="s">
        <v>1280</v>
      </c>
      <c r="AB137" s="168" t="s">
        <v>836</v>
      </c>
      <c r="AC137" s="168" t="s">
        <v>10588</v>
      </c>
      <c r="AD137" s="169">
        <v>33873.296611218742</v>
      </c>
      <c r="AE137" s="168" t="s">
        <v>814</v>
      </c>
      <c r="AF137" s="169">
        <v>-30917.364743589751</v>
      </c>
      <c r="AG137" s="169">
        <v>-46363.218333333323</v>
      </c>
      <c r="AH137" s="169">
        <v>-24695.584122562668</v>
      </c>
      <c r="AI137" s="168" t="s">
        <v>21</v>
      </c>
      <c r="AJ137"/>
    </row>
    <row r="138" spans="1:36" x14ac:dyDescent="0.25">
      <c r="A138" s="179" t="b">
        <f>IF(E138&lt;&gt;1,"",NOT(ISNA(VLOOKUP(P138,Mapping!$P:$P,1,FALSE))))</f>
        <v>0</v>
      </c>
      <c r="B138" s="180" t="str">
        <f t="shared" si="1"/>
        <v/>
      </c>
      <c r="E138" s="167">
        <v>1</v>
      </c>
      <c r="F138" s="170" t="s">
        <v>1279</v>
      </c>
      <c r="G138" s="169">
        <v>521695.5</v>
      </c>
      <c r="H138" s="168" t="s">
        <v>1266</v>
      </c>
      <c r="I138" s="168" t="s">
        <v>4</v>
      </c>
      <c r="J138" s="169">
        <v>184308.3289890184</v>
      </c>
      <c r="K138" s="169">
        <v>84963.413431216963</v>
      </c>
      <c r="L138" s="168" t="s">
        <v>17</v>
      </c>
      <c r="M138" s="168" t="s">
        <v>21</v>
      </c>
      <c r="N138" s="168" t="s">
        <v>1226</v>
      </c>
      <c r="O138" s="168" t="s">
        <v>21</v>
      </c>
      <c r="P138" s="168" t="s">
        <v>253</v>
      </c>
      <c r="Q138" s="168" t="s">
        <v>1265</v>
      </c>
      <c r="R138" s="168" t="s">
        <v>21</v>
      </c>
      <c r="S138" s="168" t="s">
        <v>21</v>
      </c>
      <c r="T138" s="168" t="s">
        <v>21</v>
      </c>
      <c r="U138" s="168" t="s">
        <v>21</v>
      </c>
      <c r="V138" s="168" t="s">
        <v>1265</v>
      </c>
      <c r="W138" s="168" t="s">
        <v>21</v>
      </c>
      <c r="X138" s="168" t="s">
        <v>21</v>
      </c>
      <c r="Y138" s="168" t="s">
        <v>21</v>
      </c>
      <c r="Z138" s="168" t="s">
        <v>21</v>
      </c>
      <c r="AA138" s="168" t="s">
        <v>1280</v>
      </c>
      <c r="AB138" s="168" t="s">
        <v>836</v>
      </c>
      <c r="AC138" s="168" t="s">
        <v>10589</v>
      </c>
      <c r="AD138" s="169">
        <v>294335.92686447542</v>
      </c>
      <c r="AE138" s="168" t="s">
        <v>814</v>
      </c>
      <c r="AF138" s="169">
        <v>-268650.88782051287</v>
      </c>
      <c r="AG138" s="169">
        <v>-402864.85833333328</v>
      </c>
      <c r="AH138" s="169">
        <v>-214587.84261838449</v>
      </c>
      <c r="AI138" s="168" t="s">
        <v>21</v>
      </c>
      <c r="AJ138"/>
    </row>
    <row r="139" spans="1:36" x14ac:dyDescent="0.25">
      <c r="A139" s="179" t="b">
        <f>IF(E139&lt;&gt;1,"",NOT(ISNA(VLOOKUP(P139,Mapping!$P:$P,1,FALSE))))</f>
        <v>0</v>
      </c>
      <c r="B139" s="180" t="str">
        <f t="shared" si="1"/>
        <v/>
      </c>
      <c r="E139" s="167">
        <v>1</v>
      </c>
      <c r="F139" s="170" t="s">
        <v>259</v>
      </c>
      <c r="G139" s="169">
        <v>4164304.1600000011</v>
      </c>
      <c r="H139" s="168" t="s">
        <v>1266</v>
      </c>
      <c r="I139" s="168" t="s">
        <v>4</v>
      </c>
      <c r="J139" s="169">
        <v>1261650.8263523399</v>
      </c>
      <c r="K139" s="169">
        <v>1009812.293331492</v>
      </c>
      <c r="L139" s="168" t="s">
        <v>17</v>
      </c>
      <c r="M139" s="168" t="s">
        <v>21</v>
      </c>
      <c r="N139" s="168" t="s">
        <v>1226</v>
      </c>
      <c r="O139" s="168" t="s">
        <v>21</v>
      </c>
      <c r="P139" s="168" t="s">
        <v>2465</v>
      </c>
      <c r="Q139" s="168" t="s">
        <v>2466</v>
      </c>
      <c r="R139" s="168" t="s">
        <v>21</v>
      </c>
      <c r="S139" s="168" t="s">
        <v>21</v>
      </c>
      <c r="T139" s="168" t="s">
        <v>21</v>
      </c>
      <c r="U139" s="168" t="s">
        <v>21</v>
      </c>
      <c r="V139" s="168" t="s">
        <v>2466</v>
      </c>
      <c r="W139" s="168" t="s">
        <v>21</v>
      </c>
      <c r="X139" s="168" t="s">
        <v>21</v>
      </c>
      <c r="Y139" s="168" t="s">
        <v>21</v>
      </c>
      <c r="Z139" s="168" t="s">
        <v>21</v>
      </c>
      <c r="AA139" s="168" t="s">
        <v>1281</v>
      </c>
      <c r="AB139" s="168" t="s">
        <v>837</v>
      </c>
      <c r="AC139" s="168" t="s">
        <v>10590</v>
      </c>
      <c r="AD139" s="169">
        <v>1969514.8508285489</v>
      </c>
      <c r="AE139" s="168" t="s">
        <v>809</v>
      </c>
      <c r="AF139" s="169">
        <v>-1625268.935001076</v>
      </c>
      <c r="AG139" s="169">
        <v>3212199.2660711091</v>
      </c>
      <c r="AH139" s="169">
        <v>-1809820.73828089</v>
      </c>
      <c r="AI139" s="168" t="s">
        <v>21</v>
      </c>
      <c r="AJ139"/>
    </row>
    <row r="140" spans="1:36" x14ac:dyDescent="0.25">
      <c r="A140" s="179" t="b">
        <f>IF(E140&lt;&gt;1,"",NOT(ISNA(VLOOKUP(P140,Mapping!$P:$P,1,FALSE))))</f>
        <v>0</v>
      </c>
      <c r="B140" s="180" t="str">
        <f t="shared" si="1"/>
        <v/>
      </c>
      <c r="E140" s="167">
        <v>1</v>
      </c>
      <c r="F140" s="170" t="s">
        <v>259</v>
      </c>
      <c r="G140" s="169">
        <v>8249889.0000000009</v>
      </c>
      <c r="H140" s="168" t="s">
        <v>1266</v>
      </c>
      <c r="I140" s="168" t="s">
        <v>4</v>
      </c>
      <c r="J140" s="169">
        <v>2499452.219207033</v>
      </c>
      <c r="K140" s="169">
        <v>2000535.746365905</v>
      </c>
      <c r="L140" s="168" t="s">
        <v>17</v>
      </c>
      <c r="M140" s="168" t="s">
        <v>21</v>
      </c>
      <c r="N140" s="168" t="s">
        <v>1226</v>
      </c>
      <c r="O140" s="168" t="s">
        <v>21</v>
      </c>
      <c r="P140" s="168" t="s">
        <v>311</v>
      </c>
      <c r="Q140" s="168" t="s">
        <v>1261</v>
      </c>
      <c r="R140" s="168" t="s">
        <v>21</v>
      </c>
      <c r="S140" s="168" t="s">
        <v>21</v>
      </c>
      <c r="T140" s="168" t="s">
        <v>21</v>
      </c>
      <c r="U140" s="168" t="s">
        <v>21</v>
      </c>
      <c r="V140" s="168" t="s">
        <v>1261</v>
      </c>
      <c r="W140" s="168" t="s">
        <v>21</v>
      </c>
      <c r="X140" s="168" t="s">
        <v>21</v>
      </c>
      <c r="Y140" s="168" t="s">
        <v>21</v>
      </c>
      <c r="Z140" s="168" t="s">
        <v>21</v>
      </c>
      <c r="AA140" s="168" t="s">
        <v>1281</v>
      </c>
      <c r="AB140" s="168" t="s">
        <v>837</v>
      </c>
      <c r="AC140" s="168" t="s">
        <v>12676</v>
      </c>
      <c r="AD140" s="169">
        <v>3901799.263190005</v>
      </c>
      <c r="AE140" s="168" t="s">
        <v>809</v>
      </c>
      <c r="AF140" s="169">
        <v>-3219814.8343004528</v>
      </c>
      <c r="AG140" s="169">
        <v>6363677.1889803829</v>
      </c>
      <c r="AH140" s="169">
        <v>-3585429.7926007849</v>
      </c>
      <c r="AI140" s="168" t="s">
        <v>21</v>
      </c>
      <c r="AJ140"/>
    </row>
    <row r="141" spans="1:36" x14ac:dyDescent="0.25">
      <c r="A141" s="179" t="b">
        <f>IF(E141&lt;&gt;1,"",NOT(ISNA(VLOOKUP(P141,Mapping!$P:$P,1,FALSE))))</f>
        <v>0</v>
      </c>
      <c r="B141" s="180" t="str">
        <f t="shared" si="1"/>
        <v/>
      </c>
      <c r="E141" s="167">
        <v>1</v>
      </c>
      <c r="F141" s="170" t="s">
        <v>259</v>
      </c>
      <c r="G141" s="169">
        <v>6295069.330000001</v>
      </c>
      <c r="H141" s="168" t="s">
        <v>1266</v>
      </c>
      <c r="I141" s="168" t="s">
        <v>4</v>
      </c>
      <c r="J141" s="169">
        <v>1907204.449287822</v>
      </c>
      <c r="K141" s="169">
        <v>1526506.7470018901</v>
      </c>
      <c r="L141" s="168" t="s">
        <v>17</v>
      </c>
      <c r="M141" s="168" t="s">
        <v>21</v>
      </c>
      <c r="N141" s="168" t="s">
        <v>1226</v>
      </c>
      <c r="O141" s="168" t="s">
        <v>21</v>
      </c>
      <c r="P141" s="168" t="s">
        <v>322</v>
      </c>
      <c r="Q141" s="168" t="s">
        <v>1262</v>
      </c>
      <c r="R141" s="168" t="s">
        <v>21</v>
      </c>
      <c r="S141" s="168" t="s">
        <v>21</v>
      </c>
      <c r="T141" s="168" t="s">
        <v>21</v>
      </c>
      <c r="U141" s="168" t="s">
        <v>21</v>
      </c>
      <c r="V141" s="168" t="s">
        <v>1262</v>
      </c>
      <c r="W141" s="168" t="s">
        <v>21</v>
      </c>
      <c r="X141" s="168" t="s">
        <v>21</v>
      </c>
      <c r="Y141" s="168" t="s">
        <v>21</v>
      </c>
      <c r="Z141" s="168" t="s">
        <v>21</v>
      </c>
      <c r="AA141" s="168" t="s">
        <v>1281</v>
      </c>
      <c r="AB141" s="168" t="s">
        <v>837</v>
      </c>
      <c r="AC141" s="168" t="s">
        <v>2784</v>
      </c>
      <c r="AD141" s="169">
        <v>2977263.9211901999</v>
      </c>
      <c r="AE141" s="168" t="s">
        <v>809</v>
      </c>
      <c r="AF141" s="169">
        <v>-2456876.4030260062</v>
      </c>
      <c r="AG141" s="169">
        <v>4855797.3444698481</v>
      </c>
      <c r="AH141" s="169">
        <v>-2735858.5215230728</v>
      </c>
      <c r="AI141" s="168" t="s">
        <v>21</v>
      </c>
      <c r="AJ141"/>
    </row>
    <row r="142" spans="1:36" x14ac:dyDescent="0.25">
      <c r="A142" s="179" t="b">
        <f>IF(E142&lt;&gt;1,"",NOT(ISNA(VLOOKUP(P142,Mapping!$P:$P,1,FALSE))))</f>
        <v>1</v>
      </c>
      <c r="B142" s="180" t="str">
        <f t="shared" si="1"/>
        <v/>
      </c>
      <c r="E142" s="167">
        <v>1</v>
      </c>
      <c r="F142" s="170" t="s">
        <v>259</v>
      </c>
      <c r="G142" s="169">
        <v>12151708.539999999</v>
      </c>
      <c r="H142" s="168" t="s">
        <v>1266</v>
      </c>
      <c r="I142" s="168" t="s">
        <v>4</v>
      </c>
      <c r="J142" s="169">
        <v>3681578.6100225211</v>
      </c>
      <c r="K142" s="169">
        <v>2946697.5026803222</v>
      </c>
      <c r="L142" s="168" t="s">
        <v>17</v>
      </c>
      <c r="M142" s="168" t="s">
        <v>21</v>
      </c>
      <c r="N142" s="168" t="s">
        <v>1226</v>
      </c>
      <c r="O142" s="168" t="s">
        <v>21</v>
      </c>
      <c r="P142" s="168" t="s">
        <v>174</v>
      </c>
      <c r="Q142" s="168" t="s">
        <v>202</v>
      </c>
      <c r="R142" s="168" t="s">
        <v>21</v>
      </c>
      <c r="S142" s="168" t="s">
        <v>21</v>
      </c>
      <c r="T142" s="168" t="s">
        <v>21</v>
      </c>
      <c r="U142" s="168" t="s">
        <v>21</v>
      </c>
      <c r="V142" s="168" t="s">
        <v>202</v>
      </c>
      <c r="W142" s="168" t="s">
        <v>21</v>
      </c>
      <c r="X142" s="168" t="s">
        <v>21</v>
      </c>
      <c r="Y142" s="168" t="s">
        <v>21</v>
      </c>
      <c r="Z142" s="168" t="s">
        <v>21</v>
      </c>
      <c r="AA142" s="168" t="s">
        <v>1281</v>
      </c>
      <c r="AB142" s="168" t="s">
        <v>837</v>
      </c>
      <c r="AC142" s="168" t="s">
        <v>10591</v>
      </c>
      <c r="AD142" s="169">
        <v>5747171.5592623632</v>
      </c>
      <c r="AE142" s="168" t="s">
        <v>809</v>
      </c>
      <c r="AF142" s="169">
        <v>-4742639.7396604363</v>
      </c>
      <c r="AG142" s="169">
        <v>9373404.9564953055</v>
      </c>
      <c r="AH142" s="169">
        <v>-5281173.8231044551</v>
      </c>
      <c r="AI142" s="168" t="s">
        <v>21</v>
      </c>
      <c r="AJ142"/>
    </row>
    <row r="143" spans="1:36" x14ac:dyDescent="0.25">
      <c r="A143" s="179" t="b">
        <f>IF(E143&lt;&gt;1,"",NOT(ISNA(VLOOKUP(P143,Mapping!$P:$P,1,FALSE))))</f>
        <v>0</v>
      </c>
      <c r="B143" s="180" t="str">
        <f t="shared" si="1"/>
        <v/>
      </c>
      <c r="E143" s="167">
        <v>1</v>
      </c>
      <c r="F143" s="170" t="s">
        <v>259</v>
      </c>
      <c r="G143" s="169">
        <v>11888050.949999999</v>
      </c>
      <c r="H143" s="168" t="s">
        <v>1266</v>
      </c>
      <c r="I143" s="168" t="s">
        <v>4</v>
      </c>
      <c r="J143" s="169">
        <v>3601698.8021322228</v>
      </c>
      <c r="K143" s="169">
        <v>2882762.5293012001</v>
      </c>
      <c r="L143" s="168" t="s">
        <v>17</v>
      </c>
      <c r="M143" s="168" t="s">
        <v>21</v>
      </c>
      <c r="N143" s="168" t="s">
        <v>1226</v>
      </c>
      <c r="O143" s="168" t="s">
        <v>21</v>
      </c>
      <c r="P143" s="168" t="s">
        <v>253</v>
      </c>
      <c r="Q143" s="168" t="s">
        <v>1265</v>
      </c>
      <c r="R143" s="168" t="s">
        <v>21</v>
      </c>
      <c r="S143" s="168" t="s">
        <v>21</v>
      </c>
      <c r="T143" s="168" t="s">
        <v>21</v>
      </c>
      <c r="U143" s="168" t="s">
        <v>21</v>
      </c>
      <c r="V143" s="168" t="s">
        <v>1265</v>
      </c>
      <c r="W143" s="168" t="s">
        <v>21</v>
      </c>
      <c r="X143" s="168" t="s">
        <v>21</v>
      </c>
      <c r="Y143" s="168" t="s">
        <v>21</v>
      </c>
      <c r="Z143" s="168" t="s">
        <v>21</v>
      </c>
      <c r="AA143" s="168" t="s">
        <v>1281</v>
      </c>
      <c r="AB143" s="168" t="s">
        <v>837</v>
      </c>
      <c r="AC143" s="168" t="s">
        <v>10592</v>
      </c>
      <c r="AD143" s="169">
        <v>5622474.2463171585</v>
      </c>
      <c r="AE143" s="168" t="s">
        <v>809</v>
      </c>
      <c r="AF143" s="169">
        <v>-4639737.9164410084</v>
      </c>
      <c r="AG143" s="169">
        <v>9170028.669713201</v>
      </c>
      <c r="AH143" s="169">
        <v>-5166587.3385794731</v>
      </c>
      <c r="AI143" s="168" t="s">
        <v>21</v>
      </c>
      <c r="AJ143"/>
    </row>
    <row r="144" spans="1:36" x14ac:dyDescent="0.25">
      <c r="A144" s="179" t="b">
        <f>IF(E144&lt;&gt;1,"",NOT(ISNA(VLOOKUP(P144,Mapping!$P:$P,1,FALSE))))</f>
        <v>0</v>
      </c>
      <c r="B144" s="180" t="str">
        <f t="shared" si="1"/>
        <v/>
      </c>
      <c r="E144" s="167">
        <v>1</v>
      </c>
      <c r="F144" s="170" t="s">
        <v>1282</v>
      </c>
      <c r="G144" s="169">
        <v>4168444.05</v>
      </c>
      <c r="H144" s="168" t="s">
        <v>1266</v>
      </c>
      <c r="I144" s="168" t="s">
        <v>4</v>
      </c>
      <c r="J144" s="169">
        <v>1159488.891708283</v>
      </c>
      <c r="K144" s="169">
        <v>932922.59374966344</v>
      </c>
      <c r="L144" s="168" t="s">
        <v>17</v>
      </c>
      <c r="M144" s="168" t="s">
        <v>21</v>
      </c>
      <c r="N144" s="168" t="s">
        <v>1226</v>
      </c>
      <c r="O144" s="168" t="s">
        <v>21</v>
      </c>
      <c r="P144" s="168" t="s">
        <v>2465</v>
      </c>
      <c r="Q144" s="168" t="s">
        <v>2466</v>
      </c>
      <c r="R144" s="168" t="s">
        <v>21</v>
      </c>
      <c r="S144" s="168" t="s">
        <v>21</v>
      </c>
      <c r="T144" s="168" t="s">
        <v>21</v>
      </c>
      <c r="U144" s="168" t="s">
        <v>21</v>
      </c>
      <c r="V144" s="168" t="s">
        <v>2466</v>
      </c>
      <c r="W144" s="168" t="s">
        <v>21</v>
      </c>
      <c r="X144" s="168" t="s">
        <v>21</v>
      </c>
      <c r="Y144" s="168" t="s">
        <v>21</v>
      </c>
      <c r="Z144" s="168" t="s">
        <v>21</v>
      </c>
      <c r="AA144" s="168" t="s">
        <v>1283</v>
      </c>
      <c r="AB144" s="168" t="s">
        <v>838</v>
      </c>
      <c r="AC144" s="168" t="s">
        <v>10593</v>
      </c>
      <c r="AD144" s="169">
        <v>1954182.817189469</v>
      </c>
      <c r="AE144" s="168" t="s">
        <v>809</v>
      </c>
      <c r="AF144" s="169">
        <v>-1823747.386605504</v>
      </c>
      <c r="AG144" s="169">
        <v>2744398.4873134322</v>
      </c>
      <c r="AH144" s="169">
        <v>-1506110.406582365</v>
      </c>
      <c r="AI144" s="168" t="s">
        <v>21</v>
      </c>
      <c r="AJ144"/>
    </row>
    <row r="145" spans="1:36" x14ac:dyDescent="0.25">
      <c r="A145" s="179" t="b">
        <f>IF(E145&lt;&gt;1,"",NOT(ISNA(VLOOKUP(P145,Mapping!$P:$P,1,FALSE))))</f>
        <v>0</v>
      </c>
      <c r="B145" s="180" t="str">
        <f t="shared" si="1"/>
        <v/>
      </c>
      <c r="E145" s="167">
        <v>1</v>
      </c>
      <c r="F145" s="170" t="s">
        <v>1282</v>
      </c>
      <c r="G145" s="169">
        <v>9838720.3800000008</v>
      </c>
      <c r="H145" s="168" t="s">
        <v>1266</v>
      </c>
      <c r="I145" s="168" t="s">
        <v>4</v>
      </c>
      <c r="J145" s="169">
        <v>2736725.4669602402</v>
      </c>
      <c r="K145" s="169">
        <v>2201964.1923914668</v>
      </c>
      <c r="L145" s="168" t="s">
        <v>17</v>
      </c>
      <c r="M145" s="168" t="s">
        <v>21</v>
      </c>
      <c r="N145" s="168" t="s">
        <v>1226</v>
      </c>
      <c r="O145" s="168" t="s">
        <v>21</v>
      </c>
      <c r="P145" s="168" t="s">
        <v>322</v>
      </c>
      <c r="Q145" s="168" t="s">
        <v>1262</v>
      </c>
      <c r="R145" s="168" t="s">
        <v>21</v>
      </c>
      <c r="S145" s="168" t="s">
        <v>21</v>
      </c>
      <c r="T145" s="168" t="s">
        <v>21</v>
      </c>
      <c r="U145" s="168" t="s">
        <v>21</v>
      </c>
      <c r="V145" s="168" t="s">
        <v>1262</v>
      </c>
      <c r="W145" s="168" t="s">
        <v>21</v>
      </c>
      <c r="X145" s="168" t="s">
        <v>21</v>
      </c>
      <c r="Y145" s="168" t="s">
        <v>21</v>
      </c>
      <c r="Z145" s="168" t="s">
        <v>21</v>
      </c>
      <c r="AA145" s="168" t="s">
        <v>1283</v>
      </c>
      <c r="AB145" s="168" t="s">
        <v>838</v>
      </c>
      <c r="AC145" s="168" t="s">
        <v>10594</v>
      </c>
      <c r="AD145" s="169">
        <v>4612430.4606482172</v>
      </c>
      <c r="AE145" s="168" t="s">
        <v>809</v>
      </c>
      <c r="AF145" s="169">
        <v>-4304565.5322079509</v>
      </c>
      <c r="AG145" s="169">
        <v>6477565.4906467646</v>
      </c>
      <c r="AH145" s="169">
        <v>-3554851.3963554339</v>
      </c>
      <c r="AI145" s="168" t="s">
        <v>21</v>
      </c>
      <c r="AJ145"/>
    </row>
    <row r="146" spans="1:36" x14ac:dyDescent="0.25">
      <c r="A146" s="179" t="b">
        <f>IF(E146&lt;&gt;1,"",NOT(ISNA(VLOOKUP(P146,Mapping!$P:$P,1,FALSE))))</f>
        <v>1</v>
      </c>
      <c r="B146" s="180" t="str">
        <f t="shared" si="1"/>
        <v/>
      </c>
      <c r="E146" s="167">
        <v>1</v>
      </c>
      <c r="F146" s="170" t="s">
        <v>1282</v>
      </c>
      <c r="G146" s="169">
        <v>10884877.109999999</v>
      </c>
      <c r="H146" s="168" t="s">
        <v>1266</v>
      </c>
      <c r="I146" s="168" t="s">
        <v>4</v>
      </c>
      <c r="J146" s="169">
        <v>3027723.0413239552</v>
      </c>
      <c r="K146" s="169">
        <v>2436100.2964901319</v>
      </c>
      <c r="L146" s="168" t="s">
        <v>17</v>
      </c>
      <c r="M146" s="168" t="s">
        <v>21</v>
      </c>
      <c r="N146" s="168" t="s">
        <v>1226</v>
      </c>
      <c r="O146" s="168" t="s">
        <v>21</v>
      </c>
      <c r="P146" s="168" t="s">
        <v>174</v>
      </c>
      <c r="Q146" s="168" t="s">
        <v>202</v>
      </c>
      <c r="R146" s="168" t="s">
        <v>21</v>
      </c>
      <c r="S146" s="168" t="s">
        <v>21</v>
      </c>
      <c r="T146" s="168" t="s">
        <v>21</v>
      </c>
      <c r="U146" s="168" t="s">
        <v>21</v>
      </c>
      <c r="V146" s="168" t="s">
        <v>202</v>
      </c>
      <c r="W146" s="168" t="s">
        <v>21</v>
      </c>
      <c r="X146" s="168" t="s">
        <v>21</v>
      </c>
      <c r="Y146" s="168" t="s">
        <v>21</v>
      </c>
      <c r="Z146" s="168" t="s">
        <v>21</v>
      </c>
      <c r="AA146" s="168" t="s">
        <v>1283</v>
      </c>
      <c r="AB146" s="168" t="s">
        <v>838</v>
      </c>
      <c r="AC146" s="168" t="s">
        <v>10595</v>
      </c>
      <c r="AD146" s="169">
        <v>5102872.8130778112</v>
      </c>
      <c r="AE146" s="168" t="s">
        <v>809</v>
      </c>
      <c r="AF146" s="169">
        <v>-4762272.4318165146</v>
      </c>
      <c r="AG146" s="169">
        <v>7166328.7108955216</v>
      </c>
      <c r="AH146" s="169">
        <v>-3932840.7657867409</v>
      </c>
      <c r="AI146" s="168" t="s">
        <v>21</v>
      </c>
      <c r="AJ146"/>
    </row>
    <row r="147" spans="1:36" x14ac:dyDescent="0.25">
      <c r="A147" s="179" t="b">
        <f>IF(E147&lt;&gt;1,"",NOT(ISNA(VLOOKUP(P147,Mapping!$P:$P,1,FALSE))))</f>
        <v>0</v>
      </c>
      <c r="B147" s="180" t="str">
        <f t="shared" si="1"/>
        <v/>
      </c>
      <c r="E147" s="167">
        <v>1</v>
      </c>
      <c r="F147" s="170" t="s">
        <v>1282</v>
      </c>
      <c r="G147" s="169">
        <v>7874553.5700000003</v>
      </c>
      <c r="H147" s="168" t="s">
        <v>1266</v>
      </c>
      <c r="I147" s="168" t="s">
        <v>4</v>
      </c>
      <c r="J147" s="169">
        <v>2190375.4211542811</v>
      </c>
      <c r="K147" s="169">
        <v>1762371.967339963</v>
      </c>
      <c r="L147" s="168" t="s">
        <v>17</v>
      </c>
      <c r="M147" s="168" t="s">
        <v>21</v>
      </c>
      <c r="N147" s="168" t="s">
        <v>1226</v>
      </c>
      <c r="O147" s="168" t="s">
        <v>21</v>
      </c>
      <c r="P147" s="168" t="s">
        <v>253</v>
      </c>
      <c r="Q147" s="168" t="s">
        <v>1265</v>
      </c>
      <c r="R147" s="168" t="s">
        <v>21</v>
      </c>
      <c r="S147" s="168" t="s">
        <v>21</v>
      </c>
      <c r="T147" s="168" t="s">
        <v>21</v>
      </c>
      <c r="U147" s="168" t="s">
        <v>21</v>
      </c>
      <c r="V147" s="168" t="s">
        <v>1265</v>
      </c>
      <c r="W147" s="168" t="s">
        <v>21</v>
      </c>
      <c r="X147" s="168" t="s">
        <v>21</v>
      </c>
      <c r="Y147" s="168" t="s">
        <v>21</v>
      </c>
      <c r="Z147" s="168" t="s">
        <v>21</v>
      </c>
      <c r="AA147" s="168" t="s">
        <v>1283</v>
      </c>
      <c r="AB147" s="168" t="s">
        <v>838</v>
      </c>
      <c r="AC147" s="168" t="s">
        <v>10596</v>
      </c>
      <c r="AD147" s="169">
        <v>3691621.4047618122</v>
      </c>
      <c r="AE147" s="168" t="s">
        <v>809</v>
      </c>
      <c r="AF147" s="169">
        <v>-3445217.5252232412</v>
      </c>
      <c r="AG147" s="169">
        <v>5184407.5742786061</v>
      </c>
      <c r="AH147" s="169">
        <v>-2845173.6275475048</v>
      </c>
      <c r="AI147" s="168" t="s">
        <v>21</v>
      </c>
      <c r="AJ147"/>
    </row>
    <row r="148" spans="1:36" x14ac:dyDescent="0.25">
      <c r="A148" s="179" t="b">
        <f>IF(E148&lt;&gt;1,"",NOT(ISNA(VLOOKUP(P148,Mapping!$P:$P,1,FALSE))))</f>
        <v>0</v>
      </c>
      <c r="B148" s="180" t="str">
        <f t="shared" si="1"/>
        <v/>
      </c>
      <c r="E148" s="167">
        <v>1</v>
      </c>
      <c r="F148" s="170" t="s">
        <v>326</v>
      </c>
      <c r="G148" s="169">
        <v>1848132.6</v>
      </c>
      <c r="H148" s="168" t="s">
        <v>1266</v>
      </c>
      <c r="I148" s="168" t="s">
        <v>4</v>
      </c>
      <c r="J148" s="169">
        <v>714855.37591131555</v>
      </c>
      <c r="K148" s="169">
        <v>70324.642428273044</v>
      </c>
      <c r="L148" s="168" t="s">
        <v>17</v>
      </c>
      <c r="M148" s="168" t="s">
        <v>21</v>
      </c>
      <c r="N148" s="168" t="s">
        <v>1226</v>
      </c>
      <c r="O148" s="168" t="s">
        <v>21</v>
      </c>
      <c r="P148" s="168" t="s">
        <v>2465</v>
      </c>
      <c r="Q148" s="168" t="s">
        <v>2466</v>
      </c>
      <c r="R148" s="168" t="s">
        <v>21</v>
      </c>
      <c r="S148" s="168" t="s">
        <v>21</v>
      </c>
      <c r="T148" s="168" t="s">
        <v>21</v>
      </c>
      <c r="U148" s="168" t="s">
        <v>21</v>
      </c>
      <c r="V148" s="168" t="s">
        <v>2466</v>
      </c>
      <c r="W148" s="168" t="s">
        <v>21</v>
      </c>
      <c r="X148" s="168" t="s">
        <v>21</v>
      </c>
      <c r="Y148" s="168" t="s">
        <v>21</v>
      </c>
      <c r="Z148" s="168" t="s">
        <v>21</v>
      </c>
      <c r="AA148" s="168" t="s">
        <v>1284</v>
      </c>
      <c r="AB148" s="168" t="s">
        <v>839</v>
      </c>
      <c r="AC148" s="168" t="s">
        <v>10597</v>
      </c>
      <c r="AD148" s="169">
        <v>1041023.075488619</v>
      </c>
      <c r="AE148" s="168" t="s">
        <v>813</v>
      </c>
      <c r="AF148" s="169">
        <v>-85029.104736125562</v>
      </c>
      <c r="AG148" s="169">
        <v>-254303.04575999759</v>
      </c>
      <c r="AH148" s="169">
        <v>-256720.12566552541</v>
      </c>
      <c r="AI148" s="168" t="s">
        <v>21</v>
      </c>
      <c r="AJ148"/>
    </row>
    <row r="149" spans="1:36" x14ac:dyDescent="0.25">
      <c r="A149" s="179" t="b">
        <f>IF(E149&lt;&gt;1,"",NOT(ISNA(VLOOKUP(P149,Mapping!$P:$P,1,FALSE))))</f>
        <v>0</v>
      </c>
      <c r="B149" s="180" t="str">
        <f t="shared" ref="B149:B212" si="2">IF(AI149="","",VALUE(AI149))</f>
        <v/>
      </c>
      <c r="E149" s="167">
        <v>1</v>
      </c>
      <c r="F149" s="170" t="s">
        <v>326</v>
      </c>
      <c r="G149" s="169">
        <v>2200908.4</v>
      </c>
      <c r="H149" s="168" t="s">
        <v>1266</v>
      </c>
      <c r="I149" s="168" t="s">
        <v>4</v>
      </c>
      <c r="J149" s="169">
        <v>851308.61369382951</v>
      </c>
      <c r="K149" s="169">
        <v>83748.3718686543</v>
      </c>
      <c r="L149" s="168" t="s">
        <v>17</v>
      </c>
      <c r="M149" s="168" t="s">
        <v>21</v>
      </c>
      <c r="N149" s="168" t="s">
        <v>1226</v>
      </c>
      <c r="O149" s="168" t="s">
        <v>21</v>
      </c>
      <c r="P149" s="168" t="s">
        <v>322</v>
      </c>
      <c r="Q149" s="168" t="s">
        <v>1262</v>
      </c>
      <c r="R149" s="168" t="s">
        <v>21</v>
      </c>
      <c r="S149" s="168" t="s">
        <v>21</v>
      </c>
      <c r="T149" s="168" t="s">
        <v>21</v>
      </c>
      <c r="U149" s="168" t="s">
        <v>21</v>
      </c>
      <c r="V149" s="168" t="s">
        <v>1262</v>
      </c>
      <c r="W149" s="168" t="s">
        <v>21</v>
      </c>
      <c r="X149" s="168" t="s">
        <v>21</v>
      </c>
      <c r="Y149" s="168" t="s">
        <v>21</v>
      </c>
      <c r="Z149" s="168" t="s">
        <v>21</v>
      </c>
      <c r="AA149" s="168" t="s">
        <v>1284</v>
      </c>
      <c r="AB149" s="168" t="s">
        <v>839</v>
      </c>
      <c r="AC149" s="168" t="s">
        <v>10598</v>
      </c>
      <c r="AD149" s="169">
        <v>1239735.9537063199</v>
      </c>
      <c r="AE149" s="168" t="s">
        <v>813</v>
      </c>
      <c r="AF149" s="169">
        <v>-101259.6557510095</v>
      </c>
      <c r="AG149" s="169">
        <v>-302844.99583999702</v>
      </c>
      <c r="AH149" s="169">
        <v>-305723.45351535379</v>
      </c>
      <c r="AI149" s="168" t="s">
        <v>21</v>
      </c>
      <c r="AJ149"/>
    </row>
    <row r="150" spans="1:36" x14ac:dyDescent="0.25">
      <c r="A150" s="179" t="b">
        <f>IF(E150&lt;&gt;1,"",NOT(ISNA(VLOOKUP(P150,Mapping!$P:$P,1,FALSE))))</f>
        <v>1</v>
      </c>
      <c r="B150" s="180" t="str">
        <f t="shared" si="2"/>
        <v/>
      </c>
      <c r="E150" s="167">
        <v>1</v>
      </c>
      <c r="F150" s="170" t="s">
        <v>326</v>
      </c>
      <c r="G150" s="169">
        <v>18372948.300000001</v>
      </c>
      <c r="H150" s="168" t="s">
        <v>1266</v>
      </c>
      <c r="I150" s="168" t="s">
        <v>4</v>
      </c>
      <c r="J150" s="169">
        <v>7106633.4004365765</v>
      </c>
      <c r="K150" s="169">
        <v>699122.46532021032</v>
      </c>
      <c r="L150" s="168" t="s">
        <v>17</v>
      </c>
      <c r="M150" s="168" t="s">
        <v>21</v>
      </c>
      <c r="N150" s="168" t="s">
        <v>1226</v>
      </c>
      <c r="O150" s="168" t="s">
        <v>21</v>
      </c>
      <c r="P150" s="168" t="s">
        <v>174</v>
      </c>
      <c r="Q150" s="168" t="s">
        <v>202</v>
      </c>
      <c r="R150" s="168" t="s">
        <v>21</v>
      </c>
      <c r="S150" s="168" t="s">
        <v>21</v>
      </c>
      <c r="T150" s="168" t="s">
        <v>21</v>
      </c>
      <c r="U150" s="168" t="s">
        <v>21</v>
      </c>
      <c r="V150" s="168" t="s">
        <v>202</v>
      </c>
      <c r="W150" s="168" t="s">
        <v>21</v>
      </c>
      <c r="X150" s="168" t="s">
        <v>21</v>
      </c>
      <c r="Y150" s="168" t="s">
        <v>21</v>
      </c>
      <c r="Z150" s="168" t="s">
        <v>21</v>
      </c>
      <c r="AA150" s="168" t="s">
        <v>1284</v>
      </c>
      <c r="AB150" s="168" t="s">
        <v>839</v>
      </c>
      <c r="AC150" s="168" t="s">
        <v>10599</v>
      </c>
      <c r="AD150" s="169">
        <v>10349183.356789131</v>
      </c>
      <c r="AE150" s="168" t="s">
        <v>813</v>
      </c>
      <c r="AF150" s="169">
        <v>-845304.79323405772</v>
      </c>
      <c r="AG150" s="169">
        <v>-2528117.6860799752</v>
      </c>
      <c r="AH150" s="169">
        <v>-2552146.7433788031</v>
      </c>
      <c r="AI150" s="168" t="s">
        <v>21</v>
      </c>
      <c r="AJ150"/>
    </row>
    <row r="151" spans="1:36" x14ac:dyDescent="0.25">
      <c r="A151" s="179" t="b">
        <f>IF(E151&lt;&gt;1,"",NOT(ISNA(VLOOKUP(P151,Mapping!$P:$P,1,FALSE))))</f>
        <v>0</v>
      </c>
      <c r="B151" s="180" t="str">
        <f t="shared" si="2"/>
        <v/>
      </c>
      <c r="E151" s="167">
        <v>1</v>
      </c>
      <c r="F151" s="170" t="s">
        <v>2490</v>
      </c>
      <c r="G151" s="169">
        <v>155022.67000000001</v>
      </c>
      <c r="H151" s="168" t="s">
        <v>1266</v>
      </c>
      <c r="I151" s="168" t="s">
        <v>4</v>
      </c>
      <c r="J151" s="169">
        <v>86003.908967695112</v>
      </c>
      <c r="K151" s="169">
        <v>26973.61286621105</v>
      </c>
      <c r="L151" s="168" t="s">
        <v>17</v>
      </c>
      <c r="M151" s="168" t="s">
        <v>21</v>
      </c>
      <c r="N151" s="168" t="s">
        <v>1226</v>
      </c>
      <c r="O151" s="168" t="s">
        <v>21</v>
      </c>
      <c r="P151" s="168" t="s">
        <v>2465</v>
      </c>
      <c r="Q151" s="168" t="s">
        <v>2466</v>
      </c>
      <c r="R151" s="168" t="s">
        <v>21</v>
      </c>
      <c r="S151" s="168" t="s">
        <v>21</v>
      </c>
      <c r="T151" s="168" t="s">
        <v>21</v>
      </c>
      <c r="U151" s="168" t="s">
        <v>21</v>
      </c>
      <c r="V151" s="168" t="s">
        <v>2466</v>
      </c>
      <c r="W151" s="168" t="s">
        <v>21</v>
      </c>
      <c r="X151" s="168" t="s">
        <v>21</v>
      </c>
      <c r="Y151" s="168" t="s">
        <v>21</v>
      </c>
      <c r="Z151" s="168" t="s">
        <v>21</v>
      </c>
      <c r="AA151" s="168" t="s">
        <v>2491</v>
      </c>
      <c r="AB151" s="168" t="s">
        <v>2492</v>
      </c>
      <c r="AC151" s="168" t="s">
        <v>10600</v>
      </c>
      <c r="AD151" s="169">
        <v>146331.5555333771</v>
      </c>
      <c r="AE151" s="168" t="s">
        <v>808</v>
      </c>
      <c r="AF151" s="169">
        <v>36350.143310344843</v>
      </c>
      <c r="AG151" s="169">
        <v>58818.012296341163</v>
      </c>
      <c r="AH151" s="169">
        <v>-68335.608222865412</v>
      </c>
      <c r="AI151" s="168" t="s">
        <v>21</v>
      </c>
      <c r="AJ151"/>
    </row>
    <row r="152" spans="1:36" x14ac:dyDescent="0.25">
      <c r="A152" s="179" t="b">
        <f>IF(E152&lt;&gt;1,"",NOT(ISNA(VLOOKUP(P152,Mapping!$P:$P,1,FALSE))))</f>
        <v>0</v>
      </c>
      <c r="B152" s="180" t="str">
        <f t="shared" si="2"/>
        <v/>
      </c>
      <c r="E152" s="167">
        <v>1</v>
      </c>
      <c r="F152" s="170" t="s">
        <v>2493</v>
      </c>
      <c r="G152" s="169">
        <v>127306.2</v>
      </c>
      <c r="H152" s="168" t="s">
        <v>1266</v>
      </c>
      <c r="I152" s="168" t="s">
        <v>4</v>
      </c>
      <c r="J152" s="169">
        <v>99589.315702975407</v>
      </c>
      <c r="K152" s="169">
        <v>49060.044942406763</v>
      </c>
      <c r="L152" s="168" t="s">
        <v>17</v>
      </c>
      <c r="M152" s="168" t="s">
        <v>21</v>
      </c>
      <c r="N152" s="168" t="s">
        <v>1226</v>
      </c>
      <c r="O152" s="168" t="s">
        <v>21</v>
      </c>
      <c r="P152" s="168" t="s">
        <v>2465</v>
      </c>
      <c r="Q152" s="168" t="s">
        <v>2466</v>
      </c>
      <c r="R152" s="168" t="s">
        <v>21</v>
      </c>
      <c r="S152" s="168" t="s">
        <v>21</v>
      </c>
      <c r="T152" s="168" t="s">
        <v>21</v>
      </c>
      <c r="U152" s="168" t="s">
        <v>21</v>
      </c>
      <c r="V152" s="168" t="s">
        <v>2466</v>
      </c>
      <c r="W152" s="168" t="s">
        <v>21</v>
      </c>
      <c r="X152" s="168" t="s">
        <v>21</v>
      </c>
      <c r="Y152" s="168" t="s">
        <v>21</v>
      </c>
      <c r="Z152" s="168" t="s">
        <v>21</v>
      </c>
      <c r="AA152" s="168" t="s">
        <v>2494</v>
      </c>
      <c r="AB152" s="168" t="s">
        <v>2495</v>
      </c>
      <c r="AC152" s="168" t="s">
        <v>10601</v>
      </c>
      <c r="AD152" s="169">
        <v>124779.7425790343</v>
      </c>
      <c r="AE152" s="168" t="s">
        <v>811</v>
      </c>
      <c r="AF152" s="169">
        <v>-78890.672861538478</v>
      </c>
      <c r="AG152" s="169">
        <v>-13026.68093023256</v>
      </c>
      <c r="AH152" s="169">
        <v>-97570.445255474449</v>
      </c>
      <c r="AI152" s="168" t="s">
        <v>21</v>
      </c>
      <c r="AJ152"/>
    </row>
    <row r="153" spans="1:36" x14ac:dyDescent="0.25">
      <c r="A153" s="179" t="b">
        <f>IF(E153&lt;&gt;1,"",NOT(ISNA(VLOOKUP(P153,Mapping!$P:$P,1,FALSE))))</f>
        <v>0</v>
      </c>
      <c r="B153" s="180" t="str">
        <f t="shared" si="2"/>
        <v/>
      </c>
      <c r="E153" s="167">
        <v>1</v>
      </c>
      <c r="F153" s="170" t="s">
        <v>327</v>
      </c>
      <c r="G153" s="169">
        <v>1524301.2</v>
      </c>
      <c r="H153" s="168" t="s">
        <v>1266</v>
      </c>
      <c r="I153" s="168" t="s">
        <v>4</v>
      </c>
      <c r="J153" s="169">
        <v>360104.63944695803</v>
      </c>
      <c r="K153" s="169">
        <v>134346.62639014839</v>
      </c>
      <c r="L153" s="168" t="s">
        <v>17</v>
      </c>
      <c r="M153" s="168" t="s">
        <v>21</v>
      </c>
      <c r="N153" s="168" t="s">
        <v>1226</v>
      </c>
      <c r="O153" s="168" t="s">
        <v>21</v>
      </c>
      <c r="P153" s="168" t="s">
        <v>2465</v>
      </c>
      <c r="Q153" s="168" t="s">
        <v>2466</v>
      </c>
      <c r="R153" s="168" t="s">
        <v>21</v>
      </c>
      <c r="S153" s="168" t="s">
        <v>21</v>
      </c>
      <c r="T153" s="168" t="s">
        <v>21</v>
      </c>
      <c r="U153" s="168" t="s">
        <v>21</v>
      </c>
      <c r="V153" s="168" t="s">
        <v>2466</v>
      </c>
      <c r="W153" s="168" t="s">
        <v>21</v>
      </c>
      <c r="X153" s="168" t="s">
        <v>21</v>
      </c>
      <c r="Y153" s="168" t="s">
        <v>21</v>
      </c>
      <c r="Z153" s="168" t="s">
        <v>21</v>
      </c>
      <c r="AA153" s="168" t="s">
        <v>1285</v>
      </c>
      <c r="AB153" s="168" t="s">
        <v>840</v>
      </c>
      <c r="AC153" s="168" t="s">
        <v>10602</v>
      </c>
      <c r="AD153" s="169">
        <v>708738.55210168415</v>
      </c>
      <c r="AE153" s="168" t="s">
        <v>810</v>
      </c>
      <c r="AF153" s="169">
        <v>-585016.41879194649</v>
      </c>
      <c r="AG153" s="169">
        <v>-232781.02241487519</v>
      </c>
      <c r="AH153" s="169">
        <v>-416672.53894539201</v>
      </c>
      <c r="AI153" s="168" t="s">
        <v>21</v>
      </c>
      <c r="AJ153"/>
    </row>
    <row r="154" spans="1:36" x14ac:dyDescent="0.25">
      <c r="A154" s="179" t="b">
        <f>IF(E154&lt;&gt;1,"",NOT(ISNA(VLOOKUP(P154,Mapping!$P:$P,1,FALSE))))</f>
        <v>0</v>
      </c>
      <c r="B154" s="180" t="str">
        <f t="shared" si="2"/>
        <v/>
      </c>
      <c r="E154" s="167">
        <v>1</v>
      </c>
      <c r="F154" s="170" t="s">
        <v>327</v>
      </c>
      <c r="G154" s="169">
        <v>1884951.36</v>
      </c>
      <c r="H154" s="168" t="s">
        <v>1266</v>
      </c>
      <c r="I154" s="168" t="s">
        <v>4</v>
      </c>
      <c r="J154" s="169">
        <v>445305.51433525892</v>
      </c>
      <c r="K154" s="169">
        <v>166133.0819168298</v>
      </c>
      <c r="L154" s="168" t="s">
        <v>17</v>
      </c>
      <c r="M154" s="168" t="s">
        <v>21</v>
      </c>
      <c r="N154" s="168" t="s">
        <v>1226</v>
      </c>
      <c r="O154" s="168" t="s">
        <v>21</v>
      </c>
      <c r="P154" s="168" t="s">
        <v>322</v>
      </c>
      <c r="Q154" s="168" t="s">
        <v>1262</v>
      </c>
      <c r="R154" s="168" t="s">
        <v>21</v>
      </c>
      <c r="S154" s="168" t="s">
        <v>21</v>
      </c>
      <c r="T154" s="168" t="s">
        <v>21</v>
      </c>
      <c r="U154" s="168" t="s">
        <v>21</v>
      </c>
      <c r="V154" s="168" t="s">
        <v>1262</v>
      </c>
      <c r="W154" s="168" t="s">
        <v>21</v>
      </c>
      <c r="X154" s="168" t="s">
        <v>21</v>
      </c>
      <c r="Y154" s="168" t="s">
        <v>21</v>
      </c>
      <c r="Z154" s="168" t="s">
        <v>21</v>
      </c>
      <c r="AA154" s="168" t="s">
        <v>1285</v>
      </c>
      <c r="AB154" s="168" t="s">
        <v>840</v>
      </c>
      <c r="AC154" s="168" t="s">
        <v>10603</v>
      </c>
      <c r="AD154" s="169">
        <v>876426.32418612752</v>
      </c>
      <c r="AE154" s="168" t="s">
        <v>810</v>
      </c>
      <c r="AF154" s="169">
        <v>-723431.49387024622</v>
      </c>
      <c r="AG154" s="169">
        <v>-287857.0880762341</v>
      </c>
      <c r="AH154" s="169">
        <v>-515257.39726490388</v>
      </c>
      <c r="AI154" s="168" t="s">
        <v>21</v>
      </c>
      <c r="AJ154"/>
    </row>
    <row r="155" spans="1:36" x14ac:dyDescent="0.25">
      <c r="A155" s="179" t="b">
        <f>IF(E155&lt;&gt;1,"",NOT(ISNA(VLOOKUP(P155,Mapping!$P:$P,1,FALSE))))</f>
        <v>0</v>
      </c>
      <c r="B155" s="180" t="str">
        <f t="shared" si="2"/>
        <v/>
      </c>
      <c r="E155" s="167">
        <v>1</v>
      </c>
      <c r="F155" s="170" t="s">
        <v>2496</v>
      </c>
      <c r="G155" s="169">
        <v>59603.9</v>
      </c>
      <c r="H155" s="168" t="s">
        <v>1266</v>
      </c>
      <c r="I155" s="168" t="s">
        <v>4</v>
      </c>
      <c r="J155" s="169">
        <v>35021.273948761023</v>
      </c>
      <c r="K155" s="169">
        <v>21128.798123124579</v>
      </c>
      <c r="L155" s="168" t="s">
        <v>17</v>
      </c>
      <c r="M155" s="168" t="s">
        <v>21</v>
      </c>
      <c r="N155" s="168" t="s">
        <v>1226</v>
      </c>
      <c r="O155" s="168" t="s">
        <v>21</v>
      </c>
      <c r="P155" s="168" t="s">
        <v>2465</v>
      </c>
      <c r="Q155" s="168" t="s">
        <v>2466</v>
      </c>
      <c r="R155" s="168" t="s">
        <v>21</v>
      </c>
      <c r="S155" s="168" t="s">
        <v>21</v>
      </c>
      <c r="T155" s="168" t="s">
        <v>21</v>
      </c>
      <c r="U155" s="168" t="s">
        <v>21</v>
      </c>
      <c r="V155" s="168" t="s">
        <v>2466</v>
      </c>
      <c r="W155" s="168" t="s">
        <v>21</v>
      </c>
      <c r="X155" s="168" t="s">
        <v>21</v>
      </c>
      <c r="Y155" s="168" t="s">
        <v>21</v>
      </c>
      <c r="Z155" s="168" t="s">
        <v>21</v>
      </c>
      <c r="AA155" s="168" t="s">
        <v>2497</v>
      </c>
      <c r="AB155" s="168" t="s">
        <v>2498</v>
      </c>
      <c r="AC155" s="168" t="s">
        <v>10604</v>
      </c>
      <c r="AD155" s="169">
        <v>51222.573298851174</v>
      </c>
      <c r="AE155" s="168" t="s">
        <v>811</v>
      </c>
      <c r="AF155" s="169">
        <v>-36313.104306969457</v>
      </c>
      <c r="AG155" s="169">
        <v>-43699.975242583438</v>
      </c>
      <c r="AH155" s="169">
        <v>-37761.477018633537</v>
      </c>
      <c r="AI155" s="168" t="s">
        <v>21</v>
      </c>
      <c r="AJ155"/>
    </row>
    <row r="156" spans="1:36" x14ac:dyDescent="0.25">
      <c r="A156" s="179" t="b">
        <f>IF(E156&lt;&gt;1,"",NOT(ISNA(VLOOKUP(P156,Mapping!$P:$P,1,FALSE))))</f>
        <v>0</v>
      </c>
      <c r="B156" s="180" t="str">
        <f t="shared" si="2"/>
        <v/>
      </c>
      <c r="E156" s="167">
        <v>1</v>
      </c>
      <c r="F156" s="170" t="s">
        <v>10605</v>
      </c>
      <c r="G156" s="169">
        <v>70416</v>
      </c>
      <c r="H156" s="168" t="s">
        <v>1266</v>
      </c>
      <c r="I156" s="168" t="s">
        <v>4</v>
      </c>
      <c r="J156" s="169">
        <v>28789.15928685369</v>
      </c>
      <c r="K156" s="169">
        <v>14976.523229754601</v>
      </c>
      <c r="L156" s="168" t="s">
        <v>17</v>
      </c>
      <c r="M156" s="168" t="s">
        <v>21</v>
      </c>
      <c r="N156" s="168" t="s">
        <v>1226</v>
      </c>
      <c r="O156" s="168" t="s">
        <v>21</v>
      </c>
      <c r="P156" s="168" t="s">
        <v>2465</v>
      </c>
      <c r="Q156" s="168" t="s">
        <v>2466</v>
      </c>
      <c r="R156" s="168" t="s">
        <v>21</v>
      </c>
      <c r="S156" s="168" t="s">
        <v>21</v>
      </c>
      <c r="T156" s="168" t="s">
        <v>21</v>
      </c>
      <c r="U156" s="168" t="s">
        <v>21</v>
      </c>
      <c r="V156" s="168" t="s">
        <v>2466</v>
      </c>
      <c r="W156" s="168" t="s">
        <v>21</v>
      </c>
      <c r="X156" s="168" t="s">
        <v>21</v>
      </c>
      <c r="Y156" s="168" t="s">
        <v>21</v>
      </c>
      <c r="Z156" s="168" t="s">
        <v>21</v>
      </c>
      <c r="AA156" s="168" t="s">
        <v>10606</v>
      </c>
      <c r="AB156" s="168" t="s">
        <v>10607</v>
      </c>
      <c r="AC156" s="168" t="s">
        <v>6937</v>
      </c>
      <c r="AD156" s="169">
        <v>42894.423276049158</v>
      </c>
      <c r="AE156" s="168" t="s">
        <v>814</v>
      </c>
      <c r="AF156" s="169">
        <v>-40859.810526315778</v>
      </c>
      <c r="AG156" s="169">
        <v>-32765.6067209992</v>
      </c>
      <c r="AH156" s="169">
        <v>-22361.111450381679</v>
      </c>
      <c r="AI156" s="168" t="s">
        <v>21</v>
      </c>
      <c r="AJ156"/>
    </row>
    <row r="157" spans="1:36" x14ac:dyDescent="0.25">
      <c r="A157" s="179" t="b">
        <f>IF(E157&lt;&gt;1,"",NOT(ISNA(VLOOKUP(P157,Mapping!$P:$P,1,FALSE))))</f>
        <v>0</v>
      </c>
      <c r="B157" s="180" t="str">
        <f t="shared" si="2"/>
        <v/>
      </c>
      <c r="E157" s="167">
        <v>1</v>
      </c>
      <c r="F157" s="170" t="s">
        <v>2499</v>
      </c>
      <c r="G157" s="169">
        <v>86942.63</v>
      </c>
      <c r="H157" s="168" t="s">
        <v>1266</v>
      </c>
      <c r="I157" s="168" t="s">
        <v>4</v>
      </c>
      <c r="J157" s="169">
        <v>59794.798515655981</v>
      </c>
      <c r="K157" s="169">
        <v>18987.997470518108</v>
      </c>
      <c r="L157" s="168" t="s">
        <v>17</v>
      </c>
      <c r="M157" s="168" t="s">
        <v>21</v>
      </c>
      <c r="N157" s="168" t="s">
        <v>1226</v>
      </c>
      <c r="O157" s="168" t="s">
        <v>21</v>
      </c>
      <c r="P157" s="168" t="s">
        <v>2465</v>
      </c>
      <c r="Q157" s="168" t="s">
        <v>2466</v>
      </c>
      <c r="R157" s="168" t="s">
        <v>21</v>
      </c>
      <c r="S157" s="168" t="s">
        <v>21</v>
      </c>
      <c r="T157" s="168" t="s">
        <v>21</v>
      </c>
      <c r="U157" s="168" t="s">
        <v>21</v>
      </c>
      <c r="V157" s="168" t="s">
        <v>2466</v>
      </c>
      <c r="W157" s="168" t="s">
        <v>21</v>
      </c>
      <c r="X157" s="168" t="s">
        <v>21</v>
      </c>
      <c r="Y157" s="168" t="s">
        <v>21</v>
      </c>
      <c r="Z157" s="168" t="s">
        <v>21</v>
      </c>
      <c r="AA157" s="168" t="s">
        <v>2500</v>
      </c>
      <c r="AB157" s="168" t="s">
        <v>2501</v>
      </c>
      <c r="AC157" s="168" t="s">
        <v>10608</v>
      </c>
      <c r="AD157" s="169">
        <v>86315.134762768765</v>
      </c>
      <c r="AE157" s="168" t="s">
        <v>816</v>
      </c>
      <c r="AF157" s="169">
        <v>-52164.233907397393</v>
      </c>
      <c r="AG157" s="169">
        <v>-73201.453356097569</v>
      </c>
      <c r="AH157" s="169">
        <v>-29701.6052748691</v>
      </c>
      <c r="AI157" s="168" t="s">
        <v>21</v>
      </c>
      <c r="AJ157"/>
    </row>
    <row r="158" spans="1:36" x14ac:dyDescent="0.25">
      <c r="A158" s="179" t="b">
        <f>IF(E158&lt;&gt;1,"",NOT(ISNA(VLOOKUP(P158,Mapping!$P:$P,1,FALSE))))</f>
        <v>0</v>
      </c>
      <c r="B158" s="180" t="str">
        <f t="shared" si="2"/>
        <v/>
      </c>
      <c r="E158" s="167">
        <v>1</v>
      </c>
      <c r="F158" s="170" t="s">
        <v>1210</v>
      </c>
      <c r="G158" s="169">
        <v>127984.84</v>
      </c>
      <c r="H158" s="168" t="s">
        <v>1266</v>
      </c>
      <c r="I158" s="168" t="s">
        <v>4</v>
      </c>
      <c r="J158" s="169">
        <v>49217.001006444203</v>
      </c>
      <c r="K158" s="169">
        <v>35343.378489796902</v>
      </c>
      <c r="L158" s="168" t="s">
        <v>17</v>
      </c>
      <c r="M158" s="168" t="s">
        <v>21</v>
      </c>
      <c r="N158" s="168" t="s">
        <v>1226</v>
      </c>
      <c r="O158" s="168" t="s">
        <v>21</v>
      </c>
      <c r="P158" s="168" t="s">
        <v>2465</v>
      </c>
      <c r="Q158" s="168" t="s">
        <v>2466</v>
      </c>
      <c r="R158" s="168" t="s">
        <v>21</v>
      </c>
      <c r="S158" s="168" t="s">
        <v>21</v>
      </c>
      <c r="T158" s="168" t="s">
        <v>21</v>
      </c>
      <c r="U158" s="168" t="s">
        <v>21</v>
      </c>
      <c r="V158" s="168" t="s">
        <v>2466</v>
      </c>
      <c r="W158" s="168" t="s">
        <v>21</v>
      </c>
      <c r="X158" s="168" t="s">
        <v>21</v>
      </c>
      <c r="Y158" s="168" t="s">
        <v>21</v>
      </c>
      <c r="Z158" s="168" t="s">
        <v>21</v>
      </c>
      <c r="AA158" s="168" t="s">
        <v>2502</v>
      </c>
      <c r="AB158" s="168" t="s">
        <v>1219</v>
      </c>
      <c r="AC158" s="168" t="s">
        <v>10609</v>
      </c>
      <c r="AD158" s="169">
        <v>86679.075002575322</v>
      </c>
      <c r="AE158" s="168" t="s">
        <v>819</v>
      </c>
      <c r="AF158" s="169">
        <v>-43613.295476923187</v>
      </c>
      <c r="AG158" s="169">
        <v>53881.617639999597</v>
      </c>
      <c r="AH158" s="169">
        <v>-87004.472512315275</v>
      </c>
      <c r="AI158" s="168" t="s">
        <v>21</v>
      </c>
      <c r="AJ158"/>
    </row>
    <row r="159" spans="1:36" x14ac:dyDescent="0.25">
      <c r="A159" s="179" t="b">
        <f>IF(E159&lt;&gt;1,"",NOT(ISNA(VLOOKUP(P159,Mapping!$P:$P,1,FALSE))))</f>
        <v>0</v>
      </c>
      <c r="B159" s="180" t="str">
        <f t="shared" si="2"/>
        <v/>
      </c>
      <c r="E159" s="167">
        <v>1</v>
      </c>
      <c r="F159" s="170" t="s">
        <v>2503</v>
      </c>
      <c r="G159" s="169">
        <v>352250.73</v>
      </c>
      <c r="H159" s="168" t="s">
        <v>1266</v>
      </c>
      <c r="I159" s="168" t="s">
        <v>4</v>
      </c>
      <c r="J159" s="169">
        <v>223906.9679303474</v>
      </c>
      <c r="K159" s="169">
        <v>105589.6917771837</v>
      </c>
      <c r="L159" s="168" t="s">
        <v>17</v>
      </c>
      <c r="M159" s="168" t="s">
        <v>21</v>
      </c>
      <c r="N159" s="168" t="s">
        <v>1226</v>
      </c>
      <c r="O159" s="168" t="s">
        <v>21</v>
      </c>
      <c r="P159" s="168" t="s">
        <v>2465</v>
      </c>
      <c r="Q159" s="168" t="s">
        <v>2466</v>
      </c>
      <c r="R159" s="168" t="s">
        <v>21</v>
      </c>
      <c r="S159" s="168" t="s">
        <v>21</v>
      </c>
      <c r="T159" s="168" t="s">
        <v>21</v>
      </c>
      <c r="U159" s="168" t="s">
        <v>21</v>
      </c>
      <c r="V159" s="168" t="s">
        <v>2466</v>
      </c>
      <c r="W159" s="168" t="s">
        <v>21</v>
      </c>
      <c r="X159" s="168" t="s">
        <v>21</v>
      </c>
      <c r="Y159" s="168" t="s">
        <v>21</v>
      </c>
      <c r="Z159" s="168" t="s">
        <v>21</v>
      </c>
      <c r="AA159" s="168" t="s">
        <v>2504</v>
      </c>
      <c r="AB159" s="168" t="s">
        <v>2505</v>
      </c>
      <c r="AC159" s="168" t="s">
        <v>10610</v>
      </c>
      <c r="AD159" s="169">
        <v>348600.07923022978</v>
      </c>
      <c r="AE159" s="168" t="s">
        <v>814</v>
      </c>
      <c r="AF159" s="169">
        <v>-237822.6140727273</v>
      </c>
      <c r="AG159" s="169">
        <v>-272103.46605970152</v>
      </c>
      <c r="AH159" s="169">
        <v>-227070.71851239671</v>
      </c>
      <c r="AI159" s="168" t="s">
        <v>21</v>
      </c>
      <c r="AJ159"/>
    </row>
    <row r="160" spans="1:36" x14ac:dyDescent="0.25">
      <c r="A160" s="179" t="b">
        <f>IF(E160&lt;&gt;1,"",NOT(ISNA(VLOOKUP(P160,Mapping!$P:$P,1,FALSE))))</f>
        <v>0</v>
      </c>
      <c r="B160" s="180" t="str">
        <f t="shared" si="2"/>
        <v/>
      </c>
      <c r="E160" s="167">
        <v>1</v>
      </c>
      <c r="F160" s="170" t="s">
        <v>2506</v>
      </c>
      <c r="G160" s="169">
        <v>115131.45</v>
      </c>
      <c r="H160" s="168" t="s">
        <v>1266</v>
      </c>
      <c r="I160" s="168" t="s">
        <v>4</v>
      </c>
      <c r="J160" s="169">
        <v>46945.525241862189</v>
      </c>
      <c r="K160" s="169">
        <v>21021.159029757509</v>
      </c>
      <c r="L160" s="168" t="s">
        <v>17</v>
      </c>
      <c r="M160" s="168" t="s">
        <v>21</v>
      </c>
      <c r="N160" s="168" t="s">
        <v>1226</v>
      </c>
      <c r="O160" s="168" t="s">
        <v>21</v>
      </c>
      <c r="P160" s="168" t="s">
        <v>2465</v>
      </c>
      <c r="Q160" s="168" t="s">
        <v>2466</v>
      </c>
      <c r="R160" s="168" t="s">
        <v>21</v>
      </c>
      <c r="S160" s="168" t="s">
        <v>21</v>
      </c>
      <c r="T160" s="168" t="s">
        <v>21</v>
      </c>
      <c r="U160" s="168" t="s">
        <v>21</v>
      </c>
      <c r="V160" s="168" t="s">
        <v>2466</v>
      </c>
      <c r="W160" s="168" t="s">
        <v>21</v>
      </c>
      <c r="X160" s="168" t="s">
        <v>21</v>
      </c>
      <c r="Y160" s="168" t="s">
        <v>21</v>
      </c>
      <c r="Z160" s="168" t="s">
        <v>21</v>
      </c>
      <c r="AA160" s="168" t="s">
        <v>2507</v>
      </c>
      <c r="AB160" s="168" t="s">
        <v>2508</v>
      </c>
      <c r="AC160" s="168" t="s">
        <v>10611</v>
      </c>
      <c r="AD160" s="169">
        <v>76274.33553503477</v>
      </c>
      <c r="AE160" s="168" t="s">
        <v>818</v>
      </c>
      <c r="AF160" s="169">
        <v>-58561.671799307958</v>
      </c>
      <c r="AG160" s="169">
        <v>2878.2862499999901</v>
      </c>
      <c r="AH160" s="169">
        <v>-48269.170297656747</v>
      </c>
      <c r="AI160" s="168" t="s">
        <v>21</v>
      </c>
      <c r="AJ160"/>
    </row>
    <row r="161" spans="1:36" x14ac:dyDescent="0.25">
      <c r="A161" s="179" t="b">
        <f>IF(E161&lt;&gt;1,"",NOT(ISNA(VLOOKUP(P161,Mapping!$P:$P,1,FALSE))))</f>
        <v>0</v>
      </c>
      <c r="B161" s="180" t="str">
        <f t="shared" si="2"/>
        <v/>
      </c>
      <c r="E161" s="167">
        <v>1</v>
      </c>
      <c r="F161" s="170" t="s">
        <v>2506</v>
      </c>
      <c r="G161" s="169">
        <v>110503.05</v>
      </c>
      <c r="H161" s="168" t="s">
        <v>1266</v>
      </c>
      <c r="I161" s="168" t="s">
        <v>4</v>
      </c>
      <c r="J161" s="169">
        <v>45058.267945706939</v>
      </c>
      <c r="K161" s="169">
        <v>20176.087309968261</v>
      </c>
      <c r="L161" s="168" t="s">
        <v>17</v>
      </c>
      <c r="M161" s="168" t="s">
        <v>21</v>
      </c>
      <c r="N161" s="168" t="s">
        <v>1226</v>
      </c>
      <c r="O161" s="168" t="s">
        <v>21</v>
      </c>
      <c r="P161" s="168" t="s">
        <v>322</v>
      </c>
      <c r="Q161" s="168" t="s">
        <v>1262</v>
      </c>
      <c r="R161" s="168" t="s">
        <v>21</v>
      </c>
      <c r="S161" s="168" t="s">
        <v>21</v>
      </c>
      <c r="T161" s="168" t="s">
        <v>21</v>
      </c>
      <c r="U161" s="168" t="s">
        <v>21</v>
      </c>
      <c r="V161" s="168" t="s">
        <v>1262</v>
      </c>
      <c r="W161" s="168" t="s">
        <v>21</v>
      </c>
      <c r="X161" s="168" t="s">
        <v>21</v>
      </c>
      <c r="Y161" s="168" t="s">
        <v>21</v>
      </c>
      <c r="Z161" s="168" t="s">
        <v>21</v>
      </c>
      <c r="AA161" s="168" t="s">
        <v>2507</v>
      </c>
      <c r="AB161" s="168" t="s">
        <v>2508</v>
      </c>
      <c r="AC161" s="168" t="s">
        <v>10612</v>
      </c>
      <c r="AD161" s="169">
        <v>73208.0305889023</v>
      </c>
      <c r="AE161" s="168" t="s">
        <v>818</v>
      </c>
      <c r="AF161" s="169">
        <v>-56207.433737024228</v>
      </c>
      <c r="AG161" s="169">
        <v>2762.5762499999842</v>
      </c>
      <c r="AH161" s="169">
        <v>-46328.701139962002</v>
      </c>
      <c r="AI161" s="168" t="s">
        <v>21</v>
      </c>
      <c r="AJ161"/>
    </row>
    <row r="162" spans="1:36" x14ac:dyDescent="0.25">
      <c r="A162" s="179" t="b">
        <f>IF(E162&lt;&gt;1,"",NOT(ISNA(VLOOKUP(P162,Mapping!$P:$P,1,FALSE))))</f>
        <v>0</v>
      </c>
      <c r="B162" s="180" t="str">
        <f t="shared" si="2"/>
        <v/>
      </c>
      <c r="E162" s="167">
        <v>1</v>
      </c>
      <c r="F162" s="170" t="s">
        <v>1153</v>
      </c>
      <c r="G162" s="169">
        <v>218947.20000000001</v>
      </c>
      <c r="H162" s="168" t="s">
        <v>1266</v>
      </c>
      <c r="I162" s="168" t="s">
        <v>4</v>
      </c>
      <c r="J162" s="169">
        <v>77834.905597465462</v>
      </c>
      <c r="K162" s="169">
        <v>34708.705396908867</v>
      </c>
      <c r="L162" s="168" t="s">
        <v>17</v>
      </c>
      <c r="M162" s="168" t="s">
        <v>21</v>
      </c>
      <c r="N162" s="168" t="s">
        <v>1226</v>
      </c>
      <c r="O162" s="168" t="s">
        <v>21</v>
      </c>
      <c r="P162" s="168" t="s">
        <v>2465</v>
      </c>
      <c r="Q162" s="168" t="s">
        <v>2466</v>
      </c>
      <c r="R162" s="168" t="s">
        <v>21</v>
      </c>
      <c r="S162" s="168" t="s">
        <v>21</v>
      </c>
      <c r="T162" s="168" t="s">
        <v>21</v>
      </c>
      <c r="U162" s="168" t="s">
        <v>21</v>
      </c>
      <c r="V162" s="168" t="s">
        <v>2466</v>
      </c>
      <c r="W162" s="168" t="s">
        <v>21</v>
      </c>
      <c r="X162" s="168" t="s">
        <v>21</v>
      </c>
      <c r="Y162" s="168" t="s">
        <v>21</v>
      </c>
      <c r="Z162" s="168" t="s">
        <v>21</v>
      </c>
      <c r="AA162" s="168" t="s">
        <v>1286</v>
      </c>
      <c r="AB162" s="168" t="s">
        <v>1154</v>
      </c>
      <c r="AC162" s="168" t="s">
        <v>10613</v>
      </c>
      <c r="AD162" s="169">
        <v>120870.8096908289</v>
      </c>
      <c r="AE162" s="168" t="s">
        <v>814</v>
      </c>
      <c r="AF162" s="169">
        <v>-23199.703311258261</v>
      </c>
      <c r="AG162" s="169">
        <v>53081.397293168317</v>
      </c>
      <c r="AH162" s="169">
        <v>-87568.889253935689</v>
      </c>
      <c r="AI162" s="168" t="s">
        <v>21</v>
      </c>
      <c r="AJ162"/>
    </row>
    <row r="163" spans="1:36" x14ac:dyDescent="0.25">
      <c r="A163" s="179" t="b">
        <f>IF(E163&lt;&gt;1,"",NOT(ISNA(VLOOKUP(P163,Mapping!$P:$P,1,FALSE))))</f>
        <v>0</v>
      </c>
      <c r="B163" s="180" t="str">
        <f t="shared" si="2"/>
        <v/>
      </c>
      <c r="E163" s="167">
        <v>1</v>
      </c>
      <c r="F163" s="170" t="s">
        <v>1153</v>
      </c>
      <c r="G163" s="169">
        <v>2882804.8</v>
      </c>
      <c r="H163" s="168" t="s">
        <v>1266</v>
      </c>
      <c r="I163" s="168" t="s">
        <v>4</v>
      </c>
      <c r="J163" s="169">
        <v>1024826.257033297</v>
      </c>
      <c r="K163" s="169">
        <v>456997.95439263218</v>
      </c>
      <c r="L163" s="168" t="s">
        <v>17</v>
      </c>
      <c r="M163" s="168" t="s">
        <v>21</v>
      </c>
      <c r="N163" s="168" t="s">
        <v>1226</v>
      </c>
      <c r="O163" s="168" t="s">
        <v>21</v>
      </c>
      <c r="P163" s="168" t="s">
        <v>311</v>
      </c>
      <c r="Q163" s="168" t="s">
        <v>1261</v>
      </c>
      <c r="R163" s="168" t="s">
        <v>21</v>
      </c>
      <c r="S163" s="168" t="s">
        <v>21</v>
      </c>
      <c r="T163" s="168" t="s">
        <v>21</v>
      </c>
      <c r="U163" s="168" t="s">
        <v>21</v>
      </c>
      <c r="V163" s="168" t="s">
        <v>1261</v>
      </c>
      <c r="W163" s="168" t="s">
        <v>21</v>
      </c>
      <c r="X163" s="168" t="s">
        <v>21</v>
      </c>
      <c r="Y163" s="168" t="s">
        <v>21</v>
      </c>
      <c r="Z163" s="168" t="s">
        <v>21</v>
      </c>
      <c r="AA163" s="168" t="s">
        <v>1286</v>
      </c>
      <c r="AB163" s="168" t="s">
        <v>1154</v>
      </c>
      <c r="AC163" s="168" t="s">
        <v>10614</v>
      </c>
      <c r="AD163" s="169">
        <v>1591465.660929248</v>
      </c>
      <c r="AE163" s="168" t="s">
        <v>814</v>
      </c>
      <c r="AF163" s="169">
        <v>-305462.76026490051</v>
      </c>
      <c r="AG163" s="169">
        <v>698905.06436004955</v>
      </c>
      <c r="AH163" s="169">
        <v>-1152990.37517682</v>
      </c>
      <c r="AI163" s="168" t="s">
        <v>21</v>
      </c>
      <c r="AJ163"/>
    </row>
    <row r="164" spans="1:36" x14ac:dyDescent="0.25">
      <c r="A164" s="179" t="b">
        <f>IF(E164&lt;&gt;1,"",NOT(ISNA(VLOOKUP(P164,Mapping!$P:$P,1,FALSE))))</f>
        <v>0</v>
      </c>
      <c r="B164" s="180" t="str">
        <f t="shared" si="2"/>
        <v/>
      </c>
      <c r="E164" s="167">
        <v>1</v>
      </c>
      <c r="F164" s="170" t="s">
        <v>1153</v>
      </c>
      <c r="G164" s="169">
        <v>2200875.5</v>
      </c>
      <c r="H164" s="168" t="s">
        <v>1266</v>
      </c>
      <c r="I164" s="168" t="s">
        <v>4</v>
      </c>
      <c r="J164" s="169">
        <v>782402.95730785746</v>
      </c>
      <c r="K164" s="169">
        <v>348894.79904184322</v>
      </c>
      <c r="L164" s="168" t="s">
        <v>17</v>
      </c>
      <c r="M164" s="168" t="s">
        <v>21</v>
      </c>
      <c r="N164" s="168" t="s">
        <v>1226</v>
      </c>
      <c r="O164" s="168" t="s">
        <v>21</v>
      </c>
      <c r="P164" s="168" t="s">
        <v>253</v>
      </c>
      <c r="Q164" s="168" t="s">
        <v>1265</v>
      </c>
      <c r="R164" s="168" t="s">
        <v>21</v>
      </c>
      <c r="S164" s="168" t="s">
        <v>21</v>
      </c>
      <c r="T164" s="168" t="s">
        <v>21</v>
      </c>
      <c r="U164" s="168" t="s">
        <v>21</v>
      </c>
      <c r="V164" s="168" t="s">
        <v>1265</v>
      </c>
      <c r="W164" s="168" t="s">
        <v>21</v>
      </c>
      <c r="X164" s="168" t="s">
        <v>21</v>
      </c>
      <c r="Y164" s="168" t="s">
        <v>21</v>
      </c>
      <c r="Z164" s="168" t="s">
        <v>21</v>
      </c>
      <c r="AA164" s="168" t="s">
        <v>1286</v>
      </c>
      <c r="AB164" s="168" t="s">
        <v>1154</v>
      </c>
      <c r="AC164" s="168" t="s">
        <v>12677</v>
      </c>
      <c r="AD164" s="169">
        <v>1215003.4515796851</v>
      </c>
      <c r="AE164" s="168" t="s">
        <v>814</v>
      </c>
      <c r="AF164" s="169">
        <v>-233205.35099337759</v>
      </c>
      <c r="AG164" s="169">
        <v>533578.62904070225</v>
      </c>
      <c r="AH164" s="169">
        <v>-880249.77218799945</v>
      </c>
      <c r="AI164" s="168" t="s">
        <v>21</v>
      </c>
      <c r="AJ164"/>
    </row>
    <row r="165" spans="1:36" x14ac:dyDescent="0.25">
      <c r="A165" s="179" t="b">
        <f>IF(E165&lt;&gt;1,"",NOT(ISNA(VLOOKUP(P165,Mapping!$P:$P,1,FALSE))))</f>
        <v>0</v>
      </c>
      <c r="B165" s="180" t="str">
        <f t="shared" si="2"/>
        <v/>
      </c>
      <c r="E165" s="167">
        <v>1</v>
      </c>
      <c r="F165" s="170" t="s">
        <v>1021</v>
      </c>
      <c r="G165" s="169">
        <v>1265232.96</v>
      </c>
      <c r="H165" s="168" t="s">
        <v>1266</v>
      </c>
      <c r="I165" s="168" t="s">
        <v>4</v>
      </c>
      <c r="J165" s="169">
        <v>452199.24261306261</v>
      </c>
      <c r="K165" s="169">
        <v>378263.07899192913</v>
      </c>
      <c r="L165" s="168" t="s">
        <v>17</v>
      </c>
      <c r="M165" s="168" t="s">
        <v>21</v>
      </c>
      <c r="N165" s="168" t="s">
        <v>1226</v>
      </c>
      <c r="O165" s="168" t="s">
        <v>21</v>
      </c>
      <c r="P165" s="168" t="s">
        <v>2465</v>
      </c>
      <c r="Q165" s="168" t="s">
        <v>2466</v>
      </c>
      <c r="R165" s="168" t="s">
        <v>21</v>
      </c>
      <c r="S165" s="168" t="s">
        <v>21</v>
      </c>
      <c r="T165" s="168" t="s">
        <v>21</v>
      </c>
      <c r="U165" s="168" t="s">
        <v>21</v>
      </c>
      <c r="V165" s="168" t="s">
        <v>2466</v>
      </c>
      <c r="W165" s="168" t="s">
        <v>21</v>
      </c>
      <c r="X165" s="168" t="s">
        <v>21</v>
      </c>
      <c r="Y165" s="168" t="s">
        <v>21</v>
      </c>
      <c r="Z165" s="168" t="s">
        <v>21</v>
      </c>
      <c r="AA165" s="168" t="s">
        <v>1287</v>
      </c>
      <c r="AB165" s="168" t="s">
        <v>1025</v>
      </c>
      <c r="AC165" s="168" t="s">
        <v>10615</v>
      </c>
      <c r="AD165" s="169">
        <v>734148.95516081818</v>
      </c>
      <c r="AE165" s="168" t="s">
        <v>809</v>
      </c>
      <c r="AF165" s="169">
        <v>-783618.23939566035</v>
      </c>
      <c r="AG165" s="169">
        <v>-588731.61749894544</v>
      </c>
      <c r="AH165" s="169">
        <v>-530300.46786591306</v>
      </c>
      <c r="AI165" s="168" t="s">
        <v>21</v>
      </c>
      <c r="AJ165"/>
    </row>
    <row r="166" spans="1:36" x14ac:dyDescent="0.25">
      <c r="A166" s="179" t="b">
        <f>IF(E166&lt;&gt;1,"",NOT(ISNA(VLOOKUP(P166,Mapping!$P:$P,1,FALSE))))</f>
        <v>0</v>
      </c>
      <c r="B166" s="180" t="str">
        <f t="shared" si="2"/>
        <v/>
      </c>
      <c r="E166" s="167">
        <v>1</v>
      </c>
      <c r="F166" s="170" t="s">
        <v>1021</v>
      </c>
      <c r="G166" s="169">
        <v>805049.28</v>
      </c>
      <c r="H166" s="168" t="s">
        <v>1266</v>
      </c>
      <c r="I166" s="168" t="s">
        <v>4</v>
      </c>
      <c r="J166" s="169">
        <v>287727.7830971076</v>
      </c>
      <c r="K166" s="169">
        <v>240683.28048696701</v>
      </c>
      <c r="L166" s="168" t="s">
        <v>17</v>
      </c>
      <c r="M166" s="168" t="s">
        <v>21</v>
      </c>
      <c r="N166" s="168" t="s">
        <v>1226</v>
      </c>
      <c r="O166" s="168" t="s">
        <v>21</v>
      </c>
      <c r="P166" s="168" t="s">
        <v>322</v>
      </c>
      <c r="Q166" s="168" t="s">
        <v>1262</v>
      </c>
      <c r="R166" s="168" t="s">
        <v>21</v>
      </c>
      <c r="S166" s="168" t="s">
        <v>21</v>
      </c>
      <c r="T166" s="168" t="s">
        <v>21</v>
      </c>
      <c r="U166" s="168" t="s">
        <v>21</v>
      </c>
      <c r="V166" s="168" t="s">
        <v>1262</v>
      </c>
      <c r="W166" s="168" t="s">
        <v>21</v>
      </c>
      <c r="X166" s="168" t="s">
        <v>21</v>
      </c>
      <c r="Y166" s="168" t="s">
        <v>21</v>
      </c>
      <c r="Z166" s="168" t="s">
        <v>21</v>
      </c>
      <c r="AA166" s="168" t="s">
        <v>1287</v>
      </c>
      <c r="AB166" s="168" t="s">
        <v>1025</v>
      </c>
      <c r="AC166" s="168" t="s">
        <v>10616</v>
      </c>
      <c r="AD166" s="169">
        <v>467128.2731718974</v>
      </c>
      <c r="AE166" s="168" t="s">
        <v>809</v>
      </c>
      <c r="AF166" s="169">
        <v>-498604.85725912789</v>
      </c>
      <c r="AG166" s="169">
        <v>-374601.34201749001</v>
      </c>
      <c r="AH166" s="169">
        <v>-337422.45367929421</v>
      </c>
      <c r="AI166" s="168" t="s">
        <v>21</v>
      </c>
      <c r="AJ166"/>
    </row>
    <row r="167" spans="1:36" x14ac:dyDescent="0.25">
      <c r="A167" s="179" t="b">
        <f>IF(E167&lt;&gt;1,"",NOT(ISNA(VLOOKUP(P167,Mapping!$P:$P,1,FALSE))))</f>
        <v>0</v>
      </c>
      <c r="B167" s="180" t="str">
        <f t="shared" si="2"/>
        <v/>
      </c>
      <c r="E167" s="167">
        <v>1</v>
      </c>
      <c r="F167" s="170" t="s">
        <v>1021</v>
      </c>
      <c r="G167" s="169">
        <v>3301922.88</v>
      </c>
      <c r="H167" s="168" t="s">
        <v>1266</v>
      </c>
      <c r="I167" s="168" t="s">
        <v>4</v>
      </c>
      <c r="J167" s="169">
        <v>1180120.240862787</v>
      </c>
      <c r="K167" s="169">
        <v>987166.4386475503</v>
      </c>
      <c r="L167" s="168" t="s">
        <v>17</v>
      </c>
      <c r="M167" s="168" t="s">
        <v>21</v>
      </c>
      <c r="N167" s="168" t="s">
        <v>1226</v>
      </c>
      <c r="O167" s="168" t="s">
        <v>21</v>
      </c>
      <c r="P167" s="168" t="s">
        <v>253</v>
      </c>
      <c r="Q167" s="168" t="s">
        <v>1265</v>
      </c>
      <c r="R167" s="168" t="s">
        <v>21</v>
      </c>
      <c r="S167" s="168" t="s">
        <v>21</v>
      </c>
      <c r="T167" s="168" t="s">
        <v>21</v>
      </c>
      <c r="U167" s="168" t="s">
        <v>21</v>
      </c>
      <c r="V167" s="168" t="s">
        <v>1265</v>
      </c>
      <c r="W167" s="168" t="s">
        <v>21</v>
      </c>
      <c r="X167" s="168" t="s">
        <v>21</v>
      </c>
      <c r="Y167" s="168" t="s">
        <v>21</v>
      </c>
      <c r="Z167" s="168" t="s">
        <v>21</v>
      </c>
      <c r="AA167" s="168" t="s">
        <v>1287</v>
      </c>
      <c r="AB167" s="168" t="s">
        <v>1025</v>
      </c>
      <c r="AC167" s="168" t="s">
        <v>7304</v>
      </c>
      <c r="AD167" s="169">
        <v>1915934.3053895701</v>
      </c>
      <c r="AE167" s="168" t="s">
        <v>809</v>
      </c>
      <c r="AF167" s="169">
        <v>-2045036.033400401</v>
      </c>
      <c r="AG167" s="169">
        <v>-1536433.573465535</v>
      </c>
      <c r="AH167" s="169">
        <v>-1383943.7506600861</v>
      </c>
      <c r="AI167" s="168" t="s">
        <v>21</v>
      </c>
      <c r="AJ167"/>
    </row>
    <row r="168" spans="1:36" x14ac:dyDescent="0.25">
      <c r="A168" s="179" t="b">
        <f>IF(E168&lt;&gt;1,"",NOT(ISNA(VLOOKUP(P168,Mapping!$P:$P,1,FALSE))))</f>
        <v>0</v>
      </c>
      <c r="B168" s="180" t="str">
        <f t="shared" si="2"/>
        <v/>
      </c>
      <c r="E168" s="167">
        <v>1</v>
      </c>
      <c r="F168" s="170" t="s">
        <v>261</v>
      </c>
      <c r="G168" s="169">
        <v>170842.1</v>
      </c>
      <c r="H168" s="168" t="s">
        <v>1266</v>
      </c>
      <c r="I168" s="168" t="s">
        <v>4</v>
      </c>
      <c r="J168" s="169">
        <v>56395.308558654193</v>
      </c>
      <c r="K168" s="169">
        <v>32541.912819905479</v>
      </c>
      <c r="L168" s="168" t="s">
        <v>17</v>
      </c>
      <c r="M168" s="168" t="s">
        <v>21</v>
      </c>
      <c r="N168" s="168" t="s">
        <v>1226</v>
      </c>
      <c r="O168" s="168" t="s">
        <v>21</v>
      </c>
      <c r="P168" s="168" t="s">
        <v>253</v>
      </c>
      <c r="Q168" s="168" t="s">
        <v>1265</v>
      </c>
      <c r="R168" s="168" t="s">
        <v>21</v>
      </c>
      <c r="S168" s="168" t="s">
        <v>21</v>
      </c>
      <c r="T168" s="168" t="s">
        <v>21</v>
      </c>
      <c r="U168" s="168" t="s">
        <v>21</v>
      </c>
      <c r="V168" s="168" t="s">
        <v>1265</v>
      </c>
      <c r="W168" s="168" t="s">
        <v>21</v>
      </c>
      <c r="X168" s="168" t="s">
        <v>21</v>
      </c>
      <c r="Y168" s="168" t="s">
        <v>21</v>
      </c>
      <c r="Z168" s="168" t="s">
        <v>21</v>
      </c>
      <c r="AA168" s="168" t="s">
        <v>1288</v>
      </c>
      <c r="AB168" s="168" t="s">
        <v>841</v>
      </c>
      <c r="AC168" s="168" t="s">
        <v>10617</v>
      </c>
      <c r="AD168" s="169">
        <v>88477.797602857812</v>
      </c>
      <c r="AE168" s="168" t="s">
        <v>814</v>
      </c>
      <c r="AF168" s="169">
        <v>-71159.505246902059</v>
      </c>
      <c r="AG168" s="169">
        <v>-79495.357020984127</v>
      </c>
      <c r="AH168" s="169">
        <v>-46050.95803285134</v>
      </c>
      <c r="AI168" s="168" t="s">
        <v>21</v>
      </c>
      <c r="AJ168"/>
    </row>
    <row r="169" spans="1:36" x14ac:dyDescent="0.25">
      <c r="A169" s="179" t="b">
        <f>IF(E169&lt;&gt;1,"",NOT(ISNA(VLOOKUP(P169,Mapping!$P:$P,1,FALSE))))</f>
        <v>0</v>
      </c>
      <c r="B169" s="180" t="str">
        <f t="shared" si="2"/>
        <v/>
      </c>
      <c r="E169" s="167">
        <v>1</v>
      </c>
      <c r="F169" s="170" t="s">
        <v>262</v>
      </c>
      <c r="G169" s="169">
        <v>74161.989999999991</v>
      </c>
      <c r="H169" s="168" t="s">
        <v>1266</v>
      </c>
      <c r="I169" s="168" t="s">
        <v>4</v>
      </c>
      <c r="J169" s="169">
        <v>29545.378163646099</v>
      </c>
      <c r="K169" s="169">
        <v>18300.19927769457</v>
      </c>
      <c r="L169" s="168" t="s">
        <v>17</v>
      </c>
      <c r="M169" s="168" t="s">
        <v>21</v>
      </c>
      <c r="N169" s="168" t="s">
        <v>1226</v>
      </c>
      <c r="O169" s="168" t="s">
        <v>21</v>
      </c>
      <c r="P169" s="168" t="s">
        <v>2465</v>
      </c>
      <c r="Q169" s="168" t="s">
        <v>2466</v>
      </c>
      <c r="R169" s="168" t="s">
        <v>21</v>
      </c>
      <c r="S169" s="168" t="s">
        <v>21</v>
      </c>
      <c r="T169" s="168" t="s">
        <v>21</v>
      </c>
      <c r="U169" s="168" t="s">
        <v>21</v>
      </c>
      <c r="V169" s="168" t="s">
        <v>2466</v>
      </c>
      <c r="W169" s="168" t="s">
        <v>21</v>
      </c>
      <c r="X169" s="168" t="s">
        <v>21</v>
      </c>
      <c r="Y169" s="168" t="s">
        <v>21</v>
      </c>
      <c r="Z169" s="168" t="s">
        <v>21</v>
      </c>
      <c r="AA169" s="168" t="s">
        <v>1289</v>
      </c>
      <c r="AB169" s="168" t="s">
        <v>1259</v>
      </c>
      <c r="AC169" s="168" t="s">
        <v>10618</v>
      </c>
      <c r="AD169" s="169">
        <v>48094.090032207692</v>
      </c>
      <c r="AE169" s="168" t="s">
        <v>814</v>
      </c>
      <c r="AF169" s="169">
        <v>-30890.105638631809</v>
      </c>
      <c r="AG169" s="169">
        <v>-34508.671296107073</v>
      </c>
      <c r="AH169" s="169">
        <v>-38865.50597705086</v>
      </c>
      <c r="AI169" s="168" t="s">
        <v>21</v>
      </c>
      <c r="AJ169"/>
    </row>
    <row r="170" spans="1:36" x14ac:dyDescent="0.25">
      <c r="A170" s="179" t="b">
        <f>IF(E170&lt;&gt;1,"",NOT(ISNA(VLOOKUP(P170,Mapping!$P:$P,1,FALSE))))</f>
        <v>0</v>
      </c>
      <c r="B170" s="180" t="str">
        <f t="shared" si="2"/>
        <v/>
      </c>
      <c r="E170" s="167">
        <v>1</v>
      </c>
      <c r="F170" s="170" t="s">
        <v>262</v>
      </c>
      <c r="G170" s="169">
        <v>318527.3</v>
      </c>
      <c r="H170" s="168" t="s">
        <v>1266</v>
      </c>
      <c r="I170" s="168" t="s">
        <v>4</v>
      </c>
      <c r="J170" s="169">
        <v>126898.01789225409</v>
      </c>
      <c r="K170" s="169">
        <v>78599.739103360102</v>
      </c>
      <c r="L170" s="168" t="s">
        <v>17</v>
      </c>
      <c r="M170" s="168" t="s">
        <v>21</v>
      </c>
      <c r="N170" s="168" t="s">
        <v>1226</v>
      </c>
      <c r="O170" s="168" t="s">
        <v>21</v>
      </c>
      <c r="P170" s="168" t="s">
        <v>253</v>
      </c>
      <c r="Q170" s="168" t="s">
        <v>1265</v>
      </c>
      <c r="R170" s="168" t="s">
        <v>21</v>
      </c>
      <c r="S170" s="168" t="s">
        <v>21</v>
      </c>
      <c r="T170" s="168" t="s">
        <v>21</v>
      </c>
      <c r="U170" s="168" t="s">
        <v>21</v>
      </c>
      <c r="V170" s="168" t="s">
        <v>1265</v>
      </c>
      <c r="W170" s="168" t="s">
        <v>21</v>
      </c>
      <c r="X170" s="168" t="s">
        <v>21</v>
      </c>
      <c r="Y170" s="168" t="s">
        <v>21</v>
      </c>
      <c r="Z170" s="168" t="s">
        <v>21</v>
      </c>
      <c r="AA170" s="168" t="s">
        <v>1289</v>
      </c>
      <c r="AB170" s="168" t="s">
        <v>1259</v>
      </c>
      <c r="AC170" s="168" t="s">
        <v>10619</v>
      </c>
      <c r="AD170" s="169">
        <v>206565.1237772344</v>
      </c>
      <c r="AE170" s="168" t="s">
        <v>814</v>
      </c>
      <c r="AF170" s="169">
        <v>-132673.65055587329</v>
      </c>
      <c r="AG170" s="169">
        <v>-148215.4658273934</v>
      </c>
      <c r="AH170" s="169">
        <v>-166928.16201404351</v>
      </c>
      <c r="AI170" s="168" t="s">
        <v>21</v>
      </c>
      <c r="AJ170"/>
    </row>
    <row r="171" spans="1:36" x14ac:dyDescent="0.25">
      <c r="A171" s="179" t="b">
        <f>IF(E171&lt;&gt;1,"",NOT(ISNA(VLOOKUP(P171,Mapping!$P:$P,1,FALSE))))</f>
        <v>0</v>
      </c>
      <c r="B171" s="180" t="str">
        <f t="shared" si="2"/>
        <v/>
      </c>
      <c r="E171" s="167">
        <v>1</v>
      </c>
      <c r="F171" s="170" t="s">
        <v>1022</v>
      </c>
      <c r="G171" s="169">
        <v>4951724.25</v>
      </c>
      <c r="H171" s="168" t="s">
        <v>1266</v>
      </c>
      <c r="I171" s="168" t="s">
        <v>4</v>
      </c>
      <c r="J171" s="169">
        <v>1894626.0223215451</v>
      </c>
      <c r="K171" s="169">
        <v>1541319.6010399871</v>
      </c>
      <c r="L171" s="168" t="s">
        <v>17</v>
      </c>
      <c r="M171" s="168" t="s">
        <v>21</v>
      </c>
      <c r="N171" s="168" t="s">
        <v>1226</v>
      </c>
      <c r="O171" s="168" t="s">
        <v>21</v>
      </c>
      <c r="P171" s="168" t="s">
        <v>2465</v>
      </c>
      <c r="Q171" s="168" t="s">
        <v>2466</v>
      </c>
      <c r="R171" s="168" t="s">
        <v>21</v>
      </c>
      <c r="S171" s="168" t="s">
        <v>21</v>
      </c>
      <c r="T171" s="168" t="s">
        <v>21</v>
      </c>
      <c r="U171" s="168" t="s">
        <v>21</v>
      </c>
      <c r="V171" s="168" t="s">
        <v>2466</v>
      </c>
      <c r="W171" s="168" t="s">
        <v>21</v>
      </c>
      <c r="X171" s="168" t="s">
        <v>21</v>
      </c>
      <c r="Y171" s="168" t="s">
        <v>21</v>
      </c>
      <c r="Z171" s="168" t="s">
        <v>21</v>
      </c>
      <c r="AA171" s="168" t="s">
        <v>1290</v>
      </c>
      <c r="AB171" s="168" t="s">
        <v>1026</v>
      </c>
      <c r="AC171" s="168" t="s">
        <v>10620</v>
      </c>
      <c r="AD171" s="169">
        <v>2937636.397348763</v>
      </c>
      <c r="AE171" s="168" t="s">
        <v>809</v>
      </c>
      <c r="AF171" s="169">
        <v>-2577301.0891433419</v>
      </c>
      <c r="AG171" s="169">
        <v>2133249.3504999499</v>
      </c>
      <c r="AH171" s="169">
        <v>-2224531.4830695749</v>
      </c>
      <c r="AI171" s="168" t="s">
        <v>21</v>
      </c>
      <c r="AJ171"/>
    </row>
    <row r="172" spans="1:36" x14ac:dyDescent="0.25">
      <c r="A172" s="179" t="b">
        <f>IF(E172&lt;&gt;1,"",NOT(ISNA(VLOOKUP(P172,Mapping!$P:$P,1,FALSE))))</f>
        <v>0</v>
      </c>
      <c r="B172" s="180" t="str">
        <f t="shared" si="2"/>
        <v/>
      </c>
      <c r="E172" s="167">
        <v>1</v>
      </c>
      <c r="F172" s="170" t="s">
        <v>1022</v>
      </c>
      <c r="G172" s="169">
        <v>17450434.530000001</v>
      </c>
      <c r="H172" s="168" t="s">
        <v>1266</v>
      </c>
      <c r="I172" s="168" t="s">
        <v>4</v>
      </c>
      <c r="J172" s="169">
        <v>6676875.7087708302</v>
      </c>
      <c r="K172" s="169">
        <v>5431784.0472950414</v>
      </c>
      <c r="L172" s="168" t="s">
        <v>17</v>
      </c>
      <c r="M172" s="168" t="s">
        <v>21</v>
      </c>
      <c r="N172" s="168" t="s">
        <v>1226</v>
      </c>
      <c r="O172" s="168" t="s">
        <v>21</v>
      </c>
      <c r="P172" s="168" t="s">
        <v>305</v>
      </c>
      <c r="Q172" s="168" t="s">
        <v>1260</v>
      </c>
      <c r="R172" s="168" t="s">
        <v>21</v>
      </c>
      <c r="S172" s="168" t="s">
        <v>21</v>
      </c>
      <c r="T172" s="168" t="s">
        <v>21</v>
      </c>
      <c r="U172" s="168" t="s">
        <v>21</v>
      </c>
      <c r="V172" s="168" t="s">
        <v>1260</v>
      </c>
      <c r="W172" s="168" t="s">
        <v>21</v>
      </c>
      <c r="X172" s="168" t="s">
        <v>21</v>
      </c>
      <c r="Y172" s="168" t="s">
        <v>21</v>
      </c>
      <c r="Z172" s="168" t="s">
        <v>21</v>
      </c>
      <c r="AA172" s="168" t="s">
        <v>1290</v>
      </c>
      <c r="AB172" s="168" t="s">
        <v>1026</v>
      </c>
      <c r="AC172" s="168" t="s">
        <v>10621</v>
      </c>
      <c r="AD172" s="169">
        <v>10352561.862643979</v>
      </c>
      <c r="AE172" s="168" t="s">
        <v>809</v>
      </c>
      <c r="AF172" s="169">
        <v>-9082699.6111896932</v>
      </c>
      <c r="AG172" s="169">
        <v>7517811.2204177007</v>
      </c>
      <c r="AH172" s="169">
        <v>-7839499.7470284048</v>
      </c>
      <c r="AI172" s="168" t="s">
        <v>21</v>
      </c>
      <c r="AJ172"/>
    </row>
    <row r="173" spans="1:36" x14ac:dyDescent="0.25">
      <c r="A173" s="179" t="b">
        <f>IF(E173&lt;&gt;1,"",NOT(ISNA(VLOOKUP(P173,Mapping!$P:$P,1,FALSE))))</f>
        <v>0</v>
      </c>
      <c r="B173" s="180" t="str">
        <f t="shared" si="2"/>
        <v/>
      </c>
      <c r="E173" s="167">
        <v>1</v>
      </c>
      <c r="F173" s="170" t="s">
        <v>1022</v>
      </c>
      <c r="G173" s="169">
        <v>6927303</v>
      </c>
      <c r="H173" s="168" t="s">
        <v>1266</v>
      </c>
      <c r="I173" s="168" t="s">
        <v>4</v>
      </c>
      <c r="J173" s="169">
        <v>2650520.8823585329</v>
      </c>
      <c r="K173" s="169">
        <v>2156256.559771698</v>
      </c>
      <c r="L173" s="168" t="s">
        <v>17</v>
      </c>
      <c r="M173" s="168" t="s">
        <v>21</v>
      </c>
      <c r="N173" s="168" t="s">
        <v>1226</v>
      </c>
      <c r="O173" s="168" t="s">
        <v>21</v>
      </c>
      <c r="P173" s="168" t="s">
        <v>311</v>
      </c>
      <c r="Q173" s="168" t="s">
        <v>1261</v>
      </c>
      <c r="R173" s="168" t="s">
        <v>21</v>
      </c>
      <c r="S173" s="168" t="s">
        <v>21</v>
      </c>
      <c r="T173" s="168" t="s">
        <v>21</v>
      </c>
      <c r="U173" s="168" t="s">
        <v>21</v>
      </c>
      <c r="V173" s="168" t="s">
        <v>1261</v>
      </c>
      <c r="W173" s="168" t="s">
        <v>21</v>
      </c>
      <c r="X173" s="168" t="s">
        <v>21</v>
      </c>
      <c r="Y173" s="168" t="s">
        <v>21</v>
      </c>
      <c r="Z173" s="168" t="s">
        <v>21</v>
      </c>
      <c r="AA173" s="168" t="s">
        <v>1290</v>
      </c>
      <c r="AB173" s="168" t="s">
        <v>1026</v>
      </c>
      <c r="AC173" s="168" t="s">
        <v>12467</v>
      </c>
      <c r="AD173" s="169">
        <v>4109658.8583791181</v>
      </c>
      <c r="AE173" s="168" t="s">
        <v>809</v>
      </c>
      <c r="AF173" s="169">
        <v>-3605561.3490040251</v>
      </c>
      <c r="AG173" s="169">
        <v>2984347.2453996912</v>
      </c>
      <c r="AH173" s="169">
        <v>-3112048.0136312759</v>
      </c>
      <c r="AI173" s="168" t="s">
        <v>21</v>
      </c>
      <c r="AJ173"/>
    </row>
    <row r="174" spans="1:36" x14ac:dyDescent="0.25">
      <c r="A174" s="179" t="b">
        <f>IF(E174&lt;&gt;1,"",NOT(ISNA(VLOOKUP(P174,Mapping!$P:$P,1,FALSE))))</f>
        <v>0</v>
      </c>
      <c r="B174" s="180" t="str">
        <f t="shared" si="2"/>
        <v/>
      </c>
      <c r="E174" s="167">
        <v>1</v>
      </c>
      <c r="F174" s="170" t="s">
        <v>1022</v>
      </c>
      <c r="G174" s="169">
        <v>7649362.2899999991</v>
      </c>
      <c r="H174" s="168" t="s">
        <v>1266</v>
      </c>
      <c r="I174" s="168" t="s">
        <v>4</v>
      </c>
      <c r="J174" s="169">
        <v>2926794.812695629</v>
      </c>
      <c r="K174" s="169">
        <v>2381011.429106358</v>
      </c>
      <c r="L174" s="168" t="s">
        <v>17</v>
      </c>
      <c r="M174" s="168" t="s">
        <v>21</v>
      </c>
      <c r="N174" s="168" t="s">
        <v>1226</v>
      </c>
      <c r="O174" s="168" t="s">
        <v>21</v>
      </c>
      <c r="P174" s="168" t="s">
        <v>322</v>
      </c>
      <c r="Q174" s="168" t="s">
        <v>1262</v>
      </c>
      <c r="R174" s="168" t="s">
        <v>21</v>
      </c>
      <c r="S174" s="168" t="s">
        <v>21</v>
      </c>
      <c r="T174" s="168" t="s">
        <v>21</v>
      </c>
      <c r="U174" s="168" t="s">
        <v>21</v>
      </c>
      <c r="V174" s="168" t="s">
        <v>1262</v>
      </c>
      <c r="W174" s="168" t="s">
        <v>21</v>
      </c>
      <c r="X174" s="168" t="s">
        <v>21</v>
      </c>
      <c r="Y174" s="168" t="s">
        <v>21</v>
      </c>
      <c r="Z174" s="168" t="s">
        <v>21</v>
      </c>
      <c r="AA174" s="168" t="s">
        <v>1290</v>
      </c>
      <c r="AB174" s="168" t="s">
        <v>1026</v>
      </c>
      <c r="AC174" s="168" t="s">
        <v>10622</v>
      </c>
      <c r="AD174" s="169">
        <v>4538024.3214494539</v>
      </c>
      <c r="AE174" s="168" t="s">
        <v>809</v>
      </c>
      <c r="AF174" s="169">
        <v>-3981382.8003990739</v>
      </c>
      <c r="AG174" s="169">
        <v>3295417.1745087211</v>
      </c>
      <c r="AH174" s="169">
        <v>-3436428.6822938849</v>
      </c>
      <c r="AI174" s="168" t="s">
        <v>21</v>
      </c>
      <c r="AJ174"/>
    </row>
    <row r="175" spans="1:36" x14ac:dyDescent="0.25">
      <c r="A175" s="179" t="b">
        <f>IF(E175&lt;&gt;1,"",NOT(ISNA(VLOOKUP(P175,Mapping!$P:$P,1,FALSE))))</f>
        <v>0</v>
      </c>
      <c r="B175" s="180" t="str">
        <f t="shared" si="2"/>
        <v/>
      </c>
      <c r="E175" s="167">
        <v>1</v>
      </c>
      <c r="F175" s="170" t="s">
        <v>1022</v>
      </c>
      <c r="G175" s="169">
        <v>7464739.0499999998</v>
      </c>
      <c r="H175" s="168" t="s">
        <v>1266</v>
      </c>
      <c r="I175" s="168" t="s">
        <v>4</v>
      </c>
      <c r="J175" s="169">
        <v>2856154.3696561479</v>
      </c>
      <c r="K175" s="169">
        <v>2323543.8876495622</v>
      </c>
      <c r="L175" s="168" t="s">
        <v>17</v>
      </c>
      <c r="M175" s="168" t="s">
        <v>21</v>
      </c>
      <c r="N175" s="168" t="s">
        <v>1226</v>
      </c>
      <c r="O175" s="168" t="s">
        <v>21</v>
      </c>
      <c r="P175" s="168" t="s">
        <v>253</v>
      </c>
      <c r="Q175" s="168" t="s">
        <v>1265</v>
      </c>
      <c r="R175" s="168" t="s">
        <v>21</v>
      </c>
      <c r="S175" s="168" t="s">
        <v>21</v>
      </c>
      <c r="T175" s="168" t="s">
        <v>21</v>
      </c>
      <c r="U175" s="168" t="s">
        <v>21</v>
      </c>
      <c r="V175" s="168" t="s">
        <v>1265</v>
      </c>
      <c r="W175" s="168" t="s">
        <v>21</v>
      </c>
      <c r="X175" s="168" t="s">
        <v>21</v>
      </c>
      <c r="Y175" s="168" t="s">
        <v>21</v>
      </c>
      <c r="Z175" s="168" t="s">
        <v>21</v>
      </c>
      <c r="AA175" s="168" t="s">
        <v>1290</v>
      </c>
      <c r="AB175" s="168" t="s">
        <v>1026</v>
      </c>
      <c r="AC175" s="168" t="s">
        <v>10623</v>
      </c>
      <c r="AD175" s="169">
        <v>4428495.6154395137</v>
      </c>
      <c r="AE175" s="168" t="s">
        <v>809</v>
      </c>
      <c r="AF175" s="169">
        <v>-3885289.065467617</v>
      </c>
      <c r="AG175" s="169">
        <v>3215879.747355503</v>
      </c>
      <c r="AH175" s="169">
        <v>-3353487.8339850749</v>
      </c>
      <c r="AI175" s="168" t="s">
        <v>21</v>
      </c>
      <c r="AJ175"/>
    </row>
    <row r="176" spans="1:36" x14ac:dyDescent="0.25">
      <c r="A176" s="179" t="b">
        <f>IF(E176&lt;&gt;1,"",NOT(ISNA(VLOOKUP(P176,Mapping!$P:$P,1,FALSE))))</f>
        <v>0</v>
      </c>
      <c r="B176" s="180" t="str">
        <f t="shared" si="2"/>
        <v/>
      </c>
      <c r="E176" s="167">
        <v>1</v>
      </c>
      <c r="F176" s="170" t="s">
        <v>328</v>
      </c>
      <c r="G176" s="169">
        <v>972831.99999999988</v>
      </c>
      <c r="H176" s="168" t="s">
        <v>1266</v>
      </c>
      <c r="I176" s="168" t="s">
        <v>4</v>
      </c>
      <c r="J176" s="169">
        <v>338471.86097002903</v>
      </c>
      <c r="K176" s="169">
        <v>225507.37382933861</v>
      </c>
      <c r="L176" s="168" t="s">
        <v>17</v>
      </c>
      <c r="M176" s="168" t="s">
        <v>21</v>
      </c>
      <c r="N176" s="168" t="s">
        <v>1226</v>
      </c>
      <c r="O176" s="168" t="s">
        <v>21</v>
      </c>
      <c r="P176" s="168" t="s">
        <v>2465</v>
      </c>
      <c r="Q176" s="168" t="s">
        <v>2466</v>
      </c>
      <c r="R176" s="168" t="s">
        <v>21</v>
      </c>
      <c r="S176" s="168" t="s">
        <v>21</v>
      </c>
      <c r="T176" s="168" t="s">
        <v>21</v>
      </c>
      <c r="U176" s="168" t="s">
        <v>21</v>
      </c>
      <c r="V176" s="168" t="s">
        <v>2466</v>
      </c>
      <c r="W176" s="168" t="s">
        <v>21</v>
      </c>
      <c r="X176" s="168" t="s">
        <v>21</v>
      </c>
      <c r="Y176" s="168" t="s">
        <v>21</v>
      </c>
      <c r="Z176" s="168" t="s">
        <v>21</v>
      </c>
      <c r="AA176" s="168" t="s">
        <v>1291</v>
      </c>
      <c r="AB176" s="168" t="s">
        <v>1259</v>
      </c>
      <c r="AC176" s="168" t="s">
        <v>3862</v>
      </c>
      <c r="AD176" s="169">
        <v>494588.87857737561</v>
      </c>
      <c r="AE176" s="168" t="s">
        <v>818</v>
      </c>
      <c r="AF176" s="169">
        <v>-370247.34454834211</v>
      </c>
      <c r="AG176" s="169">
        <v>-452673.12425589492</v>
      </c>
      <c r="AH176" s="169">
        <v>-384954.82563312369</v>
      </c>
      <c r="AI176" s="168" t="s">
        <v>21</v>
      </c>
      <c r="AJ176"/>
    </row>
    <row r="177" spans="1:36" x14ac:dyDescent="0.25">
      <c r="A177" s="179" t="b">
        <f>IF(E177&lt;&gt;1,"",NOT(ISNA(VLOOKUP(P177,Mapping!$P:$P,1,FALSE))))</f>
        <v>0</v>
      </c>
      <c r="B177" s="180" t="str">
        <f t="shared" si="2"/>
        <v/>
      </c>
      <c r="E177" s="167">
        <v>1</v>
      </c>
      <c r="F177" s="170" t="s">
        <v>328</v>
      </c>
      <c r="G177" s="169">
        <v>336445.76</v>
      </c>
      <c r="H177" s="168" t="s">
        <v>1266</v>
      </c>
      <c r="I177" s="168" t="s">
        <v>4</v>
      </c>
      <c r="J177" s="169">
        <v>117057.6445909223</v>
      </c>
      <c r="K177" s="169">
        <v>77989.827404542506</v>
      </c>
      <c r="L177" s="168" t="s">
        <v>17</v>
      </c>
      <c r="M177" s="168" t="s">
        <v>21</v>
      </c>
      <c r="N177" s="168" t="s">
        <v>1226</v>
      </c>
      <c r="O177" s="168" t="s">
        <v>21</v>
      </c>
      <c r="P177" s="168" t="s">
        <v>322</v>
      </c>
      <c r="Q177" s="168" t="s">
        <v>1262</v>
      </c>
      <c r="R177" s="168" t="s">
        <v>21</v>
      </c>
      <c r="S177" s="168" t="s">
        <v>21</v>
      </c>
      <c r="T177" s="168" t="s">
        <v>21</v>
      </c>
      <c r="U177" s="168" t="s">
        <v>21</v>
      </c>
      <c r="V177" s="168" t="s">
        <v>1262</v>
      </c>
      <c r="W177" s="168" t="s">
        <v>21</v>
      </c>
      <c r="X177" s="168" t="s">
        <v>21</v>
      </c>
      <c r="Y177" s="168" t="s">
        <v>21</v>
      </c>
      <c r="Z177" s="168" t="s">
        <v>21</v>
      </c>
      <c r="AA177" s="168" t="s">
        <v>1291</v>
      </c>
      <c r="AB177" s="168" t="s">
        <v>1259</v>
      </c>
      <c r="AC177" s="168" t="s">
        <v>2696</v>
      </c>
      <c r="AD177" s="169">
        <v>171049.40127433481</v>
      </c>
      <c r="AE177" s="168" t="s">
        <v>818</v>
      </c>
      <c r="AF177" s="169">
        <v>-128046.92816904539</v>
      </c>
      <c r="AG177" s="169">
        <v>-156553.19039859809</v>
      </c>
      <c r="AH177" s="169">
        <v>-133133.38672638629</v>
      </c>
      <c r="AI177" s="168" t="s">
        <v>21</v>
      </c>
      <c r="AJ177"/>
    </row>
    <row r="178" spans="1:36" x14ac:dyDescent="0.25">
      <c r="A178" s="179" t="b">
        <f>IF(E178&lt;&gt;1,"",NOT(ISNA(VLOOKUP(P178,Mapping!$P:$P,1,FALSE))))</f>
        <v>0</v>
      </c>
      <c r="B178" s="180" t="str">
        <f t="shared" si="2"/>
        <v/>
      </c>
      <c r="E178" s="167">
        <v>1</v>
      </c>
      <c r="F178" s="170" t="s">
        <v>2509</v>
      </c>
      <c r="G178" s="169">
        <v>326176.8</v>
      </c>
      <c r="H178" s="168" t="s">
        <v>1266</v>
      </c>
      <c r="I178" s="168" t="s">
        <v>4</v>
      </c>
      <c r="J178" s="169">
        <v>116888.9238824128</v>
      </c>
      <c r="K178" s="169">
        <v>44721.859656338464</v>
      </c>
      <c r="L178" s="168" t="s">
        <v>17</v>
      </c>
      <c r="M178" s="168" t="s">
        <v>21</v>
      </c>
      <c r="N178" s="168" t="s">
        <v>1226</v>
      </c>
      <c r="O178" s="168" t="s">
        <v>21</v>
      </c>
      <c r="P178" s="168" t="s">
        <v>2465</v>
      </c>
      <c r="Q178" s="168" t="s">
        <v>2466</v>
      </c>
      <c r="R178" s="168" t="s">
        <v>21</v>
      </c>
      <c r="S178" s="168" t="s">
        <v>21</v>
      </c>
      <c r="T178" s="168" t="s">
        <v>21</v>
      </c>
      <c r="U178" s="168" t="s">
        <v>21</v>
      </c>
      <c r="V178" s="168" t="s">
        <v>2466</v>
      </c>
      <c r="W178" s="168" t="s">
        <v>21</v>
      </c>
      <c r="X178" s="168" t="s">
        <v>21</v>
      </c>
      <c r="Y178" s="168" t="s">
        <v>21</v>
      </c>
      <c r="Z178" s="168" t="s">
        <v>21</v>
      </c>
      <c r="AA178" s="168" t="s">
        <v>2510</v>
      </c>
      <c r="AB178" s="168" t="s">
        <v>1259</v>
      </c>
      <c r="AC178" s="168" t="s">
        <v>10624</v>
      </c>
      <c r="AD178" s="169">
        <v>161981.94268551489</v>
      </c>
      <c r="AE178" s="168" t="s">
        <v>818</v>
      </c>
      <c r="AF178" s="169">
        <v>-79331.760464914609</v>
      </c>
      <c r="AG178" s="169">
        <v>145801.02960297599</v>
      </c>
      <c r="AH178" s="169">
        <v>-128128.0137014444</v>
      </c>
      <c r="AI178" s="168" t="s">
        <v>21</v>
      </c>
      <c r="AJ178"/>
    </row>
    <row r="179" spans="1:36" x14ac:dyDescent="0.25">
      <c r="A179" s="179" t="b">
        <f>IF(E179&lt;&gt;1,"",NOT(ISNA(VLOOKUP(P179,Mapping!$P:$P,1,FALSE))))</f>
        <v>0</v>
      </c>
      <c r="B179" s="180" t="str">
        <f t="shared" si="2"/>
        <v/>
      </c>
      <c r="E179" s="167">
        <v>1</v>
      </c>
      <c r="F179" s="170" t="s">
        <v>263</v>
      </c>
      <c r="G179" s="169">
        <v>103103.03999999999</v>
      </c>
      <c r="H179" s="168" t="s">
        <v>1266</v>
      </c>
      <c r="I179" s="168" t="s">
        <v>4</v>
      </c>
      <c r="J179" s="169">
        <v>48053.394389395457</v>
      </c>
      <c r="K179" s="169">
        <v>26048.581934861952</v>
      </c>
      <c r="L179" s="168" t="s">
        <v>17</v>
      </c>
      <c r="M179" s="168" t="s">
        <v>21</v>
      </c>
      <c r="N179" s="168" t="s">
        <v>1226</v>
      </c>
      <c r="O179" s="168" t="s">
        <v>21</v>
      </c>
      <c r="P179" s="168" t="s">
        <v>2465</v>
      </c>
      <c r="Q179" s="168" t="s">
        <v>2466</v>
      </c>
      <c r="R179" s="168" t="s">
        <v>21</v>
      </c>
      <c r="S179" s="168" t="s">
        <v>21</v>
      </c>
      <c r="T179" s="168" t="s">
        <v>21</v>
      </c>
      <c r="U179" s="168" t="s">
        <v>21</v>
      </c>
      <c r="V179" s="168" t="s">
        <v>2466</v>
      </c>
      <c r="W179" s="168" t="s">
        <v>21</v>
      </c>
      <c r="X179" s="168" t="s">
        <v>21</v>
      </c>
      <c r="Y179" s="168" t="s">
        <v>21</v>
      </c>
      <c r="Z179" s="168" t="s">
        <v>21</v>
      </c>
      <c r="AA179" s="168" t="s">
        <v>1292</v>
      </c>
      <c r="AB179" s="168" t="s">
        <v>842</v>
      </c>
      <c r="AC179" s="168" t="s">
        <v>10625</v>
      </c>
      <c r="AD179" s="169">
        <v>76339.839674633637</v>
      </c>
      <c r="AE179" s="168" t="s">
        <v>807</v>
      </c>
      <c r="AF179" s="169">
        <v>-33523.600823342676</v>
      </c>
      <c r="AG179" s="169">
        <v>-47975.370091732693</v>
      </c>
      <c r="AH179" s="169">
        <v>-70783.835058678189</v>
      </c>
      <c r="AI179" s="168" t="s">
        <v>21</v>
      </c>
      <c r="AJ179"/>
    </row>
    <row r="180" spans="1:36" x14ac:dyDescent="0.25">
      <c r="A180" s="179" t="b">
        <f>IF(E180&lt;&gt;1,"",NOT(ISNA(VLOOKUP(P180,Mapping!$P:$P,1,FALSE))))</f>
        <v>0</v>
      </c>
      <c r="B180" s="180" t="str">
        <f t="shared" si="2"/>
        <v/>
      </c>
      <c r="E180" s="167">
        <v>1</v>
      </c>
      <c r="F180" s="170" t="s">
        <v>263</v>
      </c>
      <c r="G180" s="169">
        <v>615107.19999999995</v>
      </c>
      <c r="H180" s="168" t="s">
        <v>1266</v>
      </c>
      <c r="I180" s="168" t="s">
        <v>4</v>
      </c>
      <c r="J180" s="169">
        <v>286683.97045670729</v>
      </c>
      <c r="K180" s="169">
        <v>155404.44101283111</v>
      </c>
      <c r="L180" s="168" t="s">
        <v>17</v>
      </c>
      <c r="M180" s="168" t="s">
        <v>21</v>
      </c>
      <c r="N180" s="168" t="s">
        <v>1226</v>
      </c>
      <c r="O180" s="168" t="s">
        <v>21</v>
      </c>
      <c r="P180" s="168" t="s">
        <v>322</v>
      </c>
      <c r="Q180" s="168" t="s">
        <v>1262</v>
      </c>
      <c r="R180" s="168" t="s">
        <v>21</v>
      </c>
      <c r="S180" s="168" t="s">
        <v>21</v>
      </c>
      <c r="T180" s="168" t="s">
        <v>21</v>
      </c>
      <c r="U180" s="168" t="s">
        <v>21</v>
      </c>
      <c r="V180" s="168" t="s">
        <v>1262</v>
      </c>
      <c r="W180" s="168" t="s">
        <v>21</v>
      </c>
      <c r="X180" s="168" t="s">
        <v>21</v>
      </c>
      <c r="Y180" s="168" t="s">
        <v>21</v>
      </c>
      <c r="Z180" s="168" t="s">
        <v>21</v>
      </c>
      <c r="AA180" s="168" t="s">
        <v>1292</v>
      </c>
      <c r="AB180" s="168" t="s">
        <v>842</v>
      </c>
      <c r="AC180" s="168" t="s">
        <v>12468</v>
      </c>
      <c r="AD180" s="169">
        <v>455439.38404447312</v>
      </c>
      <c r="AE180" s="168" t="s">
        <v>807</v>
      </c>
      <c r="AF180" s="169">
        <v>-200000.00229250279</v>
      </c>
      <c r="AG180" s="169">
        <v>-286218.48168676149</v>
      </c>
      <c r="AH180" s="169">
        <v>-422292.55886349588</v>
      </c>
      <c r="AI180" s="168" t="s">
        <v>21</v>
      </c>
      <c r="AJ180"/>
    </row>
    <row r="181" spans="1:36" x14ac:dyDescent="0.25">
      <c r="A181" s="179" t="b">
        <f>IF(E181&lt;&gt;1,"",NOT(ISNA(VLOOKUP(P181,Mapping!$P:$P,1,FALSE))))</f>
        <v>0</v>
      </c>
      <c r="B181" s="180" t="str">
        <f t="shared" si="2"/>
        <v/>
      </c>
      <c r="E181" s="167">
        <v>1</v>
      </c>
      <c r="F181" s="170" t="s">
        <v>263</v>
      </c>
      <c r="G181" s="169">
        <v>3519817.6</v>
      </c>
      <c r="H181" s="168" t="s">
        <v>1266</v>
      </c>
      <c r="I181" s="168" t="s">
        <v>4</v>
      </c>
      <c r="J181" s="169">
        <v>1640486.8693642351</v>
      </c>
      <c r="K181" s="169">
        <v>889268.22283192968</v>
      </c>
      <c r="L181" s="168" t="s">
        <v>17</v>
      </c>
      <c r="M181" s="168" t="s">
        <v>21</v>
      </c>
      <c r="N181" s="168" t="s">
        <v>1226</v>
      </c>
      <c r="O181" s="168" t="s">
        <v>21</v>
      </c>
      <c r="P181" s="168" t="s">
        <v>253</v>
      </c>
      <c r="Q181" s="168" t="s">
        <v>1265</v>
      </c>
      <c r="R181" s="168" t="s">
        <v>21</v>
      </c>
      <c r="S181" s="168" t="s">
        <v>21</v>
      </c>
      <c r="T181" s="168" t="s">
        <v>21</v>
      </c>
      <c r="U181" s="168" t="s">
        <v>21</v>
      </c>
      <c r="V181" s="168" t="s">
        <v>1265</v>
      </c>
      <c r="W181" s="168" t="s">
        <v>21</v>
      </c>
      <c r="X181" s="168" t="s">
        <v>21</v>
      </c>
      <c r="Y181" s="168" t="s">
        <v>21</v>
      </c>
      <c r="Z181" s="168" t="s">
        <v>21</v>
      </c>
      <c r="AA181" s="168" t="s">
        <v>1292</v>
      </c>
      <c r="AB181" s="168" t="s">
        <v>842</v>
      </c>
      <c r="AC181" s="168" t="s">
        <v>10626</v>
      </c>
      <c r="AD181" s="169">
        <v>2606153.1383357118</v>
      </c>
      <c r="AE181" s="168" t="s">
        <v>807</v>
      </c>
      <c r="AF181" s="169">
        <v>-1144456.6541721369</v>
      </c>
      <c r="AG181" s="169">
        <v>-1637823.2107937289</v>
      </c>
      <c r="AH181" s="169">
        <v>-2416477.6172946258</v>
      </c>
      <c r="AI181" s="168" t="s">
        <v>21</v>
      </c>
      <c r="AJ181"/>
    </row>
    <row r="182" spans="1:36" x14ac:dyDescent="0.25">
      <c r="A182" s="179" t="b">
        <f>IF(E182&lt;&gt;1,"",NOT(ISNA(VLOOKUP(P182,Mapping!$P:$P,1,FALSE))))</f>
        <v>0</v>
      </c>
      <c r="B182" s="180" t="str">
        <f t="shared" si="2"/>
        <v/>
      </c>
      <c r="E182" s="167">
        <v>1</v>
      </c>
      <c r="F182" s="170" t="s">
        <v>264</v>
      </c>
      <c r="G182" s="169">
        <v>434663.84</v>
      </c>
      <c r="H182" s="168" t="s">
        <v>1266</v>
      </c>
      <c r="I182" s="168" t="s">
        <v>4</v>
      </c>
      <c r="J182" s="169">
        <v>203344.93088342319</v>
      </c>
      <c r="K182" s="169">
        <v>127643.7462900144</v>
      </c>
      <c r="L182" s="168" t="s">
        <v>17</v>
      </c>
      <c r="M182" s="168" t="s">
        <v>21</v>
      </c>
      <c r="N182" s="168" t="s">
        <v>1226</v>
      </c>
      <c r="O182" s="168" t="s">
        <v>21</v>
      </c>
      <c r="P182" s="168" t="s">
        <v>2465</v>
      </c>
      <c r="Q182" s="168" t="s">
        <v>2466</v>
      </c>
      <c r="R182" s="168" t="s">
        <v>21</v>
      </c>
      <c r="S182" s="168" t="s">
        <v>21</v>
      </c>
      <c r="T182" s="168" t="s">
        <v>21</v>
      </c>
      <c r="U182" s="168" t="s">
        <v>21</v>
      </c>
      <c r="V182" s="168" t="s">
        <v>2466</v>
      </c>
      <c r="W182" s="168" t="s">
        <v>21</v>
      </c>
      <c r="X182" s="168" t="s">
        <v>21</v>
      </c>
      <c r="Y182" s="168" t="s">
        <v>21</v>
      </c>
      <c r="Z182" s="168" t="s">
        <v>21</v>
      </c>
      <c r="AA182" s="168" t="s">
        <v>1293</v>
      </c>
      <c r="AB182" s="168" t="s">
        <v>843</v>
      </c>
      <c r="AC182" s="168" t="s">
        <v>10627</v>
      </c>
      <c r="AD182" s="169">
        <v>350782.25604884839</v>
      </c>
      <c r="AE182" s="168" t="s">
        <v>814</v>
      </c>
      <c r="AF182" s="169">
        <v>-183567.853857143</v>
      </c>
      <c r="AG182" s="169">
        <v>-131801.29341935489</v>
      </c>
      <c r="AH182" s="169">
        <v>-273512.58252109442</v>
      </c>
      <c r="AI182" s="168" t="s">
        <v>21</v>
      </c>
      <c r="AJ182"/>
    </row>
    <row r="183" spans="1:36" x14ac:dyDescent="0.25">
      <c r="A183" s="179" t="b">
        <f>IF(E183&lt;&gt;1,"",NOT(ISNA(VLOOKUP(P183,Mapping!$P:$P,1,FALSE))))</f>
        <v>0</v>
      </c>
      <c r="B183" s="180" t="str">
        <f t="shared" si="2"/>
        <v/>
      </c>
      <c r="E183" s="167">
        <v>1</v>
      </c>
      <c r="F183" s="170" t="s">
        <v>264</v>
      </c>
      <c r="G183" s="169">
        <v>5851399.9500000002</v>
      </c>
      <c r="H183" s="168" t="s">
        <v>1266</v>
      </c>
      <c r="I183" s="168" t="s">
        <v>4</v>
      </c>
      <c r="J183" s="169">
        <v>2737408.564752047</v>
      </c>
      <c r="K183" s="169">
        <v>1718326.996465137</v>
      </c>
      <c r="L183" s="168" t="s">
        <v>17</v>
      </c>
      <c r="M183" s="168" t="s">
        <v>21</v>
      </c>
      <c r="N183" s="168" t="s">
        <v>1226</v>
      </c>
      <c r="O183" s="168" t="s">
        <v>21</v>
      </c>
      <c r="P183" s="168" t="s">
        <v>253</v>
      </c>
      <c r="Q183" s="168" t="s">
        <v>1265</v>
      </c>
      <c r="R183" s="168" t="s">
        <v>21</v>
      </c>
      <c r="S183" s="168" t="s">
        <v>21</v>
      </c>
      <c r="T183" s="168" t="s">
        <v>21</v>
      </c>
      <c r="U183" s="168" t="s">
        <v>21</v>
      </c>
      <c r="V183" s="168" t="s">
        <v>1265</v>
      </c>
      <c r="W183" s="168" t="s">
        <v>21</v>
      </c>
      <c r="X183" s="168" t="s">
        <v>21</v>
      </c>
      <c r="Y183" s="168" t="s">
        <v>21</v>
      </c>
      <c r="Z183" s="168" t="s">
        <v>21</v>
      </c>
      <c r="AA183" s="168" t="s">
        <v>1293</v>
      </c>
      <c r="AB183" s="168" t="s">
        <v>843</v>
      </c>
      <c r="AC183" s="168" t="s">
        <v>10628</v>
      </c>
      <c r="AD183" s="169">
        <v>4722194.6861397978</v>
      </c>
      <c r="AE183" s="168" t="s">
        <v>814</v>
      </c>
      <c r="AF183" s="169">
        <v>-2471171.5860267868</v>
      </c>
      <c r="AG183" s="169">
        <v>-1774295.468709677</v>
      </c>
      <c r="AH183" s="169">
        <v>-3681998.280989517</v>
      </c>
      <c r="AI183" s="168" t="s">
        <v>21</v>
      </c>
      <c r="AJ183"/>
    </row>
    <row r="184" spans="1:36" x14ac:dyDescent="0.25">
      <c r="A184" s="179" t="b">
        <f>IF(E184&lt;&gt;1,"",NOT(ISNA(VLOOKUP(P184,Mapping!$P:$P,1,FALSE))))</f>
        <v>0</v>
      </c>
      <c r="B184" s="180" t="str">
        <f t="shared" si="2"/>
        <v/>
      </c>
      <c r="E184" s="167">
        <v>1</v>
      </c>
      <c r="F184" s="170" t="s">
        <v>10629</v>
      </c>
      <c r="G184" s="169">
        <v>77056.000000000015</v>
      </c>
      <c r="H184" s="168" t="s">
        <v>1266</v>
      </c>
      <c r="I184" s="168" t="s">
        <v>4</v>
      </c>
      <c r="J184" s="169">
        <v>78467.008671952295</v>
      </c>
      <c r="K184" s="169">
        <v>25298.837330175411</v>
      </c>
      <c r="L184" s="168" t="s">
        <v>17</v>
      </c>
      <c r="M184" s="168" t="s">
        <v>21</v>
      </c>
      <c r="N184" s="168" t="s">
        <v>1226</v>
      </c>
      <c r="O184" s="168" t="s">
        <v>21</v>
      </c>
      <c r="P184" s="168" t="s">
        <v>2465</v>
      </c>
      <c r="Q184" s="168" t="s">
        <v>2466</v>
      </c>
      <c r="R184" s="168" t="s">
        <v>21</v>
      </c>
      <c r="S184" s="168" t="s">
        <v>21</v>
      </c>
      <c r="T184" s="168" t="s">
        <v>21</v>
      </c>
      <c r="U184" s="168" t="s">
        <v>21</v>
      </c>
      <c r="V184" s="168" t="s">
        <v>2466</v>
      </c>
      <c r="W184" s="168" t="s">
        <v>21</v>
      </c>
      <c r="X184" s="168" t="s">
        <v>21</v>
      </c>
      <c r="Y184" s="168" t="s">
        <v>21</v>
      </c>
      <c r="Z184" s="168" t="s">
        <v>21</v>
      </c>
      <c r="AA184" s="168" t="s">
        <v>10630</v>
      </c>
      <c r="AB184" s="168" t="s">
        <v>10631</v>
      </c>
      <c r="AC184" s="168" t="s">
        <v>10632</v>
      </c>
      <c r="AD184" s="169">
        <v>76386.559946070847</v>
      </c>
      <c r="AE184" s="168" t="s">
        <v>813</v>
      </c>
      <c r="AF184" s="169">
        <v>-32106.666666666661</v>
      </c>
      <c r="AG184" s="169">
        <v>-60304.695652173927</v>
      </c>
      <c r="AH184" s="169">
        <v>-33810.285714285717</v>
      </c>
      <c r="AI184" s="168" t="s">
        <v>21</v>
      </c>
      <c r="AJ184"/>
    </row>
    <row r="185" spans="1:36" x14ac:dyDescent="0.25">
      <c r="A185" s="179" t="b">
        <f>IF(E185&lt;&gt;1,"",NOT(ISNA(VLOOKUP(P185,Mapping!$P:$P,1,FALSE))))</f>
        <v>0</v>
      </c>
      <c r="B185" s="180" t="str">
        <f t="shared" si="2"/>
        <v/>
      </c>
      <c r="E185" s="167">
        <v>1</v>
      </c>
      <c r="F185" s="170" t="s">
        <v>1128</v>
      </c>
      <c r="G185" s="169">
        <v>1494437.53</v>
      </c>
      <c r="H185" s="168" t="s">
        <v>1266</v>
      </c>
      <c r="I185" s="168" t="s">
        <v>4</v>
      </c>
      <c r="J185" s="169">
        <v>729964.94731198589</v>
      </c>
      <c r="K185" s="169">
        <v>337157.11247146642</v>
      </c>
      <c r="L185" s="168" t="s">
        <v>17</v>
      </c>
      <c r="M185" s="168" t="s">
        <v>21</v>
      </c>
      <c r="N185" s="168" t="s">
        <v>1226</v>
      </c>
      <c r="O185" s="168" t="s">
        <v>21</v>
      </c>
      <c r="P185" s="168" t="s">
        <v>2465</v>
      </c>
      <c r="Q185" s="168" t="s">
        <v>2466</v>
      </c>
      <c r="R185" s="168" t="s">
        <v>21</v>
      </c>
      <c r="S185" s="168" t="s">
        <v>21</v>
      </c>
      <c r="T185" s="168" t="s">
        <v>21</v>
      </c>
      <c r="U185" s="168" t="s">
        <v>21</v>
      </c>
      <c r="V185" s="168" t="s">
        <v>2466</v>
      </c>
      <c r="W185" s="168" t="s">
        <v>21</v>
      </c>
      <c r="X185" s="168" t="s">
        <v>21</v>
      </c>
      <c r="Y185" s="168" t="s">
        <v>21</v>
      </c>
      <c r="Z185" s="168" t="s">
        <v>21</v>
      </c>
      <c r="AA185" s="168" t="s">
        <v>1294</v>
      </c>
      <c r="AB185" s="168" t="s">
        <v>1129</v>
      </c>
      <c r="AC185" s="168" t="s">
        <v>10633</v>
      </c>
      <c r="AD185" s="169">
        <v>822334.45754943963</v>
      </c>
      <c r="AE185" s="168" t="s">
        <v>811</v>
      </c>
      <c r="AF185" s="169">
        <v>-621356.6186098936</v>
      </c>
      <c r="AG185" s="169">
        <v>1060072.976887851</v>
      </c>
      <c r="AH185" s="169">
        <v>-352079.3502881357</v>
      </c>
      <c r="AI185" s="168" t="s">
        <v>21</v>
      </c>
      <c r="AJ185"/>
    </row>
    <row r="186" spans="1:36" x14ac:dyDescent="0.25">
      <c r="A186" s="179" t="b">
        <f>IF(E186&lt;&gt;1,"",NOT(ISNA(VLOOKUP(P186,Mapping!$P:$P,1,FALSE))))</f>
        <v>0</v>
      </c>
      <c r="B186" s="180" t="str">
        <f t="shared" si="2"/>
        <v/>
      </c>
      <c r="E186" s="167">
        <v>1</v>
      </c>
      <c r="F186" s="170" t="s">
        <v>1128</v>
      </c>
      <c r="G186" s="169">
        <v>880408.58000000007</v>
      </c>
      <c r="H186" s="168" t="s">
        <v>1266</v>
      </c>
      <c r="I186" s="168" t="s">
        <v>4</v>
      </c>
      <c r="J186" s="169">
        <v>430039.65693548939</v>
      </c>
      <c r="K186" s="169">
        <v>198627.24849255051</v>
      </c>
      <c r="L186" s="168" t="s">
        <v>17</v>
      </c>
      <c r="M186" s="168" t="s">
        <v>21</v>
      </c>
      <c r="N186" s="168" t="s">
        <v>1226</v>
      </c>
      <c r="O186" s="168" t="s">
        <v>21</v>
      </c>
      <c r="P186" s="168" t="s">
        <v>322</v>
      </c>
      <c r="Q186" s="168" t="s">
        <v>1262</v>
      </c>
      <c r="R186" s="168" t="s">
        <v>21</v>
      </c>
      <c r="S186" s="168" t="s">
        <v>21</v>
      </c>
      <c r="T186" s="168" t="s">
        <v>21</v>
      </c>
      <c r="U186" s="168" t="s">
        <v>21</v>
      </c>
      <c r="V186" s="168" t="s">
        <v>1262</v>
      </c>
      <c r="W186" s="168" t="s">
        <v>21</v>
      </c>
      <c r="X186" s="168" t="s">
        <v>21</v>
      </c>
      <c r="Y186" s="168" t="s">
        <v>21</v>
      </c>
      <c r="Z186" s="168" t="s">
        <v>21</v>
      </c>
      <c r="AA186" s="168" t="s">
        <v>1294</v>
      </c>
      <c r="AB186" s="168" t="s">
        <v>1129</v>
      </c>
      <c r="AC186" s="168" t="s">
        <v>2785</v>
      </c>
      <c r="AD186" s="169">
        <v>484456.72537156782</v>
      </c>
      <c r="AE186" s="168" t="s">
        <v>811</v>
      </c>
      <c r="AF186" s="169">
        <v>-366055.91554164072</v>
      </c>
      <c r="AG186" s="169">
        <v>624514.12357009342</v>
      </c>
      <c r="AH186" s="169">
        <v>-207418.2925762712</v>
      </c>
      <c r="AI186" s="168" t="s">
        <v>21</v>
      </c>
      <c r="AJ186"/>
    </row>
    <row r="187" spans="1:36" x14ac:dyDescent="0.25">
      <c r="A187" s="179" t="b">
        <f>IF(E187&lt;&gt;1,"",NOT(ISNA(VLOOKUP(P187,Mapping!$P:$P,1,FALSE))))</f>
        <v>1</v>
      </c>
      <c r="B187" s="180" t="str">
        <f t="shared" si="2"/>
        <v/>
      </c>
      <c r="E187" s="167">
        <v>1</v>
      </c>
      <c r="F187" s="170" t="s">
        <v>1128</v>
      </c>
      <c r="G187" s="169">
        <v>4460820.4000000004</v>
      </c>
      <c r="H187" s="168" t="s">
        <v>1266</v>
      </c>
      <c r="I187" s="168" t="s">
        <v>4</v>
      </c>
      <c r="J187" s="169">
        <v>2178908.4273427129</v>
      </c>
      <c r="K187" s="169">
        <v>1006396.918657291</v>
      </c>
      <c r="L187" s="168" t="s">
        <v>17</v>
      </c>
      <c r="M187" s="168" t="s">
        <v>21</v>
      </c>
      <c r="N187" s="168" t="s">
        <v>1226</v>
      </c>
      <c r="O187" s="168" t="s">
        <v>21</v>
      </c>
      <c r="P187" s="168" t="s">
        <v>174</v>
      </c>
      <c r="Q187" s="168" t="s">
        <v>202</v>
      </c>
      <c r="R187" s="168" t="s">
        <v>21</v>
      </c>
      <c r="S187" s="168" t="s">
        <v>21</v>
      </c>
      <c r="T187" s="168" t="s">
        <v>21</v>
      </c>
      <c r="U187" s="168" t="s">
        <v>21</v>
      </c>
      <c r="V187" s="168" t="s">
        <v>202</v>
      </c>
      <c r="W187" s="168" t="s">
        <v>21</v>
      </c>
      <c r="X187" s="168" t="s">
        <v>21</v>
      </c>
      <c r="Y187" s="168" t="s">
        <v>21</v>
      </c>
      <c r="Z187" s="168" t="s">
        <v>21</v>
      </c>
      <c r="AA187" s="168" t="s">
        <v>1294</v>
      </c>
      <c r="AB187" s="168" t="s">
        <v>1129</v>
      </c>
      <c r="AC187" s="168" t="s">
        <v>2765</v>
      </c>
      <c r="AD187" s="169">
        <v>2454626.7409782391</v>
      </c>
      <c r="AE187" s="168" t="s">
        <v>811</v>
      </c>
      <c r="AF187" s="169">
        <v>-1854718.062366938</v>
      </c>
      <c r="AG187" s="169">
        <v>3164264.1902803741</v>
      </c>
      <c r="AH187" s="169">
        <v>-1050939.043389831</v>
      </c>
      <c r="AI187" s="168" t="s">
        <v>21</v>
      </c>
      <c r="AJ187"/>
    </row>
    <row r="188" spans="1:36" x14ac:dyDescent="0.25">
      <c r="A188" s="179" t="b">
        <f>IF(E188&lt;&gt;1,"",NOT(ISNA(VLOOKUP(P188,Mapping!$P:$P,1,FALSE))))</f>
        <v>0</v>
      </c>
      <c r="B188" s="180" t="str">
        <f t="shared" si="2"/>
        <v/>
      </c>
      <c r="E188" s="167">
        <v>1</v>
      </c>
      <c r="F188" s="170" t="s">
        <v>1295</v>
      </c>
      <c r="G188" s="169">
        <v>330716.92</v>
      </c>
      <c r="H188" s="168" t="s">
        <v>1266</v>
      </c>
      <c r="I188" s="168" t="s">
        <v>4</v>
      </c>
      <c r="J188" s="169">
        <v>100141.1570716463</v>
      </c>
      <c r="K188" s="169">
        <v>64449.220396170604</v>
      </c>
      <c r="L188" s="168" t="s">
        <v>17</v>
      </c>
      <c r="M188" s="168" t="s">
        <v>21</v>
      </c>
      <c r="N188" s="168" t="s">
        <v>1226</v>
      </c>
      <c r="O188" s="168" t="s">
        <v>21</v>
      </c>
      <c r="P188" s="168" t="s">
        <v>2465</v>
      </c>
      <c r="Q188" s="168" t="s">
        <v>2466</v>
      </c>
      <c r="R188" s="168" t="s">
        <v>21</v>
      </c>
      <c r="S188" s="168" t="s">
        <v>21</v>
      </c>
      <c r="T188" s="168" t="s">
        <v>21</v>
      </c>
      <c r="U188" s="168" t="s">
        <v>21</v>
      </c>
      <c r="V188" s="168" t="s">
        <v>2466</v>
      </c>
      <c r="W188" s="168" t="s">
        <v>21</v>
      </c>
      <c r="X188" s="168" t="s">
        <v>21</v>
      </c>
      <c r="Y188" s="168" t="s">
        <v>21</v>
      </c>
      <c r="Z188" s="168" t="s">
        <v>21</v>
      </c>
      <c r="AA188" s="168" t="s">
        <v>1296</v>
      </c>
      <c r="AB188" s="168" t="s">
        <v>1092</v>
      </c>
      <c r="AC188" s="168" t="s">
        <v>10634</v>
      </c>
      <c r="AD188" s="169">
        <v>171873.83804574149</v>
      </c>
      <c r="AE188" s="168" t="s">
        <v>819</v>
      </c>
      <c r="AF188" s="169">
        <v>-75564.400118695514</v>
      </c>
      <c r="AG188" s="169">
        <v>111737.3671456279</v>
      </c>
      <c r="AH188" s="169">
        <v>-116630.45819052499</v>
      </c>
      <c r="AI188" s="168" t="s">
        <v>21</v>
      </c>
      <c r="AJ188"/>
    </row>
    <row r="189" spans="1:36" x14ac:dyDescent="0.25">
      <c r="A189" s="179" t="b">
        <f>IF(E189&lt;&gt;1,"",NOT(ISNA(VLOOKUP(P189,Mapping!$P:$P,1,FALSE))))</f>
        <v>0</v>
      </c>
      <c r="B189" s="180" t="str">
        <f t="shared" si="2"/>
        <v/>
      </c>
      <c r="E189" s="167">
        <v>1</v>
      </c>
      <c r="F189" s="170" t="s">
        <v>329</v>
      </c>
      <c r="G189" s="169">
        <v>3703462.16</v>
      </c>
      <c r="H189" s="168" t="s">
        <v>1266</v>
      </c>
      <c r="I189" s="168" t="s">
        <v>4</v>
      </c>
      <c r="J189" s="169">
        <v>1116835.419991476</v>
      </c>
      <c r="K189" s="169">
        <v>903103.95304542151</v>
      </c>
      <c r="L189" s="168" t="s">
        <v>17</v>
      </c>
      <c r="M189" s="168" t="s">
        <v>21</v>
      </c>
      <c r="N189" s="168" t="s">
        <v>1226</v>
      </c>
      <c r="O189" s="168" t="s">
        <v>21</v>
      </c>
      <c r="P189" s="168" t="s">
        <v>2465</v>
      </c>
      <c r="Q189" s="168" t="s">
        <v>2466</v>
      </c>
      <c r="R189" s="168" t="s">
        <v>21</v>
      </c>
      <c r="S189" s="168" t="s">
        <v>21</v>
      </c>
      <c r="T189" s="168" t="s">
        <v>21</v>
      </c>
      <c r="U189" s="168" t="s">
        <v>21</v>
      </c>
      <c r="V189" s="168" t="s">
        <v>2466</v>
      </c>
      <c r="W189" s="168" t="s">
        <v>21</v>
      </c>
      <c r="X189" s="168" t="s">
        <v>21</v>
      </c>
      <c r="Y189" s="168" t="s">
        <v>21</v>
      </c>
      <c r="Z189" s="168" t="s">
        <v>21</v>
      </c>
      <c r="AA189" s="168" t="s">
        <v>1297</v>
      </c>
      <c r="AB189" s="168" t="s">
        <v>844</v>
      </c>
      <c r="AC189" s="168" t="s">
        <v>10635</v>
      </c>
      <c r="AD189" s="169">
        <v>1780889.897090497</v>
      </c>
      <c r="AE189" s="168" t="s">
        <v>809</v>
      </c>
      <c r="AF189" s="169">
        <v>-1416284.2668910711</v>
      </c>
      <c r="AG189" s="169">
        <v>1245411.761836346</v>
      </c>
      <c r="AH189" s="169">
        <v>-1374242.8424409309</v>
      </c>
      <c r="AI189" s="168" t="s">
        <v>21</v>
      </c>
      <c r="AJ189"/>
    </row>
    <row r="190" spans="1:36" x14ac:dyDescent="0.25">
      <c r="A190" s="179" t="b">
        <f>IF(E190&lt;&gt;1,"",NOT(ISNA(VLOOKUP(P190,Mapping!$P:$P,1,FALSE))))</f>
        <v>0</v>
      </c>
      <c r="B190" s="180" t="str">
        <f t="shared" si="2"/>
        <v/>
      </c>
      <c r="E190" s="167">
        <v>1</v>
      </c>
      <c r="F190" s="170" t="s">
        <v>329</v>
      </c>
      <c r="G190" s="169">
        <v>10461352</v>
      </c>
      <c r="H190" s="168" t="s">
        <v>1266</v>
      </c>
      <c r="I190" s="168" t="s">
        <v>4</v>
      </c>
      <c r="J190" s="169">
        <v>3154780.0273997318</v>
      </c>
      <c r="K190" s="169">
        <v>2551042.2240684158</v>
      </c>
      <c r="L190" s="168" t="s">
        <v>17</v>
      </c>
      <c r="M190" s="168" t="s">
        <v>21</v>
      </c>
      <c r="N190" s="168" t="s">
        <v>1226</v>
      </c>
      <c r="O190" s="168" t="s">
        <v>21</v>
      </c>
      <c r="P190" s="168" t="s">
        <v>311</v>
      </c>
      <c r="Q190" s="168" t="s">
        <v>1261</v>
      </c>
      <c r="R190" s="168" t="s">
        <v>21</v>
      </c>
      <c r="S190" s="168" t="s">
        <v>21</v>
      </c>
      <c r="T190" s="168" t="s">
        <v>21</v>
      </c>
      <c r="U190" s="168" t="s">
        <v>21</v>
      </c>
      <c r="V190" s="168" t="s">
        <v>1261</v>
      </c>
      <c r="W190" s="168" t="s">
        <v>21</v>
      </c>
      <c r="X190" s="168" t="s">
        <v>21</v>
      </c>
      <c r="Y190" s="168" t="s">
        <v>21</v>
      </c>
      <c r="Z190" s="168" t="s">
        <v>21</v>
      </c>
      <c r="AA190" s="168" t="s">
        <v>1297</v>
      </c>
      <c r="AB190" s="168" t="s">
        <v>844</v>
      </c>
      <c r="AC190" s="168" t="s">
        <v>10636</v>
      </c>
      <c r="AD190" s="169">
        <v>5030567.4209203869</v>
      </c>
      <c r="AE190" s="168" t="s">
        <v>809</v>
      </c>
      <c r="AF190" s="169">
        <v>-4000647.9364188872</v>
      </c>
      <c r="AG190" s="169">
        <v>3517975.9540219489</v>
      </c>
      <c r="AH190" s="169">
        <v>-3881891.4537674421</v>
      </c>
      <c r="AI190" s="168" t="s">
        <v>21</v>
      </c>
      <c r="AJ190"/>
    </row>
    <row r="191" spans="1:36" x14ac:dyDescent="0.25">
      <c r="A191" s="179" t="b">
        <f>IF(E191&lt;&gt;1,"",NOT(ISNA(VLOOKUP(P191,Mapping!$P:$P,1,FALSE))))</f>
        <v>0</v>
      </c>
      <c r="B191" s="180" t="str">
        <f t="shared" si="2"/>
        <v/>
      </c>
      <c r="E191" s="167">
        <v>1</v>
      </c>
      <c r="F191" s="170" t="s">
        <v>329</v>
      </c>
      <c r="G191" s="169">
        <v>9068628.4399999995</v>
      </c>
      <c r="H191" s="168" t="s">
        <v>1266</v>
      </c>
      <c r="I191" s="168" t="s">
        <v>4</v>
      </c>
      <c r="J191" s="169">
        <v>2734783.0259818411</v>
      </c>
      <c r="K191" s="169">
        <v>2211421.0538779069</v>
      </c>
      <c r="L191" s="168" t="s">
        <v>17</v>
      </c>
      <c r="M191" s="168" t="s">
        <v>21</v>
      </c>
      <c r="N191" s="168" t="s">
        <v>1226</v>
      </c>
      <c r="O191" s="168" t="s">
        <v>21</v>
      </c>
      <c r="P191" s="168" t="s">
        <v>322</v>
      </c>
      <c r="Q191" s="168" t="s">
        <v>1262</v>
      </c>
      <c r="R191" s="168" t="s">
        <v>21</v>
      </c>
      <c r="S191" s="168" t="s">
        <v>21</v>
      </c>
      <c r="T191" s="168" t="s">
        <v>21</v>
      </c>
      <c r="U191" s="168" t="s">
        <v>21</v>
      </c>
      <c r="V191" s="168" t="s">
        <v>1262</v>
      </c>
      <c r="W191" s="168" t="s">
        <v>21</v>
      </c>
      <c r="X191" s="168" t="s">
        <v>21</v>
      </c>
      <c r="Y191" s="168" t="s">
        <v>21</v>
      </c>
      <c r="Z191" s="168" t="s">
        <v>21</v>
      </c>
      <c r="AA191" s="168" t="s">
        <v>1297</v>
      </c>
      <c r="AB191" s="168" t="s">
        <v>844</v>
      </c>
      <c r="AC191" s="168" t="s">
        <v>10637</v>
      </c>
      <c r="AD191" s="169">
        <v>4360846.1681335326</v>
      </c>
      <c r="AE191" s="168" t="s">
        <v>809</v>
      </c>
      <c r="AF191" s="169">
        <v>-3468040.2355867219</v>
      </c>
      <c r="AG191" s="169">
        <v>3049626.548067553</v>
      </c>
      <c r="AH191" s="169">
        <v>-3365093.8462474411</v>
      </c>
      <c r="AI191" s="168" t="s">
        <v>21</v>
      </c>
      <c r="AJ191"/>
    </row>
    <row r="192" spans="1:36" x14ac:dyDescent="0.25">
      <c r="A192" s="179" t="b">
        <f>IF(E192&lt;&gt;1,"",NOT(ISNA(VLOOKUP(P192,Mapping!$P:$P,1,FALSE))))</f>
        <v>1</v>
      </c>
      <c r="B192" s="180" t="str">
        <f t="shared" si="2"/>
        <v/>
      </c>
      <c r="E192" s="167">
        <v>1</v>
      </c>
      <c r="F192" s="170" t="s">
        <v>329</v>
      </c>
      <c r="G192" s="169">
        <v>15258859.84</v>
      </c>
      <c r="H192" s="168" t="s">
        <v>1266</v>
      </c>
      <c r="I192" s="168" t="s">
        <v>4</v>
      </c>
      <c r="J192" s="169">
        <v>4601541.5850765686</v>
      </c>
      <c r="K192" s="169">
        <v>3720933.5603067302</v>
      </c>
      <c r="L192" s="168" t="s">
        <v>17</v>
      </c>
      <c r="M192" s="168" t="s">
        <v>21</v>
      </c>
      <c r="N192" s="168" t="s">
        <v>1226</v>
      </c>
      <c r="O192" s="168" t="s">
        <v>21</v>
      </c>
      <c r="P192" s="168" t="s">
        <v>174</v>
      </c>
      <c r="Q192" s="168" t="s">
        <v>202</v>
      </c>
      <c r="R192" s="168" t="s">
        <v>21</v>
      </c>
      <c r="S192" s="168" t="s">
        <v>21</v>
      </c>
      <c r="T192" s="168" t="s">
        <v>21</v>
      </c>
      <c r="U192" s="168" t="s">
        <v>21</v>
      </c>
      <c r="V192" s="168" t="s">
        <v>202</v>
      </c>
      <c r="W192" s="168" t="s">
        <v>21</v>
      </c>
      <c r="X192" s="168" t="s">
        <v>21</v>
      </c>
      <c r="Y192" s="168" t="s">
        <v>21</v>
      </c>
      <c r="Z192" s="168" t="s">
        <v>21</v>
      </c>
      <c r="AA192" s="168" t="s">
        <v>1297</v>
      </c>
      <c r="AB192" s="168" t="s">
        <v>844</v>
      </c>
      <c r="AC192" s="168" t="s">
        <v>10638</v>
      </c>
      <c r="AD192" s="169">
        <v>7337552.8508642586</v>
      </c>
      <c r="AE192" s="168" t="s">
        <v>809</v>
      </c>
      <c r="AF192" s="169">
        <v>-5835319.0037961658</v>
      </c>
      <c r="AG192" s="169">
        <v>5131296.7963329405</v>
      </c>
      <c r="AH192" s="169">
        <v>-5662101.5722567439</v>
      </c>
      <c r="AI192" s="168" t="s">
        <v>21</v>
      </c>
      <c r="AJ192"/>
    </row>
    <row r="193" spans="1:36" x14ac:dyDescent="0.25">
      <c r="A193" s="179" t="b">
        <f>IF(E193&lt;&gt;1,"",NOT(ISNA(VLOOKUP(P193,Mapping!$P:$P,1,FALSE))))</f>
        <v>0</v>
      </c>
      <c r="B193" s="180" t="str">
        <f t="shared" si="2"/>
        <v/>
      </c>
      <c r="E193" s="167">
        <v>1</v>
      </c>
      <c r="F193" s="170" t="s">
        <v>265</v>
      </c>
      <c r="G193" s="169">
        <v>3682960</v>
      </c>
      <c r="H193" s="168" t="s">
        <v>1266</v>
      </c>
      <c r="I193" s="168" t="s">
        <v>4</v>
      </c>
      <c r="J193" s="169">
        <v>831975.67087974225</v>
      </c>
      <c r="K193" s="169">
        <v>511102.5643246909</v>
      </c>
      <c r="L193" s="168" t="s">
        <v>17</v>
      </c>
      <c r="M193" s="168" t="s">
        <v>21</v>
      </c>
      <c r="N193" s="168" t="s">
        <v>1226</v>
      </c>
      <c r="O193" s="168" t="s">
        <v>21</v>
      </c>
      <c r="P193" s="168" t="s">
        <v>2465</v>
      </c>
      <c r="Q193" s="168" t="s">
        <v>2466</v>
      </c>
      <c r="R193" s="168" t="s">
        <v>21</v>
      </c>
      <c r="S193" s="168" t="s">
        <v>21</v>
      </c>
      <c r="T193" s="168" t="s">
        <v>21</v>
      </c>
      <c r="U193" s="168" t="s">
        <v>21</v>
      </c>
      <c r="V193" s="168" t="s">
        <v>2466</v>
      </c>
      <c r="W193" s="168" t="s">
        <v>21</v>
      </c>
      <c r="X193" s="168" t="s">
        <v>21</v>
      </c>
      <c r="Y193" s="168" t="s">
        <v>21</v>
      </c>
      <c r="Z193" s="168" t="s">
        <v>21</v>
      </c>
      <c r="AA193" s="168" t="s">
        <v>1298</v>
      </c>
      <c r="AB193" s="168" t="s">
        <v>845</v>
      </c>
      <c r="AC193" s="168" t="s">
        <v>10639</v>
      </c>
      <c r="AD193" s="169">
        <v>1269301.576964929</v>
      </c>
      <c r="AE193" s="168" t="s">
        <v>814</v>
      </c>
      <c r="AF193" s="169">
        <v>-970487.39544067485</v>
      </c>
      <c r="AG193" s="169">
        <v>2243619.416216217</v>
      </c>
      <c r="AH193" s="169">
        <v>-713695.88875255594</v>
      </c>
      <c r="AI193" s="168" t="s">
        <v>21</v>
      </c>
      <c r="AJ193"/>
    </row>
    <row r="194" spans="1:36" x14ac:dyDescent="0.25">
      <c r="A194" s="179" t="b">
        <f>IF(E194&lt;&gt;1,"",NOT(ISNA(VLOOKUP(P194,Mapping!$P:$P,1,FALSE))))</f>
        <v>0</v>
      </c>
      <c r="B194" s="180" t="str">
        <f t="shared" si="2"/>
        <v/>
      </c>
      <c r="E194" s="167">
        <v>1</v>
      </c>
      <c r="F194" s="170" t="s">
        <v>265</v>
      </c>
      <c r="G194" s="169">
        <v>8843968</v>
      </c>
      <c r="H194" s="168" t="s">
        <v>1266</v>
      </c>
      <c r="I194" s="168" t="s">
        <v>4</v>
      </c>
      <c r="J194" s="169">
        <v>1997840.381117082</v>
      </c>
      <c r="K194" s="169">
        <v>1227321.155702343</v>
      </c>
      <c r="L194" s="168" t="s">
        <v>17</v>
      </c>
      <c r="M194" s="168" t="s">
        <v>21</v>
      </c>
      <c r="N194" s="168" t="s">
        <v>1226</v>
      </c>
      <c r="O194" s="168" t="s">
        <v>21</v>
      </c>
      <c r="P194" s="168" t="s">
        <v>322</v>
      </c>
      <c r="Q194" s="168" t="s">
        <v>1262</v>
      </c>
      <c r="R194" s="168" t="s">
        <v>21</v>
      </c>
      <c r="S194" s="168" t="s">
        <v>21</v>
      </c>
      <c r="T194" s="168" t="s">
        <v>21</v>
      </c>
      <c r="U194" s="168" t="s">
        <v>21</v>
      </c>
      <c r="V194" s="168" t="s">
        <v>1262</v>
      </c>
      <c r="W194" s="168" t="s">
        <v>21</v>
      </c>
      <c r="X194" s="168" t="s">
        <v>21</v>
      </c>
      <c r="Y194" s="168" t="s">
        <v>21</v>
      </c>
      <c r="Z194" s="168" t="s">
        <v>21</v>
      </c>
      <c r="AA194" s="168" t="s">
        <v>1298</v>
      </c>
      <c r="AB194" s="168" t="s">
        <v>845</v>
      </c>
      <c r="AC194" s="168" t="s">
        <v>10640</v>
      </c>
      <c r="AD194" s="169">
        <v>3048000.121920242</v>
      </c>
      <c r="AE194" s="168" t="s">
        <v>814</v>
      </c>
      <c r="AF194" s="169">
        <v>-2330451.4492909699</v>
      </c>
      <c r="AG194" s="169">
        <v>5387649.6951351371</v>
      </c>
      <c r="AH194" s="169">
        <v>-1713812.694642127</v>
      </c>
      <c r="AI194" s="168" t="s">
        <v>21</v>
      </c>
      <c r="AJ194"/>
    </row>
    <row r="195" spans="1:36" x14ac:dyDescent="0.25">
      <c r="A195" s="179" t="b">
        <f>IF(E195&lt;&gt;1,"",NOT(ISNA(VLOOKUP(P195,Mapping!$P:$P,1,FALSE))))</f>
        <v>0</v>
      </c>
      <c r="B195" s="180" t="str">
        <f t="shared" si="2"/>
        <v/>
      </c>
      <c r="E195" s="167">
        <v>1</v>
      </c>
      <c r="F195" s="170" t="s">
        <v>265</v>
      </c>
      <c r="G195" s="169">
        <v>9413816</v>
      </c>
      <c r="H195" s="168" t="s">
        <v>1266</v>
      </c>
      <c r="I195" s="168" t="s">
        <v>4</v>
      </c>
      <c r="J195" s="169">
        <v>2126568.2717538192</v>
      </c>
      <c r="K195" s="169">
        <v>1306401.7794602199</v>
      </c>
      <c r="L195" s="168" t="s">
        <v>17</v>
      </c>
      <c r="M195" s="168" t="s">
        <v>21</v>
      </c>
      <c r="N195" s="168" t="s">
        <v>1226</v>
      </c>
      <c r="O195" s="168" t="s">
        <v>21</v>
      </c>
      <c r="P195" s="168" t="s">
        <v>253</v>
      </c>
      <c r="Q195" s="168" t="s">
        <v>1265</v>
      </c>
      <c r="R195" s="168" t="s">
        <v>21</v>
      </c>
      <c r="S195" s="168" t="s">
        <v>21</v>
      </c>
      <c r="T195" s="168" t="s">
        <v>21</v>
      </c>
      <c r="U195" s="168" t="s">
        <v>21</v>
      </c>
      <c r="V195" s="168" t="s">
        <v>1265</v>
      </c>
      <c r="W195" s="168" t="s">
        <v>21</v>
      </c>
      <c r="X195" s="168" t="s">
        <v>21</v>
      </c>
      <c r="Y195" s="168" t="s">
        <v>21</v>
      </c>
      <c r="Z195" s="168" t="s">
        <v>21</v>
      </c>
      <c r="AA195" s="168" t="s">
        <v>1298</v>
      </c>
      <c r="AB195" s="168" t="s">
        <v>845</v>
      </c>
      <c r="AC195" s="168" t="s">
        <v>6990</v>
      </c>
      <c r="AD195" s="169">
        <v>3244393.5025245179</v>
      </c>
      <c r="AE195" s="168" t="s">
        <v>814</v>
      </c>
      <c r="AF195" s="169">
        <v>-2480610.6422545318</v>
      </c>
      <c r="AG195" s="169">
        <v>5734794.9362162184</v>
      </c>
      <c r="AH195" s="169">
        <v>-1824239.6813087929</v>
      </c>
      <c r="AI195" s="168" t="s">
        <v>21</v>
      </c>
      <c r="AJ195"/>
    </row>
    <row r="196" spans="1:36" x14ac:dyDescent="0.25">
      <c r="A196" s="179" t="b">
        <f>IF(E196&lt;&gt;1,"",NOT(ISNA(VLOOKUP(P196,Mapping!$P:$P,1,FALSE))))</f>
        <v>0</v>
      </c>
      <c r="B196" s="180" t="str">
        <f t="shared" si="2"/>
        <v/>
      </c>
      <c r="E196" s="167">
        <v>1</v>
      </c>
      <c r="F196" s="170" t="s">
        <v>330</v>
      </c>
      <c r="G196" s="169">
        <v>4391432.66</v>
      </c>
      <c r="H196" s="168" t="s">
        <v>1266</v>
      </c>
      <c r="I196" s="168" t="s">
        <v>4</v>
      </c>
      <c r="J196" s="169">
        <v>2130295.162281571</v>
      </c>
      <c r="K196" s="169">
        <v>1682902.914526369</v>
      </c>
      <c r="L196" s="168" t="s">
        <v>17</v>
      </c>
      <c r="M196" s="168" t="s">
        <v>21</v>
      </c>
      <c r="N196" s="168" t="s">
        <v>1226</v>
      </c>
      <c r="O196" s="168" t="s">
        <v>21</v>
      </c>
      <c r="P196" s="168" t="s">
        <v>2465</v>
      </c>
      <c r="Q196" s="168" t="s">
        <v>2466</v>
      </c>
      <c r="R196" s="168" t="s">
        <v>21</v>
      </c>
      <c r="S196" s="168" t="s">
        <v>21</v>
      </c>
      <c r="T196" s="168" t="s">
        <v>21</v>
      </c>
      <c r="U196" s="168" t="s">
        <v>21</v>
      </c>
      <c r="V196" s="168" t="s">
        <v>2466</v>
      </c>
      <c r="W196" s="168" t="s">
        <v>21</v>
      </c>
      <c r="X196" s="168" t="s">
        <v>21</v>
      </c>
      <c r="Y196" s="168" t="s">
        <v>21</v>
      </c>
      <c r="Z196" s="168" t="s">
        <v>21</v>
      </c>
      <c r="AA196" s="168" t="s">
        <v>1299</v>
      </c>
      <c r="AB196" s="168" t="s">
        <v>846</v>
      </c>
      <c r="AC196" s="168" t="s">
        <v>10641</v>
      </c>
      <c r="AD196" s="169">
        <v>3190804.0958660222</v>
      </c>
      <c r="AE196" s="168" t="s">
        <v>811</v>
      </c>
      <c r="AF196" s="169">
        <v>-2524201.694461605</v>
      </c>
      <c r="AG196" s="169">
        <v>1688288.215161039</v>
      </c>
      <c r="AH196" s="169">
        <v>-2985018.5686263149</v>
      </c>
      <c r="AI196" s="168" t="s">
        <v>21</v>
      </c>
      <c r="AJ196"/>
    </row>
    <row r="197" spans="1:36" x14ac:dyDescent="0.25">
      <c r="A197" s="179" t="b">
        <f>IF(E197&lt;&gt;1,"",NOT(ISNA(VLOOKUP(P197,Mapping!$P:$P,1,FALSE))))</f>
        <v>0</v>
      </c>
      <c r="B197" s="180" t="str">
        <f t="shared" si="2"/>
        <v/>
      </c>
      <c r="E197" s="167">
        <v>1</v>
      </c>
      <c r="F197" s="170" t="s">
        <v>330</v>
      </c>
      <c r="G197" s="169">
        <v>9218857.6300000008</v>
      </c>
      <c r="H197" s="168" t="s">
        <v>1266</v>
      </c>
      <c r="I197" s="168" t="s">
        <v>4</v>
      </c>
      <c r="J197" s="169">
        <v>4472091.3040145757</v>
      </c>
      <c r="K197" s="169">
        <v>3532888.5981666562</v>
      </c>
      <c r="L197" s="168" t="s">
        <v>17</v>
      </c>
      <c r="M197" s="168" t="s">
        <v>21</v>
      </c>
      <c r="N197" s="168" t="s">
        <v>1226</v>
      </c>
      <c r="O197" s="168" t="s">
        <v>21</v>
      </c>
      <c r="P197" s="168" t="s">
        <v>305</v>
      </c>
      <c r="Q197" s="168" t="s">
        <v>1260</v>
      </c>
      <c r="R197" s="168" t="s">
        <v>21</v>
      </c>
      <c r="S197" s="168" t="s">
        <v>21</v>
      </c>
      <c r="T197" s="168" t="s">
        <v>21</v>
      </c>
      <c r="U197" s="168" t="s">
        <v>21</v>
      </c>
      <c r="V197" s="168" t="s">
        <v>1260</v>
      </c>
      <c r="W197" s="168" t="s">
        <v>21</v>
      </c>
      <c r="X197" s="168" t="s">
        <v>21</v>
      </c>
      <c r="Y197" s="168" t="s">
        <v>21</v>
      </c>
      <c r="Z197" s="168" t="s">
        <v>21</v>
      </c>
      <c r="AA197" s="168" t="s">
        <v>1299</v>
      </c>
      <c r="AB197" s="168" t="s">
        <v>846</v>
      </c>
      <c r="AC197" s="168" t="s">
        <v>10642</v>
      </c>
      <c r="AD197" s="169">
        <v>6698399.1244920278</v>
      </c>
      <c r="AE197" s="168" t="s">
        <v>811</v>
      </c>
      <c r="AF197" s="169">
        <v>-5299012.3844108544</v>
      </c>
      <c r="AG197" s="169">
        <v>3544193.8654198591</v>
      </c>
      <c r="AH197" s="169">
        <v>-6266397.1732342103</v>
      </c>
      <c r="AI197" s="168" t="s">
        <v>21</v>
      </c>
      <c r="AJ197"/>
    </row>
    <row r="198" spans="1:36" x14ac:dyDescent="0.25">
      <c r="A198" s="179" t="b">
        <f>IF(E198&lt;&gt;1,"",NOT(ISNA(VLOOKUP(P198,Mapping!$P:$P,1,FALSE))))</f>
        <v>0</v>
      </c>
      <c r="B198" s="180" t="str">
        <f t="shared" si="2"/>
        <v/>
      </c>
      <c r="E198" s="167">
        <v>1</v>
      </c>
      <c r="F198" s="170" t="s">
        <v>330</v>
      </c>
      <c r="G198" s="169">
        <v>9764190</v>
      </c>
      <c r="H198" s="168" t="s">
        <v>1266</v>
      </c>
      <c r="I198" s="168" t="s">
        <v>4</v>
      </c>
      <c r="J198" s="169">
        <v>4736633.4249101477</v>
      </c>
      <c r="K198" s="169">
        <v>3741873.1155015039</v>
      </c>
      <c r="L198" s="168" t="s">
        <v>17</v>
      </c>
      <c r="M198" s="168" t="s">
        <v>21</v>
      </c>
      <c r="N198" s="168" t="s">
        <v>1226</v>
      </c>
      <c r="O198" s="168" t="s">
        <v>21</v>
      </c>
      <c r="P198" s="168" t="s">
        <v>311</v>
      </c>
      <c r="Q198" s="168" t="s">
        <v>1261</v>
      </c>
      <c r="R198" s="168" t="s">
        <v>21</v>
      </c>
      <c r="S198" s="168" t="s">
        <v>21</v>
      </c>
      <c r="T198" s="168" t="s">
        <v>21</v>
      </c>
      <c r="U198" s="168" t="s">
        <v>21</v>
      </c>
      <c r="V198" s="168" t="s">
        <v>1261</v>
      </c>
      <c r="W198" s="168" t="s">
        <v>21</v>
      </c>
      <c r="X198" s="168" t="s">
        <v>21</v>
      </c>
      <c r="Y198" s="168" t="s">
        <v>21</v>
      </c>
      <c r="Z198" s="168" t="s">
        <v>21</v>
      </c>
      <c r="AA198" s="168" t="s">
        <v>1299</v>
      </c>
      <c r="AB198" s="168" t="s">
        <v>846</v>
      </c>
      <c r="AC198" s="168" t="s">
        <v>10643</v>
      </c>
      <c r="AD198" s="169">
        <v>7094636.2740796581</v>
      </c>
      <c r="AE198" s="168" t="s">
        <v>811</v>
      </c>
      <c r="AF198" s="169">
        <v>-5612470.2007943476</v>
      </c>
      <c r="AG198" s="169">
        <v>3753847.1346144378</v>
      </c>
      <c r="AH198" s="169">
        <v>-6637079.6763157882</v>
      </c>
      <c r="AI198" s="168" t="s">
        <v>21</v>
      </c>
      <c r="AJ198"/>
    </row>
    <row r="199" spans="1:36" x14ac:dyDescent="0.25">
      <c r="A199" s="179" t="b">
        <f>IF(E199&lt;&gt;1,"",NOT(ISNA(VLOOKUP(P199,Mapping!$P:$P,1,FALSE))))</f>
        <v>0</v>
      </c>
      <c r="B199" s="180" t="str">
        <f t="shared" si="2"/>
        <v/>
      </c>
      <c r="E199" s="167">
        <v>1</v>
      </c>
      <c r="F199" s="170" t="s">
        <v>330</v>
      </c>
      <c r="G199" s="169">
        <v>10279710.93</v>
      </c>
      <c r="H199" s="168" t="s">
        <v>1266</v>
      </c>
      <c r="I199" s="168" t="s">
        <v>4</v>
      </c>
      <c r="J199" s="169">
        <v>4986713.9403731562</v>
      </c>
      <c r="K199" s="169">
        <v>3939433.1699909428</v>
      </c>
      <c r="L199" s="168" t="s">
        <v>17</v>
      </c>
      <c r="M199" s="168" t="s">
        <v>21</v>
      </c>
      <c r="N199" s="168" t="s">
        <v>1226</v>
      </c>
      <c r="O199" s="168" t="s">
        <v>21</v>
      </c>
      <c r="P199" s="168" t="s">
        <v>322</v>
      </c>
      <c r="Q199" s="168" t="s">
        <v>1262</v>
      </c>
      <c r="R199" s="168" t="s">
        <v>21</v>
      </c>
      <c r="S199" s="168" t="s">
        <v>21</v>
      </c>
      <c r="T199" s="168" t="s">
        <v>21</v>
      </c>
      <c r="U199" s="168" t="s">
        <v>21</v>
      </c>
      <c r="V199" s="168" t="s">
        <v>1262</v>
      </c>
      <c r="W199" s="168" t="s">
        <v>21</v>
      </c>
      <c r="X199" s="168" t="s">
        <v>21</v>
      </c>
      <c r="Y199" s="168" t="s">
        <v>21</v>
      </c>
      <c r="Z199" s="168" t="s">
        <v>21</v>
      </c>
      <c r="AA199" s="168" t="s">
        <v>1299</v>
      </c>
      <c r="AB199" s="168" t="s">
        <v>846</v>
      </c>
      <c r="AC199" s="168" t="s">
        <v>10644</v>
      </c>
      <c r="AD199" s="169">
        <v>7469212.5051879305</v>
      </c>
      <c r="AE199" s="168" t="s">
        <v>811</v>
      </c>
      <c r="AF199" s="169">
        <v>-5908792.3593667205</v>
      </c>
      <c r="AG199" s="169">
        <v>3952039.3826057478</v>
      </c>
      <c r="AH199" s="169">
        <v>-6987498.2453131564</v>
      </c>
      <c r="AI199" s="168" t="s">
        <v>21</v>
      </c>
      <c r="AJ199"/>
    </row>
    <row r="200" spans="1:36" x14ac:dyDescent="0.25">
      <c r="A200" s="179" t="b">
        <f>IF(E200&lt;&gt;1,"",NOT(ISNA(VLOOKUP(P200,Mapping!$P:$P,1,FALSE))))</f>
        <v>1</v>
      </c>
      <c r="B200" s="180" t="str">
        <f t="shared" si="2"/>
        <v/>
      </c>
      <c r="E200" s="167">
        <v>1</v>
      </c>
      <c r="F200" s="170" t="s">
        <v>330</v>
      </c>
      <c r="G200" s="169">
        <v>2378311.4</v>
      </c>
      <c r="H200" s="168" t="s">
        <v>1266</v>
      </c>
      <c r="I200" s="168" t="s">
        <v>4</v>
      </c>
      <c r="J200" s="169">
        <v>1153724.9144153111</v>
      </c>
      <c r="K200" s="169">
        <v>911426.29219123337</v>
      </c>
      <c r="L200" s="168" t="s">
        <v>17</v>
      </c>
      <c r="M200" s="168" t="s">
        <v>21</v>
      </c>
      <c r="N200" s="168" t="s">
        <v>1226</v>
      </c>
      <c r="O200" s="168" t="s">
        <v>21</v>
      </c>
      <c r="P200" s="168" t="s">
        <v>174</v>
      </c>
      <c r="Q200" s="168" t="s">
        <v>202</v>
      </c>
      <c r="R200" s="168" t="s">
        <v>21</v>
      </c>
      <c r="S200" s="168" t="s">
        <v>21</v>
      </c>
      <c r="T200" s="168" t="s">
        <v>21</v>
      </c>
      <c r="U200" s="168" t="s">
        <v>21</v>
      </c>
      <c r="V200" s="168" t="s">
        <v>202</v>
      </c>
      <c r="W200" s="168" t="s">
        <v>21</v>
      </c>
      <c r="X200" s="168" t="s">
        <v>21</v>
      </c>
      <c r="Y200" s="168" t="s">
        <v>21</v>
      </c>
      <c r="Z200" s="168" t="s">
        <v>21</v>
      </c>
      <c r="AA200" s="168" t="s">
        <v>1299</v>
      </c>
      <c r="AB200" s="168" t="s">
        <v>846</v>
      </c>
      <c r="AC200" s="168" t="s">
        <v>10645</v>
      </c>
      <c r="AD200" s="169">
        <v>1728075.173618824</v>
      </c>
      <c r="AE200" s="168" t="s">
        <v>811</v>
      </c>
      <c r="AF200" s="169">
        <v>-1367056.7513239181</v>
      </c>
      <c r="AG200" s="169">
        <v>914342.86245053122</v>
      </c>
      <c r="AH200" s="169">
        <v>-1616625.880578947</v>
      </c>
      <c r="AI200" s="168" t="s">
        <v>21</v>
      </c>
      <c r="AJ200"/>
    </row>
    <row r="201" spans="1:36" x14ac:dyDescent="0.25">
      <c r="A201" s="179" t="b">
        <f>IF(E201&lt;&gt;1,"",NOT(ISNA(VLOOKUP(P201,Mapping!$P:$P,1,FALSE))))</f>
        <v>0</v>
      </c>
      <c r="B201" s="180" t="str">
        <f t="shared" si="2"/>
        <v/>
      </c>
      <c r="E201" s="167">
        <v>1</v>
      </c>
      <c r="F201" s="170" t="s">
        <v>1300</v>
      </c>
      <c r="G201" s="169">
        <v>4237266.7699999996</v>
      </c>
      <c r="H201" s="168" t="s">
        <v>1266</v>
      </c>
      <c r="I201" s="168" t="s">
        <v>4</v>
      </c>
      <c r="J201" s="169">
        <v>1134723.9601948501</v>
      </c>
      <c r="K201" s="169">
        <v>770952.21273838659</v>
      </c>
      <c r="L201" s="168" t="s">
        <v>17</v>
      </c>
      <c r="M201" s="168" t="s">
        <v>21</v>
      </c>
      <c r="N201" s="168" t="s">
        <v>1226</v>
      </c>
      <c r="O201" s="168" t="s">
        <v>21</v>
      </c>
      <c r="P201" s="168" t="s">
        <v>2465</v>
      </c>
      <c r="Q201" s="168" t="s">
        <v>2466</v>
      </c>
      <c r="R201" s="168" t="s">
        <v>21</v>
      </c>
      <c r="S201" s="168" t="s">
        <v>21</v>
      </c>
      <c r="T201" s="168" t="s">
        <v>21</v>
      </c>
      <c r="U201" s="168" t="s">
        <v>21</v>
      </c>
      <c r="V201" s="168" t="s">
        <v>2466</v>
      </c>
      <c r="W201" s="168" t="s">
        <v>21</v>
      </c>
      <c r="X201" s="168" t="s">
        <v>21</v>
      </c>
      <c r="Y201" s="168" t="s">
        <v>21</v>
      </c>
      <c r="Z201" s="168" t="s">
        <v>21</v>
      </c>
      <c r="AA201" s="168" t="s">
        <v>1301</v>
      </c>
      <c r="AB201" s="168" t="s">
        <v>1101</v>
      </c>
      <c r="AC201" s="168" t="s">
        <v>10646</v>
      </c>
      <c r="AD201" s="169">
        <v>1753695.2137246861</v>
      </c>
      <c r="AE201" s="168" t="s">
        <v>814</v>
      </c>
      <c r="AF201" s="169">
        <v>-1926327.6686708869</v>
      </c>
      <c r="AG201" s="169">
        <v>-1103128.634198416</v>
      </c>
      <c r="AH201" s="169">
        <v>-1040783.109930074</v>
      </c>
      <c r="AI201" s="168" t="s">
        <v>21</v>
      </c>
      <c r="AJ201"/>
    </row>
    <row r="202" spans="1:36" x14ac:dyDescent="0.25">
      <c r="A202" s="179" t="b">
        <f>IF(E202&lt;&gt;1,"",NOT(ISNA(VLOOKUP(P202,Mapping!$P:$P,1,FALSE))))</f>
        <v>0</v>
      </c>
      <c r="B202" s="180" t="str">
        <f t="shared" si="2"/>
        <v/>
      </c>
      <c r="E202" s="167">
        <v>1</v>
      </c>
      <c r="F202" s="170" t="s">
        <v>1300</v>
      </c>
      <c r="G202" s="169">
        <v>13391543</v>
      </c>
      <c r="H202" s="168" t="s">
        <v>1266</v>
      </c>
      <c r="I202" s="168" t="s">
        <v>4</v>
      </c>
      <c r="J202" s="169">
        <v>3586204.3932814868</v>
      </c>
      <c r="K202" s="169">
        <v>2436532.8567290739</v>
      </c>
      <c r="L202" s="168" t="s">
        <v>17</v>
      </c>
      <c r="M202" s="168" t="s">
        <v>21</v>
      </c>
      <c r="N202" s="168" t="s">
        <v>1226</v>
      </c>
      <c r="O202" s="168" t="s">
        <v>21</v>
      </c>
      <c r="P202" s="168" t="s">
        <v>311</v>
      </c>
      <c r="Q202" s="168" t="s">
        <v>1261</v>
      </c>
      <c r="R202" s="168" t="s">
        <v>21</v>
      </c>
      <c r="S202" s="168" t="s">
        <v>21</v>
      </c>
      <c r="T202" s="168" t="s">
        <v>21</v>
      </c>
      <c r="U202" s="168" t="s">
        <v>21</v>
      </c>
      <c r="V202" s="168" t="s">
        <v>1261</v>
      </c>
      <c r="W202" s="168" t="s">
        <v>21</v>
      </c>
      <c r="X202" s="168" t="s">
        <v>21</v>
      </c>
      <c r="Y202" s="168" t="s">
        <v>21</v>
      </c>
      <c r="Z202" s="168" t="s">
        <v>21</v>
      </c>
      <c r="AA202" s="168" t="s">
        <v>1301</v>
      </c>
      <c r="AB202" s="168" t="s">
        <v>1101</v>
      </c>
      <c r="AC202" s="168" t="s">
        <v>10647</v>
      </c>
      <c r="AD202" s="169">
        <v>5542413.5741843674</v>
      </c>
      <c r="AE202" s="168" t="s">
        <v>814</v>
      </c>
      <c r="AF202" s="169">
        <v>-6088004.6518987343</v>
      </c>
      <c r="AG202" s="169">
        <v>-3486349.8904505731</v>
      </c>
      <c r="AH202" s="169">
        <v>-3289311.8434226662</v>
      </c>
      <c r="AI202" s="168" t="s">
        <v>21</v>
      </c>
      <c r="AJ202"/>
    </row>
    <row r="203" spans="1:36" x14ac:dyDescent="0.25">
      <c r="A203" s="179" t="b">
        <f>IF(E203&lt;&gt;1,"",NOT(ISNA(VLOOKUP(P203,Mapping!$P:$P,1,FALSE))))</f>
        <v>0</v>
      </c>
      <c r="B203" s="180" t="str">
        <f t="shared" si="2"/>
        <v/>
      </c>
      <c r="E203" s="167">
        <v>1</v>
      </c>
      <c r="F203" s="170" t="s">
        <v>1300</v>
      </c>
      <c r="G203" s="169">
        <v>6642454.2800000003</v>
      </c>
      <c r="H203" s="168" t="s">
        <v>1266</v>
      </c>
      <c r="I203" s="168" t="s">
        <v>4</v>
      </c>
      <c r="J203" s="169">
        <v>1778824.047468421</v>
      </c>
      <c r="K203" s="169">
        <v>1208565.592668493</v>
      </c>
      <c r="L203" s="168" t="s">
        <v>17</v>
      </c>
      <c r="M203" s="168" t="s">
        <v>21</v>
      </c>
      <c r="N203" s="168" t="s">
        <v>1226</v>
      </c>
      <c r="O203" s="168" t="s">
        <v>21</v>
      </c>
      <c r="P203" s="168" t="s">
        <v>322</v>
      </c>
      <c r="Q203" s="168" t="s">
        <v>1262</v>
      </c>
      <c r="R203" s="168" t="s">
        <v>21</v>
      </c>
      <c r="S203" s="168" t="s">
        <v>21</v>
      </c>
      <c r="T203" s="168" t="s">
        <v>21</v>
      </c>
      <c r="U203" s="168" t="s">
        <v>21</v>
      </c>
      <c r="V203" s="168" t="s">
        <v>1262</v>
      </c>
      <c r="W203" s="168" t="s">
        <v>21</v>
      </c>
      <c r="X203" s="168" t="s">
        <v>21</v>
      </c>
      <c r="Y203" s="168" t="s">
        <v>21</v>
      </c>
      <c r="Z203" s="168" t="s">
        <v>21</v>
      </c>
      <c r="AA203" s="168" t="s">
        <v>1301</v>
      </c>
      <c r="AB203" s="168" t="s">
        <v>1101</v>
      </c>
      <c r="AC203" s="168" t="s">
        <v>7140</v>
      </c>
      <c r="AD203" s="169">
        <v>2749140.1675946512</v>
      </c>
      <c r="AE203" s="168" t="s">
        <v>814</v>
      </c>
      <c r="AF203" s="169">
        <v>-3019763.4848101269</v>
      </c>
      <c r="AG203" s="169">
        <v>-1729294.357745104</v>
      </c>
      <c r="AH203" s="169">
        <v>-1631559.8234346551</v>
      </c>
      <c r="AI203" s="168" t="s">
        <v>21</v>
      </c>
      <c r="AJ203"/>
    </row>
    <row r="204" spans="1:36" x14ac:dyDescent="0.25">
      <c r="A204" s="179" t="b">
        <f>IF(E204&lt;&gt;1,"",NOT(ISNA(VLOOKUP(P204,Mapping!$P:$P,1,FALSE))))</f>
        <v>0</v>
      </c>
      <c r="B204" s="180" t="str">
        <f t="shared" si="2"/>
        <v/>
      </c>
      <c r="E204" s="167">
        <v>1</v>
      </c>
      <c r="F204" s="170" t="s">
        <v>1300</v>
      </c>
      <c r="G204" s="169">
        <v>7000737.7000000002</v>
      </c>
      <c r="H204" s="168" t="s">
        <v>1266</v>
      </c>
      <c r="I204" s="168" t="s">
        <v>4</v>
      </c>
      <c r="J204" s="169">
        <v>1874770.987626394</v>
      </c>
      <c r="K204" s="169">
        <v>1273753.6986881869</v>
      </c>
      <c r="L204" s="168" t="s">
        <v>17</v>
      </c>
      <c r="M204" s="168" t="s">
        <v>21</v>
      </c>
      <c r="N204" s="168" t="s">
        <v>1226</v>
      </c>
      <c r="O204" s="168" t="s">
        <v>21</v>
      </c>
      <c r="P204" s="168" t="s">
        <v>253</v>
      </c>
      <c r="Q204" s="168" t="s">
        <v>1265</v>
      </c>
      <c r="R204" s="168" t="s">
        <v>21</v>
      </c>
      <c r="S204" s="168" t="s">
        <v>21</v>
      </c>
      <c r="T204" s="168" t="s">
        <v>21</v>
      </c>
      <c r="U204" s="168" t="s">
        <v>21</v>
      </c>
      <c r="V204" s="168" t="s">
        <v>1265</v>
      </c>
      <c r="W204" s="168" t="s">
        <v>21</v>
      </c>
      <c r="X204" s="168" t="s">
        <v>21</v>
      </c>
      <c r="Y204" s="168" t="s">
        <v>21</v>
      </c>
      <c r="Z204" s="168" t="s">
        <v>21</v>
      </c>
      <c r="AA204" s="168" t="s">
        <v>1301</v>
      </c>
      <c r="AB204" s="168" t="s">
        <v>1101</v>
      </c>
      <c r="AC204" s="168" t="s">
        <v>10648</v>
      </c>
      <c r="AD204" s="169">
        <v>2897424.4161247401</v>
      </c>
      <c r="AE204" s="168" t="s">
        <v>814</v>
      </c>
      <c r="AF204" s="169">
        <v>-3182644.7246835451</v>
      </c>
      <c r="AG204" s="169">
        <v>-1822569.745209211</v>
      </c>
      <c r="AH204" s="169">
        <v>-1719563.5655507031</v>
      </c>
      <c r="AI204" s="168" t="s">
        <v>21</v>
      </c>
      <c r="AJ204"/>
    </row>
    <row r="205" spans="1:36" x14ac:dyDescent="0.25">
      <c r="A205" s="179" t="b">
        <f>IF(E205&lt;&gt;1,"",NOT(ISNA(VLOOKUP(P205,Mapping!$P:$P,1,FALSE))))</f>
        <v>0</v>
      </c>
      <c r="B205" s="180" t="str">
        <f t="shared" si="2"/>
        <v/>
      </c>
      <c r="E205" s="167">
        <v>1</v>
      </c>
      <c r="F205" s="170" t="s">
        <v>1302</v>
      </c>
      <c r="G205" s="169">
        <v>345821.12</v>
      </c>
      <c r="H205" s="168" t="s">
        <v>1266</v>
      </c>
      <c r="I205" s="168" t="s">
        <v>4</v>
      </c>
      <c r="J205" s="169">
        <v>103092.875230041</v>
      </c>
      <c r="K205" s="169">
        <v>71130.073062051772</v>
      </c>
      <c r="L205" s="168" t="s">
        <v>17</v>
      </c>
      <c r="M205" s="168" t="s">
        <v>21</v>
      </c>
      <c r="N205" s="168" t="s">
        <v>1226</v>
      </c>
      <c r="O205" s="168" t="s">
        <v>21</v>
      </c>
      <c r="P205" s="168" t="s">
        <v>2465</v>
      </c>
      <c r="Q205" s="168" t="s">
        <v>2466</v>
      </c>
      <c r="R205" s="168" t="s">
        <v>21</v>
      </c>
      <c r="S205" s="168" t="s">
        <v>21</v>
      </c>
      <c r="T205" s="168" t="s">
        <v>21</v>
      </c>
      <c r="U205" s="168" t="s">
        <v>21</v>
      </c>
      <c r="V205" s="168" t="s">
        <v>2466</v>
      </c>
      <c r="W205" s="168" t="s">
        <v>21</v>
      </c>
      <c r="X205" s="168" t="s">
        <v>21</v>
      </c>
      <c r="Y205" s="168" t="s">
        <v>21</v>
      </c>
      <c r="Z205" s="168" t="s">
        <v>21</v>
      </c>
      <c r="AA205" s="168" t="s">
        <v>1303</v>
      </c>
      <c r="AB205" s="168" t="s">
        <v>847</v>
      </c>
      <c r="AC205" s="168" t="s">
        <v>7194</v>
      </c>
      <c r="AD205" s="169">
        <v>168801.3928214809</v>
      </c>
      <c r="AE205" s="168" t="s">
        <v>807</v>
      </c>
      <c r="AF205" s="169">
        <v>-90796.46600704093</v>
      </c>
      <c r="AG205" s="169">
        <v>10772.48090619472</v>
      </c>
      <c r="AH205" s="169">
        <v>-171251.74518600319</v>
      </c>
      <c r="AI205" s="168" t="s">
        <v>21</v>
      </c>
      <c r="AJ205"/>
    </row>
    <row r="206" spans="1:36" x14ac:dyDescent="0.25">
      <c r="A206" s="179" t="b">
        <f>IF(E206&lt;&gt;1,"",NOT(ISNA(VLOOKUP(P206,Mapping!$P:$P,1,FALSE))))</f>
        <v>0</v>
      </c>
      <c r="B206" s="180" t="str">
        <f t="shared" si="2"/>
        <v/>
      </c>
      <c r="E206" s="167">
        <v>1</v>
      </c>
      <c r="F206" s="170" t="s">
        <v>1302</v>
      </c>
      <c r="G206" s="169">
        <v>2111913.75</v>
      </c>
      <c r="H206" s="168" t="s">
        <v>1266</v>
      </c>
      <c r="I206" s="168" t="s">
        <v>4</v>
      </c>
      <c r="J206" s="169">
        <v>629583.46998979722</v>
      </c>
      <c r="K206" s="169">
        <v>434388.10023590218</v>
      </c>
      <c r="L206" s="168" t="s">
        <v>17</v>
      </c>
      <c r="M206" s="168" t="s">
        <v>21</v>
      </c>
      <c r="N206" s="168" t="s">
        <v>1226</v>
      </c>
      <c r="O206" s="168" t="s">
        <v>21</v>
      </c>
      <c r="P206" s="168" t="s">
        <v>322</v>
      </c>
      <c r="Q206" s="168" t="s">
        <v>1262</v>
      </c>
      <c r="R206" s="168" t="s">
        <v>21</v>
      </c>
      <c r="S206" s="168" t="s">
        <v>21</v>
      </c>
      <c r="T206" s="168" t="s">
        <v>21</v>
      </c>
      <c r="U206" s="168" t="s">
        <v>21</v>
      </c>
      <c r="V206" s="168" t="s">
        <v>1262</v>
      </c>
      <c r="W206" s="168" t="s">
        <v>21</v>
      </c>
      <c r="X206" s="168" t="s">
        <v>21</v>
      </c>
      <c r="Y206" s="168" t="s">
        <v>21</v>
      </c>
      <c r="Z206" s="168" t="s">
        <v>21</v>
      </c>
      <c r="AA206" s="168" t="s">
        <v>1303</v>
      </c>
      <c r="AB206" s="168" t="s">
        <v>847</v>
      </c>
      <c r="AC206" s="168" t="s">
        <v>10649</v>
      </c>
      <c r="AD206" s="169">
        <v>1030862.379136464</v>
      </c>
      <c r="AE206" s="168" t="s">
        <v>807</v>
      </c>
      <c r="AF206" s="169">
        <v>-554489.86172873806</v>
      </c>
      <c r="AG206" s="169">
        <v>65787.047787610907</v>
      </c>
      <c r="AH206" s="169">
        <v>-1045826.568862585</v>
      </c>
      <c r="AI206" s="168" t="s">
        <v>21</v>
      </c>
      <c r="AJ206"/>
    </row>
    <row r="207" spans="1:36" x14ac:dyDescent="0.25">
      <c r="A207" s="179" t="b">
        <f>IF(E207&lt;&gt;1,"",NOT(ISNA(VLOOKUP(P207,Mapping!$P:$P,1,FALSE))))</f>
        <v>0</v>
      </c>
      <c r="B207" s="180" t="str">
        <f t="shared" si="2"/>
        <v/>
      </c>
      <c r="E207" s="167">
        <v>1</v>
      </c>
      <c r="F207" s="170" t="s">
        <v>1302</v>
      </c>
      <c r="G207" s="169">
        <v>3254097.59</v>
      </c>
      <c r="H207" s="168" t="s">
        <v>1266</v>
      </c>
      <c r="I207" s="168" t="s">
        <v>4</v>
      </c>
      <c r="J207" s="169">
        <v>970080.36071436794</v>
      </c>
      <c r="K207" s="169">
        <v>669317.70774366613</v>
      </c>
      <c r="L207" s="168" t="s">
        <v>17</v>
      </c>
      <c r="M207" s="168" t="s">
        <v>21</v>
      </c>
      <c r="N207" s="168" t="s">
        <v>1226</v>
      </c>
      <c r="O207" s="168" t="s">
        <v>21</v>
      </c>
      <c r="P207" s="168" t="s">
        <v>253</v>
      </c>
      <c r="Q207" s="168" t="s">
        <v>1265</v>
      </c>
      <c r="R207" s="168" t="s">
        <v>21</v>
      </c>
      <c r="S207" s="168" t="s">
        <v>21</v>
      </c>
      <c r="T207" s="168" t="s">
        <v>21</v>
      </c>
      <c r="U207" s="168" t="s">
        <v>21</v>
      </c>
      <c r="V207" s="168" t="s">
        <v>1265</v>
      </c>
      <c r="W207" s="168" t="s">
        <v>21</v>
      </c>
      <c r="X207" s="168" t="s">
        <v>21</v>
      </c>
      <c r="Y207" s="168" t="s">
        <v>21</v>
      </c>
      <c r="Z207" s="168" t="s">
        <v>21</v>
      </c>
      <c r="AA207" s="168" t="s">
        <v>1303</v>
      </c>
      <c r="AB207" s="168" t="s">
        <v>847</v>
      </c>
      <c r="AC207" s="168" t="s">
        <v>12678</v>
      </c>
      <c r="AD207" s="169">
        <v>1588382.472328535</v>
      </c>
      <c r="AE207" s="168" t="s">
        <v>807</v>
      </c>
      <c r="AF207" s="169">
        <v>-854373.96424495103</v>
      </c>
      <c r="AG207" s="169">
        <v>101366.57979469049</v>
      </c>
      <c r="AH207" s="169">
        <v>-1611439.7272586101</v>
      </c>
      <c r="AI207" s="168" t="s">
        <v>21</v>
      </c>
      <c r="AJ207"/>
    </row>
    <row r="208" spans="1:36" x14ac:dyDescent="0.25">
      <c r="A208" s="179" t="b">
        <f>IF(E208&lt;&gt;1,"",NOT(ISNA(VLOOKUP(P208,Mapping!$P:$P,1,FALSE))))</f>
        <v>0</v>
      </c>
      <c r="B208" s="180" t="str">
        <f t="shared" si="2"/>
        <v/>
      </c>
      <c r="E208" s="167">
        <v>1</v>
      </c>
      <c r="F208" s="170" t="s">
        <v>1051</v>
      </c>
      <c r="G208" s="169">
        <v>199162.53</v>
      </c>
      <c r="H208" s="168" t="s">
        <v>1266</v>
      </c>
      <c r="I208" s="168" t="s">
        <v>4</v>
      </c>
      <c r="J208" s="169">
        <v>48744.94191005185</v>
      </c>
      <c r="K208" s="169">
        <v>27875.059765925562</v>
      </c>
      <c r="L208" s="168" t="s">
        <v>17</v>
      </c>
      <c r="M208" s="168" t="s">
        <v>21</v>
      </c>
      <c r="N208" s="168" t="s">
        <v>1226</v>
      </c>
      <c r="O208" s="168" t="s">
        <v>21</v>
      </c>
      <c r="P208" s="168" t="s">
        <v>2465</v>
      </c>
      <c r="Q208" s="168" t="s">
        <v>2466</v>
      </c>
      <c r="R208" s="168" t="s">
        <v>21</v>
      </c>
      <c r="S208" s="168" t="s">
        <v>21</v>
      </c>
      <c r="T208" s="168" t="s">
        <v>21</v>
      </c>
      <c r="U208" s="168" t="s">
        <v>21</v>
      </c>
      <c r="V208" s="168" t="s">
        <v>2466</v>
      </c>
      <c r="W208" s="168" t="s">
        <v>21</v>
      </c>
      <c r="X208" s="168" t="s">
        <v>21</v>
      </c>
      <c r="Y208" s="168" t="s">
        <v>21</v>
      </c>
      <c r="Z208" s="168" t="s">
        <v>21</v>
      </c>
      <c r="AA208" s="168" t="s">
        <v>1304</v>
      </c>
      <c r="AB208" s="168" t="s">
        <v>1053</v>
      </c>
      <c r="AC208" s="168" t="s">
        <v>10650</v>
      </c>
      <c r="AD208" s="169">
        <v>71125.301891996118</v>
      </c>
      <c r="AE208" s="168" t="s">
        <v>818</v>
      </c>
      <c r="AF208" s="169">
        <v>-11922.026157772631</v>
      </c>
      <c r="AG208" s="169">
        <v>76158.831818181876</v>
      </c>
      <c r="AH208" s="169">
        <v>-79289.676254416947</v>
      </c>
      <c r="AI208" s="168" t="s">
        <v>21</v>
      </c>
      <c r="AJ208"/>
    </row>
    <row r="209" spans="1:36" x14ac:dyDescent="0.25">
      <c r="A209" s="179" t="b">
        <f>IF(E209&lt;&gt;1,"",NOT(ISNA(VLOOKUP(P209,Mapping!$P:$P,1,FALSE))))</f>
        <v>0</v>
      </c>
      <c r="B209" s="180" t="str">
        <f t="shared" si="2"/>
        <v/>
      </c>
      <c r="E209" s="167">
        <v>1</v>
      </c>
      <c r="F209" s="170" t="s">
        <v>1051</v>
      </c>
      <c r="G209" s="169">
        <v>479021.13</v>
      </c>
      <c r="H209" s="168" t="s">
        <v>1266</v>
      </c>
      <c r="I209" s="168" t="s">
        <v>4</v>
      </c>
      <c r="J209" s="169">
        <v>117240.2115776369</v>
      </c>
      <c r="K209" s="169">
        <v>67044.451724384155</v>
      </c>
      <c r="L209" s="168" t="s">
        <v>17</v>
      </c>
      <c r="M209" s="168" t="s">
        <v>21</v>
      </c>
      <c r="N209" s="168" t="s">
        <v>1226</v>
      </c>
      <c r="O209" s="168" t="s">
        <v>21</v>
      </c>
      <c r="P209" s="168" t="s">
        <v>322</v>
      </c>
      <c r="Q209" s="168" t="s">
        <v>1262</v>
      </c>
      <c r="R209" s="168" t="s">
        <v>21</v>
      </c>
      <c r="S209" s="168" t="s">
        <v>21</v>
      </c>
      <c r="T209" s="168" t="s">
        <v>21</v>
      </c>
      <c r="U209" s="168" t="s">
        <v>21</v>
      </c>
      <c r="V209" s="168" t="s">
        <v>1262</v>
      </c>
      <c r="W209" s="168" t="s">
        <v>21</v>
      </c>
      <c r="X209" s="168" t="s">
        <v>21</v>
      </c>
      <c r="Y209" s="168" t="s">
        <v>21</v>
      </c>
      <c r="Z209" s="168" t="s">
        <v>21</v>
      </c>
      <c r="AA209" s="168" t="s">
        <v>1304</v>
      </c>
      <c r="AB209" s="168" t="s">
        <v>1053</v>
      </c>
      <c r="AC209" s="168" t="s">
        <v>12469</v>
      </c>
      <c r="AD209" s="169">
        <v>171068.9379367439</v>
      </c>
      <c r="AE209" s="168" t="s">
        <v>818</v>
      </c>
      <c r="AF209" s="169">
        <v>-28674.58272389794</v>
      </c>
      <c r="AG209" s="169">
        <v>183175.4681818184</v>
      </c>
      <c r="AH209" s="169">
        <v>-190705.7031095406</v>
      </c>
      <c r="AI209" s="168" t="s">
        <v>21</v>
      </c>
      <c r="AJ209"/>
    </row>
    <row r="210" spans="1:36" x14ac:dyDescent="0.25">
      <c r="A210" s="179" t="b">
        <f>IF(E210&lt;&gt;1,"",NOT(ISNA(VLOOKUP(P210,Mapping!$P:$P,1,FALSE))))</f>
        <v>0</v>
      </c>
      <c r="B210" s="180" t="str">
        <f t="shared" si="2"/>
        <v/>
      </c>
      <c r="E210" s="167">
        <v>1</v>
      </c>
      <c r="F210" s="170" t="s">
        <v>266</v>
      </c>
      <c r="G210" s="169">
        <v>247754</v>
      </c>
      <c r="H210" s="168" t="s">
        <v>1266</v>
      </c>
      <c r="I210" s="168" t="s">
        <v>4</v>
      </c>
      <c r="J210" s="169">
        <v>117272.32063764791</v>
      </c>
      <c r="K210" s="169">
        <v>75304.918567411994</v>
      </c>
      <c r="L210" s="168" t="s">
        <v>17</v>
      </c>
      <c r="M210" s="168" t="s">
        <v>21</v>
      </c>
      <c r="N210" s="168" t="s">
        <v>1226</v>
      </c>
      <c r="O210" s="168" t="s">
        <v>21</v>
      </c>
      <c r="P210" s="168" t="s">
        <v>2465</v>
      </c>
      <c r="Q210" s="168" t="s">
        <v>2466</v>
      </c>
      <c r="R210" s="168" t="s">
        <v>21</v>
      </c>
      <c r="S210" s="168" t="s">
        <v>21</v>
      </c>
      <c r="T210" s="168" t="s">
        <v>21</v>
      </c>
      <c r="U210" s="168" t="s">
        <v>21</v>
      </c>
      <c r="V210" s="168" t="s">
        <v>2466</v>
      </c>
      <c r="W210" s="168" t="s">
        <v>21</v>
      </c>
      <c r="X210" s="168" t="s">
        <v>21</v>
      </c>
      <c r="Y210" s="168" t="s">
        <v>21</v>
      </c>
      <c r="Z210" s="168" t="s">
        <v>21</v>
      </c>
      <c r="AA210" s="168" t="s">
        <v>1305</v>
      </c>
      <c r="AB210" s="168" t="s">
        <v>848</v>
      </c>
      <c r="AC210" s="168" t="s">
        <v>7336</v>
      </c>
      <c r="AD210" s="169">
        <v>166153.90438747659</v>
      </c>
      <c r="AE210" s="168" t="s">
        <v>809</v>
      </c>
      <c r="AF210" s="169">
        <v>-137871.47280334731</v>
      </c>
      <c r="AG210" s="169">
        <v>79030.389873417735</v>
      </c>
      <c r="AH210" s="169">
        <v>-125119.653291536</v>
      </c>
      <c r="AI210" s="168" t="s">
        <v>21</v>
      </c>
      <c r="AJ210"/>
    </row>
    <row r="211" spans="1:36" x14ac:dyDescent="0.25">
      <c r="A211" s="179" t="b">
        <f>IF(E211&lt;&gt;1,"",NOT(ISNA(VLOOKUP(P211,Mapping!$P:$P,1,FALSE))))</f>
        <v>0</v>
      </c>
      <c r="B211" s="180" t="str">
        <f t="shared" si="2"/>
        <v/>
      </c>
      <c r="E211" s="167">
        <v>1</v>
      </c>
      <c r="F211" s="170" t="s">
        <v>266</v>
      </c>
      <c r="G211" s="169">
        <v>483780</v>
      </c>
      <c r="H211" s="168" t="s">
        <v>1266</v>
      </c>
      <c r="I211" s="168" t="s">
        <v>4</v>
      </c>
      <c r="J211" s="169">
        <v>228993.2888190767</v>
      </c>
      <c r="K211" s="169">
        <v>147045.10726181051</v>
      </c>
      <c r="L211" s="168" t="s">
        <v>17</v>
      </c>
      <c r="M211" s="168" t="s">
        <v>21</v>
      </c>
      <c r="N211" s="168" t="s">
        <v>1226</v>
      </c>
      <c r="O211" s="168" t="s">
        <v>21</v>
      </c>
      <c r="P211" s="168" t="s">
        <v>253</v>
      </c>
      <c r="Q211" s="168" t="s">
        <v>1265</v>
      </c>
      <c r="R211" s="168" t="s">
        <v>21</v>
      </c>
      <c r="S211" s="168" t="s">
        <v>21</v>
      </c>
      <c r="T211" s="168" t="s">
        <v>21</v>
      </c>
      <c r="U211" s="168" t="s">
        <v>21</v>
      </c>
      <c r="V211" s="168" t="s">
        <v>1265</v>
      </c>
      <c r="W211" s="168" t="s">
        <v>21</v>
      </c>
      <c r="X211" s="168" t="s">
        <v>21</v>
      </c>
      <c r="Y211" s="168" t="s">
        <v>21</v>
      </c>
      <c r="Z211" s="168" t="s">
        <v>21</v>
      </c>
      <c r="AA211" s="168" t="s">
        <v>1305</v>
      </c>
      <c r="AB211" s="168" t="s">
        <v>848</v>
      </c>
      <c r="AC211" s="168" t="s">
        <v>10651</v>
      </c>
      <c r="AD211" s="169">
        <v>324442.53519448248</v>
      </c>
      <c r="AE211" s="168" t="s">
        <v>809</v>
      </c>
      <c r="AF211" s="169">
        <v>-269216.48535564862</v>
      </c>
      <c r="AG211" s="169">
        <v>154319.6962025316</v>
      </c>
      <c r="AH211" s="169">
        <v>-244316.4827586207</v>
      </c>
      <c r="AI211" s="168" t="s">
        <v>21</v>
      </c>
      <c r="AJ211"/>
    </row>
    <row r="212" spans="1:36" x14ac:dyDescent="0.25">
      <c r="A212" s="179" t="b">
        <f>IF(E212&lt;&gt;1,"",NOT(ISNA(VLOOKUP(P212,Mapping!$P:$P,1,FALSE))))</f>
        <v>0</v>
      </c>
      <c r="B212" s="180" t="str">
        <f t="shared" si="2"/>
        <v/>
      </c>
      <c r="E212" s="167">
        <v>1</v>
      </c>
      <c r="F212" s="170" t="s">
        <v>1098</v>
      </c>
      <c r="G212" s="169">
        <v>335207.36</v>
      </c>
      <c r="H212" s="168" t="s">
        <v>1266</v>
      </c>
      <c r="I212" s="168" t="s">
        <v>4</v>
      </c>
      <c r="J212" s="169">
        <v>95046.108433016052</v>
      </c>
      <c r="K212" s="169">
        <v>62309.419071273463</v>
      </c>
      <c r="L212" s="168" t="s">
        <v>17</v>
      </c>
      <c r="M212" s="168" t="s">
        <v>21</v>
      </c>
      <c r="N212" s="168" t="s">
        <v>1226</v>
      </c>
      <c r="O212" s="168" t="s">
        <v>21</v>
      </c>
      <c r="P212" s="168" t="s">
        <v>2465</v>
      </c>
      <c r="Q212" s="168" t="s">
        <v>2466</v>
      </c>
      <c r="R212" s="168" t="s">
        <v>21</v>
      </c>
      <c r="S212" s="168" t="s">
        <v>21</v>
      </c>
      <c r="T212" s="168" t="s">
        <v>21</v>
      </c>
      <c r="U212" s="168" t="s">
        <v>21</v>
      </c>
      <c r="V212" s="168" t="s">
        <v>2466</v>
      </c>
      <c r="W212" s="168" t="s">
        <v>21</v>
      </c>
      <c r="X212" s="168" t="s">
        <v>21</v>
      </c>
      <c r="Y212" s="168" t="s">
        <v>21</v>
      </c>
      <c r="Z212" s="168" t="s">
        <v>21</v>
      </c>
      <c r="AA212" s="168" t="s">
        <v>1306</v>
      </c>
      <c r="AB212" s="168" t="s">
        <v>1099</v>
      </c>
      <c r="AC212" s="168" t="s">
        <v>10652</v>
      </c>
      <c r="AD212" s="169">
        <v>141095.87010898979</v>
      </c>
      <c r="AE212" s="168" t="s">
        <v>818</v>
      </c>
      <c r="AF212" s="169">
        <v>-102686.95245448771</v>
      </c>
      <c r="AG212" s="169">
        <v>-155976.94455442519</v>
      </c>
      <c r="AH212" s="169">
        <v>-154921.83023464269</v>
      </c>
      <c r="AI212" s="168" t="s">
        <v>21</v>
      </c>
      <c r="AJ212"/>
    </row>
    <row r="213" spans="1:36" x14ac:dyDescent="0.25">
      <c r="A213" s="179" t="b">
        <f>IF(E213&lt;&gt;1,"",NOT(ISNA(VLOOKUP(P213,Mapping!$P:$P,1,FALSE))))</f>
        <v>0</v>
      </c>
      <c r="B213" s="180" t="str">
        <f t="shared" ref="B213:B276" si="3">IF(AI213="","",VALUE(AI213))</f>
        <v/>
      </c>
      <c r="E213" s="167">
        <v>1</v>
      </c>
      <c r="F213" s="170" t="s">
        <v>1098</v>
      </c>
      <c r="G213" s="169">
        <v>13215368.880000001</v>
      </c>
      <c r="H213" s="168" t="s">
        <v>1266</v>
      </c>
      <c r="I213" s="168" t="s">
        <v>4</v>
      </c>
      <c r="J213" s="169">
        <v>3747141.4218076379</v>
      </c>
      <c r="K213" s="169">
        <v>2456515.1484901342</v>
      </c>
      <c r="L213" s="168" t="s">
        <v>17</v>
      </c>
      <c r="M213" s="168" t="s">
        <v>21</v>
      </c>
      <c r="N213" s="168" t="s">
        <v>1226</v>
      </c>
      <c r="O213" s="168" t="s">
        <v>21</v>
      </c>
      <c r="P213" s="168" t="s">
        <v>305</v>
      </c>
      <c r="Q213" s="168" t="s">
        <v>1260</v>
      </c>
      <c r="R213" s="168" t="s">
        <v>21</v>
      </c>
      <c r="S213" s="168" t="s">
        <v>21</v>
      </c>
      <c r="T213" s="168" t="s">
        <v>21</v>
      </c>
      <c r="U213" s="168" t="s">
        <v>21</v>
      </c>
      <c r="V213" s="168" t="s">
        <v>1260</v>
      </c>
      <c r="W213" s="168" t="s">
        <v>21</v>
      </c>
      <c r="X213" s="168" t="s">
        <v>21</v>
      </c>
      <c r="Y213" s="168" t="s">
        <v>21</v>
      </c>
      <c r="Z213" s="168" t="s">
        <v>21</v>
      </c>
      <c r="AA213" s="168" t="s">
        <v>1306</v>
      </c>
      <c r="AB213" s="168" t="s">
        <v>1099</v>
      </c>
      <c r="AC213" s="168" t="s">
        <v>10653</v>
      </c>
      <c r="AD213" s="169">
        <v>5562628.3710920727</v>
      </c>
      <c r="AE213" s="168" t="s">
        <v>818</v>
      </c>
      <c r="AF213" s="169">
        <v>-4048377.5650065579</v>
      </c>
      <c r="AG213" s="169">
        <v>-6149306.6830693604</v>
      </c>
      <c r="AH213" s="169">
        <v>-6107709.3716424974</v>
      </c>
      <c r="AI213" s="168" t="s">
        <v>21</v>
      </c>
      <c r="AJ213"/>
    </row>
    <row r="214" spans="1:36" x14ac:dyDescent="0.25">
      <c r="A214" s="179" t="b">
        <f>IF(E214&lt;&gt;1,"",NOT(ISNA(VLOOKUP(P214,Mapping!$P:$P,1,FALSE))))</f>
        <v>0</v>
      </c>
      <c r="B214" s="180" t="str">
        <f t="shared" si="3"/>
        <v/>
      </c>
      <c r="E214" s="167">
        <v>1</v>
      </c>
      <c r="F214" s="170" t="s">
        <v>1098</v>
      </c>
      <c r="G214" s="169">
        <v>6518765.5999999996</v>
      </c>
      <c r="H214" s="168" t="s">
        <v>1266</v>
      </c>
      <c r="I214" s="168" t="s">
        <v>4</v>
      </c>
      <c r="J214" s="169">
        <v>1848358.2880370361</v>
      </c>
      <c r="K214" s="169">
        <v>1211729.0551072659</v>
      </c>
      <c r="L214" s="168" t="s">
        <v>17</v>
      </c>
      <c r="M214" s="168" t="s">
        <v>21</v>
      </c>
      <c r="N214" s="168" t="s">
        <v>1226</v>
      </c>
      <c r="O214" s="168" t="s">
        <v>21</v>
      </c>
      <c r="P214" s="168" t="s">
        <v>311</v>
      </c>
      <c r="Q214" s="168" t="s">
        <v>1261</v>
      </c>
      <c r="R214" s="168" t="s">
        <v>21</v>
      </c>
      <c r="S214" s="168" t="s">
        <v>21</v>
      </c>
      <c r="T214" s="168" t="s">
        <v>21</v>
      </c>
      <c r="U214" s="168" t="s">
        <v>21</v>
      </c>
      <c r="V214" s="168" t="s">
        <v>1261</v>
      </c>
      <c r="W214" s="168" t="s">
        <v>21</v>
      </c>
      <c r="X214" s="168" t="s">
        <v>21</v>
      </c>
      <c r="Y214" s="168" t="s">
        <v>21</v>
      </c>
      <c r="Z214" s="168" t="s">
        <v>21</v>
      </c>
      <c r="AA214" s="168" t="s">
        <v>1306</v>
      </c>
      <c r="AB214" s="168" t="s">
        <v>1099</v>
      </c>
      <c r="AC214" s="168" t="s">
        <v>10654</v>
      </c>
      <c r="AD214" s="169">
        <v>2743886.364453794</v>
      </c>
      <c r="AE214" s="168" t="s">
        <v>818</v>
      </c>
      <c r="AF214" s="169">
        <v>-1996949.509787465</v>
      </c>
      <c r="AG214" s="169">
        <v>-3033278.0895816088</v>
      </c>
      <c r="AH214" s="169">
        <v>-3012759.3189559709</v>
      </c>
      <c r="AI214" s="168" t="s">
        <v>21</v>
      </c>
      <c r="AJ214"/>
    </row>
    <row r="215" spans="1:36" x14ac:dyDescent="0.25">
      <c r="A215" s="179" t="b">
        <f>IF(E215&lt;&gt;1,"",NOT(ISNA(VLOOKUP(P215,Mapping!$P:$P,1,FALSE))))</f>
        <v>0</v>
      </c>
      <c r="B215" s="180" t="str">
        <f t="shared" si="3"/>
        <v/>
      </c>
      <c r="E215" s="167">
        <v>1</v>
      </c>
      <c r="F215" s="170" t="s">
        <v>2511</v>
      </c>
      <c r="G215" s="169">
        <v>241450.32</v>
      </c>
      <c r="H215" s="168" t="s">
        <v>1266</v>
      </c>
      <c r="I215" s="168" t="s">
        <v>4</v>
      </c>
      <c r="J215" s="169">
        <v>153791.73279415129</v>
      </c>
      <c r="K215" s="169">
        <v>89185.409452066378</v>
      </c>
      <c r="L215" s="168" t="s">
        <v>17</v>
      </c>
      <c r="M215" s="168" t="s">
        <v>21</v>
      </c>
      <c r="N215" s="168" t="s">
        <v>1226</v>
      </c>
      <c r="O215" s="168" t="s">
        <v>21</v>
      </c>
      <c r="P215" s="168" t="s">
        <v>2465</v>
      </c>
      <c r="Q215" s="168" t="s">
        <v>2466</v>
      </c>
      <c r="R215" s="168" t="s">
        <v>21</v>
      </c>
      <c r="S215" s="168" t="s">
        <v>21</v>
      </c>
      <c r="T215" s="168" t="s">
        <v>21</v>
      </c>
      <c r="U215" s="168" t="s">
        <v>21</v>
      </c>
      <c r="V215" s="168" t="s">
        <v>2466</v>
      </c>
      <c r="W215" s="168" t="s">
        <v>21</v>
      </c>
      <c r="X215" s="168" t="s">
        <v>21</v>
      </c>
      <c r="Y215" s="168" t="s">
        <v>21</v>
      </c>
      <c r="Z215" s="168" t="s">
        <v>21</v>
      </c>
      <c r="AA215" s="168" t="s">
        <v>2512</v>
      </c>
      <c r="AB215" s="168" t="s">
        <v>2513</v>
      </c>
      <c r="AC215" s="168" t="s">
        <v>10655</v>
      </c>
      <c r="AD215" s="169">
        <v>171985.80449106771</v>
      </c>
      <c r="AE215" s="168" t="s">
        <v>813</v>
      </c>
      <c r="AF215" s="169">
        <v>-147509.8418006431</v>
      </c>
      <c r="AG215" s="169">
        <v>-112350.40655219569</v>
      </c>
      <c r="AH215" s="169">
        <v>-101253.36</v>
      </c>
      <c r="AI215" s="168" t="s">
        <v>21</v>
      </c>
      <c r="AJ215"/>
    </row>
    <row r="216" spans="1:36" x14ac:dyDescent="0.25">
      <c r="A216" s="179" t="b">
        <f>IF(E216&lt;&gt;1,"",NOT(ISNA(VLOOKUP(P216,Mapping!$P:$P,1,FALSE))))</f>
        <v>0</v>
      </c>
      <c r="B216" s="180" t="str">
        <f t="shared" si="3"/>
        <v/>
      </c>
      <c r="E216" s="167">
        <v>1</v>
      </c>
      <c r="F216" s="170" t="s">
        <v>2514</v>
      </c>
      <c r="G216" s="169">
        <v>85311.1</v>
      </c>
      <c r="H216" s="168" t="s">
        <v>1266</v>
      </c>
      <c r="I216" s="168" t="s">
        <v>4</v>
      </c>
      <c r="J216" s="169">
        <v>36965.518228580142</v>
      </c>
      <c r="K216" s="169">
        <v>11409.583871169531</v>
      </c>
      <c r="L216" s="168" t="s">
        <v>17</v>
      </c>
      <c r="M216" s="168" t="s">
        <v>21</v>
      </c>
      <c r="N216" s="168" t="s">
        <v>1226</v>
      </c>
      <c r="O216" s="168" t="s">
        <v>21</v>
      </c>
      <c r="P216" s="168" t="s">
        <v>2465</v>
      </c>
      <c r="Q216" s="168" t="s">
        <v>2466</v>
      </c>
      <c r="R216" s="168" t="s">
        <v>21</v>
      </c>
      <c r="S216" s="168" t="s">
        <v>21</v>
      </c>
      <c r="T216" s="168" t="s">
        <v>21</v>
      </c>
      <c r="U216" s="168" t="s">
        <v>21</v>
      </c>
      <c r="V216" s="168" t="s">
        <v>2466</v>
      </c>
      <c r="W216" s="168" t="s">
        <v>21</v>
      </c>
      <c r="X216" s="168" t="s">
        <v>21</v>
      </c>
      <c r="Y216" s="168" t="s">
        <v>21</v>
      </c>
      <c r="Z216" s="168" t="s">
        <v>21</v>
      </c>
      <c r="AA216" s="168" t="s">
        <v>2515</v>
      </c>
      <c r="AB216" s="168" t="s">
        <v>2516</v>
      </c>
      <c r="AC216" s="168" t="s">
        <v>10656</v>
      </c>
      <c r="AD216" s="169">
        <v>61724.59091920466</v>
      </c>
      <c r="AE216" s="168" t="s">
        <v>814</v>
      </c>
      <c r="AF216" s="169">
        <v>-61147.840462427739</v>
      </c>
      <c r="AG216" s="169">
        <v>-39696.517148600258</v>
      </c>
      <c r="AH216" s="169">
        <v>-10608.18864656832</v>
      </c>
      <c r="AI216" s="168" t="s">
        <v>21</v>
      </c>
      <c r="AJ216"/>
    </row>
    <row r="217" spans="1:36" x14ac:dyDescent="0.25">
      <c r="A217" s="179" t="b">
        <f>IF(E217&lt;&gt;1,"",NOT(ISNA(VLOOKUP(P217,Mapping!$P:$P,1,FALSE))))</f>
        <v>0</v>
      </c>
      <c r="B217" s="180" t="str">
        <f t="shared" si="3"/>
        <v/>
      </c>
      <c r="E217" s="167">
        <v>1</v>
      </c>
      <c r="F217" s="170" t="s">
        <v>267</v>
      </c>
      <c r="G217" s="169">
        <v>498282.99999999988</v>
      </c>
      <c r="H217" s="168" t="s">
        <v>1266</v>
      </c>
      <c r="I217" s="168" t="s">
        <v>4</v>
      </c>
      <c r="J217" s="169">
        <v>133929.72989141941</v>
      </c>
      <c r="K217" s="169">
        <v>69968.600072228408</v>
      </c>
      <c r="L217" s="168" t="s">
        <v>17</v>
      </c>
      <c r="M217" s="168" t="s">
        <v>21</v>
      </c>
      <c r="N217" s="168" t="s">
        <v>1226</v>
      </c>
      <c r="O217" s="168" t="s">
        <v>21</v>
      </c>
      <c r="P217" s="168" t="s">
        <v>2465</v>
      </c>
      <c r="Q217" s="168" t="s">
        <v>2466</v>
      </c>
      <c r="R217" s="168" t="s">
        <v>21</v>
      </c>
      <c r="S217" s="168" t="s">
        <v>21</v>
      </c>
      <c r="T217" s="168" t="s">
        <v>21</v>
      </c>
      <c r="U217" s="168" t="s">
        <v>21</v>
      </c>
      <c r="V217" s="168" t="s">
        <v>2466</v>
      </c>
      <c r="W217" s="168" t="s">
        <v>21</v>
      </c>
      <c r="X217" s="168" t="s">
        <v>21</v>
      </c>
      <c r="Y217" s="168" t="s">
        <v>21</v>
      </c>
      <c r="Z217" s="168" t="s">
        <v>21</v>
      </c>
      <c r="AA217" s="168" t="s">
        <v>1307</v>
      </c>
      <c r="AB217" s="168" t="s">
        <v>849</v>
      </c>
      <c r="AC217" s="168" t="s">
        <v>10657</v>
      </c>
      <c r="AD217" s="169">
        <v>218577.54793178741</v>
      </c>
      <c r="AE217" s="168" t="s">
        <v>813</v>
      </c>
      <c r="AF217" s="169">
        <v>-180033.9715504979</v>
      </c>
      <c r="AG217" s="169">
        <v>126975.5907335907</v>
      </c>
      <c r="AH217" s="169">
        <v>-110840.28511111109</v>
      </c>
      <c r="AI217" s="168" t="s">
        <v>21</v>
      </c>
      <c r="AJ217"/>
    </row>
    <row r="218" spans="1:36" x14ac:dyDescent="0.25">
      <c r="A218" s="179" t="b">
        <f>IF(E218&lt;&gt;1,"",NOT(ISNA(VLOOKUP(P218,Mapping!$P:$P,1,FALSE))))</f>
        <v>0</v>
      </c>
      <c r="B218" s="180" t="str">
        <f t="shared" si="3"/>
        <v/>
      </c>
      <c r="E218" s="167">
        <v>1</v>
      </c>
      <c r="F218" s="170" t="s">
        <v>267</v>
      </c>
      <c r="G218" s="169">
        <v>13245595.4</v>
      </c>
      <c r="H218" s="168" t="s">
        <v>1266</v>
      </c>
      <c r="I218" s="168" t="s">
        <v>4</v>
      </c>
      <c r="J218" s="169">
        <v>3560183.6991690011</v>
      </c>
      <c r="K218" s="169">
        <v>1859938.563549526</v>
      </c>
      <c r="L218" s="168" t="s">
        <v>17</v>
      </c>
      <c r="M218" s="168" t="s">
        <v>21</v>
      </c>
      <c r="N218" s="168" t="s">
        <v>1226</v>
      </c>
      <c r="O218" s="168" t="s">
        <v>21</v>
      </c>
      <c r="P218" s="168" t="s">
        <v>305</v>
      </c>
      <c r="Q218" s="168" t="s">
        <v>1260</v>
      </c>
      <c r="R218" s="168" t="s">
        <v>21</v>
      </c>
      <c r="S218" s="168" t="s">
        <v>21</v>
      </c>
      <c r="T218" s="168" t="s">
        <v>21</v>
      </c>
      <c r="U218" s="168" t="s">
        <v>21</v>
      </c>
      <c r="V218" s="168" t="s">
        <v>1260</v>
      </c>
      <c r="W218" s="168" t="s">
        <v>21</v>
      </c>
      <c r="X218" s="168" t="s">
        <v>21</v>
      </c>
      <c r="Y218" s="168" t="s">
        <v>21</v>
      </c>
      <c r="Z218" s="168" t="s">
        <v>21</v>
      </c>
      <c r="AA218" s="168" t="s">
        <v>1307</v>
      </c>
      <c r="AB218" s="168" t="s">
        <v>849</v>
      </c>
      <c r="AC218" s="168" t="s">
        <v>7054</v>
      </c>
      <c r="AD218" s="169">
        <v>5810332.2076582443</v>
      </c>
      <c r="AE218" s="168" t="s">
        <v>813</v>
      </c>
      <c r="AF218" s="169">
        <v>-4785748.5513513517</v>
      </c>
      <c r="AG218" s="169">
        <v>3375325.468725869</v>
      </c>
      <c r="AH218" s="169">
        <v>-2946409.110088889</v>
      </c>
      <c r="AI218" s="168" t="s">
        <v>21</v>
      </c>
      <c r="AJ218"/>
    </row>
    <row r="219" spans="1:36" x14ac:dyDescent="0.25">
      <c r="A219" s="179" t="b">
        <f>IF(E219&lt;&gt;1,"",NOT(ISNA(VLOOKUP(P219,Mapping!$P:$P,1,FALSE))))</f>
        <v>0</v>
      </c>
      <c r="B219" s="180" t="str">
        <f t="shared" si="3"/>
        <v/>
      </c>
      <c r="E219" s="167">
        <v>1</v>
      </c>
      <c r="F219" s="170" t="s">
        <v>267</v>
      </c>
      <c r="G219" s="169">
        <v>6420765.1999999993</v>
      </c>
      <c r="H219" s="168" t="s">
        <v>1266</v>
      </c>
      <c r="I219" s="168" t="s">
        <v>4</v>
      </c>
      <c r="J219" s="169">
        <v>1725789.0574878671</v>
      </c>
      <c r="K219" s="169">
        <v>901599.99927045847</v>
      </c>
      <c r="L219" s="168" t="s">
        <v>17</v>
      </c>
      <c r="M219" s="168" t="s">
        <v>21</v>
      </c>
      <c r="N219" s="168" t="s">
        <v>1226</v>
      </c>
      <c r="O219" s="168" t="s">
        <v>21</v>
      </c>
      <c r="P219" s="168" t="s">
        <v>311</v>
      </c>
      <c r="Q219" s="168" t="s">
        <v>1261</v>
      </c>
      <c r="R219" s="168" t="s">
        <v>21</v>
      </c>
      <c r="S219" s="168" t="s">
        <v>21</v>
      </c>
      <c r="T219" s="168" t="s">
        <v>21</v>
      </c>
      <c r="U219" s="168" t="s">
        <v>21</v>
      </c>
      <c r="V219" s="168" t="s">
        <v>1261</v>
      </c>
      <c r="W219" s="168" t="s">
        <v>21</v>
      </c>
      <c r="X219" s="168" t="s">
        <v>21</v>
      </c>
      <c r="Y219" s="168" t="s">
        <v>21</v>
      </c>
      <c r="Z219" s="168" t="s">
        <v>21</v>
      </c>
      <c r="AA219" s="168" t="s">
        <v>1307</v>
      </c>
      <c r="AB219" s="168" t="s">
        <v>849</v>
      </c>
      <c r="AC219" s="168" t="s">
        <v>12470</v>
      </c>
      <c r="AD219" s="169">
        <v>2816542.2325500832</v>
      </c>
      <c r="AE219" s="168" t="s">
        <v>813</v>
      </c>
      <c r="AF219" s="169">
        <v>-2319878.1803698428</v>
      </c>
      <c r="AG219" s="169">
        <v>1636179.5490347489</v>
      </c>
      <c r="AH219" s="169">
        <v>-1428263.5478222221</v>
      </c>
      <c r="AI219" s="168" t="s">
        <v>21</v>
      </c>
      <c r="AJ219"/>
    </row>
    <row r="220" spans="1:36" x14ac:dyDescent="0.25">
      <c r="A220" s="179" t="b">
        <f>IF(E220&lt;&gt;1,"",NOT(ISNA(VLOOKUP(P220,Mapping!$P:$P,1,FALSE))))</f>
        <v>0</v>
      </c>
      <c r="B220" s="180" t="str">
        <f t="shared" si="3"/>
        <v/>
      </c>
      <c r="E220" s="167">
        <v>1</v>
      </c>
      <c r="F220" s="170" t="s">
        <v>267</v>
      </c>
      <c r="G220" s="169">
        <v>862515.99999999988</v>
      </c>
      <c r="H220" s="168" t="s">
        <v>1266</v>
      </c>
      <c r="I220" s="168" t="s">
        <v>4</v>
      </c>
      <c r="J220" s="169">
        <v>231829.17118791459</v>
      </c>
      <c r="K220" s="169">
        <v>121113.97952548671</v>
      </c>
      <c r="L220" s="168" t="s">
        <v>17</v>
      </c>
      <c r="M220" s="168" t="s">
        <v>21</v>
      </c>
      <c r="N220" s="168" t="s">
        <v>1226</v>
      </c>
      <c r="O220" s="168" t="s">
        <v>21</v>
      </c>
      <c r="P220" s="168" t="s">
        <v>322</v>
      </c>
      <c r="Q220" s="168" t="s">
        <v>1262</v>
      </c>
      <c r="R220" s="168" t="s">
        <v>21</v>
      </c>
      <c r="S220" s="168" t="s">
        <v>21</v>
      </c>
      <c r="T220" s="168" t="s">
        <v>21</v>
      </c>
      <c r="U220" s="168" t="s">
        <v>21</v>
      </c>
      <c r="V220" s="168" t="s">
        <v>1262</v>
      </c>
      <c r="W220" s="168" t="s">
        <v>21</v>
      </c>
      <c r="X220" s="168" t="s">
        <v>21</v>
      </c>
      <c r="Y220" s="168" t="s">
        <v>21</v>
      </c>
      <c r="Z220" s="168" t="s">
        <v>21</v>
      </c>
      <c r="AA220" s="168" t="s">
        <v>1307</v>
      </c>
      <c r="AB220" s="168" t="s">
        <v>849</v>
      </c>
      <c r="AC220" s="168" t="s">
        <v>12471</v>
      </c>
      <c r="AD220" s="169">
        <v>378352.52724241692</v>
      </c>
      <c r="AE220" s="168" t="s">
        <v>813</v>
      </c>
      <c r="AF220" s="169">
        <v>-311634.51493598858</v>
      </c>
      <c r="AG220" s="169">
        <v>219791.72200772201</v>
      </c>
      <c r="AH220" s="169">
        <v>-191861.89244444441</v>
      </c>
      <c r="AI220" s="168" t="s">
        <v>21</v>
      </c>
      <c r="AJ220"/>
    </row>
    <row r="221" spans="1:36" x14ac:dyDescent="0.25">
      <c r="A221" s="179" t="b">
        <f>IF(E221&lt;&gt;1,"",NOT(ISNA(VLOOKUP(P221,Mapping!$P:$P,1,FALSE))))</f>
        <v>0</v>
      </c>
      <c r="B221" s="180" t="str">
        <f t="shared" si="3"/>
        <v/>
      </c>
      <c r="E221" s="167">
        <v>1</v>
      </c>
      <c r="F221" s="170" t="s">
        <v>267</v>
      </c>
      <c r="G221" s="169">
        <v>5933053</v>
      </c>
      <c r="H221" s="168" t="s">
        <v>1266</v>
      </c>
      <c r="I221" s="168" t="s">
        <v>4</v>
      </c>
      <c r="J221" s="169">
        <v>1594700.573211361</v>
      </c>
      <c r="K221" s="169">
        <v>833115.74459561077</v>
      </c>
      <c r="L221" s="168" t="s">
        <v>17</v>
      </c>
      <c r="M221" s="168" t="s">
        <v>21</v>
      </c>
      <c r="N221" s="168" t="s">
        <v>1226</v>
      </c>
      <c r="O221" s="168" t="s">
        <v>21</v>
      </c>
      <c r="P221" s="168" t="s">
        <v>253</v>
      </c>
      <c r="Q221" s="168" t="s">
        <v>1265</v>
      </c>
      <c r="R221" s="168" t="s">
        <v>21</v>
      </c>
      <c r="S221" s="168" t="s">
        <v>21</v>
      </c>
      <c r="T221" s="168" t="s">
        <v>21</v>
      </c>
      <c r="U221" s="168" t="s">
        <v>21</v>
      </c>
      <c r="V221" s="168" t="s">
        <v>1265</v>
      </c>
      <c r="W221" s="168" t="s">
        <v>21</v>
      </c>
      <c r="X221" s="168" t="s">
        <v>21</v>
      </c>
      <c r="Y221" s="168" t="s">
        <v>21</v>
      </c>
      <c r="Z221" s="168" t="s">
        <v>21</v>
      </c>
      <c r="AA221" s="168" t="s">
        <v>1307</v>
      </c>
      <c r="AB221" s="168" t="s">
        <v>849</v>
      </c>
      <c r="AC221" s="168" t="s">
        <v>10658</v>
      </c>
      <c r="AD221" s="169">
        <v>2602601.6871724152</v>
      </c>
      <c r="AE221" s="168" t="s">
        <v>813</v>
      </c>
      <c r="AF221" s="169">
        <v>-2143663.5305832149</v>
      </c>
      <c r="AG221" s="169">
        <v>1511897.675675675</v>
      </c>
      <c r="AH221" s="169">
        <v>-1319774.6784444449</v>
      </c>
      <c r="AI221" s="168" t="s">
        <v>21</v>
      </c>
      <c r="AJ221"/>
    </row>
    <row r="222" spans="1:36" x14ac:dyDescent="0.25">
      <c r="A222" s="179" t="b">
        <f>IF(E222&lt;&gt;1,"",NOT(ISNA(VLOOKUP(P222,Mapping!$P:$P,1,FALSE))))</f>
        <v>0</v>
      </c>
      <c r="B222" s="180" t="str">
        <f t="shared" si="3"/>
        <v/>
      </c>
      <c r="E222" s="167">
        <v>1</v>
      </c>
      <c r="F222" s="170" t="s">
        <v>306</v>
      </c>
      <c r="G222" s="169">
        <v>606338.88</v>
      </c>
      <c r="H222" s="168" t="s">
        <v>1266</v>
      </c>
      <c r="I222" s="168" t="s">
        <v>4</v>
      </c>
      <c r="J222" s="169">
        <v>317232.17563715117</v>
      </c>
      <c r="K222" s="169">
        <v>188617.9748515379</v>
      </c>
      <c r="L222" s="168" t="s">
        <v>17</v>
      </c>
      <c r="M222" s="168" t="s">
        <v>21</v>
      </c>
      <c r="N222" s="168" t="s">
        <v>1226</v>
      </c>
      <c r="O222" s="168" t="s">
        <v>21</v>
      </c>
      <c r="P222" s="168" t="s">
        <v>2465</v>
      </c>
      <c r="Q222" s="168" t="s">
        <v>2466</v>
      </c>
      <c r="R222" s="168" t="s">
        <v>21</v>
      </c>
      <c r="S222" s="168" t="s">
        <v>21</v>
      </c>
      <c r="T222" s="168" t="s">
        <v>21</v>
      </c>
      <c r="U222" s="168" t="s">
        <v>21</v>
      </c>
      <c r="V222" s="168" t="s">
        <v>2466</v>
      </c>
      <c r="W222" s="168" t="s">
        <v>21</v>
      </c>
      <c r="X222" s="168" t="s">
        <v>21</v>
      </c>
      <c r="Y222" s="168" t="s">
        <v>21</v>
      </c>
      <c r="Z222" s="168" t="s">
        <v>21</v>
      </c>
      <c r="AA222" s="168" t="s">
        <v>10659</v>
      </c>
      <c r="AB222" s="168" t="s">
        <v>10660</v>
      </c>
      <c r="AC222" s="168" t="s">
        <v>10661</v>
      </c>
      <c r="AD222" s="169">
        <v>363135.37011851679</v>
      </c>
      <c r="AE222" s="168" t="s">
        <v>816</v>
      </c>
      <c r="AF222" s="169">
        <v>-336555.17365962191</v>
      </c>
      <c r="AG222" s="169">
        <v>-440353.61160000012</v>
      </c>
      <c r="AH222" s="169">
        <v>-350939.70191555098</v>
      </c>
      <c r="AI222" s="168" t="s">
        <v>21</v>
      </c>
      <c r="AJ222"/>
    </row>
    <row r="223" spans="1:36" x14ac:dyDescent="0.25">
      <c r="A223" s="179" t="b">
        <f>IF(E223&lt;&gt;1,"",NOT(ISNA(VLOOKUP(P223,Mapping!$P:$P,1,FALSE))))</f>
        <v>0</v>
      </c>
      <c r="B223" s="180" t="str">
        <f t="shared" si="3"/>
        <v/>
      </c>
      <c r="E223" s="167">
        <v>1</v>
      </c>
      <c r="F223" s="170" t="s">
        <v>306</v>
      </c>
      <c r="G223" s="169">
        <v>5449047</v>
      </c>
      <c r="H223" s="168" t="s">
        <v>1266</v>
      </c>
      <c r="I223" s="168" t="s">
        <v>4</v>
      </c>
      <c r="J223" s="169">
        <v>2850902.5100931879</v>
      </c>
      <c r="K223" s="169">
        <v>1695072.250703841</v>
      </c>
      <c r="L223" s="168" t="s">
        <v>17</v>
      </c>
      <c r="M223" s="168" t="s">
        <v>21</v>
      </c>
      <c r="N223" s="168" t="s">
        <v>1226</v>
      </c>
      <c r="O223" s="168" t="s">
        <v>21</v>
      </c>
      <c r="P223" s="168" t="s">
        <v>311</v>
      </c>
      <c r="Q223" s="168" t="s">
        <v>1261</v>
      </c>
      <c r="R223" s="168" t="s">
        <v>21</v>
      </c>
      <c r="S223" s="168" t="s">
        <v>21</v>
      </c>
      <c r="T223" s="168" t="s">
        <v>21</v>
      </c>
      <c r="U223" s="168" t="s">
        <v>21</v>
      </c>
      <c r="V223" s="168" t="s">
        <v>1261</v>
      </c>
      <c r="W223" s="168" t="s">
        <v>21</v>
      </c>
      <c r="X223" s="168" t="s">
        <v>21</v>
      </c>
      <c r="Y223" s="168" t="s">
        <v>21</v>
      </c>
      <c r="Z223" s="168" t="s">
        <v>21</v>
      </c>
      <c r="AA223" s="168" t="s">
        <v>10659</v>
      </c>
      <c r="AB223" s="168" t="s">
        <v>10660</v>
      </c>
      <c r="AC223" s="168" t="s">
        <v>10662</v>
      </c>
      <c r="AD223" s="169">
        <v>3263425.3952809158</v>
      </c>
      <c r="AE223" s="168" t="s">
        <v>816</v>
      </c>
      <c r="AF223" s="169">
        <v>-3024554.4527252512</v>
      </c>
      <c r="AG223" s="169">
        <v>-3957370.38375</v>
      </c>
      <c r="AH223" s="169">
        <v>-3153825.3491246141</v>
      </c>
      <c r="AI223" s="168" t="s">
        <v>21</v>
      </c>
      <c r="AJ223"/>
    </row>
    <row r="224" spans="1:36" x14ac:dyDescent="0.25">
      <c r="A224" s="179" t="b">
        <f>IF(E224&lt;&gt;1,"",NOT(ISNA(VLOOKUP(P224,Mapping!$P:$P,1,FALSE))))</f>
        <v>0</v>
      </c>
      <c r="B224" s="180" t="str">
        <f t="shared" si="3"/>
        <v/>
      </c>
      <c r="E224" s="167">
        <v>1</v>
      </c>
      <c r="F224" s="170" t="s">
        <v>306</v>
      </c>
      <c r="G224" s="169">
        <v>1589168.07</v>
      </c>
      <c r="H224" s="168" t="s">
        <v>1266</v>
      </c>
      <c r="I224" s="168" t="s">
        <v>4</v>
      </c>
      <c r="J224" s="169">
        <v>831441.3951142173</v>
      </c>
      <c r="K224" s="169">
        <v>494353.36071822903</v>
      </c>
      <c r="L224" s="168" t="s">
        <v>17</v>
      </c>
      <c r="M224" s="168" t="s">
        <v>21</v>
      </c>
      <c r="N224" s="168" t="s">
        <v>1226</v>
      </c>
      <c r="O224" s="168" t="s">
        <v>21</v>
      </c>
      <c r="P224" s="168" t="s">
        <v>322</v>
      </c>
      <c r="Q224" s="168" t="s">
        <v>1262</v>
      </c>
      <c r="R224" s="168" t="s">
        <v>21</v>
      </c>
      <c r="S224" s="168" t="s">
        <v>21</v>
      </c>
      <c r="T224" s="168" t="s">
        <v>21</v>
      </c>
      <c r="U224" s="168" t="s">
        <v>21</v>
      </c>
      <c r="V224" s="168" t="s">
        <v>1262</v>
      </c>
      <c r="W224" s="168" t="s">
        <v>21</v>
      </c>
      <c r="X224" s="168" t="s">
        <v>21</v>
      </c>
      <c r="Y224" s="168" t="s">
        <v>21</v>
      </c>
      <c r="Z224" s="168" t="s">
        <v>21</v>
      </c>
      <c r="AA224" s="168" t="s">
        <v>10659</v>
      </c>
      <c r="AB224" s="168" t="s">
        <v>10660</v>
      </c>
      <c r="AC224" s="168" t="s">
        <v>12472</v>
      </c>
      <c r="AD224" s="169">
        <v>951750.17521551647</v>
      </c>
      <c r="AE224" s="168" t="s">
        <v>816</v>
      </c>
      <c r="AF224" s="169">
        <v>-882085.5027030037</v>
      </c>
      <c r="AG224" s="169">
        <v>-1154133.3108375</v>
      </c>
      <c r="AH224" s="169">
        <v>-919786.25678681792</v>
      </c>
      <c r="AI224" s="168" t="s">
        <v>21</v>
      </c>
      <c r="AJ224"/>
    </row>
    <row r="225" spans="1:36" x14ac:dyDescent="0.25">
      <c r="A225" s="179" t="b">
        <f>IF(E225&lt;&gt;1,"",NOT(ISNA(VLOOKUP(P225,Mapping!$P:$P,1,FALSE))))</f>
        <v>0</v>
      </c>
      <c r="B225" s="180" t="str">
        <f t="shared" si="3"/>
        <v/>
      </c>
      <c r="E225" s="167">
        <v>1</v>
      </c>
      <c r="F225" s="170" t="s">
        <v>331</v>
      </c>
      <c r="G225" s="169">
        <v>1275608.32</v>
      </c>
      <c r="H225" s="168" t="s">
        <v>1266</v>
      </c>
      <c r="I225" s="168" t="s">
        <v>4</v>
      </c>
      <c r="J225" s="169">
        <v>741172.28514736786</v>
      </c>
      <c r="K225" s="169">
        <v>456615.28384893649</v>
      </c>
      <c r="L225" s="168" t="s">
        <v>17</v>
      </c>
      <c r="M225" s="168" t="s">
        <v>21</v>
      </c>
      <c r="N225" s="168" t="s">
        <v>1226</v>
      </c>
      <c r="O225" s="168" t="s">
        <v>21</v>
      </c>
      <c r="P225" s="168" t="s">
        <v>2465</v>
      </c>
      <c r="Q225" s="168" t="s">
        <v>2466</v>
      </c>
      <c r="R225" s="168" t="s">
        <v>21</v>
      </c>
      <c r="S225" s="168" t="s">
        <v>21</v>
      </c>
      <c r="T225" s="168" t="s">
        <v>21</v>
      </c>
      <c r="U225" s="168" t="s">
        <v>21</v>
      </c>
      <c r="V225" s="168" t="s">
        <v>2466</v>
      </c>
      <c r="W225" s="168" t="s">
        <v>21</v>
      </c>
      <c r="X225" s="168" t="s">
        <v>21</v>
      </c>
      <c r="Y225" s="168" t="s">
        <v>21</v>
      </c>
      <c r="Z225" s="168" t="s">
        <v>21</v>
      </c>
      <c r="AA225" s="168" t="s">
        <v>1308</v>
      </c>
      <c r="AB225" s="168" t="s">
        <v>850</v>
      </c>
      <c r="AC225" s="168" t="s">
        <v>10663</v>
      </c>
      <c r="AD225" s="169">
        <v>1156657.4929111281</v>
      </c>
      <c r="AE225" s="168" t="s">
        <v>811</v>
      </c>
      <c r="AF225" s="169">
        <v>-593353.38859280397</v>
      </c>
      <c r="AG225" s="169">
        <v>-593559.42602752917</v>
      </c>
      <c r="AH225" s="169">
        <v>-1010326.943716814</v>
      </c>
      <c r="AI225" s="168" t="s">
        <v>21</v>
      </c>
      <c r="AJ225"/>
    </row>
    <row r="226" spans="1:36" x14ac:dyDescent="0.25">
      <c r="A226" s="179" t="b">
        <f>IF(E226&lt;&gt;1,"",NOT(ISNA(VLOOKUP(P226,Mapping!$P:$P,1,FALSE))))</f>
        <v>0</v>
      </c>
      <c r="B226" s="180" t="str">
        <f t="shared" si="3"/>
        <v/>
      </c>
      <c r="E226" s="167">
        <v>1</v>
      </c>
      <c r="F226" s="170" t="s">
        <v>331</v>
      </c>
      <c r="G226" s="169">
        <v>3703671.9</v>
      </c>
      <c r="H226" s="168" t="s">
        <v>1266</v>
      </c>
      <c r="I226" s="168" t="s">
        <v>4</v>
      </c>
      <c r="J226" s="169">
        <v>2151960.693984108</v>
      </c>
      <c r="K226" s="169">
        <v>1325762.124146248</v>
      </c>
      <c r="L226" s="168" t="s">
        <v>17</v>
      </c>
      <c r="M226" s="168" t="s">
        <v>21</v>
      </c>
      <c r="N226" s="168" t="s">
        <v>1226</v>
      </c>
      <c r="O226" s="168" t="s">
        <v>21</v>
      </c>
      <c r="P226" s="168" t="s">
        <v>322</v>
      </c>
      <c r="Q226" s="168" t="s">
        <v>1262</v>
      </c>
      <c r="R226" s="168" t="s">
        <v>21</v>
      </c>
      <c r="S226" s="168" t="s">
        <v>21</v>
      </c>
      <c r="T226" s="168" t="s">
        <v>21</v>
      </c>
      <c r="U226" s="168" t="s">
        <v>21</v>
      </c>
      <c r="V226" s="168" t="s">
        <v>1262</v>
      </c>
      <c r="W226" s="168" t="s">
        <v>21</v>
      </c>
      <c r="X226" s="168" t="s">
        <v>21</v>
      </c>
      <c r="Y226" s="168" t="s">
        <v>21</v>
      </c>
      <c r="Z226" s="168" t="s">
        <v>21</v>
      </c>
      <c r="AA226" s="168" t="s">
        <v>1308</v>
      </c>
      <c r="AB226" s="168" t="s">
        <v>850</v>
      </c>
      <c r="AC226" s="168" t="s">
        <v>10664</v>
      </c>
      <c r="AD226" s="169">
        <v>3358303.475489554</v>
      </c>
      <c r="AE226" s="168" t="s">
        <v>811</v>
      </c>
      <c r="AF226" s="169">
        <v>-1722775.11650359</v>
      </c>
      <c r="AG226" s="169">
        <v>-1723373.3370117</v>
      </c>
      <c r="AH226" s="169">
        <v>-2933439.248230089</v>
      </c>
      <c r="AI226" s="168" t="s">
        <v>21</v>
      </c>
      <c r="AJ226"/>
    </row>
    <row r="227" spans="1:36" x14ac:dyDescent="0.25">
      <c r="A227" s="179" t="b">
        <f>IF(E227&lt;&gt;1,"",NOT(ISNA(VLOOKUP(P227,Mapping!$P:$P,1,FALSE))))</f>
        <v>1</v>
      </c>
      <c r="B227" s="180" t="str">
        <f t="shared" si="3"/>
        <v/>
      </c>
      <c r="E227" s="167">
        <v>1</v>
      </c>
      <c r="F227" s="170" t="s">
        <v>331</v>
      </c>
      <c r="G227" s="169">
        <v>3878189.18</v>
      </c>
      <c r="H227" s="168" t="s">
        <v>1266</v>
      </c>
      <c r="I227" s="168" t="s">
        <v>4</v>
      </c>
      <c r="J227" s="169">
        <v>2253361.232995417</v>
      </c>
      <c r="K227" s="169">
        <v>1388232.128531096</v>
      </c>
      <c r="L227" s="168" t="s">
        <v>17</v>
      </c>
      <c r="M227" s="168" t="s">
        <v>21</v>
      </c>
      <c r="N227" s="168" t="s">
        <v>1226</v>
      </c>
      <c r="O227" s="168" t="s">
        <v>21</v>
      </c>
      <c r="P227" s="168" t="s">
        <v>174</v>
      </c>
      <c r="Q227" s="168" t="s">
        <v>202</v>
      </c>
      <c r="R227" s="168" t="s">
        <v>21</v>
      </c>
      <c r="S227" s="168" t="s">
        <v>21</v>
      </c>
      <c r="T227" s="168" t="s">
        <v>21</v>
      </c>
      <c r="U227" s="168" t="s">
        <v>21</v>
      </c>
      <c r="V227" s="168" t="s">
        <v>202</v>
      </c>
      <c r="W227" s="168" t="s">
        <v>21</v>
      </c>
      <c r="X227" s="168" t="s">
        <v>21</v>
      </c>
      <c r="Y227" s="168" t="s">
        <v>21</v>
      </c>
      <c r="Z227" s="168" t="s">
        <v>21</v>
      </c>
      <c r="AA227" s="168" t="s">
        <v>1308</v>
      </c>
      <c r="AB227" s="168" t="s">
        <v>850</v>
      </c>
      <c r="AC227" s="168" t="s">
        <v>10665</v>
      </c>
      <c r="AD227" s="169">
        <v>3516546.9710748349</v>
      </c>
      <c r="AE227" s="168" t="s">
        <v>811</v>
      </c>
      <c r="AF227" s="169">
        <v>-1803952.4009665819</v>
      </c>
      <c r="AG227" s="169">
        <v>-1804578.8096670411</v>
      </c>
      <c r="AH227" s="169">
        <v>-3071663.111592921</v>
      </c>
      <c r="AI227" s="168" t="s">
        <v>21</v>
      </c>
      <c r="AJ227"/>
    </row>
    <row r="228" spans="1:36" x14ac:dyDescent="0.25">
      <c r="A228" s="179" t="b">
        <f>IF(E228&lt;&gt;1,"",NOT(ISNA(VLOOKUP(P228,Mapping!$P:$P,1,FALSE))))</f>
        <v>0</v>
      </c>
      <c r="B228" s="180" t="str">
        <f t="shared" si="3"/>
        <v/>
      </c>
      <c r="E228" s="167">
        <v>1</v>
      </c>
      <c r="F228" s="170" t="s">
        <v>2517</v>
      </c>
      <c r="G228" s="169">
        <v>77613.25</v>
      </c>
      <c r="H228" s="168" t="s">
        <v>1266</v>
      </c>
      <c r="I228" s="168" t="s">
        <v>4</v>
      </c>
      <c r="J228" s="169">
        <v>56008.793620521428</v>
      </c>
      <c r="K228" s="169">
        <v>1128.7065772982421</v>
      </c>
      <c r="L228" s="168" t="s">
        <v>17</v>
      </c>
      <c r="M228" s="168" t="s">
        <v>21</v>
      </c>
      <c r="N228" s="168" t="s">
        <v>1226</v>
      </c>
      <c r="O228" s="168" t="s">
        <v>21</v>
      </c>
      <c r="P228" s="168" t="s">
        <v>2465</v>
      </c>
      <c r="Q228" s="168" t="s">
        <v>2466</v>
      </c>
      <c r="R228" s="168" t="s">
        <v>21</v>
      </c>
      <c r="S228" s="168" t="s">
        <v>21</v>
      </c>
      <c r="T228" s="168" t="s">
        <v>21</v>
      </c>
      <c r="U228" s="168" t="s">
        <v>21</v>
      </c>
      <c r="V228" s="168" t="s">
        <v>2466</v>
      </c>
      <c r="W228" s="168" t="s">
        <v>21</v>
      </c>
      <c r="X228" s="168" t="s">
        <v>21</v>
      </c>
      <c r="Y228" s="168" t="s">
        <v>21</v>
      </c>
      <c r="Z228" s="168" t="s">
        <v>21</v>
      </c>
      <c r="AA228" s="168" t="s">
        <v>2518</v>
      </c>
      <c r="AB228" s="168" t="s">
        <v>2519</v>
      </c>
      <c r="AC228" s="168" t="s">
        <v>2793</v>
      </c>
      <c r="AD228" s="169">
        <v>72621.461867791062</v>
      </c>
      <c r="AE228" s="168" t="s">
        <v>813</v>
      </c>
      <c r="AF228" s="169">
        <v>5830.1032863849832</v>
      </c>
      <c r="AG228" s="169">
        <v>-36114.593641197913</v>
      </c>
      <c r="AH228" s="169">
        <v>-20031.541859389461</v>
      </c>
      <c r="AI228" s="168" t="s">
        <v>21</v>
      </c>
      <c r="AJ228"/>
    </row>
    <row r="229" spans="1:36" x14ac:dyDescent="0.25">
      <c r="A229" s="179" t="b">
        <f>IF(E229&lt;&gt;1,"",NOT(ISNA(VLOOKUP(P229,Mapping!$P:$P,1,FALSE))))</f>
        <v>0</v>
      </c>
      <c r="B229" s="180" t="str">
        <f t="shared" si="3"/>
        <v/>
      </c>
      <c r="E229" s="167">
        <v>1</v>
      </c>
      <c r="F229" s="170" t="s">
        <v>2517</v>
      </c>
      <c r="G229" s="169">
        <v>1439623.5</v>
      </c>
      <c r="H229" s="168" t="s">
        <v>1266</v>
      </c>
      <c r="I229" s="168" t="s">
        <v>4</v>
      </c>
      <c r="J229" s="169">
        <v>1038889.30695149</v>
      </c>
      <c r="K229" s="169">
        <v>20936.019471973032</v>
      </c>
      <c r="L229" s="168" t="s">
        <v>17</v>
      </c>
      <c r="M229" s="168" t="s">
        <v>21</v>
      </c>
      <c r="N229" s="168" t="s">
        <v>1226</v>
      </c>
      <c r="O229" s="168" t="s">
        <v>21</v>
      </c>
      <c r="P229" s="168" t="s">
        <v>322</v>
      </c>
      <c r="Q229" s="168" t="s">
        <v>1262</v>
      </c>
      <c r="R229" s="168" t="s">
        <v>21</v>
      </c>
      <c r="S229" s="168" t="s">
        <v>21</v>
      </c>
      <c r="T229" s="168" t="s">
        <v>21</v>
      </c>
      <c r="U229" s="168" t="s">
        <v>21</v>
      </c>
      <c r="V229" s="168" t="s">
        <v>1262</v>
      </c>
      <c r="W229" s="168" t="s">
        <v>21</v>
      </c>
      <c r="X229" s="168" t="s">
        <v>21</v>
      </c>
      <c r="Y229" s="168" t="s">
        <v>21</v>
      </c>
      <c r="Z229" s="168" t="s">
        <v>21</v>
      </c>
      <c r="AA229" s="168" t="s">
        <v>2518</v>
      </c>
      <c r="AB229" s="168" t="s">
        <v>2519</v>
      </c>
      <c r="AC229" s="168" t="s">
        <v>10666</v>
      </c>
      <c r="AD229" s="169">
        <v>1347032.408889279</v>
      </c>
      <c r="AE229" s="168" t="s">
        <v>813</v>
      </c>
      <c r="AF229" s="169">
        <v>108140.73239436631</v>
      </c>
      <c r="AG229" s="169">
        <v>-669878.11615695886</v>
      </c>
      <c r="AH229" s="169">
        <v>-371558.70166512509</v>
      </c>
      <c r="AI229" s="168" t="s">
        <v>21</v>
      </c>
      <c r="AJ229"/>
    </row>
    <row r="230" spans="1:36" x14ac:dyDescent="0.25">
      <c r="A230" s="179" t="b">
        <f>IF(E230&lt;&gt;1,"",NOT(ISNA(VLOOKUP(P230,Mapping!$P:$P,1,FALSE))))</f>
        <v>0</v>
      </c>
      <c r="B230" s="180" t="str">
        <f t="shared" si="3"/>
        <v/>
      </c>
      <c r="E230" s="167">
        <v>1</v>
      </c>
      <c r="F230" s="170" t="s">
        <v>10667</v>
      </c>
      <c r="G230" s="169">
        <v>92288.000000000015</v>
      </c>
      <c r="H230" s="168" t="s">
        <v>1266</v>
      </c>
      <c r="I230" s="168" t="s">
        <v>4</v>
      </c>
      <c r="J230" s="169">
        <v>55831.949726113431</v>
      </c>
      <c r="K230" s="169">
        <v>30658.06317124104</v>
      </c>
      <c r="L230" s="168" t="s">
        <v>17</v>
      </c>
      <c r="M230" s="168" t="s">
        <v>21</v>
      </c>
      <c r="N230" s="168" t="s">
        <v>1226</v>
      </c>
      <c r="O230" s="168" t="s">
        <v>21</v>
      </c>
      <c r="P230" s="168" t="s">
        <v>2465</v>
      </c>
      <c r="Q230" s="168" t="s">
        <v>2466</v>
      </c>
      <c r="R230" s="168" t="s">
        <v>21</v>
      </c>
      <c r="S230" s="168" t="s">
        <v>21</v>
      </c>
      <c r="T230" s="168" t="s">
        <v>21</v>
      </c>
      <c r="U230" s="168" t="s">
        <v>21</v>
      </c>
      <c r="V230" s="168" t="s">
        <v>2466</v>
      </c>
      <c r="W230" s="168" t="s">
        <v>21</v>
      </c>
      <c r="X230" s="168" t="s">
        <v>21</v>
      </c>
      <c r="Y230" s="168" t="s">
        <v>21</v>
      </c>
      <c r="Z230" s="168" t="s">
        <v>21</v>
      </c>
      <c r="AA230" s="168" t="s">
        <v>10668</v>
      </c>
      <c r="AB230" s="168" t="s">
        <v>10669</v>
      </c>
      <c r="AC230" s="168" t="s">
        <v>3419</v>
      </c>
      <c r="AD230" s="169">
        <v>75481.655891994553</v>
      </c>
      <c r="AE230" s="168" t="s">
        <v>811</v>
      </c>
      <c r="AF230" s="169">
        <v>-52714.044962312408</v>
      </c>
      <c r="AG230" s="169">
        <v>-42942.971953356828</v>
      </c>
      <c r="AH230" s="169">
        <v>-60891.051546391762</v>
      </c>
      <c r="AI230" s="168" t="s">
        <v>21</v>
      </c>
      <c r="AJ230"/>
    </row>
    <row r="231" spans="1:36" x14ac:dyDescent="0.25">
      <c r="A231" s="179" t="b">
        <f>IF(E231&lt;&gt;1,"",NOT(ISNA(VLOOKUP(P231,Mapping!$P:$P,1,FALSE))))</f>
        <v>0</v>
      </c>
      <c r="B231" s="180" t="str">
        <f t="shared" si="3"/>
        <v/>
      </c>
      <c r="E231" s="167">
        <v>1</v>
      </c>
      <c r="F231" s="170" t="s">
        <v>10667</v>
      </c>
      <c r="G231" s="169">
        <v>192926.72</v>
      </c>
      <c r="H231" s="168" t="s">
        <v>1266</v>
      </c>
      <c r="I231" s="168" t="s">
        <v>4</v>
      </c>
      <c r="J231" s="169">
        <v>116715.8778157937</v>
      </c>
      <c r="K231" s="169">
        <v>64090.234582831108</v>
      </c>
      <c r="L231" s="168" t="s">
        <v>17</v>
      </c>
      <c r="M231" s="168" t="s">
        <v>21</v>
      </c>
      <c r="N231" s="168" t="s">
        <v>1226</v>
      </c>
      <c r="O231" s="168" t="s">
        <v>21</v>
      </c>
      <c r="P231" s="168" t="s">
        <v>322</v>
      </c>
      <c r="Q231" s="168" t="s">
        <v>1262</v>
      </c>
      <c r="R231" s="168" t="s">
        <v>21</v>
      </c>
      <c r="S231" s="168" t="s">
        <v>21</v>
      </c>
      <c r="T231" s="168" t="s">
        <v>21</v>
      </c>
      <c r="U231" s="168" t="s">
        <v>21</v>
      </c>
      <c r="V231" s="168" t="s">
        <v>1262</v>
      </c>
      <c r="W231" s="168" t="s">
        <v>21</v>
      </c>
      <c r="X231" s="168" t="s">
        <v>21</v>
      </c>
      <c r="Y231" s="168" t="s">
        <v>21</v>
      </c>
      <c r="Z231" s="168" t="s">
        <v>21</v>
      </c>
      <c r="AA231" s="168" t="s">
        <v>10668</v>
      </c>
      <c r="AB231" s="168" t="s">
        <v>10669</v>
      </c>
      <c r="AC231" s="168" t="s">
        <v>10670</v>
      </c>
      <c r="AD231" s="169">
        <v>157793.30239479869</v>
      </c>
      <c r="AE231" s="168" t="s">
        <v>811</v>
      </c>
      <c r="AF231" s="169">
        <v>-110197.9433134476</v>
      </c>
      <c r="AG231" s="169">
        <v>-89771.65748540574</v>
      </c>
      <c r="AH231" s="169">
        <v>-127291.8564948454</v>
      </c>
      <c r="AI231" s="168" t="s">
        <v>21</v>
      </c>
      <c r="AJ231"/>
    </row>
    <row r="232" spans="1:36" x14ac:dyDescent="0.25">
      <c r="A232" s="179" t="b">
        <f>IF(E232&lt;&gt;1,"",NOT(ISNA(VLOOKUP(P232,Mapping!$P:$P,1,FALSE))))</f>
        <v>0</v>
      </c>
      <c r="B232" s="180" t="str">
        <f t="shared" si="3"/>
        <v/>
      </c>
      <c r="E232" s="167">
        <v>1</v>
      </c>
      <c r="F232" s="170" t="s">
        <v>268</v>
      </c>
      <c r="G232" s="169">
        <v>1368357.88</v>
      </c>
      <c r="H232" s="168" t="s">
        <v>1266</v>
      </c>
      <c r="I232" s="168" t="s">
        <v>4</v>
      </c>
      <c r="J232" s="169">
        <v>294763.00630033453</v>
      </c>
      <c r="K232" s="169">
        <v>165060.93923982291</v>
      </c>
      <c r="L232" s="168" t="s">
        <v>17</v>
      </c>
      <c r="M232" s="168" t="s">
        <v>21</v>
      </c>
      <c r="N232" s="168" t="s">
        <v>1226</v>
      </c>
      <c r="O232" s="168" t="s">
        <v>21</v>
      </c>
      <c r="P232" s="168" t="s">
        <v>2465</v>
      </c>
      <c r="Q232" s="168" t="s">
        <v>2466</v>
      </c>
      <c r="R232" s="168" t="s">
        <v>21</v>
      </c>
      <c r="S232" s="168" t="s">
        <v>21</v>
      </c>
      <c r="T232" s="168" t="s">
        <v>21</v>
      </c>
      <c r="U232" s="168" t="s">
        <v>21</v>
      </c>
      <c r="V232" s="168" t="s">
        <v>2466</v>
      </c>
      <c r="W232" s="168" t="s">
        <v>21</v>
      </c>
      <c r="X232" s="168" t="s">
        <v>21</v>
      </c>
      <c r="Y232" s="168" t="s">
        <v>21</v>
      </c>
      <c r="Z232" s="168" t="s">
        <v>21</v>
      </c>
      <c r="AA232" s="168" t="s">
        <v>1309</v>
      </c>
      <c r="AB232" s="168" t="s">
        <v>851</v>
      </c>
      <c r="AC232" s="168" t="s">
        <v>10671</v>
      </c>
      <c r="AD232" s="169">
        <v>449282.98739854328</v>
      </c>
      <c r="AE232" s="168" t="s">
        <v>816</v>
      </c>
      <c r="AF232" s="169">
        <v>-276268.97663503018</v>
      </c>
      <c r="AG232" s="169">
        <v>-1023636.952538462</v>
      </c>
      <c r="AH232" s="169">
        <v>-418618.62061713339</v>
      </c>
      <c r="AI232" s="168" t="s">
        <v>21</v>
      </c>
      <c r="AJ232"/>
    </row>
    <row r="233" spans="1:36" x14ac:dyDescent="0.25">
      <c r="A233" s="179" t="b">
        <f>IF(E233&lt;&gt;1,"",NOT(ISNA(VLOOKUP(P233,Mapping!$P:$P,1,FALSE))))</f>
        <v>0</v>
      </c>
      <c r="B233" s="180" t="str">
        <f t="shared" si="3"/>
        <v/>
      </c>
      <c r="E233" s="167">
        <v>1</v>
      </c>
      <c r="F233" s="170" t="s">
        <v>268</v>
      </c>
      <c r="G233" s="169">
        <v>4266056.92</v>
      </c>
      <c r="H233" s="168" t="s">
        <v>1266</v>
      </c>
      <c r="I233" s="168" t="s">
        <v>4</v>
      </c>
      <c r="J233" s="169">
        <v>918967.01964222139</v>
      </c>
      <c r="K233" s="169">
        <v>514601.75174768269</v>
      </c>
      <c r="L233" s="168" t="s">
        <v>17</v>
      </c>
      <c r="M233" s="168" t="s">
        <v>21</v>
      </c>
      <c r="N233" s="168" t="s">
        <v>1226</v>
      </c>
      <c r="O233" s="168" t="s">
        <v>21</v>
      </c>
      <c r="P233" s="168" t="s">
        <v>322</v>
      </c>
      <c r="Q233" s="168" t="s">
        <v>1262</v>
      </c>
      <c r="R233" s="168" t="s">
        <v>21</v>
      </c>
      <c r="S233" s="168" t="s">
        <v>21</v>
      </c>
      <c r="T233" s="168" t="s">
        <v>21</v>
      </c>
      <c r="U233" s="168" t="s">
        <v>21</v>
      </c>
      <c r="V233" s="168" t="s">
        <v>1262</v>
      </c>
      <c r="W233" s="168" t="s">
        <v>21</v>
      </c>
      <c r="X233" s="168" t="s">
        <v>21</v>
      </c>
      <c r="Y233" s="168" t="s">
        <v>21</v>
      </c>
      <c r="Z233" s="168" t="s">
        <v>21</v>
      </c>
      <c r="AA233" s="168" t="s">
        <v>1309</v>
      </c>
      <c r="AB233" s="168" t="s">
        <v>851</v>
      </c>
      <c r="AC233" s="168" t="s">
        <v>2788</v>
      </c>
      <c r="AD233" s="169">
        <v>1400705.784242512</v>
      </c>
      <c r="AE233" s="168" t="s">
        <v>816</v>
      </c>
      <c r="AF233" s="169">
        <v>-861309.16245038807</v>
      </c>
      <c r="AG233" s="169">
        <v>-3191338.734384615</v>
      </c>
      <c r="AH233" s="169">
        <v>-1305105.1113357679</v>
      </c>
      <c r="AI233" s="168" t="s">
        <v>21</v>
      </c>
      <c r="AJ233"/>
    </row>
    <row r="234" spans="1:36" x14ac:dyDescent="0.25">
      <c r="A234" s="179" t="b">
        <f>IF(E234&lt;&gt;1,"",NOT(ISNA(VLOOKUP(P234,Mapping!$P:$P,1,FALSE))))</f>
        <v>0</v>
      </c>
      <c r="B234" s="180" t="str">
        <f t="shared" si="3"/>
        <v/>
      </c>
      <c r="E234" s="167">
        <v>1</v>
      </c>
      <c r="F234" s="170" t="s">
        <v>268</v>
      </c>
      <c r="G234" s="169">
        <v>8204310.1000000006</v>
      </c>
      <c r="H234" s="168" t="s">
        <v>1266</v>
      </c>
      <c r="I234" s="168" t="s">
        <v>4</v>
      </c>
      <c r="J234" s="169">
        <v>1767320.629378191</v>
      </c>
      <c r="K234" s="169">
        <v>989661.51378524047</v>
      </c>
      <c r="L234" s="168" t="s">
        <v>17</v>
      </c>
      <c r="M234" s="168" t="s">
        <v>21</v>
      </c>
      <c r="N234" s="168" t="s">
        <v>1226</v>
      </c>
      <c r="O234" s="168" t="s">
        <v>21</v>
      </c>
      <c r="P234" s="168" t="s">
        <v>253</v>
      </c>
      <c r="Q234" s="168" t="s">
        <v>1265</v>
      </c>
      <c r="R234" s="168" t="s">
        <v>21</v>
      </c>
      <c r="S234" s="168" t="s">
        <v>21</v>
      </c>
      <c r="T234" s="168" t="s">
        <v>21</v>
      </c>
      <c r="U234" s="168" t="s">
        <v>21</v>
      </c>
      <c r="V234" s="168" t="s">
        <v>1265</v>
      </c>
      <c r="W234" s="168" t="s">
        <v>21</v>
      </c>
      <c r="X234" s="168" t="s">
        <v>21</v>
      </c>
      <c r="Y234" s="168" t="s">
        <v>21</v>
      </c>
      <c r="Z234" s="168" t="s">
        <v>21</v>
      </c>
      <c r="AA234" s="168" t="s">
        <v>1309</v>
      </c>
      <c r="AB234" s="168" t="s">
        <v>851</v>
      </c>
      <c r="AC234" s="168" t="s">
        <v>10672</v>
      </c>
      <c r="AD234" s="169">
        <v>2693781.3602330629</v>
      </c>
      <c r="AE234" s="168" t="s">
        <v>816</v>
      </c>
      <c r="AF234" s="169">
        <v>-1656435.3437446081</v>
      </c>
      <c r="AG234" s="169">
        <v>-6137455.0555769233</v>
      </c>
      <c r="AH234" s="169">
        <v>-2509925.968473406</v>
      </c>
      <c r="AI234" s="168" t="s">
        <v>21</v>
      </c>
      <c r="AJ234"/>
    </row>
    <row r="235" spans="1:36" x14ac:dyDescent="0.25">
      <c r="A235" s="179" t="b">
        <f>IF(E235&lt;&gt;1,"",NOT(ISNA(VLOOKUP(P235,Mapping!$P:$P,1,FALSE))))</f>
        <v>0</v>
      </c>
      <c r="B235" s="180" t="str">
        <f t="shared" si="3"/>
        <v/>
      </c>
      <c r="E235" s="167">
        <v>1</v>
      </c>
      <c r="F235" s="170" t="s">
        <v>1043</v>
      </c>
      <c r="G235" s="169">
        <v>190017.36</v>
      </c>
      <c r="H235" s="168" t="s">
        <v>1266</v>
      </c>
      <c r="I235" s="168" t="s">
        <v>4</v>
      </c>
      <c r="J235" s="169">
        <v>67848.489155598043</v>
      </c>
      <c r="K235" s="169">
        <v>40464.500868251613</v>
      </c>
      <c r="L235" s="168" t="s">
        <v>17</v>
      </c>
      <c r="M235" s="168" t="s">
        <v>21</v>
      </c>
      <c r="N235" s="168" t="s">
        <v>1226</v>
      </c>
      <c r="O235" s="168" t="s">
        <v>21</v>
      </c>
      <c r="P235" s="168" t="s">
        <v>2465</v>
      </c>
      <c r="Q235" s="168" t="s">
        <v>2466</v>
      </c>
      <c r="R235" s="168" t="s">
        <v>21</v>
      </c>
      <c r="S235" s="168" t="s">
        <v>21</v>
      </c>
      <c r="T235" s="168" t="s">
        <v>21</v>
      </c>
      <c r="U235" s="168" t="s">
        <v>21</v>
      </c>
      <c r="V235" s="168" t="s">
        <v>2466</v>
      </c>
      <c r="W235" s="168" t="s">
        <v>21</v>
      </c>
      <c r="X235" s="168" t="s">
        <v>21</v>
      </c>
      <c r="Y235" s="168" t="s">
        <v>21</v>
      </c>
      <c r="Z235" s="168" t="s">
        <v>21</v>
      </c>
      <c r="AA235" s="168" t="s">
        <v>1310</v>
      </c>
      <c r="AB235" s="168" t="s">
        <v>852</v>
      </c>
      <c r="AC235" s="168" t="s">
        <v>10673</v>
      </c>
      <c r="AD235" s="169">
        <v>113632.9151148252</v>
      </c>
      <c r="AE235" s="168" t="s">
        <v>808</v>
      </c>
      <c r="AF235" s="169">
        <v>-79154.03202007529</v>
      </c>
      <c r="AG235" s="169">
        <v>-88417.88922862029</v>
      </c>
      <c r="AH235" s="169">
        <v>-90510.421119081773</v>
      </c>
      <c r="AI235" s="168" t="s">
        <v>21</v>
      </c>
      <c r="AJ235"/>
    </row>
    <row r="236" spans="1:36" x14ac:dyDescent="0.25">
      <c r="A236" s="179" t="b">
        <f>IF(E236&lt;&gt;1,"",NOT(ISNA(VLOOKUP(P236,Mapping!$P:$P,1,FALSE))))</f>
        <v>0</v>
      </c>
      <c r="B236" s="180" t="str">
        <f t="shared" si="3"/>
        <v/>
      </c>
      <c r="E236" s="167">
        <v>1</v>
      </c>
      <c r="F236" s="170" t="s">
        <v>1043</v>
      </c>
      <c r="G236" s="169">
        <v>2026851.84</v>
      </c>
      <c r="H236" s="168" t="s">
        <v>1266</v>
      </c>
      <c r="I236" s="168" t="s">
        <v>4</v>
      </c>
      <c r="J236" s="169">
        <v>723717.21765971568</v>
      </c>
      <c r="K236" s="169">
        <v>431621.3425946834</v>
      </c>
      <c r="L236" s="168" t="s">
        <v>17</v>
      </c>
      <c r="M236" s="168" t="s">
        <v>21</v>
      </c>
      <c r="N236" s="168" t="s">
        <v>1226</v>
      </c>
      <c r="O236" s="168" t="s">
        <v>21</v>
      </c>
      <c r="P236" s="168" t="s">
        <v>322</v>
      </c>
      <c r="Q236" s="168" t="s">
        <v>1262</v>
      </c>
      <c r="R236" s="168" t="s">
        <v>21</v>
      </c>
      <c r="S236" s="168" t="s">
        <v>21</v>
      </c>
      <c r="T236" s="168" t="s">
        <v>21</v>
      </c>
      <c r="U236" s="168" t="s">
        <v>21</v>
      </c>
      <c r="V236" s="168" t="s">
        <v>1262</v>
      </c>
      <c r="W236" s="168" t="s">
        <v>21</v>
      </c>
      <c r="X236" s="168" t="s">
        <v>21</v>
      </c>
      <c r="Y236" s="168" t="s">
        <v>21</v>
      </c>
      <c r="Z236" s="168" t="s">
        <v>21</v>
      </c>
      <c r="AA236" s="168" t="s">
        <v>1310</v>
      </c>
      <c r="AB236" s="168" t="s">
        <v>852</v>
      </c>
      <c r="AC236" s="168" t="s">
        <v>10674</v>
      </c>
      <c r="AD236" s="169">
        <v>1212084.427891471</v>
      </c>
      <c r="AE236" s="168" t="s">
        <v>808</v>
      </c>
      <c r="AF236" s="169">
        <v>-844309.6748808031</v>
      </c>
      <c r="AG236" s="169">
        <v>-943124.15177194984</v>
      </c>
      <c r="AH236" s="169">
        <v>-965444.49193687225</v>
      </c>
      <c r="AI236" s="168" t="s">
        <v>21</v>
      </c>
      <c r="AJ236"/>
    </row>
    <row r="237" spans="1:36" x14ac:dyDescent="0.25">
      <c r="A237" s="179" t="b">
        <f>IF(E237&lt;&gt;1,"",NOT(ISNA(VLOOKUP(P237,Mapping!$P:$P,1,FALSE))))</f>
        <v>0</v>
      </c>
      <c r="B237" s="180" t="str">
        <f t="shared" si="3"/>
        <v/>
      </c>
      <c r="E237" s="167">
        <v>1</v>
      </c>
      <c r="F237" s="170" t="s">
        <v>1197</v>
      </c>
      <c r="G237" s="169">
        <v>164197.53</v>
      </c>
      <c r="H237" s="168" t="s">
        <v>1266</v>
      </c>
      <c r="I237" s="168" t="s">
        <v>4</v>
      </c>
      <c r="J237" s="169">
        <v>39266.049941889767</v>
      </c>
      <c r="K237" s="169">
        <v>31085.330354498121</v>
      </c>
      <c r="L237" s="168" t="s">
        <v>17</v>
      </c>
      <c r="M237" s="168" t="s">
        <v>21</v>
      </c>
      <c r="N237" s="168" t="s">
        <v>1226</v>
      </c>
      <c r="O237" s="168" t="s">
        <v>21</v>
      </c>
      <c r="P237" s="168" t="s">
        <v>2465</v>
      </c>
      <c r="Q237" s="168" t="s">
        <v>2466</v>
      </c>
      <c r="R237" s="168" t="s">
        <v>21</v>
      </c>
      <c r="S237" s="168" t="s">
        <v>21</v>
      </c>
      <c r="T237" s="168" t="s">
        <v>21</v>
      </c>
      <c r="U237" s="168" t="s">
        <v>21</v>
      </c>
      <c r="V237" s="168" t="s">
        <v>2466</v>
      </c>
      <c r="W237" s="168" t="s">
        <v>21</v>
      </c>
      <c r="X237" s="168" t="s">
        <v>21</v>
      </c>
      <c r="Y237" s="168" t="s">
        <v>21</v>
      </c>
      <c r="Z237" s="168" t="s">
        <v>21</v>
      </c>
      <c r="AA237" s="168" t="s">
        <v>2520</v>
      </c>
      <c r="AB237" s="168" t="s">
        <v>1199</v>
      </c>
      <c r="AC237" s="168" t="s">
        <v>10675</v>
      </c>
      <c r="AD237" s="169">
        <v>66432.321504749372</v>
      </c>
      <c r="AE237" s="168" t="s">
        <v>819</v>
      </c>
      <c r="AF237" s="169">
        <v>-73936.344505384288</v>
      </c>
      <c r="AG237" s="169">
        <v>-76403.540282598697</v>
      </c>
      <c r="AH237" s="169">
        <v>-45425.767408906853</v>
      </c>
      <c r="AI237" s="168" t="s">
        <v>21</v>
      </c>
      <c r="AJ237"/>
    </row>
    <row r="238" spans="1:36" x14ac:dyDescent="0.25">
      <c r="A238" s="179" t="b">
        <f>IF(E238&lt;&gt;1,"",NOT(ISNA(VLOOKUP(P238,Mapping!$P:$P,1,FALSE))))</f>
        <v>0</v>
      </c>
      <c r="B238" s="180" t="str">
        <f t="shared" si="3"/>
        <v/>
      </c>
      <c r="E238" s="167">
        <v>1</v>
      </c>
      <c r="F238" s="170" t="s">
        <v>1197</v>
      </c>
      <c r="G238" s="169">
        <v>615902.77</v>
      </c>
      <c r="H238" s="168" t="s">
        <v>1266</v>
      </c>
      <c r="I238" s="168" t="s">
        <v>4</v>
      </c>
      <c r="J238" s="169">
        <v>147286.43558869729</v>
      </c>
      <c r="K238" s="169">
        <v>116600.6642834425</v>
      </c>
      <c r="L238" s="168" t="s">
        <v>17</v>
      </c>
      <c r="M238" s="168" t="s">
        <v>21</v>
      </c>
      <c r="N238" s="168" t="s">
        <v>1226</v>
      </c>
      <c r="O238" s="168" t="s">
        <v>21</v>
      </c>
      <c r="P238" s="168" t="s">
        <v>322</v>
      </c>
      <c r="Q238" s="168" t="s">
        <v>1262</v>
      </c>
      <c r="R238" s="168" t="s">
        <v>21</v>
      </c>
      <c r="S238" s="168" t="s">
        <v>21</v>
      </c>
      <c r="T238" s="168" t="s">
        <v>21</v>
      </c>
      <c r="U238" s="168" t="s">
        <v>21</v>
      </c>
      <c r="V238" s="168" t="s">
        <v>1262</v>
      </c>
      <c r="W238" s="168" t="s">
        <v>21</v>
      </c>
      <c r="X238" s="168" t="s">
        <v>21</v>
      </c>
      <c r="Y238" s="168" t="s">
        <v>21</v>
      </c>
      <c r="Z238" s="168" t="s">
        <v>21</v>
      </c>
      <c r="AA238" s="168" t="s">
        <v>2520</v>
      </c>
      <c r="AB238" s="168" t="s">
        <v>1199</v>
      </c>
      <c r="AC238" s="168" t="s">
        <v>10676</v>
      </c>
      <c r="AD238" s="169">
        <v>249186.76201953579</v>
      </c>
      <c r="AE238" s="168" t="s">
        <v>819</v>
      </c>
      <c r="AF238" s="169">
        <v>-277334.25335046428</v>
      </c>
      <c r="AG238" s="169">
        <v>-286588.67217953358</v>
      </c>
      <c r="AH238" s="169">
        <v>-170391.454588394</v>
      </c>
      <c r="AI238" s="168" t="s">
        <v>21</v>
      </c>
      <c r="AJ238"/>
    </row>
    <row r="239" spans="1:36" x14ac:dyDescent="0.25">
      <c r="A239" s="179" t="b">
        <f>IF(E239&lt;&gt;1,"",NOT(ISNA(VLOOKUP(P239,Mapping!$P:$P,1,FALSE))))</f>
        <v>0</v>
      </c>
      <c r="B239" s="180" t="str">
        <f t="shared" si="3"/>
        <v/>
      </c>
      <c r="E239" s="167">
        <v>1</v>
      </c>
      <c r="F239" s="170" t="s">
        <v>1005</v>
      </c>
      <c r="G239" s="169">
        <v>127254.39999999999</v>
      </c>
      <c r="H239" s="168" t="s">
        <v>1266</v>
      </c>
      <c r="I239" s="168" t="s">
        <v>4</v>
      </c>
      <c r="J239" s="169">
        <v>45873.313831854401</v>
      </c>
      <c r="K239" s="169">
        <v>31715.545142093379</v>
      </c>
      <c r="L239" s="168" t="s">
        <v>17</v>
      </c>
      <c r="M239" s="168" t="s">
        <v>21</v>
      </c>
      <c r="N239" s="168" t="s">
        <v>1226</v>
      </c>
      <c r="O239" s="168" t="s">
        <v>21</v>
      </c>
      <c r="P239" s="168" t="s">
        <v>2465</v>
      </c>
      <c r="Q239" s="168" t="s">
        <v>2466</v>
      </c>
      <c r="R239" s="168" t="s">
        <v>21</v>
      </c>
      <c r="S239" s="168" t="s">
        <v>21</v>
      </c>
      <c r="T239" s="168" t="s">
        <v>21</v>
      </c>
      <c r="U239" s="168" t="s">
        <v>21</v>
      </c>
      <c r="V239" s="168" t="s">
        <v>2466</v>
      </c>
      <c r="W239" s="168" t="s">
        <v>21</v>
      </c>
      <c r="X239" s="168" t="s">
        <v>21</v>
      </c>
      <c r="Y239" s="168" t="s">
        <v>21</v>
      </c>
      <c r="Z239" s="168" t="s">
        <v>21</v>
      </c>
      <c r="AA239" s="168" t="s">
        <v>1311</v>
      </c>
      <c r="AB239" s="168" t="s">
        <v>1008</v>
      </c>
      <c r="AC239" s="168" t="s">
        <v>10677</v>
      </c>
      <c r="AD239" s="169">
        <v>78928.940229403961</v>
      </c>
      <c r="AE239" s="168" t="s">
        <v>809</v>
      </c>
      <c r="AF239" s="169">
        <v>-61191.578150537644</v>
      </c>
      <c r="AG239" s="169">
        <v>12404.94743703703</v>
      </c>
      <c r="AH239" s="169">
        <v>-68311.726860841416</v>
      </c>
      <c r="AI239" s="168" t="s">
        <v>21</v>
      </c>
      <c r="AJ239"/>
    </row>
    <row r="240" spans="1:36" x14ac:dyDescent="0.25">
      <c r="A240" s="179" t="b">
        <f>IF(E240&lt;&gt;1,"",NOT(ISNA(VLOOKUP(P240,Mapping!$P:$P,1,FALSE))))</f>
        <v>0</v>
      </c>
      <c r="B240" s="180" t="str">
        <f t="shared" si="3"/>
        <v/>
      </c>
      <c r="E240" s="167">
        <v>1</v>
      </c>
      <c r="F240" s="170" t="s">
        <v>2521</v>
      </c>
      <c r="G240" s="169">
        <v>90508.319999999992</v>
      </c>
      <c r="H240" s="168" t="s">
        <v>1266</v>
      </c>
      <c r="I240" s="168" t="s">
        <v>4</v>
      </c>
      <c r="J240" s="169">
        <v>24223.380274138879</v>
      </c>
      <c r="K240" s="169">
        <v>9752.0194178101465</v>
      </c>
      <c r="L240" s="168" t="s">
        <v>17</v>
      </c>
      <c r="M240" s="168" t="s">
        <v>21</v>
      </c>
      <c r="N240" s="168" t="s">
        <v>1226</v>
      </c>
      <c r="O240" s="168" t="s">
        <v>21</v>
      </c>
      <c r="P240" s="168" t="s">
        <v>2465</v>
      </c>
      <c r="Q240" s="168" t="s">
        <v>2466</v>
      </c>
      <c r="R240" s="168" t="s">
        <v>21</v>
      </c>
      <c r="S240" s="168" t="s">
        <v>21</v>
      </c>
      <c r="T240" s="168" t="s">
        <v>21</v>
      </c>
      <c r="U240" s="168" t="s">
        <v>21</v>
      </c>
      <c r="V240" s="168" t="s">
        <v>2466</v>
      </c>
      <c r="W240" s="168" t="s">
        <v>21</v>
      </c>
      <c r="X240" s="168" t="s">
        <v>21</v>
      </c>
      <c r="Y240" s="168" t="s">
        <v>21</v>
      </c>
      <c r="Z240" s="168" t="s">
        <v>21</v>
      </c>
      <c r="AA240" s="168" t="s">
        <v>2522</v>
      </c>
      <c r="AB240" s="168" t="s">
        <v>2523</v>
      </c>
      <c r="AC240" s="168" t="s">
        <v>9101</v>
      </c>
      <c r="AD240" s="169">
        <v>46277.706752953767</v>
      </c>
      <c r="AE240" s="168" t="s">
        <v>810</v>
      </c>
      <c r="AF240" s="169">
        <v>-27563.897454545451</v>
      </c>
      <c r="AG240" s="169">
        <v>-55813.464</v>
      </c>
      <c r="AH240" s="169">
        <v>-15938.67704222756</v>
      </c>
      <c r="AI240" s="168" t="s">
        <v>21</v>
      </c>
      <c r="AJ240"/>
    </row>
    <row r="241" spans="1:36" x14ac:dyDescent="0.25">
      <c r="A241" s="179" t="b">
        <f>IF(E241&lt;&gt;1,"",NOT(ISNA(VLOOKUP(P241,Mapping!$P:$P,1,FALSE))))</f>
        <v>0</v>
      </c>
      <c r="B241" s="180" t="str">
        <f t="shared" si="3"/>
        <v/>
      </c>
      <c r="E241" s="167">
        <v>1</v>
      </c>
      <c r="F241" s="170" t="s">
        <v>2521</v>
      </c>
      <c r="G241" s="169">
        <v>1611929.76</v>
      </c>
      <c r="H241" s="168" t="s">
        <v>1266</v>
      </c>
      <c r="I241" s="168" t="s">
        <v>4</v>
      </c>
      <c r="J241" s="169">
        <v>431412.13483668101</v>
      </c>
      <c r="K241" s="169">
        <v>173680.94247762041</v>
      </c>
      <c r="L241" s="168" t="s">
        <v>17</v>
      </c>
      <c r="M241" s="168" t="s">
        <v>21</v>
      </c>
      <c r="N241" s="168" t="s">
        <v>1226</v>
      </c>
      <c r="O241" s="168" t="s">
        <v>21</v>
      </c>
      <c r="P241" s="168" t="s">
        <v>322</v>
      </c>
      <c r="Q241" s="168" t="s">
        <v>1262</v>
      </c>
      <c r="R241" s="168" t="s">
        <v>21</v>
      </c>
      <c r="S241" s="168" t="s">
        <v>21</v>
      </c>
      <c r="T241" s="168" t="s">
        <v>21</v>
      </c>
      <c r="U241" s="168" t="s">
        <v>21</v>
      </c>
      <c r="V241" s="168" t="s">
        <v>1262</v>
      </c>
      <c r="W241" s="168" t="s">
        <v>21</v>
      </c>
      <c r="X241" s="168" t="s">
        <v>21</v>
      </c>
      <c r="Y241" s="168" t="s">
        <v>21</v>
      </c>
      <c r="Z241" s="168" t="s">
        <v>21</v>
      </c>
      <c r="AA241" s="168" t="s">
        <v>2522</v>
      </c>
      <c r="AB241" s="168" t="s">
        <v>2523</v>
      </c>
      <c r="AC241" s="168" t="s">
        <v>10678</v>
      </c>
      <c r="AD241" s="169">
        <v>824193.98282543814</v>
      </c>
      <c r="AE241" s="168" t="s">
        <v>810</v>
      </c>
      <c r="AF241" s="169">
        <v>-490905.88145454548</v>
      </c>
      <c r="AG241" s="169">
        <v>-994023.35200000007</v>
      </c>
      <c r="AH241" s="169">
        <v>-283863.7139590634</v>
      </c>
      <c r="AI241" s="168" t="s">
        <v>21</v>
      </c>
      <c r="AJ241"/>
    </row>
    <row r="242" spans="1:36" x14ac:dyDescent="0.25">
      <c r="A242" s="179" t="b">
        <f>IF(E242&lt;&gt;1,"",NOT(ISNA(VLOOKUP(P242,Mapping!$P:$P,1,FALSE))))</f>
        <v>0</v>
      </c>
      <c r="B242" s="180" t="str">
        <f t="shared" si="3"/>
        <v/>
      </c>
      <c r="E242" s="167">
        <v>1</v>
      </c>
      <c r="F242" s="170" t="s">
        <v>1312</v>
      </c>
      <c r="G242" s="169">
        <v>374957.07</v>
      </c>
      <c r="H242" s="168" t="s">
        <v>1266</v>
      </c>
      <c r="I242" s="168" t="s">
        <v>4</v>
      </c>
      <c r="J242" s="169">
        <v>159144.5451882956</v>
      </c>
      <c r="K242" s="169">
        <v>101779.4007378278</v>
      </c>
      <c r="L242" s="168" t="s">
        <v>17</v>
      </c>
      <c r="M242" s="168" t="s">
        <v>21</v>
      </c>
      <c r="N242" s="168" t="s">
        <v>1226</v>
      </c>
      <c r="O242" s="168" t="s">
        <v>21</v>
      </c>
      <c r="P242" s="168" t="s">
        <v>2465</v>
      </c>
      <c r="Q242" s="168" t="s">
        <v>2466</v>
      </c>
      <c r="R242" s="168" t="s">
        <v>21</v>
      </c>
      <c r="S242" s="168" t="s">
        <v>21</v>
      </c>
      <c r="T242" s="168" t="s">
        <v>21</v>
      </c>
      <c r="U242" s="168" t="s">
        <v>21</v>
      </c>
      <c r="V242" s="168" t="s">
        <v>2466</v>
      </c>
      <c r="W242" s="168" t="s">
        <v>21</v>
      </c>
      <c r="X242" s="168" t="s">
        <v>21</v>
      </c>
      <c r="Y242" s="168" t="s">
        <v>21</v>
      </c>
      <c r="Z242" s="168" t="s">
        <v>21</v>
      </c>
      <c r="AA242" s="168" t="s">
        <v>1313</v>
      </c>
      <c r="AB242" s="168" t="s">
        <v>853</v>
      </c>
      <c r="AC242" s="168" t="s">
        <v>10679</v>
      </c>
      <c r="AD242" s="169">
        <v>237782.48600181771</v>
      </c>
      <c r="AE242" s="168" t="s">
        <v>819</v>
      </c>
      <c r="AF242" s="169">
        <v>-143340.73133142851</v>
      </c>
      <c r="AG242" s="169">
        <v>-10415.47416666668</v>
      </c>
      <c r="AH242" s="169">
        <v>-208860.17439247589</v>
      </c>
      <c r="AI242" s="168" t="s">
        <v>21</v>
      </c>
      <c r="AJ242"/>
    </row>
    <row r="243" spans="1:36" x14ac:dyDescent="0.25">
      <c r="A243" s="179" t="b">
        <f>IF(E243&lt;&gt;1,"",NOT(ISNA(VLOOKUP(P243,Mapping!$P:$P,1,FALSE))))</f>
        <v>0</v>
      </c>
      <c r="B243" s="180" t="str">
        <f t="shared" si="3"/>
        <v/>
      </c>
      <c r="E243" s="167">
        <v>1</v>
      </c>
      <c r="F243" s="170" t="s">
        <v>1312</v>
      </c>
      <c r="G243" s="169">
        <v>4051400</v>
      </c>
      <c r="H243" s="168" t="s">
        <v>1266</v>
      </c>
      <c r="I243" s="168" t="s">
        <v>4</v>
      </c>
      <c r="J243" s="169">
        <v>1719552.081991313</v>
      </c>
      <c r="K243" s="169">
        <v>1099723.400732876</v>
      </c>
      <c r="L243" s="168" t="s">
        <v>17</v>
      </c>
      <c r="M243" s="168" t="s">
        <v>21</v>
      </c>
      <c r="N243" s="168" t="s">
        <v>1226</v>
      </c>
      <c r="O243" s="168" t="s">
        <v>21</v>
      </c>
      <c r="P243" s="168" t="s">
        <v>311</v>
      </c>
      <c r="Q243" s="168" t="s">
        <v>1261</v>
      </c>
      <c r="R243" s="168" t="s">
        <v>21</v>
      </c>
      <c r="S243" s="168" t="s">
        <v>21</v>
      </c>
      <c r="T243" s="168" t="s">
        <v>21</v>
      </c>
      <c r="U243" s="168" t="s">
        <v>21</v>
      </c>
      <c r="V243" s="168" t="s">
        <v>1261</v>
      </c>
      <c r="W243" s="168" t="s">
        <v>21</v>
      </c>
      <c r="X243" s="168" t="s">
        <v>21</v>
      </c>
      <c r="Y243" s="168" t="s">
        <v>21</v>
      </c>
      <c r="Z243" s="168" t="s">
        <v>21</v>
      </c>
      <c r="AA243" s="168" t="s">
        <v>1313</v>
      </c>
      <c r="AB243" s="168" t="s">
        <v>853</v>
      </c>
      <c r="AC243" s="168" t="s">
        <v>2781</v>
      </c>
      <c r="AD243" s="169">
        <v>2569232.6958597149</v>
      </c>
      <c r="AE243" s="168" t="s">
        <v>819</v>
      </c>
      <c r="AF243" s="169">
        <v>-1548792.342857142</v>
      </c>
      <c r="AG243" s="169">
        <v>-112538.88888888901</v>
      </c>
      <c r="AH243" s="169">
        <v>-2256727.978308761</v>
      </c>
      <c r="AI243" s="168" t="s">
        <v>21</v>
      </c>
      <c r="AJ243"/>
    </row>
    <row r="244" spans="1:36" x14ac:dyDescent="0.25">
      <c r="A244" s="179" t="b">
        <f>IF(E244&lt;&gt;1,"",NOT(ISNA(VLOOKUP(P244,Mapping!$P:$P,1,FALSE))))</f>
        <v>0</v>
      </c>
      <c r="B244" s="180" t="str">
        <f t="shared" si="3"/>
        <v/>
      </c>
      <c r="E244" s="167">
        <v>1</v>
      </c>
      <c r="F244" s="170" t="s">
        <v>1312</v>
      </c>
      <c r="G244" s="169">
        <v>5791273.7300000004</v>
      </c>
      <c r="H244" s="168" t="s">
        <v>1266</v>
      </c>
      <c r="I244" s="168" t="s">
        <v>4</v>
      </c>
      <c r="J244" s="169">
        <v>2458013.7236024798</v>
      </c>
      <c r="K244" s="169">
        <v>1571999.615177609</v>
      </c>
      <c r="L244" s="168" t="s">
        <v>17</v>
      </c>
      <c r="M244" s="168" t="s">
        <v>21</v>
      </c>
      <c r="N244" s="168" t="s">
        <v>1226</v>
      </c>
      <c r="O244" s="168" t="s">
        <v>21</v>
      </c>
      <c r="P244" s="168" t="s">
        <v>253</v>
      </c>
      <c r="Q244" s="168" t="s">
        <v>1265</v>
      </c>
      <c r="R244" s="168" t="s">
        <v>21</v>
      </c>
      <c r="S244" s="168" t="s">
        <v>21</v>
      </c>
      <c r="T244" s="168" t="s">
        <v>21</v>
      </c>
      <c r="U244" s="168" t="s">
        <v>21</v>
      </c>
      <c r="V244" s="168" t="s">
        <v>1265</v>
      </c>
      <c r="W244" s="168" t="s">
        <v>21</v>
      </c>
      <c r="X244" s="168" t="s">
        <v>21</v>
      </c>
      <c r="Y244" s="168" t="s">
        <v>21</v>
      </c>
      <c r="Z244" s="168" t="s">
        <v>21</v>
      </c>
      <c r="AA244" s="168" t="s">
        <v>1313</v>
      </c>
      <c r="AB244" s="168" t="s">
        <v>853</v>
      </c>
      <c r="AC244" s="168" t="s">
        <v>2787</v>
      </c>
      <c r="AD244" s="169">
        <v>3672589.6770966742</v>
      </c>
      <c r="AE244" s="168" t="s">
        <v>819</v>
      </c>
      <c r="AF244" s="169">
        <v>-2213921.214497142</v>
      </c>
      <c r="AG244" s="169">
        <v>-160868.71472222169</v>
      </c>
      <c r="AH244" s="169">
        <v>-3225879.808593458</v>
      </c>
      <c r="AI244" s="168" t="s">
        <v>21</v>
      </c>
      <c r="AJ244"/>
    </row>
    <row r="245" spans="1:36" x14ac:dyDescent="0.25">
      <c r="A245" s="179" t="b">
        <f>IF(E245&lt;&gt;1,"",NOT(ISNA(VLOOKUP(P245,Mapping!$P:$P,1,FALSE))))</f>
        <v>0</v>
      </c>
      <c r="B245" s="180" t="str">
        <f t="shared" si="3"/>
        <v/>
      </c>
      <c r="E245" s="167">
        <v>1</v>
      </c>
      <c r="F245" s="170" t="s">
        <v>1314</v>
      </c>
      <c r="G245" s="169">
        <v>3826372.2</v>
      </c>
      <c r="H245" s="168" t="s">
        <v>1266</v>
      </c>
      <c r="I245" s="168" t="s">
        <v>4</v>
      </c>
      <c r="J245" s="169">
        <v>892987.85942865664</v>
      </c>
      <c r="K245" s="169">
        <v>463726.6146818971</v>
      </c>
      <c r="L245" s="168" t="s">
        <v>17</v>
      </c>
      <c r="M245" s="168" t="s">
        <v>21</v>
      </c>
      <c r="N245" s="168" t="s">
        <v>1226</v>
      </c>
      <c r="O245" s="168" t="s">
        <v>21</v>
      </c>
      <c r="P245" s="168" t="s">
        <v>2465</v>
      </c>
      <c r="Q245" s="168" t="s">
        <v>2466</v>
      </c>
      <c r="R245" s="168" t="s">
        <v>21</v>
      </c>
      <c r="S245" s="168" t="s">
        <v>21</v>
      </c>
      <c r="T245" s="168" t="s">
        <v>21</v>
      </c>
      <c r="U245" s="168" t="s">
        <v>21</v>
      </c>
      <c r="V245" s="168" t="s">
        <v>2466</v>
      </c>
      <c r="W245" s="168" t="s">
        <v>21</v>
      </c>
      <c r="X245" s="168" t="s">
        <v>21</v>
      </c>
      <c r="Y245" s="168" t="s">
        <v>21</v>
      </c>
      <c r="Z245" s="168" t="s">
        <v>21</v>
      </c>
      <c r="AA245" s="168" t="s">
        <v>1315</v>
      </c>
      <c r="AB245" s="168" t="s">
        <v>854</v>
      </c>
      <c r="AC245" s="168" t="s">
        <v>10680</v>
      </c>
      <c r="AD245" s="169">
        <v>1021513.244124969</v>
      </c>
      <c r="AE245" s="168" t="s">
        <v>816</v>
      </c>
      <c r="AF245" s="169">
        <v>-679667.46874576295</v>
      </c>
      <c r="AG245" s="169">
        <v>-1780467.602155257</v>
      </c>
      <c r="AH245" s="169">
        <v>-678155.34261901071</v>
      </c>
      <c r="AI245" s="168" t="s">
        <v>21</v>
      </c>
      <c r="AJ245"/>
    </row>
    <row r="246" spans="1:36" x14ac:dyDescent="0.25">
      <c r="A246" s="179" t="b">
        <f>IF(E246&lt;&gt;1,"",NOT(ISNA(VLOOKUP(P246,Mapping!$P:$P,1,FALSE))))</f>
        <v>0</v>
      </c>
      <c r="B246" s="180" t="str">
        <f t="shared" si="3"/>
        <v/>
      </c>
      <c r="E246" s="167">
        <v>1</v>
      </c>
      <c r="F246" s="170" t="s">
        <v>1314</v>
      </c>
      <c r="G246" s="169">
        <v>5672819.2500000009</v>
      </c>
      <c r="H246" s="168" t="s">
        <v>1266</v>
      </c>
      <c r="I246" s="168" t="s">
        <v>4</v>
      </c>
      <c r="J246" s="169">
        <v>1323906.4195017871</v>
      </c>
      <c r="K246" s="169">
        <v>687501.66711560194</v>
      </c>
      <c r="L246" s="168" t="s">
        <v>17</v>
      </c>
      <c r="M246" s="168" t="s">
        <v>21</v>
      </c>
      <c r="N246" s="168" t="s">
        <v>1226</v>
      </c>
      <c r="O246" s="168" t="s">
        <v>21</v>
      </c>
      <c r="P246" s="168" t="s">
        <v>311</v>
      </c>
      <c r="Q246" s="168" t="s">
        <v>1261</v>
      </c>
      <c r="R246" s="168" t="s">
        <v>21</v>
      </c>
      <c r="S246" s="168" t="s">
        <v>21</v>
      </c>
      <c r="T246" s="168" t="s">
        <v>21</v>
      </c>
      <c r="U246" s="168" t="s">
        <v>21</v>
      </c>
      <c r="V246" s="168" t="s">
        <v>1261</v>
      </c>
      <c r="W246" s="168" t="s">
        <v>21</v>
      </c>
      <c r="X246" s="168" t="s">
        <v>21</v>
      </c>
      <c r="Y246" s="168" t="s">
        <v>21</v>
      </c>
      <c r="Z246" s="168" t="s">
        <v>21</v>
      </c>
      <c r="AA246" s="168" t="s">
        <v>1315</v>
      </c>
      <c r="AB246" s="168" t="s">
        <v>854</v>
      </c>
      <c r="AC246" s="168" t="s">
        <v>9373</v>
      </c>
      <c r="AD246" s="169">
        <v>1514452.7747201601</v>
      </c>
      <c r="AE246" s="168" t="s">
        <v>816</v>
      </c>
      <c r="AF246" s="169">
        <v>-1007646.537966102</v>
      </c>
      <c r="AG246" s="169">
        <v>-2639646.7357534338</v>
      </c>
      <c r="AH246" s="169">
        <v>-1005404.7230688829</v>
      </c>
      <c r="AI246" s="168" t="s">
        <v>21</v>
      </c>
      <c r="AJ246"/>
    </row>
    <row r="247" spans="1:36" x14ac:dyDescent="0.25">
      <c r="A247" s="179" t="b">
        <f>IF(E247&lt;&gt;1,"",NOT(ISNA(VLOOKUP(P247,Mapping!$P:$P,1,FALSE))))</f>
        <v>0</v>
      </c>
      <c r="B247" s="180" t="str">
        <f t="shared" si="3"/>
        <v/>
      </c>
      <c r="E247" s="167">
        <v>1</v>
      </c>
      <c r="F247" s="170" t="s">
        <v>1314</v>
      </c>
      <c r="G247" s="169">
        <v>9147699.120000001</v>
      </c>
      <c r="H247" s="168" t="s">
        <v>1266</v>
      </c>
      <c r="I247" s="168" t="s">
        <v>4</v>
      </c>
      <c r="J247" s="169">
        <v>2134863.9988201382</v>
      </c>
      <c r="K247" s="169">
        <v>1108630.139286024</v>
      </c>
      <c r="L247" s="168" t="s">
        <v>17</v>
      </c>
      <c r="M247" s="168" t="s">
        <v>21</v>
      </c>
      <c r="N247" s="168" t="s">
        <v>1226</v>
      </c>
      <c r="O247" s="168" t="s">
        <v>21</v>
      </c>
      <c r="P247" s="168" t="s">
        <v>322</v>
      </c>
      <c r="Q247" s="168" t="s">
        <v>1262</v>
      </c>
      <c r="R247" s="168" t="s">
        <v>21</v>
      </c>
      <c r="S247" s="168" t="s">
        <v>21</v>
      </c>
      <c r="T247" s="168" t="s">
        <v>21</v>
      </c>
      <c r="U247" s="168" t="s">
        <v>21</v>
      </c>
      <c r="V247" s="168" t="s">
        <v>1262</v>
      </c>
      <c r="W247" s="168" t="s">
        <v>21</v>
      </c>
      <c r="X247" s="168" t="s">
        <v>21</v>
      </c>
      <c r="Y247" s="168" t="s">
        <v>21</v>
      </c>
      <c r="Z247" s="168" t="s">
        <v>21</v>
      </c>
      <c r="AA247" s="168" t="s">
        <v>1315</v>
      </c>
      <c r="AB247" s="168" t="s">
        <v>854</v>
      </c>
      <c r="AC247" s="168" t="s">
        <v>7027</v>
      </c>
      <c r="AD247" s="169">
        <v>2442129.3371173628</v>
      </c>
      <c r="AE247" s="168" t="s">
        <v>816</v>
      </c>
      <c r="AF247" s="169">
        <v>-1624879.4369084761</v>
      </c>
      <c r="AG247" s="169">
        <v>-4256559.7558502425</v>
      </c>
      <c r="AH247" s="169">
        <v>-1621264.4004938209</v>
      </c>
      <c r="AI247" s="168" t="s">
        <v>21</v>
      </c>
      <c r="AJ247"/>
    </row>
    <row r="248" spans="1:36" x14ac:dyDescent="0.25">
      <c r="A248" s="179" t="b">
        <f>IF(E248&lt;&gt;1,"",NOT(ISNA(VLOOKUP(P248,Mapping!$P:$P,1,FALSE))))</f>
        <v>0</v>
      </c>
      <c r="B248" s="180" t="str">
        <f t="shared" si="3"/>
        <v/>
      </c>
      <c r="E248" s="167">
        <v>1</v>
      </c>
      <c r="F248" s="170" t="s">
        <v>2524</v>
      </c>
      <c r="G248" s="169">
        <v>67455.900000000009</v>
      </c>
      <c r="H248" s="168" t="s">
        <v>1266</v>
      </c>
      <c r="I248" s="168" t="s">
        <v>4</v>
      </c>
      <c r="J248" s="169">
        <v>22182.032973195819</v>
      </c>
      <c r="K248" s="169">
        <v>15231.076588829441</v>
      </c>
      <c r="L248" s="168" t="s">
        <v>17</v>
      </c>
      <c r="M248" s="168" t="s">
        <v>21</v>
      </c>
      <c r="N248" s="168" t="s">
        <v>1226</v>
      </c>
      <c r="O248" s="168" t="s">
        <v>21</v>
      </c>
      <c r="P248" s="168" t="s">
        <v>2465</v>
      </c>
      <c r="Q248" s="168" t="s">
        <v>2466</v>
      </c>
      <c r="R248" s="168" t="s">
        <v>21</v>
      </c>
      <c r="S248" s="168" t="s">
        <v>21</v>
      </c>
      <c r="T248" s="168" t="s">
        <v>21</v>
      </c>
      <c r="U248" s="168" t="s">
        <v>21</v>
      </c>
      <c r="V248" s="168" t="s">
        <v>2466</v>
      </c>
      <c r="W248" s="168" t="s">
        <v>21</v>
      </c>
      <c r="X248" s="168" t="s">
        <v>21</v>
      </c>
      <c r="Y248" s="168" t="s">
        <v>21</v>
      </c>
      <c r="Z248" s="168" t="s">
        <v>21</v>
      </c>
      <c r="AA248" s="168" t="s">
        <v>2525</v>
      </c>
      <c r="AB248" s="168" t="s">
        <v>2526</v>
      </c>
      <c r="AC248" s="168" t="s">
        <v>8348</v>
      </c>
      <c r="AD248" s="169">
        <v>38580.349540742871</v>
      </c>
      <c r="AE248" s="168" t="s">
        <v>819</v>
      </c>
      <c r="AF248" s="169">
        <v>-30444.69823008851</v>
      </c>
      <c r="AG248" s="169">
        <v>-31388.22839143165</v>
      </c>
      <c r="AH248" s="169">
        <v>-26632.935881238162</v>
      </c>
      <c r="AI248" s="168" t="s">
        <v>21</v>
      </c>
      <c r="AJ248"/>
    </row>
    <row r="249" spans="1:36" x14ac:dyDescent="0.25">
      <c r="A249" s="179" t="b">
        <f>IF(E249&lt;&gt;1,"",NOT(ISNA(VLOOKUP(P249,Mapping!$P:$P,1,FALSE))))</f>
        <v>0</v>
      </c>
      <c r="B249" s="180" t="str">
        <f t="shared" si="3"/>
        <v/>
      </c>
      <c r="E249" s="167">
        <v>1</v>
      </c>
      <c r="F249" s="170" t="s">
        <v>2524</v>
      </c>
      <c r="G249" s="169">
        <v>143341.98000000001</v>
      </c>
      <c r="H249" s="168" t="s">
        <v>1266</v>
      </c>
      <c r="I249" s="168" t="s">
        <v>4</v>
      </c>
      <c r="J249" s="169">
        <v>47136.225694167137</v>
      </c>
      <c r="K249" s="169">
        <v>32365.62963023932</v>
      </c>
      <c r="L249" s="168" t="s">
        <v>17</v>
      </c>
      <c r="M249" s="168" t="s">
        <v>21</v>
      </c>
      <c r="N249" s="168" t="s">
        <v>1226</v>
      </c>
      <c r="O249" s="168" t="s">
        <v>21</v>
      </c>
      <c r="P249" s="168" t="s">
        <v>322</v>
      </c>
      <c r="Q249" s="168" t="s">
        <v>1262</v>
      </c>
      <c r="R249" s="168" t="s">
        <v>21</v>
      </c>
      <c r="S249" s="168" t="s">
        <v>21</v>
      </c>
      <c r="T249" s="168" t="s">
        <v>21</v>
      </c>
      <c r="U249" s="168" t="s">
        <v>21</v>
      </c>
      <c r="V249" s="168" t="s">
        <v>1262</v>
      </c>
      <c r="W249" s="168" t="s">
        <v>21</v>
      </c>
      <c r="X249" s="168" t="s">
        <v>21</v>
      </c>
      <c r="Y249" s="168" t="s">
        <v>21</v>
      </c>
      <c r="Z249" s="168" t="s">
        <v>21</v>
      </c>
      <c r="AA249" s="168" t="s">
        <v>2525</v>
      </c>
      <c r="AB249" s="168" t="s">
        <v>2526</v>
      </c>
      <c r="AC249" s="168" t="s">
        <v>10681</v>
      </c>
      <c r="AD249" s="169">
        <v>81982.20900265481</v>
      </c>
      <c r="AE249" s="168" t="s">
        <v>819</v>
      </c>
      <c r="AF249" s="169">
        <v>-64694.167964601787</v>
      </c>
      <c r="AG249" s="169">
        <v>-66699.144275297309</v>
      </c>
      <c r="AH249" s="169">
        <v>-56594.275110549577</v>
      </c>
      <c r="AI249" s="168" t="s">
        <v>21</v>
      </c>
      <c r="AJ249"/>
    </row>
    <row r="250" spans="1:36" x14ac:dyDescent="0.25">
      <c r="A250" s="179" t="b">
        <f>IF(E250&lt;&gt;1,"",NOT(ISNA(VLOOKUP(P250,Mapping!$P:$P,1,FALSE))))</f>
        <v>0</v>
      </c>
      <c r="B250" s="180" t="str">
        <f t="shared" si="3"/>
        <v/>
      </c>
      <c r="E250" s="167">
        <v>1</v>
      </c>
      <c r="F250" s="170" t="s">
        <v>1316</v>
      </c>
      <c r="G250" s="169">
        <v>48636.72</v>
      </c>
      <c r="H250" s="168" t="s">
        <v>1266</v>
      </c>
      <c r="I250" s="168" t="s">
        <v>4</v>
      </c>
      <c r="J250" s="169">
        <v>13549.44324518951</v>
      </c>
      <c r="K250" s="169">
        <v>11011.086873947541</v>
      </c>
      <c r="L250" s="168" t="s">
        <v>17</v>
      </c>
      <c r="M250" s="168" t="s">
        <v>21</v>
      </c>
      <c r="N250" s="168" t="s">
        <v>1226</v>
      </c>
      <c r="O250" s="168" t="s">
        <v>21</v>
      </c>
      <c r="P250" s="168" t="s">
        <v>2465</v>
      </c>
      <c r="Q250" s="168" t="s">
        <v>2466</v>
      </c>
      <c r="R250" s="168" t="s">
        <v>21</v>
      </c>
      <c r="S250" s="168" t="s">
        <v>21</v>
      </c>
      <c r="T250" s="168" t="s">
        <v>21</v>
      </c>
      <c r="U250" s="168" t="s">
        <v>21</v>
      </c>
      <c r="V250" s="168" t="s">
        <v>2466</v>
      </c>
      <c r="W250" s="168" t="s">
        <v>21</v>
      </c>
      <c r="X250" s="168" t="s">
        <v>21</v>
      </c>
      <c r="Y250" s="168" t="s">
        <v>21</v>
      </c>
      <c r="Z250" s="168" t="s">
        <v>21</v>
      </c>
      <c r="AA250" s="168" t="s">
        <v>1317</v>
      </c>
      <c r="AB250" s="168" t="s">
        <v>2409</v>
      </c>
      <c r="AC250" s="168" t="s">
        <v>12473</v>
      </c>
      <c r="AD250" s="169">
        <v>22777.416041890199</v>
      </c>
      <c r="AE250" s="168" t="s">
        <v>819</v>
      </c>
      <c r="AF250" s="169">
        <v>-21900.580876776359</v>
      </c>
      <c r="AG250" s="169">
        <v>-22631.385476587078</v>
      </c>
      <c r="AH250" s="169">
        <v>-21713.34118491922</v>
      </c>
      <c r="AI250" s="168" t="s">
        <v>21</v>
      </c>
      <c r="AJ250"/>
    </row>
    <row r="251" spans="1:36" x14ac:dyDescent="0.25">
      <c r="A251" s="179" t="b">
        <f>IF(E251&lt;&gt;1,"",NOT(ISNA(VLOOKUP(P251,Mapping!$P:$P,1,FALSE))))</f>
        <v>0</v>
      </c>
      <c r="B251" s="180" t="str">
        <f t="shared" si="3"/>
        <v/>
      </c>
      <c r="E251" s="167">
        <v>1</v>
      </c>
      <c r="F251" s="170" t="s">
        <v>1316</v>
      </c>
      <c r="G251" s="169">
        <v>153591.24</v>
      </c>
      <c r="H251" s="168" t="s">
        <v>1266</v>
      </c>
      <c r="I251" s="168" t="s">
        <v>4</v>
      </c>
      <c r="J251" s="169">
        <v>42788.160660058529</v>
      </c>
      <c r="K251" s="169">
        <v>34772.215040761963</v>
      </c>
      <c r="L251" s="168" t="s">
        <v>17</v>
      </c>
      <c r="M251" s="168" t="s">
        <v>21</v>
      </c>
      <c r="N251" s="168" t="s">
        <v>1226</v>
      </c>
      <c r="O251" s="168" t="s">
        <v>21</v>
      </c>
      <c r="P251" s="168" t="s">
        <v>322</v>
      </c>
      <c r="Q251" s="168" t="s">
        <v>1262</v>
      </c>
      <c r="R251" s="168" t="s">
        <v>21</v>
      </c>
      <c r="S251" s="168" t="s">
        <v>21</v>
      </c>
      <c r="T251" s="168" t="s">
        <v>21</v>
      </c>
      <c r="U251" s="168" t="s">
        <v>21</v>
      </c>
      <c r="V251" s="168" t="s">
        <v>1262</v>
      </c>
      <c r="W251" s="168" t="s">
        <v>21</v>
      </c>
      <c r="X251" s="168" t="s">
        <v>21</v>
      </c>
      <c r="Y251" s="168" t="s">
        <v>21</v>
      </c>
      <c r="Z251" s="168" t="s">
        <v>21</v>
      </c>
      <c r="AA251" s="168" t="s">
        <v>1317</v>
      </c>
      <c r="AB251" s="168" t="s">
        <v>2409</v>
      </c>
      <c r="AC251" s="168" t="s">
        <v>10682</v>
      </c>
      <c r="AD251" s="169">
        <v>71929.430559252549</v>
      </c>
      <c r="AE251" s="168" t="s">
        <v>819</v>
      </c>
      <c r="AF251" s="169">
        <v>-69160.44859900848</v>
      </c>
      <c r="AG251" s="169">
        <v>-71468.276608023734</v>
      </c>
      <c r="AH251" s="169">
        <v>-68569.159210053869</v>
      </c>
      <c r="AI251" s="168" t="s">
        <v>21</v>
      </c>
      <c r="AJ251"/>
    </row>
    <row r="252" spans="1:36" x14ac:dyDescent="0.25">
      <c r="A252" s="179" t="b">
        <f>IF(E252&lt;&gt;1,"",NOT(ISNA(VLOOKUP(P252,Mapping!$P:$P,1,FALSE))))</f>
        <v>0</v>
      </c>
      <c r="B252" s="180" t="str">
        <f t="shared" si="3"/>
        <v/>
      </c>
      <c r="E252" s="167">
        <v>1</v>
      </c>
      <c r="F252" s="170" t="s">
        <v>269</v>
      </c>
      <c r="G252" s="169">
        <v>196693.15</v>
      </c>
      <c r="H252" s="168" t="s">
        <v>1266</v>
      </c>
      <c r="I252" s="168" t="s">
        <v>4</v>
      </c>
      <c r="J252" s="169">
        <v>57884.756516355374</v>
      </c>
      <c r="K252" s="169">
        <v>43715.134783215974</v>
      </c>
      <c r="L252" s="168" t="s">
        <v>17</v>
      </c>
      <c r="M252" s="168" t="s">
        <v>21</v>
      </c>
      <c r="N252" s="168" t="s">
        <v>1226</v>
      </c>
      <c r="O252" s="168" t="s">
        <v>21</v>
      </c>
      <c r="P252" s="168" t="s">
        <v>2465</v>
      </c>
      <c r="Q252" s="168" t="s">
        <v>2466</v>
      </c>
      <c r="R252" s="168" t="s">
        <v>21</v>
      </c>
      <c r="S252" s="168" t="s">
        <v>21</v>
      </c>
      <c r="T252" s="168" t="s">
        <v>21</v>
      </c>
      <c r="U252" s="168" t="s">
        <v>21</v>
      </c>
      <c r="V252" s="168" t="s">
        <v>2466</v>
      </c>
      <c r="W252" s="168" t="s">
        <v>21</v>
      </c>
      <c r="X252" s="168" t="s">
        <v>21</v>
      </c>
      <c r="Y252" s="168" t="s">
        <v>21</v>
      </c>
      <c r="Z252" s="168" t="s">
        <v>21</v>
      </c>
      <c r="AA252" s="168" t="s">
        <v>1318</v>
      </c>
      <c r="AB252" s="168" t="s">
        <v>855</v>
      </c>
      <c r="AC252" s="168" t="s">
        <v>6878</v>
      </c>
      <c r="AD252" s="169">
        <v>80989.651331211062</v>
      </c>
      <c r="AE252" s="168" t="s">
        <v>809</v>
      </c>
      <c r="AF252" s="169">
        <v>-91741.296589998426</v>
      </c>
      <c r="AG252" s="169">
        <v>-91524.233094957191</v>
      </c>
      <c r="AH252" s="169">
        <v>-76159.119040858874</v>
      </c>
      <c r="AI252" s="168" t="s">
        <v>21</v>
      </c>
      <c r="AJ252"/>
    </row>
    <row r="253" spans="1:36" x14ac:dyDescent="0.25">
      <c r="A253" s="179" t="b">
        <f>IF(E253&lt;&gt;1,"",NOT(ISNA(VLOOKUP(P253,Mapping!$P:$P,1,FALSE))))</f>
        <v>0</v>
      </c>
      <c r="B253" s="180" t="str">
        <f t="shared" si="3"/>
        <v/>
      </c>
      <c r="E253" s="167">
        <v>1</v>
      </c>
      <c r="F253" s="170" t="s">
        <v>270</v>
      </c>
      <c r="G253" s="169">
        <v>114294.04</v>
      </c>
      <c r="H253" s="168" t="s">
        <v>1266</v>
      </c>
      <c r="I253" s="168" t="s">
        <v>4</v>
      </c>
      <c r="J253" s="169">
        <v>101597.6853585405</v>
      </c>
      <c r="K253" s="169">
        <v>35336.884289900117</v>
      </c>
      <c r="L253" s="168" t="s">
        <v>17</v>
      </c>
      <c r="M253" s="168" t="s">
        <v>21</v>
      </c>
      <c r="N253" s="168" t="s">
        <v>1226</v>
      </c>
      <c r="O253" s="168" t="s">
        <v>21</v>
      </c>
      <c r="P253" s="168" t="s">
        <v>2465</v>
      </c>
      <c r="Q253" s="168" t="s">
        <v>2466</v>
      </c>
      <c r="R253" s="168" t="s">
        <v>21</v>
      </c>
      <c r="S253" s="168" t="s">
        <v>21</v>
      </c>
      <c r="T253" s="168" t="s">
        <v>21</v>
      </c>
      <c r="U253" s="168" t="s">
        <v>21</v>
      </c>
      <c r="V253" s="168" t="s">
        <v>2466</v>
      </c>
      <c r="W253" s="168" t="s">
        <v>21</v>
      </c>
      <c r="X253" s="168" t="s">
        <v>21</v>
      </c>
      <c r="Y253" s="168" t="s">
        <v>21</v>
      </c>
      <c r="Z253" s="168" t="s">
        <v>21</v>
      </c>
      <c r="AA253" s="168" t="s">
        <v>1319</v>
      </c>
      <c r="AB253" s="168" t="s">
        <v>856</v>
      </c>
      <c r="AC253" s="168" t="s">
        <v>10683</v>
      </c>
      <c r="AD253" s="169">
        <v>113300.15936862169</v>
      </c>
      <c r="AE253" s="168" t="s">
        <v>811</v>
      </c>
      <c r="AF253" s="169">
        <v>-87859.977504159731</v>
      </c>
      <c r="AG253" s="169">
        <v>130058.7351724138</v>
      </c>
      <c r="AH253" s="169">
        <v>-40819.300000000017</v>
      </c>
      <c r="AI253" s="168" t="s">
        <v>21</v>
      </c>
      <c r="AJ253"/>
    </row>
    <row r="254" spans="1:36" x14ac:dyDescent="0.25">
      <c r="A254" s="179" t="b">
        <f>IF(E254&lt;&gt;1,"",NOT(ISNA(VLOOKUP(P254,Mapping!$P:$P,1,FALSE))))</f>
        <v>0</v>
      </c>
      <c r="B254" s="180" t="str">
        <f t="shared" si="3"/>
        <v/>
      </c>
      <c r="E254" s="167">
        <v>1</v>
      </c>
      <c r="F254" s="170" t="s">
        <v>270</v>
      </c>
      <c r="G254" s="169">
        <v>374144</v>
      </c>
      <c r="H254" s="168" t="s">
        <v>1266</v>
      </c>
      <c r="I254" s="168" t="s">
        <v>4</v>
      </c>
      <c r="J254" s="169">
        <v>332582.20980539109</v>
      </c>
      <c r="K254" s="169">
        <v>115676.05131256511</v>
      </c>
      <c r="L254" s="168" t="s">
        <v>17</v>
      </c>
      <c r="M254" s="168" t="s">
        <v>21</v>
      </c>
      <c r="N254" s="168" t="s">
        <v>1226</v>
      </c>
      <c r="O254" s="168" t="s">
        <v>21</v>
      </c>
      <c r="P254" s="168" t="s">
        <v>253</v>
      </c>
      <c r="Q254" s="168" t="s">
        <v>1265</v>
      </c>
      <c r="R254" s="168" t="s">
        <v>21</v>
      </c>
      <c r="S254" s="168" t="s">
        <v>21</v>
      </c>
      <c r="T254" s="168" t="s">
        <v>21</v>
      </c>
      <c r="U254" s="168" t="s">
        <v>21</v>
      </c>
      <c r="V254" s="168" t="s">
        <v>1265</v>
      </c>
      <c r="W254" s="168" t="s">
        <v>21</v>
      </c>
      <c r="X254" s="168" t="s">
        <v>21</v>
      </c>
      <c r="Y254" s="168" t="s">
        <v>21</v>
      </c>
      <c r="Z254" s="168" t="s">
        <v>21</v>
      </c>
      <c r="AA254" s="168" t="s">
        <v>1319</v>
      </c>
      <c r="AB254" s="168" t="s">
        <v>856</v>
      </c>
      <c r="AC254" s="168" t="s">
        <v>10684</v>
      </c>
      <c r="AD254" s="169">
        <v>370890.51036093832</v>
      </c>
      <c r="AE254" s="168" t="s">
        <v>811</v>
      </c>
      <c r="AF254" s="169">
        <v>-287611.52745424293</v>
      </c>
      <c r="AG254" s="169">
        <v>425750.06896551728</v>
      </c>
      <c r="AH254" s="169">
        <v>-133622.85714285719</v>
      </c>
      <c r="AI254" s="168" t="s">
        <v>21</v>
      </c>
      <c r="AJ254"/>
    </row>
    <row r="255" spans="1:36" x14ac:dyDescent="0.25">
      <c r="A255" s="179" t="b">
        <f>IF(E255&lt;&gt;1,"",NOT(ISNA(VLOOKUP(P255,Mapping!$P:$P,1,FALSE))))</f>
        <v>0</v>
      </c>
      <c r="B255" s="180" t="str">
        <f t="shared" si="3"/>
        <v/>
      </c>
      <c r="E255" s="167">
        <v>1</v>
      </c>
      <c r="F255" s="170" t="s">
        <v>10685</v>
      </c>
      <c r="G255" s="169">
        <v>692000</v>
      </c>
      <c r="H255" s="168" t="s">
        <v>1266</v>
      </c>
      <c r="I255" s="168" t="s">
        <v>4</v>
      </c>
      <c r="J255" s="169">
        <v>235819.74101738789</v>
      </c>
      <c r="K255" s="169">
        <v>115214.15706070331</v>
      </c>
      <c r="L255" s="168" t="s">
        <v>17</v>
      </c>
      <c r="M255" s="168" t="s">
        <v>21</v>
      </c>
      <c r="N255" s="168" t="s">
        <v>1226</v>
      </c>
      <c r="O255" s="168" t="s">
        <v>21</v>
      </c>
      <c r="P255" s="168" t="s">
        <v>253</v>
      </c>
      <c r="Q255" s="168" t="s">
        <v>1265</v>
      </c>
      <c r="R255" s="168" t="s">
        <v>21</v>
      </c>
      <c r="S255" s="168" t="s">
        <v>21</v>
      </c>
      <c r="T255" s="168" t="s">
        <v>21</v>
      </c>
      <c r="U255" s="168" t="s">
        <v>21</v>
      </c>
      <c r="V255" s="168" t="s">
        <v>1265</v>
      </c>
      <c r="W255" s="168" t="s">
        <v>21</v>
      </c>
      <c r="X255" s="168" t="s">
        <v>21</v>
      </c>
      <c r="Y255" s="168" t="s">
        <v>21</v>
      </c>
      <c r="Z255" s="168" t="s">
        <v>21</v>
      </c>
      <c r="AA255" s="168" t="s">
        <v>10686</v>
      </c>
      <c r="AB255" s="168" t="s">
        <v>10687</v>
      </c>
      <c r="AC255" s="168" t="s">
        <v>10688</v>
      </c>
      <c r="AD255" s="169">
        <v>378288.51022233802</v>
      </c>
      <c r="AE255" s="168" t="s">
        <v>808</v>
      </c>
      <c r="AF255" s="169">
        <v>-220855.85865091541</v>
      </c>
      <c r="AG255" s="169">
        <v>-321997.83928271208</v>
      </c>
      <c r="AH255" s="169">
        <v>-178583.9134606689</v>
      </c>
      <c r="AI255" s="168" t="s">
        <v>21</v>
      </c>
      <c r="AJ255"/>
    </row>
    <row r="256" spans="1:36" x14ac:dyDescent="0.25">
      <c r="A256" s="179" t="b">
        <f>IF(E256&lt;&gt;1,"",NOT(ISNA(VLOOKUP(P256,Mapping!$P:$P,1,FALSE))))</f>
        <v>0</v>
      </c>
      <c r="B256" s="180" t="str">
        <f t="shared" si="3"/>
        <v/>
      </c>
      <c r="E256" s="167">
        <v>1</v>
      </c>
      <c r="F256" s="170" t="s">
        <v>1320</v>
      </c>
      <c r="G256" s="169">
        <v>596950.88</v>
      </c>
      <c r="H256" s="168" t="s">
        <v>1266</v>
      </c>
      <c r="I256" s="168" t="s">
        <v>4</v>
      </c>
      <c r="J256" s="169">
        <v>176169.5260625357</v>
      </c>
      <c r="K256" s="169">
        <v>93222.782151576888</v>
      </c>
      <c r="L256" s="168" t="s">
        <v>17</v>
      </c>
      <c r="M256" s="168" t="s">
        <v>21</v>
      </c>
      <c r="N256" s="168" t="s">
        <v>1226</v>
      </c>
      <c r="O256" s="168" t="s">
        <v>21</v>
      </c>
      <c r="P256" s="168" t="s">
        <v>2465</v>
      </c>
      <c r="Q256" s="168" t="s">
        <v>2466</v>
      </c>
      <c r="R256" s="168" t="s">
        <v>21</v>
      </c>
      <c r="S256" s="168" t="s">
        <v>21</v>
      </c>
      <c r="T256" s="168" t="s">
        <v>21</v>
      </c>
      <c r="U256" s="168" t="s">
        <v>21</v>
      </c>
      <c r="V256" s="168" t="s">
        <v>2466</v>
      </c>
      <c r="W256" s="168" t="s">
        <v>21</v>
      </c>
      <c r="X256" s="168" t="s">
        <v>21</v>
      </c>
      <c r="Y256" s="168" t="s">
        <v>21</v>
      </c>
      <c r="Z256" s="168" t="s">
        <v>21</v>
      </c>
      <c r="AA256" s="168" t="s">
        <v>1321</v>
      </c>
      <c r="AB256" s="168" t="s">
        <v>857</v>
      </c>
      <c r="AC256" s="168" t="s">
        <v>10689</v>
      </c>
      <c r="AD256" s="169">
        <v>220972.565612006</v>
      </c>
      <c r="AE256" s="168" t="s">
        <v>816</v>
      </c>
      <c r="AF256" s="169">
        <v>-132655.75111111099</v>
      </c>
      <c r="AG256" s="169">
        <v>-556700.63226021838</v>
      </c>
      <c r="AH256" s="169">
        <v>-163075.519944951</v>
      </c>
      <c r="AI256" s="168" t="s">
        <v>21</v>
      </c>
      <c r="AJ256"/>
    </row>
    <row r="257" spans="1:36" x14ac:dyDescent="0.25">
      <c r="A257" s="179" t="b">
        <f>IF(E257&lt;&gt;1,"",NOT(ISNA(VLOOKUP(P257,Mapping!$P:$P,1,FALSE))))</f>
        <v>0</v>
      </c>
      <c r="B257" s="180" t="str">
        <f t="shared" si="3"/>
        <v/>
      </c>
      <c r="E257" s="167">
        <v>1</v>
      </c>
      <c r="F257" s="170" t="s">
        <v>1320</v>
      </c>
      <c r="G257" s="169">
        <v>6560935.2800000003</v>
      </c>
      <c r="H257" s="168" t="s">
        <v>1266</v>
      </c>
      <c r="I257" s="168" t="s">
        <v>4</v>
      </c>
      <c r="J257" s="169">
        <v>1936234.4499845069</v>
      </c>
      <c r="K257" s="169">
        <v>1024587.886222795</v>
      </c>
      <c r="L257" s="168" t="s">
        <v>17</v>
      </c>
      <c r="M257" s="168" t="s">
        <v>21</v>
      </c>
      <c r="N257" s="168" t="s">
        <v>1226</v>
      </c>
      <c r="O257" s="168" t="s">
        <v>21</v>
      </c>
      <c r="P257" s="168" t="s">
        <v>311</v>
      </c>
      <c r="Q257" s="168" t="s">
        <v>1261</v>
      </c>
      <c r="R257" s="168" t="s">
        <v>21</v>
      </c>
      <c r="S257" s="168" t="s">
        <v>21</v>
      </c>
      <c r="T257" s="168" t="s">
        <v>21</v>
      </c>
      <c r="U257" s="168" t="s">
        <v>21</v>
      </c>
      <c r="V257" s="168" t="s">
        <v>1261</v>
      </c>
      <c r="W257" s="168" t="s">
        <v>21</v>
      </c>
      <c r="X257" s="168" t="s">
        <v>21</v>
      </c>
      <c r="Y257" s="168" t="s">
        <v>21</v>
      </c>
      <c r="Z257" s="168" t="s">
        <v>21</v>
      </c>
      <c r="AA257" s="168" t="s">
        <v>1321</v>
      </c>
      <c r="AB257" s="168" t="s">
        <v>857</v>
      </c>
      <c r="AC257" s="168" t="s">
        <v>10690</v>
      </c>
      <c r="AD257" s="169">
        <v>2428653.2614474501</v>
      </c>
      <c r="AE257" s="168" t="s">
        <v>816</v>
      </c>
      <c r="AF257" s="169">
        <v>-1457985.6177777769</v>
      </c>
      <c r="AG257" s="169">
        <v>-6118555.04525661</v>
      </c>
      <c r="AH257" s="169">
        <v>-1792321.5593738169</v>
      </c>
      <c r="AI257" s="168" t="s">
        <v>21</v>
      </c>
      <c r="AJ257"/>
    </row>
    <row r="258" spans="1:36" x14ac:dyDescent="0.25">
      <c r="A258" s="179" t="b">
        <f>IF(E258&lt;&gt;1,"",NOT(ISNA(VLOOKUP(P258,Mapping!$P:$P,1,FALSE))))</f>
        <v>0</v>
      </c>
      <c r="B258" s="180" t="str">
        <f t="shared" si="3"/>
        <v/>
      </c>
      <c r="E258" s="167">
        <v>1</v>
      </c>
      <c r="F258" s="170" t="s">
        <v>1320</v>
      </c>
      <c r="G258" s="169">
        <v>2201710.16</v>
      </c>
      <c r="H258" s="168" t="s">
        <v>1266</v>
      </c>
      <c r="I258" s="168" t="s">
        <v>4</v>
      </c>
      <c r="J258" s="169">
        <v>649759.04787051922</v>
      </c>
      <c r="K258" s="169">
        <v>343829.87525974307</v>
      </c>
      <c r="L258" s="168" t="s">
        <v>17</v>
      </c>
      <c r="M258" s="168" t="s">
        <v>21</v>
      </c>
      <c r="N258" s="168" t="s">
        <v>1226</v>
      </c>
      <c r="O258" s="168" t="s">
        <v>21</v>
      </c>
      <c r="P258" s="168" t="s">
        <v>322</v>
      </c>
      <c r="Q258" s="168" t="s">
        <v>1262</v>
      </c>
      <c r="R258" s="168" t="s">
        <v>21</v>
      </c>
      <c r="S258" s="168" t="s">
        <v>21</v>
      </c>
      <c r="T258" s="168" t="s">
        <v>21</v>
      </c>
      <c r="U258" s="168" t="s">
        <v>21</v>
      </c>
      <c r="V258" s="168" t="s">
        <v>1262</v>
      </c>
      <c r="W258" s="168" t="s">
        <v>21</v>
      </c>
      <c r="X258" s="168" t="s">
        <v>21</v>
      </c>
      <c r="Y258" s="168" t="s">
        <v>21</v>
      </c>
      <c r="Z258" s="168" t="s">
        <v>21</v>
      </c>
      <c r="AA258" s="168" t="s">
        <v>1321</v>
      </c>
      <c r="AB258" s="168" t="s">
        <v>857</v>
      </c>
      <c r="AC258" s="168" t="s">
        <v>12474</v>
      </c>
      <c r="AD258" s="169">
        <v>815004.31457479543</v>
      </c>
      <c r="AE258" s="168" t="s">
        <v>816</v>
      </c>
      <c r="AF258" s="169">
        <v>-489268.92444444419</v>
      </c>
      <c r="AG258" s="169">
        <v>-2053256.7740343169</v>
      </c>
      <c r="AH258" s="169">
        <v>-601464.9465129883</v>
      </c>
      <c r="AI258" s="168" t="s">
        <v>21</v>
      </c>
      <c r="AJ258"/>
    </row>
    <row r="259" spans="1:36" x14ac:dyDescent="0.25">
      <c r="A259" s="179" t="b">
        <f>IF(E259&lt;&gt;1,"",NOT(ISNA(VLOOKUP(P259,Mapping!$P:$P,1,FALSE))))</f>
        <v>0</v>
      </c>
      <c r="B259" s="180" t="str">
        <f t="shared" si="3"/>
        <v/>
      </c>
      <c r="E259" s="167">
        <v>1</v>
      </c>
      <c r="F259" s="170" t="s">
        <v>332</v>
      </c>
      <c r="G259" s="169">
        <v>1833343.75</v>
      </c>
      <c r="H259" s="168" t="s">
        <v>1266</v>
      </c>
      <c r="I259" s="168" t="s">
        <v>4</v>
      </c>
      <c r="J259" s="169">
        <v>446306.08524091588</v>
      </c>
      <c r="K259" s="169">
        <v>253962.94745142761</v>
      </c>
      <c r="L259" s="168" t="s">
        <v>17</v>
      </c>
      <c r="M259" s="168" t="s">
        <v>21</v>
      </c>
      <c r="N259" s="168" t="s">
        <v>1226</v>
      </c>
      <c r="O259" s="168" t="s">
        <v>21</v>
      </c>
      <c r="P259" s="168" t="s">
        <v>2465</v>
      </c>
      <c r="Q259" s="168" t="s">
        <v>2466</v>
      </c>
      <c r="R259" s="168" t="s">
        <v>21</v>
      </c>
      <c r="S259" s="168" t="s">
        <v>21</v>
      </c>
      <c r="T259" s="168" t="s">
        <v>21</v>
      </c>
      <c r="U259" s="168" t="s">
        <v>21</v>
      </c>
      <c r="V259" s="168" t="s">
        <v>2466</v>
      </c>
      <c r="W259" s="168" t="s">
        <v>21</v>
      </c>
      <c r="X259" s="168" t="s">
        <v>21</v>
      </c>
      <c r="Y259" s="168" t="s">
        <v>21</v>
      </c>
      <c r="Z259" s="168" t="s">
        <v>21</v>
      </c>
      <c r="AA259" s="168" t="s">
        <v>1322</v>
      </c>
      <c r="AB259" s="168" t="s">
        <v>858</v>
      </c>
      <c r="AC259" s="168" t="s">
        <v>10691</v>
      </c>
      <c r="AD259" s="169">
        <v>557995.79319183866</v>
      </c>
      <c r="AE259" s="168" t="s">
        <v>807</v>
      </c>
      <c r="AF259" s="169">
        <v>-596105.4499166091</v>
      </c>
      <c r="AG259" s="169">
        <v>-853081.9742232149</v>
      </c>
      <c r="AH259" s="169">
        <v>-167308.47859523169</v>
      </c>
      <c r="AI259" s="168" t="s">
        <v>21</v>
      </c>
      <c r="AJ259"/>
    </row>
    <row r="260" spans="1:36" x14ac:dyDescent="0.25">
      <c r="A260" s="179" t="b">
        <f>IF(E260&lt;&gt;1,"",NOT(ISNA(VLOOKUP(P260,Mapping!$P:$P,1,FALSE))))</f>
        <v>0</v>
      </c>
      <c r="B260" s="180" t="str">
        <f t="shared" si="3"/>
        <v/>
      </c>
      <c r="E260" s="167">
        <v>1</v>
      </c>
      <c r="F260" s="170" t="s">
        <v>332</v>
      </c>
      <c r="G260" s="169">
        <v>5504047.5</v>
      </c>
      <c r="H260" s="168" t="s">
        <v>1266</v>
      </c>
      <c r="I260" s="168" t="s">
        <v>4</v>
      </c>
      <c r="J260" s="169">
        <v>1339895.9647938639</v>
      </c>
      <c r="K260" s="169">
        <v>762445.19120468327</v>
      </c>
      <c r="L260" s="168" t="s">
        <v>17</v>
      </c>
      <c r="M260" s="168" t="s">
        <v>21</v>
      </c>
      <c r="N260" s="168" t="s">
        <v>1226</v>
      </c>
      <c r="O260" s="168" t="s">
        <v>21</v>
      </c>
      <c r="P260" s="168" t="s">
        <v>322</v>
      </c>
      <c r="Q260" s="168" t="s">
        <v>1262</v>
      </c>
      <c r="R260" s="168" t="s">
        <v>21</v>
      </c>
      <c r="S260" s="168" t="s">
        <v>21</v>
      </c>
      <c r="T260" s="168" t="s">
        <v>21</v>
      </c>
      <c r="U260" s="168" t="s">
        <v>21</v>
      </c>
      <c r="V260" s="168" t="s">
        <v>1262</v>
      </c>
      <c r="W260" s="168" t="s">
        <v>21</v>
      </c>
      <c r="X260" s="168" t="s">
        <v>21</v>
      </c>
      <c r="Y260" s="168" t="s">
        <v>21</v>
      </c>
      <c r="Z260" s="168" t="s">
        <v>21</v>
      </c>
      <c r="AA260" s="168" t="s">
        <v>1322</v>
      </c>
      <c r="AB260" s="168" t="s">
        <v>858</v>
      </c>
      <c r="AC260" s="168" t="s">
        <v>2789</v>
      </c>
      <c r="AD260" s="169">
        <v>1675209.763868914</v>
      </c>
      <c r="AE260" s="168" t="s">
        <v>807</v>
      </c>
      <c r="AF260" s="169">
        <v>-1789622.219700963</v>
      </c>
      <c r="AG260" s="169">
        <v>-2561114.743221696</v>
      </c>
      <c r="AH260" s="169">
        <v>-502291.95334529498</v>
      </c>
      <c r="AI260" s="168" t="s">
        <v>21</v>
      </c>
      <c r="AJ260"/>
    </row>
    <row r="261" spans="1:36" x14ac:dyDescent="0.25">
      <c r="A261" s="179" t="b">
        <f>IF(E261&lt;&gt;1,"",NOT(ISNA(VLOOKUP(P261,Mapping!$P:$P,1,FALSE))))</f>
        <v>0</v>
      </c>
      <c r="B261" s="180" t="str">
        <f t="shared" si="3"/>
        <v/>
      </c>
      <c r="E261" s="167">
        <v>1</v>
      </c>
      <c r="F261" s="170" t="s">
        <v>2527</v>
      </c>
      <c r="G261" s="169">
        <v>154942.51999999999</v>
      </c>
      <c r="H261" s="168" t="s">
        <v>1266</v>
      </c>
      <c r="I261" s="168" t="s">
        <v>4</v>
      </c>
      <c r="J261" s="169">
        <v>46935.689922756261</v>
      </c>
      <c r="K261" s="169">
        <v>37942.01759711987</v>
      </c>
      <c r="L261" s="168" t="s">
        <v>17</v>
      </c>
      <c r="M261" s="168" t="s">
        <v>21</v>
      </c>
      <c r="N261" s="168" t="s">
        <v>1226</v>
      </c>
      <c r="O261" s="168" t="s">
        <v>21</v>
      </c>
      <c r="P261" s="168" t="s">
        <v>2465</v>
      </c>
      <c r="Q261" s="168" t="s">
        <v>2466</v>
      </c>
      <c r="R261" s="168" t="s">
        <v>21</v>
      </c>
      <c r="S261" s="168" t="s">
        <v>21</v>
      </c>
      <c r="T261" s="168" t="s">
        <v>21</v>
      </c>
      <c r="U261" s="168" t="s">
        <v>21</v>
      </c>
      <c r="V261" s="168" t="s">
        <v>2466</v>
      </c>
      <c r="W261" s="168" t="s">
        <v>21</v>
      </c>
      <c r="X261" s="168" t="s">
        <v>21</v>
      </c>
      <c r="Y261" s="168" t="s">
        <v>21</v>
      </c>
      <c r="Z261" s="168" t="s">
        <v>21</v>
      </c>
      <c r="AA261" s="168" t="s">
        <v>2528</v>
      </c>
      <c r="AB261" s="168" t="s">
        <v>2529</v>
      </c>
      <c r="AC261" s="168" t="s">
        <v>10692</v>
      </c>
      <c r="AD261" s="169">
        <v>86669.575368121659</v>
      </c>
      <c r="AE261" s="168" t="s">
        <v>819</v>
      </c>
      <c r="AF261" s="169">
        <v>-69768.915142952479</v>
      </c>
      <c r="AG261" s="169">
        <v>-72097.047186442767</v>
      </c>
      <c r="AH261" s="169">
        <v>-77582.569281609176</v>
      </c>
      <c r="AI261" s="168" t="s">
        <v>21</v>
      </c>
      <c r="AJ261"/>
    </row>
    <row r="262" spans="1:36" x14ac:dyDescent="0.25">
      <c r="A262" s="179" t="b">
        <f>IF(E262&lt;&gt;1,"",NOT(ISNA(VLOOKUP(P262,Mapping!$P:$P,1,FALSE))))</f>
        <v>0</v>
      </c>
      <c r="B262" s="180" t="str">
        <f t="shared" si="3"/>
        <v/>
      </c>
      <c r="E262" s="167">
        <v>1</v>
      </c>
      <c r="F262" s="170" t="s">
        <v>333</v>
      </c>
      <c r="G262" s="169">
        <v>99666.400000000009</v>
      </c>
      <c r="H262" s="168" t="s">
        <v>1266</v>
      </c>
      <c r="I262" s="168" t="s">
        <v>4</v>
      </c>
      <c r="J262" s="169">
        <v>44846.601715779609</v>
      </c>
      <c r="K262" s="169">
        <v>6824.3091691854479</v>
      </c>
      <c r="L262" s="168" t="s">
        <v>17</v>
      </c>
      <c r="M262" s="168" t="s">
        <v>21</v>
      </c>
      <c r="N262" s="168" t="s">
        <v>1226</v>
      </c>
      <c r="O262" s="168" t="s">
        <v>21</v>
      </c>
      <c r="P262" s="168" t="s">
        <v>2465</v>
      </c>
      <c r="Q262" s="168" t="s">
        <v>2466</v>
      </c>
      <c r="R262" s="168" t="s">
        <v>21</v>
      </c>
      <c r="S262" s="168" t="s">
        <v>21</v>
      </c>
      <c r="T262" s="168" t="s">
        <v>21</v>
      </c>
      <c r="U262" s="168" t="s">
        <v>21</v>
      </c>
      <c r="V262" s="168" t="s">
        <v>2466</v>
      </c>
      <c r="W262" s="168" t="s">
        <v>21</v>
      </c>
      <c r="X262" s="168" t="s">
        <v>21</v>
      </c>
      <c r="Y262" s="168" t="s">
        <v>21</v>
      </c>
      <c r="Z262" s="168" t="s">
        <v>21</v>
      </c>
      <c r="AA262" s="168" t="s">
        <v>1323</v>
      </c>
      <c r="AB262" s="168" t="s">
        <v>859</v>
      </c>
      <c r="AC262" s="168" t="s">
        <v>10693</v>
      </c>
      <c r="AD262" s="169">
        <v>67938.761244172099</v>
      </c>
      <c r="AE262" s="168" t="s">
        <v>813</v>
      </c>
      <c r="AF262" s="169">
        <v>-68860.421818181829</v>
      </c>
      <c r="AG262" s="169">
        <v>116470.6186046511</v>
      </c>
      <c r="AH262" s="169">
        <v>-25526.304730831969</v>
      </c>
      <c r="AI262" s="168" t="s">
        <v>21</v>
      </c>
      <c r="AJ262"/>
    </row>
    <row r="263" spans="1:36" x14ac:dyDescent="0.25">
      <c r="A263" s="179" t="b">
        <f>IF(E263&lt;&gt;1,"",NOT(ISNA(VLOOKUP(P263,Mapping!$P:$P,1,FALSE))))</f>
        <v>0</v>
      </c>
      <c r="B263" s="180" t="str">
        <f t="shared" si="3"/>
        <v/>
      </c>
      <c r="E263" s="167">
        <v>1</v>
      </c>
      <c r="F263" s="170" t="s">
        <v>333</v>
      </c>
      <c r="G263" s="169">
        <v>1856714.88</v>
      </c>
      <c r="H263" s="168" t="s">
        <v>1266</v>
      </c>
      <c r="I263" s="168" t="s">
        <v>4</v>
      </c>
      <c r="J263" s="169">
        <v>835460.62387245428</v>
      </c>
      <c r="K263" s="169">
        <v>127132.0764083687</v>
      </c>
      <c r="L263" s="168" t="s">
        <v>17</v>
      </c>
      <c r="M263" s="168" t="s">
        <v>21</v>
      </c>
      <c r="N263" s="168" t="s">
        <v>1226</v>
      </c>
      <c r="O263" s="168" t="s">
        <v>21</v>
      </c>
      <c r="P263" s="168" t="s">
        <v>322</v>
      </c>
      <c r="Q263" s="168" t="s">
        <v>1262</v>
      </c>
      <c r="R263" s="168" t="s">
        <v>21</v>
      </c>
      <c r="S263" s="168" t="s">
        <v>21</v>
      </c>
      <c r="T263" s="168" t="s">
        <v>21</v>
      </c>
      <c r="U263" s="168" t="s">
        <v>21</v>
      </c>
      <c r="V263" s="168" t="s">
        <v>1262</v>
      </c>
      <c r="W263" s="168" t="s">
        <v>21</v>
      </c>
      <c r="X263" s="168" t="s">
        <v>21</v>
      </c>
      <c r="Y263" s="168" t="s">
        <v>21</v>
      </c>
      <c r="Z263" s="168" t="s">
        <v>21</v>
      </c>
      <c r="AA263" s="168" t="s">
        <v>1323</v>
      </c>
      <c r="AB263" s="168" t="s">
        <v>859</v>
      </c>
      <c r="AC263" s="168" t="s">
        <v>2790</v>
      </c>
      <c r="AD263" s="169">
        <v>1265651.302051852</v>
      </c>
      <c r="AE263" s="168" t="s">
        <v>813</v>
      </c>
      <c r="AF263" s="169">
        <v>-1282821.189818182</v>
      </c>
      <c r="AG263" s="169">
        <v>2169765.644651162</v>
      </c>
      <c r="AH263" s="169">
        <v>-475537.08998368657</v>
      </c>
      <c r="AI263" s="168" t="s">
        <v>21</v>
      </c>
      <c r="AJ263"/>
    </row>
    <row r="264" spans="1:36" x14ac:dyDescent="0.25">
      <c r="A264" s="179" t="b">
        <f>IF(E264&lt;&gt;1,"",NOT(ISNA(VLOOKUP(P264,Mapping!$P:$P,1,FALSE))))</f>
        <v>0</v>
      </c>
      <c r="B264" s="180" t="str">
        <f t="shared" si="3"/>
        <v/>
      </c>
      <c r="E264" s="167">
        <v>1</v>
      </c>
      <c r="F264" s="170" t="s">
        <v>2530</v>
      </c>
      <c r="G264" s="169">
        <v>201667.9</v>
      </c>
      <c r="H264" s="168" t="s">
        <v>1266</v>
      </c>
      <c r="I264" s="168" t="s">
        <v>4</v>
      </c>
      <c r="J264" s="169">
        <v>106674.0110900466</v>
      </c>
      <c r="K264" s="169">
        <v>27095.81085429134</v>
      </c>
      <c r="L264" s="168" t="s">
        <v>17</v>
      </c>
      <c r="M264" s="168" t="s">
        <v>21</v>
      </c>
      <c r="N264" s="168" t="s">
        <v>1226</v>
      </c>
      <c r="O264" s="168" t="s">
        <v>21</v>
      </c>
      <c r="P264" s="168" t="s">
        <v>2465</v>
      </c>
      <c r="Q264" s="168" t="s">
        <v>2466</v>
      </c>
      <c r="R264" s="168" t="s">
        <v>21</v>
      </c>
      <c r="S264" s="168" t="s">
        <v>21</v>
      </c>
      <c r="T264" s="168" t="s">
        <v>21</v>
      </c>
      <c r="U264" s="168" t="s">
        <v>21</v>
      </c>
      <c r="V264" s="168" t="s">
        <v>2466</v>
      </c>
      <c r="W264" s="168" t="s">
        <v>21</v>
      </c>
      <c r="X264" s="168" t="s">
        <v>21</v>
      </c>
      <c r="Y264" s="168" t="s">
        <v>21</v>
      </c>
      <c r="Z264" s="168" t="s">
        <v>21</v>
      </c>
      <c r="AA264" s="168" t="s">
        <v>2531</v>
      </c>
      <c r="AB264" s="168" t="s">
        <v>2532</v>
      </c>
      <c r="AC264" s="168" t="s">
        <v>10694</v>
      </c>
      <c r="AD264" s="169">
        <v>119647.8811234204</v>
      </c>
      <c r="AE264" s="168" t="s">
        <v>813</v>
      </c>
      <c r="AF264" s="169">
        <v>45638.114810426523</v>
      </c>
      <c r="AG264" s="169">
        <v>193086.2872340426</v>
      </c>
      <c r="AH264" s="169">
        <v>-87007.688157894736</v>
      </c>
      <c r="AI264" s="168" t="s">
        <v>21</v>
      </c>
      <c r="AJ264"/>
    </row>
    <row r="265" spans="1:36" x14ac:dyDescent="0.25">
      <c r="A265" s="179" t="b">
        <f>IF(E265&lt;&gt;1,"",NOT(ISNA(VLOOKUP(P265,Mapping!$P:$P,1,FALSE))))</f>
        <v>0</v>
      </c>
      <c r="B265" s="180" t="str">
        <f t="shared" si="3"/>
        <v/>
      </c>
      <c r="E265" s="167">
        <v>1</v>
      </c>
      <c r="F265" s="170" t="s">
        <v>1324</v>
      </c>
      <c r="G265" s="169">
        <v>501030.38</v>
      </c>
      <c r="H265" s="168" t="s">
        <v>1266</v>
      </c>
      <c r="I265" s="168" t="s">
        <v>4</v>
      </c>
      <c r="J265" s="169">
        <v>160042.48679940871</v>
      </c>
      <c r="K265" s="169">
        <v>107636.0671578983</v>
      </c>
      <c r="L265" s="168" t="s">
        <v>17</v>
      </c>
      <c r="M265" s="168" t="s">
        <v>21</v>
      </c>
      <c r="N265" s="168" t="s">
        <v>1226</v>
      </c>
      <c r="O265" s="168" t="s">
        <v>21</v>
      </c>
      <c r="P265" s="168" t="s">
        <v>2465</v>
      </c>
      <c r="Q265" s="168" t="s">
        <v>2466</v>
      </c>
      <c r="R265" s="168" t="s">
        <v>21</v>
      </c>
      <c r="S265" s="168" t="s">
        <v>21</v>
      </c>
      <c r="T265" s="168" t="s">
        <v>21</v>
      </c>
      <c r="U265" s="168" t="s">
        <v>21</v>
      </c>
      <c r="V265" s="168" t="s">
        <v>2466</v>
      </c>
      <c r="W265" s="168" t="s">
        <v>21</v>
      </c>
      <c r="X265" s="168" t="s">
        <v>21</v>
      </c>
      <c r="Y265" s="168" t="s">
        <v>21</v>
      </c>
      <c r="Z265" s="168" t="s">
        <v>21</v>
      </c>
      <c r="AA265" s="168" t="s">
        <v>1325</v>
      </c>
      <c r="AB265" s="168" t="s">
        <v>860</v>
      </c>
      <c r="AC265" s="168" t="s">
        <v>10695</v>
      </c>
      <c r="AD265" s="169">
        <v>222116.89935889491</v>
      </c>
      <c r="AE265" s="168" t="s">
        <v>814</v>
      </c>
      <c r="AF265" s="169">
        <v>-208690.21133823181</v>
      </c>
      <c r="AG265" s="169">
        <v>-233136.84938583261</v>
      </c>
      <c r="AH265" s="169">
        <v>-215057.65541538459</v>
      </c>
      <c r="AI265" s="168" t="s">
        <v>21</v>
      </c>
      <c r="AJ265"/>
    </row>
    <row r="266" spans="1:36" x14ac:dyDescent="0.25">
      <c r="A266" s="179" t="b">
        <f>IF(E266&lt;&gt;1,"",NOT(ISNA(VLOOKUP(P266,Mapping!$P:$P,1,FALSE))))</f>
        <v>0</v>
      </c>
      <c r="B266" s="180" t="str">
        <f t="shared" si="3"/>
        <v/>
      </c>
      <c r="E266" s="167">
        <v>1</v>
      </c>
      <c r="F266" s="170" t="s">
        <v>1324</v>
      </c>
      <c r="G266" s="169">
        <v>13073699.550000001</v>
      </c>
      <c r="H266" s="168" t="s">
        <v>1266</v>
      </c>
      <c r="I266" s="168" t="s">
        <v>4</v>
      </c>
      <c r="J266" s="169">
        <v>4176088.8584247362</v>
      </c>
      <c r="K266" s="169">
        <v>2808615.3234180799</v>
      </c>
      <c r="L266" s="168" t="s">
        <v>17</v>
      </c>
      <c r="M266" s="168" t="s">
        <v>21</v>
      </c>
      <c r="N266" s="168" t="s">
        <v>1226</v>
      </c>
      <c r="O266" s="168" t="s">
        <v>21</v>
      </c>
      <c r="P266" s="168" t="s">
        <v>305</v>
      </c>
      <c r="Q266" s="168" t="s">
        <v>1260</v>
      </c>
      <c r="R266" s="168" t="s">
        <v>21</v>
      </c>
      <c r="S266" s="168" t="s">
        <v>21</v>
      </c>
      <c r="T266" s="168" t="s">
        <v>21</v>
      </c>
      <c r="U266" s="168" t="s">
        <v>21</v>
      </c>
      <c r="V266" s="168" t="s">
        <v>1260</v>
      </c>
      <c r="W266" s="168" t="s">
        <v>21</v>
      </c>
      <c r="X266" s="168" t="s">
        <v>21</v>
      </c>
      <c r="Y266" s="168" t="s">
        <v>21</v>
      </c>
      <c r="Z266" s="168" t="s">
        <v>21</v>
      </c>
      <c r="AA266" s="168" t="s">
        <v>1325</v>
      </c>
      <c r="AB266" s="168" t="s">
        <v>860</v>
      </c>
      <c r="AC266" s="168" t="s">
        <v>10696</v>
      </c>
      <c r="AD266" s="169">
        <v>5795835.3886560304</v>
      </c>
      <c r="AE266" s="168" t="s">
        <v>814</v>
      </c>
      <c r="AF266" s="169">
        <v>-5445484.4076761277</v>
      </c>
      <c r="AG266" s="169">
        <v>-6083385.8475886779</v>
      </c>
      <c r="AH266" s="169">
        <v>-5611634.114538461</v>
      </c>
      <c r="AI266" s="168" t="s">
        <v>21</v>
      </c>
      <c r="AJ266"/>
    </row>
    <row r="267" spans="1:36" x14ac:dyDescent="0.25">
      <c r="A267" s="179" t="b">
        <f>IF(E267&lt;&gt;1,"",NOT(ISNA(VLOOKUP(P267,Mapping!$P:$P,1,FALSE))))</f>
        <v>0</v>
      </c>
      <c r="B267" s="180" t="str">
        <f t="shared" si="3"/>
        <v/>
      </c>
      <c r="E267" s="167">
        <v>1</v>
      </c>
      <c r="F267" s="170" t="s">
        <v>1324</v>
      </c>
      <c r="G267" s="169">
        <v>8093659.1399999997</v>
      </c>
      <c r="H267" s="168" t="s">
        <v>1266</v>
      </c>
      <c r="I267" s="168" t="s">
        <v>4</v>
      </c>
      <c r="J267" s="169">
        <v>2585330.925586523</v>
      </c>
      <c r="K267" s="169">
        <v>1738756.1184337309</v>
      </c>
      <c r="L267" s="168" t="s">
        <v>17</v>
      </c>
      <c r="M267" s="168" t="s">
        <v>21</v>
      </c>
      <c r="N267" s="168" t="s">
        <v>1226</v>
      </c>
      <c r="O267" s="168" t="s">
        <v>21</v>
      </c>
      <c r="P267" s="168" t="s">
        <v>311</v>
      </c>
      <c r="Q267" s="168" t="s">
        <v>1261</v>
      </c>
      <c r="R267" s="168" t="s">
        <v>21</v>
      </c>
      <c r="S267" s="168" t="s">
        <v>21</v>
      </c>
      <c r="T267" s="168" t="s">
        <v>21</v>
      </c>
      <c r="U267" s="168" t="s">
        <v>21</v>
      </c>
      <c r="V267" s="168" t="s">
        <v>1261</v>
      </c>
      <c r="W267" s="168" t="s">
        <v>21</v>
      </c>
      <c r="X267" s="168" t="s">
        <v>21</v>
      </c>
      <c r="Y267" s="168" t="s">
        <v>21</v>
      </c>
      <c r="Z267" s="168" t="s">
        <v>21</v>
      </c>
      <c r="AA267" s="168" t="s">
        <v>1325</v>
      </c>
      <c r="AB267" s="168" t="s">
        <v>860</v>
      </c>
      <c r="AC267" s="168" t="s">
        <v>12679</v>
      </c>
      <c r="AD267" s="169">
        <v>3588082.7678444851</v>
      </c>
      <c r="AE267" s="168" t="s">
        <v>814</v>
      </c>
      <c r="AF267" s="169">
        <v>-3371187.6641616239</v>
      </c>
      <c r="AG267" s="169">
        <v>-3766099.3568941811</v>
      </c>
      <c r="AH267" s="169">
        <v>-3474047.5385538461</v>
      </c>
      <c r="AI267" s="168" t="s">
        <v>21</v>
      </c>
      <c r="AJ267"/>
    </row>
    <row r="268" spans="1:36" x14ac:dyDescent="0.25">
      <c r="A268" s="179" t="b">
        <f>IF(E268&lt;&gt;1,"",NOT(ISNA(VLOOKUP(P268,Mapping!$P:$P,1,FALSE))))</f>
        <v>0</v>
      </c>
      <c r="B268" s="180" t="str">
        <f t="shared" si="3"/>
        <v/>
      </c>
      <c r="E268" s="167">
        <v>1</v>
      </c>
      <c r="F268" s="170" t="s">
        <v>2533</v>
      </c>
      <c r="G268" s="169">
        <v>645441.12</v>
      </c>
      <c r="H268" s="168" t="s">
        <v>1266</v>
      </c>
      <c r="I268" s="168" t="s">
        <v>4</v>
      </c>
      <c r="J268" s="169">
        <v>141685.47747794399</v>
      </c>
      <c r="K268" s="169">
        <v>81344.772408857316</v>
      </c>
      <c r="L268" s="168" t="s">
        <v>17</v>
      </c>
      <c r="M268" s="168" t="s">
        <v>21</v>
      </c>
      <c r="N268" s="168" t="s">
        <v>1226</v>
      </c>
      <c r="O268" s="168" t="s">
        <v>21</v>
      </c>
      <c r="P268" s="168" t="s">
        <v>2465</v>
      </c>
      <c r="Q268" s="168" t="s">
        <v>2466</v>
      </c>
      <c r="R268" s="168" t="s">
        <v>21</v>
      </c>
      <c r="S268" s="168" t="s">
        <v>21</v>
      </c>
      <c r="T268" s="168" t="s">
        <v>21</v>
      </c>
      <c r="U268" s="168" t="s">
        <v>21</v>
      </c>
      <c r="V268" s="168" t="s">
        <v>2466</v>
      </c>
      <c r="W268" s="168" t="s">
        <v>21</v>
      </c>
      <c r="X268" s="168" t="s">
        <v>21</v>
      </c>
      <c r="Y268" s="168" t="s">
        <v>21</v>
      </c>
      <c r="Z268" s="168" t="s">
        <v>21</v>
      </c>
      <c r="AA268" s="168" t="s">
        <v>2534</v>
      </c>
      <c r="AB268" s="168" t="s">
        <v>2535</v>
      </c>
      <c r="AC268" s="168" t="s">
        <v>10697</v>
      </c>
      <c r="AD268" s="169">
        <v>214165.5648151288</v>
      </c>
      <c r="AE268" s="168" t="s">
        <v>818</v>
      </c>
      <c r="AF268" s="169">
        <v>-116705.3977589133</v>
      </c>
      <c r="AG268" s="169">
        <v>20526.39604240283</v>
      </c>
      <c r="AH268" s="169">
        <v>-189097.84681614349</v>
      </c>
      <c r="AI268" s="168" t="s">
        <v>21</v>
      </c>
      <c r="AJ268"/>
    </row>
    <row r="269" spans="1:36" x14ac:dyDescent="0.25">
      <c r="A269" s="179" t="b">
        <f>IF(E269&lt;&gt;1,"",NOT(ISNA(VLOOKUP(P269,Mapping!$P:$P,1,FALSE))))</f>
        <v>0</v>
      </c>
      <c r="B269" s="180" t="str">
        <f t="shared" si="3"/>
        <v/>
      </c>
      <c r="E269" s="167">
        <v>1</v>
      </c>
      <c r="F269" s="170" t="s">
        <v>2536</v>
      </c>
      <c r="G269" s="169">
        <v>254872.28</v>
      </c>
      <c r="H269" s="168" t="s">
        <v>1266</v>
      </c>
      <c r="I269" s="168" t="s">
        <v>4</v>
      </c>
      <c r="J269" s="169">
        <v>59511.804366944809</v>
      </c>
      <c r="K269" s="169">
        <v>17390.996667188261</v>
      </c>
      <c r="L269" s="168" t="s">
        <v>17</v>
      </c>
      <c r="M269" s="168" t="s">
        <v>21</v>
      </c>
      <c r="N269" s="168" t="s">
        <v>1226</v>
      </c>
      <c r="O269" s="168" t="s">
        <v>21</v>
      </c>
      <c r="P269" s="168" t="s">
        <v>2465</v>
      </c>
      <c r="Q269" s="168" t="s">
        <v>2466</v>
      </c>
      <c r="R269" s="168" t="s">
        <v>21</v>
      </c>
      <c r="S269" s="168" t="s">
        <v>21</v>
      </c>
      <c r="T269" s="168" t="s">
        <v>21</v>
      </c>
      <c r="U269" s="168" t="s">
        <v>21</v>
      </c>
      <c r="V269" s="168" t="s">
        <v>2466</v>
      </c>
      <c r="W269" s="168" t="s">
        <v>21</v>
      </c>
      <c r="X269" s="168" t="s">
        <v>21</v>
      </c>
      <c r="Y269" s="168" t="s">
        <v>21</v>
      </c>
      <c r="Z269" s="168" t="s">
        <v>21</v>
      </c>
      <c r="AA269" s="168" t="s">
        <v>2537</v>
      </c>
      <c r="AB269" s="168" t="s">
        <v>1200</v>
      </c>
      <c r="AC269" s="168" t="s">
        <v>10698</v>
      </c>
      <c r="AD269" s="169">
        <v>85088.503453751444</v>
      </c>
      <c r="AE269" s="168" t="s">
        <v>817</v>
      </c>
      <c r="AF269" s="169">
        <v>27196.5706963788</v>
      </c>
      <c r="AG269" s="169">
        <v>168006.73369568659</v>
      </c>
      <c r="AH269" s="169">
        <v>-56495.6187405542</v>
      </c>
      <c r="AI269" s="168" t="s">
        <v>21</v>
      </c>
      <c r="AJ269"/>
    </row>
    <row r="270" spans="1:36" x14ac:dyDescent="0.25">
      <c r="A270" s="179" t="b">
        <f>IF(E270&lt;&gt;1,"",NOT(ISNA(VLOOKUP(P270,Mapping!$P:$P,1,FALSE))))</f>
        <v>0</v>
      </c>
      <c r="B270" s="180" t="str">
        <f t="shared" si="3"/>
        <v/>
      </c>
      <c r="E270" s="167">
        <v>1</v>
      </c>
      <c r="F270" s="170" t="s">
        <v>2536</v>
      </c>
      <c r="G270" s="169">
        <v>1896766.6</v>
      </c>
      <c r="H270" s="168" t="s">
        <v>1266</v>
      </c>
      <c r="I270" s="168" t="s">
        <v>4</v>
      </c>
      <c r="J270" s="169">
        <v>442888.50411255087</v>
      </c>
      <c r="K270" s="169">
        <v>129424.2811302745</v>
      </c>
      <c r="L270" s="168" t="s">
        <v>17</v>
      </c>
      <c r="M270" s="168" t="s">
        <v>21</v>
      </c>
      <c r="N270" s="168" t="s">
        <v>1226</v>
      </c>
      <c r="O270" s="168" t="s">
        <v>21</v>
      </c>
      <c r="P270" s="168" t="s">
        <v>322</v>
      </c>
      <c r="Q270" s="168" t="s">
        <v>1262</v>
      </c>
      <c r="R270" s="168" t="s">
        <v>21</v>
      </c>
      <c r="S270" s="168" t="s">
        <v>21</v>
      </c>
      <c r="T270" s="168" t="s">
        <v>21</v>
      </c>
      <c r="U270" s="168" t="s">
        <v>21</v>
      </c>
      <c r="V270" s="168" t="s">
        <v>1262</v>
      </c>
      <c r="W270" s="168" t="s">
        <v>21</v>
      </c>
      <c r="X270" s="168" t="s">
        <v>21</v>
      </c>
      <c r="Y270" s="168" t="s">
        <v>21</v>
      </c>
      <c r="Z270" s="168" t="s">
        <v>21</v>
      </c>
      <c r="AA270" s="168" t="s">
        <v>2537</v>
      </c>
      <c r="AB270" s="168" t="s">
        <v>1200</v>
      </c>
      <c r="AC270" s="168" t="s">
        <v>12475</v>
      </c>
      <c r="AD270" s="169">
        <v>633231.01043024485</v>
      </c>
      <c r="AE270" s="168" t="s">
        <v>817</v>
      </c>
      <c r="AF270" s="169">
        <v>202397.6359117206</v>
      </c>
      <c r="AG270" s="169">
        <v>1250310.7872267361</v>
      </c>
      <c r="AH270" s="169">
        <v>-420441.96675062971</v>
      </c>
      <c r="AI270" s="168" t="s">
        <v>21</v>
      </c>
      <c r="AJ270"/>
    </row>
    <row r="271" spans="1:36" x14ac:dyDescent="0.25">
      <c r="A271" s="179" t="b">
        <f>IF(E271&lt;&gt;1,"",NOT(ISNA(VLOOKUP(P271,Mapping!$P:$P,1,FALSE))))</f>
        <v>0</v>
      </c>
      <c r="B271" s="180" t="str">
        <f t="shared" si="3"/>
        <v/>
      </c>
      <c r="E271" s="167">
        <v>1</v>
      </c>
      <c r="F271" s="170" t="s">
        <v>313</v>
      </c>
      <c r="G271" s="169">
        <v>5680650.3600000003</v>
      </c>
      <c r="H271" s="168" t="s">
        <v>1266</v>
      </c>
      <c r="I271" s="168" t="s">
        <v>4</v>
      </c>
      <c r="J271" s="169">
        <v>1207272.2062149451</v>
      </c>
      <c r="K271" s="169">
        <v>890231.89447966486</v>
      </c>
      <c r="L271" s="168" t="s">
        <v>17</v>
      </c>
      <c r="M271" s="168" t="s">
        <v>21</v>
      </c>
      <c r="N271" s="168" t="s">
        <v>1226</v>
      </c>
      <c r="O271" s="168" t="s">
        <v>21</v>
      </c>
      <c r="P271" s="168" t="s">
        <v>2465</v>
      </c>
      <c r="Q271" s="168" t="s">
        <v>2466</v>
      </c>
      <c r="R271" s="168" t="s">
        <v>21</v>
      </c>
      <c r="S271" s="168" t="s">
        <v>21</v>
      </c>
      <c r="T271" s="168" t="s">
        <v>21</v>
      </c>
      <c r="U271" s="168" t="s">
        <v>21</v>
      </c>
      <c r="V271" s="168" t="s">
        <v>2466</v>
      </c>
      <c r="W271" s="168" t="s">
        <v>21</v>
      </c>
      <c r="X271" s="168" t="s">
        <v>21</v>
      </c>
      <c r="Y271" s="168" t="s">
        <v>21</v>
      </c>
      <c r="Z271" s="168" t="s">
        <v>21</v>
      </c>
      <c r="AA271" s="168" t="s">
        <v>1326</v>
      </c>
      <c r="AB271" s="168" t="s">
        <v>820</v>
      </c>
      <c r="AC271" s="168" t="s">
        <v>10699</v>
      </c>
      <c r="AD271" s="169">
        <v>2021770.41146473</v>
      </c>
      <c r="AE271" s="168" t="s">
        <v>811</v>
      </c>
      <c r="AF271" s="169">
        <v>-966973.49492027797</v>
      </c>
      <c r="AG271" s="169">
        <v>3893080.1321851471</v>
      </c>
      <c r="AH271" s="169">
        <v>-2069215.1348210999</v>
      </c>
      <c r="AI271" s="168" t="s">
        <v>21</v>
      </c>
      <c r="AJ271"/>
    </row>
    <row r="272" spans="1:36" x14ac:dyDescent="0.25">
      <c r="A272" s="179" t="b">
        <f>IF(E272&lt;&gt;1,"",NOT(ISNA(VLOOKUP(P272,Mapping!$P:$P,1,FALSE))))</f>
        <v>0</v>
      </c>
      <c r="B272" s="180" t="str">
        <f t="shared" si="3"/>
        <v/>
      </c>
      <c r="E272" s="167">
        <v>1</v>
      </c>
      <c r="F272" s="170" t="s">
        <v>313</v>
      </c>
      <c r="G272" s="169">
        <v>10983779.52</v>
      </c>
      <c r="H272" s="168" t="s">
        <v>1266</v>
      </c>
      <c r="I272" s="168" t="s">
        <v>4</v>
      </c>
      <c r="J272" s="169">
        <v>2334312.2518261932</v>
      </c>
      <c r="K272" s="169">
        <v>1721301.300197704</v>
      </c>
      <c r="L272" s="168" t="s">
        <v>17</v>
      </c>
      <c r="M272" s="168" t="s">
        <v>21</v>
      </c>
      <c r="N272" s="168" t="s">
        <v>1226</v>
      </c>
      <c r="O272" s="168" t="s">
        <v>21</v>
      </c>
      <c r="P272" s="168" t="s">
        <v>311</v>
      </c>
      <c r="Q272" s="168" t="s">
        <v>1261</v>
      </c>
      <c r="R272" s="168" t="s">
        <v>21</v>
      </c>
      <c r="S272" s="168" t="s">
        <v>21</v>
      </c>
      <c r="T272" s="168" t="s">
        <v>21</v>
      </c>
      <c r="U272" s="168" t="s">
        <v>21</v>
      </c>
      <c r="V272" s="168" t="s">
        <v>1261</v>
      </c>
      <c r="W272" s="168" t="s">
        <v>21</v>
      </c>
      <c r="X272" s="168" t="s">
        <v>21</v>
      </c>
      <c r="Y272" s="168" t="s">
        <v>21</v>
      </c>
      <c r="Z272" s="168" t="s">
        <v>21</v>
      </c>
      <c r="AA272" s="168" t="s">
        <v>1326</v>
      </c>
      <c r="AB272" s="168" t="s">
        <v>820</v>
      </c>
      <c r="AC272" s="168" t="s">
        <v>10700</v>
      </c>
      <c r="AD272" s="169">
        <v>3909179.2369330502</v>
      </c>
      <c r="AE272" s="168" t="s">
        <v>811</v>
      </c>
      <c r="AF272" s="169">
        <v>-1869684.454560969</v>
      </c>
      <c r="AG272" s="169">
        <v>7527436.3172765523</v>
      </c>
      <c r="AH272" s="169">
        <v>-4000915.6311324239</v>
      </c>
      <c r="AI272" s="168" t="s">
        <v>21</v>
      </c>
      <c r="AJ272"/>
    </row>
    <row r="273" spans="1:36" x14ac:dyDescent="0.25">
      <c r="A273" s="179" t="b">
        <f>IF(E273&lt;&gt;1,"",NOT(ISNA(VLOOKUP(P273,Mapping!$P:$P,1,FALSE))))</f>
        <v>0</v>
      </c>
      <c r="B273" s="180" t="str">
        <f t="shared" si="3"/>
        <v/>
      </c>
      <c r="E273" s="167">
        <v>1</v>
      </c>
      <c r="F273" s="170" t="s">
        <v>313</v>
      </c>
      <c r="G273" s="169">
        <v>9107326.1999999993</v>
      </c>
      <c r="H273" s="168" t="s">
        <v>1266</v>
      </c>
      <c r="I273" s="168" t="s">
        <v>4</v>
      </c>
      <c r="J273" s="169">
        <v>1935521.656395898</v>
      </c>
      <c r="K273" s="169">
        <v>1427236.6265946871</v>
      </c>
      <c r="L273" s="168" t="s">
        <v>17</v>
      </c>
      <c r="M273" s="168" t="s">
        <v>21</v>
      </c>
      <c r="N273" s="168" t="s">
        <v>1226</v>
      </c>
      <c r="O273" s="168" t="s">
        <v>21</v>
      </c>
      <c r="P273" s="168" t="s">
        <v>322</v>
      </c>
      <c r="Q273" s="168" t="s">
        <v>1262</v>
      </c>
      <c r="R273" s="168" t="s">
        <v>21</v>
      </c>
      <c r="S273" s="168" t="s">
        <v>21</v>
      </c>
      <c r="T273" s="168" t="s">
        <v>21</v>
      </c>
      <c r="U273" s="168" t="s">
        <v>21</v>
      </c>
      <c r="V273" s="168" t="s">
        <v>1262</v>
      </c>
      <c r="W273" s="168" t="s">
        <v>21</v>
      </c>
      <c r="X273" s="168" t="s">
        <v>21</v>
      </c>
      <c r="Y273" s="168" t="s">
        <v>21</v>
      </c>
      <c r="Z273" s="168" t="s">
        <v>21</v>
      </c>
      <c r="AA273" s="168" t="s">
        <v>1326</v>
      </c>
      <c r="AB273" s="168" t="s">
        <v>820</v>
      </c>
      <c r="AC273" s="168" t="s">
        <v>12476</v>
      </c>
      <c r="AD273" s="169">
        <v>3241340.5986700258</v>
      </c>
      <c r="AE273" s="168" t="s">
        <v>811</v>
      </c>
      <c r="AF273" s="169">
        <v>-1550270.2132494929</v>
      </c>
      <c r="AG273" s="169">
        <v>6241459.7695023883</v>
      </c>
      <c r="AH273" s="169">
        <v>-3317404.8773515308</v>
      </c>
      <c r="AI273" s="168" t="s">
        <v>21</v>
      </c>
      <c r="AJ273"/>
    </row>
    <row r="274" spans="1:36" x14ac:dyDescent="0.25">
      <c r="A274" s="179" t="b">
        <f>IF(E274&lt;&gt;1,"",NOT(ISNA(VLOOKUP(P274,Mapping!$P:$P,1,FALSE))))</f>
        <v>1</v>
      </c>
      <c r="B274" s="180" t="str">
        <f t="shared" si="3"/>
        <v/>
      </c>
      <c r="E274" s="167">
        <v>1</v>
      </c>
      <c r="F274" s="170" t="s">
        <v>313</v>
      </c>
      <c r="G274" s="169">
        <v>11647393.800000001</v>
      </c>
      <c r="H274" s="168" t="s">
        <v>1266</v>
      </c>
      <c r="I274" s="168" t="s">
        <v>4</v>
      </c>
      <c r="J274" s="169">
        <v>2475345.9407736268</v>
      </c>
      <c r="K274" s="169">
        <v>1825298.300584845</v>
      </c>
      <c r="L274" s="168" t="s">
        <v>17</v>
      </c>
      <c r="M274" s="168" t="s">
        <v>21</v>
      </c>
      <c r="N274" s="168" t="s">
        <v>1226</v>
      </c>
      <c r="O274" s="168" t="s">
        <v>21</v>
      </c>
      <c r="P274" s="168" t="s">
        <v>174</v>
      </c>
      <c r="Q274" s="168" t="s">
        <v>202</v>
      </c>
      <c r="R274" s="168" t="s">
        <v>21</v>
      </c>
      <c r="S274" s="168" t="s">
        <v>21</v>
      </c>
      <c r="T274" s="168" t="s">
        <v>21</v>
      </c>
      <c r="U274" s="168" t="s">
        <v>21</v>
      </c>
      <c r="V274" s="168" t="s">
        <v>202</v>
      </c>
      <c r="W274" s="168" t="s">
        <v>21</v>
      </c>
      <c r="X274" s="168" t="s">
        <v>21</v>
      </c>
      <c r="Y274" s="168" t="s">
        <v>21</v>
      </c>
      <c r="Z274" s="168" t="s">
        <v>21</v>
      </c>
      <c r="AA274" s="168" t="s">
        <v>1326</v>
      </c>
      <c r="AB274" s="168" t="s">
        <v>820</v>
      </c>
      <c r="AC274" s="168" t="s">
        <v>2767</v>
      </c>
      <c r="AD274" s="169">
        <v>4145362.7072935561</v>
      </c>
      <c r="AE274" s="168" t="s">
        <v>811</v>
      </c>
      <c r="AF274" s="169">
        <v>-1982646.418234898</v>
      </c>
      <c r="AG274" s="169">
        <v>7982226.4214332774</v>
      </c>
      <c r="AH274" s="169">
        <v>-4242641.5999631146</v>
      </c>
      <c r="AI274" s="168" t="s">
        <v>21</v>
      </c>
      <c r="AJ274"/>
    </row>
    <row r="275" spans="1:36" x14ac:dyDescent="0.25">
      <c r="A275" s="179" t="b">
        <f>IF(E275&lt;&gt;1,"",NOT(ISNA(VLOOKUP(P275,Mapping!$P:$P,1,FALSE))))</f>
        <v>0</v>
      </c>
      <c r="B275" s="180" t="str">
        <f t="shared" si="3"/>
        <v/>
      </c>
      <c r="E275" s="167">
        <v>1</v>
      </c>
      <c r="F275" s="170" t="s">
        <v>2538</v>
      </c>
      <c r="G275" s="169">
        <v>86237.97</v>
      </c>
      <c r="H275" s="168" t="s">
        <v>1266</v>
      </c>
      <c r="I275" s="168" t="s">
        <v>4</v>
      </c>
      <c r="J275" s="169">
        <v>70842.617443286159</v>
      </c>
      <c r="K275" s="169">
        <v>25025.24421594902</v>
      </c>
      <c r="L275" s="168" t="s">
        <v>17</v>
      </c>
      <c r="M275" s="168" t="s">
        <v>21</v>
      </c>
      <c r="N275" s="168" t="s">
        <v>1226</v>
      </c>
      <c r="O275" s="168" t="s">
        <v>21</v>
      </c>
      <c r="P275" s="168" t="s">
        <v>2465</v>
      </c>
      <c r="Q275" s="168" t="s">
        <v>2466</v>
      </c>
      <c r="R275" s="168" t="s">
        <v>21</v>
      </c>
      <c r="S275" s="168" t="s">
        <v>21</v>
      </c>
      <c r="T275" s="168" t="s">
        <v>21</v>
      </c>
      <c r="U275" s="168" t="s">
        <v>21</v>
      </c>
      <c r="V275" s="168" t="s">
        <v>2466</v>
      </c>
      <c r="W275" s="168" t="s">
        <v>21</v>
      </c>
      <c r="X275" s="168" t="s">
        <v>21</v>
      </c>
      <c r="Y275" s="168" t="s">
        <v>21</v>
      </c>
      <c r="Z275" s="168" t="s">
        <v>21</v>
      </c>
      <c r="AA275" s="168" t="s">
        <v>2539</v>
      </c>
      <c r="AB275" s="168" t="s">
        <v>2540</v>
      </c>
      <c r="AC275" s="168" t="s">
        <v>10701</v>
      </c>
      <c r="AD275" s="169">
        <v>85439.129972534371</v>
      </c>
      <c r="AE275" s="168" t="s">
        <v>811</v>
      </c>
      <c r="AF275" s="169">
        <v>-61309.806796874997</v>
      </c>
      <c r="AG275" s="169">
        <v>-68990.376000000018</v>
      </c>
      <c r="AH275" s="169">
        <v>-22189.887017543861</v>
      </c>
      <c r="AI275" s="168" t="s">
        <v>21</v>
      </c>
      <c r="AJ275"/>
    </row>
    <row r="276" spans="1:36" x14ac:dyDescent="0.25">
      <c r="A276" s="179" t="b">
        <f>IF(E276&lt;&gt;1,"",NOT(ISNA(VLOOKUP(P276,Mapping!$P:$P,1,FALSE))))</f>
        <v>0</v>
      </c>
      <c r="B276" s="180" t="str">
        <f t="shared" si="3"/>
        <v/>
      </c>
      <c r="E276" s="167">
        <v>1</v>
      </c>
      <c r="F276" s="170" t="s">
        <v>271</v>
      </c>
      <c r="G276" s="169">
        <v>57496.32</v>
      </c>
      <c r="H276" s="168" t="s">
        <v>1266</v>
      </c>
      <c r="I276" s="168" t="s">
        <v>4</v>
      </c>
      <c r="J276" s="169">
        <v>20069.510127938611</v>
      </c>
      <c r="K276" s="169">
        <v>7056.7008522341803</v>
      </c>
      <c r="L276" s="168" t="s">
        <v>17</v>
      </c>
      <c r="M276" s="168" t="s">
        <v>21</v>
      </c>
      <c r="N276" s="168" t="s">
        <v>1226</v>
      </c>
      <c r="O276" s="168" t="s">
        <v>21</v>
      </c>
      <c r="P276" s="168" t="s">
        <v>2465</v>
      </c>
      <c r="Q276" s="168" t="s">
        <v>2466</v>
      </c>
      <c r="R276" s="168" t="s">
        <v>21</v>
      </c>
      <c r="S276" s="168" t="s">
        <v>21</v>
      </c>
      <c r="T276" s="168" t="s">
        <v>21</v>
      </c>
      <c r="U276" s="168" t="s">
        <v>21</v>
      </c>
      <c r="V276" s="168" t="s">
        <v>2466</v>
      </c>
      <c r="W276" s="168" t="s">
        <v>21</v>
      </c>
      <c r="X276" s="168" t="s">
        <v>21</v>
      </c>
      <c r="Y276" s="168" t="s">
        <v>21</v>
      </c>
      <c r="Z276" s="168" t="s">
        <v>21</v>
      </c>
      <c r="AA276" s="168" t="s">
        <v>1327</v>
      </c>
      <c r="AB276" s="168" t="s">
        <v>861</v>
      </c>
      <c r="AC276" s="168" t="s">
        <v>10702</v>
      </c>
      <c r="AD276" s="169">
        <v>35238.099021446556</v>
      </c>
      <c r="AE276" s="168" t="s">
        <v>816</v>
      </c>
      <c r="AF276" s="169">
        <v>-3388.5663878326959</v>
      </c>
      <c r="AG276" s="169">
        <v>36167.040000000001</v>
      </c>
      <c r="AH276" s="169">
        <v>-17630.02690909091</v>
      </c>
      <c r="AI276" s="168" t="s">
        <v>21</v>
      </c>
      <c r="AJ276"/>
    </row>
    <row r="277" spans="1:36" x14ac:dyDescent="0.25">
      <c r="A277" s="179" t="b">
        <f>IF(E277&lt;&gt;1,"",NOT(ISNA(VLOOKUP(P277,Mapping!$P:$P,1,FALSE))))</f>
        <v>0</v>
      </c>
      <c r="B277" s="180" t="str">
        <f t="shared" ref="B277:B340" si="4">IF(AI277="","",VALUE(AI277))</f>
        <v/>
      </c>
      <c r="E277" s="167">
        <v>1</v>
      </c>
      <c r="F277" s="170" t="s">
        <v>271</v>
      </c>
      <c r="G277" s="169">
        <v>680135.04</v>
      </c>
      <c r="H277" s="168" t="s">
        <v>1266</v>
      </c>
      <c r="I277" s="168" t="s">
        <v>4</v>
      </c>
      <c r="J277" s="169">
        <v>237406.09961900051</v>
      </c>
      <c r="K277" s="169">
        <v>83475.073124720438</v>
      </c>
      <c r="L277" s="168" t="s">
        <v>17</v>
      </c>
      <c r="M277" s="168" t="s">
        <v>21</v>
      </c>
      <c r="N277" s="168" t="s">
        <v>1226</v>
      </c>
      <c r="O277" s="168" t="s">
        <v>21</v>
      </c>
      <c r="P277" s="168" t="s">
        <v>322</v>
      </c>
      <c r="Q277" s="168" t="s">
        <v>1262</v>
      </c>
      <c r="R277" s="168" t="s">
        <v>21</v>
      </c>
      <c r="S277" s="168" t="s">
        <v>21</v>
      </c>
      <c r="T277" s="168" t="s">
        <v>21</v>
      </c>
      <c r="U277" s="168" t="s">
        <v>21</v>
      </c>
      <c r="V277" s="168" t="s">
        <v>1262</v>
      </c>
      <c r="W277" s="168" t="s">
        <v>21</v>
      </c>
      <c r="X277" s="168" t="s">
        <v>21</v>
      </c>
      <c r="Y277" s="168" t="s">
        <v>21</v>
      </c>
      <c r="Z277" s="168" t="s">
        <v>21</v>
      </c>
      <c r="AA277" s="168" t="s">
        <v>1327</v>
      </c>
      <c r="AB277" s="168" t="s">
        <v>861</v>
      </c>
      <c r="AC277" s="168" t="s">
        <v>10703</v>
      </c>
      <c r="AD277" s="169">
        <v>416838.25830027822</v>
      </c>
      <c r="AE277" s="168" t="s">
        <v>816</v>
      </c>
      <c r="AF277" s="169">
        <v>-40084.004258555127</v>
      </c>
      <c r="AG277" s="169">
        <v>427826.87999999989</v>
      </c>
      <c r="AH277" s="169">
        <v>-208548.9829090909</v>
      </c>
      <c r="AI277" s="168" t="s">
        <v>21</v>
      </c>
      <c r="AJ277"/>
    </row>
    <row r="278" spans="1:36" x14ac:dyDescent="0.25">
      <c r="A278" s="179" t="b">
        <f>IF(E278&lt;&gt;1,"",NOT(ISNA(VLOOKUP(P278,Mapping!$P:$P,1,FALSE))))</f>
        <v>0</v>
      </c>
      <c r="B278" s="180" t="str">
        <f t="shared" si="4"/>
        <v/>
      </c>
      <c r="E278" s="167">
        <v>1</v>
      </c>
      <c r="F278" s="170" t="s">
        <v>271</v>
      </c>
      <c r="G278" s="169">
        <v>143145.60000000001</v>
      </c>
      <c r="H278" s="168" t="s">
        <v>1266</v>
      </c>
      <c r="I278" s="168" t="s">
        <v>4</v>
      </c>
      <c r="J278" s="169">
        <v>49966.01641583044</v>
      </c>
      <c r="K278" s="169">
        <v>17568.701397125489</v>
      </c>
      <c r="L278" s="168" t="s">
        <v>17</v>
      </c>
      <c r="M278" s="168" t="s">
        <v>21</v>
      </c>
      <c r="N278" s="168" t="s">
        <v>1226</v>
      </c>
      <c r="O278" s="168" t="s">
        <v>21</v>
      </c>
      <c r="P278" s="168" t="s">
        <v>253</v>
      </c>
      <c r="Q278" s="168" t="s">
        <v>1265</v>
      </c>
      <c r="R278" s="168" t="s">
        <v>21</v>
      </c>
      <c r="S278" s="168" t="s">
        <v>21</v>
      </c>
      <c r="T278" s="168" t="s">
        <v>21</v>
      </c>
      <c r="U278" s="168" t="s">
        <v>21</v>
      </c>
      <c r="V278" s="168" t="s">
        <v>1265</v>
      </c>
      <c r="W278" s="168" t="s">
        <v>21</v>
      </c>
      <c r="X278" s="168" t="s">
        <v>21</v>
      </c>
      <c r="Y278" s="168" t="s">
        <v>21</v>
      </c>
      <c r="Z278" s="168" t="s">
        <v>21</v>
      </c>
      <c r="AA278" s="168" t="s">
        <v>1327</v>
      </c>
      <c r="AB278" s="168" t="s">
        <v>861</v>
      </c>
      <c r="AC278" s="168" t="s">
        <v>10704</v>
      </c>
      <c r="AD278" s="169">
        <v>87730.463919854505</v>
      </c>
      <c r="AE278" s="168" t="s">
        <v>816</v>
      </c>
      <c r="AF278" s="169">
        <v>-8436.3376425855386</v>
      </c>
      <c r="AG278" s="169">
        <v>90043.199999999983</v>
      </c>
      <c r="AH278" s="169">
        <v>-43892.561818181814</v>
      </c>
      <c r="AI278" s="168" t="s">
        <v>21</v>
      </c>
      <c r="AJ278"/>
    </row>
    <row r="279" spans="1:36" x14ac:dyDescent="0.25">
      <c r="A279" s="179" t="b">
        <f>IF(E279&lt;&gt;1,"",NOT(ISNA(VLOOKUP(P279,Mapping!$P:$P,1,FALSE))))</f>
        <v>0</v>
      </c>
      <c r="B279" s="180" t="str">
        <f t="shared" si="4"/>
        <v/>
      </c>
      <c r="E279" s="167">
        <v>1</v>
      </c>
      <c r="F279" s="170" t="s">
        <v>272</v>
      </c>
      <c r="G279" s="169">
        <v>124598.61</v>
      </c>
      <c r="H279" s="168" t="s">
        <v>1266</v>
      </c>
      <c r="I279" s="168" t="s">
        <v>4</v>
      </c>
      <c r="J279" s="169">
        <v>50516.635690083283</v>
      </c>
      <c r="K279" s="169">
        <v>30577.8184192921</v>
      </c>
      <c r="L279" s="168" t="s">
        <v>17</v>
      </c>
      <c r="M279" s="168" t="s">
        <v>21</v>
      </c>
      <c r="N279" s="168" t="s">
        <v>1226</v>
      </c>
      <c r="O279" s="168" t="s">
        <v>21</v>
      </c>
      <c r="P279" s="168" t="s">
        <v>2465</v>
      </c>
      <c r="Q279" s="168" t="s">
        <v>2466</v>
      </c>
      <c r="R279" s="168" t="s">
        <v>21</v>
      </c>
      <c r="S279" s="168" t="s">
        <v>21</v>
      </c>
      <c r="T279" s="168" t="s">
        <v>21</v>
      </c>
      <c r="U279" s="168" t="s">
        <v>21</v>
      </c>
      <c r="V279" s="168" t="s">
        <v>2466</v>
      </c>
      <c r="W279" s="168" t="s">
        <v>21</v>
      </c>
      <c r="X279" s="168" t="s">
        <v>21</v>
      </c>
      <c r="Y279" s="168" t="s">
        <v>21</v>
      </c>
      <c r="Z279" s="168" t="s">
        <v>21</v>
      </c>
      <c r="AA279" s="168" t="s">
        <v>1328</v>
      </c>
      <c r="AB279" s="168" t="s">
        <v>862</v>
      </c>
      <c r="AC279" s="168" t="s">
        <v>10705</v>
      </c>
      <c r="AD279" s="169">
        <v>81853.46049873349</v>
      </c>
      <c r="AE279" s="168" t="s">
        <v>809</v>
      </c>
      <c r="AF279" s="169">
        <v>-65634.132790146847</v>
      </c>
      <c r="AG279" s="169">
        <v>-57977.576875186889</v>
      </c>
      <c r="AH279" s="169">
        <v>-70099.322716366762</v>
      </c>
      <c r="AI279" s="168" t="s">
        <v>21</v>
      </c>
      <c r="AJ279"/>
    </row>
    <row r="280" spans="1:36" x14ac:dyDescent="0.25">
      <c r="A280" s="179" t="b">
        <f>IF(E280&lt;&gt;1,"",NOT(ISNA(VLOOKUP(P280,Mapping!$P:$P,1,FALSE))))</f>
        <v>0</v>
      </c>
      <c r="B280" s="180" t="str">
        <f t="shared" si="4"/>
        <v/>
      </c>
      <c r="E280" s="167">
        <v>1</v>
      </c>
      <c r="F280" s="170" t="s">
        <v>272</v>
      </c>
      <c r="G280" s="169">
        <v>1605551.4</v>
      </c>
      <c r="H280" s="168" t="s">
        <v>1266</v>
      </c>
      <c r="I280" s="168" t="s">
        <v>4</v>
      </c>
      <c r="J280" s="169">
        <v>650946.70924100233</v>
      </c>
      <c r="K280" s="169">
        <v>394019.3166845137</v>
      </c>
      <c r="L280" s="168" t="s">
        <v>17</v>
      </c>
      <c r="M280" s="168" t="s">
        <v>21</v>
      </c>
      <c r="N280" s="168" t="s">
        <v>1226</v>
      </c>
      <c r="O280" s="168" t="s">
        <v>21</v>
      </c>
      <c r="P280" s="168" t="s">
        <v>253</v>
      </c>
      <c r="Q280" s="168" t="s">
        <v>1265</v>
      </c>
      <c r="R280" s="168" t="s">
        <v>21</v>
      </c>
      <c r="S280" s="168" t="s">
        <v>21</v>
      </c>
      <c r="T280" s="168" t="s">
        <v>21</v>
      </c>
      <c r="U280" s="168" t="s">
        <v>21</v>
      </c>
      <c r="V280" s="168" t="s">
        <v>1265</v>
      </c>
      <c r="W280" s="168" t="s">
        <v>21</v>
      </c>
      <c r="X280" s="168" t="s">
        <v>21</v>
      </c>
      <c r="Y280" s="168" t="s">
        <v>21</v>
      </c>
      <c r="Z280" s="168" t="s">
        <v>21</v>
      </c>
      <c r="AA280" s="168" t="s">
        <v>1328</v>
      </c>
      <c r="AB280" s="168" t="s">
        <v>862</v>
      </c>
      <c r="AC280" s="168" t="s">
        <v>12897</v>
      </c>
      <c r="AD280" s="169">
        <v>1054746.422119685</v>
      </c>
      <c r="AE280" s="168" t="s">
        <v>809</v>
      </c>
      <c r="AF280" s="169">
        <v>-845747.58730459481</v>
      </c>
      <c r="AG280" s="169">
        <v>-747086.8232042389</v>
      </c>
      <c r="AH280" s="169">
        <v>-903285.08260497008</v>
      </c>
      <c r="AI280" s="168" t="s">
        <v>21</v>
      </c>
      <c r="AJ280"/>
    </row>
    <row r="281" spans="1:36" x14ac:dyDescent="0.25">
      <c r="A281" s="179" t="b">
        <f>IF(E281&lt;&gt;1,"",NOT(ISNA(VLOOKUP(P281,Mapping!$P:$P,1,FALSE))))</f>
        <v>0</v>
      </c>
      <c r="B281" s="180" t="str">
        <f t="shared" si="4"/>
        <v/>
      </c>
      <c r="E281" s="167">
        <v>1</v>
      </c>
      <c r="F281" s="170" t="s">
        <v>2541</v>
      </c>
      <c r="G281" s="169">
        <v>132517.84</v>
      </c>
      <c r="H281" s="168" t="s">
        <v>1266</v>
      </c>
      <c r="I281" s="168" t="s">
        <v>4</v>
      </c>
      <c r="J281" s="169">
        <v>57946.512163543368</v>
      </c>
      <c r="K281" s="169">
        <v>11738.38755915935</v>
      </c>
      <c r="L281" s="168" t="s">
        <v>17</v>
      </c>
      <c r="M281" s="168" t="s">
        <v>21</v>
      </c>
      <c r="N281" s="168" t="s">
        <v>1226</v>
      </c>
      <c r="O281" s="168" t="s">
        <v>21</v>
      </c>
      <c r="P281" s="168" t="s">
        <v>2465</v>
      </c>
      <c r="Q281" s="168" t="s">
        <v>2466</v>
      </c>
      <c r="R281" s="168" t="s">
        <v>21</v>
      </c>
      <c r="S281" s="168" t="s">
        <v>21</v>
      </c>
      <c r="T281" s="168" t="s">
        <v>21</v>
      </c>
      <c r="U281" s="168" t="s">
        <v>21</v>
      </c>
      <c r="V281" s="168" t="s">
        <v>2466</v>
      </c>
      <c r="W281" s="168" t="s">
        <v>21</v>
      </c>
      <c r="X281" s="168" t="s">
        <v>21</v>
      </c>
      <c r="Y281" s="168" t="s">
        <v>21</v>
      </c>
      <c r="Z281" s="168" t="s">
        <v>21</v>
      </c>
      <c r="AA281" s="168" t="s">
        <v>2542</v>
      </c>
      <c r="AB281" s="168" t="s">
        <v>2543</v>
      </c>
      <c r="AC281" s="168" t="s">
        <v>10706</v>
      </c>
      <c r="AD281" s="169">
        <v>85805.951350156713</v>
      </c>
      <c r="AE281" s="168" t="s">
        <v>813</v>
      </c>
      <c r="AF281" s="169">
        <v>-33731.813818181843</v>
      </c>
      <c r="AG281" s="169">
        <v>-61662.511772271901</v>
      </c>
      <c r="AH281" s="169">
        <v>-34510.940236034607</v>
      </c>
      <c r="AI281" s="168" t="s">
        <v>21</v>
      </c>
      <c r="AJ281"/>
    </row>
    <row r="282" spans="1:36" x14ac:dyDescent="0.25">
      <c r="A282" s="179" t="b">
        <f>IF(E282&lt;&gt;1,"",NOT(ISNA(VLOOKUP(P282,Mapping!$P:$P,1,FALSE))))</f>
        <v>0</v>
      </c>
      <c r="B282" s="180" t="str">
        <f t="shared" si="4"/>
        <v/>
      </c>
      <c r="E282" s="167">
        <v>1</v>
      </c>
      <c r="F282" s="170" t="s">
        <v>2544</v>
      </c>
      <c r="G282" s="169">
        <v>90694.599999999991</v>
      </c>
      <c r="H282" s="168" t="s">
        <v>1266</v>
      </c>
      <c r="I282" s="168" t="s">
        <v>4</v>
      </c>
      <c r="J282" s="169">
        <v>43814.648198624753</v>
      </c>
      <c r="K282" s="169">
        <v>19431.308857340759</v>
      </c>
      <c r="L282" s="168" t="s">
        <v>17</v>
      </c>
      <c r="M282" s="168" t="s">
        <v>21</v>
      </c>
      <c r="N282" s="168" t="s">
        <v>1226</v>
      </c>
      <c r="O282" s="168" t="s">
        <v>21</v>
      </c>
      <c r="P282" s="168" t="s">
        <v>2465</v>
      </c>
      <c r="Q282" s="168" t="s">
        <v>2466</v>
      </c>
      <c r="R282" s="168" t="s">
        <v>21</v>
      </c>
      <c r="S282" s="168" t="s">
        <v>21</v>
      </c>
      <c r="T282" s="168" t="s">
        <v>21</v>
      </c>
      <c r="U282" s="168" t="s">
        <v>21</v>
      </c>
      <c r="V282" s="168" t="s">
        <v>2466</v>
      </c>
      <c r="W282" s="168" t="s">
        <v>21</v>
      </c>
      <c r="X282" s="168" t="s">
        <v>21</v>
      </c>
      <c r="Y282" s="168" t="s">
        <v>21</v>
      </c>
      <c r="Z282" s="168" t="s">
        <v>21</v>
      </c>
      <c r="AA282" s="168" t="s">
        <v>2545</v>
      </c>
      <c r="AB282" s="168" t="s">
        <v>2546</v>
      </c>
      <c r="AC282" s="168" t="s">
        <v>10707</v>
      </c>
      <c r="AD282" s="169">
        <v>63041.910614528817</v>
      </c>
      <c r="AE282" s="168" t="s">
        <v>813</v>
      </c>
      <c r="AF282" s="169">
        <v>-27567.926777343571</v>
      </c>
      <c r="AG282" s="169">
        <v>-42201.539356372617</v>
      </c>
      <c r="AH282" s="169">
        <v>-35153.800000000003</v>
      </c>
      <c r="AI282" s="168" t="s">
        <v>21</v>
      </c>
      <c r="AJ282"/>
    </row>
    <row r="283" spans="1:36" x14ac:dyDescent="0.25">
      <c r="A283" s="179" t="b">
        <f>IF(E283&lt;&gt;1,"",NOT(ISNA(VLOOKUP(P283,Mapping!$P:$P,1,FALSE))))</f>
        <v>0</v>
      </c>
      <c r="B283" s="180" t="str">
        <f t="shared" si="4"/>
        <v/>
      </c>
      <c r="E283" s="167">
        <v>1</v>
      </c>
      <c r="F283" s="170" t="s">
        <v>273</v>
      </c>
      <c r="G283" s="169">
        <v>70006</v>
      </c>
      <c r="H283" s="168" t="s">
        <v>1266</v>
      </c>
      <c r="I283" s="168" t="s">
        <v>4</v>
      </c>
      <c r="J283" s="169">
        <v>25032.827667545691</v>
      </c>
      <c r="K283" s="169">
        <v>12867.45042961284</v>
      </c>
      <c r="L283" s="168" t="s">
        <v>17</v>
      </c>
      <c r="M283" s="168" t="s">
        <v>21</v>
      </c>
      <c r="N283" s="168" t="s">
        <v>1226</v>
      </c>
      <c r="O283" s="168" t="s">
        <v>21</v>
      </c>
      <c r="P283" s="168" t="s">
        <v>253</v>
      </c>
      <c r="Q283" s="168" t="s">
        <v>1265</v>
      </c>
      <c r="R283" s="168" t="s">
        <v>21</v>
      </c>
      <c r="S283" s="168" t="s">
        <v>21</v>
      </c>
      <c r="T283" s="168" t="s">
        <v>21</v>
      </c>
      <c r="U283" s="168" t="s">
        <v>21</v>
      </c>
      <c r="V283" s="168" t="s">
        <v>1265</v>
      </c>
      <c r="W283" s="168" t="s">
        <v>21</v>
      </c>
      <c r="X283" s="168" t="s">
        <v>21</v>
      </c>
      <c r="Y283" s="168" t="s">
        <v>21</v>
      </c>
      <c r="Z283" s="168" t="s">
        <v>21</v>
      </c>
      <c r="AA283" s="168" t="s">
        <v>1329</v>
      </c>
      <c r="AB283" s="168" t="s">
        <v>863</v>
      </c>
      <c r="AC283" s="168" t="s">
        <v>5876</v>
      </c>
      <c r="AD283" s="169">
        <v>43746.423038317567</v>
      </c>
      <c r="AE283" s="168" t="s">
        <v>816</v>
      </c>
      <c r="AF283" s="169">
        <v>-30295.400496187081</v>
      </c>
      <c r="AG283" s="169">
        <v>-32574.827654372191</v>
      </c>
      <c r="AH283" s="169">
        <v>-30433.980952380949</v>
      </c>
      <c r="AI283" s="168" t="s">
        <v>21</v>
      </c>
      <c r="AJ283"/>
    </row>
    <row r="284" spans="1:36" x14ac:dyDescent="0.25">
      <c r="A284" s="179" t="b">
        <f>IF(E284&lt;&gt;1,"",NOT(ISNA(VLOOKUP(P284,Mapping!$P:$P,1,FALSE))))</f>
        <v>0</v>
      </c>
      <c r="B284" s="180" t="str">
        <f t="shared" si="4"/>
        <v/>
      </c>
      <c r="E284" s="167">
        <v>1</v>
      </c>
      <c r="F284" s="170" t="s">
        <v>2547</v>
      </c>
      <c r="G284" s="169">
        <v>111077.89</v>
      </c>
      <c r="H284" s="168" t="s">
        <v>1266</v>
      </c>
      <c r="I284" s="168" t="s">
        <v>4</v>
      </c>
      <c r="J284" s="169">
        <v>42070.589236804648</v>
      </c>
      <c r="K284" s="169">
        <v>25410.900317449439</v>
      </c>
      <c r="L284" s="168" t="s">
        <v>17</v>
      </c>
      <c r="M284" s="168" t="s">
        <v>21</v>
      </c>
      <c r="N284" s="168" t="s">
        <v>1226</v>
      </c>
      <c r="O284" s="168" t="s">
        <v>21</v>
      </c>
      <c r="P284" s="168" t="s">
        <v>2465</v>
      </c>
      <c r="Q284" s="168" t="s">
        <v>2466</v>
      </c>
      <c r="R284" s="168" t="s">
        <v>21</v>
      </c>
      <c r="S284" s="168" t="s">
        <v>21</v>
      </c>
      <c r="T284" s="168" t="s">
        <v>21</v>
      </c>
      <c r="U284" s="168" t="s">
        <v>21</v>
      </c>
      <c r="V284" s="168" t="s">
        <v>2466</v>
      </c>
      <c r="W284" s="168" t="s">
        <v>21</v>
      </c>
      <c r="X284" s="168" t="s">
        <v>21</v>
      </c>
      <c r="Y284" s="168" t="s">
        <v>21</v>
      </c>
      <c r="Z284" s="168" t="s">
        <v>21</v>
      </c>
      <c r="AA284" s="168" t="s">
        <v>2548</v>
      </c>
      <c r="AB284" s="168" t="s">
        <v>2549</v>
      </c>
      <c r="AC284" s="168" t="s">
        <v>10708</v>
      </c>
      <c r="AD284" s="169">
        <v>76073.892132457986</v>
      </c>
      <c r="AE284" s="168" t="s">
        <v>814</v>
      </c>
      <c r="AF284" s="169">
        <v>-13134.90878026071</v>
      </c>
      <c r="AG284" s="169">
        <v>-51686.185797807477</v>
      </c>
      <c r="AH284" s="169">
        <v>-74094.731248554919</v>
      </c>
      <c r="AI284" s="168" t="s">
        <v>21</v>
      </c>
      <c r="AJ284"/>
    </row>
    <row r="285" spans="1:36" x14ac:dyDescent="0.25">
      <c r="A285" s="179" t="b">
        <f>IF(E285&lt;&gt;1,"",NOT(ISNA(VLOOKUP(P285,Mapping!$P:$P,1,FALSE))))</f>
        <v>0</v>
      </c>
      <c r="B285" s="180" t="str">
        <f t="shared" si="4"/>
        <v/>
      </c>
      <c r="E285" s="167">
        <v>1</v>
      </c>
      <c r="F285" s="170" t="s">
        <v>334</v>
      </c>
      <c r="G285" s="169">
        <v>1797156.63</v>
      </c>
      <c r="H285" s="168" t="s">
        <v>1266</v>
      </c>
      <c r="I285" s="168" t="s">
        <v>4</v>
      </c>
      <c r="J285" s="169">
        <v>558422.21068604966</v>
      </c>
      <c r="K285" s="169">
        <v>210812.9895031151</v>
      </c>
      <c r="L285" s="168" t="s">
        <v>17</v>
      </c>
      <c r="M285" s="168" t="s">
        <v>21</v>
      </c>
      <c r="N285" s="168" t="s">
        <v>1226</v>
      </c>
      <c r="O285" s="168" t="s">
        <v>21</v>
      </c>
      <c r="P285" s="168" t="s">
        <v>2465</v>
      </c>
      <c r="Q285" s="168" t="s">
        <v>2466</v>
      </c>
      <c r="R285" s="168" t="s">
        <v>21</v>
      </c>
      <c r="S285" s="168" t="s">
        <v>21</v>
      </c>
      <c r="T285" s="168" t="s">
        <v>21</v>
      </c>
      <c r="U285" s="168" t="s">
        <v>21</v>
      </c>
      <c r="V285" s="168" t="s">
        <v>2466</v>
      </c>
      <c r="W285" s="168" t="s">
        <v>21</v>
      </c>
      <c r="X285" s="168" t="s">
        <v>21</v>
      </c>
      <c r="Y285" s="168" t="s">
        <v>21</v>
      </c>
      <c r="Z285" s="168" t="s">
        <v>21</v>
      </c>
      <c r="AA285" s="168" t="s">
        <v>1330</v>
      </c>
      <c r="AB285" s="168" t="s">
        <v>864</v>
      </c>
      <c r="AC285" s="168" t="s">
        <v>10709</v>
      </c>
      <c r="AD285" s="169">
        <v>688888.17141146539</v>
      </c>
      <c r="AE285" s="168" t="s">
        <v>809</v>
      </c>
      <c r="AF285" s="169">
        <v>453299.97916351887</v>
      </c>
      <c r="AG285" s="169">
        <v>-1115791.4082259459</v>
      </c>
      <c r="AH285" s="169">
        <v>-630726.34528785595</v>
      </c>
      <c r="AI285" s="168" t="s">
        <v>21</v>
      </c>
      <c r="AJ285"/>
    </row>
    <row r="286" spans="1:36" x14ac:dyDescent="0.25">
      <c r="A286" s="179" t="b">
        <f>IF(E286&lt;&gt;1,"",NOT(ISNA(VLOOKUP(P286,Mapping!$P:$P,1,FALSE))))</f>
        <v>0</v>
      </c>
      <c r="B286" s="180" t="str">
        <f t="shared" si="4"/>
        <v/>
      </c>
      <c r="E286" s="167">
        <v>1</v>
      </c>
      <c r="F286" s="170" t="s">
        <v>334</v>
      </c>
      <c r="G286" s="169">
        <v>17797029.210000001</v>
      </c>
      <c r="H286" s="168" t="s">
        <v>1266</v>
      </c>
      <c r="I286" s="168" t="s">
        <v>4</v>
      </c>
      <c r="J286" s="169">
        <v>5529988.9999528788</v>
      </c>
      <c r="K286" s="169">
        <v>2087656.06147215</v>
      </c>
      <c r="L286" s="168" t="s">
        <v>17</v>
      </c>
      <c r="M286" s="168" t="s">
        <v>21</v>
      </c>
      <c r="N286" s="168" t="s">
        <v>1226</v>
      </c>
      <c r="O286" s="168" t="s">
        <v>21</v>
      </c>
      <c r="P286" s="168" t="s">
        <v>305</v>
      </c>
      <c r="Q286" s="168" t="s">
        <v>1260</v>
      </c>
      <c r="R286" s="168" t="s">
        <v>21</v>
      </c>
      <c r="S286" s="168" t="s">
        <v>21</v>
      </c>
      <c r="T286" s="168" t="s">
        <v>21</v>
      </c>
      <c r="U286" s="168" t="s">
        <v>21</v>
      </c>
      <c r="V286" s="168" t="s">
        <v>1260</v>
      </c>
      <c r="W286" s="168" t="s">
        <v>21</v>
      </c>
      <c r="X286" s="168" t="s">
        <v>21</v>
      </c>
      <c r="Y286" s="168" t="s">
        <v>21</v>
      </c>
      <c r="Z286" s="168" t="s">
        <v>21</v>
      </c>
      <c r="AA286" s="168" t="s">
        <v>1330</v>
      </c>
      <c r="AB286" s="168" t="s">
        <v>864</v>
      </c>
      <c r="AC286" s="168" t="s">
        <v>10710</v>
      </c>
      <c r="AD286" s="169">
        <v>6821977.953604022</v>
      </c>
      <c r="AE286" s="168" t="s">
        <v>809</v>
      </c>
      <c r="AF286" s="169">
        <v>4488975.9942991398</v>
      </c>
      <c r="AG286" s="169">
        <v>-11049550.135462699</v>
      </c>
      <c r="AH286" s="169">
        <v>-6246008.279536834</v>
      </c>
      <c r="AI286" s="168" t="s">
        <v>21</v>
      </c>
      <c r="AJ286"/>
    </row>
    <row r="287" spans="1:36" x14ac:dyDescent="0.25">
      <c r="A287" s="179" t="b">
        <f>IF(E287&lt;&gt;1,"",NOT(ISNA(VLOOKUP(P287,Mapping!$P:$P,1,FALSE))))</f>
        <v>0</v>
      </c>
      <c r="B287" s="180" t="str">
        <f t="shared" si="4"/>
        <v/>
      </c>
      <c r="E287" s="167">
        <v>1</v>
      </c>
      <c r="F287" s="170" t="s">
        <v>334</v>
      </c>
      <c r="G287" s="169">
        <v>3452382</v>
      </c>
      <c r="H287" s="168" t="s">
        <v>1266</v>
      </c>
      <c r="I287" s="168" t="s">
        <v>4</v>
      </c>
      <c r="J287" s="169">
        <v>1072742.7739966779</v>
      </c>
      <c r="K287" s="169">
        <v>404976.92754066963</v>
      </c>
      <c r="L287" s="168" t="s">
        <v>17</v>
      </c>
      <c r="M287" s="168" t="s">
        <v>21</v>
      </c>
      <c r="N287" s="168" t="s">
        <v>1226</v>
      </c>
      <c r="O287" s="168" t="s">
        <v>21</v>
      </c>
      <c r="P287" s="168" t="s">
        <v>311</v>
      </c>
      <c r="Q287" s="168" t="s">
        <v>1261</v>
      </c>
      <c r="R287" s="168" t="s">
        <v>21</v>
      </c>
      <c r="S287" s="168" t="s">
        <v>21</v>
      </c>
      <c r="T287" s="168" t="s">
        <v>21</v>
      </c>
      <c r="U287" s="168" t="s">
        <v>21</v>
      </c>
      <c r="V287" s="168" t="s">
        <v>1261</v>
      </c>
      <c r="W287" s="168" t="s">
        <v>21</v>
      </c>
      <c r="X287" s="168" t="s">
        <v>21</v>
      </c>
      <c r="Y287" s="168" t="s">
        <v>21</v>
      </c>
      <c r="Z287" s="168" t="s">
        <v>21</v>
      </c>
      <c r="AA287" s="168" t="s">
        <v>1330</v>
      </c>
      <c r="AB287" s="168" t="s">
        <v>864</v>
      </c>
      <c r="AC287" s="168" t="s">
        <v>7099</v>
      </c>
      <c r="AD287" s="169">
        <v>1323371.087023091</v>
      </c>
      <c r="AE287" s="168" t="s">
        <v>809</v>
      </c>
      <c r="AF287" s="169">
        <v>870800.38686695229</v>
      </c>
      <c r="AG287" s="169">
        <v>-2143462.683891892</v>
      </c>
      <c r="AH287" s="169">
        <v>-1211640.79137475</v>
      </c>
      <c r="AI287" s="168" t="s">
        <v>21</v>
      </c>
      <c r="AJ287"/>
    </row>
    <row r="288" spans="1:36" x14ac:dyDescent="0.25">
      <c r="A288" s="179" t="b">
        <f>IF(E288&lt;&gt;1,"",NOT(ISNA(VLOOKUP(P288,Mapping!$P:$P,1,FALSE))))</f>
        <v>0</v>
      </c>
      <c r="B288" s="180" t="str">
        <f t="shared" si="4"/>
        <v/>
      </c>
      <c r="E288" s="167">
        <v>1</v>
      </c>
      <c r="F288" s="170" t="s">
        <v>334</v>
      </c>
      <c r="G288" s="169">
        <v>4578242.13</v>
      </c>
      <c r="H288" s="168" t="s">
        <v>1266</v>
      </c>
      <c r="I288" s="168" t="s">
        <v>4</v>
      </c>
      <c r="J288" s="169">
        <v>1422576.1119611501</v>
      </c>
      <c r="K288" s="169">
        <v>537044.40335532092</v>
      </c>
      <c r="L288" s="168" t="s">
        <v>17</v>
      </c>
      <c r="M288" s="168" t="s">
        <v>21</v>
      </c>
      <c r="N288" s="168" t="s">
        <v>1226</v>
      </c>
      <c r="O288" s="168" t="s">
        <v>21</v>
      </c>
      <c r="P288" s="168" t="s">
        <v>322</v>
      </c>
      <c r="Q288" s="168" t="s">
        <v>1262</v>
      </c>
      <c r="R288" s="168" t="s">
        <v>21</v>
      </c>
      <c r="S288" s="168" t="s">
        <v>21</v>
      </c>
      <c r="T288" s="168" t="s">
        <v>21</v>
      </c>
      <c r="U288" s="168" t="s">
        <v>21</v>
      </c>
      <c r="V288" s="168" t="s">
        <v>1262</v>
      </c>
      <c r="W288" s="168" t="s">
        <v>21</v>
      </c>
      <c r="X288" s="168" t="s">
        <v>21</v>
      </c>
      <c r="Y288" s="168" t="s">
        <v>21</v>
      </c>
      <c r="Z288" s="168" t="s">
        <v>21</v>
      </c>
      <c r="AA288" s="168" t="s">
        <v>1330</v>
      </c>
      <c r="AB288" s="168" t="s">
        <v>864</v>
      </c>
      <c r="AC288" s="168" t="s">
        <v>10711</v>
      </c>
      <c r="AD288" s="169">
        <v>1754937.1026245139</v>
      </c>
      <c r="AE288" s="168" t="s">
        <v>809</v>
      </c>
      <c r="AF288" s="169">
        <v>1154778.0685841199</v>
      </c>
      <c r="AG288" s="169">
        <v>-2842469.6813610811</v>
      </c>
      <c r="AH288" s="169">
        <v>-1606770.3161175151</v>
      </c>
      <c r="AI288" s="168" t="s">
        <v>21</v>
      </c>
      <c r="AJ288"/>
    </row>
    <row r="289" spans="1:36" x14ac:dyDescent="0.25">
      <c r="A289" s="179" t="b">
        <f>IF(E289&lt;&gt;1,"",NOT(ISNA(VLOOKUP(P289,Mapping!$P:$P,1,FALSE))))</f>
        <v>0</v>
      </c>
      <c r="B289" s="180" t="str">
        <f t="shared" si="4"/>
        <v/>
      </c>
      <c r="E289" s="167">
        <v>1</v>
      </c>
      <c r="F289" s="170" t="s">
        <v>2550</v>
      </c>
      <c r="G289" s="169">
        <v>111543.6</v>
      </c>
      <c r="H289" s="168" t="s">
        <v>1266</v>
      </c>
      <c r="I289" s="168" t="s">
        <v>4</v>
      </c>
      <c r="J289" s="169">
        <v>69825.347489307256</v>
      </c>
      <c r="K289" s="169">
        <v>17405.31206941904</v>
      </c>
      <c r="L289" s="168" t="s">
        <v>17</v>
      </c>
      <c r="M289" s="168" t="s">
        <v>21</v>
      </c>
      <c r="N289" s="168" t="s">
        <v>1226</v>
      </c>
      <c r="O289" s="168" t="s">
        <v>21</v>
      </c>
      <c r="P289" s="168" t="s">
        <v>2465</v>
      </c>
      <c r="Q289" s="168" t="s">
        <v>2466</v>
      </c>
      <c r="R289" s="168" t="s">
        <v>21</v>
      </c>
      <c r="S289" s="168" t="s">
        <v>21</v>
      </c>
      <c r="T289" s="168" t="s">
        <v>21</v>
      </c>
      <c r="U289" s="168" t="s">
        <v>21</v>
      </c>
      <c r="V289" s="168" t="s">
        <v>2466</v>
      </c>
      <c r="W289" s="168" t="s">
        <v>21</v>
      </c>
      <c r="X289" s="168" t="s">
        <v>21</v>
      </c>
      <c r="Y289" s="168" t="s">
        <v>21</v>
      </c>
      <c r="Z289" s="168" t="s">
        <v>21</v>
      </c>
      <c r="AA289" s="168" t="s">
        <v>2551</v>
      </c>
      <c r="AB289" s="168" t="s">
        <v>2552</v>
      </c>
      <c r="AC289" s="168" t="s">
        <v>10712</v>
      </c>
      <c r="AD289" s="169">
        <v>58396.873594771678</v>
      </c>
      <c r="AE289" s="168" t="s">
        <v>813</v>
      </c>
      <c r="AF289" s="169">
        <v>-33905.279887460783</v>
      </c>
      <c r="AG289" s="169">
        <v>-51902.887551755957</v>
      </c>
      <c r="AH289" s="169">
        <v>-24331.56319871718</v>
      </c>
      <c r="AI289" s="168" t="s">
        <v>21</v>
      </c>
      <c r="AJ289"/>
    </row>
    <row r="290" spans="1:36" x14ac:dyDescent="0.25">
      <c r="A290" s="179" t="b">
        <f>IF(E290&lt;&gt;1,"",NOT(ISNA(VLOOKUP(P290,Mapping!$P:$P,1,FALSE))))</f>
        <v>0</v>
      </c>
      <c r="B290" s="180" t="str">
        <f t="shared" si="4"/>
        <v/>
      </c>
      <c r="E290" s="167">
        <v>1</v>
      </c>
      <c r="F290" s="170" t="s">
        <v>274</v>
      </c>
      <c r="G290" s="169">
        <v>232973.62</v>
      </c>
      <c r="H290" s="168" t="s">
        <v>1266</v>
      </c>
      <c r="I290" s="168" t="s">
        <v>4</v>
      </c>
      <c r="J290" s="169">
        <v>86402.507311813388</v>
      </c>
      <c r="K290" s="169">
        <v>48330.382432660357</v>
      </c>
      <c r="L290" s="168" t="s">
        <v>17</v>
      </c>
      <c r="M290" s="168" t="s">
        <v>21</v>
      </c>
      <c r="N290" s="168" t="s">
        <v>1226</v>
      </c>
      <c r="O290" s="168" t="s">
        <v>21</v>
      </c>
      <c r="P290" s="168" t="s">
        <v>2465</v>
      </c>
      <c r="Q290" s="168" t="s">
        <v>2466</v>
      </c>
      <c r="R290" s="168" t="s">
        <v>21</v>
      </c>
      <c r="S290" s="168" t="s">
        <v>21</v>
      </c>
      <c r="T290" s="168" t="s">
        <v>21</v>
      </c>
      <c r="U290" s="168" t="s">
        <v>21</v>
      </c>
      <c r="V290" s="168" t="s">
        <v>2466</v>
      </c>
      <c r="W290" s="168" t="s">
        <v>21</v>
      </c>
      <c r="X290" s="168" t="s">
        <v>21</v>
      </c>
      <c r="Y290" s="168" t="s">
        <v>21</v>
      </c>
      <c r="Z290" s="168" t="s">
        <v>21</v>
      </c>
      <c r="AA290" s="168" t="s">
        <v>1331</v>
      </c>
      <c r="AB290" s="168" t="s">
        <v>865</v>
      </c>
      <c r="AC290" s="168" t="s">
        <v>10713</v>
      </c>
      <c r="AD290" s="169">
        <v>143473.09288757239</v>
      </c>
      <c r="AE290" s="168" t="s">
        <v>814</v>
      </c>
      <c r="AF290" s="169">
        <v>-127383.3410678808</v>
      </c>
      <c r="AG290" s="169">
        <v>204871.74365758759</v>
      </c>
      <c r="AH290" s="169">
        <v>-84428.234580584365</v>
      </c>
      <c r="AI290" s="168" t="s">
        <v>21</v>
      </c>
      <c r="AJ290"/>
    </row>
    <row r="291" spans="1:36" x14ac:dyDescent="0.25">
      <c r="A291" s="179" t="b">
        <f>IF(E291&lt;&gt;1,"",NOT(ISNA(VLOOKUP(P291,Mapping!$P:$P,1,FALSE))))</f>
        <v>0</v>
      </c>
      <c r="B291" s="180" t="str">
        <f t="shared" si="4"/>
        <v/>
      </c>
      <c r="E291" s="167">
        <v>1</v>
      </c>
      <c r="F291" s="170" t="s">
        <v>274</v>
      </c>
      <c r="G291" s="169">
        <v>10435796.02</v>
      </c>
      <c r="H291" s="168" t="s">
        <v>1266</v>
      </c>
      <c r="I291" s="168" t="s">
        <v>4</v>
      </c>
      <c r="J291" s="169">
        <v>3870304.8951320942</v>
      </c>
      <c r="K291" s="169">
        <v>2164906.106690689</v>
      </c>
      <c r="L291" s="168" t="s">
        <v>17</v>
      </c>
      <c r="M291" s="168" t="s">
        <v>21</v>
      </c>
      <c r="N291" s="168" t="s">
        <v>1226</v>
      </c>
      <c r="O291" s="168" t="s">
        <v>21</v>
      </c>
      <c r="P291" s="168" t="s">
        <v>305</v>
      </c>
      <c r="Q291" s="168" t="s">
        <v>1260</v>
      </c>
      <c r="R291" s="168" t="s">
        <v>21</v>
      </c>
      <c r="S291" s="168" t="s">
        <v>21</v>
      </c>
      <c r="T291" s="168" t="s">
        <v>21</v>
      </c>
      <c r="U291" s="168" t="s">
        <v>21</v>
      </c>
      <c r="V291" s="168" t="s">
        <v>1260</v>
      </c>
      <c r="W291" s="168" t="s">
        <v>21</v>
      </c>
      <c r="X291" s="168" t="s">
        <v>21</v>
      </c>
      <c r="Y291" s="168" t="s">
        <v>21</v>
      </c>
      <c r="Z291" s="168" t="s">
        <v>21</v>
      </c>
      <c r="AA291" s="168" t="s">
        <v>1331</v>
      </c>
      <c r="AB291" s="168" t="s">
        <v>865</v>
      </c>
      <c r="AC291" s="168" t="s">
        <v>12220</v>
      </c>
      <c r="AD291" s="169">
        <v>6426718.7492438667</v>
      </c>
      <c r="AE291" s="168" t="s">
        <v>814</v>
      </c>
      <c r="AF291" s="169">
        <v>-5705996.0854387414</v>
      </c>
      <c r="AG291" s="169">
        <v>9177003.5039688721</v>
      </c>
      <c r="AH291" s="169">
        <v>-3781869.5284542888</v>
      </c>
      <c r="AI291" s="168" t="s">
        <v>21</v>
      </c>
      <c r="AJ291"/>
    </row>
    <row r="292" spans="1:36" x14ac:dyDescent="0.25">
      <c r="A292" s="179" t="b">
        <f>IF(E292&lt;&gt;1,"",NOT(ISNA(VLOOKUP(P292,Mapping!$P:$P,1,FALSE))))</f>
        <v>0</v>
      </c>
      <c r="B292" s="180" t="str">
        <f t="shared" si="4"/>
        <v/>
      </c>
      <c r="E292" s="167">
        <v>1</v>
      </c>
      <c r="F292" s="170" t="s">
        <v>274</v>
      </c>
      <c r="G292" s="169">
        <v>1667401.45</v>
      </c>
      <c r="H292" s="168" t="s">
        <v>1266</v>
      </c>
      <c r="I292" s="168" t="s">
        <v>4</v>
      </c>
      <c r="J292" s="169">
        <v>618386.17597714905</v>
      </c>
      <c r="K292" s="169">
        <v>345902.46632761467</v>
      </c>
      <c r="L292" s="168" t="s">
        <v>17</v>
      </c>
      <c r="M292" s="168" t="s">
        <v>21</v>
      </c>
      <c r="N292" s="168" t="s">
        <v>1226</v>
      </c>
      <c r="O292" s="168" t="s">
        <v>21</v>
      </c>
      <c r="P292" s="168" t="s">
        <v>322</v>
      </c>
      <c r="Q292" s="168" t="s">
        <v>1262</v>
      </c>
      <c r="R292" s="168" t="s">
        <v>21</v>
      </c>
      <c r="S292" s="168" t="s">
        <v>21</v>
      </c>
      <c r="T292" s="168" t="s">
        <v>21</v>
      </c>
      <c r="U292" s="168" t="s">
        <v>21</v>
      </c>
      <c r="V292" s="168" t="s">
        <v>1262</v>
      </c>
      <c r="W292" s="168" t="s">
        <v>21</v>
      </c>
      <c r="X292" s="168" t="s">
        <v>21</v>
      </c>
      <c r="Y292" s="168" t="s">
        <v>21</v>
      </c>
      <c r="Z292" s="168" t="s">
        <v>21</v>
      </c>
      <c r="AA292" s="168" t="s">
        <v>1331</v>
      </c>
      <c r="AB292" s="168" t="s">
        <v>865</v>
      </c>
      <c r="AC292" s="168" t="s">
        <v>12477</v>
      </c>
      <c r="AD292" s="169">
        <v>1026842.623283799</v>
      </c>
      <c r="AE292" s="168" t="s">
        <v>814</v>
      </c>
      <c r="AF292" s="169">
        <v>-911687.63056705298</v>
      </c>
      <c r="AG292" s="169">
        <v>1466275.2050583661</v>
      </c>
      <c r="AH292" s="169">
        <v>-604256.22763901972</v>
      </c>
      <c r="AI292" s="168" t="s">
        <v>21</v>
      </c>
      <c r="AJ292"/>
    </row>
    <row r="293" spans="1:36" x14ac:dyDescent="0.25">
      <c r="A293" s="179" t="b">
        <f>IF(E293&lt;&gt;1,"",NOT(ISNA(VLOOKUP(P293,Mapping!$P:$P,1,FALSE))))</f>
        <v>0</v>
      </c>
      <c r="B293" s="180" t="str">
        <f t="shared" si="4"/>
        <v/>
      </c>
      <c r="E293" s="167">
        <v>1</v>
      </c>
      <c r="F293" s="170" t="s">
        <v>2553</v>
      </c>
      <c r="G293" s="169">
        <v>166482.88</v>
      </c>
      <c r="H293" s="168" t="s">
        <v>1266</v>
      </c>
      <c r="I293" s="168" t="s">
        <v>4</v>
      </c>
      <c r="J293" s="169">
        <v>53044.172851640418</v>
      </c>
      <c r="K293" s="169">
        <v>33412.442971874101</v>
      </c>
      <c r="L293" s="168" t="s">
        <v>17</v>
      </c>
      <c r="M293" s="168" t="s">
        <v>21</v>
      </c>
      <c r="N293" s="168" t="s">
        <v>1226</v>
      </c>
      <c r="O293" s="168" t="s">
        <v>21</v>
      </c>
      <c r="P293" s="168" t="s">
        <v>2465</v>
      </c>
      <c r="Q293" s="168" t="s">
        <v>2466</v>
      </c>
      <c r="R293" s="168" t="s">
        <v>21</v>
      </c>
      <c r="S293" s="168" t="s">
        <v>21</v>
      </c>
      <c r="T293" s="168" t="s">
        <v>21</v>
      </c>
      <c r="U293" s="168" t="s">
        <v>21</v>
      </c>
      <c r="V293" s="168" t="s">
        <v>2466</v>
      </c>
      <c r="W293" s="168" t="s">
        <v>21</v>
      </c>
      <c r="X293" s="168" t="s">
        <v>21</v>
      </c>
      <c r="Y293" s="168" t="s">
        <v>21</v>
      </c>
      <c r="Z293" s="168" t="s">
        <v>21</v>
      </c>
      <c r="AA293" s="168" t="s">
        <v>2554</v>
      </c>
      <c r="AB293" s="168" t="s">
        <v>2555</v>
      </c>
      <c r="AC293" s="168" t="s">
        <v>10714</v>
      </c>
      <c r="AD293" s="169">
        <v>99638.557235180371</v>
      </c>
      <c r="AE293" s="168" t="s">
        <v>819</v>
      </c>
      <c r="AF293" s="169">
        <v>-54136.559288256263</v>
      </c>
      <c r="AG293" s="169">
        <v>22990.492952380941</v>
      </c>
      <c r="AH293" s="169">
        <v>-79454.224995357479</v>
      </c>
      <c r="AI293" s="168" t="s">
        <v>21</v>
      </c>
      <c r="AJ293"/>
    </row>
    <row r="294" spans="1:36" x14ac:dyDescent="0.25">
      <c r="A294" s="179" t="b">
        <f>IF(E294&lt;&gt;1,"",NOT(ISNA(VLOOKUP(P294,Mapping!$P:$P,1,FALSE))))</f>
        <v>0</v>
      </c>
      <c r="B294" s="180" t="str">
        <f t="shared" si="4"/>
        <v/>
      </c>
      <c r="E294" s="167">
        <v>1</v>
      </c>
      <c r="F294" s="170" t="s">
        <v>2553</v>
      </c>
      <c r="G294" s="169">
        <v>1408164.72</v>
      </c>
      <c r="H294" s="168" t="s">
        <v>1266</v>
      </c>
      <c r="I294" s="168" t="s">
        <v>4</v>
      </c>
      <c r="J294" s="169">
        <v>448664.34801741509</v>
      </c>
      <c r="K294" s="169">
        <v>282612.98340108641</v>
      </c>
      <c r="L294" s="168" t="s">
        <v>17</v>
      </c>
      <c r="M294" s="168" t="s">
        <v>21</v>
      </c>
      <c r="N294" s="168" t="s">
        <v>1226</v>
      </c>
      <c r="O294" s="168" t="s">
        <v>21</v>
      </c>
      <c r="P294" s="168" t="s">
        <v>322</v>
      </c>
      <c r="Q294" s="168" t="s">
        <v>1262</v>
      </c>
      <c r="R294" s="168" t="s">
        <v>21</v>
      </c>
      <c r="S294" s="168" t="s">
        <v>21</v>
      </c>
      <c r="T294" s="168" t="s">
        <v>21</v>
      </c>
      <c r="U294" s="168" t="s">
        <v>21</v>
      </c>
      <c r="V294" s="168" t="s">
        <v>1262</v>
      </c>
      <c r="W294" s="168" t="s">
        <v>21</v>
      </c>
      <c r="X294" s="168" t="s">
        <v>21</v>
      </c>
      <c r="Y294" s="168" t="s">
        <v>21</v>
      </c>
      <c r="Z294" s="168" t="s">
        <v>21</v>
      </c>
      <c r="AA294" s="168" t="s">
        <v>2554</v>
      </c>
      <c r="AB294" s="168" t="s">
        <v>2555</v>
      </c>
      <c r="AC294" s="168" t="s">
        <v>10715</v>
      </c>
      <c r="AD294" s="169">
        <v>842774.35043340223</v>
      </c>
      <c r="AE294" s="168" t="s">
        <v>819</v>
      </c>
      <c r="AF294" s="169">
        <v>-457904.09711743792</v>
      </c>
      <c r="AG294" s="169">
        <v>194460.84228571429</v>
      </c>
      <c r="AH294" s="169">
        <v>-672048.90072423394</v>
      </c>
      <c r="AI294" s="168" t="s">
        <v>21</v>
      </c>
      <c r="AJ294"/>
    </row>
    <row r="295" spans="1:36" x14ac:dyDescent="0.25">
      <c r="A295" s="179" t="b">
        <f>IF(E295&lt;&gt;1,"",NOT(ISNA(VLOOKUP(P295,Mapping!$P:$P,1,FALSE))))</f>
        <v>0</v>
      </c>
      <c r="B295" s="180" t="str">
        <f t="shared" si="4"/>
        <v/>
      </c>
      <c r="E295" s="167">
        <v>1</v>
      </c>
      <c r="F295" s="170" t="s">
        <v>2556</v>
      </c>
      <c r="G295" s="169">
        <v>121304.5</v>
      </c>
      <c r="H295" s="168" t="s">
        <v>1266</v>
      </c>
      <c r="I295" s="168" t="s">
        <v>4</v>
      </c>
      <c r="J295" s="169">
        <v>80372.4961400303</v>
      </c>
      <c r="K295" s="169">
        <v>25638.91507443567</v>
      </c>
      <c r="L295" s="168" t="s">
        <v>17</v>
      </c>
      <c r="M295" s="168" t="s">
        <v>21</v>
      </c>
      <c r="N295" s="168" t="s">
        <v>1226</v>
      </c>
      <c r="O295" s="168" t="s">
        <v>21</v>
      </c>
      <c r="P295" s="168" t="s">
        <v>2465</v>
      </c>
      <c r="Q295" s="168" t="s">
        <v>2466</v>
      </c>
      <c r="R295" s="168" t="s">
        <v>21</v>
      </c>
      <c r="S295" s="168" t="s">
        <v>21</v>
      </c>
      <c r="T295" s="168" t="s">
        <v>21</v>
      </c>
      <c r="U295" s="168" t="s">
        <v>21</v>
      </c>
      <c r="V295" s="168" t="s">
        <v>2466</v>
      </c>
      <c r="W295" s="168" t="s">
        <v>21</v>
      </c>
      <c r="X295" s="168" t="s">
        <v>21</v>
      </c>
      <c r="Y295" s="168" t="s">
        <v>21</v>
      </c>
      <c r="Z295" s="168" t="s">
        <v>21</v>
      </c>
      <c r="AA295" s="168" t="s">
        <v>2557</v>
      </c>
      <c r="AB295" s="168" t="s">
        <v>2558</v>
      </c>
      <c r="AC295" s="168" t="s">
        <v>10716</v>
      </c>
      <c r="AD295" s="169">
        <v>118234.26345698271</v>
      </c>
      <c r="AE295" s="168" t="s">
        <v>813</v>
      </c>
      <c r="AF295" s="169">
        <v>-60652.25</v>
      </c>
      <c r="AG295" s="169">
        <v>-64695.733333333337</v>
      </c>
      <c r="AH295" s="169">
        <v>-39412.343295019164</v>
      </c>
      <c r="AI295" s="168" t="s">
        <v>21</v>
      </c>
      <c r="AJ295"/>
    </row>
    <row r="296" spans="1:36" x14ac:dyDescent="0.25">
      <c r="A296" s="179" t="b">
        <f>IF(E296&lt;&gt;1,"",NOT(ISNA(VLOOKUP(P296,Mapping!$P:$P,1,FALSE))))</f>
        <v>0</v>
      </c>
      <c r="B296" s="180" t="str">
        <f t="shared" si="4"/>
        <v/>
      </c>
      <c r="E296" s="167">
        <v>1</v>
      </c>
      <c r="F296" s="170" t="s">
        <v>314</v>
      </c>
      <c r="G296" s="169">
        <v>534932.96</v>
      </c>
      <c r="H296" s="168" t="s">
        <v>1266</v>
      </c>
      <c r="I296" s="168" t="s">
        <v>4</v>
      </c>
      <c r="J296" s="169">
        <v>349264.31284065708</v>
      </c>
      <c r="K296" s="169">
        <v>212262.75955721599</v>
      </c>
      <c r="L296" s="168" t="s">
        <v>17</v>
      </c>
      <c r="M296" s="168" t="s">
        <v>21</v>
      </c>
      <c r="N296" s="168" t="s">
        <v>1226</v>
      </c>
      <c r="O296" s="168" t="s">
        <v>21</v>
      </c>
      <c r="P296" s="168" t="s">
        <v>2465</v>
      </c>
      <c r="Q296" s="168" t="s">
        <v>2466</v>
      </c>
      <c r="R296" s="168" t="s">
        <v>21</v>
      </c>
      <c r="S296" s="168" t="s">
        <v>21</v>
      </c>
      <c r="T296" s="168" t="s">
        <v>21</v>
      </c>
      <c r="U296" s="168" t="s">
        <v>21</v>
      </c>
      <c r="V296" s="168" t="s">
        <v>2466</v>
      </c>
      <c r="W296" s="168" t="s">
        <v>21</v>
      </c>
      <c r="X296" s="168" t="s">
        <v>21</v>
      </c>
      <c r="Y296" s="168" t="s">
        <v>21</v>
      </c>
      <c r="Z296" s="168" t="s">
        <v>21</v>
      </c>
      <c r="AA296" s="168" t="s">
        <v>1332</v>
      </c>
      <c r="AB296" s="168" t="s">
        <v>866</v>
      </c>
      <c r="AC296" s="168" t="s">
        <v>10717</v>
      </c>
      <c r="AD296" s="169">
        <v>504822.44406121358</v>
      </c>
      <c r="AE296" s="168" t="s">
        <v>813</v>
      </c>
      <c r="AF296" s="169">
        <v>-272073.93177226279</v>
      </c>
      <c r="AG296" s="169">
        <v>342006.31868852448</v>
      </c>
      <c r="AH296" s="169">
        <v>-288040.82461538463</v>
      </c>
      <c r="AI296" s="168" t="s">
        <v>21</v>
      </c>
      <c r="AJ296"/>
    </row>
    <row r="297" spans="1:36" x14ac:dyDescent="0.25">
      <c r="A297" s="179" t="b">
        <f>IF(E297&lt;&gt;1,"",NOT(ISNA(VLOOKUP(P297,Mapping!$P:$P,1,FALSE))))</f>
        <v>0</v>
      </c>
      <c r="B297" s="180" t="str">
        <f t="shared" si="4"/>
        <v/>
      </c>
      <c r="E297" s="167">
        <v>1</v>
      </c>
      <c r="F297" s="170" t="s">
        <v>314</v>
      </c>
      <c r="G297" s="169">
        <v>3376548.48</v>
      </c>
      <c r="H297" s="168" t="s">
        <v>1266</v>
      </c>
      <c r="I297" s="168" t="s">
        <v>4</v>
      </c>
      <c r="J297" s="169">
        <v>2204590.0567434952</v>
      </c>
      <c r="K297" s="169">
        <v>1339823.0278117941</v>
      </c>
      <c r="L297" s="168" t="s">
        <v>17</v>
      </c>
      <c r="M297" s="168" t="s">
        <v>21</v>
      </c>
      <c r="N297" s="168" t="s">
        <v>1226</v>
      </c>
      <c r="O297" s="168" t="s">
        <v>21</v>
      </c>
      <c r="P297" s="168" t="s">
        <v>311</v>
      </c>
      <c r="Q297" s="168" t="s">
        <v>1261</v>
      </c>
      <c r="R297" s="168" t="s">
        <v>21</v>
      </c>
      <c r="S297" s="168" t="s">
        <v>21</v>
      </c>
      <c r="T297" s="168" t="s">
        <v>21</v>
      </c>
      <c r="U297" s="168" t="s">
        <v>21</v>
      </c>
      <c r="V297" s="168" t="s">
        <v>1261</v>
      </c>
      <c r="W297" s="168" t="s">
        <v>21</v>
      </c>
      <c r="X297" s="168" t="s">
        <v>21</v>
      </c>
      <c r="Y297" s="168" t="s">
        <v>21</v>
      </c>
      <c r="Z297" s="168" t="s">
        <v>21</v>
      </c>
      <c r="AA297" s="168" t="s">
        <v>1332</v>
      </c>
      <c r="AB297" s="168" t="s">
        <v>866</v>
      </c>
      <c r="AC297" s="168" t="s">
        <v>10718</v>
      </c>
      <c r="AD297" s="169">
        <v>3186487.9968599719</v>
      </c>
      <c r="AE297" s="168" t="s">
        <v>813</v>
      </c>
      <c r="AF297" s="169">
        <v>-1717356.9203386861</v>
      </c>
      <c r="AG297" s="169">
        <v>2158776.8970491802</v>
      </c>
      <c r="AH297" s="169">
        <v>-1818141.489230769</v>
      </c>
      <c r="AI297" s="168" t="s">
        <v>21</v>
      </c>
      <c r="AJ297"/>
    </row>
    <row r="298" spans="1:36" x14ac:dyDescent="0.25">
      <c r="A298" s="179" t="b">
        <f>IF(E298&lt;&gt;1,"",NOT(ISNA(VLOOKUP(P298,Mapping!$P:$P,1,FALSE))))</f>
        <v>0</v>
      </c>
      <c r="B298" s="180" t="str">
        <f t="shared" si="4"/>
        <v/>
      </c>
      <c r="E298" s="167">
        <v>1</v>
      </c>
      <c r="F298" s="170" t="s">
        <v>314</v>
      </c>
      <c r="G298" s="169">
        <v>859902.87999999989</v>
      </c>
      <c r="H298" s="168" t="s">
        <v>1266</v>
      </c>
      <c r="I298" s="168" t="s">
        <v>4</v>
      </c>
      <c r="J298" s="169">
        <v>561441.17291426985</v>
      </c>
      <c r="K298" s="169">
        <v>341211.65063374903</v>
      </c>
      <c r="L298" s="168" t="s">
        <v>17</v>
      </c>
      <c r="M298" s="168" t="s">
        <v>21</v>
      </c>
      <c r="N298" s="168" t="s">
        <v>1226</v>
      </c>
      <c r="O298" s="168" t="s">
        <v>21</v>
      </c>
      <c r="P298" s="168" t="s">
        <v>322</v>
      </c>
      <c r="Q298" s="168" t="s">
        <v>1262</v>
      </c>
      <c r="R298" s="168" t="s">
        <v>21</v>
      </c>
      <c r="S298" s="168" t="s">
        <v>21</v>
      </c>
      <c r="T298" s="168" t="s">
        <v>21</v>
      </c>
      <c r="U298" s="168" t="s">
        <v>21</v>
      </c>
      <c r="V298" s="168" t="s">
        <v>1262</v>
      </c>
      <c r="W298" s="168" t="s">
        <v>21</v>
      </c>
      <c r="X298" s="168" t="s">
        <v>21</v>
      </c>
      <c r="Y298" s="168" t="s">
        <v>21</v>
      </c>
      <c r="Z298" s="168" t="s">
        <v>21</v>
      </c>
      <c r="AA298" s="168" t="s">
        <v>1332</v>
      </c>
      <c r="AB298" s="168" t="s">
        <v>866</v>
      </c>
      <c r="AC298" s="168" t="s">
        <v>2792</v>
      </c>
      <c r="AD298" s="169">
        <v>811500.32994204864</v>
      </c>
      <c r="AE298" s="168" t="s">
        <v>813</v>
      </c>
      <c r="AF298" s="169">
        <v>-437357.90276204381</v>
      </c>
      <c r="AG298" s="169">
        <v>549773.97245901637</v>
      </c>
      <c r="AH298" s="169">
        <v>-463024.62769230758</v>
      </c>
      <c r="AI298" s="168" t="s">
        <v>21</v>
      </c>
      <c r="AJ298"/>
    </row>
    <row r="299" spans="1:36" x14ac:dyDescent="0.25">
      <c r="A299" s="179" t="b">
        <f>IF(E299&lt;&gt;1,"",NOT(ISNA(VLOOKUP(P299,Mapping!$P:$P,1,FALSE))))</f>
        <v>0</v>
      </c>
      <c r="B299" s="180" t="str">
        <f t="shared" si="4"/>
        <v/>
      </c>
      <c r="E299" s="167">
        <v>1</v>
      </c>
      <c r="F299" s="170" t="s">
        <v>1110</v>
      </c>
      <c r="G299" s="169">
        <v>461809.35</v>
      </c>
      <c r="H299" s="168" t="s">
        <v>1266</v>
      </c>
      <c r="I299" s="168" t="s">
        <v>4</v>
      </c>
      <c r="J299" s="169">
        <v>144623.00130138421</v>
      </c>
      <c r="K299" s="169">
        <v>103410.9973300157</v>
      </c>
      <c r="L299" s="168" t="s">
        <v>17</v>
      </c>
      <c r="M299" s="168" t="s">
        <v>21</v>
      </c>
      <c r="N299" s="168" t="s">
        <v>1226</v>
      </c>
      <c r="O299" s="168" t="s">
        <v>21</v>
      </c>
      <c r="P299" s="168" t="s">
        <v>2465</v>
      </c>
      <c r="Q299" s="168" t="s">
        <v>2466</v>
      </c>
      <c r="R299" s="168" t="s">
        <v>21</v>
      </c>
      <c r="S299" s="168" t="s">
        <v>21</v>
      </c>
      <c r="T299" s="168" t="s">
        <v>21</v>
      </c>
      <c r="U299" s="168" t="s">
        <v>21</v>
      </c>
      <c r="V299" s="168" t="s">
        <v>2466</v>
      </c>
      <c r="W299" s="168" t="s">
        <v>21</v>
      </c>
      <c r="X299" s="168" t="s">
        <v>21</v>
      </c>
      <c r="Y299" s="168" t="s">
        <v>21</v>
      </c>
      <c r="Z299" s="168" t="s">
        <v>21</v>
      </c>
      <c r="AA299" s="168" t="s">
        <v>1333</v>
      </c>
      <c r="AB299" s="168" t="s">
        <v>1111</v>
      </c>
      <c r="AC299" s="168" t="s">
        <v>10719</v>
      </c>
      <c r="AD299" s="169">
        <v>225588.36156634541</v>
      </c>
      <c r="AE299" s="168" t="s">
        <v>819</v>
      </c>
      <c r="AF299" s="169">
        <v>-207947.67861250771</v>
      </c>
      <c r="AG299" s="169">
        <v>-214886.72378692741</v>
      </c>
      <c r="AH299" s="169">
        <v>-183549.28701072681</v>
      </c>
      <c r="AI299" s="168" t="s">
        <v>21</v>
      </c>
      <c r="AJ299"/>
    </row>
    <row r="300" spans="1:36" x14ac:dyDescent="0.25">
      <c r="A300" s="179" t="b">
        <f>IF(E300&lt;&gt;1,"",NOT(ISNA(VLOOKUP(P300,Mapping!$P:$P,1,FALSE))))</f>
        <v>0</v>
      </c>
      <c r="B300" s="180" t="str">
        <f t="shared" si="4"/>
        <v/>
      </c>
      <c r="E300" s="167">
        <v>1</v>
      </c>
      <c r="F300" s="170" t="s">
        <v>1110</v>
      </c>
      <c r="G300" s="169">
        <v>4924935</v>
      </c>
      <c r="H300" s="168" t="s">
        <v>1266</v>
      </c>
      <c r="I300" s="168" t="s">
        <v>4</v>
      </c>
      <c r="J300" s="169">
        <v>1542322.3477702059</v>
      </c>
      <c r="K300" s="169">
        <v>1102819.681185537</v>
      </c>
      <c r="L300" s="168" t="s">
        <v>17</v>
      </c>
      <c r="M300" s="168" t="s">
        <v>21</v>
      </c>
      <c r="N300" s="168" t="s">
        <v>1226</v>
      </c>
      <c r="O300" s="168" t="s">
        <v>21</v>
      </c>
      <c r="P300" s="168" t="s">
        <v>311</v>
      </c>
      <c r="Q300" s="168" t="s">
        <v>1261</v>
      </c>
      <c r="R300" s="168" t="s">
        <v>21</v>
      </c>
      <c r="S300" s="168" t="s">
        <v>21</v>
      </c>
      <c r="T300" s="168" t="s">
        <v>21</v>
      </c>
      <c r="U300" s="168" t="s">
        <v>21</v>
      </c>
      <c r="V300" s="168" t="s">
        <v>1261</v>
      </c>
      <c r="W300" s="168" t="s">
        <v>21</v>
      </c>
      <c r="X300" s="168" t="s">
        <v>21</v>
      </c>
      <c r="Y300" s="168" t="s">
        <v>21</v>
      </c>
      <c r="Z300" s="168" t="s">
        <v>21</v>
      </c>
      <c r="AA300" s="168" t="s">
        <v>1333</v>
      </c>
      <c r="AB300" s="168" t="s">
        <v>1111</v>
      </c>
      <c r="AC300" s="168" t="s">
        <v>10720</v>
      </c>
      <c r="AD300" s="169">
        <v>2405772.030104524</v>
      </c>
      <c r="AE300" s="168" t="s">
        <v>819</v>
      </c>
      <c r="AF300" s="169">
        <v>-2217644.1437738119</v>
      </c>
      <c r="AG300" s="169">
        <v>-2291645.1280459589</v>
      </c>
      <c r="AH300" s="169">
        <v>-1957449.124458336</v>
      </c>
      <c r="AI300" s="168" t="s">
        <v>21</v>
      </c>
      <c r="AJ300"/>
    </row>
    <row r="301" spans="1:36" x14ac:dyDescent="0.25">
      <c r="A301" s="179" t="b">
        <f>IF(E301&lt;&gt;1,"",NOT(ISNA(VLOOKUP(P301,Mapping!$P:$P,1,FALSE))))</f>
        <v>0</v>
      </c>
      <c r="B301" s="180" t="str">
        <f t="shared" si="4"/>
        <v/>
      </c>
      <c r="E301" s="167">
        <v>1</v>
      </c>
      <c r="F301" s="170" t="s">
        <v>1110</v>
      </c>
      <c r="G301" s="169">
        <v>1131187.95</v>
      </c>
      <c r="H301" s="168" t="s">
        <v>1266</v>
      </c>
      <c r="I301" s="168" t="s">
        <v>4</v>
      </c>
      <c r="J301" s="169">
        <v>354249.64082030882</v>
      </c>
      <c r="K301" s="169">
        <v>253302.091170731</v>
      </c>
      <c r="L301" s="168" t="s">
        <v>17</v>
      </c>
      <c r="M301" s="168" t="s">
        <v>21</v>
      </c>
      <c r="N301" s="168" t="s">
        <v>1226</v>
      </c>
      <c r="O301" s="168" t="s">
        <v>21</v>
      </c>
      <c r="P301" s="168" t="s">
        <v>322</v>
      </c>
      <c r="Q301" s="168" t="s">
        <v>1262</v>
      </c>
      <c r="R301" s="168" t="s">
        <v>21</v>
      </c>
      <c r="S301" s="168" t="s">
        <v>21</v>
      </c>
      <c r="T301" s="168" t="s">
        <v>21</v>
      </c>
      <c r="U301" s="168" t="s">
        <v>21</v>
      </c>
      <c r="V301" s="168" t="s">
        <v>1262</v>
      </c>
      <c r="W301" s="168" t="s">
        <v>21</v>
      </c>
      <c r="X301" s="168" t="s">
        <v>21</v>
      </c>
      <c r="Y301" s="168" t="s">
        <v>21</v>
      </c>
      <c r="Z301" s="168" t="s">
        <v>21</v>
      </c>
      <c r="AA301" s="168" t="s">
        <v>1333</v>
      </c>
      <c r="AB301" s="168" t="s">
        <v>1111</v>
      </c>
      <c r="AC301" s="168" t="s">
        <v>10721</v>
      </c>
      <c r="AD301" s="169">
        <v>552571.82701929507</v>
      </c>
      <c r="AE301" s="168" t="s">
        <v>819</v>
      </c>
      <c r="AF301" s="169">
        <v>-509361.51092857157</v>
      </c>
      <c r="AG301" s="169">
        <v>-526358.49092867144</v>
      </c>
      <c r="AH301" s="169">
        <v>-449598.39314129448</v>
      </c>
      <c r="AI301" s="168" t="s">
        <v>21</v>
      </c>
      <c r="AJ301"/>
    </row>
    <row r="302" spans="1:36" x14ac:dyDescent="0.25">
      <c r="A302" s="179" t="b">
        <f>IF(E302&lt;&gt;1,"",NOT(ISNA(VLOOKUP(P302,Mapping!$P:$P,1,FALSE))))</f>
        <v>0</v>
      </c>
      <c r="B302" s="180" t="str">
        <f t="shared" si="4"/>
        <v/>
      </c>
      <c r="E302" s="167">
        <v>1</v>
      </c>
      <c r="F302" s="170" t="s">
        <v>1334</v>
      </c>
      <c r="G302" s="169">
        <v>1344129.3</v>
      </c>
      <c r="H302" s="168" t="s">
        <v>1266</v>
      </c>
      <c r="I302" s="168" t="s">
        <v>4</v>
      </c>
      <c r="J302" s="169">
        <v>297645.94165704108</v>
      </c>
      <c r="K302" s="169">
        <v>168033.3394758759</v>
      </c>
      <c r="L302" s="168" t="s">
        <v>17</v>
      </c>
      <c r="M302" s="168" t="s">
        <v>21</v>
      </c>
      <c r="N302" s="168" t="s">
        <v>1226</v>
      </c>
      <c r="O302" s="168" t="s">
        <v>21</v>
      </c>
      <c r="P302" s="168" t="s">
        <v>2465</v>
      </c>
      <c r="Q302" s="168" t="s">
        <v>2466</v>
      </c>
      <c r="R302" s="168" t="s">
        <v>21</v>
      </c>
      <c r="S302" s="168" t="s">
        <v>21</v>
      </c>
      <c r="T302" s="168" t="s">
        <v>21</v>
      </c>
      <c r="U302" s="168" t="s">
        <v>21</v>
      </c>
      <c r="V302" s="168" t="s">
        <v>2466</v>
      </c>
      <c r="W302" s="168" t="s">
        <v>21</v>
      </c>
      <c r="X302" s="168" t="s">
        <v>21</v>
      </c>
      <c r="Y302" s="168" t="s">
        <v>21</v>
      </c>
      <c r="Z302" s="168" t="s">
        <v>21</v>
      </c>
      <c r="AA302" s="168" t="s">
        <v>1335</v>
      </c>
      <c r="AB302" s="168" t="s">
        <v>867</v>
      </c>
      <c r="AC302" s="168" t="s">
        <v>10722</v>
      </c>
      <c r="AD302" s="169">
        <v>427988.69542596128</v>
      </c>
      <c r="AE302" s="168" t="s">
        <v>818</v>
      </c>
      <c r="AF302" s="169">
        <v>-165954.61449386529</v>
      </c>
      <c r="AG302" s="169">
        <v>808234.61176470597</v>
      </c>
      <c r="AH302" s="169">
        <v>-373854.64279849478</v>
      </c>
      <c r="AI302" s="168" t="s">
        <v>21</v>
      </c>
      <c r="AJ302"/>
    </row>
    <row r="303" spans="1:36" x14ac:dyDescent="0.25">
      <c r="A303" s="179" t="b">
        <f>IF(E303&lt;&gt;1,"",NOT(ISNA(VLOOKUP(P303,Mapping!$P:$P,1,FALSE))))</f>
        <v>0</v>
      </c>
      <c r="B303" s="180" t="str">
        <f t="shared" si="4"/>
        <v/>
      </c>
      <c r="E303" s="167">
        <v>1</v>
      </c>
      <c r="F303" s="170" t="s">
        <v>1334</v>
      </c>
      <c r="G303" s="169">
        <v>1033163.84</v>
      </c>
      <c r="H303" s="168" t="s">
        <v>1266</v>
      </c>
      <c r="I303" s="168" t="s">
        <v>4</v>
      </c>
      <c r="J303" s="169">
        <v>228785.29918424081</v>
      </c>
      <c r="K303" s="169">
        <v>129158.68306785609</v>
      </c>
      <c r="L303" s="168" t="s">
        <v>17</v>
      </c>
      <c r="M303" s="168" t="s">
        <v>21</v>
      </c>
      <c r="N303" s="168" t="s">
        <v>1226</v>
      </c>
      <c r="O303" s="168" t="s">
        <v>21</v>
      </c>
      <c r="P303" s="168" t="s">
        <v>322</v>
      </c>
      <c r="Q303" s="168" t="s">
        <v>1262</v>
      </c>
      <c r="R303" s="168" t="s">
        <v>21</v>
      </c>
      <c r="S303" s="168" t="s">
        <v>21</v>
      </c>
      <c r="T303" s="168" t="s">
        <v>21</v>
      </c>
      <c r="U303" s="168" t="s">
        <v>21</v>
      </c>
      <c r="V303" s="168" t="s">
        <v>1262</v>
      </c>
      <c r="W303" s="168" t="s">
        <v>21</v>
      </c>
      <c r="X303" s="168" t="s">
        <v>21</v>
      </c>
      <c r="Y303" s="168" t="s">
        <v>21</v>
      </c>
      <c r="Z303" s="168" t="s">
        <v>21</v>
      </c>
      <c r="AA303" s="168" t="s">
        <v>1335</v>
      </c>
      <c r="AB303" s="168" t="s">
        <v>867</v>
      </c>
      <c r="AC303" s="168" t="s">
        <v>10723</v>
      </c>
      <c r="AD303" s="169">
        <v>328973.14569578768</v>
      </c>
      <c r="AE303" s="168" t="s">
        <v>818</v>
      </c>
      <c r="AF303" s="169">
        <v>-127560.8728834357</v>
      </c>
      <c r="AG303" s="169">
        <v>621248.84496732021</v>
      </c>
      <c r="AH303" s="169">
        <v>-287363.05231611361</v>
      </c>
      <c r="AI303" s="168" t="s">
        <v>21</v>
      </c>
      <c r="AJ303"/>
    </row>
    <row r="304" spans="1:36" x14ac:dyDescent="0.25">
      <c r="A304" s="179" t="b">
        <f>IF(E304&lt;&gt;1,"",NOT(ISNA(VLOOKUP(P304,Mapping!$P:$P,1,FALSE))))</f>
        <v>0</v>
      </c>
      <c r="B304" s="180" t="str">
        <f t="shared" si="4"/>
        <v/>
      </c>
      <c r="E304" s="167">
        <v>1</v>
      </c>
      <c r="F304" s="170" t="s">
        <v>1334</v>
      </c>
      <c r="G304" s="169">
        <v>7751827.2999999998</v>
      </c>
      <c r="H304" s="168" t="s">
        <v>1266</v>
      </c>
      <c r="I304" s="168" t="s">
        <v>4</v>
      </c>
      <c r="J304" s="169">
        <v>1716575.880215734</v>
      </c>
      <c r="K304" s="169">
        <v>969077.47510545538</v>
      </c>
      <c r="L304" s="168" t="s">
        <v>17</v>
      </c>
      <c r="M304" s="168" t="s">
        <v>21</v>
      </c>
      <c r="N304" s="168" t="s">
        <v>1226</v>
      </c>
      <c r="O304" s="168" t="s">
        <v>21</v>
      </c>
      <c r="P304" s="168" t="s">
        <v>253</v>
      </c>
      <c r="Q304" s="168" t="s">
        <v>1265</v>
      </c>
      <c r="R304" s="168" t="s">
        <v>21</v>
      </c>
      <c r="S304" s="168" t="s">
        <v>21</v>
      </c>
      <c r="T304" s="168" t="s">
        <v>21</v>
      </c>
      <c r="U304" s="168" t="s">
        <v>21</v>
      </c>
      <c r="V304" s="168" t="s">
        <v>1265</v>
      </c>
      <c r="W304" s="168" t="s">
        <v>21</v>
      </c>
      <c r="X304" s="168" t="s">
        <v>21</v>
      </c>
      <c r="Y304" s="168" t="s">
        <v>21</v>
      </c>
      <c r="Z304" s="168" t="s">
        <v>21</v>
      </c>
      <c r="AA304" s="168" t="s">
        <v>1335</v>
      </c>
      <c r="AB304" s="168" t="s">
        <v>867</v>
      </c>
      <c r="AC304" s="168" t="s">
        <v>10724</v>
      </c>
      <c r="AD304" s="169">
        <v>2468285.1964423</v>
      </c>
      <c r="AE304" s="168" t="s">
        <v>818</v>
      </c>
      <c r="AF304" s="169">
        <v>-957089.10682515427</v>
      </c>
      <c r="AG304" s="169">
        <v>4661229.4875816992</v>
      </c>
      <c r="AH304" s="169">
        <v>-2156084.7057475201</v>
      </c>
      <c r="AI304" s="168" t="s">
        <v>21</v>
      </c>
      <c r="AJ304"/>
    </row>
    <row r="305" spans="1:36" x14ac:dyDescent="0.25">
      <c r="A305" s="179" t="b">
        <f>IF(E305&lt;&gt;1,"",NOT(ISNA(VLOOKUP(P305,Mapping!$P:$P,1,FALSE))))</f>
        <v>0</v>
      </c>
      <c r="B305" s="180" t="str">
        <f t="shared" si="4"/>
        <v/>
      </c>
      <c r="E305" s="167">
        <v>1</v>
      </c>
      <c r="F305" s="170" t="s">
        <v>10725</v>
      </c>
      <c r="G305" s="169">
        <v>91151.849999999991</v>
      </c>
      <c r="H305" s="168" t="s">
        <v>1266</v>
      </c>
      <c r="I305" s="168" t="s">
        <v>4</v>
      </c>
      <c r="J305" s="169">
        <v>57249.713639035203</v>
      </c>
      <c r="K305" s="169">
        <v>9418.7004038056275</v>
      </c>
      <c r="L305" s="168" t="s">
        <v>17</v>
      </c>
      <c r="M305" s="168" t="s">
        <v>21</v>
      </c>
      <c r="N305" s="168" t="s">
        <v>1226</v>
      </c>
      <c r="O305" s="168" t="s">
        <v>21</v>
      </c>
      <c r="P305" s="168" t="s">
        <v>2465</v>
      </c>
      <c r="Q305" s="168" t="s">
        <v>2466</v>
      </c>
      <c r="R305" s="168" t="s">
        <v>21</v>
      </c>
      <c r="S305" s="168" t="s">
        <v>21</v>
      </c>
      <c r="T305" s="168" t="s">
        <v>21</v>
      </c>
      <c r="U305" s="168" t="s">
        <v>21</v>
      </c>
      <c r="V305" s="168" t="s">
        <v>2466</v>
      </c>
      <c r="W305" s="168" t="s">
        <v>21</v>
      </c>
      <c r="X305" s="168" t="s">
        <v>21</v>
      </c>
      <c r="Y305" s="168" t="s">
        <v>21</v>
      </c>
      <c r="Z305" s="168" t="s">
        <v>21</v>
      </c>
      <c r="AA305" s="168" t="s">
        <v>10726</v>
      </c>
      <c r="AB305" s="168" t="s">
        <v>10727</v>
      </c>
      <c r="AC305" s="168" t="s">
        <v>10728</v>
      </c>
      <c r="AD305" s="169">
        <v>80598.916321086625</v>
      </c>
      <c r="AE305" s="168" t="s">
        <v>813</v>
      </c>
      <c r="AF305" s="169">
        <v>-22052.86693548386</v>
      </c>
      <c r="AG305" s="169">
        <v>-9193.8644797037414</v>
      </c>
      <c r="AH305" s="169">
        <v>-32973.491193181821</v>
      </c>
      <c r="AI305" s="168" t="s">
        <v>21</v>
      </c>
      <c r="AJ305"/>
    </row>
    <row r="306" spans="1:36" x14ac:dyDescent="0.25">
      <c r="A306" s="179" t="b">
        <f>IF(E306&lt;&gt;1,"",NOT(ISNA(VLOOKUP(P306,Mapping!$P:$P,1,FALSE))))</f>
        <v>0</v>
      </c>
      <c r="B306" s="180" t="str">
        <f t="shared" si="4"/>
        <v/>
      </c>
      <c r="E306" s="167">
        <v>1</v>
      </c>
      <c r="F306" s="170" t="s">
        <v>275</v>
      </c>
      <c r="G306" s="169">
        <v>1402950.51</v>
      </c>
      <c r="H306" s="168" t="s">
        <v>1266</v>
      </c>
      <c r="I306" s="168" t="s">
        <v>4</v>
      </c>
      <c r="J306" s="169">
        <v>481949.86683424428</v>
      </c>
      <c r="K306" s="169">
        <v>127833.3279829017</v>
      </c>
      <c r="L306" s="168" t="s">
        <v>17</v>
      </c>
      <c r="M306" s="168" t="s">
        <v>21</v>
      </c>
      <c r="N306" s="168" t="s">
        <v>1226</v>
      </c>
      <c r="O306" s="168" t="s">
        <v>21</v>
      </c>
      <c r="P306" s="168" t="s">
        <v>2465</v>
      </c>
      <c r="Q306" s="168" t="s">
        <v>2466</v>
      </c>
      <c r="R306" s="168" t="s">
        <v>21</v>
      </c>
      <c r="S306" s="168" t="s">
        <v>21</v>
      </c>
      <c r="T306" s="168" t="s">
        <v>21</v>
      </c>
      <c r="U306" s="168" t="s">
        <v>21</v>
      </c>
      <c r="V306" s="168" t="s">
        <v>2466</v>
      </c>
      <c r="W306" s="168" t="s">
        <v>21</v>
      </c>
      <c r="X306" s="168" t="s">
        <v>21</v>
      </c>
      <c r="Y306" s="168" t="s">
        <v>21</v>
      </c>
      <c r="Z306" s="168" t="s">
        <v>21</v>
      </c>
      <c r="AA306" s="168" t="s">
        <v>1336</v>
      </c>
      <c r="AB306" s="168" t="s">
        <v>868</v>
      </c>
      <c r="AC306" s="168" t="s">
        <v>10729</v>
      </c>
      <c r="AD306" s="169">
        <v>625157.62615737936</v>
      </c>
      <c r="AE306" s="168" t="s">
        <v>813</v>
      </c>
      <c r="AF306" s="169">
        <v>305133.44425531873</v>
      </c>
      <c r="AG306" s="169">
        <v>-652813.63127251295</v>
      </c>
      <c r="AH306" s="169">
        <v>-101289.0946283785</v>
      </c>
      <c r="AI306" s="168" t="s">
        <v>21</v>
      </c>
      <c r="AJ306"/>
    </row>
    <row r="307" spans="1:36" x14ac:dyDescent="0.25">
      <c r="A307" s="179" t="b">
        <f>IF(E307&lt;&gt;1,"",NOT(ISNA(VLOOKUP(P307,Mapping!$P:$P,1,FALSE))))</f>
        <v>0</v>
      </c>
      <c r="B307" s="180" t="str">
        <f t="shared" si="4"/>
        <v/>
      </c>
      <c r="E307" s="167">
        <v>1</v>
      </c>
      <c r="F307" s="170" t="s">
        <v>275</v>
      </c>
      <c r="G307" s="169">
        <v>1240758.74</v>
      </c>
      <c r="H307" s="168" t="s">
        <v>1266</v>
      </c>
      <c r="I307" s="168" t="s">
        <v>4</v>
      </c>
      <c r="J307" s="169">
        <v>426232.78957746312</v>
      </c>
      <c r="K307" s="169">
        <v>113054.82112699169</v>
      </c>
      <c r="L307" s="168" t="s">
        <v>17</v>
      </c>
      <c r="M307" s="168" t="s">
        <v>21</v>
      </c>
      <c r="N307" s="168" t="s">
        <v>1226</v>
      </c>
      <c r="O307" s="168" t="s">
        <v>21</v>
      </c>
      <c r="P307" s="168" t="s">
        <v>322</v>
      </c>
      <c r="Q307" s="168" t="s">
        <v>1262</v>
      </c>
      <c r="R307" s="168" t="s">
        <v>21</v>
      </c>
      <c r="S307" s="168" t="s">
        <v>21</v>
      </c>
      <c r="T307" s="168" t="s">
        <v>21</v>
      </c>
      <c r="U307" s="168" t="s">
        <v>21</v>
      </c>
      <c r="V307" s="168" t="s">
        <v>1262</v>
      </c>
      <c r="W307" s="168" t="s">
        <v>21</v>
      </c>
      <c r="X307" s="168" t="s">
        <v>21</v>
      </c>
      <c r="Y307" s="168" t="s">
        <v>21</v>
      </c>
      <c r="Z307" s="168" t="s">
        <v>21</v>
      </c>
      <c r="AA307" s="168" t="s">
        <v>1336</v>
      </c>
      <c r="AB307" s="168" t="s">
        <v>868</v>
      </c>
      <c r="AC307" s="168" t="s">
        <v>12478</v>
      </c>
      <c r="AD307" s="169">
        <v>552884.64062244014</v>
      </c>
      <c r="AE307" s="168" t="s">
        <v>813</v>
      </c>
      <c r="AF307" s="169">
        <v>269857.69286051969</v>
      </c>
      <c r="AG307" s="169">
        <v>-577343.40079644555</v>
      </c>
      <c r="AH307" s="169">
        <v>-89579.303425926017</v>
      </c>
      <c r="AI307" s="168" t="s">
        <v>21</v>
      </c>
      <c r="AJ307"/>
    </row>
    <row r="308" spans="1:36" x14ac:dyDescent="0.25">
      <c r="A308" s="179" t="b">
        <f>IF(E308&lt;&gt;1,"",NOT(ISNA(VLOOKUP(P308,Mapping!$P:$P,1,FALSE))))</f>
        <v>0</v>
      </c>
      <c r="B308" s="180" t="str">
        <f t="shared" si="4"/>
        <v/>
      </c>
      <c r="E308" s="167">
        <v>1</v>
      </c>
      <c r="F308" s="170" t="s">
        <v>275</v>
      </c>
      <c r="G308" s="169">
        <v>4540373.5</v>
      </c>
      <c r="H308" s="168" t="s">
        <v>1266</v>
      </c>
      <c r="I308" s="168" t="s">
        <v>4</v>
      </c>
      <c r="J308" s="169">
        <v>1559735.990760453</v>
      </c>
      <c r="K308" s="169">
        <v>413707.43347915809</v>
      </c>
      <c r="L308" s="168" t="s">
        <v>17</v>
      </c>
      <c r="M308" s="168" t="s">
        <v>21</v>
      </c>
      <c r="N308" s="168" t="s">
        <v>1226</v>
      </c>
      <c r="O308" s="168" t="s">
        <v>21</v>
      </c>
      <c r="P308" s="168" t="s">
        <v>253</v>
      </c>
      <c r="Q308" s="168" t="s">
        <v>1265</v>
      </c>
      <c r="R308" s="168" t="s">
        <v>21</v>
      </c>
      <c r="S308" s="168" t="s">
        <v>21</v>
      </c>
      <c r="T308" s="168" t="s">
        <v>21</v>
      </c>
      <c r="U308" s="168" t="s">
        <v>21</v>
      </c>
      <c r="V308" s="168" t="s">
        <v>1265</v>
      </c>
      <c r="W308" s="168" t="s">
        <v>21</v>
      </c>
      <c r="X308" s="168" t="s">
        <v>21</v>
      </c>
      <c r="Y308" s="168" t="s">
        <v>21</v>
      </c>
      <c r="Z308" s="168" t="s">
        <v>21</v>
      </c>
      <c r="AA308" s="168" t="s">
        <v>1336</v>
      </c>
      <c r="AB308" s="168" t="s">
        <v>868</v>
      </c>
      <c r="AC308" s="168" t="s">
        <v>10730</v>
      </c>
      <c r="AD308" s="169">
        <v>2023199.7485983069</v>
      </c>
      <c r="AE308" s="168" t="s">
        <v>813</v>
      </c>
      <c r="AF308" s="169">
        <v>987504.40189125203</v>
      </c>
      <c r="AG308" s="169">
        <v>-2112702.971873533</v>
      </c>
      <c r="AH308" s="169">
        <v>-327802.24092842918</v>
      </c>
      <c r="AI308" s="168" t="s">
        <v>21</v>
      </c>
      <c r="AJ308"/>
    </row>
    <row r="309" spans="1:36" x14ac:dyDescent="0.25">
      <c r="A309" s="179" t="b">
        <f>IF(E309&lt;&gt;1,"",NOT(ISNA(VLOOKUP(P309,Mapping!$P:$P,1,FALSE))))</f>
        <v>0</v>
      </c>
      <c r="B309" s="180" t="str">
        <f t="shared" si="4"/>
        <v/>
      </c>
      <c r="E309" s="167">
        <v>1</v>
      </c>
      <c r="F309" s="170" t="s">
        <v>315</v>
      </c>
      <c r="G309" s="169">
        <v>77620.5</v>
      </c>
      <c r="H309" s="168" t="s">
        <v>1266</v>
      </c>
      <c r="I309" s="168" t="s">
        <v>4</v>
      </c>
      <c r="J309" s="169">
        <v>32599.680350158891</v>
      </c>
      <c r="K309" s="169">
        <v>21509.622870433381</v>
      </c>
      <c r="L309" s="168" t="s">
        <v>17</v>
      </c>
      <c r="M309" s="168" t="s">
        <v>21</v>
      </c>
      <c r="N309" s="168" t="s">
        <v>1226</v>
      </c>
      <c r="O309" s="168" t="s">
        <v>21</v>
      </c>
      <c r="P309" s="168" t="s">
        <v>2465</v>
      </c>
      <c r="Q309" s="168" t="s">
        <v>2466</v>
      </c>
      <c r="R309" s="168" t="s">
        <v>21</v>
      </c>
      <c r="S309" s="168" t="s">
        <v>21</v>
      </c>
      <c r="T309" s="168" t="s">
        <v>21</v>
      </c>
      <c r="U309" s="168" t="s">
        <v>21</v>
      </c>
      <c r="V309" s="168" t="s">
        <v>2466</v>
      </c>
      <c r="W309" s="168" t="s">
        <v>21</v>
      </c>
      <c r="X309" s="168" t="s">
        <v>21</v>
      </c>
      <c r="Y309" s="168" t="s">
        <v>21</v>
      </c>
      <c r="Z309" s="168" t="s">
        <v>21</v>
      </c>
      <c r="AA309" s="168" t="s">
        <v>1337</v>
      </c>
      <c r="AB309" s="168" t="s">
        <v>869</v>
      </c>
      <c r="AC309" s="168" t="s">
        <v>10731</v>
      </c>
      <c r="AD309" s="169">
        <v>48876.36470125596</v>
      </c>
      <c r="AE309" s="168" t="s">
        <v>811</v>
      </c>
      <c r="AF309" s="169">
        <v>-51209.368831168831</v>
      </c>
      <c r="AG309" s="169">
        <v>64580.256000000023</v>
      </c>
      <c r="AH309" s="169">
        <v>-48456.072368421053</v>
      </c>
      <c r="AI309" s="168" t="s">
        <v>21</v>
      </c>
      <c r="AJ309"/>
    </row>
    <row r="310" spans="1:36" x14ac:dyDescent="0.25">
      <c r="A310" s="179" t="b">
        <f>IF(E310&lt;&gt;1,"",NOT(ISNA(VLOOKUP(P310,Mapping!$P:$P,1,FALSE))))</f>
        <v>0</v>
      </c>
      <c r="B310" s="180" t="str">
        <f t="shared" si="4"/>
        <v/>
      </c>
      <c r="E310" s="167">
        <v>1</v>
      </c>
      <c r="F310" s="170" t="s">
        <v>276</v>
      </c>
      <c r="G310" s="169">
        <v>181144.6</v>
      </c>
      <c r="H310" s="168" t="s">
        <v>1266</v>
      </c>
      <c r="I310" s="168" t="s">
        <v>4</v>
      </c>
      <c r="J310" s="169">
        <v>74986.426028745438</v>
      </c>
      <c r="K310" s="169">
        <v>34272.496320466707</v>
      </c>
      <c r="L310" s="168" t="s">
        <v>17</v>
      </c>
      <c r="M310" s="168" t="s">
        <v>21</v>
      </c>
      <c r="N310" s="168" t="s">
        <v>1226</v>
      </c>
      <c r="O310" s="168" t="s">
        <v>21</v>
      </c>
      <c r="P310" s="168" t="s">
        <v>253</v>
      </c>
      <c r="Q310" s="168" t="s">
        <v>1265</v>
      </c>
      <c r="R310" s="168" t="s">
        <v>21</v>
      </c>
      <c r="S310" s="168" t="s">
        <v>21</v>
      </c>
      <c r="T310" s="168" t="s">
        <v>21</v>
      </c>
      <c r="U310" s="168" t="s">
        <v>21</v>
      </c>
      <c r="V310" s="168" t="s">
        <v>1265</v>
      </c>
      <c r="W310" s="168" t="s">
        <v>21</v>
      </c>
      <c r="X310" s="168" t="s">
        <v>21</v>
      </c>
      <c r="Y310" s="168" t="s">
        <v>21</v>
      </c>
      <c r="Z310" s="168" t="s">
        <v>21</v>
      </c>
      <c r="AA310" s="168" t="s">
        <v>1338</v>
      </c>
      <c r="AB310" s="168" t="s">
        <v>870</v>
      </c>
      <c r="AC310" s="168" t="s">
        <v>10732</v>
      </c>
      <c r="AD310" s="169">
        <v>127067.41625961391</v>
      </c>
      <c r="AE310" s="168" t="s">
        <v>814</v>
      </c>
      <c r="AF310" s="169">
        <v>-55565.828220880787</v>
      </c>
      <c r="AG310" s="169">
        <v>-109320.3755924518</v>
      </c>
      <c r="AH310" s="169">
        <v>-58057.861966292126</v>
      </c>
      <c r="AI310" s="168" t="s">
        <v>21</v>
      </c>
      <c r="AJ310"/>
    </row>
    <row r="311" spans="1:36" x14ac:dyDescent="0.25">
      <c r="A311" s="179" t="b">
        <f>IF(E311&lt;&gt;1,"",NOT(ISNA(VLOOKUP(P311,Mapping!$P:$P,1,FALSE))))</f>
        <v>0</v>
      </c>
      <c r="B311" s="180" t="str">
        <f t="shared" si="4"/>
        <v/>
      </c>
      <c r="E311" s="167">
        <v>1</v>
      </c>
      <c r="F311" s="170" t="s">
        <v>277</v>
      </c>
      <c r="G311" s="169">
        <v>515832.3</v>
      </c>
      <c r="H311" s="168" t="s">
        <v>1266</v>
      </c>
      <c r="I311" s="168" t="s">
        <v>4</v>
      </c>
      <c r="J311" s="169">
        <v>111828.3129573365</v>
      </c>
      <c r="K311" s="169">
        <v>39810.742857220939</v>
      </c>
      <c r="L311" s="168" t="s">
        <v>17</v>
      </c>
      <c r="M311" s="168" t="s">
        <v>21</v>
      </c>
      <c r="N311" s="168" t="s">
        <v>1226</v>
      </c>
      <c r="O311" s="168" t="s">
        <v>21</v>
      </c>
      <c r="P311" s="168" t="s">
        <v>2465</v>
      </c>
      <c r="Q311" s="168" t="s">
        <v>2466</v>
      </c>
      <c r="R311" s="168" t="s">
        <v>21</v>
      </c>
      <c r="S311" s="168" t="s">
        <v>21</v>
      </c>
      <c r="T311" s="168" t="s">
        <v>21</v>
      </c>
      <c r="U311" s="168" t="s">
        <v>21</v>
      </c>
      <c r="V311" s="168" t="s">
        <v>2466</v>
      </c>
      <c r="W311" s="168" t="s">
        <v>21</v>
      </c>
      <c r="X311" s="168" t="s">
        <v>21</v>
      </c>
      <c r="Y311" s="168" t="s">
        <v>21</v>
      </c>
      <c r="Z311" s="168" t="s">
        <v>21</v>
      </c>
      <c r="AA311" s="168" t="s">
        <v>1339</v>
      </c>
      <c r="AB311" s="168" t="s">
        <v>871</v>
      </c>
      <c r="AC311" s="168" t="s">
        <v>2791</v>
      </c>
      <c r="AD311" s="169">
        <v>130222.5960772683</v>
      </c>
      <c r="AE311" s="168" t="s">
        <v>817</v>
      </c>
      <c r="AF311" s="169">
        <v>150601.5796308085</v>
      </c>
      <c r="AG311" s="169">
        <v>467473.02187499998</v>
      </c>
      <c r="AH311" s="169">
        <v>-105937.4210122419</v>
      </c>
      <c r="AI311" s="168" t="s">
        <v>21</v>
      </c>
      <c r="AJ311"/>
    </row>
    <row r="312" spans="1:36" x14ac:dyDescent="0.25">
      <c r="A312" s="179" t="b">
        <f>IF(E312&lt;&gt;1,"",NOT(ISNA(VLOOKUP(P312,Mapping!$P:$P,1,FALSE))))</f>
        <v>0</v>
      </c>
      <c r="B312" s="180" t="str">
        <f t="shared" si="4"/>
        <v/>
      </c>
      <c r="E312" s="167">
        <v>1</v>
      </c>
      <c r="F312" s="170" t="s">
        <v>277</v>
      </c>
      <c r="G312" s="169">
        <v>2812419</v>
      </c>
      <c r="H312" s="168" t="s">
        <v>1266</v>
      </c>
      <c r="I312" s="168" t="s">
        <v>4</v>
      </c>
      <c r="J312" s="169">
        <v>609709.92335912224</v>
      </c>
      <c r="K312" s="169">
        <v>217055.98818794871</v>
      </c>
      <c r="L312" s="168" t="s">
        <v>17</v>
      </c>
      <c r="M312" s="168" t="s">
        <v>21</v>
      </c>
      <c r="N312" s="168" t="s">
        <v>1226</v>
      </c>
      <c r="O312" s="168" t="s">
        <v>21</v>
      </c>
      <c r="P312" s="168" t="s">
        <v>322</v>
      </c>
      <c r="Q312" s="168" t="s">
        <v>1262</v>
      </c>
      <c r="R312" s="168" t="s">
        <v>21</v>
      </c>
      <c r="S312" s="168" t="s">
        <v>21</v>
      </c>
      <c r="T312" s="168" t="s">
        <v>21</v>
      </c>
      <c r="U312" s="168" t="s">
        <v>21</v>
      </c>
      <c r="V312" s="168" t="s">
        <v>1262</v>
      </c>
      <c r="W312" s="168" t="s">
        <v>21</v>
      </c>
      <c r="X312" s="168" t="s">
        <v>21</v>
      </c>
      <c r="Y312" s="168" t="s">
        <v>21</v>
      </c>
      <c r="Z312" s="168" t="s">
        <v>21</v>
      </c>
      <c r="AA312" s="168" t="s">
        <v>1339</v>
      </c>
      <c r="AB312" s="168" t="s">
        <v>871</v>
      </c>
      <c r="AC312" s="168" t="s">
        <v>6891</v>
      </c>
      <c r="AD312" s="169">
        <v>709999.16724298475</v>
      </c>
      <c r="AE312" s="168" t="s">
        <v>817</v>
      </c>
      <c r="AF312" s="169">
        <v>821109.38765117759</v>
      </c>
      <c r="AG312" s="169">
        <v>2548754.71875</v>
      </c>
      <c r="AH312" s="169">
        <v>-577591.62360679684</v>
      </c>
      <c r="AI312" s="168" t="s">
        <v>21</v>
      </c>
      <c r="AJ312"/>
    </row>
    <row r="313" spans="1:36" x14ac:dyDescent="0.25">
      <c r="A313" s="179" t="b">
        <f>IF(E313&lt;&gt;1,"",NOT(ISNA(VLOOKUP(P313,Mapping!$P:$P,1,FALSE))))</f>
        <v>0</v>
      </c>
      <c r="B313" s="180" t="str">
        <f t="shared" si="4"/>
        <v/>
      </c>
      <c r="E313" s="167">
        <v>1</v>
      </c>
      <c r="F313" s="170" t="s">
        <v>277</v>
      </c>
      <c r="G313" s="169">
        <v>3749892</v>
      </c>
      <c r="H313" s="168" t="s">
        <v>1266</v>
      </c>
      <c r="I313" s="168" t="s">
        <v>4</v>
      </c>
      <c r="J313" s="169">
        <v>812946.5644788295</v>
      </c>
      <c r="K313" s="169">
        <v>289407.98425059818</v>
      </c>
      <c r="L313" s="168" t="s">
        <v>17</v>
      </c>
      <c r="M313" s="168" t="s">
        <v>21</v>
      </c>
      <c r="N313" s="168" t="s">
        <v>1226</v>
      </c>
      <c r="O313" s="168" t="s">
        <v>21</v>
      </c>
      <c r="P313" s="168" t="s">
        <v>253</v>
      </c>
      <c r="Q313" s="168" t="s">
        <v>1265</v>
      </c>
      <c r="R313" s="168" t="s">
        <v>21</v>
      </c>
      <c r="S313" s="168" t="s">
        <v>21</v>
      </c>
      <c r="T313" s="168" t="s">
        <v>21</v>
      </c>
      <c r="U313" s="168" t="s">
        <v>21</v>
      </c>
      <c r="V313" s="168" t="s">
        <v>1265</v>
      </c>
      <c r="W313" s="168" t="s">
        <v>21</v>
      </c>
      <c r="X313" s="168" t="s">
        <v>21</v>
      </c>
      <c r="Y313" s="168" t="s">
        <v>21</v>
      </c>
      <c r="Z313" s="168" t="s">
        <v>21</v>
      </c>
      <c r="AA313" s="168" t="s">
        <v>1339</v>
      </c>
      <c r="AB313" s="168" t="s">
        <v>871</v>
      </c>
      <c r="AC313" s="168" t="s">
        <v>10733</v>
      </c>
      <c r="AD313" s="169">
        <v>946665.55632397917</v>
      </c>
      <c r="AE313" s="168" t="s">
        <v>817</v>
      </c>
      <c r="AF313" s="169">
        <v>1094812.5168682369</v>
      </c>
      <c r="AG313" s="169">
        <v>3398339.625</v>
      </c>
      <c r="AH313" s="169">
        <v>-770122.16480906261</v>
      </c>
      <c r="AI313" s="168" t="s">
        <v>21</v>
      </c>
      <c r="AJ313"/>
    </row>
    <row r="314" spans="1:36" x14ac:dyDescent="0.25">
      <c r="A314" s="179" t="b">
        <f>IF(E314&lt;&gt;1,"",NOT(ISNA(VLOOKUP(P314,Mapping!$P:$P,1,FALSE))))</f>
        <v>0</v>
      </c>
      <c r="B314" s="180" t="str">
        <f t="shared" si="4"/>
        <v/>
      </c>
      <c r="E314" s="167">
        <v>1</v>
      </c>
      <c r="F314" s="170" t="s">
        <v>2559</v>
      </c>
      <c r="G314" s="169">
        <v>635251.54</v>
      </c>
      <c r="H314" s="168" t="s">
        <v>1266</v>
      </c>
      <c r="I314" s="168" t="s">
        <v>4</v>
      </c>
      <c r="J314" s="169">
        <v>191386.76513860319</v>
      </c>
      <c r="K314" s="169">
        <v>83648.76365758857</v>
      </c>
      <c r="L314" s="168" t="s">
        <v>17</v>
      </c>
      <c r="M314" s="168" t="s">
        <v>21</v>
      </c>
      <c r="N314" s="168" t="s">
        <v>1226</v>
      </c>
      <c r="O314" s="168" t="s">
        <v>21</v>
      </c>
      <c r="P314" s="168" t="s">
        <v>2465</v>
      </c>
      <c r="Q314" s="168" t="s">
        <v>2466</v>
      </c>
      <c r="R314" s="168" t="s">
        <v>21</v>
      </c>
      <c r="S314" s="168" t="s">
        <v>21</v>
      </c>
      <c r="T314" s="168" t="s">
        <v>21</v>
      </c>
      <c r="U314" s="168" t="s">
        <v>21</v>
      </c>
      <c r="V314" s="168" t="s">
        <v>2466</v>
      </c>
      <c r="W314" s="168" t="s">
        <v>21</v>
      </c>
      <c r="X314" s="168" t="s">
        <v>21</v>
      </c>
      <c r="Y314" s="168" t="s">
        <v>21</v>
      </c>
      <c r="Z314" s="168" t="s">
        <v>21</v>
      </c>
      <c r="AA314" s="168" t="s">
        <v>2560</v>
      </c>
      <c r="AB314" s="168" t="s">
        <v>2561</v>
      </c>
      <c r="AC314" s="168" t="s">
        <v>7186</v>
      </c>
      <c r="AD314" s="169">
        <v>269791.48901022371</v>
      </c>
      <c r="AE314" s="168" t="s">
        <v>814</v>
      </c>
      <c r="AF314" s="169">
        <v>-264596.2868270328</v>
      </c>
      <c r="AG314" s="169">
        <v>-295591.94115753658</v>
      </c>
      <c r="AH314" s="169">
        <v>-70443.525825409917</v>
      </c>
      <c r="AI314" s="168" t="s">
        <v>21</v>
      </c>
      <c r="AJ314"/>
    </row>
    <row r="315" spans="1:36" x14ac:dyDescent="0.25">
      <c r="A315" s="179" t="b">
        <f>IF(E315&lt;&gt;1,"",NOT(ISNA(VLOOKUP(P315,Mapping!$P:$P,1,FALSE))))</f>
        <v>0</v>
      </c>
      <c r="B315" s="180" t="str">
        <f t="shared" si="4"/>
        <v/>
      </c>
      <c r="E315" s="167">
        <v>1</v>
      </c>
      <c r="F315" s="170" t="s">
        <v>2559</v>
      </c>
      <c r="G315" s="169">
        <v>6348727</v>
      </c>
      <c r="H315" s="168" t="s">
        <v>1266</v>
      </c>
      <c r="I315" s="168" t="s">
        <v>4</v>
      </c>
      <c r="J315" s="169">
        <v>1912726.2930808589</v>
      </c>
      <c r="K315" s="169">
        <v>835988.78697649552</v>
      </c>
      <c r="L315" s="168" t="s">
        <v>17</v>
      </c>
      <c r="M315" s="168" t="s">
        <v>21</v>
      </c>
      <c r="N315" s="168" t="s">
        <v>1226</v>
      </c>
      <c r="O315" s="168" t="s">
        <v>21</v>
      </c>
      <c r="P315" s="168" t="s">
        <v>253</v>
      </c>
      <c r="Q315" s="168" t="s">
        <v>1265</v>
      </c>
      <c r="R315" s="168" t="s">
        <v>21</v>
      </c>
      <c r="S315" s="168" t="s">
        <v>21</v>
      </c>
      <c r="T315" s="168" t="s">
        <v>21</v>
      </c>
      <c r="U315" s="168" t="s">
        <v>21</v>
      </c>
      <c r="V315" s="168" t="s">
        <v>1265</v>
      </c>
      <c r="W315" s="168" t="s">
        <v>21</v>
      </c>
      <c r="X315" s="168" t="s">
        <v>21</v>
      </c>
      <c r="Y315" s="168" t="s">
        <v>21</v>
      </c>
      <c r="Z315" s="168" t="s">
        <v>21</v>
      </c>
      <c r="AA315" s="168" t="s">
        <v>2560</v>
      </c>
      <c r="AB315" s="168" t="s">
        <v>2561</v>
      </c>
      <c r="AC315" s="168" t="s">
        <v>10734</v>
      </c>
      <c r="AD315" s="169">
        <v>2696305.9556682291</v>
      </c>
      <c r="AE315" s="168" t="s">
        <v>814</v>
      </c>
      <c r="AF315" s="169">
        <v>-2644384.9160578609</v>
      </c>
      <c r="AG315" s="169">
        <v>-2954156.6129997321</v>
      </c>
      <c r="AH315" s="169">
        <v>-704015.15970032383</v>
      </c>
      <c r="AI315" s="168" t="s">
        <v>21</v>
      </c>
      <c r="AJ315"/>
    </row>
    <row r="316" spans="1:36" x14ac:dyDescent="0.25">
      <c r="A316" s="179" t="b">
        <f>IF(E316&lt;&gt;1,"",NOT(ISNA(VLOOKUP(P316,Mapping!$P:$P,1,FALSE))))</f>
        <v>0</v>
      </c>
      <c r="B316" s="180" t="str">
        <f t="shared" si="4"/>
        <v/>
      </c>
      <c r="E316" s="167">
        <v>1</v>
      </c>
      <c r="F316" s="170" t="s">
        <v>1340</v>
      </c>
      <c r="G316" s="169">
        <v>163990.16</v>
      </c>
      <c r="H316" s="168" t="s">
        <v>1266</v>
      </c>
      <c r="I316" s="168" t="s">
        <v>4</v>
      </c>
      <c r="J316" s="169">
        <v>53348.466628119117</v>
      </c>
      <c r="K316" s="169">
        <v>41067.099670970361</v>
      </c>
      <c r="L316" s="168" t="s">
        <v>17</v>
      </c>
      <c r="M316" s="168" t="s">
        <v>21</v>
      </c>
      <c r="N316" s="168" t="s">
        <v>1226</v>
      </c>
      <c r="O316" s="168" t="s">
        <v>21</v>
      </c>
      <c r="P316" s="168" t="s">
        <v>2465</v>
      </c>
      <c r="Q316" s="168" t="s">
        <v>2466</v>
      </c>
      <c r="R316" s="168" t="s">
        <v>21</v>
      </c>
      <c r="S316" s="168" t="s">
        <v>21</v>
      </c>
      <c r="T316" s="168" t="s">
        <v>21</v>
      </c>
      <c r="U316" s="168" t="s">
        <v>21</v>
      </c>
      <c r="V316" s="168" t="s">
        <v>2466</v>
      </c>
      <c r="W316" s="168" t="s">
        <v>21</v>
      </c>
      <c r="X316" s="168" t="s">
        <v>21</v>
      </c>
      <c r="Y316" s="168" t="s">
        <v>21</v>
      </c>
      <c r="Z316" s="168" t="s">
        <v>21</v>
      </c>
      <c r="AA316" s="168" t="s">
        <v>1341</v>
      </c>
      <c r="AB316" s="168" t="s">
        <v>2410</v>
      </c>
      <c r="AC316" s="168" t="s">
        <v>10735</v>
      </c>
      <c r="AD316" s="169">
        <v>91525.764362760281</v>
      </c>
      <c r="AE316" s="168" t="s">
        <v>811</v>
      </c>
      <c r="AF316" s="169">
        <v>-76280.560111019106</v>
      </c>
      <c r="AG316" s="169">
        <v>-76307.047953217101</v>
      </c>
      <c r="AH316" s="169">
        <v>-85896.771057028687</v>
      </c>
      <c r="AI316" s="168" t="s">
        <v>21</v>
      </c>
      <c r="AJ316"/>
    </row>
    <row r="317" spans="1:36" x14ac:dyDescent="0.25">
      <c r="A317" s="179" t="b">
        <f>IF(E317&lt;&gt;1,"",NOT(ISNA(VLOOKUP(P317,Mapping!$P:$P,1,FALSE))))</f>
        <v>0</v>
      </c>
      <c r="B317" s="180" t="str">
        <f t="shared" si="4"/>
        <v/>
      </c>
      <c r="E317" s="167">
        <v>1</v>
      </c>
      <c r="F317" s="170" t="s">
        <v>307</v>
      </c>
      <c r="G317" s="169">
        <v>452585.88</v>
      </c>
      <c r="H317" s="168" t="s">
        <v>1266</v>
      </c>
      <c r="I317" s="168" t="s">
        <v>4</v>
      </c>
      <c r="J317" s="169">
        <v>199865.3902622567</v>
      </c>
      <c r="K317" s="169">
        <v>113623.8315336549</v>
      </c>
      <c r="L317" s="168" t="s">
        <v>17</v>
      </c>
      <c r="M317" s="168" t="s">
        <v>21</v>
      </c>
      <c r="N317" s="168" t="s">
        <v>1226</v>
      </c>
      <c r="O317" s="168" t="s">
        <v>21</v>
      </c>
      <c r="P317" s="168" t="s">
        <v>2465</v>
      </c>
      <c r="Q317" s="168" t="s">
        <v>2466</v>
      </c>
      <c r="R317" s="168" t="s">
        <v>21</v>
      </c>
      <c r="S317" s="168" t="s">
        <v>21</v>
      </c>
      <c r="T317" s="168" t="s">
        <v>21</v>
      </c>
      <c r="U317" s="168" t="s">
        <v>21</v>
      </c>
      <c r="V317" s="168" t="s">
        <v>2466</v>
      </c>
      <c r="W317" s="168" t="s">
        <v>21</v>
      </c>
      <c r="X317" s="168" t="s">
        <v>21</v>
      </c>
      <c r="Y317" s="168" t="s">
        <v>21</v>
      </c>
      <c r="Z317" s="168" t="s">
        <v>21</v>
      </c>
      <c r="AA317" s="168" t="s">
        <v>1342</v>
      </c>
      <c r="AB317" s="168" t="s">
        <v>872</v>
      </c>
      <c r="AC317" s="168" t="s">
        <v>3725</v>
      </c>
      <c r="AD317" s="169">
        <v>335352.12506112939</v>
      </c>
      <c r="AE317" s="168" t="s">
        <v>807</v>
      </c>
      <c r="AF317" s="169">
        <v>-310199.31101123593</v>
      </c>
      <c r="AG317" s="169">
        <v>539371.81363053422</v>
      </c>
      <c r="AH317" s="169">
        <v>-253313.95506412079</v>
      </c>
      <c r="AI317" s="168" t="s">
        <v>21</v>
      </c>
      <c r="AJ317"/>
    </row>
    <row r="318" spans="1:36" x14ac:dyDescent="0.25">
      <c r="A318" s="179" t="b">
        <f>IF(E318&lt;&gt;1,"",NOT(ISNA(VLOOKUP(P318,Mapping!$P:$P,1,FALSE))))</f>
        <v>0</v>
      </c>
      <c r="B318" s="180" t="str">
        <f t="shared" si="4"/>
        <v/>
      </c>
      <c r="E318" s="167">
        <v>1</v>
      </c>
      <c r="F318" s="170" t="s">
        <v>307</v>
      </c>
      <c r="G318" s="169">
        <v>2891248.34</v>
      </c>
      <c r="H318" s="168" t="s">
        <v>1266</v>
      </c>
      <c r="I318" s="168" t="s">
        <v>4</v>
      </c>
      <c r="J318" s="169">
        <v>1276797.406536862</v>
      </c>
      <c r="K318" s="169">
        <v>725861.60731775232</v>
      </c>
      <c r="L318" s="168" t="s">
        <v>17</v>
      </c>
      <c r="M318" s="168" t="s">
        <v>21</v>
      </c>
      <c r="N318" s="168" t="s">
        <v>1226</v>
      </c>
      <c r="O318" s="168" t="s">
        <v>21</v>
      </c>
      <c r="P318" s="168" t="s">
        <v>322</v>
      </c>
      <c r="Q318" s="168" t="s">
        <v>1262</v>
      </c>
      <c r="R318" s="168" t="s">
        <v>21</v>
      </c>
      <c r="S318" s="168" t="s">
        <v>21</v>
      </c>
      <c r="T318" s="168" t="s">
        <v>21</v>
      </c>
      <c r="U318" s="168" t="s">
        <v>21</v>
      </c>
      <c r="V318" s="168" t="s">
        <v>1262</v>
      </c>
      <c r="W318" s="168" t="s">
        <v>21</v>
      </c>
      <c r="X318" s="168" t="s">
        <v>21</v>
      </c>
      <c r="Y318" s="168" t="s">
        <v>21</v>
      </c>
      <c r="Z318" s="168" t="s">
        <v>21</v>
      </c>
      <c r="AA318" s="168" t="s">
        <v>1342</v>
      </c>
      <c r="AB318" s="168" t="s">
        <v>872</v>
      </c>
      <c r="AC318" s="168" t="s">
        <v>7314</v>
      </c>
      <c r="AD318" s="169">
        <v>2142325.507146758</v>
      </c>
      <c r="AE318" s="168" t="s">
        <v>807</v>
      </c>
      <c r="AF318" s="169">
        <v>-1981642.120674157</v>
      </c>
      <c r="AG318" s="169">
        <v>3445661.7621435099</v>
      </c>
      <c r="AH318" s="169">
        <v>-1618242.1600911941</v>
      </c>
      <c r="AI318" s="168" t="s">
        <v>21</v>
      </c>
      <c r="AJ318"/>
    </row>
    <row r="319" spans="1:36" x14ac:dyDescent="0.25">
      <c r="A319" s="179" t="b">
        <f>IF(E319&lt;&gt;1,"",NOT(ISNA(VLOOKUP(P319,Mapping!$P:$P,1,FALSE))))</f>
        <v>0</v>
      </c>
      <c r="B319" s="180" t="str">
        <f t="shared" si="4"/>
        <v/>
      </c>
      <c r="E319" s="167">
        <v>1</v>
      </c>
      <c r="F319" s="170" t="s">
        <v>2562</v>
      </c>
      <c r="G319" s="169">
        <v>100641.36</v>
      </c>
      <c r="H319" s="168" t="s">
        <v>1266</v>
      </c>
      <c r="I319" s="168" t="s">
        <v>4</v>
      </c>
      <c r="J319" s="169">
        <v>48266.314715916531</v>
      </c>
      <c r="K319" s="169">
        <v>23483.105492574261</v>
      </c>
      <c r="L319" s="168" t="s">
        <v>17</v>
      </c>
      <c r="M319" s="168" t="s">
        <v>21</v>
      </c>
      <c r="N319" s="168" t="s">
        <v>1226</v>
      </c>
      <c r="O319" s="168" t="s">
        <v>21</v>
      </c>
      <c r="P319" s="168" t="s">
        <v>2465</v>
      </c>
      <c r="Q319" s="168" t="s">
        <v>2466</v>
      </c>
      <c r="R319" s="168" t="s">
        <v>21</v>
      </c>
      <c r="S319" s="168" t="s">
        <v>21</v>
      </c>
      <c r="T319" s="168" t="s">
        <v>21</v>
      </c>
      <c r="U319" s="168" t="s">
        <v>21</v>
      </c>
      <c r="V319" s="168" t="s">
        <v>2466</v>
      </c>
      <c r="W319" s="168" t="s">
        <v>21</v>
      </c>
      <c r="X319" s="168" t="s">
        <v>21</v>
      </c>
      <c r="Y319" s="168" t="s">
        <v>21</v>
      </c>
      <c r="Z319" s="168" t="s">
        <v>21</v>
      </c>
      <c r="AA319" s="168" t="s">
        <v>2563</v>
      </c>
      <c r="AB319" s="168" t="s">
        <v>2564</v>
      </c>
      <c r="AC319" s="168" t="s">
        <v>10736</v>
      </c>
      <c r="AD319" s="169">
        <v>71938.238442705522</v>
      </c>
      <c r="AE319" s="168" t="s">
        <v>809</v>
      </c>
      <c r="AF319" s="169">
        <v>-34531.436694610762</v>
      </c>
      <c r="AG319" s="169">
        <v>-38595.473009708738</v>
      </c>
      <c r="AH319" s="169">
        <v>-67425.59295611683</v>
      </c>
      <c r="AI319" s="168" t="s">
        <v>21</v>
      </c>
      <c r="AJ319"/>
    </row>
    <row r="320" spans="1:36" x14ac:dyDescent="0.25">
      <c r="A320" s="179" t="b">
        <f>IF(E320&lt;&gt;1,"",NOT(ISNA(VLOOKUP(P320,Mapping!$P:$P,1,FALSE))))</f>
        <v>0</v>
      </c>
      <c r="B320" s="180" t="str">
        <f t="shared" si="4"/>
        <v/>
      </c>
      <c r="E320" s="167">
        <v>1</v>
      </c>
      <c r="F320" s="170" t="s">
        <v>1343</v>
      </c>
      <c r="G320" s="169">
        <v>204550.65</v>
      </c>
      <c r="H320" s="168" t="s">
        <v>1266</v>
      </c>
      <c r="I320" s="168" t="s">
        <v>4</v>
      </c>
      <c r="J320" s="169">
        <v>75047.174700121381</v>
      </c>
      <c r="K320" s="169">
        <v>45034.550124277601</v>
      </c>
      <c r="L320" s="168" t="s">
        <v>17</v>
      </c>
      <c r="M320" s="168" t="s">
        <v>21</v>
      </c>
      <c r="N320" s="168" t="s">
        <v>1226</v>
      </c>
      <c r="O320" s="168" t="s">
        <v>21</v>
      </c>
      <c r="P320" s="168" t="s">
        <v>2465</v>
      </c>
      <c r="Q320" s="168" t="s">
        <v>2466</v>
      </c>
      <c r="R320" s="168" t="s">
        <v>21</v>
      </c>
      <c r="S320" s="168" t="s">
        <v>21</v>
      </c>
      <c r="T320" s="168" t="s">
        <v>21</v>
      </c>
      <c r="U320" s="168" t="s">
        <v>21</v>
      </c>
      <c r="V320" s="168" t="s">
        <v>2466</v>
      </c>
      <c r="W320" s="168" t="s">
        <v>21</v>
      </c>
      <c r="X320" s="168" t="s">
        <v>21</v>
      </c>
      <c r="Y320" s="168" t="s">
        <v>21</v>
      </c>
      <c r="Z320" s="168" t="s">
        <v>21</v>
      </c>
      <c r="AA320" s="168" t="s">
        <v>10737</v>
      </c>
      <c r="AB320" s="168" t="s">
        <v>10738</v>
      </c>
      <c r="AC320" s="168" t="s">
        <v>8550</v>
      </c>
      <c r="AD320" s="169">
        <v>129733.95914668711</v>
      </c>
      <c r="AE320" s="168" t="s">
        <v>819</v>
      </c>
      <c r="AF320" s="169">
        <v>-159094.95000000001</v>
      </c>
      <c r="AG320" s="169">
        <v>-95180.444109644945</v>
      </c>
      <c r="AH320" s="169">
        <v>-90501.528264406777</v>
      </c>
      <c r="AI320" s="168" t="s">
        <v>21</v>
      </c>
      <c r="AJ320"/>
    </row>
    <row r="321" spans="1:36" x14ac:dyDescent="0.25">
      <c r="A321" s="179" t="b">
        <f>IF(E321&lt;&gt;1,"",NOT(ISNA(VLOOKUP(P321,Mapping!$P:$P,1,FALSE))))</f>
        <v>0</v>
      </c>
      <c r="B321" s="180" t="str">
        <f t="shared" si="4"/>
        <v/>
      </c>
      <c r="E321" s="167">
        <v>1</v>
      </c>
      <c r="F321" s="170" t="s">
        <v>1343</v>
      </c>
      <c r="G321" s="169">
        <v>117943.83</v>
      </c>
      <c r="H321" s="168" t="s">
        <v>1266</v>
      </c>
      <c r="I321" s="168" t="s">
        <v>4</v>
      </c>
      <c r="J321" s="169">
        <v>43272.173492538052</v>
      </c>
      <c r="K321" s="169">
        <v>25966.905135643829</v>
      </c>
      <c r="L321" s="168" t="s">
        <v>17</v>
      </c>
      <c r="M321" s="168" t="s">
        <v>21</v>
      </c>
      <c r="N321" s="168" t="s">
        <v>1226</v>
      </c>
      <c r="O321" s="168" t="s">
        <v>21</v>
      </c>
      <c r="P321" s="168" t="s">
        <v>322</v>
      </c>
      <c r="Q321" s="168" t="s">
        <v>1262</v>
      </c>
      <c r="R321" s="168" t="s">
        <v>21</v>
      </c>
      <c r="S321" s="168" t="s">
        <v>21</v>
      </c>
      <c r="T321" s="168" t="s">
        <v>21</v>
      </c>
      <c r="U321" s="168" t="s">
        <v>21</v>
      </c>
      <c r="V321" s="168" t="s">
        <v>1262</v>
      </c>
      <c r="W321" s="168" t="s">
        <v>21</v>
      </c>
      <c r="X321" s="168" t="s">
        <v>21</v>
      </c>
      <c r="Y321" s="168" t="s">
        <v>21</v>
      </c>
      <c r="Z321" s="168" t="s">
        <v>21</v>
      </c>
      <c r="AA321" s="168" t="s">
        <v>10737</v>
      </c>
      <c r="AB321" s="168" t="s">
        <v>10738</v>
      </c>
      <c r="AC321" s="168" t="s">
        <v>12479</v>
      </c>
      <c r="AD321" s="169">
        <v>74804.553409259839</v>
      </c>
      <c r="AE321" s="168" t="s">
        <v>819</v>
      </c>
      <c r="AF321" s="169">
        <v>-91734.090000000011</v>
      </c>
      <c r="AG321" s="169">
        <v>-54881.009272727642</v>
      </c>
      <c r="AH321" s="169">
        <v>-52183.148107118643</v>
      </c>
      <c r="AI321" s="168" t="s">
        <v>21</v>
      </c>
      <c r="AJ321"/>
    </row>
    <row r="322" spans="1:36" x14ac:dyDescent="0.25">
      <c r="A322" s="179" t="b">
        <f>IF(E322&lt;&gt;1,"",NOT(ISNA(VLOOKUP(P322,Mapping!$P:$P,1,FALSE))))</f>
        <v>0</v>
      </c>
      <c r="B322" s="180" t="str">
        <f t="shared" si="4"/>
        <v/>
      </c>
      <c r="E322" s="167">
        <v>1</v>
      </c>
      <c r="F322" s="170" t="s">
        <v>278</v>
      </c>
      <c r="G322" s="169">
        <v>583451.22</v>
      </c>
      <c r="H322" s="168" t="s">
        <v>1266</v>
      </c>
      <c r="I322" s="168" t="s">
        <v>4</v>
      </c>
      <c r="J322" s="169">
        <v>210594.18147693761</v>
      </c>
      <c r="K322" s="169">
        <v>157652.6276988849</v>
      </c>
      <c r="L322" s="168" t="s">
        <v>17</v>
      </c>
      <c r="M322" s="168" t="s">
        <v>21</v>
      </c>
      <c r="N322" s="168" t="s">
        <v>1226</v>
      </c>
      <c r="O322" s="168" t="s">
        <v>21</v>
      </c>
      <c r="P322" s="168" t="s">
        <v>2465</v>
      </c>
      <c r="Q322" s="168" t="s">
        <v>2466</v>
      </c>
      <c r="R322" s="168" t="s">
        <v>21</v>
      </c>
      <c r="S322" s="168" t="s">
        <v>21</v>
      </c>
      <c r="T322" s="168" t="s">
        <v>21</v>
      </c>
      <c r="U322" s="168" t="s">
        <v>21</v>
      </c>
      <c r="V322" s="168" t="s">
        <v>2466</v>
      </c>
      <c r="W322" s="168" t="s">
        <v>21</v>
      </c>
      <c r="X322" s="168" t="s">
        <v>21</v>
      </c>
      <c r="Y322" s="168" t="s">
        <v>21</v>
      </c>
      <c r="Z322" s="168" t="s">
        <v>21</v>
      </c>
      <c r="AA322" s="168" t="s">
        <v>1344</v>
      </c>
      <c r="AB322" s="168" t="s">
        <v>873</v>
      </c>
      <c r="AC322" s="168" t="s">
        <v>10739</v>
      </c>
      <c r="AD322" s="169">
        <v>329444.86762951699</v>
      </c>
      <c r="AE322" s="168" t="s">
        <v>809</v>
      </c>
      <c r="AF322" s="169">
        <v>-322806.65629906527</v>
      </c>
      <c r="AG322" s="169">
        <v>402581.34180000011</v>
      </c>
      <c r="AH322" s="169">
        <v>-250646.05848764509</v>
      </c>
      <c r="AI322" s="168" t="s">
        <v>21</v>
      </c>
      <c r="AJ322"/>
    </row>
    <row r="323" spans="1:36" x14ac:dyDescent="0.25">
      <c r="A323" s="179" t="b">
        <f>IF(E323&lt;&gt;1,"",NOT(ISNA(VLOOKUP(P323,Mapping!$P:$P,1,FALSE))))</f>
        <v>0</v>
      </c>
      <c r="B323" s="180" t="str">
        <f t="shared" si="4"/>
        <v/>
      </c>
      <c r="E323" s="167">
        <v>1</v>
      </c>
      <c r="F323" s="170" t="s">
        <v>278</v>
      </c>
      <c r="G323" s="169">
        <v>489536.52</v>
      </c>
      <c r="H323" s="168" t="s">
        <v>1266</v>
      </c>
      <c r="I323" s="168" t="s">
        <v>4</v>
      </c>
      <c r="J323" s="169">
        <v>176696.07877839121</v>
      </c>
      <c r="K323" s="169">
        <v>132276.21450953151</v>
      </c>
      <c r="L323" s="168" t="s">
        <v>17</v>
      </c>
      <c r="M323" s="168" t="s">
        <v>21</v>
      </c>
      <c r="N323" s="168" t="s">
        <v>1226</v>
      </c>
      <c r="O323" s="168" t="s">
        <v>21</v>
      </c>
      <c r="P323" s="168" t="s">
        <v>322</v>
      </c>
      <c r="Q323" s="168" t="s">
        <v>1262</v>
      </c>
      <c r="R323" s="168" t="s">
        <v>21</v>
      </c>
      <c r="S323" s="168" t="s">
        <v>21</v>
      </c>
      <c r="T323" s="168" t="s">
        <v>21</v>
      </c>
      <c r="U323" s="168" t="s">
        <v>21</v>
      </c>
      <c r="V323" s="168" t="s">
        <v>1262</v>
      </c>
      <c r="W323" s="168" t="s">
        <v>21</v>
      </c>
      <c r="X323" s="168" t="s">
        <v>21</v>
      </c>
      <c r="Y323" s="168" t="s">
        <v>21</v>
      </c>
      <c r="Z323" s="168" t="s">
        <v>21</v>
      </c>
      <c r="AA323" s="168" t="s">
        <v>1344</v>
      </c>
      <c r="AB323" s="168" t="s">
        <v>873</v>
      </c>
      <c r="AC323" s="168" t="s">
        <v>10740</v>
      </c>
      <c r="AD323" s="169">
        <v>276416.07130620768</v>
      </c>
      <c r="AE323" s="168" t="s">
        <v>809</v>
      </c>
      <c r="AF323" s="169">
        <v>-270846.37368224299</v>
      </c>
      <c r="AG323" s="169">
        <v>337780.19880000001</v>
      </c>
      <c r="AH323" s="169">
        <v>-210301.04148853829</v>
      </c>
      <c r="AI323" s="168" t="s">
        <v>21</v>
      </c>
      <c r="AJ323"/>
    </row>
    <row r="324" spans="1:36" x14ac:dyDescent="0.25">
      <c r="A324" s="179" t="b">
        <f>IF(E324&lt;&gt;1,"",NOT(ISNA(VLOOKUP(P324,Mapping!$P:$P,1,FALSE))))</f>
        <v>0</v>
      </c>
      <c r="B324" s="180" t="str">
        <f t="shared" si="4"/>
        <v/>
      </c>
      <c r="E324" s="167">
        <v>1</v>
      </c>
      <c r="F324" s="170" t="s">
        <v>2565</v>
      </c>
      <c r="G324" s="169">
        <v>125758.29</v>
      </c>
      <c r="H324" s="168" t="s">
        <v>1266</v>
      </c>
      <c r="I324" s="168" t="s">
        <v>4</v>
      </c>
      <c r="J324" s="169">
        <v>62688.581451037688</v>
      </c>
      <c r="K324" s="169">
        <v>42053.839845154398</v>
      </c>
      <c r="L324" s="168" t="s">
        <v>17</v>
      </c>
      <c r="M324" s="168" t="s">
        <v>21</v>
      </c>
      <c r="N324" s="168" t="s">
        <v>1226</v>
      </c>
      <c r="O324" s="168" t="s">
        <v>21</v>
      </c>
      <c r="P324" s="168" t="s">
        <v>2465</v>
      </c>
      <c r="Q324" s="168" t="s">
        <v>2466</v>
      </c>
      <c r="R324" s="168" t="s">
        <v>21</v>
      </c>
      <c r="S324" s="168" t="s">
        <v>21</v>
      </c>
      <c r="T324" s="168" t="s">
        <v>21</v>
      </c>
      <c r="U324" s="168" t="s">
        <v>21</v>
      </c>
      <c r="V324" s="168" t="s">
        <v>2466</v>
      </c>
      <c r="W324" s="168" t="s">
        <v>21</v>
      </c>
      <c r="X324" s="168" t="s">
        <v>21</v>
      </c>
      <c r="Y324" s="168" t="s">
        <v>21</v>
      </c>
      <c r="Z324" s="168" t="s">
        <v>21</v>
      </c>
      <c r="AA324" s="168" t="s">
        <v>2566</v>
      </c>
      <c r="AB324" s="168" t="s">
        <v>2567</v>
      </c>
      <c r="AC324" s="168" t="s">
        <v>10741</v>
      </c>
      <c r="AD324" s="169">
        <v>110083.2146238635</v>
      </c>
      <c r="AE324" s="168" t="s">
        <v>819</v>
      </c>
      <c r="AF324" s="169">
        <v>-75331.81571817174</v>
      </c>
      <c r="AG324" s="169">
        <v>40218.92482075507</v>
      </c>
      <c r="AH324" s="169">
        <v>-81393.72292580505</v>
      </c>
      <c r="AI324" s="168" t="s">
        <v>21</v>
      </c>
      <c r="AJ324"/>
    </row>
    <row r="325" spans="1:36" x14ac:dyDescent="0.25">
      <c r="A325" s="179" t="b">
        <f>IF(E325&lt;&gt;1,"",NOT(ISNA(VLOOKUP(P325,Mapping!$P:$P,1,FALSE))))</f>
        <v>0</v>
      </c>
      <c r="B325" s="180" t="str">
        <f t="shared" si="4"/>
        <v/>
      </c>
      <c r="E325" s="167">
        <v>1</v>
      </c>
      <c r="F325" s="170" t="s">
        <v>2568</v>
      </c>
      <c r="G325" s="169">
        <v>67323.520000000004</v>
      </c>
      <c r="H325" s="168" t="s">
        <v>1266</v>
      </c>
      <c r="I325" s="168" t="s">
        <v>4</v>
      </c>
      <c r="J325" s="169">
        <v>40251.650745666448</v>
      </c>
      <c r="K325" s="169">
        <v>18841.9220471511</v>
      </c>
      <c r="L325" s="168" t="s">
        <v>17</v>
      </c>
      <c r="M325" s="168" t="s">
        <v>21</v>
      </c>
      <c r="N325" s="168" t="s">
        <v>1226</v>
      </c>
      <c r="O325" s="168" t="s">
        <v>21</v>
      </c>
      <c r="P325" s="168" t="s">
        <v>2465</v>
      </c>
      <c r="Q325" s="168" t="s">
        <v>2466</v>
      </c>
      <c r="R325" s="168" t="s">
        <v>21</v>
      </c>
      <c r="S325" s="168" t="s">
        <v>21</v>
      </c>
      <c r="T325" s="168" t="s">
        <v>21</v>
      </c>
      <c r="U325" s="168" t="s">
        <v>21</v>
      </c>
      <c r="V325" s="168" t="s">
        <v>2466</v>
      </c>
      <c r="W325" s="168" t="s">
        <v>21</v>
      </c>
      <c r="X325" s="168" t="s">
        <v>21</v>
      </c>
      <c r="Y325" s="168" t="s">
        <v>21</v>
      </c>
      <c r="Z325" s="168" t="s">
        <v>21</v>
      </c>
      <c r="AA325" s="168" t="s">
        <v>2569</v>
      </c>
      <c r="AB325" s="168" t="s">
        <v>2570</v>
      </c>
      <c r="AC325" s="168" t="s">
        <v>10742</v>
      </c>
      <c r="AD325" s="169">
        <v>46426.876026421342</v>
      </c>
      <c r="AE325" s="168" t="s">
        <v>811</v>
      </c>
      <c r="AF325" s="169">
        <v>-48983.664551724141</v>
      </c>
      <c r="AG325" s="169">
        <v>119686.2577777777</v>
      </c>
      <c r="AH325" s="169">
        <v>-14003.292160000001</v>
      </c>
      <c r="AI325" s="168" t="s">
        <v>21</v>
      </c>
      <c r="AJ325"/>
    </row>
    <row r="326" spans="1:36" x14ac:dyDescent="0.25">
      <c r="A326" s="179" t="b">
        <f>IF(E326&lt;&gt;1,"",NOT(ISNA(VLOOKUP(P326,Mapping!$P:$P,1,FALSE))))</f>
        <v>0</v>
      </c>
      <c r="B326" s="180" t="str">
        <f t="shared" si="4"/>
        <v/>
      </c>
      <c r="E326" s="167">
        <v>1</v>
      </c>
      <c r="F326" s="170" t="s">
        <v>279</v>
      </c>
      <c r="G326" s="169">
        <v>196381.4</v>
      </c>
      <c r="H326" s="168" t="s">
        <v>1266</v>
      </c>
      <c r="I326" s="168" t="s">
        <v>4</v>
      </c>
      <c r="J326" s="169">
        <v>65075.193704711433</v>
      </c>
      <c r="K326" s="169">
        <v>20259.76847070433</v>
      </c>
      <c r="L326" s="168" t="s">
        <v>17</v>
      </c>
      <c r="M326" s="168" t="s">
        <v>21</v>
      </c>
      <c r="N326" s="168" t="s">
        <v>1226</v>
      </c>
      <c r="O326" s="168" t="s">
        <v>21</v>
      </c>
      <c r="P326" s="168" t="s">
        <v>253</v>
      </c>
      <c r="Q326" s="168" t="s">
        <v>1265</v>
      </c>
      <c r="R326" s="168" t="s">
        <v>21</v>
      </c>
      <c r="S326" s="168" t="s">
        <v>21</v>
      </c>
      <c r="T326" s="168" t="s">
        <v>21</v>
      </c>
      <c r="U326" s="168" t="s">
        <v>21</v>
      </c>
      <c r="V326" s="168" t="s">
        <v>1265</v>
      </c>
      <c r="W326" s="168" t="s">
        <v>21</v>
      </c>
      <c r="X326" s="168" t="s">
        <v>21</v>
      </c>
      <c r="Y326" s="168" t="s">
        <v>21</v>
      </c>
      <c r="Z326" s="168" t="s">
        <v>21</v>
      </c>
      <c r="AA326" s="168" t="s">
        <v>1345</v>
      </c>
      <c r="AB326" s="168" t="s">
        <v>874</v>
      </c>
      <c r="AC326" s="168" t="s">
        <v>10743</v>
      </c>
      <c r="AD326" s="169">
        <v>97373.824517654954</v>
      </c>
      <c r="AE326" s="168" t="s">
        <v>817</v>
      </c>
      <c r="AF326" s="169">
        <v>-38185.272222222236</v>
      </c>
      <c r="AG326" s="169">
        <v>226384.11388888891</v>
      </c>
      <c r="AH326" s="169">
        <v>-58005.019274092629</v>
      </c>
      <c r="AI326" s="168" t="s">
        <v>21</v>
      </c>
      <c r="AJ326"/>
    </row>
    <row r="327" spans="1:36" x14ac:dyDescent="0.25">
      <c r="A327" s="179" t="b">
        <f>IF(E327&lt;&gt;1,"",NOT(ISNA(VLOOKUP(P327,Mapping!$P:$P,1,FALSE))))</f>
        <v>0</v>
      </c>
      <c r="B327" s="180" t="str">
        <f t="shared" si="4"/>
        <v/>
      </c>
      <c r="E327" s="167">
        <v>1</v>
      </c>
      <c r="F327" s="170" t="s">
        <v>2571</v>
      </c>
      <c r="G327" s="169">
        <v>214725.15</v>
      </c>
      <c r="H327" s="168" t="s">
        <v>1266</v>
      </c>
      <c r="I327" s="168" t="s">
        <v>4</v>
      </c>
      <c r="J327" s="169">
        <v>123533.316672368</v>
      </c>
      <c r="K327" s="169">
        <v>73160.71125192006</v>
      </c>
      <c r="L327" s="168" t="s">
        <v>17</v>
      </c>
      <c r="M327" s="168" t="s">
        <v>21</v>
      </c>
      <c r="N327" s="168" t="s">
        <v>1226</v>
      </c>
      <c r="O327" s="168" t="s">
        <v>21</v>
      </c>
      <c r="P327" s="168" t="s">
        <v>2465</v>
      </c>
      <c r="Q327" s="168" t="s">
        <v>2466</v>
      </c>
      <c r="R327" s="168" t="s">
        <v>21</v>
      </c>
      <c r="S327" s="168" t="s">
        <v>21</v>
      </c>
      <c r="T327" s="168" t="s">
        <v>21</v>
      </c>
      <c r="U327" s="168" t="s">
        <v>21</v>
      </c>
      <c r="V327" s="168" t="s">
        <v>2466</v>
      </c>
      <c r="W327" s="168" t="s">
        <v>21</v>
      </c>
      <c r="X327" s="168" t="s">
        <v>21</v>
      </c>
      <c r="Y327" s="168" t="s">
        <v>21</v>
      </c>
      <c r="Z327" s="168" t="s">
        <v>21</v>
      </c>
      <c r="AA327" s="168" t="s">
        <v>2572</v>
      </c>
      <c r="AB327" s="168" t="s">
        <v>2573</v>
      </c>
      <c r="AC327" s="168" t="s">
        <v>10744</v>
      </c>
      <c r="AD327" s="169">
        <v>179782.51789399621</v>
      </c>
      <c r="AE327" s="168" t="s">
        <v>813</v>
      </c>
      <c r="AF327" s="169">
        <v>-101764.526396648</v>
      </c>
      <c r="AG327" s="169">
        <v>-21472.514999999959</v>
      </c>
      <c r="AH327" s="169">
        <v>-96626.31749999999</v>
      </c>
      <c r="AI327" s="168" t="s">
        <v>21</v>
      </c>
      <c r="AJ327"/>
    </row>
    <row r="328" spans="1:36" x14ac:dyDescent="0.25">
      <c r="A328" s="179" t="b">
        <f>IF(E328&lt;&gt;1,"",NOT(ISNA(VLOOKUP(P328,Mapping!$P:$P,1,FALSE))))</f>
        <v>0</v>
      </c>
      <c r="B328" s="180" t="str">
        <f t="shared" si="4"/>
        <v/>
      </c>
      <c r="E328" s="167">
        <v>1</v>
      </c>
      <c r="F328" s="170" t="s">
        <v>2571</v>
      </c>
      <c r="G328" s="169">
        <v>1179064.8</v>
      </c>
      <c r="H328" s="168" t="s">
        <v>1266</v>
      </c>
      <c r="I328" s="168" t="s">
        <v>4</v>
      </c>
      <c r="J328" s="169">
        <v>678326.62040586281</v>
      </c>
      <c r="K328" s="169">
        <v>401728.53240574157</v>
      </c>
      <c r="L328" s="168" t="s">
        <v>17</v>
      </c>
      <c r="M328" s="168" t="s">
        <v>21</v>
      </c>
      <c r="N328" s="168" t="s">
        <v>1226</v>
      </c>
      <c r="O328" s="168" t="s">
        <v>21</v>
      </c>
      <c r="P328" s="168" t="s">
        <v>322</v>
      </c>
      <c r="Q328" s="168" t="s">
        <v>1262</v>
      </c>
      <c r="R328" s="168" t="s">
        <v>21</v>
      </c>
      <c r="S328" s="168" t="s">
        <v>21</v>
      </c>
      <c r="T328" s="168" t="s">
        <v>21</v>
      </c>
      <c r="U328" s="168" t="s">
        <v>21</v>
      </c>
      <c r="V328" s="168" t="s">
        <v>1262</v>
      </c>
      <c r="W328" s="168" t="s">
        <v>21</v>
      </c>
      <c r="X328" s="168" t="s">
        <v>21</v>
      </c>
      <c r="Y328" s="168" t="s">
        <v>21</v>
      </c>
      <c r="Z328" s="168" t="s">
        <v>21</v>
      </c>
      <c r="AA328" s="168" t="s">
        <v>2572</v>
      </c>
      <c r="AB328" s="168" t="s">
        <v>2573</v>
      </c>
      <c r="AC328" s="168" t="s">
        <v>10745</v>
      </c>
      <c r="AD328" s="169">
        <v>987193.34229912539</v>
      </c>
      <c r="AE328" s="168" t="s">
        <v>813</v>
      </c>
      <c r="AF328" s="169">
        <v>-558793.2804469273</v>
      </c>
      <c r="AG328" s="169">
        <v>-117906.48</v>
      </c>
      <c r="AH328" s="169">
        <v>-530579.16</v>
      </c>
      <c r="AI328" s="168" t="s">
        <v>21</v>
      </c>
      <c r="AJ328"/>
    </row>
    <row r="329" spans="1:36" x14ac:dyDescent="0.25">
      <c r="A329" s="179" t="b">
        <f>IF(E329&lt;&gt;1,"",NOT(ISNA(VLOOKUP(P329,Mapping!$P:$P,1,FALSE))))</f>
        <v>0</v>
      </c>
      <c r="B329" s="180" t="str">
        <f t="shared" si="4"/>
        <v/>
      </c>
      <c r="E329" s="167">
        <v>1</v>
      </c>
      <c r="F329" s="170" t="s">
        <v>1346</v>
      </c>
      <c r="G329" s="169">
        <v>617588.30000000005</v>
      </c>
      <c r="H329" s="168" t="s">
        <v>1266</v>
      </c>
      <c r="I329" s="168" t="s">
        <v>4</v>
      </c>
      <c r="J329" s="169">
        <v>140065.03358315441</v>
      </c>
      <c r="K329" s="169">
        <v>78662.627723533937</v>
      </c>
      <c r="L329" s="168" t="s">
        <v>17</v>
      </c>
      <c r="M329" s="168" t="s">
        <v>21</v>
      </c>
      <c r="N329" s="168" t="s">
        <v>1226</v>
      </c>
      <c r="O329" s="168" t="s">
        <v>21</v>
      </c>
      <c r="P329" s="168" t="s">
        <v>2465</v>
      </c>
      <c r="Q329" s="168" t="s">
        <v>2466</v>
      </c>
      <c r="R329" s="168" t="s">
        <v>21</v>
      </c>
      <c r="S329" s="168" t="s">
        <v>21</v>
      </c>
      <c r="T329" s="168" t="s">
        <v>21</v>
      </c>
      <c r="U329" s="168" t="s">
        <v>21</v>
      </c>
      <c r="V329" s="168" t="s">
        <v>2466</v>
      </c>
      <c r="W329" s="168" t="s">
        <v>21</v>
      </c>
      <c r="X329" s="168" t="s">
        <v>21</v>
      </c>
      <c r="Y329" s="168" t="s">
        <v>21</v>
      </c>
      <c r="Z329" s="168" t="s">
        <v>21</v>
      </c>
      <c r="AA329" s="168" t="s">
        <v>1347</v>
      </c>
      <c r="AB329" s="168" t="s">
        <v>875</v>
      </c>
      <c r="AC329" s="168" t="s">
        <v>8861</v>
      </c>
      <c r="AD329" s="169">
        <v>201418.9469897816</v>
      </c>
      <c r="AE329" s="168" t="s">
        <v>818</v>
      </c>
      <c r="AF329" s="169">
        <v>-189191.13350777229</v>
      </c>
      <c r="AG329" s="169">
        <v>-287372.97422873322</v>
      </c>
      <c r="AH329" s="169">
        <v>-168355.38347765859</v>
      </c>
      <c r="AI329" s="168" t="s">
        <v>21</v>
      </c>
      <c r="AJ329"/>
    </row>
    <row r="330" spans="1:36" x14ac:dyDescent="0.25">
      <c r="A330" s="179" t="b">
        <f>IF(E330&lt;&gt;1,"",NOT(ISNA(VLOOKUP(P330,Mapping!$P:$P,1,FALSE))))</f>
        <v>0</v>
      </c>
      <c r="B330" s="180" t="str">
        <f t="shared" si="4"/>
        <v/>
      </c>
      <c r="E330" s="167">
        <v>1</v>
      </c>
      <c r="F330" s="170" t="s">
        <v>1346</v>
      </c>
      <c r="G330" s="169">
        <v>152819.1</v>
      </c>
      <c r="H330" s="168" t="s">
        <v>1266</v>
      </c>
      <c r="I330" s="168" t="s">
        <v>4</v>
      </c>
      <c r="J330" s="169">
        <v>34658.383867776371</v>
      </c>
      <c r="K330" s="169">
        <v>19464.669217900479</v>
      </c>
      <c r="L330" s="168" t="s">
        <v>17</v>
      </c>
      <c r="M330" s="168" t="s">
        <v>21</v>
      </c>
      <c r="N330" s="168" t="s">
        <v>1226</v>
      </c>
      <c r="O330" s="168" t="s">
        <v>21</v>
      </c>
      <c r="P330" s="168" t="s">
        <v>322</v>
      </c>
      <c r="Q330" s="168" t="s">
        <v>1262</v>
      </c>
      <c r="R330" s="168" t="s">
        <v>21</v>
      </c>
      <c r="S330" s="168" t="s">
        <v>21</v>
      </c>
      <c r="T330" s="168" t="s">
        <v>21</v>
      </c>
      <c r="U330" s="168" t="s">
        <v>21</v>
      </c>
      <c r="V330" s="168" t="s">
        <v>1262</v>
      </c>
      <c r="W330" s="168" t="s">
        <v>21</v>
      </c>
      <c r="X330" s="168" t="s">
        <v>21</v>
      </c>
      <c r="Y330" s="168" t="s">
        <v>21</v>
      </c>
      <c r="Z330" s="168" t="s">
        <v>21</v>
      </c>
      <c r="AA330" s="168" t="s">
        <v>1347</v>
      </c>
      <c r="AB330" s="168" t="s">
        <v>875</v>
      </c>
      <c r="AC330" s="168" t="s">
        <v>10746</v>
      </c>
      <c r="AD330" s="169">
        <v>49840.099305518073</v>
      </c>
      <c r="AE330" s="168" t="s">
        <v>818</v>
      </c>
      <c r="AF330" s="169">
        <v>-46814.388728927683</v>
      </c>
      <c r="AG330" s="169">
        <v>-71108.988440937435</v>
      </c>
      <c r="AH330" s="169">
        <v>-41658.687807412563</v>
      </c>
      <c r="AI330" s="168" t="s">
        <v>21</v>
      </c>
      <c r="AJ330"/>
    </row>
    <row r="331" spans="1:36" x14ac:dyDescent="0.25">
      <c r="A331" s="179" t="b">
        <f>IF(E331&lt;&gt;1,"",NOT(ISNA(VLOOKUP(P331,Mapping!$P:$P,1,FALSE))))</f>
        <v>0</v>
      </c>
      <c r="B331" s="180" t="str">
        <f t="shared" si="4"/>
        <v/>
      </c>
      <c r="E331" s="167">
        <v>1</v>
      </c>
      <c r="F331" s="170" t="s">
        <v>1348</v>
      </c>
      <c r="G331" s="169">
        <v>535399.02</v>
      </c>
      <c r="H331" s="168" t="s">
        <v>1266</v>
      </c>
      <c r="I331" s="168" t="s">
        <v>4</v>
      </c>
      <c r="J331" s="169">
        <v>204117.22888830249</v>
      </c>
      <c r="K331" s="169">
        <v>147699.6321106106</v>
      </c>
      <c r="L331" s="168" t="s">
        <v>17</v>
      </c>
      <c r="M331" s="168" t="s">
        <v>21</v>
      </c>
      <c r="N331" s="168" t="s">
        <v>1226</v>
      </c>
      <c r="O331" s="168" t="s">
        <v>21</v>
      </c>
      <c r="P331" s="168" t="s">
        <v>2465</v>
      </c>
      <c r="Q331" s="168" t="s">
        <v>2466</v>
      </c>
      <c r="R331" s="168" t="s">
        <v>21</v>
      </c>
      <c r="S331" s="168" t="s">
        <v>21</v>
      </c>
      <c r="T331" s="168" t="s">
        <v>21</v>
      </c>
      <c r="U331" s="168" t="s">
        <v>21</v>
      </c>
      <c r="V331" s="168" t="s">
        <v>2466</v>
      </c>
      <c r="W331" s="168" t="s">
        <v>21</v>
      </c>
      <c r="X331" s="168" t="s">
        <v>21</v>
      </c>
      <c r="Y331" s="168" t="s">
        <v>21</v>
      </c>
      <c r="Z331" s="168" t="s">
        <v>21</v>
      </c>
      <c r="AA331" s="168" t="s">
        <v>1349</v>
      </c>
      <c r="AB331" s="168" t="s">
        <v>876</v>
      </c>
      <c r="AC331" s="168" t="s">
        <v>10747</v>
      </c>
      <c r="AD331" s="169">
        <v>300762.95210045978</v>
      </c>
      <c r="AE331" s="168" t="s">
        <v>809</v>
      </c>
      <c r="AF331" s="169">
        <v>-307184.2821109608</v>
      </c>
      <c r="AG331" s="169">
        <v>563554.33939028811</v>
      </c>
      <c r="AH331" s="169">
        <v>-291283.30580513412</v>
      </c>
      <c r="AI331" s="168" t="s">
        <v>21</v>
      </c>
      <c r="AJ331"/>
    </row>
    <row r="332" spans="1:36" x14ac:dyDescent="0.25">
      <c r="A332" s="179" t="b">
        <f>IF(E332&lt;&gt;1,"",NOT(ISNA(VLOOKUP(P332,Mapping!$P:$P,1,FALSE))))</f>
        <v>0</v>
      </c>
      <c r="B332" s="180" t="str">
        <f t="shared" si="4"/>
        <v/>
      </c>
      <c r="E332" s="167">
        <v>1</v>
      </c>
      <c r="F332" s="170" t="s">
        <v>1348</v>
      </c>
      <c r="G332" s="169">
        <v>2617652.52</v>
      </c>
      <c r="H332" s="168" t="s">
        <v>1266</v>
      </c>
      <c r="I332" s="168" t="s">
        <v>4</v>
      </c>
      <c r="J332" s="169">
        <v>997962.19009680185</v>
      </c>
      <c r="K332" s="169">
        <v>722127.42226799729</v>
      </c>
      <c r="L332" s="168" t="s">
        <v>17</v>
      </c>
      <c r="M332" s="168" t="s">
        <v>21</v>
      </c>
      <c r="N332" s="168" t="s">
        <v>1226</v>
      </c>
      <c r="O332" s="168" t="s">
        <v>21</v>
      </c>
      <c r="P332" s="168" t="s">
        <v>322</v>
      </c>
      <c r="Q332" s="168" t="s">
        <v>1262</v>
      </c>
      <c r="R332" s="168" t="s">
        <v>21</v>
      </c>
      <c r="S332" s="168" t="s">
        <v>21</v>
      </c>
      <c r="T332" s="168" t="s">
        <v>21</v>
      </c>
      <c r="U332" s="168" t="s">
        <v>21</v>
      </c>
      <c r="V332" s="168" t="s">
        <v>1262</v>
      </c>
      <c r="W332" s="168" t="s">
        <v>21</v>
      </c>
      <c r="X332" s="168" t="s">
        <v>21</v>
      </c>
      <c r="Y332" s="168" t="s">
        <v>21</v>
      </c>
      <c r="Z332" s="168" t="s">
        <v>21</v>
      </c>
      <c r="AA332" s="168" t="s">
        <v>1349</v>
      </c>
      <c r="AB332" s="168" t="s">
        <v>876</v>
      </c>
      <c r="AC332" s="168" t="s">
        <v>10748</v>
      </c>
      <c r="AD332" s="169">
        <v>1470478.783260396</v>
      </c>
      <c r="AE332" s="168" t="s">
        <v>809</v>
      </c>
      <c r="AF332" s="169">
        <v>-1501873.7056562919</v>
      </c>
      <c r="AG332" s="169">
        <v>2755308.4364291951</v>
      </c>
      <c r="AH332" s="169">
        <v>-1424131.2572345389</v>
      </c>
      <c r="AI332" s="168" t="s">
        <v>21</v>
      </c>
      <c r="AJ332"/>
    </row>
    <row r="333" spans="1:36" x14ac:dyDescent="0.25">
      <c r="A333" s="179" t="b">
        <f>IF(E333&lt;&gt;1,"",NOT(ISNA(VLOOKUP(P333,Mapping!$P:$P,1,FALSE))))</f>
        <v>0</v>
      </c>
      <c r="B333" s="180" t="str">
        <f t="shared" si="4"/>
        <v/>
      </c>
      <c r="E333" s="167">
        <v>1</v>
      </c>
      <c r="F333" s="170" t="s">
        <v>1348</v>
      </c>
      <c r="G333" s="169">
        <v>1076324.3999999999</v>
      </c>
      <c r="H333" s="168" t="s">
        <v>1266</v>
      </c>
      <c r="I333" s="168" t="s">
        <v>4</v>
      </c>
      <c r="J333" s="169">
        <v>410341.34487744322</v>
      </c>
      <c r="K333" s="169">
        <v>296923.81191073771</v>
      </c>
      <c r="L333" s="168" t="s">
        <v>17</v>
      </c>
      <c r="M333" s="168" t="s">
        <v>21</v>
      </c>
      <c r="N333" s="168" t="s">
        <v>1226</v>
      </c>
      <c r="O333" s="168" t="s">
        <v>21</v>
      </c>
      <c r="P333" s="168" t="s">
        <v>253</v>
      </c>
      <c r="Q333" s="168" t="s">
        <v>1265</v>
      </c>
      <c r="R333" s="168" t="s">
        <v>21</v>
      </c>
      <c r="S333" s="168" t="s">
        <v>21</v>
      </c>
      <c r="T333" s="168" t="s">
        <v>21</v>
      </c>
      <c r="U333" s="168" t="s">
        <v>21</v>
      </c>
      <c r="V333" s="168" t="s">
        <v>1265</v>
      </c>
      <c r="W333" s="168" t="s">
        <v>21</v>
      </c>
      <c r="X333" s="168" t="s">
        <v>21</v>
      </c>
      <c r="Y333" s="168" t="s">
        <v>21</v>
      </c>
      <c r="Z333" s="168" t="s">
        <v>21</v>
      </c>
      <c r="AA333" s="168" t="s">
        <v>1349</v>
      </c>
      <c r="AB333" s="168" t="s">
        <v>876</v>
      </c>
      <c r="AC333" s="168" t="s">
        <v>10749</v>
      </c>
      <c r="AD333" s="169">
        <v>604630.36327887722</v>
      </c>
      <c r="AE333" s="168" t="s">
        <v>809</v>
      </c>
      <c r="AF333" s="169">
        <v>-617539.30392422201</v>
      </c>
      <c r="AG333" s="169">
        <v>1132925.6564788781</v>
      </c>
      <c r="AH333" s="169">
        <v>-585573.22228704789</v>
      </c>
      <c r="AI333" s="168" t="s">
        <v>21</v>
      </c>
      <c r="AJ333"/>
    </row>
    <row r="334" spans="1:36" x14ac:dyDescent="0.25">
      <c r="A334" s="179" t="b">
        <f>IF(E334&lt;&gt;1,"",NOT(ISNA(VLOOKUP(P334,Mapping!$P:$P,1,FALSE))))</f>
        <v>0</v>
      </c>
      <c r="B334" s="180" t="str">
        <f t="shared" si="4"/>
        <v/>
      </c>
      <c r="E334" s="167">
        <v>1</v>
      </c>
      <c r="F334" s="170" t="s">
        <v>2574</v>
      </c>
      <c r="G334" s="169">
        <v>184888.12</v>
      </c>
      <c r="H334" s="168" t="s">
        <v>1266</v>
      </c>
      <c r="I334" s="168" t="s">
        <v>4</v>
      </c>
      <c r="J334" s="169">
        <v>109912.28483779699</v>
      </c>
      <c r="K334" s="169">
        <v>24889.75163043851</v>
      </c>
      <c r="L334" s="168" t="s">
        <v>17</v>
      </c>
      <c r="M334" s="168" t="s">
        <v>21</v>
      </c>
      <c r="N334" s="168" t="s">
        <v>1226</v>
      </c>
      <c r="O334" s="168" t="s">
        <v>21</v>
      </c>
      <c r="P334" s="168" t="s">
        <v>2465</v>
      </c>
      <c r="Q334" s="168" t="s">
        <v>2466</v>
      </c>
      <c r="R334" s="168" t="s">
        <v>21</v>
      </c>
      <c r="S334" s="168" t="s">
        <v>21</v>
      </c>
      <c r="T334" s="168" t="s">
        <v>21</v>
      </c>
      <c r="U334" s="168" t="s">
        <v>21</v>
      </c>
      <c r="V334" s="168" t="s">
        <v>2466</v>
      </c>
      <c r="W334" s="168" t="s">
        <v>21</v>
      </c>
      <c r="X334" s="168" t="s">
        <v>21</v>
      </c>
      <c r="Y334" s="168" t="s">
        <v>21</v>
      </c>
      <c r="Z334" s="168" t="s">
        <v>21</v>
      </c>
      <c r="AA334" s="168" t="s">
        <v>2575</v>
      </c>
      <c r="AB334" s="168" t="s">
        <v>2576</v>
      </c>
      <c r="AC334" s="168" t="s">
        <v>10750</v>
      </c>
      <c r="AD334" s="169">
        <v>132798.2023153998</v>
      </c>
      <c r="AE334" s="168" t="s">
        <v>813</v>
      </c>
      <c r="AF334" s="169">
        <v>64446.716114285693</v>
      </c>
      <c r="AG334" s="169">
        <v>197213.99466666661</v>
      </c>
      <c r="AH334" s="169">
        <v>-58041.800665280673</v>
      </c>
      <c r="AI334" s="168" t="s">
        <v>21</v>
      </c>
      <c r="AJ334"/>
    </row>
    <row r="335" spans="1:36" x14ac:dyDescent="0.25">
      <c r="A335" s="179" t="b">
        <f>IF(E335&lt;&gt;1,"",NOT(ISNA(VLOOKUP(P335,Mapping!$P:$P,1,FALSE))))</f>
        <v>0</v>
      </c>
      <c r="B335" s="180" t="str">
        <f t="shared" si="4"/>
        <v/>
      </c>
      <c r="E335" s="167">
        <v>1</v>
      </c>
      <c r="F335" s="170" t="s">
        <v>335</v>
      </c>
      <c r="G335" s="169">
        <v>160914.54999999999</v>
      </c>
      <c r="H335" s="168" t="s">
        <v>1266</v>
      </c>
      <c r="I335" s="168" t="s">
        <v>4</v>
      </c>
      <c r="J335" s="169">
        <v>45922.93718354388</v>
      </c>
      <c r="K335" s="169">
        <v>34037.505595562157</v>
      </c>
      <c r="L335" s="168" t="s">
        <v>17</v>
      </c>
      <c r="M335" s="168" t="s">
        <v>21</v>
      </c>
      <c r="N335" s="168" t="s">
        <v>1226</v>
      </c>
      <c r="O335" s="168" t="s">
        <v>21</v>
      </c>
      <c r="P335" s="168" t="s">
        <v>2465</v>
      </c>
      <c r="Q335" s="168" t="s">
        <v>2466</v>
      </c>
      <c r="R335" s="168" t="s">
        <v>21</v>
      </c>
      <c r="S335" s="168" t="s">
        <v>21</v>
      </c>
      <c r="T335" s="168" t="s">
        <v>21</v>
      </c>
      <c r="U335" s="168" t="s">
        <v>21</v>
      </c>
      <c r="V335" s="168" t="s">
        <v>2466</v>
      </c>
      <c r="W335" s="168" t="s">
        <v>21</v>
      </c>
      <c r="X335" s="168" t="s">
        <v>21</v>
      </c>
      <c r="Y335" s="168" t="s">
        <v>21</v>
      </c>
      <c r="Z335" s="168" t="s">
        <v>21</v>
      </c>
      <c r="AA335" s="168" t="s">
        <v>1350</v>
      </c>
      <c r="AB335" s="168" t="s">
        <v>877</v>
      </c>
      <c r="AC335" s="168" t="s">
        <v>10751</v>
      </c>
      <c r="AD335" s="169">
        <v>80035.011273583601</v>
      </c>
      <c r="AE335" s="168" t="s">
        <v>809</v>
      </c>
      <c r="AF335" s="169">
        <v>-62241.559439062847</v>
      </c>
      <c r="AG335" s="169">
        <v>41066.723594725343</v>
      </c>
      <c r="AH335" s="169">
        <v>-73305.056531821683</v>
      </c>
      <c r="AI335" s="168" t="s">
        <v>21</v>
      </c>
      <c r="AJ335"/>
    </row>
    <row r="336" spans="1:36" x14ac:dyDescent="0.25">
      <c r="A336" s="179" t="b">
        <f>IF(E336&lt;&gt;1,"",NOT(ISNA(VLOOKUP(P336,Mapping!$P:$P,1,FALSE))))</f>
        <v>0</v>
      </c>
      <c r="B336" s="180" t="str">
        <f t="shared" si="4"/>
        <v/>
      </c>
      <c r="E336" s="167">
        <v>1</v>
      </c>
      <c r="F336" s="170" t="s">
        <v>335</v>
      </c>
      <c r="G336" s="169">
        <v>1860135.47</v>
      </c>
      <c r="H336" s="168" t="s">
        <v>1266</v>
      </c>
      <c r="I336" s="168" t="s">
        <v>4</v>
      </c>
      <c r="J336" s="169">
        <v>530858.67214426468</v>
      </c>
      <c r="K336" s="169">
        <v>393465.79578185262</v>
      </c>
      <c r="L336" s="168" t="s">
        <v>17</v>
      </c>
      <c r="M336" s="168" t="s">
        <v>21</v>
      </c>
      <c r="N336" s="168" t="s">
        <v>1226</v>
      </c>
      <c r="O336" s="168" t="s">
        <v>21</v>
      </c>
      <c r="P336" s="168" t="s">
        <v>322</v>
      </c>
      <c r="Q336" s="168" t="s">
        <v>1262</v>
      </c>
      <c r="R336" s="168" t="s">
        <v>21</v>
      </c>
      <c r="S336" s="168" t="s">
        <v>21</v>
      </c>
      <c r="T336" s="168" t="s">
        <v>21</v>
      </c>
      <c r="U336" s="168" t="s">
        <v>21</v>
      </c>
      <c r="V336" s="168" t="s">
        <v>1262</v>
      </c>
      <c r="W336" s="168" t="s">
        <v>21</v>
      </c>
      <c r="X336" s="168" t="s">
        <v>21</v>
      </c>
      <c r="Y336" s="168" t="s">
        <v>21</v>
      </c>
      <c r="Z336" s="168" t="s">
        <v>21</v>
      </c>
      <c r="AA336" s="168" t="s">
        <v>1350</v>
      </c>
      <c r="AB336" s="168" t="s">
        <v>877</v>
      </c>
      <c r="AC336" s="168" t="s">
        <v>10752</v>
      </c>
      <c r="AD336" s="169">
        <v>925186.46270236559</v>
      </c>
      <c r="AE336" s="168" t="s">
        <v>809</v>
      </c>
      <c r="AF336" s="169">
        <v>-719498.22076819115</v>
      </c>
      <c r="AG336" s="169">
        <v>474721.95146575919</v>
      </c>
      <c r="AH336" s="169">
        <v>-847389.72196856467</v>
      </c>
      <c r="AI336" s="168" t="s">
        <v>21</v>
      </c>
      <c r="AJ336"/>
    </row>
    <row r="337" spans="1:36" x14ac:dyDescent="0.25">
      <c r="A337" s="179" t="b">
        <f>IF(E337&lt;&gt;1,"",NOT(ISNA(VLOOKUP(P337,Mapping!$P:$P,1,FALSE))))</f>
        <v>0</v>
      </c>
      <c r="B337" s="180" t="str">
        <f t="shared" si="4"/>
        <v/>
      </c>
      <c r="E337" s="167">
        <v>1</v>
      </c>
      <c r="F337" s="170" t="s">
        <v>1159</v>
      </c>
      <c r="G337" s="169">
        <v>763264.87</v>
      </c>
      <c r="H337" s="168" t="s">
        <v>1266</v>
      </c>
      <c r="I337" s="168" t="s">
        <v>4</v>
      </c>
      <c r="J337" s="169">
        <v>317362.13893650169</v>
      </c>
      <c r="K337" s="169">
        <v>204982.06125526811</v>
      </c>
      <c r="L337" s="168" t="s">
        <v>17</v>
      </c>
      <c r="M337" s="168" t="s">
        <v>21</v>
      </c>
      <c r="N337" s="168" t="s">
        <v>1226</v>
      </c>
      <c r="O337" s="168" t="s">
        <v>21</v>
      </c>
      <c r="P337" s="168" t="s">
        <v>2465</v>
      </c>
      <c r="Q337" s="168" t="s">
        <v>2466</v>
      </c>
      <c r="R337" s="168" t="s">
        <v>21</v>
      </c>
      <c r="S337" s="168" t="s">
        <v>21</v>
      </c>
      <c r="T337" s="168" t="s">
        <v>21</v>
      </c>
      <c r="U337" s="168" t="s">
        <v>21</v>
      </c>
      <c r="V337" s="168" t="s">
        <v>2466</v>
      </c>
      <c r="W337" s="168" t="s">
        <v>21</v>
      </c>
      <c r="X337" s="168" t="s">
        <v>21</v>
      </c>
      <c r="Y337" s="168" t="s">
        <v>21</v>
      </c>
      <c r="Z337" s="168" t="s">
        <v>21</v>
      </c>
      <c r="AA337" s="168" t="s">
        <v>1351</v>
      </c>
      <c r="AB337" s="168" t="s">
        <v>1169</v>
      </c>
      <c r="AC337" s="168" t="s">
        <v>10753</v>
      </c>
      <c r="AD337" s="169">
        <v>409952.93113629619</v>
      </c>
      <c r="AE337" s="168" t="s">
        <v>811</v>
      </c>
      <c r="AF337" s="169">
        <v>-187007.5803076358</v>
      </c>
      <c r="AG337" s="169">
        <v>323809.33878787869</v>
      </c>
      <c r="AH337" s="169">
        <v>-452921.03147709073</v>
      </c>
      <c r="AI337" s="168" t="s">
        <v>21</v>
      </c>
      <c r="AJ337"/>
    </row>
    <row r="338" spans="1:36" x14ac:dyDescent="0.25">
      <c r="A338" s="179" t="b">
        <f>IF(E338&lt;&gt;1,"",NOT(ISNA(VLOOKUP(P338,Mapping!$P:$P,1,FALSE))))</f>
        <v>0</v>
      </c>
      <c r="B338" s="180" t="str">
        <f t="shared" si="4"/>
        <v/>
      </c>
      <c r="E338" s="167">
        <v>1</v>
      </c>
      <c r="F338" s="170" t="s">
        <v>1159</v>
      </c>
      <c r="G338" s="169">
        <v>3273083.61</v>
      </c>
      <c r="H338" s="168" t="s">
        <v>1266</v>
      </c>
      <c r="I338" s="168" t="s">
        <v>4</v>
      </c>
      <c r="J338" s="169">
        <v>1360933.610618819</v>
      </c>
      <c r="K338" s="169">
        <v>879017.82383700612</v>
      </c>
      <c r="L338" s="168" t="s">
        <v>17</v>
      </c>
      <c r="M338" s="168" t="s">
        <v>21</v>
      </c>
      <c r="N338" s="168" t="s">
        <v>1226</v>
      </c>
      <c r="O338" s="168" t="s">
        <v>21</v>
      </c>
      <c r="P338" s="168" t="s">
        <v>322</v>
      </c>
      <c r="Q338" s="168" t="s">
        <v>1262</v>
      </c>
      <c r="R338" s="168" t="s">
        <v>21</v>
      </c>
      <c r="S338" s="168" t="s">
        <v>21</v>
      </c>
      <c r="T338" s="168" t="s">
        <v>21</v>
      </c>
      <c r="U338" s="168" t="s">
        <v>21</v>
      </c>
      <c r="V338" s="168" t="s">
        <v>1262</v>
      </c>
      <c r="W338" s="168" t="s">
        <v>21</v>
      </c>
      <c r="X338" s="168" t="s">
        <v>21</v>
      </c>
      <c r="Y338" s="168" t="s">
        <v>21</v>
      </c>
      <c r="Z338" s="168" t="s">
        <v>21</v>
      </c>
      <c r="AA338" s="168" t="s">
        <v>1351</v>
      </c>
      <c r="AB338" s="168" t="s">
        <v>1169</v>
      </c>
      <c r="AC338" s="168" t="s">
        <v>2794</v>
      </c>
      <c r="AD338" s="169">
        <v>1757987.6560723579</v>
      </c>
      <c r="AE338" s="168" t="s">
        <v>811</v>
      </c>
      <c r="AF338" s="169">
        <v>-801938.44903497491</v>
      </c>
      <c r="AG338" s="169">
        <v>1388580.925454546</v>
      </c>
      <c r="AH338" s="169">
        <v>-1942246.345953221</v>
      </c>
      <c r="AI338" s="168" t="s">
        <v>21</v>
      </c>
      <c r="AJ338"/>
    </row>
    <row r="339" spans="1:36" x14ac:dyDescent="0.25">
      <c r="A339" s="179" t="b">
        <f>IF(E339&lt;&gt;1,"",NOT(ISNA(VLOOKUP(P339,Mapping!$P:$P,1,FALSE))))</f>
        <v>1</v>
      </c>
      <c r="B339" s="180" t="str">
        <f t="shared" si="4"/>
        <v/>
      </c>
      <c r="E339" s="167">
        <v>1</v>
      </c>
      <c r="F339" s="170" t="s">
        <v>1159</v>
      </c>
      <c r="G339" s="169">
        <v>1601492.31</v>
      </c>
      <c r="H339" s="168" t="s">
        <v>1266</v>
      </c>
      <c r="I339" s="168" t="s">
        <v>4</v>
      </c>
      <c r="J339" s="169">
        <v>665893.38114298088</v>
      </c>
      <c r="K339" s="169">
        <v>430096.0357159652</v>
      </c>
      <c r="L339" s="168" t="s">
        <v>17</v>
      </c>
      <c r="M339" s="168" t="s">
        <v>21</v>
      </c>
      <c r="N339" s="168" t="s">
        <v>1226</v>
      </c>
      <c r="O339" s="168" t="s">
        <v>21</v>
      </c>
      <c r="P339" s="168" t="s">
        <v>174</v>
      </c>
      <c r="Q339" s="168" t="s">
        <v>202</v>
      </c>
      <c r="R339" s="168" t="s">
        <v>21</v>
      </c>
      <c r="S339" s="168" t="s">
        <v>21</v>
      </c>
      <c r="T339" s="168" t="s">
        <v>21</v>
      </c>
      <c r="U339" s="168" t="s">
        <v>21</v>
      </c>
      <c r="V339" s="168" t="s">
        <v>202</v>
      </c>
      <c r="W339" s="168" t="s">
        <v>21</v>
      </c>
      <c r="X339" s="168" t="s">
        <v>21</v>
      </c>
      <c r="Y339" s="168" t="s">
        <v>21</v>
      </c>
      <c r="Z339" s="168" t="s">
        <v>21</v>
      </c>
      <c r="AA339" s="168" t="s">
        <v>1351</v>
      </c>
      <c r="AB339" s="168" t="s">
        <v>1169</v>
      </c>
      <c r="AC339" s="168" t="s">
        <v>10754</v>
      </c>
      <c r="AD339" s="169">
        <v>860168.58954446204</v>
      </c>
      <c r="AE339" s="168" t="s">
        <v>811</v>
      </c>
      <c r="AF339" s="169">
        <v>-392381.74524446059</v>
      </c>
      <c r="AG339" s="169">
        <v>679420.98</v>
      </c>
      <c r="AH339" s="169">
        <v>-950324.81836590846</v>
      </c>
      <c r="AI339" s="168" t="s">
        <v>21</v>
      </c>
      <c r="AJ339"/>
    </row>
    <row r="340" spans="1:36" x14ac:dyDescent="0.25">
      <c r="A340" s="179" t="b">
        <f>IF(E340&lt;&gt;1,"",NOT(ISNA(VLOOKUP(P340,Mapping!$P:$P,1,FALSE))))</f>
        <v>0</v>
      </c>
      <c r="B340" s="180" t="str">
        <f t="shared" si="4"/>
        <v/>
      </c>
      <c r="E340" s="167">
        <v>1</v>
      </c>
      <c r="F340" s="170" t="s">
        <v>2577</v>
      </c>
      <c r="G340" s="169">
        <v>57133.94</v>
      </c>
      <c r="H340" s="168" t="s">
        <v>1266</v>
      </c>
      <c r="I340" s="168" t="s">
        <v>4</v>
      </c>
      <c r="J340" s="169">
        <v>23031.30996260828</v>
      </c>
      <c r="K340" s="169">
        <v>9058.6752183637291</v>
      </c>
      <c r="L340" s="168" t="s">
        <v>17</v>
      </c>
      <c r="M340" s="168" t="s">
        <v>21</v>
      </c>
      <c r="N340" s="168" t="s">
        <v>1226</v>
      </c>
      <c r="O340" s="168" t="s">
        <v>21</v>
      </c>
      <c r="P340" s="168" t="s">
        <v>2465</v>
      </c>
      <c r="Q340" s="168" t="s">
        <v>2466</v>
      </c>
      <c r="R340" s="168" t="s">
        <v>21</v>
      </c>
      <c r="S340" s="168" t="s">
        <v>21</v>
      </c>
      <c r="T340" s="168" t="s">
        <v>21</v>
      </c>
      <c r="U340" s="168" t="s">
        <v>21</v>
      </c>
      <c r="V340" s="168" t="s">
        <v>2466</v>
      </c>
      <c r="W340" s="168" t="s">
        <v>21</v>
      </c>
      <c r="X340" s="168" t="s">
        <v>21</v>
      </c>
      <c r="Y340" s="168" t="s">
        <v>21</v>
      </c>
      <c r="Z340" s="168" t="s">
        <v>21</v>
      </c>
      <c r="AA340" s="168" t="s">
        <v>2578</v>
      </c>
      <c r="AB340" s="168" t="s">
        <v>2579</v>
      </c>
      <c r="AC340" s="168" t="s">
        <v>8835</v>
      </c>
      <c r="AD340" s="169">
        <v>42771.738804812558</v>
      </c>
      <c r="AE340" s="168" t="s">
        <v>818</v>
      </c>
      <c r="AF340" s="169">
        <v>-29041.26196679438</v>
      </c>
      <c r="AG340" s="169">
        <v>-26585.267672988601</v>
      </c>
      <c r="AH340" s="169">
        <v>-18654.89575813953</v>
      </c>
      <c r="AI340" s="168" t="s">
        <v>21</v>
      </c>
      <c r="AJ340"/>
    </row>
    <row r="341" spans="1:36" x14ac:dyDescent="0.25">
      <c r="A341" s="179" t="b">
        <f>IF(E341&lt;&gt;1,"",NOT(ISNA(VLOOKUP(P341,Mapping!$P:$P,1,FALSE))))</f>
        <v>0</v>
      </c>
      <c r="B341" s="180" t="str">
        <f t="shared" ref="B341:B404" si="5">IF(AI341="","",VALUE(AI341))</f>
        <v/>
      </c>
      <c r="E341" s="167">
        <v>1</v>
      </c>
      <c r="F341" s="170" t="s">
        <v>308</v>
      </c>
      <c r="G341" s="169">
        <v>2098418.7999999998</v>
      </c>
      <c r="H341" s="168" t="s">
        <v>1266</v>
      </c>
      <c r="I341" s="168" t="s">
        <v>4</v>
      </c>
      <c r="J341" s="169">
        <v>544847.15800791816</v>
      </c>
      <c r="K341" s="169">
        <v>339111.92894363479</v>
      </c>
      <c r="L341" s="168" t="s">
        <v>17</v>
      </c>
      <c r="M341" s="168" t="s">
        <v>21</v>
      </c>
      <c r="N341" s="168" t="s">
        <v>1226</v>
      </c>
      <c r="O341" s="168" t="s">
        <v>21</v>
      </c>
      <c r="P341" s="168" t="s">
        <v>2465</v>
      </c>
      <c r="Q341" s="168" t="s">
        <v>2466</v>
      </c>
      <c r="R341" s="168" t="s">
        <v>21</v>
      </c>
      <c r="S341" s="168" t="s">
        <v>21</v>
      </c>
      <c r="T341" s="168" t="s">
        <v>21</v>
      </c>
      <c r="U341" s="168" t="s">
        <v>21</v>
      </c>
      <c r="V341" s="168" t="s">
        <v>2466</v>
      </c>
      <c r="W341" s="168" t="s">
        <v>21</v>
      </c>
      <c r="X341" s="168" t="s">
        <v>21</v>
      </c>
      <c r="Y341" s="168" t="s">
        <v>21</v>
      </c>
      <c r="Z341" s="168" t="s">
        <v>21</v>
      </c>
      <c r="AA341" s="168" t="s">
        <v>1352</v>
      </c>
      <c r="AB341" s="168" t="s">
        <v>878</v>
      </c>
      <c r="AC341" s="168" t="s">
        <v>10755</v>
      </c>
      <c r="AD341" s="169">
        <v>766744.53757020715</v>
      </c>
      <c r="AE341" s="168" t="s">
        <v>809</v>
      </c>
      <c r="AF341" s="169">
        <v>-419683.75999999978</v>
      </c>
      <c r="AG341" s="169">
        <v>-976425.3172113027</v>
      </c>
      <c r="AH341" s="169">
        <v>-612724.03701671911</v>
      </c>
      <c r="AI341" s="168" t="s">
        <v>21</v>
      </c>
      <c r="AJ341"/>
    </row>
    <row r="342" spans="1:36" x14ac:dyDescent="0.25">
      <c r="A342" s="179" t="b">
        <f>IF(E342&lt;&gt;1,"",NOT(ISNA(VLOOKUP(P342,Mapping!$P:$P,1,FALSE))))</f>
        <v>0</v>
      </c>
      <c r="B342" s="180" t="str">
        <f t="shared" si="5"/>
        <v/>
      </c>
      <c r="E342" s="167">
        <v>1</v>
      </c>
      <c r="F342" s="170" t="s">
        <v>308</v>
      </c>
      <c r="G342" s="169">
        <v>2299405.46</v>
      </c>
      <c r="H342" s="168" t="s">
        <v>1266</v>
      </c>
      <c r="I342" s="168" t="s">
        <v>4</v>
      </c>
      <c r="J342" s="169">
        <v>597032.64667133556</v>
      </c>
      <c r="K342" s="169">
        <v>371592.08684373519</v>
      </c>
      <c r="L342" s="168" t="s">
        <v>17</v>
      </c>
      <c r="M342" s="168" t="s">
        <v>21</v>
      </c>
      <c r="N342" s="168" t="s">
        <v>1226</v>
      </c>
      <c r="O342" s="168" t="s">
        <v>21</v>
      </c>
      <c r="P342" s="168" t="s">
        <v>322</v>
      </c>
      <c r="Q342" s="168" t="s">
        <v>1262</v>
      </c>
      <c r="R342" s="168" t="s">
        <v>21</v>
      </c>
      <c r="S342" s="168" t="s">
        <v>21</v>
      </c>
      <c r="T342" s="168" t="s">
        <v>21</v>
      </c>
      <c r="U342" s="168" t="s">
        <v>21</v>
      </c>
      <c r="V342" s="168" t="s">
        <v>1262</v>
      </c>
      <c r="W342" s="168" t="s">
        <v>21</v>
      </c>
      <c r="X342" s="168" t="s">
        <v>21</v>
      </c>
      <c r="Y342" s="168" t="s">
        <v>21</v>
      </c>
      <c r="Z342" s="168" t="s">
        <v>21</v>
      </c>
      <c r="AA342" s="168" t="s">
        <v>1352</v>
      </c>
      <c r="AB342" s="168" t="s">
        <v>878</v>
      </c>
      <c r="AC342" s="168" t="s">
        <v>2795</v>
      </c>
      <c r="AD342" s="169">
        <v>840183.36859835335</v>
      </c>
      <c r="AE342" s="168" t="s">
        <v>809</v>
      </c>
      <c r="AF342" s="169">
        <v>-459881.09199999989</v>
      </c>
      <c r="AG342" s="169">
        <v>-1069947.3840388299</v>
      </c>
      <c r="AH342" s="169">
        <v>-671410.77662356361</v>
      </c>
      <c r="AI342" s="168" t="s">
        <v>21</v>
      </c>
      <c r="AJ342"/>
    </row>
    <row r="343" spans="1:36" x14ac:dyDescent="0.25">
      <c r="A343" s="179" t="b">
        <f>IF(E343&lt;&gt;1,"",NOT(ISNA(VLOOKUP(P343,Mapping!$P:$P,1,FALSE))))</f>
        <v>0</v>
      </c>
      <c r="B343" s="180" t="str">
        <f t="shared" si="5"/>
        <v/>
      </c>
      <c r="E343" s="167">
        <v>1</v>
      </c>
      <c r="F343" s="170" t="s">
        <v>2580</v>
      </c>
      <c r="G343" s="169">
        <v>45267.31</v>
      </c>
      <c r="H343" s="168" t="s">
        <v>1266</v>
      </c>
      <c r="I343" s="168" t="s">
        <v>4</v>
      </c>
      <c r="J343" s="169">
        <v>24617.242015029959</v>
      </c>
      <c r="K343" s="169">
        <v>13065.26030919153</v>
      </c>
      <c r="L343" s="168" t="s">
        <v>17</v>
      </c>
      <c r="M343" s="168" t="s">
        <v>21</v>
      </c>
      <c r="N343" s="168" t="s">
        <v>1226</v>
      </c>
      <c r="O343" s="168" t="s">
        <v>21</v>
      </c>
      <c r="P343" s="168" t="s">
        <v>2465</v>
      </c>
      <c r="Q343" s="168" t="s">
        <v>2466</v>
      </c>
      <c r="R343" s="168" t="s">
        <v>21</v>
      </c>
      <c r="S343" s="168" t="s">
        <v>21</v>
      </c>
      <c r="T343" s="168" t="s">
        <v>21</v>
      </c>
      <c r="U343" s="168" t="s">
        <v>21</v>
      </c>
      <c r="V343" s="168" t="s">
        <v>2466</v>
      </c>
      <c r="W343" s="168" t="s">
        <v>21</v>
      </c>
      <c r="X343" s="168" t="s">
        <v>21</v>
      </c>
      <c r="Y343" s="168" t="s">
        <v>21</v>
      </c>
      <c r="Z343" s="168" t="s">
        <v>21</v>
      </c>
      <c r="AA343" s="168" t="s">
        <v>2581</v>
      </c>
      <c r="AB343" s="168" t="s">
        <v>2582</v>
      </c>
      <c r="AC343" s="168" t="s">
        <v>10756</v>
      </c>
      <c r="AD343" s="169">
        <v>41222.997280350522</v>
      </c>
      <c r="AE343" s="168" t="s">
        <v>813</v>
      </c>
      <c r="AF343" s="169">
        <v>-34437.000317757011</v>
      </c>
      <c r="AG343" s="169">
        <v>14519.703207547171</v>
      </c>
      <c r="AH343" s="169">
        <v>-29590.72108606558</v>
      </c>
      <c r="AI343" s="168" t="s">
        <v>21</v>
      </c>
      <c r="AJ343"/>
    </row>
    <row r="344" spans="1:36" x14ac:dyDescent="0.25">
      <c r="A344" s="179" t="b">
        <f>IF(E344&lt;&gt;1,"",NOT(ISNA(VLOOKUP(P344,Mapping!$P:$P,1,FALSE))))</f>
        <v>0</v>
      </c>
      <c r="B344" s="180" t="str">
        <f t="shared" si="5"/>
        <v/>
      </c>
      <c r="E344" s="167">
        <v>1</v>
      </c>
      <c r="F344" s="170" t="s">
        <v>1353</v>
      </c>
      <c r="G344" s="169">
        <v>50400.350000000013</v>
      </c>
      <c r="H344" s="168" t="s">
        <v>1266</v>
      </c>
      <c r="I344" s="168" t="s">
        <v>4</v>
      </c>
      <c r="J344" s="169">
        <v>25846.65689778078</v>
      </c>
      <c r="K344" s="169">
        <v>13926.805384835659</v>
      </c>
      <c r="L344" s="168" t="s">
        <v>17</v>
      </c>
      <c r="M344" s="168" t="s">
        <v>21</v>
      </c>
      <c r="N344" s="168" t="s">
        <v>1226</v>
      </c>
      <c r="O344" s="168" t="s">
        <v>21</v>
      </c>
      <c r="P344" s="168" t="s">
        <v>2465</v>
      </c>
      <c r="Q344" s="168" t="s">
        <v>2466</v>
      </c>
      <c r="R344" s="168" t="s">
        <v>21</v>
      </c>
      <c r="S344" s="168" t="s">
        <v>21</v>
      </c>
      <c r="T344" s="168" t="s">
        <v>21</v>
      </c>
      <c r="U344" s="168" t="s">
        <v>21</v>
      </c>
      <c r="V344" s="168" t="s">
        <v>2466</v>
      </c>
      <c r="W344" s="168" t="s">
        <v>21</v>
      </c>
      <c r="X344" s="168" t="s">
        <v>21</v>
      </c>
      <c r="Y344" s="168" t="s">
        <v>21</v>
      </c>
      <c r="Z344" s="168" t="s">
        <v>21</v>
      </c>
      <c r="AA344" s="168" t="s">
        <v>1354</v>
      </c>
      <c r="AB344" s="168" t="s">
        <v>1093</v>
      </c>
      <c r="AC344" s="168" t="s">
        <v>9466</v>
      </c>
      <c r="AD344" s="169">
        <v>36446.164601208788</v>
      </c>
      <c r="AE344" s="168" t="s">
        <v>811</v>
      </c>
      <c r="AF344" s="169">
        <v>-21037.96941910412</v>
      </c>
      <c r="AG344" s="169">
        <v>-25753.042150310361</v>
      </c>
      <c r="AH344" s="169">
        <v>-31785.965874730031</v>
      </c>
      <c r="AI344" s="168" t="s">
        <v>21</v>
      </c>
      <c r="AJ344"/>
    </row>
    <row r="345" spans="1:36" x14ac:dyDescent="0.25">
      <c r="A345" s="179" t="b">
        <f>IF(E345&lt;&gt;1,"",NOT(ISNA(VLOOKUP(P345,Mapping!$P:$P,1,FALSE))))</f>
        <v>0</v>
      </c>
      <c r="B345" s="180" t="str">
        <f t="shared" si="5"/>
        <v/>
      </c>
      <c r="E345" s="167">
        <v>1</v>
      </c>
      <c r="F345" s="170" t="s">
        <v>2583</v>
      </c>
      <c r="G345" s="169">
        <v>69473.039999999994</v>
      </c>
      <c r="H345" s="168" t="s">
        <v>1266</v>
      </c>
      <c r="I345" s="168" t="s">
        <v>4</v>
      </c>
      <c r="J345" s="169">
        <v>22996.07090617776</v>
      </c>
      <c r="K345" s="169">
        <v>12031.629151624469</v>
      </c>
      <c r="L345" s="168" t="s">
        <v>17</v>
      </c>
      <c r="M345" s="168" t="s">
        <v>21</v>
      </c>
      <c r="N345" s="168" t="s">
        <v>1226</v>
      </c>
      <c r="O345" s="168" t="s">
        <v>21</v>
      </c>
      <c r="P345" s="168" t="s">
        <v>2465</v>
      </c>
      <c r="Q345" s="168" t="s">
        <v>2466</v>
      </c>
      <c r="R345" s="168" t="s">
        <v>21</v>
      </c>
      <c r="S345" s="168" t="s">
        <v>21</v>
      </c>
      <c r="T345" s="168" t="s">
        <v>21</v>
      </c>
      <c r="U345" s="168" t="s">
        <v>21</v>
      </c>
      <c r="V345" s="168" t="s">
        <v>2466</v>
      </c>
      <c r="W345" s="168" t="s">
        <v>21</v>
      </c>
      <c r="X345" s="168" t="s">
        <v>21</v>
      </c>
      <c r="Y345" s="168" t="s">
        <v>21</v>
      </c>
      <c r="Z345" s="168" t="s">
        <v>21</v>
      </c>
      <c r="AA345" s="168" t="s">
        <v>2584</v>
      </c>
      <c r="AB345" s="168" t="s">
        <v>2585</v>
      </c>
      <c r="AC345" s="168" t="s">
        <v>10757</v>
      </c>
      <c r="AD345" s="169">
        <v>44310.413583412534</v>
      </c>
      <c r="AE345" s="168" t="s">
        <v>819</v>
      </c>
      <c r="AF345" s="169">
        <v>-21061.962352941169</v>
      </c>
      <c r="AG345" s="169">
        <v>35850.452791731077</v>
      </c>
      <c r="AH345" s="169">
        <v>-23813.591167630038</v>
      </c>
      <c r="AI345" s="168" t="s">
        <v>21</v>
      </c>
      <c r="AJ345"/>
    </row>
    <row r="346" spans="1:36" x14ac:dyDescent="0.25">
      <c r="A346" s="179" t="b">
        <f>IF(E346&lt;&gt;1,"",NOT(ISNA(VLOOKUP(P346,Mapping!$P:$P,1,FALSE))))</f>
        <v>0</v>
      </c>
      <c r="B346" s="180" t="str">
        <f t="shared" si="5"/>
        <v/>
      </c>
      <c r="E346" s="167">
        <v>1</v>
      </c>
      <c r="F346" s="170" t="s">
        <v>2586</v>
      </c>
      <c r="G346" s="169">
        <v>573143.34</v>
      </c>
      <c r="H346" s="168" t="s">
        <v>1266</v>
      </c>
      <c r="I346" s="168" t="s">
        <v>4</v>
      </c>
      <c r="J346" s="169">
        <v>270278.89300219441</v>
      </c>
      <c r="K346" s="169">
        <v>108552.40316712231</v>
      </c>
      <c r="L346" s="168" t="s">
        <v>17</v>
      </c>
      <c r="M346" s="168" t="s">
        <v>21</v>
      </c>
      <c r="N346" s="168" t="s">
        <v>1226</v>
      </c>
      <c r="O346" s="168" t="s">
        <v>21</v>
      </c>
      <c r="P346" s="168" t="s">
        <v>2465</v>
      </c>
      <c r="Q346" s="168" t="s">
        <v>2466</v>
      </c>
      <c r="R346" s="168" t="s">
        <v>21</v>
      </c>
      <c r="S346" s="168" t="s">
        <v>21</v>
      </c>
      <c r="T346" s="168" t="s">
        <v>21</v>
      </c>
      <c r="U346" s="168" t="s">
        <v>21</v>
      </c>
      <c r="V346" s="168" t="s">
        <v>2466</v>
      </c>
      <c r="W346" s="168" t="s">
        <v>21</v>
      </c>
      <c r="X346" s="168" t="s">
        <v>21</v>
      </c>
      <c r="Y346" s="168" t="s">
        <v>21</v>
      </c>
      <c r="Z346" s="168" t="s">
        <v>21</v>
      </c>
      <c r="AA346" s="168" t="s">
        <v>2587</v>
      </c>
      <c r="AB346" s="168" t="s">
        <v>2588</v>
      </c>
      <c r="AC346" s="168" t="s">
        <v>10758</v>
      </c>
      <c r="AD346" s="169">
        <v>327885.77276530518</v>
      </c>
      <c r="AE346" s="168" t="s">
        <v>813</v>
      </c>
      <c r="AF346" s="169">
        <v>-174215.15316283589</v>
      </c>
      <c r="AG346" s="169">
        <v>-266692.07670415723</v>
      </c>
      <c r="AH346" s="169">
        <v>-196553.47971181551</v>
      </c>
      <c r="AI346" s="168" t="s">
        <v>21</v>
      </c>
      <c r="AJ346"/>
    </row>
    <row r="347" spans="1:36" x14ac:dyDescent="0.25">
      <c r="A347" s="179" t="b">
        <f>IF(E347&lt;&gt;1,"",NOT(ISNA(VLOOKUP(P347,Mapping!$P:$P,1,FALSE))))</f>
        <v>0</v>
      </c>
      <c r="B347" s="180" t="str">
        <f t="shared" si="5"/>
        <v/>
      </c>
      <c r="E347" s="167">
        <v>1</v>
      </c>
      <c r="F347" s="170" t="s">
        <v>2589</v>
      </c>
      <c r="G347" s="169">
        <v>65475.920000000013</v>
      </c>
      <c r="H347" s="168" t="s">
        <v>1266</v>
      </c>
      <c r="I347" s="168" t="s">
        <v>4</v>
      </c>
      <c r="J347" s="169">
        <v>16351.99037799691</v>
      </c>
      <c r="K347" s="169">
        <v>4797.7824885592981</v>
      </c>
      <c r="L347" s="168" t="s">
        <v>17</v>
      </c>
      <c r="M347" s="168" t="s">
        <v>21</v>
      </c>
      <c r="N347" s="168" t="s">
        <v>1226</v>
      </c>
      <c r="O347" s="168" t="s">
        <v>21</v>
      </c>
      <c r="P347" s="168" t="s">
        <v>2465</v>
      </c>
      <c r="Q347" s="168" t="s">
        <v>2466</v>
      </c>
      <c r="R347" s="168" t="s">
        <v>21</v>
      </c>
      <c r="S347" s="168" t="s">
        <v>21</v>
      </c>
      <c r="T347" s="168" t="s">
        <v>21</v>
      </c>
      <c r="U347" s="168" t="s">
        <v>21</v>
      </c>
      <c r="V347" s="168" t="s">
        <v>2466</v>
      </c>
      <c r="W347" s="168" t="s">
        <v>21</v>
      </c>
      <c r="X347" s="168" t="s">
        <v>21</v>
      </c>
      <c r="Y347" s="168" t="s">
        <v>21</v>
      </c>
      <c r="Z347" s="168" t="s">
        <v>21</v>
      </c>
      <c r="AA347" s="168" t="s">
        <v>2590</v>
      </c>
      <c r="AB347" s="168" t="s">
        <v>2591</v>
      </c>
      <c r="AC347" s="168" t="s">
        <v>10759</v>
      </c>
      <c r="AD347" s="169">
        <v>25008.415553922739</v>
      </c>
      <c r="AE347" s="168" t="s">
        <v>817</v>
      </c>
      <c r="AF347" s="169">
        <v>-4541.8430282972622</v>
      </c>
      <c r="AG347" s="169">
        <v>-30466.914400357971</v>
      </c>
      <c r="AH347" s="169">
        <v>-5967.9209861785566</v>
      </c>
      <c r="AI347" s="168" t="s">
        <v>21</v>
      </c>
      <c r="AJ347"/>
    </row>
    <row r="348" spans="1:36" x14ac:dyDescent="0.25">
      <c r="A348" s="179" t="b">
        <f>IF(E348&lt;&gt;1,"",NOT(ISNA(VLOOKUP(P348,Mapping!$P:$P,1,FALSE))))</f>
        <v>0</v>
      </c>
      <c r="B348" s="180" t="str">
        <f t="shared" si="5"/>
        <v/>
      </c>
      <c r="E348" s="167">
        <v>1</v>
      </c>
      <c r="F348" s="170" t="s">
        <v>1355</v>
      </c>
      <c r="G348" s="169">
        <v>222075</v>
      </c>
      <c r="H348" s="168" t="s">
        <v>1266</v>
      </c>
      <c r="I348" s="168" t="s">
        <v>4</v>
      </c>
      <c r="J348" s="169">
        <v>70952.94451891481</v>
      </c>
      <c r="K348" s="169">
        <v>27613.831476969761</v>
      </c>
      <c r="L348" s="168" t="s">
        <v>17</v>
      </c>
      <c r="M348" s="168" t="s">
        <v>21</v>
      </c>
      <c r="N348" s="168" t="s">
        <v>1226</v>
      </c>
      <c r="O348" s="168" t="s">
        <v>21</v>
      </c>
      <c r="P348" s="168" t="s">
        <v>253</v>
      </c>
      <c r="Q348" s="168" t="s">
        <v>1265</v>
      </c>
      <c r="R348" s="168" t="s">
        <v>21</v>
      </c>
      <c r="S348" s="168" t="s">
        <v>21</v>
      </c>
      <c r="T348" s="168" t="s">
        <v>21</v>
      </c>
      <c r="U348" s="168" t="s">
        <v>21</v>
      </c>
      <c r="V348" s="168" t="s">
        <v>1265</v>
      </c>
      <c r="W348" s="168" t="s">
        <v>21</v>
      </c>
      <c r="X348" s="168" t="s">
        <v>21</v>
      </c>
      <c r="Y348" s="168" t="s">
        <v>21</v>
      </c>
      <c r="Z348" s="168" t="s">
        <v>21</v>
      </c>
      <c r="AA348" s="168" t="s">
        <v>1356</v>
      </c>
      <c r="AB348" s="168" t="s">
        <v>879</v>
      </c>
      <c r="AC348" s="168" t="s">
        <v>10760</v>
      </c>
      <c r="AD348" s="169">
        <v>122578.7581197437</v>
      </c>
      <c r="AE348" s="168" t="s">
        <v>814</v>
      </c>
      <c r="AF348" s="169">
        <v>-30040.020746887949</v>
      </c>
      <c r="AG348" s="169">
        <v>-103334.7834663415</v>
      </c>
      <c r="AH348" s="169">
        <v>-100855.0218340611</v>
      </c>
      <c r="AI348" s="168" t="s">
        <v>21</v>
      </c>
      <c r="AJ348"/>
    </row>
    <row r="349" spans="1:36" x14ac:dyDescent="0.25">
      <c r="A349" s="179" t="b">
        <f>IF(E349&lt;&gt;1,"",NOT(ISNA(VLOOKUP(P349,Mapping!$P:$P,1,FALSE))))</f>
        <v>0</v>
      </c>
      <c r="B349" s="180" t="str">
        <f t="shared" si="5"/>
        <v/>
      </c>
      <c r="E349" s="167">
        <v>1</v>
      </c>
      <c r="F349" s="170" t="s">
        <v>2592</v>
      </c>
      <c r="G349" s="169">
        <v>92385.959999999992</v>
      </c>
      <c r="H349" s="168" t="s">
        <v>1266</v>
      </c>
      <c r="I349" s="168" t="s">
        <v>4</v>
      </c>
      <c r="J349" s="169">
        <v>43879.683098886228</v>
      </c>
      <c r="K349" s="169">
        <v>12854.48645005228</v>
      </c>
      <c r="L349" s="168" t="s">
        <v>17</v>
      </c>
      <c r="M349" s="168" t="s">
        <v>21</v>
      </c>
      <c r="N349" s="168" t="s">
        <v>1226</v>
      </c>
      <c r="O349" s="168" t="s">
        <v>21</v>
      </c>
      <c r="P349" s="168" t="s">
        <v>2465</v>
      </c>
      <c r="Q349" s="168" t="s">
        <v>2466</v>
      </c>
      <c r="R349" s="168" t="s">
        <v>21</v>
      </c>
      <c r="S349" s="168" t="s">
        <v>21</v>
      </c>
      <c r="T349" s="168" t="s">
        <v>21</v>
      </c>
      <c r="U349" s="168" t="s">
        <v>21</v>
      </c>
      <c r="V349" s="168" t="s">
        <v>2466</v>
      </c>
      <c r="W349" s="168" t="s">
        <v>21</v>
      </c>
      <c r="X349" s="168" t="s">
        <v>21</v>
      </c>
      <c r="Y349" s="168" t="s">
        <v>21</v>
      </c>
      <c r="Z349" s="168" t="s">
        <v>21</v>
      </c>
      <c r="AA349" s="168" t="s">
        <v>2593</v>
      </c>
      <c r="AB349" s="168" t="s">
        <v>2594</v>
      </c>
      <c r="AC349" s="168" t="s">
        <v>10761</v>
      </c>
      <c r="AD349" s="169">
        <v>55130.488716269792</v>
      </c>
      <c r="AE349" s="168" t="s">
        <v>813</v>
      </c>
      <c r="AF349" s="169">
        <v>-28082.039950940769</v>
      </c>
      <c r="AG349" s="169">
        <v>-42988.554190836789</v>
      </c>
      <c r="AH349" s="169">
        <v>-29616.551770334929</v>
      </c>
      <c r="AI349" s="168" t="s">
        <v>21</v>
      </c>
      <c r="AJ349"/>
    </row>
    <row r="350" spans="1:36" x14ac:dyDescent="0.25">
      <c r="A350" s="179" t="b">
        <f>IF(E350&lt;&gt;1,"",NOT(ISNA(VLOOKUP(P350,Mapping!$P:$P,1,FALSE))))</f>
        <v>0</v>
      </c>
      <c r="B350" s="180" t="str">
        <f t="shared" si="5"/>
        <v/>
      </c>
      <c r="E350" s="167">
        <v>1</v>
      </c>
      <c r="F350" s="170" t="s">
        <v>2796</v>
      </c>
      <c r="G350" s="169">
        <v>47996</v>
      </c>
      <c r="H350" s="168" t="s">
        <v>1266</v>
      </c>
      <c r="I350" s="168" t="s">
        <v>4</v>
      </c>
      <c r="J350" s="169">
        <v>30046.315297814592</v>
      </c>
      <c r="K350" s="169">
        <v>17053.403617323791</v>
      </c>
      <c r="L350" s="168" t="s">
        <v>17</v>
      </c>
      <c r="M350" s="168" t="s">
        <v>21</v>
      </c>
      <c r="N350" s="168" t="s">
        <v>1226</v>
      </c>
      <c r="O350" s="168" t="s">
        <v>21</v>
      </c>
      <c r="P350" s="168" t="s">
        <v>2465</v>
      </c>
      <c r="Q350" s="168" t="s">
        <v>2466</v>
      </c>
      <c r="R350" s="168" t="s">
        <v>21</v>
      </c>
      <c r="S350" s="168" t="s">
        <v>21</v>
      </c>
      <c r="T350" s="168" t="s">
        <v>21</v>
      </c>
      <c r="U350" s="168" t="s">
        <v>21</v>
      </c>
      <c r="V350" s="168" t="s">
        <v>2466</v>
      </c>
      <c r="W350" s="168" t="s">
        <v>21</v>
      </c>
      <c r="X350" s="168" t="s">
        <v>21</v>
      </c>
      <c r="Y350" s="168" t="s">
        <v>21</v>
      </c>
      <c r="Z350" s="168" t="s">
        <v>21</v>
      </c>
      <c r="AA350" s="168" t="s">
        <v>2797</v>
      </c>
      <c r="AB350" s="168" t="s">
        <v>2798</v>
      </c>
      <c r="AC350" s="168" t="s">
        <v>4159</v>
      </c>
      <c r="AD350" s="169">
        <v>45392.354825944691</v>
      </c>
      <c r="AE350" s="168" t="s">
        <v>811</v>
      </c>
      <c r="AF350" s="169">
        <v>-22325.49662180019</v>
      </c>
      <c r="AG350" s="169">
        <v>-22333.24898007666</v>
      </c>
      <c r="AH350" s="169">
        <v>-36488.187134502921</v>
      </c>
      <c r="AI350" s="168" t="s">
        <v>21</v>
      </c>
      <c r="AJ350"/>
    </row>
    <row r="351" spans="1:36" x14ac:dyDescent="0.25">
      <c r="A351" s="179" t="b">
        <f>IF(E351&lt;&gt;1,"",NOT(ISNA(VLOOKUP(P351,Mapping!$P:$P,1,FALSE))))</f>
        <v>0</v>
      </c>
      <c r="B351" s="180" t="str">
        <f t="shared" si="5"/>
        <v/>
      </c>
      <c r="E351" s="167">
        <v>1</v>
      </c>
      <c r="F351" s="170" t="s">
        <v>2595</v>
      </c>
      <c r="G351" s="169">
        <v>450223.65</v>
      </c>
      <c r="H351" s="168" t="s">
        <v>1266</v>
      </c>
      <c r="I351" s="168" t="s">
        <v>4</v>
      </c>
      <c r="J351" s="169">
        <v>165571.50499212611</v>
      </c>
      <c r="K351" s="169">
        <v>108266.4800408083</v>
      </c>
      <c r="L351" s="168" t="s">
        <v>17</v>
      </c>
      <c r="M351" s="168" t="s">
        <v>21</v>
      </c>
      <c r="N351" s="168" t="s">
        <v>1226</v>
      </c>
      <c r="O351" s="168" t="s">
        <v>21</v>
      </c>
      <c r="P351" s="168" t="s">
        <v>2465</v>
      </c>
      <c r="Q351" s="168" t="s">
        <v>2466</v>
      </c>
      <c r="R351" s="168" t="s">
        <v>21</v>
      </c>
      <c r="S351" s="168" t="s">
        <v>21</v>
      </c>
      <c r="T351" s="168" t="s">
        <v>21</v>
      </c>
      <c r="U351" s="168" t="s">
        <v>21</v>
      </c>
      <c r="V351" s="168" t="s">
        <v>2466</v>
      </c>
      <c r="W351" s="168" t="s">
        <v>21</v>
      </c>
      <c r="X351" s="168" t="s">
        <v>21</v>
      </c>
      <c r="Y351" s="168" t="s">
        <v>21</v>
      </c>
      <c r="Z351" s="168" t="s">
        <v>21</v>
      </c>
      <c r="AA351" s="168" t="s">
        <v>2596</v>
      </c>
      <c r="AB351" s="168" t="s">
        <v>2597</v>
      </c>
      <c r="AC351" s="168" t="s">
        <v>10762</v>
      </c>
      <c r="AD351" s="169">
        <v>302371.14471668558</v>
      </c>
      <c r="AE351" s="168" t="s">
        <v>811</v>
      </c>
      <c r="AF351" s="169">
        <v>-144921.775751073</v>
      </c>
      <c r="AG351" s="169">
        <v>-209495.72614736421</v>
      </c>
      <c r="AH351" s="169">
        <v>-303792.92024280073</v>
      </c>
      <c r="AI351" s="168" t="s">
        <v>21</v>
      </c>
      <c r="AJ351"/>
    </row>
    <row r="352" spans="1:36" x14ac:dyDescent="0.25">
      <c r="A352" s="179" t="b">
        <f>IF(E352&lt;&gt;1,"",NOT(ISNA(VLOOKUP(P352,Mapping!$P:$P,1,FALSE))))</f>
        <v>0</v>
      </c>
      <c r="B352" s="180" t="str">
        <f t="shared" si="5"/>
        <v/>
      </c>
      <c r="E352" s="167">
        <v>1</v>
      </c>
      <c r="F352" s="170" t="s">
        <v>2595</v>
      </c>
      <c r="G352" s="169">
        <v>2533020.9300000002</v>
      </c>
      <c r="H352" s="168" t="s">
        <v>1266</v>
      </c>
      <c r="I352" s="168" t="s">
        <v>4</v>
      </c>
      <c r="J352" s="169">
        <v>931528.33609841438</v>
      </c>
      <c r="K352" s="169">
        <v>609122.28835778602</v>
      </c>
      <c r="L352" s="168" t="s">
        <v>17</v>
      </c>
      <c r="M352" s="168" t="s">
        <v>21</v>
      </c>
      <c r="N352" s="168" t="s">
        <v>1226</v>
      </c>
      <c r="O352" s="168" t="s">
        <v>21</v>
      </c>
      <c r="P352" s="168" t="s">
        <v>322</v>
      </c>
      <c r="Q352" s="168" t="s">
        <v>1262</v>
      </c>
      <c r="R352" s="168" t="s">
        <v>21</v>
      </c>
      <c r="S352" s="168" t="s">
        <v>21</v>
      </c>
      <c r="T352" s="168" t="s">
        <v>21</v>
      </c>
      <c r="U352" s="168" t="s">
        <v>21</v>
      </c>
      <c r="V352" s="168" t="s">
        <v>1262</v>
      </c>
      <c r="W352" s="168" t="s">
        <v>21</v>
      </c>
      <c r="X352" s="168" t="s">
        <v>21</v>
      </c>
      <c r="Y352" s="168" t="s">
        <v>21</v>
      </c>
      <c r="Z352" s="168" t="s">
        <v>21</v>
      </c>
      <c r="AA352" s="168" t="s">
        <v>2596</v>
      </c>
      <c r="AB352" s="168" t="s">
        <v>2597</v>
      </c>
      <c r="AC352" s="168" t="s">
        <v>10763</v>
      </c>
      <c r="AD352" s="169">
        <v>1701182.1529042891</v>
      </c>
      <c r="AE352" s="168" t="s">
        <v>811</v>
      </c>
      <c r="AF352" s="169">
        <v>-815350.08476394857</v>
      </c>
      <c r="AG352" s="169">
        <v>-1178652.118956483</v>
      </c>
      <c r="AH352" s="169">
        <v>-1709181.259937888</v>
      </c>
      <c r="AI352" s="168" t="s">
        <v>21</v>
      </c>
      <c r="AJ352"/>
    </row>
    <row r="353" spans="1:36" x14ac:dyDescent="0.25">
      <c r="A353" s="179" t="b">
        <f>IF(E353&lt;&gt;1,"",NOT(ISNA(VLOOKUP(P353,Mapping!$P:$P,1,FALSE))))</f>
        <v>0</v>
      </c>
      <c r="B353" s="180" t="str">
        <f t="shared" si="5"/>
        <v/>
      </c>
      <c r="E353" s="167">
        <v>1</v>
      </c>
      <c r="F353" s="170" t="s">
        <v>2598</v>
      </c>
      <c r="G353" s="169">
        <v>95459.7</v>
      </c>
      <c r="H353" s="168" t="s">
        <v>1266</v>
      </c>
      <c r="I353" s="168" t="s">
        <v>4</v>
      </c>
      <c r="J353" s="169">
        <v>25797.770486941161</v>
      </c>
      <c r="K353" s="169">
        <v>13941.38906270448</v>
      </c>
      <c r="L353" s="168" t="s">
        <v>17</v>
      </c>
      <c r="M353" s="168" t="s">
        <v>21</v>
      </c>
      <c r="N353" s="168" t="s">
        <v>1226</v>
      </c>
      <c r="O353" s="168" t="s">
        <v>21</v>
      </c>
      <c r="P353" s="168" t="s">
        <v>2465</v>
      </c>
      <c r="Q353" s="168" t="s">
        <v>2466</v>
      </c>
      <c r="R353" s="168" t="s">
        <v>21</v>
      </c>
      <c r="S353" s="168" t="s">
        <v>21</v>
      </c>
      <c r="T353" s="168" t="s">
        <v>21</v>
      </c>
      <c r="U353" s="168" t="s">
        <v>21</v>
      </c>
      <c r="V353" s="168" t="s">
        <v>2466</v>
      </c>
      <c r="W353" s="168" t="s">
        <v>21</v>
      </c>
      <c r="X353" s="168" t="s">
        <v>21</v>
      </c>
      <c r="Y353" s="168" t="s">
        <v>21</v>
      </c>
      <c r="Z353" s="168" t="s">
        <v>21</v>
      </c>
      <c r="AA353" s="168" t="s">
        <v>2599</v>
      </c>
      <c r="AB353" s="168" t="s">
        <v>2600</v>
      </c>
      <c r="AC353" s="168" t="s">
        <v>10764</v>
      </c>
      <c r="AD353" s="169">
        <v>48188.485614389807</v>
      </c>
      <c r="AE353" s="168" t="s">
        <v>819</v>
      </c>
      <c r="AF353" s="169">
        <v>-27024.5066197183</v>
      </c>
      <c r="AG353" s="169">
        <v>241784.93450042099</v>
      </c>
      <c r="AH353" s="169">
        <v>-35775.964766606812</v>
      </c>
      <c r="AI353" s="168" t="s">
        <v>21</v>
      </c>
      <c r="AJ353"/>
    </row>
    <row r="354" spans="1:36" x14ac:dyDescent="0.25">
      <c r="A354" s="179" t="b">
        <f>IF(E354&lt;&gt;1,"",NOT(ISNA(VLOOKUP(P354,Mapping!$P:$P,1,FALSE))))</f>
        <v>0</v>
      </c>
      <c r="B354" s="180" t="str">
        <f t="shared" si="5"/>
        <v/>
      </c>
      <c r="E354" s="167">
        <v>1</v>
      </c>
      <c r="F354" s="170" t="s">
        <v>1132</v>
      </c>
      <c r="G354" s="169">
        <v>204820</v>
      </c>
      <c r="H354" s="168" t="s">
        <v>1266</v>
      </c>
      <c r="I354" s="168" t="s">
        <v>4</v>
      </c>
      <c r="J354" s="169">
        <v>82092.941610317401</v>
      </c>
      <c r="K354" s="169">
        <v>26563.987178331721</v>
      </c>
      <c r="L354" s="168" t="s">
        <v>17</v>
      </c>
      <c r="M354" s="168" t="s">
        <v>21</v>
      </c>
      <c r="N354" s="168" t="s">
        <v>1226</v>
      </c>
      <c r="O354" s="168" t="s">
        <v>21</v>
      </c>
      <c r="P354" s="168" t="s">
        <v>2465</v>
      </c>
      <c r="Q354" s="168" t="s">
        <v>2466</v>
      </c>
      <c r="R354" s="168" t="s">
        <v>21</v>
      </c>
      <c r="S354" s="168" t="s">
        <v>21</v>
      </c>
      <c r="T354" s="168" t="s">
        <v>21</v>
      </c>
      <c r="U354" s="168" t="s">
        <v>21</v>
      </c>
      <c r="V354" s="168" t="s">
        <v>2466</v>
      </c>
      <c r="W354" s="168" t="s">
        <v>21</v>
      </c>
      <c r="X354" s="168" t="s">
        <v>21</v>
      </c>
      <c r="Y354" s="168" t="s">
        <v>21</v>
      </c>
      <c r="Z354" s="168" t="s">
        <v>21</v>
      </c>
      <c r="AA354" s="168" t="s">
        <v>1357</v>
      </c>
      <c r="AB354" s="168" t="s">
        <v>1134</v>
      </c>
      <c r="AC354" s="168" t="s">
        <v>10765</v>
      </c>
      <c r="AD354" s="169">
        <v>121802.84835306001</v>
      </c>
      <c r="AE354" s="168" t="s">
        <v>816</v>
      </c>
      <c r="AF354" s="169">
        <v>-121851.55908860209</v>
      </c>
      <c r="AG354" s="169">
        <v>-95305.776650122978</v>
      </c>
      <c r="AH354" s="169">
        <v>-29425.54071600817</v>
      </c>
      <c r="AI354" s="168" t="s">
        <v>21</v>
      </c>
      <c r="AJ354"/>
    </row>
    <row r="355" spans="1:36" x14ac:dyDescent="0.25">
      <c r="A355" s="179" t="b">
        <f>IF(E355&lt;&gt;1,"",NOT(ISNA(VLOOKUP(P355,Mapping!$P:$P,1,FALSE))))</f>
        <v>0</v>
      </c>
      <c r="B355" s="180" t="str">
        <f t="shared" si="5"/>
        <v/>
      </c>
      <c r="E355" s="167">
        <v>1</v>
      </c>
      <c r="F355" s="170" t="s">
        <v>1132</v>
      </c>
      <c r="G355" s="169">
        <v>3022425</v>
      </c>
      <c r="H355" s="168" t="s">
        <v>1266</v>
      </c>
      <c r="I355" s="168" t="s">
        <v>4</v>
      </c>
      <c r="J355" s="169">
        <v>1211403.9598016001</v>
      </c>
      <c r="K355" s="169">
        <v>391991.30430362909</v>
      </c>
      <c r="L355" s="168" t="s">
        <v>17</v>
      </c>
      <c r="M355" s="168" t="s">
        <v>21</v>
      </c>
      <c r="N355" s="168" t="s">
        <v>1226</v>
      </c>
      <c r="O355" s="168" t="s">
        <v>21</v>
      </c>
      <c r="P355" s="168" t="s">
        <v>311</v>
      </c>
      <c r="Q355" s="168" t="s">
        <v>1261</v>
      </c>
      <c r="R355" s="168" t="s">
        <v>21</v>
      </c>
      <c r="S355" s="168" t="s">
        <v>21</v>
      </c>
      <c r="T355" s="168" t="s">
        <v>21</v>
      </c>
      <c r="U355" s="168" t="s">
        <v>21</v>
      </c>
      <c r="V355" s="168" t="s">
        <v>1261</v>
      </c>
      <c r="W355" s="168" t="s">
        <v>21</v>
      </c>
      <c r="X355" s="168" t="s">
        <v>21</v>
      </c>
      <c r="Y355" s="168" t="s">
        <v>21</v>
      </c>
      <c r="Z355" s="168" t="s">
        <v>21</v>
      </c>
      <c r="AA355" s="168" t="s">
        <v>1357</v>
      </c>
      <c r="AB355" s="168" t="s">
        <v>1134</v>
      </c>
      <c r="AC355" s="168" t="s">
        <v>10766</v>
      </c>
      <c r="AD355" s="169">
        <v>1797382.9407943401</v>
      </c>
      <c r="AE355" s="168" t="s">
        <v>816</v>
      </c>
      <c r="AF355" s="169">
        <v>-1798101.740447066</v>
      </c>
      <c r="AG355" s="169">
        <v>-1406379.07426886</v>
      </c>
      <c r="AH355" s="169">
        <v>-434217.80050083483</v>
      </c>
      <c r="AI355" s="168" t="s">
        <v>21</v>
      </c>
      <c r="AJ355"/>
    </row>
    <row r="356" spans="1:36" x14ac:dyDescent="0.25">
      <c r="A356" s="179" t="b">
        <f>IF(E356&lt;&gt;1,"",NOT(ISNA(VLOOKUP(P356,Mapping!$P:$P,1,FALSE))))</f>
        <v>0</v>
      </c>
      <c r="B356" s="180" t="str">
        <f t="shared" si="5"/>
        <v/>
      </c>
      <c r="E356" s="167">
        <v>1</v>
      </c>
      <c r="F356" s="170" t="s">
        <v>1106</v>
      </c>
      <c r="G356" s="169">
        <v>734178.9</v>
      </c>
      <c r="H356" s="168" t="s">
        <v>1266</v>
      </c>
      <c r="I356" s="168" t="s">
        <v>4</v>
      </c>
      <c r="J356" s="169">
        <v>336678.94058254681</v>
      </c>
      <c r="K356" s="169">
        <v>59471.427977152787</v>
      </c>
      <c r="L356" s="168" t="s">
        <v>17</v>
      </c>
      <c r="M356" s="168" t="s">
        <v>21</v>
      </c>
      <c r="N356" s="168" t="s">
        <v>1226</v>
      </c>
      <c r="O356" s="168" t="s">
        <v>21</v>
      </c>
      <c r="P356" s="168" t="s">
        <v>2465</v>
      </c>
      <c r="Q356" s="168" t="s">
        <v>2466</v>
      </c>
      <c r="R356" s="168" t="s">
        <v>21</v>
      </c>
      <c r="S356" s="168" t="s">
        <v>21</v>
      </c>
      <c r="T356" s="168" t="s">
        <v>21</v>
      </c>
      <c r="U356" s="168" t="s">
        <v>21</v>
      </c>
      <c r="V356" s="168" t="s">
        <v>2466</v>
      </c>
      <c r="W356" s="168" t="s">
        <v>21</v>
      </c>
      <c r="X356" s="168" t="s">
        <v>21</v>
      </c>
      <c r="Y356" s="168" t="s">
        <v>21</v>
      </c>
      <c r="Z356" s="168" t="s">
        <v>21</v>
      </c>
      <c r="AA356" s="168" t="s">
        <v>1358</v>
      </c>
      <c r="AB356" s="168" t="s">
        <v>1107</v>
      </c>
      <c r="AC356" s="168" t="s">
        <v>10767</v>
      </c>
      <c r="AD356" s="169">
        <v>430307.77334463352</v>
      </c>
      <c r="AE356" s="168" t="s">
        <v>813</v>
      </c>
      <c r="AF356" s="169">
        <v>96492.084000000032</v>
      </c>
      <c r="AG356" s="169">
        <v>95932.709599999944</v>
      </c>
      <c r="AH356" s="169">
        <v>-185173.1319391634</v>
      </c>
      <c r="AI356" s="168" t="s">
        <v>21</v>
      </c>
      <c r="AJ356"/>
    </row>
    <row r="357" spans="1:36" x14ac:dyDescent="0.25">
      <c r="A357" s="179" t="b">
        <f>IF(E357&lt;&gt;1,"",NOT(ISNA(VLOOKUP(P357,Mapping!$P:$P,1,FALSE))))</f>
        <v>0</v>
      </c>
      <c r="B357" s="180" t="str">
        <f t="shared" si="5"/>
        <v/>
      </c>
      <c r="E357" s="167">
        <v>1</v>
      </c>
      <c r="F357" s="170" t="s">
        <v>1106</v>
      </c>
      <c r="G357" s="169">
        <v>3454514.7</v>
      </c>
      <c r="H357" s="168" t="s">
        <v>1266</v>
      </c>
      <c r="I357" s="168" t="s">
        <v>4</v>
      </c>
      <c r="J357" s="169">
        <v>1584167.4957191399</v>
      </c>
      <c r="K357" s="169">
        <v>279829.51046000549</v>
      </c>
      <c r="L357" s="168" t="s">
        <v>17</v>
      </c>
      <c r="M357" s="168" t="s">
        <v>21</v>
      </c>
      <c r="N357" s="168" t="s">
        <v>1226</v>
      </c>
      <c r="O357" s="168" t="s">
        <v>21</v>
      </c>
      <c r="P357" s="168" t="s">
        <v>322</v>
      </c>
      <c r="Q357" s="168" t="s">
        <v>1262</v>
      </c>
      <c r="R357" s="168" t="s">
        <v>21</v>
      </c>
      <c r="S357" s="168" t="s">
        <v>21</v>
      </c>
      <c r="T357" s="168" t="s">
        <v>21</v>
      </c>
      <c r="U357" s="168" t="s">
        <v>21</v>
      </c>
      <c r="V357" s="168" t="s">
        <v>1262</v>
      </c>
      <c r="W357" s="168" t="s">
        <v>21</v>
      </c>
      <c r="X357" s="168" t="s">
        <v>21</v>
      </c>
      <c r="Y357" s="168" t="s">
        <v>21</v>
      </c>
      <c r="Z357" s="168" t="s">
        <v>21</v>
      </c>
      <c r="AA357" s="168" t="s">
        <v>1358</v>
      </c>
      <c r="AB357" s="168" t="s">
        <v>1107</v>
      </c>
      <c r="AC357" s="168" t="s">
        <v>10768</v>
      </c>
      <c r="AD357" s="169">
        <v>2024717.0390531551</v>
      </c>
      <c r="AE357" s="168" t="s">
        <v>813</v>
      </c>
      <c r="AF357" s="169">
        <v>454021.93199999997</v>
      </c>
      <c r="AG357" s="169">
        <v>451389.92080000002</v>
      </c>
      <c r="AH357" s="169">
        <v>-871290.77984790877</v>
      </c>
      <c r="AI357" s="168" t="s">
        <v>21</v>
      </c>
      <c r="AJ357"/>
    </row>
    <row r="358" spans="1:36" x14ac:dyDescent="0.25">
      <c r="A358" s="179" t="b">
        <f>IF(E358&lt;&gt;1,"",NOT(ISNA(VLOOKUP(P358,Mapping!$P:$P,1,FALSE))))</f>
        <v>0</v>
      </c>
      <c r="B358" s="180" t="str">
        <f t="shared" si="5"/>
        <v/>
      </c>
      <c r="E358" s="167">
        <v>1</v>
      </c>
      <c r="F358" s="170" t="s">
        <v>336</v>
      </c>
      <c r="G358" s="169">
        <v>80551.039999999994</v>
      </c>
      <c r="H358" s="168" t="s">
        <v>1266</v>
      </c>
      <c r="I358" s="168" t="s">
        <v>4</v>
      </c>
      <c r="J358" s="169">
        <v>31766.981414033671</v>
      </c>
      <c r="K358" s="169">
        <v>19573.617985517361</v>
      </c>
      <c r="L358" s="168" t="s">
        <v>17</v>
      </c>
      <c r="M358" s="168" t="s">
        <v>21</v>
      </c>
      <c r="N358" s="168" t="s">
        <v>1226</v>
      </c>
      <c r="O358" s="168" t="s">
        <v>21</v>
      </c>
      <c r="P358" s="168" t="s">
        <v>2465</v>
      </c>
      <c r="Q358" s="168" t="s">
        <v>2466</v>
      </c>
      <c r="R358" s="168" t="s">
        <v>21</v>
      </c>
      <c r="S358" s="168" t="s">
        <v>21</v>
      </c>
      <c r="T358" s="168" t="s">
        <v>21</v>
      </c>
      <c r="U358" s="168" t="s">
        <v>21</v>
      </c>
      <c r="V358" s="168" t="s">
        <v>2466</v>
      </c>
      <c r="W358" s="168" t="s">
        <v>21</v>
      </c>
      <c r="X358" s="168" t="s">
        <v>21</v>
      </c>
      <c r="Y358" s="168" t="s">
        <v>21</v>
      </c>
      <c r="Z358" s="168" t="s">
        <v>21</v>
      </c>
      <c r="AA358" s="168" t="s">
        <v>1359</v>
      </c>
      <c r="AB358" s="168" t="s">
        <v>880</v>
      </c>
      <c r="AC358" s="168" t="s">
        <v>10769</v>
      </c>
      <c r="AD358" s="169">
        <v>53695.080951690492</v>
      </c>
      <c r="AE358" s="168" t="s">
        <v>813</v>
      </c>
      <c r="AF358" s="169">
        <v>-41894.636381979297</v>
      </c>
      <c r="AG358" s="169">
        <v>36682.867980974377</v>
      </c>
      <c r="AH358" s="169">
        <v>-27554.912061113311</v>
      </c>
      <c r="AI358" s="168" t="s">
        <v>21</v>
      </c>
      <c r="AJ358"/>
    </row>
    <row r="359" spans="1:36" x14ac:dyDescent="0.25">
      <c r="A359" s="179" t="b">
        <f>IF(E359&lt;&gt;1,"",NOT(ISNA(VLOOKUP(P359,Mapping!$P:$P,1,FALSE))))</f>
        <v>0</v>
      </c>
      <c r="B359" s="180" t="str">
        <f t="shared" si="5"/>
        <v/>
      </c>
      <c r="E359" s="167">
        <v>1</v>
      </c>
      <c r="F359" s="170" t="s">
        <v>336</v>
      </c>
      <c r="G359" s="169">
        <v>1485335.42</v>
      </c>
      <c r="H359" s="168" t="s">
        <v>1266</v>
      </c>
      <c r="I359" s="168" t="s">
        <v>4</v>
      </c>
      <c r="J359" s="169">
        <v>585772.97922839818</v>
      </c>
      <c r="K359" s="169">
        <v>360931.25664718851</v>
      </c>
      <c r="L359" s="168" t="s">
        <v>17</v>
      </c>
      <c r="M359" s="168" t="s">
        <v>21</v>
      </c>
      <c r="N359" s="168" t="s">
        <v>1226</v>
      </c>
      <c r="O359" s="168" t="s">
        <v>21</v>
      </c>
      <c r="P359" s="168" t="s">
        <v>322</v>
      </c>
      <c r="Q359" s="168" t="s">
        <v>1262</v>
      </c>
      <c r="R359" s="168" t="s">
        <v>21</v>
      </c>
      <c r="S359" s="168" t="s">
        <v>21</v>
      </c>
      <c r="T359" s="168" t="s">
        <v>21</v>
      </c>
      <c r="U359" s="168" t="s">
        <v>21</v>
      </c>
      <c r="V359" s="168" t="s">
        <v>1262</v>
      </c>
      <c r="W359" s="168" t="s">
        <v>21</v>
      </c>
      <c r="X359" s="168" t="s">
        <v>21</v>
      </c>
      <c r="Y359" s="168" t="s">
        <v>21</v>
      </c>
      <c r="Z359" s="168" t="s">
        <v>21</v>
      </c>
      <c r="AA359" s="168" t="s">
        <v>1359</v>
      </c>
      <c r="AB359" s="168" t="s">
        <v>880</v>
      </c>
      <c r="AC359" s="168" t="s">
        <v>10770</v>
      </c>
      <c r="AD359" s="169">
        <v>990120.12281049322</v>
      </c>
      <c r="AE359" s="168" t="s">
        <v>813</v>
      </c>
      <c r="AF359" s="169">
        <v>-772523.69834299479</v>
      </c>
      <c r="AG359" s="169">
        <v>676420.35558231315</v>
      </c>
      <c r="AH359" s="169">
        <v>-508103.76724318898</v>
      </c>
      <c r="AI359" s="168" t="s">
        <v>21</v>
      </c>
      <c r="AJ359"/>
    </row>
    <row r="360" spans="1:36" x14ac:dyDescent="0.25">
      <c r="A360" s="179" t="b">
        <f>IF(E360&lt;&gt;1,"",NOT(ISNA(VLOOKUP(P360,Mapping!$P:$P,1,FALSE))))</f>
        <v>0</v>
      </c>
      <c r="B360" s="180" t="str">
        <f t="shared" si="5"/>
        <v/>
      </c>
      <c r="E360" s="167">
        <v>1</v>
      </c>
      <c r="F360" s="170" t="s">
        <v>1360</v>
      </c>
      <c r="G360" s="169">
        <v>54770.879999999997</v>
      </c>
      <c r="H360" s="168" t="s">
        <v>1266</v>
      </c>
      <c r="I360" s="168" t="s">
        <v>4</v>
      </c>
      <c r="J360" s="169">
        <v>19340.14296912538</v>
      </c>
      <c r="K360" s="169">
        <v>10779.73539139578</v>
      </c>
      <c r="L360" s="168" t="s">
        <v>17</v>
      </c>
      <c r="M360" s="168" t="s">
        <v>21</v>
      </c>
      <c r="N360" s="168" t="s">
        <v>1226</v>
      </c>
      <c r="O360" s="168" t="s">
        <v>21</v>
      </c>
      <c r="P360" s="168" t="s">
        <v>2465</v>
      </c>
      <c r="Q360" s="168" t="s">
        <v>2466</v>
      </c>
      <c r="R360" s="168" t="s">
        <v>21</v>
      </c>
      <c r="S360" s="168" t="s">
        <v>21</v>
      </c>
      <c r="T360" s="168" t="s">
        <v>21</v>
      </c>
      <c r="U360" s="168" t="s">
        <v>21</v>
      </c>
      <c r="V360" s="168" t="s">
        <v>2466</v>
      </c>
      <c r="W360" s="168" t="s">
        <v>21</v>
      </c>
      <c r="X360" s="168" t="s">
        <v>21</v>
      </c>
      <c r="Y360" s="168" t="s">
        <v>21</v>
      </c>
      <c r="Z360" s="168" t="s">
        <v>21</v>
      </c>
      <c r="AA360" s="168" t="s">
        <v>1361</v>
      </c>
      <c r="AB360" s="168" t="s">
        <v>2411</v>
      </c>
      <c r="AC360" s="168" t="s">
        <v>10771</v>
      </c>
      <c r="AD360" s="169">
        <v>32646.495616969911</v>
      </c>
      <c r="AE360" s="168" t="s">
        <v>809</v>
      </c>
      <c r="AF360" s="169">
        <v>-16281.39343283583</v>
      </c>
      <c r="AG360" s="169">
        <v>27418.434506024081</v>
      </c>
      <c r="AH360" s="169">
        <v>-20805.1261807312</v>
      </c>
      <c r="AI360" s="168" t="s">
        <v>21</v>
      </c>
      <c r="AJ360"/>
    </row>
    <row r="361" spans="1:36" x14ac:dyDescent="0.25">
      <c r="A361" s="179" t="b">
        <f>IF(E361&lt;&gt;1,"",NOT(ISNA(VLOOKUP(P361,Mapping!$P:$P,1,FALSE))))</f>
        <v>0</v>
      </c>
      <c r="B361" s="180" t="str">
        <f t="shared" si="5"/>
        <v/>
      </c>
      <c r="E361" s="167">
        <v>1</v>
      </c>
      <c r="F361" s="170" t="s">
        <v>280</v>
      </c>
      <c r="G361" s="169">
        <v>227947.2</v>
      </c>
      <c r="H361" s="168" t="s">
        <v>1266</v>
      </c>
      <c r="I361" s="168" t="s">
        <v>4</v>
      </c>
      <c r="J361" s="169">
        <v>72628.968124590261</v>
      </c>
      <c r="K361" s="169">
        <v>33662.580720713027</v>
      </c>
      <c r="L361" s="168" t="s">
        <v>17</v>
      </c>
      <c r="M361" s="168" t="s">
        <v>21</v>
      </c>
      <c r="N361" s="168" t="s">
        <v>1226</v>
      </c>
      <c r="O361" s="168" t="s">
        <v>21</v>
      </c>
      <c r="P361" s="168" t="s">
        <v>253</v>
      </c>
      <c r="Q361" s="168" t="s">
        <v>1265</v>
      </c>
      <c r="R361" s="168" t="s">
        <v>21</v>
      </c>
      <c r="S361" s="168" t="s">
        <v>21</v>
      </c>
      <c r="T361" s="168" t="s">
        <v>21</v>
      </c>
      <c r="U361" s="168" t="s">
        <v>21</v>
      </c>
      <c r="V361" s="168" t="s">
        <v>1265</v>
      </c>
      <c r="W361" s="168" t="s">
        <v>21</v>
      </c>
      <c r="X361" s="168" t="s">
        <v>21</v>
      </c>
      <c r="Y361" s="168" t="s">
        <v>21</v>
      </c>
      <c r="Z361" s="168" t="s">
        <v>21</v>
      </c>
      <c r="AA361" s="168" t="s">
        <v>1362</v>
      </c>
      <c r="AB361" s="168" t="s">
        <v>881</v>
      </c>
      <c r="AC361" s="168" t="s">
        <v>7359</v>
      </c>
      <c r="AD361" s="169">
        <v>100523.3715603356</v>
      </c>
      <c r="AE361" s="168" t="s">
        <v>807</v>
      </c>
      <c r="AF361" s="169">
        <v>-70577.794142259401</v>
      </c>
      <c r="AG361" s="169">
        <v>68914.269767441874</v>
      </c>
      <c r="AH361" s="169">
        <v>-73622.698136645951</v>
      </c>
      <c r="AI361" s="168" t="s">
        <v>21</v>
      </c>
      <c r="AJ361"/>
    </row>
    <row r="362" spans="1:36" x14ac:dyDescent="0.25">
      <c r="A362" s="179" t="b">
        <f>IF(E362&lt;&gt;1,"",NOT(ISNA(VLOOKUP(P362,Mapping!$P:$P,1,FALSE))))</f>
        <v>0</v>
      </c>
      <c r="B362" s="180" t="str">
        <f t="shared" si="5"/>
        <v/>
      </c>
      <c r="E362" s="167">
        <v>1</v>
      </c>
      <c r="F362" s="170" t="s">
        <v>2601</v>
      </c>
      <c r="G362" s="169">
        <v>147810.49</v>
      </c>
      <c r="H362" s="168" t="s">
        <v>1266</v>
      </c>
      <c r="I362" s="168" t="s">
        <v>4</v>
      </c>
      <c r="J362" s="169">
        <v>103088.731206168</v>
      </c>
      <c r="K362" s="169">
        <v>48583.534522598231</v>
      </c>
      <c r="L362" s="168" t="s">
        <v>17</v>
      </c>
      <c r="M362" s="168" t="s">
        <v>21</v>
      </c>
      <c r="N362" s="168" t="s">
        <v>1226</v>
      </c>
      <c r="O362" s="168" t="s">
        <v>21</v>
      </c>
      <c r="P362" s="168" t="s">
        <v>2465</v>
      </c>
      <c r="Q362" s="168" t="s">
        <v>2466</v>
      </c>
      <c r="R362" s="168" t="s">
        <v>21</v>
      </c>
      <c r="S362" s="168" t="s">
        <v>21</v>
      </c>
      <c r="T362" s="168" t="s">
        <v>21</v>
      </c>
      <c r="U362" s="168" t="s">
        <v>21</v>
      </c>
      <c r="V362" s="168" t="s">
        <v>2466</v>
      </c>
      <c r="W362" s="168" t="s">
        <v>21</v>
      </c>
      <c r="X362" s="168" t="s">
        <v>21</v>
      </c>
      <c r="Y362" s="168" t="s">
        <v>21</v>
      </c>
      <c r="Z362" s="168" t="s">
        <v>21</v>
      </c>
      <c r="AA362" s="168" t="s">
        <v>2602</v>
      </c>
      <c r="AB362" s="168" t="s">
        <v>2603</v>
      </c>
      <c r="AC362" s="168" t="s">
        <v>10772</v>
      </c>
      <c r="AD362" s="169">
        <v>146481.28469958421</v>
      </c>
      <c r="AE362" s="168" t="s">
        <v>816</v>
      </c>
      <c r="AF362" s="169">
        <v>-87935.448960795911</v>
      </c>
      <c r="AG362" s="169">
        <v>-68778.408097281674</v>
      </c>
      <c r="AH362" s="169">
        <v>-94751.35502883821</v>
      </c>
      <c r="AI362" s="168" t="s">
        <v>21</v>
      </c>
      <c r="AJ362"/>
    </row>
    <row r="363" spans="1:36" x14ac:dyDescent="0.25">
      <c r="A363" s="179" t="b">
        <f>IF(E363&lt;&gt;1,"",NOT(ISNA(VLOOKUP(P363,Mapping!$P:$P,1,FALSE))))</f>
        <v>0</v>
      </c>
      <c r="B363" s="180" t="str">
        <f t="shared" si="5"/>
        <v/>
      </c>
      <c r="E363" s="167">
        <v>1</v>
      </c>
      <c r="F363" s="170" t="s">
        <v>281</v>
      </c>
      <c r="G363" s="169">
        <v>106794.82</v>
      </c>
      <c r="H363" s="168" t="s">
        <v>1266</v>
      </c>
      <c r="I363" s="168" t="s">
        <v>4</v>
      </c>
      <c r="J363" s="169">
        <v>47168.276437028093</v>
      </c>
      <c r="K363" s="169">
        <v>27067.581348262011</v>
      </c>
      <c r="L363" s="168" t="s">
        <v>17</v>
      </c>
      <c r="M363" s="168" t="s">
        <v>21</v>
      </c>
      <c r="N363" s="168" t="s">
        <v>1226</v>
      </c>
      <c r="O363" s="168" t="s">
        <v>21</v>
      </c>
      <c r="P363" s="168" t="s">
        <v>2465</v>
      </c>
      <c r="Q363" s="168" t="s">
        <v>2466</v>
      </c>
      <c r="R363" s="168" t="s">
        <v>21</v>
      </c>
      <c r="S363" s="168" t="s">
        <v>21</v>
      </c>
      <c r="T363" s="168" t="s">
        <v>21</v>
      </c>
      <c r="U363" s="168" t="s">
        <v>21</v>
      </c>
      <c r="V363" s="168" t="s">
        <v>2466</v>
      </c>
      <c r="W363" s="168" t="s">
        <v>21</v>
      </c>
      <c r="X363" s="168" t="s">
        <v>21</v>
      </c>
      <c r="Y363" s="168" t="s">
        <v>21</v>
      </c>
      <c r="Z363" s="168" t="s">
        <v>21</v>
      </c>
      <c r="AA363" s="168" t="s">
        <v>1363</v>
      </c>
      <c r="AB363" s="168" t="s">
        <v>882</v>
      </c>
      <c r="AC363" s="168" t="s">
        <v>7100</v>
      </c>
      <c r="AD363" s="169">
        <v>81664.830701095241</v>
      </c>
      <c r="AE363" s="168" t="s">
        <v>807</v>
      </c>
      <c r="AF363" s="169">
        <v>-79757.012057578308</v>
      </c>
      <c r="AG363" s="169">
        <v>-30215.119804878039</v>
      </c>
      <c r="AH363" s="169">
        <v>-41103.251332184198</v>
      </c>
      <c r="AI363" s="168" t="s">
        <v>21</v>
      </c>
      <c r="AJ363"/>
    </row>
    <row r="364" spans="1:36" x14ac:dyDescent="0.25">
      <c r="A364" s="179" t="b">
        <f>IF(E364&lt;&gt;1,"",NOT(ISNA(VLOOKUP(P364,Mapping!$P:$P,1,FALSE))))</f>
        <v>0</v>
      </c>
      <c r="B364" s="180" t="str">
        <f t="shared" si="5"/>
        <v/>
      </c>
      <c r="E364" s="167">
        <v>1</v>
      </c>
      <c r="F364" s="170" t="s">
        <v>281</v>
      </c>
      <c r="G364" s="169">
        <v>893694.45</v>
      </c>
      <c r="H364" s="168" t="s">
        <v>1266</v>
      </c>
      <c r="I364" s="168" t="s">
        <v>4</v>
      </c>
      <c r="J364" s="169">
        <v>394719.77075140743</v>
      </c>
      <c r="K364" s="169">
        <v>226510.4920432028</v>
      </c>
      <c r="L364" s="168" t="s">
        <v>17</v>
      </c>
      <c r="M364" s="168" t="s">
        <v>21</v>
      </c>
      <c r="N364" s="168" t="s">
        <v>1226</v>
      </c>
      <c r="O364" s="168" t="s">
        <v>21</v>
      </c>
      <c r="P364" s="168" t="s">
        <v>253</v>
      </c>
      <c r="Q364" s="168" t="s">
        <v>1265</v>
      </c>
      <c r="R364" s="168" t="s">
        <v>21</v>
      </c>
      <c r="S364" s="168" t="s">
        <v>21</v>
      </c>
      <c r="T364" s="168" t="s">
        <v>21</v>
      </c>
      <c r="U364" s="168" t="s">
        <v>21</v>
      </c>
      <c r="V364" s="168" t="s">
        <v>1265</v>
      </c>
      <c r="W364" s="168" t="s">
        <v>21</v>
      </c>
      <c r="X364" s="168" t="s">
        <v>21</v>
      </c>
      <c r="Y364" s="168" t="s">
        <v>21</v>
      </c>
      <c r="Z364" s="168" t="s">
        <v>21</v>
      </c>
      <c r="AA364" s="168" t="s">
        <v>1363</v>
      </c>
      <c r="AB364" s="168" t="s">
        <v>882</v>
      </c>
      <c r="AC364" s="168" t="s">
        <v>10773</v>
      </c>
      <c r="AD364" s="169">
        <v>683398.37042431929</v>
      </c>
      <c r="AE364" s="168" t="s">
        <v>807</v>
      </c>
      <c r="AF364" s="169">
        <v>-667433.1116850127</v>
      </c>
      <c r="AG364" s="169">
        <v>-252850.1370731706</v>
      </c>
      <c r="AH364" s="169">
        <v>-343965.6304727901</v>
      </c>
      <c r="AI364" s="168" t="s">
        <v>21</v>
      </c>
      <c r="AJ364"/>
    </row>
    <row r="365" spans="1:36" x14ac:dyDescent="0.25">
      <c r="A365" s="179" t="b">
        <f>IF(E365&lt;&gt;1,"",NOT(ISNA(VLOOKUP(P365,Mapping!$P:$P,1,FALSE))))</f>
        <v>0</v>
      </c>
      <c r="B365" s="180" t="str">
        <f t="shared" si="5"/>
        <v/>
      </c>
      <c r="E365" s="167">
        <v>1</v>
      </c>
      <c r="F365" s="170" t="s">
        <v>1364</v>
      </c>
      <c r="G365" s="169">
        <v>1126613.3999999999</v>
      </c>
      <c r="H365" s="168" t="s">
        <v>1266</v>
      </c>
      <c r="I365" s="168" t="s">
        <v>4</v>
      </c>
      <c r="J365" s="169">
        <v>239037.0473762491</v>
      </c>
      <c r="K365" s="169">
        <v>99551.678231936152</v>
      </c>
      <c r="L365" s="168" t="s">
        <v>17</v>
      </c>
      <c r="M365" s="168" t="s">
        <v>21</v>
      </c>
      <c r="N365" s="168" t="s">
        <v>1226</v>
      </c>
      <c r="O365" s="168" t="s">
        <v>21</v>
      </c>
      <c r="P365" s="168" t="s">
        <v>2465</v>
      </c>
      <c r="Q365" s="168" t="s">
        <v>2466</v>
      </c>
      <c r="R365" s="168" t="s">
        <v>21</v>
      </c>
      <c r="S365" s="168" t="s">
        <v>21</v>
      </c>
      <c r="T365" s="168" t="s">
        <v>21</v>
      </c>
      <c r="U365" s="168" t="s">
        <v>21</v>
      </c>
      <c r="V365" s="168" t="s">
        <v>2466</v>
      </c>
      <c r="W365" s="168" t="s">
        <v>21</v>
      </c>
      <c r="X365" s="168" t="s">
        <v>21</v>
      </c>
      <c r="Y365" s="168" t="s">
        <v>21</v>
      </c>
      <c r="Z365" s="168" t="s">
        <v>21</v>
      </c>
      <c r="AA365" s="168" t="s">
        <v>1365</v>
      </c>
      <c r="AB365" s="168" t="s">
        <v>883</v>
      </c>
      <c r="AC365" s="168" t="s">
        <v>6972</v>
      </c>
      <c r="AD365" s="169">
        <v>276695.70551798568</v>
      </c>
      <c r="AE365" s="168" t="s">
        <v>817</v>
      </c>
      <c r="AF365" s="169">
        <v>-4091.365929349558</v>
      </c>
      <c r="AG365" s="169">
        <v>719590.0175644448</v>
      </c>
      <c r="AH365" s="169">
        <v>-165773.1145714286</v>
      </c>
      <c r="AI365" s="168" t="s">
        <v>21</v>
      </c>
      <c r="AJ365"/>
    </row>
    <row r="366" spans="1:36" x14ac:dyDescent="0.25">
      <c r="A366" s="179" t="b">
        <f>IF(E366&lt;&gt;1,"",NOT(ISNA(VLOOKUP(P366,Mapping!$P:$P,1,FALSE))))</f>
        <v>0</v>
      </c>
      <c r="B366" s="180" t="str">
        <f t="shared" si="5"/>
        <v/>
      </c>
      <c r="E366" s="167">
        <v>1</v>
      </c>
      <c r="F366" s="170" t="s">
        <v>1364</v>
      </c>
      <c r="G366" s="169">
        <v>11613550.960000001</v>
      </c>
      <c r="H366" s="168" t="s">
        <v>1266</v>
      </c>
      <c r="I366" s="168" t="s">
        <v>4</v>
      </c>
      <c r="J366" s="169">
        <v>2464083.0040118452</v>
      </c>
      <c r="K366" s="169">
        <v>1026215.814848392</v>
      </c>
      <c r="L366" s="168" t="s">
        <v>17</v>
      </c>
      <c r="M366" s="168" t="s">
        <v>21</v>
      </c>
      <c r="N366" s="168" t="s">
        <v>1226</v>
      </c>
      <c r="O366" s="168" t="s">
        <v>21</v>
      </c>
      <c r="P366" s="168" t="s">
        <v>305</v>
      </c>
      <c r="Q366" s="168" t="s">
        <v>1260</v>
      </c>
      <c r="R366" s="168" t="s">
        <v>21</v>
      </c>
      <c r="S366" s="168" t="s">
        <v>21</v>
      </c>
      <c r="T366" s="168" t="s">
        <v>21</v>
      </c>
      <c r="U366" s="168" t="s">
        <v>21</v>
      </c>
      <c r="V366" s="168" t="s">
        <v>1260</v>
      </c>
      <c r="W366" s="168" t="s">
        <v>21</v>
      </c>
      <c r="X366" s="168" t="s">
        <v>21</v>
      </c>
      <c r="Y366" s="168" t="s">
        <v>21</v>
      </c>
      <c r="Z366" s="168" t="s">
        <v>21</v>
      </c>
      <c r="AA366" s="168" t="s">
        <v>1365</v>
      </c>
      <c r="AB366" s="168" t="s">
        <v>883</v>
      </c>
      <c r="AC366" s="168" t="s">
        <v>12480</v>
      </c>
      <c r="AD366" s="169">
        <v>2852282.4923316832</v>
      </c>
      <c r="AE366" s="168" t="s">
        <v>817</v>
      </c>
      <c r="AF366" s="169">
        <v>-42175.325374709442</v>
      </c>
      <c r="AG366" s="169">
        <v>7417802.1842204053</v>
      </c>
      <c r="AH366" s="169">
        <v>-1708851.069828572</v>
      </c>
      <c r="AI366" s="168" t="s">
        <v>21</v>
      </c>
      <c r="AJ366"/>
    </row>
    <row r="367" spans="1:36" x14ac:dyDescent="0.25">
      <c r="A367" s="179" t="b">
        <f>IF(E367&lt;&gt;1,"",NOT(ISNA(VLOOKUP(P367,Mapping!$P:$P,1,FALSE))))</f>
        <v>0</v>
      </c>
      <c r="B367" s="180" t="str">
        <f t="shared" si="5"/>
        <v/>
      </c>
      <c r="E367" s="167">
        <v>1</v>
      </c>
      <c r="F367" s="170" t="s">
        <v>1364</v>
      </c>
      <c r="G367" s="169">
        <v>3894202.4</v>
      </c>
      <c r="H367" s="168" t="s">
        <v>1266</v>
      </c>
      <c r="I367" s="168" t="s">
        <v>4</v>
      </c>
      <c r="J367" s="169">
        <v>826244.95996719354</v>
      </c>
      <c r="K367" s="169">
        <v>344105.95888068952</v>
      </c>
      <c r="L367" s="168" t="s">
        <v>17</v>
      </c>
      <c r="M367" s="168" t="s">
        <v>21</v>
      </c>
      <c r="N367" s="168" t="s">
        <v>1226</v>
      </c>
      <c r="O367" s="168" t="s">
        <v>21</v>
      </c>
      <c r="P367" s="168" t="s">
        <v>322</v>
      </c>
      <c r="Q367" s="168" t="s">
        <v>1262</v>
      </c>
      <c r="R367" s="168" t="s">
        <v>21</v>
      </c>
      <c r="S367" s="168" t="s">
        <v>21</v>
      </c>
      <c r="T367" s="168" t="s">
        <v>21</v>
      </c>
      <c r="U367" s="168" t="s">
        <v>21</v>
      </c>
      <c r="V367" s="168" t="s">
        <v>1262</v>
      </c>
      <c r="W367" s="168" t="s">
        <v>21</v>
      </c>
      <c r="X367" s="168" t="s">
        <v>21</v>
      </c>
      <c r="Y367" s="168" t="s">
        <v>21</v>
      </c>
      <c r="Z367" s="168" t="s">
        <v>21</v>
      </c>
      <c r="AA367" s="168" t="s">
        <v>1365</v>
      </c>
      <c r="AB367" s="168" t="s">
        <v>883</v>
      </c>
      <c r="AC367" s="168" t="s">
        <v>6621</v>
      </c>
      <c r="AD367" s="169">
        <v>956414.22381255927</v>
      </c>
      <c r="AE367" s="168" t="s">
        <v>817</v>
      </c>
      <c r="AF367" s="169">
        <v>-14142.03578738822</v>
      </c>
      <c r="AG367" s="169">
        <v>2487303.2518657269</v>
      </c>
      <c r="AH367" s="169">
        <v>-573004.06742857164</v>
      </c>
      <c r="AI367" s="168" t="s">
        <v>21</v>
      </c>
      <c r="AJ367"/>
    </row>
    <row r="368" spans="1:36" x14ac:dyDescent="0.25">
      <c r="A368" s="179" t="b">
        <f>IF(E368&lt;&gt;1,"",NOT(ISNA(VLOOKUP(P368,Mapping!$P:$P,1,FALSE))))</f>
        <v>0</v>
      </c>
      <c r="B368" s="180" t="str">
        <f t="shared" si="5"/>
        <v/>
      </c>
      <c r="E368" s="167">
        <v>1</v>
      </c>
      <c r="F368" s="170" t="s">
        <v>1364</v>
      </c>
      <c r="G368" s="169">
        <v>3055204.68</v>
      </c>
      <c r="H368" s="168" t="s">
        <v>1266</v>
      </c>
      <c r="I368" s="168" t="s">
        <v>4</v>
      </c>
      <c r="J368" s="169">
        <v>648232.22042033053</v>
      </c>
      <c r="K368" s="169">
        <v>269969.05348016071</v>
      </c>
      <c r="L368" s="168" t="s">
        <v>17</v>
      </c>
      <c r="M368" s="168" t="s">
        <v>21</v>
      </c>
      <c r="N368" s="168" t="s">
        <v>1226</v>
      </c>
      <c r="O368" s="168" t="s">
        <v>21</v>
      </c>
      <c r="P368" s="168" t="s">
        <v>253</v>
      </c>
      <c r="Q368" s="168" t="s">
        <v>1265</v>
      </c>
      <c r="R368" s="168" t="s">
        <v>21</v>
      </c>
      <c r="S368" s="168" t="s">
        <v>21</v>
      </c>
      <c r="T368" s="168" t="s">
        <v>21</v>
      </c>
      <c r="U368" s="168" t="s">
        <v>21</v>
      </c>
      <c r="V368" s="168" t="s">
        <v>1265</v>
      </c>
      <c r="W368" s="168" t="s">
        <v>21</v>
      </c>
      <c r="X368" s="168" t="s">
        <v>21</v>
      </c>
      <c r="Y368" s="168" t="s">
        <v>21</v>
      </c>
      <c r="Z368" s="168" t="s">
        <v>21</v>
      </c>
      <c r="AA368" s="168" t="s">
        <v>1365</v>
      </c>
      <c r="AB368" s="168" t="s">
        <v>883</v>
      </c>
      <c r="AC368" s="168" t="s">
        <v>10774</v>
      </c>
      <c r="AD368" s="169">
        <v>750356.79003502917</v>
      </c>
      <c r="AE368" s="168" t="s">
        <v>817</v>
      </c>
      <c r="AF368" s="169">
        <v>-11095.16390888067</v>
      </c>
      <c r="AG368" s="169">
        <v>1951418.99549941</v>
      </c>
      <c r="AH368" s="169">
        <v>-449551.54577142838</v>
      </c>
      <c r="AI368" s="168" t="s">
        <v>21</v>
      </c>
      <c r="AJ368"/>
    </row>
    <row r="369" spans="1:36" x14ac:dyDescent="0.25">
      <c r="A369" s="179" t="b">
        <f>IF(E369&lt;&gt;1,"",NOT(ISNA(VLOOKUP(P369,Mapping!$P:$P,1,FALSE))))</f>
        <v>0</v>
      </c>
      <c r="B369" s="180" t="str">
        <f t="shared" si="5"/>
        <v/>
      </c>
      <c r="E369" s="167">
        <v>1</v>
      </c>
      <c r="F369" s="170" t="s">
        <v>1090</v>
      </c>
      <c r="G369" s="169">
        <v>134949.42000000001</v>
      </c>
      <c r="H369" s="168" t="s">
        <v>1266</v>
      </c>
      <c r="I369" s="168" t="s">
        <v>4</v>
      </c>
      <c r="J369" s="169">
        <v>71004.128502869877</v>
      </c>
      <c r="K369" s="169">
        <v>19891.490873101749</v>
      </c>
      <c r="L369" s="168" t="s">
        <v>17</v>
      </c>
      <c r="M369" s="168" t="s">
        <v>21</v>
      </c>
      <c r="N369" s="168" t="s">
        <v>1226</v>
      </c>
      <c r="O369" s="168" t="s">
        <v>21</v>
      </c>
      <c r="P369" s="168" t="s">
        <v>2465</v>
      </c>
      <c r="Q369" s="168" t="s">
        <v>2466</v>
      </c>
      <c r="R369" s="168" t="s">
        <v>21</v>
      </c>
      <c r="S369" s="168" t="s">
        <v>21</v>
      </c>
      <c r="T369" s="168" t="s">
        <v>21</v>
      </c>
      <c r="U369" s="168" t="s">
        <v>21</v>
      </c>
      <c r="V369" s="168" t="s">
        <v>2466</v>
      </c>
      <c r="W369" s="168" t="s">
        <v>21</v>
      </c>
      <c r="X369" s="168" t="s">
        <v>21</v>
      </c>
      <c r="Y369" s="168" t="s">
        <v>21</v>
      </c>
      <c r="Z369" s="168" t="s">
        <v>21</v>
      </c>
      <c r="AA369" s="168" t="s">
        <v>1366</v>
      </c>
      <c r="AB369" s="168" t="s">
        <v>1094</v>
      </c>
      <c r="AC369" s="168" t="s">
        <v>10775</v>
      </c>
      <c r="AD369" s="169">
        <v>108864.0131589071</v>
      </c>
      <c r="AE369" s="168" t="s">
        <v>813</v>
      </c>
      <c r="AF369" s="169">
        <v>-111994.10628865979</v>
      </c>
      <c r="AG369" s="169">
        <v>-65147.995862068958</v>
      </c>
      <c r="AH369" s="169">
        <v>-51576.413475177309</v>
      </c>
      <c r="AI369" s="168" t="s">
        <v>21</v>
      </c>
      <c r="AJ369"/>
    </row>
    <row r="370" spans="1:36" x14ac:dyDescent="0.25">
      <c r="A370" s="179" t="b">
        <f>IF(E370&lt;&gt;1,"",NOT(ISNA(VLOOKUP(P370,Mapping!$P:$P,1,FALSE))))</f>
        <v>0</v>
      </c>
      <c r="B370" s="180" t="str">
        <f t="shared" si="5"/>
        <v/>
      </c>
      <c r="E370" s="167">
        <v>1</v>
      </c>
      <c r="F370" s="170" t="s">
        <v>1090</v>
      </c>
      <c r="G370" s="169">
        <v>2314552.92</v>
      </c>
      <c r="H370" s="168" t="s">
        <v>1266</v>
      </c>
      <c r="I370" s="168" t="s">
        <v>4</v>
      </c>
      <c r="J370" s="169">
        <v>1217810.4430413479</v>
      </c>
      <c r="K370" s="169">
        <v>341164.18050178362</v>
      </c>
      <c r="L370" s="168" t="s">
        <v>17</v>
      </c>
      <c r="M370" s="168" t="s">
        <v>21</v>
      </c>
      <c r="N370" s="168" t="s">
        <v>1226</v>
      </c>
      <c r="O370" s="168" t="s">
        <v>21</v>
      </c>
      <c r="P370" s="168" t="s">
        <v>322</v>
      </c>
      <c r="Q370" s="168" t="s">
        <v>1262</v>
      </c>
      <c r="R370" s="168" t="s">
        <v>21</v>
      </c>
      <c r="S370" s="168" t="s">
        <v>21</v>
      </c>
      <c r="T370" s="168" t="s">
        <v>21</v>
      </c>
      <c r="U370" s="168" t="s">
        <v>21</v>
      </c>
      <c r="V370" s="168" t="s">
        <v>1262</v>
      </c>
      <c r="W370" s="168" t="s">
        <v>21</v>
      </c>
      <c r="X370" s="168" t="s">
        <v>21</v>
      </c>
      <c r="Y370" s="168" t="s">
        <v>21</v>
      </c>
      <c r="Z370" s="168" t="s">
        <v>21</v>
      </c>
      <c r="AA370" s="168" t="s">
        <v>1366</v>
      </c>
      <c r="AB370" s="168" t="s">
        <v>1094</v>
      </c>
      <c r="AC370" s="168" t="s">
        <v>10776</v>
      </c>
      <c r="AD370" s="169">
        <v>1867155.261133146</v>
      </c>
      <c r="AE370" s="168" t="s">
        <v>813</v>
      </c>
      <c r="AF370" s="169">
        <v>-1920840.3098969071</v>
      </c>
      <c r="AG370" s="169">
        <v>-1117370.375172413</v>
      </c>
      <c r="AH370" s="169">
        <v>-884600.60378250573</v>
      </c>
      <c r="AI370" s="168" t="s">
        <v>21</v>
      </c>
      <c r="AJ370"/>
    </row>
    <row r="371" spans="1:36" x14ac:dyDescent="0.25">
      <c r="A371" s="179" t="b">
        <f>IF(E371&lt;&gt;1,"",NOT(ISNA(VLOOKUP(P371,Mapping!$P:$P,1,FALSE))))</f>
        <v>0</v>
      </c>
      <c r="B371" s="180" t="str">
        <f t="shared" si="5"/>
        <v/>
      </c>
      <c r="E371" s="167">
        <v>1</v>
      </c>
      <c r="F371" s="170" t="s">
        <v>282</v>
      </c>
      <c r="G371" s="169">
        <v>399492.48</v>
      </c>
      <c r="H371" s="168" t="s">
        <v>1266</v>
      </c>
      <c r="I371" s="168" t="s">
        <v>4</v>
      </c>
      <c r="J371" s="169">
        <v>235243.89232988609</v>
      </c>
      <c r="K371" s="169">
        <v>118266.0588481875</v>
      </c>
      <c r="L371" s="168" t="s">
        <v>17</v>
      </c>
      <c r="M371" s="168" t="s">
        <v>21</v>
      </c>
      <c r="N371" s="168" t="s">
        <v>1226</v>
      </c>
      <c r="O371" s="168" t="s">
        <v>21</v>
      </c>
      <c r="P371" s="168" t="s">
        <v>2465</v>
      </c>
      <c r="Q371" s="168" t="s">
        <v>2466</v>
      </c>
      <c r="R371" s="168" t="s">
        <v>21</v>
      </c>
      <c r="S371" s="168" t="s">
        <v>21</v>
      </c>
      <c r="T371" s="168" t="s">
        <v>21</v>
      </c>
      <c r="U371" s="168" t="s">
        <v>21</v>
      </c>
      <c r="V371" s="168" t="s">
        <v>2466</v>
      </c>
      <c r="W371" s="168" t="s">
        <v>21</v>
      </c>
      <c r="X371" s="168" t="s">
        <v>21</v>
      </c>
      <c r="Y371" s="168" t="s">
        <v>21</v>
      </c>
      <c r="Z371" s="168" t="s">
        <v>21</v>
      </c>
      <c r="AA371" s="168" t="s">
        <v>1367</v>
      </c>
      <c r="AB371" s="168" t="s">
        <v>884</v>
      </c>
      <c r="AC371" s="168" t="s">
        <v>10777</v>
      </c>
      <c r="AD371" s="169">
        <v>343062.89345875173</v>
      </c>
      <c r="AE371" s="168" t="s">
        <v>813</v>
      </c>
      <c r="AF371" s="169">
        <v>-331075.46078740159</v>
      </c>
      <c r="AG371" s="169">
        <v>-116799.8157970644</v>
      </c>
      <c r="AH371" s="169">
        <v>-169183.9737704919</v>
      </c>
      <c r="AI371" s="168" t="s">
        <v>21</v>
      </c>
      <c r="AJ371"/>
    </row>
    <row r="372" spans="1:36" x14ac:dyDescent="0.25">
      <c r="A372" s="179" t="b">
        <f>IF(E372&lt;&gt;1,"",NOT(ISNA(VLOOKUP(P372,Mapping!$P:$P,1,FALSE))))</f>
        <v>0</v>
      </c>
      <c r="B372" s="180" t="str">
        <f t="shared" si="5"/>
        <v/>
      </c>
      <c r="E372" s="167">
        <v>1</v>
      </c>
      <c r="F372" s="170" t="s">
        <v>282</v>
      </c>
      <c r="G372" s="169">
        <v>356643.78</v>
      </c>
      <c r="H372" s="168" t="s">
        <v>1266</v>
      </c>
      <c r="I372" s="168" t="s">
        <v>4</v>
      </c>
      <c r="J372" s="169">
        <v>210012.1408604329</v>
      </c>
      <c r="K372" s="169">
        <v>105581.0969791473</v>
      </c>
      <c r="L372" s="168" t="s">
        <v>17</v>
      </c>
      <c r="M372" s="168" t="s">
        <v>21</v>
      </c>
      <c r="N372" s="168" t="s">
        <v>1226</v>
      </c>
      <c r="O372" s="168" t="s">
        <v>21</v>
      </c>
      <c r="P372" s="168" t="s">
        <v>322</v>
      </c>
      <c r="Q372" s="168" t="s">
        <v>1262</v>
      </c>
      <c r="R372" s="168" t="s">
        <v>21</v>
      </c>
      <c r="S372" s="168" t="s">
        <v>21</v>
      </c>
      <c r="T372" s="168" t="s">
        <v>21</v>
      </c>
      <c r="U372" s="168" t="s">
        <v>21</v>
      </c>
      <c r="V372" s="168" t="s">
        <v>1262</v>
      </c>
      <c r="W372" s="168" t="s">
        <v>21</v>
      </c>
      <c r="X372" s="168" t="s">
        <v>21</v>
      </c>
      <c r="Y372" s="168" t="s">
        <v>21</v>
      </c>
      <c r="Z372" s="168" t="s">
        <v>21</v>
      </c>
      <c r="AA372" s="168" t="s">
        <v>1367</v>
      </c>
      <c r="AB372" s="168" t="s">
        <v>884</v>
      </c>
      <c r="AC372" s="168" t="s">
        <v>12481</v>
      </c>
      <c r="AD372" s="169">
        <v>306266.70895248459</v>
      </c>
      <c r="AE372" s="168" t="s">
        <v>813</v>
      </c>
      <c r="AF372" s="169">
        <v>-295565.02240157482</v>
      </c>
      <c r="AG372" s="169">
        <v>-104272.1199887636</v>
      </c>
      <c r="AH372" s="169">
        <v>-151037.66639344269</v>
      </c>
      <c r="AI372" s="168" t="s">
        <v>21</v>
      </c>
      <c r="AJ372"/>
    </row>
    <row r="373" spans="1:36" x14ac:dyDescent="0.25">
      <c r="A373" s="179" t="b">
        <f>IF(E373&lt;&gt;1,"",NOT(ISNA(VLOOKUP(P373,Mapping!$P:$P,1,FALSE))))</f>
        <v>0</v>
      </c>
      <c r="B373" s="180" t="str">
        <f t="shared" si="5"/>
        <v/>
      </c>
      <c r="E373" s="167">
        <v>1</v>
      </c>
      <c r="F373" s="170" t="s">
        <v>282</v>
      </c>
      <c r="G373" s="169">
        <v>754221</v>
      </c>
      <c r="H373" s="168" t="s">
        <v>1266</v>
      </c>
      <c r="I373" s="168" t="s">
        <v>4</v>
      </c>
      <c r="J373" s="169">
        <v>444128.2191768401</v>
      </c>
      <c r="K373" s="169">
        <v>223280.1607943628</v>
      </c>
      <c r="L373" s="168" t="s">
        <v>17</v>
      </c>
      <c r="M373" s="168" t="s">
        <v>21</v>
      </c>
      <c r="N373" s="168" t="s">
        <v>1226</v>
      </c>
      <c r="O373" s="168" t="s">
        <v>21</v>
      </c>
      <c r="P373" s="168" t="s">
        <v>253</v>
      </c>
      <c r="Q373" s="168" t="s">
        <v>1265</v>
      </c>
      <c r="R373" s="168" t="s">
        <v>21</v>
      </c>
      <c r="S373" s="168" t="s">
        <v>21</v>
      </c>
      <c r="T373" s="168" t="s">
        <v>21</v>
      </c>
      <c r="U373" s="168" t="s">
        <v>21</v>
      </c>
      <c r="V373" s="168" t="s">
        <v>1265</v>
      </c>
      <c r="W373" s="168" t="s">
        <v>21</v>
      </c>
      <c r="X373" s="168" t="s">
        <v>21</v>
      </c>
      <c r="Y373" s="168" t="s">
        <v>21</v>
      </c>
      <c r="Z373" s="168" t="s">
        <v>21</v>
      </c>
      <c r="AA373" s="168" t="s">
        <v>1367</v>
      </c>
      <c r="AB373" s="168" t="s">
        <v>884</v>
      </c>
      <c r="AC373" s="168" t="s">
        <v>10778</v>
      </c>
      <c r="AD373" s="169">
        <v>647684.87899284915</v>
      </c>
      <c r="AE373" s="168" t="s">
        <v>813</v>
      </c>
      <c r="AF373" s="169">
        <v>-625053.23031496059</v>
      </c>
      <c r="AG373" s="169">
        <v>-220511.97026356461</v>
      </c>
      <c r="AH373" s="169">
        <v>-319410.53278688528</v>
      </c>
      <c r="AI373" s="168" t="s">
        <v>21</v>
      </c>
      <c r="AJ373"/>
    </row>
    <row r="374" spans="1:36" x14ac:dyDescent="0.25">
      <c r="A374" s="179" t="b">
        <f>IF(E374&lt;&gt;1,"",NOT(ISNA(VLOOKUP(P374,Mapping!$P:$P,1,FALSE))))</f>
        <v>0</v>
      </c>
      <c r="B374" s="180" t="str">
        <f t="shared" si="5"/>
        <v/>
      </c>
      <c r="E374" s="167">
        <v>1</v>
      </c>
      <c r="F374" s="170" t="s">
        <v>2604</v>
      </c>
      <c r="G374" s="169">
        <v>90654.200000000012</v>
      </c>
      <c r="H374" s="168" t="s">
        <v>1266</v>
      </c>
      <c r="I374" s="168" t="s">
        <v>4</v>
      </c>
      <c r="J374" s="169">
        <v>50851.409338797661</v>
      </c>
      <c r="K374" s="169">
        <v>8324.0510072992674</v>
      </c>
      <c r="L374" s="168" t="s">
        <v>17</v>
      </c>
      <c r="M374" s="168" t="s">
        <v>21</v>
      </c>
      <c r="N374" s="168" t="s">
        <v>1226</v>
      </c>
      <c r="O374" s="168" t="s">
        <v>21</v>
      </c>
      <c r="P374" s="168" t="s">
        <v>2465</v>
      </c>
      <c r="Q374" s="168" t="s">
        <v>2466</v>
      </c>
      <c r="R374" s="168" t="s">
        <v>21</v>
      </c>
      <c r="S374" s="168" t="s">
        <v>21</v>
      </c>
      <c r="T374" s="168" t="s">
        <v>21</v>
      </c>
      <c r="U374" s="168" t="s">
        <v>21</v>
      </c>
      <c r="V374" s="168" t="s">
        <v>2466</v>
      </c>
      <c r="W374" s="168" t="s">
        <v>21</v>
      </c>
      <c r="X374" s="168" t="s">
        <v>21</v>
      </c>
      <c r="Y374" s="168" t="s">
        <v>21</v>
      </c>
      <c r="Z374" s="168" t="s">
        <v>21</v>
      </c>
      <c r="AA374" s="168" t="s">
        <v>2605</v>
      </c>
      <c r="AB374" s="168" t="s">
        <v>2606</v>
      </c>
      <c r="AC374" s="168" t="s">
        <v>10779</v>
      </c>
      <c r="AD374" s="169">
        <v>68385.346769560259</v>
      </c>
      <c r="AE374" s="168" t="s">
        <v>813</v>
      </c>
      <c r="AF374" s="169">
        <v>-30142.237139272282</v>
      </c>
      <c r="AG374" s="169">
        <v>-77761.286971190813</v>
      </c>
      <c r="AH374" s="169">
        <v>-23877.413736609971</v>
      </c>
      <c r="AI374" s="168" t="s">
        <v>21</v>
      </c>
      <c r="AJ374"/>
    </row>
    <row r="375" spans="1:36" x14ac:dyDescent="0.25">
      <c r="A375" s="179" t="b">
        <f>IF(E375&lt;&gt;1,"",NOT(ISNA(VLOOKUP(P375,Mapping!$P:$P,1,FALSE))))</f>
        <v>0</v>
      </c>
      <c r="B375" s="180" t="str">
        <f t="shared" si="5"/>
        <v/>
      </c>
      <c r="E375" s="167">
        <v>1</v>
      </c>
      <c r="F375" s="170" t="s">
        <v>283</v>
      </c>
      <c r="G375" s="169">
        <v>723891.7</v>
      </c>
      <c r="H375" s="168" t="s">
        <v>1266</v>
      </c>
      <c r="I375" s="168" t="s">
        <v>4</v>
      </c>
      <c r="J375" s="169">
        <v>281667.99628774088</v>
      </c>
      <c r="K375" s="169">
        <v>181368.75125924509</v>
      </c>
      <c r="L375" s="168" t="s">
        <v>17</v>
      </c>
      <c r="M375" s="168" t="s">
        <v>21</v>
      </c>
      <c r="N375" s="168" t="s">
        <v>1226</v>
      </c>
      <c r="O375" s="168" t="s">
        <v>21</v>
      </c>
      <c r="P375" s="168" t="s">
        <v>2465</v>
      </c>
      <c r="Q375" s="168" t="s">
        <v>2466</v>
      </c>
      <c r="R375" s="168" t="s">
        <v>21</v>
      </c>
      <c r="S375" s="168" t="s">
        <v>21</v>
      </c>
      <c r="T375" s="168" t="s">
        <v>21</v>
      </c>
      <c r="U375" s="168" t="s">
        <v>21</v>
      </c>
      <c r="V375" s="168" t="s">
        <v>2466</v>
      </c>
      <c r="W375" s="168" t="s">
        <v>21</v>
      </c>
      <c r="X375" s="168" t="s">
        <v>21</v>
      </c>
      <c r="Y375" s="168" t="s">
        <v>21</v>
      </c>
      <c r="Z375" s="168" t="s">
        <v>21</v>
      </c>
      <c r="AA375" s="168" t="s">
        <v>1368</v>
      </c>
      <c r="AB375" s="168" t="s">
        <v>885</v>
      </c>
      <c r="AC375" s="168" t="s">
        <v>10780</v>
      </c>
      <c r="AD375" s="169">
        <v>492000.86577139539</v>
      </c>
      <c r="AE375" s="168" t="s">
        <v>807</v>
      </c>
      <c r="AF375" s="169">
        <v>-350193.5905214824</v>
      </c>
      <c r="AG375" s="169">
        <v>70804.005693430663</v>
      </c>
      <c r="AH375" s="169">
        <v>-336961.39532243408</v>
      </c>
      <c r="AI375" s="168" t="s">
        <v>21</v>
      </c>
      <c r="AJ375"/>
    </row>
    <row r="376" spans="1:36" x14ac:dyDescent="0.25">
      <c r="A376" s="179" t="b">
        <f>IF(E376&lt;&gt;1,"",NOT(ISNA(VLOOKUP(P376,Mapping!$P:$P,1,FALSE))))</f>
        <v>0</v>
      </c>
      <c r="B376" s="180" t="str">
        <f t="shared" si="5"/>
        <v/>
      </c>
      <c r="E376" s="167">
        <v>1</v>
      </c>
      <c r="F376" s="170" t="s">
        <v>283</v>
      </c>
      <c r="G376" s="169">
        <v>10026105.4</v>
      </c>
      <c r="H376" s="168" t="s">
        <v>1266</v>
      </c>
      <c r="I376" s="168" t="s">
        <v>4</v>
      </c>
      <c r="J376" s="169">
        <v>3901181.652708143</v>
      </c>
      <c r="K376" s="169">
        <v>2512008.655979306</v>
      </c>
      <c r="L376" s="168" t="s">
        <v>17</v>
      </c>
      <c r="M376" s="168" t="s">
        <v>21</v>
      </c>
      <c r="N376" s="168" t="s">
        <v>1226</v>
      </c>
      <c r="O376" s="168" t="s">
        <v>21</v>
      </c>
      <c r="P376" s="168" t="s">
        <v>305</v>
      </c>
      <c r="Q376" s="168" t="s">
        <v>1260</v>
      </c>
      <c r="R376" s="168" t="s">
        <v>21</v>
      </c>
      <c r="S376" s="168" t="s">
        <v>21</v>
      </c>
      <c r="T376" s="168" t="s">
        <v>21</v>
      </c>
      <c r="U376" s="168" t="s">
        <v>21</v>
      </c>
      <c r="V376" s="168" t="s">
        <v>1260</v>
      </c>
      <c r="W376" s="168" t="s">
        <v>21</v>
      </c>
      <c r="X376" s="168" t="s">
        <v>21</v>
      </c>
      <c r="Y376" s="168" t="s">
        <v>21</v>
      </c>
      <c r="Z376" s="168" t="s">
        <v>21</v>
      </c>
      <c r="AA376" s="168" t="s">
        <v>1368</v>
      </c>
      <c r="AB376" s="168" t="s">
        <v>885</v>
      </c>
      <c r="AC376" s="168" t="s">
        <v>12221</v>
      </c>
      <c r="AD376" s="169">
        <v>6814351.5626926813</v>
      </c>
      <c r="AE376" s="168" t="s">
        <v>807</v>
      </c>
      <c r="AF376" s="169">
        <v>-4850280.5723187933</v>
      </c>
      <c r="AG376" s="169">
        <v>980655.56467153132</v>
      </c>
      <c r="AH376" s="169">
        <v>-4667010.915077203</v>
      </c>
      <c r="AI376" s="168" t="s">
        <v>21</v>
      </c>
      <c r="AJ376"/>
    </row>
    <row r="377" spans="1:36" x14ac:dyDescent="0.25">
      <c r="A377" s="179" t="b">
        <f>IF(E377&lt;&gt;1,"",NOT(ISNA(VLOOKUP(P377,Mapping!$P:$P,1,FALSE))))</f>
        <v>0</v>
      </c>
      <c r="B377" s="180" t="str">
        <f t="shared" si="5"/>
        <v/>
      </c>
      <c r="E377" s="167">
        <v>1</v>
      </c>
      <c r="F377" s="170" t="s">
        <v>283</v>
      </c>
      <c r="G377" s="169">
        <v>7022650.5999999996</v>
      </c>
      <c r="H377" s="168" t="s">
        <v>1266</v>
      </c>
      <c r="I377" s="168" t="s">
        <v>4</v>
      </c>
      <c r="J377" s="169">
        <v>2732530.1880528661</v>
      </c>
      <c r="K377" s="169">
        <v>1759502.6574444631</v>
      </c>
      <c r="L377" s="168" t="s">
        <v>17</v>
      </c>
      <c r="M377" s="168" t="s">
        <v>21</v>
      </c>
      <c r="N377" s="168" t="s">
        <v>1226</v>
      </c>
      <c r="O377" s="168" t="s">
        <v>21</v>
      </c>
      <c r="P377" s="168" t="s">
        <v>253</v>
      </c>
      <c r="Q377" s="168" t="s">
        <v>1265</v>
      </c>
      <c r="R377" s="168" t="s">
        <v>21</v>
      </c>
      <c r="S377" s="168" t="s">
        <v>21</v>
      </c>
      <c r="T377" s="168" t="s">
        <v>21</v>
      </c>
      <c r="U377" s="168" t="s">
        <v>21</v>
      </c>
      <c r="V377" s="168" t="s">
        <v>1265</v>
      </c>
      <c r="W377" s="168" t="s">
        <v>21</v>
      </c>
      <c r="X377" s="168" t="s">
        <v>21</v>
      </c>
      <c r="Y377" s="168" t="s">
        <v>21</v>
      </c>
      <c r="Z377" s="168" t="s">
        <v>21</v>
      </c>
      <c r="AA377" s="168" t="s">
        <v>1368</v>
      </c>
      <c r="AB377" s="168" t="s">
        <v>885</v>
      </c>
      <c r="AC377" s="168" t="s">
        <v>10781</v>
      </c>
      <c r="AD377" s="169">
        <v>4773020.8471930167</v>
      </c>
      <c r="AE377" s="168" t="s">
        <v>807</v>
      </c>
      <c r="AF377" s="169">
        <v>-3397313.7536897338</v>
      </c>
      <c r="AG377" s="169">
        <v>686886.99299270101</v>
      </c>
      <c r="AH377" s="169">
        <v>-3268944.9886466842</v>
      </c>
      <c r="AI377" s="168" t="s">
        <v>21</v>
      </c>
      <c r="AJ377"/>
    </row>
    <row r="378" spans="1:36" x14ac:dyDescent="0.25">
      <c r="A378" s="179" t="b">
        <f>IF(E378&lt;&gt;1,"",NOT(ISNA(VLOOKUP(P378,Mapping!$P:$P,1,FALSE))))</f>
        <v>0</v>
      </c>
      <c r="B378" s="180" t="str">
        <f t="shared" si="5"/>
        <v/>
      </c>
      <c r="E378" s="167">
        <v>1</v>
      </c>
      <c r="F378" s="170" t="s">
        <v>284</v>
      </c>
      <c r="G378" s="169">
        <v>844012.6</v>
      </c>
      <c r="H378" s="168" t="s">
        <v>1266</v>
      </c>
      <c r="I378" s="168" t="s">
        <v>4</v>
      </c>
      <c r="J378" s="169">
        <v>438622.33142815309</v>
      </c>
      <c r="K378" s="169">
        <v>274788.64580731263</v>
      </c>
      <c r="L378" s="168" t="s">
        <v>17</v>
      </c>
      <c r="M378" s="168" t="s">
        <v>21</v>
      </c>
      <c r="N378" s="168" t="s">
        <v>1226</v>
      </c>
      <c r="O378" s="168" t="s">
        <v>21</v>
      </c>
      <c r="P378" s="168" t="s">
        <v>253</v>
      </c>
      <c r="Q378" s="168" t="s">
        <v>1265</v>
      </c>
      <c r="R378" s="168" t="s">
        <v>21</v>
      </c>
      <c r="S378" s="168" t="s">
        <v>21</v>
      </c>
      <c r="T378" s="168" t="s">
        <v>21</v>
      </c>
      <c r="U378" s="168" t="s">
        <v>21</v>
      </c>
      <c r="V378" s="168" t="s">
        <v>1265</v>
      </c>
      <c r="W378" s="168" t="s">
        <v>21</v>
      </c>
      <c r="X378" s="168" t="s">
        <v>21</v>
      </c>
      <c r="Y378" s="168" t="s">
        <v>21</v>
      </c>
      <c r="Z378" s="168" t="s">
        <v>21</v>
      </c>
      <c r="AA378" s="168" t="s">
        <v>1369</v>
      </c>
      <c r="AB378" s="168" t="s">
        <v>886</v>
      </c>
      <c r="AC378" s="168" t="s">
        <v>10782</v>
      </c>
      <c r="AD378" s="169">
        <v>700119.00326548377</v>
      </c>
      <c r="AE378" s="168" t="s">
        <v>813</v>
      </c>
      <c r="AF378" s="169">
        <v>-608474.20000000007</v>
      </c>
      <c r="AG378" s="169">
        <v>-99079.739999999991</v>
      </c>
      <c r="AH378" s="169">
        <v>-476782.25484460691</v>
      </c>
      <c r="AI378" s="168" t="s">
        <v>21</v>
      </c>
      <c r="AJ378"/>
    </row>
    <row r="379" spans="1:36" x14ac:dyDescent="0.25">
      <c r="A379" s="179" t="b">
        <f>IF(E379&lt;&gt;1,"",NOT(ISNA(VLOOKUP(P379,Mapping!$P:$P,1,FALSE))))</f>
        <v>0</v>
      </c>
      <c r="B379" s="180" t="str">
        <f t="shared" si="5"/>
        <v/>
      </c>
      <c r="E379" s="167">
        <v>1</v>
      </c>
      <c r="F379" s="170" t="s">
        <v>285</v>
      </c>
      <c r="G379" s="169">
        <v>3526447.35</v>
      </c>
      <c r="H379" s="168" t="s">
        <v>1266</v>
      </c>
      <c r="I379" s="168" t="s">
        <v>4</v>
      </c>
      <c r="J379" s="169">
        <v>1436425.143178866</v>
      </c>
      <c r="K379" s="169">
        <v>1161027.7495824171</v>
      </c>
      <c r="L379" s="168" t="s">
        <v>17</v>
      </c>
      <c r="M379" s="168" t="s">
        <v>21</v>
      </c>
      <c r="N379" s="168" t="s">
        <v>1226</v>
      </c>
      <c r="O379" s="168" t="s">
        <v>21</v>
      </c>
      <c r="P379" s="168" t="s">
        <v>2465</v>
      </c>
      <c r="Q379" s="168" t="s">
        <v>2466</v>
      </c>
      <c r="R379" s="168" t="s">
        <v>21</v>
      </c>
      <c r="S379" s="168" t="s">
        <v>21</v>
      </c>
      <c r="T379" s="168" t="s">
        <v>21</v>
      </c>
      <c r="U379" s="168" t="s">
        <v>21</v>
      </c>
      <c r="V379" s="168" t="s">
        <v>2466</v>
      </c>
      <c r="W379" s="168" t="s">
        <v>21</v>
      </c>
      <c r="X379" s="168" t="s">
        <v>21</v>
      </c>
      <c r="Y379" s="168" t="s">
        <v>21</v>
      </c>
      <c r="Z379" s="168" t="s">
        <v>21</v>
      </c>
      <c r="AA379" s="168" t="s">
        <v>1370</v>
      </c>
      <c r="AB379" s="168" t="s">
        <v>887</v>
      </c>
      <c r="AC379" s="168" t="s">
        <v>10783</v>
      </c>
      <c r="AD379" s="169">
        <v>2412695.9005412781</v>
      </c>
      <c r="AE379" s="168" t="s">
        <v>809</v>
      </c>
      <c r="AF379" s="169">
        <v>-2516908.1060089222</v>
      </c>
      <c r="AG379" s="169">
        <v>3506523.5213010809</v>
      </c>
      <c r="AH379" s="169">
        <v>-1612722.574707113</v>
      </c>
      <c r="AI379" s="168" t="s">
        <v>21</v>
      </c>
      <c r="AJ379"/>
    </row>
    <row r="380" spans="1:36" x14ac:dyDescent="0.25">
      <c r="A380" s="179" t="b">
        <f>IF(E380&lt;&gt;1,"",NOT(ISNA(VLOOKUP(P380,Mapping!$P:$P,1,FALSE))))</f>
        <v>0</v>
      </c>
      <c r="B380" s="180" t="str">
        <f t="shared" si="5"/>
        <v/>
      </c>
      <c r="E380" s="167">
        <v>1</v>
      </c>
      <c r="F380" s="170" t="s">
        <v>285</v>
      </c>
      <c r="G380" s="169">
        <v>10530159</v>
      </c>
      <c r="H380" s="168" t="s">
        <v>1266</v>
      </c>
      <c r="I380" s="168" t="s">
        <v>4</v>
      </c>
      <c r="J380" s="169">
        <v>4289241.7348216567</v>
      </c>
      <c r="K380" s="169">
        <v>3466890.4971784218</v>
      </c>
      <c r="L380" s="168" t="s">
        <v>17</v>
      </c>
      <c r="M380" s="168" t="s">
        <v>21</v>
      </c>
      <c r="N380" s="168" t="s">
        <v>1226</v>
      </c>
      <c r="O380" s="168" t="s">
        <v>21</v>
      </c>
      <c r="P380" s="168" t="s">
        <v>311</v>
      </c>
      <c r="Q380" s="168" t="s">
        <v>1261</v>
      </c>
      <c r="R380" s="168" t="s">
        <v>21</v>
      </c>
      <c r="S380" s="168" t="s">
        <v>21</v>
      </c>
      <c r="T380" s="168" t="s">
        <v>21</v>
      </c>
      <c r="U380" s="168" t="s">
        <v>21</v>
      </c>
      <c r="V380" s="168" t="s">
        <v>1261</v>
      </c>
      <c r="W380" s="168" t="s">
        <v>21</v>
      </c>
      <c r="X380" s="168" t="s">
        <v>21</v>
      </c>
      <c r="Y380" s="168" t="s">
        <v>21</v>
      </c>
      <c r="Z380" s="168" t="s">
        <v>21</v>
      </c>
      <c r="AA380" s="168" t="s">
        <v>1370</v>
      </c>
      <c r="AB380" s="168" t="s">
        <v>887</v>
      </c>
      <c r="AC380" s="168" t="s">
        <v>12482</v>
      </c>
      <c r="AD380" s="169">
        <v>7204438.0448067207</v>
      </c>
      <c r="AE380" s="168" t="s">
        <v>809</v>
      </c>
      <c r="AF380" s="169">
        <v>-7515621.2227761745</v>
      </c>
      <c r="AG380" s="169">
        <v>10470665.38978393</v>
      </c>
      <c r="AH380" s="169">
        <v>-4815675.2246861942</v>
      </c>
      <c r="AI380" s="168" t="s">
        <v>21</v>
      </c>
      <c r="AJ380"/>
    </row>
    <row r="381" spans="1:36" x14ac:dyDescent="0.25">
      <c r="A381" s="179" t="b">
        <f>IF(E381&lt;&gt;1,"",NOT(ISNA(VLOOKUP(P381,Mapping!$P:$P,1,FALSE))))</f>
        <v>0</v>
      </c>
      <c r="B381" s="180" t="str">
        <f t="shared" si="5"/>
        <v/>
      </c>
      <c r="E381" s="167">
        <v>1</v>
      </c>
      <c r="F381" s="170" t="s">
        <v>285</v>
      </c>
      <c r="G381" s="169">
        <v>9200992.7400000002</v>
      </c>
      <c r="H381" s="168" t="s">
        <v>1266</v>
      </c>
      <c r="I381" s="168" t="s">
        <v>4</v>
      </c>
      <c r="J381" s="169">
        <v>3747833.4431796381</v>
      </c>
      <c r="K381" s="169">
        <v>3029283.2515552421</v>
      </c>
      <c r="L381" s="168" t="s">
        <v>17</v>
      </c>
      <c r="M381" s="168" t="s">
        <v>21</v>
      </c>
      <c r="N381" s="168" t="s">
        <v>1226</v>
      </c>
      <c r="O381" s="168" t="s">
        <v>21</v>
      </c>
      <c r="P381" s="168" t="s">
        <v>322</v>
      </c>
      <c r="Q381" s="168" t="s">
        <v>1262</v>
      </c>
      <c r="R381" s="168" t="s">
        <v>21</v>
      </c>
      <c r="S381" s="168" t="s">
        <v>21</v>
      </c>
      <c r="T381" s="168" t="s">
        <v>21</v>
      </c>
      <c r="U381" s="168" t="s">
        <v>21</v>
      </c>
      <c r="V381" s="168" t="s">
        <v>1262</v>
      </c>
      <c r="W381" s="168" t="s">
        <v>21</v>
      </c>
      <c r="X381" s="168" t="s">
        <v>21</v>
      </c>
      <c r="Y381" s="168" t="s">
        <v>21</v>
      </c>
      <c r="Z381" s="168" t="s">
        <v>21</v>
      </c>
      <c r="AA381" s="168" t="s">
        <v>1370</v>
      </c>
      <c r="AB381" s="168" t="s">
        <v>887</v>
      </c>
      <c r="AC381" s="168" t="s">
        <v>2801</v>
      </c>
      <c r="AD381" s="169">
        <v>6295059.9460128183</v>
      </c>
      <c r="AE381" s="168" t="s">
        <v>809</v>
      </c>
      <c r="AF381" s="169">
        <v>-6566964.1177643668</v>
      </c>
      <c r="AG381" s="169">
        <v>9149008.6934462469</v>
      </c>
      <c r="AH381" s="169">
        <v>-4207818.0187531393</v>
      </c>
      <c r="AI381" s="168" t="s">
        <v>21</v>
      </c>
      <c r="AJ381"/>
    </row>
    <row r="382" spans="1:36" x14ac:dyDescent="0.25">
      <c r="A382" s="179" t="b">
        <f>IF(E382&lt;&gt;1,"",NOT(ISNA(VLOOKUP(P382,Mapping!$P:$P,1,FALSE))))</f>
        <v>0</v>
      </c>
      <c r="B382" s="180" t="str">
        <f t="shared" si="5"/>
        <v/>
      </c>
      <c r="E382" s="167">
        <v>1</v>
      </c>
      <c r="F382" s="170" t="s">
        <v>285</v>
      </c>
      <c r="G382" s="169">
        <v>8742706.4399999995</v>
      </c>
      <c r="H382" s="168" t="s">
        <v>1266</v>
      </c>
      <c r="I382" s="168" t="s">
        <v>4</v>
      </c>
      <c r="J382" s="169">
        <v>3561160.0297528352</v>
      </c>
      <c r="K382" s="169">
        <v>2878399.6401627548</v>
      </c>
      <c r="L382" s="168" t="s">
        <v>17</v>
      </c>
      <c r="M382" s="168" t="s">
        <v>21</v>
      </c>
      <c r="N382" s="168" t="s">
        <v>1226</v>
      </c>
      <c r="O382" s="168" t="s">
        <v>21</v>
      </c>
      <c r="P382" s="168" t="s">
        <v>253</v>
      </c>
      <c r="Q382" s="168" t="s">
        <v>1265</v>
      </c>
      <c r="R382" s="168" t="s">
        <v>21</v>
      </c>
      <c r="S382" s="168" t="s">
        <v>21</v>
      </c>
      <c r="T382" s="168" t="s">
        <v>21</v>
      </c>
      <c r="U382" s="168" t="s">
        <v>21</v>
      </c>
      <c r="V382" s="168" t="s">
        <v>1265</v>
      </c>
      <c r="W382" s="168" t="s">
        <v>21</v>
      </c>
      <c r="X382" s="168" t="s">
        <v>21</v>
      </c>
      <c r="Y382" s="168" t="s">
        <v>21</v>
      </c>
      <c r="Z382" s="168" t="s">
        <v>21</v>
      </c>
      <c r="AA382" s="168" t="s">
        <v>1370</v>
      </c>
      <c r="AB382" s="168" t="s">
        <v>887</v>
      </c>
      <c r="AC382" s="168" t="s">
        <v>10784</v>
      </c>
      <c r="AD382" s="169">
        <v>5981513.3741962072</v>
      </c>
      <c r="AE382" s="168" t="s">
        <v>809</v>
      </c>
      <c r="AF382" s="169">
        <v>-6239874.4468118604</v>
      </c>
      <c r="AG382" s="169">
        <v>8693311.6332193185</v>
      </c>
      <c r="AH382" s="169">
        <v>-3998233.5309288711</v>
      </c>
      <c r="AI382" s="168" t="s">
        <v>21</v>
      </c>
      <c r="AJ382"/>
    </row>
    <row r="383" spans="1:36" x14ac:dyDescent="0.25">
      <c r="A383" s="179" t="b">
        <f>IF(E383&lt;&gt;1,"",NOT(ISNA(VLOOKUP(P383,Mapping!$P:$P,1,FALSE))))</f>
        <v>0</v>
      </c>
      <c r="B383" s="180" t="str">
        <f t="shared" si="5"/>
        <v/>
      </c>
      <c r="E383" s="167">
        <v>1</v>
      </c>
      <c r="F383" s="170" t="s">
        <v>286</v>
      </c>
      <c r="G383" s="169">
        <v>73074.679999999993</v>
      </c>
      <c r="H383" s="168" t="s">
        <v>1266</v>
      </c>
      <c r="I383" s="168" t="s">
        <v>4</v>
      </c>
      <c r="J383" s="169">
        <v>24259.786449077179</v>
      </c>
      <c r="K383" s="169">
        <v>8488.2684706859727</v>
      </c>
      <c r="L383" s="168" t="s">
        <v>17</v>
      </c>
      <c r="M383" s="168" t="s">
        <v>21</v>
      </c>
      <c r="N383" s="168" t="s">
        <v>1226</v>
      </c>
      <c r="O383" s="168" t="s">
        <v>21</v>
      </c>
      <c r="P383" s="168" t="s">
        <v>2465</v>
      </c>
      <c r="Q383" s="168" t="s">
        <v>2466</v>
      </c>
      <c r="R383" s="168" t="s">
        <v>21</v>
      </c>
      <c r="S383" s="168" t="s">
        <v>21</v>
      </c>
      <c r="T383" s="168" t="s">
        <v>21</v>
      </c>
      <c r="U383" s="168" t="s">
        <v>21</v>
      </c>
      <c r="V383" s="168" t="s">
        <v>2466</v>
      </c>
      <c r="W383" s="168" t="s">
        <v>21</v>
      </c>
      <c r="X383" s="168" t="s">
        <v>21</v>
      </c>
      <c r="Y383" s="168" t="s">
        <v>21</v>
      </c>
      <c r="Z383" s="168" t="s">
        <v>21</v>
      </c>
      <c r="AA383" s="168" t="s">
        <v>1371</v>
      </c>
      <c r="AB383" s="168" t="s">
        <v>888</v>
      </c>
      <c r="AC383" s="168" t="s">
        <v>10785</v>
      </c>
      <c r="AD383" s="169">
        <v>36673.314603016654</v>
      </c>
      <c r="AE383" s="168" t="s">
        <v>817</v>
      </c>
      <c r="AF383" s="169">
        <v>-8351.3919999999998</v>
      </c>
      <c r="AG383" s="169">
        <v>-19904.670298507459</v>
      </c>
      <c r="AH383" s="169">
        <v>-13152.855218963439</v>
      </c>
      <c r="AI383" s="168" t="s">
        <v>21</v>
      </c>
      <c r="AJ383"/>
    </row>
    <row r="384" spans="1:36" x14ac:dyDescent="0.25">
      <c r="A384" s="179" t="b">
        <f>IF(E384&lt;&gt;1,"",NOT(ISNA(VLOOKUP(P384,Mapping!$P:$P,1,FALSE))))</f>
        <v>0</v>
      </c>
      <c r="B384" s="180" t="str">
        <f t="shared" si="5"/>
        <v/>
      </c>
      <c r="E384" s="167">
        <v>1</v>
      </c>
      <c r="F384" s="170" t="s">
        <v>286</v>
      </c>
      <c r="G384" s="169">
        <v>12654339.18</v>
      </c>
      <c r="H384" s="168" t="s">
        <v>1266</v>
      </c>
      <c r="I384" s="168" t="s">
        <v>4</v>
      </c>
      <c r="J384" s="169">
        <v>4201066.1717709918</v>
      </c>
      <c r="K384" s="169">
        <v>1469913.0845179241</v>
      </c>
      <c r="L384" s="168" t="s">
        <v>17</v>
      </c>
      <c r="M384" s="168" t="s">
        <v>21</v>
      </c>
      <c r="N384" s="168" t="s">
        <v>1226</v>
      </c>
      <c r="O384" s="168" t="s">
        <v>21</v>
      </c>
      <c r="P384" s="168" t="s">
        <v>305</v>
      </c>
      <c r="Q384" s="168" t="s">
        <v>1260</v>
      </c>
      <c r="R384" s="168" t="s">
        <v>21</v>
      </c>
      <c r="S384" s="168" t="s">
        <v>21</v>
      </c>
      <c r="T384" s="168" t="s">
        <v>21</v>
      </c>
      <c r="U384" s="168" t="s">
        <v>21</v>
      </c>
      <c r="V384" s="168" t="s">
        <v>1260</v>
      </c>
      <c r="W384" s="168" t="s">
        <v>21</v>
      </c>
      <c r="X384" s="168" t="s">
        <v>21</v>
      </c>
      <c r="Y384" s="168" t="s">
        <v>21</v>
      </c>
      <c r="Z384" s="168" t="s">
        <v>21</v>
      </c>
      <c r="AA384" s="168" t="s">
        <v>1371</v>
      </c>
      <c r="AB384" s="168" t="s">
        <v>888</v>
      </c>
      <c r="AC384" s="168" t="s">
        <v>10786</v>
      </c>
      <c r="AD384" s="169">
        <v>6350716.3061325587</v>
      </c>
      <c r="AE384" s="168" t="s">
        <v>817</v>
      </c>
      <c r="AF384" s="169">
        <v>-1446210.192</v>
      </c>
      <c r="AG384" s="169">
        <v>-3446890.8960447758</v>
      </c>
      <c r="AH384" s="169">
        <v>-2277679.3702852558</v>
      </c>
      <c r="AI384" s="168" t="s">
        <v>21</v>
      </c>
      <c r="AJ384"/>
    </row>
    <row r="385" spans="1:36" x14ac:dyDescent="0.25">
      <c r="A385" s="179" t="b">
        <f>IF(E385&lt;&gt;1,"",NOT(ISNA(VLOOKUP(P385,Mapping!$P:$P,1,FALSE))))</f>
        <v>0</v>
      </c>
      <c r="B385" s="180" t="str">
        <f t="shared" si="5"/>
        <v/>
      </c>
      <c r="E385" s="167">
        <v>1</v>
      </c>
      <c r="F385" s="170" t="s">
        <v>286</v>
      </c>
      <c r="G385" s="169">
        <v>986237.7</v>
      </c>
      <c r="H385" s="168" t="s">
        <v>1266</v>
      </c>
      <c r="I385" s="168" t="s">
        <v>4</v>
      </c>
      <c r="J385" s="169">
        <v>327417.32143102097</v>
      </c>
      <c r="K385" s="169">
        <v>114560.2057171084</v>
      </c>
      <c r="L385" s="168" t="s">
        <v>17</v>
      </c>
      <c r="M385" s="168" t="s">
        <v>21</v>
      </c>
      <c r="N385" s="168" t="s">
        <v>1226</v>
      </c>
      <c r="O385" s="168" t="s">
        <v>21</v>
      </c>
      <c r="P385" s="168" t="s">
        <v>253</v>
      </c>
      <c r="Q385" s="168" t="s">
        <v>1265</v>
      </c>
      <c r="R385" s="168" t="s">
        <v>21</v>
      </c>
      <c r="S385" s="168" t="s">
        <v>21</v>
      </c>
      <c r="T385" s="168" t="s">
        <v>21</v>
      </c>
      <c r="U385" s="168" t="s">
        <v>21</v>
      </c>
      <c r="V385" s="168" t="s">
        <v>1265</v>
      </c>
      <c r="W385" s="168" t="s">
        <v>21</v>
      </c>
      <c r="X385" s="168" t="s">
        <v>21</v>
      </c>
      <c r="Y385" s="168" t="s">
        <v>21</v>
      </c>
      <c r="Z385" s="168" t="s">
        <v>21</v>
      </c>
      <c r="AA385" s="168" t="s">
        <v>1371</v>
      </c>
      <c r="AB385" s="168" t="s">
        <v>888</v>
      </c>
      <c r="AC385" s="168" t="s">
        <v>10787</v>
      </c>
      <c r="AD385" s="169">
        <v>494954.00384176039</v>
      </c>
      <c r="AE385" s="168" t="s">
        <v>817</v>
      </c>
      <c r="AF385" s="169">
        <v>-112712.88</v>
      </c>
      <c r="AG385" s="169">
        <v>-268639.37350746267</v>
      </c>
      <c r="AH385" s="169">
        <v>-177514.86122940949</v>
      </c>
      <c r="AI385" s="168" t="s">
        <v>21</v>
      </c>
      <c r="AJ385"/>
    </row>
    <row r="386" spans="1:36" x14ac:dyDescent="0.25">
      <c r="A386" s="179" t="b">
        <f>IF(E386&lt;&gt;1,"",NOT(ISNA(VLOOKUP(P386,Mapping!$P:$P,1,FALSE))))</f>
        <v>0</v>
      </c>
      <c r="B386" s="180" t="str">
        <f t="shared" si="5"/>
        <v/>
      </c>
      <c r="E386" s="167">
        <v>1</v>
      </c>
      <c r="F386" s="170" t="s">
        <v>6646</v>
      </c>
      <c r="G386" s="169">
        <v>38568.949999999997</v>
      </c>
      <c r="H386" s="168" t="s">
        <v>1266</v>
      </c>
      <c r="I386" s="168" t="s">
        <v>4</v>
      </c>
      <c r="J386" s="169">
        <v>35949.380615623057</v>
      </c>
      <c r="K386" s="169">
        <v>14484.123290860131</v>
      </c>
      <c r="L386" s="168" t="s">
        <v>17</v>
      </c>
      <c r="M386" s="168" t="s">
        <v>21</v>
      </c>
      <c r="N386" s="168" t="s">
        <v>1226</v>
      </c>
      <c r="O386" s="168" t="s">
        <v>21</v>
      </c>
      <c r="P386" s="168" t="s">
        <v>2465</v>
      </c>
      <c r="Q386" s="168" t="s">
        <v>2466</v>
      </c>
      <c r="R386" s="168" t="s">
        <v>21</v>
      </c>
      <c r="S386" s="168" t="s">
        <v>21</v>
      </c>
      <c r="T386" s="168" t="s">
        <v>21</v>
      </c>
      <c r="U386" s="168" t="s">
        <v>21</v>
      </c>
      <c r="V386" s="168" t="s">
        <v>2466</v>
      </c>
      <c r="W386" s="168" t="s">
        <v>21</v>
      </c>
      <c r="X386" s="168" t="s">
        <v>21</v>
      </c>
      <c r="Y386" s="168" t="s">
        <v>21</v>
      </c>
      <c r="Z386" s="168" t="s">
        <v>21</v>
      </c>
      <c r="AA386" s="168" t="s">
        <v>6647</v>
      </c>
      <c r="AB386" s="168" t="s">
        <v>6648</v>
      </c>
      <c r="AC386" s="168" t="s">
        <v>7029</v>
      </c>
      <c r="AD386" s="169">
        <v>38234.825988993303</v>
      </c>
      <c r="AE386" s="168" t="s">
        <v>811</v>
      </c>
      <c r="AF386" s="169">
        <v>-16099.82280434046</v>
      </c>
      <c r="AG386" s="169">
        <v>-6384.7248310810864</v>
      </c>
      <c r="AH386" s="169">
        <v>-33747.831250000003</v>
      </c>
      <c r="AI386" s="168" t="s">
        <v>21</v>
      </c>
      <c r="AJ386"/>
    </row>
    <row r="387" spans="1:36" x14ac:dyDescent="0.25">
      <c r="A387" s="179" t="b">
        <f>IF(E387&lt;&gt;1,"",NOT(ISNA(VLOOKUP(P387,Mapping!$P:$P,1,FALSE))))</f>
        <v>0</v>
      </c>
      <c r="B387" s="180" t="str">
        <f t="shared" si="5"/>
        <v/>
      </c>
      <c r="E387" s="167">
        <v>1</v>
      </c>
      <c r="F387" s="170" t="s">
        <v>10788</v>
      </c>
      <c r="G387" s="169">
        <v>120790</v>
      </c>
      <c r="H387" s="168" t="s">
        <v>1266</v>
      </c>
      <c r="I387" s="168" t="s">
        <v>4</v>
      </c>
      <c r="J387" s="169">
        <v>42946.648096334771</v>
      </c>
      <c r="K387" s="169">
        <v>24017.980441214469</v>
      </c>
      <c r="L387" s="168" t="s">
        <v>17</v>
      </c>
      <c r="M387" s="168" t="s">
        <v>21</v>
      </c>
      <c r="N387" s="168" t="s">
        <v>1226</v>
      </c>
      <c r="O387" s="168" t="s">
        <v>21</v>
      </c>
      <c r="P387" s="168" t="s">
        <v>2465</v>
      </c>
      <c r="Q387" s="168" t="s">
        <v>2466</v>
      </c>
      <c r="R387" s="168" t="s">
        <v>21</v>
      </c>
      <c r="S387" s="168" t="s">
        <v>21</v>
      </c>
      <c r="T387" s="168" t="s">
        <v>21</v>
      </c>
      <c r="U387" s="168" t="s">
        <v>21</v>
      </c>
      <c r="V387" s="168" t="s">
        <v>2466</v>
      </c>
      <c r="W387" s="168" t="s">
        <v>21</v>
      </c>
      <c r="X387" s="168" t="s">
        <v>21</v>
      </c>
      <c r="Y387" s="168" t="s">
        <v>21</v>
      </c>
      <c r="Z387" s="168" t="s">
        <v>21</v>
      </c>
      <c r="AA387" s="168" t="s">
        <v>10789</v>
      </c>
      <c r="AB387" s="168" t="s">
        <v>10790</v>
      </c>
      <c r="AC387" s="168" t="s">
        <v>4220</v>
      </c>
      <c r="AD387" s="169">
        <v>60791.351025076401</v>
      </c>
      <c r="AE387" s="168" t="s">
        <v>814</v>
      </c>
      <c r="AF387" s="169">
        <v>-50311.700914313857</v>
      </c>
      <c r="AG387" s="169">
        <v>-56205.374287512699</v>
      </c>
      <c r="AH387" s="169">
        <v>-32559.27678709236</v>
      </c>
      <c r="AI387" s="168" t="s">
        <v>21</v>
      </c>
      <c r="AJ387"/>
    </row>
    <row r="388" spans="1:36" x14ac:dyDescent="0.25">
      <c r="A388" s="179" t="b">
        <f>IF(E388&lt;&gt;1,"",NOT(ISNA(VLOOKUP(P388,Mapping!$P:$P,1,FALSE))))</f>
        <v>0</v>
      </c>
      <c r="B388" s="180" t="str">
        <f t="shared" si="5"/>
        <v/>
      </c>
      <c r="E388" s="167">
        <v>1</v>
      </c>
      <c r="F388" s="170" t="s">
        <v>10788</v>
      </c>
      <c r="G388" s="169">
        <v>15621488</v>
      </c>
      <c r="H388" s="168" t="s">
        <v>1266</v>
      </c>
      <c r="I388" s="168" t="s">
        <v>4</v>
      </c>
      <c r="J388" s="169">
        <v>5554189.4848672673</v>
      </c>
      <c r="K388" s="169">
        <v>3106189.1981676212</v>
      </c>
      <c r="L388" s="168" t="s">
        <v>17</v>
      </c>
      <c r="M388" s="168" t="s">
        <v>21</v>
      </c>
      <c r="N388" s="168" t="s">
        <v>1226</v>
      </c>
      <c r="O388" s="168" t="s">
        <v>21</v>
      </c>
      <c r="P388" s="168" t="s">
        <v>305</v>
      </c>
      <c r="Q388" s="168" t="s">
        <v>1260</v>
      </c>
      <c r="R388" s="168" t="s">
        <v>21</v>
      </c>
      <c r="S388" s="168" t="s">
        <v>21</v>
      </c>
      <c r="T388" s="168" t="s">
        <v>21</v>
      </c>
      <c r="U388" s="168" t="s">
        <v>21</v>
      </c>
      <c r="V388" s="168" t="s">
        <v>1260</v>
      </c>
      <c r="W388" s="168" t="s">
        <v>21</v>
      </c>
      <c r="X388" s="168" t="s">
        <v>21</v>
      </c>
      <c r="Y388" s="168" t="s">
        <v>21</v>
      </c>
      <c r="Z388" s="168" t="s">
        <v>21</v>
      </c>
      <c r="AA388" s="168" t="s">
        <v>10789</v>
      </c>
      <c r="AB388" s="168" t="s">
        <v>10790</v>
      </c>
      <c r="AC388" s="168" t="s">
        <v>12483</v>
      </c>
      <c r="AD388" s="169">
        <v>7862003.1504430734</v>
      </c>
      <c r="AE388" s="168" t="s">
        <v>814</v>
      </c>
      <c r="AF388" s="169">
        <v>-6506694.5284588374</v>
      </c>
      <c r="AG388" s="169">
        <v>-7268909.5121110044</v>
      </c>
      <c r="AH388" s="169">
        <v>-4210815.0643119626</v>
      </c>
      <c r="AI388" s="168" t="s">
        <v>21</v>
      </c>
      <c r="AJ388"/>
    </row>
    <row r="389" spans="1:36" x14ac:dyDescent="0.25">
      <c r="A389" s="179" t="b">
        <f>IF(E389&lt;&gt;1,"",NOT(ISNA(VLOOKUP(P389,Mapping!$P:$P,1,FALSE))))</f>
        <v>0</v>
      </c>
      <c r="B389" s="180" t="str">
        <f t="shared" si="5"/>
        <v/>
      </c>
      <c r="E389" s="167">
        <v>1</v>
      </c>
      <c r="F389" s="170" t="s">
        <v>10788</v>
      </c>
      <c r="G389" s="169">
        <v>1107927</v>
      </c>
      <c r="H389" s="168" t="s">
        <v>1266</v>
      </c>
      <c r="I389" s="168" t="s">
        <v>4</v>
      </c>
      <c r="J389" s="169">
        <v>393921.27647510503</v>
      </c>
      <c r="K389" s="169">
        <v>220301.09294058639</v>
      </c>
      <c r="L389" s="168" t="s">
        <v>17</v>
      </c>
      <c r="M389" s="168" t="s">
        <v>21</v>
      </c>
      <c r="N389" s="168" t="s">
        <v>1226</v>
      </c>
      <c r="O389" s="168" t="s">
        <v>21</v>
      </c>
      <c r="P389" s="168" t="s">
        <v>253</v>
      </c>
      <c r="Q389" s="168" t="s">
        <v>1265</v>
      </c>
      <c r="R389" s="168" t="s">
        <v>21</v>
      </c>
      <c r="S389" s="168" t="s">
        <v>21</v>
      </c>
      <c r="T389" s="168" t="s">
        <v>21</v>
      </c>
      <c r="U389" s="168" t="s">
        <v>21</v>
      </c>
      <c r="V389" s="168" t="s">
        <v>1265</v>
      </c>
      <c r="W389" s="168" t="s">
        <v>21</v>
      </c>
      <c r="X389" s="168" t="s">
        <v>21</v>
      </c>
      <c r="Y389" s="168" t="s">
        <v>21</v>
      </c>
      <c r="Z389" s="168" t="s">
        <v>21</v>
      </c>
      <c r="AA389" s="168" t="s">
        <v>10789</v>
      </c>
      <c r="AB389" s="168" t="s">
        <v>10790</v>
      </c>
      <c r="AC389" s="168" t="s">
        <v>10791</v>
      </c>
      <c r="AD389" s="169">
        <v>557598.96653001034</v>
      </c>
      <c r="AE389" s="168" t="s">
        <v>814</v>
      </c>
      <c r="AF389" s="169">
        <v>-461476.04817363201</v>
      </c>
      <c r="AG389" s="169">
        <v>-515534.8267095047</v>
      </c>
      <c r="AH389" s="169">
        <v>-298644.77070033009</v>
      </c>
      <c r="AI389" s="168" t="s">
        <v>21</v>
      </c>
      <c r="AJ389"/>
    </row>
    <row r="390" spans="1:36" x14ac:dyDescent="0.25">
      <c r="A390" s="179" t="b">
        <f>IF(E390&lt;&gt;1,"",NOT(ISNA(VLOOKUP(P390,Mapping!$P:$P,1,FALSE))))</f>
        <v>0</v>
      </c>
      <c r="B390" s="180" t="str">
        <f t="shared" si="5"/>
        <v/>
      </c>
      <c r="E390" s="167">
        <v>1</v>
      </c>
      <c r="F390" s="170" t="s">
        <v>316</v>
      </c>
      <c r="G390" s="169">
        <v>304046.46000000002</v>
      </c>
      <c r="H390" s="168" t="s">
        <v>1266</v>
      </c>
      <c r="I390" s="168" t="s">
        <v>4</v>
      </c>
      <c r="J390" s="169">
        <v>207498.40991539619</v>
      </c>
      <c r="K390" s="169">
        <v>118774.76770964811</v>
      </c>
      <c r="L390" s="168" t="s">
        <v>17</v>
      </c>
      <c r="M390" s="168" t="s">
        <v>21</v>
      </c>
      <c r="N390" s="168" t="s">
        <v>1226</v>
      </c>
      <c r="O390" s="168" t="s">
        <v>21</v>
      </c>
      <c r="P390" s="168" t="s">
        <v>2465</v>
      </c>
      <c r="Q390" s="168" t="s">
        <v>2466</v>
      </c>
      <c r="R390" s="168" t="s">
        <v>21</v>
      </c>
      <c r="S390" s="168" t="s">
        <v>21</v>
      </c>
      <c r="T390" s="168" t="s">
        <v>21</v>
      </c>
      <c r="U390" s="168" t="s">
        <v>21</v>
      </c>
      <c r="V390" s="168" t="s">
        <v>2466</v>
      </c>
      <c r="W390" s="168" t="s">
        <v>21</v>
      </c>
      <c r="X390" s="168" t="s">
        <v>21</v>
      </c>
      <c r="Y390" s="168" t="s">
        <v>21</v>
      </c>
      <c r="Z390" s="168" t="s">
        <v>21</v>
      </c>
      <c r="AA390" s="168" t="s">
        <v>1372</v>
      </c>
      <c r="AB390" s="168" t="s">
        <v>889</v>
      </c>
      <c r="AC390" s="168" t="s">
        <v>10792</v>
      </c>
      <c r="AD390" s="169">
        <v>254110.10343179959</v>
      </c>
      <c r="AE390" s="168" t="s">
        <v>811</v>
      </c>
      <c r="AF390" s="169">
        <v>-141428.20684224329</v>
      </c>
      <c r="AG390" s="169">
        <v>-141477.31670745311</v>
      </c>
      <c r="AH390" s="169">
        <v>-240984.97200000001</v>
      </c>
      <c r="AI390" s="168" t="s">
        <v>21</v>
      </c>
      <c r="AJ390"/>
    </row>
    <row r="391" spans="1:36" x14ac:dyDescent="0.25">
      <c r="A391" s="179" t="b">
        <f>IF(E391&lt;&gt;1,"",NOT(ISNA(VLOOKUP(P391,Mapping!$P:$P,1,FALSE))))</f>
        <v>0</v>
      </c>
      <c r="B391" s="180" t="str">
        <f t="shared" si="5"/>
        <v/>
      </c>
      <c r="E391" s="167">
        <v>1</v>
      </c>
      <c r="F391" s="170" t="s">
        <v>316</v>
      </c>
      <c r="G391" s="169">
        <v>4008189</v>
      </c>
      <c r="H391" s="168" t="s">
        <v>1266</v>
      </c>
      <c r="I391" s="168" t="s">
        <v>4</v>
      </c>
      <c r="J391" s="169">
        <v>2735413.6737536099</v>
      </c>
      <c r="K391" s="169">
        <v>1565786.0887818469</v>
      </c>
      <c r="L391" s="168" t="s">
        <v>17</v>
      </c>
      <c r="M391" s="168" t="s">
        <v>21</v>
      </c>
      <c r="N391" s="168" t="s">
        <v>1226</v>
      </c>
      <c r="O391" s="168" t="s">
        <v>21</v>
      </c>
      <c r="P391" s="168" t="s">
        <v>311</v>
      </c>
      <c r="Q391" s="168" t="s">
        <v>1261</v>
      </c>
      <c r="R391" s="168" t="s">
        <v>21</v>
      </c>
      <c r="S391" s="168" t="s">
        <v>21</v>
      </c>
      <c r="T391" s="168" t="s">
        <v>21</v>
      </c>
      <c r="U391" s="168" t="s">
        <v>21</v>
      </c>
      <c r="V391" s="168" t="s">
        <v>1261</v>
      </c>
      <c r="W391" s="168" t="s">
        <v>21</v>
      </c>
      <c r="X391" s="168" t="s">
        <v>21</v>
      </c>
      <c r="Y391" s="168" t="s">
        <v>21</v>
      </c>
      <c r="Z391" s="168" t="s">
        <v>21</v>
      </c>
      <c r="AA391" s="168" t="s">
        <v>1372</v>
      </c>
      <c r="AB391" s="168" t="s">
        <v>889</v>
      </c>
      <c r="AC391" s="168" t="s">
        <v>10793</v>
      </c>
      <c r="AD391" s="169">
        <v>3349887.123711959</v>
      </c>
      <c r="AE391" s="168" t="s">
        <v>811</v>
      </c>
      <c r="AF391" s="169">
        <v>-1864422.243083521</v>
      </c>
      <c r="AG391" s="169">
        <v>-1865069.6494750499</v>
      </c>
      <c r="AH391" s="169">
        <v>-3176860.9111111099</v>
      </c>
      <c r="AI391" s="168" t="s">
        <v>21</v>
      </c>
      <c r="AJ391"/>
    </row>
    <row r="392" spans="1:36" x14ac:dyDescent="0.25">
      <c r="A392" s="179" t="b">
        <f>IF(E392&lt;&gt;1,"",NOT(ISNA(VLOOKUP(P392,Mapping!$P:$P,1,FALSE))))</f>
        <v>0</v>
      </c>
      <c r="B392" s="180" t="str">
        <f t="shared" si="5"/>
        <v/>
      </c>
      <c r="E392" s="167">
        <v>1</v>
      </c>
      <c r="F392" s="170" t="s">
        <v>316</v>
      </c>
      <c r="G392" s="169">
        <v>2094696.54</v>
      </c>
      <c r="H392" s="168" t="s">
        <v>1266</v>
      </c>
      <c r="I392" s="168" t="s">
        <v>4</v>
      </c>
      <c r="J392" s="169">
        <v>1429538.766230925</v>
      </c>
      <c r="K392" s="169">
        <v>818286.43872618699</v>
      </c>
      <c r="L392" s="168" t="s">
        <v>17</v>
      </c>
      <c r="M392" s="168" t="s">
        <v>21</v>
      </c>
      <c r="N392" s="168" t="s">
        <v>1226</v>
      </c>
      <c r="O392" s="168" t="s">
        <v>21</v>
      </c>
      <c r="P392" s="168" t="s">
        <v>322</v>
      </c>
      <c r="Q392" s="168" t="s">
        <v>1262</v>
      </c>
      <c r="R392" s="168" t="s">
        <v>21</v>
      </c>
      <c r="S392" s="168" t="s">
        <v>21</v>
      </c>
      <c r="T392" s="168" t="s">
        <v>21</v>
      </c>
      <c r="U392" s="168" t="s">
        <v>21</v>
      </c>
      <c r="V392" s="168" t="s">
        <v>1262</v>
      </c>
      <c r="W392" s="168" t="s">
        <v>21</v>
      </c>
      <c r="X392" s="168" t="s">
        <v>21</v>
      </c>
      <c r="Y392" s="168" t="s">
        <v>21</v>
      </c>
      <c r="Z392" s="168" t="s">
        <v>21</v>
      </c>
      <c r="AA392" s="168" t="s">
        <v>1372</v>
      </c>
      <c r="AB392" s="168" t="s">
        <v>889</v>
      </c>
      <c r="AC392" s="168" t="s">
        <v>10794</v>
      </c>
      <c r="AD392" s="169">
        <v>1750665.1925420661</v>
      </c>
      <c r="AE392" s="168" t="s">
        <v>811</v>
      </c>
      <c r="AF392" s="169">
        <v>-974354.9572353228</v>
      </c>
      <c r="AG392" s="169">
        <v>-974693.29455631948</v>
      </c>
      <c r="AH392" s="169">
        <v>-1660240.961333333</v>
      </c>
      <c r="AI392" s="168" t="s">
        <v>21</v>
      </c>
      <c r="AJ392"/>
    </row>
    <row r="393" spans="1:36" x14ac:dyDescent="0.25">
      <c r="A393" s="179" t="b">
        <f>IF(E393&lt;&gt;1,"",NOT(ISNA(VLOOKUP(P393,Mapping!$P:$P,1,FALSE))))</f>
        <v>0</v>
      </c>
      <c r="B393" s="180" t="str">
        <f t="shared" si="5"/>
        <v/>
      </c>
      <c r="E393" s="167">
        <v>1</v>
      </c>
      <c r="F393" s="170" t="s">
        <v>2607</v>
      </c>
      <c r="G393" s="169">
        <v>184108.68</v>
      </c>
      <c r="H393" s="168" t="s">
        <v>1266</v>
      </c>
      <c r="I393" s="168" t="s">
        <v>4</v>
      </c>
      <c r="J393" s="169">
        <v>89930.839581465189</v>
      </c>
      <c r="K393" s="169">
        <v>56406.812968559469</v>
      </c>
      <c r="L393" s="168" t="s">
        <v>17</v>
      </c>
      <c r="M393" s="168" t="s">
        <v>21</v>
      </c>
      <c r="N393" s="168" t="s">
        <v>1226</v>
      </c>
      <c r="O393" s="168" t="s">
        <v>21</v>
      </c>
      <c r="P393" s="168" t="s">
        <v>2465</v>
      </c>
      <c r="Q393" s="168" t="s">
        <v>2466</v>
      </c>
      <c r="R393" s="168" t="s">
        <v>21</v>
      </c>
      <c r="S393" s="168" t="s">
        <v>21</v>
      </c>
      <c r="T393" s="168" t="s">
        <v>21</v>
      </c>
      <c r="U393" s="168" t="s">
        <v>21</v>
      </c>
      <c r="V393" s="168" t="s">
        <v>2466</v>
      </c>
      <c r="W393" s="168" t="s">
        <v>21</v>
      </c>
      <c r="X393" s="168" t="s">
        <v>21</v>
      </c>
      <c r="Y393" s="168" t="s">
        <v>21</v>
      </c>
      <c r="Z393" s="168" t="s">
        <v>21</v>
      </c>
      <c r="AA393" s="168" t="s">
        <v>2608</v>
      </c>
      <c r="AB393" s="168" t="s">
        <v>2609</v>
      </c>
      <c r="AC393" s="168" t="s">
        <v>10795</v>
      </c>
      <c r="AD393" s="169">
        <v>151255.03690334671</v>
      </c>
      <c r="AE393" s="168" t="s">
        <v>813</v>
      </c>
      <c r="AF393" s="169">
        <v>-125354.94631578941</v>
      </c>
      <c r="AG393" s="169">
        <v>437078.7883636363</v>
      </c>
      <c r="AH393" s="169">
        <v>-124817.9960464037</v>
      </c>
      <c r="AI393" s="168" t="s">
        <v>21</v>
      </c>
      <c r="AJ393"/>
    </row>
    <row r="394" spans="1:36" x14ac:dyDescent="0.25">
      <c r="A394" s="179" t="b">
        <f>IF(E394&lt;&gt;1,"",NOT(ISNA(VLOOKUP(P394,Mapping!$P:$P,1,FALSE))))</f>
        <v>0</v>
      </c>
      <c r="B394" s="180" t="str">
        <f t="shared" si="5"/>
        <v/>
      </c>
      <c r="E394" s="167">
        <v>1</v>
      </c>
      <c r="F394" s="170" t="s">
        <v>1373</v>
      </c>
      <c r="G394" s="169">
        <v>760495.55999999994</v>
      </c>
      <c r="H394" s="168" t="s">
        <v>1266</v>
      </c>
      <c r="I394" s="168" t="s">
        <v>4</v>
      </c>
      <c r="J394" s="169">
        <v>137439.202108403</v>
      </c>
      <c r="K394" s="169">
        <v>46885.189959620693</v>
      </c>
      <c r="L394" s="168" t="s">
        <v>17</v>
      </c>
      <c r="M394" s="168" t="s">
        <v>21</v>
      </c>
      <c r="N394" s="168" t="s">
        <v>1226</v>
      </c>
      <c r="O394" s="168" t="s">
        <v>21</v>
      </c>
      <c r="P394" s="168" t="s">
        <v>2465</v>
      </c>
      <c r="Q394" s="168" t="s">
        <v>2466</v>
      </c>
      <c r="R394" s="168" t="s">
        <v>21</v>
      </c>
      <c r="S394" s="168" t="s">
        <v>21</v>
      </c>
      <c r="T394" s="168" t="s">
        <v>21</v>
      </c>
      <c r="U394" s="168" t="s">
        <v>21</v>
      </c>
      <c r="V394" s="168" t="s">
        <v>2466</v>
      </c>
      <c r="W394" s="168" t="s">
        <v>21</v>
      </c>
      <c r="X394" s="168" t="s">
        <v>21</v>
      </c>
      <c r="Y394" s="168" t="s">
        <v>21</v>
      </c>
      <c r="Z394" s="168" t="s">
        <v>21</v>
      </c>
      <c r="AA394" s="168" t="s">
        <v>1374</v>
      </c>
      <c r="AB394" s="168" t="s">
        <v>890</v>
      </c>
      <c r="AC394" s="168" t="s">
        <v>10796</v>
      </c>
      <c r="AD394" s="169">
        <v>178758.8134277678</v>
      </c>
      <c r="AE394" s="168" t="s">
        <v>817</v>
      </c>
      <c r="AF394" s="169">
        <v>244905.34983050829</v>
      </c>
      <c r="AG394" s="169">
        <v>787737.19199999992</v>
      </c>
      <c r="AH394" s="169">
        <v>-40171.393712107441</v>
      </c>
      <c r="AI394" s="168" t="s">
        <v>21</v>
      </c>
      <c r="AJ394"/>
    </row>
    <row r="395" spans="1:36" x14ac:dyDescent="0.25">
      <c r="A395" s="179" t="b">
        <f>IF(E395&lt;&gt;1,"",NOT(ISNA(VLOOKUP(P395,Mapping!$P:$P,1,FALSE))))</f>
        <v>0</v>
      </c>
      <c r="B395" s="180" t="str">
        <f t="shared" si="5"/>
        <v/>
      </c>
      <c r="E395" s="167">
        <v>1</v>
      </c>
      <c r="F395" s="170" t="s">
        <v>1373</v>
      </c>
      <c r="G395" s="169">
        <v>3060814.05</v>
      </c>
      <c r="H395" s="168" t="s">
        <v>1266</v>
      </c>
      <c r="I395" s="168" t="s">
        <v>4</v>
      </c>
      <c r="J395" s="169">
        <v>553160.1536689963</v>
      </c>
      <c r="K395" s="169">
        <v>188701.75674046791</v>
      </c>
      <c r="L395" s="168" t="s">
        <v>17</v>
      </c>
      <c r="M395" s="168" t="s">
        <v>21</v>
      </c>
      <c r="N395" s="168" t="s">
        <v>1226</v>
      </c>
      <c r="O395" s="168" t="s">
        <v>21</v>
      </c>
      <c r="P395" s="168" t="s">
        <v>322</v>
      </c>
      <c r="Q395" s="168" t="s">
        <v>1262</v>
      </c>
      <c r="R395" s="168" t="s">
        <v>21</v>
      </c>
      <c r="S395" s="168" t="s">
        <v>21</v>
      </c>
      <c r="T395" s="168" t="s">
        <v>21</v>
      </c>
      <c r="U395" s="168" t="s">
        <v>21</v>
      </c>
      <c r="V395" s="168" t="s">
        <v>1262</v>
      </c>
      <c r="W395" s="168" t="s">
        <v>21</v>
      </c>
      <c r="X395" s="168" t="s">
        <v>21</v>
      </c>
      <c r="Y395" s="168" t="s">
        <v>21</v>
      </c>
      <c r="Z395" s="168" t="s">
        <v>21</v>
      </c>
      <c r="AA395" s="168" t="s">
        <v>1374</v>
      </c>
      <c r="AB395" s="168" t="s">
        <v>890</v>
      </c>
      <c r="AC395" s="168" t="s">
        <v>10797</v>
      </c>
      <c r="AD395" s="169">
        <v>719461.77792417619</v>
      </c>
      <c r="AE395" s="168" t="s">
        <v>817</v>
      </c>
      <c r="AF395" s="169">
        <v>985685.88050847407</v>
      </c>
      <c r="AG395" s="169">
        <v>3170455.150298507</v>
      </c>
      <c r="AH395" s="169">
        <v>-161680.3210292249</v>
      </c>
      <c r="AI395" s="168" t="s">
        <v>21</v>
      </c>
      <c r="AJ395"/>
    </row>
    <row r="396" spans="1:36" x14ac:dyDescent="0.25">
      <c r="A396" s="179" t="b">
        <f>IF(E396&lt;&gt;1,"",NOT(ISNA(VLOOKUP(P396,Mapping!$P:$P,1,FALSE))))</f>
        <v>0</v>
      </c>
      <c r="B396" s="180" t="str">
        <f t="shared" si="5"/>
        <v/>
      </c>
      <c r="E396" s="167">
        <v>1</v>
      </c>
      <c r="F396" s="170" t="s">
        <v>1373</v>
      </c>
      <c r="G396" s="169">
        <v>9426223.7999999989</v>
      </c>
      <c r="H396" s="168" t="s">
        <v>1266</v>
      </c>
      <c r="I396" s="168" t="s">
        <v>4</v>
      </c>
      <c r="J396" s="169">
        <v>1703537.4643965589</v>
      </c>
      <c r="K396" s="169">
        <v>581134.61367861053</v>
      </c>
      <c r="L396" s="168" t="s">
        <v>17</v>
      </c>
      <c r="M396" s="168" t="s">
        <v>21</v>
      </c>
      <c r="N396" s="168" t="s">
        <v>1226</v>
      </c>
      <c r="O396" s="168" t="s">
        <v>21</v>
      </c>
      <c r="P396" s="168" t="s">
        <v>253</v>
      </c>
      <c r="Q396" s="168" t="s">
        <v>1265</v>
      </c>
      <c r="R396" s="168" t="s">
        <v>21</v>
      </c>
      <c r="S396" s="168" t="s">
        <v>21</v>
      </c>
      <c r="T396" s="168" t="s">
        <v>21</v>
      </c>
      <c r="U396" s="168" t="s">
        <v>21</v>
      </c>
      <c r="V396" s="168" t="s">
        <v>1265</v>
      </c>
      <c r="W396" s="168" t="s">
        <v>21</v>
      </c>
      <c r="X396" s="168" t="s">
        <v>21</v>
      </c>
      <c r="Y396" s="168" t="s">
        <v>21</v>
      </c>
      <c r="Z396" s="168" t="s">
        <v>21</v>
      </c>
      <c r="AA396" s="168" t="s">
        <v>1374</v>
      </c>
      <c r="AB396" s="168" t="s">
        <v>890</v>
      </c>
      <c r="AC396" s="168" t="s">
        <v>10798</v>
      </c>
      <c r="AD396" s="169">
        <v>2215687.5992709091</v>
      </c>
      <c r="AE396" s="168" t="s">
        <v>817</v>
      </c>
      <c r="AF396" s="169">
        <v>3035563.596610168</v>
      </c>
      <c r="AG396" s="169">
        <v>9763879.5779104475</v>
      </c>
      <c r="AH396" s="169">
        <v>-497918.15679796599</v>
      </c>
      <c r="AI396" s="168" t="s">
        <v>21</v>
      </c>
      <c r="AJ396"/>
    </row>
    <row r="397" spans="1:36" x14ac:dyDescent="0.25">
      <c r="A397" s="179" t="b">
        <f>IF(E397&lt;&gt;1,"",NOT(ISNA(VLOOKUP(P397,Mapping!$P:$P,1,FALSE))))</f>
        <v>0</v>
      </c>
      <c r="B397" s="180" t="str">
        <f t="shared" si="5"/>
        <v/>
      </c>
      <c r="E397" s="167">
        <v>1</v>
      </c>
      <c r="F397" s="170" t="s">
        <v>2610</v>
      </c>
      <c r="G397" s="169">
        <v>41751.75</v>
      </c>
      <c r="H397" s="168" t="s">
        <v>1266</v>
      </c>
      <c r="I397" s="168" t="s">
        <v>4</v>
      </c>
      <c r="J397" s="169">
        <v>19486.963198396279</v>
      </c>
      <c r="K397" s="169">
        <v>7842.5475573305384</v>
      </c>
      <c r="L397" s="168" t="s">
        <v>17</v>
      </c>
      <c r="M397" s="168" t="s">
        <v>21</v>
      </c>
      <c r="N397" s="168" t="s">
        <v>1226</v>
      </c>
      <c r="O397" s="168" t="s">
        <v>21</v>
      </c>
      <c r="P397" s="168" t="s">
        <v>2465</v>
      </c>
      <c r="Q397" s="168" t="s">
        <v>2466</v>
      </c>
      <c r="R397" s="168" t="s">
        <v>21</v>
      </c>
      <c r="S397" s="168" t="s">
        <v>21</v>
      </c>
      <c r="T397" s="168" t="s">
        <v>21</v>
      </c>
      <c r="U397" s="168" t="s">
        <v>21</v>
      </c>
      <c r="V397" s="168" t="s">
        <v>2466</v>
      </c>
      <c r="W397" s="168" t="s">
        <v>21</v>
      </c>
      <c r="X397" s="168" t="s">
        <v>21</v>
      </c>
      <c r="Y397" s="168" t="s">
        <v>21</v>
      </c>
      <c r="Z397" s="168" t="s">
        <v>21</v>
      </c>
      <c r="AA397" s="168" t="s">
        <v>2611</v>
      </c>
      <c r="AB397" s="168" t="s">
        <v>2612</v>
      </c>
      <c r="AC397" s="168" t="s">
        <v>10799</v>
      </c>
      <c r="AD397" s="169">
        <v>29580.01586911059</v>
      </c>
      <c r="AE397" s="168" t="s">
        <v>807</v>
      </c>
      <c r="AF397" s="169">
        <v>-549.3651315789466</v>
      </c>
      <c r="AG397" s="169">
        <v>-19427.707061086669</v>
      </c>
      <c r="AH397" s="169">
        <v>-27436.86428571428</v>
      </c>
      <c r="AI397" s="168" t="s">
        <v>21</v>
      </c>
      <c r="AJ397"/>
    </row>
    <row r="398" spans="1:36" x14ac:dyDescent="0.25">
      <c r="A398" s="179" t="b">
        <f>IF(E398&lt;&gt;1,"",NOT(ISNA(VLOOKUP(P398,Mapping!$P:$P,1,FALSE))))</f>
        <v>0</v>
      </c>
      <c r="B398" s="180" t="str">
        <f t="shared" si="5"/>
        <v/>
      </c>
      <c r="E398" s="167">
        <v>1</v>
      </c>
      <c r="F398" s="170" t="s">
        <v>934</v>
      </c>
      <c r="G398" s="169">
        <v>55310.04</v>
      </c>
      <c r="H398" s="168" t="s">
        <v>1266</v>
      </c>
      <c r="I398" s="168" t="s">
        <v>4</v>
      </c>
      <c r="J398" s="169">
        <v>21643.97112238624</v>
      </c>
      <c r="K398" s="169">
        <v>11362.17257364109</v>
      </c>
      <c r="L398" s="168" t="s">
        <v>17</v>
      </c>
      <c r="M398" s="168" t="s">
        <v>21</v>
      </c>
      <c r="N398" s="168" t="s">
        <v>1226</v>
      </c>
      <c r="O398" s="168" t="s">
        <v>21</v>
      </c>
      <c r="P398" s="168" t="s">
        <v>2465</v>
      </c>
      <c r="Q398" s="168" t="s">
        <v>2466</v>
      </c>
      <c r="R398" s="168" t="s">
        <v>21</v>
      </c>
      <c r="S398" s="168" t="s">
        <v>21</v>
      </c>
      <c r="T398" s="168" t="s">
        <v>21</v>
      </c>
      <c r="U398" s="168" t="s">
        <v>21</v>
      </c>
      <c r="V398" s="168" t="s">
        <v>2466</v>
      </c>
      <c r="W398" s="168" t="s">
        <v>21</v>
      </c>
      <c r="X398" s="168" t="s">
        <v>21</v>
      </c>
      <c r="Y398" s="168" t="s">
        <v>21</v>
      </c>
      <c r="Z398" s="168" t="s">
        <v>21</v>
      </c>
      <c r="AA398" s="168" t="s">
        <v>1375</v>
      </c>
      <c r="AB398" s="168" t="s">
        <v>941</v>
      </c>
      <c r="AC398" s="168" t="s">
        <v>10800</v>
      </c>
      <c r="AD398" s="169">
        <v>36376.764014397253</v>
      </c>
      <c r="AE398" s="168" t="s">
        <v>814</v>
      </c>
      <c r="AF398" s="169">
        <v>-33333.517440000003</v>
      </c>
      <c r="AG398" s="169">
        <v>32384.02842000001</v>
      </c>
      <c r="AH398" s="169">
        <v>-30237.83507972665</v>
      </c>
      <c r="AI398" s="168" t="s">
        <v>21</v>
      </c>
      <c r="AJ398"/>
    </row>
    <row r="399" spans="1:36" x14ac:dyDescent="0.25">
      <c r="A399" s="179" t="b">
        <f>IF(E399&lt;&gt;1,"",NOT(ISNA(VLOOKUP(P399,Mapping!$P:$P,1,FALSE))))</f>
        <v>0</v>
      </c>
      <c r="B399" s="180" t="str">
        <f t="shared" si="5"/>
        <v/>
      </c>
      <c r="E399" s="167">
        <v>1</v>
      </c>
      <c r="F399" s="170" t="s">
        <v>934</v>
      </c>
      <c r="G399" s="169">
        <v>1153832.76</v>
      </c>
      <c r="H399" s="168" t="s">
        <v>1266</v>
      </c>
      <c r="I399" s="168" t="s">
        <v>4</v>
      </c>
      <c r="J399" s="169">
        <v>451518.80088141729</v>
      </c>
      <c r="K399" s="169">
        <v>237028.3395246256</v>
      </c>
      <c r="L399" s="168" t="s">
        <v>17</v>
      </c>
      <c r="M399" s="168" t="s">
        <v>21</v>
      </c>
      <c r="N399" s="168" t="s">
        <v>1226</v>
      </c>
      <c r="O399" s="168" t="s">
        <v>21</v>
      </c>
      <c r="P399" s="168" t="s">
        <v>322</v>
      </c>
      <c r="Q399" s="168" t="s">
        <v>1262</v>
      </c>
      <c r="R399" s="168" t="s">
        <v>21</v>
      </c>
      <c r="S399" s="168" t="s">
        <v>21</v>
      </c>
      <c r="T399" s="168" t="s">
        <v>21</v>
      </c>
      <c r="U399" s="168" t="s">
        <v>21</v>
      </c>
      <c r="V399" s="168" t="s">
        <v>1262</v>
      </c>
      <c r="W399" s="168" t="s">
        <v>21</v>
      </c>
      <c r="X399" s="168" t="s">
        <v>21</v>
      </c>
      <c r="Y399" s="168" t="s">
        <v>21</v>
      </c>
      <c r="Z399" s="168" t="s">
        <v>21</v>
      </c>
      <c r="AA399" s="168" t="s">
        <v>1375</v>
      </c>
      <c r="AB399" s="168" t="s">
        <v>941</v>
      </c>
      <c r="AC399" s="168" t="s">
        <v>2802</v>
      </c>
      <c r="AD399" s="169">
        <v>758862.2612205816</v>
      </c>
      <c r="AE399" s="168" t="s">
        <v>814</v>
      </c>
      <c r="AF399" s="169">
        <v>-695376.54336000001</v>
      </c>
      <c r="AG399" s="169">
        <v>675569.08098000032</v>
      </c>
      <c r="AH399" s="169">
        <v>-630796.95307517087</v>
      </c>
      <c r="AI399" s="168" t="s">
        <v>21</v>
      </c>
      <c r="AJ399"/>
    </row>
    <row r="400" spans="1:36" x14ac:dyDescent="0.25">
      <c r="A400" s="179" t="b">
        <f>IF(E400&lt;&gt;1,"",NOT(ISNA(VLOOKUP(P400,Mapping!$P:$P,1,FALSE))))</f>
        <v>0</v>
      </c>
      <c r="B400" s="180" t="str">
        <f t="shared" si="5"/>
        <v/>
      </c>
      <c r="E400" s="167">
        <v>1</v>
      </c>
      <c r="F400" s="170" t="s">
        <v>337</v>
      </c>
      <c r="G400" s="169">
        <v>2012452</v>
      </c>
      <c r="H400" s="168" t="s">
        <v>1266</v>
      </c>
      <c r="I400" s="168" t="s">
        <v>4</v>
      </c>
      <c r="J400" s="169">
        <v>642132.44724828633</v>
      </c>
      <c r="K400" s="169">
        <v>483598.58776988852</v>
      </c>
      <c r="L400" s="168" t="s">
        <v>17</v>
      </c>
      <c r="M400" s="168" t="s">
        <v>21</v>
      </c>
      <c r="N400" s="168" t="s">
        <v>1226</v>
      </c>
      <c r="O400" s="168" t="s">
        <v>21</v>
      </c>
      <c r="P400" s="168" t="s">
        <v>2465</v>
      </c>
      <c r="Q400" s="168" t="s">
        <v>2466</v>
      </c>
      <c r="R400" s="168" t="s">
        <v>21</v>
      </c>
      <c r="S400" s="168" t="s">
        <v>21</v>
      </c>
      <c r="T400" s="168" t="s">
        <v>21</v>
      </c>
      <c r="U400" s="168" t="s">
        <v>21</v>
      </c>
      <c r="V400" s="168" t="s">
        <v>2466</v>
      </c>
      <c r="W400" s="168" t="s">
        <v>21</v>
      </c>
      <c r="X400" s="168" t="s">
        <v>21</v>
      </c>
      <c r="Y400" s="168" t="s">
        <v>21</v>
      </c>
      <c r="Z400" s="168" t="s">
        <v>21</v>
      </c>
      <c r="AA400" s="168" t="s">
        <v>1376</v>
      </c>
      <c r="AB400" s="168" t="s">
        <v>891</v>
      </c>
      <c r="AC400" s="168" t="s">
        <v>10801</v>
      </c>
      <c r="AD400" s="169">
        <v>900600.1244408167</v>
      </c>
      <c r="AE400" s="168" t="s">
        <v>809</v>
      </c>
      <c r="AF400" s="169">
        <v>-548375.06517393026</v>
      </c>
      <c r="AG400" s="169">
        <v>1646972.2114942521</v>
      </c>
      <c r="AH400" s="169">
        <v>-961733.93637098931</v>
      </c>
      <c r="AI400" s="168" t="s">
        <v>21</v>
      </c>
      <c r="AJ400"/>
    </row>
    <row r="401" spans="1:36" x14ac:dyDescent="0.25">
      <c r="A401" s="179" t="b">
        <f>IF(E401&lt;&gt;1,"",NOT(ISNA(VLOOKUP(P401,Mapping!$P:$P,1,FALSE))))</f>
        <v>0</v>
      </c>
      <c r="B401" s="180" t="str">
        <f t="shared" si="5"/>
        <v/>
      </c>
      <c r="E401" s="167">
        <v>1</v>
      </c>
      <c r="F401" s="170" t="s">
        <v>337</v>
      </c>
      <c r="G401" s="169">
        <v>5388396</v>
      </c>
      <c r="H401" s="168" t="s">
        <v>1266</v>
      </c>
      <c r="I401" s="168" t="s">
        <v>4</v>
      </c>
      <c r="J401" s="169">
        <v>1719327.422578464</v>
      </c>
      <c r="K401" s="169">
        <v>1294848.6204614651</v>
      </c>
      <c r="L401" s="168" t="s">
        <v>17</v>
      </c>
      <c r="M401" s="168" t="s">
        <v>21</v>
      </c>
      <c r="N401" s="168" t="s">
        <v>1226</v>
      </c>
      <c r="O401" s="168" t="s">
        <v>21</v>
      </c>
      <c r="P401" s="168" t="s">
        <v>322</v>
      </c>
      <c r="Q401" s="168" t="s">
        <v>1262</v>
      </c>
      <c r="R401" s="168" t="s">
        <v>21</v>
      </c>
      <c r="S401" s="168" t="s">
        <v>21</v>
      </c>
      <c r="T401" s="168" t="s">
        <v>21</v>
      </c>
      <c r="U401" s="168" t="s">
        <v>21</v>
      </c>
      <c r="V401" s="168" t="s">
        <v>1262</v>
      </c>
      <c r="W401" s="168" t="s">
        <v>21</v>
      </c>
      <c r="X401" s="168" t="s">
        <v>21</v>
      </c>
      <c r="Y401" s="168" t="s">
        <v>21</v>
      </c>
      <c r="Z401" s="168" t="s">
        <v>21</v>
      </c>
      <c r="AA401" s="168" t="s">
        <v>1376</v>
      </c>
      <c r="AB401" s="168" t="s">
        <v>891</v>
      </c>
      <c r="AC401" s="168" t="s">
        <v>10802</v>
      </c>
      <c r="AD401" s="169">
        <v>2411381.7910371972</v>
      </c>
      <c r="AE401" s="168" t="s">
        <v>809</v>
      </c>
      <c r="AF401" s="169">
        <v>-1468289.43382647</v>
      </c>
      <c r="AG401" s="169">
        <v>4409813.7379310317</v>
      </c>
      <c r="AH401" s="169">
        <v>-2575069.266648693</v>
      </c>
      <c r="AI401" s="168" t="s">
        <v>21</v>
      </c>
      <c r="AJ401"/>
    </row>
    <row r="402" spans="1:36" x14ac:dyDescent="0.25">
      <c r="A402" s="179" t="b">
        <f>IF(E402&lt;&gt;1,"",NOT(ISNA(VLOOKUP(P402,Mapping!$P:$P,1,FALSE))))</f>
        <v>1</v>
      </c>
      <c r="B402" s="180" t="str">
        <f t="shared" si="5"/>
        <v/>
      </c>
      <c r="E402" s="167">
        <v>1</v>
      </c>
      <c r="F402" s="170" t="s">
        <v>337</v>
      </c>
      <c r="G402" s="169">
        <v>16352034.4</v>
      </c>
      <c r="H402" s="168" t="s">
        <v>1266</v>
      </c>
      <c r="I402" s="168" t="s">
        <v>4</v>
      </c>
      <c r="J402" s="169">
        <v>5217601.1486287089</v>
      </c>
      <c r="K402" s="169">
        <v>3929445.642929438</v>
      </c>
      <c r="L402" s="168" t="s">
        <v>17</v>
      </c>
      <c r="M402" s="168" t="s">
        <v>21</v>
      </c>
      <c r="N402" s="168" t="s">
        <v>1226</v>
      </c>
      <c r="O402" s="168" t="s">
        <v>21</v>
      </c>
      <c r="P402" s="168" t="s">
        <v>174</v>
      </c>
      <c r="Q402" s="168" t="s">
        <v>202</v>
      </c>
      <c r="R402" s="168" t="s">
        <v>21</v>
      </c>
      <c r="S402" s="168" t="s">
        <v>21</v>
      </c>
      <c r="T402" s="168" t="s">
        <v>21</v>
      </c>
      <c r="U402" s="168" t="s">
        <v>21</v>
      </c>
      <c r="V402" s="168" t="s">
        <v>202</v>
      </c>
      <c r="W402" s="168" t="s">
        <v>21</v>
      </c>
      <c r="X402" s="168" t="s">
        <v>21</v>
      </c>
      <c r="Y402" s="168" t="s">
        <v>21</v>
      </c>
      <c r="Z402" s="168" t="s">
        <v>21</v>
      </c>
      <c r="AA402" s="168" t="s">
        <v>1376</v>
      </c>
      <c r="AB402" s="168" t="s">
        <v>891</v>
      </c>
      <c r="AC402" s="168" t="s">
        <v>12222</v>
      </c>
      <c r="AD402" s="169">
        <v>7317761.7232612427</v>
      </c>
      <c r="AE402" s="168" t="s">
        <v>809</v>
      </c>
      <c r="AF402" s="169">
        <v>-4455782.2645341847</v>
      </c>
      <c r="AG402" s="169">
        <v>13382354.589425281</v>
      </c>
      <c r="AH402" s="169">
        <v>-7814500.1277972497</v>
      </c>
      <c r="AI402" s="168" t="s">
        <v>21</v>
      </c>
      <c r="AJ402"/>
    </row>
    <row r="403" spans="1:36" x14ac:dyDescent="0.25">
      <c r="A403" s="179" t="b">
        <f>IF(E403&lt;&gt;1,"",NOT(ISNA(VLOOKUP(P403,Mapping!$P:$P,1,FALSE))))</f>
        <v>0</v>
      </c>
      <c r="B403" s="180" t="str">
        <f t="shared" si="5"/>
        <v/>
      </c>
      <c r="E403" s="167">
        <v>1</v>
      </c>
      <c r="F403" s="170" t="s">
        <v>2777</v>
      </c>
      <c r="G403" s="169">
        <v>128685</v>
      </c>
      <c r="H403" s="168" t="s">
        <v>1266</v>
      </c>
      <c r="I403" s="168" t="s">
        <v>4</v>
      </c>
      <c r="J403" s="169">
        <v>87832.094129500823</v>
      </c>
      <c r="K403" s="169">
        <v>25267.50966506925</v>
      </c>
      <c r="L403" s="168" t="s">
        <v>17</v>
      </c>
      <c r="M403" s="168" t="s">
        <v>21</v>
      </c>
      <c r="N403" s="168" t="s">
        <v>1226</v>
      </c>
      <c r="O403" s="168" t="s">
        <v>21</v>
      </c>
      <c r="P403" s="168" t="s">
        <v>2465</v>
      </c>
      <c r="Q403" s="168" t="s">
        <v>2466</v>
      </c>
      <c r="R403" s="168" t="s">
        <v>21</v>
      </c>
      <c r="S403" s="168" t="s">
        <v>21</v>
      </c>
      <c r="T403" s="168" t="s">
        <v>21</v>
      </c>
      <c r="U403" s="168" t="s">
        <v>21</v>
      </c>
      <c r="V403" s="168" t="s">
        <v>2466</v>
      </c>
      <c r="W403" s="168" t="s">
        <v>21</v>
      </c>
      <c r="X403" s="168" t="s">
        <v>21</v>
      </c>
      <c r="Y403" s="168" t="s">
        <v>21</v>
      </c>
      <c r="Z403" s="168" t="s">
        <v>21</v>
      </c>
      <c r="AA403" s="168" t="s">
        <v>2803</v>
      </c>
      <c r="AB403" s="168" t="s">
        <v>2804</v>
      </c>
      <c r="AC403" s="168" t="s">
        <v>5533</v>
      </c>
      <c r="AD403" s="169">
        <v>112818.8655029862</v>
      </c>
      <c r="AE403" s="168" t="s">
        <v>813</v>
      </c>
      <c r="AF403" s="169">
        <v>-81577.098214285739</v>
      </c>
      <c r="AG403" s="169">
        <v>204576.15384615379</v>
      </c>
      <c r="AH403" s="169">
        <v>-49743.781512605041</v>
      </c>
      <c r="AI403" s="168" t="s">
        <v>21</v>
      </c>
      <c r="AJ403"/>
    </row>
    <row r="404" spans="1:36" x14ac:dyDescent="0.25">
      <c r="A404" s="179" t="b">
        <f>IF(E404&lt;&gt;1,"",NOT(ISNA(VLOOKUP(P404,Mapping!$P:$P,1,FALSE))))</f>
        <v>0</v>
      </c>
      <c r="B404" s="180" t="str">
        <f t="shared" si="5"/>
        <v/>
      </c>
      <c r="E404" s="167">
        <v>1</v>
      </c>
      <c r="F404" s="170" t="s">
        <v>2613</v>
      </c>
      <c r="G404" s="169">
        <v>274083.7</v>
      </c>
      <c r="H404" s="168" t="s">
        <v>1266</v>
      </c>
      <c r="I404" s="168" t="s">
        <v>4</v>
      </c>
      <c r="J404" s="169">
        <v>166741.71606757291</v>
      </c>
      <c r="K404" s="169">
        <v>85768.474482168138</v>
      </c>
      <c r="L404" s="168" t="s">
        <v>17</v>
      </c>
      <c r="M404" s="168" t="s">
        <v>21</v>
      </c>
      <c r="N404" s="168" t="s">
        <v>1226</v>
      </c>
      <c r="O404" s="168" t="s">
        <v>21</v>
      </c>
      <c r="P404" s="168" t="s">
        <v>2465</v>
      </c>
      <c r="Q404" s="168" t="s">
        <v>2466</v>
      </c>
      <c r="R404" s="168" t="s">
        <v>21</v>
      </c>
      <c r="S404" s="168" t="s">
        <v>21</v>
      </c>
      <c r="T404" s="168" t="s">
        <v>21</v>
      </c>
      <c r="U404" s="168" t="s">
        <v>21</v>
      </c>
      <c r="V404" s="168" t="s">
        <v>2466</v>
      </c>
      <c r="W404" s="168" t="s">
        <v>21</v>
      </c>
      <c r="X404" s="168" t="s">
        <v>21</v>
      </c>
      <c r="Y404" s="168" t="s">
        <v>21</v>
      </c>
      <c r="Z404" s="168" t="s">
        <v>21</v>
      </c>
      <c r="AA404" s="168" t="s">
        <v>2614</v>
      </c>
      <c r="AB404" s="168" t="s">
        <v>2615</v>
      </c>
      <c r="AC404" s="168" t="s">
        <v>10803</v>
      </c>
      <c r="AD404" s="169">
        <v>187371.457432886</v>
      </c>
      <c r="AE404" s="168" t="s">
        <v>811</v>
      </c>
      <c r="AF404" s="169">
        <v>-127490.9308784169</v>
      </c>
      <c r="AG404" s="169">
        <v>-127535.2011309408</v>
      </c>
      <c r="AH404" s="169">
        <v>-118575.2177304965</v>
      </c>
      <c r="AI404" s="168" t="s">
        <v>21</v>
      </c>
      <c r="AJ404"/>
    </row>
    <row r="405" spans="1:36" x14ac:dyDescent="0.25">
      <c r="A405" s="179" t="b">
        <f>IF(E405&lt;&gt;1,"",NOT(ISNA(VLOOKUP(P405,Mapping!$P:$P,1,FALSE))))</f>
        <v>0</v>
      </c>
      <c r="B405" s="180" t="str">
        <f t="shared" ref="B405:B468" si="6">IF(AI405="","",VALUE(AI405))</f>
        <v/>
      </c>
      <c r="E405" s="167">
        <v>1</v>
      </c>
      <c r="F405" s="170" t="s">
        <v>287</v>
      </c>
      <c r="G405" s="169">
        <v>57304</v>
      </c>
      <c r="H405" s="168" t="s">
        <v>1266</v>
      </c>
      <c r="I405" s="168" t="s">
        <v>4</v>
      </c>
      <c r="J405" s="169">
        <v>27879.40588338059</v>
      </c>
      <c r="K405" s="169">
        <v>13513.90544328241</v>
      </c>
      <c r="L405" s="168" t="s">
        <v>17</v>
      </c>
      <c r="M405" s="168" t="s">
        <v>21</v>
      </c>
      <c r="N405" s="168" t="s">
        <v>1226</v>
      </c>
      <c r="O405" s="168" t="s">
        <v>21</v>
      </c>
      <c r="P405" s="168" t="s">
        <v>2465</v>
      </c>
      <c r="Q405" s="168" t="s">
        <v>2466</v>
      </c>
      <c r="R405" s="168" t="s">
        <v>21</v>
      </c>
      <c r="S405" s="168" t="s">
        <v>21</v>
      </c>
      <c r="T405" s="168" t="s">
        <v>21</v>
      </c>
      <c r="U405" s="168" t="s">
        <v>21</v>
      </c>
      <c r="V405" s="168" t="s">
        <v>2466</v>
      </c>
      <c r="W405" s="168" t="s">
        <v>21</v>
      </c>
      <c r="X405" s="168" t="s">
        <v>21</v>
      </c>
      <c r="Y405" s="168" t="s">
        <v>21</v>
      </c>
      <c r="Z405" s="168" t="s">
        <v>21</v>
      </c>
      <c r="AA405" s="168" t="s">
        <v>1377</v>
      </c>
      <c r="AB405" s="168" t="s">
        <v>892</v>
      </c>
      <c r="AC405" s="168" t="s">
        <v>6934</v>
      </c>
      <c r="AD405" s="169">
        <v>50356.923617110348</v>
      </c>
      <c r="AE405" s="168" t="s">
        <v>814</v>
      </c>
      <c r="AF405" s="169">
        <v>-23868.380736764972</v>
      </c>
      <c r="AG405" s="169">
        <v>-26664.399107307119</v>
      </c>
      <c r="AH405" s="169">
        <v>-36676.714285714283</v>
      </c>
      <c r="AI405" s="168" t="s">
        <v>21</v>
      </c>
      <c r="AJ405"/>
    </row>
    <row r="406" spans="1:36" x14ac:dyDescent="0.25">
      <c r="A406" s="179" t="b">
        <f>IF(E406&lt;&gt;1,"",NOT(ISNA(VLOOKUP(P406,Mapping!$P:$P,1,FALSE))))</f>
        <v>0</v>
      </c>
      <c r="B406" s="180" t="str">
        <f t="shared" si="6"/>
        <v/>
      </c>
      <c r="E406" s="167">
        <v>1</v>
      </c>
      <c r="F406" s="170" t="s">
        <v>287</v>
      </c>
      <c r="G406" s="169">
        <v>1118936</v>
      </c>
      <c r="H406" s="168" t="s">
        <v>1266</v>
      </c>
      <c r="I406" s="168" t="s">
        <v>4</v>
      </c>
      <c r="J406" s="169">
        <v>544382.08330179937</v>
      </c>
      <c r="K406" s="169">
        <v>263876.78523461951</v>
      </c>
      <c r="L406" s="168" t="s">
        <v>17</v>
      </c>
      <c r="M406" s="168" t="s">
        <v>21</v>
      </c>
      <c r="N406" s="168" t="s">
        <v>1226</v>
      </c>
      <c r="O406" s="168" t="s">
        <v>21</v>
      </c>
      <c r="P406" s="168" t="s">
        <v>311</v>
      </c>
      <c r="Q406" s="168" t="s">
        <v>1261</v>
      </c>
      <c r="R406" s="168" t="s">
        <v>21</v>
      </c>
      <c r="S406" s="168" t="s">
        <v>21</v>
      </c>
      <c r="T406" s="168" t="s">
        <v>21</v>
      </c>
      <c r="U406" s="168" t="s">
        <v>21</v>
      </c>
      <c r="V406" s="168" t="s">
        <v>1261</v>
      </c>
      <c r="W406" s="168" t="s">
        <v>21</v>
      </c>
      <c r="X406" s="168" t="s">
        <v>21</v>
      </c>
      <c r="Y406" s="168" t="s">
        <v>21</v>
      </c>
      <c r="Z406" s="168" t="s">
        <v>21</v>
      </c>
      <c r="AA406" s="168" t="s">
        <v>1377</v>
      </c>
      <c r="AB406" s="168" t="s">
        <v>892</v>
      </c>
      <c r="AC406" s="168" t="s">
        <v>10804</v>
      </c>
      <c r="AD406" s="169">
        <v>983285.19273410307</v>
      </c>
      <c r="AE406" s="168" t="s">
        <v>814</v>
      </c>
      <c r="AF406" s="169">
        <v>-466061.53964946349</v>
      </c>
      <c r="AG406" s="169">
        <v>-520657.47730583907</v>
      </c>
      <c r="AH406" s="169">
        <v>-716161.10526315786</v>
      </c>
      <c r="AI406" s="168" t="s">
        <v>21</v>
      </c>
      <c r="AJ406"/>
    </row>
    <row r="407" spans="1:36" x14ac:dyDescent="0.25">
      <c r="A407" s="179" t="b">
        <f>IF(E407&lt;&gt;1,"",NOT(ISNA(VLOOKUP(P407,Mapping!$P:$P,1,FALSE))))</f>
        <v>0</v>
      </c>
      <c r="B407" s="180" t="str">
        <f t="shared" si="6"/>
        <v/>
      </c>
      <c r="E407" s="167">
        <v>1</v>
      </c>
      <c r="F407" s="170" t="s">
        <v>287</v>
      </c>
      <c r="G407" s="169">
        <v>338998.4</v>
      </c>
      <c r="H407" s="168" t="s">
        <v>1266</v>
      </c>
      <c r="I407" s="168" t="s">
        <v>4</v>
      </c>
      <c r="J407" s="169">
        <v>164928.6958574726</v>
      </c>
      <c r="K407" s="169">
        <v>79945.419569733611</v>
      </c>
      <c r="L407" s="168" t="s">
        <v>17</v>
      </c>
      <c r="M407" s="168" t="s">
        <v>21</v>
      </c>
      <c r="N407" s="168" t="s">
        <v>1226</v>
      </c>
      <c r="O407" s="168" t="s">
        <v>21</v>
      </c>
      <c r="P407" s="168" t="s">
        <v>253</v>
      </c>
      <c r="Q407" s="168" t="s">
        <v>1265</v>
      </c>
      <c r="R407" s="168" t="s">
        <v>21</v>
      </c>
      <c r="S407" s="168" t="s">
        <v>21</v>
      </c>
      <c r="T407" s="168" t="s">
        <v>21</v>
      </c>
      <c r="U407" s="168" t="s">
        <v>21</v>
      </c>
      <c r="V407" s="168" t="s">
        <v>1265</v>
      </c>
      <c r="W407" s="168" t="s">
        <v>21</v>
      </c>
      <c r="X407" s="168" t="s">
        <v>21</v>
      </c>
      <c r="Y407" s="168" t="s">
        <v>21</v>
      </c>
      <c r="Z407" s="168" t="s">
        <v>21</v>
      </c>
      <c r="AA407" s="168" t="s">
        <v>1377</v>
      </c>
      <c r="AB407" s="168" t="s">
        <v>892</v>
      </c>
      <c r="AC407" s="168" t="s">
        <v>10805</v>
      </c>
      <c r="AD407" s="169">
        <v>297900.95866122108</v>
      </c>
      <c r="AE407" s="168" t="s">
        <v>814</v>
      </c>
      <c r="AF407" s="169">
        <v>-141200.31551644119</v>
      </c>
      <c r="AG407" s="169">
        <v>-157740.97156112219</v>
      </c>
      <c r="AH407" s="169">
        <v>-216971.72030075191</v>
      </c>
      <c r="AI407" s="168" t="s">
        <v>21</v>
      </c>
      <c r="AJ407"/>
    </row>
    <row r="408" spans="1:36" x14ac:dyDescent="0.25">
      <c r="A408" s="179" t="b">
        <f>IF(E408&lt;&gt;1,"",NOT(ISNA(VLOOKUP(P408,Mapping!$P:$P,1,FALSE))))</f>
        <v>0</v>
      </c>
      <c r="B408" s="180" t="str">
        <f t="shared" si="6"/>
        <v/>
      </c>
      <c r="E408" s="167">
        <v>1</v>
      </c>
      <c r="F408" s="170" t="s">
        <v>2616</v>
      </c>
      <c r="G408" s="169">
        <v>108809</v>
      </c>
      <c r="H408" s="168" t="s">
        <v>1266</v>
      </c>
      <c r="I408" s="168" t="s">
        <v>4</v>
      </c>
      <c r="J408" s="169">
        <v>32762.516846436662</v>
      </c>
      <c r="K408" s="169">
        <v>11712.183521410931</v>
      </c>
      <c r="L408" s="168" t="s">
        <v>17</v>
      </c>
      <c r="M408" s="168" t="s">
        <v>21</v>
      </c>
      <c r="N408" s="168" t="s">
        <v>1226</v>
      </c>
      <c r="O408" s="168" t="s">
        <v>21</v>
      </c>
      <c r="P408" s="168" t="s">
        <v>2465</v>
      </c>
      <c r="Q408" s="168" t="s">
        <v>2466</v>
      </c>
      <c r="R408" s="168" t="s">
        <v>21</v>
      </c>
      <c r="S408" s="168" t="s">
        <v>21</v>
      </c>
      <c r="T408" s="168" t="s">
        <v>21</v>
      </c>
      <c r="U408" s="168" t="s">
        <v>21</v>
      </c>
      <c r="V408" s="168" t="s">
        <v>2466</v>
      </c>
      <c r="W408" s="168" t="s">
        <v>21</v>
      </c>
      <c r="X408" s="168" t="s">
        <v>21</v>
      </c>
      <c r="Y408" s="168" t="s">
        <v>21</v>
      </c>
      <c r="Z408" s="168" t="s">
        <v>21</v>
      </c>
      <c r="AA408" s="168" t="s">
        <v>2617</v>
      </c>
      <c r="AB408" s="168" t="s">
        <v>2618</v>
      </c>
      <c r="AC408" s="168" t="s">
        <v>10806</v>
      </c>
      <c r="AD408" s="169">
        <v>42328.653359610573</v>
      </c>
      <c r="AE408" s="168" t="s">
        <v>817</v>
      </c>
      <c r="AF408" s="169">
        <v>-3263.6172765446968</v>
      </c>
      <c r="AG408" s="169">
        <v>99158.114782608696</v>
      </c>
      <c r="AH408" s="169">
        <v>-41772.001112759637</v>
      </c>
      <c r="AI408" s="168" t="s">
        <v>21</v>
      </c>
      <c r="AJ408"/>
    </row>
    <row r="409" spans="1:36" x14ac:dyDescent="0.25">
      <c r="A409" s="179" t="b">
        <f>IF(E409&lt;&gt;1,"",NOT(ISNA(VLOOKUP(P409,Mapping!$P:$P,1,FALSE))))</f>
        <v>0</v>
      </c>
      <c r="B409" s="180" t="str">
        <f t="shared" si="6"/>
        <v/>
      </c>
      <c r="E409" s="167">
        <v>1</v>
      </c>
      <c r="F409" s="170" t="s">
        <v>2616</v>
      </c>
      <c r="G409" s="169">
        <v>1414994</v>
      </c>
      <c r="H409" s="168" t="s">
        <v>1266</v>
      </c>
      <c r="I409" s="168" t="s">
        <v>4</v>
      </c>
      <c r="J409" s="169">
        <v>426056.34426018939</v>
      </c>
      <c r="K409" s="169">
        <v>152309.7299827711</v>
      </c>
      <c r="L409" s="168" t="s">
        <v>17</v>
      </c>
      <c r="M409" s="168" t="s">
        <v>21</v>
      </c>
      <c r="N409" s="168" t="s">
        <v>1226</v>
      </c>
      <c r="O409" s="168" t="s">
        <v>21</v>
      </c>
      <c r="P409" s="168" t="s">
        <v>322</v>
      </c>
      <c r="Q409" s="168" t="s">
        <v>1262</v>
      </c>
      <c r="R409" s="168" t="s">
        <v>21</v>
      </c>
      <c r="S409" s="168" t="s">
        <v>21</v>
      </c>
      <c r="T409" s="168" t="s">
        <v>21</v>
      </c>
      <c r="U409" s="168" t="s">
        <v>21</v>
      </c>
      <c r="V409" s="168" t="s">
        <v>1262</v>
      </c>
      <c r="W409" s="168" t="s">
        <v>21</v>
      </c>
      <c r="X409" s="168" t="s">
        <v>21</v>
      </c>
      <c r="Y409" s="168" t="s">
        <v>21</v>
      </c>
      <c r="Z409" s="168" t="s">
        <v>21</v>
      </c>
      <c r="AA409" s="168" t="s">
        <v>2617</v>
      </c>
      <c r="AB409" s="168" t="s">
        <v>2618</v>
      </c>
      <c r="AC409" s="168" t="s">
        <v>10807</v>
      </c>
      <c r="AD409" s="169">
        <v>550458.05523374479</v>
      </c>
      <c r="AE409" s="168" t="s">
        <v>817</v>
      </c>
      <c r="AF409" s="169">
        <v>-42441.331733653322</v>
      </c>
      <c r="AG409" s="169">
        <v>1289490.1843478261</v>
      </c>
      <c r="AH409" s="169">
        <v>-543219.13575667655</v>
      </c>
      <c r="AI409" s="168" t="s">
        <v>21</v>
      </c>
      <c r="AJ409"/>
    </row>
    <row r="410" spans="1:36" x14ac:dyDescent="0.25">
      <c r="A410" s="179" t="b">
        <f>IF(E410&lt;&gt;1,"",NOT(ISNA(VLOOKUP(P410,Mapping!$P:$P,1,FALSE))))</f>
        <v>0</v>
      </c>
      <c r="B410" s="180" t="str">
        <f t="shared" si="6"/>
        <v/>
      </c>
      <c r="E410" s="167">
        <v>1</v>
      </c>
      <c r="F410" s="170" t="s">
        <v>338</v>
      </c>
      <c r="G410" s="169">
        <v>227567.27</v>
      </c>
      <c r="H410" s="168" t="s">
        <v>1266</v>
      </c>
      <c r="I410" s="168" t="s">
        <v>4</v>
      </c>
      <c r="J410" s="169">
        <v>72722.989921936271</v>
      </c>
      <c r="K410" s="169">
        <v>32902.640181323222</v>
      </c>
      <c r="L410" s="168" t="s">
        <v>17</v>
      </c>
      <c r="M410" s="168" t="s">
        <v>21</v>
      </c>
      <c r="N410" s="168" t="s">
        <v>1226</v>
      </c>
      <c r="O410" s="168" t="s">
        <v>21</v>
      </c>
      <c r="P410" s="168" t="s">
        <v>2465</v>
      </c>
      <c r="Q410" s="168" t="s">
        <v>2466</v>
      </c>
      <c r="R410" s="168" t="s">
        <v>21</v>
      </c>
      <c r="S410" s="168" t="s">
        <v>21</v>
      </c>
      <c r="T410" s="168" t="s">
        <v>21</v>
      </c>
      <c r="U410" s="168" t="s">
        <v>21</v>
      </c>
      <c r="V410" s="168" t="s">
        <v>2466</v>
      </c>
      <c r="W410" s="168" t="s">
        <v>21</v>
      </c>
      <c r="X410" s="168" t="s">
        <v>21</v>
      </c>
      <c r="Y410" s="168" t="s">
        <v>21</v>
      </c>
      <c r="Z410" s="168" t="s">
        <v>21</v>
      </c>
      <c r="AA410" s="168" t="s">
        <v>1378</v>
      </c>
      <c r="AB410" s="168" t="s">
        <v>893</v>
      </c>
      <c r="AC410" s="168" t="s">
        <v>10808</v>
      </c>
      <c r="AD410" s="169">
        <v>120837.7007417756</v>
      </c>
      <c r="AE410" s="168" t="s">
        <v>818</v>
      </c>
      <c r="AF410" s="169">
        <v>-49041.628728682197</v>
      </c>
      <c r="AG410" s="169">
        <v>100801.6095302014</v>
      </c>
      <c r="AH410" s="169">
        <v>-83189.876786371984</v>
      </c>
      <c r="AI410" s="168" t="s">
        <v>21</v>
      </c>
      <c r="AJ410"/>
    </row>
    <row r="411" spans="1:36" x14ac:dyDescent="0.25">
      <c r="A411" s="179" t="b">
        <f>IF(E411&lt;&gt;1,"",NOT(ISNA(VLOOKUP(P411,Mapping!$P:$P,1,FALSE))))</f>
        <v>0</v>
      </c>
      <c r="B411" s="180" t="str">
        <f t="shared" si="6"/>
        <v/>
      </c>
      <c r="E411" s="167">
        <v>1</v>
      </c>
      <c r="F411" s="170" t="s">
        <v>2620</v>
      </c>
      <c r="G411" s="169">
        <v>46455</v>
      </c>
      <c r="H411" s="168" t="s">
        <v>1266</v>
      </c>
      <c r="I411" s="168" t="s">
        <v>4</v>
      </c>
      <c r="J411" s="169">
        <v>16976.938351918481</v>
      </c>
      <c r="K411" s="169">
        <v>12443.558218600579</v>
      </c>
      <c r="L411" s="168" t="s">
        <v>17</v>
      </c>
      <c r="M411" s="168" t="s">
        <v>21</v>
      </c>
      <c r="N411" s="168" t="s">
        <v>1226</v>
      </c>
      <c r="O411" s="168" t="s">
        <v>21</v>
      </c>
      <c r="P411" s="168" t="s">
        <v>2465</v>
      </c>
      <c r="Q411" s="168" t="s">
        <v>2466</v>
      </c>
      <c r="R411" s="168" t="s">
        <v>21</v>
      </c>
      <c r="S411" s="168" t="s">
        <v>21</v>
      </c>
      <c r="T411" s="168" t="s">
        <v>21</v>
      </c>
      <c r="U411" s="168" t="s">
        <v>21</v>
      </c>
      <c r="V411" s="168" t="s">
        <v>2466</v>
      </c>
      <c r="W411" s="168" t="s">
        <v>21</v>
      </c>
      <c r="X411" s="168" t="s">
        <v>21</v>
      </c>
      <c r="Y411" s="168" t="s">
        <v>21</v>
      </c>
      <c r="Z411" s="168" t="s">
        <v>21</v>
      </c>
      <c r="AA411" s="168" t="s">
        <v>2621</v>
      </c>
      <c r="AB411" s="168" t="s">
        <v>2622</v>
      </c>
      <c r="AC411" s="168" t="s">
        <v>2815</v>
      </c>
      <c r="AD411" s="169">
        <v>31256.439338640779</v>
      </c>
      <c r="AE411" s="168" t="s">
        <v>819</v>
      </c>
      <c r="AF411" s="169">
        <v>-20918.176320908289</v>
      </c>
      <c r="AG411" s="169">
        <v>-21616.198878436979</v>
      </c>
      <c r="AH411" s="169">
        <v>-22727.983870967739</v>
      </c>
      <c r="AI411" s="168" t="s">
        <v>21</v>
      </c>
      <c r="AJ411"/>
    </row>
    <row r="412" spans="1:36" x14ac:dyDescent="0.25">
      <c r="A412" s="179" t="b">
        <f>IF(E412&lt;&gt;1,"",NOT(ISNA(VLOOKUP(P412,Mapping!$P:$P,1,FALSE))))</f>
        <v>0</v>
      </c>
      <c r="B412" s="180" t="str">
        <f t="shared" si="6"/>
        <v/>
      </c>
      <c r="E412" s="167">
        <v>1</v>
      </c>
      <c r="F412" s="170" t="s">
        <v>2623</v>
      </c>
      <c r="G412" s="169">
        <v>52803.66</v>
      </c>
      <c r="H412" s="168" t="s">
        <v>1266</v>
      </c>
      <c r="I412" s="168" t="s">
        <v>4</v>
      </c>
      <c r="J412" s="169">
        <v>39012.107458029881</v>
      </c>
      <c r="K412" s="169">
        <v>7199.5323730182336</v>
      </c>
      <c r="L412" s="168" t="s">
        <v>17</v>
      </c>
      <c r="M412" s="168" t="s">
        <v>21</v>
      </c>
      <c r="N412" s="168" t="s">
        <v>1226</v>
      </c>
      <c r="O412" s="168" t="s">
        <v>21</v>
      </c>
      <c r="P412" s="168" t="s">
        <v>2465</v>
      </c>
      <c r="Q412" s="168" t="s">
        <v>2466</v>
      </c>
      <c r="R412" s="168" t="s">
        <v>21</v>
      </c>
      <c r="S412" s="168" t="s">
        <v>21</v>
      </c>
      <c r="T412" s="168" t="s">
        <v>21</v>
      </c>
      <c r="U412" s="168" t="s">
        <v>21</v>
      </c>
      <c r="V412" s="168" t="s">
        <v>2466</v>
      </c>
      <c r="W412" s="168" t="s">
        <v>21</v>
      </c>
      <c r="X412" s="168" t="s">
        <v>21</v>
      </c>
      <c r="Y412" s="168" t="s">
        <v>21</v>
      </c>
      <c r="Z412" s="168" t="s">
        <v>21</v>
      </c>
      <c r="AA412" s="168" t="s">
        <v>2624</v>
      </c>
      <c r="AB412" s="168" t="s">
        <v>2625</v>
      </c>
      <c r="AC412" s="168" t="s">
        <v>10809</v>
      </c>
      <c r="AD412" s="169">
        <v>52409.617598134791</v>
      </c>
      <c r="AE412" s="168" t="s">
        <v>813</v>
      </c>
      <c r="AF412" s="169">
        <v>-27322.824069767448</v>
      </c>
      <c r="AG412" s="169">
        <v>557169.65379310341</v>
      </c>
      <c r="AH412" s="169">
        <v>-8689.2098734177271</v>
      </c>
      <c r="AI412" s="168" t="s">
        <v>21</v>
      </c>
      <c r="AJ412"/>
    </row>
    <row r="413" spans="1:36" x14ac:dyDescent="0.25">
      <c r="A413" s="179" t="b">
        <f>IF(E413&lt;&gt;1,"",NOT(ISNA(VLOOKUP(P413,Mapping!$P:$P,1,FALSE))))</f>
        <v>0</v>
      </c>
      <c r="B413" s="180" t="str">
        <f t="shared" si="6"/>
        <v/>
      </c>
      <c r="E413" s="167">
        <v>1</v>
      </c>
      <c r="F413" s="170" t="s">
        <v>288</v>
      </c>
      <c r="G413" s="169">
        <v>1382565.03</v>
      </c>
      <c r="H413" s="168" t="s">
        <v>1266</v>
      </c>
      <c r="I413" s="168" t="s">
        <v>4</v>
      </c>
      <c r="J413" s="169">
        <v>493802.44885144272</v>
      </c>
      <c r="K413" s="169">
        <v>243020.9586546933</v>
      </c>
      <c r="L413" s="168" t="s">
        <v>17</v>
      </c>
      <c r="M413" s="168" t="s">
        <v>21</v>
      </c>
      <c r="N413" s="168" t="s">
        <v>1226</v>
      </c>
      <c r="O413" s="168" t="s">
        <v>21</v>
      </c>
      <c r="P413" s="168" t="s">
        <v>2465</v>
      </c>
      <c r="Q413" s="168" t="s">
        <v>2466</v>
      </c>
      <c r="R413" s="168" t="s">
        <v>21</v>
      </c>
      <c r="S413" s="168" t="s">
        <v>21</v>
      </c>
      <c r="T413" s="168" t="s">
        <v>21</v>
      </c>
      <c r="U413" s="168" t="s">
        <v>21</v>
      </c>
      <c r="V413" s="168" t="s">
        <v>2466</v>
      </c>
      <c r="W413" s="168" t="s">
        <v>21</v>
      </c>
      <c r="X413" s="168" t="s">
        <v>21</v>
      </c>
      <c r="Y413" s="168" t="s">
        <v>21</v>
      </c>
      <c r="Z413" s="168" t="s">
        <v>21</v>
      </c>
      <c r="AA413" s="168" t="s">
        <v>1379</v>
      </c>
      <c r="AB413" s="168" t="s">
        <v>894</v>
      </c>
      <c r="AC413" s="168" t="s">
        <v>10810</v>
      </c>
      <c r="AD413" s="169">
        <v>762320.48547019612</v>
      </c>
      <c r="AE413" s="168" t="s">
        <v>813</v>
      </c>
      <c r="AF413" s="169">
        <v>-420250.50567460281</v>
      </c>
      <c r="AG413" s="169">
        <v>-643327.96579167352</v>
      </c>
      <c r="AH413" s="169">
        <v>-453425.85884470708</v>
      </c>
      <c r="AI413" s="168" t="s">
        <v>21</v>
      </c>
      <c r="AJ413"/>
    </row>
    <row r="414" spans="1:36" x14ac:dyDescent="0.25">
      <c r="A414" s="179" t="b">
        <f>IF(E414&lt;&gt;1,"",NOT(ISNA(VLOOKUP(P414,Mapping!$P:$P,1,FALSE))))</f>
        <v>0</v>
      </c>
      <c r="B414" s="180" t="str">
        <f t="shared" si="6"/>
        <v/>
      </c>
      <c r="E414" s="167">
        <v>1</v>
      </c>
      <c r="F414" s="170" t="s">
        <v>288</v>
      </c>
      <c r="G414" s="169">
        <v>2023582.33</v>
      </c>
      <c r="H414" s="168" t="s">
        <v>1266</v>
      </c>
      <c r="I414" s="168" t="s">
        <v>4</v>
      </c>
      <c r="J414" s="169">
        <v>722750.74830043246</v>
      </c>
      <c r="K414" s="169">
        <v>355696.04834667238</v>
      </c>
      <c r="L414" s="168" t="s">
        <v>17</v>
      </c>
      <c r="M414" s="168" t="s">
        <v>21</v>
      </c>
      <c r="N414" s="168" t="s">
        <v>1226</v>
      </c>
      <c r="O414" s="168" t="s">
        <v>21</v>
      </c>
      <c r="P414" s="168" t="s">
        <v>322</v>
      </c>
      <c r="Q414" s="168" t="s">
        <v>1262</v>
      </c>
      <c r="R414" s="168" t="s">
        <v>21</v>
      </c>
      <c r="S414" s="168" t="s">
        <v>21</v>
      </c>
      <c r="T414" s="168" t="s">
        <v>21</v>
      </c>
      <c r="U414" s="168" t="s">
        <v>21</v>
      </c>
      <c r="V414" s="168" t="s">
        <v>1262</v>
      </c>
      <c r="W414" s="168" t="s">
        <v>21</v>
      </c>
      <c r="X414" s="168" t="s">
        <v>21</v>
      </c>
      <c r="Y414" s="168" t="s">
        <v>21</v>
      </c>
      <c r="Z414" s="168" t="s">
        <v>21</v>
      </c>
      <c r="AA414" s="168" t="s">
        <v>1379</v>
      </c>
      <c r="AB414" s="168" t="s">
        <v>894</v>
      </c>
      <c r="AC414" s="168" t="s">
        <v>10811</v>
      </c>
      <c r="AD414" s="169">
        <v>1115765.4292720761</v>
      </c>
      <c r="AE414" s="168" t="s">
        <v>813</v>
      </c>
      <c r="AF414" s="169">
        <v>-615096.92419798207</v>
      </c>
      <c r="AG414" s="169">
        <v>-941602.80039115017</v>
      </c>
      <c r="AH414" s="169">
        <v>-663653.81447787909</v>
      </c>
      <c r="AI414" s="168" t="s">
        <v>21</v>
      </c>
      <c r="AJ414"/>
    </row>
    <row r="415" spans="1:36" x14ac:dyDescent="0.25">
      <c r="A415" s="179" t="b">
        <f>IF(E415&lt;&gt;1,"",NOT(ISNA(VLOOKUP(P415,Mapping!$P:$P,1,FALSE))))</f>
        <v>0</v>
      </c>
      <c r="B415" s="180" t="str">
        <f t="shared" si="6"/>
        <v/>
      </c>
      <c r="E415" s="167">
        <v>1</v>
      </c>
      <c r="F415" s="170" t="s">
        <v>288</v>
      </c>
      <c r="G415" s="169">
        <v>5585094.8999999994</v>
      </c>
      <c r="H415" s="168" t="s">
        <v>1266</v>
      </c>
      <c r="I415" s="168" t="s">
        <v>4</v>
      </c>
      <c r="J415" s="169">
        <v>1994794.804471297</v>
      </c>
      <c r="K415" s="169">
        <v>981722.44149372191</v>
      </c>
      <c r="L415" s="168" t="s">
        <v>17</v>
      </c>
      <c r="M415" s="168" t="s">
        <v>21</v>
      </c>
      <c r="N415" s="168" t="s">
        <v>1226</v>
      </c>
      <c r="O415" s="168" t="s">
        <v>21</v>
      </c>
      <c r="P415" s="168" t="s">
        <v>253</v>
      </c>
      <c r="Q415" s="168" t="s">
        <v>1265</v>
      </c>
      <c r="R415" s="168" t="s">
        <v>21</v>
      </c>
      <c r="S415" s="168" t="s">
        <v>21</v>
      </c>
      <c r="T415" s="168" t="s">
        <v>21</v>
      </c>
      <c r="U415" s="168" t="s">
        <v>21</v>
      </c>
      <c r="V415" s="168" t="s">
        <v>1265</v>
      </c>
      <c r="W415" s="168" t="s">
        <v>21</v>
      </c>
      <c r="X415" s="168" t="s">
        <v>21</v>
      </c>
      <c r="Y415" s="168" t="s">
        <v>21</v>
      </c>
      <c r="Z415" s="168" t="s">
        <v>21</v>
      </c>
      <c r="AA415" s="168" t="s">
        <v>1379</v>
      </c>
      <c r="AB415" s="168" t="s">
        <v>894</v>
      </c>
      <c r="AC415" s="168" t="s">
        <v>10812</v>
      </c>
      <c r="AD415" s="169">
        <v>3079516.813444301</v>
      </c>
      <c r="AE415" s="168" t="s">
        <v>813</v>
      </c>
      <c r="AF415" s="169">
        <v>-1697669.8419499621</v>
      </c>
      <c r="AG415" s="169">
        <v>-2598827.2976718131</v>
      </c>
      <c r="AH415" s="169">
        <v>-1831687.043148844</v>
      </c>
      <c r="AI415" s="168" t="s">
        <v>21</v>
      </c>
      <c r="AJ415"/>
    </row>
    <row r="416" spans="1:36" x14ac:dyDescent="0.25">
      <c r="A416" s="179" t="b">
        <f>IF(E416&lt;&gt;1,"",NOT(ISNA(VLOOKUP(P416,Mapping!$P:$P,1,FALSE))))</f>
        <v>0</v>
      </c>
      <c r="B416" s="180" t="str">
        <f t="shared" si="6"/>
        <v/>
      </c>
      <c r="E416" s="167">
        <v>1</v>
      </c>
      <c r="F416" s="170" t="s">
        <v>1182</v>
      </c>
      <c r="G416" s="169">
        <v>135926.54999999999</v>
      </c>
      <c r="H416" s="168" t="s">
        <v>1266</v>
      </c>
      <c r="I416" s="168" t="s">
        <v>4</v>
      </c>
      <c r="J416" s="169">
        <v>76615.938588811026</v>
      </c>
      <c r="K416" s="169">
        <v>37104.557487959231</v>
      </c>
      <c r="L416" s="168" t="s">
        <v>17</v>
      </c>
      <c r="M416" s="168" t="s">
        <v>21</v>
      </c>
      <c r="N416" s="168" t="s">
        <v>1226</v>
      </c>
      <c r="O416" s="168" t="s">
        <v>21</v>
      </c>
      <c r="P416" s="168" t="s">
        <v>2465</v>
      </c>
      <c r="Q416" s="168" t="s">
        <v>2466</v>
      </c>
      <c r="R416" s="168" t="s">
        <v>21</v>
      </c>
      <c r="S416" s="168" t="s">
        <v>21</v>
      </c>
      <c r="T416" s="168" t="s">
        <v>21</v>
      </c>
      <c r="U416" s="168" t="s">
        <v>21</v>
      </c>
      <c r="V416" s="168" t="s">
        <v>2466</v>
      </c>
      <c r="W416" s="168" t="s">
        <v>21</v>
      </c>
      <c r="X416" s="168" t="s">
        <v>21</v>
      </c>
      <c r="Y416" s="168" t="s">
        <v>21</v>
      </c>
      <c r="Z416" s="168" t="s">
        <v>21</v>
      </c>
      <c r="AA416" s="168" t="s">
        <v>1380</v>
      </c>
      <c r="AB416" s="168" t="s">
        <v>895</v>
      </c>
      <c r="AC416" s="168" t="s">
        <v>10813</v>
      </c>
      <c r="AD416" s="169">
        <v>117698.5137374472</v>
      </c>
      <c r="AE416" s="168" t="s">
        <v>809</v>
      </c>
      <c r="AF416" s="169">
        <v>-63398.638630807691</v>
      </c>
      <c r="AG416" s="169">
        <v>-63248.634972765198</v>
      </c>
      <c r="AH416" s="169">
        <v>-52630.43630275513</v>
      </c>
      <c r="AI416" s="168" t="s">
        <v>21</v>
      </c>
      <c r="AJ416"/>
    </row>
    <row r="417" spans="1:36" x14ac:dyDescent="0.25">
      <c r="A417" s="179" t="b">
        <f>IF(E417&lt;&gt;1,"",NOT(ISNA(VLOOKUP(P417,Mapping!$P:$P,1,FALSE))))</f>
        <v>0</v>
      </c>
      <c r="B417" s="180" t="str">
        <f t="shared" si="6"/>
        <v/>
      </c>
      <c r="E417" s="167">
        <v>1</v>
      </c>
      <c r="F417" s="170" t="s">
        <v>1188</v>
      </c>
      <c r="G417" s="169">
        <v>92970.5</v>
      </c>
      <c r="H417" s="168" t="s">
        <v>1266</v>
      </c>
      <c r="I417" s="168" t="s">
        <v>4</v>
      </c>
      <c r="J417" s="169">
        <v>68213.433821022496</v>
      </c>
      <c r="K417" s="169">
        <v>41666.128160872388</v>
      </c>
      <c r="L417" s="168" t="s">
        <v>17</v>
      </c>
      <c r="M417" s="168" t="s">
        <v>21</v>
      </c>
      <c r="N417" s="168" t="s">
        <v>1226</v>
      </c>
      <c r="O417" s="168" t="s">
        <v>21</v>
      </c>
      <c r="P417" s="168" t="s">
        <v>2465</v>
      </c>
      <c r="Q417" s="168" t="s">
        <v>2466</v>
      </c>
      <c r="R417" s="168" t="s">
        <v>21</v>
      </c>
      <c r="S417" s="168" t="s">
        <v>21</v>
      </c>
      <c r="T417" s="168" t="s">
        <v>21</v>
      </c>
      <c r="U417" s="168" t="s">
        <v>21</v>
      </c>
      <c r="V417" s="168" t="s">
        <v>2466</v>
      </c>
      <c r="W417" s="168" t="s">
        <v>21</v>
      </c>
      <c r="X417" s="168" t="s">
        <v>21</v>
      </c>
      <c r="Y417" s="168" t="s">
        <v>21</v>
      </c>
      <c r="Z417" s="168" t="s">
        <v>21</v>
      </c>
      <c r="AA417" s="168" t="s">
        <v>2626</v>
      </c>
      <c r="AB417" s="168" t="s">
        <v>1189</v>
      </c>
      <c r="AC417" s="168" t="s">
        <v>7212</v>
      </c>
      <c r="AD417" s="169">
        <v>88249.128065309982</v>
      </c>
      <c r="AE417" s="168" t="s">
        <v>811</v>
      </c>
      <c r="AF417" s="169">
        <v>-59873.002</v>
      </c>
      <c r="AG417" s="169">
        <v>-43260.54930207134</v>
      </c>
      <c r="AH417" s="169">
        <v>-78336.25462962962</v>
      </c>
      <c r="AI417" s="168" t="s">
        <v>21</v>
      </c>
      <c r="AJ417"/>
    </row>
    <row r="418" spans="1:36" x14ac:dyDescent="0.25">
      <c r="A418" s="179" t="b">
        <f>IF(E418&lt;&gt;1,"",NOT(ISNA(VLOOKUP(P418,Mapping!$P:$P,1,FALSE))))</f>
        <v>0</v>
      </c>
      <c r="B418" s="180" t="str">
        <f t="shared" si="6"/>
        <v/>
      </c>
      <c r="E418" s="167">
        <v>1</v>
      </c>
      <c r="F418" s="170" t="s">
        <v>317</v>
      </c>
      <c r="G418" s="169">
        <v>128020.76</v>
      </c>
      <c r="H418" s="168" t="s">
        <v>1266</v>
      </c>
      <c r="I418" s="168" t="s">
        <v>4</v>
      </c>
      <c r="J418" s="169">
        <v>81831.321684041017</v>
      </c>
      <c r="K418" s="169">
        <v>16843.011876000299</v>
      </c>
      <c r="L418" s="168" t="s">
        <v>17</v>
      </c>
      <c r="M418" s="168" t="s">
        <v>21</v>
      </c>
      <c r="N418" s="168" t="s">
        <v>1226</v>
      </c>
      <c r="O418" s="168" t="s">
        <v>21</v>
      </c>
      <c r="P418" s="168" t="s">
        <v>2465</v>
      </c>
      <c r="Q418" s="168" t="s">
        <v>2466</v>
      </c>
      <c r="R418" s="168" t="s">
        <v>21</v>
      </c>
      <c r="S418" s="168" t="s">
        <v>21</v>
      </c>
      <c r="T418" s="168" t="s">
        <v>21</v>
      </c>
      <c r="U418" s="168" t="s">
        <v>21</v>
      </c>
      <c r="V418" s="168" t="s">
        <v>2466</v>
      </c>
      <c r="W418" s="168" t="s">
        <v>21</v>
      </c>
      <c r="X418" s="168" t="s">
        <v>21</v>
      </c>
      <c r="Y418" s="168" t="s">
        <v>21</v>
      </c>
      <c r="Z418" s="168" t="s">
        <v>21</v>
      </c>
      <c r="AA418" s="168" t="s">
        <v>1381</v>
      </c>
      <c r="AB418" s="168" t="s">
        <v>896</v>
      </c>
      <c r="AC418" s="168" t="s">
        <v>10814</v>
      </c>
      <c r="AD418" s="169">
        <v>101264.2692378607</v>
      </c>
      <c r="AE418" s="168" t="s">
        <v>813</v>
      </c>
      <c r="AF418" s="169">
        <v>-17725.95138461539</v>
      </c>
      <c r="AG418" s="169">
        <v>-59569.953906547191</v>
      </c>
      <c r="AH418" s="169">
        <v>-67299.450909090927</v>
      </c>
      <c r="AI418" s="168" t="s">
        <v>21</v>
      </c>
      <c r="AJ418"/>
    </row>
    <row r="419" spans="1:36" x14ac:dyDescent="0.25">
      <c r="A419" s="179" t="b">
        <f>IF(E419&lt;&gt;1,"",NOT(ISNA(VLOOKUP(P419,Mapping!$P:$P,1,FALSE))))</f>
        <v>0</v>
      </c>
      <c r="B419" s="180" t="str">
        <f t="shared" si="6"/>
        <v/>
      </c>
      <c r="E419" s="167">
        <v>1</v>
      </c>
      <c r="F419" s="170" t="s">
        <v>317</v>
      </c>
      <c r="G419" s="169">
        <v>497522.96</v>
      </c>
      <c r="H419" s="168" t="s">
        <v>1266</v>
      </c>
      <c r="I419" s="168" t="s">
        <v>4</v>
      </c>
      <c r="J419" s="169">
        <v>318018.43220549769</v>
      </c>
      <c r="K419" s="169">
        <v>65456.455061372813</v>
      </c>
      <c r="L419" s="168" t="s">
        <v>17</v>
      </c>
      <c r="M419" s="168" t="s">
        <v>21</v>
      </c>
      <c r="N419" s="168" t="s">
        <v>1226</v>
      </c>
      <c r="O419" s="168" t="s">
        <v>21</v>
      </c>
      <c r="P419" s="168" t="s">
        <v>322</v>
      </c>
      <c r="Q419" s="168" t="s">
        <v>1262</v>
      </c>
      <c r="R419" s="168" t="s">
        <v>21</v>
      </c>
      <c r="S419" s="168" t="s">
        <v>21</v>
      </c>
      <c r="T419" s="168" t="s">
        <v>21</v>
      </c>
      <c r="U419" s="168" t="s">
        <v>21</v>
      </c>
      <c r="V419" s="168" t="s">
        <v>1262</v>
      </c>
      <c r="W419" s="168" t="s">
        <v>21</v>
      </c>
      <c r="X419" s="168" t="s">
        <v>21</v>
      </c>
      <c r="Y419" s="168" t="s">
        <v>21</v>
      </c>
      <c r="Z419" s="168" t="s">
        <v>21</v>
      </c>
      <c r="AA419" s="168" t="s">
        <v>1381</v>
      </c>
      <c r="AB419" s="168" t="s">
        <v>896</v>
      </c>
      <c r="AC419" s="168" t="s">
        <v>12484</v>
      </c>
      <c r="AD419" s="169">
        <v>393540.07094987849</v>
      </c>
      <c r="AE419" s="168" t="s">
        <v>813</v>
      </c>
      <c r="AF419" s="169">
        <v>-68887.794461538433</v>
      </c>
      <c r="AG419" s="169">
        <v>-231504.79496176189</v>
      </c>
      <c r="AH419" s="169">
        <v>-261543.69043478259</v>
      </c>
      <c r="AI419" s="168" t="s">
        <v>21</v>
      </c>
      <c r="AJ419"/>
    </row>
    <row r="420" spans="1:36" x14ac:dyDescent="0.25">
      <c r="A420" s="179" t="b">
        <f>IF(E420&lt;&gt;1,"",NOT(ISNA(VLOOKUP(P420,Mapping!$P:$P,1,FALSE))))</f>
        <v>0</v>
      </c>
      <c r="B420" s="180" t="str">
        <f t="shared" si="6"/>
        <v/>
      </c>
      <c r="E420" s="167">
        <v>1</v>
      </c>
      <c r="F420" s="170" t="s">
        <v>1198</v>
      </c>
      <c r="G420" s="169">
        <v>304415.01</v>
      </c>
      <c r="H420" s="168" t="s">
        <v>1266</v>
      </c>
      <c r="I420" s="168" t="s">
        <v>4</v>
      </c>
      <c r="J420" s="169">
        <v>112329.2249930015</v>
      </c>
      <c r="K420" s="169">
        <v>88379.015233256898</v>
      </c>
      <c r="L420" s="168" t="s">
        <v>17</v>
      </c>
      <c r="M420" s="168" t="s">
        <v>21</v>
      </c>
      <c r="N420" s="168" t="s">
        <v>1226</v>
      </c>
      <c r="O420" s="168" t="s">
        <v>21</v>
      </c>
      <c r="P420" s="168" t="s">
        <v>2465</v>
      </c>
      <c r="Q420" s="168" t="s">
        <v>2466</v>
      </c>
      <c r="R420" s="168" t="s">
        <v>21</v>
      </c>
      <c r="S420" s="168" t="s">
        <v>21</v>
      </c>
      <c r="T420" s="168" t="s">
        <v>21</v>
      </c>
      <c r="U420" s="168" t="s">
        <v>21</v>
      </c>
      <c r="V420" s="168" t="s">
        <v>2466</v>
      </c>
      <c r="W420" s="168" t="s">
        <v>21</v>
      </c>
      <c r="X420" s="168" t="s">
        <v>21</v>
      </c>
      <c r="Y420" s="168" t="s">
        <v>21</v>
      </c>
      <c r="Z420" s="168" t="s">
        <v>21</v>
      </c>
      <c r="AA420" s="168" t="s">
        <v>2627</v>
      </c>
      <c r="AB420" s="168" t="s">
        <v>1201</v>
      </c>
      <c r="AC420" s="168" t="s">
        <v>8218</v>
      </c>
      <c r="AD420" s="169">
        <v>200997.15030617241</v>
      </c>
      <c r="AE420" s="168" t="s">
        <v>809</v>
      </c>
      <c r="AF420" s="169">
        <v>-148528.93482662001</v>
      </c>
      <c r="AG420" s="169">
        <v>-113048.1818277066</v>
      </c>
      <c r="AH420" s="169">
        <v>-153132.39273442159</v>
      </c>
      <c r="AI420" s="168" t="s">
        <v>21</v>
      </c>
      <c r="AJ420"/>
    </row>
    <row r="421" spans="1:36" x14ac:dyDescent="0.25">
      <c r="A421" s="179" t="b">
        <f>IF(E421&lt;&gt;1,"",NOT(ISNA(VLOOKUP(P421,Mapping!$P:$P,1,FALSE))))</f>
        <v>0</v>
      </c>
      <c r="B421" s="180" t="str">
        <f t="shared" si="6"/>
        <v/>
      </c>
      <c r="E421" s="167">
        <v>1</v>
      </c>
      <c r="F421" s="170" t="s">
        <v>289</v>
      </c>
      <c r="G421" s="169">
        <v>464984.55</v>
      </c>
      <c r="H421" s="168" t="s">
        <v>1266</v>
      </c>
      <c r="I421" s="168" t="s">
        <v>4</v>
      </c>
      <c r="J421" s="169">
        <v>132154.65653175861</v>
      </c>
      <c r="K421" s="169">
        <v>75706.899688575984</v>
      </c>
      <c r="L421" s="168" t="s">
        <v>17</v>
      </c>
      <c r="M421" s="168" t="s">
        <v>21</v>
      </c>
      <c r="N421" s="168" t="s">
        <v>1226</v>
      </c>
      <c r="O421" s="168" t="s">
        <v>21</v>
      </c>
      <c r="P421" s="168" t="s">
        <v>2465</v>
      </c>
      <c r="Q421" s="168" t="s">
        <v>2466</v>
      </c>
      <c r="R421" s="168" t="s">
        <v>21</v>
      </c>
      <c r="S421" s="168" t="s">
        <v>21</v>
      </c>
      <c r="T421" s="168" t="s">
        <v>21</v>
      </c>
      <c r="U421" s="168" t="s">
        <v>21</v>
      </c>
      <c r="V421" s="168" t="s">
        <v>2466</v>
      </c>
      <c r="W421" s="168" t="s">
        <v>21</v>
      </c>
      <c r="X421" s="168" t="s">
        <v>21</v>
      </c>
      <c r="Y421" s="168" t="s">
        <v>21</v>
      </c>
      <c r="Z421" s="168" t="s">
        <v>21</v>
      </c>
      <c r="AA421" s="168" t="s">
        <v>1382</v>
      </c>
      <c r="AB421" s="168" t="s">
        <v>897</v>
      </c>
      <c r="AC421" s="168" t="s">
        <v>10815</v>
      </c>
      <c r="AD421" s="169">
        <v>223333.58895695111</v>
      </c>
      <c r="AE421" s="168" t="s">
        <v>816</v>
      </c>
      <c r="AF421" s="169">
        <v>17860.333708609342</v>
      </c>
      <c r="AG421" s="169">
        <v>128032.2248096102</v>
      </c>
      <c r="AH421" s="169">
        <v>-133374.8960110386</v>
      </c>
      <c r="AI421" s="168" t="s">
        <v>21</v>
      </c>
      <c r="AJ421"/>
    </row>
    <row r="422" spans="1:36" x14ac:dyDescent="0.25">
      <c r="A422" s="179" t="b">
        <f>IF(E422&lt;&gt;1,"",NOT(ISNA(VLOOKUP(P422,Mapping!$P:$P,1,FALSE))))</f>
        <v>0</v>
      </c>
      <c r="B422" s="180" t="str">
        <f t="shared" si="6"/>
        <v/>
      </c>
      <c r="E422" s="167">
        <v>1</v>
      </c>
      <c r="F422" s="170" t="s">
        <v>289</v>
      </c>
      <c r="G422" s="169">
        <v>15177618.300000001</v>
      </c>
      <c r="H422" s="168" t="s">
        <v>1266</v>
      </c>
      <c r="I422" s="168" t="s">
        <v>4</v>
      </c>
      <c r="J422" s="169">
        <v>4313676.5155027919</v>
      </c>
      <c r="K422" s="169">
        <v>2471158.2914950498</v>
      </c>
      <c r="L422" s="168" t="s">
        <v>17</v>
      </c>
      <c r="M422" s="168" t="s">
        <v>21</v>
      </c>
      <c r="N422" s="168" t="s">
        <v>1226</v>
      </c>
      <c r="O422" s="168" t="s">
        <v>21</v>
      </c>
      <c r="P422" s="168" t="s">
        <v>305</v>
      </c>
      <c r="Q422" s="168" t="s">
        <v>1260</v>
      </c>
      <c r="R422" s="168" t="s">
        <v>21</v>
      </c>
      <c r="S422" s="168" t="s">
        <v>21</v>
      </c>
      <c r="T422" s="168" t="s">
        <v>21</v>
      </c>
      <c r="U422" s="168" t="s">
        <v>21</v>
      </c>
      <c r="V422" s="168" t="s">
        <v>1260</v>
      </c>
      <c r="W422" s="168" t="s">
        <v>21</v>
      </c>
      <c r="X422" s="168" t="s">
        <v>21</v>
      </c>
      <c r="Y422" s="168" t="s">
        <v>21</v>
      </c>
      <c r="Z422" s="168" t="s">
        <v>21</v>
      </c>
      <c r="AA422" s="168" t="s">
        <v>1382</v>
      </c>
      <c r="AB422" s="168" t="s">
        <v>897</v>
      </c>
      <c r="AC422" s="168" t="s">
        <v>10816</v>
      </c>
      <c r="AD422" s="169">
        <v>7289859.3442678861</v>
      </c>
      <c r="AE422" s="168" t="s">
        <v>816</v>
      </c>
      <c r="AF422" s="169">
        <v>582981.36516556516</v>
      </c>
      <c r="AG422" s="169">
        <v>4179115.7109629852</v>
      </c>
      <c r="AH422" s="169">
        <v>-4353506.5035122931</v>
      </c>
      <c r="AI422" s="168" t="s">
        <v>21</v>
      </c>
      <c r="AJ422"/>
    </row>
    <row r="423" spans="1:36" x14ac:dyDescent="0.25">
      <c r="A423" s="179" t="b">
        <f>IF(E423&lt;&gt;1,"",NOT(ISNA(VLOOKUP(P423,Mapping!$P:$P,1,FALSE))))</f>
        <v>0</v>
      </c>
      <c r="B423" s="180" t="str">
        <f t="shared" si="6"/>
        <v/>
      </c>
      <c r="E423" s="167">
        <v>1</v>
      </c>
      <c r="F423" s="170" t="s">
        <v>289</v>
      </c>
      <c r="G423" s="169">
        <v>2142531.62</v>
      </c>
      <c r="H423" s="168" t="s">
        <v>1266</v>
      </c>
      <c r="I423" s="168" t="s">
        <v>4</v>
      </c>
      <c r="J423" s="169">
        <v>608935.35139937908</v>
      </c>
      <c r="K423" s="169">
        <v>348838.31395030662</v>
      </c>
      <c r="L423" s="168" t="s">
        <v>17</v>
      </c>
      <c r="M423" s="168" t="s">
        <v>21</v>
      </c>
      <c r="N423" s="168" t="s">
        <v>1226</v>
      </c>
      <c r="O423" s="168" t="s">
        <v>21</v>
      </c>
      <c r="P423" s="168" t="s">
        <v>322</v>
      </c>
      <c r="Q423" s="168" t="s">
        <v>1262</v>
      </c>
      <c r="R423" s="168" t="s">
        <v>21</v>
      </c>
      <c r="S423" s="168" t="s">
        <v>21</v>
      </c>
      <c r="T423" s="168" t="s">
        <v>21</v>
      </c>
      <c r="U423" s="168" t="s">
        <v>21</v>
      </c>
      <c r="V423" s="168" t="s">
        <v>1262</v>
      </c>
      <c r="W423" s="168" t="s">
        <v>21</v>
      </c>
      <c r="X423" s="168" t="s">
        <v>21</v>
      </c>
      <c r="Y423" s="168" t="s">
        <v>21</v>
      </c>
      <c r="Z423" s="168" t="s">
        <v>21</v>
      </c>
      <c r="AA423" s="168" t="s">
        <v>1382</v>
      </c>
      <c r="AB423" s="168" t="s">
        <v>897</v>
      </c>
      <c r="AC423" s="168" t="s">
        <v>12485</v>
      </c>
      <c r="AD423" s="169">
        <v>1029064.892905261</v>
      </c>
      <c r="AE423" s="168" t="s">
        <v>816</v>
      </c>
      <c r="AF423" s="169">
        <v>82295.916529801674</v>
      </c>
      <c r="AG423" s="169">
        <v>589940.22496777214</v>
      </c>
      <c r="AH423" s="169">
        <v>-614557.90739254048</v>
      </c>
      <c r="AI423" s="168" t="s">
        <v>21</v>
      </c>
      <c r="AJ423"/>
    </row>
    <row r="424" spans="1:36" x14ac:dyDescent="0.25">
      <c r="A424" s="179" t="b">
        <f>IF(E424&lt;&gt;1,"",NOT(ISNA(VLOOKUP(P424,Mapping!$P:$P,1,FALSE))))</f>
        <v>0</v>
      </c>
      <c r="B424" s="180" t="str">
        <f t="shared" si="6"/>
        <v/>
      </c>
      <c r="E424" s="167">
        <v>1</v>
      </c>
      <c r="F424" s="170" t="s">
        <v>289</v>
      </c>
      <c r="G424" s="169">
        <v>4541606.4400000004</v>
      </c>
      <c r="H424" s="168" t="s">
        <v>1266</v>
      </c>
      <c r="I424" s="168" t="s">
        <v>4</v>
      </c>
      <c r="J424" s="169">
        <v>1290783.6167473141</v>
      </c>
      <c r="K424" s="169">
        <v>739445.95186672325</v>
      </c>
      <c r="L424" s="168" t="s">
        <v>17</v>
      </c>
      <c r="M424" s="168" t="s">
        <v>21</v>
      </c>
      <c r="N424" s="168" t="s">
        <v>1226</v>
      </c>
      <c r="O424" s="168" t="s">
        <v>21</v>
      </c>
      <c r="P424" s="168" t="s">
        <v>253</v>
      </c>
      <c r="Q424" s="168" t="s">
        <v>1265</v>
      </c>
      <c r="R424" s="168" t="s">
        <v>21</v>
      </c>
      <c r="S424" s="168" t="s">
        <v>21</v>
      </c>
      <c r="T424" s="168" t="s">
        <v>21</v>
      </c>
      <c r="U424" s="168" t="s">
        <v>21</v>
      </c>
      <c r="V424" s="168" t="s">
        <v>1265</v>
      </c>
      <c r="W424" s="168" t="s">
        <v>21</v>
      </c>
      <c r="X424" s="168" t="s">
        <v>21</v>
      </c>
      <c r="Y424" s="168" t="s">
        <v>21</v>
      </c>
      <c r="Z424" s="168" t="s">
        <v>21</v>
      </c>
      <c r="AA424" s="168" t="s">
        <v>1382</v>
      </c>
      <c r="AB424" s="168" t="s">
        <v>897</v>
      </c>
      <c r="AC424" s="168" t="s">
        <v>10817</v>
      </c>
      <c r="AD424" s="169">
        <v>2181348.317648849</v>
      </c>
      <c r="AE424" s="168" t="s">
        <v>816</v>
      </c>
      <c r="AF424" s="169">
        <v>174445.8102781465</v>
      </c>
      <c r="AG424" s="169">
        <v>1250518.9187960189</v>
      </c>
      <c r="AH424" s="169">
        <v>-1302701.964308413</v>
      </c>
      <c r="AI424" s="168" t="s">
        <v>21</v>
      </c>
      <c r="AJ424"/>
    </row>
    <row r="425" spans="1:36" x14ac:dyDescent="0.25">
      <c r="A425" s="179" t="b">
        <f>IF(E425&lt;&gt;1,"",NOT(ISNA(VLOOKUP(P425,Mapping!$P:$P,1,FALSE))))</f>
        <v>0</v>
      </c>
      <c r="B425" s="180" t="str">
        <f t="shared" si="6"/>
        <v/>
      </c>
      <c r="E425" s="167">
        <v>1</v>
      </c>
      <c r="F425" s="170" t="s">
        <v>2628</v>
      </c>
      <c r="G425" s="169">
        <v>54389.2</v>
      </c>
      <c r="H425" s="168" t="s">
        <v>1266</v>
      </c>
      <c r="I425" s="168" t="s">
        <v>4</v>
      </c>
      <c r="J425" s="169">
        <v>28833.181721637</v>
      </c>
      <c r="K425" s="169">
        <v>5104.6220652173924</v>
      </c>
      <c r="L425" s="168" t="s">
        <v>17</v>
      </c>
      <c r="M425" s="168" t="s">
        <v>21</v>
      </c>
      <c r="N425" s="168" t="s">
        <v>1226</v>
      </c>
      <c r="O425" s="168" t="s">
        <v>21</v>
      </c>
      <c r="P425" s="168" t="s">
        <v>2465</v>
      </c>
      <c r="Q425" s="168" t="s">
        <v>2466</v>
      </c>
      <c r="R425" s="168" t="s">
        <v>21</v>
      </c>
      <c r="S425" s="168" t="s">
        <v>21</v>
      </c>
      <c r="T425" s="168" t="s">
        <v>21</v>
      </c>
      <c r="U425" s="168" t="s">
        <v>21</v>
      </c>
      <c r="V425" s="168" t="s">
        <v>2466</v>
      </c>
      <c r="W425" s="168" t="s">
        <v>21</v>
      </c>
      <c r="X425" s="168" t="s">
        <v>21</v>
      </c>
      <c r="Y425" s="168" t="s">
        <v>21</v>
      </c>
      <c r="Z425" s="168" t="s">
        <v>21</v>
      </c>
      <c r="AA425" s="168" t="s">
        <v>2629</v>
      </c>
      <c r="AB425" s="168" t="s">
        <v>2630</v>
      </c>
      <c r="AC425" s="168" t="s">
        <v>10818</v>
      </c>
      <c r="AD425" s="169">
        <v>43345.349163598286</v>
      </c>
      <c r="AE425" s="168" t="s">
        <v>813</v>
      </c>
      <c r="AF425" s="169">
        <v>-25834.87</v>
      </c>
      <c r="AG425" s="169">
        <v>-25308.099538027869</v>
      </c>
      <c r="AH425" s="169">
        <v>-7959.3951219512164</v>
      </c>
      <c r="AI425" s="168" t="s">
        <v>21</v>
      </c>
      <c r="AJ425"/>
    </row>
    <row r="426" spans="1:36" x14ac:dyDescent="0.25">
      <c r="A426" s="179" t="b">
        <f>IF(E426&lt;&gt;1,"",NOT(ISNA(VLOOKUP(P426,Mapping!$P:$P,1,FALSE))))</f>
        <v>0</v>
      </c>
      <c r="B426" s="180" t="str">
        <f t="shared" si="6"/>
        <v/>
      </c>
      <c r="E426" s="167">
        <v>1</v>
      </c>
      <c r="F426" s="170" t="s">
        <v>2631</v>
      </c>
      <c r="G426" s="169">
        <v>217698.62</v>
      </c>
      <c r="H426" s="168" t="s">
        <v>1266</v>
      </c>
      <c r="I426" s="168" t="s">
        <v>4</v>
      </c>
      <c r="J426" s="169">
        <v>80428.761807294868</v>
      </c>
      <c r="K426" s="169">
        <v>24072.201523414162</v>
      </c>
      <c r="L426" s="168" t="s">
        <v>17</v>
      </c>
      <c r="M426" s="168" t="s">
        <v>21</v>
      </c>
      <c r="N426" s="168" t="s">
        <v>1226</v>
      </c>
      <c r="O426" s="168" t="s">
        <v>21</v>
      </c>
      <c r="P426" s="168" t="s">
        <v>2465</v>
      </c>
      <c r="Q426" s="168" t="s">
        <v>2466</v>
      </c>
      <c r="R426" s="168" t="s">
        <v>21</v>
      </c>
      <c r="S426" s="168" t="s">
        <v>21</v>
      </c>
      <c r="T426" s="168" t="s">
        <v>21</v>
      </c>
      <c r="U426" s="168" t="s">
        <v>21</v>
      </c>
      <c r="V426" s="168" t="s">
        <v>2466</v>
      </c>
      <c r="W426" s="168" t="s">
        <v>21</v>
      </c>
      <c r="X426" s="168" t="s">
        <v>21</v>
      </c>
      <c r="Y426" s="168" t="s">
        <v>21</v>
      </c>
      <c r="Z426" s="168" t="s">
        <v>21</v>
      </c>
      <c r="AA426" s="168" t="s">
        <v>2632</v>
      </c>
      <c r="AB426" s="168" t="s">
        <v>2633</v>
      </c>
      <c r="AC426" s="168" t="s">
        <v>10819</v>
      </c>
      <c r="AD426" s="169">
        <v>103066.38775574759</v>
      </c>
      <c r="AE426" s="168" t="s">
        <v>813</v>
      </c>
      <c r="AF426" s="169">
        <v>-66172.623460368632</v>
      </c>
      <c r="AG426" s="169">
        <v>-101298.3890965726</v>
      </c>
      <c r="AH426" s="169">
        <v>-54825.425655375548</v>
      </c>
      <c r="AI426" s="168" t="s">
        <v>21</v>
      </c>
      <c r="AJ426"/>
    </row>
    <row r="427" spans="1:36" x14ac:dyDescent="0.25">
      <c r="A427" s="179" t="b">
        <f>IF(E427&lt;&gt;1,"",NOT(ISNA(VLOOKUP(P427,Mapping!$P:$P,1,FALSE))))</f>
        <v>0</v>
      </c>
      <c r="B427" s="180" t="str">
        <f t="shared" si="6"/>
        <v/>
      </c>
      <c r="E427" s="167">
        <v>1</v>
      </c>
      <c r="F427" s="170" t="s">
        <v>2631</v>
      </c>
      <c r="G427" s="169">
        <v>5814061</v>
      </c>
      <c r="H427" s="168" t="s">
        <v>1266</v>
      </c>
      <c r="I427" s="168" t="s">
        <v>4</v>
      </c>
      <c r="J427" s="169">
        <v>2148005.014005519</v>
      </c>
      <c r="K427" s="169">
        <v>642894.51196991117</v>
      </c>
      <c r="L427" s="168" t="s">
        <v>17</v>
      </c>
      <c r="M427" s="168" t="s">
        <v>21</v>
      </c>
      <c r="N427" s="168" t="s">
        <v>1226</v>
      </c>
      <c r="O427" s="168" t="s">
        <v>21</v>
      </c>
      <c r="P427" s="168" t="s">
        <v>311</v>
      </c>
      <c r="Q427" s="168" t="s">
        <v>1261</v>
      </c>
      <c r="R427" s="168" t="s">
        <v>21</v>
      </c>
      <c r="S427" s="168" t="s">
        <v>21</v>
      </c>
      <c r="T427" s="168" t="s">
        <v>21</v>
      </c>
      <c r="U427" s="168" t="s">
        <v>21</v>
      </c>
      <c r="V427" s="168" t="s">
        <v>1261</v>
      </c>
      <c r="W427" s="168" t="s">
        <v>21</v>
      </c>
      <c r="X427" s="168" t="s">
        <v>21</v>
      </c>
      <c r="Y427" s="168" t="s">
        <v>21</v>
      </c>
      <c r="Z427" s="168" t="s">
        <v>21</v>
      </c>
      <c r="AA427" s="168" t="s">
        <v>2632</v>
      </c>
      <c r="AB427" s="168" t="s">
        <v>2633</v>
      </c>
      <c r="AC427" s="168" t="s">
        <v>10820</v>
      </c>
      <c r="AD427" s="169">
        <v>2752586.421822838</v>
      </c>
      <c r="AE427" s="168" t="s">
        <v>813</v>
      </c>
      <c r="AF427" s="169">
        <v>-1767267.3778483961</v>
      </c>
      <c r="AG427" s="169">
        <v>-2705368.6119333589</v>
      </c>
      <c r="AH427" s="169">
        <v>-1464218.6023564059</v>
      </c>
      <c r="AI427" s="168" t="s">
        <v>21</v>
      </c>
      <c r="AJ427"/>
    </row>
    <row r="428" spans="1:36" x14ac:dyDescent="0.25">
      <c r="A428" s="179" t="b">
        <f>IF(E428&lt;&gt;1,"",NOT(ISNA(VLOOKUP(P428,Mapping!$P:$P,1,FALSE))))</f>
        <v>0</v>
      </c>
      <c r="B428" s="180" t="str">
        <f t="shared" si="6"/>
        <v/>
      </c>
      <c r="E428" s="167">
        <v>1</v>
      </c>
      <c r="F428" s="170" t="s">
        <v>2634</v>
      </c>
      <c r="G428" s="169">
        <v>505333.66</v>
      </c>
      <c r="H428" s="168" t="s">
        <v>1266</v>
      </c>
      <c r="I428" s="168" t="s">
        <v>4</v>
      </c>
      <c r="J428" s="169">
        <v>244505.97700480561</v>
      </c>
      <c r="K428" s="169">
        <v>70834.652742351696</v>
      </c>
      <c r="L428" s="168" t="s">
        <v>17</v>
      </c>
      <c r="M428" s="168" t="s">
        <v>21</v>
      </c>
      <c r="N428" s="168" t="s">
        <v>1226</v>
      </c>
      <c r="O428" s="168" t="s">
        <v>21</v>
      </c>
      <c r="P428" s="168" t="s">
        <v>2465</v>
      </c>
      <c r="Q428" s="168" t="s">
        <v>2466</v>
      </c>
      <c r="R428" s="168" t="s">
        <v>21</v>
      </c>
      <c r="S428" s="168" t="s">
        <v>21</v>
      </c>
      <c r="T428" s="168" t="s">
        <v>21</v>
      </c>
      <c r="U428" s="168" t="s">
        <v>21</v>
      </c>
      <c r="V428" s="168" t="s">
        <v>2466</v>
      </c>
      <c r="W428" s="168" t="s">
        <v>21</v>
      </c>
      <c r="X428" s="168" t="s">
        <v>21</v>
      </c>
      <c r="Y428" s="168" t="s">
        <v>21</v>
      </c>
      <c r="Z428" s="168" t="s">
        <v>21</v>
      </c>
      <c r="AA428" s="168" t="s">
        <v>2635</v>
      </c>
      <c r="AB428" s="168" t="s">
        <v>2636</v>
      </c>
      <c r="AC428" s="168" t="s">
        <v>10821</v>
      </c>
      <c r="AD428" s="169">
        <v>358140.6747042624</v>
      </c>
      <c r="AE428" s="168" t="s">
        <v>813</v>
      </c>
      <c r="AF428" s="169">
        <v>-200892.29360701749</v>
      </c>
      <c r="AG428" s="169">
        <v>123770.12831884051</v>
      </c>
      <c r="AH428" s="169">
        <v>-205460.3937900356</v>
      </c>
      <c r="AI428" s="168" t="s">
        <v>21</v>
      </c>
      <c r="AJ428"/>
    </row>
    <row r="429" spans="1:36" x14ac:dyDescent="0.25">
      <c r="A429" s="179" t="b">
        <f>IF(E429&lt;&gt;1,"",NOT(ISNA(VLOOKUP(P429,Mapping!$P:$P,1,FALSE))))</f>
        <v>0</v>
      </c>
      <c r="B429" s="180" t="str">
        <f t="shared" si="6"/>
        <v/>
      </c>
      <c r="E429" s="167">
        <v>1</v>
      </c>
      <c r="F429" s="170" t="s">
        <v>1206</v>
      </c>
      <c r="G429" s="169">
        <v>107666.72</v>
      </c>
      <c r="H429" s="168" t="s">
        <v>1266</v>
      </c>
      <c r="I429" s="168" t="s">
        <v>4</v>
      </c>
      <c r="J429" s="169">
        <v>69174.596961086238</v>
      </c>
      <c r="K429" s="169">
        <v>31811.5972309299</v>
      </c>
      <c r="L429" s="168" t="s">
        <v>17</v>
      </c>
      <c r="M429" s="168" t="s">
        <v>21</v>
      </c>
      <c r="N429" s="168" t="s">
        <v>1226</v>
      </c>
      <c r="O429" s="168" t="s">
        <v>21</v>
      </c>
      <c r="P429" s="168" t="s">
        <v>2465</v>
      </c>
      <c r="Q429" s="168" t="s">
        <v>2466</v>
      </c>
      <c r="R429" s="168" t="s">
        <v>21</v>
      </c>
      <c r="S429" s="168" t="s">
        <v>21</v>
      </c>
      <c r="T429" s="168" t="s">
        <v>21</v>
      </c>
      <c r="U429" s="168" t="s">
        <v>21</v>
      </c>
      <c r="V429" s="168" t="s">
        <v>2466</v>
      </c>
      <c r="W429" s="168" t="s">
        <v>21</v>
      </c>
      <c r="X429" s="168" t="s">
        <v>21</v>
      </c>
      <c r="Y429" s="168" t="s">
        <v>21</v>
      </c>
      <c r="Z429" s="168" t="s">
        <v>21</v>
      </c>
      <c r="AA429" s="168" t="s">
        <v>1383</v>
      </c>
      <c r="AB429" s="168" t="s">
        <v>1208</v>
      </c>
      <c r="AC429" s="168" t="s">
        <v>7197</v>
      </c>
      <c r="AD429" s="169">
        <v>93796.63259541236</v>
      </c>
      <c r="AE429" s="168" t="s">
        <v>811</v>
      </c>
      <c r="AF429" s="169">
        <v>-69234.321248374516</v>
      </c>
      <c r="AG429" s="169">
        <v>-32429.73493975903</v>
      </c>
      <c r="AH429" s="169">
        <v>-84626.928065843633</v>
      </c>
      <c r="AI429" s="168" t="s">
        <v>21</v>
      </c>
      <c r="AJ429"/>
    </row>
    <row r="430" spans="1:36" x14ac:dyDescent="0.25">
      <c r="A430" s="179" t="b">
        <f>IF(E430&lt;&gt;1,"",NOT(ISNA(VLOOKUP(P430,Mapping!$P:$P,1,FALSE))))</f>
        <v>0</v>
      </c>
      <c r="B430" s="180" t="str">
        <f t="shared" si="6"/>
        <v/>
      </c>
      <c r="E430" s="167">
        <v>1</v>
      </c>
      <c r="F430" s="170" t="s">
        <v>1034</v>
      </c>
      <c r="G430" s="169">
        <v>66801.31</v>
      </c>
      <c r="H430" s="168" t="s">
        <v>1266</v>
      </c>
      <c r="I430" s="168" t="s">
        <v>4</v>
      </c>
      <c r="J430" s="169">
        <v>29933.749092249502</v>
      </c>
      <c r="K430" s="169">
        <v>19059.485973029699</v>
      </c>
      <c r="L430" s="168" t="s">
        <v>17</v>
      </c>
      <c r="M430" s="168" t="s">
        <v>21</v>
      </c>
      <c r="N430" s="168" t="s">
        <v>1226</v>
      </c>
      <c r="O430" s="168" t="s">
        <v>21</v>
      </c>
      <c r="P430" s="168" t="s">
        <v>2465</v>
      </c>
      <c r="Q430" s="168" t="s">
        <v>2466</v>
      </c>
      <c r="R430" s="168" t="s">
        <v>21</v>
      </c>
      <c r="S430" s="168" t="s">
        <v>21</v>
      </c>
      <c r="T430" s="168" t="s">
        <v>21</v>
      </c>
      <c r="U430" s="168" t="s">
        <v>21</v>
      </c>
      <c r="V430" s="168" t="s">
        <v>2466</v>
      </c>
      <c r="W430" s="168" t="s">
        <v>21</v>
      </c>
      <c r="X430" s="168" t="s">
        <v>21</v>
      </c>
      <c r="Y430" s="168" t="s">
        <v>21</v>
      </c>
      <c r="Z430" s="168" t="s">
        <v>21</v>
      </c>
      <c r="AA430" s="168" t="s">
        <v>1384</v>
      </c>
      <c r="AB430" s="168" t="s">
        <v>1035</v>
      </c>
      <c r="AC430" s="168" t="s">
        <v>10822</v>
      </c>
      <c r="AD430" s="169">
        <v>51320.774160684668</v>
      </c>
      <c r="AE430" s="168" t="s">
        <v>811</v>
      </c>
      <c r="AF430" s="169">
        <v>-31072.848169364679</v>
      </c>
      <c r="AG430" s="169">
        <v>-31083.637978691651</v>
      </c>
      <c r="AH430" s="169">
        <v>-33247.674900763363</v>
      </c>
      <c r="AI430" s="168" t="s">
        <v>21</v>
      </c>
      <c r="AJ430"/>
    </row>
    <row r="431" spans="1:36" x14ac:dyDescent="0.25">
      <c r="A431" s="179" t="b">
        <f>IF(E431&lt;&gt;1,"",NOT(ISNA(VLOOKUP(P431,Mapping!$P:$P,1,FALSE))))</f>
        <v>0</v>
      </c>
      <c r="B431" s="180" t="str">
        <f t="shared" si="6"/>
        <v/>
      </c>
      <c r="E431" s="167">
        <v>1</v>
      </c>
      <c r="F431" s="170" t="s">
        <v>1137</v>
      </c>
      <c r="G431" s="169">
        <v>208371.15</v>
      </c>
      <c r="H431" s="168" t="s">
        <v>1266</v>
      </c>
      <c r="I431" s="168" t="s">
        <v>4</v>
      </c>
      <c r="J431" s="169">
        <v>72822.966330541225</v>
      </c>
      <c r="K431" s="169">
        <v>48610.016329354446</v>
      </c>
      <c r="L431" s="168" t="s">
        <v>17</v>
      </c>
      <c r="M431" s="168" t="s">
        <v>21</v>
      </c>
      <c r="N431" s="168" t="s">
        <v>1226</v>
      </c>
      <c r="O431" s="168" t="s">
        <v>21</v>
      </c>
      <c r="P431" s="168" t="s">
        <v>2465</v>
      </c>
      <c r="Q431" s="168" t="s">
        <v>2466</v>
      </c>
      <c r="R431" s="168" t="s">
        <v>21</v>
      </c>
      <c r="S431" s="168" t="s">
        <v>21</v>
      </c>
      <c r="T431" s="168" t="s">
        <v>21</v>
      </c>
      <c r="U431" s="168" t="s">
        <v>21</v>
      </c>
      <c r="V431" s="168" t="s">
        <v>2466</v>
      </c>
      <c r="W431" s="168" t="s">
        <v>21</v>
      </c>
      <c r="X431" s="168" t="s">
        <v>21</v>
      </c>
      <c r="Y431" s="168" t="s">
        <v>21</v>
      </c>
      <c r="Z431" s="168" t="s">
        <v>21</v>
      </c>
      <c r="AA431" s="168" t="s">
        <v>1385</v>
      </c>
      <c r="AB431" s="168" t="s">
        <v>1138</v>
      </c>
      <c r="AC431" s="168" t="s">
        <v>10823</v>
      </c>
      <c r="AD431" s="169">
        <v>137722.13422843639</v>
      </c>
      <c r="AE431" s="168" t="s">
        <v>811</v>
      </c>
      <c r="AF431" s="169">
        <v>-61942.8818438382</v>
      </c>
      <c r="AG431" s="169">
        <v>10032.68499932851</v>
      </c>
      <c r="AH431" s="169">
        <v>-114260.7135559921</v>
      </c>
      <c r="AI431" s="168" t="s">
        <v>21</v>
      </c>
      <c r="AJ431"/>
    </row>
    <row r="432" spans="1:36" x14ac:dyDescent="0.25">
      <c r="A432" s="179" t="b">
        <f>IF(E432&lt;&gt;1,"",NOT(ISNA(VLOOKUP(P432,Mapping!$P:$P,1,FALSE))))</f>
        <v>0</v>
      </c>
      <c r="B432" s="180" t="str">
        <f t="shared" si="6"/>
        <v/>
      </c>
      <c r="E432" s="167">
        <v>1</v>
      </c>
      <c r="F432" s="170" t="s">
        <v>1137</v>
      </c>
      <c r="G432" s="169">
        <v>3267756</v>
      </c>
      <c r="H432" s="168" t="s">
        <v>1266</v>
      </c>
      <c r="I432" s="168" t="s">
        <v>4</v>
      </c>
      <c r="J432" s="169">
        <v>1142037.586126599</v>
      </c>
      <c r="K432" s="169">
        <v>762320.8516166741</v>
      </c>
      <c r="L432" s="168" t="s">
        <v>17</v>
      </c>
      <c r="M432" s="168" t="s">
        <v>21</v>
      </c>
      <c r="N432" s="168" t="s">
        <v>1226</v>
      </c>
      <c r="O432" s="168" t="s">
        <v>21</v>
      </c>
      <c r="P432" s="168" t="s">
        <v>311</v>
      </c>
      <c r="Q432" s="168" t="s">
        <v>1261</v>
      </c>
      <c r="R432" s="168" t="s">
        <v>21</v>
      </c>
      <c r="S432" s="168" t="s">
        <v>21</v>
      </c>
      <c r="T432" s="168" t="s">
        <v>21</v>
      </c>
      <c r="U432" s="168" t="s">
        <v>21</v>
      </c>
      <c r="V432" s="168" t="s">
        <v>1261</v>
      </c>
      <c r="W432" s="168" t="s">
        <v>21</v>
      </c>
      <c r="X432" s="168" t="s">
        <v>21</v>
      </c>
      <c r="Y432" s="168" t="s">
        <v>21</v>
      </c>
      <c r="Z432" s="168" t="s">
        <v>21</v>
      </c>
      <c r="AA432" s="168" t="s">
        <v>1385</v>
      </c>
      <c r="AB432" s="168" t="s">
        <v>1138</v>
      </c>
      <c r="AC432" s="168" t="s">
        <v>9784</v>
      </c>
      <c r="AD432" s="169">
        <v>2159811.1372797131</v>
      </c>
      <c r="AE432" s="168" t="s">
        <v>811</v>
      </c>
      <c r="AF432" s="169">
        <v>-971411.94355597394</v>
      </c>
      <c r="AG432" s="169">
        <v>157336.39998946941</v>
      </c>
      <c r="AH432" s="169">
        <v>-1791880.1728880161</v>
      </c>
      <c r="AI432" s="168" t="s">
        <v>21</v>
      </c>
      <c r="AJ432"/>
    </row>
    <row r="433" spans="1:36" x14ac:dyDescent="0.25">
      <c r="A433" s="179" t="b">
        <f>IF(E433&lt;&gt;1,"",NOT(ISNA(VLOOKUP(P433,Mapping!$P:$P,1,FALSE))))</f>
        <v>0</v>
      </c>
      <c r="B433" s="180" t="str">
        <f t="shared" si="6"/>
        <v/>
      </c>
      <c r="E433" s="167">
        <v>1</v>
      </c>
      <c r="F433" s="170" t="s">
        <v>1137</v>
      </c>
      <c r="G433" s="169">
        <v>506709</v>
      </c>
      <c r="H433" s="168" t="s">
        <v>1266</v>
      </c>
      <c r="I433" s="168" t="s">
        <v>4</v>
      </c>
      <c r="J433" s="169">
        <v>177088.10670950479</v>
      </c>
      <c r="K433" s="169">
        <v>118207.98015575029</v>
      </c>
      <c r="L433" s="168" t="s">
        <v>17</v>
      </c>
      <c r="M433" s="168" t="s">
        <v>21</v>
      </c>
      <c r="N433" s="168" t="s">
        <v>1226</v>
      </c>
      <c r="O433" s="168" t="s">
        <v>21</v>
      </c>
      <c r="P433" s="168" t="s">
        <v>253</v>
      </c>
      <c r="Q433" s="168" t="s">
        <v>1265</v>
      </c>
      <c r="R433" s="168" t="s">
        <v>21</v>
      </c>
      <c r="S433" s="168" t="s">
        <v>21</v>
      </c>
      <c r="T433" s="168" t="s">
        <v>21</v>
      </c>
      <c r="U433" s="168" t="s">
        <v>21</v>
      </c>
      <c r="V433" s="168" t="s">
        <v>1265</v>
      </c>
      <c r="W433" s="168" t="s">
        <v>21</v>
      </c>
      <c r="X433" s="168" t="s">
        <v>21</v>
      </c>
      <c r="Y433" s="168" t="s">
        <v>21</v>
      </c>
      <c r="Z433" s="168" t="s">
        <v>21</v>
      </c>
      <c r="AA433" s="168" t="s">
        <v>1385</v>
      </c>
      <c r="AB433" s="168" t="s">
        <v>1138</v>
      </c>
      <c r="AC433" s="168" t="s">
        <v>10035</v>
      </c>
      <c r="AD433" s="169">
        <v>334907.42318577663</v>
      </c>
      <c r="AE433" s="168" t="s">
        <v>811</v>
      </c>
      <c r="AF433" s="169">
        <v>-150630.3330197554</v>
      </c>
      <c r="AG433" s="169">
        <v>24397.099998367139</v>
      </c>
      <c r="AH433" s="169">
        <v>-277854.83693516703</v>
      </c>
      <c r="AI433" s="168" t="s">
        <v>21</v>
      </c>
      <c r="AJ433"/>
    </row>
    <row r="434" spans="1:36" x14ac:dyDescent="0.25">
      <c r="A434" s="179" t="b">
        <f>IF(E434&lt;&gt;1,"",NOT(ISNA(VLOOKUP(P434,Mapping!$P:$P,1,FALSE))))</f>
        <v>0</v>
      </c>
      <c r="B434" s="180" t="str">
        <f t="shared" si="6"/>
        <v/>
      </c>
      <c r="E434" s="167">
        <v>1</v>
      </c>
      <c r="F434" s="170" t="s">
        <v>1126</v>
      </c>
      <c r="G434" s="169">
        <v>51188.28</v>
      </c>
      <c r="H434" s="168" t="s">
        <v>1266</v>
      </c>
      <c r="I434" s="168" t="s">
        <v>4</v>
      </c>
      <c r="J434" s="169">
        <v>21598.362551794889</v>
      </c>
      <c r="K434" s="169">
        <v>10705.80576905873</v>
      </c>
      <c r="L434" s="168" t="s">
        <v>17</v>
      </c>
      <c r="M434" s="168" t="s">
        <v>21</v>
      </c>
      <c r="N434" s="168" t="s">
        <v>1226</v>
      </c>
      <c r="O434" s="168" t="s">
        <v>21</v>
      </c>
      <c r="P434" s="168" t="s">
        <v>2465</v>
      </c>
      <c r="Q434" s="168" t="s">
        <v>2466</v>
      </c>
      <c r="R434" s="168" t="s">
        <v>21</v>
      </c>
      <c r="S434" s="168" t="s">
        <v>21</v>
      </c>
      <c r="T434" s="168" t="s">
        <v>21</v>
      </c>
      <c r="U434" s="168" t="s">
        <v>21</v>
      </c>
      <c r="V434" s="168" t="s">
        <v>2466</v>
      </c>
      <c r="W434" s="168" t="s">
        <v>21</v>
      </c>
      <c r="X434" s="168" t="s">
        <v>21</v>
      </c>
      <c r="Y434" s="168" t="s">
        <v>21</v>
      </c>
      <c r="Z434" s="168" t="s">
        <v>21</v>
      </c>
      <c r="AA434" s="168" t="s">
        <v>1386</v>
      </c>
      <c r="AB434" s="168" t="s">
        <v>1127</v>
      </c>
      <c r="AC434" s="168" t="s">
        <v>10824</v>
      </c>
      <c r="AD434" s="169">
        <v>33826.932722120648</v>
      </c>
      <c r="AE434" s="168" t="s">
        <v>811</v>
      </c>
      <c r="AF434" s="169">
        <v>-20435.631162790702</v>
      </c>
      <c r="AG434" s="169">
        <v>45995.26608695653</v>
      </c>
      <c r="AH434" s="169">
        <v>-22273.707655116839</v>
      </c>
      <c r="AI434" s="168" t="s">
        <v>21</v>
      </c>
      <c r="AJ434"/>
    </row>
    <row r="435" spans="1:36" x14ac:dyDescent="0.25">
      <c r="A435" s="179" t="b">
        <f>IF(E435&lt;&gt;1,"",NOT(ISNA(VLOOKUP(P435,Mapping!$P:$P,1,FALSE))))</f>
        <v>0</v>
      </c>
      <c r="B435" s="180" t="str">
        <f t="shared" si="6"/>
        <v/>
      </c>
      <c r="E435" s="167">
        <v>1</v>
      </c>
      <c r="F435" s="170" t="s">
        <v>1126</v>
      </c>
      <c r="G435" s="169">
        <v>438538.62</v>
      </c>
      <c r="H435" s="168" t="s">
        <v>1266</v>
      </c>
      <c r="I435" s="168" t="s">
        <v>4</v>
      </c>
      <c r="J435" s="169">
        <v>185036.81131156991</v>
      </c>
      <c r="K435" s="169">
        <v>91718.441954897819</v>
      </c>
      <c r="L435" s="168" t="s">
        <v>17</v>
      </c>
      <c r="M435" s="168" t="s">
        <v>21</v>
      </c>
      <c r="N435" s="168" t="s">
        <v>1226</v>
      </c>
      <c r="O435" s="168" t="s">
        <v>21</v>
      </c>
      <c r="P435" s="168" t="s">
        <v>322</v>
      </c>
      <c r="Q435" s="168" t="s">
        <v>1262</v>
      </c>
      <c r="R435" s="168" t="s">
        <v>21</v>
      </c>
      <c r="S435" s="168" t="s">
        <v>21</v>
      </c>
      <c r="T435" s="168" t="s">
        <v>21</v>
      </c>
      <c r="U435" s="168" t="s">
        <v>21</v>
      </c>
      <c r="V435" s="168" t="s">
        <v>1262</v>
      </c>
      <c r="W435" s="168" t="s">
        <v>21</v>
      </c>
      <c r="X435" s="168" t="s">
        <v>21</v>
      </c>
      <c r="Y435" s="168" t="s">
        <v>21</v>
      </c>
      <c r="Z435" s="168" t="s">
        <v>21</v>
      </c>
      <c r="AA435" s="168" t="s">
        <v>1386</v>
      </c>
      <c r="AB435" s="168" t="s">
        <v>1127</v>
      </c>
      <c r="AC435" s="168" t="s">
        <v>10825</v>
      </c>
      <c r="AD435" s="169">
        <v>289801.03247836401</v>
      </c>
      <c r="AE435" s="168" t="s">
        <v>811</v>
      </c>
      <c r="AF435" s="169">
        <v>-175075.49558139531</v>
      </c>
      <c r="AG435" s="169">
        <v>394049.19478260883</v>
      </c>
      <c r="AH435" s="169">
        <v>-190822.6066075745</v>
      </c>
      <c r="AI435" s="168" t="s">
        <v>21</v>
      </c>
      <c r="AJ435"/>
    </row>
    <row r="436" spans="1:36" x14ac:dyDescent="0.25">
      <c r="A436" s="179" t="b">
        <f>IF(E436&lt;&gt;1,"",NOT(ISNA(VLOOKUP(P436,Mapping!$P:$P,1,FALSE))))</f>
        <v>0</v>
      </c>
      <c r="B436" s="180" t="str">
        <f t="shared" si="6"/>
        <v/>
      </c>
      <c r="E436" s="167">
        <v>1</v>
      </c>
      <c r="F436" s="170" t="s">
        <v>339</v>
      </c>
      <c r="G436" s="169">
        <v>1485568.6</v>
      </c>
      <c r="H436" s="168" t="s">
        <v>1266</v>
      </c>
      <c r="I436" s="168" t="s">
        <v>4</v>
      </c>
      <c r="J436" s="169">
        <v>498006.0767447126</v>
      </c>
      <c r="K436" s="169">
        <v>338915.58226608619</v>
      </c>
      <c r="L436" s="168" t="s">
        <v>17</v>
      </c>
      <c r="M436" s="168" t="s">
        <v>21</v>
      </c>
      <c r="N436" s="168" t="s">
        <v>1226</v>
      </c>
      <c r="O436" s="168" t="s">
        <v>21</v>
      </c>
      <c r="P436" s="168" t="s">
        <v>2465</v>
      </c>
      <c r="Q436" s="168" t="s">
        <v>2466</v>
      </c>
      <c r="R436" s="168" t="s">
        <v>21</v>
      </c>
      <c r="S436" s="168" t="s">
        <v>21</v>
      </c>
      <c r="T436" s="168" t="s">
        <v>21</v>
      </c>
      <c r="U436" s="168" t="s">
        <v>21</v>
      </c>
      <c r="V436" s="168" t="s">
        <v>2466</v>
      </c>
      <c r="W436" s="168" t="s">
        <v>21</v>
      </c>
      <c r="X436" s="168" t="s">
        <v>21</v>
      </c>
      <c r="Y436" s="168" t="s">
        <v>21</v>
      </c>
      <c r="Z436" s="168" t="s">
        <v>21</v>
      </c>
      <c r="AA436" s="168" t="s">
        <v>1387</v>
      </c>
      <c r="AB436" s="168" t="s">
        <v>898</v>
      </c>
      <c r="AC436" s="168" t="s">
        <v>10826</v>
      </c>
      <c r="AD436" s="169">
        <v>861721.02122538455</v>
      </c>
      <c r="AE436" s="168" t="s">
        <v>811</v>
      </c>
      <c r="AF436" s="169">
        <v>-379465.89239130449</v>
      </c>
      <c r="AG436" s="169">
        <v>989617.23661538446</v>
      </c>
      <c r="AH436" s="169">
        <v>-884760.06557189254</v>
      </c>
      <c r="AI436" s="168" t="s">
        <v>21</v>
      </c>
      <c r="AJ436"/>
    </row>
    <row r="437" spans="1:36" x14ac:dyDescent="0.25">
      <c r="A437" s="179" t="b">
        <f>IF(E437&lt;&gt;1,"",NOT(ISNA(VLOOKUP(P437,Mapping!$P:$P,1,FALSE))))</f>
        <v>0</v>
      </c>
      <c r="B437" s="180" t="str">
        <f t="shared" si="6"/>
        <v/>
      </c>
      <c r="E437" s="167">
        <v>1</v>
      </c>
      <c r="F437" s="170" t="s">
        <v>339</v>
      </c>
      <c r="G437" s="169">
        <v>1210090</v>
      </c>
      <c r="H437" s="168" t="s">
        <v>1266</v>
      </c>
      <c r="I437" s="168" t="s">
        <v>4</v>
      </c>
      <c r="J437" s="169">
        <v>405657.58687145647</v>
      </c>
      <c r="K437" s="169">
        <v>276068.27240719029</v>
      </c>
      <c r="L437" s="168" t="s">
        <v>17</v>
      </c>
      <c r="M437" s="168" t="s">
        <v>21</v>
      </c>
      <c r="N437" s="168" t="s">
        <v>1226</v>
      </c>
      <c r="O437" s="168" t="s">
        <v>21</v>
      </c>
      <c r="P437" s="168" t="s">
        <v>322</v>
      </c>
      <c r="Q437" s="168" t="s">
        <v>1262</v>
      </c>
      <c r="R437" s="168" t="s">
        <v>21</v>
      </c>
      <c r="S437" s="168" t="s">
        <v>21</v>
      </c>
      <c r="T437" s="168" t="s">
        <v>21</v>
      </c>
      <c r="U437" s="168" t="s">
        <v>21</v>
      </c>
      <c r="V437" s="168" t="s">
        <v>1262</v>
      </c>
      <c r="W437" s="168" t="s">
        <v>21</v>
      </c>
      <c r="X437" s="168" t="s">
        <v>21</v>
      </c>
      <c r="Y437" s="168" t="s">
        <v>21</v>
      </c>
      <c r="Z437" s="168" t="s">
        <v>21</v>
      </c>
      <c r="AA437" s="168" t="s">
        <v>1387</v>
      </c>
      <c r="AB437" s="168" t="s">
        <v>898</v>
      </c>
      <c r="AC437" s="168" t="s">
        <v>10827</v>
      </c>
      <c r="AD437" s="169">
        <v>701926.5152579461</v>
      </c>
      <c r="AE437" s="168" t="s">
        <v>811</v>
      </c>
      <c r="AF437" s="169">
        <v>-309099.07608695648</v>
      </c>
      <c r="AG437" s="169">
        <v>806106.10769230756</v>
      </c>
      <c r="AH437" s="169">
        <v>-720693.28050410561</v>
      </c>
      <c r="AI437" s="168" t="s">
        <v>21</v>
      </c>
      <c r="AJ437"/>
    </row>
    <row r="438" spans="1:36" x14ac:dyDescent="0.25">
      <c r="A438" s="179" t="b">
        <f>IF(E438&lt;&gt;1,"",NOT(ISNA(VLOOKUP(P438,Mapping!$P:$P,1,FALSE))))</f>
        <v>1</v>
      </c>
      <c r="B438" s="180" t="str">
        <f t="shared" si="6"/>
        <v/>
      </c>
      <c r="E438" s="167">
        <v>1</v>
      </c>
      <c r="F438" s="170" t="s">
        <v>339</v>
      </c>
      <c r="G438" s="169">
        <v>4319406</v>
      </c>
      <c r="H438" s="168" t="s">
        <v>1266</v>
      </c>
      <c r="I438" s="168" t="s">
        <v>4</v>
      </c>
      <c r="J438" s="169">
        <v>1447991.318561506</v>
      </c>
      <c r="K438" s="169">
        <v>985423.35879583471</v>
      </c>
      <c r="L438" s="168" t="s">
        <v>17</v>
      </c>
      <c r="M438" s="168" t="s">
        <v>21</v>
      </c>
      <c r="N438" s="168" t="s">
        <v>1226</v>
      </c>
      <c r="O438" s="168" t="s">
        <v>21</v>
      </c>
      <c r="P438" s="168" t="s">
        <v>174</v>
      </c>
      <c r="Q438" s="168" t="s">
        <v>202</v>
      </c>
      <c r="R438" s="168" t="s">
        <v>21</v>
      </c>
      <c r="S438" s="168" t="s">
        <v>21</v>
      </c>
      <c r="T438" s="168" t="s">
        <v>21</v>
      </c>
      <c r="U438" s="168" t="s">
        <v>21</v>
      </c>
      <c r="V438" s="168" t="s">
        <v>202</v>
      </c>
      <c r="W438" s="168" t="s">
        <v>21</v>
      </c>
      <c r="X438" s="168" t="s">
        <v>21</v>
      </c>
      <c r="Y438" s="168" t="s">
        <v>21</v>
      </c>
      <c r="Z438" s="168" t="s">
        <v>21</v>
      </c>
      <c r="AA438" s="168" t="s">
        <v>1387</v>
      </c>
      <c r="AB438" s="168" t="s">
        <v>898</v>
      </c>
      <c r="AC438" s="168" t="s">
        <v>2768</v>
      </c>
      <c r="AD438" s="169">
        <v>2505520.747683451</v>
      </c>
      <c r="AE438" s="168" t="s">
        <v>811</v>
      </c>
      <c r="AF438" s="169">
        <v>-1103326.532608696</v>
      </c>
      <c r="AG438" s="169">
        <v>2877388.92</v>
      </c>
      <c r="AH438" s="169">
        <v>-2572508.5571892308</v>
      </c>
      <c r="AI438" s="168" t="s">
        <v>21</v>
      </c>
      <c r="AJ438"/>
    </row>
    <row r="439" spans="1:36" x14ac:dyDescent="0.25">
      <c r="A439" s="179" t="b">
        <f>IF(E439&lt;&gt;1,"",NOT(ISNA(VLOOKUP(P439,Mapping!$P:$P,1,FALSE))))</f>
        <v>0</v>
      </c>
      <c r="B439" s="180" t="str">
        <f t="shared" si="6"/>
        <v/>
      </c>
      <c r="E439" s="167">
        <v>1</v>
      </c>
      <c r="F439" s="170" t="s">
        <v>2637</v>
      </c>
      <c r="G439" s="169">
        <v>52809.120000000003</v>
      </c>
      <c r="H439" s="168" t="s">
        <v>1266</v>
      </c>
      <c r="I439" s="168" t="s">
        <v>4</v>
      </c>
      <c r="J439" s="169">
        <v>16229.160005653181</v>
      </c>
      <c r="K439" s="169">
        <v>10052.76986013408</v>
      </c>
      <c r="L439" s="168" t="s">
        <v>17</v>
      </c>
      <c r="M439" s="168" t="s">
        <v>21</v>
      </c>
      <c r="N439" s="168" t="s">
        <v>1226</v>
      </c>
      <c r="O439" s="168" t="s">
        <v>21</v>
      </c>
      <c r="P439" s="168" t="s">
        <v>2465</v>
      </c>
      <c r="Q439" s="168" t="s">
        <v>2466</v>
      </c>
      <c r="R439" s="168" t="s">
        <v>21</v>
      </c>
      <c r="S439" s="168" t="s">
        <v>21</v>
      </c>
      <c r="T439" s="168" t="s">
        <v>21</v>
      </c>
      <c r="U439" s="168" t="s">
        <v>21</v>
      </c>
      <c r="V439" s="168" t="s">
        <v>2466</v>
      </c>
      <c r="W439" s="168" t="s">
        <v>21</v>
      </c>
      <c r="X439" s="168" t="s">
        <v>21</v>
      </c>
      <c r="Y439" s="168" t="s">
        <v>21</v>
      </c>
      <c r="Z439" s="168" t="s">
        <v>21</v>
      </c>
      <c r="AA439" s="168" t="s">
        <v>2638</v>
      </c>
      <c r="AB439" s="168" t="s">
        <v>2639</v>
      </c>
      <c r="AC439" s="168" t="s">
        <v>7200</v>
      </c>
      <c r="AD439" s="169">
        <v>24396.958225997249</v>
      </c>
      <c r="AE439" s="168" t="s">
        <v>807</v>
      </c>
      <c r="AF439" s="169">
        <v>-17170.7047504322</v>
      </c>
      <c r="AG439" s="169">
        <v>-24572.86493413505</v>
      </c>
      <c r="AH439" s="169">
        <v>-21260.130902818251</v>
      </c>
      <c r="AI439" s="168" t="s">
        <v>21</v>
      </c>
      <c r="AJ439"/>
    </row>
    <row r="440" spans="1:36" x14ac:dyDescent="0.25">
      <c r="A440" s="179" t="b">
        <f>IF(E440&lt;&gt;1,"",NOT(ISNA(VLOOKUP(P440,Mapping!$P:$P,1,FALSE))))</f>
        <v>0</v>
      </c>
      <c r="B440" s="180" t="str">
        <f t="shared" si="6"/>
        <v/>
      </c>
      <c r="E440" s="167">
        <v>1</v>
      </c>
      <c r="F440" s="170" t="s">
        <v>1174</v>
      </c>
      <c r="G440" s="169">
        <v>133969.5</v>
      </c>
      <c r="H440" s="168" t="s">
        <v>1266</v>
      </c>
      <c r="I440" s="168" t="s">
        <v>4</v>
      </c>
      <c r="J440" s="169">
        <v>72556.781622405106</v>
      </c>
      <c r="K440" s="169">
        <v>36725.097682227737</v>
      </c>
      <c r="L440" s="168" t="s">
        <v>17</v>
      </c>
      <c r="M440" s="168" t="s">
        <v>21</v>
      </c>
      <c r="N440" s="168" t="s">
        <v>1226</v>
      </c>
      <c r="O440" s="168" t="s">
        <v>21</v>
      </c>
      <c r="P440" s="168" t="s">
        <v>2465</v>
      </c>
      <c r="Q440" s="168" t="s">
        <v>2466</v>
      </c>
      <c r="R440" s="168" t="s">
        <v>21</v>
      </c>
      <c r="S440" s="168" t="s">
        <v>21</v>
      </c>
      <c r="T440" s="168" t="s">
        <v>21</v>
      </c>
      <c r="U440" s="168" t="s">
        <v>21</v>
      </c>
      <c r="V440" s="168" t="s">
        <v>2466</v>
      </c>
      <c r="W440" s="168" t="s">
        <v>21</v>
      </c>
      <c r="X440" s="168" t="s">
        <v>21</v>
      </c>
      <c r="Y440" s="168" t="s">
        <v>21</v>
      </c>
      <c r="Z440" s="168" t="s">
        <v>21</v>
      </c>
      <c r="AA440" s="168" t="s">
        <v>1388</v>
      </c>
      <c r="AB440" s="168" t="s">
        <v>1175</v>
      </c>
      <c r="AC440" s="168" t="s">
        <v>10828</v>
      </c>
      <c r="AD440" s="169">
        <v>100840.15437692089</v>
      </c>
      <c r="AE440" s="168" t="s">
        <v>811</v>
      </c>
      <c r="AF440" s="169">
        <v>-81137.544041450761</v>
      </c>
      <c r="AG440" s="169">
        <v>2296620</v>
      </c>
      <c r="AH440" s="169">
        <v>-72415.945945945947</v>
      </c>
      <c r="AI440" s="168" t="s">
        <v>21</v>
      </c>
      <c r="AJ440"/>
    </row>
    <row r="441" spans="1:36" x14ac:dyDescent="0.25">
      <c r="A441" s="179" t="b">
        <f>IF(E441&lt;&gt;1,"",NOT(ISNA(VLOOKUP(P441,Mapping!$P:$P,1,FALSE))))</f>
        <v>0</v>
      </c>
      <c r="B441" s="180" t="str">
        <f t="shared" si="6"/>
        <v/>
      </c>
      <c r="E441" s="167">
        <v>1</v>
      </c>
      <c r="F441" s="170" t="s">
        <v>1389</v>
      </c>
      <c r="G441" s="169">
        <v>1088574</v>
      </c>
      <c r="H441" s="168" t="s">
        <v>1266</v>
      </c>
      <c r="I441" s="168" t="s">
        <v>4</v>
      </c>
      <c r="J441" s="169">
        <v>358906.42826556723</v>
      </c>
      <c r="K441" s="169">
        <v>288960.20253924531</v>
      </c>
      <c r="L441" s="168" t="s">
        <v>17</v>
      </c>
      <c r="M441" s="168" t="s">
        <v>21</v>
      </c>
      <c r="N441" s="168" t="s">
        <v>1226</v>
      </c>
      <c r="O441" s="168" t="s">
        <v>21</v>
      </c>
      <c r="P441" s="168" t="s">
        <v>2465</v>
      </c>
      <c r="Q441" s="168" t="s">
        <v>2466</v>
      </c>
      <c r="R441" s="168" t="s">
        <v>21</v>
      </c>
      <c r="S441" s="168" t="s">
        <v>21</v>
      </c>
      <c r="T441" s="168" t="s">
        <v>21</v>
      </c>
      <c r="U441" s="168" t="s">
        <v>21</v>
      </c>
      <c r="V441" s="168" t="s">
        <v>2466</v>
      </c>
      <c r="W441" s="168" t="s">
        <v>21</v>
      </c>
      <c r="X441" s="168" t="s">
        <v>21</v>
      </c>
      <c r="Y441" s="168" t="s">
        <v>21</v>
      </c>
      <c r="Z441" s="168" t="s">
        <v>21</v>
      </c>
      <c r="AA441" s="168" t="s">
        <v>1390</v>
      </c>
      <c r="AB441" s="168" t="s">
        <v>899</v>
      </c>
      <c r="AC441" s="168" t="s">
        <v>10829</v>
      </c>
      <c r="AD441" s="169">
        <v>595148.25290846045</v>
      </c>
      <c r="AE441" s="168" t="s">
        <v>809</v>
      </c>
      <c r="AF441" s="169">
        <v>-518132.08941605838</v>
      </c>
      <c r="AG441" s="169">
        <v>619393.8524017469</v>
      </c>
      <c r="AH441" s="169">
        <v>-514302.32694610773</v>
      </c>
      <c r="AI441" s="168" t="s">
        <v>21</v>
      </c>
      <c r="AJ441"/>
    </row>
    <row r="442" spans="1:36" x14ac:dyDescent="0.25">
      <c r="A442" s="179" t="b">
        <f>IF(E442&lt;&gt;1,"",NOT(ISNA(VLOOKUP(P442,Mapping!$P:$P,1,FALSE))))</f>
        <v>0</v>
      </c>
      <c r="B442" s="180" t="str">
        <f t="shared" si="6"/>
        <v/>
      </c>
      <c r="E442" s="167">
        <v>1</v>
      </c>
      <c r="F442" s="170" t="s">
        <v>1389</v>
      </c>
      <c r="G442" s="169">
        <v>3070674.4</v>
      </c>
      <c r="H442" s="168" t="s">
        <v>1266</v>
      </c>
      <c r="I442" s="168" t="s">
        <v>4</v>
      </c>
      <c r="J442" s="169">
        <v>1012411.44953904</v>
      </c>
      <c r="K442" s="169">
        <v>815105.53858173755</v>
      </c>
      <c r="L442" s="168" t="s">
        <v>17</v>
      </c>
      <c r="M442" s="168" t="s">
        <v>21</v>
      </c>
      <c r="N442" s="168" t="s">
        <v>1226</v>
      </c>
      <c r="O442" s="168" t="s">
        <v>21</v>
      </c>
      <c r="P442" s="168" t="s">
        <v>322</v>
      </c>
      <c r="Q442" s="168" t="s">
        <v>1262</v>
      </c>
      <c r="R442" s="168" t="s">
        <v>21</v>
      </c>
      <c r="S442" s="168" t="s">
        <v>21</v>
      </c>
      <c r="T442" s="168" t="s">
        <v>21</v>
      </c>
      <c r="U442" s="168" t="s">
        <v>21</v>
      </c>
      <c r="V442" s="168" t="s">
        <v>1262</v>
      </c>
      <c r="W442" s="168" t="s">
        <v>21</v>
      </c>
      <c r="X442" s="168" t="s">
        <v>21</v>
      </c>
      <c r="Y442" s="168" t="s">
        <v>21</v>
      </c>
      <c r="Z442" s="168" t="s">
        <v>21</v>
      </c>
      <c r="AA442" s="168" t="s">
        <v>1390</v>
      </c>
      <c r="AB442" s="168" t="s">
        <v>899</v>
      </c>
      <c r="AC442" s="168" t="s">
        <v>10830</v>
      </c>
      <c r="AD442" s="169">
        <v>1678807.783771001</v>
      </c>
      <c r="AE442" s="168" t="s">
        <v>809</v>
      </c>
      <c r="AF442" s="169">
        <v>-1461558.8309002439</v>
      </c>
      <c r="AG442" s="169">
        <v>1747200.3245414849</v>
      </c>
      <c r="AH442" s="169">
        <v>-1450755.7494610781</v>
      </c>
      <c r="AI442" s="168" t="s">
        <v>21</v>
      </c>
      <c r="AJ442"/>
    </row>
    <row r="443" spans="1:36" x14ac:dyDescent="0.25">
      <c r="A443" s="179" t="b">
        <f>IF(E443&lt;&gt;1,"",NOT(ISNA(VLOOKUP(P443,Mapping!$P:$P,1,FALSE))))</f>
        <v>0</v>
      </c>
      <c r="B443" s="180" t="str">
        <f t="shared" si="6"/>
        <v/>
      </c>
      <c r="E443" s="167">
        <v>1</v>
      </c>
      <c r="F443" s="170" t="s">
        <v>1052</v>
      </c>
      <c r="G443" s="169">
        <v>309600.17</v>
      </c>
      <c r="H443" s="168" t="s">
        <v>1266</v>
      </c>
      <c r="I443" s="168" t="s">
        <v>4</v>
      </c>
      <c r="J443" s="169">
        <v>116140.23645135001</v>
      </c>
      <c r="K443" s="169">
        <v>81775.916144022805</v>
      </c>
      <c r="L443" s="168" t="s">
        <v>17</v>
      </c>
      <c r="M443" s="168" t="s">
        <v>21</v>
      </c>
      <c r="N443" s="168" t="s">
        <v>1226</v>
      </c>
      <c r="O443" s="168" t="s">
        <v>21</v>
      </c>
      <c r="P443" s="168" t="s">
        <v>2465</v>
      </c>
      <c r="Q443" s="168" t="s">
        <v>2466</v>
      </c>
      <c r="R443" s="168" t="s">
        <v>21</v>
      </c>
      <c r="S443" s="168" t="s">
        <v>21</v>
      </c>
      <c r="T443" s="168" t="s">
        <v>21</v>
      </c>
      <c r="U443" s="168" t="s">
        <v>21</v>
      </c>
      <c r="V443" s="168" t="s">
        <v>2466</v>
      </c>
      <c r="W443" s="168" t="s">
        <v>21</v>
      </c>
      <c r="X443" s="168" t="s">
        <v>21</v>
      </c>
      <c r="Y443" s="168" t="s">
        <v>21</v>
      </c>
      <c r="Z443" s="168" t="s">
        <v>21</v>
      </c>
      <c r="AA443" s="168" t="s">
        <v>1391</v>
      </c>
      <c r="AB443" s="168" t="s">
        <v>1054</v>
      </c>
      <c r="AC443" s="168" t="s">
        <v>10831</v>
      </c>
      <c r="AD443" s="169">
        <v>172810.8362378559</v>
      </c>
      <c r="AE443" s="168" t="s">
        <v>811</v>
      </c>
      <c r="AF443" s="169">
        <v>-144011.5332411819</v>
      </c>
      <c r="AG443" s="169">
        <v>-144061.54014676349</v>
      </c>
      <c r="AH443" s="169">
        <v>-160866.27120464441</v>
      </c>
      <c r="AI443" s="168" t="s">
        <v>21</v>
      </c>
      <c r="AJ443"/>
    </row>
    <row r="444" spans="1:36" x14ac:dyDescent="0.25">
      <c r="A444" s="179" t="b">
        <f>IF(E444&lt;&gt;1,"",NOT(ISNA(VLOOKUP(P444,Mapping!$P:$P,1,FALSE))))</f>
        <v>0</v>
      </c>
      <c r="B444" s="180" t="str">
        <f t="shared" si="6"/>
        <v/>
      </c>
      <c r="E444" s="167">
        <v>1</v>
      </c>
      <c r="F444" s="170" t="s">
        <v>1052</v>
      </c>
      <c r="G444" s="169">
        <v>2018393.08</v>
      </c>
      <c r="H444" s="168" t="s">
        <v>1266</v>
      </c>
      <c r="I444" s="168" t="s">
        <v>4</v>
      </c>
      <c r="J444" s="169">
        <v>757159.3050577729</v>
      </c>
      <c r="K444" s="169">
        <v>533126.13896741788</v>
      </c>
      <c r="L444" s="168" t="s">
        <v>17</v>
      </c>
      <c r="M444" s="168" t="s">
        <v>21</v>
      </c>
      <c r="N444" s="168" t="s">
        <v>1226</v>
      </c>
      <c r="O444" s="168" t="s">
        <v>21</v>
      </c>
      <c r="P444" s="168" t="s">
        <v>322</v>
      </c>
      <c r="Q444" s="168" t="s">
        <v>1262</v>
      </c>
      <c r="R444" s="168" t="s">
        <v>21</v>
      </c>
      <c r="S444" s="168" t="s">
        <v>21</v>
      </c>
      <c r="T444" s="168" t="s">
        <v>21</v>
      </c>
      <c r="U444" s="168" t="s">
        <v>21</v>
      </c>
      <c r="V444" s="168" t="s">
        <v>1262</v>
      </c>
      <c r="W444" s="168" t="s">
        <v>21</v>
      </c>
      <c r="X444" s="168" t="s">
        <v>21</v>
      </c>
      <c r="Y444" s="168" t="s">
        <v>21</v>
      </c>
      <c r="Z444" s="168" t="s">
        <v>21</v>
      </c>
      <c r="AA444" s="168" t="s">
        <v>1391</v>
      </c>
      <c r="AB444" s="168" t="s">
        <v>1054</v>
      </c>
      <c r="AC444" s="168" t="s">
        <v>10832</v>
      </c>
      <c r="AD444" s="169">
        <v>1126615.0015728411</v>
      </c>
      <c r="AE444" s="168" t="s">
        <v>811</v>
      </c>
      <c r="AF444" s="169">
        <v>-938862.15286700753</v>
      </c>
      <c r="AG444" s="169">
        <v>-939188.16558262752</v>
      </c>
      <c r="AH444" s="169">
        <v>-1048744.154775036</v>
      </c>
      <c r="AI444" s="168" t="s">
        <v>21</v>
      </c>
      <c r="AJ444"/>
    </row>
    <row r="445" spans="1:36" x14ac:dyDescent="0.25">
      <c r="A445" s="179" t="b">
        <f>IF(E445&lt;&gt;1,"",NOT(ISNA(VLOOKUP(P445,Mapping!$P:$P,1,FALSE))))</f>
        <v>0</v>
      </c>
      <c r="B445" s="180" t="str">
        <f t="shared" si="6"/>
        <v/>
      </c>
      <c r="E445" s="167">
        <v>1</v>
      </c>
      <c r="F445" s="170" t="s">
        <v>2640</v>
      </c>
      <c r="G445" s="169">
        <v>54676.27</v>
      </c>
      <c r="H445" s="168" t="s">
        <v>1266</v>
      </c>
      <c r="I445" s="168" t="s">
        <v>4</v>
      </c>
      <c r="J445" s="169">
        <v>38706.463343351381</v>
      </c>
      <c r="K445" s="169">
        <v>20245.39379528159</v>
      </c>
      <c r="L445" s="168" t="s">
        <v>17</v>
      </c>
      <c r="M445" s="168" t="s">
        <v>21</v>
      </c>
      <c r="N445" s="168" t="s">
        <v>1226</v>
      </c>
      <c r="O445" s="168" t="s">
        <v>21</v>
      </c>
      <c r="P445" s="168" t="s">
        <v>2465</v>
      </c>
      <c r="Q445" s="168" t="s">
        <v>2466</v>
      </c>
      <c r="R445" s="168" t="s">
        <v>21</v>
      </c>
      <c r="S445" s="168" t="s">
        <v>21</v>
      </c>
      <c r="T445" s="168" t="s">
        <v>21</v>
      </c>
      <c r="U445" s="168" t="s">
        <v>21</v>
      </c>
      <c r="V445" s="168" t="s">
        <v>2466</v>
      </c>
      <c r="W445" s="168" t="s">
        <v>21</v>
      </c>
      <c r="X445" s="168" t="s">
        <v>21</v>
      </c>
      <c r="Y445" s="168" t="s">
        <v>21</v>
      </c>
      <c r="Z445" s="168" t="s">
        <v>21</v>
      </c>
      <c r="AA445" s="168" t="s">
        <v>2641</v>
      </c>
      <c r="AB445" s="168" t="s">
        <v>2642</v>
      </c>
      <c r="AC445" s="168" t="s">
        <v>6757</v>
      </c>
      <c r="AD445" s="169">
        <v>54237.411680035009</v>
      </c>
      <c r="AE445" s="168" t="s">
        <v>811</v>
      </c>
      <c r="AF445" s="169">
        <v>-47447.547788164193</v>
      </c>
      <c r="AG445" s="169">
        <v>18437.34497405904</v>
      </c>
      <c r="AH445" s="169">
        <v>-41489.640176470581</v>
      </c>
      <c r="AI445" s="168" t="s">
        <v>21</v>
      </c>
      <c r="AJ445"/>
    </row>
    <row r="446" spans="1:36" x14ac:dyDescent="0.25">
      <c r="A446" s="179" t="b">
        <f>IF(E446&lt;&gt;1,"",NOT(ISNA(VLOOKUP(P446,Mapping!$P:$P,1,FALSE))))</f>
        <v>0</v>
      </c>
      <c r="B446" s="180" t="str">
        <f t="shared" si="6"/>
        <v/>
      </c>
      <c r="E446" s="167">
        <v>1</v>
      </c>
      <c r="F446" s="170" t="s">
        <v>2643</v>
      </c>
      <c r="G446" s="169">
        <v>131641.20000000001</v>
      </c>
      <c r="H446" s="168" t="s">
        <v>1266</v>
      </c>
      <c r="I446" s="168" t="s">
        <v>4</v>
      </c>
      <c r="J446" s="169">
        <v>36053.090512459683</v>
      </c>
      <c r="K446" s="169">
        <v>20823.850904493582</v>
      </c>
      <c r="L446" s="168" t="s">
        <v>17</v>
      </c>
      <c r="M446" s="168" t="s">
        <v>21</v>
      </c>
      <c r="N446" s="168" t="s">
        <v>1226</v>
      </c>
      <c r="O446" s="168" t="s">
        <v>21</v>
      </c>
      <c r="P446" s="168" t="s">
        <v>2465</v>
      </c>
      <c r="Q446" s="168" t="s">
        <v>2466</v>
      </c>
      <c r="R446" s="168" t="s">
        <v>21</v>
      </c>
      <c r="S446" s="168" t="s">
        <v>21</v>
      </c>
      <c r="T446" s="168" t="s">
        <v>21</v>
      </c>
      <c r="U446" s="168" t="s">
        <v>21</v>
      </c>
      <c r="V446" s="168" t="s">
        <v>2466</v>
      </c>
      <c r="W446" s="168" t="s">
        <v>21</v>
      </c>
      <c r="X446" s="168" t="s">
        <v>21</v>
      </c>
      <c r="Y446" s="168" t="s">
        <v>21</v>
      </c>
      <c r="Z446" s="168" t="s">
        <v>21</v>
      </c>
      <c r="AA446" s="168" t="s">
        <v>2644</v>
      </c>
      <c r="AB446" s="168" t="s">
        <v>2645</v>
      </c>
      <c r="AC446" s="168" t="s">
        <v>6841</v>
      </c>
      <c r="AD446" s="169">
        <v>62230.979820810317</v>
      </c>
      <c r="AE446" s="168" t="s">
        <v>817</v>
      </c>
      <c r="AF446" s="169">
        <v>-48511.376470588228</v>
      </c>
      <c r="AG446" s="169">
        <v>-85163.796734693882</v>
      </c>
      <c r="AH446" s="169">
        <v>-48243.545177664993</v>
      </c>
      <c r="AI446" s="168" t="s">
        <v>21</v>
      </c>
      <c r="AJ446"/>
    </row>
    <row r="447" spans="1:36" x14ac:dyDescent="0.25">
      <c r="A447" s="179" t="b">
        <f>IF(E447&lt;&gt;1,"",NOT(ISNA(VLOOKUP(P447,Mapping!$P:$P,1,FALSE))))</f>
        <v>0</v>
      </c>
      <c r="B447" s="180" t="str">
        <f t="shared" si="6"/>
        <v/>
      </c>
      <c r="E447" s="167">
        <v>1</v>
      </c>
      <c r="F447" s="170" t="s">
        <v>990</v>
      </c>
      <c r="G447" s="169">
        <v>120400</v>
      </c>
      <c r="H447" s="168" t="s">
        <v>1266</v>
      </c>
      <c r="I447" s="168" t="s">
        <v>4</v>
      </c>
      <c r="J447" s="169">
        <v>33069.367752080238</v>
      </c>
      <c r="K447" s="169">
        <v>26053.297056530551</v>
      </c>
      <c r="L447" s="168" t="s">
        <v>17</v>
      </c>
      <c r="M447" s="168" t="s">
        <v>21</v>
      </c>
      <c r="N447" s="168" t="s">
        <v>1226</v>
      </c>
      <c r="O447" s="168" t="s">
        <v>21</v>
      </c>
      <c r="P447" s="168" t="s">
        <v>2465</v>
      </c>
      <c r="Q447" s="168" t="s">
        <v>2466</v>
      </c>
      <c r="R447" s="168" t="s">
        <v>21</v>
      </c>
      <c r="S447" s="168" t="s">
        <v>21</v>
      </c>
      <c r="T447" s="168" t="s">
        <v>21</v>
      </c>
      <c r="U447" s="168" t="s">
        <v>21</v>
      </c>
      <c r="V447" s="168" t="s">
        <v>2466</v>
      </c>
      <c r="W447" s="168" t="s">
        <v>21</v>
      </c>
      <c r="X447" s="168" t="s">
        <v>21</v>
      </c>
      <c r="Y447" s="168" t="s">
        <v>21</v>
      </c>
      <c r="Z447" s="168" t="s">
        <v>21</v>
      </c>
      <c r="AA447" s="168" t="s">
        <v>1392</v>
      </c>
      <c r="AB447" s="168" t="s">
        <v>992</v>
      </c>
      <c r="AC447" s="168" t="s">
        <v>6973</v>
      </c>
      <c r="AD447" s="169">
        <v>54609.221072997403</v>
      </c>
      <c r="AE447" s="168" t="s">
        <v>819</v>
      </c>
      <c r="AF447" s="169">
        <v>-54214.797740552283</v>
      </c>
      <c r="AG447" s="169">
        <v>-56023.901516818689</v>
      </c>
      <c r="AH447" s="169">
        <v>-50493.397047759529</v>
      </c>
      <c r="AI447" s="168" t="s">
        <v>21</v>
      </c>
      <c r="AJ447"/>
    </row>
    <row r="448" spans="1:36" x14ac:dyDescent="0.25">
      <c r="A448" s="179" t="b">
        <f>IF(E448&lt;&gt;1,"",NOT(ISNA(VLOOKUP(P448,Mapping!$P:$P,1,FALSE))))</f>
        <v>0</v>
      </c>
      <c r="B448" s="180" t="str">
        <f t="shared" si="6"/>
        <v/>
      </c>
      <c r="E448" s="167">
        <v>1</v>
      </c>
      <c r="F448" s="170" t="s">
        <v>12223</v>
      </c>
      <c r="G448" s="169">
        <v>1622595.998518924</v>
      </c>
      <c r="H448" s="168" t="s">
        <v>1266</v>
      </c>
      <c r="I448" s="168" t="s">
        <v>303</v>
      </c>
      <c r="J448" s="169">
        <v>862936.16961914313</v>
      </c>
      <c r="K448" s="169">
        <v>327154.23802626343</v>
      </c>
      <c r="L448" s="168" t="s">
        <v>17</v>
      </c>
      <c r="M448" s="168" t="s">
        <v>21</v>
      </c>
      <c r="N448" s="168" t="s">
        <v>1226</v>
      </c>
      <c r="O448" s="168" t="s">
        <v>21</v>
      </c>
      <c r="P448" s="168" t="s">
        <v>322</v>
      </c>
      <c r="Q448" s="168" t="s">
        <v>1262</v>
      </c>
      <c r="R448" s="168" t="s">
        <v>21</v>
      </c>
      <c r="S448" s="168" t="s">
        <v>21</v>
      </c>
      <c r="T448" s="168" t="s">
        <v>21</v>
      </c>
      <c r="U448" s="168" t="s">
        <v>21</v>
      </c>
      <c r="V448" s="168" t="s">
        <v>1262</v>
      </c>
      <c r="W448" s="168" t="s">
        <v>21</v>
      </c>
      <c r="X448" s="168" t="s">
        <v>21</v>
      </c>
      <c r="Y448" s="168" t="s">
        <v>21</v>
      </c>
      <c r="Z448" s="168" t="s">
        <v>21</v>
      </c>
      <c r="AA448" s="168" t="s">
        <v>12224</v>
      </c>
      <c r="AB448" s="168" t="s">
        <v>12225</v>
      </c>
      <c r="AC448" s="168" t="s">
        <v>12226</v>
      </c>
      <c r="AD448" s="169">
        <v>1491483.420907449</v>
      </c>
      <c r="AE448" s="168" t="s">
        <v>817</v>
      </c>
      <c r="AF448" s="169">
        <v>-811541.67907843215</v>
      </c>
      <c r="AG448" s="169">
        <v>2452686.1059473138</v>
      </c>
      <c r="AH448" s="169">
        <v>-685900.06329959095</v>
      </c>
      <c r="AI448" s="168" t="s">
        <v>21</v>
      </c>
      <c r="AJ448"/>
    </row>
    <row r="449" spans="1:36" x14ac:dyDescent="0.25">
      <c r="A449" s="179" t="b">
        <f>IF(E449&lt;&gt;1,"",NOT(ISNA(VLOOKUP(P449,Mapping!$P:$P,1,FALSE))))</f>
        <v>0</v>
      </c>
      <c r="B449" s="180" t="str">
        <f t="shared" si="6"/>
        <v/>
      </c>
      <c r="E449" s="167">
        <v>1</v>
      </c>
      <c r="F449" s="170" t="s">
        <v>290</v>
      </c>
      <c r="G449" s="169">
        <v>215643.36</v>
      </c>
      <c r="H449" s="168" t="s">
        <v>1266</v>
      </c>
      <c r="I449" s="168" t="s">
        <v>4</v>
      </c>
      <c r="J449" s="169">
        <v>56830.102266452217</v>
      </c>
      <c r="K449" s="169">
        <v>31303.978012532949</v>
      </c>
      <c r="L449" s="168" t="s">
        <v>17</v>
      </c>
      <c r="M449" s="168" t="s">
        <v>21</v>
      </c>
      <c r="N449" s="168" t="s">
        <v>1226</v>
      </c>
      <c r="O449" s="168" t="s">
        <v>21</v>
      </c>
      <c r="P449" s="168" t="s">
        <v>2465</v>
      </c>
      <c r="Q449" s="168" t="s">
        <v>2466</v>
      </c>
      <c r="R449" s="168" t="s">
        <v>21</v>
      </c>
      <c r="S449" s="168" t="s">
        <v>21</v>
      </c>
      <c r="T449" s="168" t="s">
        <v>21</v>
      </c>
      <c r="U449" s="168" t="s">
        <v>21</v>
      </c>
      <c r="V449" s="168" t="s">
        <v>2466</v>
      </c>
      <c r="W449" s="168" t="s">
        <v>21</v>
      </c>
      <c r="X449" s="168" t="s">
        <v>21</v>
      </c>
      <c r="Y449" s="168" t="s">
        <v>21</v>
      </c>
      <c r="Z449" s="168" t="s">
        <v>21</v>
      </c>
      <c r="AA449" s="168" t="s">
        <v>1393</v>
      </c>
      <c r="AB449" s="168" t="s">
        <v>900</v>
      </c>
      <c r="AC449" s="168" t="s">
        <v>7233</v>
      </c>
      <c r="AD449" s="169">
        <v>89002.947683600418</v>
      </c>
      <c r="AE449" s="168" t="s">
        <v>810</v>
      </c>
      <c r="AF449" s="169">
        <v>-75813.902774444025</v>
      </c>
      <c r="AG449" s="169">
        <v>-133535.69363027019</v>
      </c>
      <c r="AH449" s="169">
        <v>-38668.434375566947</v>
      </c>
      <c r="AI449" s="168" t="s">
        <v>21</v>
      </c>
      <c r="AJ449"/>
    </row>
    <row r="450" spans="1:36" x14ac:dyDescent="0.25">
      <c r="A450" s="179" t="b">
        <f>IF(E450&lt;&gt;1,"",NOT(ISNA(VLOOKUP(P450,Mapping!$P:$P,1,FALSE))))</f>
        <v>0</v>
      </c>
      <c r="B450" s="180" t="str">
        <f t="shared" si="6"/>
        <v/>
      </c>
      <c r="E450" s="167">
        <v>1</v>
      </c>
      <c r="F450" s="170" t="s">
        <v>290</v>
      </c>
      <c r="G450" s="169">
        <v>3718467.24</v>
      </c>
      <c r="H450" s="168" t="s">
        <v>1266</v>
      </c>
      <c r="I450" s="168" t="s">
        <v>4</v>
      </c>
      <c r="J450" s="169">
        <v>979955.3926615332</v>
      </c>
      <c r="K450" s="169">
        <v>539793.18779527594</v>
      </c>
      <c r="L450" s="168" t="s">
        <v>17</v>
      </c>
      <c r="M450" s="168" t="s">
        <v>21</v>
      </c>
      <c r="N450" s="168" t="s">
        <v>1226</v>
      </c>
      <c r="O450" s="168" t="s">
        <v>21</v>
      </c>
      <c r="P450" s="168" t="s">
        <v>253</v>
      </c>
      <c r="Q450" s="168" t="s">
        <v>1265</v>
      </c>
      <c r="R450" s="168" t="s">
        <v>21</v>
      </c>
      <c r="S450" s="168" t="s">
        <v>21</v>
      </c>
      <c r="T450" s="168" t="s">
        <v>21</v>
      </c>
      <c r="U450" s="168" t="s">
        <v>21</v>
      </c>
      <c r="V450" s="168" t="s">
        <v>1265</v>
      </c>
      <c r="W450" s="168" t="s">
        <v>21</v>
      </c>
      <c r="X450" s="168" t="s">
        <v>21</v>
      </c>
      <c r="Y450" s="168" t="s">
        <v>21</v>
      </c>
      <c r="Z450" s="168" t="s">
        <v>21</v>
      </c>
      <c r="AA450" s="168" t="s">
        <v>1393</v>
      </c>
      <c r="AB450" s="168" t="s">
        <v>900</v>
      </c>
      <c r="AC450" s="168" t="s">
        <v>10833</v>
      </c>
      <c r="AD450" s="169">
        <v>1534730.980007465</v>
      </c>
      <c r="AE450" s="168" t="s">
        <v>810</v>
      </c>
      <c r="AF450" s="169">
        <v>-1307304.4020614191</v>
      </c>
      <c r="AG450" s="169">
        <v>-2302635.7135913498</v>
      </c>
      <c r="AH450" s="169">
        <v>-666782.90696099121</v>
      </c>
      <c r="AI450" s="168" t="s">
        <v>21</v>
      </c>
      <c r="AJ450"/>
    </row>
    <row r="451" spans="1:36" x14ac:dyDescent="0.25">
      <c r="A451" s="179" t="b">
        <f>IF(E451&lt;&gt;1,"",NOT(ISNA(VLOOKUP(P451,Mapping!$P:$P,1,FALSE))))</f>
        <v>0</v>
      </c>
      <c r="B451" s="180" t="str">
        <f t="shared" si="6"/>
        <v/>
      </c>
      <c r="E451" s="167">
        <v>1</v>
      </c>
      <c r="F451" s="170" t="s">
        <v>1119</v>
      </c>
      <c r="G451" s="169">
        <v>12283303.199999999</v>
      </c>
      <c r="H451" s="168" t="s">
        <v>1266</v>
      </c>
      <c r="I451" s="168" t="s">
        <v>4</v>
      </c>
      <c r="J451" s="169">
        <v>4634054.4021513769</v>
      </c>
      <c r="K451" s="169">
        <v>2306315.8204595312</v>
      </c>
      <c r="L451" s="168" t="s">
        <v>17</v>
      </c>
      <c r="M451" s="168" t="s">
        <v>21</v>
      </c>
      <c r="N451" s="168" t="s">
        <v>1226</v>
      </c>
      <c r="O451" s="168" t="s">
        <v>21</v>
      </c>
      <c r="P451" s="168" t="s">
        <v>253</v>
      </c>
      <c r="Q451" s="168" t="s">
        <v>1265</v>
      </c>
      <c r="R451" s="168" t="s">
        <v>21</v>
      </c>
      <c r="S451" s="168" t="s">
        <v>21</v>
      </c>
      <c r="T451" s="168" t="s">
        <v>21</v>
      </c>
      <c r="U451" s="168" t="s">
        <v>21</v>
      </c>
      <c r="V451" s="168" t="s">
        <v>1265</v>
      </c>
      <c r="W451" s="168" t="s">
        <v>21</v>
      </c>
      <c r="X451" s="168" t="s">
        <v>21</v>
      </c>
      <c r="Y451" s="168" t="s">
        <v>21</v>
      </c>
      <c r="Z451" s="168" t="s">
        <v>21</v>
      </c>
      <c r="AA451" s="168" t="s">
        <v>1394</v>
      </c>
      <c r="AB451" s="168" t="s">
        <v>1118</v>
      </c>
      <c r="AC451" s="168" t="s">
        <v>10834</v>
      </c>
      <c r="AD451" s="169">
        <v>6195220.5956724351</v>
      </c>
      <c r="AE451" s="168" t="s">
        <v>814</v>
      </c>
      <c r="AF451" s="169">
        <v>-4166774.2303886921</v>
      </c>
      <c r="AG451" s="169">
        <v>-5715602.7307144841</v>
      </c>
      <c r="AH451" s="169">
        <v>-3594748.0291086342</v>
      </c>
      <c r="AI451" s="168" t="s">
        <v>21</v>
      </c>
      <c r="AJ451"/>
    </row>
    <row r="452" spans="1:36" x14ac:dyDescent="0.25">
      <c r="A452" s="179" t="b">
        <f>IF(E452&lt;&gt;1,"",NOT(ISNA(VLOOKUP(P452,Mapping!$P:$P,1,FALSE))))</f>
        <v>0</v>
      </c>
      <c r="B452" s="180" t="str">
        <f t="shared" si="6"/>
        <v/>
      </c>
      <c r="E452" s="167">
        <v>1</v>
      </c>
      <c r="F452" s="170" t="s">
        <v>291</v>
      </c>
      <c r="G452" s="169">
        <v>362019.6</v>
      </c>
      <c r="H452" s="168" t="s">
        <v>1266</v>
      </c>
      <c r="I452" s="168" t="s">
        <v>4</v>
      </c>
      <c r="J452" s="169">
        <v>170456.42339577799</v>
      </c>
      <c r="K452" s="169">
        <v>78596.050285774705</v>
      </c>
      <c r="L452" s="168" t="s">
        <v>17</v>
      </c>
      <c r="M452" s="168" t="s">
        <v>21</v>
      </c>
      <c r="N452" s="168" t="s">
        <v>1226</v>
      </c>
      <c r="O452" s="168" t="s">
        <v>21</v>
      </c>
      <c r="P452" s="168" t="s">
        <v>253</v>
      </c>
      <c r="Q452" s="168" t="s">
        <v>1265</v>
      </c>
      <c r="R452" s="168" t="s">
        <v>21</v>
      </c>
      <c r="S452" s="168" t="s">
        <v>21</v>
      </c>
      <c r="T452" s="168" t="s">
        <v>21</v>
      </c>
      <c r="U452" s="168" t="s">
        <v>21</v>
      </c>
      <c r="V452" s="168" t="s">
        <v>1265</v>
      </c>
      <c r="W452" s="168" t="s">
        <v>21</v>
      </c>
      <c r="X452" s="168" t="s">
        <v>21</v>
      </c>
      <c r="Y452" s="168" t="s">
        <v>21</v>
      </c>
      <c r="Z452" s="168" t="s">
        <v>21</v>
      </c>
      <c r="AA452" s="168" t="s">
        <v>1395</v>
      </c>
      <c r="AB452" s="168" t="s">
        <v>901</v>
      </c>
      <c r="AC452" s="168" t="s">
        <v>10835</v>
      </c>
      <c r="AD452" s="169">
        <v>271432.12545105431</v>
      </c>
      <c r="AE452" s="168" t="s">
        <v>819</v>
      </c>
      <c r="AF452" s="169">
        <v>-163013.45010062831</v>
      </c>
      <c r="AG452" s="169">
        <v>-168453.0765577915</v>
      </c>
      <c r="AH452" s="169">
        <v>-82704.888098495256</v>
      </c>
      <c r="AI452" s="168" t="s">
        <v>21</v>
      </c>
      <c r="AJ452"/>
    </row>
    <row r="453" spans="1:36" x14ac:dyDescent="0.25">
      <c r="A453" s="179" t="b">
        <f>IF(E453&lt;&gt;1,"",NOT(ISNA(VLOOKUP(P453,Mapping!$P:$P,1,FALSE))))</f>
        <v>0</v>
      </c>
      <c r="B453" s="180" t="str">
        <f t="shared" si="6"/>
        <v/>
      </c>
      <c r="E453" s="167">
        <v>1</v>
      </c>
      <c r="F453" s="170" t="s">
        <v>292</v>
      </c>
      <c r="G453" s="169">
        <v>1336889.18</v>
      </c>
      <c r="H453" s="168" t="s">
        <v>1266</v>
      </c>
      <c r="I453" s="168" t="s">
        <v>4</v>
      </c>
      <c r="J453" s="169">
        <v>393059.09615507588</v>
      </c>
      <c r="K453" s="169">
        <v>283406.99245846679</v>
      </c>
      <c r="L453" s="168" t="s">
        <v>17</v>
      </c>
      <c r="M453" s="168" t="s">
        <v>21</v>
      </c>
      <c r="N453" s="168" t="s">
        <v>1226</v>
      </c>
      <c r="O453" s="168" t="s">
        <v>21</v>
      </c>
      <c r="P453" s="168" t="s">
        <v>2465</v>
      </c>
      <c r="Q453" s="168" t="s">
        <v>2466</v>
      </c>
      <c r="R453" s="168" t="s">
        <v>21</v>
      </c>
      <c r="S453" s="168" t="s">
        <v>21</v>
      </c>
      <c r="T453" s="168" t="s">
        <v>21</v>
      </c>
      <c r="U453" s="168" t="s">
        <v>21</v>
      </c>
      <c r="V453" s="168" t="s">
        <v>2466</v>
      </c>
      <c r="W453" s="168" t="s">
        <v>21</v>
      </c>
      <c r="X453" s="168" t="s">
        <v>21</v>
      </c>
      <c r="Y453" s="168" t="s">
        <v>21</v>
      </c>
      <c r="Z453" s="168" t="s">
        <v>21</v>
      </c>
      <c r="AA453" s="168" t="s">
        <v>1396</v>
      </c>
      <c r="AB453" s="168" t="s">
        <v>902</v>
      </c>
      <c r="AC453" s="168" t="s">
        <v>10836</v>
      </c>
      <c r="AD453" s="169">
        <v>619769.45890119451</v>
      </c>
      <c r="AE453" s="168" t="s">
        <v>807</v>
      </c>
      <c r="AF453" s="169">
        <v>-596228.46734995197</v>
      </c>
      <c r="AG453" s="169">
        <v>-622074.31693704741</v>
      </c>
      <c r="AH453" s="169">
        <v>-594711.60972511396</v>
      </c>
      <c r="AI453" s="168" t="s">
        <v>21</v>
      </c>
      <c r="AJ453"/>
    </row>
    <row r="454" spans="1:36" x14ac:dyDescent="0.25">
      <c r="A454" s="179" t="b">
        <f>IF(E454&lt;&gt;1,"",NOT(ISNA(VLOOKUP(P454,Mapping!$P:$P,1,FALSE))))</f>
        <v>0</v>
      </c>
      <c r="B454" s="180" t="str">
        <f t="shared" si="6"/>
        <v/>
      </c>
      <c r="E454" s="167">
        <v>1</v>
      </c>
      <c r="F454" s="170" t="s">
        <v>292</v>
      </c>
      <c r="G454" s="169">
        <v>7149719.6600000001</v>
      </c>
      <c r="H454" s="168" t="s">
        <v>1266</v>
      </c>
      <c r="I454" s="168" t="s">
        <v>4</v>
      </c>
      <c r="J454" s="169">
        <v>2102090.7262648242</v>
      </c>
      <c r="K454" s="169">
        <v>1515668.2962770129</v>
      </c>
      <c r="L454" s="168" t="s">
        <v>17</v>
      </c>
      <c r="M454" s="168" t="s">
        <v>21</v>
      </c>
      <c r="N454" s="168" t="s">
        <v>1226</v>
      </c>
      <c r="O454" s="168" t="s">
        <v>21</v>
      </c>
      <c r="P454" s="168" t="s">
        <v>305</v>
      </c>
      <c r="Q454" s="168" t="s">
        <v>1260</v>
      </c>
      <c r="R454" s="168" t="s">
        <v>21</v>
      </c>
      <c r="S454" s="168" t="s">
        <v>21</v>
      </c>
      <c r="T454" s="168" t="s">
        <v>21</v>
      </c>
      <c r="U454" s="168" t="s">
        <v>21</v>
      </c>
      <c r="V454" s="168" t="s">
        <v>1260</v>
      </c>
      <c r="W454" s="168" t="s">
        <v>21</v>
      </c>
      <c r="X454" s="168" t="s">
        <v>21</v>
      </c>
      <c r="Y454" s="168" t="s">
        <v>21</v>
      </c>
      <c r="Z454" s="168" t="s">
        <v>21</v>
      </c>
      <c r="AA454" s="168" t="s">
        <v>1396</v>
      </c>
      <c r="AB454" s="168" t="s">
        <v>902</v>
      </c>
      <c r="AC454" s="168" t="s">
        <v>10837</v>
      </c>
      <c r="AD454" s="169">
        <v>3314543.906304522</v>
      </c>
      <c r="AE454" s="168" t="s">
        <v>807</v>
      </c>
      <c r="AF454" s="169">
        <v>-3188646.0438430812</v>
      </c>
      <c r="AG454" s="169">
        <v>-3326870.3497068309</v>
      </c>
      <c r="AH454" s="169">
        <v>-3180533.8480500639</v>
      </c>
      <c r="AI454" s="168" t="s">
        <v>21</v>
      </c>
      <c r="AJ454"/>
    </row>
    <row r="455" spans="1:36" x14ac:dyDescent="0.25">
      <c r="A455" s="179" t="b">
        <f>IF(E455&lt;&gt;1,"",NOT(ISNA(VLOOKUP(P455,Mapping!$P:$P,1,FALSE))))</f>
        <v>0</v>
      </c>
      <c r="B455" s="180" t="str">
        <f t="shared" si="6"/>
        <v/>
      </c>
      <c r="E455" s="167">
        <v>1</v>
      </c>
      <c r="F455" s="170" t="s">
        <v>292</v>
      </c>
      <c r="G455" s="169">
        <v>2898300</v>
      </c>
      <c r="H455" s="168" t="s">
        <v>1266</v>
      </c>
      <c r="I455" s="168" t="s">
        <v>4</v>
      </c>
      <c r="J455" s="169">
        <v>852129.85147075308</v>
      </c>
      <c r="K455" s="169">
        <v>614410.30306070286</v>
      </c>
      <c r="L455" s="168" t="s">
        <v>17</v>
      </c>
      <c r="M455" s="168" t="s">
        <v>21</v>
      </c>
      <c r="N455" s="168" t="s">
        <v>1226</v>
      </c>
      <c r="O455" s="168" t="s">
        <v>21</v>
      </c>
      <c r="P455" s="168" t="s">
        <v>311</v>
      </c>
      <c r="Q455" s="168" t="s">
        <v>1261</v>
      </c>
      <c r="R455" s="168" t="s">
        <v>21</v>
      </c>
      <c r="S455" s="168" t="s">
        <v>21</v>
      </c>
      <c r="T455" s="168" t="s">
        <v>21</v>
      </c>
      <c r="U455" s="168" t="s">
        <v>21</v>
      </c>
      <c r="V455" s="168" t="s">
        <v>1261</v>
      </c>
      <c r="W455" s="168" t="s">
        <v>21</v>
      </c>
      <c r="X455" s="168" t="s">
        <v>21</v>
      </c>
      <c r="Y455" s="168" t="s">
        <v>21</v>
      </c>
      <c r="Z455" s="168" t="s">
        <v>21</v>
      </c>
      <c r="AA455" s="168" t="s">
        <v>1396</v>
      </c>
      <c r="AB455" s="168" t="s">
        <v>902</v>
      </c>
      <c r="AC455" s="168" t="s">
        <v>5070</v>
      </c>
      <c r="AD455" s="169">
        <v>1343625.0734958751</v>
      </c>
      <c r="AE455" s="168" t="s">
        <v>807</v>
      </c>
      <c r="AF455" s="169">
        <v>-1292589.5375414479</v>
      </c>
      <c r="AG455" s="169">
        <v>-1348621.8751345151</v>
      </c>
      <c r="AH455" s="169">
        <v>-1289301.0761492569</v>
      </c>
      <c r="AI455" s="168" t="s">
        <v>21</v>
      </c>
      <c r="AJ455"/>
    </row>
    <row r="456" spans="1:36" x14ac:dyDescent="0.25">
      <c r="A456" s="179" t="b">
        <f>IF(E456&lt;&gt;1,"",NOT(ISNA(VLOOKUP(P456,Mapping!$P:$P,1,FALSE))))</f>
        <v>0</v>
      </c>
      <c r="B456" s="180" t="str">
        <f t="shared" si="6"/>
        <v/>
      </c>
      <c r="E456" s="167">
        <v>1</v>
      </c>
      <c r="F456" s="170" t="s">
        <v>292</v>
      </c>
      <c r="G456" s="169">
        <v>1226657.17</v>
      </c>
      <c r="H456" s="168" t="s">
        <v>1266</v>
      </c>
      <c r="I456" s="168" t="s">
        <v>4</v>
      </c>
      <c r="J456" s="169">
        <v>360649.75747080508</v>
      </c>
      <c r="K456" s="169">
        <v>260038.92059872509</v>
      </c>
      <c r="L456" s="168" t="s">
        <v>17</v>
      </c>
      <c r="M456" s="168" t="s">
        <v>21</v>
      </c>
      <c r="N456" s="168" t="s">
        <v>1226</v>
      </c>
      <c r="O456" s="168" t="s">
        <v>21</v>
      </c>
      <c r="P456" s="168" t="s">
        <v>322</v>
      </c>
      <c r="Q456" s="168" t="s">
        <v>1262</v>
      </c>
      <c r="R456" s="168" t="s">
        <v>21</v>
      </c>
      <c r="S456" s="168" t="s">
        <v>21</v>
      </c>
      <c r="T456" s="168" t="s">
        <v>21</v>
      </c>
      <c r="U456" s="168" t="s">
        <v>21</v>
      </c>
      <c r="V456" s="168" t="s">
        <v>1262</v>
      </c>
      <c r="W456" s="168" t="s">
        <v>21</v>
      </c>
      <c r="X456" s="168" t="s">
        <v>21</v>
      </c>
      <c r="Y456" s="168" t="s">
        <v>21</v>
      </c>
      <c r="Z456" s="168" t="s">
        <v>21</v>
      </c>
      <c r="AA456" s="168" t="s">
        <v>1396</v>
      </c>
      <c r="AB456" s="168" t="s">
        <v>902</v>
      </c>
      <c r="AC456" s="168" t="s">
        <v>10838</v>
      </c>
      <c r="AD456" s="169">
        <v>568666.91860590561</v>
      </c>
      <c r="AE456" s="168" t="s">
        <v>807</v>
      </c>
      <c r="AF456" s="169">
        <v>-547066.97860545886</v>
      </c>
      <c r="AG456" s="169">
        <v>-570781.73161943129</v>
      </c>
      <c r="AH456" s="169">
        <v>-545675.19212890393</v>
      </c>
      <c r="AI456" s="168" t="s">
        <v>21</v>
      </c>
      <c r="AJ456"/>
    </row>
    <row r="457" spans="1:36" x14ac:dyDescent="0.25">
      <c r="A457" s="179" t="b">
        <f>IF(E457&lt;&gt;1,"",NOT(ISNA(VLOOKUP(P457,Mapping!$P:$P,1,FALSE))))</f>
        <v>0</v>
      </c>
      <c r="B457" s="180" t="str">
        <f t="shared" si="6"/>
        <v/>
      </c>
      <c r="E457" s="167">
        <v>1</v>
      </c>
      <c r="F457" s="170" t="s">
        <v>292</v>
      </c>
      <c r="G457" s="169">
        <v>8005104.5999999996</v>
      </c>
      <c r="H457" s="168" t="s">
        <v>1266</v>
      </c>
      <c r="I457" s="168" t="s">
        <v>4</v>
      </c>
      <c r="J457" s="169">
        <v>2353582.6497622221</v>
      </c>
      <c r="K457" s="169">
        <v>1697001.2570536621</v>
      </c>
      <c r="L457" s="168" t="s">
        <v>17</v>
      </c>
      <c r="M457" s="168" t="s">
        <v>21</v>
      </c>
      <c r="N457" s="168" t="s">
        <v>1226</v>
      </c>
      <c r="O457" s="168" t="s">
        <v>21</v>
      </c>
      <c r="P457" s="168" t="s">
        <v>253</v>
      </c>
      <c r="Q457" s="168" t="s">
        <v>1265</v>
      </c>
      <c r="R457" s="168" t="s">
        <v>21</v>
      </c>
      <c r="S457" s="168" t="s">
        <v>21</v>
      </c>
      <c r="T457" s="168" t="s">
        <v>21</v>
      </c>
      <c r="U457" s="168" t="s">
        <v>21</v>
      </c>
      <c r="V457" s="168" t="s">
        <v>1265</v>
      </c>
      <c r="W457" s="168" t="s">
        <v>21</v>
      </c>
      <c r="X457" s="168" t="s">
        <v>21</v>
      </c>
      <c r="Y457" s="168" t="s">
        <v>21</v>
      </c>
      <c r="Z457" s="168" t="s">
        <v>21</v>
      </c>
      <c r="AA457" s="168" t="s">
        <v>1396</v>
      </c>
      <c r="AB457" s="168" t="s">
        <v>902</v>
      </c>
      <c r="AC457" s="168" t="s">
        <v>10839</v>
      </c>
      <c r="AD457" s="169">
        <v>3711092.4529956169</v>
      </c>
      <c r="AE457" s="168" t="s">
        <v>807</v>
      </c>
      <c r="AF457" s="169">
        <v>-3570132.3026894801</v>
      </c>
      <c r="AG457" s="169">
        <v>-3724893.619121531</v>
      </c>
      <c r="AH457" s="169">
        <v>-3561049.572324248</v>
      </c>
      <c r="AI457" s="168" t="s">
        <v>21</v>
      </c>
      <c r="AJ457"/>
    </row>
    <row r="458" spans="1:36" x14ac:dyDescent="0.25">
      <c r="A458" s="179" t="b">
        <f>IF(E458&lt;&gt;1,"",NOT(ISNA(VLOOKUP(P458,Mapping!$P:$P,1,FALSE))))</f>
        <v>0</v>
      </c>
      <c r="B458" s="180" t="str">
        <f t="shared" si="6"/>
        <v/>
      </c>
      <c r="E458" s="167">
        <v>1</v>
      </c>
      <c r="F458" s="170" t="s">
        <v>1207</v>
      </c>
      <c r="G458" s="169">
        <v>84353.64</v>
      </c>
      <c r="H458" s="168" t="s">
        <v>1266</v>
      </c>
      <c r="I458" s="168" t="s">
        <v>4</v>
      </c>
      <c r="J458" s="169">
        <v>27344.372168007951</v>
      </c>
      <c r="K458" s="169">
        <v>9659.5926108844797</v>
      </c>
      <c r="L458" s="168" t="s">
        <v>17</v>
      </c>
      <c r="M458" s="168" t="s">
        <v>21</v>
      </c>
      <c r="N458" s="168" t="s">
        <v>1226</v>
      </c>
      <c r="O458" s="168" t="s">
        <v>21</v>
      </c>
      <c r="P458" s="168" t="s">
        <v>2465</v>
      </c>
      <c r="Q458" s="168" t="s">
        <v>2466</v>
      </c>
      <c r="R458" s="168" t="s">
        <v>21</v>
      </c>
      <c r="S458" s="168" t="s">
        <v>21</v>
      </c>
      <c r="T458" s="168" t="s">
        <v>21</v>
      </c>
      <c r="U458" s="168" t="s">
        <v>21</v>
      </c>
      <c r="V458" s="168" t="s">
        <v>2466</v>
      </c>
      <c r="W458" s="168" t="s">
        <v>21</v>
      </c>
      <c r="X458" s="168" t="s">
        <v>21</v>
      </c>
      <c r="Y458" s="168" t="s">
        <v>21</v>
      </c>
      <c r="Z458" s="168" t="s">
        <v>21</v>
      </c>
      <c r="AA458" s="168" t="s">
        <v>2646</v>
      </c>
      <c r="AB458" s="168" t="s">
        <v>1209</v>
      </c>
      <c r="AC458" s="168" t="s">
        <v>7208</v>
      </c>
      <c r="AD458" s="169">
        <v>43142.74285846459</v>
      </c>
      <c r="AE458" s="168" t="s">
        <v>814</v>
      </c>
      <c r="AF458" s="169">
        <v>-11129.38077553899</v>
      </c>
      <c r="AG458" s="169">
        <v>137375.92800055179</v>
      </c>
      <c r="AH458" s="169">
        <v>-23613.231643224699</v>
      </c>
      <c r="AI458" s="168" t="s">
        <v>21</v>
      </c>
      <c r="AJ458"/>
    </row>
    <row r="459" spans="1:36" x14ac:dyDescent="0.25">
      <c r="A459" s="179" t="b">
        <f>IF(E459&lt;&gt;1,"",NOT(ISNA(VLOOKUP(P459,Mapping!$P:$P,1,FALSE))))</f>
        <v>0</v>
      </c>
      <c r="B459" s="180" t="str">
        <f t="shared" si="6"/>
        <v/>
      </c>
      <c r="E459" s="167">
        <v>1</v>
      </c>
      <c r="F459" s="170" t="s">
        <v>1397</v>
      </c>
      <c r="G459" s="169">
        <v>249871.68</v>
      </c>
      <c r="H459" s="168" t="s">
        <v>1266</v>
      </c>
      <c r="I459" s="168" t="s">
        <v>4</v>
      </c>
      <c r="J459" s="169">
        <v>78984.029194484116</v>
      </c>
      <c r="K459" s="169">
        <v>53175.091320896652</v>
      </c>
      <c r="L459" s="168" t="s">
        <v>17</v>
      </c>
      <c r="M459" s="168" t="s">
        <v>21</v>
      </c>
      <c r="N459" s="168" t="s">
        <v>1226</v>
      </c>
      <c r="O459" s="168" t="s">
        <v>21</v>
      </c>
      <c r="P459" s="168" t="s">
        <v>2465</v>
      </c>
      <c r="Q459" s="168" t="s">
        <v>2466</v>
      </c>
      <c r="R459" s="168" t="s">
        <v>21</v>
      </c>
      <c r="S459" s="168" t="s">
        <v>21</v>
      </c>
      <c r="T459" s="168" t="s">
        <v>21</v>
      </c>
      <c r="U459" s="168" t="s">
        <v>21</v>
      </c>
      <c r="V459" s="168" t="s">
        <v>2466</v>
      </c>
      <c r="W459" s="168" t="s">
        <v>21</v>
      </c>
      <c r="X459" s="168" t="s">
        <v>21</v>
      </c>
      <c r="Y459" s="168" t="s">
        <v>21</v>
      </c>
      <c r="Z459" s="168" t="s">
        <v>21</v>
      </c>
      <c r="AA459" s="168" t="s">
        <v>1398</v>
      </c>
      <c r="AB459" s="168" t="s">
        <v>2412</v>
      </c>
      <c r="AC459" s="168" t="s">
        <v>10840</v>
      </c>
      <c r="AD459" s="169">
        <v>158712.66680741959</v>
      </c>
      <c r="AE459" s="168" t="s">
        <v>819</v>
      </c>
      <c r="AF459" s="169">
        <v>-110667.40144846799</v>
      </c>
      <c r="AG459" s="169">
        <v>129345.3402352941</v>
      </c>
      <c r="AH459" s="169">
        <v>-135835.66768328441</v>
      </c>
      <c r="AI459" s="168" t="s">
        <v>21</v>
      </c>
      <c r="AJ459"/>
    </row>
    <row r="460" spans="1:36" x14ac:dyDescent="0.25">
      <c r="A460" s="179" t="b">
        <f>IF(E460&lt;&gt;1,"",NOT(ISNA(VLOOKUP(P460,Mapping!$P:$P,1,FALSE))))</f>
        <v>0</v>
      </c>
      <c r="B460" s="180" t="str">
        <f t="shared" si="6"/>
        <v/>
      </c>
      <c r="E460" s="167">
        <v>1</v>
      </c>
      <c r="F460" s="170" t="s">
        <v>293</v>
      </c>
      <c r="G460" s="169">
        <v>828796.98</v>
      </c>
      <c r="H460" s="168" t="s">
        <v>1266</v>
      </c>
      <c r="I460" s="168" t="s">
        <v>4</v>
      </c>
      <c r="J460" s="169">
        <v>219985.45358507501</v>
      </c>
      <c r="K460" s="169">
        <v>131844.66568059771</v>
      </c>
      <c r="L460" s="168" t="s">
        <v>17</v>
      </c>
      <c r="M460" s="168" t="s">
        <v>21</v>
      </c>
      <c r="N460" s="168" t="s">
        <v>1226</v>
      </c>
      <c r="O460" s="168" t="s">
        <v>21</v>
      </c>
      <c r="P460" s="168" t="s">
        <v>2465</v>
      </c>
      <c r="Q460" s="168" t="s">
        <v>2466</v>
      </c>
      <c r="R460" s="168" t="s">
        <v>21</v>
      </c>
      <c r="S460" s="168" t="s">
        <v>21</v>
      </c>
      <c r="T460" s="168" t="s">
        <v>21</v>
      </c>
      <c r="U460" s="168" t="s">
        <v>21</v>
      </c>
      <c r="V460" s="168" t="s">
        <v>2466</v>
      </c>
      <c r="W460" s="168" t="s">
        <v>21</v>
      </c>
      <c r="X460" s="168" t="s">
        <v>21</v>
      </c>
      <c r="Y460" s="168" t="s">
        <v>21</v>
      </c>
      <c r="Z460" s="168" t="s">
        <v>21</v>
      </c>
      <c r="AA460" s="168" t="s">
        <v>1399</v>
      </c>
      <c r="AB460" s="168" t="s">
        <v>903</v>
      </c>
      <c r="AC460" s="168" t="s">
        <v>10841</v>
      </c>
      <c r="AD460" s="169">
        <v>358069.00382995722</v>
      </c>
      <c r="AE460" s="168" t="s">
        <v>810</v>
      </c>
      <c r="AF460" s="169">
        <v>-244245.2638565489</v>
      </c>
      <c r="AG460" s="169">
        <v>-581884.55209056544</v>
      </c>
      <c r="AH460" s="169">
        <v>-229298.38406120881</v>
      </c>
      <c r="AI460" s="168" t="s">
        <v>21</v>
      </c>
      <c r="AJ460"/>
    </row>
    <row r="461" spans="1:36" x14ac:dyDescent="0.25">
      <c r="A461" s="179" t="b">
        <f>IF(E461&lt;&gt;1,"",NOT(ISNA(VLOOKUP(P461,Mapping!$P:$P,1,FALSE))))</f>
        <v>0</v>
      </c>
      <c r="B461" s="180" t="str">
        <f t="shared" si="6"/>
        <v/>
      </c>
      <c r="E461" s="167">
        <v>1</v>
      </c>
      <c r="F461" s="170" t="s">
        <v>293</v>
      </c>
      <c r="G461" s="169">
        <v>4300979.04</v>
      </c>
      <c r="H461" s="168" t="s">
        <v>1266</v>
      </c>
      <c r="I461" s="168" t="s">
        <v>4</v>
      </c>
      <c r="J461" s="169">
        <v>1141597.819256413</v>
      </c>
      <c r="K461" s="169">
        <v>684197.88839971251</v>
      </c>
      <c r="L461" s="168" t="s">
        <v>17</v>
      </c>
      <c r="M461" s="168" t="s">
        <v>21</v>
      </c>
      <c r="N461" s="168" t="s">
        <v>1226</v>
      </c>
      <c r="O461" s="168" t="s">
        <v>21</v>
      </c>
      <c r="P461" s="168" t="s">
        <v>311</v>
      </c>
      <c r="Q461" s="168" t="s">
        <v>1261</v>
      </c>
      <c r="R461" s="168" t="s">
        <v>21</v>
      </c>
      <c r="S461" s="168" t="s">
        <v>21</v>
      </c>
      <c r="T461" s="168" t="s">
        <v>21</v>
      </c>
      <c r="U461" s="168" t="s">
        <v>21</v>
      </c>
      <c r="V461" s="168" t="s">
        <v>1261</v>
      </c>
      <c r="W461" s="168" t="s">
        <v>21</v>
      </c>
      <c r="X461" s="168" t="s">
        <v>21</v>
      </c>
      <c r="Y461" s="168" t="s">
        <v>21</v>
      </c>
      <c r="Z461" s="168" t="s">
        <v>21</v>
      </c>
      <c r="AA461" s="168" t="s">
        <v>1399</v>
      </c>
      <c r="AB461" s="168" t="s">
        <v>903</v>
      </c>
      <c r="AC461" s="168" t="s">
        <v>10842</v>
      </c>
      <c r="AD461" s="169">
        <v>1858171.9257065009</v>
      </c>
      <c r="AE461" s="168" t="s">
        <v>810</v>
      </c>
      <c r="AF461" s="169">
        <v>-1267492.263866944</v>
      </c>
      <c r="AG461" s="169">
        <v>-3019645.730660493</v>
      </c>
      <c r="AH461" s="169">
        <v>-1189926.5653129299</v>
      </c>
      <c r="AI461" s="168" t="s">
        <v>21</v>
      </c>
      <c r="AJ461"/>
    </row>
    <row r="462" spans="1:36" x14ac:dyDescent="0.25">
      <c r="A462" s="179" t="b">
        <f>IF(E462&lt;&gt;1,"",NOT(ISNA(VLOOKUP(P462,Mapping!$P:$P,1,FALSE))))</f>
        <v>0</v>
      </c>
      <c r="B462" s="180" t="str">
        <f t="shared" si="6"/>
        <v/>
      </c>
      <c r="E462" s="167">
        <v>1</v>
      </c>
      <c r="F462" s="170" t="s">
        <v>293</v>
      </c>
      <c r="G462" s="169">
        <v>151490.84</v>
      </c>
      <c r="H462" s="168" t="s">
        <v>1266</v>
      </c>
      <c r="I462" s="168" t="s">
        <v>4</v>
      </c>
      <c r="J462" s="169">
        <v>40209.824547603886</v>
      </c>
      <c r="K462" s="169">
        <v>24099.09740920259</v>
      </c>
      <c r="L462" s="168" t="s">
        <v>17</v>
      </c>
      <c r="M462" s="168" t="s">
        <v>21</v>
      </c>
      <c r="N462" s="168" t="s">
        <v>1226</v>
      </c>
      <c r="O462" s="168" t="s">
        <v>21</v>
      </c>
      <c r="P462" s="168" t="s">
        <v>322</v>
      </c>
      <c r="Q462" s="168" t="s">
        <v>1262</v>
      </c>
      <c r="R462" s="168" t="s">
        <v>21</v>
      </c>
      <c r="S462" s="168" t="s">
        <v>21</v>
      </c>
      <c r="T462" s="168" t="s">
        <v>21</v>
      </c>
      <c r="U462" s="168" t="s">
        <v>21</v>
      </c>
      <c r="V462" s="168" t="s">
        <v>1262</v>
      </c>
      <c r="W462" s="168" t="s">
        <v>21</v>
      </c>
      <c r="X462" s="168" t="s">
        <v>21</v>
      </c>
      <c r="Y462" s="168" t="s">
        <v>21</v>
      </c>
      <c r="Z462" s="168" t="s">
        <v>21</v>
      </c>
      <c r="AA462" s="168" t="s">
        <v>1399</v>
      </c>
      <c r="AB462" s="168" t="s">
        <v>903</v>
      </c>
      <c r="AC462" s="168" t="s">
        <v>12486</v>
      </c>
      <c r="AD462" s="169">
        <v>65449.290329416603</v>
      </c>
      <c r="AE462" s="168" t="s">
        <v>810</v>
      </c>
      <c r="AF462" s="169">
        <v>-44644.130083160082</v>
      </c>
      <c r="AG462" s="169">
        <v>-106359.19496138069</v>
      </c>
      <c r="AH462" s="169">
        <v>-41912.079375669447</v>
      </c>
      <c r="AI462" s="168" t="s">
        <v>21</v>
      </c>
      <c r="AJ462"/>
    </row>
    <row r="463" spans="1:36" x14ac:dyDescent="0.25">
      <c r="A463" s="179" t="b">
        <f>IF(E463&lt;&gt;1,"",NOT(ISNA(VLOOKUP(P463,Mapping!$P:$P,1,FALSE))))</f>
        <v>0</v>
      </c>
      <c r="B463" s="180" t="str">
        <f t="shared" si="6"/>
        <v/>
      </c>
      <c r="E463" s="167">
        <v>1</v>
      </c>
      <c r="F463" s="170" t="s">
        <v>293</v>
      </c>
      <c r="G463" s="169">
        <v>8563234.8599999994</v>
      </c>
      <c r="H463" s="168" t="s">
        <v>1266</v>
      </c>
      <c r="I463" s="168" t="s">
        <v>4</v>
      </c>
      <c r="J463" s="169">
        <v>2272917.4336912059</v>
      </c>
      <c r="K463" s="169">
        <v>1362235.7036835989</v>
      </c>
      <c r="L463" s="168" t="s">
        <v>17</v>
      </c>
      <c r="M463" s="168" t="s">
        <v>21</v>
      </c>
      <c r="N463" s="168" t="s">
        <v>1226</v>
      </c>
      <c r="O463" s="168" t="s">
        <v>21</v>
      </c>
      <c r="P463" s="168" t="s">
        <v>253</v>
      </c>
      <c r="Q463" s="168" t="s">
        <v>1265</v>
      </c>
      <c r="R463" s="168" t="s">
        <v>21</v>
      </c>
      <c r="S463" s="168" t="s">
        <v>21</v>
      </c>
      <c r="T463" s="168" t="s">
        <v>21</v>
      </c>
      <c r="U463" s="168" t="s">
        <v>21</v>
      </c>
      <c r="V463" s="168" t="s">
        <v>1265</v>
      </c>
      <c r="W463" s="168" t="s">
        <v>21</v>
      </c>
      <c r="X463" s="168" t="s">
        <v>21</v>
      </c>
      <c r="Y463" s="168" t="s">
        <v>21</v>
      </c>
      <c r="Z463" s="168" t="s">
        <v>21</v>
      </c>
      <c r="AA463" s="168" t="s">
        <v>1399</v>
      </c>
      <c r="AB463" s="168" t="s">
        <v>903</v>
      </c>
      <c r="AC463" s="168" t="s">
        <v>10843</v>
      </c>
      <c r="AD463" s="169">
        <v>3699614.079050065</v>
      </c>
      <c r="AE463" s="168" t="s">
        <v>810</v>
      </c>
      <c r="AF463" s="169">
        <v>-2523572.8511538459</v>
      </c>
      <c r="AG463" s="169">
        <v>-6012104.5336789424</v>
      </c>
      <c r="AH463" s="169">
        <v>-2369139.8051843899</v>
      </c>
      <c r="AI463" s="168" t="s">
        <v>21</v>
      </c>
      <c r="AJ463"/>
    </row>
    <row r="464" spans="1:36" x14ac:dyDescent="0.25">
      <c r="A464" s="179" t="b">
        <f>IF(E464&lt;&gt;1,"",NOT(ISNA(VLOOKUP(P464,Mapping!$P:$P,1,FALSE))))</f>
        <v>0</v>
      </c>
      <c r="B464" s="180" t="str">
        <f t="shared" si="6"/>
        <v/>
      </c>
      <c r="E464" s="167">
        <v>1</v>
      </c>
      <c r="F464" s="170" t="s">
        <v>294</v>
      </c>
      <c r="G464" s="169">
        <v>10631306.4</v>
      </c>
      <c r="H464" s="168" t="s">
        <v>1266</v>
      </c>
      <c r="I464" s="168" t="s">
        <v>4</v>
      </c>
      <c r="J464" s="169">
        <v>2800827.9740619021</v>
      </c>
      <c r="K464" s="169">
        <v>2235255.611835185</v>
      </c>
      <c r="L464" s="168" t="s">
        <v>17</v>
      </c>
      <c r="M464" s="168" t="s">
        <v>21</v>
      </c>
      <c r="N464" s="168" t="s">
        <v>1226</v>
      </c>
      <c r="O464" s="168" t="s">
        <v>21</v>
      </c>
      <c r="P464" s="168" t="s">
        <v>2465</v>
      </c>
      <c r="Q464" s="168" t="s">
        <v>2466</v>
      </c>
      <c r="R464" s="168" t="s">
        <v>21</v>
      </c>
      <c r="S464" s="168" t="s">
        <v>21</v>
      </c>
      <c r="T464" s="168" t="s">
        <v>21</v>
      </c>
      <c r="U464" s="168" t="s">
        <v>21</v>
      </c>
      <c r="V464" s="168" t="s">
        <v>2466</v>
      </c>
      <c r="W464" s="168" t="s">
        <v>21</v>
      </c>
      <c r="X464" s="168" t="s">
        <v>21</v>
      </c>
      <c r="Y464" s="168" t="s">
        <v>21</v>
      </c>
      <c r="Z464" s="168" t="s">
        <v>21</v>
      </c>
      <c r="AA464" s="168" t="s">
        <v>1400</v>
      </c>
      <c r="AB464" s="168" t="s">
        <v>904</v>
      </c>
      <c r="AC464" s="168" t="s">
        <v>10844</v>
      </c>
      <c r="AD464" s="169">
        <v>4255730.1842001779</v>
      </c>
      <c r="AE464" s="168" t="s">
        <v>809</v>
      </c>
      <c r="AF464" s="169">
        <v>-3962478.713599999</v>
      </c>
      <c r="AG464" s="169">
        <v>9525431.9249146562</v>
      </c>
      <c r="AH464" s="169">
        <v>-3540170.0687592342</v>
      </c>
      <c r="AI464" s="168" t="s">
        <v>21</v>
      </c>
      <c r="AJ464"/>
    </row>
    <row r="465" spans="1:36" x14ac:dyDescent="0.25">
      <c r="A465" s="179" t="b">
        <f>IF(E465&lt;&gt;1,"",NOT(ISNA(VLOOKUP(P465,Mapping!$P:$P,1,FALSE))))</f>
        <v>0</v>
      </c>
      <c r="B465" s="180" t="str">
        <f t="shared" si="6"/>
        <v/>
      </c>
      <c r="E465" s="167">
        <v>1</v>
      </c>
      <c r="F465" s="170" t="s">
        <v>294</v>
      </c>
      <c r="G465" s="169">
        <v>21383076</v>
      </c>
      <c r="H465" s="168" t="s">
        <v>1266</v>
      </c>
      <c r="I465" s="168" t="s">
        <v>4</v>
      </c>
      <c r="J465" s="169">
        <v>5633392.0949067678</v>
      </c>
      <c r="K465" s="169">
        <v>4495838.8770827157</v>
      </c>
      <c r="L465" s="168" t="s">
        <v>17</v>
      </c>
      <c r="M465" s="168" t="s">
        <v>21</v>
      </c>
      <c r="N465" s="168" t="s">
        <v>1226</v>
      </c>
      <c r="O465" s="168" t="s">
        <v>21</v>
      </c>
      <c r="P465" s="168" t="s">
        <v>311</v>
      </c>
      <c r="Q465" s="168" t="s">
        <v>1261</v>
      </c>
      <c r="R465" s="168" t="s">
        <v>21</v>
      </c>
      <c r="S465" s="168" t="s">
        <v>21</v>
      </c>
      <c r="T465" s="168" t="s">
        <v>21</v>
      </c>
      <c r="U465" s="168" t="s">
        <v>21</v>
      </c>
      <c r="V465" s="168" t="s">
        <v>1261</v>
      </c>
      <c r="W465" s="168" t="s">
        <v>21</v>
      </c>
      <c r="X465" s="168" t="s">
        <v>21</v>
      </c>
      <c r="Y465" s="168" t="s">
        <v>21</v>
      </c>
      <c r="Z465" s="168" t="s">
        <v>21</v>
      </c>
      <c r="AA465" s="168" t="s">
        <v>1400</v>
      </c>
      <c r="AB465" s="168" t="s">
        <v>904</v>
      </c>
      <c r="AC465" s="168" t="s">
        <v>12680</v>
      </c>
      <c r="AD465" s="169">
        <v>8559681.9939501081</v>
      </c>
      <c r="AE465" s="168" t="s">
        <v>809</v>
      </c>
      <c r="AF465" s="169">
        <v>-7969856.2239999995</v>
      </c>
      <c r="AG465" s="169">
        <v>19158796.399967968</v>
      </c>
      <c r="AH465" s="169">
        <v>-7120453.7603397369</v>
      </c>
      <c r="AI465" s="168" t="s">
        <v>21</v>
      </c>
      <c r="AJ465"/>
    </row>
    <row r="466" spans="1:36" x14ac:dyDescent="0.25">
      <c r="A466" s="179" t="b">
        <f>IF(E466&lt;&gt;1,"",NOT(ISNA(VLOOKUP(P466,Mapping!$P:$P,1,FALSE))))</f>
        <v>0</v>
      </c>
      <c r="B466" s="180" t="str">
        <f t="shared" si="6"/>
        <v/>
      </c>
      <c r="E466" s="167">
        <v>1</v>
      </c>
      <c r="F466" s="170" t="s">
        <v>294</v>
      </c>
      <c r="G466" s="169">
        <v>19696076.399999999</v>
      </c>
      <c r="H466" s="168" t="s">
        <v>1266</v>
      </c>
      <c r="I466" s="168" t="s">
        <v>4</v>
      </c>
      <c r="J466" s="169">
        <v>5188950.4153864393</v>
      </c>
      <c r="K466" s="169">
        <v>4141143.4914748138</v>
      </c>
      <c r="L466" s="168" t="s">
        <v>17</v>
      </c>
      <c r="M466" s="168" t="s">
        <v>21</v>
      </c>
      <c r="N466" s="168" t="s">
        <v>1226</v>
      </c>
      <c r="O466" s="168" t="s">
        <v>21</v>
      </c>
      <c r="P466" s="168" t="s">
        <v>322</v>
      </c>
      <c r="Q466" s="168" t="s">
        <v>1262</v>
      </c>
      <c r="R466" s="168" t="s">
        <v>21</v>
      </c>
      <c r="S466" s="168" t="s">
        <v>21</v>
      </c>
      <c r="T466" s="168" t="s">
        <v>21</v>
      </c>
      <c r="U466" s="168" t="s">
        <v>21</v>
      </c>
      <c r="V466" s="168" t="s">
        <v>1262</v>
      </c>
      <c r="W466" s="168" t="s">
        <v>21</v>
      </c>
      <c r="X466" s="168" t="s">
        <v>21</v>
      </c>
      <c r="Y466" s="168" t="s">
        <v>21</v>
      </c>
      <c r="Z466" s="168" t="s">
        <v>21</v>
      </c>
      <c r="AA466" s="168" t="s">
        <v>1400</v>
      </c>
      <c r="AB466" s="168" t="s">
        <v>904</v>
      </c>
      <c r="AC466" s="168" t="s">
        <v>10845</v>
      </c>
      <c r="AD466" s="169">
        <v>7884373.1609309176</v>
      </c>
      <c r="AE466" s="168" t="s">
        <v>809</v>
      </c>
      <c r="AF466" s="169">
        <v>-7341081.1935999971</v>
      </c>
      <c r="AG466" s="169">
        <v>17647279.447812561</v>
      </c>
      <c r="AH466" s="169">
        <v>-6558691.6151033984</v>
      </c>
      <c r="AI466" s="168" t="s">
        <v>21</v>
      </c>
      <c r="AJ466"/>
    </row>
    <row r="467" spans="1:36" x14ac:dyDescent="0.25">
      <c r="A467" s="179" t="b">
        <f>IF(E467&lt;&gt;1,"",NOT(ISNA(VLOOKUP(P467,Mapping!$P:$P,1,FALSE))))</f>
        <v>1</v>
      </c>
      <c r="B467" s="180" t="str">
        <f t="shared" si="6"/>
        <v/>
      </c>
      <c r="E467" s="167">
        <v>1</v>
      </c>
      <c r="F467" s="170" t="s">
        <v>294</v>
      </c>
      <c r="G467" s="169">
        <v>15149019.6</v>
      </c>
      <c r="H467" s="168" t="s">
        <v>1266</v>
      </c>
      <c r="I467" s="168" t="s">
        <v>4</v>
      </c>
      <c r="J467" s="169">
        <v>3991023.8947954839</v>
      </c>
      <c r="K467" s="169">
        <v>3185114.7733547818</v>
      </c>
      <c r="L467" s="168" t="s">
        <v>17</v>
      </c>
      <c r="M467" s="168" t="s">
        <v>21</v>
      </c>
      <c r="N467" s="168" t="s">
        <v>1226</v>
      </c>
      <c r="O467" s="168" t="s">
        <v>21</v>
      </c>
      <c r="P467" s="168" t="s">
        <v>174</v>
      </c>
      <c r="Q467" s="168" t="s">
        <v>202</v>
      </c>
      <c r="R467" s="168" t="s">
        <v>21</v>
      </c>
      <c r="S467" s="168" t="s">
        <v>21</v>
      </c>
      <c r="T467" s="168" t="s">
        <v>21</v>
      </c>
      <c r="U467" s="168" t="s">
        <v>21</v>
      </c>
      <c r="V467" s="168" t="s">
        <v>202</v>
      </c>
      <c r="W467" s="168" t="s">
        <v>21</v>
      </c>
      <c r="X467" s="168" t="s">
        <v>21</v>
      </c>
      <c r="Y467" s="168" t="s">
        <v>21</v>
      </c>
      <c r="Z467" s="168" t="s">
        <v>21</v>
      </c>
      <c r="AA467" s="168" t="s">
        <v>1400</v>
      </c>
      <c r="AB467" s="168" t="s">
        <v>904</v>
      </c>
      <c r="AC467" s="168" t="s">
        <v>10846</v>
      </c>
      <c r="AD467" s="169">
        <v>6064178.5258639697</v>
      </c>
      <c r="AE467" s="168" t="s">
        <v>809</v>
      </c>
      <c r="AF467" s="169">
        <v>-5646311.5103999991</v>
      </c>
      <c r="AG467" s="169">
        <v>13573210.05525698</v>
      </c>
      <c r="AH467" s="169">
        <v>-5044545.2083825711</v>
      </c>
      <c r="AI467" s="168" t="s">
        <v>21</v>
      </c>
      <c r="AJ467"/>
    </row>
    <row r="468" spans="1:36" x14ac:dyDescent="0.25">
      <c r="A468" s="179" t="b">
        <f>IF(E468&lt;&gt;1,"",NOT(ISNA(VLOOKUP(P468,Mapping!$P:$P,1,FALSE))))</f>
        <v>0</v>
      </c>
      <c r="B468" s="180" t="str">
        <f t="shared" si="6"/>
        <v/>
      </c>
      <c r="E468" s="167">
        <v>1</v>
      </c>
      <c r="F468" s="170" t="s">
        <v>294</v>
      </c>
      <c r="G468" s="169">
        <v>22007700</v>
      </c>
      <c r="H468" s="168" t="s">
        <v>1266</v>
      </c>
      <c r="I468" s="168" t="s">
        <v>4</v>
      </c>
      <c r="J468" s="169">
        <v>5797949.8930406272</v>
      </c>
      <c r="K468" s="169">
        <v>4627167.4503318984</v>
      </c>
      <c r="L468" s="168" t="s">
        <v>17</v>
      </c>
      <c r="M468" s="168" t="s">
        <v>21</v>
      </c>
      <c r="N468" s="168" t="s">
        <v>1226</v>
      </c>
      <c r="O468" s="168" t="s">
        <v>21</v>
      </c>
      <c r="P468" s="168" t="s">
        <v>253</v>
      </c>
      <c r="Q468" s="168" t="s">
        <v>1265</v>
      </c>
      <c r="R468" s="168" t="s">
        <v>21</v>
      </c>
      <c r="S468" s="168" t="s">
        <v>21</v>
      </c>
      <c r="T468" s="168" t="s">
        <v>21</v>
      </c>
      <c r="U468" s="168" t="s">
        <v>21</v>
      </c>
      <c r="V468" s="168" t="s">
        <v>1265</v>
      </c>
      <c r="W468" s="168" t="s">
        <v>21</v>
      </c>
      <c r="X468" s="168" t="s">
        <v>21</v>
      </c>
      <c r="Y468" s="168" t="s">
        <v>21</v>
      </c>
      <c r="Z468" s="168" t="s">
        <v>21</v>
      </c>
      <c r="AA468" s="168" t="s">
        <v>1400</v>
      </c>
      <c r="AB468" s="168" t="s">
        <v>904</v>
      </c>
      <c r="AC468" s="168" t="s">
        <v>10847</v>
      </c>
      <c r="AD468" s="169">
        <v>8809720.0523561519</v>
      </c>
      <c r="AE468" s="168" t="s">
        <v>809</v>
      </c>
      <c r="AF468" s="169">
        <v>-8202664.7999999989</v>
      </c>
      <c r="AG468" s="169">
        <v>19718446.65994617</v>
      </c>
      <c r="AH468" s="169">
        <v>-7328450.3231166936</v>
      </c>
      <c r="AI468" s="168" t="s">
        <v>21</v>
      </c>
      <c r="AJ468"/>
    </row>
    <row r="469" spans="1:36" x14ac:dyDescent="0.25">
      <c r="A469" s="179" t="b">
        <f>IF(E469&lt;&gt;1,"",NOT(ISNA(VLOOKUP(P469,Mapping!$P:$P,1,FALSE))))</f>
        <v>0</v>
      </c>
      <c r="B469" s="180" t="str">
        <f t="shared" ref="B469:B532" si="7">IF(AI469="","",VALUE(AI469))</f>
        <v/>
      </c>
      <c r="E469" s="167">
        <v>1</v>
      </c>
      <c r="F469" s="170" t="s">
        <v>295</v>
      </c>
      <c r="G469" s="169">
        <v>110047.4</v>
      </c>
      <c r="H469" s="168" t="s">
        <v>1266</v>
      </c>
      <c r="I469" s="168" t="s">
        <v>4</v>
      </c>
      <c r="J469" s="169">
        <v>43299.2369353045</v>
      </c>
      <c r="K469" s="169">
        <v>31404.963881264979</v>
      </c>
      <c r="L469" s="168" t="s">
        <v>17</v>
      </c>
      <c r="M469" s="168" t="s">
        <v>21</v>
      </c>
      <c r="N469" s="168" t="s">
        <v>1226</v>
      </c>
      <c r="O469" s="168" t="s">
        <v>21</v>
      </c>
      <c r="P469" s="168" t="s">
        <v>2465</v>
      </c>
      <c r="Q469" s="168" t="s">
        <v>2466</v>
      </c>
      <c r="R469" s="168" t="s">
        <v>21</v>
      </c>
      <c r="S469" s="168" t="s">
        <v>21</v>
      </c>
      <c r="T469" s="168" t="s">
        <v>21</v>
      </c>
      <c r="U469" s="168" t="s">
        <v>21</v>
      </c>
      <c r="V469" s="168" t="s">
        <v>2466</v>
      </c>
      <c r="W469" s="168" t="s">
        <v>21</v>
      </c>
      <c r="X469" s="168" t="s">
        <v>21</v>
      </c>
      <c r="Y469" s="168" t="s">
        <v>21</v>
      </c>
      <c r="Z469" s="168" t="s">
        <v>21</v>
      </c>
      <c r="AA469" s="168" t="s">
        <v>1401</v>
      </c>
      <c r="AB469" s="168" t="s">
        <v>905</v>
      </c>
      <c r="AC469" s="168" t="s">
        <v>7193</v>
      </c>
      <c r="AD469" s="169">
        <v>72179.0364880087</v>
      </c>
      <c r="AE469" s="168" t="s">
        <v>814</v>
      </c>
      <c r="AF469" s="169">
        <v>-75682.223640507975</v>
      </c>
      <c r="AG469" s="169">
        <v>44018.959999999992</v>
      </c>
      <c r="AH469" s="169">
        <v>-52064.310138029497</v>
      </c>
      <c r="AI469" s="168" t="s">
        <v>21</v>
      </c>
      <c r="AJ469"/>
    </row>
    <row r="470" spans="1:36" x14ac:dyDescent="0.25">
      <c r="A470" s="179" t="b">
        <f>IF(E470&lt;&gt;1,"",NOT(ISNA(VLOOKUP(P470,Mapping!$P:$P,1,FALSE))))</f>
        <v>0</v>
      </c>
      <c r="B470" s="180" t="str">
        <f t="shared" si="7"/>
        <v/>
      </c>
      <c r="E470" s="167">
        <v>1</v>
      </c>
      <c r="F470" s="170" t="s">
        <v>295</v>
      </c>
      <c r="G470" s="169">
        <v>2006502.38</v>
      </c>
      <c r="H470" s="168" t="s">
        <v>1266</v>
      </c>
      <c r="I470" s="168" t="s">
        <v>4</v>
      </c>
      <c r="J470" s="169">
        <v>789478.18815230986</v>
      </c>
      <c r="K470" s="169">
        <v>572609.02821486234</v>
      </c>
      <c r="L470" s="168" t="s">
        <v>17</v>
      </c>
      <c r="M470" s="168" t="s">
        <v>21</v>
      </c>
      <c r="N470" s="168" t="s">
        <v>1226</v>
      </c>
      <c r="O470" s="168" t="s">
        <v>21</v>
      </c>
      <c r="P470" s="168" t="s">
        <v>322</v>
      </c>
      <c r="Q470" s="168" t="s">
        <v>1262</v>
      </c>
      <c r="R470" s="168" t="s">
        <v>21</v>
      </c>
      <c r="S470" s="168" t="s">
        <v>21</v>
      </c>
      <c r="T470" s="168" t="s">
        <v>21</v>
      </c>
      <c r="U470" s="168" t="s">
        <v>21</v>
      </c>
      <c r="V470" s="168" t="s">
        <v>1262</v>
      </c>
      <c r="W470" s="168" t="s">
        <v>21</v>
      </c>
      <c r="X470" s="168" t="s">
        <v>21</v>
      </c>
      <c r="Y470" s="168" t="s">
        <v>21</v>
      </c>
      <c r="Z470" s="168" t="s">
        <v>21</v>
      </c>
      <c r="AA470" s="168" t="s">
        <v>1401</v>
      </c>
      <c r="AB470" s="168" t="s">
        <v>905</v>
      </c>
      <c r="AC470" s="168" t="s">
        <v>2806</v>
      </c>
      <c r="AD470" s="169">
        <v>1316045.708479218</v>
      </c>
      <c r="AE470" s="168" t="s">
        <v>814</v>
      </c>
      <c r="AF470" s="169">
        <v>-1379919.5788212309</v>
      </c>
      <c r="AG470" s="169">
        <v>802600.95199999935</v>
      </c>
      <c r="AH470" s="169">
        <v>-949292.41585911484</v>
      </c>
      <c r="AI470" s="168" t="s">
        <v>21</v>
      </c>
      <c r="AJ470"/>
    </row>
    <row r="471" spans="1:36" x14ac:dyDescent="0.25">
      <c r="A471" s="179" t="b">
        <f>IF(E471&lt;&gt;1,"",NOT(ISNA(VLOOKUP(P471,Mapping!$P:$P,1,FALSE))))</f>
        <v>0</v>
      </c>
      <c r="B471" s="180" t="str">
        <f t="shared" si="7"/>
        <v/>
      </c>
      <c r="E471" s="167">
        <v>1</v>
      </c>
      <c r="F471" s="170" t="s">
        <v>2647</v>
      </c>
      <c r="G471" s="169">
        <v>83839.5</v>
      </c>
      <c r="H471" s="168" t="s">
        <v>1266</v>
      </c>
      <c r="I471" s="168" t="s">
        <v>4</v>
      </c>
      <c r="J471" s="169">
        <v>34838.104527449323</v>
      </c>
      <c r="K471" s="169">
        <v>4060.7483295639781</v>
      </c>
      <c r="L471" s="168" t="s">
        <v>17</v>
      </c>
      <c r="M471" s="168" t="s">
        <v>21</v>
      </c>
      <c r="N471" s="168" t="s">
        <v>1226</v>
      </c>
      <c r="O471" s="168" t="s">
        <v>21</v>
      </c>
      <c r="P471" s="168" t="s">
        <v>2465</v>
      </c>
      <c r="Q471" s="168" t="s">
        <v>2466</v>
      </c>
      <c r="R471" s="168" t="s">
        <v>21</v>
      </c>
      <c r="S471" s="168" t="s">
        <v>21</v>
      </c>
      <c r="T471" s="168" t="s">
        <v>21</v>
      </c>
      <c r="U471" s="168" t="s">
        <v>21</v>
      </c>
      <c r="V471" s="168" t="s">
        <v>2466</v>
      </c>
      <c r="W471" s="168" t="s">
        <v>21</v>
      </c>
      <c r="X471" s="168" t="s">
        <v>21</v>
      </c>
      <c r="Y471" s="168" t="s">
        <v>21</v>
      </c>
      <c r="Z471" s="168" t="s">
        <v>21</v>
      </c>
      <c r="AA471" s="168" t="s">
        <v>2648</v>
      </c>
      <c r="AB471" s="168" t="s">
        <v>2649</v>
      </c>
      <c r="AC471" s="168" t="s">
        <v>6387</v>
      </c>
      <c r="AD471" s="169">
        <v>57038.642634777687</v>
      </c>
      <c r="AE471" s="168" t="s">
        <v>813</v>
      </c>
      <c r="AF471" s="169">
        <v>-19347.576923076929</v>
      </c>
      <c r="AG471" s="169">
        <v>-39011.759893848182</v>
      </c>
      <c r="AH471" s="169">
        <v>-23293.338916256162</v>
      </c>
      <c r="AI471" s="168" t="s">
        <v>21</v>
      </c>
      <c r="AJ471"/>
    </row>
    <row r="472" spans="1:36" x14ac:dyDescent="0.25">
      <c r="A472" s="179" t="b">
        <f>IF(E472&lt;&gt;1,"",NOT(ISNA(VLOOKUP(P472,Mapping!$P:$P,1,FALSE))))</f>
        <v>0</v>
      </c>
      <c r="B472" s="180" t="str">
        <f t="shared" si="7"/>
        <v/>
      </c>
      <c r="E472" s="167">
        <v>1</v>
      </c>
      <c r="F472" s="170" t="s">
        <v>296</v>
      </c>
      <c r="G472" s="169">
        <v>282657.28000000003</v>
      </c>
      <c r="H472" s="168" t="s">
        <v>1266</v>
      </c>
      <c r="I472" s="168" t="s">
        <v>4</v>
      </c>
      <c r="J472" s="169">
        <v>66969.983721013734</v>
      </c>
      <c r="K472" s="169">
        <v>27252.417801085739</v>
      </c>
      <c r="L472" s="168" t="s">
        <v>17</v>
      </c>
      <c r="M472" s="168" t="s">
        <v>21</v>
      </c>
      <c r="N472" s="168" t="s">
        <v>1226</v>
      </c>
      <c r="O472" s="168" t="s">
        <v>21</v>
      </c>
      <c r="P472" s="168" t="s">
        <v>2465</v>
      </c>
      <c r="Q472" s="168" t="s">
        <v>2466</v>
      </c>
      <c r="R472" s="168" t="s">
        <v>21</v>
      </c>
      <c r="S472" s="168" t="s">
        <v>21</v>
      </c>
      <c r="T472" s="168" t="s">
        <v>21</v>
      </c>
      <c r="U472" s="168" t="s">
        <v>21</v>
      </c>
      <c r="V472" s="168" t="s">
        <v>2466</v>
      </c>
      <c r="W472" s="168" t="s">
        <v>21</v>
      </c>
      <c r="X472" s="168" t="s">
        <v>21</v>
      </c>
      <c r="Y472" s="168" t="s">
        <v>21</v>
      </c>
      <c r="Z472" s="168" t="s">
        <v>21</v>
      </c>
      <c r="AA472" s="168" t="s">
        <v>1402</v>
      </c>
      <c r="AB472" s="168" t="s">
        <v>906</v>
      </c>
      <c r="AC472" s="168" t="s">
        <v>10848</v>
      </c>
      <c r="AD472" s="169">
        <v>129705.0440605381</v>
      </c>
      <c r="AE472" s="168" t="s">
        <v>817</v>
      </c>
      <c r="AF472" s="169">
        <v>-75176.990653120476</v>
      </c>
      <c r="AG472" s="169">
        <v>112349.5688641373</v>
      </c>
      <c r="AH472" s="169">
        <v>-68022.499668234697</v>
      </c>
      <c r="AI472" s="168" t="s">
        <v>21</v>
      </c>
      <c r="AJ472"/>
    </row>
    <row r="473" spans="1:36" x14ac:dyDescent="0.25">
      <c r="A473" s="179" t="b">
        <f>IF(E473&lt;&gt;1,"",NOT(ISNA(VLOOKUP(P473,Mapping!$P:$P,1,FALSE))))</f>
        <v>0</v>
      </c>
      <c r="B473" s="180" t="str">
        <f t="shared" si="7"/>
        <v/>
      </c>
      <c r="E473" s="167">
        <v>1</v>
      </c>
      <c r="F473" s="170" t="s">
        <v>296</v>
      </c>
      <c r="G473" s="169">
        <v>4359382.3999999994</v>
      </c>
      <c r="H473" s="168" t="s">
        <v>1266</v>
      </c>
      <c r="I473" s="168" t="s">
        <v>4</v>
      </c>
      <c r="J473" s="169">
        <v>1032868.385210791</v>
      </c>
      <c r="K473" s="169">
        <v>420310.10317335482</v>
      </c>
      <c r="L473" s="168" t="s">
        <v>17</v>
      </c>
      <c r="M473" s="168" t="s">
        <v>21</v>
      </c>
      <c r="N473" s="168" t="s">
        <v>1226</v>
      </c>
      <c r="O473" s="168" t="s">
        <v>21</v>
      </c>
      <c r="P473" s="168" t="s">
        <v>253</v>
      </c>
      <c r="Q473" s="168" t="s">
        <v>1265</v>
      </c>
      <c r="R473" s="168" t="s">
        <v>21</v>
      </c>
      <c r="S473" s="168" t="s">
        <v>21</v>
      </c>
      <c r="T473" s="168" t="s">
        <v>21</v>
      </c>
      <c r="U473" s="168" t="s">
        <v>21</v>
      </c>
      <c r="V473" s="168" t="s">
        <v>1265</v>
      </c>
      <c r="W473" s="168" t="s">
        <v>21</v>
      </c>
      <c r="X473" s="168" t="s">
        <v>21</v>
      </c>
      <c r="Y473" s="168" t="s">
        <v>21</v>
      </c>
      <c r="Z473" s="168" t="s">
        <v>21</v>
      </c>
      <c r="AA473" s="168" t="s">
        <v>1402</v>
      </c>
      <c r="AB473" s="168" t="s">
        <v>906</v>
      </c>
      <c r="AC473" s="168" t="s">
        <v>12898</v>
      </c>
      <c r="AD473" s="169">
        <v>2000422.1588374949</v>
      </c>
      <c r="AE473" s="168" t="s">
        <v>817</v>
      </c>
      <c r="AF473" s="169">
        <v>-1159443.8676342531</v>
      </c>
      <c r="AG473" s="169">
        <v>1732751.171856985</v>
      </c>
      <c r="AH473" s="169">
        <v>-1049101.1866303531</v>
      </c>
      <c r="AI473" s="168" t="s">
        <v>21</v>
      </c>
      <c r="AJ473"/>
    </row>
    <row r="474" spans="1:36" x14ac:dyDescent="0.25">
      <c r="A474" s="179" t="b">
        <f>IF(E474&lt;&gt;1,"",NOT(ISNA(VLOOKUP(P474,Mapping!$P:$P,1,FALSE))))</f>
        <v>0</v>
      </c>
      <c r="B474" s="180" t="str">
        <f t="shared" si="7"/>
        <v/>
      </c>
      <c r="E474" s="167">
        <v>1</v>
      </c>
      <c r="F474" s="170" t="s">
        <v>2650</v>
      </c>
      <c r="G474" s="169">
        <v>68177.88</v>
      </c>
      <c r="H474" s="168" t="s">
        <v>1266</v>
      </c>
      <c r="I474" s="168" t="s">
        <v>4</v>
      </c>
      <c r="J474" s="169">
        <v>37051.545021460057</v>
      </c>
      <c r="K474" s="169">
        <v>11268.587983699699</v>
      </c>
      <c r="L474" s="168" t="s">
        <v>17</v>
      </c>
      <c r="M474" s="168" t="s">
        <v>21</v>
      </c>
      <c r="N474" s="168" t="s">
        <v>1226</v>
      </c>
      <c r="O474" s="168" t="s">
        <v>21</v>
      </c>
      <c r="P474" s="168" t="s">
        <v>2465</v>
      </c>
      <c r="Q474" s="168" t="s">
        <v>2466</v>
      </c>
      <c r="R474" s="168" t="s">
        <v>21</v>
      </c>
      <c r="S474" s="168" t="s">
        <v>21</v>
      </c>
      <c r="T474" s="168" t="s">
        <v>21</v>
      </c>
      <c r="U474" s="168" t="s">
        <v>21</v>
      </c>
      <c r="V474" s="168" t="s">
        <v>2466</v>
      </c>
      <c r="W474" s="168" t="s">
        <v>21</v>
      </c>
      <c r="X474" s="168" t="s">
        <v>21</v>
      </c>
      <c r="Y474" s="168" t="s">
        <v>21</v>
      </c>
      <c r="Z474" s="168" t="s">
        <v>21</v>
      </c>
      <c r="AA474" s="168" t="s">
        <v>2651</v>
      </c>
      <c r="AB474" s="168" t="s">
        <v>2652</v>
      </c>
      <c r="AC474" s="168" t="s">
        <v>10849</v>
      </c>
      <c r="AD474" s="169">
        <v>49190.383182080703</v>
      </c>
      <c r="AE474" s="168" t="s">
        <v>813</v>
      </c>
      <c r="AF474" s="169">
        <v>23451.85061425059</v>
      </c>
      <c r="AG474" s="169">
        <v>227688.39169811321</v>
      </c>
      <c r="AH474" s="169">
        <v>-28293.264703965251</v>
      </c>
      <c r="AI474" s="168" t="s">
        <v>21</v>
      </c>
      <c r="AJ474"/>
    </row>
    <row r="475" spans="1:36" x14ac:dyDescent="0.25">
      <c r="A475" s="179" t="b">
        <f>IF(E475&lt;&gt;1,"",NOT(ISNA(VLOOKUP(P475,Mapping!$P:$P,1,FALSE))))</f>
        <v>0</v>
      </c>
      <c r="B475" s="180" t="str">
        <f t="shared" si="7"/>
        <v/>
      </c>
      <c r="E475" s="167">
        <v>1</v>
      </c>
      <c r="F475" s="170" t="s">
        <v>1091</v>
      </c>
      <c r="G475" s="169">
        <v>144802.44</v>
      </c>
      <c r="H475" s="168" t="s">
        <v>1266</v>
      </c>
      <c r="I475" s="168" t="s">
        <v>4</v>
      </c>
      <c r="J475" s="169">
        <v>94730.554715038219</v>
      </c>
      <c r="K475" s="169">
        <v>53817.528492243677</v>
      </c>
      <c r="L475" s="168" t="s">
        <v>17</v>
      </c>
      <c r="M475" s="168" t="s">
        <v>21</v>
      </c>
      <c r="N475" s="168" t="s">
        <v>1226</v>
      </c>
      <c r="O475" s="168" t="s">
        <v>21</v>
      </c>
      <c r="P475" s="168" t="s">
        <v>2465</v>
      </c>
      <c r="Q475" s="168" t="s">
        <v>2466</v>
      </c>
      <c r="R475" s="168" t="s">
        <v>21</v>
      </c>
      <c r="S475" s="168" t="s">
        <v>21</v>
      </c>
      <c r="T475" s="168" t="s">
        <v>21</v>
      </c>
      <c r="U475" s="168" t="s">
        <v>21</v>
      </c>
      <c r="V475" s="168" t="s">
        <v>2466</v>
      </c>
      <c r="W475" s="168" t="s">
        <v>21</v>
      </c>
      <c r="X475" s="168" t="s">
        <v>21</v>
      </c>
      <c r="Y475" s="168" t="s">
        <v>21</v>
      </c>
      <c r="Z475" s="168" t="s">
        <v>21</v>
      </c>
      <c r="AA475" s="168" t="s">
        <v>1403</v>
      </c>
      <c r="AB475" s="168" t="s">
        <v>1095</v>
      </c>
      <c r="AC475" s="168" t="s">
        <v>9560</v>
      </c>
      <c r="AD475" s="169">
        <v>128077.3046163812</v>
      </c>
      <c r="AE475" s="168" t="s">
        <v>811</v>
      </c>
      <c r="AF475" s="169">
        <v>-67355.329299283796</v>
      </c>
      <c r="AG475" s="169">
        <v>-67378.717923214645</v>
      </c>
      <c r="AH475" s="169">
        <v>-117205.56242152469</v>
      </c>
      <c r="AI475" s="168" t="s">
        <v>21</v>
      </c>
      <c r="AJ475"/>
    </row>
    <row r="476" spans="1:36" x14ac:dyDescent="0.25">
      <c r="A476" s="179" t="b">
        <f>IF(E476&lt;&gt;1,"",NOT(ISNA(VLOOKUP(P476,Mapping!$P:$P,1,FALSE))))</f>
        <v>0</v>
      </c>
      <c r="B476" s="180" t="str">
        <f t="shared" si="7"/>
        <v/>
      </c>
      <c r="E476" s="167">
        <v>1</v>
      </c>
      <c r="F476" s="170" t="s">
        <v>1091</v>
      </c>
      <c r="G476" s="169">
        <v>2119963.7999999998</v>
      </c>
      <c r="H476" s="168" t="s">
        <v>1266</v>
      </c>
      <c r="I476" s="168" t="s">
        <v>4</v>
      </c>
      <c r="J476" s="169">
        <v>1386892.0078266661</v>
      </c>
      <c r="K476" s="169">
        <v>787909.4593228189</v>
      </c>
      <c r="L476" s="168" t="s">
        <v>17</v>
      </c>
      <c r="M476" s="168" t="s">
        <v>21</v>
      </c>
      <c r="N476" s="168" t="s">
        <v>1226</v>
      </c>
      <c r="O476" s="168" t="s">
        <v>21</v>
      </c>
      <c r="P476" s="168" t="s">
        <v>322</v>
      </c>
      <c r="Q476" s="168" t="s">
        <v>1262</v>
      </c>
      <c r="R476" s="168" t="s">
        <v>21</v>
      </c>
      <c r="S476" s="168" t="s">
        <v>21</v>
      </c>
      <c r="T476" s="168" t="s">
        <v>21</v>
      </c>
      <c r="U476" s="168" t="s">
        <v>21</v>
      </c>
      <c r="V476" s="168" t="s">
        <v>1262</v>
      </c>
      <c r="W476" s="168" t="s">
        <v>21</v>
      </c>
      <c r="X476" s="168" t="s">
        <v>21</v>
      </c>
      <c r="Y476" s="168" t="s">
        <v>21</v>
      </c>
      <c r="Z476" s="168" t="s">
        <v>21</v>
      </c>
      <c r="AA476" s="168" t="s">
        <v>1403</v>
      </c>
      <c r="AB476" s="168" t="s">
        <v>1095</v>
      </c>
      <c r="AC476" s="168" t="s">
        <v>10850</v>
      </c>
      <c r="AD476" s="169">
        <v>1875101.3407529669</v>
      </c>
      <c r="AE476" s="168" t="s">
        <v>811</v>
      </c>
      <c r="AF476" s="169">
        <v>-986108.10599297262</v>
      </c>
      <c r="AG476" s="169">
        <v>-986450.52450515516</v>
      </c>
      <c r="AH476" s="169">
        <v>-1715934.824663677</v>
      </c>
      <c r="AI476" s="168" t="s">
        <v>21</v>
      </c>
      <c r="AJ476"/>
    </row>
    <row r="477" spans="1:36" x14ac:dyDescent="0.25">
      <c r="A477" s="179" t="b">
        <f>IF(E477&lt;&gt;1,"",NOT(ISNA(VLOOKUP(P477,Mapping!$P:$P,1,FALSE))))</f>
        <v>0</v>
      </c>
      <c r="B477" s="180" t="str">
        <f t="shared" si="7"/>
        <v/>
      </c>
      <c r="E477" s="167">
        <v>1</v>
      </c>
      <c r="F477" s="170" t="s">
        <v>340</v>
      </c>
      <c r="G477" s="169">
        <v>7858090.8000000007</v>
      </c>
      <c r="H477" s="168" t="s">
        <v>1266</v>
      </c>
      <c r="I477" s="168" t="s">
        <v>4</v>
      </c>
      <c r="J477" s="169">
        <v>4464377.7842639564</v>
      </c>
      <c r="K477" s="169">
        <v>1928750.573433181</v>
      </c>
      <c r="L477" s="168" t="s">
        <v>17</v>
      </c>
      <c r="M477" s="168" t="s">
        <v>21</v>
      </c>
      <c r="N477" s="168" t="s">
        <v>1226</v>
      </c>
      <c r="O477" s="168" t="s">
        <v>21</v>
      </c>
      <c r="P477" s="168" t="s">
        <v>2465</v>
      </c>
      <c r="Q477" s="168" t="s">
        <v>2466</v>
      </c>
      <c r="R477" s="168" t="s">
        <v>21</v>
      </c>
      <c r="S477" s="168" t="s">
        <v>21</v>
      </c>
      <c r="T477" s="168" t="s">
        <v>21</v>
      </c>
      <c r="U477" s="168" t="s">
        <v>21</v>
      </c>
      <c r="V477" s="168" t="s">
        <v>2466</v>
      </c>
      <c r="W477" s="168" t="s">
        <v>21</v>
      </c>
      <c r="X477" s="168" t="s">
        <v>21</v>
      </c>
      <c r="Y477" s="168" t="s">
        <v>21</v>
      </c>
      <c r="Z477" s="168" t="s">
        <v>21</v>
      </c>
      <c r="AA477" s="168" t="s">
        <v>1404</v>
      </c>
      <c r="AB477" s="168" t="s">
        <v>824</v>
      </c>
      <c r="AC477" s="168" t="s">
        <v>10851</v>
      </c>
      <c r="AD477" s="169">
        <v>5742717.1466439907</v>
      </c>
      <c r="AE477" s="168" t="s">
        <v>816</v>
      </c>
      <c r="AF477" s="169">
        <v>-3280957.7989758742</v>
      </c>
      <c r="AG477" s="169">
        <v>-3656485.9226695928</v>
      </c>
      <c r="AH477" s="169">
        <v>-1331804.329064765</v>
      </c>
      <c r="AI477" s="168" t="s">
        <v>21</v>
      </c>
      <c r="AJ477"/>
    </row>
    <row r="478" spans="1:36" x14ac:dyDescent="0.25">
      <c r="A478" s="179" t="b">
        <f>IF(E478&lt;&gt;1,"",NOT(ISNA(VLOOKUP(P478,Mapping!$P:$P,1,FALSE))))</f>
        <v>0</v>
      </c>
      <c r="B478" s="180" t="str">
        <f t="shared" si="7"/>
        <v/>
      </c>
      <c r="E478" s="167">
        <v>1</v>
      </c>
      <c r="F478" s="170" t="s">
        <v>340</v>
      </c>
      <c r="G478" s="169">
        <v>14391650.800000001</v>
      </c>
      <c r="H478" s="168" t="s">
        <v>1266</v>
      </c>
      <c r="I478" s="168" t="s">
        <v>4</v>
      </c>
      <c r="J478" s="169">
        <v>8176256.5164562091</v>
      </c>
      <c r="K478" s="169">
        <v>3532398.0645718798</v>
      </c>
      <c r="L478" s="168" t="s">
        <v>17</v>
      </c>
      <c r="M478" s="168" t="s">
        <v>21</v>
      </c>
      <c r="N478" s="168" t="s">
        <v>1226</v>
      </c>
      <c r="O478" s="168" t="s">
        <v>21</v>
      </c>
      <c r="P478" s="168" t="s">
        <v>311</v>
      </c>
      <c r="Q478" s="168" t="s">
        <v>1261</v>
      </c>
      <c r="R478" s="168" t="s">
        <v>21</v>
      </c>
      <c r="S478" s="168" t="s">
        <v>21</v>
      </c>
      <c r="T478" s="168" t="s">
        <v>21</v>
      </c>
      <c r="U478" s="168" t="s">
        <v>21</v>
      </c>
      <c r="V478" s="168" t="s">
        <v>1261</v>
      </c>
      <c r="W478" s="168" t="s">
        <v>21</v>
      </c>
      <c r="X478" s="168" t="s">
        <v>21</v>
      </c>
      <c r="Y478" s="168" t="s">
        <v>21</v>
      </c>
      <c r="Z478" s="168" t="s">
        <v>21</v>
      </c>
      <c r="AA478" s="168" t="s">
        <v>1404</v>
      </c>
      <c r="AB478" s="168" t="s">
        <v>824</v>
      </c>
      <c r="AC478" s="168" t="s">
        <v>12487</v>
      </c>
      <c r="AD478" s="169">
        <v>10517463.073558889</v>
      </c>
      <c r="AE478" s="168" t="s">
        <v>816</v>
      </c>
      <c r="AF478" s="169">
        <v>-6008889.4534531673</v>
      </c>
      <c r="AG478" s="169">
        <v>-6696648.0654787784</v>
      </c>
      <c r="AH478" s="169">
        <v>-2439124.6328979018</v>
      </c>
      <c r="AI478" s="168" t="s">
        <v>21</v>
      </c>
      <c r="AJ478"/>
    </row>
    <row r="479" spans="1:36" x14ac:dyDescent="0.25">
      <c r="A479" s="179" t="b">
        <f>IF(E479&lt;&gt;1,"",NOT(ISNA(VLOOKUP(P479,Mapping!$P:$P,1,FALSE))))</f>
        <v>0</v>
      </c>
      <c r="B479" s="180" t="str">
        <f t="shared" si="7"/>
        <v/>
      </c>
      <c r="E479" s="167">
        <v>1</v>
      </c>
      <c r="F479" s="170" t="s">
        <v>340</v>
      </c>
      <c r="G479" s="169">
        <v>13547633.640000001</v>
      </c>
      <c r="H479" s="168" t="s">
        <v>1266</v>
      </c>
      <c r="I479" s="168" t="s">
        <v>4</v>
      </c>
      <c r="J479" s="169">
        <v>7696749.2729612067</v>
      </c>
      <c r="K479" s="169">
        <v>3325235.965943872</v>
      </c>
      <c r="L479" s="168" t="s">
        <v>17</v>
      </c>
      <c r="M479" s="168" t="s">
        <v>21</v>
      </c>
      <c r="N479" s="168" t="s">
        <v>1226</v>
      </c>
      <c r="O479" s="168" t="s">
        <v>21</v>
      </c>
      <c r="P479" s="168" t="s">
        <v>322</v>
      </c>
      <c r="Q479" s="168" t="s">
        <v>1262</v>
      </c>
      <c r="R479" s="168" t="s">
        <v>21</v>
      </c>
      <c r="S479" s="168" t="s">
        <v>21</v>
      </c>
      <c r="T479" s="168" t="s">
        <v>21</v>
      </c>
      <c r="U479" s="168" t="s">
        <v>21</v>
      </c>
      <c r="V479" s="168" t="s">
        <v>1262</v>
      </c>
      <c r="W479" s="168" t="s">
        <v>21</v>
      </c>
      <c r="X479" s="168" t="s">
        <v>21</v>
      </c>
      <c r="Y479" s="168" t="s">
        <v>21</v>
      </c>
      <c r="Z479" s="168" t="s">
        <v>21</v>
      </c>
      <c r="AA479" s="168" t="s">
        <v>1404</v>
      </c>
      <c r="AB479" s="168" t="s">
        <v>824</v>
      </c>
      <c r="AC479" s="168" t="s">
        <v>12488</v>
      </c>
      <c r="AD479" s="169">
        <v>9900652.7133637685</v>
      </c>
      <c r="AE479" s="168" t="s">
        <v>816</v>
      </c>
      <c r="AF479" s="169">
        <v>-5656490.2824520553</v>
      </c>
      <c r="AG479" s="169">
        <v>-6303914.3923031557</v>
      </c>
      <c r="AH479" s="169">
        <v>-2296078.9827390951</v>
      </c>
      <c r="AI479" s="168" t="s">
        <v>21</v>
      </c>
      <c r="AJ479"/>
    </row>
    <row r="480" spans="1:36" x14ac:dyDescent="0.25">
      <c r="A480" s="179" t="b">
        <f>IF(E480&lt;&gt;1,"",NOT(ISNA(VLOOKUP(P480,Mapping!$P:$P,1,FALSE))))</f>
        <v>1</v>
      </c>
      <c r="B480" s="180" t="str">
        <f t="shared" si="7"/>
        <v/>
      </c>
      <c r="E480" s="167">
        <v>1</v>
      </c>
      <c r="F480" s="170" t="s">
        <v>340</v>
      </c>
      <c r="G480" s="169">
        <v>43889189.299999997</v>
      </c>
      <c r="H480" s="168" t="s">
        <v>1266</v>
      </c>
      <c r="I480" s="168" t="s">
        <v>4</v>
      </c>
      <c r="J480" s="169">
        <v>24934545.38350141</v>
      </c>
      <c r="K480" s="169">
        <v>10772502.021724209</v>
      </c>
      <c r="L480" s="168" t="s">
        <v>17</v>
      </c>
      <c r="M480" s="168" t="s">
        <v>21</v>
      </c>
      <c r="N480" s="168" t="s">
        <v>1226</v>
      </c>
      <c r="O480" s="168" t="s">
        <v>21</v>
      </c>
      <c r="P480" s="168" t="s">
        <v>174</v>
      </c>
      <c r="Q480" s="168" t="s">
        <v>202</v>
      </c>
      <c r="R480" s="168" t="s">
        <v>21</v>
      </c>
      <c r="S480" s="168" t="s">
        <v>21</v>
      </c>
      <c r="T480" s="168" t="s">
        <v>21</v>
      </c>
      <c r="U480" s="168" t="s">
        <v>21</v>
      </c>
      <c r="V480" s="168" t="s">
        <v>202</v>
      </c>
      <c r="W480" s="168" t="s">
        <v>21</v>
      </c>
      <c r="X480" s="168" t="s">
        <v>21</v>
      </c>
      <c r="Y480" s="168" t="s">
        <v>21</v>
      </c>
      <c r="Z480" s="168" t="s">
        <v>21</v>
      </c>
      <c r="AA480" s="168" t="s">
        <v>1404</v>
      </c>
      <c r="AB480" s="168" t="s">
        <v>824</v>
      </c>
      <c r="AC480" s="168" t="s">
        <v>2420</v>
      </c>
      <c r="AD480" s="169">
        <v>32074355.764050789</v>
      </c>
      <c r="AE480" s="168" t="s">
        <v>816</v>
      </c>
      <c r="AF480" s="169">
        <v>-18324880.888951231</v>
      </c>
      <c r="AG480" s="169">
        <v>-20422289.194320701</v>
      </c>
      <c r="AH480" s="169">
        <v>-7438424.1409991011</v>
      </c>
      <c r="AI480" s="168" t="s">
        <v>21</v>
      </c>
      <c r="AJ480"/>
    </row>
    <row r="481" spans="1:36" x14ac:dyDescent="0.25">
      <c r="A481" s="179" t="b">
        <f>IF(E481&lt;&gt;1,"",NOT(ISNA(VLOOKUP(P481,Mapping!$P:$P,1,FALSE))))</f>
        <v>0</v>
      </c>
      <c r="B481" s="180" t="str">
        <f t="shared" si="7"/>
        <v/>
      </c>
      <c r="E481" s="167">
        <v>1</v>
      </c>
      <c r="F481" s="170" t="s">
        <v>2654</v>
      </c>
      <c r="G481" s="169">
        <v>58896.390000000007</v>
      </c>
      <c r="H481" s="168" t="s">
        <v>1266</v>
      </c>
      <c r="I481" s="168" t="s">
        <v>4</v>
      </c>
      <c r="J481" s="169">
        <v>17741.883745492509</v>
      </c>
      <c r="K481" s="169">
        <v>12147.930538456991</v>
      </c>
      <c r="L481" s="168" t="s">
        <v>17</v>
      </c>
      <c r="M481" s="168" t="s">
        <v>21</v>
      </c>
      <c r="N481" s="168" t="s">
        <v>1226</v>
      </c>
      <c r="O481" s="168" t="s">
        <v>21</v>
      </c>
      <c r="P481" s="168" t="s">
        <v>2465</v>
      </c>
      <c r="Q481" s="168" t="s">
        <v>2466</v>
      </c>
      <c r="R481" s="168" t="s">
        <v>21</v>
      </c>
      <c r="S481" s="168" t="s">
        <v>21</v>
      </c>
      <c r="T481" s="168" t="s">
        <v>21</v>
      </c>
      <c r="U481" s="168" t="s">
        <v>21</v>
      </c>
      <c r="V481" s="168" t="s">
        <v>2466</v>
      </c>
      <c r="W481" s="168" t="s">
        <v>21</v>
      </c>
      <c r="X481" s="168" t="s">
        <v>21</v>
      </c>
      <c r="Y481" s="168" t="s">
        <v>21</v>
      </c>
      <c r="Z481" s="168" t="s">
        <v>21</v>
      </c>
      <c r="AA481" s="168" t="s">
        <v>2655</v>
      </c>
      <c r="AB481" s="168" t="s">
        <v>2656</v>
      </c>
      <c r="AC481" s="168" t="s">
        <v>8787</v>
      </c>
      <c r="AD481" s="169">
        <v>31150.97343091232</v>
      </c>
      <c r="AE481" s="168" t="s">
        <v>808</v>
      </c>
      <c r="AF481" s="169">
        <v>-18797.12830186298</v>
      </c>
      <c r="AG481" s="169">
        <v>-27405.361736346731</v>
      </c>
      <c r="AH481" s="169">
        <v>-28356.313945766469</v>
      </c>
      <c r="AI481" s="168" t="s">
        <v>21</v>
      </c>
      <c r="AJ481"/>
    </row>
    <row r="482" spans="1:36" x14ac:dyDescent="0.25">
      <c r="A482" s="179" t="b">
        <f>IF(E482&lt;&gt;1,"",NOT(ISNA(VLOOKUP(P482,Mapping!$P:$P,1,FALSE))))</f>
        <v>0</v>
      </c>
      <c r="B482" s="180" t="str">
        <f t="shared" si="7"/>
        <v/>
      </c>
      <c r="E482" s="167">
        <v>1</v>
      </c>
      <c r="F482" s="170" t="s">
        <v>2654</v>
      </c>
      <c r="G482" s="169">
        <v>1037786.46</v>
      </c>
      <c r="H482" s="168" t="s">
        <v>1266</v>
      </c>
      <c r="I482" s="168" t="s">
        <v>4</v>
      </c>
      <c r="J482" s="169">
        <v>312621.65178487619</v>
      </c>
      <c r="K482" s="169">
        <v>214053.1504533836</v>
      </c>
      <c r="L482" s="168" t="s">
        <v>17</v>
      </c>
      <c r="M482" s="168" t="s">
        <v>21</v>
      </c>
      <c r="N482" s="168" t="s">
        <v>1226</v>
      </c>
      <c r="O482" s="168" t="s">
        <v>21</v>
      </c>
      <c r="P482" s="168" t="s">
        <v>322</v>
      </c>
      <c r="Q482" s="168" t="s">
        <v>1262</v>
      </c>
      <c r="R482" s="168" t="s">
        <v>21</v>
      </c>
      <c r="S482" s="168" t="s">
        <v>21</v>
      </c>
      <c r="T482" s="168" t="s">
        <v>21</v>
      </c>
      <c r="U482" s="168" t="s">
        <v>21</v>
      </c>
      <c r="V482" s="168" t="s">
        <v>1262</v>
      </c>
      <c r="W482" s="168" t="s">
        <v>21</v>
      </c>
      <c r="X482" s="168" t="s">
        <v>21</v>
      </c>
      <c r="Y482" s="168" t="s">
        <v>21</v>
      </c>
      <c r="Z482" s="168" t="s">
        <v>21</v>
      </c>
      <c r="AA482" s="168" t="s">
        <v>2655</v>
      </c>
      <c r="AB482" s="168" t="s">
        <v>2656</v>
      </c>
      <c r="AC482" s="168" t="s">
        <v>10852</v>
      </c>
      <c r="AD482" s="169">
        <v>548897.11308996298</v>
      </c>
      <c r="AE482" s="168" t="s">
        <v>808</v>
      </c>
      <c r="AF482" s="169">
        <v>-331215.63543293893</v>
      </c>
      <c r="AG482" s="169">
        <v>-482897.39560239122</v>
      </c>
      <c r="AH482" s="169">
        <v>-499653.69131156622</v>
      </c>
      <c r="AI482" s="168" t="s">
        <v>21</v>
      </c>
      <c r="AJ482"/>
    </row>
    <row r="483" spans="1:36" x14ac:dyDescent="0.25">
      <c r="A483" s="179" t="b">
        <f>IF(E483&lt;&gt;1,"",NOT(ISNA(VLOOKUP(P483,Mapping!$P:$P,1,FALSE))))</f>
        <v>0</v>
      </c>
      <c r="B483" s="180" t="str">
        <f t="shared" si="7"/>
        <v/>
      </c>
      <c r="E483" s="167">
        <v>1</v>
      </c>
      <c r="F483" s="170" t="s">
        <v>2657</v>
      </c>
      <c r="G483" s="169">
        <v>94112.849999999991</v>
      </c>
      <c r="H483" s="168" t="s">
        <v>1266</v>
      </c>
      <c r="I483" s="168" t="s">
        <v>4</v>
      </c>
      <c r="J483" s="169">
        <v>50251.544346380557</v>
      </c>
      <c r="K483" s="169">
        <v>12545.82689930501</v>
      </c>
      <c r="L483" s="168" t="s">
        <v>17</v>
      </c>
      <c r="M483" s="168" t="s">
        <v>21</v>
      </c>
      <c r="N483" s="168" t="s">
        <v>1226</v>
      </c>
      <c r="O483" s="168" t="s">
        <v>21</v>
      </c>
      <c r="P483" s="168" t="s">
        <v>2465</v>
      </c>
      <c r="Q483" s="168" t="s">
        <v>2466</v>
      </c>
      <c r="R483" s="168" t="s">
        <v>21</v>
      </c>
      <c r="S483" s="168" t="s">
        <v>21</v>
      </c>
      <c r="T483" s="168" t="s">
        <v>21</v>
      </c>
      <c r="U483" s="168" t="s">
        <v>21</v>
      </c>
      <c r="V483" s="168" t="s">
        <v>2466</v>
      </c>
      <c r="W483" s="168" t="s">
        <v>21</v>
      </c>
      <c r="X483" s="168" t="s">
        <v>21</v>
      </c>
      <c r="Y483" s="168" t="s">
        <v>21</v>
      </c>
      <c r="Z483" s="168" t="s">
        <v>21</v>
      </c>
      <c r="AA483" s="168" t="s">
        <v>2658</v>
      </c>
      <c r="AB483" s="168" t="s">
        <v>2659</v>
      </c>
      <c r="AC483" s="168" t="s">
        <v>10853</v>
      </c>
      <c r="AD483" s="169">
        <v>67405.605780816273</v>
      </c>
      <c r="AE483" s="168" t="s">
        <v>813</v>
      </c>
      <c r="AF483" s="169">
        <v>-28606.952978535872</v>
      </c>
      <c r="AG483" s="169">
        <v>-43792.10166002599</v>
      </c>
      <c r="AH483" s="169">
        <v>-26563.37473326868</v>
      </c>
      <c r="AI483" s="168" t="s">
        <v>21</v>
      </c>
      <c r="AJ483"/>
    </row>
    <row r="484" spans="1:36" x14ac:dyDescent="0.25">
      <c r="A484" s="179" t="b">
        <f>IF(E484&lt;&gt;1,"",NOT(ISNA(VLOOKUP(P484,Mapping!$P:$P,1,FALSE))))</f>
        <v>0</v>
      </c>
      <c r="B484" s="180" t="str">
        <f t="shared" si="7"/>
        <v/>
      </c>
      <c r="E484" s="167">
        <v>1</v>
      </c>
      <c r="F484" s="170" t="s">
        <v>2657</v>
      </c>
      <c r="G484" s="169">
        <v>1562810.85</v>
      </c>
      <c r="H484" s="168" t="s">
        <v>1266</v>
      </c>
      <c r="I484" s="168" t="s">
        <v>4</v>
      </c>
      <c r="J484" s="169">
        <v>834462.65556488489</v>
      </c>
      <c r="K484" s="169">
        <v>208332.38394603701</v>
      </c>
      <c r="L484" s="168" t="s">
        <v>17</v>
      </c>
      <c r="M484" s="168" t="s">
        <v>21</v>
      </c>
      <c r="N484" s="168" t="s">
        <v>1226</v>
      </c>
      <c r="O484" s="168" t="s">
        <v>21</v>
      </c>
      <c r="P484" s="168" t="s">
        <v>322</v>
      </c>
      <c r="Q484" s="168" t="s">
        <v>1262</v>
      </c>
      <c r="R484" s="168" t="s">
        <v>21</v>
      </c>
      <c r="S484" s="168" t="s">
        <v>21</v>
      </c>
      <c r="T484" s="168" t="s">
        <v>21</v>
      </c>
      <c r="U484" s="168" t="s">
        <v>21</v>
      </c>
      <c r="V484" s="168" t="s">
        <v>1262</v>
      </c>
      <c r="W484" s="168" t="s">
        <v>21</v>
      </c>
      <c r="X484" s="168" t="s">
        <v>21</v>
      </c>
      <c r="Y484" s="168" t="s">
        <v>21</v>
      </c>
      <c r="Z484" s="168" t="s">
        <v>21</v>
      </c>
      <c r="AA484" s="168" t="s">
        <v>2658</v>
      </c>
      <c r="AB484" s="168" t="s">
        <v>2659</v>
      </c>
      <c r="AC484" s="168" t="s">
        <v>10854</v>
      </c>
      <c r="AD484" s="169">
        <v>1119318.053433541</v>
      </c>
      <c r="AE484" s="168" t="s">
        <v>813</v>
      </c>
      <c r="AF484" s="169">
        <v>-475038.81245011371</v>
      </c>
      <c r="AG484" s="169">
        <v>-727199.01287222339</v>
      </c>
      <c r="AH484" s="169">
        <v>-441103.74136760441</v>
      </c>
      <c r="AI484" s="168" t="s">
        <v>21</v>
      </c>
      <c r="AJ484"/>
    </row>
    <row r="485" spans="1:36" x14ac:dyDescent="0.25">
      <c r="A485" s="179" t="b">
        <f>IF(E485&lt;&gt;1,"",NOT(ISNA(VLOOKUP(P485,Mapping!$P:$P,1,FALSE))))</f>
        <v>0</v>
      </c>
      <c r="B485" s="180" t="str">
        <f t="shared" si="7"/>
        <v/>
      </c>
      <c r="E485" s="167">
        <v>1</v>
      </c>
      <c r="F485" s="170" t="s">
        <v>2660</v>
      </c>
      <c r="G485" s="169">
        <v>144120.46</v>
      </c>
      <c r="H485" s="168" t="s">
        <v>1266</v>
      </c>
      <c r="I485" s="168" t="s">
        <v>4</v>
      </c>
      <c r="J485" s="169">
        <v>49666.039203112159</v>
      </c>
      <c r="K485" s="169">
        <v>37088.735712702131</v>
      </c>
      <c r="L485" s="168" t="s">
        <v>17</v>
      </c>
      <c r="M485" s="168" t="s">
        <v>21</v>
      </c>
      <c r="N485" s="168" t="s">
        <v>1226</v>
      </c>
      <c r="O485" s="168" t="s">
        <v>21</v>
      </c>
      <c r="P485" s="168" t="s">
        <v>2465</v>
      </c>
      <c r="Q485" s="168" t="s">
        <v>2466</v>
      </c>
      <c r="R485" s="168" t="s">
        <v>21</v>
      </c>
      <c r="S485" s="168" t="s">
        <v>21</v>
      </c>
      <c r="T485" s="168" t="s">
        <v>21</v>
      </c>
      <c r="U485" s="168" t="s">
        <v>21</v>
      </c>
      <c r="V485" s="168" t="s">
        <v>2466</v>
      </c>
      <c r="W485" s="168" t="s">
        <v>21</v>
      </c>
      <c r="X485" s="168" t="s">
        <v>21</v>
      </c>
      <c r="Y485" s="168" t="s">
        <v>21</v>
      </c>
      <c r="Z485" s="168" t="s">
        <v>21</v>
      </c>
      <c r="AA485" s="168" t="s">
        <v>2661</v>
      </c>
      <c r="AB485" s="168" t="s">
        <v>2662</v>
      </c>
      <c r="AC485" s="168" t="s">
        <v>10855</v>
      </c>
      <c r="AD485" s="169">
        <v>90288.089246980875</v>
      </c>
      <c r="AE485" s="168" t="s">
        <v>819</v>
      </c>
      <c r="AF485" s="169">
        <v>-79402.215698113199</v>
      </c>
      <c r="AG485" s="169">
        <v>51348.242380357522</v>
      </c>
      <c r="AH485" s="169">
        <v>-74484.556866388986</v>
      </c>
      <c r="AI485" s="168" t="s">
        <v>21</v>
      </c>
      <c r="AJ485"/>
    </row>
    <row r="486" spans="1:36" x14ac:dyDescent="0.25">
      <c r="A486" s="179" t="b">
        <f>IF(E486&lt;&gt;1,"",NOT(ISNA(VLOOKUP(P486,Mapping!$P:$P,1,FALSE))))</f>
        <v>0</v>
      </c>
      <c r="B486" s="180" t="str">
        <f t="shared" si="7"/>
        <v/>
      </c>
      <c r="E486" s="167">
        <v>1</v>
      </c>
      <c r="F486" s="170" t="s">
        <v>10856</v>
      </c>
      <c r="G486" s="169">
        <v>168422.39999999999</v>
      </c>
      <c r="H486" s="168" t="s">
        <v>1266</v>
      </c>
      <c r="I486" s="168" t="s">
        <v>4</v>
      </c>
      <c r="J486" s="169">
        <v>79929.024636907212</v>
      </c>
      <c r="K486" s="169">
        <v>26070.657179967231</v>
      </c>
      <c r="L486" s="168" t="s">
        <v>17</v>
      </c>
      <c r="M486" s="168" t="s">
        <v>21</v>
      </c>
      <c r="N486" s="168" t="s">
        <v>1226</v>
      </c>
      <c r="O486" s="168" t="s">
        <v>21</v>
      </c>
      <c r="P486" s="168" t="s">
        <v>253</v>
      </c>
      <c r="Q486" s="168" t="s">
        <v>1265</v>
      </c>
      <c r="R486" s="168" t="s">
        <v>21</v>
      </c>
      <c r="S486" s="168" t="s">
        <v>21</v>
      </c>
      <c r="T486" s="168" t="s">
        <v>21</v>
      </c>
      <c r="U486" s="168" t="s">
        <v>21</v>
      </c>
      <c r="V486" s="168" t="s">
        <v>1265</v>
      </c>
      <c r="W486" s="168" t="s">
        <v>21</v>
      </c>
      <c r="X486" s="168" t="s">
        <v>21</v>
      </c>
      <c r="Y486" s="168" t="s">
        <v>21</v>
      </c>
      <c r="Z486" s="168" t="s">
        <v>21</v>
      </c>
      <c r="AA486" s="168" t="s">
        <v>10857</v>
      </c>
      <c r="AB486" s="168" t="s">
        <v>10858</v>
      </c>
      <c r="AC486" s="168" t="s">
        <v>12681</v>
      </c>
      <c r="AD486" s="169">
        <v>109524.9177364994</v>
      </c>
      <c r="AE486" s="168" t="s">
        <v>816</v>
      </c>
      <c r="AF486" s="169">
        <v>-100197.89095520051</v>
      </c>
      <c r="AG486" s="169">
        <v>-78369.434807526952</v>
      </c>
      <c r="AH486" s="169">
        <v>-35801.238700767753</v>
      </c>
      <c r="AI486" s="168" t="s">
        <v>21</v>
      </c>
      <c r="AJ486"/>
    </row>
    <row r="487" spans="1:36" x14ac:dyDescent="0.25">
      <c r="A487" s="179" t="b">
        <f>IF(E487&lt;&gt;1,"",NOT(ISNA(VLOOKUP(P487,Mapping!$P:$P,1,FALSE))))</f>
        <v>0</v>
      </c>
      <c r="B487" s="180" t="str">
        <f t="shared" si="7"/>
        <v/>
      </c>
      <c r="E487" s="167">
        <v>1</v>
      </c>
      <c r="F487" s="170" t="s">
        <v>10859</v>
      </c>
      <c r="G487" s="169">
        <v>324521.95</v>
      </c>
      <c r="H487" s="168" t="s">
        <v>1266</v>
      </c>
      <c r="I487" s="168" t="s">
        <v>4</v>
      </c>
      <c r="J487" s="169">
        <v>106453.7795871702</v>
      </c>
      <c r="K487" s="169">
        <v>90444.740030368936</v>
      </c>
      <c r="L487" s="168" t="s">
        <v>17</v>
      </c>
      <c r="M487" s="168" t="s">
        <v>21</v>
      </c>
      <c r="N487" s="168" t="s">
        <v>1226</v>
      </c>
      <c r="O487" s="168" t="s">
        <v>21</v>
      </c>
      <c r="P487" s="168" t="s">
        <v>2465</v>
      </c>
      <c r="Q487" s="168" t="s">
        <v>2466</v>
      </c>
      <c r="R487" s="168" t="s">
        <v>21</v>
      </c>
      <c r="S487" s="168" t="s">
        <v>21</v>
      </c>
      <c r="T487" s="168" t="s">
        <v>21</v>
      </c>
      <c r="U487" s="168" t="s">
        <v>21</v>
      </c>
      <c r="V487" s="168" t="s">
        <v>2466</v>
      </c>
      <c r="W487" s="168" t="s">
        <v>21</v>
      </c>
      <c r="X487" s="168" t="s">
        <v>21</v>
      </c>
      <c r="Y487" s="168" t="s">
        <v>21</v>
      </c>
      <c r="Z487" s="168" t="s">
        <v>21</v>
      </c>
      <c r="AA487" s="168" t="s">
        <v>10860</v>
      </c>
      <c r="AB487" s="168" t="s">
        <v>10861</v>
      </c>
      <c r="AC487" s="168" t="s">
        <v>10862</v>
      </c>
      <c r="AD487" s="169">
        <v>166202.1464699166</v>
      </c>
      <c r="AE487" s="168" t="s">
        <v>811</v>
      </c>
      <c r="AF487" s="169">
        <v>-150952.44808786179</v>
      </c>
      <c r="AG487" s="169">
        <v>-151004.8651731392</v>
      </c>
      <c r="AH487" s="169">
        <v>-162378.94655684021</v>
      </c>
      <c r="AI487" s="168" t="s">
        <v>21</v>
      </c>
      <c r="AJ487"/>
    </row>
    <row r="488" spans="1:36" x14ac:dyDescent="0.25">
      <c r="A488" s="179" t="b">
        <f>IF(E488&lt;&gt;1,"",NOT(ISNA(VLOOKUP(P488,Mapping!$P:$P,1,FALSE))))</f>
        <v>1</v>
      </c>
      <c r="B488" s="180" t="str">
        <f t="shared" si="7"/>
        <v/>
      </c>
      <c r="E488" s="167">
        <v>1</v>
      </c>
      <c r="F488" s="170" t="s">
        <v>10859</v>
      </c>
      <c r="G488" s="169">
        <v>421204.75</v>
      </c>
      <c r="H488" s="168" t="s">
        <v>1266</v>
      </c>
      <c r="I488" s="168" t="s">
        <v>4</v>
      </c>
      <c r="J488" s="169">
        <v>138168.89001674391</v>
      </c>
      <c r="K488" s="169">
        <v>117390.3771788212</v>
      </c>
      <c r="L488" s="168" t="s">
        <v>17</v>
      </c>
      <c r="M488" s="168" t="s">
        <v>21</v>
      </c>
      <c r="N488" s="168" t="s">
        <v>1226</v>
      </c>
      <c r="O488" s="168" t="s">
        <v>21</v>
      </c>
      <c r="P488" s="168" t="s">
        <v>174</v>
      </c>
      <c r="Q488" s="168" t="s">
        <v>202</v>
      </c>
      <c r="R488" s="168" t="s">
        <v>21</v>
      </c>
      <c r="S488" s="168" t="s">
        <v>21</v>
      </c>
      <c r="T488" s="168" t="s">
        <v>21</v>
      </c>
      <c r="U488" s="168" t="s">
        <v>21</v>
      </c>
      <c r="V488" s="168" t="s">
        <v>202</v>
      </c>
      <c r="W488" s="168" t="s">
        <v>21</v>
      </c>
      <c r="X488" s="168" t="s">
        <v>21</v>
      </c>
      <c r="Y488" s="168" t="s">
        <v>21</v>
      </c>
      <c r="Z488" s="168" t="s">
        <v>21</v>
      </c>
      <c r="AA488" s="168" t="s">
        <v>10860</v>
      </c>
      <c r="AB488" s="168" t="s">
        <v>10861</v>
      </c>
      <c r="AC488" s="168" t="s">
        <v>10863</v>
      </c>
      <c r="AD488" s="169">
        <v>215717.71509854519</v>
      </c>
      <c r="AE488" s="168" t="s">
        <v>811</v>
      </c>
      <c r="AF488" s="169">
        <v>-195924.7692143344</v>
      </c>
      <c r="AG488" s="169">
        <v>-195992.80259481931</v>
      </c>
      <c r="AH488" s="169">
        <v>-210755.49308679189</v>
      </c>
      <c r="AI488" s="168" t="s">
        <v>21</v>
      </c>
      <c r="AJ488"/>
    </row>
    <row r="489" spans="1:36" x14ac:dyDescent="0.25">
      <c r="A489" s="179" t="b">
        <f>IF(E489&lt;&gt;1,"",NOT(ISNA(VLOOKUP(P489,Mapping!$P:$P,1,FALSE))))</f>
        <v>0</v>
      </c>
      <c r="B489" s="180" t="str">
        <f t="shared" si="7"/>
        <v/>
      </c>
      <c r="E489" s="167">
        <v>1</v>
      </c>
      <c r="F489" s="170" t="s">
        <v>309</v>
      </c>
      <c r="G489" s="169">
        <v>46386.28</v>
      </c>
      <c r="H489" s="168" t="s">
        <v>1266</v>
      </c>
      <c r="I489" s="168" t="s">
        <v>4</v>
      </c>
      <c r="J489" s="169">
        <v>19925.380009882359</v>
      </c>
      <c r="K489" s="169">
        <v>11662.691742310049</v>
      </c>
      <c r="L489" s="168" t="s">
        <v>17</v>
      </c>
      <c r="M489" s="168" t="s">
        <v>21</v>
      </c>
      <c r="N489" s="168" t="s">
        <v>1226</v>
      </c>
      <c r="O489" s="168" t="s">
        <v>21</v>
      </c>
      <c r="P489" s="168" t="s">
        <v>2465</v>
      </c>
      <c r="Q489" s="168" t="s">
        <v>2466</v>
      </c>
      <c r="R489" s="168" t="s">
        <v>21</v>
      </c>
      <c r="S489" s="168" t="s">
        <v>21</v>
      </c>
      <c r="T489" s="168" t="s">
        <v>21</v>
      </c>
      <c r="U489" s="168" t="s">
        <v>21</v>
      </c>
      <c r="V489" s="168" t="s">
        <v>2466</v>
      </c>
      <c r="W489" s="168" t="s">
        <v>21</v>
      </c>
      <c r="X489" s="168" t="s">
        <v>21</v>
      </c>
      <c r="Y489" s="168" t="s">
        <v>21</v>
      </c>
      <c r="Z489" s="168" t="s">
        <v>21</v>
      </c>
      <c r="AA489" s="168" t="s">
        <v>1405</v>
      </c>
      <c r="AB489" s="168" t="s">
        <v>907</v>
      </c>
      <c r="AC489" s="168" t="s">
        <v>10864</v>
      </c>
      <c r="AD489" s="169">
        <v>35363.552113228463</v>
      </c>
      <c r="AE489" s="168" t="s">
        <v>807</v>
      </c>
      <c r="AF489" s="169">
        <v>-15082.34029180715</v>
      </c>
      <c r="AG489" s="169">
        <v>-21584.2224456111</v>
      </c>
      <c r="AH489" s="169">
        <v>-29982.086758793961</v>
      </c>
      <c r="AI489" s="168" t="s">
        <v>21</v>
      </c>
      <c r="AJ489"/>
    </row>
    <row r="490" spans="1:36" x14ac:dyDescent="0.25">
      <c r="A490" s="179" t="b">
        <f>IF(E490&lt;&gt;1,"",NOT(ISNA(VLOOKUP(P490,Mapping!$P:$P,1,FALSE))))</f>
        <v>0</v>
      </c>
      <c r="B490" s="180" t="str">
        <f t="shared" si="7"/>
        <v/>
      </c>
      <c r="E490" s="167">
        <v>1</v>
      </c>
      <c r="F490" s="170" t="s">
        <v>309</v>
      </c>
      <c r="G490" s="169">
        <v>13987049.01</v>
      </c>
      <c r="H490" s="168" t="s">
        <v>1266</v>
      </c>
      <c r="I490" s="168" t="s">
        <v>4</v>
      </c>
      <c r="J490" s="169">
        <v>6008183.1684088213</v>
      </c>
      <c r="K490" s="169">
        <v>3516700.2180000818</v>
      </c>
      <c r="L490" s="168" t="s">
        <v>17</v>
      </c>
      <c r="M490" s="168" t="s">
        <v>21</v>
      </c>
      <c r="N490" s="168" t="s">
        <v>1226</v>
      </c>
      <c r="O490" s="168" t="s">
        <v>21</v>
      </c>
      <c r="P490" s="168" t="s">
        <v>305</v>
      </c>
      <c r="Q490" s="168" t="s">
        <v>1260</v>
      </c>
      <c r="R490" s="168" t="s">
        <v>21</v>
      </c>
      <c r="S490" s="168" t="s">
        <v>21</v>
      </c>
      <c r="T490" s="168" t="s">
        <v>21</v>
      </c>
      <c r="U490" s="168" t="s">
        <v>21</v>
      </c>
      <c r="V490" s="168" t="s">
        <v>1260</v>
      </c>
      <c r="W490" s="168" t="s">
        <v>21</v>
      </c>
      <c r="X490" s="168" t="s">
        <v>21</v>
      </c>
      <c r="Y490" s="168" t="s">
        <v>21</v>
      </c>
      <c r="Z490" s="168" t="s">
        <v>21</v>
      </c>
      <c r="AA490" s="168" t="s">
        <v>1405</v>
      </c>
      <c r="AB490" s="168" t="s">
        <v>907</v>
      </c>
      <c r="AC490" s="168" t="s">
        <v>10865</v>
      </c>
      <c r="AD490" s="169">
        <v>10663319.769884899</v>
      </c>
      <c r="AE490" s="168" t="s">
        <v>807</v>
      </c>
      <c r="AF490" s="169">
        <v>-4547841.1471453253</v>
      </c>
      <c r="AG490" s="169">
        <v>-6508380.8658401687</v>
      </c>
      <c r="AH490" s="169">
        <v>-9040624.0146293938</v>
      </c>
      <c r="AI490" s="168" t="s">
        <v>21</v>
      </c>
      <c r="AJ490"/>
    </row>
    <row r="491" spans="1:36" x14ac:dyDescent="0.25">
      <c r="A491" s="179" t="b">
        <f>IF(E491&lt;&gt;1,"",NOT(ISNA(VLOOKUP(P491,Mapping!$P:$P,1,FALSE))))</f>
        <v>0</v>
      </c>
      <c r="B491" s="180" t="str">
        <f t="shared" si="7"/>
        <v/>
      </c>
      <c r="E491" s="167">
        <v>1</v>
      </c>
      <c r="F491" s="170" t="s">
        <v>309</v>
      </c>
      <c r="G491" s="169">
        <v>144257.60000000001</v>
      </c>
      <c r="H491" s="168" t="s">
        <v>1266</v>
      </c>
      <c r="I491" s="168" t="s">
        <v>4</v>
      </c>
      <c r="J491" s="169">
        <v>61966.329253253462</v>
      </c>
      <c r="K491" s="169">
        <v>36270.03330048162</v>
      </c>
      <c r="L491" s="168" t="s">
        <v>17</v>
      </c>
      <c r="M491" s="168" t="s">
        <v>21</v>
      </c>
      <c r="N491" s="168" t="s">
        <v>1226</v>
      </c>
      <c r="O491" s="168" t="s">
        <v>21</v>
      </c>
      <c r="P491" s="168" t="s">
        <v>253</v>
      </c>
      <c r="Q491" s="168" t="s">
        <v>1265</v>
      </c>
      <c r="R491" s="168" t="s">
        <v>21</v>
      </c>
      <c r="S491" s="168" t="s">
        <v>21</v>
      </c>
      <c r="T491" s="168" t="s">
        <v>21</v>
      </c>
      <c r="U491" s="168" t="s">
        <v>21</v>
      </c>
      <c r="V491" s="168" t="s">
        <v>1265</v>
      </c>
      <c r="W491" s="168" t="s">
        <v>21</v>
      </c>
      <c r="X491" s="168" t="s">
        <v>21</v>
      </c>
      <c r="Y491" s="168" t="s">
        <v>21</v>
      </c>
      <c r="Z491" s="168" t="s">
        <v>21</v>
      </c>
      <c r="AA491" s="168" t="s">
        <v>1405</v>
      </c>
      <c r="AB491" s="168" t="s">
        <v>907</v>
      </c>
      <c r="AC491" s="168" t="s">
        <v>12899</v>
      </c>
      <c r="AD491" s="169">
        <v>109977.8028186195</v>
      </c>
      <c r="AE491" s="168" t="s">
        <v>807</v>
      </c>
      <c r="AF491" s="169">
        <v>-46904.86525066031</v>
      </c>
      <c r="AG491" s="169">
        <v>-67125.195809407174</v>
      </c>
      <c r="AH491" s="169">
        <v>-93241.878391959792</v>
      </c>
      <c r="AI491" s="168" t="s">
        <v>21</v>
      </c>
      <c r="AJ491"/>
    </row>
    <row r="492" spans="1:36" x14ac:dyDescent="0.25">
      <c r="A492" s="179" t="b">
        <f>IF(E492&lt;&gt;1,"",NOT(ISNA(VLOOKUP(P492,Mapping!$P:$P,1,FALSE))))</f>
        <v>0</v>
      </c>
      <c r="B492" s="180" t="str">
        <f t="shared" si="7"/>
        <v/>
      </c>
      <c r="E492" s="167">
        <v>1</v>
      </c>
      <c r="F492" s="170" t="s">
        <v>2663</v>
      </c>
      <c r="G492" s="169">
        <v>54679.76</v>
      </c>
      <c r="H492" s="168" t="s">
        <v>1266</v>
      </c>
      <c r="I492" s="168" t="s">
        <v>4</v>
      </c>
      <c r="J492" s="169">
        <v>22672.135705261298</v>
      </c>
      <c r="K492" s="169">
        <v>10229.05687528922</v>
      </c>
      <c r="L492" s="168" t="s">
        <v>17</v>
      </c>
      <c r="M492" s="168" t="s">
        <v>21</v>
      </c>
      <c r="N492" s="168" t="s">
        <v>1226</v>
      </c>
      <c r="O492" s="168" t="s">
        <v>21</v>
      </c>
      <c r="P492" s="168" t="s">
        <v>2465</v>
      </c>
      <c r="Q492" s="168" t="s">
        <v>2466</v>
      </c>
      <c r="R492" s="168" t="s">
        <v>21</v>
      </c>
      <c r="S492" s="168" t="s">
        <v>21</v>
      </c>
      <c r="T492" s="168" t="s">
        <v>21</v>
      </c>
      <c r="U492" s="168" t="s">
        <v>21</v>
      </c>
      <c r="V492" s="168" t="s">
        <v>2466</v>
      </c>
      <c r="W492" s="168" t="s">
        <v>21</v>
      </c>
      <c r="X492" s="168" t="s">
        <v>21</v>
      </c>
      <c r="Y492" s="168" t="s">
        <v>21</v>
      </c>
      <c r="Z492" s="168" t="s">
        <v>21</v>
      </c>
      <c r="AA492" s="168" t="s">
        <v>2664</v>
      </c>
      <c r="AB492" s="168" t="s">
        <v>2665</v>
      </c>
      <c r="AC492" s="168" t="s">
        <v>10866</v>
      </c>
      <c r="AD492" s="169">
        <v>32126.125313079141</v>
      </c>
      <c r="AE492" s="168" t="s">
        <v>809</v>
      </c>
      <c r="AF492" s="169">
        <v>-18605.743001485891</v>
      </c>
      <c r="AG492" s="169">
        <v>-25443.301405342871</v>
      </c>
      <c r="AH492" s="169">
        <v>-19055.067878787871</v>
      </c>
      <c r="AI492" s="168" t="s">
        <v>21</v>
      </c>
      <c r="AJ492"/>
    </row>
    <row r="493" spans="1:36" x14ac:dyDescent="0.25">
      <c r="A493" s="179" t="b">
        <f>IF(E493&lt;&gt;1,"",NOT(ISNA(VLOOKUP(P493,Mapping!$P:$P,1,FALSE))))</f>
        <v>0</v>
      </c>
      <c r="B493" s="180" t="str">
        <f t="shared" si="7"/>
        <v/>
      </c>
      <c r="E493" s="167">
        <v>1</v>
      </c>
      <c r="F493" s="170" t="s">
        <v>2666</v>
      </c>
      <c r="G493" s="169">
        <v>70122.149999999994</v>
      </c>
      <c r="H493" s="168" t="s">
        <v>1266</v>
      </c>
      <c r="I493" s="168" t="s">
        <v>4</v>
      </c>
      <c r="J493" s="169">
        <v>35617.645100134672</v>
      </c>
      <c r="K493" s="169">
        <v>9974.6413537989138</v>
      </c>
      <c r="L493" s="168" t="s">
        <v>17</v>
      </c>
      <c r="M493" s="168" t="s">
        <v>21</v>
      </c>
      <c r="N493" s="168" t="s">
        <v>1226</v>
      </c>
      <c r="O493" s="168" t="s">
        <v>21</v>
      </c>
      <c r="P493" s="168" t="s">
        <v>2465</v>
      </c>
      <c r="Q493" s="168" t="s">
        <v>2466</v>
      </c>
      <c r="R493" s="168" t="s">
        <v>21</v>
      </c>
      <c r="S493" s="168" t="s">
        <v>21</v>
      </c>
      <c r="T493" s="168" t="s">
        <v>21</v>
      </c>
      <c r="U493" s="168" t="s">
        <v>21</v>
      </c>
      <c r="V493" s="168" t="s">
        <v>2466</v>
      </c>
      <c r="W493" s="168" t="s">
        <v>21</v>
      </c>
      <c r="X493" s="168" t="s">
        <v>21</v>
      </c>
      <c r="Y493" s="168" t="s">
        <v>21</v>
      </c>
      <c r="Z493" s="168" t="s">
        <v>21</v>
      </c>
      <c r="AA493" s="168" t="s">
        <v>2667</v>
      </c>
      <c r="AB493" s="168" t="s">
        <v>2668</v>
      </c>
      <c r="AC493" s="168" t="s">
        <v>9487</v>
      </c>
      <c r="AD493" s="169">
        <v>62350.225295137898</v>
      </c>
      <c r="AE493" s="168" t="s">
        <v>813</v>
      </c>
      <c r="AF493" s="169">
        <v>-25558.054671857612</v>
      </c>
      <c r="AG493" s="169">
        <v>164168.32764705879</v>
      </c>
      <c r="AH493" s="169">
        <v>-22142.305456431532</v>
      </c>
      <c r="AI493" s="168" t="s">
        <v>21</v>
      </c>
      <c r="AJ493"/>
    </row>
    <row r="494" spans="1:36" x14ac:dyDescent="0.25">
      <c r="A494" s="179" t="b">
        <f>IF(E494&lt;&gt;1,"",NOT(ISNA(VLOOKUP(P494,Mapping!$P:$P,1,FALSE))))</f>
        <v>0</v>
      </c>
      <c r="B494" s="180" t="str">
        <f t="shared" si="7"/>
        <v/>
      </c>
      <c r="E494" s="167">
        <v>1</v>
      </c>
      <c r="F494" s="170" t="s">
        <v>1085</v>
      </c>
      <c r="G494" s="169">
        <v>572170.02</v>
      </c>
      <c r="H494" s="168" t="s">
        <v>1266</v>
      </c>
      <c r="I494" s="168" t="s">
        <v>4</v>
      </c>
      <c r="J494" s="169">
        <v>183192.02522523719</v>
      </c>
      <c r="K494" s="169">
        <v>111495.8615071501</v>
      </c>
      <c r="L494" s="168" t="s">
        <v>17</v>
      </c>
      <c r="M494" s="168" t="s">
        <v>21</v>
      </c>
      <c r="N494" s="168" t="s">
        <v>1226</v>
      </c>
      <c r="O494" s="168" t="s">
        <v>21</v>
      </c>
      <c r="P494" s="168" t="s">
        <v>2465</v>
      </c>
      <c r="Q494" s="168" t="s">
        <v>2466</v>
      </c>
      <c r="R494" s="168" t="s">
        <v>21</v>
      </c>
      <c r="S494" s="168" t="s">
        <v>21</v>
      </c>
      <c r="T494" s="168" t="s">
        <v>21</v>
      </c>
      <c r="U494" s="168" t="s">
        <v>21</v>
      </c>
      <c r="V494" s="168" t="s">
        <v>2466</v>
      </c>
      <c r="W494" s="168" t="s">
        <v>21</v>
      </c>
      <c r="X494" s="168" t="s">
        <v>21</v>
      </c>
      <c r="Y494" s="168" t="s">
        <v>21</v>
      </c>
      <c r="Z494" s="168" t="s">
        <v>21</v>
      </c>
      <c r="AA494" s="168" t="s">
        <v>1406</v>
      </c>
      <c r="AB494" s="168" t="s">
        <v>1086</v>
      </c>
      <c r="AC494" s="168" t="s">
        <v>10867</v>
      </c>
      <c r="AD494" s="169">
        <v>244684.27577360661</v>
      </c>
      <c r="AE494" s="168" t="s">
        <v>814</v>
      </c>
      <c r="AF494" s="169">
        <v>-176496.74558306189</v>
      </c>
      <c r="AG494" s="169">
        <v>910496.64052173914</v>
      </c>
      <c r="AH494" s="169">
        <v>-127306.4117839445</v>
      </c>
      <c r="AI494" s="168" t="s">
        <v>21</v>
      </c>
      <c r="AJ494"/>
    </row>
    <row r="495" spans="1:36" x14ac:dyDescent="0.25">
      <c r="A495" s="179" t="b">
        <f>IF(E495&lt;&gt;1,"",NOT(ISNA(VLOOKUP(P495,Mapping!$P:$P,1,FALSE))))</f>
        <v>0</v>
      </c>
      <c r="B495" s="180" t="str">
        <f t="shared" si="7"/>
        <v/>
      </c>
      <c r="E495" s="167">
        <v>1</v>
      </c>
      <c r="F495" s="170" t="s">
        <v>1085</v>
      </c>
      <c r="G495" s="169">
        <v>1854261.12</v>
      </c>
      <c r="H495" s="168" t="s">
        <v>1266</v>
      </c>
      <c r="I495" s="168" t="s">
        <v>4</v>
      </c>
      <c r="J495" s="169">
        <v>593679.91680028534</v>
      </c>
      <c r="K495" s="169">
        <v>361330.43292553641</v>
      </c>
      <c r="L495" s="168" t="s">
        <v>17</v>
      </c>
      <c r="M495" s="168" t="s">
        <v>21</v>
      </c>
      <c r="N495" s="168" t="s">
        <v>1226</v>
      </c>
      <c r="O495" s="168" t="s">
        <v>21</v>
      </c>
      <c r="P495" s="168" t="s">
        <v>322</v>
      </c>
      <c r="Q495" s="168" t="s">
        <v>1262</v>
      </c>
      <c r="R495" s="168" t="s">
        <v>21</v>
      </c>
      <c r="S495" s="168" t="s">
        <v>21</v>
      </c>
      <c r="T495" s="168" t="s">
        <v>21</v>
      </c>
      <c r="U495" s="168" t="s">
        <v>21</v>
      </c>
      <c r="V495" s="168" t="s">
        <v>1262</v>
      </c>
      <c r="W495" s="168" t="s">
        <v>21</v>
      </c>
      <c r="X495" s="168" t="s">
        <v>21</v>
      </c>
      <c r="Y495" s="168" t="s">
        <v>21</v>
      </c>
      <c r="Z495" s="168" t="s">
        <v>21</v>
      </c>
      <c r="AA495" s="168" t="s">
        <v>1406</v>
      </c>
      <c r="AB495" s="168" t="s">
        <v>1086</v>
      </c>
      <c r="AC495" s="168" t="s">
        <v>10868</v>
      </c>
      <c r="AD495" s="169">
        <v>792961.04895946092</v>
      </c>
      <c r="AE495" s="168" t="s">
        <v>814</v>
      </c>
      <c r="AF495" s="169">
        <v>-571982.1761042343</v>
      </c>
      <c r="AG495" s="169">
        <v>2950693.7822608701</v>
      </c>
      <c r="AH495" s="169">
        <v>-412568.50489593617</v>
      </c>
      <c r="AI495" s="168" t="s">
        <v>21</v>
      </c>
      <c r="AJ495"/>
    </row>
    <row r="496" spans="1:36" x14ac:dyDescent="0.25">
      <c r="A496" s="179" t="b">
        <f>IF(E496&lt;&gt;1,"",NOT(ISNA(VLOOKUP(P496,Mapping!$P:$P,1,FALSE))))</f>
        <v>0</v>
      </c>
      <c r="B496" s="180" t="str">
        <f t="shared" si="7"/>
        <v/>
      </c>
      <c r="E496" s="167">
        <v>1</v>
      </c>
      <c r="F496" s="170" t="s">
        <v>951</v>
      </c>
      <c r="G496" s="169">
        <v>169200.92</v>
      </c>
      <c r="H496" s="168" t="s">
        <v>1266</v>
      </c>
      <c r="I496" s="168" t="s">
        <v>4</v>
      </c>
      <c r="J496" s="169">
        <v>57219.151063952333</v>
      </c>
      <c r="K496" s="169">
        <v>34299.718230219944</v>
      </c>
      <c r="L496" s="168" t="s">
        <v>17</v>
      </c>
      <c r="M496" s="168" t="s">
        <v>21</v>
      </c>
      <c r="N496" s="168" t="s">
        <v>1226</v>
      </c>
      <c r="O496" s="168" t="s">
        <v>21</v>
      </c>
      <c r="P496" s="168" t="s">
        <v>2465</v>
      </c>
      <c r="Q496" s="168" t="s">
        <v>2466</v>
      </c>
      <c r="R496" s="168" t="s">
        <v>21</v>
      </c>
      <c r="S496" s="168" t="s">
        <v>21</v>
      </c>
      <c r="T496" s="168" t="s">
        <v>21</v>
      </c>
      <c r="U496" s="168" t="s">
        <v>21</v>
      </c>
      <c r="V496" s="168" t="s">
        <v>2466</v>
      </c>
      <c r="W496" s="168" t="s">
        <v>21</v>
      </c>
      <c r="X496" s="168" t="s">
        <v>21</v>
      </c>
      <c r="Y496" s="168" t="s">
        <v>21</v>
      </c>
      <c r="Z496" s="168" t="s">
        <v>21</v>
      </c>
      <c r="AA496" s="168" t="s">
        <v>1407</v>
      </c>
      <c r="AB496" s="168" t="s">
        <v>957</v>
      </c>
      <c r="AC496" s="168" t="s">
        <v>10869</v>
      </c>
      <c r="AD496" s="169">
        <v>85841.411442134093</v>
      </c>
      <c r="AE496" s="168" t="s">
        <v>813</v>
      </c>
      <c r="AF496" s="169">
        <v>-95069.413244147145</v>
      </c>
      <c r="AG496" s="169">
        <v>41360.224888888893</v>
      </c>
      <c r="AH496" s="169">
        <v>-59201.74890230516</v>
      </c>
      <c r="AI496" s="168" t="s">
        <v>21</v>
      </c>
      <c r="AJ496"/>
    </row>
    <row r="497" spans="1:36" x14ac:dyDescent="0.25">
      <c r="A497" s="179" t="b">
        <f>IF(E497&lt;&gt;1,"",NOT(ISNA(VLOOKUP(P497,Mapping!$P:$P,1,FALSE))))</f>
        <v>0</v>
      </c>
      <c r="B497" s="180" t="str">
        <f t="shared" si="7"/>
        <v/>
      </c>
      <c r="E497" s="167">
        <v>1</v>
      </c>
      <c r="F497" s="170" t="s">
        <v>2669</v>
      </c>
      <c r="G497" s="169">
        <v>38951.26</v>
      </c>
      <c r="H497" s="168" t="s">
        <v>1266</v>
      </c>
      <c r="I497" s="168" t="s">
        <v>4</v>
      </c>
      <c r="J497" s="169">
        <v>32669.35332361668</v>
      </c>
      <c r="K497" s="169">
        <v>222.84400515241509</v>
      </c>
      <c r="L497" s="168" t="s">
        <v>17</v>
      </c>
      <c r="M497" s="168" t="s">
        <v>21</v>
      </c>
      <c r="N497" s="168" t="s">
        <v>1226</v>
      </c>
      <c r="O497" s="168" t="s">
        <v>21</v>
      </c>
      <c r="P497" s="168" t="s">
        <v>2465</v>
      </c>
      <c r="Q497" s="168" t="s">
        <v>2466</v>
      </c>
      <c r="R497" s="168" t="s">
        <v>21</v>
      </c>
      <c r="S497" s="168" t="s">
        <v>21</v>
      </c>
      <c r="T497" s="168" t="s">
        <v>21</v>
      </c>
      <c r="U497" s="168" t="s">
        <v>21</v>
      </c>
      <c r="V497" s="168" t="s">
        <v>2466</v>
      </c>
      <c r="W497" s="168" t="s">
        <v>21</v>
      </c>
      <c r="X497" s="168" t="s">
        <v>21</v>
      </c>
      <c r="Y497" s="168" t="s">
        <v>21</v>
      </c>
      <c r="Z497" s="168" t="s">
        <v>21</v>
      </c>
      <c r="AA497" s="168" t="s">
        <v>2670</v>
      </c>
      <c r="AB497" s="168" t="s">
        <v>2671</v>
      </c>
      <c r="AC497" s="168" t="s">
        <v>9377</v>
      </c>
      <c r="AD497" s="169">
        <v>38642.959499061348</v>
      </c>
      <c r="AE497" s="168" t="s">
        <v>819</v>
      </c>
      <c r="AF497" s="169">
        <v>-23370.756000000001</v>
      </c>
      <c r="AG497" s="169">
        <v>-18124.597626212621</v>
      </c>
      <c r="AH497" s="169">
        <v>-9710.5382072829125</v>
      </c>
      <c r="AI497" s="168" t="s">
        <v>21</v>
      </c>
      <c r="AJ497"/>
    </row>
    <row r="498" spans="1:36" x14ac:dyDescent="0.25">
      <c r="A498" s="179" t="b">
        <f>IF(E498&lt;&gt;1,"",NOT(ISNA(VLOOKUP(P498,Mapping!$P:$P,1,FALSE))))</f>
        <v>0</v>
      </c>
      <c r="B498" s="180" t="str">
        <f t="shared" si="7"/>
        <v/>
      </c>
      <c r="E498" s="167">
        <v>1</v>
      </c>
      <c r="F498" s="170" t="s">
        <v>297</v>
      </c>
      <c r="G498" s="169">
        <v>2151509.85</v>
      </c>
      <c r="H498" s="168" t="s">
        <v>1266</v>
      </c>
      <c r="I498" s="168" t="s">
        <v>4</v>
      </c>
      <c r="J498" s="169">
        <v>760998.49436927622</v>
      </c>
      <c r="K498" s="169">
        <v>615696.72716057242</v>
      </c>
      <c r="L498" s="168" t="s">
        <v>17</v>
      </c>
      <c r="M498" s="168" t="s">
        <v>21</v>
      </c>
      <c r="N498" s="168" t="s">
        <v>1226</v>
      </c>
      <c r="O498" s="168" t="s">
        <v>21</v>
      </c>
      <c r="P498" s="168" t="s">
        <v>2465</v>
      </c>
      <c r="Q498" s="168" t="s">
        <v>2466</v>
      </c>
      <c r="R498" s="168" t="s">
        <v>21</v>
      </c>
      <c r="S498" s="168" t="s">
        <v>21</v>
      </c>
      <c r="T498" s="168" t="s">
        <v>21</v>
      </c>
      <c r="U498" s="168" t="s">
        <v>21</v>
      </c>
      <c r="V498" s="168" t="s">
        <v>2466</v>
      </c>
      <c r="W498" s="168" t="s">
        <v>21</v>
      </c>
      <c r="X498" s="168" t="s">
        <v>21</v>
      </c>
      <c r="Y498" s="168" t="s">
        <v>21</v>
      </c>
      <c r="Z498" s="168" t="s">
        <v>21</v>
      </c>
      <c r="AA498" s="168" t="s">
        <v>1408</v>
      </c>
      <c r="AB498" s="168" t="s">
        <v>908</v>
      </c>
      <c r="AC498" s="168" t="s">
        <v>10870</v>
      </c>
      <c r="AD498" s="169">
        <v>1200950.7433521191</v>
      </c>
      <c r="AE498" s="168" t="s">
        <v>809</v>
      </c>
      <c r="AF498" s="169">
        <v>-1206842.0330769231</v>
      </c>
      <c r="AG498" s="169">
        <v>2313582.7600499308</v>
      </c>
      <c r="AH498" s="169">
        <v>-948558.74518867931</v>
      </c>
      <c r="AI498" s="168" t="s">
        <v>21</v>
      </c>
      <c r="AJ498"/>
    </row>
    <row r="499" spans="1:36" x14ac:dyDescent="0.25">
      <c r="A499" s="179" t="b">
        <f>IF(E499&lt;&gt;1,"",NOT(ISNA(VLOOKUP(P499,Mapping!$P:$P,1,FALSE))))</f>
        <v>0</v>
      </c>
      <c r="B499" s="180" t="str">
        <f t="shared" si="7"/>
        <v/>
      </c>
      <c r="E499" s="167">
        <v>1</v>
      </c>
      <c r="F499" s="170" t="s">
        <v>297</v>
      </c>
      <c r="G499" s="169">
        <v>5657100.75</v>
      </c>
      <c r="H499" s="168" t="s">
        <v>1266</v>
      </c>
      <c r="I499" s="168" t="s">
        <v>4</v>
      </c>
      <c r="J499" s="169">
        <v>2000941.4101661169</v>
      </c>
      <c r="K499" s="169">
        <v>1618890.295572022</v>
      </c>
      <c r="L499" s="168" t="s">
        <v>17</v>
      </c>
      <c r="M499" s="168" t="s">
        <v>21</v>
      </c>
      <c r="N499" s="168" t="s">
        <v>1226</v>
      </c>
      <c r="O499" s="168" t="s">
        <v>21</v>
      </c>
      <c r="P499" s="168" t="s">
        <v>322</v>
      </c>
      <c r="Q499" s="168" t="s">
        <v>1262</v>
      </c>
      <c r="R499" s="168" t="s">
        <v>21</v>
      </c>
      <c r="S499" s="168" t="s">
        <v>21</v>
      </c>
      <c r="T499" s="168" t="s">
        <v>21</v>
      </c>
      <c r="U499" s="168" t="s">
        <v>21</v>
      </c>
      <c r="V499" s="168" t="s">
        <v>1262</v>
      </c>
      <c r="W499" s="168" t="s">
        <v>21</v>
      </c>
      <c r="X499" s="168" t="s">
        <v>21</v>
      </c>
      <c r="Y499" s="168" t="s">
        <v>21</v>
      </c>
      <c r="Z499" s="168" t="s">
        <v>21</v>
      </c>
      <c r="AA499" s="168" t="s">
        <v>1408</v>
      </c>
      <c r="AB499" s="168" t="s">
        <v>908</v>
      </c>
      <c r="AC499" s="168" t="s">
        <v>10871</v>
      </c>
      <c r="AD499" s="169">
        <v>3157735.6482613068</v>
      </c>
      <c r="AE499" s="168" t="s">
        <v>809</v>
      </c>
      <c r="AF499" s="169">
        <v>-3173225.9884615391</v>
      </c>
      <c r="AG499" s="169">
        <v>6083249.2898257188</v>
      </c>
      <c r="AH499" s="169">
        <v>-2494105.4249999998</v>
      </c>
      <c r="AI499" s="168" t="s">
        <v>21</v>
      </c>
      <c r="AJ499"/>
    </row>
    <row r="500" spans="1:36" x14ac:dyDescent="0.25">
      <c r="A500" s="179" t="b">
        <f>IF(E500&lt;&gt;1,"",NOT(ISNA(VLOOKUP(P500,Mapping!$P:$P,1,FALSE))))</f>
        <v>0</v>
      </c>
      <c r="B500" s="180" t="str">
        <f t="shared" si="7"/>
        <v/>
      </c>
      <c r="E500" s="167">
        <v>1</v>
      </c>
      <c r="F500" s="170" t="s">
        <v>297</v>
      </c>
      <c r="G500" s="169">
        <v>6682803.75</v>
      </c>
      <c r="H500" s="168" t="s">
        <v>1266</v>
      </c>
      <c r="I500" s="168" t="s">
        <v>4</v>
      </c>
      <c r="J500" s="169">
        <v>2363737.0713944668</v>
      </c>
      <c r="K500" s="169">
        <v>1912415.3194703721</v>
      </c>
      <c r="L500" s="168" t="s">
        <v>17</v>
      </c>
      <c r="M500" s="168" t="s">
        <v>21</v>
      </c>
      <c r="N500" s="168" t="s">
        <v>1226</v>
      </c>
      <c r="O500" s="168" t="s">
        <v>21</v>
      </c>
      <c r="P500" s="168" t="s">
        <v>253</v>
      </c>
      <c r="Q500" s="168" t="s">
        <v>1265</v>
      </c>
      <c r="R500" s="168" t="s">
        <v>21</v>
      </c>
      <c r="S500" s="168" t="s">
        <v>21</v>
      </c>
      <c r="T500" s="168" t="s">
        <v>21</v>
      </c>
      <c r="U500" s="168" t="s">
        <v>21</v>
      </c>
      <c r="V500" s="168" t="s">
        <v>1265</v>
      </c>
      <c r="W500" s="168" t="s">
        <v>21</v>
      </c>
      <c r="X500" s="168" t="s">
        <v>21</v>
      </c>
      <c r="Y500" s="168" t="s">
        <v>21</v>
      </c>
      <c r="Z500" s="168" t="s">
        <v>21</v>
      </c>
      <c r="AA500" s="168" t="s">
        <v>1408</v>
      </c>
      <c r="AB500" s="168" t="s">
        <v>908</v>
      </c>
      <c r="AC500" s="168" t="s">
        <v>10872</v>
      </c>
      <c r="AD500" s="169">
        <v>3730272.548479768</v>
      </c>
      <c r="AE500" s="168" t="s">
        <v>809</v>
      </c>
      <c r="AF500" s="169">
        <v>-3748571.480769231</v>
      </c>
      <c r="AG500" s="169">
        <v>7186218.3409464899</v>
      </c>
      <c r="AH500" s="169">
        <v>-2946317.8797169812</v>
      </c>
      <c r="AI500" s="168" t="s">
        <v>21</v>
      </c>
      <c r="AJ500"/>
    </row>
    <row r="501" spans="1:36" x14ac:dyDescent="0.25">
      <c r="A501" s="179" t="b">
        <f>IF(E501&lt;&gt;1,"",NOT(ISNA(VLOOKUP(P501,Mapping!$P:$P,1,FALSE))))</f>
        <v>0</v>
      </c>
      <c r="B501" s="180" t="str">
        <f t="shared" si="7"/>
        <v/>
      </c>
      <c r="E501" s="167">
        <v>1</v>
      </c>
      <c r="F501" s="170" t="s">
        <v>298</v>
      </c>
      <c r="G501" s="169">
        <v>3178604</v>
      </c>
      <c r="H501" s="168" t="s">
        <v>1266</v>
      </c>
      <c r="I501" s="168" t="s">
        <v>4</v>
      </c>
      <c r="J501" s="169">
        <v>1554719.816637191</v>
      </c>
      <c r="K501" s="169">
        <v>1113951.0582742631</v>
      </c>
      <c r="L501" s="168" t="s">
        <v>17</v>
      </c>
      <c r="M501" s="168" t="s">
        <v>21</v>
      </c>
      <c r="N501" s="168" t="s">
        <v>1226</v>
      </c>
      <c r="O501" s="168" t="s">
        <v>21</v>
      </c>
      <c r="P501" s="168" t="s">
        <v>2465</v>
      </c>
      <c r="Q501" s="168" t="s">
        <v>2466</v>
      </c>
      <c r="R501" s="168" t="s">
        <v>21</v>
      </c>
      <c r="S501" s="168" t="s">
        <v>21</v>
      </c>
      <c r="T501" s="168" t="s">
        <v>21</v>
      </c>
      <c r="U501" s="168" t="s">
        <v>21</v>
      </c>
      <c r="V501" s="168" t="s">
        <v>2466</v>
      </c>
      <c r="W501" s="168" t="s">
        <v>21</v>
      </c>
      <c r="X501" s="168" t="s">
        <v>21</v>
      </c>
      <c r="Y501" s="168" t="s">
        <v>21</v>
      </c>
      <c r="Z501" s="168" t="s">
        <v>21</v>
      </c>
      <c r="AA501" s="168" t="s">
        <v>1409</v>
      </c>
      <c r="AB501" s="168" t="s">
        <v>909</v>
      </c>
      <c r="AC501" s="168" t="s">
        <v>10873</v>
      </c>
      <c r="AD501" s="169">
        <v>2329871.7679505418</v>
      </c>
      <c r="AE501" s="168" t="s">
        <v>811</v>
      </c>
      <c r="AF501" s="169">
        <v>-1767575.678289474</v>
      </c>
      <c r="AG501" s="169">
        <v>1854871.5801980209</v>
      </c>
      <c r="AH501" s="169">
        <v>-1923934.746926229</v>
      </c>
      <c r="AI501" s="168" t="s">
        <v>21</v>
      </c>
      <c r="AJ501"/>
    </row>
    <row r="502" spans="1:36" x14ac:dyDescent="0.25">
      <c r="A502" s="179" t="b">
        <f>IF(E502&lt;&gt;1,"",NOT(ISNA(VLOOKUP(P502,Mapping!$P:$P,1,FALSE))))</f>
        <v>0</v>
      </c>
      <c r="B502" s="180" t="str">
        <f t="shared" si="7"/>
        <v/>
      </c>
      <c r="E502" s="167">
        <v>1</v>
      </c>
      <c r="F502" s="170" t="s">
        <v>298</v>
      </c>
      <c r="G502" s="169">
        <v>10824585.199999999</v>
      </c>
      <c r="H502" s="168" t="s">
        <v>1266</v>
      </c>
      <c r="I502" s="168" t="s">
        <v>4</v>
      </c>
      <c r="J502" s="169">
        <v>5294524.6143645393</v>
      </c>
      <c r="K502" s="169">
        <v>3793507.5079877572</v>
      </c>
      <c r="L502" s="168" t="s">
        <v>17</v>
      </c>
      <c r="M502" s="168" t="s">
        <v>21</v>
      </c>
      <c r="N502" s="168" t="s">
        <v>1226</v>
      </c>
      <c r="O502" s="168" t="s">
        <v>21</v>
      </c>
      <c r="P502" s="168" t="s">
        <v>305</v>
      </c>
      <c r="Q502" s="168" t="s">
        <v>1260</v>
      </c>
      <c r="R502" s="168" t="s">
        <v>21</v>
      </c>
      <c r="S502" s="168" t="s">
        <v>21</v>
      </c>
      <c r="T502" s="168" t="s">
        <v>21</v>
      </c>
      <c r="U502" s="168" t="s">
        <v>21</v>
      </c>
      <c r="V502" s="168" t="s">
        <v>1260</v>
      </c>
      <c r="W502" s="168" t="s">
        <v>21</v>
      </c>
      <c r="X502" s="168" t="s">
        <v>21</v>
      </c>
      <c r="Y502" s="168" t="s">
        <v>21</v>
      </c>
      <c r="Z502" s="168" t="s">
        <v>21</v>
      </c>
      <c r="AA502" s="168" t="s">
        <v>1409</v>
      </c>
      <c r="AB502" s="168" t="s">
        <v>909</v>
      </c>
      <c r="AC502" s="168" t="s">
        <v>10874</v>
      </c>
      <c r="AD502" s="169">
        <v>7934267.8286616849</v>
      </c>
      <c r="AE502" s="168" t="s">
        <v>811</v>
      </c>
      <c r="AF502" s="169">
        <v>-6019395.1580921058</v>
      </c>
      <c r="AG502" s="169">
        <v>6316677.2126732711</v>
      </c>
      <c r="AH502" s="169">
        <v>-6551868.5521516399</v>
      </c>
      <c r="AI502" s="168" t="s">
        <v>21</v>
      </c>
      <c r="AJ502"/>
    </row>
    <row r="503" spans="1:36" x14ac:dyDescent="0.25">
      <c r="A503" s="179" t="b">
        <f>IF(E503&lt;&gt;1,"",NOT(ISNA(VLOOKUP(P503,Mapping!$P:$P,1,FALSE))))</f>
        <v>0</v>
      </c>
      <c r="B503" s="180" t="str">
        <f t="shared" si="7"/>
        <v/>
      </c>
      <c r="E503" s="167">
        <v>1</v>
      </c>
      <c r="F503" s="170" t="s">
        <v>298</v>
      </c>
      <c r="G503" s="169">
        <v>10032880</v>
      </c>
      <c r="H503" s="168" t="s">
        <v>1266</v>
      </c>
      <c r="I503" s="168" t="s">
        <v>4</v>
      </c>
      <c r="J503" s="169">
        <v>4907285.5108541092</v>
      </c>
      <c r="K503" s="169">
        <v>3516052.1076355209</v>
      </c>
      <c r="L503" s="168" t="s">
        <v>17</v>
      </c>
      <c r="M503" s="168" t="s">
        <v>21</v>
      </c>
      <c r="N503" s="168" t="s">
        <v>1226</v>
      </c>
      <c r="O503" s="168" t="s">
        <v>21</v>
      </c>
      <c r="P503" s="168" t="s">
        <v>311</v>
      </c>
      <c r="Q503" s="168" t="s">
        <v>1261</v>
      </c>
      <c r="R503" s="168" t="s">
        <v>21</v>
      </c>
      <c r="S503" s="168" t="s">
        <v>21</v>
      </c>
      <c r="T503" s="168" t="s">
        <v>21</v>
      </c>
      <c r="U503" s="168" t="s">
        <v>21</v>
      </c>
      <c r="V503" s="168" t="s">
        <v>1261</v>
      </c>
      <c r="W503" s="168" t="s">
        <v>21</v>
      </c>
      <c r="X503" s="168" t="s">
        <v>21</v>
      </c>
      <c r="Y503" s="168" t="s">
        <v>21</v>
      </c>
      <c r="Z503" s="168" t="s">
        <v>21</v>
      </c>
      <c r="AA503" s="168" t="s">
        <v>1409</v>
      </c>
      <c r="AB503" s="168" t="s">
        <v>909</v>
      </c>
      <c r="AC503" s="168" t="s">
        <v>12227</v>
      </c>
      <c r="AD503" s="169">
        <v>7353959.116403183</v>
      </c>
      <c r="AE503" s="168" t="s">
        <v>811</v>
      </c>
      <c r="AF503" s="169">
        <v>-5579139.3552631568</v>
      </c>
      <c r="AG503" s="169">
        <v>5854678.3366336646</v>
      </c>
      <c r="AH503" s="169">
        <v>-6072667.889344262</v>
      </c>
      <c r="AI503" s="168" t="s">
        <v>21</v>
      </c>
      <c r="AJ503"/>
    </row>
    <row r="504" spans="1:36" x14ac:dyDescent="0.25">
      <c r="A504" s="179" t="b">
        <f>IF(E504&lt;&gt;1,"",NOT(ISNA(VLOOKUP(P504,Mapping!$P:$P,1,FALSE))))</f>
        <v>0</v>
      </c>
      <c r="B504" s="180" t="str">
        <f t="shared" si="7"/>
        <v/>
      </c>
      <c r="E504" s="167">
        <v>1</v>
      </c>
      <c r="F504" s="170" t="s">
        <v>298</v>
      </c>
      <c r="G504" s="169">
        <v>7913620</v>
      </c>
      <c r="H504" s="168" t="s">
        <v>1266</v>
      </c>
      <c r="I504" s="168" t="s">
        <v>4</v>
      </c>
      <c r="J504" s="169">
        <v>3870712.3741543051</v>
      </c>
      <c r="K504" s="169">
        <v>2773351.249095635</v>
      </c>
      <c r="L504" s="168" t="s">
        <v>17</v>
      </c>
      <c r="M504" s="168" t="s">
        <v>21</v>
      </c>
      <c r="N504" s="168" t="s">
        <v>1226</v>
      </c>
      <c r="O504" s="168" t="s">
        <v>21</v>
      </c>
      <c r="P504" s="168" t="s">
        <v>322</v>
      </c>
      <c r="Q504" s="168" t="s">
        <v>1262</v>
      </c>
      <c r="R504" s="168" t="s">
        <v>21</v>
      </c>
      <c r="S504" s="168" t="s">
        <v>21</v>
      </c>
      <c r="T504" s="168" t="s">
        <v>21</v>
      </c>
      <c r="U504" s="168" t="s">
        <v>21</v>
      </c>
      <c r="V504" s="168" t="s">
        <v>1262</v>
      </c>
      <c r="W504" s="168" t="s">
        <v>21</v>
      </c>
      <c r="X504" s="168" t="s">
        <v>21</v>
      </c>
      <c r="Y504" s="168" t="s">
        <v>21</v>
      </c>
      <c r="Z504" s="168" t="s">
        <v>21</v>
      </c>
      <c r="AA504" s="168" t="s">
        <v>1409</v>
      </c>
      <c r="AB504" s="168" t="s">
        <v>909</v>
      </c>
      <c r="AC504" s="168" t="s">
        <v>6915</v>
      </c>
      <c r="AD504" s="169">
        <v>5800571.5151332989</v>
      </c>
      <c r="AE504" s="168" t="s">
        <v>811</v>
      </c>
      <c r="AF504" s="169">
        <v>-4400649.5427631568</v>
      </c>
      <c r="AG504" s="169">
        <v>4617986.0198019817</v>
      </c>
      <c r="AH504" s="169">
        <v>-4789929.3186475402</v>
      </c>
      <c r="AI504" s="168" t="s">
        <v>21</v>
      </c>
      <c r="AJ504"/>
    </row>
    <row r="505" spans="1:36" x14ac:dyDescent="0.25">
      <c r="A505" s="179" t="b">
        <f>IF(E505&lt;&gt;1,"",NOT(ISNA(VLOOKUP(P505,Mapping!$P:$P,1,FALSE))))</f>
        <v>0</v>
      </c>
      <c r="B505" s="180" t="str">
        <f t="shared" si="7"/>
        <v/>
      </c>
      <c r="E505" s="167">
        <v>1</v>
      </c>
      <c r="F505" s="170" t="s">
        <v>298</v>
      </c>
      <c r="G505" s="169">
        <v>7682532</v>
      </c>
      <c r="H505" s="168" t="s">
        <v>1266</v>
      </c>
      <c r="I505" s="168" t="s">
        <v>4</v>
      </c>
      <c r="J505" s="169">
        <v>3757682.5368461572</v>
      </c>
      <c r="K505" s="169">
        <v>2692365.7843587631</v>
      </c>
      <c r="L505" s="168" t="s">
        <v>17</v>
      </c>
      <c r="M505" s="168" t="s">
        <v>21</v>
      </c>
      <c r="N505" s="168" t="s">
        <v>1226</v>
      </c>
      <c r="O505" s="168" t="s">
        <v>21</v>
      </c>
      <c r="P505" s="168" t="s">
        <v>253</v>
      </c>
      <c r="Q505" s="168" t="s">
        <v>1265</v>
      </c>
      <c r="R505" s="168" t="s">
        <v>21</v>
      </c>
      <c r="S505" s="168" t="s">
        <v>21</v>
      </c>
      <c r="T505" s="168" t="s">
        <v>21</v>
      </c>
      <c r="U505" s="168" t="s">
        <v>21</v>
      </c>
      <c r="V505" s="168" t="s">
        <v>1265</v>
      </c>
      <c r="W505" s="168" t="s">
        <v>21</v>
      </c>
      <c r="X505" s="168" t="s">
        <v>21</v>
      </c>
      <c r="Y505" s="168" t="s">
        <v>21</v>
      </c>
      <c r="Z505" s="168" t="s">
        <v>21</v>
      </c>
      <c r="AA505" s="168" t="s">
        <v>1409</v>
      </c>
      <c r="AB505" s="168" t="s">
        <v>909</v>
      </c>
      <c r="AC505" s="168" t="s">
        <v>10875</v>
      </c>
      <c r="AD505" s="169">
        <v>5631187.2800690476</v>
      </c>
      <c r="AE505" s="168" t="s">
        <v>811</v>
      </c>
      <c r="AF505" s="169">
        <v>-4272144.8506578943</v>
      </c>
      <c r="AG505" s="169">
        <v>4483134.8198019816</v>
      </c>
      <c r="AH505" s="169">
        <v>-4650057.1506147534</v>
      </c>
      <c r="AI505" s="168" t="s">
        <v>21</v>
      </c>
      <c r="AJ505"/>
    </row>
    <row r="506" spans="1:36" x14ac:dyDescent="0.25">
      <c r="A506" s="179" t="b">
        <f>IF(E506&lt;&gt;1,"",NOT(ISNA(VLOOKUP(P506,Mapping!$P:$P,1,FALSE))))</f>
        <v>0</v>
      </c>
      <c r="B506" s="180" t="str">
        <f t="shared" si="7"/>
        <v/>
      </c>
      <c r="E506" s="167">
        <v>1</v>
      </c>
      <c r="F506" s="170" t="s">
        <v>299</v>
      </c>
      <c r="G506" s="169">
        <v>68437.2</v>
      </c>
      <c r="H506" s="168" t="s">
        <v>1266</v>
      </c>
      <c r="I506" s="168" t="s">
        <v>4</v>
      </c>
      <c r="J506" s="169">
        <v>22290.653958417319</v>
      </c>
      <c r="K506" s="169">
        <v>15107.58856127028</v>
      </c>
      <c r="L506" s="168" t="s">
        <v>17</v>
      </c>
      <c r="M506" s="168" t="s">
        <v>21</v>
      </c>
      <c r="N506" s="168" t="s">
        <v>1226</v>
      </c>
      <c r="O506" s="168" t="s">
        <v>21</v>
      </c>
      <c r="P506" s="168" t="s">
        <v>2465</v>
      </c>
      <c r="Q506" s="168" t="s">
        <v>2466</v>
      </c>
      <c r="R506" s="168" t="s">
        <v>21</v>
      </c>
      <c r="S506" s="168" t="s">
        <v>21</v>
      </c>
      <c r="T506" s="168" t="s">
        <v>21</v>
      </c>
      <c r="U506" s="168" t="s">
        <v>21</v>
      </c>
      <c r="V506" s="168" t="s">
        <v>2466</v>
      </c>
      <c r="W506" s="168" t="s">
        <v>21</v>
      </c>
      <c r="X506" s="168" t="s">
        <v>21</v>
      </c>
      <c r="Y506" s="168" t="s">
        <v>21</v>
      </c>
      <c r="Z506" s="168" t="s">
        <v>21</v>
      </c>
      <c r="AA506" s="168" t="s">
        <v>1410</v>
      </c>
      <c r="AB506" s="168" t="s">
        <v>910</v>
      </c>
      <c r="AC506" s="168" t="s">
        <v>10876</v>
      </c>
      <c r="AD506" s="169">
        <v>40766.799449899452</v>
      </c>
      <c r="AE506" s="168" t="s">
        <v>818</v>
      </c>
      <c r="AF506" s="169">
        <v>-19697.791881918809</v>
      </c>
      <c r="AG506" s="169">
        <v>50265.943448275873</v>
      </c>
      <c r="AH506" s="169">
        <v>-29643.231638418081</v>
      </c>
      <c r="AI506" s="168" t="s">
        <v>21</v>
      </c>
      <c r="AJ506"/>
    </row>
    <row r="507" spans="1:36" x14ac:dyDescent="0.25">
      <c r="A507" s="179" t="b">
        <f>IF(E507&lt;&gt;1,"",NOT(ISNA(VLOOKUP(P507,Mapping!$P:$P,1,FALSE))))</f>
        <v>0</v>
      </c>
      <c r="B507" s="180" t="str">
        <f t="shared" si="7"/>
        <v/>
      </c>
      <c r="E507" s="167">
        <v>1</v>
      </c>
      <c r="F507" s="170" t="s">
        <v>299</v>
      </c>
      <c r="G507" s="169">
        <v>316024.5</v>
      </c>
      <c r="H507" s="168" t="s">
        <v>1266</v>
      </c>
      <c r="I507" s="168" t="s">
        <v>4</v>
      </c>
      <c r="J507" s="169">
        <v>102932.2177395021</v>
      </c>
      <c r="K507" s="169">
        <v>69762.762376034691</v>
      </c>
      <c r="L507" s="168" t="s">
        <v>17</v>
      </c>
      <c r="M507" s="168" t="s">
        <v>21</v>
      </c>
      <c r="N507" s="168" t="s">
        <v>1226</v>
      </c>
      <c r="O507" s="168" t="s">
        <v>21</v>
      </c>
      <c r="P507" s="168" t="s">
        <v>253</v>
      </c>
      <c r="Q507" s="168" t="s">
        <v>1265</v>
      </c>
      <c r="R507" s="168" t="s">
        <v>21</v>
      </c>
      <c r="S507" s="168" t="s">
        <v>21</v>
      </c>
      <c r="T507" s="168" t="s">
        <v>21</v>
      </c>
      <c r="U507" s="168" t="s">
        <v>21</v>
      </c>
      <c r="V507" s="168" t="s">
        <v>1265</v>
      </c>
      <c r="W507" s="168" t="s">
        <v>21</v>
      </c>
      <c r="X507" s="168" t="s">
        <v>21</v>
      </c>
      <c r="Y507" s="168" t="s">
        <v>21</v>
      </c>
      <c r="Z507" s="168" t="s">
        <v>21</v>
      </c>
      <c r="AA507" s="168" t="s">
        <v>1410</v>
      </c>
      <c r="AB507" s="168" t="s">
        <v>910</v>
      </c>
      <c r="AC507" s="168" t="s">
        <v>10877</v>
      </c>
      <c r="AD507" s="169">
        <v>188250.06594008431</v>
      </c>
      <c r="AE507" s="168" t="s">
        <v>818</v>
      </c>
      <c r="AF507" s="169">
        <v>-90959.081180811743</v>
      </c>
      <c r="AG507" s="169">
        <v>232114.54655172411</v>
      </c>
      <c r="AH507" s="169">
        <v>-136884.43502824861</v>
      </c>
      <c r="AI507" s="168" t="s">
        <v>21</v>
      </c>
      <c r="AJ507"/>
    </row>
    <row r="508" spans="1:36" x14ac:dyDescent="0.25">
      <c r="A508" s="179" t="b">
        <f>IF(E508&lt;&gt;1,"",NOT(ISNA(VLOOKUP(P508,Mapping!$P:$P,1,FALSE))))</f>
        <v>0</v>
      </c>
      <c r="B508" s="180" t="str">
        <f t="shared" si="7"/>
        <v/>
      </c>
      <c r="E508" s="167">
        <v>1</v>
      </c>
      <c r="F508" s="170" t="s">
        <v>2672</v>
      </c>
      <c r="G508" s="169">
        <v>97544</v>
      </c>
      <c r="H508" s="168" t="s">
        <v>1266</v>
      </c>
      <c r="I508" s="168" t="s">
        <v>4</v>
      </c>
      <c r="J508" s="169">
        <v>74055.390362444334</v>
      </c>
      <c r="K508" s="169">
        <v>21083.6250202259</v>
      </c>
      <c r="L508" s="168" t="s">
        <v>17</v>
      </c>
      <c r="M508" s="168" t="s">
        <v>21</v>
      </c>
      <c r="N508" s="168" t="s">
        <v>1226</v>
      </c>
      <c r="O508" s="168" t="s">
        <v>21</v>
      </c>
      <c r="P508" s="168" t="s">
        <v>2465</v>
      </c>
      <c r="Q508" s="168" t="s">
        <v>2466</v>
      </c>
      <c r="R508" s="168" t="s">
        <v>21</v>
      </c>
      <c r="S508" s="168" t="s">
        <v>21</v>
      </c>
      <c r="T508" s="168" t="s">
        <v>21</v>
      </c>
      <c r="U508" s="168" t="s">
        <v>21</v>
      </c>
      <c r="V508" s="168" t="s">
        <v>2466</v>
      </c>
      <c r="W508" s="168" t="s">
        <v>21</v>
      </c>
      <c r="X508" s="168" t="s">
        <v>21</v>
      </c>
      <c r="Y508" s="168" t="s">
        <v>21</v>
      </c>
      <c r="Z508" s="168" t="s">
        <v>21</v>
      </c>
      <c r="AA508" s="168" t="s">
        <v>2673</v>
      </c>
      <c r="AB508" s="168" t="s">
        <v>2674</v>
      </c>
      <c r="AC508" s="168" t="s">
        <v>10878</v>
      </c>
      <c r="AD508" s="169">
        <v>96785.335616697339</v>
      </c>
      <c r="AE508" s="168" t="s">
        <v>811</v>
      </c>
      <c r="AF508" s="169">
        <v>-59895.438596491222</v>
      </c>
      <c r="AG508" s="169">
        <v>-32623.69318792121</v>
      </c>
      <c r="AH508" s="169">
        <v>-70071.164556962016</v>
      </c>
      <c r="AI508" s="168" t="s">
        <v>21</v>
      </c>
      <c r="AJ508"/>
    </row>
    <row r="509" spans="1:36" x14ac:dyDescent="0.25">
      <c r="A509" s="179" t="b">
        <f>IF(E509&lt;&gt;1,"",NOT(ISNA(VLOOKUP(P509,Mapping!$P:$P,1,FALSE))))</f>
        <v>0</v>
      </c>
      <c r="B509" s="180" t="str">
        <f t="shared" si="7"/>
        <v/>
      </c>
      <c r="E509" s="167">
        <v>1</v>
      </c>
      <c r="F509" s="170" t="s">
        <v>2672</v>
      </c>
      <c r="G509" s="169">
        <v>162020.04999999999</v>
      </c>
      <c r="H509" s="168" t="s">
        <v>1266</v>
      </c>
      <c r="I509" s="168" t="s">
        <v>4</v>
      </c>
      <c r="J509" s="169">
        <v>123005.59797929889</v>
      </c>
      <c r="K509" s="169">
        <v>35019.785737290389</v>
      </c>
      <c r="L509" s="168" t="s">
        <v>17</v>
      </c>
      <c r="M509" s="168" t="s">
        <v>21</v>
      </c>
      <c r="N509" s="168" t="s">
        <v>1226</v>
      </c>
      <c r="O509" s="168" t="s">
        <v>21</v>
      </c>
      <c r="P509" s="168" t="s">
        <v>322</v>
      </c>
      <c r="Q509" s="168" t="s">
        <v>1262</v>
      </c>
      <c r="R509" s="168" t="s">
        <v>21</v>
      </c>
      <c r="S509" s="168" t="s">
        <v>21</v>
      </c>
      <c r="T509" s="168" t="s">
        <v>21</v>
      </c>
      <c r="U509" s="168" t="s">
        <v>21</v>
      </c>
      <c r="V509" s="168" t="s">
        <v>1262</v>
      </c>
      <c r="W509" s="168" t="s">
        <v>21</v>
      </c>
      <c r="X509" s="168" t="s">
        <v>21</v>
      </c>
      <c r="Y509" s="168" t="s">
        <v>21</v>
      </c>
      <c r="Z509" s="168" t="s">
        <v>21</v>
      </c>
      <c r="AA509" s="168" t="s">
        <v>2673</v>
      </c>
      <c r="AB509" s="168" t="s">
        <v>2674</v>
      </c>
      <c r="AC509" s="168" t="s">
        <v>10879</v>
      </c>
      <c r="AD509" s="169">
        <v>160759.91261260759</v>
      </c>
      <c r="AE509" s="168" t="s">
        <v>811</v>
      </c>
      <c r="AF509" s="169">
        <v>-99485.995614035084</v>
      </c>
      <c r="AG509" s="169">
        <v>-54187.775788276631</v>
      </c>
      <c r="AH509" s="169">
        <v>-116387.8207278481</v>
      </c>
      <c r="AI509" s="168" t="s">
        <v>21</v>
      </c>
      <c r="AJ509"/>
    </row>
    <row r="510" spans="1:36" x14ac:dyDescent="0.25">
      <c r="A510" s="179" t="b">
        <f>IF(E510&lt;&gt;1,"",NOT(ISNA(VLOOKUP(P510,Mapping!$P:$P,1,FALSE))))</f>
        <v>0</v>
      </c>
      <c r="B510" s="180" t="str">
        <f t="shared" si="7"/>
        <v/>
      </c>
      <c r="E510" s="167">
        <v>1</v>
      </c>
      <c r="F510" s="170" t="s">
        <v>300</v>
      </c>
      <c r="G510" s="169">
        <v>3175940.88</v>
      </c>
      <c r="H510" s="168" t="s">
        <v>1266</v>
      </c>
      <c r="I510" s="168" t="s">
        <v>4</v>
      </c>
      <c r="J510" s="169">
        <v>820753.02458789991</v>
      </c>
      <c r="K510" s="169">
        <v>546029.6042742373</v>
      </c>
      <c r="L510" s="168" t="s">
        <v>17</v>
      </c>
      <c r="M510" s="168" t="s">
        <v>21</v>
      </c>
      <c r="N510" s="168" t="s">
        <v>1226</v>
      </c>
      <c r="O510" s="168" t="s">
        <v>21</v>
      </c>
      <c r="P510" s="168" t="s">
        <v>2465</v>
      </c>
      <c r="Q510" s="168" t="s">
        <v>2466</v>
      </c>
      <c r="R510" s="168" t="s">
        <v>21</v>
      </c>
      <c r="S510" s="168" t="s">
        <v>21</v>
      </c>
      <c r="T510" s="168" t="s">
        <v>21</v>
      </c>
      <c r="U510" s="168" t="s">
        <v>21</v>
      </c>
      <c r="V510" s="168" t="s">
        <v>2466</v>
      </c>
      <c r="W510" s="168" t="s">
        <v>21</v>
      </c>
      <c r="X510" s="168" t="s">
        <v>21</v>
      </c>
      <c r="Y510" s="168" t="s">
        <v>21</v>
      </c>
      <c r="Z510" s="168" t="s">
        <v>21</v>
      </c>
      <c r="AA510" s="168" t="s">
        <v>1411</v>
      </c>
      <c r="AB510" s="168" t="s">
        <v>911</v>
      </c>
      <c r="AC510" s="168" t="s">
        <v>10880</v>
      </c>
      <c r="AD510" s="169">
        <v>1401383.902668461</v>
      </c>
      <c r="AE510" s="168" t="s">
        <v>811</v>
      </c>
      <c r="AF510" s="169">
        <v>-812321.60576111265</v>
      </c>
      <c r="AG510" s="169">
        <v>2844417.2267368431</v>
      </c>
      <c r="AH510" s="169">
        <v>-1128650.6240659929</v>
      </c>
      <c r="AI510" s="168" t="s">
        <v>21</v>
      </c>
      <c r="AJ510"/>
    </row>
    <row r="511" spans="1:36" x14ac:dyDescent="0.25">
      <c r="A511" s="179" t="b">
        <f>IF(E511&lt;&gt;1,"",NOT(ISNA(VLOOKUP(P511,Mapping!$P:$P,1,FALSE))))</f>
        <v>0</v>
      </c>
      <c r="B511" s="180" t="str">
        <f t="shared" si="7"/>
        <v/>
      </c>
      <c r="E511" s="167">
        <v>1</v>
      </c>
      <c r="F511" s="170" t="s">
        <v>300</v>
      </c>
      <c r="G511" s="169">
        <v>6118875.0000000009</v>
      </c>
      <c r="H511" s="168" t="s">
        <v>1266</v>
      </c>
      <c r="I511" s="168" t="s">
        <v>4</v>
      </c>
      <c r="J511" s="169">
        <v>1581290.506681378</v>
      </c>
      <c r="K511" s="169">
        <v>1051999.083450672</v>
      </c>
      <c r="L511" s="168" t="s">
        <v>17</v>
      </c>
      <c r="M511" s="168" t="s">
        <v>21</v>
      </c>
      <c r="N511" s="168" t="s">
        <v>1226</v>
      </c>
      <c r="O511" s="168" t="s">
        <v>21</v>
      </c>
      <c r="P511" s="168" t="s">
        <v>311</v>
      </c>
      <c r="Q511" s="168" t="s">
        <v>1261</v>
      </c>
      <c r="R511" s="168" t="s">
        <v>21</v>
      </c>
      <c r="S511" s="168" t="s">
        <v>21</v>
      </c>
      <c r="T511" s="168" t="s">
        <v>21</v>
      </c>
      <c r="U511" s="168" t="s">
        <v>21</v>
      </c>
      <c r="V511" s="168" t="s">
        <v>1261</v>
      </c>
      <c r="W511" s="168" t="s">
        <v>21</v>
      </c>
      <c r="X511" s="168" t="s">
        <v>21</v>
      </c>
      <c r="Y511" s="168" t="s">
        <v>21</v>
      </c>
      <c r="Z511" s="168" t="s">
        <v>21</v>
      </c>
      <c r="AA511" s="168" t="s">
        <v>1411</v>
      </c>
      <c r="AB511" s="168" t="s">
        <v>911</v>
      </c>
      <c r="AC511" s="168" t="s">
        <v>10881</v>
      </c>
      <c r="AD511" s="169">
        <v>2699953.5732669099</v>
      </c>
      <c r="AE511" s="168" t="s">
        <v>811</v>
      </c>
      <c r="AF511" s="169">
        <v>-1565046.2503104049</v>
      </c>
      <c r="AG511" s="169">
        <v>5480150.3289473699</v>
      </c>
      <c r="AH511" s="169">
        <v>-2174496.4242948391</v>
      </c>
      <c r="AI511" s="168" t="s">
        <v>21</v>
      </c>
      <c r="AJ511"/>
    </row>
    <row r="512" spans="1:36" x14ac:dyDescent="0.25">
      <c r="A512" s="179" t="b">
        <f>IF(E512&lt;&gt;1,"",NOT(ISNA(VLOOKUP(P512,Mapping!$P:$P,1,FALSE))))</f>
        <v>0</v>
      </c>
      <c r="B512" s="180" t="str">
        <f t="shared" si="7"/>
        <v/>
      </c>
      <c r="E512" s="167">
        <v>1</v>
      </c>
      <c r="F512" s="170" t="s">
        <v>300</v>
      </c>
      <c r="G512" s="169">
        <v>4189366.44</v>
      </c>
      <c r="H512" s="168" t="s">
        <v>1266</v>
      </c>
      <c r="I512" s="168" t="s">
        <v>4</v>
      </c>
      <c r="J512" s="169">
        <v>1082650.876277345</v>
      </c>
      <c r="K512" s="169">
        <v>720264.69818700454</v>
      </c>
      <c r="L512" s="168" t="s">
        <v>17</v>
      </c>
      <c r="M512" s="168" t="s">
        <v>21</v>
      </c>
      <c r="N512" s="168" t="s">
        <v>1226</v>
      </c>
      <c r="O512" s="168" t="s">
        <v>21</v>
      </c>
      <c r="P512" s="168" t="s">
        <v>322</v>
      </c>
      <c r="Q512" s="168" t="s">
        <v>1262</v>
      </c>
      <c r="R512" s="168" t="s">
        <v>21</v>
      </c>
      <c r="S512" s="168" t="s">
        <v>21</v>
      </c>
      <c r="T512" s="168" t="s">
        <v>21</v>
      </c>
      <c r="U512" s="168" t="s">
        <v>21</v>
      </c>
      <c r="V512" s="168" t="s">
        <v>1262</v>
      </c>
      <c r="W512" s="168" t="s">
        <v>21</v>
      </c>
      <c r="X512" s="168" t="s">
        <v>21</v>
      </c>
      <c r="Y512" s="168" t="s">
        <v>21</v>
      </c>
      <c r="Z512" s="168" t="s">
        <v>21</v>
      </c>
      <c r="AA512" s="168" t="s">
        <v>1411</v>
      </c>
      <c r="AB512" s="168" t="s">
        <v>911</v>
      </c>
      <c r="AC512" s="168" t="s">
        <v>2808</v>
      </c>
      <c r="AD512" s="169">
        <v>1848557.9276259921</v>
      </c>
      <c r="AE512" s="168" t="s">
        <v>811</v>
      </c>
      <c r="AF512" s="169">
        <v>-1071529.037298237</v>
      </c>
      <c r="AG512" s="169">
        <v>3752055.3817894752</v>
      </c>
      <c r="AH512" s="169">
        <v>-1488796.9347046311</v>
      </c>
      <c r="AI512" s="168" t="s">
        <v>21</v>
      </c>
      <c r="AJ512"/>
    </row>
    <row r="513" spans="1:36" x14ac:dyDescent="0.25">
      <c r="A513" s="179" t="b">
        <f>IF(E513&lt;&gt;1,"",NOT(ISNA(VLOOKUP(P513,Mapping!$P:$P,1,FALSE))))</f>
        <v>1</v>
      </c>
      <c r="B513" s="180" t="str">
        <f t="shared" si="7"/>
        <v/>
      </c>
      <c r="E513" s="167">
        <v>1</v>
      </c>
      <c r="F513" s="170" t="s">
        <v>300</v>
      </c>
      <c r="G513" s="169">
        <v>4192373.4300000011</v>
      </c>
      <c r="H513" s="168" t="s">
        <v>1266</v>
      </c>
      <c r="I513" s="168" t="s">
        <v>4</v>
      </c>
      <c r="J513" s="169">
        <v>1083427.967612057</v>
      </c>
      <c r="K513" s="169">
        <v>720781.68059372844</v>
      </c>
      <c r="L513" s="168" t="s">
        <v>17</v>
      </c>
      <c r="M513" s="168" t="s">
        <v>21</v>
      </c>
      <c r="N513" s="168" t="s">
        <v>1226</v>
      </c>
      <c r="O513" s="168" t="s">
        <v>21</v>
      </c>
      <c r="P513" s="168" t="s">
        <v>174</v>
      </c>
      <c r="Q513" s="168" t="s">
        <v>202</v>
      </c>
      <c r="R513" s="168" t="s">
        <v>21</v>
      </c>
      <c r="S513" s="168" t="s">
        <v>21</v>
      </c>
      <c r="T513" s="168" t="s">
        <v>21</v>
      </c>
      <c r="U513" s="168" t="s">
        <v>21</v>
      </c>
      <c r="V513" s="168" t="s">
        <v>202</v>
      </c>
      <c r="W513" s="168" t="s">
        <v>21</v>
      </c>
      <c r="X513" s="168" t="s">
        <v>21</v>
      </c>
      <c r="Y513" s="168" t="s">
        <v>21</v>
      </c>
      <c r="Z513" s="168" t="s">
        <v>21</v>
      </c>
      <c r="AA513" s="168" t="s">
        <v>1411</v>
      </c>
      <c r="AB513" s="168" t="s">
        <v>911</v>
      </c>
      <c r="AC513" s="168" t="s">
        <v>12228</v>
      </c>
      <c r="AD513" s="169">
        <v>1849884.761953427</v>
      </c>
      <c r="AE513" s="168" t="s">
        <v>811</v>
      </c>
      <c r="AF513" s="169">
        <v>-1072298.1457412471</v>
      </c>
      <c r="AG513" s="169">
        <v>3754748.484236843</v>
      </c>
      <c r="AH513" s="169">
        <v>-1489865.544375998</v>
      </c>
      <c r="AI513" s="168" t="s">
        <v>21</v>
      </c>
      <c r="AJ513"/>
    </row>
    <row r="514" spans="1:36" x14ac:dyDescent="0.25">
      <c r="A514" s="179" t="b">
        <f>IF(E514&lt;&gt;1,"",NOT(ISNA(VLOOKUP(P514,Mapping!$P:$P,1,FALSE))))</f>
        <v>0</v>
      </c>
      <c r="B514" s="180" t="str">
        <f t="shared" si="7"/>
        <v/>
      </c>
      <c r="E514" s="167">
        <v>1</v>
      </c>
      <c r="F514" s="170" t="s">
        <v>300</v>
      </c>
      <c r="G514" s="169">
        <v>7041951.0000000009</v>
      </c>
      <c r="H514" s="168" t="s">
        <v>1266</v>
      </c>
      <c r="I514" s="168" t="s">
        <v>4</v>
      </c>
      <c r="J514" s="169">
        <v>1819839.4745464521</v>
      </c>
      <c r="K514" s="169">
        <v>1210700.659468374</v>
      </c>
      <c r="L514" s="168" t="s">
        <v>17</v>
      </c>
      <c r="M514" s="168" t="s">
        <v>21</v>
      </c>
      <c r="N514" s="168" t="s">
        <v>1226</v>
      </c>
      <c r="O514" s="168" t="s">
        <v>21</v>
      </c>
      <c r="P514" s="168" t="s">
        <v>253</v>
      </c>
      <c r="Q514" s="168" t="s">
        <v>1265</v>
      </c>
      <c r="R514" s="168" t="s">
        <v>21</v>
      </c>
      <c r="S514" s="168" t="s">
        <v>21</v>
      </c>
      <c r="T514" s="168" t="s">
        <v>21</v>
      </c>
      <c r="U514" s="168" t="s">
        <v>21</v>
      </c>
      <c r="V514" s="168" t="s">
        <v>1265</v>
      </c>
      <c r="W514" s="168" t="s">
        <v>21</v>
      </c>
      <c r="X514" s="168" t="s">
        <v>21</v>
      </c>
      <c r="Y514" s="168" t="s">
        <v>21</v>
      </c>
      <c r="Z514" s="168" t="s">
        <v>21</v>
      </c>
      <c r="AA514" s="168" t="s">
        <v>1411</v>
      </c>
      <c r="AB514" s="168" t="s">
        <v>911</v>
      </c>
      <c r="AC514" s="168" t="s">
        <v>10882</v>
      </c>
      <c r="AD514" s="169">
        <v>3107260.855176887</v>
      </c>
      <c r="AE514" s="168" t="s">
        <v>811</v>
      </c>
      <c r="AF514" s="169">
        <v>-1801144.6560715181</v>
      </c>
      <c r="AG514" s="169">
        <v>6306870.1500000013</v>
      </c>
      <c r="AH514" s="169">
        <v>-2502534.7420170321</v>
      </c>
      <c r="AI514" s="168" t="s">
        <v>21</v>
      </c>
      <c r="AJ514"/>
    </row>
    <row r="515" spans="1:36" x14ac:dyDescent="0.25">
      <c r="A515" s="179" t="b">
        <f>IF(E515&lt;&gt;1,"",NOT(ISNA(VLOOKUP(P515,Mapping!$P:$P,1,FALSE))))</f>
        <v>0</v>
      </c>
      <c r="B515" s="180" t="str">
        <f t="shared" si="7"/>
        <v/>
      </c>
      <c r="E515" s="167">
        <v>1</v>
      </c>
      <c r="F515" s="170" t="s">
        <v>341</v>
      </c>
      <c r="G515" s="169">
        <v>1303137.2</v>
      </c>
      <c r="H515" s="168" t="s">
        <v>1266</v>
      </c>
      <c r="I515" s="168" t="s">
        <v>4</v>
      </c>
      <c r="J515" s="169">
        <v>785924.44560460397</v>
      </c>
      <c r="K515" s="169">
        <v>458121.51100621861</v>
      </c>
      <c r="L515" s="168" t="s">
        <v>17</v>
      </c>
      <c r="M515" s="168" t="s">
        <v>21</v>
      </c>
      <c r="N515" s="168" t="s">
        <v>1226</v>
      </c>
      <c r="O515" s="168" t="s">
        <v>21</v>
      </c>
      <c r="P515" s="168" t="s">
        <v>2465</v>
      </c>
      <c r="Q515" s="168" t="s">
        <v>2466</v>
      </c>
      <c r="R515" s="168" t="s">
        <v>21</v>
      </c>
      <c r="S515" s="168" t="s">
        <v>21</v>
      </c>
      <c r="T515" s="168" t="s">
        <v>21</v>
      </c>
      <c r="U515" s="168" t="s">
        <v>21</v>
      </c>
      <c r="V515" s="168" t="s">
        <v>2466</v>
      </c>
      <c r="W515" s="168" t="s">
        <v>21</v>
      </c>
      <c r="X515" s="168" t="s">
        <v>21</v>
      </c>
      <c r="Y515" s="168" t="s">
        <v>21</v>
      </c>
      <c r="Z515" s="168" t="s">
        <v>21</v>
      </c>
      <c r="AA515" s="168" t="s">
        <v>1412</v>
      </c>
      <c r="AB515" s="168" t="s">
        <v>912</v>
      </c>
      <c r="AC515" s="168" t="s">
        <v>10883</v>
      </c>
      <c r="AD515" s="169">
        <v>1274372.1369995009</v>
      </c>
      <c r="AE515" s="168" t="s">
        <v>813</v>
      </c>
      <c r="AF515" s="169">
        <v>-1192975.6918849661</v>
      </c>
      <c r="AG515" s="169">
        <v>-354992.54759975418</v>
      </c>
      <c r="AH515" s="169">
        <v>-405029.12972973188</v>
      </c>
      <c r="AI515" s="168" t="s">
        <v>21</v>
      </c>
      <c r="AJ515"/>
    </row>
    <row r="516" spans="1:36" x14ac:dyDescent="0.25">
      <c r="A516" s="179" t="b">
        <f>IF(E516&lt;&gt;1,"",NOT(ISNA(VLOOKUP(P516,Mapping!$P:$P,1,FALSE))))</f>
        <v>0</v>
      </c>
      <c r="B516" s="180" t="str">
        <f t="shared" si="7"/>
        <v/>
      </c>
      <c r="E516" s="167">
        <v>1</v>
      </c>
      <c r="F516" s="170" t="s">
        <v>341</v>
      </c>
      <c r="G516" s="169">
        <v>7002056.7999999998</v>
      </c>
      <c r="H516" s="168" t="s">
        <v>1266</v>
      </c>
      <c r="I516" s="168" t="s">
        <v>4</v>
      </c>
      <c r="J516" s="169">
        <v>4222953.3533629151</v>
      </c>
      <c r="K516" s="169">
        <v>2461592.563981269</v>
      </c>
      <c r="L516" s="168" t="s">
        <v>17</v>
      </c>
      <c r="M516" s="168" t="s">
        <v>21</v>
      </c>
      <c r="N516" s="168" t="s">
        <v>1226</v>
      </c>
      <c r="O516" s="168" t="s">
        <v>21</v>
      </c>
      <c r="P516" s="168" t="s">
        <v>311</v>
      </c>
      <c r="Q516" s="168" t="s">
        <v>1261</v>
      </c>
      <c r="R516" s="168" t="s">
        <v>21</v>
      </c>
      <c r="S516" s="168" t="s">
        <v>21</v>
      </c>
      <c r="T516" s="168" t="s">
        <v>21</v>
      </c>
      <c r="U516" s="168" t="s">
        <v>21</v>
      </c>
      <c r="V516" s="168" t="s">
        <v>1261</v>
      </c>
      <c r="W516" s="168" t="s">
        <v>21</v>
      </c>
      <c r="X516" s="168" t="s">
        <v>21</v>
      </c>
      <c r="Y516" s="168" t="s">
        <v>21</v>
      </c>
      <c r="Z516" s="168" t="s">
        <v>21</v>
      </c>
      <c r="AA516" s="168" t="s">
        <v>1412</v>
      </c>
      <c r="AB516" s="168" t="s">
        <v>912</v>
      </c>
      <c r="AC516" s="168" t="s">
        <v>10884</v>
      </c>
      <c r="AD516" s="169">
        <v>6847495.4806047203</v>
      </c>
      <c r="AE516" s="168" t="s">
        <v>813</v>
      </c>
      <c r="AF516" s="169">
        <v>-6410133.603428578</v>
      </c>
      <c r="AG516" s="169">
        <v>-1907456.852486585</v>
      </c>
      <c r="AH516" s="169">
        <v>-2176314.9513513632</v>
      </c>
      <c r="AI516" s="168" t="s">
        <v>21</v>
      </c>
      <c r="AJ516"/>
    </row>
    <row r="517" spans="1:36" x14ac:dyDescent="0.25">
      <c r="A517" s="179" t="b">
        <f>IF(E517&lt;&gt;1,"",NOT(ISNA(VLOOKUP(P517,Mapping!$P:$P,1,FALSE))))</f>
        <v>0</v>
      </c>
      <c r="B517" s="180" t="str">
        <f t="shared" si="7"/>
        <v/>
      </c>
      <c r="E517" s="167">
        <v>1</v>
      </c>
      <c r="F517" s="170" t="s">
        <v>341</v>
      </c>
      <c r="G517" s="169">
        <v>1018757.52</v>
      </c>
      <c r="H517" s="168" t="s">
        <v>1266</v>
      </c>
      <c r="I517" s="168" t="s">
        <v>4</v>
      </c>
      <c r="J517" s="169">
        <v>614414.53678977303</v>
      </c>
      <c r="K517" s="169">
        <v>358147.04269922402</v>
      </c>
      <c r="L517" s="168" t="s">
        <v>17</v>
      </c>
      <c r="M517" s="168" t="s">
        <v>21</v>
      </c>
      <c r="N517" s="168" t="s">
        <v>1226</v>
      </c>
      <c r="O517" s="168" t="s">
        <v>21</v>
      </c>
      <c r="P517" s="168" t="s">
        <v>322</v>
      </c>
      <c r="Q517" s="168" t="s">
        <v>1262</v>
      </c>
      <c r="R517" s="168" t="s">
        <v>21</v>
      </c>
      <c r="S517" s="168" t="s">
        <v>21</v>
      </c>
      <c r="T517" s="168" t="s">
        <v>21</v>
      </c>
      <c r="U517" s="168" t="s">
        <v>21</v>
      </c>
      <c r="V517" s="168" t="s">
        <v>1262</v>
      </c>
      <c r="W517" s="168" t="s">
        <v>21</v>
      </c>
      <c r="X517" s="168" t="s">
        <v>21</v>
      </c>
      <c r="Y517" s="168" t="s">
        <v>21</v>
      </c>
      <c r="Z517" s="168" t="s">
        <v>21</v>
      </c>
      <c r="AA517" s="168" t="s">
        <v>1412</v>
      </c>
      <c r="AB517" s="168" t="s">
        <v>912</v>
      </c>
      <c r="AC517" s="168" t="s">
        <v>2809</v>
      </c>
      <c r="AD517" s="169">
        <v>996269.76948145742</v>
      </c>
      <c r="AE517" s="168" t="s">
        <v>813</v>
      </c>
      <c r="AF517" s="169">
        <v>-932636.22378749656</v>
      </c>
      <c r="AG517" s="169">
        <v>-277523.60028645297</v>
      </c>
      <c r="AH517" s="169">
        <v>-316640.85081081273</v>
      </c>
      <c r="AI517" s="168" t="s">
        <v>21</v>
      </c>
      <c r="AJ517"/>
    </row>
    <row r="518" spans="1:36" x14ac:dyDescent="0.25">
      <c r="A518" s="179" t="b">
        <f>IF(E518&lt;&gt;1,"",NOT(ISNA(VLOOKUP(P518,Mapping!$P:$P,1,FALSE))))</f>
        <v>0</v>
      </c>
      <c r="B518" s="180" t="str">
        <f t="shared" si="7"/>
        <v/>
      </c>
      <c r="E518" s="167">
        <v>1</v>
      </c>
      <c r="F518" s="170" t="s">
        <v>301</v>
      </c>
      <c r="G518" s="169">
        <v>1411076.31</v>
      </c>
      <c r="H518" s="168" t="s">
        <v>1266</v>
      </c>
      <c r="I518" s="168" t="s">
        <v>4</v>
      </c>
      <c r="J518" s="169">
        <v>309192.15242619353</v>
      </c>
      <c r="K518" s="169">
        <v>188246.22999236349</v>
      </c>
      <c r="L518" s="168" t="s">
        <v>17</v>
      </c>
      <c r="M518" s="168" t="s">
        <v>21</v>
      </c>
      <c r="N518" s="168" t="s">
        <v>1226</v>
      </c>
      <c r="O518" s="168" t="s">
        <v>21</v>
      </c>
      <c r="P518" s="168" t="s">
        <v>2465</v>
      </c>
      <c r="Q518" s="168" t="s">
        <v>2466</v>
      </c>
      <c r="R518" s="168" t="s">
        <v>21</v>
      </c>
      <c r="S518" s="168" t="s">
        <v>21</v>
      </c>
      <c r="T518" s="168" t="s">
        <v>21</v>
      </c>
      <c r="U518" s="168" t="s">
        <v>21</v>
      </c>
      <c r="V518" s="168" t="s">
        <v>2466</v>
      </c>
      <c r="W518" s="168" t="s">
        <v>21</v>
      </c>
      <c r="X518" s="168" t="s">
        <v>21</v>
      </c>
      <c r="Y518" s="168" t="s">
        <v>21</v>
      </c>
      <c r="Z518" s="168" t="s">
        <v>21</v>
      </c>
      <c r="AA518" s="168" t="s">
        <v>1413</v>
      </c>
      <c r="AB518" s="168" t="s">
        <v>913</v>
      </c>
      <c r="AC518" s="168" t="s">
        <v>10885</v>
      </c>
      <c r="AD518" s="169">
        <v>494719.44856777688</v>
      </c>
      <c r="AE518" s="168" t="s">
        <v>810</v>
      </c>
      <c r="AF518" s="169">
        <v>-309014.13213130092</v>
      </c>
      <c r="AG518" s="169">
        <v>-804412.17336503463</v>
      </c>
      <c r="AH518" s="169">
        <v>-317018.70026259468</v>
      </c>
      <c r="AI518" s="168" t="s">
        <v>21</v>
      </c>
      <c r="AJ518"/>
    </row>
    <row r="519" spans="1:36" x14ac:dyDescent="0.25">
      <c r="A519" s="179" t="b">
        <f>IF(E519&lt;&gt;1,"",NOT(ISNA(VLOOKUP(P519,Mapping!$P:$P,1,FALSE))))</f>
        <v>0</v>
      </c>
      <c r="B519" s="180" t="str">
        <f t="shared" si="7"/>
        <v/>
      </c>
      <c r="E519" s="167">
        <v>1</v>
      </c>
      <c r="F519" s="170" t="s">
        <v>301</v>
      </c>
      <c r="G519" s="169">
        <v>1404760.35</v>
      </c>
      <c r="H519" s="168" t="s">
        <v>1266</v>
      </c>
      <c r="I519" s="168" t="s">
        <v>4</v>
      </c>
      <c r="J519" s="169">
        <v>307808.21220042539</v>
      </c>
      <c r="K519" s="169">
        <v>187403.64221000421</v>
      </c>
      <c r="L519" s="168" t="s">
        <v>17</v>
      </c>
      <c r="M519" s="168" t="s">
        <v>21</v>
      </c>
      <c r="N519" s="168" t="s">
        <v>1226</v>
      </c>
      <c r="O519" s="168" t="s">
        <v>21</v>
      </c>
      <c r="P519" s="168" t="s">
        <v>322</v>
      </c>
      <c r="Q519" s="168" t="s">
        <v>1262</v>
      </c>
      <c r="R519" s="168" t="s">
        <v>21</v>
      </c>
      <c r="S519" s="168" t="s">
        <v>21</v>
      </c>
      <c r="T519" s="168" t="s">
        <v>21</v>
      </c>
      <c r="U519" s="168" t="s">
        <v>21</v>
      </c>
      <c r="V519" s="168" t="s">
        <v>1262</v>
      </c>
      <c r="W519" s="168" t="s">
        <v>21</v>
      </c>
      <c r="X519" s="168" t="s">
        <v>21</v>
      </c>
      <c r="Y519" s="168" t="s">
        <v>21</v>
      </c>
      <c r="Z519" s="168" t="s">
        <v>21</v>
      </c>
      <c r="AA519" s="168" t="s">
        <v>1413</v>
      </c>
      <c r="AB519" s="168" t="s">
        <v>913</v>
      </c>
      <c r="AC519" s="168" t="s">
        <v>10886</v>
      </c>
      <c r="AD519" s="169">
        <v>492505.09047372511</v>
      </c>
      <c r="AE519" s="168" t="s">
        <v>810</v>
      </c>
      <c r="AF519" s="169">
        <v>-307630.98872215668</v>
      </c>
      <c r="AG519" s="169">
        <v>-800811.63448951021</v>
      </c>
      <c r="AH519" s="169">
        <v>-315599.72850612708</v>
      </c>
      <c r="AI519" s="168" t="s">
        <v>21</v>
      </c>
      <c r="AJ519"/>
    </row>
    <row r="520" spans="1:36" x14ac:dyDescent="0.25">
      <c r="A520" s="179" t="b">
        <f>IF(E520&lt;&gt;1,"",NOT(ISNA(VLOOKUP(P520,Mapping!$P:$P,1,FALSE))))</f>
        <v>0</v>
      </c>
      <c r="B520" s="180" t="str">
        <f t="shared" si="7"/>
        <v/>
      </c>
      <c r="E520" s="167">
        <v>1</v>
      </c>
      <c r="F520" s="170" t="s">
        <v>6992</v>
      </c>
      <c r="G520" s="169">
        <v>171067.4</v>
      </c>
      <c r="H520" s="168" t="s">
        <v>1266</v>
      </c>
      <c r="I520" s="168" t="s">
        <v>4</v>
      </c>
      <c r="J520" s="169">
        <v>70955.084476891643</v>
      </c>
      <c r="K520" s="169">
        <v>32974.359305565951</v>
      </c>
      <c r="L520" s="168" t="s">
        <v>17</v>
      </c>
      <c r="M520" s="168" t="s">
        <v>21</v>
      </c>
      <c r="N520" s="168" t="s">
        <v>1226</v>
      </c>
      <c r="O520" s="168" t="s">
        <v>21</v>
      </c>
      <c r="P520" s="168" t="s">
        <v>253</v>
      </c>
      <c r="Q520" s="168" t="s">
        <v>1265</v>
      </c>
      <c r="R520" s="168" t="s">
        <v>21</v>
      </c>
      <c r="S520" s="168" t="s">
        <v>21</v>
      </c>
      <c r="T520" s="168" t="s">
        <v>21</v>
      </c>
      <c r="U520" s="168" t="s">
        <v>21</v>
      </c>
      <c r="V520" s="168" t="s">
        <v>1265</v>
      </c>
      <c r="W520" s="168" t="s">
        <v>21</v>
      </c>
      <c r="X520" s="168" t="s">
        <v>21</v>
      </c>
      <c r="Y520" s="168" t="s">
        <v>21</v>
      </c>
      <c r="Z520" s="168" t="s">
        <v>21</v>
      </c>
      <c r="AA520" s="168" t="s">
        <v>6993</v>
      </c>
      <c r="AB520" s="168" t="s">
        <v>6994</v>
      </c>
      <c r="AC520" s="168" t="s">
        <v>10887</v>
      </c>
      <c r="AD520" s="169">
        <v>152795.8783577914</v>
      </c>
      <c r="AE520" s="168" t="s">
        <v>814</v>
      </c>
      <c r="AF520" s="169">
        <v>-71253.347669420444</v>
      </c>
      <c r="AG520" s="169">
        <v>-79600.192444669679</v>
      </c>
      <c r="AH520" s="169">
        <v>-46111.688267640071</v>
      </c>
      <c r="AI520" s="168" t="s">
        <v>21</v>
      </c>
      <c r="AJ520"/>
    </row>
    <row r="521" spans="1:36" x14ac:dyDescent="0.25">
      <c r="A521" s="179" t="b">
        <f>IF(E521&lt;&gt;1,"",NOT(ISNA(VLOOKUP(P521,Mapping!$P:$P,1,FALSE))))</f>
        <v>0</v>
      </c>
      <c r="B521" s="180" t="str">
        <f t="shared" si="7"/>
        <v/>
      </c>
      <c r="E521" s="167">
        <v>1</v>
      </c>
      <c r="F521" s="170" t="s">
        <v>342</v>
      </c>
      <c r="G521" s="169">
        <v>701592.36</v>
      </c>
      <c r="H521" s="168" t="s">
        <v>1266</v>
      </c>
      <c r="I521" s="168" t="s">
        <v>4</v>
      </c>
      <c r="J521" s="169">
        <v>277936.33865779231</v>
      </c>
      <c r="K521" s="169">
        <v>147976.23157161201</v>
      </c>
      <c r="L521" s="168" t="s">
        <v>17</v>
      </c>
      <c r="M521" s="168" t="s">
        <v>21</v>
      </c>
      <c r="N521" s="168" t="s">
        <v>1226</v>
      </c>
      <c r="O521" s="168" t="s">
        <v>21</v>
      </c>
      <c r="P521" s="168" t="s">
        <v>2465</v>
      </c>
      <c r="Q521" s="168" t="s">
        <v>2466</v>
      </c>
      <c r="R521" s="168" t="s">
        <v>21</v>
      </c>
      <c r="S521" s="168" t="s">
        <v>21</v>
      </c>
      <c r="T521" s="168" t="s">
        <v>21</v>
      </c>
      <c r="U521" s="168" t="s">
        <v>21</v>
      </c>
      <c r="V521" s="168" t="s">
        <v>2466</v>
      </c>
      <c r="W521" s="168" t="s">
        <v>21</v>
      </c>
      <c r="X521" s="168" t="s">
        <v>21</v>
      </c>
      <c r="Y521" s="168" t="s">
        <v>21</v>
      </c>
      <c r="Z521" s="168" t="s">
        <v>21</v>
      </c>
      <c r="AA521" s="168" t="s">
        <v>1414</v>
      </c>
      <c r="AB521" s="168" t="s">
        <v>914</v>
      </c>
      <c r="AC521" s="168" t="s">
        <v>7022</v>
      </c>
      <c r="AD521" s="169">
        <v>368899.80018642702</v>
      </c>
      <c r="AE521" s="168" t="s">
        <v>814</v>
      </c>
      <c r="AF521" s="169">
        <v>-435083.59167048061</v>
      </c>
      <c r="AG521" s="169">
        <v>-338039.05309405929</v>
      </c>
      <c r="AH521" s="169">
        <v>-317229.74017954897</v>
      </c>
      <c r="AI521" s="168" t="s">
        <v>21</v>
      </c>
      <c r="AJ521"/>
    </row>
    <row r="522" spans="1:36" x14ac:dyDescent="0.25">
      <c r="A522" s="179" t="b">
        <f>IF(E522&lt;&gt;1,"",NOT(ISNA(VLOOKUP(P522,Mapping!$P:$P,1,FALSE))))</f>
        <v>0</v>
      </c>
      <c r="B522" s="180" t="str">
        <f t="shared" si="7"/>
        <v/>
      </c>
      <c r="E522" s="167">
        <v>1</v>
      </c>
      <c r="F522" s="170" t="s">
        <v>342</v>
      </c>
      <c r="G522" s="169">
        <v>165838.24</v>
      </c>
      <c r="H522" s="168" t="s">
        <v>1266</v>
      </c>
      <c r="I522" s="168" t="s">
        <v>4</v>
      </c>
      <c r="J522" s="169">
        <v>65696.942930011719</v>
      </c>
      <c r="K522" s="169">
        <v>34977.743779405559</v>
      </c>
      <c r="L522" s="168" t="s">
        <v>17</v>
      </c>
      <c r="M522" s="168" t="s">
        <v>21</v>
      </c>
      <c r="N522" s="168" t="s">
        <v>1226</v>
      </c>
      <c r="O522" s="168" t="s">
        <v>21</v>
      </c>
      <c r="P522" s="168" t="s">
        <v>322</v>
      </c>
      <c r="Q522" s="168" t="s">
        <v>1262</v>
      </c>
      <c r="R522" s="168" t="s">
        <v>21</v>
      </c>
      <c r="S522" s="168" t="s">
        <v>21</v>
      </c>
      <c r="T522" s="168" t="s">
        <v>21</v>
      </c>
      <c r="U522" s="168" t="s">
        <v>21</v>
      </c>
      <c r="V522" s="168" t="s">
        <v>1262</v>
      </c>
      <c r="W522" s="168" t="s">
        <v>21</v>
      </c>
      <c r="X522" s="168" t="s">
        <v>21</v>
      </c>
      <c r="Y522" s="168" t="s">
        <v>21</v>
      </c>
      <c r="Z522" s="168" t="s">
        <v>21</v>
      </c>
      <c r="AA522" s="168" t="s">
        <v>1414</v>
      </c>
      <c r="AB522" s="168" t="s">
        <v>914</v>
      </c>
      <c r="AC522" s="168" t="s">
        <v>7251</v>
      </c>
      <c r="AD522" s="169">
        <v>87198.346343549725</v>
      </c>
      <c r="AE522" s="168" t="s">
        <v>814</v>
      </c>
      <c r="AF522" s="169">
        <v>-102842.4783524027</v>
      </c>
      <c r="AG522" s="169">
        <v>-79903.666021085723</v>
      </c>
      <c r="AH522" s="169">
        <v>-74984.884081453914</v>
      </c>
      <c r="AI522" s="168" t="s">
        <v>21</v>
      </c>
      <c r="AJ522"/>
    </row>
    <row r="523" spans="1:36" x14ac:dyDescent="0.25">
      <c r="A523" s="179" t="b">
        <f>IF(E523&lt;&gt;1,"",NOT(ISNA(VLOOKUP(P523,Mapping!$P:$P,1,FALSE))))</f>
        <v>0</v>
      </c>
      <c r="B523" s="180" t="str">
        <f t="shared" si="7"/>
        <v/>
      </c>
      <c r="E523" s="167">
        <v>1</v>
      </c>
      <c r="F523" s="170" t="s">
        <v>1133</v>
      </c>
      <c r="G523" s="169">
        <v>1330187.8</v>
      </c>
      <c r="H523" s="168" t="s">
        <v>1266</v>
      </c>
      <c r="I523" s="168" t="s">
        <v>4</v>
      </c>
      <c r="J523" s="169">
        <v>364210.18081451609</v>
      </c>
      <c r="K523" s="169">
        <v>233133.27318713209</v>
      </c>
      <c r="L523" s="168" t="s">
        <v>17</v>
      </c>
      <c r="M523" s="168" t="s">
        <v>21</v>
      </c>
      <c r="N523" s="168" t="s">
        <v>1226</v>
      </c>
      <c r="O523" s="168" t="s">
        <v>21</v>
      </c>
      <c r="P523" s="168" t="s">
        <v>2465</v>
      </c>
      <c r="Q523" s="168" t="s">
        <v>2466</v>
      </c>
      <c r="R523" s="168" t="s">
        <v>21</v>
      </c>
      <c r="S523" s="168" t="s">
        <v>21</v>
      </c>
      <c r="T523" s="168" t="s">
        <v>21</v>
      </c>
      <c r="U523" s="168" t="s">
        <v>21</v>
      </c>
      <c r="V523" s="168" t="s">
        <v>2466</v>
      </c>
      <c r="W523" s="168" t="s">
        <v>21</v>
      </c>
      <c r="X523" s="168" t="s">
        <v>21</v>
      </c>
      <c r="Y523" s="168" t="s">
        <v>21</v>
      </c>
      <c r="Z523" s="168" t="s">
        <v>21</v>
      </c>
      <c r="AA523" s="168" t="s">
        <v>1415</v>
      </c>
      <c r="AB523" s="168" t="s">
        <v>1135</v>
      </c>
      <c r="AC523" s="168" t="s">
        <v>10888</v>
      </c>
      <c r="AD523" s="169">
        <v>434670.85669719649</v>
      </c>
      <c r="AE523" s="168" t="s">
        <v>814</v>
      </c>
      <c r="AF523" s="169">
        <v>-207248.8404475532</v>
      </c>
      <c r="AG523" s="169">
        <v>-81704.388002920663</v>
      </c>
      <c r="AH523" s="169">
        <v>-376096.25039399642</v>
      </c>
      <c r="AI523" s="168" t="s">
        <v>21</v>
      </c>
      <c r="AJ523"/>
    </row>
    <row r="524" spans="1:36" x14ac:dyDescent="0.25">
      <c r="A524" s="179" t="b">
        <f>IF(E524&lt;&gt;1,"",NOT(ISNA(VLOOKUP(P524,Mapping!$P:$P,1,FALSE))))</f>
        <v>0</v>
      </c>
      <c r="B524" s="180" t="str">
        <f t="shared" si="7"/>
        <v/>
      </c>
      <c r="E524" s="167">
        <v>1</v>
      </c>
      <c r="F524" s="170" t="s">
        <v>1133</v>
      </c>
      <c r="G524" s="169">
        <v>7188568.8000000007</v>
      </c>
      <c r="H524" s="168" t="s">
        <v>1266</v>
      </c>
      <c r="I524" s="168" t="s">
        <v>4</v>
      </c>
      <c r="J524" s="169">
        <v>1968255.867664383</v>
      </c>
      <c r="K524" s="169">
        <v>1259893.2074665651</v>
      </c>
      <c r="L524" s="168" t="s">
        <v>17</v>
      </c>
      <c r="M524" s="168" t="s">
        <v>21</v>
      </c>
      <c r="N524" s="168" t="s">
        <v>1226</v>
      </c>
      <c r="O524" s="168" t="s">
        <v>21</v>
      </c>
      <c r="P524" s="168" t="s">
        <v>311</v>
      </c>
      <c r="Q524" s="168" t="s">
        <v>1261</v>
      </c>
      <c r="R524" s="168" t="s">
        <v>21</v>
      </c>
      <c r="S524" s="168" t="s">
        <v>21</v>
      </c>
      <c r="T524" s="168" t="s">
        <v>21</v>
      </c>
      <c r="U524" s="168" t="s">
        <v>21</v>
      </c>
      <c r="V524" s="168" t="s">
        <v>1261</v>
      </c>
      <c r="W524" s="168" t="s">
        <v>21</v>
      </c>
      <c r="X524" s="168" t="s">
        <v>21</v>
      </c>
      <c r="Y524" s="168" t="s">
        <v>21</v>
      </c>
      <c r="Z524" s="168" t="s">
        <v>21</v>
      </c>
      <c r="AA524" s="168" t="s">
        <v>1415</v>
      </c>
      <c r="AB524" s="168" t="s">
        <v>1135</v>
      </c>
      <c r="AC524" s="168" t="s">
        <v>10889</v>
      </c>
      <c r="AD524" s="169">
        <v>2349037.751453402</v>
      </c>
      <c r="AE524" s="168" t="s">
        <v>814</v>
      </c>
      <c r="AF524" s="169">
        <v>-1120009.180867136</v>
      </c>
      <c r="AG524" s="169">
        <v>-441544.88142267609</v>
      </c>
      <c r="AH524" s="169">
        <v>-2032490.277973735</v>
      </c>
      <c r="AI524" s="168" t="s">
        <v>21</v>
      </c>
      <c r="AJ524"/>
    </row>
    <row r="525" spans="1:36" x14ac:dyDescent="0.25">
      <c r="A525" s="179" t="b">
        <f>IF(E525&lt;&gt;1,"",NOT(ISNA(VLOOKUP(P525,Mapping!$P:$P,1,FALSE))))</f>
        <v>0</v>
      </c>
      <c r="B525" s="180" t="str">
        <f t="shared" si="7"/>
        <v/>
      </c>
      <c r="E525" s="167">
        <v>1</v>
      </c>
      <c r="F525" s="170" t="s">
        <v>1133</v>
      </c>
      <c r="G525" s="169">
        <v>4442389.2</v>
      </c>
      <c r="H525" s="168" t="s">
        <v>1266</v>
      </c>
      <c r="I525" s="168" t="s">
        <v>4</v>
      </c>
      <c r="J525" s="169">
        <v>1216342.063714952</v>
      </c>
      <c r="K525" s="169">
        <v>778588.35795003269</v>
      </c>
      <c r="L525" s="168" t="s">
        <v>17</v>
      </c>
      <c r="M525" s="168" t="s">
        <v>21</v>
      </c>
      <c r="N525" s="168" t="s">
        <v>1226</v>
      </c>
      <c r="O525" s="168" t="s">
        <v>21</v>
      </c>
      <c r="P525" s="168" t="s">
        <v>322</v>
      </c>
      <c r="Q525" s="168" t="s">
        <v>1262</v>
      </c>
      <c r="R525" s="168" t="s">
        <v>21</v>
      </c>
      <c r="S525" s="168" t="s">
        <v>21</v>
      </c>
      <c r="T525" s="168" t="s">
        <v>21</v>
      </c>
      <c r="U525" s="168" t="s">
        <v>21</v>
      </c>
      <c r="V525" s="168" t="s">
        <v>1262</v>
      </c>
      <c r="W525" s="168" t="s">
        <v>21</v>
      </c>
      <c r="X525" s="168" t="s">
        <v>21</v>
      </c>
      <c r="Y525" s="168" t="s">
        <v>21</v>
      </c>
      <c r="Z525" s="168" t="s">
        <v>21</v>
      </c>
      <c r="AA525" s="168" t="s">
        <v>1415</v>
      </c>
      <c r="AB525" s="168" t="s">
        <v>1135</v>
      </c>
      <c r="AC525" s="168" t="s">
        <v>2619</v>
      </c>
      <c r="AD525" s="169">
        <v>1451657.5173418219</v>
      </c>
      <c r="AE525" s="168" t="s">
        <v>814</v>
      </c>
      <c r="AF525" s="169">
        <v>-692142.87675524689</v>
      </c>
      <c r="AG525" s="169">
        <v>-272865.74937522691</v>
      </c>
      <c r="AH525" s="169">
        <v>-1256037.621838649</v>
      </c>
      <c r="AI525" s="168" t="s">
        <v>21</v>
      </c>
      <c r="AJ525"/>
    </row>
    <row r="526" spans="1:36" x14ac:dyDescent="0.25">
      <c r="A526" s="179" t="b">
        <f>IF(E526&lt;&gt;1,"",NOT(ISNA(VLOOKUP(P526,Mapping!$P:$P,1,FALSE))))</f>
        <v>0</v>
      </c>
      <c r="B526" s="180" t="str">
        <f t="shared" si="7"/>
        <v/>
      </c>
      <c r="E526" s="167">
        <v>1</v>
      </c>
      <c r="F526" s="170" t="s">
        <v>2675</v>
      </c>
      <c r="G526" s="169">
        <v>68500.08</v>
      </c>
      <c r="H526" s="168" t="s">
        <v>1266</v>
      </c>
      <c r="I526" s="168" t="s">
        <v>4</v>
      </c>
      <c r="J526" s="169">
        <v>41530.751570860783</v>
      </c>
      <c r="K526" s="169">
        <v>13442.131618427151</v>
      </c>
      <c r="L526" s="168" t="s">
        <v>17</v>
      </c>
      <c r="M526" s="168" t="s">
        <v>21</v>
      </c>
      <c r="N526" s="168" t="s">
        <v>1226</v>
      </c>
      <c r="O526" s="168" t="s">
        <v>21</v>
      </c>
      <c r="P526" s="168" t="s">
        <v>2465</v>
      </c>
      <c r="Q526" s="168" t="s">
        <v>2466</v>
      </c>
      <c r="R526" s="168" t="s">
        <v>21</v>
      </c>
      <c r="S526" s="168" t="s">
        <v>21</v>
      </c>
      <c r="T526" s="168" t="s">
        <v>21</v>
      </c>
      <c r="U526" s="168" t="s">
        <v>21</v>
      </c>
      <c r="V526" s="168" t="s">
        <v>2466</v>
      </c>
      <c r="W526" s="168" t="s">
        <v>21</v>
      </c>
      <c r="X526" s="168" t="s">
        <v>21</v>
      </c>
      <c r="Y526" s="168" t="s">
        <v>21</v>
      </c>
      <c r="Z526" s="168" t="s">
        <v>21</v>
      </c>
      <c r="AA526" s="168" t="s">
        <v>2676</v>
      </c>
      <c r="AB526" s="168" t="s">
        <v>2677</v>
      </c>
      <c r="AC526" s="168" t="s">
        <v>10890</v>
      </c>
      <c r="AD526" s="169">
        <v>68024.599315339656</v>
      </c>
      <c r="AE526" s="168" t="s">
        <v>808</v>
      </c>
      <c r="AF526" s="169">
        <v>-21862.20229198903</v>
      </c>
      <c r="AG526" s="169">
        <v>-31874.100795799019</v>
      </c>
      <c r="AH526" s="169">
        <v>-17637.174979168602</v>
      </c>
      <c r="AI526" s="168" t="s">
        <v>21</v>
      </c>
      <c r="AJ526"/>
    </row>
    <row r="527" spans="1:36" x14ac:dyDescent="0.25">
      <c r="A527" s="179" t="b">
        <f>IF(E527&lt;&gt;1,"",NOT(ISNA(VLOOKUP(P527,Mapping!$P:$P,1,FALSE))))</f>
        <v>0</v>
      </c>
      <c r="B527" s="180" t="str">
        <f t="shared" si="7"/>
        <v/>
      </c>
      <c r="E527" s="167">
        <v>1</v>
      </c>
      <c r="F527" s="170" t="s">
        <v>933</v>
      </c>
      <c r="G527" s="169">
        <v>528004.4</v>
      </c>
      <c r="H527" s="168" t="s">
        <v>1266</v>
      </c>
      <c r="I527" s="168" t="s">
        <v>4</v>
      </c>
      <c r="J527" s="169">
        <v>138840.88159681679</v>
      </c>
      <c r="K527" s="169">
        <v>85852.622758885831</v>
      </c>
      <c r="L527" s="168" t="s">
        <v>17</v>
      </c>
      <c r="M527" s="168" t="s">
        <v>21</v>
      </c>
      <c r="N527" s="168" t="s">
        <v>1226</v>
      </c>
      <c r="O527" s="168" t="s">
        <v>21</v>
      </c>
      <c r="P527" s="168" t="s">
        <v>2465</v>
      </c>
      <c r="Q527" s="168" t="s">
        <v>2466</v>
      </c>
      <c r="R527" s="168" t="s">
        <v>21</v>
      </c>
      <c r="S527" s="168" t="s">
        <v>21</v>
      </c>
      <c r="T527" s="168" t="s">
        <v>21</v>
      </c>
      <c r="U527" s="168" t="s">
        <v>21</v>
      </c>
      <c r="V527" s="168" t="s">
        <v>2466</v>
      </c>
      <c r="W527" s="168" t="s">
        <v>21</v>
      </c>
      <c r="X527" s="168" t="s">
        <v>21</v>
      </c>
      <c r="Y527" s="168" t="s">
        <v>21</v>
      </c>
      <c r="Z527" s="168" t="s">
        <v>21</v>
      </c>
      <c r="AA527" s="168" t="s">
        <v>1416</v>
      </c>
      <c r="AB527" s="168" t="s">
        <v>942</v>
      </c>
      <c r="AC527" s="168" t="s">
        <v>10891</v>
      </c>
      <c r="AD527" s="169">
        <v>190334.56699130189</v>
      </c>
      <c r="AE527" s="168" t="s">
        <v>809</v>
      </c>
      <c r="AF527" s="169">
        <v>-62970.204215997597</v>
      </c>
      <c r="AG527" s="169">
        <v>-211462.4125575111</v>
      </c>
      <c r="AH527" s="169">
        <v>-122722.6293282549</v>
      </c>
      <c r="AI527" s="168" t="s">
        <v>21</v>
      </c>
      <c r="AJ527"/>
    </row>
    <row r="528" spans="1:36" x14ac:dyDescent="0.25">
      <c r="A528" s="179" t="b">
        <f>IF(E528&lt;&gt;1,"",NOT(ISNA(VLOOKUP(P528,Mapping!$P:$P,1,FALSE))))</f>
        <v>0</v>
      </c>
      <c r="B528" s="180" t="str">
        <f t="shared" si="7"/>
        <v/>
      </c>
      <c r="E528" s="167">
        <v>1</v>
      </c>
      <c r="F528" s="170" t="s">
        <v>933</v>
      </c>
      <c r="G528" s="169">
        <v>9070882.7000000011</v>
      </c>
      <c r="H528" s="168" t="s">
        <v>1266</v>
      </c>
      <c r="I528" s="168" t="s">
        <v>4</v>
      </c>
      <c r="J528" s="169">
        <v>2385225.1059447909</v>
      </c>
      <c r="K528" s="169">
        <v>1474910.1911522059</v>
      </c>
      <c r="L528" s="168" t="s">
        <v>17</v>
      </c>
      <c r="M528" s="168" t="s">
        <v>21</v>
      </c>
      <c r="N528" s="168" t="s">
        <v>1226</v>
      </c>
      <c r="O528" s="168" t="s">
        <v>21</v>
      </c>
      <c r="P528" s="168" t="s">
        <v>305</v>
      </c>
      <c r="Q528" s="168" t="s">
        <v>1260</v>
      </c>
      <c r="R528" s="168" t="s">
        <v>21</v>
      </c>
      <c r="S528" s="168" t="s">
        <v>21</v>
      </c>
      <c r="T528" s="168" t="s">
        <v>21</v>
      </c>
      <c r="U528" s="168" t="s">
        <v>21</v>
      </c>
      <c r="V528" s="168" t="s">
        <v>1260</v>
      </c>
      <c r="W528" s="168" t="s">
        <v>21</v>
      </c>
      <c r="X528" s="168" t="s">
        <v>21</v>
      </c>
      <c r="Y528" s="168" t="s">
        <v>21</v>
      </c>
      <c r="Z528" s="168" t="s">
        <v>21</v>
      </c>
      <c r="AA528" s="168" t="s">
        <v>1416</v>
      </c>
      <c r="AB528" s="168" t="s">
        <v>942</v>
      </c>
      <c r="AC528" s="168" t="s">
        <v>6916</v>
      </c>
      <c r="AD528" s="169">
        <v>3269863.9082049038</v>
      </c>
      <c r="AE528" s="168" t="s">
        <v>809</v>
      </c>
      <c r="AF528" s="169">
        <v>-1081800.333554721</v>
      </c>
      <c r="AG528" s="169">
        <v>-3632830.9759695008</v>
      </c>
      <c r="AH528" s="169">
        <v>-2108320.6414040881</v>
      </c>
      <c r="AI528" s="168" t="s">
        <v>21</v>
      </c>
      <c r="AJ528"/>
    </row>
    <row r="529" spans="1:36" x14ac:dyDescent="0.25">
      <c r="A529" s="179" t="b">
        <f>IF(E529&lt;&gt;1,"",NOT(ISNA(VLOOKUP(P529,Mapping!$P:$P,1,FALSE))))</f>
        <v>0</v>
      </c>
      <c r="B529" s="180" t="str">
        <f t="shared" si="7"/>
        <v/>
      </c>
      <c r="E529" s="167">
        <v>1</v>
      </c>
      <c r="F529" s="170" t="s">
        <v>933</v>
      </c>
      <c r="G529" s="169">
        <v>136041.95000000001</v>
      </c>
      <c r="H529" s="168" t="s">
        <v>1266</v>
      </c>
      <c r="I529" s="168" t="s">
        <v>4</v>
      </c>
      <c r="J529" s="169">
        <v>35772.778166526783</v>
      </c>
      <c r="K529" s="169">
        <v>22120.19106797827</v>
      </c>
      <c r="L529" s="168" t="s">
        <v>17</v>
      </c>
      <c r="M529" s="168" t="s">
        <v>21</v>
      </c>
      <c r="N529" s="168" t="s">
        <v>1226</v>
      </c>
      <c r="O529" s="168" t="s">
        <v>21</v>
      </c>
      <c r="P529" s="168" t="s">
        <v>322</v>
      </c>
      <c r="Q529" s="168" t="s">
        <v>1262</v>
      </c>
      <c r="R529" s="168" t="s">
        <v>21</v>
      </c>
      <c r="S529" s="168" t="s">
        <v>21</v>
      </c>
      <c r="T529" s="168" t="s">
        <v>21</v>
      </c>
      <c r="U529" s="168" t="s">
        <v>21</v>
      </c>
      <c r="V529" s="168" t="s">
        <v>1262</v>
      </c>
      <c r="W529" s="168" t="s">
        <v>21</v>
      </c>
      <c r="X529" s="168" t="s">
        <v>21</v>
      </c>
      <c r="Y529" s="168" t="s">
        <v>21</v>
      </c>
      <c r="Z529" s="168" t="s">
        <v>21</v>
      </c>
      <c r="AA529" s="168" t="s">
        <v>1416</v>
      </c>
      <c r="AB529" s="168" t="s">
        <v>942</v>
      </c>
      <c r="AC529" s="168" t="s">
        <v>12489</v>
      </c>
      <c r="AD529" s="169">
        <v>49040.283842146571</v>
      </c>
      <c r="AE529" s="168" t="s">
        <v>809</v>
      </c>
      <c r="AF529" s="169">
        <v>-16224.465882183071</v>
      </c>
      <c r="AG529" s="169">
        <v>-54483.937929358741</v>
      </c>
      <c r="AH529" s="169">
        <v>-31619.861127943241</v>
      </c>
      <c r="AI529" s="168" t="s">
        <v>21</v>
      </c>
      <c r="AJ529"/>
    </row>
    <row r="530" spans="1:36" x14ac:dyDescent="0.25">
      <c r="A530" s="179" t="b">
        <f>IF(E530&lt;&gt;1,"",NOT(ISNA(VLOOKUP(P530,Mapping!$P:$P,1,FALSE))))</f>
        <v>0</v>
      </c>
      <c r="B530" s="180" t="str">
        <f t="shared" si="7"/>
        <v/>
      </c>
      <c r="E530" s="167">
        <v>1</v>
      </c>
      <c r="F530" s="170" t="s">
        <v>2678</v>
      </c>
      <c r="G530" s="169">
        <v>116388.95</v>
      </c>
      <c r="H530" s="168" t="s">
        <v>1266</v>
      </c>
      <c r="I530" s="168" t="s">
        <v>4</v>
      </c>
      <c r="J530" s="169">
        <v>39454.051033226751</v>
      </c>
      <c r="K530" s="169">
        <v>30996.866644371181</v>
      </c>
      <c r="L530" s="168" t="s">
        <v>17</v>
      </c>
      <c r="M530" s="168" t="s">
        <v>21</v>
      </c>
      <c r="N530" s="168" t="s">
        <v>1226</v>
      </c>
      <c r="O530" s="168" t="s">
        <v>21</v>
      </c>
      <c r="P530" s="168" t="s">
        <v>2465</v>
      </c>
      <c r="Q530" s="168" t="s">
        <v>2466</v>
      </c>
      <c r="R530" s="168" t="s">
        <v>21</v>
      </c>
      <c r="S530" s="168" t="s">
        <v>21</v>
      </c>
      <c r="T530" s="168" t="s">
        <v>21</v>
      </c>
      <c r="U530" s="168" t="s">
        <v>21</v>
      </c>
      <c r="V530" s="168" t="s">
        <v>2466</v>
      </c>
      <c r="W530" s="168" t="s">
        <v>21</v>
      </c>
      <c r="X530" s="168" t="s">
        <v>21</v>
      </c>
      <c r="Y530" s="168" t="s">
        <v>21</v>
      </c>
      <c r="Z530" s="168" t="s">
        <v>21</v>
      </c>
      <c r="AA530" s="168" t="s">
        <v>2679</v>
      </c>
      <c r="AB530" s="168" t="s">
        <v>2680</v>
      </c>
      <c r="AC530" s="168" t="s">
        <v>10892</v>
      </c>
      <c r="AD530" s="169">
        <v>64359.545693979337</v>
      </c>
      <c r="AE530" s="168" t="s">
        <v>811</v>
      </c>
      <c r="AF530" s="169">
        <v>-54138.701350943229</v>
      </c>
      <c r="AG530" s="169">
        <v>-54157.500601710402</v>
      </c>
      <c r="AH530" s="169">
        <v>-58236.785190822207</v>
      </c>
      <c r="AI530" s="168" t="s">
        <v>21</v>
      </c>
      <c r="AJ530"/>
    </row>
    <row r="531" spans="1:36" x14ac:dyDescent="0.25">
      <c r="A531" s="179" t="b">
        <f>IF(E531&lt;&gt;1,"",NOT(ISNA(VLOOKUP(P531,Mapping!$P:$P,1,FALSE))))</f>
        <v>0</v>
      </c>
      <c r="B531" s="180" t="str">
        <f t="shared" si="7"/>
        <v/>
      </c>
      <c r="E531" s="167">
        <v>1</v>
      </c>
      <c r="F531" s="170" t="s">
        <v>2678</v>
      </c>
      <c r="G531" s="169">
        <v>1061810.8999999999</v>
      </c>
      <c r="H531" s="168" t="s">
        <v>1266</v>
      </c>
      <c r="I531" s="168" t="s">
        <v>4</v>
      </c>
      <c r="J531" s="169">
        <v>359937.44626303873</v>
      </c>
      <c r="K531" s="169">
        <v>282782.95206580817</v>
      </c>
      <c r="L531" s="168" t="s">
        <v>17</v>
      </c>
      <c r="M531" s="168" t="s">
        <v>21</v>
      </c>
      <c r="N531" s="168" t="s">
        <v>1226</v>
      </c>
      <c r="O531" s="168" t="s">
        <v>21</v>
      </c>
      <c r="P531" s="168" t="s">
        <v>322</v>
      </c>
      <c r="Q531" s="168" t="s">
        <v>1262</v>
      </c>
      <c r="R531" s="168" t="s">
        <v>21</v>
      </c>
      <c r="S531" s="168" t="s">
        <v>21</v>
      </c>
      <c r="T531" s="168" t="s">
        <v>21</v>
      </c>
      <c r="U531" s="168" t="s">
        <v>21</v>
      </c>
      <c r="V531" s="168" t="s">
        <v>1262</v>
      </c>
      <c r="W531" s="168" t="s">
        <v>21</v>
      </c>
      <c r="X531" s="168" t="s">
        <v>21</v>
      </c>
      <c r="Y531" s="168" t="s">
        <v>21</v>
      </c>
      <c r="Z531" s="168" t="s">
        <v>21</v>
      </c>
      <c r="AA531" s="168" t="s">
        <v>2679</v>
      </c>
      <c r="AB531" s="168" t="s">
        <v>2680</v>
      </c>
      <c r="AC531" s="168" t="s">
        <v>10893</v>
      </c>
      <c r="AD531" s="169">
        <v>587149.09909330297</v>
      </c>
      <c r="AE531" s="168" t="s">
        <v>811</v>
      </c>
      <c r="AF531" s="169">
        <v>-493904.81833779102</v>
      </c>
      <c r="AG531" s="169">
        <v>-494076.3230156526</v>
      </c>
      <c r="AH531" s="169">
        <v>-531291.44387481455</v>
      </c>
      <c r="AI531" s="168" t="s">
        <v>21</v>
      </c>
      <c r="AJ531"/>
    </row>
    <row r="532" spans="1:36" x14ac:dyDescent="0.25">
      <c r="A532" s="179" t="b">
        <f>IF(E532&lt;&gt;1,"",NOT(ISNA(VLOOKUP(P532,Mapping!$P:$P,1,FALSE))))</f>
        <v>0</v>
      </c>
      <c r="B532" s="180" t="str">
        <f t="shared" si="7"/>
        <v/>
      </c>
      <c r="E532" s="167">
        <v>1</v>
      </c>
      <c r="F532" s="170" t="s">
        <v>2681</v>
      </c>
      <c r="G532" s="169">
        <v>107254.47</v>
      </c>
      <c r="H532" s="168" t="s">
        <v>1266</v>
      </c>
      <c r="I532" s="168" t="s">
        <v>4</v>
      </c>
      <c r="J532" s="169">
        <v>79678.380106734199</v>
      </c>
      <c r="K532" s="169">
        <v>10352.434867506579</v>
      </c>
      <c r="L532" s="168" t="s">
        <v>17</v>
      </c>
      <c r="M532" s="168" t="s">
        <v>21</v>
      </c>
      <c r="N532" s="168" t="s">
        <v>1226</v>
      </c>
      <c r="O532" s="168" t="s">
        <v>21</v>
      </c>
      <c r="P532" s="168" t="s">
        <v>2465</v>
      </c>
      <c r="Q532" s="168" t="s">
        <v>2466</v>
      </c>
      <c r="R532" s="168" t="s">
        <v>21</v>
      </c>
      <c r="S532" s="168" t="s">
        <v>21</v>
      </c>
      <c r="T532" s="168" t="s">
        <v>21</v>
      </c>
      <c r="U532" s="168" t="s">
        <v>21</v>
      </c>
      <c r="V532" s="168" t="s">
        <v>2466</v>
      </c>
      <c r="W532" s="168" t="s">
        <v>21</v>
      </c>
      <c r="X532" s="168" t="s">
        <v>21</v>
      </c>
      <c r="Y532" s="168" t="s">
        <v>21</v>
      </c>
      <c r="Z532" s="168" t="s">
        <v>21</v>
      </c>
      <c r="AA532" s="168" t="s">
        <v>2682</v>
      </c>
      <c r="AB532" s="168" t="s">
        <v>2683</v>
      </c>
      <c r="AC532" s="168" t="s">
        <v>10894</v>
      </c>
      <c r="AD532" s="169">
        <v>100357.0674011706</v>
      </c>
      <c r="AE532" s="168" t="s">
        <v>813</v>
      </c>
      <c r="AF532" s="169">
        <v>-25236.34588235294</v>
      </c>
      <c r="AG532" s="169">
        <v>-32176.340999999989</v>
      </c>
      <c r="AH532" s="169">
        <v>-41685.750925170083</v>
      </c>
      <c r="AI532" s="168" t="s">
        <v>21</v>
      </c>
      <c r="AJ532"/>
    </row>
    <row r="533" spans="1:36" x14ac:dyDescent="0.25">
      <c r="A533" s="179" t="b">
        <f>IF(E533&lt;&gt;1,"",NOT(ISNA(VLOOKUP(P533,Mapping!$P:$P,1,FALSE))))</f>
        <v>0</v>
      </c>
      <c r="B533" s="180" t="str">
        <f t="shared" ref="B533:B575" si="8">IF(AI533="","",VALUE(AI533))</f>
        <v/>
      </c>
      <c r="E533" s="167">
        <v>1</v>
      </c>
      <c r="F533" s="170" t="s">
        <v>302</v>
      </c>
      <c r="G533" s="169">
        <v>418324.92</v>
      </c>
      <c r="H533" s="168" t="s">
        <v>1266</v>
      </c>
      <c r="I533" s="168" t="s">
        <v>4</v>
      </c>
      <c r="J533" s="169">
        <v>100080.3249312064</v>
      </c>
      <c r="K533" s="169">
        <v>63075.030755870197</v>
      </c>
      <c r="L533" s="168" t="s">
        <v>17</v>
      </c>
      <c r="M533" s="168" t="s">
        <v>21</v>
      </c>
      <c r="N533" s="168" t="s">
        <v>1226</v>
      </c>
      <c r="O533" s="168" t="s">
        <v>21</v>
      </c>
      <c r="P533" s="168" t="s">
        <v>2465</v>
      </c>
      <c r="Q533" s="168" t="s">
        <v>2466</v>
      </c>
      <c r="R533" s="168" t="s">
        <v>21</v>
      </c>
      <c r="S533" s="168" t="s">
        <v>21</v>
      </c>
      <c r="T533" s="168" t="s">
        <v>21</v>
      </c>
      <c r="U533" s="168" t="s">
        <v>21</v>
      </c>
      <c r="V533" s="168" t="s">
        <v>2466</v>
      </c>
      <c r="W533" s="168" t="s">
        <v>21</v>
      </c>
      <c r="X533" s="168" t="s">
        <v>21</v>
      </c>
      <c r="Y533" s="168" t="s">
        <v>21</v>
      </c>
      <c r="Z533" s="168" t="s">
        <v>21</v>
      </c>
      <c r="AA533" s="168" t="s">
        <v>1417</v>
      </c>
      <c r="AB533" s="168" t="s">
        <v>915</v>
      </c>
      <c r="AC533" s="168" t="s">
        <v>10895</v>
      </c>
      <c r="AD533" s="169">
        <v>144290.94066646829</v>
      </c>
      <c r="AE533" s="168" t="s">
        <v>814</v>
      </c>
      <c r="AF533" s="169">
        <v>-140943.3192</v>
      </c>
      <c r="AG533" s="169">
        <v>106220.4342319752</v>
      </c>
      <c r="AH533" s="169">
        <v>-90225.763320863305</v>
      </c>
      <c r="AI533" s="168" t="s">
        <v>21</v>
      </c>
      <c r="AJ533"/>
    </row>
    <row r="534" spans="1:36" x14ac:dyDescent="0.25">
      <c r="A534" s="179" t="b">
        <f>IF(E534&lt;&gt;1,"",NOT(ISNA(VLOOKUP(P534,Mapping!$P:$P,1,FALSE))))</f>
        <v>0</v>
      </c>
      <c r="B534" s="180" t="str">
        <f t="shared" si="8"/>
        <v/>
      </c>
      <c r="E534" s="167">
        <v>1</v>
      </c>
      <c r="F534" s="170" t="s">
        <v>302</v>
      </c>
      <c r="G534" s="169">
        <v>4999612.38</v>
      </c>
      <c r="H534" s="168" t="s">
        <v>1266</v>
      </c>
      <c r="I534" s="168" t="s">
        <v>4</v>
      </c>
      <c r="J534" s="169">
        <v>1196110.5054905231</v>
      </c>
      <c r="K534" s="169">
        <v>753841.54650870408</v>
      </c>
      <c r="L534" s="168" t="s">
        <v>17</v>
      </c>
      <c r="M534" s="168" t="s">
        <v>21</v>
      </c>
      <c r="N534" s="168" t="s">
        <v>1226</v>
      </c>
      <c r="O534" s="168" t="s">
        <v>21</v>
      </c>
      <c r="P534" s="168" t="s">
        <v>311</v>
      </c>
      <c r="Q534" s="168" t="s">
        <v>1261</v>
      </c>
      <c r="R534" s="168" t="s">
        <v>21</v>
      </c>
      <c r="S534" s="168" t="s">
        <v>21</v>
      </c>
      <c r="T534" s="168" t="s">
        <v>21</v>
      </c>
      <c r="U534" s="168" t="s">
        <v>21</v>
      </c>
      <c r="V534" s="168" t="s">
        <v>1261</v>
      </c>
      <c r="W534" s="168" t="s">
        <v>21</v>
      </c>
      <c r="X534" s="168" t="s">
        <v>21</v>
      </c>
      <c r="Y534" s="168" t="s">
        <v>21</v>
      </c>
      <c r="Z534" s="168" t="s">
        <v>21</v>
      </c>
      <c r="AA534" s="168" t="s">
        <v>1417</v>
      </c>
      <c r="AB534" s="168" t="s">
        <v>915</v>
      </c>
      <c r="AC534" s="168" t="s">
        <v>10896</v>
      </c>
      <c r="AD534" s="169">
        <v>1724493.901242886</v>
      </c>
      <c r="AE534" s="168" t="s">
        <v>814</v>
      </c>
      <c r="AF534" s="169">
        <v>-1684484.7864923079</v>
      </c>
      <c r="AG534" s="169">
        <v>1269494.052601883</v>
      </c>
      <c r="AH534" s="169">
        <v>-1078333.6629669061</v>
      </c>
      <c r="AI534" s="168" t="s">
        <v>21</v>
      </c>
      <c r="AJ534"/>
    </row>
    <row r="535" spans="1:36" x14ac:dyDescent="0.25">
      <c r="A535" s="179" t="b">
        <f>IF(E535&lt;&gt;1,"",NOT(ISNA(VLOOKUP(P535,Mapping!$P:$P,1,FALSE))))</f>
        <v>0</v>
      </c>
      <c r="B535" s="180" t="str">
        <f t="shared" si="8"/>
        <v/>
      </c>
      <c r="E535" s="167">
        <v>1</v>
      </c>
      <c r="F535" s="170" t="s">
        <v>302</v>
      </c>
      <c r="G535" s="169">
        <v>2175452.81</v>
      </c>
      <c r="H535" s="168" t="s">
        <v>1266</v>
      </c>
      <c r="I535" s="168" t="s">
        <v>4</v>
      </c>
      <c r="J535" s="169">
        <v>520456.73993628239</v>
      </c>
      <c r="K535" s="169">
        <v>328014.77114653907</v>
      </c>
      <c r="L535" s="168" t="s">
        <v>17</v>
      </c>
      <c r="M535" s="168" t="s">
        <v>21</v>
      </c>
      <c r="N535" s="168" t="s">
        <v>1226</v>
      </c>
      <c r="O535" s="168" t="s">
        <v>21</v>
      </c>
      <c r="P535" s="168" t="s">
        <v>322</v>
      </c>
      <c r="Q535" s="168" t="s">
        <v>1262</v>
      </c>
      <c r="R535" s="168" t="s">
        <v>21</v>
      </c>
      <c r="S535" s="168" t="s">
        <v>21</v>
      </c>
      <c r="T535" s="168" t="s">
        <v>21</v>
      </c>
      <c r="U535" s="168" t="s">
        <v>21</v>
      </c>
      <c r="V535" s="168" t="s">
        <v>1262</v>
      </c>
      <c r="W535" s="168" t="s">
        <v>21</v>
      </c>
      <c r="X535" s="168" t="s">
        <v>21</v>
      </c>
      <c r="Y535" s="168" t="s">
        <v>21</v>
      </c>
      <c r="Z535" s="168" t="s">
        <v>21</v>
      </c>
      <c r="AA535" s="168" t="s">
        <v>1417</v>
      </c>
      <c r="AB535" s="168" t="s">
        <v>915</v>
      </c>
      <c r="AC535" s="168" t="s">
        <v>10897</v>
      </c>
      <c r="AD535" s="169">
        <v>750369.19227860216</v>
      </c>
      <c r="AE535" s="168" t="s">
        <v>814</v>
      </c>
      <c r="AF535" s="169">
        <v>-732960.25444615399</v>
      </c>
      <c r="AG535" s="169">
        <v>552387.70410658419</v>
      </c>
      <c r="AH535" s="169">
        <v>-469209.17441582732</v>
      </c>
      <c r="AI535" s="168" t="s">
        <v>21</v>
      </c>
      <c r="AJ535"/>
    </row>
    <row r="536" spans="1:36" x14ac:dyDescent="0.25">
      <c r="A536" s="179" t="b">
        <f>IF(E536&lt;&gt;1,"",NOT(ISNA(VLOOKUP(P536,Mapping!$P:$P,1,FALSE))))</f>
        <v>0</v>
      </c>
      <c r="B536" s="180" t="str">
        <f t="shared" si="8"/>
        <v/>
      </c>
      <c r="E536" s="167">
        <v>1</v>
      </c>
      <c r="F536" s="170" t="s">
        <v>302</v>
      </c>
      <c r="G536" s="169">
        <v>233996.13</v>
      </c>
      <c r="H536" s="168" t="s">
        <v>1266</v>
      </c>
      <c r="I536" s="168" t="s">
        <v>4</v>
      </c>
      <c r="J536" s="169">
        <v>55981.385768375607</v>
      </c>
      <c r="K536" s="169">
        <v>35281.936100064493</v>
      </c>
      <c r="L536" s="168" t="s">
        <v>17</v>
      </c>
      <c r="M536" s="168" t="s">
        <v>21</v>
      </c>
      <c r="N536" s="168" t="s">
        <v>1226</v>
      </c>
      <c r="O536" s="168" t="s">
        <v>21</v>
      </c>
      <c r="P536" s="168" t="s">
        <v>253</v>
      </c>
      <c r="Q536" s="168" t="s">
        <v>1265</v>
      </c>
      <c r="R536" s="168" t="s">
        <v>21</v>
      </c>
      <c r="S536" s="168" t="s">
        <v>21</v>
      </c>
      <c r="T536" s="168" t="s">
        <v>21</v>
      </c>
      <c r="U536" s="168" t="s">
        <v>21</v>
      </c>
      <c r="V536" s="168" t="s">
        <v>1265</v>
      </c>
      <c r="W536" s="168" t="s">
        <v>21</v>
      </c>
      <c r="X536" s="168" t="s">
        <v>21</v>
      </c>
      <c r="Y536" s="168" t="s">
        <v>21</v>
      </c>
      <c r="Z536" s="168" t="s">
        <v>21</v>
      </c>
      <c r="AA536" s="168" t="s">
        <v>1417</v>
      </c>
      <c r="AB536" s="168" t="s">
        <v>915</v>
      </c>
      <c r="AC536" s="168" t="s">
        <v>10898</v>
      </c>
      <c r="AD536" s="169">
        <v>80711.236877815027</v>
      </c>
      <c r="AE536" s="168" t="s">
        <v>814</v>
      </c>
      <c r="AF536" s="169">
        <v>-78838.696107692318</v>
      </c>
      <c r="AG536" s="169">
        <v>59415.94523510983</v>
      </c>
      <c r="AH536" s="169">
        <v>-50469.09336258992</v>
      </c>
      <c r="AI536" s="168" t="s">
        <v>21</v>
      </c>
      <c r="AJ536"/>
    </row>
    <row r="537" spans="1:36" x14ac:dyDescent="0.25">
      <c r="A537" s="179" t="b">
        <f>IF(E537&lt;&gt;1,"",NOT(ISNA(VLOOKUP(P537,Mapping!$P:$P,1,FALSE))))</f>
        <v>0</v>
      </c>
      <c r="B537" s="180" t="str">
        <f t="shared" si="8"/>
        <v/>
      </c>
      <c r="E537" s="167">
        <v>1</v>
      </c>
      <c r="F537" s="170" t="s">
        <v>1418</v>
      </c>
      <c r="G537" s="169">
        <v>6031110.0300000003</v>
      </c>
      <c r="H537" s="168" t="s">
        <v>1266</v>
      </c>
      <c r="I537" s="168" t="s">
        <v>4</v>
      </c>
      <c r="J537" s="169">
        <v>1632033.134673907</v>
      </c>
      <c r="K537" s="169">
        <v>1270503.233750829</v>
      </c>
      <c r="L537" s="168" t="s">
        <v>17</v>
      </c>
      <c r="M537" s="168" t="s">
        <v>21</v>
      </c>
      <c r="N537" s="168" t="s">
        <v>1226</v>
      </c>
      <c r="O537" s="168" t="s">
        <v>21</v>
      </c>
      <c r="P537" s="168" t="s">
        <v>2465</v>
      </c>
      <c r="Q537" s="168" t="s">
        <v>2466</v>
      </c>
      <c r="R537" s="168" t="s">
        <v>21</v>
      </c>
      <c r="S537" s="168" t="s">
        <v>21</v>
      </c>
      <c r="T537" s="168" t="s">
        <v>21</v>
      </c>
      <c r="U537" s="168" t="s">
        <v>21</v>
      </c>
      <c r="V537" s="168" t="s">
        <v>2466</v>
      </c>
      <c r="W537" s="168" t="s">
        <v>21</v>
      </c>
      <c r="X537" s="168" t="s">
        <v>21</v>
      </c>
      <c r="Y537" s="168" t="s">
        <v>21</v>
      </c>
      <c r="Z537" s="168" t="s">
        <v>21</v>
      </c>
      <c r="AA537" s="168" t="s">
        <v>1419</v>
      </c>
      <c r="AB537" s="168" t="s">
        <v>916</v>
      </c>
      <c r="AC537" s="168" t="s">
        <v>10899</v>
      </c>
      <c r="AD537" s="169">
        <v>2915286.872557397</v>
      </c>
      <c r="AE537" s="168" t="s">
        <v>809</v>
      </c>
      <c r="AF537" s="169">
        <v>-2539414.749473684</v>
      </c>
      <c r="AG537" s="169">
        <v>-650028.81052722875</v>
      </c>
      <c r="AH537" s="169">
        <v>-2058203.9709383771</v>
      </c>
      <c r="AI537" s="168" t="s">
        <v>21</v>
      </c>
      <c r="AJ537"/>
    </row>
    <row r="538" spans="1:36" x14ac:dyDescent="0.25">
      <c r="A538" s="179" t="b">
        <f>IF(E538&lt;&gt;1,"",NOT(ISNA(VLOOKUP(P538,Mapping!$P:$P,1,FALSE))))</f>
        <v>0</v>
      </c>
      <c r="B538" s="180" t="str">
        <f t="shared" si="8"/>
        <v/>
      </c>
      <c r="E538" s="167">
        <v>1</v>
      </c>
      <c r="F538" s="170" t="s">
        <v>1418</v>
      </c>
      <c r="G538" s="169">
        <v>14322792</v>
      </c>
      <c r="H538" s="168" t="s">
        <v>1266</v>
      </c>
      <c r="I538" s="168" t="s">
        <v>4</v>
      </c>
      <c r="J538" s="169">
        <v>3875782.5688420348</v>
      </c>
      <c r="K538" s="169">
        <v>3017214.652331667</v>
      </c>
      <c r="L538" s="168" t="s">
        <v>17</v>
      </c>
      <c r="M538" s="168" t="s">
        <v>21</v>
      </c>
      <c r="N538" s="168" t="s">
        <v>1226</v>
      </c>
      <c r="O538" s="168" t="s">
        <v>21</v>
      </c>
      <c r="P538" s="168" t="s">
        <v>311</v>
      </c>
      <c r="Q538" s="168" t="s">
        <v>1261</v>
      </c>
      <c r="R538" s="168" t="s">
        <v>21</v>
      </c>
      <c r="S538" s="168" t="s">
        <v>21</v>
      </c>
      <c r="T538" s="168" t="s">
        <v>21</v>
      </c>
      <c r="U538" s="168" t="s">
        <v>21</v>
      </c>
      <c r="V538" s="168" t="s">
        <v>1261</v>
      </c>
      <c r="W538" s="168" t="s">
        <v>21</v>
      </c>
      <c r="X538" s="168" t="s">
        <v>21</v>
      </c>
      <c r="Y538" s="168" t="s">
        <v>21</v>
      </c>
      <c r="Z538" s="168" t="s">
        <v>21</v>
      </c>
      <c r="AA538" s="168" t="s">
        <v>1419</v>
      </c>
      <c r="AB538" s="168" t="s">
        <v>916</v>
      </c>
      <c r="AC538" s="168" t="s">
        <v>12229</v>
      </c>
      <c r="AD538" s="169">
        <v>6923277.3549598372</v>
      </c>
      <c r="AE538" s="168" t="s">
        <v>809</v>
      </c>
      <c r="AF538" s="169">
        <v>-6030649.2631578939</v>
      </c>
      <c r="AG538" s="169">
        <v>-1543700.479825089</v>
      </c>
      <c r="AH538" s="169">
        <v>-4887860.9779441226</v>
      </c>
      <c r="AI538" s="168" t="s">
        <v>21</v>
      </c>
      <c r="AJ538"/>
    </row>
    <row r="539" spans="1:36" x14ac:dyDescent="0.25">
      <c r="A539" s="179" t="b">
        <f>IF(E539&lt;&gt;1,"",NOT(ISNA(VLOOKUP(P539,Mapping!$P:$P,1,FALSE))))</f>
        <v>0</v>
      </c>
      <c r="B539" s="180" t="str">
        <f t="shared" si="8"/>
        <v/>
      </c>
      <c r="E539" s="167">
        <v>1</v>
      </c>
      <c r="F539" s="170" t="s">
        <v>1418</v>
      </c>
      <c r="G539" s="169">
        <v>10504537.560000001</v>
      </c>
      <c r="H539" s="168" t="s">
        <v>1266</v>
      </c>
      <c r="I539" s="168" t="s">
        <v>4</v>
      </c>
      <c r="J539" s="169">
        <v>2842553.5725712222</v>
      </c>
      <c r="K539" s="169">
        <v>2212867.7594424598</v>
      </c>
      <c r="L539" s="168" t="s">
        <v>17</v>
      </c>
      <c r="M539" s="168" t="s">
        <v>21</v>
      </c>
      <c r="N539" s="168" t="s">
        <v>1226</v>
      </c>
      <c r="O539" s="168" t="s">
        <v>21</v>
      </c>
      <c r="P539" s="168" t="s">
        <v>322</v>
      </c>
      <c r="Q539" s="168" t="s">
        <v>1262</v>
      </c>
      <c r="R539" s="168" t="s">
        <v>21</v>
      </c>
      <c r="S539" s="168" t="s">
        <v>21</v>
      </c>
      <c r="T539" s="168" t="s">
        <v>21</v>
      </c>
      <c r="U539" s="168" t="s">
        <v>21</v>
      </c>
      <c r="V539" s="168" t="s">
        <v>1262</v>
      </c>
      <c r="W539" s="168" t="s">
        <v>21</v>
      </c>
      <c r="X539" s="168" t="s">
        <v>21</v>
      </c>
      <c r="Y539" s="168" t="s">
        <v>21</v>
      </c>
      <c r="Z539" s="168" t="s">
        <v>21</v>
      </c>
      <c r="AA539" s="168" t="s">
        <v>1419</v>
      </c>
      <c r="AB539" s="168" t="s">
        <v>916</v>
      </c>
      <c r="AC539" s="168" t="s">
        <v>12490</v>
      </c>
      <c r="AD539" s="169">
        <v>5077629.2089889487</v>
      </c>
      <c r="AE539" s="168" t="s">
        <v>809</v>
      </c>
      <c r="AF539" s="169">
        <v>-4422963.1831578948</v>
      </c>
      <c r="AG539" s="169">
        <v>-1132171.6933201761</v>
      </c>
      <c r="AH539" s="169">
        <v>-3584826.1449913098</v>
      </c>
      <c r="AI539" s="168" t="s">
        <v>21</v>
      </c>
      <c r="AJ539"/>
    </row>
    <row r="540" spans="1:36" x14ac:dyDescent="0.25">
      <c r="A540" s="179" t="b">
        <f>IF(E540&lt;&gt;1,"",NOT(ISNA(VLOOKUP(P540,Mapping!$P:$P,1,FALSE))))</f>
        <v>1</v>
      </c>
      <c r="B540" s="180" t="str">
        <f t="shared" si="8"/>
        <v/>
      </c>
      <c r="E540" s="167">
        <v>1</v>
      </c>
      <c r="F540" s="170" t="s">
        <v>1418</v>
      </c>
      <c r="G540" s="169">
        <v>10225732.109999999</v>
      </c>
      <c r="H540" s="168" t="s">
        <v>1266</v>
      </c>
      <c r="I540" s="168" t="s">
        <v>4</v>
      </c>
      <c r="J540" s="169">
        <v>2767108.135451965</v>
      </c>
      <c r="K540" s="169">
        <v>2154135.084354395</v>
      </c>
      <c r="L540" s="168" t="s">
        <v>17</v>
      </c>
      <c r="M540" s="168" t="s">
        <v>21</v>
      </c>
      <c r="N540" s="168" t="s">
        <v>1226</v>
      </c>
      <c r="O540" s="168" t="s">
        <v>21</v>
      </c>
      <c r="P540" s="168" t="s">
        <v>174</v>
      </c>
      <c r="Q540" s="168" t="s">
        <v>202</v>
      </c>
      <c r="R540" s="168" t="s">
        <v>21</v>
      </c>
      <c r="S540" s="168" t="s">
        <v>21</v>
      </c>
      <c r="T540" s="168" t="s">
        <v>21</v>
      </c>
      <c r="U540" s="168" t="s">
        <v>21</v>
      </c>
      <c r="V540" s="168" t="s">
        <v>202</v>
      </c>
      <c r="W540" s="168" t="s">
        <v>21</v>
      </c>
      <c r="X540" s="168" t="s">
        <v>21</v>
      </c>
      <c r="Y540" s="168" t="s">
        <v>21</v>
      </c>
      <c r="Z540" s="168" t="s">
        <v>21</v>
      </c>
      <c r="AA540" s="168" t="s">
        <v>1419</v>
      </c>
      <c r="AB540" s="168" t="s">
        <v>916</v>
      </c>
      <c r="AC540" s="168" t="s">
        <v>10900</v>
      </c>
      <c r="AD540" s="169">
        <v>4942861.6679658964</v>
      </c>
      <c r="AE540" s="168" t="s">
        <v>809</v>
      </c>
      <c r="AF540" s="169">
        <v>-4305571.4147368427</v>
      </c>
      <c r="AG540" s="169">
        <v>-1102122.237394067</v>
      </c>
      <c r="AH540" s="169">
        <v>-3489679.732232322</v>
      </c>
      <c r="AI540" s="168" t="s">
        <v>21</v>
      </c>
      <c r="AJ540"/>
    </row>
    <row r="541" spans="1:36" x14ac:dyDescent="0.25">
      <c r="A541" s="179" t="b">
        <f>IF(E541&lt;&gt;1,"",NOT(ISNA(VLOOKUP(P541,Mapping!$P:$P,1,FALSE))))</f>
        <v>0</v>
      </c>
      <c r="B541" s="180" t="str">
        <f t="shared" si="8"/>
        <v/>
      </c>
      <c r="E541" s="167">
        <v>1</v>
      </c>
      <c r="F541" s="170" t="s">
        <v>1418</v>
      </c>
      <c r="G541" s="169">
        <v>17536665.629999999</v>
      </c>
      <c r="H541" s="168" t="s">
        <v>1266</v>
      </c>
      <c r="I541" s="168" t="s">
        <v>4</v>
      </c>
      <c r="J541" s="169">
        <v>4745464.6387635339</v>
      </c>
      <c r="K541" s="169">
        <v>3694243.7264939151</v>
      </c>
      <c r="L541" s="168" t="s">
        <v>17</v>
      </c>
      <c r="M541" s="168" t="s">
        <v>21</v>
      </c>
      <c r="N541" s="168" t="s">
        <v>1226</v>
      </c>
      <c r="O541" s="168" t="s">
        <v>21</v>
      </c>
      <c r="P541" s="168" t="s">
        <v>253</v>
      </c>
      <c r="Q541" s="168" t="s">
        <v>1265</v>
      </c>
      <c r="R541" s="168" t="s">
        <v>21</v>
      </c>
      <c r="S541" s="168" t="s">
        <v>21</v>
      </c>
      <c r="T541" s="168" t="s">
        <v>21</v>
      </c>
      <c r="U541" s="168" t="s">
        <v>21</v>
      </c>
      <c r="V541" s="168" t="s">
        <v>1265</v>
      </c>
      <c r="W541" s="168" t="s">
        <v>21</v>
      </c>
      <c r="X541" s="168" t="s">
        <v>21</v>
      </c>
      <c r="Y541" s="168" t="s">
        <v>21</v>
      </c>
      <c r="Z541" s="168" t="s">
        <v>21</v>
      </c>
      <c r="AA541" s="168" t="s">
        <v>1419</v>
      </c>
      <c r="AB541" s="168" t="s">
        <v>916</v>
      </c>
      <c r="AC541" s="168" t="s">
        <v>10901</v>
      </c>
      <c r="AD541" s="169">
        <v>8476783.0209139306</v>
      </c>
      <c r="AE541" s="168" t="s">
        <v>809</v>
      </c>
      <c r="AF541" s="169">
        <v>-7383859.2126315814</v>
      </c>
      <c r="AG541" s="169">
        <v>-1890089.5263691039</v>
      </c>
      <c r="AH541" s="169">
        <v>-5984642.0737053882</v>
      </c>
      <c r="AI541" s="168" t="s">
        <v>21</v>
      </c>
      <c r="AJ541"/>
    </row>
    <row r="542" spans="1:36" x14ac:dyDescent="0.25">
      <c r="A542" s="179" t="b">
        <f>IF(E542&lt;&gt;1,"",NOT(ISNA(VLOOKUP(P542,Mapping!$P:$P,1,FALSE))))</f>
        <v>0</v>
      </c>
      <c r="B542" s="180" t="str">
        <f t="shared" si="8"/>
        <v/>
      </c>
      <c r="E542" s="167">
        <v>1</v>
      </c>
      <c r="F542" s="170" t="s">
        <v>318</v>
      </c>
      <c r="G542" s="169">
        <v>957537</v>
      </c>
      <c r="H542" s="168" t="s">
        <v>1266</v>
      </c>
      <c r="I542" s="168" t="s">
        <v>4</v>
      </c>
      <c r="J542" s="169">
        <v>389708.41675399331</v>
      </c>
      <c r="K542" s="169">
        <v>246365.8988160133</v>
      </c>
      <c r="L542" s="168" t="s">
        <v>17</v>
      </c>
      <c r="M542" s="168" t="s">
        <v>21</v>
      </c>
      <c r="N542" s="168" t="s">
        <v>1226</v>
      </c>
      <c r="O542" s="168" t="s">
        <v>21</v>
      </c>
      <c r="P542" s="168" t="s">
        <v>2465</v>
      </c>
      <c r="Q542" s="168" t="s">
        <v>2466</v>
      </c>
      <c r="R542" s="168" t="s">
        <v>21</v>
      </c>
      <c r="S542" s="168" t="s">
        <v>21</v>
      </c>
      <c r="T542" s="168" t="s">
        <v>21</v>
      </c>
      <c r="U542" s="168" t="s">
        <v>21</v>
      </c>
      <c r="V542" s="168" t="s">
        <v>2466</v>
      </c>
      <c r="W542" s="168" t="s">
        <v>21</v>
      </c>
      <c r="X542" s="168" t="s">
        <v>21</v>
      </c>
      <c r="Y542" s="168" t="s">
        <v>21</v>
      </c>
      <c r="Z542" s="168" t="s">
        <v>21</v>
      </c>
      <c r="AA542" s="168" t="s">
        <v>1420</v>
      </c>
      <c r="AB542" s="168" t="s">
        <v>917</v>
      </c>
      <c r="AC542" s="168" t="s">
        <v>10902</v>
      </c>
      <c r="AD542" s="169">
        <v>470494.73178300331</v>
      </c>
      <c r="AE542" s="168" t="s">
        <v>811</v>
      </c>
      <c r="AF542" s="169">
        <v>-445401.47217994602</v>
      </c>
      <c r="AG542" s="169">
        <v>-445556.1344411131</v>
      </c>
      <c r="AH542" s="169">
        <v>-415278.76563803188</v>
      </c>
      <c r="AI542" s="168" t="s">
        <v>21</v>
      </c>
      <c r="AJ542"/>
    </row>
    <row r="543" spans="1:36" x14ac:dyDescent="0.25">
      <c r="A543" s="179" t="b">
        <f>IF(E543&lt;&gt;1,"",NOT(ISNA(VLOOKUP(P543,Mapping!$P:$P,1,FALSE))))</f>
        <v>0</v>
      </c>
      <c r="B543" s="180" t="str">
        <f t="shared" si="8"/>
        <v/>
      </c>
      <c r="E543" s="167">
        <v>1</v>
      </c>
      <c r="F543" s="170" t="s">
        <v>318</v>
      </c>
      <c r="G543" s="169">
        <v>278964</v>
      </c>
      <c r="H543" s="168" t="s">
        <v>1266</v>
      </c>
      <c r="I543" s="168" t="s">
        <v>4</v>
      </c>
      <c r="J543" s="169">
        <v>113535.6845441598</v>
      </c>
      <c r="K543" s="169">
        <v>71774.998352346011</v>
      </c>
      <c r="L543" s="168" t="s">
        <v>17</v>
      </c>
      <c r="M543" s="168" t="s">
        <v>21</v>
      </c>
      <c r="N543" s="168" t="s">
        <v>1226</v>
      </c>
      <c r="O543" s="168" t="s">
        <v>21</v>
      </c>
      <c r="P543" s="168" t="s">
        <v>322</v>
      </c>
      <c r="Q543" s="168" t="s">
        <v>1262</v>
      </c>
      <c r="R543" s="168" t="s">
        <v>21</v>
      </c>
      <c r="S543" s="168" t="s">
        <v>21</v>
      </c>
      <c r="T543" s="168" t="s">
        <v>21</v>
      </c>
      <c r="U543" s="168" t="s">
        <v>21</v>
      </c>
      <c r="V543" s="168" t="s">
        <v>1262</v>
      </c>
      <c r="W543" s="168" t="s">
        <v>21</v>
      </c>
      <c r="X543" s="168" t="s">
        <v>21</v>
      </c>
      <c r="Y543" s="168" t="s">
        <v>21</v>
      </c>
      <c r="Z543" s="168" t="s">
        <v>21</v>
      </c>
      <c r="AA543" s="168" t="s">
        <v>1420</v>
      </c>
      <c r="AB543" s="168" t="s">
        <v>917</v>
      </c>
      <c r="AC543" s="168" t="s">
        <v>10903</v>
      </c>
      <c r="AD543" s="169">
        <v>137071.56209850189</v>
      </c>
      <c r="AE543" s="168" t="s">
        <v>811</v>
      </c>
      <c r="AF543" s="169">
        <v>-129761.0184099481</v>
      </c>
      <c r="AG543" s="169">
        <v>-129806.0769330383</v>
      </c>
      <c r="AH543" s="169">
        <v>-120985.2210175146</v>
      </c>
      <c r="AI543" s="168" t="s">
        <v>21</v>
      </c>
      <c r="AJ543"/>
    </row>
    <row r="544" spans="1:36" x14ac:dyDescent="0.25">
      <c r="A544" s="179" t="b">
        <f>IF(E544&lt;&gt;1,"",NOT(ISNA(VLOOKUP(P544,Mapping!$P:$P,1,FALSE))))</f>
        <v>1</v>
      </c>
      <c r="B544" s="180" t="str">
        <f t="shared" si="8"/>
        <v/>
      </c>
      <c r="E544" s="167">
        <v>1</v>
      </c>
      <c r="F544" s="170" t="s">
        <v>318</v>
      </c>
      <c r="G544" s="169">
        <v>1028790</v>
      </c>
      <c r="H544" s="168" t="s">
        <v>1266</v>
      </c>
      <c r="I544" s="168" t="s">
        <v>4</v>
      </c>
      <c r="J544" s="169">
        <v>418707.7074539591</v>
      </c>
      <c r="K544" s="169">
        <v>264698.67278541438</v>
      </c>
      <c r="L544" s="168" t="s">
        <v>17</v>
      </c>
      <c r="M544" s="168" t="s">
        <v>21</v>
      </c>
      <c r="N544" s="168" t="s">
        <v>1226</v>
      </c>
      <c r="O544" s="168" t="s">
        <v>21</v>
      </c>
      <c r="P544" s="168" t="s">
        <v>174</v>
      </c>
      <c r="Q544" s="168" t="s">
        <v>202</v>
      </c>
      <c r="R544" s="168" t="s">
        <v>21</v>
      </c>
      <c r="S544" s="168" t="s">
        <v>21</v>
      </c>
      <c r="T544" s="168" t="s">
        <v>21</v>
      </c>
      <c r="U544" s="168" t="s">
        <v>21</v>
      </c>
      <c r="V544" s="168" t="s">
        <v>202</v>
      </c>
      <c r="W544" s="168" t="s">
        <v>21</v>
      </c>
      <c r="X544" s="168" t="s">
        <v>21</v>
      </c>
      <c r="Y544" s="168" t="s">
        <v>21</v>
      </c>
      <c r="Z544" s="168" t="s">
        <v>21</v>
      </c>
      <c r="AA544" s="168" t="s">
        <v>1420</v>
      </c>
      <c r="AB544" s="168" t="s">
        <v>917</v>
      </c>
      <c r="AC544" s="168" t="s">
        <v>2703</v>
      </c>
      <c r="AD544" s="169">
        <v>505505.55760355329</v>
      </c>
      <c r="AE544" s="168" t="s">
        <v>811</v>
      </c>
      <c r="AF544" s="169">
        <v>-478545.03853533242</v>
      </c>
      <c r="AG544" s="169">
        <v>-478711.2096469095</v>
      </c>
      <c r="AH544" s="169">
        <v>-446180.81734779</v>
      </c>
      <c r="AI544" s="168" t="s">
        <v>21</v>
      </c>
      <c r="AJ544"/>
    </row>
    <row r="545" spans="1:36" x14ac:dyDescent="0.25">
      <c r="A545" s="179" t="b">
        <f>IF(E545&lt;&gt;1,"",NOT(ISNA(VLOOKUP(P545,Mapping!$P:$P,1,FALSE))))</f>
        <v>0</v>
      </c>
      <c r="B545" s="180" t="str">
        <f t="shared" si="8"/>
        <v/>
      </c>
      <c r="E545" s="167">
        <v>1</v>
      </c>
      <c r="F545" s="170" t="s">
        <v>318</v>
      </c>
      <c r="G545" s="169">
        <v>4871790</v>
      </c>
      <c r="H545" s="168" t="s">
        <v>1266</v>
      </c>
      <c r="I545" s="168" t="s">
        <v>4</v>
      </c>
      <c r="J545" s="169">
        <v>1982772.0157632951</v>
      </c>
      <c r="K545" s="169">
        <v>1253468.9752906361</v>
      </c>
      <c r="L545" s="168" t="s">
        <v>17</v>
      </c>
      <c r="M545" s="168" t="s">
        <v>21</v>
      </c>
      <c r="N545" s="168" t="s">
        <v>1226</v>
      </c>
      <c r="O545" s="168" t="s">
        <v>21</v>
      </c>
      <c r="P545" s="168" t="s">
        <v>253</v>
      </c>
      <c r="Q545" s="168" t="s">
        <v>1265</v>
      </c>
      <c r="R545" s="168" t="s">
        <v>21</v>
      </c>
      <c r="S545" s="168" t="s">
        <v>21</v>
      </c>
      <c r="T545" s="168" t="s">
        <v>21</v>
      </c>
      <c r="U545" s="168" t="s">
        <v>21</v>
      </c>
      <c r="V545" s="168" t="s">
        <v>1265</v>
      </c>
      <c r="W545" s="168" t="s">
        <v>21</v>
      </c>
      <c r="X545" s="168" t="s">
        <v>21</v>
      </c>
      <c r="Y545" s="168" t="s">
        <v>21</v>
      </c>
      <c r="Z545" s="168" t="s">
        <v>21</v>
      </c>
      <c r="AA545" s="168" t="s">
        <v>1420</v>
      </c>
      <c r="AB545" s="168" t="s">
        <v>917</v>
      </c>
      <c r="AC545" s="168" t="s">
        <v>10904</v>
      </c>
      <c r="AD545" s="169">
        <v>2393799.434750949</v>
      </c>
      <c r="AE545" s="168" t="s">
        <v>811</v>
      </c>
      <c r="AF545" s="169">
        <v>-2266129.0771547621</v>
      </c>
      <c r="AG545" s="169">
        <v>-2266915.9731779238</v>
      </c>
      <c r="AH545" s="169">
        <v>-2112869.7247706428</v>
      </c>
      <c r="AI545" s="168" t="s">
        <v>21</v>
      </c>
      <c r="AJ545"/>
    </row>
    <row r="546" spans="1:36" x14ac:dyDescent="0.25">
      <c r="A546" s="179" t="b">
        <f>IF(E546&lt;&gt;1,"",NOT(ISNA(VLOOKUP(P546,Mapping!$P:$P,1,FALSE))))</f>
        <v>0</v>
      </c>
      <c r="B546" s="180" t="str">
        <f t="shared" si="8"/>
        <v/>
      </c>
      <c r="E546" s="167">
        <v>1</v>
      </c>
      <c r="F546" s="170" t="s">
        <v>2684</v>
      </c>
      <c r="G546" s="169">
        <v>166016.68</v>
      </c>
      <c r="H546" s="168" t="s">
        <v>1266</v>
      </c>
      <c r="I546" s="168" t="s">
        <v>4</v>
      </c>
      <c r="J546" s="169">
        <v>58237.761835005003</v>
      </c>
      <c r="K546" s="169">
        <v>36276.836348168377</v>
      </c>
      <c r="L546" s="168" t="s">
        <v>17</v>
      </c>
      <c r="M546" s="168" t="s">
        <v>21</v>
      </c>
      <c r="N546" s="168" t="s">
        <v>1226</v>
      </c>
      <c r="O546" s="168" t="s">
        <v>21</v>
      </c>
      <c r="P546" s="168" t="s">
        <v>2465</v>
      </c>
      <c r="Q546" s="168" t="s">
        <v>2466</v>
      </c>
      <c r="R546" s="168" t="s">
        <v>21</v>
      </c>
      <c r="S546" s="168" t="s">
        <v>21</v>
      </c>
      <c r="T546" s="168" t="s">
        <v>21</v>
      </c>
      <c r="U546" s="168" t="s">
        <v>21</v>
      </c>
      <c r="V546" s="168" t="s">
        <v>2466</v>
      </c>
      <c r="W546" s="168" t="s">
        <v>21</v>
      </c>
      <c r="X546" s="168" t="s">
        <v>21</v>
      </c>
      <c r="Y546" s="168" t="s">
        <v>21</v>
      </c>
      <c r="Z546" s="168" t="s">
        <v>21</v>
      </c>
      <c r="AA546" s="168" t="s">
        <v>2685</v>
      </c>
      <c r="AB546" s="168" t="s">
        <v>2686</v>
      </c>
      <c r="AC546" s="168" t="s">
        <v>10905</v>
      </c>
      <c r="AD546" s="169">
        <v>92582.24304214945</v>
      </c>
      <c r="AE546" s="168" t="s">
        <v>818</v>
      </c>
      <c r="AF546" s="169">
        <v>-81466.596942126504</v>
      </c>
      <c r="AG546" s="169">
        <v>6334.8470000000088</v>
      </c>
      <c r="AH546" s="169">
        <v>-83382.588602344447</v>
      </c>
      <c r="AI546" s="168" t="s">
        <v>21</v>
      </c>
      <c r="AJ546"/>
    </row>
    <row r="547" spans="1:36" x14ac:dyDescent="0.25">
      <c r="A547" s="179" t="b">
        <f>IF(E547&lt;&gt;1,"",NOT(ISNA(VLOOKUP(P547,Mapping!$P:$P,1,FALSE))))</f>
        <v>0</v>
      </c>
      <c r="B547" s="180" t="str">
        <f t="shared" si="8"/>
        <v/>
      </c>
      <c r="E547" s="167">
        <v>1</v>
      </c>
      <c r="F547" s="170" t="s">
        <v>1183</v>
      </c>
      <c r="G547" s="169">
        <v>53264.92</v>
      </c>
      <c r="H547" s="168" t="s">
        <v>1266</v>
      </c>
      <c r="I547" s="168" t="s">
        <v>4</v>
      </c>
      <c r="J547" s="169">
        <v>20400.763689707739</v>
      </c>
      <c r="K547" s="169">
        <v>8635.7549439439899</v>
      </c>
      <c r="L547" s="168" t="s">
        <v>17</v>
      </c>
      <c r="M547" s="168" t="s">
        <v>21</v>
      </c>
      <c r="N547" s="168" t="s">
        <v>1226</v>
      </c>
      <c r="O547" s="168" t="s">
        <v>21</v>
      </c>
      <c r="P547" s="168" t="s">
        <v>2465</v>
      </c>
      <c r="Q547" s="168" t="s">
        <v>2466</v>
      </c>
      <c r="R547" s="168" t="s">
        <v>21</v>
      </c>
      <c r="S547" s="168" t="s">
        <v>21</v>
      </c>
      <c r="T547" s="168" t="s">
        <v>21</v>
      </c>
      <c r="U547" s="168" t="s">
        <v>21</v>
      </c>
      <c r="V547" s="168" t="s">
        <v>2466</v>
      </c>
      <c r="W547" s="168" t="s">
        <v>21</v>
      </c>
      <c r="X547" s="168" t="s">
        <v>21</v>
      </c>
      <c r="Y547" s="168" t="s">
        <v>21</v>
      </c>
      <c r="Z547" s="168" t="s">
        <v>21</v>
      </c>
      <c r="AA547" s="168" t="s">
        <v>1421</v>
      </c>
      <c r="AB547" s="168" t="s">
        <v>1184</v>
      </c>
      <c r="AC547" s="168" t="s">
        <v>6787</v>
      </c>
      <c r="AD547" s="169">
        <v>37247.283752438358</v>
      </c>
      <c r="AE547" s="168" t="s">
        <v>813</v>
      </c>
      <c r="AF547" s="169">
        <v>-30086.609357575751</v>
      </c>
      <c r="AG547" s="169">
        <v>54600.51799402984</v>
      </c>
      <c r="AH547" s="169">
        <v>-22429.02354216867</v>
      </c>
      <c r="AI547" s="168" t="s">
        <v>21</v>
      </c>
      <c r="AJ547"/>
    </row>
    <row r="548" spans="1:36" x14ac:dyDescent="0.25">
      <c r="A548" s="179" t="b">
        <f>IF(E548&lt;&gt;1,"",NOT(ISNA(VLOOKUP(P548,Mapping!$P:$P,1,FALSE))))</f>
        <v>0</v>
      </c>
      <c r="B548" s="180" t="str">
        <f t="shared" si="8"/>
        <v/>
      </c>
      <c r="E548" s="167">
        <v>1</v>
      </c>
      <c r="F548" s="170" t="s">
        <v>1183</v>
      </c>
      <c r="G548" s="169">
        <v>968468.4</v>
      </c>
      <c r="H548" s="168" t="s">
        <v>1266</v>
      </c>
      <c r="I548" s="168" t="s">
        <v>4</v>
      </c>
      <c r="J548" s="169">
        <v>370928.83964435413</v>
      </c>
      <c r="K548" s="169">
        <v>157016.20829156481</v>
      </c>
      <c r="L548" s="168" t="s">
        <v>17</v>
      </c>
      <c r="M548" s="168" t="s">
        <v>21</v>
      </c>
      <c r="N548" s="168" t="s">
        <v>1226</v>
      </c>
      <c r="O548" s="168" t="s">
        <v>21</v>
      </c>
      <c r="P548" s="168" t="s">
        <v>322</v>
      </c>
      <c r="Q548" s="168" t="s">
        <v>1262</v>
      </c>
      <c r="R548" s="168" t="s">
        <v>21</v>
      </c>
      <c r="S548" s="168" t="s">
        <v>21</v>
      </c>
      <c r="T548" s="168" t="s">
        <v>21</v>
      </c>
      <c r="U548" s="168" t="s">
        <v>21</v>
      </c>
      <c r="V548" s="168" t="s">
        <v>1262</v>
      </c>
      <c r="W548" s="168" t="s">
        <v>21</v>
      </c>
      <c r="X548" s="168" t="s">
        <v>21</v>
      </c>
      <c r="Y548" s="168" t="s">
        <v>21</v>
      </c>
      <c r="Z548" s="168" t="s">
        <v>21</v>
      </c>
      <c r="AA548" s="168" t="s">
        <v>1421</v>
      </c>
      <c r="AB548" s="168" t="s">
        <v>1184</v>
      </c>
      <c r="AC548" s="168" t="s">
        <v>3668</v>
      </c>
      <c r="AD548" s="169">
        <v>677234.04634927085</v>
      </c>
      <c r="AE548" s="168" t="s">
        <v>813</v>
      </c>
      <c r="AF548" s="169">
        <v>-547037.90836363635</v>
      </c>
      <c r="AG548" s="169">
        <v>992752.38376119372</v>
      </c>
      <c r="AH548" s="169">
        <v>-407806.87445783132</v>
      </c>
      <c r="AI548" s="168" t="s">
        <v>21</v>
      </c>
      <c r="AJ548"/>
    </row>
    <row r="549" spans="1:36" x14ac:dyDescent="0.25">
      <c r="A549" s="179" t="b">
        <f>IF(E549&lt;&gt;1,"",NOT(ISNA(VLOOKUP(P549,Mapping!$P:$P,1,FALSE))))</f>
        <v>0</v>
      </c>
      <c r="B549" s="180" t="str">
        <f t="shared" si="8"/>
        <v/>
      </c>
      <c r="E549" s="167">
        <v>1</v>
      </c>
      <c r="F549" s="170" t="s">
        <v>10906</v>
      </c>
      <c r="G549" s="169">
        <v>427818.49999999988</v>
      </c>
      <c r="H549" s="168" t="s">
        <v>1266</v>
      </c>
      <c r="I549" s="168" t="s">
        <v>4</v>
      </c>
      <c r="J549" s="169">
        <v>210654.6600707949</v>
      </c>
      <c r="K549" s="169">
        <v>133587.014242445</v>
      </c>
      <c r="L549" s="168" t="s">
        <v>17</v>
      </c>
      <c r="M549" s="168" t="s">
        <v>21</v>
      </c>
      <c r="N549" s="168" t="s">
        <v>1226</v>
      </c>
      <c r="O549" s="168" t="s">
        <v>21</v>
      </c>
      <c r="P549" s="168" t="s">
        <v>253</v>
      </c>
      <c r="Q549" s="168" t="s">
        <v>1265</v>
      </c>
      <c r="R549" s="168" t="s">
        <v>21</v>
      </c>
      <c r="S549" s="168" t="s">
        <v>21</v>
      </c>
      <c r="T549" s="168" t="s">
        <v>21</v>
      </c>
      <c r="U549" s="168" t="s">
        <v>21</v>
      </c>
      <c r="V549" s="168" t="s">
        <v>1265</v>
      </c>
      <c r="W549" s="168" t="s">
        <v>21</v>
      </c>
      <c r="X549" s="168" t="s">
        <v>21</v>
      </c>
      <c r="Y549" s="168" t="s">
        <v>21</v>
      </c>
      <c r="Z549" s="168" t="s">
        <v>21</v>
      </c>
      <c r="AA549" s="168" t="s">
        <v>10907</v>
      </c>
      <c r="AB549" s="168" t="s">
        <v>10908</v>
      </c>
      <c r="AC549" s="168" t="s">
        <v>10909</v>
      </c>
      <c r="AD549" s="169">
        <v>320801.45401316648</v>
      </c>
      <c r="AE549" s="168" t="s">
        <v>811</v>
      </c>
      <c r="AF549" s="169">
        <v>-303703.2448694029</v>
      </c>
      <c r="AG549" s="169">
        <v>837560.16197183076</v>
      </c>
      <c r="AH549" s="169">
        <v>-211478.46306818179</v>
      </c>
      <c r="AI549" s="168" t="s">
        <v>21</v>
      </c>
      <c r="AJ549"/>
    </row>
    <row r="550" spans="1:36" x14ac:dyDescent="0.25">
      <c r="A550" s="179" t="b">
        <f>IF(E550&lt;&gt;1,"",NOT(ISNA(VLOOKUP(P550,Mapping!$P:$P,1,FALSE))))</f>
        <v>0</v>
      </c>
      <c r="B550" s="180" t="str">
        <f t="shared" si="8"/>
        <v/>
      </c>
      <c r="E550" s="167">
        <v>1</v>
      </c>
      <c r="F550" s="170" t="s">
        <v>1171</v>
      </c>
      <c r="G550" s="169">
        <v>59800</v>
      </c>
      <c r="H550" s="168" t="s">
        <v>1266</v>
      </c>
      <c r="I550" s="168" t="s">
        <v>4</v>
      </c>
      <c r="J550" s="169">
        <v>20705.287620178151</v>
      </c>
      <c r="K550" s="169">
        <v>6153.4034953003802</v>
      </c>
      <c r="L550" s="168" t="s">
        <v>17</v>
      </c>
      <c r="M550" s="168" t="s">
        <v>21</v>
      </c>
      <c r="N550" s="168" t="s">
        <v>1226</v>
      </c>
      <c r="O550" s="168" t="s">
        <v>21</v>
      </c>
      <c r="P550" s="168" t="s">
        <v>2465</v>
      </c>
      <c r="Q550" s="168" t="s">
        <v>2466</v>
      </c>
      <c r="R550" s="168" t="s">
        <v>21</v>
      </c>
      <c r="S550" s="168" t="s">
        <v>21</v>
      </c>
      <c r="T550" s="168" t="s">
        <v>21</v>
      </c>
      <c r="U550" s="168" t="s">
        <v>21</v>
      </c>
      <c r="V550" s="168" t="s">
        <v>2466</v>
      </c>
      <c r="W550" s="168" t="s">
        <v>21</v>
      </c>
      <c r="X550" s="168" t="s">
        <v>21</v>
      </c>
      <c r="Y550" s="168" t="s">
        <v>21</v>
      </c>
      <c r="Z550" s="168" t="s">
        <v>21</v>
      </c>
      <c r="AA550" s="168" t="s">
        <v>1422</v>
      </c>
      <c r="AB550" s="168" t="s">
        <v>1172</v>
      </c>
      <c r="AC550" s="168" t="s">
        <v>4793</v>
      </c>
      <c r="AD550" s="169">
        <v>27526.153146205081</v>
      </c>
      <c r="AE550" s="168" t="s">
        <v>813</v>
      </c>
      <c r="AF550" s="169">
        <v>-18177.0692112336</v>
      </c>
      <c r="AG550" s="169">
        <v>-27825.824839748821</v>
      </c>
      <c r="AH550" s="169">
        <v>-13044.473006817851</v>
      </c>
      <c r="AI550" s="168" t="s">
        <v>21</v>
      </c>
      <c r="AJ550"/>
    </row>
    <row r="551" spans="1:36" x14ac:dyDescent="0.25">
      <c r="A551" s="179" t="b">
        <f>IF(E551&lt;&gt;1,"",NOT(ISNA(VLOOKUP(P551,Mapping!$P:$P,1,FALSE))))</f>
        <v>0</v>
      </c>
      <c r="B551" s="180" t="str">
        <f t="shared" si="8"/>
        <v/>
      </c>
      <c r="E551" s="167">
        <v>1</v>
      </c>
      <c r="F551" s="170" t="s">
        <v>1171</v>
      </c>
      <c r="G551" s="169">
        <v>708170</v>
      </c>
      <c r="H551" s="168" t="s">
        <v>1266</v>
      </c>
      <c r="I551" s="168" t="s">
        <v>4</v>
      </c>
      <c r="J551" s="169">
        <v>245198.3868558793</v>
      </c>
      <c r="K551" s="169">
        <v>72870.497546268874</v>
      </c>
      <c r="L551" s="168" t="s">
        <v>17</v>
      </c>
      <c r="M551" s="168" t="s">
        <v>21</v>
      </c>
      <c r="N551" s="168" t="s">
        <v>1226</v>
      </c>
      <c r="O551" s="168" t="s">
        <v>21</v>
      </c>
      <c r="P551" s="168" t="s">
        <v>253</v>
      </c>
      <c r="Q551" s="168" t="s">
        <v>1265</v>
      </c>
      <c r="R551" s="168" t="s">
        <v>21</v>
      </c>
      <c r="S551" s="168" t="s">
        <v>21</v>
      </c>
      <c r="T551" s="168" t="s">
        <v>21</v>
      </c>
      <c r="U551" s="168" t="s">
        <v>21</v>
      </c>
      <c r="V551" s="168" t="s">
        <v>1265</v>
      </c>
      <c r="W551" s="168" t="s">
        <v>21</v>
      </c>
      <c r="X551" s="168" t="s">
        <v>21</v>
      </c>
      <c r="Y551" s="168" t="s">
        <v>21</v>
      </c>
      <c r="Z551" s="168" t="s">
        <v>21</v>
      </c>
      <c r="AA551" s="168" t="s">
        <v>1422</v>
      </c>
      <c r="AB551" s="168" t="s">
        <v>1172</v>
      </c>
      <c r="AC551" s="168" t="s">
        <v>10910</v>
      </c>
      <c r="AD551" s="169">
        <v>325973.17514294508</v>
      </c>
      <c r="AE551" s="168" t="s">
        <v>813</v>
      </c>
      <c r="AF551" s="169">
        <v>-215258.44654380099</v>
      </c>
      <c r="AG551" s="169">
        <v>-329521.97954456392</v>
      </c>
      <c r="AH551" s="169">
        <v>-154476.6630307392</v>
      </c>
      <c r="AI551" s="168" t="s">
        <v>21</v>
      </c>
      <c r="AJ551"/>
    </row>
    <row r="552" spans="1:36" x14ac:dyDescent="0.25">
      <c r="A552" s="179" t="b">
        <f>IF(E552&lt;&gt;1,"",NOT(ISNA(VLOOKUP(P552,Mapping!$P:$P,1,FALSE))))</f>
        <v>0</v>
      </c>
      <c r="B552" s="180" t="str">
        <f t="shared" si="8"/>
        <v/>
      </c>
      <c r="E552" s="167">
        <v>1</v>
      </c>
      <c r="F552" s="170" t="s">
        <v>319</v>
      </c>
      <c r="G552" s="169">
        <v>83788.75</v>
      </c>
      <c r="H552" s="168" t="s">
        <v>1266</v>
      </c>
      <c r="I552" s="168" t="s">
        <v>4</v>
      </c>
      <c r="J552" s="169">
        <v>38596.773574503983</v>
      </c>
      <c r="K552" s="169">
        <v>14808.848462354361</v>
      </c>
      <c r="L552" s="168" t="s">
        <v>17</v>
      </c>
      <c r="M552" s="168" t="s">
        <v>21</v>
      </c>
      <c r="N552" s="168" t="s">
        <v>1226</v>
      </c>
      <c r="O552" s="168" t="s">
        <v>21</v>
      </c>
      <c r="P552" s="168" t="s">
        <v>2465</v>
      </c>
      <c r="Q552" s="168" t="s">
        <v>2466</v>
      </c>
      <c r="R552" s="168" t="s">
        <v>21</v>
      </c>
      <c r="S552" s="168" t="s">
        <v>21</v>
      </c>
      <c r="T552" s="168" t="s">
        <v>21</v>
      </c>
      <c r="U552" s="168" t="s">
        <v>21</v>
      </c>
      <c r="V552" s="168" t="s">
        <v>2466</v>
      </c>
      <c r="W552" s="168" t="s">
        <v>21</v>
      </c>
      <c r="X552" s="168" t="s">
        <v>21</v>
      </c>
      <c r="Y552" s="168" t="s">
        <v>21</v>
      </c>
      <c r="Z552" s="168" t="s">
        <v>21</v>
      </c>
      <c r="AA552" s="168" t="s">
        <v>1423</v>
      </c>
      <c r="AB552" s="168" t="s">
        <v>918</v>
      </c>
      <c r="AC552" s="168" t="s">
        <v>10911</v>
      </c>
      <c r="AD552" s="169">
        <v>82861.076141159545</v>
      </c>
      <c r="AE552" s="168" t="s">
        <v>809</v>
      </c>
      <c r="AF552" s="169">
        <v>-39080.611422691793</v>
      </c>
      <c r="AG552" s="169">
        <v>-38988.145167918126</v>
      </c>
      <c r="AH552" s="169">
        <v>-19525.991887905609</v>
      </c>
      <c r="AI552" s="168" t="s">
        <v>21</v>
      </c>
      <c r="AJ552"/>
    </row>
    <row r="553" spans="1:36" x14ac:dyDescent="0.25">
      <c r="A553" s="179" t="b">
        <f>IF(E553&lt;&gt;1,"",NOT(ISNA(VLOOKUP(P553,Mapping!$P:$P,1,FALSE))))</f>
        <v>0</v>
      </c>
      <c r="B553" s="180" t="str">
        <f t="shared" si="8"/>
        <v/>
      </c>
      <c r="E553" s="167">
        <v>1</v>
      </c>
      <c r="F553" s="170" t="s">
        <v>319</v>
      </c>
      <c r="G553" s="169">
        <v>5115056.75</v>
      </c>
      <c r="H553" s="168" t="s">
        <v>1266</v>
      </c>
      <c r="I553" s="168" t="s">
        <v>4</v>
      </c>
      <c r="J553" s="169">
        <v>2356219.5068011931</v>
      </c>
      <c r="K553" s="169">
        <v>904036.64319008042</v>
      </c>
      <c r="L553" s="168" t="s">
        <v>17</v>
      </c>
      <c r="M553" s="168" t="s">
        <v>21</v>
      </c>
      <c r="N553" s="168" t="s">
        <v>1226</v>
      </c>
      <c r="O553" s="168" t="s">
        <v>21</v>
      </c>
      <c r="P553" s="168" t="s">
        <v>311</v>
      </c>
      <c r="Q553" s="168" t="s">
        <v>1261</v>
      </c>
      <c r="R553" s="168" t="s">
        <v>21</v>
      </c>
      <c r="S553" s="168" t="s">
        <v>21</v>
      </c>
      <c r="T553" s="168" t="s">
        <v>21</v>
      </c>
      <c r="U553" s="168" t="s">
        <v>21</v>
      </c>
      <c r="V553" s="168" t="s">
        <v>1261</v>
      </c>
      <c r="W553" s="168" t="s">
        <v>21</v>
      </c>
      <c r="X553" s="168" t="s">
        <v>21</v>
      </c>
      <c r="Y553" s="168" t="s">
        <v>21</v>
      </c>
      <c r="Z553" s="168" t="s">
        <v>21</v>
      </c>
      <c r="AA553" s="168" t="s">
        <v>1423</v>
      </c>
      <c r="AB553" s="168" t="s">
        <v>918</v>
      </c>
      <c r="AC553" s="168" t="s">
        <v>12900</v>
      </c>
      <c r="AD553" s="169">
        <v>5058424.9893703172</v>
      </c>
      <c r="AE553" s="168" t="s">
        <v>809</v>
      </c>
      <c r="AF553" s="169">
        <v>-2385756.3843805608</v>
      </c>
      <c r="AG553" s="169">
        <v>-2380111.5914862021</v>
      </c>
      <c r="AH553" s="169">
        <v>-1192004.375368732</v>
      </c>
      <c r="AI553" s="168" t="s">
        <v>21</v>
      </c>
      <c r="AJ553"/>
    </row>
    <row r="554" spans="1:36" x14ac:dyDescent="0.25">
      <c r="A554" s="179" t="b">
        <f>IF(E554&lt;&gt;1,"",NOT(ISNA(VLOOKUP(P554,Mapping!$P:$P,1,FALSE))))</f>
        <v>0</v>
      </c>
      <c r="B554" s="180" t="str">
        <f t="shared" si="8"/>
        <v/>
      </c>
      <c r="E554" s="167">
        <v>1</v>
      </c>
      <c r="F554" s="170" t="s">
        <v>10912</v>
      </c>
      <c r="G554" s="169">
        <v>199781.01</v>
      </c>
      <c r="H554" s="168" t="s">
        <v>1266</v>
      </c>
      <c r="I554" s="168" t="s">
        <v>4</v>
      </c>
      <c r="J554" s="169">
        <v>123784.94132607389</v>
      </c>
      <c r="K554" s="169">
        <v>71496.534491738828</v>
      </c>
      <c r="L554" s="168" t="s">
        <v>17</v>
      </c>
      <c r="M554" s="168" t="s">
        <v>21</v>
      </c>
      <c r="N554" s="168" t="s">
        <v>1226</v>
      </c>
      <c r="O554" s="168" t="s">
        <v>21</v>
      </c>
      <c r="P554" s="168" t="s">
        <v>2465</v>
      </c>
      <c r="Q554" s="168" t="s">
        <v>2466</v>
      </c>
      <c r="R554" s="168" t="s">
        <v>21</v>
      </c>
      <c r="S554" s="168" t="s">
        <v>21</v>
      </c>
      <c r="T554" s="168" t="s">
        <v>21</v>
      </c>
      <c r="U554" s="168" t="s">
        <v>21</v>
      </c>
      <c r="V554" s="168" t="s">
        <v>2466</v>
      </c>
      <c r="W554" s="168" t="s">
        <v>21</v>
      </c>
      <c r="X554" s="168" t="s">
        <v>21</v>
      </c>
      <c r="Y554" s="168" t="s">
        <v>21</v>
      </c>
      <c r="Z554" s="168" t="s">
        <v>21</v>
      </c>
      <c r="AA554" s="168" t="s">
        <v>10913</v>
      </c>
      <c r="AB554" s="168" t="s">
        <v>10914</v>
      </c>
      <c r="AC554" s="168" t="s">
        <v>10915</v>
      </c>
      <c r="AD554" s="169">
        <v>170652.523302305</v>
      </c>
      <c r="AE554" s="168" t="s">
        <v>811</v>
      </c>
      <c r="AF554" s="169">
        <v>-82223.83566513774</v>
      </c>
      <c r="AG554" s="169">
        <v>365088.8706899872</v>
      </c>
      <c r="AH554" s="169">
        <v>-155330.95643031789</v>
      </c>
      <c r="AI554" s="168" t="s">
        <v>21</v>
      </c>
      <c r="AJ554"/>
    </row>
    <row r="555" spans="1:36" x14ac:dyDescent="0.25">
      <c r="A555" s="179" t="b">
        <f>IF(E555&lt;&gt;1,"",NOT(ISNA(VLOOKUP(P555,Mapping!$P:$P,1,FALSE))))</f>
        <v>1</v>
      </c>
      <c r="B555" s="180" t="str">
        <f t="shared" si="8"/>
        <v/>
      </c>
      <c r="E555" s="167">
        <v>1</v>
      </c>
      <c r="F555" s="170" t="s">
        <v>10912</v>
      </c>
      <c r="G555" s="169">
        <v>661194.30000000005</v>
      </c>
      <c r="H555" s="168" t="s">
        <v>1266</v>
      </c>
      <c r="I555" s="168" t="s">
        <v>4</v>
      </c>
      <c r="J555" s="169">
        <v>409678.0651506093</v>
      </c>
      <c r="K555" s="169">
        <v>236624.59748146779</v>
      </c>
      <c r="L555" s="168" t="s">
        <v>17</v>
      </c>
      <c r="M555" s="168" t="s">
        <v>21</v>
      </c>
      <c r="N555" s="168" t="s">
        <v>1226</v>
      </c>
      <c r="O555" s="168" t="s">
        <v>21</v>
      </c>
      <c r="P555" s="168" t="s">
        <v>174</v>
      </c>
      <c r="Q555" s="168" t="s">
        <v>202</v>
      </c>
      <c r="R555" s="168" t="s">
        <v>21</v>
      </c>
      <c r="S555" s="168" t="s">
        <v>21</v>
      </c>
      <c r="T555" s="168" t="s">
        <v>21</v>
      </c>
      <c r="U555" s="168" t="s">
        <v>21</v>
      </c>
      <c r="V555" s="168" t="s">
        <v>202</v>
      </c>
      <c r="W555" s="168" t="s">
        <v>21</v>
      </c>
      <c r="X555" s="168" t="s">
        <v>21</v>
      </c>
      <c r="Y555" s="168" t="s">
        <v>21</v>
      </c>
      <c r="Z555" s="168" t="s">
        <v>21</v>
      </c>
      <c r="AA555" s="168" t="s">
        <v>10913</v>
      </c>
      <c r="AB555" s="168" t="s">
        <v>10914</v>
      </c>
      <c r="AC555" s="168" t="s">
        <v>2766</v>
      </c>
      <c r="AD555" s="169">
        <v>564790.79612272035</v>
      </c>
      <c r="AE555" s="168" t="s">
        <v>811</v>
      </c>
      <c r="AF555" s="169">
        <v>-272127.62347094849</v>
      </c>
      <c r="AG555" s="169">
        <v>1208296.4256395369</v>
      </c>
      <c r="AH555" s="169">
        <v>-514082.60977995122</v>
      </c>
      <c r="AI555" s="168" t="s">
        <v>21</v>
      </c>
      <c r="AJ555"/>
    </row>
    <row r="556" spans="1:36" x14ac:dyDescent="0.25">
      <c r="A556" s="179" t="b">
        <f>IF(E556&lt;&gt;1,"",NOT(ISNA(VLOOKUP(P556,Mapping!$P:$P,1,FALSE))))</f>
        <v>0</v>
      </c>
      <c r="B556" s="180" t="str">
        <f t="shared" si="8"/>
        <v/>
      </c>
      <c r="E556" s="167">
        <v>1</v>
      </c>
      <c r="F556" s="170" t="s">
        <v>2687</v>
      </c>
      <c r="G556" s="169">
        <v>98641.9</v>
      </c>
      <c r="H556" s="168" t="s">
        <v>1266</v>
      </c>
      <c r="I556" s="168" t="s">
        <v>4</v>
      </c>
      <c r="J556" s="169">
        <v>62213.523955283257</v>
      </c>
      <c r="K556" s="169">
        <v>38294.291709635851</v>
      </c>
      <c r="L556" s="168" t="s">
        <v>17</v>
      </c>
      <c r="M556" s="168" t="s">
        <v>21</v>
      </c>
      <c r="N556" s="168" t="s">
        <v>1226</v>
      </c>
      <c r="O556" s="168" t="s">
        <v>21</v>
      </c>
      <c r="P556" s="168" t="s">
        <v>2465</v>
      </c>
      <c r="Q556" s="168" t="s">
        <v>2466</v>
      </c>
      <c r="R556" s="168" t="s">
        <v>21</v>
      </c>
      <c r="S556" s="168" t="s">
        <v>21</v>
      </c>
      <c r="T556" s="168" t="s">
        <v>21</v>
      </c>
      <c r="U556" s="168" t="s">
        <v>21</v>
      </c>
      <c r="V556" s="168" t="s">
        <v>2466</v>
      </c>
      <c r="W556" s="168" t="s">
        <v>21</v>
      </c>
      <c r="X556" s="168" t="s">
        <v>21</v>
      </c>
      <c r="Y556" s="168" t="s">
        <v>21</v>
      </c>
      <c r="Z556" s="168" t="s">
        <v>21</v>
      </c>
      <c r="AA556" s="168" t="s">
        <v>2688</v>
      </c>
      <c r="AB556" s="168" t="s">
        <v>2689</v>
      </c>
      <c r="AC556" s="168" t="s">
        <v>10916</v>
      </c>
      <c r="AD556" s="169">
        <v>97756.208786177202</v>
      </c>
      <c r="AE556" s="168" t="s">
        <v>811</v>
      </c>
      <c r="AF556" s="169">
        <v>-42507.776906976738</v>
      </c>
      <c r="AG556" s="169">
        <v>131645.45158878501</v>
      </c>
      <c r="AH556" s="169">
        <v>-81914.456676056332</v>
      </c>
      <c r="AI556" s="168" t="s">
        <v>21</v>
      </c>
      <c r="AJ556"/>
    </row>
    <row r="557" spans="1:36" x14ac:dyDescent="0.25">
      <c r="A557" s="179" t="b">
        <f>IF(E557&lt;&gt;1,"",NOT(ISNA(VLOOKUP(P557,Mapping!$P:$P,1,FALSE))))</f>
        <v>0</v>
      </c>
      <c r="B557" s="180" t="str">
        <f t="shared" si="8"/>
        <v/>
      </c>
      <c r="E557" s="167">
        <v>1</v>
      </c>
      <c r="F557" s="170" t="s">
        <v>320</v>
      </c>
      <c r="G557" s="169">
        <v>2950705.44</v>
      </c>
      <c r="H557" s="168" t="s">
        <v>1266</v>
      </c>
      <c r="I557" s="168" t="s">
        <v>4</v>
      </c>
      <c r="J557" s="169">
        <v>889555.04243185185</v>
      </c>
      <c r="K557" s="169">
        <v>460314.98639894259</v>
      </c>
      <c r="L557" s="168" t="s">
        <v>17</v>
      </c>
      <c r="M557" s="168" t="s">
        <v>21</v>
      </c>
      <c r="N557" s="168" t="s">
        <v>1226</v>
      </c>
      <c r="O557" s="168" t="s">
        <v>21</v>
      </c>
      <c r="P557" s="168" t="s">
        <v>2465</v>
      </c>
      <c r="Q557" s="168" t="s">
        <v>2466</v>
      </c>
      <c r="R557" s="168" t="s">
        <v>21</v>
      </c>
      <c r="S557" s="168" t="s">
        <v>21</v>
      </c>
      <c r="T557" s="168" t="s">
        <v>21</v>
      </c>
      <c r="U557" s="168" t="s">
        <v>21</v>
      </c>
      <c r="V557" s="168" t="s">
        <v>2466</v>
      </c>
      <c r="W557" s="168" t="s">
        <v>21</v>
      </c>
      <c r="X557" s="168" t="s">
        <v>21</v>
      </c>
      <c r="Y557" s="168" t="s">
        <v>21</v>
      </c>
      <c r="Z557" s="168" t="s">
        <v>21</v>
      </c>
      <c r="AA557" s="168" t="s">
        <v>1424</v>
      </c>
      <c r="AB557" s="168" t="s">
        <v>825</v>
      </c>
      <c r="AC557" s="168" t="s">
        <v>10917</v>
      </c>
      <c r="AD557" s="169">
        <v>1441757.479181895</v>
      </c>
      <c r="AE557" s="168" t="s">
        <v>814</v>
      </c>
      <c r="AF557" s="169">
        <v>-1698226.9129098039</v>
      </c>
      <c r="AG557" s="169">
        <v>-354577.88837076299</v>
      </c>
      <c r="AH557" s="169">
        <v>-658880.59655355569</v>
      </c>
      <c r="AI557" s="168" t="s">
        <v>21</v>
      </c>
      <c r="AJ557"/>
    </row>
    <row r="558" spans="1:36" x14ac:dyDescent="0.25">
      <c r="A558" s="179" t="b">
        <f>IF(E558&lt;&gt;1,"",NOT(ISNA(VLOOKUP(P558,Mapping!$P:$P,1,FALSE))))</f>
        <v>0</v>
      </c>
      <c r="B558" s="180" t="str">
        <f t="shared" si="8"/>
        <v/>
      </c>
      <c r="E558" s="167">
        <v>1</v>
      </c>
      <c r="F558" s="170" t="s">
        <v>320</v>
      </c>
      <c r="G558" s="169">
        <v>11932099.199999999</v>
      </c>
      <c r="H558" s="168" t="s">
        <v>1266</v>
      </c>
      <c r="I558" s="168" t="s">
        <v>4</v>
      </c>
      <c r="J558" s="169">
        <v>3597193.6968934052</v>
      </c>
      <c r="K558" s="169">
        <v>1861427.4425707629</v>
      </c>
      <c r="L558" s="168" t="s">
        <v>17</v>
      </c>
      <c r="M558" s="168" t="s">
        <v>21</v>
      </c>
      <c r="N558" s="168" t="s">
        <v>1226</v>
      </c>
      <c r="O558" s="168" t="s">
        <v>21</v>
      </c>
      <c r="P558" s="168" t="s">
        <v>311</v>
      </c>
      <c r="Q558" s="168" t="s">
        <v>1261</v>
      </c>
      <c r="R558" s="168" t="s">
        <v>21</v>
      </c>
      <c r="S558" s="168" t="s">
        <v>21</v>
      </c>
      <c r="T558" s="168" t="s">
        <v>21</v>
      </c>
      <c r="U558" s="168" t="s">
        <v>21</v>
      </c>
      <c r="V558" s="168" t="s">
        <v>1261</v>
      </c>
      <c r="W558" s="168" t="s">
        <v>21</v>
      </c>
      <c r="X558" s="168" t="s">
        <v>21</v>
      </c>
      <c r="Y558" s="168" t="s">
        <v>21</v>
      </c>
      <c r="Z558" s="168" t="s">
        <v>21</v>
      </c>
      <c r="AA558" s="168" t="s">
        <v>1424</v>
      </c>
      <c r="AB558" s="168" t="s">
        <v>825</v>
      </c>
      <c r="AC558" s="168" t="s">
        <v>10918</v>
      </c>
      <c r="AD558" s="169">
        <v>5830196.7491341047</v>
      </c>
      <c r="AE558" s="168" t="s">
        <v>814</v>
      </c>
      <c r="AF558" s="169">
        <v>-6867311.0213771611</v>
      </c>
      <c r="AG558" s="169">
        <v>-1433846.4561093131</v>
      </c>
      <c r="AH558" s="169">
        <v>-2664389.515963411</v>
      </c>
      <c r="AI558" s="168" t="s">
        <v>21</v>
      </c>
      <c r="AJ558"/>
    </row>
    <row r="559" spans="1:36" x14ac:dyDescent="0.25">
      <c r="A559" s="179" t="b">
        <f>IF(E559&lt;&gt;1,"",NOT(ISNA(VLOOKUP(P559,Mapping!$P:$P,1,FALSE))))</f>
        <v>0</v>
      </c>
      <c r="B559" s="180" t="str">
        <f t="shared" si="8"/>
        <v/>
      </c>
      <c r="E559" s="167">
        <v>1</v>
      </c>
      <c r="F559" s="170" t="s">
        <v>320</v>
      </c>
      <c r="G559" s="169">
        <v>7276808.1599999992</v>
      </c>
      <c r="H559" s="168" t="s">
        <v>1266</v>
      </c>
      <c r="I559" s="168" t="s">
        <v>4</v>
      </c>
      <c r="J559" s="169">
        <v>2193753.8406196358</v>
      </c>
      <c r="K559" s="169">
        <v>1135194.2500902831</v>
      </c>
      <c r="L559" s="168" t="s">
        <v>17</v>
      </c>
      <c r="M559" s="168" t="s">
        <v>21</v>
      </c>
      <c r="N559" s="168" t="s">
        <v>1226</v>
      </c>
      <c r="O559" s="168" t="s">
        <v>21</v>
      </c>
      <c r="P559" s="168" t="s">
        <v>322</v>
      </c>
      <c r="Q559" s="168" t="s">
        <v>1262</v>
      </c>
      <c r="R559" s="168" t="s">
        <v>21</v>
      </c>
      <c r="S559" s="168" t="s">
        <v>21</v>
      </c>
      <c r="T559" s="168" t="s">
        <v>21</v>
      </c>
      <c r="U559" s="168" t="s">
        <v>21</v>
      </c>
      <c r="V559" s="168" t="s">
        <v>1262</v>
      </c>
      <c r="W559" s="168" t="s">
        <v>21</v>
      </c>
      <c r="X559" s="168" t="s">
        <v>21</v>
      </c>
      <c r="Y559" s="168" t="s">
        <v>21</v>
      </c>
      <c r="Z559" s="168" t="s">
        <v>21</v>
      </c>
      <c r="AA559" s="168" t="s">
        <v>1424</v>
      </c>
      <c r="AB559" s="168" t="s">
        <v>825</v>
      </c>
      <c r="AC559" s="168" t="s">
        <v>10919</v>
      </c>
      <c r="AD559" s="169">
        <v>3555554.0200759042</v>
      </c>
      <c r="AE559" s="168" t="s">
        <v>814</v>
      </c>
      <c r="AF559" s="169">
        <v>-4188039.6768420469</v>
      </c>
      <c r="AG559" s="169">
        <v>-874433.35972293373</v>
      </c>
      <c r="AH559" s="169">
        <v>-1624881.845700796</v>
      </c>
      <c r="AI559" s="168" t="s">
        <v>21</v>
      </c>
      <c r="AJ559"/>
    </row>
    <row r="560" spans="1:36" x14ac:dyDescent="0.25">
      <c r="A560" s="179" t="b">
        <f>IF(E560&lt;&gt;1,"",NOT(ISNA(VLOOKUP(P560,Mapping!$P:$P,1,FALSE))))</f>
        <v>0</v>
      </c>
      <c r="B560" s="180" t="str">
        <f t="shared" si="8"/>
        <v/>
      </c>
      <c r="E560" s="167">
        <v>1</v>
      </c>
      <c r="F560" s="170" t="s">
        <v>2690</v>
      </c>
      <c r="G560" s="169">
        <v>76447.799999999988</v>
      </c>
      <c r="H560" s="168" t="s">
        <v>1266</v>
      </c>
      <c r="I560" s="168" t="s">
        <v>4</v>
      </c>
      <c r="J560" s="169">
        <v>42155.285257631273</v>
      </c>
      <c r="K560" s="169">
        <v>12320.595116166451</v>
      </c>
      <c r="L560" s="168" t="s">
        <v>17</v>
      </c>
      <c r="M560" s="168" t="s">
        <v>21</v>
      </c>
      <c r="N560" s="168" t="s">
        <v>1226</v>
      </c>
      <c r="O560" s="168" t="s">
        <v>21</v>
      </c>
      <c r="P560" s="168" t="s">
        <v>2465</v>
      </c>
      <c r="Q560" s="168" t="s">
        <v>2466</v>
      </c>
      <c r="R560" s="168" t="s">
        <v>21</v>
      </c>
      <c r="S560" s="168" t="s">
        <v>21</v>
      </c>
      <c r="T560" s="168" t="s">
        <v>21</v>
      </c>
      <c r="U560" s="168" t="s">
        <v>21</v>
      </c>
      <c r="V560" s="168" t="s">
        <v>2466</v>
      </c>
      <c r="W560" s="168" t="s">
        <v>21</v>
      </c>
      <c r="X560" s="168" t="s">
        <v>21</v>
      </c>
      <c r="Y560" s="168" t="s">
        <v>21</v>
      </c>
      <c r="Z560" s="168" t="s">
        <v>21</v>
      </c>
      <c r="AA560" s="168" t="s">
        <v>2691</v>
      </c>
      <c r="AB560" s="168" t="s">
        <v>2692</v>
      </c>
      <c r="AC560" s="168" t="s">
        <v>10920</v>
      </c>
      <c r="AD560" s="169">
        <v>55723.473991367238</v>
      </c>
      <c r="AE560" s="168" t="s">
        <v>813</v>
      </c>
      <c r="AF560" s="169">
        <v>36990.870967741939</v>
      </c>
      <c r="AG560" s="169">
        <v>37190.821621621617</v>
      </c>
      <c r="AH560" s="169">
        <v>-25095.76736242884</v>
      </c>
      <c r="AI560" s="168" t="s">
        <v>21</v>
      </c>
      <c r="AJ560"/>
    </row>
    <row r="561" spans="1:36" x14ac:dyDescent="0.25">
      <c r="A561" s="179" t="b">
        <f>IF(E561&lt;&gt;1,"",NOT(ISNA(VLOOKUP(P561,Mapping!$P:$P,1,FALSE))))</f>
        <v>0</v>
      </c>
      <c r="B561" s="180" t="str">
        <f t="shared" si="8"/>
        <v/>
      </c>
      <c r="E561" s="167">
        <v>1</v>
      </c>
      <c r="F561" s="170" t="s">
        <v>2693</v>
      </c>
      <c r="G561" s="169">
        <v>338204.15999999997</v>
      </c>
      <c r="H561" s="168" t="s">
        <v>1266</v>
      </c>
      <c r="I561" s="168" t="s">
        <v>4</v>
      </c>
      <c r="J561" s="169">
        <v>153309.81794358889</v>
      </c>
      <c r="K561" s="169">
        <v>69418.92118213202</v>
      </c>
      <c r="L561" s="168" t="s">
        <v>17</v>
      </c>
      <c r="M561" s="168" t="s">
        <v>21</v>
      </c>
      <c r="N561" s="168" t="s">
        <v>1226</v>
      </c>
      <c r="O561" s="168" t="s">
        <v>21</v>
      </c>
      <c r="P561" s="168" t="s">
        <v>2465</v>
      </c>
      <c r="Q561" s="168" t="s">
        <v>2466</v>
      </c>
      <c r="R561" s="168" t="s">
        <v>21</v>
      </c>
      <c r="S561" s="168" t="s">
        <v>21</v>
      </c>
      <c r="T561" s="168" t="s">
        <v>21</v>
      </c>
      <c r="U561" s="168" t="s">
        <v>21</v>
      </c>
      <c r="V561" s="168" t="s">
        <v>2466</v>
      </c>
      <c r="W561" s="168" t="s">
        <v>21</v>
      </c>
      <c r="X561" s="168" t="s">
        <v>21</v>
      </c>
      <c r="Y561" s="168" t="s">
        <v>21</v>
      </c>
      <c r="Z561" s="168" t="s">
        <v>21</v>
      </c>
      <c r="AA561" s="168" t="s">
        <v>2694</v>
      </c>
      <c r="AB561" s="168" t="s">
        <v>2695</v>
      </c>
      <c r="AC561" s="168" t="s">
        <v>10921</v>
      </c>
      <c r="AD561" s="169">
        <v>224608.15471939271</v>
      </c>
      <c r="AE561" s="168" t="s">
        <v>813</v>
      </c>
      <c r="AF561" s="169">
        <v>-126740.28342857141</v>
      </c>
      <c r="AG561" s="169">
        <v>43741.075217320991</v>
      </c>
      <c r="AH561" s="169">
        <v>-208556.37506335531</v>
      </c>
      <c r="AI561" s="168" t="s">
        <v>21</v>
      </c>
      <c r="AJ561"/>
    </row>
    <row r="562" spans="1:36" x14ac:dyDescent="0.25">
      <c r="A562" s="179" t="b">
        <f>IF(E562&lt;&gt;1,"",NOT(ISNA(VLOOKUP(P562,Mapping!$P:$P,1,FALSE))))</f>
        <v>0</v>
      </c>
      <c r="B562" s="180" t="str">
        <f t="shared" si="8"/>
        <v/>
      </c>
      <c r="E562" s="167">
        <v>1</v>
      </c>
      <c r="F562" s="170" t="s">
        <v>2693</v>
      </c>
      <c r="G562" s="169">
        <v>617561.84</v>
      </c>
      <c r="H562" s="168" t="s">
        <v>1266</v>
      </c>
      <c r="I562" s="168" t="s">
        <v>4</v>
      </c>
      <c r="J562" s="169">
        <v>279944.20074344362</v>
      </c>
      <c r="K562" s="169">
        <v>126759.16433450249</v>
      </c>
      <c r="L562" s="168" t="s">
        <v>17</v>
      </c>
      <c r="M562" s="168" t="s">
        <v>21</v>
      </c>
      <c r="N562" s="168" t="s">
        <v>1226</v>
      </c>
      <c r="O562" s="168" t="s">
        <v>21</v>
      </c>
      <c r="P562" s="168" t="s">
        <v>322</v>
      </c>
      <c r="Q562" s="168" t="s">
        <v>1262</v>
      </c>
      <c r="R562" s="168" t="s">
        <v>21</v>
      </c>
      <c r="S562" s="168" t="s">
        <v>21</v>
      </c>
      <c r="T562" s="168" t="s">
        <v>21</v>
      </c>
      <c r="U562" s="168" t="s">
        <v>21</v>
      </c>
      <c r="V562" s="168" t="s">
        <v>1262</v>
      </c>
      <c r="W562" s="168" t="s">
        <v>21</v>
      </c>
      <c r="X562" s="168" t="s">
        <v>21</v>
      </c>
      <c r="Y562" s="168" t="s">
        <v>21</v>
      </c>
      <c r="Z562" s="168" t="s">
        <v>21</v>
      </c>
      <c r="AA562" s="168" t="s">
        <v>2694</v>
      </c>
      <c r="AB562" s="168" t="s">
        <v>2695</v>
      </c>
      <c r="AC562" s="168" t="s">
        <v>10922</v>
      </c>
      <c r="AD562" s="169">
        <v>410135.18375265668</v>
      </c>
      <c r="AE562" s="168" t="s">
        <v>813</v>
      </c>
      <c r="AF562" s="169">
        <v>-231428.14871428569</v>
      </c>
      <c r="AG562" s="169">
        <v>79871.33835014666</v>
      </c>
      <c r="AH562" s="169">
        <v>-380824.58455820242</v>
      </c>
      <c r="AI562" s="168" t="s">
        <v>21</v>
      </c>
      <c r="AJ562"/>
    </row>
    <row r="563" spans="1:36" x14ac:dyDescent="0.25">
      <c r="A563" s="179" t="b">
        <f>IF(E563&lt;&gt;1,"",NOT(ISNA(VLOOKUP(P563,Mapping!$P:$P,1,FALSE))))</f>
        <v>0</v>
      </c>
      <c r="B563" s="180" t="str">
        <f t="shared" si="8"/>
        <v/>
      </c>
      <c r="E563" s="167">
        <v>1</v>
      </c>
      <c r="F563" s="170" t="s">
        <v>310</v>
      </c>
      <c r="G563" s="169">
        <v>1697697.36</v>
      </c>
      <c r="H563" s="168" t="s">
        <v>1266</v>
      </c>
      <c r="I563" s="168" t="s">
        <v>4</v>
      </c>
      <c r="J563" s="169">
        <v>753887.14206389489</v>
      </c>
      <c r="K563" s="169">
        <v>258718.93175917349</v>
      </c>
      <c r="L563" s="168" t="s">
        <v>17</v>
      </c>
      <c r="M563" s="168" t="s">
        <v>21</v>
      </c>
      <c r="N563" s="168" t="s">
        <v>1226</v>
      </c>
      <c r="O563" s="168" t="s">
        <v>21</v>
      </c>
      <c r="P563" s="168" t="s">
        <v>2465</v>
      </c>
      <c r="Q563" s="168" t="s">
        <v>2466</v>
      </c>
      <c r="R563" s="168" t="s">
        <v>21</v>
      </c>
      <c r="S563" s="168" t="s">
        <v>21</v>
      </c>
      <c r="T563" s="168" t="s">
        <v>21</v>
      </c>
      <c r="U563" s="168" t="s">
        <v>21</v>
      </c>
      <c r="V563" s="168" t="s">
        <v>2466</v>
      </c>
      <c r="W563" s="168" t="s">
        <v>21</v>
      </c>
      <c r="X563" s="168" t="s">
        <v>21</v>
      </c>
      <c r="Y563" s="168" t="s">
        <v>21</v>
      </c>
      <c r="Z563" s="168" t="s">
        <v>21</v>
      </c>
      <c r="AA563" s="168" t="s">
        <v>1425</v>
      </c>
      <c r="AB563" s="168" t="s">
        <v>919</v>
      </c>
      <c r="AC563" s="168" t="s">
        <v>10923</v>
      </c>
      <c r="AD563" s="169">
        <v>939803.69774171605</v>
      </c>
      <c r="AE563" s="168" t="s">
        <v>813</v>
      </c>
      <c r="AF563" s="169">
        <v>-589363.22985365847</v>
      </c>
      <c r="AG563" s="169">
        <v>-565899.11999999988</v>
      </c>
      <c r="AH563" s="169">
        <v>-264162.93609756068</v>
      </c>
      <c r="AI563" s="168" t="s">
        <v>21</v>
      </c>
      <c r="AJ563"/>
    </row>
    <row r="564" spans="1:36" x14ac:dyDescent="0.25">
      <c r="A564" s="179" t="b">
        <f>IF(E564&lt;&gt;1,"",NOT(ISNA(VLOOKUP(P564,Mapping!$P:$P,1,FALSE))))</f>
        <v>0</v>
      </c>
      <c r="B564" s="180" t="str">
        <f t="shared" si="8"/>
        <v/>
      </c>
      <c r="E564" s="167">
        <v>1</v>
      </c>
      <c r="F564" s="170" t="s">
        <v>310</v>
      </c>
      <c r="G564" s="169">
        <v>3045241.44</v>
      </c>
      <c r="H564" s="168" t="s">
        <v>1266</v>
      </c>
      <c r="I564" s="168" t="s">
        <v>4</v>
      </c>
      <c r="J564" s="169">
        <v>1352283.6402927181</v>
      </c>
      <c r="K564" s="169">
        <v>464076.59625833819</v>
      </c>
      <c r="L564" s="168" t="s">
        <v>17</v>
      </c>
      <c r="M564" s="168" t="s">
        <v>21</v>
      </c>
      <c r="N564" s="168" t="s">
        <v>1226</v>
      </c>
      <c r="O564" s="168" t="s">
        <v>21</v>
      </c>
      <c r="P564" s="168" t="s">
        <v>322</v>
      </c>
      <c r="Q564" s="168" t="s">
        <v>1262</v>
      </c>
      <c r="R564" s="168" t="s">
        <v>21</v>
      </c>
      <c r="S564" s="168" t="s">
        <v>21</v>
      </c>
      <c r="T564" s="168" t="s">
        <v>21</v>
      </c>
      <c r="U564" s="168" t="s">
        <v>21</v>
      </c>
      <c r="V564" s="168" t="s">
        <v>1262</v>
      </c>
      <c r="W564" s="168" t="s">
        <v>21</v>
      </c>
      <c r="X564" s="168" t="s">
        <v>21</v>
      </c>
      <c r="Y564" s="168" t="s">
        <v>21</v>
      </c>
      <c r="Z564" s="168" t="s">
        <v>21</v>
      </c>
      <c r="AA564" s="168" t="s">
        <v>1425</v>
      </c>
      <c r="AB564" s="168" t="s">
        <v>919</v>
      </c>
      <c r="AC564" s="168" t="s">
        <v>10924</v>
      </c>
      <c r="AD564" s="169">
        <v>1685771.111659325</v>
      </c>
      <c r="AE564" s="168" t="s">
        <v>813</v>
      </c>
      <c r="AF564" s="169">
        <v>-1057169.182829269</v>
      </c>
      <c r="AG564" s="169">
        <v>-1015080.48</v>
      </c>
      <c r="AH564" s="169">
        <v>-473841.76878048759</v>
      </c>
      <c r="AI564" s="168" t="s">
        <v>21</v>
      </c>
      <c r="AJ564"/>
    </row>
    <row r="565" spans="1:36" x14ac:dyDescent="0.25">
      <c r="A565" s="179" t="b">
        <f>IF(E565&lt;&gt;1,"",NOT(ISNA(VLOOKUP(P565,Mapping!$P:$P,1,FALSE))))</f>
        <v>0</v>
      </c>
      <c r="B565" s="180" t="str">
        <f t="shared" si="8"/>
        <v/>
      </c>
      <c r="E565" s="167">
        <v>1</v>
      </c>
      <c r="F565" s="170" t="s">
        <v>1426</v>
      </c>
      <c r="G565" s="169">
        <v>271704.37</v>
      </c>
      <c r="H565" s="168" t="s">
        <v>1266</v>
      </c>
      <c r="I565" s="168" t="s">
        <v>4</v>
      </c>
      <c r="J565" s="169">
        <v>185983.1043697455</v>
      </c>
      <c r="K565" s="169">
        <v>97129.267968502114</v>
      </c>
      <c r="L565" s="168" t="s">
        <v>17</v>
      </c>
      <c r="M565" s="168" t="s">
        <v>21</v>
      </c>
      <c r="N565" s="168" t="s">
        <v>1226</v>
      </c>
      <c r="O565" s="168" t="s">
        <v>21</v>
      </c>
      <c r="P565" s="168" t="s">
        <v>2465</v>
      </c>
      <c r="Q565" s="168" t="s">
        <v>2466</v>
      </c>
      <c r="R565" s="168" t="s">
        <v>21</v>
      </c>
      <c r="S565" s="168" t="s">
        <v>21</v>
      </c>
      <c r="T565" s="168" t="s">
        <v>21</v>
      </c>
      <c r="U565" s="168" t="s">
        <v>21</v>
      </c>
      <c r="V565" s="168" t="s">
        <v>2466</v>
      </c>
      <c r="W565" s="168" t="s">
        <v>21</v>
      </c>
      <c r="X565" s="168" t="s">
        <v>21</v>
      </c>
      <c r="Y565" s="168" t="s">
        <v>21</v>
      </c>
      <c r="Z565" s="168" t="s">
        <v>21</v>
      </c>
      <c r="AA565" s="168" t="s">
        <v>1427</v>
      </c>
      <c r="AB565" s="168" t="s">
        <v>2413</v>
      </c>
      <c r="AC565" s="168" t="s">
        <v>10925</v>
      </c>
      <c r="AD565" s="169">
        <v>264605.17405727011</v>
      </c>
      <c r="AE565" s="168" t="s">
        <v>811</v>
      </c>
      <c r="AF565" s="169">
        <v>-116444.73</v>
      </c>
      <c r="AG565" s="169">
        <v>-169993.0284038203</v>
      </c>
      <c r="AH565" s="169">
        <v>-218806.17407079649</v>
      </c>
      <c r="AI565" s="168" t="s">
        <v>21</v>
      </c>
      <c r="AJ565"/>
    </row>
    <row r="566" spans="1:36" x14ac:dyDescent="0.25">
      <c r="A566" s="179" t="b">
        <f>IF(E566&lt;&gt;1,"",NOT(ISNA(VLOOKUP(P566,Mapping!$P:$P,1,FALSE))))</f>
        <v>0</v>
      </c>
      <c r="B566" s="180" t="str">
        <f t="shared" si="8"/>
        <v/>
      </c>
      <c r="E566" s="167">
        <v>1</v>
      </c>
      <c r="F566" s="170" t="s">
        <v>1426</v>
      </c>
      <c r="G566" s="169">
        <v>1873547.9</v>
      </c>
      <c r="H566" s="168" t="s">
        <v>1266</v>
      </c>
      <c r="I566" s="168" t="s">
        <v>4</v>
      </c>
      <c r="J566" s="169">
        <v>1282453.626444865</v>
      </c>
      <c r="K566" s="169">
        <v>669758.59104115481</v>
      </c>
      <c r="L566" s="168" t="s">
        <v>17</v>
      </c>
      <c r="M566" s="168" t="s">
        <v>21</v>
      </c>
      <c r="N566" s="168" t="s">
        <v>1226</v>
      </c>
      <c r="O566" s="168" t="s">
        <v>21</v>
      </c>
      <c r="P566" s="168" t="s">
        <v>322</v>
      </c>
      <c r="Q566" s="168" t="s">
        <v>1262</v>
      </c>
      <c r="R566" s="168" t="s">
        <v>21</v>
      </c>
      <c r="S566" s="168" t="s">
        <v>21</v>
      </c>
      <c r="T566" s="168" t="s">
        <v>21</v>
      </c>
      <c r="U566" s="168" t="s">
        <v>21</v>
      </c>
      <c r="V566" s="168" t="s">
        <v>1262</v>
      </c>
      <c r="W566" s="168" t="s">
        <v>21</v>
      </c>
      <c r="X566" s="168" t="s">
        <v>21</v>
      </c>
      <c r="Y566" s="168" t="s">
        <v>21</v>
      </c>
      <c r="Z566" s="168" t="s">
        <v>21</v>
      </c>
      <c r="AA566" s="168" t="s">
        <v>1427</v>
      </c>
      <c r="AB566" s="168" t="s">
        <v>2413</v>
      </c>
      <c r="AC566" s="168" t="s">
        <v>12491</v>
      </c>
      <c r="AD566" s="169">
        <v>1824595.1222062891</v>
      </c>
      <c r="AE566" s="168" t="s">
        <v>811</v>
      </c>
      <c r="AF566" s="169">
        <v>-802949.10000000009</v>
      </c>
      <c r="AG566" s="169">
        <v>-1172193.444590596</v>
      </c>
      <c r="AH566" s="169">
        <v>-1508786.3619469029</v>
      </c>
      <c r="AI566" s="168" t="s">
        <v>21</v>
      </c>
      <c r="AJ566"/>
    </row>
    <row r="567" spans="1:36" x14ac:dyDescent="0.25">
      <c r="A567" s="179" t="b">
        <f>IF(E567&lt;&gt;1,"",NOT(ISNA(VLOOKUP(P567,Mapping!$P:$P,1,FALSE))))</f>
        <v>1</v>
      </c>
      <c r="B567" s="180" t="str">
        <f t="shared" si="8"/>
        <v/>
      </c>
      <c r="E567" s="167">
        <v>1</v>
      </c>
      <c r="F567" s="170" t="s">
        <v>1426</v>
      </c>
      <c r="G567" s="169">
        <v>970217.2</v>
      </c>
      <c r="H567" s="168" t="s">
        <v>1266</v>
      </c>
      <c r="I567" s="168" t="s">
        <v>4</v>
      </c>
      <c r="J567" s="169">
        <v>664118.8979364672</v>
      </c>
      <c r="K567" s="169">
        <v>346834.636507502</v>
      </c>
      <c r="L567" s="168" t="s">
        <v>17</v>
      </c>
      <c r="M567" s="168" t="s">
        <v>21</v>
      </c>
      <c r="N567" s="168" t="s">
        <v>1226</v>
      </c>
      <c r="O567" s="168" t="s">
        <v>21</v>
      </c>
      <c r="P567" s="168" t="s">
        <v>174</v>
      </c>
      <c r="Q567" s="168" t="s">
        <v>202</v>
      </c>
      <c r="R567" s="168" t="s">
        <v>21</v>
      </c>
      <c r="S567" s="168" t="s">
        <v>21</v>
      </c>
      <c r="T567" s="168" t="s">
        <v>21</v>
      </c>
      <c r="U567" s="168" t="s">
        <v>21</v>
      </c>
      <c r="V567" s="168" t="s">
        <v>202</v>
      </c>
      <c r="W567" s="168" t="s">
        <v>21</v>
      </c>
      <c r="X567" s="168" t="s">
        <v>21</v>
      </c>
      <c r="Y567" s="168" t="s">
        <v>21</v>
      </c>
      <c r="Z567" s="168" t="s">
        <v>21</v>
      </c>
      <c r="AA567" s="168" t="s">
        <v>1427</v>
      </c>
      <c r="AB567" s="168" t="s">
        <v>2413</v>
      </c>
      <c r="AC567" s="168" t="s">
        <v>2769</v>
      </c>
      <c r="AD567" s="169">
        <v>944866.99304599757</v>
      </c>
      <c r="AE567" s="168" t="s">
        <v>811</v>
      </c>
      <c r="AF567" s="169">
        <v>-415807.37142857141</v>
      </c>
      <c r="AG567" s="169">
        <v>-607020.63804669376</v>
      </c>
      <c r="AH567" s="169">
        <v>-781325.35575221246</v>
      </c>
      <c r="AI567" s="168" t="s">
        <v>21</v>
      </c>
      <c r="AJ567"/>
    </row>
    <row r="568" spans="1:36" x14ac:dyDescent="0.25">
      <c r="A568" s="179" t="b">
        <f>IF(E568&lt;&gt;1,"",NOT(ISNA(VLOOKUP(P568,Mapping!$P:$P,1,FALSE))))</f>
        <v>0</v>
      </c>
      <c r="B568" s="180" t="str">
        <f t="shared" si="8"/>
        <v/>
      </c>
      <c r="E568" s="167">
        <v>1</v>
      </c>
      <c r="F568" s="170" t="s">
        <v>304</v>
      </c>
      <c r="G568" s="169">
        <v>61586.82</v>
      </c>
      <c r="H568" s="168" t="s">
        <v>1266</v>
      </c>
      <c r="I568" s="168" t="s">
        <v>4</v>
      </c>
      <c r="J568" s="169">
        <v>16961.682136406671</v>
      </c>
      <c r="K568" s="169">
        <v>6184.2780359812596</v>
      </c>
      <c r="L568" s="168" t="s">
        <v>17</v>
      </c>
      <c r="M568" s="168" t="s">
        <v>21</v>
      </c>
      <c r="N568" s="168" t="s">
        <v>1226</v>
      </c>
      <c r="O568" s="168" t="s">
        <v>21</v>
      </c>
      <c r="P568" s="168" t="s">
        <v>2465</v>
      </c>
      <c r="Q568" s="168" t="s">
        <v>2466</v>
      </c>
      <c r="R568" s="168" t="s">
        <v>21</v>
      </c>
      <c r="S568" s="168" t="s">
        <v>21</v>
      </c>
      <c r="T568" s="168" t="s">
        <v>21</v>
      </c>
      <c r="U568" s="168" t="s">
        <v>21</v>
      </c>
      <c r="V568" s="168" t="s">
        <v>2466</v>
      </c>
      <c r="W568" s="168" t="s">
        <v>21</v>
      </c>
      <c r="X568" s="168" t="s">
        <v>21</v>
      </c>
      <c r="Y568" s="168" t="s">
        <v>21</v>
      </c>
      <c r="Z568" s="168" t="s">
        <v>21</v>
      </c>
      <c r="AA568" s="168" t="s">
        <v>1428</v>
      </c>
      <c r="AB568" s="168" t="s">
        <v>920</v>
      </c>
      <c r="AC568" s="168" t="s">
        <v>10926</v>
      </c>
      <c r="AD568" s="169">
        <v>22410.28120451394</v>
      </c>
      <c r="AE568" s="168" t="s">
        <v>813</v>
      </c>
      <c r="AF568" s="169">
        <v>27747.90791200137</v>
      </c>
      <c r="AG568" s="169">
        <v>52192.22033877721</v>
      </c>
      <c r="AH568" s="169">
        <v>-11535.526864142539</v>
      </c>
      <c r="AI568" s="168" t="s">
        <v>21</v>
      </c>
      <c r="AJ568"/>
    </row>
    <row r="569" spans="1:36" x14ac:dyDescent="0.25">
      <c r="A569" s="179" t="b">
        <f>IF(E569&lt;&gt;1,"",NOT(ISNA(VLOOKUP(P569,Mapping!$P:$P,1,FALSE))))</f>
        <v>0</v>
      </c>
      <c r="B569" s="180" t="str">
        <f t="shared" si="8"/>
        <v/>
      </c>
      <c r="E569" s="167">
        <v>1</v>
      </c>
      <c r="F569" s="170" t="s">
        <v>304</v>
      </c>
      <c r="G569" s="169">
        <v>1185570.3799999999</v>
      </c>
      <c r="H569" s="168" t="s">
        <v>1266</v>
      </c>
      <c r="I569" s="168" t="s">
        <v>4</v>
      </c>
      <c r="J569" s="169">
        <v>326519.01715170097</v>
      </c>
      <c r="K569" s="169">
        <v>119049.77170673769</v>
      </c>
      <c r="L569" s="168" t="s">
        <v>17</v>
      </c>
      <c r="M569" s="168" t="s">
        <v>21</v>
      </c>
      <c r="N569" s="168" t="s">
        <v>1226</v>
      </c>
      <c r="O569" s="168" t="s">
        <v>21</v>
      </c>
      <c r="P569" s="168" t="s">
        <v>322</v>
      </c>
      <c r="Q569" s="168" t="s">
        <v>1262</v>
      </c>
      <c r="R569" s="168" t="s">
        <v>21</v>
      </c>
      <c r="S569" s="168" t="s">
        <v>21</v>
      </c>
      <c r="T569" s="168" t="s">
        <v>21</v>
      </c>
      <c r="U569" s="168" t="s">
        <v>21</v>
      </c>
      <c r="V569" s="168" t="s">
        <v>1262</v>
      </c>
      <c r="W569" s="168" t="s">
        <v>21</v>
      </c>
      <c r="X569" s="168" t="s">
        <v>21</v>
      </c>
      <c r="Y569" s="168" t="s">
        <v>21</v>
      </c>
      <c r="Z569" s="168" t="s">
        <v>21</v>
      </c>
      <c r="AA569" s="168" t="s">
        <v>1428</v>
      </c>
      <c r="AB569" s="168" t="s">
        <v>920</v>
      </c>
      <c r="AC569" s="168" t="s">
        <v>10927</v>
      </c>
      <c r="AD569" s="169">
        <v>431406.68090254453</v>
      </c>
      <c r="AE569" s="168" t="s">
        <v>813</v>
      </c>
      <c r="AF569" s="169">
        <v>534158.0832950375</v>
      </c>
      <c r="AG569" s="169">
        <v>1004720.661012987</v>
      </c>
      <c r="AH569" s="169">
        <v>-222063.40525167031</v>
      </c>
      <c r="AI569" s="168" t="s">
        <v>21</v>
      </c>
      <c r="AJ569"/>
    </row>
    <row r="570" spans="1:36" x14ac:dyDescent="0.25">
      <c r="A570" s="179" t="b">
        <f>IF(E570&lt;&gt;1,"",NOT(ISNA(VLOOKUP(P570,Mapping!$P:$P,1,FALSE))))</f>
        <v>0</v>
      </c>
      <c r="B570" s="180" t="str">
        <f t="shared" si="8"/>
        <v/>
      </c>
      <c r="E570" s="167">
        <v>1</v>
      </c>
      <c r="F570" s="170" t="s">
        <v>304</v>
      </c>
      <c r="G570" s="169">
        <v>647432.65</v>
      </c>
      <c r="H570" s="168" t="s">
        <v>1266</v>
      </c>
      <c r="I570" s="168" t="s">
        <v>4</v>
      </c>
      <c r="J570" s="169">
        <v>178310.01526026841</v>
      </c>
      <c r="K570" s="169">
        <v>65012.343828958037</v>
      </c>
      <c r="L570" s="168" t="s">
        <v>17</v>
      </c>
      <c r="M570" s="168" t="s">
        <v>21</v>
      </c>
      <c r="N570" s="168" t="s">
        <v>1226</v>
      </c>
      <c r="O570" s="168" t="s">
        <v>21</v>
      </c>
      <c r="P570" s="168" t="s">
        <v>253</v>
      </c>
      <c r="Q570" s="168" t="s">
        <v>1265</v>
      </c>
      <c r="R570" s="168" t="s">
        <v>21</v>
      </c>
      <c r="S570" s="168" t="s">
        <v>21</v>
      </c>
      <c r="T570" s="168" t="s">
        <v>21</v>
      </c>
      <c r="U570" s="168" t="s">
        <v>21</v>
      </c>
      <c r="V570" s="168" t="s">
        <v>1265</v>
      </c>
      <c r="W570" s="168" t="s">
        <v>21</v>
      </c>
      <c r="X570" s="168" t="s">
        <v>21</v>
      </c>
      <c r="Y570" s="168" t="s">
        <v>21</v>
      </c>
      <c r="Z570" s="168" t="s">
        <v>21</v>
      </c>
      <c r="AA570" s="168" t="s">
        <v>1428</v>
      </c>
      <c r="AB570" s="168" t="s">
        <v>920</v>
      </c>
      <c r="AC570" s="168" t="s">
        <v>10928</v>
      </c>
      <c r="AD570" s="169">
        <v>235588.51954823421</v>
      </c>
      <c r="AE570" s="168" t="s">
        <v>813</v>
      </c>
      <c r="AF570" s="169">
        <v>291700.424724365</v>
      </c>
      <c r="AG570" s="169">
        <v>548671.73728597176</v>
      </c>
      <c r="AH570" s="169">
        <v>-121267.4518151447</v>
      </c>
      <c r="AI570" s="168" t="s">
        <v>21</v>
      </c>
      <c r="AJ570"/>
    </row>
    <row r="571" spans="1:36" x14ac:dyDescent="0.25">
      <c r="A571" s="179" t="b">
        <f>IF(E571&lt;&gt;1,"",NOT(ISNA(VLOOKUP(P571,Mapping!$P:$P,1,FALSE))))</f>
        <v>0</v>
      </c>
      <c r="B571" s="180" t="str">
        <f t="shared" si="8"/>
        <v/>
      </c>
      <c r="E571" s="167">
        <v>1</v>
      </c>
      <c r="F571" s="170" t="s">
        <v>321</v>
      </c>
      <c r="G571" s="169">
        <v>1300568.42</v>
      </c>
      <c r="H571" s="168" t="s">
        <v>1266</v>
      </c>
      <c r="I571" s="168" t="s">
        <v>4</v>
      </c>
      <c r="J571" s="169">
        <v>346173.69289638317</v>
      </c>
      <c r="K571" s="169">
        <v>226631.21652976429</v>
      </c>
      <c r="L571" s="168" t="s">
        <v>17</v>
      </c>
      <c r="M571" s="168" t="s">
        <v>21</v>
      </c>
      <c r="N571" s="168" t="s">
        <v>1226</v>
      </c>
      <c r="O571" s="168" t="s">
        <v>21</v>
      </c>
      <c r="P571" s="168" t="s">
        <v>2465</v>
      </c>
      <c r="Q571" s="168" t="s">
        <v>2466</v>
      </c>
      <c r="R571" s="168" t="s">
        <v>21</v>
      </c>
      <c r="S571" s="168" t="s">
        <v>21</v>
      </c>
      <c r="T571" s="168" t="s">
        <v>21</v>
      </c>
      <c r="U571" s="168" t="s">
        <v>21</v>
      </c>
      <c r="V571" s="168" t="s">
        <v>2466</v>
      </c>
      <c r="W571" s="168" t="s">
        <v>21</v>
      </c>
      <c r="X571" s="168" t="s">
        <v>21</v>
      </c>
      <c r="Y571" s="168" t="s">
        <v>21</v>
      </c>
      <c r="Z571" s="168" t="s">
        <v>21</v>
      </c>
      <c r="AA571" s="168" t="s">
        <v>1429</v>
      </c>
      <c r="AB571" s="168" t="s">
        <v>921</v>
      </c>
      <c r="AC571" s="168" t="s">
        <v>10929</v>
      </c>
      <c r="AD571" s="169">
        <v>424480.94250282331</v>
      </c>
      <c r="AE571" s="168" t="s">
        <v>814</v>
      </c>
      <c r="AF571" s="169">
        <v>-250281.20797250859</v>
      </c>
      <c r="AG571" s="169">
        <v>-605173.7298834261</v>
      </c>
      <c r="AH571" s="169">
        <v>-435208.02651765471</v>
      </c>
      <c r="AI571" s="168" t="s">
        <v>21</v>
      </c>
      <c r="AJ571"/>
    </row>
    <row r="572" spans="1:36" x14ac:dyDescent="0.25">
      <c r="A572" s="179" t="b">
        <f>IF(E572&lt;&gt;1,"",NOT(ISNA(VLOOKUP(P572,Mapping!$P:$P,1,FALSE))))</f>
        <v>0</v>
      </c>
      <c r="B572" s="180" t="str">
        <f t="shared" si="8"/>
        <v/>
      </c>
      <c r="E572" s="167">
        <v>1</v>
      </c>
      <c r="F572" s="170" t="s">
        <v>321</v>
      </c>
      <c r="G572" s="169">
        <v>7877972.96</v>
      </c>
      <c r="H572" s="168" t="s">
        <v>1266</v>
      </c>
      <c r="I572" s="168" t="s">
        <v>4</v>
      </c>
      <c r="J572" s="169">
        <v>2096888.5220979429</v>
      </c>
      <c r="K572" s="169">
        <v>1372780.215371822</v>
      </c>
      <c r="L572" s="168" t="s">
        <v>17</v>
      </c>
      <c r="M572" s="168" t="s">
        <v>21</v>
      </c>
      <c r="N572" s="168" t="s">
        <v>1226</v>
      </c>
      <c r="O572" s="168" t="s">
        <v>21</v>
      </c>
      <c r="P572" s="168" t="s">
        <v>311</v>
      </c>
      <c r="Q572" s="168" t="s">
        <v>1261</v>
      </c>
      <c r="R572" s="168" t="s">
        <v>21</v>
      </c>
      <c r="S572" s="168" t="s">
        <v>21</v>
      </c>
      <c r="T572" s="168" t="s">
        <v>21</v>
      </c>
      <c r="U572" s="168" t="s">
        <v>21</v>
      </c>
      <c r="V572" s="168" t="s">
        <v>1261</v>
      </c>
      <c r="W572" s="168" t="s">
        <v>21</v>
      </c>
      <c r="X572" s="168" t="s">
        <v>21</v>
      </c>
      <c r="Y572" s="168" t="s">
        <v>21</v>
      </c>
      <c r="Z572" s="168" t="s">
        <v>21</v>
      </c>
      <c r="AA572" s="168" t="s">
        <v>1429</v>
      </c>
      <c r="AB572" s="168" t="s">
        <v>921</v>
      </c>
      <c r="AC572" s="168" t="s">
        <v>10930</v>
      </c>
      <c r="AD572" s="169">
        <v>2571221.4256844339</v>
      </c>
      <c r="AE572" s="168" t="s">
        <v>814</v>
      </c>
      <c r="AF572" s="169">
        <v>-1516036.0335395189</v>
      </c>
      <c r="AG572" s="169">
        <v>-3665737.3859069808</v>
      </c>
      <c r="AH572" s="169">
        <v>-2636198.9205312589</v>
      </c>
      <c r="AI572" s="168" t="s">
        <v>21</v>
      </c>
      <c r="AJ572"/>
    </row>
    <row r="573" spans="1:36" x14ac:dyDescent="0.25">
      <c r="A573" s="179" t="b">
        <f>IF(E573&lt;&gt;1,"",NOT(ISNA(VLOOKUP(P573,Mapping!$P:$P,1,FALSE))))</f>
        <v>0</v>
      </c>
      <c r="B573" s="180" t="str">
        <f t="shared" si="8"/>
        <v/>
      </c>
      <c r="E573" s="167">
        <v>1</v>
      </c>
      <c r="F573" s="170" t="s">
        <v>321</v>
      </c>
      <c r="G573" s="169">
        <v>2328532.7599999998</v>
      </c>
      <c r="H573" s="168" t="s">
        <v>1266</v>
      </c>
      <c r="I573" s="168" t="s">
        <v>4</v>
      </c>
      <c r="J573" s="169">
        <v>619788.0650980334</v>
      </c>
      <c r="K573" s="169">
        <v>405759.66939763952</v>
      </c>
      <c r="L573" s="168" t="s">
        <v>17</v>
      </c>
      <c r="M573" s="168" t="s">
        <v>21</v>
      </c>
      <c r="N573" s="168" t="s">
        <v>1226</v>
      </c>
      <c r="O573" s="168" t="s">
        <v>21</v>
      </c>
      <c r="P573" s="168" t="s">
        <v>322</v>
      </c>
      <c r="Q573" s="168" t="s">
        <v>1262</v>
      </c>
      <c r="R573" s="168" t="s">
        <v>21</v>
      </c>
      <c r="S573" s="168" t="s">
        <v>21</v>
      </c>
      <c r="T573" s="168" t="s">
        <v>21</v>
      </c>
      <c r="U573" s="168" t="s">
        <v>21</v>
      </c>
      <c r="V573" s="168" t="s">
        <v>1262</v>
      </c>
      <c r="W573" s="168" t="s">
        <v>21</v>
      </c>
      <c r="X573" s="168" t="s">
        <v>21</v>
      </c>
      <c r="Y573" s="168" t="s">
        <v>21</v>
      </c>
      <c r="Z573" s="168" t="s">
        <v>21</v>
      </c>
      <c r="AA573" s="168" t="s">
        <v>1429</v>
      </c>
      <c r="AB573" s="168" t="s">
        <v>921</v>
      </c>
      <c r="AC573" s="168" t="s">
        <v>10931</v>
      </c>
      <c r="AD573" s="169">
        <v>759989.06740600523</v>
      </c>
      <c r="AE573" s="168" t="s">
        <v>814</v>
      </c>
      <c r="AF573" s="169">
        <v>-448102.52426116873</v>
      </c>
      <c r="AG573" s="169">
        <v>-1083500.747715333</v>
      </c>
      <c r="AH573" s="169">
        <v>-779194.79788791714</v>
      </c>
      <c r="AI573" s="168" t="s">
        <v>21</v>
      </c>
      <c r="AJ573"/>
    </row>
    <row r="574" spans="1:36" x14ac:dyDescent="0.25">
      <c r="A574" s="179" t="str">
        <f>IF(E574&lt;&gt;1,"",NOT(ISNA(VLOOKUP(P574,Mapping!$P:$P,1,FALSE))))</f>
        <v/>
      </c>
      <c r="B574" s="180" t="str">
        <f t="shared" si="8"/>
        <v/>
      </c>
      <c r="E574" s="167">
        <v>0</v>
      </c>
      <c r="F574" s="170" t="s">
        <v>1430</v>
      </c>
      <c r="G574" s="169">
        <v>0</v>
      </c>
      <c r="H574" s="168" t="s">
        <v>21</v>
      </c>
      <c r="I574" s="168" t="s">
        <v>21</v>
      </c>
      <c r="J574" s="169">
        <v>5491548.6323842052</v>
      </c>
      <c r="K574" s="169">
        <v>5454814.755296831</v>
      </c>
      <c r="L574" s="168" t="s">
        <v>17</v>
      </c>
      <c r="M574" s="168" t="s">
        <v>21</v>
      </c>
      <c r="N574" s="168" t="s">
        <v>1226</v>
      </c>
      <c r="O574" s="168" t="s">
        <v>21</v>
      </c>
      <c r="P574" s="168" t="s">
        <v>174</v>
      </c>
      <c r="Q574" s="168" t="s">
        <v>202</v>
      </c>
      <c r="R574" s="168" t="s">
        <v>21</v>
      </c>
      <c r="S574" s="168" t="s">
        <v>21</v>
      </c>
      <c r="T574" s="168" t="s">
        <v>21</v>
      </c>
      <c r="U574" s="168" t="s">
        <v>21</v>
      </c>
      <c r="V574" s="168" t="s">
        <v>202</v>
      </c>
      <c r="W574" s="168" t="s">
        <v>21</v>
      </c>
      <c r="X574" s="168" t="s">
        <v>21</v>
      </c>
      <c r="Y574" s="168" t="s">
        <v>21</v>
      </c>
      <c r="Z574" s="168" t="s">
        <v>21</v>
      </c>
      <c r="AA574" s="168" t="s">
        <v>1259</v>
      </c>
      <c r="AB574" s="168" t="s">
        <v>1259</v>
      </c>
      <c r="AC574" s="168" t="s">
        <v>7398</v>
      </c>
      <c r="AD574" s="169">
        <v>8197581.033736283</v>
      </c>
      <c r="AE574" s="168" t="s">
        <v>1259</v>
      </c>
      <c r="AF574" s="169">
        <v>-9144937.202059608</v>
      </c>
      <c r="AG574" s="169">
        <v>6577034.5813494027</v>
      </c>
      <c r="AH574" s="169">
        <v>-8852003.5156842843</v>
      </c>
      <c r="AI574" s="168" t="s">
        <v>21</v>
      </c>
      <c r="AJ574"/>
    </row>
    <row r="575" spans="1:36" x14ac:dyDescent="0.25">
      <c r="A575" s="179" t="b">
        <f>IF(E575&lt;&gt;1,"",NOT(ISNA(VLOOKUP(P575,Mapping!$P:$P,1,FALSE))))</f>
        <v>1</v>
      </c>
      <c r="B575" s="180">
        <f t="shared" si="8"/>
        <v>20241220</v>
      </c>
      <c r="E575" s="167">
        <v>1</v>
      </c>
      <c r="F575" s="170" t="s">
        <v>10447</v>
      </c>
      <c r="G575" s="169">
        <v>0</v>
      </c>
      <c r="H575" s="168" t="s">
        <v>1430</v>
      </c>
      <c r="I575" s="168" t="s">
        <v>4</v>
      </c>
      <c r="J575" s="169">
        <v>5491548.6323842052</v>
      </c>
      <c r="K575" s="169">
        <v>5454814.755296831</v>
      </c>
      <c r="L575" s="168" t="s">
        <v>17</v>
      </c>
      <c r="M575" s="168" t="s">
        <v>21</v>
      </c>
      <c r="N575" s="168" t="s">
        <v>1226</v>
      </c>
      <c r="O575" s="168" t="s">
        <v>21</v>
      </c>
      <c r="P575" s="168" t="s">
        <v>174</v>
      </c>
      <c r="Q575" s="168" t="s">
        <v>202</v>
      </c>
      <c r="R575" s="168" t="s">
        <v>21</v>
      </c>
      <c r="S575" s="168" t="s">
        <v>21</v>
      </c>
      <c r="T575" s="168" t="s">
        <v>21</v>
      </c>
      <c r="U575" s="168" t="s">
        <v>21</v>
      </c>
      <c r="V575" s="168" t="s">
        <v>202</v>
      </c>
      <c r="W575" s="168" t="s">
        <v>21</v>
      </c>
      <c r="X575" s="168" t="s">
        <v>21</v>
      </c>
      <c r="Y575" s="168" t="s">
        <v>21</v>
      </c>
      <c r="Z575" s="168" t="s">
        <v>21</v>
      </c>
      <c r="AA575" s="168" t="s">
        <v>1259</v>
      </c>
      <c r="AB575" s="168" t="s">
        <v>1259</v>
      </c>
      <c r="AC575" s="168" t="s">
        <v>7398</v>
      </c>
      <c r="AD575" s="169">
        <v>8197581.033736283</v>
      </c>
      <c r="AE575" s="168" t="s">
        <v>1259</v>
      </c>
      <c r="AF575" s="169">
        <v>-9144937.202059608</v>
      </c>
      <c r="AG575" s="169">
        <v>6577034.5813494027</v>
      </c>
      <c r="AH575" s="169">
        <v>-8852003.5156842843</v>
      </c>
      <c r="AI575" s="168" t="s">
        <v>10438</v>
      </c>
      <c r="AJ575"/>
    </row>
    <row r="576" spans="1:36" x14ac:dyDescent="0.25">
      <c r="A576" s="179" t="str">
        <f>IF(E576&lt;&gt;1,"",NOT(ISNA(VLOOKUP(P576,Mapping!$P:$P,1,FALSE))))</f>
        <v/>
      </c>
      <c r="B576" s="180" t="str">
        <f t="shared" ref="B576:B583" si="9">IF(AI576="","",VALUE(AI576))</f>
        <v/>
      </c>
      <c r="E576" s="167">
        <v>0</v>
      </c>
      <c r="F576" s="170" t="s">
        <v>1432</v>
      </c>
      <c r="G576" s="169">
        <v>12980442.322933471</v>
      </c>
      <c r="H576" s="168" t="s">
        <v>21</v>
      </c>
      <c r="I576" s="168" t="s">
        <v>21</v>
      </c>
      <c r="J576" s="169">
        <v>9542.0377996680436</v>
      </c>
      <c r="K576" s="169">
        <v>-1337.8605841139829</v>
      </c>
      <c r="L576" s="168" t="s">
        <v>17</v>
      </c>
      <c r="M576" s="168" t="s">
        <v>21</v>
      </c>
      <c r="N576" s="168" t="s">
        <v>1226</v>
      </c>
      <c r="O576" s="168" t="s">
        <v>21</v>
      </c>
      <c r="P576" s="168" t="s">
        <v>21</v>
      </c>
      <c r="Q576" s="168" t="s">
        <v>21</v>
      </c>
      <c r="R576" s="168" t="s">
        <v>21</v>
      </c>
      <c r="S576" s="168" t="s">
        <v>21</v>
      </c>
      <c r="T576" s="168" t="s">
        <v>21</v>
      </c>
      <c r="U576" s="168" t="s">
        <v>21</v>
      </c>
      <c r="V576" s="168" t="s">
        <v>21</v>
      </c>
      <c r="W576" s="168" t="s">
        <v>21</v>
      </c>
      <c r="X576" s="168" t="s">
        <v>21</v>
      </c>
      <c r="Y576" s="168" t="s">
        <v>21</v>
      </c>
      <c r="Z576" s="168" t="s">
        <v>21</v>
      </c>
      <c r="AA576" s="168" t="s">
        <v>21</v>
      </c>
      <c r="AB576" s="168" t="s">
        <v>21</v>
      </c>
      <c r="AC576" s="168" t="s">
        <v>12901</v>
      </c>
      <c r="AD576" s="169">
        <v>16189.15922675657</v>
      </c>
      <c r="AE576" s="168" t="s">
        <v>809</v>
      </c>
      <c r="AF576" s="169">
        <v>20069.72742053412</v>
      </c>
      <c r="AG576" s="169">
        <v>9626.4590354716638</v>
      </c>
      <c r="AH576" s="169">
        <v>10941.36315784941</v>
      </c>
      <c r="AI576" s="168" t="s">
        <v>21</v>
      </c>
      <c r="AJ576"/>
    </row>
    <row r="577" spans="1:36" x14ac:dyDescent="0.25">
      <c r="A577" s="179" t="b">
        <f>IF(E577&lt;&gt;1,"",NOT(ISNA(VLOOKUP(P577,Mapping!$P:$P,1,FALSE))))</f>
        <v>0</v>
      </c>
      <c r="B577" s="180">
        <f t="shared" si="9"/>
        <v>20241205</v>
      </c>
      <c r="E577" s="167">
        <v>1</v>
      </c>
      <c r="F577" s="170" t="s">
        <v>1433</v>
      </c>
      <c r="G577" s="169">
        <v>2315223.346409915</v>
      </c>
      <c r="H577" s="168" t="s">
        <v>1432</v>
      </c>
      <c r="I577" s="168" t="s">
        <v>4</v>
      </c>
      <c r="J577" s="169">
        <v>1061.801215742626</v>
      </c>
      <c r="K577" s="169">
        <v>-134.97015314866201</v>
      </c>
      <c r="L577" s="168" t="s">
        <v>17</v>
      </c>
      <c r="M577" s="168" t="s">
        <v>21</v>
      </c>
      <c r="N577" s="168" t="s">
        <v>1226</v>
      </c>
      <c r="O577" s="168" t="s">
        <v>21</v>
      </c>
      <c r="P577" s="168" t="s">
        <v>305</v>
      </c>
      <c r="Q577" s="168" t="s">
        <v>1260</v>
      </c>
      <c r="R577" s="168" t="s">
        <v>21</v>
      </c>
      <c r="S577" s="168" t="s">
        <v>21</v>
      </c>
      <c r="T577" s="168" t="s">
        <v>21</v>
      </c>
      <c r="U577" s="168" t="s">
        <v>21</v>
      </c>
      <c r="V577" s="168" t="s">
        <v>1260</v>
      </c>
      <c r="W577" s="168" t="s">
        <v>21</v>
      </c>
      <c r="X577" s="168" t="s">
        <v>21</v>
      </c>
      <c r="Y577" s="168" t="s">
        <v>21</v>
      </c>
      <c r="Z577" s="168" t="s">
        <v>21</v>
      </c>
      <c r="AA577" s="168" t="s">
        <v>10932</v>
      </c>
      <c r="AB577" s="168" t="s">
        <v>10933</v>
      </c>
      <c r="AC577" s="168" t="s">
        <v>12492</v>
      </c>
      <c r="AD577" s="169">
        <v>1842.305595966026</v>
      </c>
      <c r="AE577" s="168" t="s">
        <v>809</v>
      </c>
      <c r="AF577" s="169">
        <v>1972.075149137992</v>
      </c>
      <c r="AG577" s="169">
        <v>896.66173002868891</v>
      </c>
      <c r="AH577" s="169">
        <v>1039.5475122444329</v>
      </c>
      <c r="AI577" s="168" t="s">
        <v>10934</v>
      </c>
      <c r="AJ577"/>
    </row>
    <row r="578" spans="1:36" x14ac:dyDescent="0.25">
      <c r="A578" s="179" t="b">
        <f>IF(E578&lt;&gt;1,"",NOT(ISNA(VLOOKUP(P578,Mapping!$P:$P,1,FALSE))))</f>
        <v>1</v>
      </c>
      <c r="B578" s="180">
        <f t="shared" si="9"/>
        <v>20241121</v>
      </c>
      <c r="E578" s="167">
        <v>1</v>
      </c>
      <c r="F578" s="170" t="s">
        <v>1433</v>
      </c>
      <c r="G578" s="169">
        <v>2999362.4147727392</v>
      </c>
      <c r="H578" s="168" t="s">
        <v>1432</v>
      </c>
      <c r="I578" s="168" t="s">
        <v>4</v>
      </c>
      <c r="J578" s="169">
        <v>242.7709093385418</v>
      </c>
      <c r="K578" s="169">
        <v>-30.850541144933349</v>
      </c>
      <c r="L578" s="168" t="s">
        <v>17</v>
      </c>
      <c r="M578" s="168" t="s">
        <v>21</v>
      </c>
      <c r="N578" s="168" t="s">
        <v>1226</v>
      </c>
      <c r="O578" s="168" t="s">
        <v>21</v>
      </c>
      <c r="P578" s="168" t="s">
        <v>174</v>
      </c>
      <c r="Q578" s="168" t="s">
        <v>202</v>
      </c>
      <c r="R578" s="168" t="s">
        <v>21</v>
      </c>
      <c r="S578" s="168" t="s">
        <v>21</v>
      </c>
      <c r="T578" s="168" t="s">
        <v>21</v>
      </c>
      <c r="U578" s="168" t="s">
        <v>21</v>
      </c>
      <c r="V578" s="168" t="s">
        <v>202</v>
      </c>
      <c r="W578" s="168" t="s">
        <v>21</v>
      </c>
      <c r="X578" s="168" t="s">
        <v>21</v>
      </c>
      <c r="Y578" s="168" t="s">
        <v>21</v>
      </c>
      <c r="Z578" s="168" t="s">
        <v>21</v>
      </c>
      <c r="AA578" s="168" t="s">
        <v>10501</v>
      </c>
      <c r="AB578" s="168" t="s">
        <v>7415</v>
      </c>
      <c r="AC578" s="168" t="s">
        <v>6888</v>
      </c>
      <c r="AD578" s="169">
        <v>421.42776200249853</v>
      </c>
      <c r="AE578" s="168" t="s">
        <v>809</v>
      </c>
      <c r="AF578" s="169">
        <v>450.69171569123858</v>
      </c>
      <c r="AG578" s="169">
        <v>204.95936756720769</v>
      </c>
      <c r="AH578" s="169">
        <v>237.61423168936739</v>
      </c>
      <c r="AI578" s="168" t="s">
        <v>10502</v>
      </c>
      <c r="AJ578"/>
    </row>
    <row r="579" spans="1:36" x14ac:dyDescent="0.25">
      <c r="A579" s="179" t="b">
        <f>IF(E579&lt;&gt;1,"",NOT(ISNA(VLOOKUP(P579,Mapping!$P:$P,1,FALSE))))</f>
        <v>0</v>
      </c>
      <c r="B579" s="180">
        <f t="shared" si="9"/>
        <v>20241205</v>
      </c>
      <c r="E579" s="167">
        <v>1</v>
      </c>
      <c r="F579" s="170" t="s">
        <v>1433</v>
      </c>
      <c r="G579" s="169">
        <v>973412.14435086993</v>
      </c>
      <c r="H579" s="168" t="s">
        <v>1432</v>
      </c>
      <c r="I579" s="168" t="s">
        <v>4</v>
      </c>
      <c r="J579" s="169">
        <v>446.42353831352159</v>
      </c>
      <c r="K579" s="169">
        <v>-56.746830237143783</v>
      </c>
      <c r="L579" s="168" t="s">
        <v>17</v>
      </c>
      <c r="M579" s="168" t="s">
        <v>21</v>
      </c>
      <c r="N579" s="168" t="s">
        <v>1226</v>
      </c>
      <c r="O579" s="168" t="s">
        <v>21</v>
      </c>
      <c r="P579" s="168" t="s">
        <v>253</v>
      </c>
      <c r="Q579" s="168" t="s">
        <v>1265</v>
      </c>
      <c r="R579" s="168" t="s">
        <v>21</v>
      </c>
      <c r="S579" s="168" t="s">
        <v>21</v>
      </c>
      <c r="T579" s="168" t="s">
        <v>21</v>
      </c>
      <c r="U579" s="168" t="s">
        <v>21</v>
      </c>
      <c r="V579" s="168" t="s">
        <v>1265</v>
      </c>
      <c r="W579" s="168" t="s">
        <v>21</v>
      </c>
      <c r="X579" s="168" t="s">
        <v>21</v>
      </c>
      <c r="Y579" s="168" t="s">
        <v>21</v>
      </c>
      <c r="Z579" s="168" t="s">
        <v>21</v>
      </c>
      <c r="AA579" s="168" t="s">
        <v>10932</v>
      </c>
      <c r="AB579" s="168" t="s">
        <v>10933</v>
      </c>
      <c r="AC579" s="168" t="s">
        <v>12493</v>
      </c>
      <c r="AD579" s="169">
        <v>774.57867876986165</v>
      </c>
      <c r="AE579" s="168" t="s">
        <v>809</v>
      </c>
      <c r="AF579" s="169">
        <v>829.13896955980454</v>
      </c>
      <c r="AG579" s="169">
        <v>376.99231857608538</v>
      </c>
      <c r="AH579" s="169">
        <v>437.0671946691582</v>
      </c>
      <c r="AI579" s="168" t="s">
        <v>10934</v>
      </c>
      <c r="AJ579"/>
    </row>
    <row r="580" spans="1:36" x14ac:dyDescent="0.25">
      <c r="A580" s="179" t="b">
        <f>IF(E580&lt;&gt;1,"",NOT(ISNA(VLOOKUP(P580,Mapping!$P:$P,1,FALSE))))</f>
        <v>0</v>
      </c>
      <c r="B580" s="180">
        <f t="shared" si="9"/>
        <v>20250130</v>
      </c>
      <c r="E580" s="167">
        <v>1</v>
      </c>
      <c r="F580" s="170" t="s">
        <v>1433</v>
      </c>
      <c r="G580" s="169">
        <v>1092182.982097738</v>
      </c>
      <c r="H580" s="168" t="s">
        <v>1432</v>
      </c>
      <c r="I580" s="168" t="s">
        <v>4</v>
      </c>
      <c r="J580" s="169">
        <v>1817.5013437589041</v>
      </c>
      <c r="K580" s="169">
        <v>-270.65666886274943</v>
      </c>
      <c r="L580" s="168" t="s">
        <v>17</v>
      </c>
      <c r="M580" s="168" t="s">
        <v>21</v>
      </c>
      <c r="N580" s="168" t="s">
        <v>1226</v>
      </c>
      <c r="O580" s="168" t="s">
        <v>21</v>
      </c>
      <c r="P580" s="168" t="s">
        <v>253</v>
      </c>
      <c r="Q580" s="168" t="s">
        <v>1265</v>
      </c>
      <c r="R580" s="168" t="s">
        <v>21</v>
      </c>
      <c r="S580" s="168" t="s">
        <v>21</v>
      </c>
      <c r="T580" s="168" t="s">
        <v>21</v>
      </c>
      <c r="U580" s="168" t="s">
        <v>21</v>
      </c>
      <c r="V580" s="168" t="s">
        <v>1265</v>
      </c>
      <c r="W580" s="168" t="s">
        <v>21</v>
      </c>
      <c r="X580" s="168" t="s">
        <v>21</v>
      </c>
      <c r="Y580" s="168" t="s">
        <v>21</v>
      </c>
      <c r="Z580" s="168" t="s">
        <v>21</v>
      </c>
      <c r="AA580" s="168" t="s">
        <v>10939</v>
      </c>
      <c r="AB580" s="168" t="s">
        <v>10940</v>
      </c>
      <c r="AC580" s="168" t="s">
        <v>10499</v>
      </c>
      <c r="AD580" s="169">
        <v>2799.991833271632</v>
      </c>
      <c r="AE580" s="168" t="s">
        <v>809</v>
      </c>
      <c r="AF580" s="169">
        <v>4177.6998940529302</v>
      </c>
      <c r="AG580" s="169">
        <v>2114.3775350579531</v>
      </c>
      <c r="AH580" s="169">
        <v>2357.4396544680931</v>
      </c>
      <c r="AI580" s="168" t="s">
        <v>10941</v>
      </c>
      <c r="AJ580"/>
    </row>
    <row r="581" spans="1:36" x14ac:dyDescent="0.25">
      <c r="A581" s="179" t="b">
        <f>IF(E581&lt;&gt;1,"",NOT(ISNA(VLOOKUP(P581,Mapping!$P:$P,1,FALSE))))</f>
        <v>0</v>
      </c>
      <c r="B581" s="180">
        <f t="shared" si="9"/>
        <v>20250115</v>
      </c>
      <c r="E581" s="167">
        <v>1</v>
      </c>
      <c r="F581" s="170" t="s">
        <v>1433</v>
      </c>
      <c r="G581" s="169">
        <v>2833873.6052917349</v>
      </c>
      <c r="H581" s="168" t="s">
        <v>1432</v>
      </c>
      <c r="I581" s="168" t="s">
        <v>4</v>
      </c>
      <c r="J581" s="169">
        <v>3888.9122894700622</v>
      </c>
      <c r="K581" s="169">
        <v>-559.98865362464358</v>
      </c>
      <c r="L581" s="168" t="s">
        <v>17</v>
      </c>
      <c r="M581" s="168" t="s">
        <v>21</v>
      </c>
      <c r="N581" s="168" t="s">
        <v>1226</v>
      </c>
      <c r="O581" s="168" t="s">
        <v>21</v>
      </c>
      <c r="P581" s="168" t="s">
        <v>253</v>
      </c>
      <c r="Q581" s="168" t="s">
        <v>1265</v>
      </c>
      <c r="R581" s="168" t="s">
        <v>21</v>
      </c>
      <c r="S581" s="168" t="s">
        <v>21</v>
      </c>
      <c r="T581" s="168" t="s">
        <v>21</v>
      </c>
      <c r="U581" s="168" t="s">
        <v>21</v>
      </c>
      <c r="V581" s="168" t="s">
        <v>1265</v>
      </c>
      <c r="W581" s="168" t="s">
        <v>21</v>
      </c>
      <c r="X581" s="168" t="s">
        <v>21</v>
      </c>
      <c r="Y581" s="168" t="s">
        <v>21</v>
      </c>
      <c r="Z581" s="168" t="s">
        <v>21</v>
      </c>
      <c r="AA581" s="168" t="s">
        <v>10935</v>
      </c>
      <c r="AB581" s="168" t="s">
        <v>10936</v>
      </c>
      <c r="AC581" s="168" t="s">
        <v>10937</v>
      </c>
      <c r="AD581" s="169">
        <v>6345.4441829871612</v>
      </c>
      <c r="AE581" s="168" t="s">
        <v>809</v>
      </c>
      <c r="AF581" s="169">
        <v>8480.4660803177394</v>
      </c>
      <c r="AG581" s="169">
        <v>4142.4945787661709</v>
      </c>
      <c r="AH581" s="169">
        <v>4677.3369409842417</v>
      </c>
      <c r="AI581" s="168" t="s">
        <v>10938</v>
      </c>
      <c r="AJ581"/>
    </row>
    <row r="582" spans="1:36" x14ac:dyDescent="0.25">
      <c r="A582" s="179" t="b">
        <f>IF(E582&lt;&gt;1,"",NOT(ISNA(VLOOKUP(P582,Mapping!$P:$P,1,FALSE))))</f>
        <v>0</v>
      </c>
      <c r="B582" s="180">
        <f t="shared" si="9"/>
        <v>20241218</v>
      </c>
      <c r="E582" s="167">
        <v>1</v>
      </c>
      <c r="F582" s="170" t="s">
        <v>1433</v>
      </c>
      <c r="G582" s="169">
        <v>2766387.8300104761</v>
      </c>
      <c r="H582" s="168" t="s">
        <v>1432</v>
      </c>
      <c r="I582" s="168" t="s">
        <v>4</v>
      </c>
      <c r="J582" s="169">
        <v>2238.4234424072129</v>
      </c>
      <c r="K582" s="169">
        <v>-284.64773709587212</v>
      </c>
      <c r="L582" s="168" t="s">
        <v>17</v>
      </c>
      <c r="M582" s="168" t="s">
        <v>21</v>
      </c>
      <c r="N582" s="168" t="s">
        <v>1226</v>
      </c>
      <c r="O582" s="168" t="s">
        <v>21</v>
      </c>
      <c r="P582" s="168" t="s">
        <v>253</v>
      </c>
      <c r="Q582" s="168" t="s">
        <v>1265</v>
      </c>
      <c r="R582" s="168" t="s">
        <v>21</v>
      </c>
      <c r="S582" s="168" t="s">
        <v>21</v>
      </c>
      <c r="T582" s="168" t="s">
        <v>21</v>
      </c>
      <c r="U582" s="168" t="s">
        <v>21</v>
      </c>
      <c r="V582" s="168" t="s">
        <v>1265</v>
      </c>
      <c r="W582" s="168" t="s">
        <v>21</v>
      </c>
      <c r="X582" s="168" t="s">
        <v>21</v>
      </c>
      <c r="Y582" s="168" t="s">
        <v>21</v>
      </c>
      <c r="Z582" s="168" t="s">
        <v>21</v>
      </c>
      <c r="AA582" s="168" t="s">
        <v>10504</v>
      </c>
      <c r="AB582" s="168" t="s">
        <v>10505</v>
      </c>
      <c r="AC582" s="168" t="s">
        <v>12230</v>
      </c>
      <c r="AD582" s="169">
        <v>3882.5686096625159</v>
      </c>
      <c r="AE582" s="168" t="s">
        <v>809</v>
      </c>
      <c r="AF582" s="169">
        <v>4159.6556117744194</v>
      </c>
      <c r="AG582" s="169">
        <v>1890.9735054755581</v>
      </c>
      <c r="AH582" s="169">
        <v>2192.3576237941161</v>
      </c>
      <c r="AI582" s="168" t="s">
        <v>10507</v>
      </c>
      <c r="AJ582"/>
    </row>
    <row r="583" spans="1:36" x14ac:dyDescent="0.25">
      <c r="A583" s="179" t="str">
        <f>IF(E583&lt;&gt;1,"",NOT(ISNA(VLOOKUP(P583,Mapping!$P:$P,1,FALSE))))</f>
        <v/>
      </c>
      <c r="B583" s="180" t="str">
        <f t="shared" si="9"/>
        <v/>
      </c>
      <c r="E583" s="167"/>
      <c r="F583" s="170"/>
      <c r="G583" s="169"/>
      <c r="H583" s="168"/>
      <c r="I583" s="168"/>
      <c r="J583" s="169"/>
      <c r="K583" s="169"/>
      <c r="L583" s="168"/>
      <c r="M583" s="168"/>
      <c r="N583" s="168"/>
      <c r="O583" s="168"/>
      <c r="P583" s="168"/>
      <c r="Q583" s="168"/>
      <c r="R583" s="168"/>
      <c r="S583" s="168"/>
      <c r="T583" s="168"/>
      <c r="U583" s="168"/>
      <c r="V583" s="168"/>
      <c r="W583" s="168"/>
      <c r="X583" s="168"/>
      <c r="Y583" s="168"/>
      <c r="Z583" s="168"/>
      <c r="AA583" s="168"/>
      <c r="AB583" s="168"/>
      <c r="AC583" s="168"/>
      <c r="AD583" s="169"/>
      <c r="AE583" s="168"/>
      <c r="AF583" s="169"/>
      <c r="AG583" s="169"/>
      <c r="AH583" s="169"/>
      <c r="AI583" s="168"/>
      <c r="AJ583"/>
    </row>
    <row r="584" spans="1:36" x14ac:dyDescent="0.25">
      <c r="B584" s="180"/>
      <c r="E584" s="167"/>
      <c r="F584" s="170"/>
      <c r="G584" s="169"/>
      <c r="H584" s="168"/>
      <c r="I584" s="168"/>
      <c r="J584" s="169"/>
      <c r="K584" s="169"/>
      <c r="L584" s="168"/>
      <c r="M584" s="168"/>
      <c r="N584" s="168"/>
      <c r="O584" s="168"/>
      <c r="P584" s="168"/>
      <c r="Q584" s="168"/>
      <c r="R584" s="168"/>
      <c r="S584" s="168"/>
      <c r="T584" s="168"/>
      <c r="U584" s="168"/>
      <c r="V584" s="168"/>
      <c r="W584" s="168"/>
      <c r="X584" s="168"/>
      <c r="Y584" s="168"/>
      <c r="Z584" s="168"/>
      <c r="AA584" s="168"/>
      <c r="AB584" s="168"/>
      <c r="AC584" s="168"/>
      <c r="AD584" s="169"/>
      <c r="AE584" s="168"/>
      <c r="AF584" s="169"/>
      <c r="AG584" s="169"/>
      <c r="AH584" s="169"/>
      <c r="AI584" s="168"/>
      <c r="AJ584"/>
    </row>
    <row r="585" spans="1:36" x14ac:dyDescent="0.25">
      <c r="B585" s="180"/>
      <c r="E585" s="167"/>
      <c r="F585" s="170"/>
      <c r="G585" s="169"/>
      <c r="H585" s="168"/>
      <c r="I585" s="168"/>
      <c r="J585" s="169"/>
      <c r="K585" s="169"/>
      <c r="L585" s="168"/>
      <c r="M585" s="168"/>
      <c r="N585" s="168"/>
      <c r="O585" s="168"/>
      <c r="P585" s="168"/>
      <c r="Q585" s="168"/>
      <c r="R585" s="168"/>
      <c r="S585" s="168"/>
      <c r="T585" s="168"/>
      <c r="U585" s="168"/>
      <c r="V585" s="168"/>
      <c r="W585" s="168"/>
      <c r="X585" s="168"/>
      <c r="Y585" s="168"/>
      <c r="Z585" s="168"/>
      <c r="AA585" s="168"/>
      <c r="AB585" s="168"/>
      <c r="AC585" s="168"/>
      <c r="AD585" s="169"/>
      <c r="AE585" s="168"/>
      <c r="AF585" s="169"/>
      <c r="AG585" s="169"/>
      <c r="AH585" s="169"/>
      <c r="AI585" s="168"/>
      <c r="AJ585"/>
    </row>
    <row r="586" spans="1:36" x14ac:dyDescent="0.25">
      <c r="B586" s="180"/>
      <c r="E586" s="167"/>
      <c r="F586" s="170"/>
      <c r="G586" s="169"/>
      <c r="H586" s="168"/>
      <c r="I586" s="168"/>
      <c r="J586" s="169"/>
      <c r="K586" s="169"/>
      <c r="L586" s="168"/>
      <c r="M586" s="168"/>
      <c r="N586" s="168"/>
      <c r="O586" s="168"/>
      <c r="P586" s="168"/>
      <c r="Q586" s="168"/>
      <c r="R586" s="168"/>
      <c r="S586" s="168"/>
      <c r="T586" s="168"/>
      <c r="U586" s="168"/>
      <c r="V586" s="168"/>
      <c r="W586" s="168"/>
      <c r="X586" s="168"/>
      <c r="Y586" s="168"/>
      <c r="Z586" s="168"/>
      <c r="AA586" s="168"/>
      <c r="AB586" s="168"/>
      <c r="AC586" s="168"/>
      <c r="AD586" s="169"/>
      <c r="AE586" s="168"/>
      <c r="AF586" s="169"/>
      <c r="AG586" s="169"/>
      <c r="AH586" s="169"/>
      <c r="AI586" s="168"/>
      <c r="AJ586"/>
    </row>
    <row r="587" spans="1:36" x14ac:dyDescent="0.25">
      <c r="B587" s="180"/>
      <c r="E587" s="167"/>
      <c r="F587" s="170"/>
      <c r="G587" s="169"/>
      <c r="H587" s="168"/>
      <c r="I587" s="168"/>
      <c r="J587" s="169"/>
      <c r="K587" s="169"/>
      <c r="L587" s="168"/>
      <c r="M587" s="168"/>
      <c r="N587" s="168"/>
      <c r="O587" s="168"/>
      <c r="P587" s="168"/>
      <c r="Q587" s="168"/>
      <c r="R587" s="168"/>
      <c r="S587" s="168"/>
      <c r="T587" s="168"/>
      <c r="U587" s="168"/>
      <c r="V587" s="168"/>
      <c r="W587" s="168"/>
      <c r="X587" s="168"/>
      <c r="Y587" s="168"/>
      <c r="Z587" s="168"/>
      <c r="AA587" s="168"/>
      <c r="AB587" s="168"/>
      <c r="AC587" s="168"/>
      <c r="AD587" s="169"/>
      <c r="AE587" s="168"/>
      <c r="AF587" s="169"/>
      <c r="AG587" s="169"/>
      <c r="AH587" s="169"/>
      <c r="AI587" s="168"/>
      <c r="AJ587"/>
    </row>
    <row r="588" spans="1:36" x14ac:dyDescent="0.25">
      <c r="B588" s="180"/>
      <c r="E588" s="167"/>
      <c r="F588" s="170"/>
      <c r="G588" s="169"/>
      <c r="H588" s="168"/>
      <c r="I588" s="168"/>
      <c r="J588" s="169"/>
      <c r="K588" s="169"/>
      <c r="L588" s="168"/>
      <c r="M588" s="168"/>
      <c r="N588" s="168"/>
      <c r="O588" s="168"/>
      <c r="P588" s="168"/>
      <c r="Q588" s="168"/>
      <c r="R588" s="168"/>
      <c r="S588" s="168"/>
      <c r="T588" s="168"/>
      <c r="U588" s="168"/>
      <c r="V588" s="168"/>
      <c r="W588" s="168"/>
      <c r="X588" s="168"/>
      <c r="Y588" s="168"/>
      <c r="Z588" s="168"/>
      <c r="AA588" s="168"/>
      <c r="AB588" s="168"/>
      <c r="AC588" s="168"/>
      <c r="AD588" s="169"/>
      <c r="AE588" s="168"/>
      <c r="AF588" s="169"/>
      <c r="AG588" s="169"/>
      <c r="AH588" s="169"/>
      <c r="AI588" s="168"/>
      <c r="AJ588"/>
    </row>
    <row r="589" spans="1:36" x14ac:dyDescent="0.25">
      <c r="B589" s="180"/>
      <c r="E589" s="167"/>
      <c r="F589" s="170"/>
      <c r="G589" s="169"/>
      <c r="H589" s="168"/>
      <c r="I589" s="168"/>
      <c r="J589" s="169"/>
      <c r="K589" s="169"/>
      <c r="L589" s="168"/>
      <c r="M589" s="168"/>
      <c r="N589" s="168"/>
      <c r="O589" s="168"/>
      <c r="P589" s="168"/>
      <c r="Q589" s="168"/>
      <c r="R589" s="168"/>
      <c r="S589" s="168"/>
      <c r="T589" s="168"/>
      <c r="U589" s="168"/>
      <c r="V589" s="168"/>
      <c r="W589" s="168"/>
      <c r="X589" s="168"/>
      <c r="Y589" s="168"/>
      <c r="Z589" s="168"/>
      <c r="AA589" s="168"/>
      <c r="AB589" s="168"/>
      <c r="AC589" s="168"/>
      <c r="AD589" s="169"/>
      <c r="AE589" s="168"/>
      <c r="AF589" s="169"/>
      <c r="AG589" s="169"/>
      <c r="AH589" s="169"/>
      <c r="AI589" s="168"/>
      <c r="AJ589"/>
    </row>
    <row r="590" spans="1:36" x14ac:dyDescent="0.25">
      <c r="B590" s="180"/>
    </row>
    <row r="591" spans="1:36" x14ac:dyDescent="0.25">
      <c r="B591" s="180"/>
    </row>
    <row r="592" spans="1:36" x14ac:dyDescent="0.25">
      <c r="B592" s="180"/>
    </row>
    <row r="593" spans="2:2" x14ac:dyDescent="0.25">
      <c r="B593" s="180"/>
    </row>
    <row r="594" spans="2:2" x14ac:dyDescent="0.25">
      <c r="B594" s="180"/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19021B-43F0-4357-9370-291B37049B0A}">
  <sheetPr codeName="Sheet4">
    <outlinePr summaryBelow="0"/>
  </sheetPr>
  <dimension ref="A7:AJ1606"/>
  <sheetViews>
    <sheetView showGridLines="0" zoomScale="80" workbookViewId="0">
      <pane xSplit="6" ySplit="20" topLeftCell="G1582" activePane="bottomRight" state="frozen"/>
      <selection activeCell="AG398" sqref="AG398:AH398"/>
      <selection pane="topRight" activeCell="AG398" sqref="AG398:AH398"/>
      <selection pane="bottomLeft" activeCell="AG398" sqref="AG398:AH398"/>
      <selection pane="bottomRight" activeCell="A1596" sqref="A1596:B1600"/>
    </sheetView>
  </sheetViews>
  <sheetFormatPr defaultColWidth="9.140625" defaultRowHeight="15" x14ac:dyDescent="0.25"/>
  <cols>
    <col min="1" max="1" width="9.140625" style="179"/>
    <col min="2" max="2" width="16.7109375" style="179" bestFit="1" customWidth="1"/>
    <col min="3" max="4" width="9.140625" style="158"/>
    <col min="6" max="35" width="20" customWidth="1"/>
    <col min="36" max="16384" width="9.140625" style="158"/>
  </cols>
  <sheetData>
    <row r="7" spans="5:36" x14ac:dyDescent="0.25">
      <c r="E7" s="162" t="s">
        <v>1222</v>
      </c>
      <c r="F7" s="163" t="s">
        <v>2828</v>
      </c>
      <c r="AJ7"/>
    </row>
    <row r="8" spans="5:36" x14ac:dyDescent="0.25">
      <c r="E8" s="162" t="s">
        <v>1223</v>
      </c>
      <c r="F8" s="163" t="s">
        <v>1224</v>
      </c>
      <c r="AJ8"/>
    </row>
    <row r="9" spans="5:36" x14ac:dyDescent="0.25">
      <c r="E9" s="162" t="s">
        <v>806</v>
      </c>
      <c r="F9" s="163" t="s">
        <v>4</v>
      </c>
      <c r="AJ9"/>
    </row>
    <row r="10" spans="5:36" x14ac:dyDescent="0.25">
      <c r="E10" s="162" t="s">
        <v>1225</v>
      </c>
      <c r="F10" s="163" t="s">
        <v>1449</v>
      </c>
      <c r="AJ10"/>
    </row>
    <row r="11" spans="5:36" x14ac:dyDescent="0.25">
      <c r="E11" s="162" t="s">
        <v>1227</v>
      </c>
      <c r="F11" s="163" t="s">
        <v>12461</v>
      </c>
      <c r="AJ11"/>
    </row>
    <row r="12" spans="5:36" x14ac:dyDescent="0.25">
      <c r="E12" s="162" t="s">
        <v>1228</v>
      </c>
      <c r="F12" s="163" t="s">
        <v>12461</v>
      </c>
      <c r="AJ12"/>
    </row>
    <row r="13" spans="5:36" x14ac:dyDescent="0.25">
      <c r="E13" s="162" t="s">
        <v>1229</v>
      </c>
      <c r="F13" s="163" t="s">
        <v>12461</v>
      </c>
      <c r="AJ13"/>
    </row>
    <row r="14" spans="5:36" x14ac:dyDescent="0.25">
      <c r="E14" s="162" t="s">
        <v>1230</v>
      </c>
      <c r="F14" s="163" t="s">
        <v>1231</v>
      </c>
      <c r="AJ14"/>
    </row>
    <row r="15" spans="5:36" x14ac:dyDescent="0.25">
      <c r="E15" s="162" t="s">
        <v>1232</v>
      </c>
      <c r="F15" s="163" t="s">
        <v>12871</v>
      </c>
      <c r="AJ15"/>
    </row>
    <row r="16" spans="5:36" x14ac:dyDescent="0.25">
      <c r="E16" s="162" t="s">
        <v>1233</v>
      </c>
      <c r="F16" s="163" t="s">
        <v>1234</v>
      </c>
      <c r="AJ16"/>
    </row>
    <row r="17" spans="1:36" x14ac:dyDescent="0.25">
      <c r="AJ17"/>
    </row>
    <row r="18" spans="1:36" x14ac:dyDescent="0.25">
      <c r="AJ18"/>
    </row>
    <row r="19" spans="1:36" x14ac:dyDescent="0.25">
      <c r="AF19" s="164" t="s">
        <v>1235</v>
      </c>
      <c r="AG19" s="164" t="s">
        <v>1236</v>
      </c>
      <c r="AH19" s="164" t="s">
        <v>1237</v>
      </c>
      <c r="AJ19"/>
    </row>
    <row r="20" spans="1:36" x14ac:dyDescent="0.25">
      <c r="A20" s="179" t="s">
        <v>2407</v>
      </c>
      <c r="B20" s="179" t="s">
        <v>2824</v>
      </c>
      <c r="E20" s="165" t="s">
        <v>1238</v>
      </c>
      <c r="F20" s="166" t="s">
        <v>1239</v>
      </c>
      <c r="G20" s="166" t="s">
        <v>1240</v>
      </c>
      <c r="H20" s="166" t="s">
        <v>1241</v>
      </c>
      <c r="I20" s="166" t="s">
        <v>1242</v>
      </c>
      <c r="J20" s="166" t="s">
        <v>2774</v>
      </c>
      <c r="K20" s="166" t="s">
        <v>1243</v>
      </c>
      <c r="L20" s="166" t="s">
        <v>51</v>
      </c>
      <c r="M20" s="166" t="s">
        <v>7</v>
      </c>
      <c r="N20" s="166" t="s">
        <v>1244</v>
      </c>
      <c r="O20" s="166" t="s">
        <v>1245</v>
      </c>
      <c r="P20" s="166" t="s">
        <v>1246</v>
      </c>
      <c r="Q20" s="166" t="s">
        <v>1247</v>
      </c>
      <c r="R20" s="166" t="s">
        <v>1248</v>
      </c>
      <c r="S20" s="166" t="s">
        <v>1249</v>
      </c>
      <c r="T20" s="166" t="s">
        <v>1250</v>
      </c>
      <c r="U20" s="166" t="s">
        <v>1251</v>
      </c>
      <c r="V20" s="166" t="s">
        <v>1252</v>
      </c>
      <c r="W20" s="166" t="s">
        <v>1253</v>
      </c>
      <c r="X20" s="166" t="s">
        <v>1254</v>
      </c>
      <c r="Y20" s="166" t="s">
        <v>1255</v>
      </c>
      <c r="Z20" s="166" t="s">
        <v>1256</v>
      </c>
      <c r="AA20" s="166" t="s">
        <v>1257</v>
      </c>
      <c r="AB20" s="166" t="s">
        <v>2408</v>
      </c>
      <c r="AC20" s="166" t="s">
        <v>2416</v>
      </c>
      <c r="AD20" s="166" t="s">
        <v>2757</v>
      </c>
      <c r="AE20" s="166" t="s">
        <v>1258</v>
      </c>
      <c r="AF20" s="166" t="s">
        <v>2775</v>
      </c>
      <c r="AG20" s="166" t="s">
        <v>2775</v>
      </c>
      <c r="AH20" s="166" t="s">
        <v>2775</v>
      </c>
      <c r="AI20" s="165" t="s">
        <v>2406</v>
      </c>
      <c r="AJ20"/>
    </row>
    <row r="21" spans="1:36" x14ac:dyDescent="0.25">
      <c r="A21" s="179" t="str">
        <f>IF(E21&lt;&gt;1,"",NOT(ISNA(VLOOKUP(P21,Mapping!$P:$P,1,FALSE))))</f>
        <v/>
      </c>
      <c r="B21" s="180" t="str">
        <f t="shared" ref="B21:B84" si="0">IF(AI21="","",VALUE(AI21))</f>
        <v/>
      </c>
      <c r="E21" s="167">
        <v>-1</v>
      </c>
      <c r="F21" s="168" t="s">
        <v>50</v>
      </c>
      <c r="G21" s="169">
        <v>3093091268.0281062</v>
      </c>
      <c r="H21" s="168" t="s">
        <v>21</v>
      </c>
      <c r="I21" s="168" t="s">
        <v>21</v>
      </c>
      <c r="J21" s="169">
        <v>597102198.46424019</v>
      </c>
      <c r="K21" s="169">
        <v>597043598.1877048</v>
      </c>
      <c r="L21" s="168" t="s">
        <v>18</v>
      </c>
      <c r="M21" s="168" t="s">
        <v>21</v>
      </c>
      <c r="N21" s="168" t="s">
        <v>1449</v>
      </c>
      <c r="O21" s="168" t="s">
        <v>21</v>
      </c>
      <c r="P21" s="168" t="s">
        <v>21</v>
      </c>
      <c r="Q21" s="168" t="s">
        <v>21</v>
      </c>
      <c r="R21" s="168" t="s">
        <v>21</v>
      </c>
      <c r="S21" s="168" t="s">
        <v>21</v>
      </c>
      <c r="T21" s="168" t="s">
        <v>21</v>
      </c>
      <c r="U21" s="168" t="s">
        <v>21</v>
      </c>
      <c r="V21" s="168" t="s">
        <v>21</v>
      </c>
      <c r="W21" s="168" t="s">
        <v>21</v>
      </c>
      <c r="X21" s="168" t="s">
        <v>21</v>
      </c>
      <c r="Y21" s="168" t="s">
        <v>21</v>
      </c>
      <c r="Z21" s="168" t="s">
        <v>21</v>
      </c>
      <c r="AA21" s="168" t="s">
        <v>21</v>
      </c>
      <c r="AB21" s="168" t="s">
        <v>21</v>
      </c>
      <c r="AC21" s="168" t="s">
        <v>12902</v>
      </c>
      <c r="AD21" s="169">
        <v>728342280.77832472</v>
      </c>
      <c r="AE21" s="168" t="s">
        <v>21</v>
      </c>
      <c r="AF21" s="169">
        <v>-871576928.09315693</v>
      </c>
      <c r="AG21" s="169">
        <v>-1212766600.509059</v>
      </c>
      <c r="AH21" s="169">
        <v>-730395566.54867244</v>
      </c>
      <c r="AI21" s="168" t="s">
        <v>21</v>
      </c>
      <c r="AJ21"/>
    </row>
    <row r="22" spans="1:36" x14ac:dyDescent="0.25">
      <c r="A22" s="179" t="str">
        <f>IF(E22&lt;&gt;1,"",NOT(ISNA(VLOOKUP(P22,Mapping!$P:$P,1,FALSE))))</f>
        <v/>
      </c>
      <c r="B22" s="180" t="str">
        <f t="shared" si="0"/>
        <v/>
      </c>
      <c r="E22" s="167">
        <v>0</v>
      </c>
      <c r="F22" s="168" t="s">
        <v>6</v>
      </c>
      <c r="G22" s="169">
        <v>109136111.1542047</v>
      </c>
      <c r="H22" s="168" t="s">
        <v>21</v>
      </c>
      <c r="I22" s="168" t="s">
        <v>21</v>
      </c>
      <c r="J22" s="169">
        <v>8473986.5318868253</v>
      </c>
      <c r="K22" s="169">
        <v>-3669479.725632628</v>
      </c>
      <c r="L22" s="168" t="s">
        <v>18</v>
      </c>
      <c r="M22" s="168" t="s">
        <v>21</v>
      </c>
      <c r="N22" s="168" t="s">
        <v>1449</v>
      </c>
      <c r="O22" s="168" t="s">
        <v>21</v>
      </c>
      <c r="P22" s="168" t="s">
        <v>21</v>
      </c>
      <c r="Q22" s="168" t="s">
        <v>21</v>
      </c>
      <c r="R22" s="168" t="s">
        <v>21</v>
      </c>
      <c r="S22" s="168" t="s">
        <v>21</v>
      </c>
      <c r="T22" s="168" t="s">
        <v>21</v>
      </c>
      <c r="U22" s="168" t="s">
        <v>21</v>
      </c>
      <c r="V22" s="168" t="s">
        <v>21</v>
      </c>
      <c r="W22" s="168" t="s">
        <v>21</v>
      </c>
      <c r="X22" s="168" t="s">
        <v>21</v>
      </c>
      <c r="Y22" s="168" t="s">
        <v>21</v>
      </c>
      <c r="Z22" s="168" t="s">
        <v>21</v>
      </c>
      <c r="AA22" s="168" t="s">
        <v>1259</v>
      </c>
      <c r="AB22" s="168" t="s">
        <v>1259</v>
      </c>
      <c r="AC22" s="168" t="s">
        <v>12903</v>
      </c>
      <c r="AD22" s="169">
        <v>9929916.7443195749</v>
      </c>
      <c r="AE22" s="168" t="s">
        <v>1259</v>
      </c>
      <c r="AF22" s="169">
        <v>16239885.69729921</v>
      </c>
      <c r="AG22" s="169">
        <v>308209.58279547322</v>
      </c>
      <c r="AH22" s="169">
        <v>7603138.5297815213</v>
      </c>
      <c r="AI22" s="168" t="s">
        <v>21</v>
      </c>
      <c r="AJ22"/>
    </row>
    <row r="23" spans="1:36" x14ac:dyDescent="0.25">
      <c r="A23" s="179" t="b">
        <f>IF(E23&lt;&gt;1,"",NOT(ISNA(VLOOKUP(P23,Mapping!$P:$P,1,FALSE))))</f>
        <v>0</v>
      </c>
      <c r="B23" s="180" t="str">
        <f t="shared" si="0"/>
        <v/>
      </c>
      <c r="E23" s="167">
        <v>1</v>
      </c>
      <c r="F23" s="170" t="s">
        <v>509</v>
      </c>
      <c r="G23" s="169">
        <v>10277.176561050421</v>
      </c>
      <c r="H23" s="168" t="s">
        <v>6</v>
      </c>
      <c r="I23" s="168" t="s">
        <v>509</v>
      </c>
      <c r="J23" s="169">
        <v>1003.481407395234</v>
      </c>
      <c r="K23" s="169">
        <v>-478.60796258092512</v>
      </c>
      <c r="L23" s="168" t="s">
        <v>18</v>
      </c>
      <c r="M23" s="168" t="s">
        <v>21</v>
      </c>
      <c r="N23" s="168" t="s">
        <v>1449</v>
      </c>
      <c r="O23" s="168" t="s">
        <v>21</v>
      </c>
      <c r="P23" s="168" t="s">
        <v>344</v>
      </c>
      <c r="Q23" s="168" t="s">
        <v>1450</v>
      </c>
      <c r="R23" s="168" t="s">
        <v>21</v>
      </c>
      <c r="S23" s="168" t="s">
        <v>21</v>
      </c>
      <c r="T23" s="168" t="s">
        <v>21</v>
      </c>
      <c r="U23" s="168" t="s">
        <v>21</v>
      </c>
      <c r="V23" s="168" t="s">
        <v>1450</v>
      </c>
      <c r="W23" s="168" t="s">
        <v>21</v>
      </c>
      <c r="X23" s="168" t="s">
        <v>21</v>
      </c>
      <c r="Y23" s="168" t="s">
        <v>21</v>
      </c>
      <c r="Z23" s="168" t="s">
        <v>21</v>
      </c>
      <c r="AA23" s="168" t="s">
        <v>1259</v>
      </c>
      <c r="AB23" s="168" t="s">
        <v>1259</v>
      </c>
      <c r="AC23" s="168" t="s">
        <v>10942</v>
      </c>
      <c r="AD23" s="169">
        <v>1150.4815704271971</v>
      </c>
      <c r="AE23" s="168" t="s">
        <v>1259</v>
      </c>
      <c r="AF23" s="169">
        <v>2077.9096533786119</v>
      </c>
      <c r="AG23" s="169">
        <v>173.86820965258269</v>
      </c>
      <c r="AH23" s="169">
        <v>983.68423200593497</v>
      </c>
      <c r="AI23" s="168" t="s">
        <v>21</v>
      </c>
      <c r="AJ23"/>
    </row>
    <row r="24" spans="1:36" x14ac:dyDescent="0.25">
      <c r="A24" s="179" t="b">
        <f>IF(E24&lt;&gt;1,"",NOT(ISNA(VLOOKUP(P24,Mapping!$P:$P,1,FALSE))))</f>
        <v>0</v>
      </c>
      <c r="B24" s="180" t="str">
        <f t="shared" si="0"/>
        <v/>
      </c>
      <c r="E24" s="167">
        <v>1</v>
      </c>
      <c r="F24" s="170" t="s">
        <v>509</v>
      </c>
      <c r="G24" s="169">
        <v>23339.110907253282</v>
      </c>
      <c r="H24" s="168" t="s">
        <v>6</v>
      </c>
      <c r="I24" s="168" t="s">
        <v>509</v>
      </c>
      <c r="J24" s="169">
        <v>2278.8714119522961</v>
      </c>
      <c r="K24" s="169">
        <v>-1086.9020546075969</v>
      </c>
      <c r="L24" s="168" t="s">
        <v>18</v>
      </c>
      <c r="M24" s="168" t="s">
        <v>21</v>
      </c>
      <c r="N24" s="168" t="s">
        <v>1449</v>
      </c>
      <c r="O24" s="168" t="s">
        <v>21</v>
      </c>
      <c r="P24" s="168" t="s">
        <v>525</v>
      </c>
      <c r="Q24" s="168" t="s">
        <v>1451</v>
      </c>
      <c r="R24" s="168" t="s">
        <v>21</v>
      </c>
      <c r="S24" s="168" t="s">
        <v>21</v>
      </c>
      <c r="T24" s="168" t="s">
        <v>21</v>
      </c>
      <c r="U24" s="168" t="s">
        <v>21</v>
      </c>
      <c r="V24" s="168" t="s">
        <v>1451</v>
      </c>
      <c r="W24" s="168" t="s">
        <v>21</v>
      </c>
      <c r="X24" s="168" t="s">
        <v>21</v>
      </c>
      <c r="Y24" s="168" t="s">
        <v>21</v>
      </c>
      <c r="Z24" s="168" t="s">
        <v>21</v>
      </c>
      <c r="AA24" s="168" t="s">
        <v>1259</v>
      </c>
      <c r="AB24" s="168" t="s">
        <v>1259</v>
      </c>
      <c r="AC24" s="168" t="s">
        <v>10943</v>
      </c>
      <c r="AD24" s="169">
        <v>2612.7036749290451</v>
      </c>
      <c r="AE24" s="168" t="s">
        <v>1259</v>
      </c>
      <c r="AF24" s="169">
        <v>4718.8606294119054</v>
      </c>
      <c r="AG24" s="169">
        <v>394.84866336794948</v>
      </c>
      <c r="AH24" s="169">
        <v>2233.912714462138</v>
      </c>
      <c r="AI24" s="168" t="s">
        <v>21</v>
      </c>
      <c r="AJ24"/>
    </row>
    <row r="25" spans="1:36" x14ac:dyDescent="0.25">
      <c r="A25" s="179" t="b">
        <f>IF(E25&lt;&gt;1,"",NOT(ISNA(VLOOKUP(P25,Mapping!$P:$P,1,FALSE))))</f>
        <v>0</v>
      </c>
      <c r="B25" s="180" t="str">
        <f t="shared" si="0"/>
        <v/>
      </c>
      <c r="E25" s="167">
        <v>1</v>
      </c>
      <c r="F25" s="170" t="s">
        <v>509</v>
      </c>
      <c r="G25" s="169">
        <v>391460.28106660239</v>
      </c>
      <c r="H25" s="168" t="s">
        <v>6</v>
      </c>
      <c r="I25" s="168" t="s">
        <v>509</v>
      </c>
      <c r="J25" s="169">
        <v>38222.863200853513</v>
      </c>
      <c r="K25" s="169">
        <v>-18230.299580792002</v>
      </c>
      <c r="L25" s="168" t="s">
        <v>18</v>
      </c>
      <c r="M25" s="168" t="s">
        <v>21</v>
      </c>
      <c r="N25" s="168" t="s">
        <v>1449</v>
      </c>
      <c r="O25" s="168" t="s">
        <v>21</v>
      </c>
      <c r="P25" s="168" t="s">
        <v>785</v>
      </c>
      <c r="Q25" s="168" t="s">
        <v>1452</v>
      </c>
      <c r="R25" s="168" t="s">
        <v>21</v>
      </c>
      <c r="S25" s="168" t="s">
        <v>21</v>
      </c>
      <c r="T25" s="168" t="s">
        <v>21</v>
      </c>
      <c r="U25" s="168" t="s">
        <v>21</v>
      </c>
      <c r="V25" s="168" t="s">
        <v>1452</v>
      </c>
      <c r="W25" s="168" t="s">
        <v>21</v>
      </c>
      <c r="X25" s="168" t="s">
        <v>21</v>
      </c>
      <c r="Y25" s="168" t="s">
        <v>21</v>
      </c>
      <c r="Z25" s="168" t="s">
        <v>21</v>
      </c>
      <c r="AA25" s="168" t="s">
        <v>1259</v>
      </c>
      <c r="AB25" s="168" t="s">
        <v>1259</v>
      </c>
      <c r="AC25" s="168" t="s">
        <v>12494</v>
      </c>
      <c r="AD25" s="169">
        <v>43822.136969820058</v>
      </c>
      <c r="AE25" s="168" t="s">
        <v>1259</v>
      </c>
      <c r="AF25" s="169">
        <v>79148.109610706044</v>
      </c>
      <c r="AG25" s="169">
        <v>6622.6845296301763</v>
      </c>
      <c r="AH25" s="169">
        <v>37468.783732024371</v>
      </c>
      <c r="AI25" s="168" t="s">
        <v>21</v>
      </c>
      <c r="AJ25"/>
    </row>
    <row r="26" spans="1:36" x14ac:dyDescent="0.25">
      <c r="A26" s="179" t="b">
        <f>IF(E26&lt;&gt;1,"",NOT(ISNA(VLOOKUP(P26,Mapping!$P:$P,1,FALSE))))</f>
        <v>0</v>
      </c>
      <c r="B26" s="180" t="str">
        <f t="shared" si="0"/>
        <v/>
      </c>
      <c r="E26" s="167">
        <v>1</v>
      </c>
      <c r="F26" s="170" t="s">
        <v>509</v>
      </c>
      <c r="G26" s="169">
        <v>141.49023509679219</v>
      </c>
      <c r="H26" s="168" t="s">
        <v>6</v>
      </c>
      <c r="I26" s="168" t="s">
        <v>509</v>
      </c>
      <c r="J26" s="169">
        <v>13.815352826155941</v>
      </c>
      <c r="K26" s="169">
        <v>-6.5891981851726049</v>
      </c>
      <c r="L26" s="168" t="s">
        <v>18</v>
      </c>
      <c r="M26" s="168" t="s">
        <v>21</v>
      </c>
      <c r="N26" s="168" t="s">
        <v>1449</v>
      </c>
      <c r="O26" s="168" t="s">
        <v>21</v>
      </c>
      <c r="P26" s="168" t="s">
        <v>803</v>
      </c>
      <c r="Q26" s="168" t="s">
        <v>1453</v>
      </c>
      <c r="R26" s="168" t="s">
        <v>21</v>
      </c>
      <c r="S26" s="168" t="s">
        <v>21</v>
      </c>
      <c r="T26" s="168" t="s">
        <v>21</v>
      </c>
      <c r="U26" s="168" t="s">
        <v>21</v>
      </c>
      <c r="V26" s="168" t="s">
        <v>1453</v>
      </c>
      <c r="W26" s="168" t="s">
        <v>21</v>
      </c>
      <c r="X26" s="168" t="s">
        <v>21</v>
      </c>
      <c r="Y26" s="168" t="s">
        <v>21</v>
      </c>
      <c r="Z26" s="168" t="s">
        <v>21</v>
      </c>
      <c r="AA26" s="168" t="s">
        <v>1259</v>
      </c>
      <c r="AB26" s="168" t="s">
        <v>1259</v>
      </c>
      <c r="AC26" s="168" t="s">
        <v>12642</v>
      </c>
      <c r="AD26" s="169">
        <v>15.839166225011541</v>
      </c>
      <c r="AE26" s="168" t="s">
        <v>1259</v>
      </c>
      <c r="AF26" s="169">
        <v>28.607460776793719</v>
      </c>
      <c r="AG26" s="169">
        <v>2.393717156990022</v>
      </c>
      <c r="AH26" s="169">
        <v>13.542796741958631</v>
      </c>
      <c r="AI26" s="168" t="s">
        <v>21</v>
      </c>
      <c r="AJ26"/>
    </row>
    <row r="27" spans="1:36" x14ac:dyDescent="0.25">
      <c r="A27" s="179" t="b">
        <f>IF(E27&lt;&gt;1,"",NOT(ISNA(VLOOKUP(P27,Mapping!$P:$P,1,FALSE))))</f>
        <v>0</v>
      </c>
      <c r="B27" s="180" t="str">
        <f t="shared" si="0"/>
        <v/>
      </c>
      <c r="E27" s="167">
        <v>1</v>
      </c>
      <c r="F27" s="170" t="s">
        <v>372</v>
      </c>
      <c r="G27" s="169">
        <v>9221.642913618447</v>
      </c>
      <c r="H27" s="168" t="s">
        <v>6</v>
      </c>
      <c r="I27" s="168" t="s">
        <v>372</v>
      </c>
      <c r="J27" s="169">
        <v>1319.193648285062</v>
      </c>
      <c r="K27" s="169">
        <v>425.15834747565742</v>
      </c>
      <c r="L27" s="168" t="s">
        <v>18</v>
      </c>
      <c r="M27" s="168" t="s">
        <v>21</v>
      </c>
      <c r="N27" s="168" t="s">
        <v>1449</v>
      </c>
      <c r="O27" s="168" t="s">
        <v>21</v>
      </c>
      <c r="P27" s="168" t="s">
        <v>344</v>
      </c>
      <c r="Q27" s="168" t="s">
        <v>1450</v>
      </c>
      <c r="R27" s="168" t="s">
        <v>21</v>
      </c>
      <c r="S27" s="168" t="s">
        <v>21</v>
      </c>
      <c r="T27" s="168" t="s">
        <v>21</v>
      </c>
      <c r="U27" s="168" t="s">
        <v>21</v>
      </c>
      <c r="V27" s="168" t="s">
        <v>1450</v>
      </c>
      <c r="W27" s="168" t="s">
        <v>21</v>
      </c>
      <c r="X27" s="168" t="s">
        <v>21</v>
      </c>
      <c r="Y27" s="168" t="s">
        <v>21</v>
      </c>
      <c r="Z27" s="168" t="s">
        <v>21</v>
      </c>
      <c r="AA27" s="168" t="s">
        <v>1259</v>
      </c>
      <c r="AB27" s="168" t="s">
        <v>1259</v>
      </c>
      <c r="AC27" s="168" t="s">
        <v>10947</v>
      </c>
      <c r="AD27" s="169">
        <v>2213.4854799997938</v>
      </c>
      <c r="AE27" s="168" t="s">
        <v>1259</v>
      </c>
      <c r="AF27" s="169">
        <v>-1566.4959905463911</v>
      </c>
      <c r="AG27" s="169">
        <v>-4371.3138393724921</v>
      </c>
      <c r="AH27" s="169">
        <v>-577.05304126480587</v>
      </c>
      <c r="AI27" s="168" t="s">
        <v>21</v>
      </c>
      <c r="AJ27"/>
    </row>
    <row r="28" spans="1:36" x14ac:dyDescent="0.25">
      <c r="A28" s="179" t="b">
        <f>IF(E28&lt;&gt;1,"",NOT(ISNA(VLOOKUP(P28,Mapping!$P:$P,1,FALSE))))</f>
        <v>0</v>
      </c>
      <c r="B28" s="180" t="str">
        <f t="shared" si="0"/>
        <v/>
      </c>
      <c r="E28" s="167">
        <v>1</v>
      </c>
      <c r="F28" s="170" t="s">
        <v>372</v>
      </c>
      <c r="G28" s="169">
        <v>72163.220846266195</v>
      </c>
      <c r="H28" s="168" t="s">
        <v>6</v>
      </c>
      <c r="I28" s="168" t="s">
        <v>372</v>
      </c>
      <c r="J28" s="169">
        <v>10323.243208604379</v>
      </c>
      <c r="K28" s="169">
        <v>3327.042264693448</v>
      </c>
      <c r="L28" s="168" t="s">
        <v>18</v>
      </c>
      <c r="M28" s="168" t="s">
        <v>21</v>
      </c>
      <c r="N28" s="168" t="s">
        <v>1449</v>
      </c>
      <c r="O28" s="168" t="s">
        <v>21</v>
      </c>
      <c r="P28" s="168" t="s">
        <v>344</v>
      </c>
      <c r="Q28" s="168" t="s">
        <v>1450</v>
      </c>
      <c r="R28" s="168" t="s">
        <v>21</v>
      </c>
      <c r="S28" s="168" t="s">
        <v>21</v>
      </c>
      <c r="T28" s="168" t="s">
        <v>21</v>
      </c>
      <c r="U28" s="168" t="s">
        <v>21</v>
      </c>
      <c r="V28" s="168" t="s">
        <v>1450</v>
      </c>
      <c r="W28" s="168" t="s">
        <v>21</v>
      </c>
      <c r="X28" s="168" t="s">
        <v>21</v>
      </c>
      <c r="Y28" s="168" t="s">
        <v>21</v>
      </c>
      <c r="Z28" s="168" t="s">
        <v>21</v>
      </c>
      <c r="AA28" s="168" t="s">
        <v>1259</v>
      </c>
      <c r="AB28" s="168" t="s">
        <v>1259</v>
      </c>
      <c r="AC28" s="168" t="s">
        <v>10946</v>
      </c>
      <c r="AD28" s="169">
        <v>17321.45161436878</v>
      </c>
      <c r="AE28" s="168" t="s">
        <v>1259</v>
      </c>
      <c r="AF28" s="169">
        <v>-12258.48768809387</v>
      </c>
      <c r="AG28" s="169">
        <v>-34207.362932382232</v>
      </c>
      <c r="AH28" s="169">
        <v>-4515.6819068872428</v>
      </c>
      <c r="AI28" s="168" t="s">
        <v>21</v>
      </c>
      <c r="AJ28"/>
    </row>
    <row r="29" spans="1:36" x14ac:dyDescent="0.25">
      <c r="A29" s="179" t="b">
        <f>IF(E29&lt;&gt;1,"",NOT(ISNA(VLOOKUP(P29,Mapping!$P:$P,1,FALSE))))</f>
        <v>0</v>
      </c>
      <c r="B29" s="180" t="str">
        <f t="shared" si="0"/>
        <v/>
      </c>
      <c r="E29" s="167">
        <v>1</v>
      </c>
      <c r="F29" s="170" t="s">
        <v>372</v>
      </c>
      <c r="G29" s="169">
        <v>51722.396895086837</v>
      </c>
      <c r="H29" s="168" t="s">
        <v>6</v>
      </c>
      <c r="I29" s="168" t="s">
        <v>372</v>
      </c>
      <c r="J29" s="169">
        <v>7399.0999323247725</v>
      </c>
      <c r="K29" s="169">
        <v>2384.630265711136</v>
      </c>
      <c r="L29" s="168" t="s">
        <v>18</v>
      </c>
      <c r="M29" s="168" t="s">
        <v>21</v>
      </c>
      <c r="N29" s="168" t="s">
        <v>1449</v>
      </c>
      <c r="O29" s="168" t="s">
        <v>21</v>
      </c>
      <c r="P29" s="168" t="s">
        <v>344</v>
      </c>
      <c r="Q29" s="168" t="s">
        <v>1450</v>
      </c>
      <c r="R29" s="168" t="s">
        <v>21</v>
      </c>
      <c r="S29" s="168" t="s">
        <v>21</v>
      </c>
      <c r="T29" s="168" t="s">
        <v>21</v>
      </c>
      <c r="U29" s="168" t="s">
        <v>21</v>
      </c>
      <c r="V29" s="168" t="s">
        <v>1450</v>
      </c>
      <c r="W29" s="168" t="s">
        <v>21</v>
      </c>
      <c r="X29" s="168" t="s">
        <v>21</v>
      </c>
      <c r="Y29" s="168" t="s">
        <v>21</v>
      </c>
      <c r="Z29" s="168" t="s">
        <v>21</v>
      </c>
      <c r="AA29" s="168" t="s">
        <v>1259</v>
      </c>
      <c r="AB29" s="168" t="s">
        <v>1259</v>
      </c>
      <c r="AC29" s="168" t="s">
        <v>10944</v>
      </c>
      <c r="AD29" s="169">
        <v>12415.00843076327</v>
      </c>
      <c r="AE29" s="168" t="s">
        <v>1259</v>
      </c>
      <c r="AF29" s="169">
        <v>-8786.170546459638</v>
      </c>
      <c r="AG29" s="169">
        <v>-24517.84692498935</v>
      </c>
      <c r="AH29" s="169">
        <v>-3236.577983922798</v>
      </c>
      <c r="AI29" s="168" t="s">
        <v>21</v>
      </c>
      <c r="AJ29"/>
    </row>
    <row r="30" spans="1:36" x14ac:dyDescent="0.25">
      <c r="A30" s="179" t="b">
        <f>IF(E30&lt;&gt;1,"",NOT(ISNA(VLOOKUP(P30,Mapping!$P:$P,1,FALSE))))</f>
        <v>0</v>
      </c>
      <c r="B30" s="180" t="str">
        <f t="shared" si="0"/>
        <v/>
      </c>
      <c r="E30" s="167">
        <v>1</v>
      </c>
      <c r="F30" s="170" t="s">
        <v>372</v>
      </c>
      <c r="G30" s="169">
        <v>26370.11712867795</v>
      </c>
      <c r="H30" s="168" t="s">
        <v>6</v>
      </c>
      <c r="I30" s="168" t="s">
        <v>372</v>
      </c>
      <c r="J30" s="169">
        <v>3772.3528601732719</v>
      </c>
      <c r="K30" s="169">
        <v>1215.7785251705211</v>
      </c>
      <c r="L30" s="168" t="s">
        <v>18</v>
      </c>
      <c r="M30" s="168" t="s">
        <v>21</v>
      </c>
      <c r="N30" s="168" t="s">
        <v>1449</v>
      </c>
      <c r="O30" s="168" t="s">
        <v>21</v>
      </c>
      <c r="P30" s="168" t="s">
        <v>344</v>
      </c>
      <c r="Q30" s="168" t="s">
        <v>1450</v>
      </c>
      <c r="R30" s="168" t="s">
        <v>21</v>
      </c>
      <c r="S30" s="168" t="s">
        <v>21</v>
      </c>
      <c r="T30" s="168" t="s">
        <v>21</v>
      </c>
      <c r="U30" s="168" t="s">
        <v>21</v>
      </c>
      <c r="V30" s="168" t="s">
        <v>1450</v>
      </c>
      <c r="W30" s="168" t="s">
        <v>21</v>
      </c>
      <c r="X30" s="168" t="s">
        <v>21</v>
      </c>
      <c r="Y30" s="168" t="s">
        <v>21</v>
      </c>
      <c r="Z30" s="168" t="s">
        <v>21</v>
      </c>
      <c r="AA30" s="168" t="s">
        <v>1259</v>
      </c>
      <c r="AB30" s="168" t="s">
        <v>1259</v>
      </c>
      <c r="AC30" s="168" t="s">
        <v>10950</v>
      </c>
      <c r="AD30" s="169">
        <v>6329.660768367261</v>
      </c>
      <c r="AE30" s="168" t="s">
        <v>1259</v>
      </c>
      <c r="AF30" s="169">
        <v>-4479.5361454853564</v>
      </c>
      <c r="AG30" s="169">
        <v>-12500.16499557044</v>
      </c>
      <c r="AH30" s="169">
        <v>-1650.1350605476689</v>
      </c>
      <c r="AI30" s="168" t="s">
        <v>21</v>
      </c>
      <c r="AJ30"/>
    </row>
    <row r="31" spans="1:36" x14ac:dyDescent="0.25">
      <c r="A31" s="179" t="b">
        <f>IF(E31&lt;&gt;1,"",NOT(ISNA(VLOOKUP(P31,Mapping!$P:$P,1,FALSE))))</f>
        <v>0</v>
      </c>
      <c r="B31" s="180" t="str">
        <f t="shared" si="0"/>
        <v/>
      </c>
      <c r="E31" s="167">
        <v>1</v>
      </c>
      <c r="F31" s="170" t="s">
        <v>372</v>
      </c>
      <c r="G31" s="169">
        <v>59647.182498863607</v>
      </c>
      <c r="H31" s="168" t="s">
        <v>6</v>
      </c>
      <c r="I31" s="168" t="s">
        <v>372</v>
      </c>
      <c r="J31" s="169">
        <v>8532.7728505294381</v>
      </c>
      <c r="K31" s="169">
        <v>2749.9977802594249</v>
      </c>
      <c r="L31" s="168" t="s">
        <v>18</v>
      </c>
      <c r="M31" s="168" t="s">
        <v>21</v>
      </c>
      <c r="N31" s="168" t="s">
        <v>1449</v>
      </c>
      <c r="O31" s="168" t="s">
        <v>21</v>
      </c>
      <c r="P31" s="168" t="s">
        <v>344</v>
      </c>
      <c r="Q31" s="168" t="s">
        <v>1450</v>
      </c>
      <c r="R31" s="168" t="s">
        <v>21</v>
      </c>
      <c r="S31" s="168" t="s">
        <v>21</v>
      </c>
      <c r="T31" s="168" t="s">
        <v>21</v>
      </c>
      <c r="U31" s="168" t="s">
        <v>21</v>
      </c>
      <c r="V31" s="168" t="s">
        <v>1450</v>
      </c>
      <c r="W31" s="168" t="s">
        <v>21</v>
      </c>
      <c r="X31" s="168" t="s">
        <v>21</v>
      </c>
      <c r="Y31" s="168" t="s">
        <v>21</v>
      </c>
      <c r="Z31" s="168" t="s">
        <v>21</v>
      </c>
      <c r="AA31" s="168" t="s">
        <v>1259</v>
      </c>
      <c r="AB31" s="168" t="s">
        <v>1259</v>
      </c>
      <c r="AC31" s="168" t="s">
        <v>10951</v>
      </c>
      <c r="AD31" s="169">
        <v>14317.20720709699</v>
      </c>
      <c r="AE31" s="168" t="s">
        <v>1259</v>
      </c>
      <c r="AF31" s="169">
        <v>-10132.36720474956</v>
      </c>
      <c r="AG31" s="169">
        <v>-28274.41452453181</v>
      </c>
      <c r="AH31" s="169">
        <v>-3732.4789504715659</v>
      </c>
      <c r="AI31" s="168" t="s">
        <v>21</v>
      </c>
      <c r="AJ31"/>
    </row>
    <row r="32" spans="1:36" x14ac:dyDescent="0.25">
      <c r="A32" s="179" t="b">
        <f>IF(E32&lt;&gt;1,"",NOT(ISNA(VLOOKUP(P32,Mapping!$P:$P,1,FALSE))))</f>
        <v>0</v>
      </c>
      <c r="B32" s="180" t="str">
        <f t="shared" si="0"/>
        <v/>
      </c>
      <c r="E32" s="167">
        <v>1</v>
      </c>
      <c r="F32" s="170" t="s">
        <v>372</v>
      </c>
      <c r="G32" s="169">
        <v>1258.1823677554239</v>
      </c>
      <c r="H32" s="168" t="s">
        <v>6</v>
      </c>
      <c r="I32" s="168" t="s">
        <v>372</v>
      </c>
      <c r="J32" s="169">
        <v>179.98812179943039</v>
      </c>
      <c r="K32" s="169">
        <v>58.007747785151103</v>
      </c>
      <c r="L32" s="168" t="s">
        <v>18</v>
      </c>
      <c r="M32" s="168" t="s">
        <v>21</v>
      </c>
      <c r="N32" s="168" t="s">
        <v>1449</v>
      </c>
      <c r="O32" s="168" t="s">
        <v>21</v>
      </c>
      <c r="P32" s="168" t="s">
        <v>344</v>
      </c>
      <c r="Q32" s="168" t="s">
        <v>1450</v>
      </c>
      <c r="R32" s="168" t="s">
        <v>21</v>
      </c>
      <c r="S32" s="168" t="s">
        <v>21</v>
      </c>
      <c r="T32" s="168" t="s">
        <v>21</v>
      </c>
      <c r="U32" s="168" t="s">
        <v>21</v>
      </c>
      <c r="V32" s="168" t="s">
        <v>1450</v>
      </c>
      <c r="W32" s="168" t="s">
        <v>21</v>
      </c>
      <c r="X32" s="168" t="s">
        <v>21</v>
      </c>
      <c r="Y32" s="168" t="s">
        <v>21</v>
      </c>
      <c r="Z32" s="168" t="s">
        <v>21</v>
      </c>
      <c r="AA32" s="168" t="s">
        <v>1259</v>
      </c>
      <c r="AB32" s="168" t="s">
        <v>1259</v>
      </c>
      <c r="AC32" s="168" t="s">
        <v>10949</v>
      </c>
      <c r="AD32" s="169">
        <v>302.00349637325229</v>
      </c>
      <c r="AE32" s="168" t="s">
        <v>1259</v>
      </c>
      <c r="AF32" s="169">
        <v>-213.7295548013872</v>
      </c>
      <c r="AG32" s="169">
        <v>-596.41324741619644</v>
      </c>
      <c r="AH32" s="169">
        <v>-78.731953577037302</v>
      </c>
      <c r="AI32" s="168" t="s">
        <v>21</v>
      </c>
      <c r="AJ32"/>
    </row>
    <row r="33" spans="1:36" x14ac:dyDescent="0.25">
      <c r="A33" s="179" t="b">
        <f>IF(E33&lt;&gt;1,"",NOT(ISNA(VLOOKUP(P33,Mapping!$P:$P,1,FALSE))))</f>
        <v>0</v>
      </c>
      <c r="B33" s="180" t="str">
        <f t="shared" si="0"/>
        <v/>
      </c>
      <c r="E33" s="167">
        <v>1</v>
      </c>
      <c r="F33" s="170" t="s">
        <v>372</v>
      </c>
      <c r="G33" s="169">
        <v>10667.54495914705</v>
      </c>
      <c r="H33" s="168" t="s">
        <v>6</v>
      </c>
      <c r="I33" s="168" t="s">
        <v>372</v>
      </c>
      <c r="J33" s="169">
        <v>1526.0358359918539</v>
      </c>
      <c r="K33" s="169">
        <v>491.82079906340749</v>
      </c>
      <c r="L33" s="168" t="s">
        <v>18</v>
      </c>
      <c r="M33" s="168" t="s">
        <v>21</v>
      </c>
      <c r="N33" s="168" t="s">
        <v>1449</v>
      </c>
      <c r="O33" s="168" t="s">
        <v>21</v>
      </c>
      <c r="P33" s="168" t="s">
        <v>344</v>
      </c>
      <c r="Q33" s="168" t="s">
        <v>1450</v>
      </c>
      <c r="R33" s="168" t="s">
        <v>21</v>
      </c>
      <c r="S33" s="168" t="s">
        <v>21</v>
      </c>
      <c r="T33" s="168" t="s">
        <v>21</v>
      </c>
      <c r="U33" s="168" t="s">
        <v>21</v>
      </c>
      <c r="V33" s="168" t="s">
        <v>1450</v>
      </c>
      <c r="W33" s="168" t="s">
        <v>21</v>
      </c>
      <c r="X33" s="168" t="s">
        <v>21</v>
      </c>
      <c r="Y33" s="168" t="s">
        <v>21</v>
      </c>
      <c r="Z33" s="168" t="s">
        <v>21</v>
      </c>
      <c r="AA33" s="168" t="s">
        <v>1259</v>
      </c>
      <c r="AB33" s="168" t="s">
        <v>1259</v>
      </c>
      <c r="AC33" s="168" t="s">
        <v>10948</v>
      </c>
      <c r="AD33" s="169">
        <v>2560.5476264371869</v>
      </c>
      <c r="AE33" s="168" t="s">
        <v>1259</v>
      </c>
      <c r="AF33" s="169">
        <v>-1812.11380271503</v>
      </c>
      <c r="AG33" s="169">
        <v>-5056.7114069428126</v>
      </c>
      <c r="AH33" s="169">
        <v>-667.53173151110786</v>
      </c>
      <c r="AI33" s="168" t="s">
        <v>21</v>
      </c>
      <c r="AJ33"/>
    </row>
    <row r="34" spans="1:36" x14ac:dyDescent="0.25">
      <c r="A34" s="179" t="b">
        <f>IF(E34&lt;&gt;1,"",NOT(ISNA(VLOOKUP(P34,Mapping!$P:$P,1,FALSE))))</f>
        <v>0</v>
      </c>
      <c r="B34" s="180" t="str">
        <f t="shared" si="0"/>
        <v/>
      </c>
      <c r="E34" s="167">
        <v>1</v>
      </c>
      <c r="F34" s="170" t="s">
        <v>372</v>
      </c>
      <c r="G34" s="169">
        <v>84684.943590408191</v>
      </c>
      <c r="H34" s="168" t="s">
        <v>6</v>
      </c>
      <c r="I34" s="168" t="s">
        <v>372</v>
      </c>
      <c r="J34" s="169">
        <v>12114.526742828461</v>
      </c>
      <c r="K34" s="169">
        <v>3904.3488248494282</v>
      </c>
      <c r="L34" s="168" t="s">
        <v>18</v>
      </c>
      <c r="M34" s="168" t="s">
        <v>21</v>
      </c>
      <c r="N34" s="168" t="s">
        <v>1449</v>
      </c>
      <c r="O34" s="168" t="s">
        <v>21</v>
      </c>
      <c r="P34" s="168" t="s">
        <v>344</v>
      </c>
      <c r="Q34" s="168" t="s">
        <v>1450</v>
      </c>
      <c r="R34" s="168" t="s">
        <v>21</v>
      </c>
      <c r="S34" s="168" t="s">
        <v>21</v>
      </c>
      <c r="T34" s="168" t="s">
        <v>21</v>
      </c>
      <c r="U34" s="168" t="s">
        <v>21</v>
      </c>
      <c r="V34" s="168" t="s">
        <v>1450</v>
      </c>
      <c r="W34" s="168" t="s">
        <v>21</v>
      </c>
      <c r="X34" s="168" t="s">
        <v>21</v>
      </c>
      <c r="Y34" s="168" t="s">
        <v>21</v>
      </c>
      <c r="Z34" s="168" t="s">
        <v>21</v>
      </c>
      <c r="AA34" s="168" t="s">
        <v>1259</v>
      </c>
      <c r="AB34" s="168" t="s">
        <v>1259</v>
      </c>
      <c r="AC34" s="168" t="s">
        <v>10945</v>
      </c>
      <c r="AD34" s="169">
        <v>20327.060456347419</v>
      </c>
      <c r="AE34" s="168" t="s">
        <v>1259</v>
      </c>
      <c r="AF34" s="169">
        <v>-14385.57378947223</v>
      </c>
      <c r="AG34" s="169">
        <v>-40143.005901534612</v>
      </c>
      <c r="AH34" s="169">
        <v>-5299.24056981389</v>
      </c>
      <c r="AI34" s="168" t="s">
        <v>21</v>
      </c>
      <c r="AJ34"/>
    </row>
    <row r="35" spans="1:36" x14ac:dyDescent="0.25">
      <c r="A35" s="179" t="b">
        <f>IF(E35&lt;&gt;1,"",NOT(ISNA(VLOOKUP(P35,Mapping!$P:$P,1,FALSE))))</f>
        <v>0</v>
      </c>
      <c r="B35" s="180" t="str">
        <f t="shared" si="0"/>
        <v/>
      </c>
      <c r="E35" s="167">
        <v>1</v>
      </c>
      <c r="F35" s="170" t="s">
        <v>372</v>
      </c>
      <c r="G35" s="169">
        <v>24.142168846757521</v>
      </c>
      <c r="H35" s="168" t="s">
        <v>6</v>
      </c>
      <c r="I35" s="168" t="s">
        <v>372</v>
      </c>
      <c r="J35" s="169">
        <v>3.453635767161924</v>
      </c>
      <c r="K35" s="169">
        <v>1.113060298204301</v>
      </c>
      <c r="L35" s="168" t="s">
        <v>18</v>
      </c>
      <c r="M35" s="168" t="s">
        <v>21</v>
      </c>
      <c r="N35" s="168" t="s">
        <v>1449</v>
      </c>
      <c r="O35" s="168" t="s">
        <v>21</v>
      </c>
      <c r="P35" s="168" t="s">
        <v>523</v>
      </c>
      <c r="Q35" s="168" t="s">
        <v>1454</v>
      </c>
      <c r="R35" s="168" t="s">
        <v>21</v>
      </c>
      <c r="S35" s="168" t="s">
        <v>21</v>
      </c>
      <c r="T35" s="168" t="s">
        <v>21</v>
      </c>
      <c r="U35" s="168" t="s">
        <v>21</v>
      </c>
      <c r="V35" s="168" t="s">
        <v>1454</v>
      </c>
      <c r="W35" s="168" t="s">
        <v>21</v>
      </c>
      <c r="X35" s="168" t="s">
        <v>21</v>
      </c>
      <c r="Y35" s="168" t="s">
        <v>21</v>
      </c>
      <c r="Z35" s="168" t="s">
        <v>21</v>
      </c>
      <c r="AA35" s="168" t="s">
        <v>1259</v>
      </c>
      <c r="AB35" s="168" t="s">
        <v>1259</v>
      </c>
      <c r="AC35" s="168" t="s">
        <v>2429</v>
      </c>
      <c r="AD35" s="169">
        <v>5.7948828314620524</v>
      </c>
      <c r="AE35" s="168" t="s">
        <v>1259</v>
      </c>
      <c r="AF35" s="169">
        <v>-4.1010708239081168</v>
      </c>
      <c r="AG35" s="169">
        <v>-11.44405587820456</v>
      </c>
      <c r="AH35" s="169">
        <v>-1.510719086202766</v>
      </c>
      <c r="AI35" s="168" t="s">
        <v>21</v>
      </c>
      <c r="AJ35"/>
    </row>
    <row r="36" spans="1:36" x14ac:dyDescent="0.25">
      <c r="A36" s="179" t="b">
        <f>IF(E36&lt;&gt;1,"",NOT(ISNA(VLOOKUP(P36,Mapping!$P:$P,1,FALSE))))</f>
        <v>0</v>
      </c>
      <c r="B36" s="180" t="str">
        <f t="shared" si="0"/>
        <v/>
      </c>
      <c r="E36" s="167">
        <v>1</v>
      </c>
      <c r="F36" s="170" t="s">
        <v>372</v>
      </c>
      <c r="G36" s="169">
        <v>5707.8684284001438</v>
      </c>
      <c r="H36" s="168" t="s">
        <v>6</v>
      </c>
      <c r="I36" s="168" t="s">
        <v>372</v>
      </c>
      <c r="J36" s="169">
        <v>816.53386999754389</v>
      </c>
      <c r="K36" s="169">
        <v>263.15787017119021</v>
      </c>
      <c r="L36" s="168" t="s">
        <v>18</v>
      </c>
      <c r="M36" s="168" t="s">
        <v>21</v>
      </c>
      <c r="N36" s="168" t="s">
        <v>1449</v>
      </c>
      <c r="O36" s="168" t="s">
        <v>21</v>
      </c>
      <c r="P36" s="168" t="s">
        <v>525</v>
      </c>
      <c r="Q36" s="168" t="s">
        <v>1451</v>
      </c>
      <c r="R36" s="168" t="s">
        <v>21</v>
      </c>
      <c r="S36" s="168" t="s">
        <v>21</v>
      </c>
      <c r="T36" s="168" t="s">
        <v>21</v>
      </c>
      <c r="U36" s="168" t="s">
        <v>21</v>
      </c>
      <c r="V36" s="168" t="s">
        <v>1451</v>
      </c>
      <c r="W36" s="168" t="s">
        <v>21</v>
      </c>
      <c r="X36" s="168" t="s">
        <v>21</v>
      </c>
      <c r="Y36" s="168" t="s">
        <v>21</v>
      </c>
      <c r="Z36" s="168" t="s">
        <v>21</v>
      </c>
      <c r="AA36" s="168" t="s">
        <v>1259</v>
      </c>
      <c r="AB36" s="168" t="s">
        <v>1259</v>
      </c>
      <c r="AC36" s="168" t="s">
        <v>10965</v>
      </c>
      <c r="AD36" s="169">
        <v>1370.0686533149969</v>
      </c>
      <c r="AE36" s="168" t="s">
        <v>1259</v>
      </c>
      <c r="AF36" s="169">
        <v>-969.60520933321277</v>
      </c>
      <c r="AG36" s="169">
        <v>-2705.6875318318389</v>
      </c>
      <c r="AH36" s="169">
        <v>-357.17527414594412</v>
      </c>
      <c r="AI36" s="168" t="s">
        <v>21</v>
      </c>
      <c r="AJ36"/>
    </row>
    <row r="37" spans="1:36" x14ac:dyDescent="0.25">
      <c r="A37" s="179" t="b">
        <f>IF(E37&lt;&gt;1,"",NOT(ISNA(VLOOKUP(P37,Mapping!$P:$P,1,FALSE))))</f>
        <v>0</v>
      </c>
      <c r="B37" s="180" t="str">
        <f t="shared" si="0"/>
        <v/>
      </c>
      <c r="E37" s="167">
        <v>1</v>
      </c>
      <c r="F37" s="170" t="s">
        <v>372</v>
      </c>
      <c r="G37" s="169">
        <v>202.27202706687851</v>
      </c>
      <c r="H37" s="168" t="s">
        <v>6</v>
      </c>
      <c r="I37" s="168" t="s">
        <v>372</v>
      </c>
      <c r="J37" s="169">
        <v>28.935838855602189</v>
      </c>
      <c r="K37" s="169">
        <v>9.3256311889180683</v>
      </c>
      <c r="L37" s="168" t="s">
        <v>18</v>
      </c>
      <c r="M37" s="168" t="s">
        <v>21</v>
      </c>
      <c r="N37" s="168" t="s">
        <v>1449</v>
      </c>
      <c r="O37" s="168" t="s">
        <v>21</v>
      </c>
      <c r="P37" s="168" t="s">
        <v>525</v>
      </c>
      <c r="Q37" s="168" t="s">
        <v>1451</v>
      </c>
      <c r="R37" s="168" t="s">
        <v>21</v>
      </c>
      <c r="S37" s="168" t="s">
        <v>21</v>
      </c>
      <c r="T37" s="168" t="s">
        <v>21</v>
      </c>
      <c r="U37" s="168" t="s">
        <v>21</v>
      </c>
      <c r="V37" s="168" t="s">
        <v>1451</v>
      </c>
      <c r="W37" s="168" t="s">
        <v>21</v>
      </c>
      <c r="X37" s="168" t="s">
        <v>21</v>
      </c>
      <c r="Y37" s="168" t="s">
        <v>21</v>
      </c>
      <c r="Z37" s="168" t="s">
        <v>21</v>
      </c>
      <c r="AA37" s="168" t="s">
        <v>1259</v>
      </c>
      <c r="AB37" s="168" t="s">
        <v>1259</v>
      </c>
      <c r="AC37" s="168" t="s">
        <v>10957</v>
      </c>
      <c r="AD37" s="169">
        <v>48.551673396663581</v>
      </c>
      <c r="AE37" s="168" t="s">
        <v>1259</v>
      </c>
      <c r="AF37" s="169">
        <v>-34.360289415676959</v>
      </c>
      <c r="AG37" s="169">
        <v>-95.882536280991985</v>
      </c>
      <c r="AH37" s="169">
        <v>-12.657363712204219</v>
      </c>
      <c r="AI37" s="168" t="s">
        <v>21</v>
      </c>
      <c r="AJ37"/>
    </row>
    <row r="38" spans="1:36" x14ac:dyDescent="0.25">
      <c r="A38" s="179" t="b">
        <f>IF(E38&lt;&gt;1,"",NOT(ISNA(VLOOKUP(P38,Mapping!$P:$P,1,FALSE))))</f>
        <v>0</v>
      </c>
      <c r="B38" s="180" t="str">
        <f t="shared" si="0"/>
        <v/>
      </c>
      <c r="E38" s="167">
        <v>1</v>
      </c>
      <c r="F38" s="170" t="s">
        <v>372</v>
      </c>
      <c r="G38" s="169">
        <v>8450.8724844479711</v>
      </c>
      <c r="H38" s="168" t="s">
        <v>6</v>
      </c>
      <c r="I38" s="168" t="s">
        <v>372</v>
      </c>
      <c r="J38" s="169">
        <v>1208.931793215175</v>
      </c>
      <c r="K38" s="169">
        <v>389.62243646512758</v>
      </c>
      <c r="L38" s="168" t="s">
        <v>18</v>
      </c>
      <c r="M38" s="168" t="s">
        <v>21</v>
      </c>
      <c r="N38" s="168" t="s">
        <v>1449</v>
      </c>
      <c r="O38" s="168" t="s">
        <v>21</v>
      </c>
      <c r="P38" s="168" t="s">
        <v>525</v>
      </c>
      <c r="Q38" s="168" t="s">
        <v>1451</v>
      </c>
      <c r="R38" s="168" t="s">
        <v>21</v>
      </c>
      <c r="S38" s="168" t="s">
        <v>21</v>
      </c>
      <c r="T38" s="168" t="s">
        <v>21</v>
      </c>
      <c r="U38" s="168" t="s">
        <v>21</v>
      </c>
      <c r="V38" s="168" t="s">
        <v>1451</v>
      </c>
      <c r="W38" s="168" t="s">
        <v>21</v>
      </c>
      <c r="X38" s="168" t="s">
        <v>21</v>
      </c>
      <c r="Y38" s="168" t="s">
        <v>21</v>
      </c>
      <c r="Z38" s="168" t="s">
        <v>21</v>
      </c>
      <c r="AA38" s="168" t="s">
        <v>1259</v>
      </c>
      <c r="AB38" s="168" t="s">
        <v>1259</v>
      </c>
      <c r="AC38" s="168" t="s">
        <v>10966</v>
      </c>
      <c r="AD38" s="169">
        <v>2028.4762393077131</v>
      </c>
      <c r="AE38" s="168" t="s">
        <v>1259</v>
      </c>
      <c r="AF38" s="169">
        <v>-1435.563921473951</v>
      </c>
      <c r="AG38" s="169">
        <v>-4005.9473341225171</v>
      </c>
      <c r="AH38" s="169">
        <v>-528.82135148499856</v>
      </c>
      <c r="AI38" s="168" t="s">
        <v>21</v>
      </c>
      <c r="AJ38"/>
    </row>
    <row r="39" spans="1:36" x14ac:dyDescent="0.25">
      <c r="A39" s="179" t="b">
        <f>IF(E39&lt;&gt;1,"",NOT(ISNA(VLOOKUP(P39,Mapping!$P:$P,1,FALSE))))</f>
        <v>0</v>
      </c>
      <c r="B39" s="180" t="str">
        <f t="shared" si="0"/>
        <v/>
      </c>
      <c r="E39" s="167">
        <v>1</v>
      </c>
      <c r="F39" s="170" t="s">
        <v>372</v>
      </c>
      <c r="G39" s="169">
        <v>1784.2423313520969</v>
      </c>
      <c r="H39" s="168" t="s">
        <v>6</v>
      </c>
      <c r="I39" s="168" t="s">
        <v>372</v>
      </c>
      <c r="J39" s="169">
        <v>255.2431462125904</v>
      </c>
      <c r="K39" s="169">
        <v>82.261428706320714</v>
      </c>
      <c r="L39" s="168" t="s">
        <v>18</v>
      </c>
      <c r="M39" s="168" t="s">
        <v>21</v>
      </c>
      <c r="N39" s="168" t="s">
        <v>1449</v>
      </c>
      <c r="O39" s="168" t="s">
        <v>21</v>
      </c>
      <c r="P39" s="168" t="s">
        <v>525</v>
      </c>
      <c r="Q39" s="168" t="s">
        <v>1451</v>
      </c>
      <c r="R39" s="168" t="s">
        <v>21</v>
      </c>
      <c r="S39" s="168" t="s">
        <v>21</v>
      </c>
      <c r="T39" s="168" t="s">
        <v>21</v>
      </c>
      <c r="U39" s="168" t="s">
        <v>21</v>
      </c>
      <c r="V39" s="168" t="s">
        <v>1451</v>
      </c>
      <c r="W39" s="168" t="s">
        <v>21</v>
      </c>
      <c r="X39" s="168" t="s">
        <v>21</v>
      </c>
      <c r="Y39" s="168" t="s">
        <v>21</v>
      </c>
      <c r="Z39" s="168" t="s">
        <v>21</v>
      </c>
      <c r="AA39" s="168" t="s">
        <v>1259</v>
      </c>
      <c r="AB39" s="168" t="s">
        <v>1259</v>
      </c>
      <c r="AC39" s="168" t="s">
        <v>10960</v>
      </c>
      <c r="AD39" s="169">
        <v>428.27449839945689</v>
      </c>
      <c r="AE39" s="168" t="s">
        <v>1259</v>
      </c>
      <c r="AF39" s="169">
        <v>-303.09224553669952</v>
      </c>
      <c r="AG39" s="169">
        <v>-845.78022255833048</v>
      </c>
      <c r="AH39" s="169">
        <v>-111.6506541518352</v>
      </c>
      <c r="AI39" s="168" t="s">
        <v>21</v>
      </c>
      <c r="AJ39"/>
    </row>
    <row r="40" spans="1:36" x14ac:dyDescent="0.25">
      <c r="A40" s="179" t="b">
        <f>IF(E40&lt;&gt;1,"",NOT(ISNA(VLOOKUP(P40,Mapping!$P:$P,1,FALSE))))</f>
        <v>0</v>
      </c>
      <c r="B40" s="180" t="str">
        <f t="shared" si="0"/>
        <v/>
      </c>
      <c r="E40" s="167">
        <v>1</v>
      </c>
      <c r="F40" s="170" t="s">
        <v>372</v>
      </c>
      <c r="G40" s="169">
        <v>7392.7867547360347</v>
      </c>
      <c r="H40" s="168" t="s">
        <v>6</v>
      </c>
      <c r="I40" s="168" t="s">
        <v>372</v>
      </c>
      <c r="J40" s="169">
        <v>1057.568311994738</v>
      </c>
      <c r="K40" s="169">
        <v>340.84002485520102</v>
      </c>
      <c r="L40" s="168" t="s">
        <v>18</v>
      </c>
      <c r="M40" s="168" t="s">
        <v>21</v>
      </c>
      <c r="N40" s="168" t="s">
        <v>1449</v>
      </c>
      <c r="O40" s="168" t="s">
        <v>21</v>
      </c>
      <c r="P40" s="168" t="s">
        <v>525</v>
      </c>
      <c r="Q40" s="168" t="s">
        <v>1451</v>
      </c>
      <c r="R40" s="168" t="s">
        <v>21</v>
      </c>
      <c r="S40" s="168" t="s">
        <v>21</v>
      </c>
      <c r="T40" s="168" t="s">
        <v>21</v>
      </c>
      <c r="U40" s="168" t="s">
        <v>21</v>
      </c>
      <c r="V40" s="168" t="s">
        <v>1451</v>
      </c>
      <c r="W40" s="168" t="s">
        <v>21</v>
      </c>
      <c r="X40" s="168" t="s">
        <v>21</v>
      </c>
      <c r="Y40" s="168" t="s">
        <v>21</v>
      </c>
      <c r="Z40" s="168" t="s">
        <v>21</v>
      </c>
      <c r="AA40" s="168" t="s">
        <v>1259</v>
      </c>
      <c r="AB40" s="168" t="s">
        <v>1259</v>
      </c>
      <c r="AC40" s="168" t="s">
        <v>10964</v>
      </c>
      <c r="AD40" s="169">
        <v>1774.5022542758741</v>
      </c>
      <c r="AE40" s="168" t="s">
        <v>1259</v>
      </c>
      <c r="AF40" s="169">
        <v>-1255.8251190963031</v>
      </c>
      <c r="AG40" s="169">
        <v>-3504.385428412435</v>
      </c>
      <c r="AH40" s="169">
        <v>-462.61063459121402</v>
      </c>
      <c r="AI40" s="168" t="s">
        <v>21</v>
      </c>
      <c r="AJ40"/>
    </row>
    <row r="41" spans="1:36" x14ac:dyDescent="0.25">
      <c r="A41" s="179" t="b">
        <f>IF(E41&lt;&gt;1,"",NOT(ISNA(VLOOKUP(P41,Mapping!$P:$P,1,FALSE))))</f>
        <v>0</v>
      </c>
      <c r="B41" s="180" t="str">
        <f t="shared" si="0"/>
        <v/>
      </c>
      <c r="E41" s="167">
        <v>1</v>
      </c>
      <c r="F41" s="170" t="s">
        <v>372</v>
      </c>
      <c r="G41" s="169">
        <v>1912.534002576281</v>
      </c>
      <c r="H41" s="168" t="s">
        <v>6</v>
      </c>
      <c r="I41" s="168" t="s">
        <v>372</v>
      </c>
      <c r="J41" s="169">
        <v>273.59579328341619</v>
      </c>
      <c r="K41" s="169">
        <v>88.176239705130087</v>
      </c>
      <c r="L41" s="168" t="s">
        <v>18</v>
      </c>
      <c r="M41" s="168" t="s">
        <v>21</v>
      </c>
      <c r="N41" s="168" t="s">
        <v>1449</v>
      </c>
      <c r="O41" s="168" t="s">
        <v>21</v>
      </c>
      <c r="P41" s="168" t="s">
        <v>525</v>
      </c>
      <c r="Q41" s="168" t="s">
        <v>1451</v>
      </c>
      <c r="R41" s="168" t="s">
        <v>21</v>
      </c>
      <c r="S41" s="168" t="s">
        <v>21</v>
      </c>
      <c r="T41" s="168" t="s">
        <v>21</v>
      </c>
      <c r="U41" s="168" t="s">
        <v>21</v>
      </c>
      <c r="V41" s="168" t="s">
        <v>1451</v>
      </c>
      <c r="W41" s="168" t="s">
        <v>21</v>
      </c>
      <c r="X41" s="168" t="s">
        <v>21</v>
      </c>
      <c r="Y41" s="168" t="s">
        <v>21</v>
      </c>
      <c r="Z41" s="168" t="s">
        <v>21</v>
      </c>
      <c r="AA41" s="168" t="s">
        <v>1259</v>
      </c>
      <c r="AB41" s="168" t="s">
        <v>1259</v>
      </c>
      <c r="AC41" s="168" t="s">
        <v>10967</v>
      </c>
      <c r="AD41" s="169">
        <v>459.06855040512221</v>
      </c>
      <c r="AE41" s="168" t="s">
        <v>1259</v>
      </c>
      <c r="AF41" s="169">
        <v>-324.88536748641098</v>
      </c>
      <c r="AG41" s="169">
        <v>-906.59402365122617</v>
      </c>
      <c r="AH41" s="169">
        <v>-119.67862701332299</v>
      </c>
      <c r="AI41" s="168" t="s">
        <v>21</v>
      </c>
      <c r="AJ41"/>
    </row>
    <row r="42" spans="1:36" x14ac:dyDescent="0.25">
      <c r="A42" s="179" t="b">
        <f>IF(E42&lt;&gt;1,"",NOT(ISNA(VLOOKUP(P42,Mapping!$P:$P,1,FALSE))))</f>
        <v>0</v>
      </c>
      <c r="B42" s="180" t="str">
        <f t="shared" si="0"/>
        <v/>
      </c>
      <c r="E42" s="167">
        <v>1</v>
      </c>
      <c r="F42" s="170" t="s">
        <v>372</v>
      </c>
      <c r="G42" s="169">
        <v>165088.97607148919</v>
      </c>
      <c r="H42" s="168" t="s">
        <v>6</v>
      </c>
      <c r="I42" s="168" t="s">
        <v>372</v>
      </c>
      <c r="J42" s="169">
        <v>23616.651682941461</v>
      </c>
      <c r="K42" s="169">
        <v>7611.3287957992979</v>
      </c>
      <c r="L42" s="168" t="s">
        <v>18</v>
      </c>
      <c r="M42" s="168" t="s">
        <v>21</v>
      </c>
      <c r="N42" s="168" t="s">
        <v>1449</v>
      </c>
      <c r="O42" s="168" t="s">
        <v>21</v>
      </c>
      <c r="P42" s="168" t="s">
        <v>525</v>
      </c>
      <c r="Q42" s="168" t="s">
        <v>1451</v>
      </c>
      <c r="R42" s="168" t="s">
        <v>21</v>
      </c>
      <c r="S42" s="168" t="s">
        <v>21</v>
      </c>
      <c r="T42" s="168" t="s">
        <v>21</v>
      </c>
      <c r="U42" s="168" t="s">
        <v>21</v>
      </c>
      <c r="V42" s="168" t="s">
        <v>1451</v>
      </c>
      <c r="W42" s="168" t="s">
        <v>21</v>
      </c>
      <c r="X42" s="168" t="s">
        <v>21</v>
      </c>
      <c r="Y42" s="168" t="s">
        <v>21</v>
      </c>
      <c r="Z42" s="168" t="s">
        <v>21</v>
      </c>
      <c r="AA42" s="168" t="s">
        <v>1259</v>
      </c>
      <c r="AB42" s="168" t="s">
        <v>1259</v>
      </c>
      <c r="AC42" s="168" t="s">
        <v>12904</v>
      </c>
      <c r="AD42" s="169">
        <v>39626.567073272927</v>
      </c>
      <c r="AE42" s="168" t="s">
        <v>1259</v>
      </c>
      <c r="AF42" s="169">
        <v>-28043.942009235881</v>
      </c>
      <c r="AG42" s="169">
        <v>-78256.74151439972</v>
      </c>
      <c r="AH42" s="169">
        <v>-10330.599071523229</v>
      </c>
      <c r="AI42" s="168" t="s">
        <v>21</v>
      </c>
      <c r="AJ42"/>
    </row>
    <row r="43" spans="1:36" x14ac:dyDescent="0.25">
      <c r="A43" s="179" t="b">
        <f>IF(E43&lt;&gt;1,"",NOT(ISNA(VLOOKUP(P43,Mapping!$P:$P,1,FALSE))))</f>
        <v>0</v>
      </c>
      <c r="B43" s="180" t="str">
        <f t="shared" si="0"/>
        <v/>
      </c>
      <c r="E43" s="167">
        <v>1</v>
      </c>
      <c r="F43" s="170" t="s">
        <v>372</v>
      </c>
      <c r="G43" s="169">
        <v>19754.663675284199</v>
      </c>
      <c r="H43" s="168" t="s">
        <v>6</v>
      </c>
      <c r="I43" s="168" t="s">
        <v>372</v>
      </c>
      <c r="J43" s="169">
        <v>2825.9852488927982</v>
      </c>
      <c r="K43" s="169">
        <v>910.77698863375531</v>
      </c>
      <c r="L43" s="168" t="s">
        <v>18</v>
      </c>
      <c r="M43" s="168" t="s">
        <v>21</v>
      </c>
      <c r="N43" s="168" t="s">
        <v>1449</v>
      </c>
      <c r="O43" s="168" t="s">
        <v>21</v>
      </c>
      <c r="P43" s="168" t="s">
        <v>525</v>
      </c>
      <c r="Q43" s="168" t="s">
        <v>1451</v>
      </c>
      <c r="R43" s="168" t="s">
        <v>21</v>
      </c>
      <c r="S43" s="168" t="s">
        <v>21</v>
      </c>
      <c r="T43" s="168" t="s">
        <v>21</v>
      </c>
      <c r="U43" s="168" t="s">
        <v>21</v>
      </c>
      <c r="V43" s="168" t="s">
        <v>1451</v>
      </c>
      <c r="W43" s="168" t="s">
        <v>21</v>
      </c>
      <c r="X43" s="168" t="s">
        <v>21</v>
      </c>
      <c r="Y43" s="168" t="s">
        <v>21</v>
      </c>
      <c r="Z43" s="168" t="s">
        <v>21</v>
      </c>
      <c r="AA43" s="168" t="s">
        <v>1259</v>
      </c>
      <c r="AB43" s="168" t="s">
        <v>1259</v>
      </c>
      <c r="AC43" s="168" t="s">
        <v>10955</v>
      </c>
      <c r="AD43" s="169">
        <v>4741.743051332599</v>
      </c>
      <c r="AE43" s="168" t="s">
        <v>1259</v>
      </c>
      <c r="AF43" s="169">
        <v>-3355.7579415946489</v>
      </c>
      <c r="AG43" s="169">
        <v>-9364.2570553661553</v>
      </c>
      <c r="AH43" s="169">
        <v>-1236.1667936796221</v>
      </c>
      <c r="AI43" s="168" t="s">
        <v>21</v>
      </c>
      <c r="AJ43"/>
    </row>
    <row r="44" spans="1:36" x14ac:dyDescent="0.25">
      <c r="A44" s="179" t="b">
        <f>IF(E44&lt;&gt;1,"",NOT(ISNA(VLOOKUP(P44,Mapping!$P:$P,1,FALSE))))</f>
        <v>0</v>
      </c>
      <c r="B44" s="180" t="str">
        <f t="shared" si="0"/>
        <v/>
      </c>
      <c r="E44" s="167">
        <v>1</v>
      </c>
      <c r="F44" s="170" t="s">
        <v>372</v>
      </c>
      <c r="G44" s="169">
        <v>27191.94435421854</v>
      </c>
      <c r="H44" s="168" t="s">
        <v>6</v>
      </c>
      <c r="I44" s="168" t="s">
        <v>372</v>
      </c>
      <c r="J44" s="169">
        <v>3889.9185983043471</v>
      </c>
      <c r="K44" s="169">
        <v>1253.6683793314689</v>
      </c>
      <c r="L44" s="168" t="s">
        <v>18</v>
      </c>
      <c r="M44" s="168" t="s">
        <v>21</v>
      </c>
      <c r="N44" s="168" t="s">
        <v>1449</v>
      </c>
      <c r="O44" s="168" t="s">
        <v>21</v>
      </c>
      <c r="P44" s="168" t="s">
        <v>525</v>
      </c>
      <c r="Q44" s="168" t="s">
        <v>1451</v>
      </c>
      <c r="R44" s="168" t="s">
        <v>21</v>
      </c>
      <c r="S44" s="168" t="s">
        <v>21</v>
      </c>
      <c r="T44" s="168" t="s">
        <v>21</v>
      </c>
      <c r="U44" s="168" t="s">
        <v>21</v>
      </c>
      <c r="V44" s="168" t="s">
        <v>1451</v>
      </c>
      <c r="W44" s="168" t="s">
        <v>21</v>
      </c>
      <c r="X44" s="168" t="s">
        <v>21</v>
      </c>
      <c r="Y44" s="168" t="s">
        <v>21</v>
      </c>
      <c r="Z44" s="168" t="s">
        <v>21</v>
      </c>
      <c r="AA44" s="168" t="s">
        <v>1259</v>
      </c>
      <c r="AB44" s="168" t="s">
        <v>1259</v>
      </c>
      <c r="AC44" s="168" t="s">
        <v>10959</v>
      </c>
      <c r="AD44" s="169">
        <v>6526.9252523472223</v>
      </c>
      <c r="AE44" s="168" t="s">
        <v>1259</v>
      </c>
      <c r="AF44" s="169">
        <v>-4619.1413184236808</v>
      </c>
      <c r="AG44" s="169">
        <v>-12889.733834684061</v>
      </c>
      <c r="AH44" s="169">
        <v>-1701.561677728005</v>
      </c>
      <c r="AI44" s="168" t="s">
        <v>21</v>
      </c>
      <c r="AJ44"/>
    </row>
    <row r="45" spans="1:36" x14ac:dyDescent="0.25">
      <c r="A45" s="179" t="b">
        <f>IF(E45&lt;&gt;1,"",NOT(ISNA(VLOOKUP(P45,Mapping!$P:$P,1,FALSE))))</f>
        <v>0</v>
      </c>
      <c r="B45" s="180" t="str">
        <f t="shared" si="0"/>
        <v/>
      </c>
      <c r="E45" s="167">
        <v>1</v>
      </c>
      <c r="F45" s="170" t="s">
        <v>372</v>
      </c>
      <c r="G45" s="169">
        <v>1605.1581404895439</v>
      </c>
      <c r="H45" s="168" t="s">
        <v>6</v>
      </c>
      <c r="I45" s="168" t="s">
        <v>372</v>
      </c>
      <c r="J45" s="169">
        <v>229.62442194543581</v>
      </c>
      <c r="K45" s="169">
        <v>74.004858878216041</v>
      </c>
      <c r="L45" s="168" t="s">
        <v>18</v>
      </c>
      <c r="M45" s="168" t="s">
        <v>21</v>
      </c>
      <c r="N45" s="168" t="s">
        <v>1449</v>
      </c>
      <c r="O45" s="168" t="s">
        <v>21</v>
      </c>
      <c r="P45" s="168" t="s">
        <v>525</v>
      </c>
      <c r="Q45" s="168" t="s">
        <v>1451</v>
      </c>
      <c r="R45" s="168" t="s">
        <v>21</v>
      </c>
      <c r="S45" s="168" t="s">
        <v>21</v>
      </c>
      <c r="T45" s="168" t="s">
        <v>21</v>
      </c>
      <c r="U45" s="168" t="s">
        <v>21</v>
      </c>
      <c r="V45" s="168" t="s">
        <v>1451</v>
      </c>
      <c r="W45" s="168" t="s">
        <v>21</v>
      </c>
      <c r="X45" s="168" t="s">
        <v>21</v>
      </c>
      <c r="Y45" s="168" t="s">
        <v>21</v>
      </c>
      <c r="Z45" s="168" t="s">
        <v>21</v>
      </c>
      <c r="AA45" s="168" t="s">
        <v>1259</v>
      </c>
      <c r="AB45" s="168" t="s">
        <v>1259</v>
      </c>
      <c r="AC45" s="168" t="s">
        <v>10956</v>
      </c>
      <c r="AD45" s="169">
        <v>385.28863786625823</v>
      </c>
      <c r="AE45" s="168" t="s">
        <v>1259</v>
      </c>
      <c r="AF45" s="169">
        <v>-272.67091285397942</v>
      </c>
      <c r="AG45" s="169">
        <v>-760.88936208332541</v>
      </c>
      <c r="AH45" s="169">
        <v>-100.4442912566651</v>
      </c>
      <c r="AI45" s="168" t="s">
        <v>21</v>
      </c>
      <c r="AJ45"/>
    </row>
    <row r="46" spans="1:36" x14ac:dyDescent="0.25">
      <c r="A46" s="179" t="b">
        <f>IF(E46&lt;&gt;1,"",NOT(ISNA(VLOOKUP(P46,Mapping!$P:$P,1,FALSE))))</f>
        <v>0</v>
      </c>
      <c r="B46" s="180" t="str">
        <f t="shared" si="0"/>
        <v/>
      </c>
      <c r="E46" s="167">
        <v>1</v>
      </c>
      <c r="F46" s="170" t="s">
        <v>372</v>
      </c>
      <c r="G46" s="169">
        <v>898.95443209654013</v>
      </c>
      <c r="H46" s="168" t="s">
        <v>6</v>
      </c>
      <c r="I46" s="168" t="s">
        <v>372</v>
      </c>
      <c r="J46" s="169">
        <v>128.59909975131831</v>
      </c>
      <c r="K46" s="169">
        <v>41.445758026658773</v>
      </c>
      <c r="L46" s="168" t="s">
        <v>18</v>
      </c>
      <c r="M46" s="168" t="s">
        <v>21</v>
      </c>
      <c r="N46" s="168" t="s">
        <v>1449</v>
      </c>
      <c r="O46" s="168" t="s">
        <v>21</v>
      </c>
      <c r="P46" s="168" t="s">
        <v>525</v>
      </c>
      <c r="Q46" s="168" t="s">
        <v>1451</v>
      </c>
      <c r="R46" s="168" t="s">
        <v>21</v>
      </c>
      <c r="S46" s="168" t="s">
        <v>21</v>
      </c>
      <c r="T46" s="168" t="s">
        <v>21</v>
      </c>
      <c r="U46" s="168" t="s">
        <v>21</v>
      </c>
      <c r="V46" s="168" t="s">
        <v>1451</v>
      </c>
      <c r="W46" s="168" t="s">
        <v>21</v>
      </c>
      <c r="X46" s="168" t="s">
        <v>21</v>
      </c>
      <c r="Y46" s="168" t="s">
        <v>21</v>
      </c>
      <c r="Z46" s="168" t="s">
        <v>21</v>
      </c>
      <c r="AA46" s="168" t="s">
        <v>1259</v>
      </c>
      <c r="AB46" s="168" t="s">
        <v>1259</v>
      </c>
      <c r="AC46" s="168" t="s">
        <v>10961</v>
      </c>
      <c r="AD46" s="169">
        <v>215.77744890648449</v>
      </c>
      <c r="AE46" s="168" t="s">
        <v>1259</v>
      </c>
      <c r="AF46" s="169">
        <v>-152.70690122727569</v>
      </c>
      <c r="AG46" s="169">
        <v>-426.12926859113429</v>
      </c>
      <c r="AH46" s="169">
        <v>-56.25292519554273</v>
      </c>
      <c r="AI46" s="168" t="s">
        <v>21</v>
      </c>
      <c r="AJ46"/>
    </row>
    <row r="47" spans="1:36" x14ac:dyDescent="0.25">
      <c r="A47" s="179" t="b">
        <f>IF(E47&lt;&gt;1,"",NOT(ISNA(VLOOKUP(P47,Mapping!$P:$P,1,FALSE))))</f>
        <v>0</v>
      </c>
      <c r="B47" s="180" t="str">
        <f t="shared" si="0"/>
        <v/>
      </c>
      <c r="E47" s="167">
        <v>1</v>
      </c>
      <c r="F47" s="170" t="s">
        <v>372</v>
      </c>
      <c r="G47" s="169">
        <v>1160.864908295101</v>
      </c>
      <c r="H47" s="168" t="s">
        <v>6</v>
      </c>
      <c r="I47" s="168" t="s">
        <v>372</v>
      </c>
      <c r="J47" s="169">
        <v>166.0664621136381</v>
      </c>
      <c r="K47" s="169">
        <v>53.520984349150218</v>
      </c>
      <c r="L47" s="168" t="s">
        <v>18</v>
      </c>
      <c r="M47" s="168" t="s">
        <v>21</v>
      </c>
      <c r="N47" s="168" t="s">
        <v>1449</v>
      </c>
      <c r="O47" s="168" t="s">
        <v>21</v>
      </c>
      <c r="P47" s="168" t="s">
        <v>525</v>
      </c>
      <c r="Q47" s="168" t="s">
        <v>1451</v>
      </c>
      <c r="R47" s="168" t="s">
        <v>21</v>
      </c>
      <c r="S47" s="168" t="s">
        <v>21</v>
      </c>
      <c r="T47" s="168" t="s">
        <v>21</v>
      </c>
      <c r="U47" s="168" t="s">
        <v>21</v>
      </c>
      <c r="V47" s="168" t="s">
        <v>1451</v>
      </c>
      <c r="W47" s="168" t="s">
        <v>21</v>
      </c>
      <c r="X47" s="168" t="s">
        <v>21</v>
      </c>
      <c r="Y47" s="168" t="s">
        <v>21</v>
      </c>
      <c r="Z47" s="168" t="s">
        <v>21</v>
      </c>
      <c r="AA47" s="168" t="s">
        <v>1259</v>
      </c>
      <c r="AB47" s="168" t="s">
        <v>1259</v>
      </c>
      <c r="AC47" s="168" t="s">
        <v>10962</v>
      </c>
      <c r="AD47" s="169">
        <v>278.6442332263594</v>
      </c>
      <c r="AE47" s="168" t="s">
        <v>1259</v>
      </c>
      <c r="AF47" s="169">
        <v>-197.19807429593149</v>
      </c>
      <c r="AG47" s="169">
        <v>-550.2820795390229</v>
      </c>
      <c r="AH47" s="169">
        <v>-72.64222135949376</v>
      </c>
      <c r="AI47" s="168" t="s">
        <v>21</v>
      </c>
      <c r="AJ47"/>
    </row>
    <row r="48" spans="1:36" x14ac:dyDescent="0.25">
      <c r="A48" s="179" t="b">
        <f>IF(E48&lt;&gt;1,"",NOT(ISNA(VLOOKUP(P48,Mapping!$P:$P,1,FALSE))))</f>
        <v>0</v>
      </c>
      <c r="B48" s="180" t="str">
        <f t="shared" si="0"/>
        <v/>
      </c>
      <c r="E48" s="167">
        <v>1</v>
      </c>
      <c r="F48" s="170" t="s">
        <v>372</v>
      </c>
      <c r="G48" s="169">
        <v>1874.3460148383431</v>
      </c>
      <c r="H48" s="168" t="s">
        <v>6</v>
      </c>
      <c r="I48" s="168" t="s">
        <v>372</v>
      </c>
      <c r="J48" s="169">
        <v>268.13284580902638</v>
      </c>
      <c r="K48" s="169">
        <v>86.415605302760824</v>
      </c>
      <c r="L48" s="168" t="s">
        <v>18</v>
      </c>
      <c r="M48" s="168" t="s">
        <v>21</v>
      </c>
      <c r="N48" s="168" t="s">
        <v>1449</v>
      </c>
      <c r="O48" s="168" t="s">
        <v>21</v>
      </c>
      <c r="P48" s="168" t="s">
        <v>525</v>
      </c>
      <c r="Q48" s="168" t="s">
        <v>1451</v>
      </c>
      <c r="R48" s="168" t="s">
        <v>21</v>
      </c>
      <c r="S48" s="168" t="s">
        <v>21</v>
      </c>
      <c r="T48" s="168" t="s">
        <v>21</v>
      </c>
      <c r="U48" s="168" t="s">
        <v>21</v>
      </c>
      <c r="V48" s="168" t="s">
        <v>1451</v>
      </c>
      <c r="W48" s="168" t="s">
        <v>21</v>
      </c>
      <c r="X48" s="168" t="s">
        <v>21</v>
      </c>
      <c r="Y48" s="168" t="s">
        <v>21</v>
      </c>
      <c r="Z48" s="168" t="s">
        <v>21</v>
      </c>
      <c r="AA48" s="168" t="s">
        <v>1259</v>
      </c>
      <c r="AB48" s="168" t="s">
        <v>1259</v>
      </c>
      <c r="AC48" s="168" t="s">
        <v>10969</v>
      </c>
      <c r="AD48" s="169">
        <v>449.9022275318398</v>
      </c>
      <c r="AE48" s="168" t="s">
        <v>1259</v>
      </c>
      <c r="AF48" s="169">
        <v>-318.39830978542659</v>
      </c>
      <c r="AG48" s="169">
        <v>-888.49186106909951</v>
      </c>
      <c r="AH48" s="169">
        <v>-117.2889775039696</v>
      </c>
      <c r="AI48" s="168" t="s">
        <v>21</v>
      </c>
      <c r="AJ48"/>
    </row>
    <row r="49" spans="1:36" x14ac:dyDescent="0.25">
      <c r="A49" s="179" t="b">
        <f>IF(E49&lt;&gt;1,"",NOT(ISNA(VLOOKUP(P49,Mapping!$P:$P,1,FALSE))))</f>
        <v>0</v>
      </c>
      <c r="B49" s="180" t="str">
        <f t="shared" si="0"/>
        <v/>
      </c>
      <c r="E49" s="167">
        <v>1</v>
      </c>
      <c r="F49" s="170" t="s">
        <v>372</v>
      </c>
      <c r="G49" s="169">
        <v>15891.55450280022</v>
      </c>
      <c r="H49" s="168" t="s">
        <v>6</v>
      </c>
      <c r="I49" s="168" t="s">
        <v>372</v>
      </c>
      <c r="J49" s="169">
        <v>2273.3517181098341</v>
      </c>
      <c r="K49" s="169">
        <v>732.67064388841686</v>
      </c>
      <c r="L49" s="168" t="s">
        <v>18</v>
      </c>
      <c r="M49" s="168" t="s">
        <v>21</v>
      </c>
      <c r="N49" s="168" t="s">
        <v>1449</v>
      </c>
      <c r="O49" s="168" t="s">
        <v>21</v>
      </c>
      <c r="P49" s="168" t="s">
        <v>525</v>
      </c>
      <c r="Q49" s="168" t="s">
        <v>1451</v>
      </c>
      <c r="R49" s="168" t="s">
        <v>21</v>
      </c>
      <c r="S49" s="168" t="s">
        <v>21</v>
      </c>
      <c r="T49" s="168" t="s">
        <v>21</v>
      </c>
      <c r="U49" s="168" t="s">
        <v>21</v>
      </c>
      <c r="V49" s="168" t="s">
        <v>1451</v>
      </c>
      <c r="W49" s="168" t="s">
        <v>21</v>
      </c>
      <c r="X49" s="168" t="s">
        <v>21</v>
      </c>
      <c r="Y49" s="168" t="s">
        <v>21</v>
      </c>
      <c r="Z49" s="168" t="s">
        <v>21</v>
      </c>
      <c r="AA49" s="168" t="s">
        <v>1259</v>
      </c>
      <c r="AB49" s="168" t="s">
        <v>1259</v>
      </c>
      <c r="AC49" s="168" t="s">
        <v>10963</v>
      </c>
      <c r="AD49" s="169">
        <v>3814.4748691826449</v>
      </c>
      <c r="AE49" s="168" t="s">
        <v>1259</v>
      </c>
      <c r="AF49" s="169">
        <v>-2699.5250895502209</v>
      </c>
      <c r="AG49" s="169">
        <v>-7533.0364424157633</v>
      </c>
      <c r="AH49" s="169">
        <v>-994.42907756964814</v>
      </c>
      <c r="AI49" s="168" t="s">
        <v>21</v>
      </c>
      <c r="AJ49"/>
    </row>
    <row r="50" spans="1:36" x14ac:dyDescent="0.25">
      <c r="A50" s="179" t="b">
        <f>IF(E50&lt;&gt;1,"",NOT(ISNA(VLOOKUP(P50,Mapping!$P:$P,1,FALSE))))</f>
        <v>0</v>
      </c>
      <c r="B50" s="180" t="str">
        <f t="shared" si="0"/>
        <v/>
      </c>
      <c r="E50" s="167">
        <v>1</v>
      </c>
      <c r="F50" s="170" t="s">
        <v>372</v>
      </c>
      <c r="G50" s="169">
        <v>1439.0357445166389</v>
      </c>
      <c r="H50" s="168" t="s">
        <v>6</v>
      </c>
      <c r="I50" s="168" t="s">
        <v>372</v>
      </c>
      <c r="J50" s="169">
        <v>205.8599353286628</v>
      </c>
      <c r="K50" s="169">
        <v>66.345884874111647</v>
      </c>
      <c r="L50" s="168" t="s">
        <v>18</v>
      </c>
      <c r="M50" s="168" t="s">
        <v>21</v>
      </c>
      <c r="N50" s="168" t="s">
        <v>1449</v>
      </c>
      <c r="O50" s="168" t="s">
        <v>21</v>
      </c>
      <c r="P50" s="168" t="s">
        <v>525</v>
      </c>
      <c r="Q50" s="168" t="s">
        <v>1451</v>
      </c>
      <c r="R50" s="168" t="s">
        <v>21</v>
      </c>
      <c r="S50" s="168" t="s">
        <v>21</v>
      </c>
      <c r="T50" s="168" t="s">
        <v>21</v>
      </c>
      <c r="U50" s="168" t="s">
        <v>21</v>
      </c>
      <c r="V50" s="168" t="s">
        <v>1451</v>
      </c>
      <c r="W50" s="168" t="s">
        <v>21</v>
      </c>
      <c r="X50" s="168" t="s">
        <v>21</v>
      </c>
      <c r="Y50" s="168" t="s">
        <v>21</v>
      </c>
      <c r="Z50" s="168" t="s">
        <v>21</v>
      </c>
      <c r="AA50" s="168" t="s">
        <v>1259</v>
      </c>
      <c r="AB50" s="168" t="s">
        <v>1259</v>
      </c>
      <c r="AC50" s="168" t="s">
        <v>10952</v>
      </c>
      <c r="AD50" s="169">
        <v>345.41401738558721</v>
      </c>
      <c r="AE50" s="168" t="s">
        <v>1259</v>
      </c>
      <c r="AF50" s="169">
        <v>-244.45142206810101</v>
      </c>
      <c r="AG50" s="169">
        <v>-682.14275094815901</v>
      </c>
      <c r="AH50" s="169">
        <v>-90.049024955820187</v>
      </c>
      <c r="AI50" s="168" t="s">
        <v>21</v>
      </c>
      <c r="AJ50"/>
    </row>
    <row r="51" spans="1:36" x14ac:dyDescent="0.25">
      <c r="A51" s="179" t="b">
        <f>IF(E51&lt;&gt;1,"",NOT(ISNA(VLOOKUP(P51,Mapping!$P:$P,1,FALSE))))</f>
        <v>0</v>
      </c>
      <c r="B51" s="180" t="str">
        <f t="shared" si="0"/>
        <v/>
      </c>
      <c r="E51" s="167">
        <v>1</v>
      </c>
      <c r="F51" s="170" t="s">
        <v>372</v>
      </c>
      <c r="G51" s="169">
        <v>696.53803162990891</v>
      </c>
      <c r="H51" s="168" t="s">
        <v>6</v>
      </c>
      <c r="I51" s="168" t="s">
        <v>372</v>
      </c>
      <c r="J51" s="169">
        <v>99.642607691756922</v>
      </c>
      <c r="K51" s="169">
        <v>32.113470588237959</v>
      </c>
      <c r="L51" s="168" t="s">
        <v>18</v>
      </c>
      <c r="M51" s="168" t="s">
        <v>21</v>
      </c>
      <c r="N51" s="168" t="s">
        <v>1449</v>
      </c>
      <c r="O51" s="168" t="s">
        <v>21</v>
      </c>
      <c r="P51" s="168" t="s">
        <v>525</v>
      </c>
      <c r="Q51" s="168" t="s">
        <v>1451</v>
      </c>
      <c r="R51" s="168" t="s">
        <v>21</v>
      </c>
      <c r="S51" s="168" t="s">
        <v>21</v>
      </c>
      <c r="T51" s="168" t="s">
        <v>21</v>
      </c>
      <c r="U51" s="168" t="s">
        <v>21</v>
      </c>
      <c r="V51" s="168" t="s">
        <v>1451</v>
      </c>
      <c r="W51" s="168" t="s">
        <v>21</v>
      </c>
      <c r="X51" s="168" t="s">
        <v>21</v>
      </c>
      <c r="Y51" s="168" t="s">
        <v>21</v>
      </c>
      <c r="Z51" s="168" t="s">
        <v>21</v>
      </c>
      <c r="AA51" s="168" t="s">
        <v>1259</v>
      </c>
      <c r="AB51" s="168" t="s">
        <v>1259</v>
      </c>
      <c r="AC51" s="168" t="s">
        <v>10954</v>
      </c>
      <c r="AD51" s="169">
        <v>167.19112133517569</v>
      </c>
      <c r="AE51" s="168" t="s">
        <v>1259</v>
      </c>
      <c r="AF51" s="169">
        <v>-118.32208685937781</v>
      </c>
      <c r="AG51" s="169">
        <v>-330.17829532485803</v>
      </c>
      <c r="AH51" s="169">
        <v>-43.586527181079532</v>
      </c>
      <c r="AI51" s="168" t="s">
        <v>21</v>
      </c>
      <c r="AJ51"/>
    </row>
    <row r="52" spans="1:36" x14ac:dyDescent="0.25">
      <c r="A52" s="179" t="b">
        <f>IF(E52&lt;&gt;1,"",NOT(ISNA(VLOOKUP(P52,Mapping!$P:$P,1,FALSE))))</f>
        <v>0</v>
      </c>
      <c r="B52" s="180" t="str">
        <f t="shared" si="0"/>
        <v/>
      </c>
      <c r="E52" s="167">
        <v>1</v>
      </c>
      <c r="F52" s="170" t="s">
        <v>372</v>
      </c>
      <c r="G52" s="169">
        <v>2817.1826194393329</v>
      </c>
      <c r="H52" s="168" t="s">
        <v>6</v>
      </c>
      <c r="I52" s="168" t="s">
        <v>372</v>
      </c>
      <c r="J52" s="169">
        <v>403.00946940106229</v>
      </c>
      <c r="K52" s="169">
        <v>129.88452472488859</v>
      </c>
      <c r="L52" s="168" t="s">
        <v>18</v>
      </c>
      <c r="M52" s="168" t="s">
        <v>21</v>
      </c>
      <c r="N52" s="168" t="s">
        <v>1449</v>
      </c>
      <c r="O52" s="168" t="s">
        <v>21</v>
      </c>
      <c r="P52" s="168" t="s">
        <v>525</v>
      </c>
      <c r="Q52" s="168" t="s">
        <v>1451</v>
      </c>
      <c r="R52" s="168" t="s">
        <v>21</v>
      </c>
      <c r="S52" s="168" t="s">
        <v>21</v>
      </c>
      <c r="T52" s="168" t="s">
        <v>21</v>
      </c>
      <c r="U52" s="168" t="s">
        <v>21</v>
      </c>
      <c r="V52" s="168" t="s">
        <v>1451</v>
      </c>
      <c r="W52" s="168" t="s">
        <v>21</v>
      </c>
      <c r="X52" s="168" t="s">
        <v>21</v>
      </c>
      <c r="Y52" s="168" t="s">
        <v>21</v>
      </c>
      <c r="Z52" s="168" t="s">
        <v>21</v>
      </c>
      <c r="AA52" s="168" t="s">
        <v>1259</v>
      </c>
      <c r="AB52" s="168" t="s">
        <v>1259</v>
      </c>
      <c r="AC52" s="168" t="s">
        <v>10968</v>
      </c>
      <c r="AD52" s="169">
        <v>676.2127834539981</v>
      </c>
      <c r="AE52" s="168" t="s">
        <v>1259</v>
      </c>
      <c r="AF52" s="169">
        <v>-478.55954945636182</v>
      </c>
      <c r="AG52" s="169">
        <v>-1335.4224933399259</v>
      </c>
      <c r="AH52" s="169">
        <v>-176.28787121490629</v>
      </c>
      <c r="AI52" s="168" t="s">
        <v>21</v>
      </c>
      <c r="AJ52"/>
    </row>
    <row r="53" spans="1:36" x14ac:dyDescent="0.25">
      <c r="A53" s="179" t="b">
        <f>IF(E53&lt;&gt;1,"",NOT(ISNA(VLOOKUP(P53,Mapping!$P:$P,1,FALSE))))</f>
        <v>0</v>
      </c>
      <c r="B53" s="180" t="str">
        <f t="shared" si="0"/>
        <v/>
      </c>
      <c r="E53" s="167">
        <v>1</v>
      </c>
      <c r="F53" s="170" t="s">
        <v>372</v>
      </c>
      <c r="G53" s="169">
        <v>8089.4716067724721</v>
      </c>
      <c r="H53" s="168" t="s">
        <v>6</v>
      </c>
      <c r="I53" s="168" t="s">
        <v>372</v>
      </c>
      <c r="J53" s="169">
        <v>1157.231922944761</v>
      </c>
      <c r="K53" s="169">
        <v>372.96026451072959</v>
      </c>
      <c r="L53" s="168" t="s">
        <v>18</v>
      </c>
      <c r="M53" s="168" t="s">
        <v>21</v>
      </c>
      <c r="N53" s="168" t="s">
        <v>1449</v>
      </c>
      <c r="O53" s="168" t="s">
        <v>21</v>
      </c>
      <c r="P53" s="168" t="s">
        <v>525</v>
      </c>
      <c r="Q53" s="168" t="s">
        <v>1451</v>
      </c>
      <c r="R53" s="168" t="s">
        <v>21</v>
      </c>
      <c r="S53" s="168" t="s">
        <v>21</v>
      </c>
      <c r="T53" s="168" t="s">
        <v>21</v>
      </c>
      <c r="U53" s="168" t="s">
        <v>21</v>
      </c>
      <c r="V53" s="168" t="s">
        <v>1451</v>
      </c>
      <c r="W53" s="168" t="s">
        <v>21</v>
      </c>
      <c r="X53" s="168" t="s">
        <v>21</v>
      </c>
      <c r="Y53" s="168" t="s">
        <v>21</v>
      </c>
      <c r="Z53" s="168" t="s">
        <v>21</v>
      </c>
      <c r="AA53" s="168" t="s">
        <v>1259</v>
      </c>
      <c r="AB53" s="168" t="s">
        <v>1259</v>
      </c>
      <c r="AC53" s="168" t="s">
        <v>10958</v>
      </c>
      <c r="AD53" s="169">
        <v>1941.728617144586</v>
      </c>
      <c r="AE53" s="168" t="s">
        <v>1259</v>
      </c>
      <c r="AF53" s="169">
        <v>-1374.172146585058</v>
      </c>
      <c r="AG53" s="169">
        <v>-3834.6333206714812</v>
      </c>
      <c r="AH53" s="169">
        <v>-506.20634919831991</v>
      </c>
      <c r="AI53" s="168" t="s">
        <v>21</v>
      </c>
      <c r="AJ53"/>
    </row>
    <row r="54" spans="1:36" x14ac:dyDescent="0.25">
      <c r="A54" s="179" t="b">
        <f>IF(E54&lt;&gt;1,"",NOT(ISNA(VLOOKUP(P54,Mapping!$P:$P,1,FALSE))))</f>
        <v>0</v>
      </c>
      <c r="B54" s="180" t="str">
        <f t="shared" si="0"/>
        <v/>
      </c>
      <c r="E54" s="167">
        <v>1</v>
      </c>
      <c r="F54" s="170" t="s">
        <v>372</v>
      </c>
      <c r="G54" s="169">
        <v>33838.335314274533</v>
      </c>
      <c r="H54" s="168" t="s">
        <v>6</v>
      </c>
      <c r="I54" s="168" t="s">
        <v>372</v>
      </c>
      <c r="J54" s="169">
        <v>4840.7119461552857</v>
      </c>
      <c r="K54" s="169">
        <v>1560.096271164223</v>
      </c>
      <c r="L54" s="168" t="s">
        <v>18</v>
      </c>
      <c r="M54" s="168" t="s">
        <v>21</v>
      </c>
      <c r="N54" s="168" t="s">
        <v>1449</v>
      </c>
      <c r="O54" s="168" t="s">
        <v>21</v>
      </c>
      <c r="P54" s="168" t="s">
        <v>525</v>
      </c>
      <c r="Q54" s="168" t="s">
        <v>1451</v>
      </c>
      <c r="R54" s="168" t="s">
        <v>21</v>
      </c>
      <c r="S54" s="168" t="s">
        <v>21</v>
      </c>
      <c r="T54" s="168" t="s">
        <v>21</v>
      </c>
      <c r="U54" s="168" t="s">
        <v>21</v>
      </c>
      <c r="V54" s="168" t="s">
        <v>1451</v>
      </c>
      <c r="W54" s="168" t="s">
        <v>21</v>
      </c>
      <c r="X54" s="168" t="s">
        <v>21</v>
      </c>
      <c r="Y54" s="168" t="s">
        <v>21</v>
      </c>
      <c r="Z54" s="168" t="s">
        <v>21</v>
      </c>
      <c r="AA54" s="168" t="s">
        <v>1259</v>
      </c>
      <c r="AB54" s="168" t="s">
        <v>1259</v>
      </c>
      <c r="AC54" s="168" t="s">
        <v>10953</v>
      </c>
      <c r="AD54" s="169">
        <v>8122.2689478572329</v>
      </c>
      <c r="AE54" s="168" t="s">
        <v>1259</v>
      </c>
      <c r="AF54" s="169">
        <v>-5748.1749286013001</v>
      </c>
      <c r="AG54" s="169">
        <v>-16040.307008870521</v>
      </c>
      <c r="AH54" s="169">
        <v>-2117.4658883834891</v>
      </c>
      <c r="AI54" s="168" t="s">
        <v>21</v>
      </c>
      <c r="AJ54"/>
    </row>
    <row r="55" spans="1:36" x14ac:dyDescent="0.25">
      <c r="A55" s="179" t="b">
        <f>IF(E55&lt;&gt;1,"",NOT(ISNA(VLOOKUP(P55,Mapping!$P:$P,1,FALSE))))</f>
        <v>0</v>
      </c>
      <c r="B55" s="180" t="str">
        <f t="shared" si="0"/>
        <v/>
      </c>
      <c r="E55" s="167">
        <v>1</v>
      </c>
      <c r="F55" s="170" t="s">
        <v>372</v>
      </c>
      <c r="G55" s="169">
        <v>0.15660843362988869</v>
      </c>
      <c r="H55" s="168" t="s">
        <v>6</v>
      </c>
      <c r="I55" s="168" t="s">
        <v>372</v>
      </c>
      <c r="J55" s="169">
        <v>2.2403475481285511E-2</v>
      </c>
      <c r="K55" s="169">
        <v>7.2203384436524574E-3</v>
      </c>
      <c r="L55" s="168" t="s">
        <v>18</v>
      </c>
      <c r="M55" s="168" t="s">
        <v>21</v>
      </c>
      <c r="N55" s="168" t="s">
        <v>1449</v>
      </c>
      <c r="O55" s="168" t="s">
        <v>21</v>
      </c>
      <c r="P55" s="168" t="s">
        <v>782</v>
      </c>
      <c r="Q55" s="168" t="s">
        <v>1456</v>
      </c>
      <c r="R55" s="168" t="s">
        <v>21</v>
      </c>
      <c r="S55" s="168" t="s">
        <v>21</v>
      </c>
      <c r="T55" s="168" t="s">
        <v>21</v>
      </c>
      <c r="U55" s="168" t="s">
        <v>21</v>
      </c>
      <c r="V55" s="168" t="s">
        <v>1456</v>
      </c>
      <c r="W55" s="168" t="s">
        <v>21</v>
      </c>
      <c r="X55" s="168" t="s">
        <v>21</v>
      </c>
      <c r="Y55" s="168" t="s">
        <v>21</v>
      </c>
      <c r="Z55" s="168" t="s">
        <v>21</v>
      </c>
      <c r="AA55" s="168" t="s">
        <v>1259</v>
      </c>
      <c r="AB55" s="168" t="s">
        <v>1259</v>
      </c>
      <c r="AC55" s="168" t="s">
        <v>2430</v>
      </c>
      <c r="AD55" s="169">
        <v>3.7590969107396219E-2</v>
      </c>
      <c r="AE55" s="168" t="s">
        <v>1259</v>
      </c>
      <c r="AF55" s="169">
        <v>-2.6603338002241989E-2</v>
      </c>
      <c r="AG55" s="169">
        <v>-7.4236729799826859E-2</v>
      </c>
      <c r="AH55" s="169">
        <v>-9.799921094362174E-3</v>
      </c>
      <c r="AI55" s="168" t="s">
        <v>21</v>
      </c>
      <c r="AJ55"/>
    </row>
    <row r="56" spans="1:36" x14ac:dyDescent="0.25">
      <c r="A56" s="179" t="b">
        <f>IF(E56&lt;&gt;1,"",NOT(ISNA(VLOOKUP(P56,Mapping!$P:$P,1,FALSE))))</f>
        <v>0</v>
      </c>
      <c r="B56" s="180" t="str">
        <f t="shared" si="0"/>
        <v/>
      </c>
      <c r="E56" s="167">
        <v>1</v>
      </c>
      <c r="F56" s="170" t="s">
        <v>372</v>
      </c>
      <c r="G56" s="169">
        <v>53909.905943035898</v>
      </c>
      <c r="H56" s="168" t="s">
        <v>6</v>
      </c>
      <c r="I56" s="168" t="s">
        <v>372</v>
      </c>
      <c r="J56" s="169">
        <v>7712.0320279016751</v>
      </c>
      <c r="K56" s="169">
        <v>2485.4840659098609</v>
      </c>
      <c r="L56" s="168" t="s">
        <v>18</v>
      </c>
      <c r="M56" s="168" t="s">
        <v>21</v>
      </c>
      <c r="N56" s="168" t="s">
        <v>1449</v>
      </c>
      <c r="O56" s="168" t="s">
        <v>21</v>
      </c>
      <c r="P56" s="168" t="s">
        <v>785</v>
      </c>
      <c r="Q56" s="168" t="s">
        <v>1452</v>
      </c>
      <c r="R56" s="168" t="s">
        <v>21</v>
      </c>
      <c r="S56" s="168" t="s">
        <v>21</v>
      </c>
      <c r="T56" s="168" t="s">
        <v>21</v>
      </c>
      <c r="U56" s="168" t="s">
        <v>21</v>
      </c>
      <c r="V56" s="168" t="s">
        <v>1452</v>
      </c>
      <c r="W56" s="168" t="s">
        <v>21</v>
      </c>
      <c r="X56" s="168" t="s">
        <v>21</v>
      </c>
      <c r="Y56" s="168" t="s">
        <v>21</v>
      </c>
      <c r="Z56" s="168" t="s">
        <v>21</v>
      </c>
      <c r="AA56" s="168" t="s">
        <v>1259</v>
      </c>
      <c r="AB56" s="168" t="s">
        <v>1259</v>
      </c>
      <c r="AC56" s="168" t="s">
        <v>10970</v>
      </c>
      <c r="AD56" s="169">
        <v>12940.07967461427</v>
      </c>
      <c r="AE56" s="168" t="s">
        <v>1259</v>
      </c>
      <c r="AF56" s="169">
        <v>-9157.7663873521087</v>
      </c>
      <c r="AG56" s="169">
        <v>-25554.78672678224</v>
      </c>
      <c r="AH56" s="169">
        <v>-3373.4634348926188</v>
      </c>
      <c r="AI56" s="168" t="s">
        <v>21</v>
      </c>
      <c r="AJ56"/>
    </row>
    <row r="57" spans="1:36" x14ac:dyDescent="0.25">
      <c r="A57" s="179" t="b">
        <f>IF(E57&lt;&gt;1,"",NOT(ISNA(VLOOKUP(P57,Mapping!$P:$P,1,FALSE))))</f>
        <v>0</v>
      </c>
      <c r="B57" s="180" t="str">
        <f t="shared" si="0"/>
        <v/>
      </c>
      <c r="E57" s="167">
        <v>1</v>
      </c>
      <c r="F57" s="170" t="s">
        <v>372</v>
      </c>
      <c r="G57" s="169">
        <v>31472.97047286421</v>
      </c>
      <c r="H57" s="168" t="s">
        <v>6</v>
      </c>
      <c r="I57" s="168" t="s">
        <v>372</v>
      </c>
      <c r="J57" s="169">
        <v>4502.3368535720319</v>
      </c>
      <c r="K57" s="169">
        <v>1451.0425356670589</v>
      </c>
      <c r="L57" s="168" t="s">
        <v>18</v>
      </c>
      <c r="M57" s="168" t="s">
        <v>21</v>
      </c>
      <c r="N57" s="168" t="s">
        <v>1449</v>
      </c>
      <c r="O57" s="168" t="s">
        <v>21</v>
      </c>
      <c r="P57" s="168" t="s">
        <v>789</v>
      </c>
      <c r="Q57" s="168" t="s">
        <v>1458</v>
      </c>
      <c r="R57" s="168" t="s">
        <v>21</v>
      </c>
      <c r="S57" s="168" t="s">
        <v>21</v>
      </c>
      <c r="T57" s="168" t="s">
        <v>21</v>
      </c>
      <c r="U57" s="168" t="s">
        <v>21</v>
      </c>
      <c r="V57" s="168" t="s">
        <v>1458</v>
      </c>
      <c r="W57" s="168" t="s">
        <v>21</v>
      </c>
      <c r="X57" s="168" t="s">
        <v>21</v>
      </c>
      <c r="Y57" s="168" t="s">
        <v>21</v>
      </c>
      <c r="Z57" s="168" t="s">
        <v>21</v>
      </c>
      <c r="AA57" s="168" t="s">
        <v>1259</v>
      </c>
      <c r="AB57" s="168" t="s">
        <v>1259</v>
      </c>
      <c r="AC57" s="168" t="s">
        <v>10971</v>
      </c>
      <c r="AD57" s="169">
        <v>7554.5066976369644</v>
      </c>
      <c r="AE57" s="168" t="s">
        <v>1259</v>
      </c>
      <c r="AF57" s="169">
        <v>-5346.3664249585672</v>
      </c>
      <c r="AG57" s="169">
        <v>-14919.058640952</v>
      </c>
      <c r="AH57" s="169">
        <v>-1969.4509426495861</v>
      </c>
      <c r="AI57" s="168" t="s">
        <v>21</v>
      </c>
      <c r="AJ57"/>
    </row>
    <row r="58" spans="1:36" x14ac:dyDescent="0.25">
      <c r="A58" s="179" t="b">
        <f>IF(E58&lt;&gt;1,"",NOT(ISNA(VLOOKUP(P58,Mapping!$P:$P,1,FALSE))))</f>
        <v>0</v>
      </c>
      <c r="B58" s="180" t="str">
        <f t="shared" si="0"/>
        <v/>
      </c>
      <c r="E58" s="167">
        <v>1</v>
      </c>
      <c r="F58" s="170" t="s">
        <v>372</v>
      </c>
      <c r="G58" s="169">
        <v>24277.547049603461</v>
      </c>
      <c r="H58" s="168" t="s">
        <v>6</v>
      </c>
      <c r="I58" s="168" t="s">
        <v>372</v>
      </c>
      <c r="J58" s="169">
        <v>3473.0021714982731</v>
      </c>
      <c r="K58" s="169">
        <v>1119.3018295176839</v>
      </c>
      <c r="L58" s="168" t="s">
        <v>18</v>
      </c>
      <c r="M58" s="168" t="s">
        <v>21</v>
      </c>
      <c r="N58" s="168" t="s">
        <v>1449</v>
      </c>
      <c r="O58" s="168" t="s">
        <v>21</v>
      </c>
      <c r="P58" s="168" t="s">
        <v>789</v>
      </c>
      <c r="Q58" s="168" t="s">
        <v>1458</v>
      </c>
      <c r="R58" s="168" t="s">
        <v>21</v>
      </c>
      <c r="S58" s="168" t="s">
        <v>21</v>
      </c>
      <c r="T58" s="168" t="s">
        <v>21</v>
      </c>
      <c r="U58" s="168" t="s">
        <v>21</v>
      </c>
      <c r="V58" s="168" t="s">
        <v>1458</v>
      </c>
      <c r="W58" s="168" t="s">
        <v>21</v>
      </c>
      <c r="X58" s="168" t="s">
        <v>21</v>
      </c>
      <c r="Y58" s="168" t="s">
        <v>21</v>
      </c>
      <c r="Z58" s="168" t="s">
        <v>21</v>
      </c>
      <c r="AA58" s="168" t="s">
        <v>1259</v>
      </c>
      <c r="AB58" s="168" t="s">
        <v>1259</v>
      </c>
      <c r="AC58" s="168" t="s">
        <v>10972</v>
      </c>
      <c r="AD58" s="169">
        <v>5827.377874819832</v>
      </c>
      <c r="AE58" s="168" t="s">
        <v>1259</v>
      </c>
      <c r="AF58" s="169">
        <v>-4124.0677469024304</v>
      </c>
      <c r="AG58" s="169">
        <v>-11508.228891320899</v>
      </c>
      <c r="AH58" s="169">
        <v>-1519.190505493774</v>
      </c>
      <c r="AI58" s="168" t="s">
        <v>21</v>
      </c>
      <c r="AJ58"/>
    </row>
    <row r="59" spans="1:36" x14ac:dyDescent="0.25">
      <c r="A59" s="179" t="b">
        <f>IF(E59&lt;&gt;1,"",NOT(ISNA(VLOOKUP(P59,Mapping!$P:$P,1,FALSE))))</f>
        <v>0</v>
      </c>
      <c r="B59" s="180" t="str">
        <f t="shared" si="0"/>
        <v/>
      </c>
      <c r="E59" s="167">
        <v>1</v>
      </c>
      <c r="F59" s="170" t="s">
        <v>372</v>
      </c>
      <c r="G59" s="169">
        <v>18352.550816002578</v>
      </c>
      <c r="H59" s="168" t="s">
        <v>6</v>
      </c>
      <c r="I59" s="168" t="s">
        <v>372</v>
      </c>
      <c r="J59" s="169">
        <v>2625.4072829631509</v>
      </c>
      <c r="K59" s="169">
        <v>846.13341136552344</v>
      </c>
      <c r="L59" s="168" t="s">
        <v>18</v>
      </c>
      <c r="M59" s="168" t="s">
        <v>21</v>
      </c>
      <c r="N59" s="168" t="s">
        <v>1449</v>
      </c>
      <c r="O59" s="168" t="s">
        <v>21</v>
      </c>
      <c r="P59" s="168" t="s">
        <v>803</v>
      </c>
      <c r="Q59" s="168" t="s">
        <v>1453</v>
      </c>
      <c r="R59" s="168" t="s">
        <v>21</v>
      </c>
      <c r="S59" s="168" t="s">
        <v>21</v>
      </c>
      <c r="T59" s="168" t="s">
        <v>21</v>
      </c>
      <c r="U59" s="168" t="s">
        <v>21</v>
      </c>
      <c r="V59" s="168" t="s">
        <v>1453</v>
      </c>
      <c r="W59" s="168" t="s">
        <v>21</v>
      </c>
      <c r="X59" s="168" t="s">
        <v>21</v>
      </c>
      <c r="Y59" s="168" t="s">
        <v>21</v>
      </c>
      <c r="Z59" s="168" t="s">
        <v>21</v>
      </c>
      <c r="AA59" s="168" t="s">
        <v>1259</v>
      </c>
      <c r="AB59" s="168" t="s">
        <v>1259</v>
      </c>
      <c r="AC59" s="168" t="s">
        <v>8504</v>
      </c>
      <c r="AD59" s="169">
        <v>4405.1916922730043</v>
      </c>
      <c r="AE59" s="168" t="s">
        <v>1259</v>
      </c>
      <c r="AF59" s="169">
        <v>-3117.5786721377349</v>
      </c>
      <c r="AG59" s="169">
        <v>-8699.6167734172104</v>
      </c>
      <c r="AH59" s="169">
        <v>-1148.428253245565</v>
      </c>
      <c r="AI59" s="168" t="s">
        <v>21</v>
      </c>
      <c r="AJ59"/>
    </row>
    <row r="60" spans="1:36" x14ac:dyDescent="0.25">
      <c r="A60" s="179" t="b">
        <f>IF(E60&lt;&gt;1,"",NOT(ISNA(VLOOKUP(P60,Mapping!$P:$P,1,FALSE))))</f>
        <v>0</v>
      </c>
      <c r="B60" s="180" t="str">
        <f t="shared" si="0"/>
        <v/>
      </c>
      <c r="E60" s="167">
        <v>1</v>
      </c>
      <c r="F60" s="170" t="s">
        <v>372</v>
      </c>
      <c r="G60" s="169">
        <v>52076.119065500927</v>
      </c>
      <c r="H60" s="168" t="s">
        <v>6</v>
      </c>
      <c r="I60" s="168" t="s">
        <v>372</v>
      </c>
      <c r="J60" s="169">
        <v>7449.7013321880004</v>
      </c>
      <c r="K60" s="169">
        <v>2400.9384154462168</v>
      </c>
      <c r="L60" s="168" t="s">
        <v>18</v>
      </c>
      <c r="M60" s="168" t="s">
        <v>21</v>
      </c>
      <c r="N60" s="168" t="s">
        <v>1449</v>
      </c>
      <c r="O60" s="168" t="s">
        <v>21</v>
      </c>
      <c r="P60" s="168" t="s">
        <v>803</v>
      </c>
      <c r="Q60" s="168" t="s">
        <v>1453</v>
      </c>
      <c r="R60" s="168" t="s">
        <v>21</v>
      </c>
      <c r="S60" s="168" t="s">
        <v>21</v>
      </c>
      <c r="T60" s="168" t="s">
        <v>21</v>
      </c>
      <c r="U60" s="168" t="s">
        <v>21</v>
      </c>
      <c r="V60" s="168" t="s">
        <v>1453</v>
      </c>
      <c r="W60" s="168" t="s">
        <v>21</v>
      </c>
      <c r="X60" s="168" t="s">
        <v>21</v>
      </c>
      <c r="Y60" s="168" t="s">
        <v>21</v>
      </c>
      <c r="Z60" s="168" t="s">
        <v>21</v>
      </c>
      <c r="AA60" s="168" t="s">
        <v>1259</v>
      </c>
      <c r="AB60" s="168" t="s">
        <v>1259</v>
      </c>
      <c r="AC60" s="168" t="s">
        <v>10974</v>
      </c>
      <c r="AD60" s="169">
        <v>12499.91292072233</v>
      </c>
      <c r="AE60" s="168" t="s">
        <v>1259</v>
      </c>
      <c r="AF60" s="169">
        <v>-8846.2579264321103</v>
      </c>
      <c r="AG60" s="169">
        <v>-24685.52101878239</v>
      </c>
      <c r="AH60" s="169">
        <v>-3258.7124838283198</v>
      </c>
      <c r="AI60" s="168" t="s">
        <v>21</v>
      </c>
      <c r="AJ60"/>
    </row>
    <row r="61" spans="1:36" x14ac:dyDescent="0.25">
      <c r="A61" s="179" t="b">
        <f>IF(E61&lt;&gt;1,"",NOT(ISNA(VLOOKUP(P61,Mapping!$P:$P,1,FALSE))))</f>
        <v>0</v>
      </c>
      <c r="B61" s="180" t="str">
        <f t="shared" si="0"/>
        <v/>
      </c>
      <c r="E61" s="167">
        <v>1</v>
      </c>
      <c r="F61" s="170" t="s">
        <v>372</v>
      </c>
      <c r="G61" s="169">
        <v>42266.974295160609</v>
      </c>
      <c r="H61" s="168" t="s">
        <v>6</v>
      </c>
      <c r="I61" s="168" t="s">
        <v>372</v>
      </c>
      <c r="J61" s="169">
        <v>6046.4631459607181</v>
      </c>
      <c r="K61" s="169">
        <v>1948.6936452059299</v>
      </c>
      <c r="L61" s="168" t="s">
        <v>18</v>
      </c>
      <c r="M61" s="168" t="s">
        <v>21</v>
      </c>
      <c r="N61" s="168" t="s">
        <v>1449</v>
      </c>
      <c r="O61" s="168" t="s">
        <v>21</v>
      </c>
      <c r="P61" s="168" t="s">
        <v>803</v>
      </c>
      <c r="Q61" s="168" t="s">
        <v>1453</v>
      </c>
      <c r="R61" s="168" t="s">
        <v>21</v>
      </c>
      <c r="S61" s="168" t="s">
        <v>21</v>
      </c>
      <c r="T61" s="168" t="s">
        <v>21</v>
      </c>
      <c r="U61" s="168" t="s">
        <v>21</v>
      </c>
      <c r="V61" s="168" t="s">
        <v>1453</v>
      </c>
      <c r="W61" s="168" t="s">
        <v>21</v>
      </c>
      <c r="X61" s="168" t="s">
        <v>21</v>
      </c>
      <c r="Y61" s="168" t="s">
        <v>21</v>
      </c>
      <c r="Z61" s="168" t="s">
        <v>21</v>
      </c>
      <c r="AA61" s="168" t="s">
        <v>1259</v>
      </c>
      <c r="AB61" s="168" t="s">
        <v>1259</v>
      </c>
      <c r="AC61" s="168" t="s">
        <v>10973</v>
      </c>
      <c r="AD61" s="169">
        <v>10145.408444269509</v>
      </c>
      <c r="AE61" s="168" t="s">
        <v>1259</v>
      </c>
      <c r="AF61" s="169">
        <v>-7179.9620074332488</v>
      </c>
      <c r="AG61" s="169">
        <v>-20035.715047259269</v>
      </c>
      <c r="AH61" s="169">
        <v>-2644.895957320623</v>
      </c>
      <c r="AI61" s="168" t="s">
        <v>21</v>
      </c>
      <c r="AJ61"/>
    </row>
    <row r="62" spans="1:36" x14ac:dyDescent="0.25">
      <c r="A62" s="179" t="b">
        <f>IF(E62&lt;&gt;1,"",NOT(ISNA(VLOOKUP(P62,Mapping!$P:$P,1,FALSE))))</f>
        <v>0</v>
      </c>
      <c r="B62" s="180" t="str">
        <f t="shared" si="0"/>
        <v/>
      </c>
      <c r="E62" s="167">
        <v>1</v>
      </c>
      <c r="F62" s="170" t="s">
        <v>4</v>
      </c>
      <c r="G62" s="169">
        <v>3461956.94</v>
      </c>
      <c r="H62" s="168" t="s">
        <v>6</v>
      </c>
      <c r="I62" s="168" t="s">
        <v>4</v>
      </c>
      <c r="J62" s="169">
        <v>0</v>
      </c>
      <c r="K62" s="169">
        <v>0</v>
      </c>
      <c r="L62" s="168" t="s">
        <v>18</v>
      </c>
      <c r="M62" s="168" t="s">
        <v>21</v>
      </c>
      <c r="N62" s="168" t="s">
        <v>1449</v>
      </c>
      <c r="O62" s="168" t="s">
        <v>21</v>
      </c>
      <c r="P62" s="168" t="s">
        <v>7293</v>
      </c>
      <c r="Q62" s="168" t="s">
        <v>7294</v>
      </c>
      <c r="R62" s="168" t="s">
        <v>21</v>
      </c>
      <c r="S62" s="168" t="s">
        <v>21</v>
      </c>
      <c r="T62" s="168" t="s">
        <v>21</v>
      </c>
      <c r="U62" s="168" t="s">
        <v>21</v>
      </c>
      <c r="V62" s="168" t="s">
        <v>7294</v>
      </c>
      <c r="W62" s="168" t="s">
        <v>21</v>
      </c>
      <c r="X62" s="168" t="s">
        <v>21</v>
      </c>
      <c r="Y62" s="168" t="s">
        <v>21</v>
      </c>
      <c r="Z62" s="168" t="s">
        <v>21</v>
      </c>
      <c r="AA62" s="168" t="s">
        <v>1259</v>
      </c>
      <c r="AB62" s="168" t="s">
        <v>1259</v>
      </c>
      <c r="AC62" s="168" t="s">
        <v>12905</v>
      </c>
      <c r="AD62" s="169">
        <v>-1.851851851851852E-10</v>
      </c>
      <c r="AE62" s="168" t="s">
        <v>1259</v>
      </c>
      <c r="AF62" s="169">
        <v>0</v>
      </c>
      <c r="AG62" s="169">
        <v>0</v>
      </c>
      <c r="AH62" s="169">
        <v>0</v>
      </c>
      <c r="AI62" s="168" t="s">
        <v>21</v>
      </c>
      <c r="AJ62"/>
    </row>
    <row r="63" spans="1:36" x14ac:dyDescent="0.25">
      <c r="A63" s="179" t="b">
        <f>IF(E63&lt;&gt;1,"",NOT(ISNA(VLOOKUP(P63,Mapping!$P:$P,1,FALSE))))</f>
        <v>0</v>
      </c>
      <c r="B63" s="180" t="str">
        <f t="shared" si="0"/>
        <v/>
      </c>
      <c r="E63" s="167">
        <v>1</v>
      </c>
      <c r="F63" s="170" t="s">
        <v>4</v>
      </c>
      <c r="G63" s="169">
        <v>0.01</v>
      </c>
      <c r="H63" s="168" t="s">
        <v>6</v>
      </c>
      <c r="I63" s="168" t="s">
        <v>4</v>
      </c>
      <c r="J63" s="169">
        <v>0</v>
      </c>
      <c r="K63" s="169">
        <v>0</v>
      </c>
      <c r="L63" s="168" t="s">
        <v>18</v>
      </c>
      <c r="M63" s="168" t="s">
        <v>21</v>
      </c>
      <c r="N63" s="168" t="s">
        <v>1449</v>
      </c>
      <c r="O63" s="168" t="s">
        <v>21</v>
      </c>
      <c r="P63" s="168" t="s">
        <v>7293</v>
      </c>
      <c r="Q63" s="168" t="s">
        <v>7294</v>
      </c>
      <c r="R63" s="168" t="s">
        <v>21</v>
      </c>
      <c r="S63" s="168" t="s">
        <v>21</v>
      </c>
      <c r="T63" s="168" t="s">
        <v>21</v>
      </c>
      <c r="U63" s="168" t="s">
        <v>21</v>
      </c>
      <c r="V63" s="168" t="s">
        <v>7294</v>
      </c>
      <c r="W63" s="168" t="s">
        <v>21</v>
      </c>
      <c r="X63" s="168" t="s">
        <v>21</v>
      </c>
      <c r="Y63" s="168" t="s">
        <v>21</v>
      </c>
      <c r="Z63" s="168" t="s">
        <v>21</v>
      </c>
      <c r="AA63" s="168" t="s">
        <v>1259</v>
      </c>
      <c r="AB63" s="168" t="s">
        <v>1259</v>
      </c>
      <c r="AC63" s="168" t="s">
        <v>2417</v>
      </c>
      <c r="AD63" s="169">
        <v>-1.851851851851852E-10</v>
      </c>
      <c r="AE63" s="168" t="s">
        <v>1259</v>
      </c>
      <c r="AF63" s="169">
        <v>0</v>
      </c>
      <c r="AG63" s="169">
        <v>0</v>
      </c>
      <c r="AH63" s="169">
        <v>0</v>
      </c>
      <c r="AI63" s="168" t="s">
        <v>21</v>
      </c>
      <c r="AJ63"/>
    </row>
    <row r="64" spans="1:36" x14ac:dyDescent="0.25">
      <c r="A64" s="179" t="b">
        <f>IF(E64&lt;&gt;1,"",NOT(ISNA(VLOOKUP(P64,Mapping!$P:$P,1,FALSE))))</f>
        <v>0</v>
      </c>
      <c r="B64" s="180" t="str">
        <f t="shared" si="0"/>
        <v/>
      </c>
      <c r="E64" s="167">
        <v>1</v>
      </c>
      <c r="F64" s="170" t="s">
        <v>4</v>
      </c>
      <c r="G64" s="169">
        <v>0.01</v>
      </c>
      <c r="H64" s="168" t="s">
        <v>6</v>
      </c>
      <c r="I64" s="168" t="s">
        <v>4</v>
      </c>
      <c r="J64" s="169">
        <v>0</v>
      </c>
      <c r="K64" s="169">
        <v>0</v>
      </c>
      <c r="L64" s="168" t="s">
        <v>18</v>
      </c>
      <c r="M64" s="168" t="s">
        <v>21</v>
      </c>
      <c r="N64" s="168" t="s">
        <v>1449</v>
      </c>
      <c r="O64" s="168" t="s">
        <v>21</v>
      </c>
      <c r="P64" s="168" t="s">
        <v>2811</v>
      </c>
      <c r="Q64" s="168" t="s">
        <v>2812</v>
      </c>
      <c r="R64" s="168" t="s">
        <v>21</v>
      </c>
      <c r="S64" s="168" t="s">
        <v>21</v>
      </c>
      <c r="T64" s="168" t="s">
        <v>21</v>
      </c>
      <c r="U64" s="168" t="s">
        <v>21</v>
      </c>
      <c r="V64" s="168" t="s">
        <v>2812</v>
      </c>
      <c r="W64" s="168" t="s">
        <v>21</v>
      </c>
      <c r="X64" s="168" t="s">
        <v>21</v>
      </c>
      <c r="Y64" s="168" t="s">
        <v>21</v>
      </c>
      <c r="Z64" s="168" t="s">
        <v>21</v>
      </c>
      <c r="AA64" s="168" t="s">
        <v>1259</v>
      </c>
      <c r="AB64" s="168" t="s">
        <v>1259</v>
      </c>
      <c r="AC64" s="168" t="s">
        <v>2417</v>
      </c>
      <c r="AD64" s="169">
        <v>-1.851851851851852E-10</v>
      </c>
      <c r="AE64" s="168" t="s">
        <v>1259</v>
      </c>
      <c r="AF64" s="169">
        <v>0</v>
      </c>
      <c r="AG64" s="169">
        <v>0</v>
      </c>
      <c r="AH64" s="169">
        <v>0</v>
      </c>
      <c r="AI64" s="168" t="s">
        <v>21</v>
      </c>
      <c r="AJ64"/>
    </row>
    <row r="65" spans="1:36" x14ac:dyDescent="0.25">
      <c r="A65" s="179" t="b">
        <f>IF(E65&lt;&gt;1,"",NOT(ISNA(VLOOKUP(P65,Mapping!$P:$P,1,FALSE))))</f>
        <v>1</v>
      </c>
      <c r="B65" s="180" t="str">
        <f t="shared" si="0"/>
        <v/>
      </c>
      <c r="E65" s="167">
        <v>1</v>
      </c>
      <c r="F65" s="170" t="s">
        <v>4</v>
      </c>
      <c r="G65" s="169">
        <v>0.01</v>
      </c>
      <c r="H65" s="168" t="s">
        <v>6</v>
      </c>
      <c r="I65" s="168" t="s">
        <v>4</v>
      </c>
      <c r="J65" s="169">
        <v>0</v>
      </c>
      <c r="K65" s="169">
        <v>0</v>
      </c>
      <c r="L65" s="168" t="s">
        <v>18</v>
      </c>
      <c r="M65" s="168" t="s">
        <v>21</v>
      </c>
      <c r="N65" s="168" t="s">
        <v>1449</v>
      </c>
      <c r="O65" s="168" t="s">
        <v>21</v>
      </c>
      <c r="P65" s="168" t="s">
        <v>178</v>
      </c>
      <c r="Q65" s="168" t="s">
        <v>233</v>
      </c>
      <c r="R65" s="168" t="s">
        <v>21</v>
      </c>
      <c r="S65" s="168" t="s">
        <v>21</v>
      </c>
      <c r="T65" s="168" t="s">
        <v>21</v>
      </c>
      <c r="U65" s="168" t="s">
        <v>21</v>
      </c>
      <c r="V65" s="168" t="s">
        <v>233</v>
      </c>
      <c r="W65" s="168" t="s">
        <v>21</v>
      </c>
      <c r="X65" s="168" t="s">
        <v>21</v>
      </c>
      <c r="Y65" s="168" t="s">
        <v>21</v>
      </c>
      <c r="Z65" s="168" t="s">
        <v>21</v>
      </c>
      <c r="AA65" s="168" t="s">
        <v>1259</v>
      </c>
      <c r="AB65" s="168" t="s">
        <v>1259</v>
      </c>
      <c r="AC65" s="168" t="s">
        <v>2417</v>
      </c>
      <c r="AD65" s="169">
        <v>-1.851851851851852E-10</v>
      </c>
      <c r="AE65" s="168" t="s">
        <v>1259</v>
      </c>
      <c r="AF65" s="169">
        <v>0</v>
      </c>
      <c r="AG65" s="169">
        <v>0</v>
      </c>
      <c r="AH65" s="169">
        <v>0</v>
      </c>
      <c r="AI65" s="168" t="s">
        <v>21</v>
      </c>
      <c r="AJ65"/>
    </row>
    <row r="66" spans="1:36" x14ac:dyDescent="0.25">
      <c r="A66" s="179" t="b">
        <f>IF(E66&lt;&gt;1,"",NOT(ISNA(VLOOKUP(P66,Mapping!$P:$P,1,FALSE))))</f>
        <v>1</v>
      </c>
      <c r="B66" s="180" t="str">
        <f t="shared" si="0"/>
        <v/>
      </c>
      <c r="E66" s="167">
        <v>1</v>
      </c>
      <c r="F66" s="170" t="s">
        <v>4</v>
      </c>
      <c r="G66" s="169">
        <v>10186.299999999999</v>
      </c>
      <c r="H66" s="168" t="s">
        <v>6</v>
      </c>
      <c r="I66" s="168" t="s">
        <v>4</v>
      </c>
      <c r="J66" s="169">
        <v>0</v>
      </c>
      <c r="K66" s="169">
        <v>0</v>
      </c>
      <c r="L66" s="168" t="s">
        <v>18</v>
      </c>
      <c r="M66" s="168" t="s">
        <v>21</v>
      </c>
      <c r="N66" s="168" t="s">
        <v>1449</v>
      </c>
      <c r="O66" s="168" t="s">
        <v>21</v>
      </c>
      <c r="P66" s="168" t="s">
        <v>178</v>
      </c>
      <c r="Q66" s="168" t="s">
        <v>233</v>
      </c>
      <c r="R66" s="168" t="s">
        <v>21</v>
      </c>
      <c r="S66" s="168" t="s">
        <v>21</v>
      </c>
      <c r="T66" s="168" t="s">
        <v>21</v>
      </c>
      <c r="U66" s="168" t="s">
        <v>21</v>
      </c>
      <c r="V66" s="168" t="s">
        <v>233</v>
      </c>
      <c r="W66" s="168" t="s">
        <v>21</v>
      </c>
      <c r="X66" s="168" t="s">
        <v>21</v>
      </c>
      <c r="Y66" s="168" t="s">
        <v>21</v>
      </c>
      <c r="Z66" s="168" t="s">
        <v>21</v>
      </c>
      <c r="AA66" s="168" t="s">
        <v>1259</v>
      </c>
      <c r="AB66" s="168" t="s">
        <v>1259</v>
      </c>
      <c r="AC66" s="168" t="s">
        <v>12906</v>
      </c>
      <c r="AD66" s="169">
        <v>-1.851851851851852E-10</v>
      </c>
      <c r="AE66" s="168" t="s">
        <v>1259</v>
      </c>
      <c r="AF66" s="169">
        <v>0</v>
      </c>
      <c r="AG66" s="169">
        <v>0</v>
      </c>
      <c r="AH66" s="169">
        <v>0</v>
      </c>
      <c r="AI66" s="168" t="s">
        <v>21</v>
      </c>
      <c r="AJ66"/>
    </row>
    <row r="67" spans="1:36" x14ac:dyDescent="0.25">
      <c r="A67" s="179" t="b">
        <f>IF(E67&lt;&gt;1,"",NOT(ISNA(VLOOKUP(P67,Mapping!$P:$P,1,FALSE))))</f>
        <v>0</v>
      </c>
      <c r="B67" s="180" t="str">
        <f t="shared" si="0"/>
        <v/>
      </c>
      <c r="E67" s="167">
        <v>1</v>
      </c>
      <c r="F67" s="170" t="s">
        <v>4</v>
      </c>
      <c r="G67" s="169">
        <v>0.01</v>
      </c>
      <c r="H67" s="168" t="s">
        <v>6</v>
      </c>
      <c r="I67" s="168" t="s">
        <v>4</v>
      </c>
      <c r="J67" s="169">
        <v>0</v>
      </c>
      <c r="K67" s="169">
        <v>0</v>
      </c>
      <c r="L67" s="168" t="s">
        <v>18</v>
      </c>
      <c r="M67" s="168" t="s">
        <v>21</v>
      </c>
      <c r="N67" s="168" t="s">
        <v>1449</v>
      </c>
      <c r="O67" s="168" t="s">
        <v>21</v>
      </c>
      <c r="P67" s="168" t="s">
        <v>344</v>
      </c>
      <c r="Q67" s="168" t="s">
        <v>1450</v>
      </c>
      <c r="R67" s="168" t="s">
        <v>21</v>
      </c>
      <c r="S67" s="168" t="s">
        <v>21</v>
      </c>
      <c r="T67" s="168" t="s">
        <v>21</v>
      </c>
      <c r="U67" s="168" t="s">
        <v>21</v>
      </c>
      <c r="V67" s="168" t="s">
        <v>1450</v>
      </c>
      <c r="W67" s="168" t="s">
        <v>21</v>
      </c>
      <c r="X67" s="168" t="s">
        <v>21</v>
      </c>
      <c r="Y67" s="168" t="s">
        <v>21</v>
      </c>
      <c r="Z67" s="168" t="s">
        <v>21</v>
      </c>
      <c r="AA67" s="168" t="s">
        <v>1259</v>
      </c>
      <c r="AB67" s="168" t="s">
        <v>1259</v>
      </c>
      <c r="AC67" s="168" t="s">
        <v>2417</v>
      </c>
      <c r="AD67" s="169">
        <v>-1.851851851851852E-10</v>
      </c>
      <c r="AE67" s="168" t="s">
        <v>1259</v>
      </c>
      <c r="AF67" s="169">
        <v>0</v>
      </c>
      <c r="AG67" s="169">
        <v>0</v>
      </c>
      <c r="AH67" s="169">
        <v>0</v>
      </c>
      <c r="AI67" s="168" t="s">
        <v>21</v>
      </c>
      <c r="AJ67"/>
    </row>
    <row r="68" spans="1:36" x14ac:dyDescent="0.25">
      <c r="A68" s="179" t="b">
        <f>IF(E68&lt;&gt;1,"",NOT(ISNA(VLOOKUP(P68,Mapping!$P:$P,1,FALSE))))</f>
        <v>0</v>
      </c>
      <c r="B68" s="180" t="str">
        <f t="shared" si="0"/>
        <v/>
      </c>
      <c r="E68" s="167">
        <v>1</v>
      </c>
      <c r="F68" s="170" t="s">
        <v>4</v>
      </c>
      <c r="G68" s="169">
        <v>395489.91</v>
      </c>
      <c r="H68" s="168" t="s">
        <v>6</v>
      </c>
      <c r="I68" s="168" t="s">
        <v>4</v>
      </c>
      <c r="J68" s="169">
        <v>0</v>
      </c>
      <c r="K68" s="169">
        <v>0</v>
      </c>
      <c r="L68" s="168" t="s">
        <v>18</v>
      </c>
      <c r="M68" s="168" t="s">
        <v>21</v>
      </c>
      <c r="N68" s="168" t="s">
        <v>1449</v>
      </c>
      <c r="O68" s="168" t="s">
        <v>21</v>
      </c>
      <c r="P68" s="168" t="s">
        <v>344</v>
      </c>
      <c r="Q68" s="168" t="s">
        <v>1450</v>
      </c>
      <c r="R68" s="168" t="s">
        <v>21</v>
      </c>
      <c r="S68" s="168" t="s">
        <v>21</v>
      </c>
      <c r="T68" s="168" t="s">
        <v>21</v>
      </c>
      <c r="U68" s="168" t="s">
        <v>21</v>
      </c>
      <c r="V68" s="168" t="s">
        <v>1450</v>
      </c>
      <c r="W68" s="168" t="s">
        <v>21</v>
      </c>
      <c r="X68" s="168" t="s">
        <v>21</v>
      </c>
      <c r="Y68" s="168" t="s">
        <v>21</v>
      </c>
      <c r="Z68" s="168" t="s">
        <v>21</v>
      </c>
      <c r="AA68" s="168" t="s">
        <v>1259</v>
      </c>
      <c r="AB68" s="168" t="s">
        <v>1259</v>
      </c>
      <c r="AC68" s="168" t="s">
        <v>12643</v>
      </c>
      <c r="AD68" s="169">
        <v>-1.851851851851852E-10</v>
      </c>
      <c r="AE68" s="168" t="s">
        <v>1259</v>
      </c>
      <c r="AF68" s="169">
        <v>0</v>
      </c>
      <c r="AG68" s="169">
        <v>0</v>
      </c>
      <c r="AH68" s="169">
        <v>0</v>
      </c>
      <c r="AI68" s="168" t="s">
        <v>21</v>
      </c>
      <c r="AJ68"/>
    </row>
    <row r="69" spans="1:36" x14ac:dyDescent="0.25">
      <c r="A69" s="179" t="b">
        <f>IF(E69&lt;&gt;1,"",NOT(ISNA(VLOOKUP(P69,Mapping!$P:$P,1,FALSE))))</f>
        <v>0</v>
      </c>
      <c r="B69" s="180" t="str">
        <f t="shared" si="0"/>
        <v/>
      </c>
      <c r="E69" s="167">
        <v>1</v>
      </c>
      <c r="F69" s="170" t="s">
        <v>4</v>
      </c>
      <c r="G69" s="169">
        <v>123215.67</v>
      </c>
      <c r="H69" s="168" t="s">
        <v>6</v>
      </c>
      <c r="I69" s="168" t="s">
        <v>4</v>
      </c>
      <c r="J69" s="169">
        <v>0</v>
      </c>
      <c r="K69" s="169">
        <v>0</v>
      </c>
      <c r="L69" s="168" t="s">
        <v>18</v>
      </c>
      <c r="M69" s="168" t="s">
        <v>21</v>
      </c>
      <c r="N69" s="168" t="s">
        <v>1449</v>
      </c>
      <c r="O69" s="168" t="s">
        <v>21</v>
      </c>
      <c r="P69" s="168" t="s">
        <v>521</v>
      </c>
      <c r="Q69" s="168" t="s">
        <v>1459</v>
      </c>
      <c r="R69" s="168" t="s">
        <v>21</v>
      </c>
      <c r="S69" s="168" t="s">
        <v>21</v>
      </c>
      <c r="T69" s="168" t="s">
        <v>21</v>
      </c>
      <c r="U69" s="168" t="s">
        <v>21</v>
      </c>
      <c r="V69" s="168" t="s">
        <v>1459</v>
      </c>
      <c r="W69" s="168" t="s">
        <v>21</v>
      </c>
      <c r="X69" s="168" t="s">
        <v>21</v>
      </c>
      <c r="Y69" s="168" t="s">
        <v>21</v>
      </c>
      <c r="Z69" s="168" t="s">
        <v>21</v>
      </c>
      <c r="AA69" s="168" t="s">
        <v>1259</v>
      </c>
      <c r="AB69" s="168" t="s">
        <v>1259</v>
      </c>
      <c r="AC69" s="168" t="s">
        <v>2431</v>
      </c>
      <c r="AD69" s="169">
        <v>-1.851851851851852E-10</v>
      </c>
      <c r="AE69" s="168" t="s">
        <v>1259</v>
      </c>
      <c r="AF69" s="169">
        <v>0</v>
      </c>
      <c r="AG69" s="169">
        <v>0</v>
      </c>
      <c r="AH69" s="169">
        <v>0</v>
      </c>
      <c r="AI69" s="168" t="s">
        <v>21</v>
      </c>
      <c r="AJ69"/>
    </row>
    <row r="70" spans="1:36" x14ac:dyDescent="0.25">
      <c r="A70" s="179" t="b">
        <f>IF(E70&lt;&gt;1,"",NOT(ISNA(VLOOKUP(P70,Mapping!$P:$P,1,FALSE))))</f>
        <v>0</v>
      </c>
      <c r="B70" s="180" t="str">
        <f t="shared" si="0"/>
        <v/>
      </c>
      <c r="E70" s="167">
        <v>1</v>
      </c>
      <c r="F70" s="170" t="s">
        <v>4</v>
      </c>
      <c r="G70" s="169">
        <v>0.01</v>
      </c>
      <c r="H70" s="168" t="s">
        <v>6</v>
      </c>
      <c r="I70" s="168" t="s">
        <v>4</v>
      </c>
      <c r="J70" s="169">
        <v>0</v>
      </c>
      <c r="K70" s="169">
        <v>0</v>
      </c>
      <c r="L70" s="168" t="s">
        <v>18</v>
      </c>
      <c r="M70" s="168" t="s">
        <v>21</v>
      </c>
      <c r="N70" s="168" t="s">
        <v>1449</v>
      </c>
      <c r="O70" s="168" t="s">
        <v>21</v>
      </c>
      <c r="P70" s="168" t="s">
        <v>521</v>
      </c>
      <c r="Q70" s="168" t="s">
        <v>1459</v>
      </c>
      <c r="R70" s="168" t="s">
        <v>21</v>
      </c>
      <c r="S70" s="168" t="s">
        <v>21</v>
      </c>
      <c r="T70" s="168" t="s">
        <v>21</v>
      </c>
      <c r="U70" s="168" t="s">
        <v>21</v>
      </c>
      <c r="V70" s="168" t="s">
        <v>1459</v>
      </c>
      <c r="W70" s="168" t="s">
        <v>21</v>
      </c>
      <c r="X70" s="168" t="s">
        <v>21</v>
      </c>
      <c r="Y70" s="168" t="s">
        <v>21</v>
      </c>
      <c r="Z70" s="168" t="s">
        <v>21</v>
      </c>
      <c r="AA70" s="168" t="s">
        <v>1259</v>
      </c>
      <c r="AB70" s="168" t="s">
        <v>1259</v>
      </c>
      <c r="AC70" s="168" t="s">
        <v>2417</v>
      </c>
      <c r="AD70" s="169">
        <v>-1.851851851851852E-10</v>
      </c>
      <c r="AE70" s="168" t="s">
        <v>1259</v>
      </c>
      <c r="AF70" s="169">
        <v>0</v>
      </c>
      <c r="AG70" s="169">
        <v>0</v>
      </c>
      <c r="AH70" s="169">
        <v>0</v>
      </c>
      <c r="AI70" s="168" t="s">
        <v>21</v>
      </c>
      <c r="AJ70"/>
    </row>
    <row r="71" spans="1:36" x14ac:dyDescent="0.25">
      <c r="A71" s="179" t="b">
        <f>IF(E71&lt;&gt;1,"",NOT(ISNA(VLOOKUP(P71,Mapping!$P:$P,1,FALSE))))</f>
        <v>1</v>
      </c>
      <c r="B71" s="180" t="str">
        <f t="shared" si="0"/>
        <v/>
      </c>
      <c r="E71" s="167">
        <v>1</v>
      </c>
      <c r="F71" s="170" t="s">
        <v>4</v>
      </c>
      <c r="G71" s="169">
        <v>3065.72</v>
      </c>
      <c r="H71" s="168" t="s">
        <v>6</v>
      </c>
      <c r="I71" s="168" t="s">
        <v>4</v>
      </c>
      <c r="J71" s="169">
        <v>0</v>
      </c>
      <c r="K71" s="169">
        <v>0</v>
      </c>
      <c r="L71" s="168" t="s">
        <v>18</v>
      </c>
      <c r="M71" s="168" t="s">
        <v>21</v>
      </c>
      <c r="N71" s="168" t="s">
        <v>1449</v>
      </c>
      <c r="O71" s="168" t="s">
        <v>21</v>
      </c>
      <c r="P71" s="168" t="s">
        <v>179</v>
      </c>
      <c r="Q71" s="168" t="s">
        <v>205</v>
      </c>
      <c r="R71" s="168" t="s">
        <v>21</v>
      </c>
      <c r="S71" s="168" t="s">
        <v>21</v>
      </c>
      <c r="T71" s="168" t="s">
        <v>21</v>
      </c>
      <c r="U71" s="168" t="s">
        <v>21</v>
      </c>
      <c r="V71" s="168" t="s">
        <v>205</v>
      </c>
      <c r="W71" s="168" t="s">
        <v>21</v>
      </c>
      <c r="X71" s="168" t="s">
        <v>21</v>
      </c>
      <c r="Y71" s="168" t="s">
        <v>21</v>
      </c>
      <c r="Z71" s="168" t="s">
        <v>21</v>
      </c>
      <c r="AA71" s="168" t="s">
        <v>1259</v>
      </c>
      <c r="AB71" s="168" t="s">
        <v>1259</v>
      </c>
      <c r="AC71" s="168" t="s">
        <v>12907</v>
      </c>
      <c r="AD71" s="169">
        <v>-1.851851851851852E-10</v>
      </c>
      <c r="AE71" s="168" t="s">
        <v>1259</v>
      </c>
      <c r="AF71" s="169">
        <v>0</v>
      </c>
      <c r="AG71" s="169">
        <v>0</v>
      </c>
      <c r="AH71" s="169">
        <v>0</v>
      </c>
      <c r="AI71" s="168" t="s">
        <v>21</v>
      </c>
      <c r="AJ71"/>
    </row>
    <row r="72" spans="1:36" x14ac:dyDescent="0.25">
      <c r="A72" s="179" t="b">
        <f>IF(E72&lt;&gt;1,"",NOT(ISNA(VLOOKUP(P72,Mapping!$P:$P,1,FALSE))))</f>
        <v>1</v>
      </c>
      <c r="B72" s="180" t="str">
        <f t="shared" si="0"/>
        <v/>
      </c>
      <c r="E72" s="167">
        <v>1</v>
      </c>
      <c r="F72" s="170" t="s">
        <v>4</v>
      </c>
      <c r="G72" s="169">
        <v>0.01</v>
      </c>
      <c r="H72" s="168" t="s">
        <v>6</v>
      </c>
      <c r="I72" s="168" t="s">
        <v>4</v>
      </c>
      <c r="J72" s="169">
        <v>0</v>
      </c>
      <c r="K72" s="169">
        <v>0</v>
      </c>
      <c r="L72" s="168" t="s">
        <v>18</v>
      </c>
      <c r="M72" s="168" t="s">
        <v>21</v>
      </c>
      <c r="N72" s="168" t="s">
        <v>1449</v>
      </c>
      <c r="O72" s="168" t="s">
        <v>21</v>
      </c>
      <c r="P72" s="168" t="s">
        <v>179</v>
      </c>
      <c r="Q72" s="168" t="s">
        <v>205</v>
      </c>
      <c r="R72" s="168" t="s">
        <v>21</v>
      </c>
      <c r="S72" s="168" t="s">
        <v>21</v>
      </c>
      <c r="T72" s="168" t="s">
        <v>21</v>
      </c>
      <c r="U72" s="168" t="s">
        <v>21</v>
      </c>
      <c r="V72" s="168" t="s">
        <v>205</v>
      </c>
      <c r="W72" s="168" t="s">
        <v>21</v>
      </c>
      <c r="X72" s="168" t="s">
        <v>21</v>
      </c>
      <c r="Y72" s="168" t="s">
        <v>21</v>
      </c>
      <c r="Z72" s="168" t="s">
        <v>21</v>
      </c>
      <c r="AA72" s="168" t="s">
        <v>1259</v>
      </c>
      <c r="AB72" s="168" t="s">
        <v>1259</v>
      </c>
      <c r="AC72" s="168" t="s">
        <v>2417</v>
      </c>
      <c r="AD72" s="169">
        <v>-1.851851851851852E-10</v>
      </c>
      <c r="AE72" s="168" t="s">
        <v>1259</v>
      </c>
      <c r="AF72" s="169">
        <v>0</v>
      </c>
      <c r="AG72" s="169">
        <v>0</v>
      </c>
      <c r="AH72" s="169">
        <v>0</v>
      </c>
      <c r="AI72" s="168" t="s">
        <v>21</v>
      </c>
      <c r="AJ72"/>
    </row>
    <row r="73" spans="1:36" x14ac:dyDescent="0.25">
      <c r="A73" s="179" t="b">
        <f>IF(E73&lt;&gt;1,"",NOT(ISNA(VLOOKUP(P73,Mapping!$P:$P,1,FALSE))))</f>
        <v>0</v>
      </c>
      <c r="B73" s="180" t="str">
        <f t="shared" si="0"/>
        <v/>
      </c>
      <c r="E73" s="167">
        <v>1</v>
      </c>
      <c r="F73" s="170" t="s">
        <v>4</v>
      </c>
      <c r="G73" s="169">
        <v>0.01</v>
      </c>
      <c r="H73" s="168" t="s">
        <v>6</v>
      </c>
      <c r="I73" s="168" t="s">
        <v>4</v>
      </c>
      <c r="J73" s="169">
        <v>0</v>
      </c>
      <c r="K73" s="169">
        <v>0</v>
      </c>
      <c r="L73" s="168" t="s">
        <v>18</v>
      </c>
      <c r="M73" s="168" t="s">
        <v>21</v>
      </c>
      <c r="N73" s="168" t="s">
        <v>1449</v>
      </c>
      <c r="O73" s="168" t="s">
        <v>21</v>
      </c>
      <c r="P73" s="168" t="s">
        <v>523</v>
      </c>
      <c r="Q73" s="168" t="s">
        <v>1454</v>
      </c>
      <c r="R73" s="168" t="s">
        <v>21</v>
      </c>
      <c r="S73" s="168" t="s">
        <v>21</v>
      </c>
      <c r="T73" s="168" t="s">
        <v>21</v>
      </c>
      <c r="U73" s="168" t="s">
        <v>21</v>
      </c>
      <c r="V73" s="168" t="s">
        <v>1454</v>
      </c>
      <c r="W73" s="168" t="s">
        <v>21</v>
      </c>
      <c r="X73" s="168" t="s">
        <v>21</v>
      </c>
      <c r="Y73" s="168" t="s">
        <v>21</v>
      </c>
      <c r="Z73" s="168" t="s">
        <v>21</v>
      </c>
      <c r="AA73" s="168" t="s">
        <v>1259</v>
      </c>
      <c r="AB73" s="168" t="s">
        <v>1259</v>
      </c>
      <c r="AC73" s="168" t="s">
        <v>2417</v>
      </c>
      <c r="AD73" s="169">
        <v>-1.851851851851852E-10</v>
      </c>
      <c r="AE73" s="168" t="s">
        <v>1259</v>
      </c>
      <c r="AF73" s="169">
        <v>0</v>
      </c>
      <c r="AG73" s="169">
        <v>0</v>
      </c>
      <c r="AH73" s="169">
        <v>0</v>
      </c>
      <c r="AI73" s="168" t="s">
        <v>21</v>
      </c>
      <c r="AJ73"/>
    </row>
    <row r="74" spans="1:36" x14ac:dyDescent="0.25">
      <c r="A74" s="179" t="b">
        <f>IF(E74&lt;&gt;1,"",NOT(ISNA(VLOOKUP(P74,Mapping!$P:$P,1,FALSE))))</f>
        <v>0</v>
      </c>
      <c r="B74" s="180" t="str">
        <f t="shared" si="0"/>
        <v/>
      </c>
      <c r="E74" s="167">
        <v>1</v>
      </c>
      <c r="F74" s="170" t="s">
        <v>4</v>
      </c>
      <c r="G74" s="169">
        <v>3165.91</v>
      </c>
      <c r="H74" s="168" t="s">
        <v>6</v>
      </c>
      <c r="I74" s="168" t="s">
        <v>4</v>
      </c>
      <c r="J74" s="169">
        <v>0</v>
      </c>
      <c r="K74" s="169">
        <v>0</v>
      </c>
      <c r="L74" s="168" t="s">
        <v>18</v>
      </c>
      <c r="M74" s="168" t="s">
        <v>21</v>
      </c>
      <c r="N74" s="168" t="s">
        <v>1449</v>
      </c>
      <c r="O74" s="168" t="s">
        <v>21</v>
      </c>
      <c r="P74" s="168" t="s">
        <v>525</v>
      </c>
      <c r="Q74" s="168" t="s">
        <v>1451</v>
      </c>
      <c r="R74" s="168" t="s">
        <v>21</v>
      </c>
      <c r="S74" s="168" t="s">
        <v>21</v>
      </c>
      <c r="T74" s="168" t="s">
        <v>21</v>
      </c>
      <c r="U74" s="168" t="s">
        <v>21</v>
      </c>
      <c r="V74" s="168" t="s">
        <v>1451</v>
      </c>
      <c r="W74" s="168" t="s">
        <v>21</v>
      </c>
      <c r="X74" s="168" t="s">
        <v>21</v>
      </c>
      <c r="Y74" s="168" t="s">
        <v>21</v>
      </c>
      <c r="Z74" s="168" t="s">
        <v>21</v>
      </c>
      <c r="AA74" s="168" t="s">
        <v>1259</v>
      </c>
      <c r="AB74" s="168" t="s">
        <v>1259</v>
      </c>
      <c r="AC74" s="168" t="s">
        <v>12908</v>
      </c>
      <c r="AD74" s="169">
        <v>-1.851851851851852E-10</v>
      </c>
      <c r="AE74" s="168" t="s">
        <v>1259</v>
      </c>
      <c r="AF74" s="169">
        <v>0</v>
      </c>
      <c r="AG74" s="169">
        <v>0</v>
      </c>
      <c r="AH74" s="169">
        <v>0</v>
      </c>
      <c r="AI74" s="168" t="s">
        <v>21</v>
      </c>
      <c r="AJ74"/>
    </row>
    <row r="75" spans="1:36" x14ac:dyDescent="0.25">
      <c r="A75" s="179" t="b">
        <f>IF(E75&lt;&gt;1,"",NOT(ISNA(VLOOKUP(P75,Mapping!$P:$P,1,FALSE))))</f>
        <v>0</v>
      </c>
      <c r="B75" s="180" t="str">
        <f t="shared" si="0"/>
        <v/>
      </c>
      <c r="E75" s="167">
        <v>1</v>
      </c>
      <c r="F75" s="170" t="s">
        <v>4</v>
      </c>
      <c r="G75" s="169">
        <v>0.01</v>
      </c>
      <c r="H75" s="168" t="s">
        <v>6</v>
      </c>
      <c r="I75" s="168" t="s">
        <v>4</v>
      </c>
      <c r="J75" s="169">
        <v>0</v>
      </c>
      <c r="K75" s="169">
        <v>0</v>
      </c>
      <c r="L75" s="168" t="s">
        <v>18</v>
      </c>
      <c r="M75" s="168" t="s">
        <v>21</v>
      </c>
      <c r="N75" s="168" t="s">
        <v>1449</v>
      </c>
      <c r="O75" s="168" t="s">
        <v>21</v>
      </c>
      <c r="P75" s="168" t="s">
        <v>525</v>
      </c>
      <c r="Q75" s="168" t="s">
        <v>1451</v>
      </c>
      <c r="R75" s="168" t="s">
        <v>21</v>
      </c>
      <c r="S75" s="168" t="s">
        <v>21</v>
      </c>
      <c r="T75" s="168" t="s">
        <v>21</v>
      </c>
      <c r="U75" s="168" t="s">
        <v>21</v>
      </c>
      <c r="V75" s="168" t="s">
        <v>1451</v>
      </c>
      <c r="W75" s="168" t="s">
        <v>21</v>
      </c>
      <c r="X75" s="168" t="s">
        <v>21</v>
      </c>
      <c r="Y75" s="168" t="s">
        <v>21</v>
      </c>
      <c r="Z75" s="168" t="s">
        <v>21</v>
      </c>
      <c r="AA75" s="168" t="s">
        <v>1259</v>
      </c>
      <c r="AB75" s="168" t="s">
        <v>1259</v>
      </c>
      <c r="AC75" s="168" t="s">
        <v>2417</v>
      </c>
      <c r="AD75" s="169">
        <v>-1.851851851851852E-10</v>
      </c>
      <c r="AE75" s="168" t="s">
        <v>1259</v>
      </c>
      <c r="AF75" s="169">
        <v>0</v>
      </c>
      <c r="AG75" s="169">
        <v>0</v>
      </c>
      <c r="AH75" s="169">
        <v>0</v>
      </c>
      <c r="AI75" s="168" t="s">
        <v>21</v>
      </c>
      <c r="AJ75"/>
    </row>
    <row r="76" spans="1:36" x14ac:dyDescent="0.25">
      <c r="A76" s="179" t="b">
        <f>IF(E76&lt;&gt;1,"",NOT(ISNA(VLOOKUP(P76,Mapping!$P:$P,1,FALSE))))</f>
        <v>0</v>
      </c>
      <c r="B76" s="180" t="str">
        <f t="shared" si="0"/>
        <v/>
      </c>
      <c r="E76" s="167">
        <v>1</v>
      </c>
      <c r="F76" s="170" t="s">
        <v>4</v>
      </c>
      <c r="G76" s="169">
        <v>0.01</v>
      </c>
      <c r="H76" s="168" t="s">
        <v>6</v>
      </c>
      <c r="I76" s="168" t="s">
        <v>4</v>
      </c>
      <c r="J76" s="169">
        <v>0</v>
      </c>
      <c r="K76" s="169">
        <v>0</v>
      </c>
      <c r="L76" s="168" t="s">
        <v>18</v>
      </c>
      <c r="M76" s="168" t="s">
        <v>21</v>
      </c>
      <c r="N76" s="168" t="s">
        <v>1449</v>
      </c>
      <c r="O76" s="168" t="s">
        <v>21</v>
      </c>
      <c r="P76" s="168" t="s">
        <v>753</v>
      </c>
      <c r="Q76" s="168" t="s">
        <v>1460</v>
      </c>
      <c r="R76" s="168" t="s">
        <v>21</v>
      </c>
      <c r="S76" s="168" t="s">
        <v>21</v>
      </c>
      <c r="T76" s="168" t="s">
        <v>21</v>
      </c>
      <c r="U76" s="168" t="s">
        <v>21</v>
      </c>
      <c r="V76" s="168" t="s">
        <v>1460</v>
      </c>
      <c r="W76" s="168" t="s">
        <v>21</v>
      </c>
      <c r="X76" s="168" t="s">
        <v>21</v>
      </c>
      <c r="Y76" s="168" t="s">
        <v>21</v>
      </c>
      <c r="Z76" s="168" t="s">
        <v>21</v>
      </c>
      <c r="AA76" s="168" t="s">
        <v>1259</v>
      </c>
      <c r="AB76" s="168" t="s">
        <v>1259</v>
      </c>
      <c r="AC76" s="168" t="s">
        <v>2417</v>
      </c>
      <c r="AD76" s="169">
        <v>-1.851851851851852E-10</v>
      </c>
      <c r="AE76" s="168" t="s">
        <v>1259</v>
      </c>
      <c r="AF76" s="169">
        <v>0</v>
      </c>
      <c r="AG76" s="169">
        <v>0</v>
      </c>
      <c r="AH76" s="169">
        <v>0</v>
      </c>
      <c r="AI76" s="168" t="s">
        <v>21</v>
      </c>
      <c r="AJ76"/>
    </row>
    <row r="77" spans="1:36" x14ac:dyDescent="0.25">
      <c r="A77" s="179" t="b">
        <f>IF(E77&lt;&gt;1,"",NOT(ISNA(VLOOKUP(P77,Mapping!$P:$P,1,FALSE))))</f>
        <v>0</v>
      </c>
      <c r="B77" s="180" t="str">
        <f t="shared" si="0"/>
        <v/>
      </c>
      <c r="E77" s="167">
        <v>1</v>
      </c>
      <c r="F77" s="170" t="s">
        <v>4</v>
      </c>
      <c r="G77" s="169">
        <v>1791.63</v>
      </c>
      <c r="H77" s="168" t="s">
        <v>6</v>
      </c>
      <c r="I77" s="168" t="s">
        <v>4</v>
      </c>
      <c r="J77" s="169">
        <v>0</v>
      </c>
      <c r="K77" s="169">
        <v>0</v>
      </c>
      <c r="L77" s="168" t="s">
        <v>18</v>
      </c>
      <c r="M77" s="168" t="s">
        <v>21</v>
      </c>
      <c r="N77" s="168" t="s">
        <v>1449</v>
      </c>
      <c r="O77" s="168" t="s">
        <v>21</v>
      </c>
      <c r="P77" s="168" t="s">
        <v>753</v>
      </c>
      <c r="Q77" s="168" t="s">
        <v>1460</v>
      </c>
      <c r="R77" s="168" t="s">
        <v>21</v>
      </c>
      <c r="S77" s="168" t="s">
        <v>21</v>
      </c>
      <c r="T77" s="168" t="s">
        <v>21</v>
      </c>
      <c r="U77" s="168" t="s">
        <v>21</v>
      </c>
      <c r="V77" s="168" t="s">
        <v>1460</v>
      </c>
      <c r="W77" s="168" t="s">
        <v>21</v>
      </c>
      <c r="X77" s="168" t="s">
        <v>21</v>
      </c>
      <c r="Y77" s="168" t="s">
        <v>21</v>
      </c>
      <c r="Z77" s="168" t="s">
        <v>21</v>
      </c>
      <c r="AA77" s="168" t="s">
        <v>1259</v>
      </c>
      <c r="AB77" s="168" t="s">
        <v>1259</v>
      </c>
      <c r="AC77" s="168" t="s">
        <v>12644</v>
      </c>
      <c r="AD77" s="169">
        <v>-1.851851851851852E-10</v>
      </c>
      <c r="AE77" s="168" t="s">
        <v>1259</v>
      </c>
      <c r="AF77" s="169">
        <v>0</v>
      </c>
      <c r="AG77" s="169">
        <v>0</v>
      </c>
      <c r="AH77" s="169">
        <v>0</v>
      </c>
      <c r="AI77" s="168" t="s">
        <v>21</v>
      </c>
      <c r="AJ77"/>
    </row>
    <row r="78" spans="1:36" x14ac:dyDescent="0.25">
      <c r="A78" s="179" t="b">
        <f>IF(E78&lt;&gt;1,"",NOT(ISNA(VLOOKUP(P78,Mapping!$P:$P,1,FALSE))))</f>
        <v>0</v>
      </c>
      <c r="B78" s="180" t="str">
        <f t="shared" si="0"/>
        <v/>
      </c>
      <c r="E78" s="167">
        <v>1</v>
      </c>
      <c r="F78" s="170" t="s">
        <v>4</v>
      </c>
      <c r="G78" s="169">
        <v>23141.33</v>
      </c>
      <c r="H78" s="168" t="s">
        <v>6</v>
      </c>
      <c r="I78" s="168" t="s">
        <v>4</v>
      </c>
      <c r="J78" s="169">
        <v>0</v>
      </c>
      <c r="K78" s="169">
        <v>0</v>
      </c>
      <c r="L78" s="168" t="s">
        <v>18</v>
      </c>
      <c r="M78" s="168" t="s">
        <v>21</v>
      </c>
      <c r="N78" s="168" t="s">
        <v>1449</v>
      </c>
      <c r="O78" s="168" t="s">
        <v>21</v>
      </c>
      <c r="P78" s="168" t="s">
        <v>762</v>
      </c>
      <c r="Q78" s="168" t="s">
        <v>1455</v>
      </c>
      <c r="R78" s="168" t="s">
        <v>21</v>
      </c>
      <c r="S78" s="168" t="s">
        <v>21</v>
      </c>
      <c r="T78" s="168" t="s">
        <v>21</v>
      </c>
      <c r="U78" s="168" t="s">
        <v>21</v>
      </c>
      <c r="V78" s="168" t="s">
        <v>1455</v>
      </c>
      <c r="W78" s="168" t="s">
        <v>21</v>
      </c>
      <c r="X78" s="168" t="s">
        <v>21</v>
      </c>
      <c r="Y78" s="168" t="s">
        <v>21</v>
      </c>
      <c r="Z78" s="168" t="s">
        <v>21</v>
      </c>
      <c r="AA78" s="168" t="s">
        <v>1259</v>
      </c>
      <c r="AB78" s="168" t="s">
        <v>1259</v>
      </c>
      <c r="AC78" s="168" t="s">
        <v>12909</v>
      </c>
      <c r="AD78" s="169">
        <v>-1.851851851851852E-10</v>
      </c>
      <c r="AE78" s="168" t="s">
        <v>1259</v>
      </c>
      <c r="AF78" s="169">
        <v>0</v>
      </c>
      <c r="AG78" s="169">
        <v>0</v>
      </c>
      <c r="AH78" s="169">
        <v>0</v>
      </c>
      <c r="AI78" s="168" t="s">
        <v>21</v>
      </c>
      <c r="AJ78"/>
    </row>
    <row r="79" spans="1:36" x14ac:dyDescent="0.25">
      <c r="A79" s="179" t="b">
        <f>IF(E79&lt;&gt;1,"",NOT(ISNA(VLOOKUP(P79,Mapping!$P:$P,1,FALSE))))</f>
        <v>0</v>
      </c>
      <c r="B79" s="180" t="str">
        <f t="shared" si="0"/>
        <v/>
      </c>
      <c r="E79" s="167">
        <v>1</v>
      </c>
      <c r="F79" s="170" t="s">
        <v>4</v>
      </c>
      <c r="G79" s="169">
        <v>0.01</v>
      </c>
      <c r="H79" s="168" t="s">
        <v>6</v>
      </c>
      <c r="I79" s="168" t="s">
        <v>4</v>
      </c>
      <c r="J79" s="169">
        <v>0</v>
      </c>
      <c r="K79" s="169">
        <v>0</v>
      </c>
      <c r="L79" s="168" t="s">
        <v>18</v>
      </c>
      <c r="M79" s="168" t="s">
        <v>21</v>
      </c>
      <c r="N79" s="168" t="s">
        <v>1449</v>
      </c>
      <c r="O79" s="168" t="s">
        <v>21</v>
      </c>
      <c r="P79" s="168" t="s">
        <v>762</v>
      </c>
      <c r="Q79" s="168" t="s">
        <v>1455</v>
      </c>
      <c r="R79" s="168" t="s">
        <v>21</v>
      </c>
      <c r="S79" s="168" t="s">
        <v>21</v>
      </c>
      <c r="T79" s="168" t="s">
        <v>21</v>
      </c>
      <c r="U79" s="168" t="s">
        <v>21</v>
      </c>
      <c r="V79" s="168" t="s">
        <v>1455</v>
      </c>
      <c r="W79" s="168" t="s">
        <v>21</v>
      </c>
      <c r="X79" s="168" t="s">
        <v>21</v>
      </c>
      <c r="Y79" s="168" t="s">
        <v>21</v>
      </c>
      <c r="Z79" s="168" t="s">
        <v>21</v>
      </c>
      <c r="AA79" s="168" t="s">
        <v>1259</v>
      </c>
      <c r="AB79" s="168" t="s">
        <v>1259</v>
      </c>
      <c r="AC79" s="168" t="s">
        <v>2417</v>
      </c>
      <c r="AD79" s="169">
        <v>-1.851851851851852E-10</v>
      </c>
      <c r="AE79" s="168" t="s">
        <v>1259</v>
      </c>
      <c r="AF79" s="169">
        <v>0</v>
      </c>
      <c r="AG79" s="169">
        <v>0</v>
      </c>
      <c r="AH79" s="169">
        <v>0</v>
      </c>
      <c r="AI79" s="168" t="s">
        <v>21</v>
      </c>
      <c r="AJ79"/>
    </row>
    <row r="80" spans="1:36" x14ac:dyDescent="0.25">
      <c r="A80" s="179" t="b">
        <f>IF(E80&lt;&gt;1,"",NOT(ISNA(VLOOKUP(P80,Mapping!$P:$P,1,FALSE))))</f>
        <v>0</v>
      </c>
      <c r="B80" s="180" t="str">
        <f t="shared" si="0"/>
        <v/>
      </c>
      <c r="E80" s="167">
        <v>1</v>
      </c>
      <c r="F80" s="170" t="s">
        <v>4</v>
      </c>
      <c r="G80" s="169">
        <v>6.2</v>
      </c>
      <c r="H80" s="168" t="s">
        <v>6</v>
      </c>
      <c r="I80" s="168" t="s">
        <v>4</v>
      </c>
      <c r="J80" s="169">
        <v>0</v>
      </c>
      <c r="K80" s="169">
        <v>0</v>
      </c>
      <c r="L80" s="168" t="s">
        <v>18</v>
      </c>
      <c r="M80" s="168" t="s">
        <v>21</v>
      </c>
      <c r="N80" s="168" t="s">
        <v>1449</v>
      </c>
      <c r="O80" s="168" t="s">
        <v>21</v>
      </c>
      <c r="P80" s="168" t="s">
        <v>782</v>
      </c>
      <c r="Q80" s="168" t="s">
        <v>1456</v>
      </c>
      <c r="R80" s="168" t="s">
        <v>21</v>
      </c>
      <c r="S80" s="168" t="s">
        <v>21</v>
      </c>
      <c r="T80" s="168" t="s">
        <v>21</v>
      </c>
      <c r="U80" s="168" t="s">
        <v>21</v>
      </c>
      <c r="V80" s="168" t="s">
        <v>1456</v>
      </c>
      <c r="W80" s="168" t="s">
        <v>21</v>
      </c>
      <c r="X80" s="168" t="s">
        <v>21</v>
      </c>
      <c r="Y80" s="168" t="s">
        <v>21</v>
      </c>
      <c r="Z80" s="168" t="s">
        <v>21</v>
      </c>
      <c r="AA80" s="168" t="s">
        <v>1259</v>
      </c>
      <c r="AB80" s="168" t="s">
        <v>1259</v>
      </c>
      <c r="AC80" s="168" t="s">
        <v>2432</v>
      </c>
      <c r="AD80" s="169">
        <v>-1.851851851851852E-10</v>
      </c>
      <c r="AE80" s="168" t="s">
        <v>1259</v>
      </c>
      <c r="AF80" s="169">
        <v>0</v>
      </c>
      <c r="AG80" s="169">
        <v>0</v>
      </c>
      <c r="AH80" s="169">
        <v>0</v>
      </c>
      <c r="AI80" s="168" t="s">
        <v>21</v>
      </c>
      <c r="AJ80"/>
    </row>
    <row r="81" spans="1:36" x14ac:dyDescent="0.25">
      <c r="A81" s="179" t="b">
        <f>IF(E81&lt;&gt;1,"",NOT(ISNA(VLOOKUP(P81,Mapping!$P:$P,1,FALSE))))</f>
        <v>0</v>
      </c>
      <c r="B81" s="180" t="str">
        <f t="shared" si="0"/>
        <v/>
      </c>
      <c r="E81" s="167">
        <v>1</v>
      </c>
      <c r="F81" s="170" t="s">
        <v>4</v>
      </c>
      <c r="G81" s="169">
        <v>0.01</v>
      </c>
      <c r="H81" s="168" t="s">
        <v>6</v>
      </c>
      <c r="I81" s="168" t="s">
        <v>4</v>
      </c>
      <c r="J81" s="169">
        <v>0</v>
      </c>
      <c r="K81" s="169">
        <v>0</v>
      </c>
      <c r="L81" s="168" t="s">
        <v>18</v>
      </c>
      <c r="M81" s="168" t="s">
        <v>21</v>
      </c>
      <c r="N81" s="168" t="s">
        <v>1449</v>
      </c>
      <c r="O81" s="168" t="s">
        <v>21</v>
      </c>
      <c r="P81" s="168" t="s">
        <v>782</v>
      </c>
      <c r="Q81" s="168" t="s">
        <v>1456</v>
      </c>
      <c r="R81" s="168" t="s">
        <v>21</v>
      </c>
      <c r="S81" s="168" t="s">
        <v>21</v>
      </c>
      <c r="T81" s="168" t="s">
        <v>21</v>
      </c>
      <c r="U81" s="168" t="s">
        <v>21</v>
      </c>
      <c r="V81" s="168" t="s">
        <v>1456</v>
      </c>
      <c r="W81" s="168" t="s">
        <v>21</v>
      </c>
      <c r="X81" s="168" t="s">
        <v>21</v>
      </c>
      <c r="Y81" s="168" t="s">
        <v>21</v>
      </c>
      <c r="Z81" s="168" t="s">
        <v>21</v>
      </c>
      <c r="AA81" s="168" t="s">
        <v>1259</v>
      </c>
      <c r="AB81" s="168" t="s">
        <v>1259</v>
      </c>
      <c r="AC81" s="168" t="s">
        <v>2417</v>
      </c>
      <c r="AD81" s="169">
        <v>-1.851851851851852E-10</v>
      </c>
      <c r="AE81" s="168" t="s">
        <v>1259</v>
      </c>
      <c r="AF81" s="169">
        <v>0</v>
      </c>
      <c r="AG81" s="169">
        <v>0</v>
      </c>
      <c r="AH81" s="169">
        <v>0</v>
      </c>
      <c r="AI81" s="168" t="s">
        <v>21</v>
      </c>
      <c r="AJ81"/>
    </row>
    <row r="82" spans="1:36" x14ac:dyDescent="0.25">
      <c r="A82" s="179" t="b">
        <f>IF(E82&lt;&gt;1,"",NOT(ISNA(VLOOKUP(P82,Mapping!$P:$P,1,FALSE))))</f>
        <v>0</v>
      </c>
      <c r="B82" s="180" t="str">
        <f t="shared" si="0"/>
        <v/>
      </c>
      <c r="E82" s="167">
        <v>1</v>
      </c>
      <c r="F82" s="170" t="s">
        <v>4</v>
      </c>
      <c r="G82" s="169">
        <v>35572.480000000003</v>
      </c>
      <c r="H82" s="168" t="s">
        <v>6</v>
      </c>
      <c r="I82" s="168" t="s">
        <v>4</v>
      </c>
      <c r="J82" s="169">
        <v>0</v>
      </c>
      <c r="K82" s="169">
        <v>0</v>
      </c>
      <c r="L82" s="168" t="s">
        <v>18</v>
      </c>
      <c r="M82" s="168" t="s">
        <v>21</v>
      </c>
      <c r="N82" s="168" t="s">
        <v>1449</v>
      </c>
      <c r="O82" s="168" t="s">
        <v>21</v>
      </c>
      <c r="P82" s="168" t="s">
        <v>785</v>
      </c>
      <c r="Q82" s="168" t="s">
        <v>1452</v>
      </c>
      <c r="R82" s="168" t="s">
        <v>21</v>
      </c>
      <c r="S82" s="168" t="s">
        <v>21</v>
      </c>
      <c r="T82" s="168" t="s">
        <v>21</v>
      </c>
      <c r="U82" s="168" t="s">
        <v>21</v>
      </c>
      <c r="V82" s="168" t="s">
        <v>1452</v>
      </c>
      <c r="W82" s="168" t="s">
        <v>21</v>
      </c>
      <c r="X82" s="168" t="s">
        <v>21</v>
      </c>
      <c r="Y82" s="168" t="s">
        <v>21</v>
      </c>
      <c r="Z82" s="168" t="s">
        <v>21</v>
      </c>
      <c r="AA82" s="168" t="s">
        <v>1259</v>
      </c>
      <c r="AB82" s="168" t="s">
        <v>1259</v>
      </c>
      <c r="AC82" s="168" t="s">
        <v>12910</v>
      </c>
      <c r="AD82" s="169">
        <v>-1.851851851851852E-10</v>
      </c>
      <c r="AE82" s="168" t="s">
        <v>1259</v>
      </c>
      <c r="AF82" s="169">
        <v>0</v>
      </c>
      <c r="AG82" s="169">
        <v>0</v>
      </c>
      <c r="AH82" s="169">
        <v>0</v>
      </c>
      <c r="AI82" s="168" t="s">
        <v>21</v>
      </c>
      <c r="AJ82"/>
    </row>
    <row r="83" spans="1:36" x14ac:dyDescent="0.25">
      <c r="A83" s="179" t="b">
        <f>IF(E83&lt;&gt;1,"",NOT(ISNA(VLOOKUP(P83,Mapping!$P:$P,1,FALSE))))</f>
        <v>0</v>
      </c>
      <c r="B83" s="180" t="str">
        <f t="shared" si="0"/>
        <v/>
      </c>
      <c r="E83" s="167">
        <v>1</v>
      </c>
      <c r="F83" s="170" t="s">
        <v>4</v>
      </c>
      <c r="G83" s="169">
        <v>0.01</v>
      </c>
      <c r="H83" s="168" t="s">
        <v>6</v>
      </c>
      <c r="I83" s="168" t="s">
        <v>4</v>
      </c>
      <c r="J83" s="169">
        <v>0</v>
      </c>
      <c r="K83" s="169">
        <v>0</v>
      </c>
      <c r="L83" s="168" t="s">
        <v>18</v>
      </c>
      <c r="M83" s="168" t="s">
        <v>21</v>
      </c>
      <c r="N83" s="168" t="s">
        <v>1449</v>
      </c>
      <c r="O83" s="168" t="s">
        <v>21</v>
      </c>
      <c r="P83" s="168" t="s">
        <v>785</v>
      </c>
      <c r="Q83" s="168" t="s">
        <v>1452</v>
      </c>
      <c r="R83" s="168" t="s">
        <v>21</v>
      </c>
      <c r="S83" s="168" t="s">
        <v>21</v>
      </c>
      <c r="T83" s="168" t="s">
        <v>21</v>
      </c>
      <c r="U83" s="168" t="s">
        <v>21</v>
      </c>
      <c r="V83" s="168" t="s">
        <v>1452</v>
      </c>
      <c r="W83" s="168" t="s">
        <v>21</v>
      </c>
      <c r="X83" s="168" t="s">
        <v>21</v>
      </c>
      <c r="Y83" s="168" t="s">
        <v>21</v>
      </c>
      <c r="Z83" s="168" t="s">
        <v>21</v>
      </c>
      <c r="AA83" s="168" t="s">
        <v>1259</v>
      </c>
      <c r="AB83" s="168" t="s">
        <v>1259</v>
      </c>
      <c r="AC83" s="168" t="s">
        <v>2417</v>
      </c>
      <c r="AD83" s="169">
        <v>-1.851851851851852E-10</v>
      </c>
      <c r="AE83" s="168" t="s">
        <v>1259</v>
      </c>
      <c r="AF83" s="169">
        <v>0</v>
      </c>
      <c r="AG83" s="169">
        <v>0</v>
      </c>
      <c r="AH83" s="169">
        <v>0</v>
      </c>
      <c r="AI83" s="168" t="s">
        <v>21</v>
      </c>
      <c r="AJ83"/>
    </row>
    <row r="84" spans="1:36" x14ac:dyDescent="0.25">
      <c r="A84" s="179" t="b">
        <f>IF(E84&lt;&gt;1,"",NOT(ISNA(VLOOKUP(P84,Mapping!$P:$P,1,FALSE))))</f>
        <v>0</v>
      </c>
      <c r="B84" s="180" t="str">
        <f t="shared" si="0"/>
        <v/>
      </c>
      <c r="E84" s="167">
        <v>1</v>
      </c>
      <c r="F84" s="170" t="s">
        <v>4</v>
      </c>
      <c r="G84" s="169">
        <v>52.75</v>
      </c>
      <c r="H84" s="168" t="s">
        <v>6</v>
      </c>
      <c r="I84" s="168" t="s">
        <v>4</v>
      </c>
      <c r="J84" s="169">
        <v>0</v>
      </c>
      <c r="K84" s="169">
        <v>0</v>
      </c>
      <c r="L84" s="168" t="s">
        <v>18</v>
      </c>
      <c r="M84" s="168" t="s">
        <v>21</v>
      </c>
      <c r="N84" s="168" t="s">
        <v>1449</v>
      </c>
      <c r="O84" s="168" t="s">
        <v>21</v>
      </c>
      <c r="P84" s="168" t="s">
        <v>788</v>
      </c>
      <c r="Q84" s="168" t="s">
        <v>1457</v>
      </c>
      <c r="R84" s="168" t="s">
        <v>21</v>
      </c>
      <c r="S84" s="168" t="s">
        <v>21</v>
      </c>
      <c r="T84" s="168" t="s">
        <v>21</v>
      </c>
      <c r="U84" s="168" t="s">
        <v>21</v>
      </c>
      <c r="V84" s="168" t="s">
        <v>1457</v>
      </c>
      <c r="W84" s="168" t="s">
        <v>21</v>
      </c>
      <c r="X84" s="168" t="s">
        <v>21</v>
      </c>
      <c r="Y84" s="168" t="s">
        <v>21</v>
      </c>
      <c r="Z84" s="168" t="s">
        <v>21</v>
      </c>
      <c r="AA84" s="168" t="s">
        <v>1259</v>
      </c>
      <c r="AB84" s="168" t="s">
        <v>1259</v>
      </c>
      <c r="AC84" s="168" t="s">
        <v>12911</v>
      </c>
      <c r="AD84" s="169">
        <v>-1.851851851851852E-10</v>
      </c>
      <c r="AE84" s="168" t="s">
        <v>1259</v>
      </c>
      <c r="AF84" s="169">
        <v>0</v>
      </c>
      <c r="AG84" s="169">
        <v>0</v>
      </c>
      <c r="AH84" s="169">
        <v>0</v>
      </c>
      <c r="AI84" s="168" t="s">
        <v>21</v>
      </c>
      <c r="AJ84"/>
    </row>
    <row r="85" spans="1:36" x14ac:dyDescent="0.25">
      <c r="A85" s="179" t="b">
        <f>IF(E85&lt;&gt;1,"",NOT(ISNA(VLOOKUP(P85,Mapping!$P:$P,1,FALSE))))</f>
        <v>0</v>
      </c>
      <c r="B85" s="180" t="str">
        <f t="shared" ref="B85:B148" si="1">IF(AI85="","",VALUE(AI85))</f>
        <v/>
      </c>
      <c r="E85" s="167">
        <v>1</v>
      </c>
      <c r="F85" s="170" t="s">
        <v>4</v>
      </c>
      <c r="G85" s="169">
        <v>0.01</v>
      </c>
      <c r="H85" s="168" t="s">
        <v>6</v>
      </c>
      <c r="I85" s="168" t="s">
        <v>4</v>
      </c>
      <c r="J85" s="169">
        <v>0</v>
      </c>
      <c r="K85" s="169">
        <v>0</v>
      </c>
      <c r="L85" s="168" t="s">
        <v>18</v>
      </c>
      <c r="M85" s="168" t="s">
        <v>21</v>
      </c>
      <c r="N85" s="168" t="s">
        <v>1449</v>
      </c>
      <c r="O85" s="168" t="s">
        <v>21</v>
      </c>
      <c r="P85" s="168" t="s">
        <v>788</v>
      </c>
      <c r="Q85" s="168" t="s">
        <v>1457</v>
      </c>
      <c r="R85" s="168" t="s">
        <v>21</v>
      </c>
      <c r="S85" s="168" t="s">
        <v>21</v>
      </c>
      <c r="T85" s="168" t="s">
        <v>21</v>
      </c>
      <c r="U85" s="168" t="s">
        <v>21</v>
      </c>
      <c r="V85" s="168" t="s">
        <v>1457</v>
      </c>
      <c r="W85" s="168" t="s">
        <v>21</v>
      </c>
      <c r="X85" s="168" t="s">
        <v>21</v>
      </c>
      <c r="Y85" s="168" t="s">
        <v>21</v>
      </c>
      <c r="Z85" s="168" t="s">
        <v>21</v>
      </c>
      <c r="AA85" s="168" t="s">
        <v>1259</v>
      </c>
      <c r="AB85" s="168" t="s">
        <v>1259</v>
      </c>
      <c r="AC85" s="168" t="s">
        <v>2417</v>
      </c>
      <c r="AD85" s="169">
        <v>-1.851851851851852E-10</v>
      </c>
      <c r="AE85" s="168" t="s">
        <v>1259</v>
      </c>
      <c r="AF85" s="169">
        <v>0</v>
      </c>
      <c r="AG85" s="169">
        <v>0</v>
      </c>
      <c r="AH85" s="169">
        <v>0</v>
      </c>
      <c r="AI85" s="168" t="s">
        <v>21</v>
      </c>
      <c r="AJ85"/>
    </row>
    <row r="86" spans="1:36" x14ac:dyDescent="0.25">
      <c r="A86" s="179" t="b">
        <f>IF(E86&lt;&gt;1,"",NOT(ISNA(VLOOKUP(P86,Mapping!$P:$P,1,FALSE))))</f>
        <v>0</v>
      </c>
      <c r="B86" s="180" t="str">
        <f t="shared" si="1"/>
        <v/>
      </c>
      <c r="E86" s="167">
        <v>1</v>
      </c>
      <c r="F86" s="170" t="s">
        <v>4</v>
      </c>
      <c r="G86" s="169">
        <v>0.01</v>
      </c>
      <c r="H86" s="168" t="s">
        <v>6</v>
      </c>
      <c r="I86" s="168" t="s">
        <v>4</v>
      </c>
      <c r="J86" s="169">
        <v>0</v>
      </c>
      <c r="K86" s="169">
        <v>0</v>
      </c>
      <c r="L86" s="168" t="s">
        <v>18</v>
      </c>
      <c r="M86" s="168" t="s">
        <v>21</v>
      </c>
      <c r="N86" s="168" t="s">
        <v>1449</v>
      </c>
      <c r="O86" s="168" t="s">
        <v>21</v>
      </c>
      <c r="P86" s="168" t="s">
        <v>789</v>
      </c>
      <c r="Q86" s="168" t="s">
        <v>1458</v>
      </c>
      <c r="R86" s="168" t="s">
        <v>21</v>
      </c>
      <c r="S86" s="168" t="s">
        <v>21</v>
      </c>
      <c r="T86" s="168" t="s">
        <v>21</v>
      </c>
      <c r="U86" s="168" t="s">
        <v>21</v>
      </c>
      <c r="V86" s="168" t="s">
        <v>1458</v>
      </c>
      <c r="W86" s="168" t="s">
        <v>21</v>
      </c>
      <c r="X86" s="168" t="s">
        <v>21</v>
      </c>
      <c r="Y86" s="168" t="s">
        <v>21</v>
      </c>
      <c r="Z86" s="168" t="s">
        <v>21</v>
      </c>
      <c r="AA86" s="168" t="s">
        <v>1259</v>
      </c>
      <c r="AB86" s="168" t="s">
        <v>1259</v>
      </c>
      <c r="AC86" s="168" t="s">
        <v>2417</v>
      </c>
      <c r="AD86" s="169">
        <v>-1.851851851851852E-10</v>
      </c>
      <c r="AE86" s="168" t="s">
        <v>1259</v>
      </c>
      <c r="AF86" s="169">
        <v>0</v>
      </c>
      <c r="AG86" s="169">
        <v>0</v>
      </c>
      <c r="AH86" s="169">
        <v>0</v>
      </c>
      <c r="AI86" s="168" t="s">
        <v>21</v>
      </c>
      <c r="AJ86"/>
    </row>
    <row r="87" spans="1:36" x14ac:dyDescent="0.25">
      <c r="A87" s="179" t="b">
        <f>IF(E87&lt;&gt;1,"",NOT(ISNA(VLOOKUP(P87,Mapping!$P:$P,1,FALSE))))</f>
        <v>0</v>
      </c>
      <c r="B87" s="180" t="str">
        <f t="shared" si="1"/>
        <v/>
      </c>
      <c r="E87" s="167">
        <v>1</v>
      </c>
      <c r="F87" s="170" t="s">
        <v>4</v>
      </c>
      <c r="G87" s="169">
        <v>10214655.99</v>
      </c>
      <c r="H87" s="168" t="s">
        <v>6</v>
      </c>
      <c r="I87" s="168" t="s">
        <v>4</v>
      </c>
      <c r="J87" s="169">
        <v>0</v>
      </c>
      <c r="K87" s="169">
        <v>0</v>
      </c>
      <c r="L87" s="168" t="s">
        <v>18</v>
      </c>
      <c r="M87" s="168" t="s">
        <v>21</v>
      </c>
      <c r="N87" s="168" t="s">
        <v>1449</v>
      </c>
      <c r="O87" s="168" t="s">
        <v>21</v>
      </c>
      <c r="P87" s="168" t="s">
        <v>803</v>
      </c>
      <c r="Q87" s="168" t="s">
        <v>1453</v>
      </c>
      <c r="R87" s="168" t="s">
        <v>21</v>
      </c>
      <c r="S87" s="168" t="s">
        <v>21</v>
      </c>
      <c r="T87" s="168" t="s">
        <v>21</v>
      </c>
      <c r="U87" s="168" t="s">
        <v>21</v>
      </c>
      <c r="V87" s="168" t="s">
        <v>1453</v>
      </c>
      <c r="W87" s="168" t="s">
        <v>21</v>
      </c>
      <c r="X87" s="168" t="s">
        <v>21</v>
      </c>
      <c r="Y87" s="168" t="s">
        <v>21</v>
      </c>
      <c r="Z87" s="168" t="s">
        <v>21</v>
      </c>
      <c r="AA87" s="168" t="s">
        <v>1259</v>
      </c>
      <c r="AB87" s="168" t="s">
        <v>1259</v>
      </c>
      <c r="AC87" s="168" t="s">
        <v>12912</v>
      </c>
      <c r="AD87" s="169">
        <v>-1.851851851851852E-10</v>
      </c>
      <c r="AE87" s="168" t="s">
        <v>1259</v>
      </c>
      <c r="AF87" s="169">
        <v>0</v>
      </c>
      <c r="AG87" s="169">
        <v>0</v>
      </c>
      <c r="AH87" s="169">
        <v>0</v>
      </c>
      <c r="AI87" s="168" t="s">
        <v>21</v>
      </c>
      <c r="AJ87"/>
    </row>
    <row r="88" spans="1:36" x14ac:dyDescent="0.25">
      <c r="A88" s="179" t="b">
        <f>IF(E88&lt;&gt;1,"",NOT(ISNA(VLOOKUP(P88,Mapping!$P:$P,1,FALSE))))</f>
        <v>0</v>
      </c>
      <c r="B88" s="180" t="str">
        <f t="shared" si="1"/>
        <v/>
      </c>
      <c r="E88" s="167">
        <v>1</v>
      </c>
      <c r="F88" s="170" t="s">
        <v>4</v>
      </c>
      <c r="G88" s="169">
        <v>0.01</v>
      </c>
      <c r="H88" s="168" t="s">
        <v>6</v>
      </c>
      <c r="I88" s="168" t="s">
        <v>4</v>
      </c>
      <c r="J88" s="169">
        <v>0</v>
      </c>
      <c r="K88" s="169">
        <v>0</v>
      </c>
      <c r="L88" s="168" t="s">
        <v>18</v>
      </c>
      <c r="M88" s="168" t="s">
        <v>21</v>
      </c>
      <c r="N88" s="168" t="s">
        <v>1449</v>
      </c>
      <c r="O88" s="168" t="s">
        <v>21</v>
      </c>
      <c r="P88" s="168" t="s">
        <v>803</v>
      </c>
      <c r="Q88" s="168" t="s">
        <v>1453</v>
      </c>
      <c r="R88" s="168" t="s">
        <v>21</v>
      </c>
      <c r="S88" s="168" t="s">
        <v>21</v>
      </c>
      <c r="T88" s="168" t="s">
        <v>21</v>
      </c>
      <c r="U88" s="168" t="s">
        <v>21</v>
      </c>
      <c r="V88" s="168" t="s">
        <v>1453</v>
      </c>
      <c r="W88" s="168" t="s">
        <v>21</v>
      </c>
      <c r="X88" s="168" t="s">
        <v>21</v>
      </c>
      <c r="Y88" s="168" t="s">
        <v>21</v>
      </c>
      <c r="Z88" s="168" t="s">
        <v>21</v>
      </c>
      <c r="AA88" s="168" t="s">
        <v>1259</v>
      </c>
      <c r="AB88" s="168" t="s">
        <v>1259</v>
      </c>
      <c r="AC88" s="168" t="s">
        <v>2417</v>
      </c>
      <c r="AD88" s="169">
        <v>-1.851851851851852E-10</v>
      </c>
      <c r="AE88" s="168" t="s">
        <v>1259</v>
      </c>
      <c r="AF88" s="169">
        <v>0</v>
      </c>
      <c r="AG88" s="169">
        <v>0</v>
      </c>
      <c r="AH88" s="169">
        <v>0</v>
      </c>
      <c r="AI88" s="168" t="s">
        <v>21</v>
      </c>
      <c r="AJ88"/>
    </row>
    <row r="89" spans="1:36" x14ac:dyDescent="0.25">
      <c r="A89" s="179" t="b">
        <f>IF(E89&lt;&gt;1,"",NOT(ISNA(VLOOKUP(P89,Mapping!$P:$P,1,FALSE))))</f>
        <v>0</v>
      </c>
      <c r="B89" s="180" t="str">
        <f t="shared" si="1"/>
        <v/>
      </c>
      <c r="E89" s="167">
        <v>1</v>
      </c>
      <c r="F89" s="170" t="s">
        <v>524</v>
      </c>
      <c r="G89" s="169">
        <v>144.69071198326941</v>
      </c>
      <c r="H89" s="168" t="s">
        <v>6</v>
      </c>
      <c r="I89" s="168" t="s">
        <v>524</v>
      </c>
      <c r="J89" s="169">
        <v>21.23680032261041</v>
      </c>
      <c r="K89" s="169">
        <v>2.963281599650867</v>
      </c>
      <c r="L89" s="168" t="s">
        <v>18</v>
      </c>
      <c r="M89" s="168" t="s">
        <v>21</v>
      </c>
      <c r="N89" s="168" t="s">
        <v>1449</v>
      </c>
      <c r="O89" s="168" t="s">
        <v>21</v>
      </c>
      <c r="P89" s="168" t="s">
        <v>525</v>
      </c>
      <c r="Q89" s="168" t="s">
        <v>1451</v>
      </c>
      <c r="R89" s="168" t="s">
        <v>21</v>
      </c>
      <c r="S89" s="168" t="s">
        <v>21</v>
      </c>
      <c r="T89" s="168" t="s">
        <v>21</v>
      </c>
      <c r="U89" s="168" t="s">
        <v>21</v>
      </c>
      <c r="V89" s="168" t="s">
        <v>1451</v>
      </c>
      <c r="W89" s="168" t="s">
        <v>21</v>
      </c>
      <c r="X89" s="168" t="s">
        <v>21</v>
      </c>
      <c r="Y89" s="168" t="s">
        <v>21</v>
      </c>
      <c r="Z89" s="168" t="s">
        <v>21</v>
      </c>
      <c r="AA89" s="168" t="s">
        <v>1259</v>
      </c>
      <c r="AB89" s="168" t="s">
        <v>1259</v>
      </c>
      <c r="AC89" s="168" t="s">
        <v>12913</v>
      </c>
      <c r="AD89" s="169">
        <v>33.123153387960812</v>
      </c>
      <c r="AE89" s="168" t="s">
        <v>1259</v>
      </c>
      <c r="AF89" s="169">
        <v>2.3326226517260982</v>
      </c>
      <c r="AG89" s="169">
        <v>-43.675722085885411</v>
      </c>
      <c r="AH89" s="169">
        <v>4.6112752693007621</v>
      </c>
      <c r="AI89" s="168" t="s">
        <v>21</v>
      </c>
      <c r="AJ89"/>
    </row>
    <row r="90" spans="1:36" x14ac:dyDescent="0.25">
      <c r="A90" s="179" t="b">
        <f>IF(E90&lt;&gt;1,"",NOT(ISNA(VLOOKUP(P90,Mapping!$P:$P,1,FALSE))))</f>
        <v>0</v>
      </c>
      <c r="B90" s="180" t="str">
        <f t="shared" si="1"/>
        <v/>
      </c>
      <c r="E90" s="167">
        <v>1</v>
      </c>
      <c r="F90" s="170" t="s">
        <v>524</v>
      </c>
      <c r="G90" s="169">
        <v>-8.6478889100252629E-3</v>
      </c>
      <c r="H90" s="168" t="s">
        <v>6</v>
      </c>
      <c r="I90" s="168" t="s">
        <v>524</v>
      </c>
      <c r="J90" s="169">
        <v>1.2692832005385341E-3</v>
      </c>
      <c r="K90" s="169">
        <v>-1.7710971030307599E-4</v>
      </c>
      <c r="L90" s="168" t="s">
        <v>18</v>
      </c>
      <c r="M90" s="168" t="s">
        <v>21</v>
      </c>
      <c r="N90" s="168" t="s">
        <v>1449</v>
      </c>
      <c r="O90" s="168" t="s">
        <v>21</v>
      </c>
      <c r="P90" s="168" t="s">
        <v>525</v>
      </c>
      <c r="Q90" s="168" t="s">
        <v>1451</v>
      </c>
      <c r="R90" s="168" t="s">
        <v>21</v>
      </c>
      <c r="S90" s="168" t="s">
        <v>21</v>
      </c>
      <c r="T90" s="168" t="s">
        <v>21</v>
      </c>
      <c r="U90" s="168" t="s">
        <v>21</v>
      </c>
      <c r="V90" s="168" t="s">
        <v>1451</v>
      </c>
      <c r="W90" s="168" t="s">
        <v>21</v>
      </c>
      <c r="X90" s="168" t="s">
        <v>21</v>
      </c>
      <c r="Y90" s="168" t="s">
        <v>21</v>
      </c>
      <c r="Z90" s="168" t="s">
        <v>21</v>
      </c>
      <c r="AA90" s="168" t="s">
        <v>1259</v>
      </c>
      <c r="AB90" s="168" t="s">
        <v>1259</v>
      </c>
      <c r="AC90" s="168" t="s">
        <v>6974</v>
      </c>
      <c r="AD90" s="169">
        <v>2.1681147144395371E-3</v>
      </c>
      <c r="AE90" s="168" t="s">
        <v>1259</v>
      </c>
      <c r="AF90" s="169">
        <v>-1.3941642338084759E-4</v>
      </c>
      <c r="AG90" s="169">
        <v>2.6104149152818309E-3</v>
      </c>
      <c r="AH90" s="169">
        <v>-2.7560716037578788E-4</v>
      </c>
      <c r="AI90" s="168" t="s">
        <v>21</v>
      </c>
      <c r="AJ90"/>
    </row>
    <row r="91" spans="1:36" x14ac:dyDescent="0.25">
      <c r="A91" s="179" t="b">
        <f>IF(E91&lt;&gt;1,"",NOT(ISNA(VLOOKUP(P91,Mapping!$P:$P,1,FALSE))))</f>
        <v>0</v>
      </c>
      <c r="B91" s="180" t="str">
        <f t="shared" si="1"/>
        <v/>
      </c>
      <c r="E91" s="167">
        <v>1</v>
      </c>
      <c r="F91" s="170" t="s">
        <v>385</v>
      </c>
      <c r="G91" s="169">
        <v>127529.7870667329</v>
      </c>
      <c r="H91" s="168" t="s">
        <v>6</v>
      </c>
      <c r="I91" s="168" t="s">
        <v>385</v>
      </c>
      <c r="J91" s="169">
        <v>12528.84262232897</v>
      </c>
      <c r="K91" s="169">
        <v>-4360.446258818808</v>
      </c>
      <c r="L91" s="168" t="s">
        <v>18</v>
      </c>
      <c r="M91" s="168" t="s">
        <v>21</v>
      </c>
      <c r="N91" s="168" t="s">
        <v>1449</v>
      </c>
      <c r="O91" s="168" t="s">
        <v>21</v>
      </c>
      <c r="P91" s="168" t="s">
        <v>344</v>
      </c>
      <c r="Q91" s="168" t="s">
        <v>1450</v>
      </c>
      <c r="R91" s="168" t="s">
        <v>21</v>
      </c>
      <c r="S91" s="168" t="s">
        <v>21</v>
      </c>
      <c r="T91" s="168" t="s">
        <v>21</v>
      </c>
      <c r="U91" s="168" t="s">
        <v>21</v>
      </c>
      <c r="V91" s="168" t="s">
        <v>1450</v>
      </c>
      <c r="W91" s="168" t="s">
        <v>21</v>
      </c>
      <c r="X91" s="168" t="s">
        <v>21</v>
      </c>
      <c r="Y91" s="168" t="s">
        <v>21</v>
      </c>
      <c r="Z91" s="168" t="s">
        <v>21</v>
      </c>
      <c r="AA91" s="168" t="s">
        <v>1259</v>
      </c>
      <c r="AB91" s="168" t="s">
        <v>1259</v>
      </c>
      <c r="AC91" s="168" t="s">
        <v>12206</v>
      </c>
      <c r="AD91" s="169">
        <v>15711.44912487188</v>
      </c>
      <c r="AE91" s="168" t="s">
        <v>1259</v>
      </c>
      <c r="AF91" s="169">
        <v>25191.814923192422</v>
      </c>
      <c r="AG91" s="169">
        <v>2166.3629325048819</v>
      </c>
      <c r="AH91" s="169">
        <v>10271.393628506759</v>
      </c>
      <c r="AI91" s="168" t="s">
        <v>21</v>
      </c>
      <c r="AJ91"/>
    </row>
    <row r="92" spans="1:36" x14ac:dyDescent="0.25">
      <c r="A92" s="179" t="b">
        <f>IF(E92&lt;&gt;1,"",NOT(ISNA(VLOOKUP(P92,Mapping!$P:$P,1,FALSE))))</f>
        <v>0</v>
      </c>
      <c r="B92" s="180" t="str">
        <f t="shared" si="1"/>
        <v/>
      </c>
      <c r="E92" s="167">
        <v>1</v>
      </c>
      <c r="F92" s="170" t="s">
        <v>385</v>
      </c>
      <c r="G92" s="169">
        <v>8161335.6018629801</v>
      </c>
      <c r="H92" s="168" t="s">
        <v>6</v>
      </c>
      <c r="I92" s="168" t="s">
        <v>385</v>
      </c>
      <c r="J92" s="169">
        <v>801789.85392837028</v>
      </c>
      <c r="K92" s="169">
        <v>-279049.04501633329</v>
      </c>
      <c r="L92" s="168" t="s">
        <v>18</v>
      </c>
      <c r="M92" s="168" t="s">
        <v>21</v>
      </c>
      <c r="N92" s="168" t="s">
        <v>1449</v>
      </c>
      <c r="O92" s="168" t="s">
        <v>21</v>
      </c>
      <c r="P92" s="168" t="s">
        <v>753</v>
      </c>
      <c r="Q92" s="168" t="s">
        <v>1460</v>
      </c>
      <c r="R92" s="168" t="s">
        <v>21</v>
      </c>
      <c r="S92" s="168" t="s">
        <v>21</v>
      </c>
      <c r="T92" s="168" t="s">
        <v>21</v>
      </c>
      <c r="U92" s="168" t="s">
        <v>21</v>
      </c>
      <c r="V92" s="168" t="s">
        <v>1460</v>
      </c>
      <c r="W92" s="168" t="s">
        <v>21</v>
      </c>
      <c r="X92" s="168" t="s">
        <v>21</v>
      </c>
      <c r="Y92" s="168" t="s">
        <v>21</v>
      </c>
      <c r="Z92" s="168" t="s">
        <v>21</v>
      </c>
      <c r="AA92" s="168" t="s">
        <v>1259</v>
      </c>
      <c r="AB92" s="168" t="s">
        <v>1259</v>
      </c>
      <c r="AC92" s="168" t="s">
        <v>12495</v>
      </c>
      <c r="AD92" s="169">
        <v>1005462.4260650571</v>
      </c>
      <c r="AE92" s="168" t="s">
        <v>1259</v>
      </c>
      <c r="AF92" s="169">
        <v>1612163.406974161</v>
      </c>
      <c r="AG92" s="169">
        <v>138637.53193876799</v>
      </c>
      <c r="AH92" s="169">
        <v>657323.2217287086</v>
      </c>
      <c r="AI92" s="168" t="s">
        <v>21</v>
      </c>
      <c r="AJ92"/>
    </row>
    <row r="93" spans="1:36" x14ac:dyDescent="0.25">
      <c r="A93" s="179" t="b">
        <f>IF(E93&lt;&gt;1,"",NOT(ISNA(VLOOKUP(P93,Mapping!$P:$P,1,FALSE))))</f>
        <v>0</v>
      </c>
      <c r="B93" s="180" t="str">
        <f t="shared" si="1"/>
        <v/>
      </c>
      <c r="E93" s="167">
        <v>1</v>
      </c>
      <c r="F93" s="170" t="s">
        <v>385</v>
      </c>
      <c r="G93" s="169">
        <v>-0.98799242868971937</v>
      </c>
      <c r="H93" s="168" t="s">
        <v>6</v>
      </c>
      <c r="I93" s="168" t="s">
        <v>385</v>
      </c>
      <c r="J93" s="169">
        <v>9.7062826934924504E-2</v>
      </c>
      <c r="K93" s="169">
        <v>3.378103256117794E-2</v>
      </c>
      <c r="L93" s="168" t="s">
        <v>18</v>
      </c>
      <c r="M93" s="168" t="s">
        <v>21</v>
      </c>
      <c r="N93" s="168" t="s">
        <v>1449</v>
      </c>
      <c r="O93" s="168" t="s">
        <v>21</v>
      </c>
      <c r="P93" s="168" t="s">
        <v>782</v>
      </c>
      <c r="Q93" s="168" t="s">
        <v>1456</v>
      </c>
      <c r="R93" s="168" t="s">
        <v>21</v>
      </c>
      <c r="S93" s="168" t="s">
        <v>21</v>
      </c>
      <c r="T93" s="168" t="s">
        <v>21</v>
      </c>
      <c r="U93" s="168" t="s">
        <v>21</v>
      </c>
      <c r="V93" s="168" t="s">
        <v>1456</v>
      </c>
      <c r="W93" s="168" t="s">
        <v>21</v>
      </c>
      <c r="X93" s="168" t="s">
        <v>21</v>
      </c>
      <c r="Y93" s="168" t="s">
        <v>21</v>
      </c>
      <c r="Z93" s="168" t="s">
        <v>21</v>
      </c>
      <c r="AA93" s="168" t="s">
        <v>1259</v>
      </c>
      <c r="AB93" s="168" t="s">
        <v>1259</v>
      </c>
      <c r="AC93" s="168" t="s">
        <v>2433</v>
      </c>
      <c r="AD93" s="169">
        <v>0.20563139391021951</v>
      </c>
      <c r="AE93" s="168" t="s">
        <v>1259</v>
      </c>
      <c r="AF93" s="169">
        <v>-0.19516477664973189</v>
      </c>
      <c r="AG93" s="169">
        <v>-1.6783139251921649E-2</v>
      </c>
      <c r="AH93" s="169">
        <v>-7.9574030275345042E-2</v>
      </c>
      <c r="AI93" s="168" t="s">
        <v>21</v>
      </c>
      <c r="AJ93"/>
    </row>
    <row r="94" spans="1:36" x14ac:dyDescent="0.25">
      <c r="A94" s="179" t="b">
        <f>IF(E94&lt;&gt;1,"",NOT(ISNA(VLOOKUP(P94,Mapping!$P:$P,1,FALSE))))</f>
        <v>0</v>
      </c>
      <c r="B94" s="180" t="str">
        <f t="shared" si="1"/>
        <v/>
      </c>
      <c r="E94" s="167">
        <v>1</v>
      </c>
      <c r="F94" s="170" t="s">
        <v>385</v>
      </c>
      <c r="G94" s="169">
        <v>1454585.9509557469</v>
      </c>
      <c r="H94" s="168" t="s">
        <v>6</v>
      </c>
      <c r="I94" s="168" t="s">
        <v>385</v>
      </c>
      <c r="J94" s="169">
        <v>142902.13195948541</v>
      </c>
      <c r="K94" s="169">
        <v>-49734.607214990952</v>
      </c>
      <c r="L94" s="168" t="s">
        <v>18</v>
      </c>
      <c r="M94" s="168" t="s">
        <v>21</v>
      </c>
      <c r="N94" s="168" t="s">
        <v>1449</v>
      </c>
      <c r="O94" s="168" t="s">
        <v>21</v>
      </c>
      <c r="P94" s="168" t="s">
        <v>803</v>
      </c>
      <c r="Q94" s="168" t="s">
        <v>1453</v>
      </c>
      <c r="R94" s="168" t="s">
        <v>21</v>
      </c>
      <c r="S94" s="168" t="s">
        <v>21</v>
      </c>
      <c r="T94" s="168" t="s">
        <v>21</v>
      </c>
      <c r="U94" s="168" t="s">
        <v>21</v>
      </c>
      <c r="V94" s="168" t="s">
        <v>1453</v>
      </c>
      <c r="W94" s="168" t="s">
        <v>21</v>
      </c>
      <c r="X94" s="168" t="s">
        <v>21</v>
      </c>
      <c r="Y94" s="168" t="s">
        <v>21</v>
      </c>
      <c r="Z94" s="168" t="s">
        <v>21</v>
      </c>
      <c r="AA94" s="168" t="s">
        <v>1259</v>
      </c>
      <c r="AB94" s="168" t="s">
        <v>1259</v>
      </c>
      <c r="AC94" s="168" t="s">
        <v>10975</v>
      </c>
      <c r="AD94" s="169">
        <v>179202.4725504792</v>
      </c>
      <c r="AE94" s="168" t="s">
        <v>1259</v>
      </c>
      <c r="AF94" s="169">
        <v>287334.12725905678</v>
      </c>
      <c r="AG94" s="169">
        <v>24709.216244860549</v>
      </c>
      <c r="AH94" s="169">
        <v>117154.0015270654</v>
      </c>
      <c r="AI94" s="168" t="s">
        <v>21</v>
      </c>
      <c r="AJ94"/>
    </row>
    <row r="95" spans="1:36" x14ac:dyDescent="0.25">
      <c r="A95" s="179" t="b">
        <f>IF(E95&lt;&gt;1,"",NOT(ISNA(VLOOKUP(P95,Mapping!$P:$P,1,FALSE))))</f>
        <v>0</v>
      </c>
      <c r="B95" s="180" t="str">
        <f t="shared" si="1"/>
        <v/>
      </c>
      <c r="E95" s="167">
        <v>1</v>
      </c>
      <c r="F95" s="170" t="s">
        <v>384</v>
      </c>
      <c r="G95" s="169">
        <v>435312.03487736778</v>
      </c>
      <c r="H95" s="168" t="s">
        <v>6</v>
      </c>
      <c r="I95" s="168" t="s">
        <v>384</v>
      </c>
      <c r="J95" s="169">
        <v>42065.883463817889</v>
      </c>
      <c r="K95" s="169">
        <v>-14015.099783463829</v>
      </c>
      <c r="L95" s="168" t="s">
        <v>18</v>
      </c>
      <c r="M95" s="168" t="s">
        <v>21</v>
      </c>
      <c r="N95" s="168" t="s">
        <v>1449</v>
      </c>
      <c r="O95" s="168" t="s">
        <v>21</v>
      </c>
      <c r="P95" s="168" t="s">
        <v>762</v>
      </c>
      <c r="Q95" s="168" t="s">
        <v>1455</v>
      </c>
      <c r="R95" s="168" t="s">
        <v>21</v>
      </c>
      <c r="S95" s="168" t="s">
        <v>21</v>
      </c>
      <c r="T95" s="168" t="s">
        <v>21</v>
      </c>
      <c r="U95" s="168" t="s">
        <v>21</v>
      </c>
      <c r="V95" s="168" t="s">
        <v>1455</v>
      </c>
      <c r="W95" s="168" t="s">
        <v>21</v>
      </c>
      <c r="X95" s="168" t="s">
        <v>21</v>
      </c>
      <c r="Y95" s="168" t="s">
        <v>21</v>
      </c>
      <c r="Z95" s="168" t="s">
        <v>21</v>
      </c>
      <c r="AA95" s="168" t="s">
        <v>1259</v>
      </c>
      <c r="AB95" s="168" t="s">
        <v>1259</v>
      </c>
      <c r="AC95" s="168" t="s">
        <v>12914</v>
      </c>
      <c r="AD95" s="169">
        <v>52168.323439399348</v>
      </c>
      <c r="AE95" s="168" t="s">
        <v>1259</v>
      </c>
      <c r="AF95" s="169">
        <v>86668.937327533087</v>
      </c>
      <c r="AG95" s="169">
        <v>7539.1080373516888</v>
      </c>
      <c r="AH95" s="169">
        <v>35870.184883060923</v>
      </c>
      <c r="AI95" s="168" t="s">
        <v>21</v>
      </c>
      <c r="AJ95"/>
    </row>
    <row r="96" spans="1:36" x14ac:dyDescent="0.25">
      <c r="A96" s="179" t="b">
        <f>IF(E96&lt;&gt;1,"",NOT(ISNA(VLOOKUP(P96,Mapping!$P:$P,1,FALSE))))</f>
        <v>0</v>
      </c>
      <c r="B96" s="180" t="str">
        <f t="shared" si="1"/>
        <v/>
      </c>
      <c r="E96" s="167">
        <v>1</v>
      </c>
      <c r="F96" s="170" t="s">
        <v>384</v>
      </c>
      <c r="G96" s="169">
        <v>1982701.838642847</v>
      </c>
      <c r="H96" s="168" t="s">
        <v>6</v>
      </c>
      <c r="I96" s="168" t="s">
        <v>384</v>
      </c>
      <c r="J96" s="169">
        <v>191596.13749558551</v>
      </c>
      <c r="K96" s="169">
        <v>-63834.127896934537</v>
      </c>
      <c r="L96" s="168" t="s">
        <v>18</v>
      </c>
      <c r="M96" s="168" t="s">
        <v>21</v>
      </c>
      <c r="N96" s="168" t="s">
        <v>1449</v>
      </c>
      <c r="O96" s="168" t="s">
        <v>21</v>
      </c>
      <c r="P96" s="168" t="s">
        <v>803</v>
      </c>
      <c r="Q96" s="168" t="s">
        <v>1453</v>
      </c>
      <c r="R96" s="168" t="s">
        <v>21</v>
      </c>
      <c r="S96" s="168" t="s">
        <v>21</v>
      </c>
      <c r="T96" s="168" t="s">
        <v>21</v>
      </c>
      <c r="U96" s="168" t="s">
        <v>21</v>
      </c>
      <c r="V96" s="168" t="s">
        <v>1453</v>
      </c>
      <c r="W96" s="168" t="s">
        <v>21</v>
      </c>
      <c r="X96" s="168" t="s">
        <v>21</v>
      </c>
      <c r="Y96" s="168" t="s">
        <v>21</v>
      </c>
      <c r="Z96" s="168" t="s">
        <v>21</v>
      </c>
      <c r="AA96" s="168" t="s">
        <v>1259</v>
      </c>
      <c r="AB96" s="168" t="s">
        <v>1259</v>
      </c>
      <c r="AC96" s="168" t="s">
        <v>12915</v>
      </c>
      <c r="AD96" s="169">
        <v>237609.3985808368</v>
      </c>
      <c r="AE96" s="168" t="s">
        <v>1259</v>
      </c>
      <c r="AF96" s="169">
        <v>394748.24407492072</v>
      </c>
      <c r="AG96" s="169">
        <v>34338.134877422359</v>
      </c>
      <c r="AH96" s="169">
        <v>163376.7868148624</v>
      </c>
      <c r="AI96" s="168" t="s">
        <v>21</v>
      </c>
      <c r="AJ96"/>
    </row>
    <row r="97" spans="1:36" x14ac:dyDescent="0.25">
      <c r="A97" s="179" t="b">
        <f>IF(E97&lt;&gt;1,"",NOT(ISNA(VLOOKUP(P97,Mapping!$P:$P,1,FALSE))))</f>
        <v>0</v>
      </c>
      <c r="B97" s="180" t="str">
        <f t="shared" si="1"/>
        <v/>
      </c>
      <c r="E97" s="167">
        <v>1</v>
      </c>
      <c r="F97" s="170" t="s">
        <v>389</v>
      </c>
      <c r="G97" s="169">
        <v>3.124736041256146</v>
      </c>
      <c r="H97" s="168" t="s">
        <v>6</v>
      </c>
      <c r="I97" s="168" t="s">
        <v>389</v>
      </c>
      <c r="J97" s="169">
        <v>0.45108166863237581</v>
      </c>
      <c r="K97" s="169">
        <v>2.4112747783824631E-2</v>
      </c>
      <c r="L97" s="168" t="s">
        <v>18</v>
      </c>
      <c r="M97" s="168" t="s">
        <v>21</v>
      </c>
      <c r="N97" s="168" t="s">
        <v>1449</v>
      </c>
      <c r="O97" s="168" t="s">
        <v>21</v>
      </c>
      <c r="P97" s="168" t="s">
        <v>525</v>
      </c>
      <c r="Q97" s="168" t="s">
        <v>1451</v>
      </c>
      <c r="R97" s="168" t="s">
        <v>21</v>
      </c>
      <c r="S97" s="168" t="s">
        <v>21</v>
      </c>
      <c r="T97" s="168" t="s">
        <v>21</v>
      </c>
      <c r="U97" s="168" t="s">
        <v>21</v>
      </c>
      <c r="V97" s="168" t="s">
        <v>1451</v>
      </c>
      <c r="W97" s="168" t="s">
        <v>21</v>
      </c>
      <c r="X97" s="168" t="s">
        <v>21</v>
      </c>
      <c r="Y97" s="168" t="s">
        <v>21</v>
      </c>
      <c r="Z97" s="168" t="s">
        <v>21</v>
      </c>
      <c r="AA97" s="168" t="s">
        <v>1259</v>
      </c>
      <c r="AB97" s="168" t="s">
        <v>1259</v>
      </c>
      <c r="AC97" s="168" t="s">
        <v>6892</v>
      </c>
      <c r="AD97" s="169">
        <v>0.75102694074884335</v>
      </c>
      <c r="AE97" s="168" t="s">
        <v>1259</v>
      </c>
      <c r="AF97" s="169">
        <v>-0.32260029649275879</v>
      </c>
      <c r="AG97" s="169">
        <v>-1.041475899113284</v>
      </c>
      <c r="AH97" s="169">
        <v>-0.3303898957578304</v>
      </c>
      <c r="AI97" s="168" t="s">
        <v>21</v>
      </c>
      <c r="AJ97"/>
    </row>
    <row r="98" spans="1:36" x14ac:dyDescent="0.25">
      <c r="A98" s="179" t="b">
        <f>IF(E98&lt;&gt;1,"",NOT(ISNA(VLOOKUP(P98,Mapping!$P:$P,1,FALSE))))</f>
        <v>0</v>
      </c>
      <c r="B98" s="180" t="str">
        <f t="shared" si="1"/>
        <v/>
      </c>
      <c r="E98" s="167">
        <v>1</v>
      </c>
      <c r="F98" s="170" t="s">
        <v>394</v>
      </c>
      <c r="G98" s="169">
        <v>22036.1950939864</v>
      </c>
      <c r="H98" s="168" t="s">
        <v>6</v>
      </c>
      <c r="I98" s="168" t="s">
        <v>394</v>
      </c>
      <c r="J98" s="169">
        <v>2336.961168203879</v>
      </c>
      <c r="K98" s="169">
        <v>119.0608553001825</v>
      </c>
      <c r="L98" s="168" t="s">
        <v>18</v>
      </c>
      <c r="M98" s="168" t="s">
        <v>21</v>
      </c>
      <c r="N98" s="168" t="s">
        <v>1449</v>
      </c>
      <c r="O98" s="168" t="s">
        <v>21</v>
      </c>
      <c r="P98" s="168" t="s">
        <v>344</v>
      </c>
      <c r="Q98" s="168" t="s">
        <v>1450</v>
      </c>
      <c r="R98" s="168" t="s">
        <v>21</v>
      </c>
      <c r="S98" s="168" t="s">
        <v>21</v>
      </c>
      <c r="T98" s="168" t="s">
        <v>21</v>
      </c>
      <c r="U98" s="168" t="s">
        <v>21</v>
      </c>
      <c r="V98" s="168" t="s">
        <v>1450</v>
      </c>
      <c r="W98" s="168" t="s">
        <v>21</v>
      </c>
      <c r="X98" s="168" t="s">
        <v>21</v>
      </c>
      <c r="Y98" s="168" t="s">
        <v>21</v>
      </c>
      <c r="Z98" s="168" t="s">
        <v>21</v>
      </c>
      <c r="AA98" s="168" t="s">
        <v>1259</v>
      </c>
      <c r="AB98" s="168" t="s">
        <v>1259</v>
      </c>
      <c r="AC98" s="168" t="s">
        <v>7342</v>
      </c>
      <c r="AD98" s="169">
        <v>3588.1927565724109</v>
      </c>
      <c r="AE98" s="168" t="s">
        <v>1259</v>
      </c>
      <c r="AF98" s="169">
        <v>-1356.842154090846</v>
      </c>
      <c r="AG98" s="169">
        <v>5832.7881283708339</v>
      </c>
      <c r="AH98" s="169">
        <v>-318.08052734162987</v>
      </c>
      <c r="AI98" s="168" t="s">
        <v>21</v>
      </c>
      <c r="AJ98"/>
    </row>
    <row r="99" spans="1:36" x14ac:dyDescent="0.25">
      <c r="A99" s="179" t="b">
        <f>IF(E99&lt;&gt;1,"",NOT(ISNA(VLOOKUP(P99,Mapping!$P:$P,1,FALSE))))</f>
        <v>0</v>
      </c>
      <c r="B99" s="180" t="str">
        <f t="shared" si="1"/>
        <v/>
      </c>
      <c r="E99" s="167">
        <v>1</v>
      </c>
      <c r="F99" s="170" t="s">
        <v>394</v>
      </c>
      <c r="G99" s="169">
        <v>14082.258061515409</v>
      </c>
      <c r="H99" s="168" t="s">
        <v>6</v>
      </c>
      <c r="I99" s="168" t="s">
        <v>394</v>
      </c>
      <c r="J99" s="169">
        <v>1493.437960138973</v>
      </c>
      <c r="K99" s="169">
        <v>76.085988629655176</v>
      </c>
      <c r="L99" s="168" t="s">
        <v>18</v>
      </c>
      <c r="M99" s="168" t="s">
        <v>21</v>
      </c>
      <c r="N99" s="168" t="s">
        <v>1449</v>
      </c>
      <c r="O99" s="168" t="s">
        <v>21</v>
      </c>
      <c r="P99" s="168" t="s">
        <v>344</v>
      </c>
      <c r="Q99" s="168" t="s">
        <v>1450</v>
      </c>
      <c r="R99" s="168" t="s">
        <v>21</v>
      </c>
      <c r="S99" s="168" t="s">
        <v>21</v>
      </c>
      <c r="T99" s="168" t="s">
        <v>21</v>
      </c>
      <c r="U99" s="168" t="s">
        <v>21</v>
      </c>
      <c r="V99" s="168" t="s">
        <v>1450</v>
      </c>
      <c r="W99" s="168" t="s">
        <v>21</v>
      </c>
      <c r="X99" s="168" t="s">
        <v>21</v>
      </c>
      <c r="Y99" s="168" t="s">
        <v>21</v>
      </c>
      <c r="Z99" s="168" t="s">
        <v>21</v>
      </c>
      <c r="AA99" s="168" t="s">
        <v>1259</v>
      </c>
      <c r="AB99" s="168" t="s">
        <v>1259</v>
      </c>
      <c r="AC99" s="168" t="s">
        <v>2434</v>
      </c>
      <c r="AD99" s="169">
        <v>2293.0390730794688</v>
      </c>
      <c r="AE99" s="168" t="s">
        <v>1259</v>
      </c>
      <c r="AF99" s="169">
        <v>-867.09167717724995</v>
      </c>
      <c r="AG99" s="169">
        <v>3727.4505553945201</v>
      </c>
      <c r="AH99" s="169">
        <v>-203.26975919677349</v>
      </c>
      <c r="AI99" s="168" t="s">
        <v>21</v>
      </c>
      <c r="AJ99"/>
    </row>
    <row r="100" spans="1:36" x14ac:dyDescent="0.25">
      <c r="A100" s="179" t="b">
        <f>IF(E100&lt;&gt;1,"",NOT(ISNA(VLOOKUP(P100,Mapping!$P:$P,1,FALSE))))</f>
        <v>0</v>
      </c>
      <c r="B100" s="180" t="str">
        <f t="shared" si="1"/>
        <v/>
      </c>
      <c r="E100" s="167">
        <v>1</v>
      </c>
      <c r="F100" s="170" t="s">
        <v>394</v>
      </c>
      <c r="G100" s="169">
        <v>9809.7305162107987</v>
      </c>
      <c r="H100" s="168" t="s">
        <v>6</v>
      </c>
      <c r="I100" s="168" t="s">
        <v>394</v>
      </c>
      <c r="J100" s="169">
        <v>1040.3320169000219</v>
      </c>
      <c r="K100" s="169">
        <v>53.001659340141032</v>
      </c>
      <c r="L100" s="168" t="s">
        <v>18</v>
      </c>
      <c r="M100" s="168" t="s">
        <v>21</v>
      </c>
      <c r="N100" s="168" t="s">
        <v>1449</v>
      </c>
      <c r="O100" s="168" t="s">
        <v>21</v>
      </c>
      <c r="P100" s="168" t="s">
        <v>344</v>
      </c>
      <c r="Q100" s="168" t="s">
        <v>1450</v>
      </c>
      <c r="R100" s="168" t="s">
        <v>21</v>
      </c>
      <c r="S100" s="168" t="s">
        <v>21</v>
      </c>
      <c r="T100" s="168" t="s">
        <v>21</v>
      </c>
      <c r="U100" s="168" t="s">
        <v>21</v>
      </c>
      <c r="V100" s="168" t="s">
        <v>1450</v>
      </c>
      <c r="W100" s="168" t="s">
        <v>21</v>
      </c>
      <c r="X100" s="168" t="s">
        <v>21</v>
      </c>
      <c r="Y100" s="168" t="s">
        <v>21</v>
      </c>
      <c r="Z100" s="168" t="s">
        <v>21</v>
      </c>
      <c r="AA100" s="168" t="s">
        <v>1259</v>
      </c>
      <c r="AB100" s="168" t="s">
        <v>1259</v>
      </c>
      <c r="AC100" s="168" t="s">
        <v>2435</v>
      </c>
      <c r="AD100" s="169">
        <v>1597.335830077149</v>
      </c>
      <c r="AE100" s="168" t="s">
        <v>1259</v>
      </c>
      <c r="AF100" s="169">
        <v>-604.01788184832549</v>
      </c>
      <c r="AG100" s="169">
        <v>2596.5498786624048</v>
      </c>
      <c r="AH100" s="169">
        <v>-141.59814080276919</v>
      </c>
      <c r="AI100" s="168" t="s">
        <v>21</v>
      </c>
      <c r="AJ100"/>
    </row>
    <row r="101" spans="1:36" x14ac:dyDescent="0.25">
      <c r="A101" s="179" t="b">
        <f>IF(E101&lt;&gt;1,"",NOT(ISNA(VLOOKUP(P101,Mapping!$P:$P,1,FALSE))))</f>
        <v>0</v>
      </c>
      <c r="B101" s="180" t="str">
        <f t="shared" si="1"/>
        <v/>
      </c>
      <c r="E101" s="167">
        <v>1</v>
      </c>
      <c r="F101" s="170" t="s">
        <v>394</v>
      </c>
      <c r="G101" s="169">
        <v>50193.16537887702</v>
      </c>
      <c r="H101" s="168" t="s">
        <v>6</v>
      </c>
      <c r="I101" s="168" t="s">
        <v>394</v>
      </c>
      <c r="J101" s="169">
        <v>5323.0368445812874</v>
      </c>
      <c r="K101" s="169">
        <v>271.19206263804728</v>
      </c>
      <c r="L101" s="168" t="s">
        <v>18</v>
      </c>
      <c r="M101" s="168" t="s">
        <v>21</v>
      </c>
      <c r="N101" s="168" t="s">
        <v>1449</v>
      </c>
      <c r="O101" s="168" t="s">
        <v>21</v>
      </c>
      <c r="P101" s="168" t="s">
        <v>521</v>
      </c>
      <c r="Q101" s="168" t="s">
        <v>1459</v>
      </c>
      <c r="R101" s="168" t="s">
        <v>21</v>
      </c>
      <c r="S101" s="168" t="s">
        <v>21</v>
      </c>
      <c r="T101" s="168" t="s">
        <v>21</v>
      </c>
      <c r="U101" s="168" t="s">
        <v>21</v>
      </c>
      <c r="V101" s="168" t="s">
        <v>1459</v>
      </c>
      <c r="W101" s="168" t="s">
        <v>21</v>
      </c>
      <c r="X101" s="168" t="s">
        <v>21</v>
      </c>
      <c r="Y101" s="168" t="s">
        <v>21</v>
      </c>
      <c r="Z101" s="168" t="s">
        <v>21</v>
      </c>
      <c r="AA101" s="168" t="s">
        <v>1259</v>
      </c>
      <c r="AB101" s="168" t="s">
        <v>1259</v>
      </c>
      <c r="AC101" s="168" t="s">
        <v>2436</v>
      </c>
      <c r="AD101" s="169">
        <v>8173.042200514722</v>
      </c>
      <c r="AE101" s="168" t="s">
        <v>1259</v>
      </c>
      <c r="AF101" s="169">
        <v>-3090.5608859806671</v>
      </c>
      <c r="AG101" s="169">
        <v>13285.69192179474</v>
      </c>
      <c r="AH101" s="169">
        <v>-724.51112565325457</v>
      </c>
      <c r="AI101" s="168" t="s">
        <v>21</v>
      </c>
      <c r="AJ101"/>
    </row>
    <row r="102" spans="1:36" x14ac:dyDescent="0.25">
      <c r="A102" s="179" t="b">
        <f>IF(E102&lt;&gt;1,"",NOT(ISNA(VLOOKUP(P102,Mapping!$P:$P,1,FALSE))))</f>
        <v>0</v>
      </c>
      <c r="B102" s="180" t="str">
        <f t="shared" si="1"/>
        <v/>
      </c>
      <c r="E102" s="167">
        <v>1</v>
      </c>
      <c r="F102" s="170" t="s">
        <v>394</v>
      </c>
      <c r="G102" s="169">
        <v>10856.93371216209</v>
      </c>
      <c r="H102" s="168" t="s">
        <v>6</v>
      </c>
      <c r="I102" s="168" t="s">
        <v>394</v>
      </c>
      <c r="J102" s="169">
        <v>1151.3889935568029</v>
      </c>
      <c r="K102" s="169">
        <v>58.659664619694347</v>
      </c>
      <c r="L102" s="168" t="s">
        <v>18</v>
      </c>
      <c r="M102" s="168" t="s">
        <v>21</v>
      </c>
      <c r="N102" s="168" t="s">
        <v>1449</v>
      </c>
      <c r="O102" s="168" t="s">
        <v>21</v>
      </c>
      <c r="P102" s="168" t="s">
        <v>525</v>
      </c>
      <c r="Q102" s="168" t="s">
        <v>1451</v>
      </c>
      <c r="R102" s="168" t="s">
        <v>21</v>
      </c>
      <c r="S102" s="168" t="s">
        <v>21</v>
      </c>
      <c r="T102" s="168" t="s">
        <v>21</v>
      </c>
      <c r="U102" s="168" t="s">
        <v>21</v>
      </c>
      <c r="V102" s="168" t="s">
        <v>1451</v>
      </c>
      <c r="W102" s="168" t="s">
        <v>21</v>
      </c>
      <c r="X102" s="168" t="s">
        <v>21</v>
      </c>
      <c r="Y102" s="168" t="s">
        <v>21</v>
      </c>
      <c r="Z102" s="168" t="s">
        <v>21</v>
      </c>
      <c r="AA102" s="168" t="s">
        <v>1259</v>
      </c>
      <c r="AB102" s="168" t="s">
        <v>1259</v>
      </c>
      <c r="AC102" s="168" t="s">
        <v>10976</v>
      </c>
      <c r="AD102" s="169">
        <v>1767.8537850301541</v>
      </c>
      <c r="AE102" s="168" t="s">
        <v>1259</v>
      </c>
      <c r="AF102" s="169">
        <v>-668.49768129215772</v>
      </c>
      <c r="AG102" s="169">
        <v>2873.7354065307591</v>
      </c>
      <c r="AH102" s="169">
        <v>-156.71395110402051</v>
      </c>
      <c r="AI102" s="168" t="s">
        <v>21</v>
      </c>
      <c r="AJ102"/>
    </row>
    <row r="103" spans="1:36" x14ac:dyDescent="0.25">
      <c r="A103" s="179" t="b">
        <f>IF(E103&lt;&gt;1,"",NOT(ISNA(VLOOKUP(P103,Mapping!$P:$P,1,FALSE))))</f>
        <v>0</v>
      </c>
      <c r="B103" s="180" t="str">
        <f t="shared" si="1"/>
        <v/>
      </c>
      <c r="E103" s="167">
        <v>1</v>
      </c>
      <c r="F103" s="170" t="s">
        <v>394</v>
      </c>
      <c r="G103" s="169">
        <v>6620.2339237921296</v>
      </c>
      <c r="H103" s="168" t="s">
        <v>6</v>
      </c>
      <c r="I103" s="168" t="s">
        <v>394</v>
      </c>
      <c r="J103" s="169">
        <v>702.08262081280293</v>
      </c>
      <c r="K103" s="169">
        <v>35.768911551752943</v>
      </c>
      <c r="L103" s="168" t="s">
        <v>18</v>
      </c>
      <c r="M103" s="168" t="s">
        <v>21</v>
      </c>
      <c r="N103" s="168" t="s">
        <v>1449</v>
      </c>
      <c r="O103" s="168" t="s">
        <v>21</v>
      </c>
      <c r="P103" s="168" t="s">
        <v>525</v>
      </c>
      <c r="Q103" s="168" t="s">
        <v>1451</v>
      </c>
      <c r="R103" s="168" t="s">
        <v>21</v>
      </c>
      <c r="S103" s="168" t="s">
        <v>21</v>
      </c>
      <c r="T103" s="168" t="s">
        <v>21</v>
      </c>
      <c r="U103" s="168" t="s">
        <v>21</v>
      </c>
      <c r="V103" s="168" t="s">
        <v>1451</v>
      </c>
      <c r="W103" s="168" t="s">
        <v>21</v>
      </c>
      <c r="X103" s="168" t="s">
        <v>21</v>
      </c>
      <c r="Y103" s="168" t="s">
        <v>21</v>
      </c>
      <c r="Z103" s="168" t="s">
        <v>21</v>
      </c>
      <c r="AA103" s="168" t="s">
        <v>1259</v>
      </c>
      <c r="AB103" s="168" t="s">
        <v>1259</v>
      </c>
      <c r="AC103" s="168" t="s">
        <v>6917</v>
      </c>
      <c r="AD103" s="169">
        <v>1077.984439275918</v>
      </c>
      <c r="AE103" s="168" t="s">
        <v>1259</v>
      </c>
      <c r="AF103" s="169">
        <v>-407.62992065697932</v>
      </c>
      <c r="AG103" s="169">
        <v>1752.318023734975</v>
      </c>
      <c r="AH103" s="169">
        <v>-95.559486954233762</v>
      </c>
      <c r="AI103" s="168" t="s">
        <v>21</v>
      </c>
      <c r="AJ103"/>
    </row>
    <row r="104" spans="1:36" x14ac:dyDescent="0.25">
      <c r="A104" s="179" t="b">
        <f>IF(E104&lt;&gt;1,"",NOT(ISNA(VLOOKUP(P104,Mapping!$P:$P,1,FALSE))))</f>
        <v>0</v>
      </c>
      <c r="B104" s="180" t="str">
        <f t="shared" si="1"/>
        <v/>
      </c>
      <c r="E104" s="167">
        <v>1</v>
      </c>
      <c r="F104" s="170" t="s">
        <v>394</v>
      </c>
      <c r="G104" s="169">
        <v>4648.6585089684049</v>
      </c>
      <c r="H104" s="168" t="s">
        <v>6</v>
      </c>
      <c r="I104" s="168" t="s">
        <v>394</v>
      </c>
      <c r="J104" s="169">
        <v>492.99501902959588</v>
      </c>
      <c r="K104" s="169">
        <v>25.11655282210161</v>
      </c>
      <c r="L104" s="168" t="s">
        <v>18</v>
      </c>
      <c r="M104" s="168" t="s">
        <v>21</v>
      </c>
      <c r="N104" s="168" t="s">
        <v>1449</v>
      </c>
      <c r="O104" s="168" t="s">
        <v>21</v>
      </c>
      <c r="P104" s="168" t="s">
        <v>525</v>
      </c>
      <c r="Q104" s="168" t="s">
        <v>1451</v>
      </c>
      <c r="R104" s="168" t="s">
        <v>21</v>
      </c>
      <c r="S104" s="168" t="s">
        <v>21</v>
      </c>
      <c r="T104" s="168" t="s">
        <v>21</v>
      </c>
      <c r="U104" s="168" t="s">
        <v>21</v>
      </c>
      <c r="V104" s="168" t="s">
        <v>1451</v>
      </c>
      <c r="W104" s="168" t="s">
        <v>21</v>
      </c>
      <c r="X104" s="168" t="s">
        <v>21</v>
      </c>
      <c r="Y104" s="168" t="s">
        <v>21</v>
      </c>
      <c r="Z104" s="168" t="s">
        <v>21</v>
      </c>
      <c r="AA104" s="168" t="s">
        <v>1259</v>
      </c>
      <c r="AB104" s="168" t="s">
        <v>1259</v>
      </c>
      <c r="AC104" s="168" t="s">
        <v>2437</v>
      </c>
      <c r="AD104" s="169">
        <v>756.94931536574836</v>
      </c>
      <c r="AE104" s="168" t="s">
        <v>1259</v>
      </c>
      <c r="AF104" s="169">
        <v>-286.23343540204502</v>
      </c>
      <c r="AG104" s="169">
        <v>1230.459253438016</v>
      </c>
      <c r="AH104" s="169">
        <v>-67.100864902368812</v>
      </c>
      <c r="AI104" s="168" t="s">
        <v>21</v>
      </c>
      <c r="AJ104"/>
    </row>
    <row r="105" spans="1:36" x14ac:dyDescent="0.25">
      <c r="A105" s="179" t="b">
        <f>IF(E105&lt;&gt;1,"",NOT(ISNA(VLOOKUP(P105,Mapping!$P:$P,1,FALSE))))</f>
        <v>0</v>
      </c>
      <c r="B105" s="180" t="str">
        <f t="shared" si="1"/>
        <v/>
      </c>
      <c r="E105" s="167">
        <v>1</v>
      </c>
      <c r="F105" s="170" t="s">
        <v>394</v>
      </c>
      <c r="G105" s="169">
        <v>28689.417543008291</v>
      </c>
      <c r="H105" s="168" t="s">
        <v>6</v>
      </c>
      <c r="I105" s="168" t="s">
        <v>394</v>
      </c>
      <c r="J105" s="169">
        <v>3042.5422560673428</v>
      </c>
      <c r="K105" s="169">
        <v>155.00800279567241</v>
      </c>
      <c r="L105" s="168" t="s">
        <v>18</v>
      </c>
      <c r="M105" s="168" t="s">
        <v>21</v>
      </c>
      <c r="N105" s="168" t="s">
        <v>1449</v>
      </c>
      <c r="O105" s="168" t="s">
        <v>21</v>
      </c>
      <c r="P105" s="168" t="s">
        <v>525</v>
      </c>
      <c r="Q105" s="168" t="s">
        <v>1451</v>
      </c>
      <c r="R105" s="168" t="s">
        <v>21</v>
      </c>
      <c r="S105" s="168" t="s">
        <v>21</v>
      </c>
      <c r="T105" s="168" t="s">
        <v>21</v>
      </c>
      <c r="U105" s="168" t="s">
        <v>21</v>
      </c>
      <c r="V105" s="168" t="s">
        <v>1451</v>
      </c>
      <c r="W105" s="168" t="s">
        <v>21</v>
      </c>
      <c r="X105" s="168" t="s">
        <v>21</v>
      </c>
      <c r="Y105" s="168" t="s">
        <v>21</v>
      </c>
      <c r="Z105" s="168" t="s">
        <v>21</v>
      </c>
      <c r="AA105" s="168" t="s">
        <v>1259</v>
      </c>
      <c r="AB105" s="168" t="s">
        <v>1259</v>
      </c>
      <c r="AC105" s="168" t="s">
        <v>10977</v>
      </c>
      <c r="AD105" s="169">
        <v>4671.5487759589096</v>
      </c>
      <c r="AE105" s="168" t="s">
        <v>1259</v>
      </c>
      <c r="AF105" s="169">
        <v>-1766.503288459724</v>
      </c>
      <c r="AG105" s="169">
        <v>7593.8379262397757</v>
      </c>
      <c r="AH105" s="169">
        <v>-414.11618576995528</v>
      </c>
      <c r="AI105" s="168" t="s">
        <v>21</v>
      </c>
      <c r="AJ105"/>
    </row>
    <row r="106" spans="1:36" x14ac:dyDescent="0.25">
      <c r="A106" s="179" t="b">
        <f>IF(E106&lt;&gt;1,"",NOT(ISNA(VLOOKUP(P106,Mapping!$P:$P,1,FALSE))))</f>
        <v>0</v>
      </c>
      <c r="B106" s="180" t="str">
        <f t="shared" si="1"/>
        <v/>
      </c>
      <c r="E106" s="167">
        <v>1</v>
      </c>
      <c r="F106" s="170" t="s">
        <v>394</v>
      </c>
      <c r="G106" s="169">
        <v>167048.8016992957</v>
      </c>
      <c r="H106" s="168" t="s">
        <v>6</v>
      </c>
      <c r="I106" s="168" t="s">
        <v>394</v>
      </c>
      <c r="J106" s="169">
        <v>17715.697338002719</v>
      </c>
      <c r="K106" s="169">
        <v>902.55931762994567</v>
      </c>
      <c r="L106" s="168" t="s">
        <v>18</v>
      </c>
      <c r="M106" s="168" t="s">
        <v>21</v>
      </c>
      <c r="N106" s="168" t="s">
        <v>1449</v>
      </c>
      <c r="O106" s="168" t="s">
        <v>21</v>
      </c>
      <c r="P106" s="168" t="s">
        <v>762</v>
      </c>
      <c r="Q106" s="168" t="s">
        <v>1455</v>
      </c>
      <c r="R106" s="168" t="s">
        <v>21</v>
      </c>
      <c r="S106" s="168" t="s">
        <v>21</v>
      </c>
      <c r="T106" s="168" t="s">
        <v>21</v>
      </c>
      <c r="U106" s="168" t="s">
        <v>21</v>
      </c>
      <c r="V106" s="168" t="s">
        <v>1455</v>
      </c>
      <c r="W106" s="168" t="s">
        <v>21</v>
      </c>
      <c r="X106" s="168" t="s">
        <v>21</v>
      </c>
      <c r="Y106" s="168" t="s">
        <v>21</v>
      </c>
      <c r="Z106" s="168" t="s">
        <v>21</v>
      </c>
      <c r="AA106" s="168" t="s">
        <v>1259</v>
      </c>
      <c r="AB106" s="168" t="s">
        <v>1259</v>
      </c>
      <c r="AC106" s="168" t="s">
        <v>10978</v>
      </c>
      <c r="AD106" s="169">
        <v>27200.852855722202</v>
      </c>
      <c r="AE106" s="168" t="s">
        <v>1259</v>
      </c>
      <c r="AF106" s="169">
        <v>-10285.752824806899</v>
      </c>
      <c r="AG106" s="169">
        <v>44216.356918900477</v>
      </c>
      <c r="AH106" s="169">
        <v>-2411.258872490173</v>
      </c>
      <c r="AI106" s="168" t="s">
        <v>21</v>
      </c>
      <c r="AJ106"/>
    </row>
    <row r="107" spans="1:36" x14ac:dyDescent="0.25">
      <c r="A107" s="179" t="b">
        <f>IF(E107&lt;&gt;1,"",NOT(ISNA(VLOOKUP(P107,Mapping!$P:$P,1,FALSE))))</f>
        <v>0</v>
      </c>
      <c r="B107" s="180" t="str">
        <f t="shared" si="1"/>
        <v/>
      </c>
      <c r="E107" s="167">
        <v>1</v>
      </c>
      <c r="F107" s="170" t="s">
        <v>590</v>
      </c>
      <c r="G107" s="169">
        <v>8.522292993621769E-3</v>
      </c>
      <c r="H107" s="168" t="s">
        <v>6</v>
      </c>
      <c r="I107" s="168" t="s">
        <v>590</v>
      </c>
      <c r="J107" s="169">
        <v>1.5337087456641549E-3</v>
      </c>
      <c r="K107" s="169">
        <v>-4.0310488494372089E-4</v>
      </c>
      <c r="L107" s="168" t="s">
        <v>18</v>
      </c>
      <c r="M107" s="168" t="s">
        <v>21</v>
      </c>
      <c r="N107" s="168" t="s">
        <v>1449</v>
      </c>
      <c r="O107" s="168" t="s">
        <v>21</v>
      </c>
      <c r="P107" s="168" t="s">
        <v>525</v>
      </c>
      <c r="Q107" s="168" t="s">
        <v>1451</v>
      </c>
      <c r="R107" s="168" t="s">
        <v>21</v>
      </c>
      <c r="S107" s="168" t="s">
        <v>21</v>
      </c>
      <c r="T107" s="168" t="s">
        <v>21</v>
      </c>
      <c r="U107" s="168" t="s">
        <v>21</v>
      </c>
      <c r="V107" s="168" t="s">
        <v>1451</v>
      </c>
      <c r="W107" s="168" t="s">
        <v>21</v>
      </c>
      <c r="X107" s="168" t="s">
        <v>21</v>
      </c>
      <c r="Y107" s="168" t="s">
        <v>21</v>
      </c>
      <c r="Z107" s="168" t="s">
        <v>21</v>
      </c>
      <c r="AA107" s="168" t="s">
        <v>1259</v>
      </c>
      <c r="AB107" s="168" t="s">
        <v>1259</v>
      </c>
      <c r="AC107" s="168" t="s">
        <v>7343</v>
      </c>
      <c r="AD107" s="169">
        <v>3.5937250463934549E-3</v>
      </c>
      <c r="AE107" s="168" t="s">
        <v>1259</v>
      </c>
      <c r="AF107" s="169">
        <v>1.2632623282553929E-3</v>
      </c>
      <c r="AG107" s="169">
        <v>-3.334242577257156E-3</v>
      </c>
      <c r="AH107" s="169">
        <v>7.1788807239160299E-4</v>
      </c>
      <c r="AI107" s="168" t="s">
        <v>21</v>
      </c>
      <c r="AJ107"/>
    </row>
    <row r="108" spans="1:36" x14ac:dyDescent="0.25">
      <c r="A108" s="179" t="b">
        <f>IF(E108&lt;&gt;1,"",NOT(ISNA(VLOOKUP(P108,Mapping!$P:$P,1,FALSE))))</f>
        <v>0</v>
      </c>
      <c r="B108" s="180" t="str">
        <f t="shared" si="1"/>
        <v/>
      </c>
      <c r="E108" s="167">
        <v>1</v>
      </c>
      <c r="F108" s="170" t="s">
        <v>402</v>
      </c>
      <c r="G108" s="169">
        <v>43803.524726160504</v>
      </c>
      <c r="H108" s="168" t="s">
        <v>6</v>
      </c>
      <c r="I108" s="168" t="s">
        <v>402</v>
      </c>
      <c r="J108" s="169">
        <v>3675.057366613727</v>
      </c>
      <c r="K108" s="169">
        <v>-698.26009857315751</v>
      </c>
      <c r="L108" s="168" t="s">
        <v>18</v>
      </c>
      <c r="M108" s="168" t="s">
        <v>21</v>
      </c>
      <c r="N108" s="168" t="s">
        <v>1449</v>
      </c>
      <c r="O108" s="168" t="s">
        <v>21</v>
      </c>
      <c r="P108" s="168" t="s">
        <v>344</v>
      </c>
      <c r="Q108" s="168" t="s">
        <v>1450</v>
      </c>
      <c r="R108" s="168" t="s">
        <v>21</v>
      </c>
      <c r="S108" s="168" t="s">
        <v>21</v>
      </c>
      <c r="T108" s="168" t="s">
        <v>21</v>
      </c>
      <c r="U108" s="168" t="s">
        <v>21</v>
      </c>
      <c r="V108" s="168" t="s">
        <v>1450</v>
      </c>
      <c r="W108" s="168" t="s">
        <v>21</v>
      </c>
      <c r="X108" s="168" t="s">
        <v>21</v>
      </c>
      <c r="Y108" s="168" t="s">
        <v>21</v>
      </c>
      <c r="Z108" s="168" t="s">
        <v>21</v>
      </c>
      <c r="AA108" s="168" t="s">
        <v>1259</v>
      </c>
      <c r="AB108" s="168" t="s">
        <v>1259</v>
      </c>
      <c r="AC108" s="168" t="s">
        <v>10979</v>
      </c>
      <c r="AD108" s="169">
        <v>5576.8907343399869</v>
      </c>
      <c r="AE108" s="168" t="s">
        <v>1259</v>
      </c>
      <c r="AF108" s="169">
        <v>1525.0924442327091</v>
      </c>
      <c r="AG108" s="169">
        <v>4817.7390838685897</v>
      </c>
      <c r="AH108" s="169">
        <v>3763.8390777963868</v>
      </c>
      <c r="AI108" s="168" t="s">
        <v>21</v>
      </c>
      <c r="AJ108"/>
    </row>
    <row r="109" spans="1:36" x14ac:dyDescent="0.25">
      <c r="A109" s="179" t="b">
        <f>IF(E109&lt;&gt;1,"",NOT(ISNA(VLOOKUP(P109,Mapping!$P:$P,1,FALSE))))</f>
        <v>0</v>
      </c>
      <c r="B109" s="180" t="str">
        <f t="shared" si="1"/>
        <v/>
      </c>
      <c r="E109" s="167">
        <v>1</v>
      </c>
      <c r="F109" s="170" t="s">
        <v>402</v>
      </c>
      <c r="G109" s="169">
        <v>63802.851787686603</v>
      </c>
      <c r="H109" s="168" t="s">
        <v>6</v>
      </c>
      <c r="I109" s="168" t="s">
        <v>402</v>
      </c>
      <c r="J109" s="169">
        <v>5352.974262668522</v>
      </c>
      <c r="K109" s="169">
        <v>-1017.06394307378</v>
      </c>
      <c r="L109" s="168" t="s">
        <v>18</v>
      </c>
      <c r="M109" s="168" t="s">
        <v>21</v>
      </c>
      <c r="N109" s="168" t="s">
        <v>1449</v>
      </c>
      <c r="O109" s="168" t="s">
        <v>21</v>
      </c>
      <c r="P109" s="168" t="s">
        <v>525</v>
      </c>
      <c r="Q109" s="168" t="s">
        <v>1451</v>
      </c>
      <c r="R109" s="168" t="s">
        <v>21</v>
      </c>
      <c r="S109" s="168" t="s">
        <v>21</v>
      </c>
      <c r="T109" s="168" t="s">
        <v>21</v>
      </c>
      <c r="U109" s="168" t="s">
        <v>21</v>
      </c>
      <c r="V109" s="168" t="s">
        <v>1451</v>
      </c>
      <c r="W109" s="168" t="s">
        <v>21</v>
      </c>
      <c r="X109" s="168" t="s">
        <v>21</v>
      </c>
      <c r="Y109" s="168" t="s">
        <v>21</v>
      </c>
      <c r="Z109" s="168" t="s">
        <v>21</v>
      </c>
      <c r="AA109" s="168" t="s">
        <v>1259</v>
      </c>
      <c r="AB109" s="168" t="s">
        <v>1259</v>
      </c>
      <c r="AC109" s="168" t="s">
        <v>12207</v>
      </c>
      <c r="AD109" s="169">
        <v>8123.1255973953757</v>
      </c>
      <c r="AE109" s="168" t="s">
        <v>1259</v>
      </c>
      <c r="AF109" s="169">
        <v>2221.402222542762</v>
      </c>
      <c r="AG109" s="169">
        <v>7017.3689136078756</v>
      </c>
      <c r="AH109" s="169">
        <v>5482.2909419872894</v>
      </c>
      <c r="AI109" s="168" t="s">
        <v>21</v>
      </c>
      <c r="AJ109"/>
    </row>
    <row r="110" spans="1:36" x14ac:dyDescent="0.25">
      <c r="A110" s="179" t="b">
        <f>IF(E110&lt;&gt;1,"",NOT(ISNA(VLOOKUP(P110,Mapping!$P:$P,1,FALSE))))</f>
        <v>0</v>
      </c>
      <c r="B110" s="180" t="str">
        <f t="shared" si="1"/>
        <v/>
      </c>
      <c r="E110" s="167">
        <v>1</v>
      </c>
      <c r="F110" s="170" t="s">
        <v>402</v>
      </c>
      <c r="G110" s="169">
        <v>278.45154176156541</v>
      </c>
      <c r="H110" s="168" t="s">
        <v>6</v>
      </c>
      <c r="I110" s="168" t="s">
        <v>402</v>
      </c>
      <c r="J110" s="169">
        <v>23.361713382499499</v>
      </c>
      <c r="K110" s="169">
        <v>-4.4387204503239213</v>
      </c>
      <c r="L110" s="168" t="s">
        <v>18</v>
      </c>
      <c r="M110" s="168" t="s">
        <v>21</v>
      </c>
      <c r="N110" s="168" t="s">
        <v>1449</v>
      </c>
      <c r="O110" s="168" t="s">
        <v>21</v>
      </c>
      <c r="P110" s="168" t="s">
        <v>782</v>
      </c>
      <c r="Q110" s="168" t="s">
        <v>1456</v>
      </c>
      <c r="R110" s="168" t="s">
        <v>21</v>
      </c>
      <c r="S110" s="168" t="s">
        <v>21</v>
      </c>
      <c r="T110" s="168" t="s">
        <v>21</v>
      </c>
      <c r="U110" s="168" t="s">
        <v>21</v>
      </c>
      <c r="V110" s="168" t="s">
        <v>1456</v>
      </c>
      <c r="W110" s="168" t="s">
        <v>21</v>
      </c>
      <c r="X110" s="168" t="s">
        <v>21</v>
      </c>
      <c r="Y110" s="168" t="s">
        <v>21</v>
      </c>
      <c r="Z110" s="168" t="s">
        <v>21</v>
      </c>
      <c r="AA110" s="168" t="s">
        <v>1259</v>
      </c>
      <c r="AB110" s="168" t="s">
        <v>1259</v>
      </c>
      <c r="AC110" s="168" t="s">
        <v>2438</v>
      </c>
      <c r="AD110" s="169">
        <v>35.451343993907642</v>
      </c>
      <c r="AE110" s="168" t="s">
        <v>1259</v>
      </c>
      <c r="AF110" s="169">
        <v>9.6947527643110334</v>
      </c>
      <c r="AG110" s="169">
        <v>30.625546325201981</v>
      </c>
      <c r="AH110" s="169">
        <v>23.926083590458521</v>
      </c>
      <c r="AI110" s="168" t="s">
        <v>21</v>
      </c>
      <c r="AJ110"/>
    </row>
    <row r="111" spans="1:36" x14ac:dyDescent="0.25">
      <c r="A111" s="179" t="b">
        <f>IF(E111&lt;&gt;1,"",NOT(ISNA(VLOOKUP(P111,Mapping!$P:$P,1,FALSE))))</f>
        <v>0</v>
      </c>
      <c r="B111" s="180" t="str">
        <f t="shared" si="1"/>
        <v/>
      </c>
      <c r="E111" s="167">
        <v>1</v>
      </c>
      <c r="F111" s="170" t="s">
        <v>402</v>
      </c>
      <c r="G111" s="169">
        <v>4139.4432398165554</v>
      </c>
      <c r="H111" s="168" t="s">
        <v>6</v>
      </c>
      <c r="I111" s="168" t="s">
        <v>402</v>
      </c>
      <c r="J111" s="169">
        <v>347.29377298447997</v>
      </c>
      <c r="K111" s="169">
        <v>-65.985741164479421</v>
      </c>
      <c r="L111" s="168" t="s">
        <v>18</v>
      </c>
      <c r="M111" s="168" t="s">
        <v>21</v>
      </c>
      <c r="N111" s="168" t="s">
        <v>1449</v>
      </c>
      <c r="O111" s="168" t="s">
        <v>21</v>
      </c>
      <c r="P111" s="168" t="s">
        <v>785</v>
      </c>
      <c r="Q111" s="168" t="s">
        <v>1452</v>
      </c>
      <c r="R111" s="168" t="s">
        <v>21</v>
      </c>
      <c r="S111" s="168" t="s">
        <v>21</v>
      </c>
      <c r="T111" s="168" t="s">
        <v>21</v>
      </c>
      <c r="U111" s="168" t="s">
        <v>21</v>
      </c>
      <c r="V111" s="168" t="s">
        <v>1452</v>
      </c>
      <c r="W111" s="168" t="s">
        <v>21</v>
      </c>
      <c r="X111" s="168" t="s">
        <v>21</v>
      </c>
      <c r="Y111" s="168" t="s">
        <v>21</v>
      </c>
      <c r="Z111" s="168" t="s">
        <v>21</v>
      </c>
      <c r="AA111" s="168" t="s">
        <v>1259</v>
      </c>
      <c r="AB111" s="168" t="s">
        <v>1259</v>
      </c>
      <c r="AC111" s="168" t="s">
        <v>10980</v>
      </c>
      <c r="AD111" s="169">
        <v>527.01746705949938</v>
      </c>
      <c r="AE111" s="168" t="s">
        <v>1259</v>
      </c>
      <c r="AF111" s="169">
        <v>144.12158948031171</v>
      </c>
      <c r="AG111" s="169">
        <v>455.27746012661743</v>
      </c>
      <c r="AH111" s="169">
        <v>355.68366526990479</v>
      </c>
      <c r="AI111" s="168" t="s">
        <v>21</v>
      </c>
      <c r="AJ111"/>
    </row>
    <row r="112" spans="1:36" x14ac:dyDescent="0.25">
      <c r="A112" s="179" t="b">
        <f>IF(E112&lt;&gt;1,"",NOT(ISNA(VLOOKUP(P112,Mapping!$P:$P,1,FALSE))))</f>
        <v>0</v>
      </c>
      <c r="B112" s="180" t="str">
        <f t="shared" si="1"/>
        <v/>
      </c>
      <c r="E112" s="167">
        <v>1</v>
      </c>
      <c r="F112" s="170" t="s">
        <v>402</v>
      </c>
      <c r="G112" s="169">
        <v>32307.657652315069</v>
      </c>
      <c r="H112" s="168" t="s">
        <v>6</v>
      </c>
      <c r="I112" s="168" t="s">
        <v>402</v>
      </c>
      <c r="J112" s="169">
        <v>2710.569434661616</v>
      </c>
      <c r="K112" s="169">
        <v>-515.00760173987737</v>
      </c>
      <c r="L112" s="168" t="s">
        <v>18</v>
      </c>
      <c r="M112" s="168" t="s">
        <v>21</v>
      </c>
      <c r="N112" s="168" t="s">
        <v>1449</v>
      </c>
      <c r="O112" s="168" t="s">
        <v>21</v>
      </c>
      <c r="P112" s="168" t="s">
        <v>789</v>
      </c>
      <c r="Q112" s="168" t="s">
        <v>1458</v>
      </c>
      <c r="R112" s="168" t="s">
        <v>21</v>
      </c>
      <c r="S112" s="168" t="s">
        <v>21</v>
      </c>
      <c r="T112" s="168" t="s">
        <v>21</v>
      </c>
      <c r="U112" s="168" t="s">
        <v>21</v>
      </c>
      <c r="V112" s="168" t="s">
        <v>1458</v>
      </c>
      <c r="W112" s="168" t="s">
        <v>21</v>
      </c>
      <c r="X112" s="168" t="s">
        <v>21</v>
      </c>
      <c r="Y112" s="168" t="s">
        <v>21</v>
      </c>
      <c r="Z112" s="168" t="s">
        <v>21</v>
      </c>
      <c r="AA112" s="168" t="s">
        <v>1259</v>
      </c>
      <c r="AB112" s="168" t="s">
        <v>1259</v>
      </c>
      <c r="AC112" s="168" t="s">
        <v>10981</v>
      </c>
      <c r="AD112" s="169">
        <v>4113.2826122053721</v>
      </c>
      <c r="AE112" s="168" t="s">
        <v>1259</v>
      </c>
      <c r="AF112" s="169">
        <v>1124.8447444453341</v>
      </c>
      <c r="AG112" s="169">
        <v>3553.363934817025</v>
      </c>
      <c r="AH112" s="169">
        <v>2776.051131593711</v>
      </c>
      <c r="AI112" s="168" t="s">
        <v>21</v>
      </c>
      <c r="AJ112"/>
    </row>
    <row r="113" spans="1:36" x14ac:dyDescent="0.25">
      <c r="A113" s="179" t="b">
        <f>IF(E113&lt;&gt;1,"",NOT(ISNA(VLOOKUP(P113,Mapping!$P:$P,1,FALSE))))</f>
        <v>0</v>
      </c>
      <c r="B113" s="180" t="str">
        <f t="shared" si="1"/>
        <v/>
      </c>
      <c r="E113" s="167">
        <v>1</v>
      </c>
      <c r="F113" s="170" t="s">
        <v>402</v>
      </c>
      <c r="G113" s="169">
        <v>6549.5456881017062</v>
      </c>
      <c r="H113" s="168" t="s">
        <v>6</v>
      </c>
      <c r="I113" s="168" t="s">
        <v>402</v>
      </c>
      <c r="J113" s="169">
        <v>549.49815750000982</v>
      </c>
      <c r="K113" s="169">
        <v>-104.404530146224</v>
      </c>
      <c r="L113" s="168" t="s">
        <v>18</v>
      </c>
      <c r="M113" s="168" t="s">
        <v>21</v>
      </c>
      <c r="N113" s="168" t="s">
        <v>1449</v>
      </c>
      <c r="O113" s="168" t="s">
        <v>21</v>
      </c>
      <c r="P113" s="168" t="s">
        <v>789</v>
      </c>
      <c r="Q113" s="168" t="s">
        <v>1458</v>
      </c>
      <c r="R113" s="168" t="s">
        <v>21</v>
      </c>
      <c r="S113" s="168" t="s">
        <v>21</v>
      </c>
      <c r="T113" s="168" t="s">
        <v>21</v>
      </c>
      <c r="U113" s="168" t="s">
        <v>21</v>
      </c>
      <c r="V113" s="168" t="s">
        <v>1458</v>
      </c>
      <c r="W113" s="168" t="s">
        <v>21</v>
      </c>
      <c r="X113" s="168" t="s">
        <v>21</v>
      </c>
      <c r="Y113" s="168" t="s">
        <v>21</v>
      </c>
      <c r="Z113" s="168" t="s">
        <v>21</v>
      </c>
      <c r="AA113" s="168" t="s">
        <v>1259</v>
      </c>
      <c r="AB113" s="168" t="s">
        <v>1259</v>
      </c>
      <c r="AC113" s="168" t="s">
        <v>10982</v>
      </c>
      <c r="AD113" s="169">
        <v>833.8621353065804</v>
      </c>
      <c r="AE113" s="168" t="s">
        <v>1259</v>
      </c>
      <c r="AF113" s="169">
        <v>228.03330792499759</v>
      </c>
      <c r="AG113" s="169">
        <v>720.35304100324538</v>
      </c>
      <c r="AH113" s="169">
        <v>562.77288544242765</v>
      </c>
      <c r="AI113" s="168" t="s">
        <v>21</v>
      </c>
      <c r="AJ113"/>
    </row>
    <row r="114" spans="1:36" x14ac:dyDescent="0.25">
      <c r="A114" s="179" t="b">
        <f>IF(E114&lt;&gt;1,"",NOT(ISNA(VLOOKUP(P114,Mapping!$P:$P,1,FALSE))))</f>
        <v>0</v>
      </c>
      <c r="B114" s="180" t="str">
        <f t="shared" si="1"/>
        <v/>
      </c>
      <c r="E114" s="167">
        <v>1</v>
      </c>
      <c r="F114" s="170" t="s">
        <v>402</v>
      </c>
      <c r="G114" s="169">
        <v>363201.76306726062</v>
      </c>
      <c r="H114" s="168" t="s">
        <v>6</v>
      </c>
      <c r="I114" s="168" t="s">
        <v>402</v>
      </c>
      <c r="J114" s="169">
        <v>30472.144040277759</v>
      </c>
      <c r="K114" s="169">
        <v>-5789.7007253808642</v>
      </c>
      <c r="L114" s="168" t="s">
        <v>18</v>
      </c>
      <c r="M114" s="168" t="s">
        <v>21</v>
      </c>
      <c r="N114" s="168" t="s">
        <v>1449</v>
      </c>
      <c r="O114" s="168" t="s">
        <v>21</v>
      </c>
      <c r="P114" s="168" t="s">
        <v>803</v>
      </c>
      <c r="Q114" s="168" t="s">
        <v>1453</v>
      </c>
      <c r="R114" s="168" t="s">
        <v>21</v>
      </c>
      <c r="S114" s="168" t="s">
        <v>21</v>
      </c>
      <c r="T114" s="168" t="s">
        <v>21</v>
      </c>
      <c r="U114" s="168" t="s">
        <v>21</v>
      </c>
      <c r="V114" s="168" t="s">
        <v>1453</v>
      </c>
      <c r="W114" s="168" t="s">
        <v>21</v>
      </c>
      <c r="X114" s="168" t="s">
        <v>21</v>
      </c>
      <c r="Y114" s="168" t="s">
        <v>21</v>
      </c>
      <c r="Z114" s="168" t="s">
        <v>21</v>
      </c>
      <c r="AA114" s="168" t="s">
        <v>1259</v>
      </c>
      <c r="AB114" s="168" t="s">
        <v>1259</v>
      </c>
      <c r="AC114" s="168" t="s">
        <v>10983</v>
      </c>
      <c r="AD114" s="169">
        <v>46241.405453293533</v>
      </c>
      <c r="AE114" s="168" t="s">
        <v>1259</v>
      </c>
      <c r="AF114" s="169">
        <v>12645.47243740561</v>
      </c>
      <c r="AG114" s="169">
        <v>39946.815700292063</v>
      </c>
      <c r="AH114" s="169">
        <v>31208.28740388271</v>
      </c>
      <c r="AI114" s="168" t="s">
        <v>21</v>
      </c>
      <c r="AJ114"/>
    </row>
    <row r="115" spans="1:36" x14ac:dyDescent="0.25">
      <c r="A115" s="179" t="b">
        <f>IF(E115&lt;&gt;1,"",NOT(ISNA(VLOOKUP(P115,Mapping!$P:$P,1,FALSE))))</f>
        <v>0</v>
      </c>
      <c r="B115" s="180" t="str">
        <f t="shared" si="1"/>
        <v/>
      </c>
      <c r="E115" s="167">
        <v>1</v>
      </c>
      <c r="F115" s="170" t="s">
        <v>421</v>
      </c>
      <c r="G115" s="169">
        <v>9498248.4830998518</v>
      </c>
      <c r="H115" s="168" t="s">
        <v>6</v>
      </c>
      <c r="I115" s="168" t="s">
        <v>421</v>
      </c>
      <c r="J115" s="169">
        <v>929956.22402555845</v>
      </c>
      <c r="K115" s="169">
        <v>-432767.19657747023</v>
      </c>
      <c r="L115" s="168" t="s">
        <v>18</v>
      </c>
      <c r="M115" s="168" t="s">
        <v>21</v>
      </c>
      <c r="N115" s="168" t="s">
        <v>1449</v>
      </c>
      <c r="O115" s="168" t="s">
        <v>21</v>
      </c>
      <c r="P115" s="168" t="s">
        <v>2811</v>
      </c>
      <c r="Q115" s="168" t="s">
        <v>2812</v>
      </c>
      <c r="R115" s="168" t="s">
        <v>21</v>
      </c>
      <c r="S115" s="168" t="s">
        <v>21</v>
      </c>
      <c r="T115" s="168" t="s">
        <v>21</v>
      </c>
      <c r="U115" s="168" t="s">
        <v>21</v>
      </c>
      <c r="V115" s="168" t="s">
        <v>2812</v>
      </c>
      <c r="W115" s="168" t="s">
        <v>21</v>
      </c>
      <c r="X115" s="168" t="s">
        <v>21</v>
      </c>
      <c r="Y115" s="168" t="s">
        <v>21</v>
      </c>
      <c r="Z115" s="168" t="s">
        <v>21</v>
      </c>
      <c r="AA115" s="168" t="s">
        <v>1259</v>
      </c>
      <c r="AB115" s="168" t="s">
        <v>1259</v>
      </c>
      <c r="AC115" s="168" t="s">
        <v>12916</v>
      </c>
      <c r="AD115" s="169">
        <v>1074358.8861030941</v>
      </c>
      <c r="AE115" s="168" t="s">
        <v>1259</v>
      </c>
      <c r="AF115" s="169">
        <v>1988475.6498678511</v>
      </c>
      <c r="AG115" s="169">
        <v>137071.5671322569</v>
      </c>
      <c r="AH115" s="169">
        <v>962737.03844981268</v>
      </c>
      <c r="AI115" s="168" t="s">
        <v>21</v>
      </c>
      <c r="AJ115"/>
    </row>
    <row r="116" spans="1:36" x14ac:dyDescent="0.25">
      <c r="A116" s="179" t="b">
        <f>IF(E116&lt;&gt;1,"",NOT(ISNA(VLOOKUP(P116,Mapping!$P:$P,1,FALSE))))</f>
        <v>0</v>
      </c>
      <c r="B116" s="180" t="str">
        <f t="shared" si="1"/>
        <v/>
      </c>
      <c r="E116" s="167">
        <v>1</v>
      </c>
      <c r="F116" s="170" t="s">
        <v>421</v>
      </c>
      <c r="G116" s="169">
        <v>926781.33045266115</v>
      </c>
      <c r="H116" s="168" t="s">
        <v>6</v>
      </c>
      <c r="I116" s="168" t="s">
        <v>421</v>
      </c>
      <c r="J116" s="169">
        <v>90739.473503841306</v>
      </c>
      <c r="K116" s="169">
        <v>-42226.791490449679</v>
      </c>
      <c r="L116" s="168" t="s">
        <v>18</v>
      </c>
      <c r="M116" s="168" t="s">
        <v>21</v>
      </c>
      <c r="N116" s="168" t="s">
        <v>1449</v>
      </c>
      <c r="O116" s="168" t="s">
        <v>21</v>
      </c>
      <c r="P116" s="168" t="s">
        <v>2811</v>
      </c>
      <c r="Q116" s="168" t="s">
        <v>2812</v>
      </c>
      <c r="R116" s="168" t="s">
        <v>21</v>
      </c>
      <c r="S116" s="168" t="s">
        <v>21</v>
      </c>
      <c r="T116" s="168" t="s">
        <v>21</v>
      </c>
      <c r="U116" s="168" t="s">
        <v>21</v>
      </c>
      <c r="V116" s="168" t="s">
        <v>2812</v>
      </c>
      <c r="W116" s="168" t="s">
        <v>21</v>
      </c>
      <c r="X116" s="168" t="s">
        <v>21</v>
      </c>
      <c r="Y116" s="168" t="s">
        <v>21</v>
      </c>
      <c r="Z116" s="168" t="s">
        <v>21</v>
      </c>
      <c r="AA116" s="168" t="s">
        <v>1259</v>
      </c>
      <c r="AB116" s="168" t="s">
        <v>1259</v>
      </c>
      <c r="AC116" s="168" t="s">
        <v>12917</v>
      </c>
      <c r="AD116" s="169">
        <v>104829.4071920628</v>
      </c>
      <c r="AE116" s="168" t="s">
        <v>1259</v>
      </c>
      <c r="AF116" s="169">
        <v>194023.3624795425</v>
      </c>
      <c r="AG116" s="169">
        <v>13374.61002205801</v>
      </c>
      <c r="AH116" s="169">
        <v>93938.026043237303</v>
      </c>
      <c r="AI116" s="168" t="s">
        <v>21</v>
      </c>
      <c r="AJ116"/>
    </row>
    <row r="117" spans="1:36" x14ac:dyDescent="0.25">
      <c r="A117" s="179" t="b">
        <f>IF(E117&lt;&gt;1,"",NOT(ISNA(VLOOKUP(P117,Mapping!$P:$P,1,FALSE))))</f>
        <v>0</v>
      </c>
      <c r="B117" s="180" t="str">
        <f t="shared" si="1"/>
        <v/>
      </c>
      <c r="E117" s="167">
        <v>1</v>
      </c>
      <c r="F117" s="170" t="s">
        <v>421</v>
      </c>
      <c r="G117" s="169">
        <v>18734887.843925029</v>
      </c>
      <c r="H117" s="168" t="s">
        <v>6</v>
      </c>
      <c r="I117" s="168" t="s">
        <v>421</v>
      </c>
      <c r="J117" s="169">
        <v>1834298.7749666451</v>
      </c>
      <c r="K117" s="169">
        <v>-853614.73800511577</v>
      </c>
      <c r="L117" s="168" t="s">
        <v>18</v>
      </c>
      <c r="M117" s="168" t="s">
        <v>21</v>
      </c>
      <c r="N117" s="168" t="s">
        <v>1449</v>
      </c>
      <c r="O117" s="168" t="s">
        <v>21</v>
      </c>
      <c r="P117" s="168" t="s">
        <v>2811</v>
      </c>
      <c r="Q117" s="168" t="s">
        <v>2812</v>
      </c>
      <c r="R117" s="168" t="s">
        <v>21</v>
      </c>
      <c r="S117" s="168" t="s">
        <v>21</v>
      </c>
      <c r="T117" s="168" t="s">
        <v>21</v>
      </c>
      <c r="U117" s="168" t="s">
        <v>21</v>
      </c>
      <c r="V117" s="168" t="s">
        <v>2812</v>
      </c>
      <c r="W117" s="168" t="s">
        <v>21</v>
      </c>
      <c r="X117" s="168" t="s">
        <v>21</v>
      </c>
      <c r="Y117" s="168" t="s">
        <v>21</v>
      </c>
      <c r="Z117" s="168" t="s">
        <v>21</v>
      </c>
      <c r="AA117" s="168" t="s">
        <v>1259</v>
      </c>
      <c r="AB117" s="168" t="s">
        <v>1259</v>
      </c>
      <c r="AC117" s="168" t="s">
        <v>12645</v>
      </c>
      <c r="AD117" s="169">
        <v>2119126.8338661711</v>
      </c>
      <c r="AE117" s="168" t="s">
        <v>1259</v>
      </c>
      <c r="AF117" s="169">
        <v>3922182.9526712862</v>
      </c>
      <c r="AG117" s="169">
        <v>270367.78848049039</v>
      </c>
      <c r="AH117" s="169">
        <v>1898957.5257630351</v>
      </c>
      <c r="AI117" s="168" t="s">
        <v>21</v>
      </c>
      <c r="AJ117"/>
    </row>
    <row r="118" spans="1:36" x14ac:dyDescent="0.25">
      <c r="A118" s="179" t="b">
        <f>IF(E118&lt;&gt;1,"",NOT(ISNA(VLOOKUP(P118,Mapping!$P:$P,1,FALSE))))</f>
        <v>0</v>
      </c>
      <c r="B118" s="180" t="str">
        <f t="shared" si="1"/>
        <v/>
      </c>
      <c r="E118" s="167">
        <v>1</v>
      </c>
      <c r="F118" s="170" t="s">
        <v>421</v>
      </c>
      <c r="G118" s="169">
        <v>9728.6500327299018</v>
      </c>
      <c r="H118" s="168" t="s">
        <v>6</v>
      </c>
      <c r="I118" s="168" t="s">
        <v>421</v>
      </c>
      <c r="J118" s="169">
        <v>952.51442046407442</v>
      </c>
      <c r="K118" s="169">
        <v>-443.26494602021438</v>
      </c>
      <c r="L118" s="168" t="s">
        <v>18</v>
      </c>
      <c r="M118" s="168" t="s">
        <v>21</v>
      </c>
      <c r="N118" s="168" t="s">
        <v>1449</v>
      </c>
      <c r="O118" s="168" t="s">
        <v>21</v>
      </c>
      <c r="P118" s="168" t="s">
        <v>344</v>
      </c>
      <c r="Q118" s="168" t="s">
        <v>1450</v>
      </c>
      <c r="R118" s="168" t="s">
        <v>21</v>
      </c>
      <c r="S118" s="168" t="s">
        <v>21</v>
      </c>
      <c r="T118" s="168" t="s">
        <v>21</v>
      </c>
      <c r="U118" s="168" t="s">
        <v>21</v>
      </c>
      <c r="V118" s="168" t="s">
        <v>1450</v>
      </c>
      <c r="W118" s="168" t="s">
        <v>21</v>
      </c>
      <c r="X118" s="168" t="s">
        <v>21</v>
      </c>
      <c r="Y118" s="168" t="s">
        <v>21</v>
      </c>
      <c r="Z118" s="168" t="s">
        <v>21</v>
      </c>
      <c r="AA118" s="168" t="s">
        <v>1259</v>
      </c>
      <c r="AB118" s="168" t="s">
        <v>1259</v>
      </c>
      <c r="AC118" s="168" t="s">
        <v>10986</v>
      </c>
      <c r="AD118" s="169">
        <v>1100.419896473308</v>
      </c>
      <c r="AE118" s="168" t="s">
        <v>1259</v>
      </c>
      <c r="AF118" s="169">
        <v>2036.7106346596649</v>
      </c>
      <c r="AG118" s="169">
        <v>140.39654873635851</v>
      </c>
      <c r="AH118" s="169">
        <v>986.09040785678917</v>
      </c>
      <c r="AI118" s="168" t="s">
        <v>21</v>
      </c>
      <c r="AJ118"/>
    </row>
    <row r="119" spans="1:36" x14ac:dyDescent="0.25">
      <c r="A119" s="179" t="b">
        <f>IF(E119&lt;&gt;1,"",NOT(ISNA(VLOOKUP(P119,Mapping!$P:$P,1,FALSE))))</f>
        <v>0</v>
      </c>
      <c r="B119" s="180" t="str">
        <f t="shared" si="1"/>
        <v/>
      </c>
      <c r="E119" s="167">
        <v>1</v>
      </c>
      <c r="F119" s="170" t="s">
        <v>421</v>
      </c>
      <c r="G119" s="169">
        <v>95437.152113707343</v>
      </c>
      <c r="H119" s="168" t="s">
        <v>6</v>
      </c>
      <c r="I119" s="168" t="s">
        <v>421</v>
      </c>
      <c r="J119" s="169">
        <v>9344.0778865000575</v>
      </c>
      <c r="K119" s="169">
        <v>-4348.3878994190536</v>
      </c>
      <c r="L119" s="168" t="s">
        <v>18</v>
      </c>
      <c r="M119" s="168" t="s">
        <v>21</v>
      </c>
      <c r="N119" s="168" t="s">
        <v>1449</v>
      </c>
      <c r="O119" s="168" t="s">
        <v>21</v>
      </c>
      <c r="P119" s="168" t="s">
        <v>344</v>
      </c>
      <c r="Q119" s="168" t="s">
        <v>1450</v>
      </c>
      <c r="R119" s="168" t="s">
        <v>21</v>
      </c>
      <c r="S119" s="168" t="s">
        <v>21</v>
      </c>
      <c r="T119" s="168" t="s">
        <v>21</v>
      </c>
      <c r="U119" s="168" t="s">
        <v>21</v>
      </c>
      <c r="V119" s="168" t="s">
        <v>1450</v>
      </c>
      <c r="W119" s="168" t="s">
        <v>21</v>
      </c>
      <c r="X119" s="168" t="s">
        <v>21</v>
      </c>
      <c r="Y119" s="168" t="s">
        <v>21</v>
      </c>
      <c r="Z119" s="168" t="s">
        <v>21</v>
      </c>
      <c r="AA119" s="168" t="s">
        <v>1259</v>
      </c>
      <c r="AB119" s="168" t="s">
        <v>1259</v>
      </c>
      <c r="AC119" s="168" t="s">
        <v>10985</v>
      </c>
      <c r="AD119" s="169">
        <v>10795.0168518092</v>
      </c>
      <c r="AE119" s="168" t="s">
        <v>1259</v>
      </c>
      <c r="AF119" s="169">
        <v>19979.941923872091</v>
      </c>
      <c r="AG119" s="169">
        <v>1377.2770870483801</v>
      </c>
      <c r="AH119" s="169">
        <v>9673.455200452765</v>
      </c>
      <c r="AI119" s="168" t="s">
        <v>21</v>
      </c>
      <c r="AJ119"/>
    </row>
    <row r="120" spans="1:36" x14ac:dyDescent="0.25">
      <c r="A120" s="179" t="b">
        <f>IF(E120&lt;&gt;1,"",NOT(ISNA(VLOOKUP(P120,Mapping!$P:$P,1,FALSE))))</f>
        <v>0</v>
      </c>
      <c r="B120" s="180" t="str">
        <f t="shared" si="1"/>
        <v/>
      </c>
      <c r="E120" s="167">
        <v>1</v>
      </c>
      <c r="F120" s="170" t="s">
        <v>421</v>
      </c>
      <c r="G120" s="169">
        <v>18549.71748279094</v>
      </c>
      <c r="H120" s="168" t="s">
        <v>6</v>
      </c>
      <c r="I120" s="168" t="s">
        <v>421</v>
      </c>
      <c r="J120" s="169">
        <v>1816.169081881852</v>
      </c>
      <c r="K120" s="169">
        <v>-845.17785006521569</v>
      </c>
      <c r="L120" s="168" t="s">
        <v>18</v>
      </c>
      <c r="M120" s="168" t="s">
        <v>21</v>
      </c>
      <c r="N120" s="168" t="s">
        <v>1449</v>
      </c>
      <c r="O120" s="168" t="s">
        <v>21</v>
      </c>
      <c r="P120" s="168" t="s">
        <v>344</v>
      </c>
      <c r="Q120" s="168" t="s">
        <v>1450</v>
      </c>
      <c r="R120" s="168" t="s">
        <v>21</v>
      </c>
      <c r="S120" s="168" t="s">
        <v>21</v>
      </c>
      <c r="T120" s="168" t="s">
        <v>21</v>
      </c>
      <c r="U120" s="168" t="s">
        <v>21</v>
      </c>
      <c r="V120" s="168" t="s">
        <v>1450</v>
      </c>
      <c r="W120" s="168" t="s">
        <v>21</v>
      </c>
      <c r="X120" s="168" t="s">
        <v>21</v>
      </c>
      <c r="Y120" s="168" t="s">
        <v>21</v>
      </c>
      <c r="Z120" s="168" t="s">
        <v>21</v>
      </c>
      <c r="AA120" s="168" t="s">
        <v>1259</v>
      </c>
      <c r="AB120" s="168" t="s">
        <v>1259</v>
      </c>
      <c r="AC120" s="168" t="s">
        <v>12918</v>
      </c>
      <c r="AD120" s="169">
        <v>2098.1819803722692</v>
      </c>
      <c r="AE120" s="168" t="s">
        <v>1259</v>
      </c>
      <c r="AF120" s="169">
        <v>3883.417199717202</v>
      </c>
      <c r="AG120" s="169">
        <v>267.69554931636958</v>
      </c>
      <c r="AH120" s="169">
        <v>1880.1887637745349</v>
      </c>
      <c r="AI120" s="168" t="s">
        <v>21</v>
      </c>
      <c r="AJ120"/>
    </row>
    <row r="121" spans="1:36" x14ac:dyDescent="0.25">
      <c r="A121" s="179" t="b">
        <f>IF(E121&lt;&gt;1,"",NOT(ISNA(VLOOKUP(P121,Mapping!$P:$P,1,FALSE))))</f>
        <v>0</v>
      </c>
      <c r="B121" s="180" t="str">
        <f t="shared" si="1"/>
        <v/>
      </c>
      <c r="E121" s="167">
        <v>1</v>
      </c>
      <c r="F121" s="170" t="s">
        <v>421</v>
      </c>
      <c r="G121" s="169">
        <v>34724.973836320831</v>
      </c>
      <c r="H121" s="168" t="s">
        <v>6</v>
      </c>
      <c r="I121" s="168" t="s">
        <v>421</v>
      </c>
      <c r="J121" s="169">
        <v>3399.8589956526512</v>
      </c>
      <c r="K121" s="169">
        <v>-1582.1685024464739</v>
      </c>
      <c r="L121" s="168" t="s">
        <v>18</v>
      </c>
      <c r="M121" s="168" t="s">
        <v>21</v>
      </c>
      <c r="N121" s="168" t="s">
        <v>1449</v>
      </c>
      <c r="O121" s="168" t="s">
        <v>21</v>
      </c>
      <c r="P121" s="168" t="s">
        <v>344</v>
      </c>
      <c r="Q121" s="168" t="s">
        <v>1450</v>
      </c>
      <c r="R121" s="168" t="s">
        <v>21</v>
      </c>
      <c r="S121" s="168" t="s">
        <v>21</v>
      </c>
      <c r="T121" s="168" t="s">
        <v>21</v>
      </c>
      <c r="U121" s="168" t="s">
        <v>21</v>
      </c>
      <c r="V121" s="168" t="s">
        <v>1450</v>
      </c>
      <c r="W121" s="168" t="s">
        <v>21</v>
      </c>
      <c r="X121" s="168" t="s">
        <v>21</v>
      </c>
      <c r="Y121" s="168" t="s">
        <v>21</v>
      </c>
      <c r="Z121" s="168" t="s">
        <v>21</v>
      </c>
      <c r="AA121" s="168" t="s">
        <v>1259</v>
      </c>
      <c r="AB121" s="168" t="s">
        <v>1259</v>
      </c>
      <c r="AC121" s="168" t="s">
        <v>10984</v>
      </c>
      <c r="AD121" s="169">
        <v>3927.785662496502</v>
      </c>
      <c r="AE121" s="168" t="s">
        <v>1259</v>
      </c>
      <c r="AF121" s="169">
        <v>7269.7366297251428</v>
      </c>
      <c r="AG121" s="169">
        <v>501.12466428313201</v>
      </c>
      <c r="AH121" s="169">
        <v>3519.7035043787619</v>
      </c>
      <c r="AI121" s="168" t="s">
        <v>21</v>
      </c>
      <c r="AJ121"/>
    </row>
    <row r="122" spans="1:36" x14ac:dyDescent="0.25">
      <c r="A122" s="179" t="b">
        <f>IF(E122&lt;&gt;1,"",NOT(ISNA(VLOOKUP(P122,Mapping!$P:$P,1,FALSE))))</f>
        <v>0</v>
      </c>
      <c r="B122" s="180" t="str">
        <f t="shared" si="1"/>
        <v/>
      </c>
      <c r="E122" s="167">
        <v>1</v>
      </c>
      <c r="F122" s="170" t="s">
        <v>421</v>
      </c>
      <c r="G122" s="169">
        <v>9220.1584640889287</v>
      </c>
      <c r="H122" s="168" t="s">
        <v>6</v>
      </c>
      <c r="I122" s="168" t="s">
        <v>421</v>
      </c>
      <c r="J122" s="169">
        <v>902.7289363336489</v>
      </c>
      <c r="K122" s="169">
        <v>-420.09662493074399</v>
      </c>
      <c r="L122" s="168" t="s">
        <v>18</v>
      </c>
      <c r="M122" s="168" t="s">
        <v>21</v>
      </c>
      <c r="N122" s="168" t="s">
        <v>1449</v>
      </c>
      <c r="O122" s="168" t="s">
        <v>21</v>
      </c>
      <c r="P122" s="168" t="s">
        <v>344</v>
      </c>
      <c r="Q122" s="168" t="s">
        <v>1450</v>
      </c>
      <c r="R122" s="168" t="s">
        <v>21</v>
      </c>
      <c r="S122" s="168" t="s">
        <v>21</v>
      </c>
      <c r="T122" s="168" t="s">
        <v>21</v>
      </c>
      <c r="U122" s="168" t="s">
        <v>21</v>
      </c>
      <c r="V122" s="168" t="s">
        <v>1450</v>
      </c>
      <c r="W122" s="168" t="s">
        <v>21</v>
      </c>
      <c r="X122" s="168" t="s">
        <v>21</v>
      </c>
      <c r="Y122" s="168" t="s">
        <v>21</v>
      </c>
      <c r="Z122" s="168" t="s">
        <v>21</v>
      </c>
      <c r="AA122" s="168" t="s">
        <v>1259</v>
      </c>
      <c r="AB122" s="168" t="s">
        <v>1259</v>
      </c>
      <c r="AC122" s="168" t="s">
        <v>12496</v>
      </c>
      <c r="AD122" s="169">
        <v>1042.9037727111281</v>
      </c>
      <c r="AE122" s="168" t="s">
        <v>1259</v>
      </c>
      <c r="AF122" s="169">
        <v>1930.25699700165</v>
      </c>
      <c r="AG122" s="169">
        <v>133.0583814615002</v>
      </c>
      <c r="AH122" s="169">
        <v>934.5499930380829</v>
      </c>
      <c r="AI122" s="168" t="s">
        <v>21</v>
      </c>
      <c r="AJ122"/>
    </row>
    <row r="123" spans="1:36" x14ac:dyDescent="0.25">
      <c r="A123" s="179" t="b">
        <f>IF(E123&lt;&gt;1,"",NOT(ISNA(VLOOKUP(P123,Mapping!$P:$P,1,FALSE))))</f>
        <v>1</v>
      </c>
      <c r="B123" s="180" t="str">
        <f t="shared" si="1"/>
        <v/>
      </c>
      <c r="E123" s="167">
        <v>1</v>
      </c>
      <c r="F123" s="170" t="s">
        <v>421</v>
      </c>
      <c r="G123" s="169">
        <v>4555945.0660136463</v>
      </c>
      <c r="H123" s="168" t="s">
        <v>6</v>
      </c>
      <c r="I123" s="168" t="s">
        <v>421</v>
      </c>
      <c r="J123" s="169">
        <v>446064.29048434208</v>
      </c>
      <c r="K123" s="169">
        <v>-207581.8060022172</v>
      </c>
      <c r="L123" s="168" t="s">
        <v>18</v>
      </c>
      <c r="M123" s="168" t="s">
        <v>21</v>
      </c>
      <c r="N123" s="168" t="s">
        <v>1449</v>
      </c>
      <c r="O123" s="168" t="s">
        <v>21</v>
      </c>
      <c r="P123" s="168" t="s">
        <v>179</v>
      </c>
      <c r="Q123" s="168" t="s">
        <v>205</v>
      </c>
      <c r="R123" s="168" t="s">
        <v>21</v>
      </c>
      <c r="S123" s="168" t="s">
        <v>21</v>
      </c>
      <c r="T123" s="168" t="s">
        <v>21</v>
      </c>
      <c r="U123" s="168" t="s">
        <v>21</v>
      </c>
      <c r="V123" s="168" t="s">
        <v>205</v>
      </c>
      <c r="W123" s="168" t="s">
        <v>21</v>
      </c>
      <c r="X123" s="168" t="s">
        <v>21</v>
      </c>
      <c r="Y123" s="168" t="s">
        <v>21</v>
      </c>
      <c r="Z123" s="168" t="s">
        <v>21</v>
      </c>
      <c r="AA123" s="168" t="s">
        <v>1259</v>
      </c>
      <c r="AB123" s="168" t="s">
        <v>1259</v>
      </c>
      <c r="AC123" s="168" t="s">
        <v>12919</v>
      </c>
      <c r="AD123" s="169">
        <v>515328.70244218688</v>
      </c>
      <c r="AE123" s="168" t="s">
        <v>1259</v>
      </c>
      <c r="AF123" s="169">
        <v>953795.41207234189</v>
      </c>
      <c r="AG123" s="169">
        <v>65747.967225548811</v>
      </c>
      <c r="AH123" s="169">
        <v>461787.98838525818</v>
      </c>
      <c r="AI123" s="168" t="s">
        <v>21</v>
      </c>
      <c r="AJ123"/>
    </row>
    <row r="124" spans="1:36" x14ac:dyDescent="0.25">
      <c r="A124" s="179" t="b">
        <f>IF(E124&lt;&gt;1,"",NOT(ISNA(VLOOKUP(P124,Mapping!$P:$P,1,FALSE))))</f>
        <v>1</v>
      </c>
      <c r="B124" s="180" t="str">
        <f t="shared" si="1"/>
        <v/>
      </c>
      <c r="E124" s="167">
        <v>1</v>
      </c>
      <c r="F124" s="170" t="s">
        <v>421</v>
      </c>
      <c r="G124" s="169">
        <v>434403.93124045042</v>
      </c>
      <c r="H124" s="168" t="s">
        <v>6</v>
      </c>
      <c r="I124" s="168" t="s">
        <v>421</v>
      </c>
      <c r="J124" s="169">
        <v>42531.698377550201</v>
      </c>
      <c r="K124" s="169">
        <v>-19792.677759448099</v>
      </c>
      <c r="L124" s="168" t="s">
        <v>18</v>
      </c>
      <c r="M124" s="168" t="s">
        <v>21</v>
      </c>
      <c r="N124" s="168" t="s">
        <v>1449</v>
      </c>
      <c r="O124" s="168" t="s">
        <v>21</v>
      </c>
      <c r="P124" s="168" t="s">
        <v>179</v>
      </c>
      <c r="Q124" s="168" t="s">
        <v>205</v>
      </c>
      <c r="R124" s="168" t="s">
        <v>21</v>
      </c>
      <c r="S124" s="168" t="s">
        <v>21</v>
      </c>
      <c r="T124" s="168" t="s">
        <v>21</v>
      </c>
      <c r="U124" s="168" t="s">
        <v>21</v>
      </c>
      <c r="V124" s="168" t="s">
        <v>205</v>
      </c>
      <c r="W124" s="168" t="s">
        <v>21</v>
      </c>
      <c r="X124" s="168" t="s">
        <v>21</v>
      </c>
      <c r="Y124" s="168" t="s">
        <v>21</v>
      </c>
      <c r="Z124" s="168" t="s">
        <v>21</v>
      </c>
      <c r="AA124" s="168" t="s">
        <v>1259</v>
      </c>
      <c r="AB124" s="168" t="s">
        <v>1259</v>
      </c>
      <c r="AC124" s="168" t="s">
        <v>12920</v>
      </c>
      <c r="AD124" s="169">
        <v>49135.977492765953</v>
      </c>
      <c r="AE124" s="168" t="s">
        <v>1259</v>
      </c>
      <c r="AF124" s="169">
        <v>90943.255592381989</v>
      </c>
      <c r="AG124" s="169">
        <v>6268.9903016844764</v>
      </c>
      <c r="AH124" s="169">
        <v>44030.934229349426</v>
      </c>
      <c r="AI124" s="168" t="s">
        <v>21</v>
      </c>
      <c r="AJ124"/>
    </row>
    <row r="125" spans="1:36" x14ac:dyDescent="0.25">
      <c r="A125" s="179" t="b">
        <f>IF(E125&lt;&gt;1,"",NOT(ISNA(VLOOKUP(P125,Mapping!$P:$P,1,FALSE))))</f>
        <v>1</v>
      </c>
      <c r="B125" s="180" t="str">
        <f t="shared" si="1"/>
        <v/>
      </c>
      <c r="E125" s="167">
        <v>1</v>
      </c>
      <c r="F125" s="170" t="s">
        <v>421</v>
      </c>
      <c r="G125" s="169">
        <v>1351559.0831943371</v>
      </c>
      <c r="H125" s="168" t="s">
        <v>6</v>
      </c>
      <c r="I125" s="168" t="s">
        <v>421</v>
      </c>
      <c r="J125" s="169">
        <v>132328.69026233911</v>
      </c>
      <c r="K125" s="169">
        <v>-61580.873198206587</v>
      </c>
      <c r="L125" s="168" t="s">
        <v>18</v>
      </c>
      <c r="M125" s="168" t="s">
        <v>21</v>
      </c>
      <c r="N125" s="168" t="s">
        <v>1449</v>
      </c>
      <c r="O125" s="168" t="s">
        <v>21</v>
      </c>
      <c r="P125" s="168" t="s">
        <v>179</v>
      </c>
      <c r="Q125" s="168" t="s">
        <v>205</v>
      </c>
      <c r="R125" s="168" t="s">
        <v>21</v>
      </c>
      <c r="S125" s="168" t="s">
        <v>21</v>
      </c>
      <c r="T125" s="168" t="s">
        <v>21</v>
      </c>
      <c r="U125" s="168" t="s">
        <v>21</v>
      </c>
      <c r="V125" s="168" t="s">
        <v>205</v>
      </c>
      <c r="W125" s="168" t="s">
        <v>21</v>
      </c>
      <c r="X125" s="168" t="s">
        <v>21</v>
      </c>
      <c r="Y125" s="168" t="s">
        <v>21</v>
      </c>
      <c r="Z125" s="168" t="s">
        <v>21</v>
      </c>
      <c r="AA125" s="168" t="s">
        <v>1259</v>
      </c>
      <c r="AB125" s="168" t="s">
        <v>1259</v>
      </c>
      <c r="AC125" s="168" t="s">
        <v>12646</v>
      </c>
      <c r="AD125" s="169">
        <v>152876.55547302499</v>
      </c>
      <c r="AE125" s="168" t="s">
        <v>1259</v>
      </c>
      <c r="AF125" s="169">
        <v>282951.36003986158</v>
      </c>
      <c r="AG125" s="169">
        <v>19504.682566992939</v>
      </c>
      <c r="AH125" s="169">
        <v>136993.25632085401</v>
      </c>
      <c r="AI125" s="168" t="s">
        <v>21</v>
      </c>
      <c r="AJ125"/>
    </row>
    <row r="126" spans="1:36" x14ac:dyDescent="0.25">
      <c r="A126" s="179" t="b">
        <f>IF(E126&lt;&gt;1,"",NOT(ISNA(VLOOKUP(P126,Mapping!$P:$P,1,FALSE))))</f>
        <v>0</v>
      </c>
      <c r="B126" s="180" t="str">
        <f t="shared" si="1"/>
        <v/>
      </c>
      <c r="E126" s="167">
        <v>1</v>
      </c>
      <c r="F126" s="170" t="s">
        <v>421</v>
      </c>
      <c r="G126" s="169">
        <v>3340908.5743139102</v>
      </c>
      <c r="H126" s="168" t="s">
        <v>6</v>
      </c>
      <c r="I126" s="168" t="s">
        <v>421</v>
      </c>
      <c r="J126" s="169">
        <v>327102.2787108224</v>
      </c>
      <c r="K126" s="169">
        <v>-152221.2900936451</v>
      </c>
      <c r="L126" s="168" t="s">
        <v>18</v>
      </c>
      <c r="M126" s="168" t="s">
        <v>21</v>
      </c>
      <c r="N126" s="168" t="s">
        <v>1449</v>
      </c>
      <c r="O126" s="168" t="s">
        <v>21</v>
      </c>
      <c r="P126" s="168" t="s">
        <v>753</v>
      </c>
      <c r="Q126" s="168" t="s">
        <v>1460</v>
      </c>
      <c r="R126" s="168" t="s">
        <v>21</v>
      </c>
      <c r="S126" s="168" t="s">
        <v>21</v>
      </c>
      <c r="T126" s="168" t="s">
        <v>21</v>
      </c>
      <c r="U126" s="168" t="s">
        <v>21</v>
      </c>
      <c r="V126" s="168" t="s">
        <v>1460</v>
      </c>
      <c r="W126" s="168" t="s">
        <v>21</v>
      </c>
      <c r="X126" s="168" t="s">
        <v>21</v>
      </c>
      <c r="Y126" s="168" t="s">
        <v>21</v>
      </c>
      <c r="Z126" s="168" t="s">
        <v>21</v>
      </c>
      <c r="AA126" s="168" t="s">
        <v>1259</v>
      </c>
      <c r="AB126" s="168" t="s">
        <v>1259</v>
      </c>
      <c r="AC126" s="168" t="s">
        <v>12497</v>
      </c>
      <c r="AD126" s="169">
        <v>377894.38977708871</v>
      </c>
      <c r="AE126" s="168" t="s">
        <v>1259</v>
      </c>
      <c r="AF126" s="169">
        <v>699425.30565275485</v>
      </c>
      <c r="AG126" s="169">
        <v>48213.475857324433</v>
      </c>
      <c r="AH126" s="169">
        <v>338632.58392213099</v>
      </c>
      <c r="AI126" s="168" t="s">
        <v>21</v>
      </c>
      <c r="AJ126"/>
    </row>
    <row r="127" spans="1:36" x14ac:dyDescent="0.25">
      <c r="A127" s="179" t="b">
        <f>IF(E127&lt;&gt;1,"",NOT(ISNA(VLOOKUP(P127,Mapping!$P:$P,1,FALSE))))</f>
        <v>0</v>
      </c>
      <c r="B127" s="180" t="str">
        <f t="shared" si="1"/>
        <v/>
      </c>
      <c r="E127" s="167">
        <v>1</v>
      </c>
      <c r="F127" s="170" t="s">
        <v>421</v>
      </c>
      <c r="G127" s="169">
        <v>62605.569721533822</v>
      </c>
      <c r="H127" s="168" t="s">
        <v>6</v>
      </c>
      <c r="I127" s="168" t="s">
        <v>421</v>
      </c>
      <c r="J127" s="169">
        <v>6129.5974015417278</v>
      </c>
      <c r="K127" s="169">
        <v>-2852.487692518368</v>
      </c>
      <c r="L127" s="168" t="s">
        <v>18</v>
      </c>
      <c r="M127" s="168" t="s">
        <v>21</v>
      </c>
      <c r="N127" s="168" t="s">
        <v>1449</v>
      </c>
      <c r="O127" s="168" t="s">
        <v>21</v>
      </c>
      <c r="P127" s="168" t="s">
        <v>762</v>
      </c>
      <c r="Q127" s="168" t="s">
        <v>1455</v>
      </c>
      <c r="R127" s="168" t="s">
        <v>21</v>
      </c>
      <c r="S127" s="168" t="s">
        <v>21</v>
      </c>
      <c r="T127" s="168" t="s">
        <v>21</v>
      </c>
      <c r="U127" s="168" t="s">
        <v>21</v>
      </c>
      <c r="V127" s="168" t="s">
        <v>1455</v>
      </c>
      <c r="W127" s="168" t="s">
        <v>21</v>
      </c>
      <c r="X127" s="168" t="s">
        <v>21</v>
      </c>
      <c r="Y127" s="168" t="s">
        <v>21</v>
      </c>
      <c r="Z127" s="168" t="s">
        <v>21</v>
      </c>
      <c r="AA127" s="168" t="s">
        <v>1259</v>
      </c>
      <c r="AB127" s="168" t="s">
        <v>1259</v>
      </c>
      <c r="AC127" s="168" t="s">
        <v>10987</v>
      </c>
      <c r="AD127" s="169">
        <v>7081.3950876893714</v>
      </c>
      <c r="AE127" s="168" t="s">
        <v>1259</v>
      </c>
      <c r="AF127" s="169">
        <v>13106.59024754695</v>
      </c>
      <c r="AG127" s="169">
        <v>903.47642180633557</v>
      </c>
      <c r="AH127" s="169">
        <v>6345.6647708696546</v>
      </c>
      <c r="AI127" s="168" t="s">
        <v>21</v>
      </c>
      <c r="AJ127"/>
    </row>
    <row r="128" spans="1:36" x14ac:dyDescent="0.25">
      <c r="A128" s="179" t="b">
        <f>IF(E128&lt;&gt;1,"",NOT(ISNA(VLOOKUP(P128,Mapping!$P:$P,1,FALSE))))</f>
        <v>0</v>
      </c>
      <c r="B128" s="180" t="str">
        <f t="shared" si="1"/>
        <v/>
      </c>
      <c r="E128" s="167">
        <v>1</v>
      </c>
      <c r="F128" s="170" t="s">
        <v>421</v>
      </c>
      <c r="G128" s="169">
        <v>399477.92375501292</v>
      </c>
      <c r="H128" s="168" t="s">
        <v>6</v>
      </c>
      <c r="I128" s="168" t="s">
        <v>421</v>
      </c>
      <c r="J128" s="169">
        <v>39112.15654315456</v>
      </c>
      <c r="K128" s="169">
        <v>-18201.349592574999</v>
      </c>
      <c r="L128" s="168" t="s">
        <v>18</v>
      </c>
      <c r="M128" s="168" t="s">
        <v>21</v>
      </c>
      <c r="N128" s="168" t="s">
        <v>1449</v>
      </c>
      <c r="O128" s="168" t="s">
        <v>21</v>
      </c>
      <c r="P128" s="168" t="s">
        <v>762</v>
      </c>
      <c r="Q128" s="168" t="s">
        <v>1455</v>
      </c>
      <c r="R128" s="168" t="s">
        <v>21</v>
      </c>
      <c r="S128" s="168" t="s">
        <v>21</v>
      </c>
      <c r="T128" s="168" t="s">
        <v>21</v>
      </c>
      <c r="U128" s="168" t="s">
        <v>21</v>
      </c>
      <c r="V128" s="168" t="s">
        <v>1455</v>
      </c>
      <c r="W128" s="168" t="s">
        <v>21</v>
      </c>
      <c r="X128" s="168" t="s">
        <v>21</v>
      </c>
      <c r="Y128" s="168" t="s">
        <v>21</v>
      </c>
      <c r="Z128" s="168" t="s">
        <v>21</v>
      </c>
      <c r="AA128" s="168" t="s">
        <v>1259</v>
      </c>
      <c r="AB128" s="168" t="s">
        <v>1259</v>
      </c>
      <c r="AC128" s="168" t="s">
        <v>12921</v>
      </c>
      <c r="AD128" s="169">
        <v>45185.452660230163</v>
      </c>
      <c r="AE128" s="168" t="s">
        <v>1259</v>
      </c>
      <c r="AF128" s="169">
        <v>83631.432201420364</v>
      </c>
      <c r="AG128" s="169">
        <v>5764.9644712147419</v>
      </c>
      <c r="AH128" s="169">
        <v>40490.854069177352</v>
      </c>
      <c r="AI128" s="168" t="s">
        <v>21</v>
      </c>
      <c r="AJ128"/>
    </row>
    <row r="129" spans="1:36" x14ac:dyDescent="0.25">
      <c r="A129" s="179" t="b">
        <f>IF(E129&lt;&gt;1,"",NOT(ISNA(VLOOKUP(P129,Mapping!$P:$P,1,FALSE))))</f>
        <v>0</v>
      </c>
      <c r="B129" s="180" t="str">
        <f t="shared" si="1"/>
        <v/>
      </c>
      <c r="E129" s="167">
        <v>1</v>
      </c>
      <c r="F129" s="170" t="s">
        <v>421</v>
      </c>
      <c r="G129" s="169">
        <v>4247.1882448028646</v>
      </c>
      <c r="H129" s="168" t="s">
        <v>6</v>
      </c>
      <c r="I129" s="168" t="s">
        <v>421</v>
      </c>
      <c r="J129" s="169">
        <v>415.83447199662947</v>
      </c>
      <c r="K129" s="169">
        <v>-193.513967686836</v>
      </c>
      <c r="L129" s="168" t="s">
        <v>18</v>
      </c>
      <c r="M129" s="168" t="s">
        <v>21</v>
      </c>
      <c r="N129" s="168" t="s">
        <v>1449</v>
      </c>
      <c r="O129" s="168" t="s">
        <v>21</v>
      </c>
      <c r="P129" s="168" t="s">
        <v>785</v>
      </c>
      <c r="Q129" s="168" t="s">
        <v>1452</v>
      </c>
      <c r="R129" s="168" t="s">
        <v>21</v>
      </c>
      <c r="S129" s="168" t="s">
        <v>21</v>
      </c>
      <c r="T129" s="168" t="s">
        <v>21</v>
      </c>
      <c r="U129" s="168" t="s">
        <v>21</v>
      </c>
      <c r="V129" s="168" t="s">
        <v>1452</v>
      </c>
      <c r="W129" s="168" t="s">
        <v>21</v>
      </c>
      <c r="X129" s="168" t="s">
        <v>21</v>
      </c>
      <c r="Y129" s="168" t="s">
        <v>21</v>
      </c>
      <c r="Z129" s="168" t="s">
        <v>21</v>
      </c>
      <c r="AA129" s="168" t="s">
        <v>1259</v>
      </c>
      <c r="AB129" s="168" t="s">
        <v>1259</v>
      </c>
      <c r="AC129" s="168" t="s">
        <v>10989</v>
      </c>
      <c r="AD129" s="169">
        <v>480.40482830866068</v>
      </c>
      <c r="AE129" s="168" t="s">
        <v>1259</v>
      </c>
      <c r="AF129" s="169">
        <v>889.1566082128038</v>
      </c>
      <c r="AG129" s="169">
        <v>61.292221366567901</v>
      </c>
      <c r="AH129" s="169">
        <v>430.4925734271701</v>
      </c>
      <c r="AI129" s="168" t="s">
        <v>21</v>
      </c>
      <c r="AJ129"/>
    </row>
    <row r="130" spans="1:36" x14ac:dyDescent="0.25">
      <c r="A130" s="179" t="b">
        <f>IF(E130&lt;&gt;1,"",NOT(ISNA(VLOOKUP(P130,Mapping!$P:$P,1,FALSE))))</f>
        <v>0</v>
      </c>
      <c r="B130" s="180" t="str">
        <f t="shared" si="1"/>
        <v/>
      </c>
      <c r="E130" s="167">
        <v>1</v>
      </c>
      <c r="F130" s="170" t="s">
        <v>421</v>
      </c>
      <c r="G130" s="169">
        <v>159332.90042808381</v>
      </c>
      <c r="H130" s="168" t="s">
        <v>6</v>
      </c>
      <c r="I130" s="168" t="s">
        <v>421</v>
      </c>
      <c r="J130" s="169">
        <v>15599.994326194281</v>
      </c>
      <c r="K130" s="169">
        <v>-7259.6597955410816</v>
      </c>
      <c r="L130" s="168" t="s">
        <v>18</v>
      </c>
      <c r="M130" s="168" t="s">
        <v>21</v>
      </c>
      <c r="N130" s="168" t="s">
        <v>1449</v>
      </c>
      <c r="O130" s="168" t="s">
        <v>21</v>
      </c>
      <c r="P130" s="168" t="s">
        <v>785</v>
      </c>
      <c r="Q130" s="168" t="s">
        <v>1452</v>
      </c>
      <c r="R130" s="168" t="s">
        <v>21</v>
      </c>
      <c r="S130" s="168" t="s">
        <v>21</v>
      </c>
      <c r="T130" s="168" t="s">
        <v>21</v>
      </c>
      <c r="U130" s="168" t="s">
        <v>21</v>
      </c>
      <c r="V130" s="168" t="s">
        <v>1452</v>
      </c>
      <c r="W130" s="168" t="s">
        <v>21</v>
      </c>
      <c r="X130" s="168" t="s">
        <v>21</v>
      </c>
      <c r="Y130" s="168" t="s">
        <v>21</v>
      </c>
      <c r="Z130" s="168" t="s">
        <v>21</v>
      </c>
      <c r="AA130" s="168" t="s">
        <v>1259</v>
      </c>
      <c r="AB130" s="168" t="s">
        <v>1259</v>
      </c>
      <c r="AC130" s="168" t="s">
        <v>10988</v>
      </c>
      <c r="AD130" s="169">
        <v>18022.345670159171</v>
      </c>
      <c r="AE130" s="168" t="s">
        <v>1259</v>
      </c>
      <c r="AF130" s="169">
        <v>33356.63341381264</v>
      </c>
      <c r="AG130" s="169">
        <v>2299.3723944225349</v>
      </c>
      <c r="AH130" s="169">
        <v>16149.891736217251</v>
      </c>
      <c r="AI130" s="168" t="s">
        <v>21</v>
      </c>
      <c r="AJ130"/>
    </row>
    <row r="131" spans="1:36" x14ac:dyDescent="0.25">
      <c r="A131" s="179" t="b">
        <f>IF(E131&lt;&gt;1,"",NOT(ISNA(VLOOKUP(P131,Mapping!$P:$P,1,FALSE))))</f>
        <v>0</v>
      </c>
      <c r="B131" s="180" t="str">
        <f t="shared" si="1"/>
        <v/>
      </c>
      <c r="E131" s="167">
        <v>1</v>
      </c>
      <c r="F131" s="170" t="s">
        <v>421</v>
      </c>
      <c r="G131" s="169">
        <v>87017.09248411833</v>
      </c>
      <c r="H131" s="168" t="s">
        <v>6</v>
      </c>
      <c r="I131" s="168" t="s">
        <v>421</v>
      </c>
      <c r="J131" s="169">
        <v>8519.685171028892</v>
      </c>
      <c r="K131" s="169">
        <v>-3964.7460514092909</v>
      </c>
      <c r="L131" s="168" t="s">
        <v>18</v>
      </c>
      <c r="M131" s="168" t="s">
        <v>21</v>
      </c>
      <c r="N131" s="168" t="s">
        <v>1449</v>
      </c>
      <c r="O131" s="168" t="s">
        <v>21</v>
      </c>
      <c r="P131" s="168" t="s">
        <v>789</v>
      </c>
      <c r="Q131" s="168" t="s">
        <v>1458</v>
      </c>
      <c r="R131" s="168" t="s">
        <v>21</v>
      </c>
      <c r="S131" s="168" t="s">
        <v>21</v>
      </c>
      <c r="T131" s="168" t="s">
        <v>21</v>
      </c>
      <c r="U131" s="168" t="s">
        <v>21</v>
      </c>
      <c r="V131" s="168" t="s">
        <v>1458</v>
      </c>
      <c r="W131" s="168" t="s">
        <v>21</v>
      </c>
      <c r="X131" s="168" t="s">
        <v>21</v>
      </c>
      <c r="Y131" s="168" t="s">
        <v>21</v>
      </c>
      <c r="Z131" s="168" t="s">
        <v>21</v>
      </c>
      <c r="AA131" s="168" t="s">
        <v>1259</v>
      </c>
      <c r="AB131" s="168" t="s">
        <v>1259</v>
      </c>
      <c r="AC131" s="168" t="s">
        <v>10990</v>
      </c>
      <c r="AD131" s="169">
        <v>9842.6132691210478</v>
      </c>
      <c r="AE131" s="168" t="s">
        <v>1259</v>
      </c>
      <c r="AF131" s="169">
        <v>18217.187077685059</v>
      </c>
      <c r="AG131" s="169">
        <v>1255.765129256557</v>
      </c>
      <c r="AH131" s="169">
        <v>8820.002768061182</v>
      </c>
      <c r="AI131" s="168" t="s">
        <v>21</v>
      </c>
      <c r="AJ131"/>
    </row>
    <row r="132" spans="1:36" x14ac:dyDescent="0.25">
      <c r="A132" s="179" t="b">
        <f>IF(E132&lt;&gt;1,"",NOT(ISNA(VLOOKUP(P132,Mapping!$P:$P,1,FALSE))))</f>
        <v>0</v>
      </c>
      <c r="B132" s="180" t="str">
        <f t="shared" si="1"/>
        <v/>
      </c>
      <c r="E132" s="167">
        <v>1</v>
      </c>
      <c r="F132" s="170" t="s">
        <v>421</v>
      </c>
      <c r="G132" s="169">
        <v>43370.722083037013</v>
      </c>
      <c r="H132" s="168" t="s">
        <v>6</v>
      </c>
      <c r="I132" s="168" t="s">
        <v>421</v>
      </c>
      <c r="J132" s="169">
        <v>4246.3484729176016</v>
      </c>
      <c r="K132" s="169">
        <v>-1976.093365299173</v>
      </c>
      <c r="L132" s="168" t="s">
        <v>18</v>
      </c>
      <c r="M132" s="168" t="s">
        <v>21</v>
      </c>
      <c r="N132" s="168" t="s">
        <v>1449</v>
      </c>
      <c r="O132" s="168" t="s">
        <v>21</v>
      </c>
      <c r="P132" s="168" t="s">
        <v>789</v>
      </c>
      <c r="Q132" s="168" t="s">
        <v>1458</v>
      </c>
      <c r="R132" s="168" t="s">
        <v>21</v>
      </c>
      <c r="S132" s="168" t="s">
        <v>21</v>
      </c>
      <c r="T132" s="168" t="s">
        <v>21</v>
      </c>
      <c r="U132" s="168" t="s">
        <v>21</v>
      </c>
      <c r="V132" s="168" t="s">
        <v>1458</v>
      </c>
      <c r="W132" s="168" t="s">
        <v>21</v>
      </c>
      <c r="X132" s="168" t="s">
        <v>21</v>
      </c>
      <c r="Y132" s="168" t="s">
        <v>21</v>
      </c>
      <c r="Z132" s="168" t="s">
        <v>21</v>
      </c>
      <c r="AA132" s="168" t="s">
        <v>1259</v>
      </c>
      <c r="AB132" s="168" t="s">
        <v>1259</v>
      </c>
      <c r="AC132" s="168" t="s">
        <v>10991</v>
      </c>
      <c r="AD132" s="169">
        <v>4905.7171698051452</v>
      </c>
      <c r="AE132" s="168" t="s">
        <v>1259</v>
      </c>
      <c r="AF132" s="169">
        <v>9079.7397996855871</v>
      </c>
      <c r="AG132" s="169">
        <v>625.89359018740652</v>
      </c>
      <c r="AH132" s="169">
        <v>4396.0316060320547</v>
      </c>
      <c r="AI132" s="168" t="s">
        <v>21</v>
      </c>
      <c r="AJ132"/>
    </row>
    <row r="133" spans="1:36" x14ac:dyDescent="0.25">
      <c r="A133" s="179" t="b">
        <f>IF(E133&lt;&gt;1,"",NOT(ISNA(VLOOKUP(P133,Mapping!$P:$P,1,FALSE))))</f>
        <v>0</v>
      </c>
      <c r="B133" s="180" t="str">
        <f t="shared" si="1"/>
        <v/>
      </c>
      <c r="E133" s="167">
        <v>1</v>
      </c>
      <c r="F133" s="170" t="s">
        <v>421</v>
      </c>
      <c r="G133" s="169">
        <v>359015.729838158</v>
      </c>
      <c r="H133" s="168" t="s">
        <v>6</v>
      </c>
      <c r="I133" s="168" t="s">
        <v>421</v>
      </c>
      <c r="J133" s="169">
        <v>35150.576770035303</v>
      </c>
      <c r="K133" s="169">
        <v>-16357.777037074051</v>
      </c>
      <c r="L133" s="168" t="s">
        <v>18</v>
      </c>
      <c r="M133" s="168" t="s">
        <v>21</v>
      </c>
      <c r="N133" s="168" t="s">
        <v>1449</v>
      </c>
      <c r="O133" s="168" t="s">
        <v>21</v>
      </c>
      <c r="P133" s="168" t="s">
        <v>803</v>
      </c>
      <c r="Q133" s="168" t="s">
        <v>1453</v>
      </c>
      <c r="R133" s="168" t="s">
        <v>21</v>
      </c>
      <c r="S133" s="168" t="s">
        <v>21</v>
      </c>
      <c r="T133" s="168" t="s">
        <v>21</v>
      </c>
      <c r="U133" s="168" t="s">
        <v>21</v>
      </c>
      <c r="V133" s="168" t="s">
        <v>1453</v>
      </c>
      <c r="W133" s="168" t="s">
        <v>21</v>
      </c>
      <c r="X133" s="168" t="s">
        <v>21</v>
      </c>
      <c r="Y133" s="168" t="s">
        <v>21</v>
      </c>
      <c r="Z133" s="168" t="s">
        <v>21</v>
      </c>
      <c r="AA133" s="168" t="s">
        <v>1259</v>
      </c>
      <c r="AB133" s="168" t="s">
        <v>1259</v>
      </c>
      <c r="AC133" s="168" t="s">
        <v>12498</v>
      </c>
      <c r="AD133" s="169">
        <v>40608.722785964666</v>
      </c>
      <c r="AE133" s="168" t="s">
        <v>1259</v>
      </c>
      <c r="AF133" s="169">
        <v>75160.598080050026</v>
      </c>
      <c r="AG133" s="169">
        <v>5181.0445685441946</v>
      </c>
      <c r="AH133" s="169">
        <v>36389.629215984081</v>
      </c>
      <c r="AI133" s="168" t="s">
        <v>21</v>
      </c>
      <c r="AJ133"/>
    </row>
    <row r="134" spans="1:36" x14ac:dyDescent="0.25">
      <c r="A134" s="179" t="b">
        <f>IF(E134&lt;&gt;1,"",NOT(ISNA(VLOOKUP(P134,Mapping!$P:$P,1,FALSE))))</f>
        <v>0</v>
      </c>
      <c r="B134" s="180" t="str">
        <f t="shared" si="1"/>
        <v/>
      </c>
      <c r="E134" s="167">
        <v>1</v>
      </c>
      <c r="F134" s="170" t="s">
        <v>424</v>
      </c>
      <c r="G134" s="169">
        <v>12818.997109462671</v>
      </c>
      <c r="H134" s="168" t="s">
        <v>6</v>
      </c>
      <c r="I134" s="168" t="s">
        <v>424</v>
      </c>
      <c r="J134" s="169">
        <v>1753.0850971797249</v>
      </c>
      <c r="K134" s="169">
        <v>318.59283622694062</v>
      </c>
      <c r="L134" s="168" t="s">
        <v>18</v>
      </c>
      <c r="M134" s="168" t="s">
        <v>21</v>
      </c>
      <c r="N134" s="168" t="s">
        <v>1449</v>
      </c>
      <c r="O134" s="168" t="s">
        <v>21</v>
      </c>
      <c r="P134" s="168" t="s">
        <v>344</v>
      </c>
      <c r="Q134" s="168" t="s">
        <v>1450</v>
      </c>
      <c r="R134" s="168" t="s">
        <v>21</v>
      </c>
      <c r="S134" s="168" t="s">
        <v>21</v>
      </c>
      <c r="T134" s="168" t="s">
        <v>21</v>
      </c>
      <c r="U134" s="168" t="s">
        <v>21</v>
      </c>
      <c r="V134" s="168" t="s">
        <v>1450</v>
      </c>
      <c r="W134" s="168" t="s">
        <v>21</v>
      </c>
      <c r="X134" s="168" t="s">
        <v>21</v>
      </c>
      <c r="Y134" s="168" t="s">
        <v>21</v>
      </c>
      <c r="Z134" s="168" t="s">
        <v>21</v>
      </c>
      <c r="AA134" s="168" t="s">
        <v>1259</v>
      </c>
      <c r="AB134" s="168" t="s">
        <v>1259</v>
      </c>
      <c r="AC134" s="168" t="s">
        <v>10992</v>
      </c>
      <c r="AD134" s="169">
        <v>3063.6433444275958</v>
      </c>
      <c r="AE134" s="168" t="s">
        <v>1259</v>
      </c>
      <c r="AF134" s="169">
        <v>-2582.6911204946568</v>
      </c>
      <c r="AG134" s="169">
        <v>1955.757505337848</v>
      </c>
      <c r="AH134" s="169">
        <v>449.04025855475271</v>
      </c>
      <c r="AI134" s="168" t="s">
        <v>21</v>
      </c>
      <c r="AJ134"/>
    </row>
    <row r="135" spans="1:36" x14ac:dyDescent="0.25">
      <c r="A135" s="179" t="b">
        <f>IF(E135&lt;&gt;1,"",NOT(ISNA(VLOOKUP(P135,Mapping!$P:$P,1,FALSE))))</f>
        <v>0</v>
      </c>
      <c r="B135" s="180" t="str">
        <f t="shared" si="1"/>
        <v/>
      </c>
      <c r="E135" s="167">
        <v>1</v>
      </c>
      <c r="F135" s="170" t="s">
        <v>424</v>
      </c>
      <c r="G135" s="169">
        <v>19052.428342289641</v>
      </c>
      <c r="H135" s="168" t="s">
        <v>6</v>
      </c>
      <c r="I135" s="168" t="s">
        <v>424</v>
      </c>
      <c r="J135" s="169">
        <v>2605.549241234879</v>
      </c>
      <c r="K135" s="169">
        <v>473.51342158427587</v>
      </c>
      <c r="L135" s="168" t="s">
        <v>18</v>
      </c>
      <c r="M135" s="168" t="s">
        <v>21</v>
      </c>
      <c r="N135" s="168" t="s">
        <v>1449</v>
      </c>
      <c r="O135" s="168" t="s">
        <v>21</v>
      </c>
      <c r="P135" s="168" t="s">
        <v>525</v>
      </c>
      <c r="Q135" s="168" t="s">
        <v>1451</v>
      </c>
      <c r="R135" s="168" t="s">
        <v>21</v>
      </c>
      <c r="S135" s="168" t="s">
        <v>21</v>
      </c>
      <c r="T135" s="168" t="s">
        <v>21</v>
      </c>
      <c r="U135" s="168" t="s">
        <v>21</v>
      </c>
      <c r="V135" s="168" t="s">
        <v>1451</v>
      </c>
      <c r="W135" s="168" t="s">
        <v>21</v>
      </c>
      <c r="X135" s="168" t="s">
        <v>21</v>
      </c>
      <c r="Y135" s="168" t="s">
        <v>21</v>
      </c>
      <c r="Z135" s="168" t="s">
        <v>21</v>
      </c>
      <c r="AA135" s="168" t="s">
        <v>1259</v>
      </c>
      <c r="AB135" s="168" t="s">
        <v>1259</v>
      </c>
      <c r="AC135" s="168" t="s">
        <v>10993</v>
      </c>
      <c r="AD135" s="169">
        <v>4553.3862585047418</v>
      </c>
      <c r="AE135" s="168" t="s">
        <v>1259</v>
      </c>
      <c r="AF135" s="169">
        <v>-3838.5637412437768</v>
      </c>
      <c r="AG135" s="169">
        <v>2906.7741732961799</v>
      </c>
      <c r="AH135" s="169">
        <v>667.3928760466224</v>
      </c>
      <c r="AI135" s="168" t="s">
        <v>21</v>
      </c>
      <c r="AJ135"/>
    </row>
    <row r="136" spans="1:36" x14ac:dyDescent="0.25">
      <c r="A136" s="179" t="b">
        <f>IF(E136&lt;&gt;1,"",NOT(ISNA(VLOOKUP(P136,Mapping!$P:$P,1,FALSE))))</f>
        <v>0</v>
      </c>
      <c r="B136" s="180" t="str">
        <f t="shared" si="1"/>
        <v/>
      </c>
      <c r="E136" s="167">
        <v>1</v>
      </c>
      <c r="F136" s="170" t="s">
        <v>424</v>
      </c>
      <c r="G136" s="169">
        <v>3734.5284473223242</v>
      </c>
      <c r="H136" s="168" t="s">
        <v>6</v>
      </c>
      <c r="I136" s="168" t="s">
        <v>424</v>
      </c>
      <c r="J136" s="169">
        <v>510.72218131336518</v>
      </c>
      <c r="K136" s="169">
        <v>92.814905865322245</v>
      </c>
      <c r="L136" s="168" t="s">
        <v>18</v>
      </c>
      <c r="M136" s="168" t="s">
        <v>21</v>
      </c>
      <c r="N136" s="168" t="s">
        <v>1449</v>
      </c>
      <c r="O136" s="168" t="s">
        <v>21</v>
      </c>
      <c r="P136" s="168" t="s">
        <v>785</v>
      </c>
      <c r="Q136" s="168" t="s">
        <v>1452</v>
      </c>
      <c r="R136" s="168" t="s">
        <v>21</v>
      </c>
      <c r="S136" s="168" t="s">
        <v>21</v>
      </c>
      <c r="T136" s="168" t="s">
        <v>21</v>
      </c>
      <c r="U136" s="168" t="s">
        <v>21</v>
      </c>
      <c r="V136" s="168" t="s">
        <v>1452</v>
      </c>
      <c r="W136" s="168" t="s">
        <v>21</v>
      </c>
      <c r="X136" s="168" t="s">
        <v>21</v>
      </c>
      <c r="Y136" s="168" t="s">
        <v>21</v>
      </c>
      <c r="Z136" s="168" t="s">
        <v>21</v>
      </c>
      <c r="AA136" s="168" t="s">
        <v>1259</v>
      </c>
      <c r="AB136" s="168" t="s">
        <v>1259</v>
      </c>
      <c r="AC136" s="168" t="s">
        <v>10994</v>
      </c>
      <c r="AD136" s="169">
        <v>892.52405040086114</v>
      </c>
      <c r="AE136" s="168" t="s">
        <v>1259</v>
      </c>
      <c r="AF136" s="169">
        <v>-752.40936383504322</v>
      </c>
      <c r="AG136" s="169">
        <v>569.76625997963765</v>
      </c>
      <c r="AH136" s="169">
        <v>130.81784832666929</v>
      </c>
      <c r="AI136" s="168" t="s">
        <v>21</v>
      </c>
      <c r="AJ136"/>
    </row>
    <row r="137" spans="1:36" x14ac:dyDescent="0.25">
      <c r="A137" s="179" t="b">
        <f>IF(E137&lt;&gt;1,"",NOT(ISNA(VLOOKUP(P137,Mapping!$P:$P,1,FALSE))))</f>
        <v>0</v>
      </c>
      <c r="B137" s="180" t="str">
        <f t="shared" si="1"/>
        <v/>
      </c>
      <c r="E137" s="167">
        <v>1</v>
      </c>
      <c r="F137" s="170" t="s">
        <v>424</v>
      </c>
      <c r="G137" s="169">
        <v>198033.73585273331</v>
      </c>
      <c r="H137" s="168" t="s">
        <v>6</v>
      </c>
      <c r="I137" s="168" t="s">
        <v>424</v>
      </c>
      <c r="J137" s="169">
        <v>27082.461139333689</v>
      </c>
      <c r="K137" s="169">
        <v>4921.7679850607174</v>
      </c>
      <c r="L137" s="168" t="s">
        <v>18</v>
      </c>
      <c r="M137" s="168" t="s">
        <v>21</v>
      </c>
      <c r="N137" s="168" t="s">
        <v>1449</v>
      </c>
      <c r="O137" s="168" t="s">
        <v>21</v>
      </c>
      <c r="P137" s="168" t="s">
        <v>803</v>
      </c>
      <c r="Q137" s="168" t="s">
        <v>1453</v>
      </c>
      <c r="R137" s="168" t="s">
        <v>21</v>
      </c>
      <c r="S137" s="168" t="s">
        <v>21</v>
      </c>
      <c r="T137" s="168" t="s">
        <v>21</v>
      </c>
      <c r="U137" s="168" t="s">
        <v>21</v>
      </c>
      <c r="V137" s="168" t="s">
        <v>1453</v>
      </c>
      <c r="W137" s="168" t="s">
        <v>21</v>
      </c>
      <c r="X137" s="168" t="s">
        <v>21</v>
      </c>
      <c r="Y137" s="168" t="s">
        <v>21</v>
      </c>
      <c r="Z137" s="168" t="s">
        <v>21</v>
      </c>
      <c r="AA137" s="168" t="s">
        <v>1259</v>
      </c>
      <c r="AB137" s="168" t="s">
        <v>1259</v>
      </c>
      <c r="AC137" s="168" t="s">
        <v>10995</v>
      </c>
      <c r="AD137" s="169">
        <v>47328.564913202281</v>
      </c>
      <c r="AE137" s="168" t="s">
        <v>1259</v>
      </c>
      <c r="AF137" s="169">
        <v>-39898.594779125997</v>
      </c>
      <c r="AG137" s="169">
        <v>30213.437283496689</v>
      </c>
      <c r="AH137" s="169">
        <v>6936.9794836939836</v>
      </c>
      <c r="AI137" s="168" t="s">
        <v>21</v>
      </c>
      <c r="AJ137"/>
    </row>
    <row r="138" spans="1:36" x14ac:dyDescent="0.25">
      <c r="A138" s="179" t="b">
        <f>IF(E138&lt;&gt;1,"",NOT(ISNA(VLOOKUP(P138,Mapping!$P:$P,1,FALSE))))</f>
        <v>0</v>
      </c>
      <c r="B138" s="180" t="str">
        <f t="shared" si="1"/>
        <v/>
      </c>
      <c r="E138" s="167">
        <v>1</v>
      </c>
      <c r="F138" s="170" t="s">
        <v>432</v>
      </c>
      <c r="G138" s="169">
        <v>1.7727444893328239E-4</v>
      </c>
      <c r="H138" s="168" t="s">
        <v>6</v>
      </c>
      <c r="I138" s="168" t="s">
        <v>432</v>
      </c>
      <c r="J138" s="169">
        <v>1.7898801013067819E-5</v>
      </c>
      <c r="K138" s="169">
        <v>-4.4430921740911808E-7</v>
      </c>
      <c r="L138" s="168" t="s">
        <v>18</v>
      </c>
      <c r="M138" s="168" t="s">
        <v>21</v>
      </c>
      <c r="N138" s="168" t="s">
        <v>1449</v>
      </c>
      <c r="O138" s="168" t="s">
        <v>21</v>
      </c>
      <c r="P138" s="168" t="s">
        <v>344</v>
      </c>
      <c r="Q138" s="168" t="s">
        <v>1450</v>
      </c>
      <c r="R138" s="168" t="s">
        <v>21</v>
      </c>
      <c r="S138" s="168" t="s">
        <v>21</v>
      </c>
      <c r="T138" s="168" t="s">
        <v>21</v>
      </c>
      <c r="U138" s="168" t="s">
        <v>21</v>
      </c>
      <c r="V138" s="168" t="s">
        <v>1450</v>
      </c>
      <c r="W138" s="168" t="s">
        <v>21</v>
      </c>
      <c r="X138" s="168" t="s">
        <v>21</v>
      </c>
      <c r="Y138" s="168" t="s">
        <v>21</v>
      </c>
      <c r="Z138" s="168" t="s">
        <v>21</v>
      </c>
      <c r="AA138" s="168" t="s">
        <v>1259</v>
      </c>
      <c r="AB138" s="168" t="s">
        <v>1259</v>
      </c>
      <c r="AC138" s="168" t="s">
        <v>1104</v>
      </c>
      <c r="AD138" s="169">
        <v>3.1645607567060308E-5</v>
      </c>
      <c r="AE138" s="168" t="s">
        <v>1259</v>
      </c>
      <c r="AF138" s="169">
        <v>-1.486802570706033E-5</v>
      </c>
      <c r="AG138" s="169">
        <v>-2.8565249579878959E-5</v>
      </c>
      <c r="AH138" s="169">
        <v>-1.4731983848399859E-5</v>
      </c>
      <c r="AI138" s="168" t="s">
        <v>21</v>
      </c>
      <c r="AJ138"/>
    </row>
    <row r="139" spans="1:36" x14ac:dyDescent="0.25">
      <c r="A139" s="179" t="b">
        <f>IF(E139&lt;&gt;1,"",NOT(ISNA(VLOOKUP(P139,Mapping!$P:$P,1,FALSE))))</f>
        <v>0</v>
      </c>
      <c r="B139" s="180" t="str">
        <f t="shared" si="1"/>
        <v/>
      </c>
      <c r="E139" s="167">
        <v>1</v>
      </c>
      <c r="F139" s="170" t="s">
        <v>432</v>
      </c>
      <c r="G139" s="169">
        <v>49298.739097228303</v>
      </c>
      <c r="H139" s="168" t="s">
        <v>6</v>
      </c>
      <c r="I139" s="168" t="s">
        <v>432</v>
      </c>
      <c r="J139" s="169">
        <v>4977.5268043762208</v>
      </c>
      <c r="K139" s="169">
        <v>-123.559172341804</v>
      </c>
      <c r="L139" s="168" t="s">
        <v>18</v>
      </c>
      <c r="M139" s="168" t="s">
        <v>21</v>
      </c>
      <c r="N139" s="168" t="s">
        <v>1449</v>
      </c>
      <c r="O139" s="168" t="s">
        <v>21</v>
      </c>
      <c r="P139" s="168" t="s">
        <v>525</v>
      </c>
      <c r="Q139" s="168" t="s">
        <v>1451</v>
      </c>
      <c r="R139" s="168" t="s">
        <v>21</v>
      </c>
      <c r="S139" s="168" t="s">
        <v>21</v>
      </c>
      <c r="T139" s="168" t="s">
        <v>21</v>
      </c>
      <c r="U139" s="168" t="s">
        <v>21</v>
      </c>
      <c r="V139" s="168" t="s">
        <v>1451</v>
      </c>
      <c r="W139" s="168" t="s">
        <v>21</v>
      </c>
      <c r="X139" s="168" t="s">
        <v>21</v>
      </c>
      <c r="Y139" s="168" t="s">
        <v>21</v>
      </c>
      <c r="Z139" s="168" t="s">
        <v>21</v>
      </c>
      <c r="AA139" s="168" t="s">
        <v>1259</v>
      </c>
      <c r="AB139" s="168" t="s">
        <v>1259</v>
      </c>
      <c r="AC139" s="168" t="s">
        <v>7288</v>
      </c>
      <c r="AD139" s="169">
        <v>8800.4140495674164</v>
      </c>
      <c r="AE139" s="168" t="s">
        <v>1259</v>
      </c>
      <c r="AF139" s="169">
        <v>-4134.690163381114</v>
      </c>
      <c r="AG139" s="169">
        <v>-7943.7888243875059</v>
      </c>
      <c r="AH139" s="169">
        <v>-4096.8579087230901</v>
      </c>
      <c r="AI139" s="168" t="s">
        <v>21</v>
      </c>
      <c r="AJ139"/>
    </row>
    <row r="140" spans="1:36" x14ac:dyDescent="0.25">
      <c r="A140" s="179" t="b">
        <f>IF(E140&lt;&gt;1,"",NOT(ISNA(VLOOKUP(P140,Mapping!$P:$P,1,FALSE))))</f>
        <v>0</v>
      </c>
      <c r="B140" s="180" t="str">
        <f t="shared" si="1"/>
        <v/>
      </c>
      <c r="E140" s="167">
        <v>1</v>
      </c>
      <c r="F140" s="170" t="s">
        <v>430</v>
      </c>
      <c r="G140" s="169">
        <v>16308.479221016451</v>
      </c>
      <c r="H140" s="168" t="s">
        <v>6</v>
      </c>
      <c r="I140" s="168" t="s">
        <v>430</v>
      </c>
      <c r="J140" s="169">
        <v>1257.190325731226</v>
      </c>
      <c r="K140" s="169">
        <v>-271.23825593940307</v>
      </c>
      <c r="L140" s="168" t="s">
        <v>18</v>
      </c>
      <c r="M140" s="168" t="s">
        <v>21</v>
      </c>
      <c r="N140" s="168" t="s">
        <v>1449</v>
      </c>
      <c r="O140" s="168" t="s">
        <v>21</v>
      </c>
      <c r="P140" s="168" t="s">
        <v>7293</v>
      </c>
      <c r="Q140" s="168" t="s">
        <v>7294</v>
      </c>
      <c r="R140" s="168" t="s">
        <v>21</v>
      </c>
      <c r="S140" s="168" t="s">
        <v>21</v>
      </c>
      <c r="T140" s="168" t="s">
        <v>21</v>
      </c>
      <c r="U140" s="168" t="s">
        <v>21</v>
      </c>
      <c r="V140" s="168" t="s">
        <v>7294</v>
      </c>
      <c r="W140" s="168" t="s">
        <v>21</v>
      </c>
      <c r="X140" s="168" t="s">
        <v>21</v>
      </c>
      <c r="Y140" s="168" t="s">
        <v>21</v>
      </c>
      <c r="Z140" s="168" t="s">
        <v>21</v>
      </c>
      <c r="AA140" s="168" t="s">
        <v>1259</v>
      </c>
      <c r="AB140" s="168" t="s">
        <v>1259</v>
      </c>
      <c r="AC140" s="168" t="s">
        <v>12922</v>
      </c>
      <c r="AD140" s="169">
        <v>1985.7697256954921</v>
      </c>
      <c r="AE140" s="168" t="s">
        <v>1259</v>
      </c>
      <c r="AF140" s="169">
        <v>499.28550907023958</v>
      </c>
      <c r="AG140" s="169">
        <v>-1152.931598781895</v>
      </c>
      <c r="AH140" s="169">
        <v>483.50587170300793</v>
      </c>
      <c r="AI140" s="168" t="s">
        <v>21</v>
      </c>
      <c r="AJ140"/>
    </row>
    <row r="141" spans="1:36" x14ac:dyDescent="0.25">
      <c r="A141" s="179" t="b">
        <f>IF(E141&lt;&gt;1,"",NOT(ISNA(VLOOKUP(P141,Mapping!$P:$P,1,FALSE))))</f>
        <v>0</v>
      </c>
      <c r="B141" s="180" t="str">
        <f t="shared" si="1"/>
        <v/>
      </c>
      <c r="E141" s="167">
        <v>1</v>
      </c>
      <c r="F141" s="170" t="s">
        <v>430</v>
      </c>
      <c r="G141" s="169">
        <v>1496.7499465898329</v>
      </c>
      <c r="H141" s="168" t="s">
        <v>6</v>
      </c>
      <c r="I141" s="168" t="s">
        <v>430</v>
      </c>
      <c r="J141" s="169">
        <v>115.3816690931276</v>
      </c>
      <c r="K141" s="169">
        <v>-24.893544001775869</v>
      </c>
      <c r="L141" s="168" t="s">
        <v>18</v>
      </c>
      <c r="M141" s="168" t="s">
        <v>21</v>
      </c>
      <c r="N141" s="168" t="s">
        <v>1449</v>
      </c>
      <c r="O141" s="168" t="s">
        <v>21</v>
      </c>
      <c r="P141" s="168" t="s">
        <v>7293</v>
      </c>
      <c r="Q141" s="168" t="s">
        <v>7294</v>
      </c>
      <c r="R141" s="168" t="s">
        <v>21</v>
      </c>
      <c r="S141" s="168" t="s">
        <v>21</v>
      </c>
      <c r="T141" s="168" t="s">
        <v>21</v>
      </c>
      <c r="U141" s="168" t="s">
        <v>21</v>
      </c>
      <c r="V141" s="168" t="s">
        <v>7294</v>
      </c>
      <c r="W141" s="168" t="s">
        <v>21</v>
      </c>
      <c r="X141" s="168" t="s">
        <v>21</v>
      </c>
      <c r="Y141" s="168" t="s">
        <v>21</v>
      </c>
      <c r="Z141" s="168" t="s">
        <v>21</v>
      </c>
      <c r="AA141" s="168" t="s">
        <v>1259</v>
      </c>
      <c r="AB141" s="168" t="s">
        <v>1259</v>
      </c>
      <c r="AC141" s="168" t="s">
        <v>12499</v>
      </c>
      <c r="AD141" s="169">
        <v>182.24879773242259</v>
      </c>
      <c r="AE141" s="168" t="s">
        <v>1259</v>
      </c>
      <c r="AF141" s="169">
        <v>45.823129729405991</v>
      </c>
      <c r="AG141" s="169">
        <v>-105.8130734026208</v>
      </c>
      <c r="AH141" s="169">
        <v>44.374915517244737</v>
      </c>
      <c r="AI141" s="168" t="s">
        <v>21</v>
      </c>
      <c r="AJ141"/>
    </row>
    <row r="142" spans="1:36" x14ac:dyDescent="0.25">
      <c r="A142" s="179" t="b">
        <f>IF(E142&lt;&gt;1,"",NOT(ISNA(VLOOKUP(P142,Mapping!$P:$P,1,FALSE))))</f>
        <v>0</v>
      </c>
      <c r="B142" s="180" t="str">
        <f t="shared" si="1"/>
        <v/>
      </c>
      <c r="E142" s="167">
        <v>1</v>
      </c>
      <c r="F142" s="170" t="s">
        <v>430</v>
      </c>
      <c r="G142" s="169">
        <v>1973.2796414388131</v>
      </c>
      <c r="H142" s="168" t="s">
        <v>6</v>
      </c>
      <c r="I142" s="168" t="s">
        <v>430</v>
      </c>
      <c r="J142" s="169">
        <v>152.11645681728041</v>
      </c>
      <c r="K142" s="169">
        <v>-32.819058182620331</v>
      </c>
      <c r="L142" s="168" t="s">
        <v>18</v>
      </c>
      <c r="M142" s="168" t="s">
        <v>21</v>
      </c>
      <c r="N142" s="168" t="s">
        <v>1449</v>
      </c>
      <c r="O142" s="168" t="s">
        <v>21</v>
      </c>
      <c r="P142" s="168" t="s">
        <v>344</v>
      </c>
      <c r="Q142" s="168" t="s">
        <v>1450</v>
      </c>
      <c r="R142" s="168" t="s">
        <v>21</v>
      </c>
      <c r="S142" s="168" t="s">
        <v>21</v>
      </c>
      <c r="T142" s="168" t="s">
        <v>21</v>
      </c>
      <c r="U142" s="168" t="s">
        <v>21</v>
      </c>
      <c r="V142" s="168" t="s">
        <v>1450</v>
      </c>
      <c r="W142" s="168" t="s">
        <v>21</v>
      </c>
      <c r="X142" s="168" t="s">
        <v>21</v>
      </c>
      <c r="Y142" s="168" t="s">
        <v>21</v>
      </c>
      <c r="Z142" s="168" t="s">
        <v>21</v>
      </c>
      <c r="AA142" s="168" t="s">
        <v>1259</v>
      </c>
      <c r="AB142" s="168" t="s">
        <v>1259</v>
      </c>
      <c r="AC142" s="168" t="s">
        <v>11000</v>
      </c>
      <c r="AD142" s="169">
        <v>240.27249378659309</v>
      </c>
      <c r="AE142" s="168" t="s">
        <v>1259</v>
      </c>
      <c r="AF142" s="169">
        <v>60.412127762597947</v>
      </c>
      <c r="AG142" s="169">
        <v>-139.50144713162399</v>
      </c>
      <c r="AH142" s="169">
        <v>58.502836482640987</v>
      </c>
      <c r="AI142" s="168" t="s">
        <v>21</v>
      </c>
      <c r="AJ142"/>
    </row>
    <row r="143" spans="1:36" x14ac:dyDescent="0.25">
      <c r="A143" s="179" t="b">
        <f>IF(E143&lt;&gt;1,"",NOT(ISNA(VLOOKUP(P143,Mapping!$P:$P,1,FALSE))))</f>
        <v>0</v>
      </c>
      <c r="B143" s="180" t="str">
        <f t="shared" si="1"/>
        <v/>
      </c>
      <c r="E143" s="167">
        <v>1</v>
      </c>
      <c r="F143" s="170" t="s">
        <v>430</v>
      </c>
      <c r="G143" s="169">
        <v>18834.37872037225</v>
      </c>
      <c r="H143" s="168" t="s">
        <v>6</v>
      </c>
      <c r="I143" s="168" t="s">
        <v>430</v>
      </c>
      <c r="J143" s="169">
        <v>1451.9072193988559</v>
      </c>
      <c r="K143" s="169">
        <v>-313.24833950382049</v>
      </c>
      <c r="L143" s="168" t="s">
        <v>18</v>
      </c>
      <c r="M143" s="168" t="s">
        <v>21</v>
      </c>
      <c r="N143" s="168" t="s">
        <v>1449</v>
      </c>
      <c r="O143" s="168" t="s">
        <v>21</v>
      </c>
      <c r="P143" s="168" t="s">
        <v>344</v>
      </c>
      <c r="Q143" s="168" t="s">
        <v>1450</v>
      </c>
      <c r="R143" s="168" t="s">
        <v>21</v>
      </c>
      <c r="S143" s="168" t="s">
        <v>21</v>
      </c>
      <c r="T143" s="168" t="s">
        <v>21</v>
      </c>
      <c r="U143" s="168" t="s">
        <v>21</v>
      </c>
      <c r="V143" s="168" t="s">
        <v>1450</v>
      </c>
      <c r="W143" s="168" t="s">
        <v>21</v>
      </c>
      <c r="X143" s="168" t="s">
        <v>21</v>
      </c>
      <c r="Y143" s="168" t="s">
        <v>21</v>
      </c>
      <c r="Z143" s="168" t="s">
        <v>21</v>
      </c>
      <c r="AA143" s="168" t="s">
        <v>1259</v>
      </c>
      <c r="AB143" s="168" t="s">
        <v>1259</v>
      </c>
      <c r="AC143" s="168" t="s">
        <v>12500</v>
      </c>
      <c r="AD143" s="169">
        <v>2293.3308837896479</v>
      </c>
      <c r="AE143" s="168" t="s">
        <v>1259</v>
      </c>
      <c r="AF143" s="169">
        <v>576.61614182298217</v>
      </c>
      <c r="AG143" s="169">
        <v>-1331.5006307981821</v>
      </c>
      <c r="AH143" s="169">
        <v>558.39251335236258</v>
      </c>
      <c r="AI143" s="168" t="s">
        <v>21</v>
      </c>
      <c r="AJ143"/>
    </row>
    <row r="144" spans="1:36" x14ac:dyDescent="0.25">
      <c r="A144" s="179" t="b">
        <f>IF(E144&lt;&gt;1,"",NOT(ISNA(VLOOKUP(P144,Mapping!$P:$P,1,FALSE))))</f>
        <v>0</v>
      </c>
      <c r="B144" s="180" t="str">
        <f t="shared" si="1"/>
        <v/>
      </c>
      <c r="E144" s="167">
        <v>1</v>
      </c>
      <c r="F144" s="170" t="s">
        <v>430</v>
      </c>
      <c r="G144" s="169">
        <v>9980.230647945129</v>
      </c>
      <c r="H144" s="168" t="s">
        <v>6</v>
      </c>
      <c r="I144" s="168" t="s">
        <v>430</v>
      </c>
      <c r="J144" s="169">
        <v>769.35741519011572</v>
      </c>
      <c r="K144" s="169">
        <v>-165.98852156203</v>
      </c>
      <c r="L144" s="168" t="s">
        <v>18</v>
      </c>
      <c r="M144" s="168" t="s">
        <v>21</v>
      </c>
      <c r="N144" s="168" t="s">
        <v>1449</v>
      </c>
      <c r="O144" s="168" t="s">
        <v>21</v>
      </c>
      <c r="P144" s="168" t="s">
        <v>344</v>
      </c>
      <c r="Q144" s="168" t="s">
        <v>1450</v>
      </c>
      <c r="R144" s="168" t="s">
        <v>21</v>
      </c>
      <c r="S144" s="168" t="s">
        <v>21</v>
      </c>
      <c r="T144" s="168" t="s">
        <v>21</v>
      </c>
      <c r="U144" s="168" t="s">
        <v>21</v>
      </c>
      <c r="V144" s="168" t="s">
        <v>1450</v>
      </c>
      <c r="W144" s="168" t="s">
        <v>21</v>
      </c>
      <c r="X144" s="168" t="s">
        <v>21</v>
      </c>
      <c r="Y144" s="168" t="s">
        <v>21</v>
      </c>
      <c r="Z144" s="168" t="s">
        <v>21</v>
      </c>
      <c r="AA144" s="168" t="s">
        <v>1259</v>
      </c>
      <c r="AB144" s="168" t="s">
        <v>1259</v>
      </c>
      <c r="AC144" s="168" t="s">
        <v>10999</v>
      </c>
      <c r="AD144" s="169">
        <v>1215.2230510008669</v>
      </c>
      <c r="AE144" s="168" t="s">
        <v>1259</v>
      </c>
      <c r="AF144" s="169">
        <v>305.54562888219698</v>
      </c>
      <c r="AG144" s="169">
        <v>-705.55464560540895</v>
      </c>
      <c r="AH144" s="169">
        <v>295.88903133366688</v>
      </c>
      <c r="AI144" s="168" t="s">
        <v>21</v>
      </c>
      <c r="AJ144"/>
    </row>
    <row r="145" spans="1:36" x14ac:dyDescent="0.25">
      <c r="A145" s="179" t="b">
        <f>IF(E145&lt;&gt;1,"",NOT(ISNA(VLOOKUP(P145,Mapping!$P:$P,1,FALSE))))</f>
        <v>0</v>
      </c>
      <c r="B145" s="180" t="str">
        <f t="shared" si="1"/>
        <v/>
      </c>
      <c r="E145" s="167">
        <v>1</v>
      </c>
      <c r="F145" s="170" t="s">
        <v>430</v>
      </c>
      <c r="G145" s="169">
        <v>13508.61348452044</v>
      </c>
      <c r="H145" s="168" t="s">
        <v>6</v>
      </c>
      <c r="I145" s="168" t="s">
        <v>430</v>
      </c>
      <c r="J145" s="169">
        <v>1041.353884480895</v>
      </c>
      <c r="K145" s="169">
        <v>-224.67163933832791</v>
      </c>
      <c r="L145" s="168" t="s">
        <v>18</v>
      </c>
      <c r="M145" s="168" t="s">
        <v>21</v>
      </c>
      <c r="N145" s="168" t="s">
        <v>1449</v>
      </c>
      <c r="O145" s="168" t="s">
        <v>21</v>
      </c>
      <c r="P145" s="168" t="s">
        <v>344</v>
      </c>
      <c r="Q145" s="168" t="s">
        <v>1450</v>
      </c>
      <c r="R145" s="168" t="s">
        <v>21</v>
      </c>
      <c r="S145" s="168" t="s">
        <v>21</v>
      </c>
      <c r="T145" s="168" t="s">
        <v>21</v>
      </c>
      <c r="U145" s="168" t="s">
        <v>21</v>
      </c>
      <c r="V145" s="168" t="s">
        <v>1450</v>
      </c>
      <c r="W145" s="168" t="s">
        <v>21</v>
      </c>
      <c r="X145" s="168" t="s">
        <v>21</v>
      </c>
      <c r="Y145" s="168" t="s">
        <v>21</v>
      </c>
      <c r="Z145" s="168" t="s">
        <v>21</v>
      </c>
      <c r="AA145" s="168" t="s">
        <v>1259</v>
      </c>
      <c r="AB145" s="168" t="s">
        <v>1259</v>
      </c>
      <c r="AC145" s="168" t="s">
        <v>10996</v>
      </c>
      <c r="AD145" s="169">
        <v>1644.8496104476631</v>
      </c>
      <c r="AE145" s="168" t="s">
        <v>1259</v>
      </c>
      <c r="AF145" s="169">
        <v>413.56737615118618</v>
      </c>
      <c r="AG145" s="169">
        <v>-954.99446214238196</v>
      </c>
      <c r="AH145" s="169">
        <v>400.49681210710509</v>
      </c>
      <c r="AI145" s="168" t="s">
        <v>21</v>
      </c>
      <c r="AJ145"/>
    </row>
    <row r="146" spans="1:36" x14ac:dyDescent="0.25">
      <c r="A146" s="179" t="b">
        <f>IF(E146&lt;&gt;1,"",NOT(ISNA(VLOOKUP(P146,Mapping!$P:$P,1,FALSE))))</f>
        <v>0</v>
      </c>
      <c r="B146" s="180" t="str">
        <f t="shared" si="1"/>
        <v/>
      </c>
      <c r="E146" s="167">
        <v>1</v>
      </c>
      <c r="F146" s="170" t="s">
        <v>430</v>
      </c>
      <c r="G146" s="169">
        <v>3489.8937869981628</v>
      </c>
      <c r="H146" s="168" t="s">
        <v>6</v>
      </c>
      <c r="I146" s="168" t="s">
        <v>430</v>
      </c>
      <c r="J146" s="169">
        <v>269.02942005711719</v>
      </c>
      <c r="K146" s="169">
        <v>-58.042978218305137</v>
      </c>
      <c r="L146" s="168" t="s">
        <v>18</v>
      </c>
      <c r="M146" s="168" t="s">
        <v>21</v>
      </c>
      <c r="N146" s="168" t="s">
        <v>1449</v>
      </c>
      <c r="O146" s="168" t="s">
        <v>21</v>
      </c>
      <c r="P146" s="168" t="s">
        <v>344</v>
      </c>
      <c r="Q146" s="168" t="s">
        <v>1450</v>
      </c>
      <c r="R146" s="168" t="s">
        <v>21</v>
      </c>
      <c r="S146" s="168" t="s">
        <v>21</v>
      </c>
      <c r="T146" s="168" t="s">
        <v>21</v>
      </c>
      <c r="U146" s="168" t="s">
        <v>21</v>
      </c>
      <c r="V146" s="168" t="s">
        <v>1450</v>
      </c>
      <c r="W146" s="168" t="s">
        <v>21</v>
      </c>
      <c r="X146" s="168" t="s">
        <v>21</v>
      </c>
      <c r="Y146" s="168" t="s">
        <v>21</v>
      </c>
      <c r="Z146" s="168" t="s">
        <v>21</v>
      </c>
      <c r="AA146" s="168" t="s">
        <v>1259</v>
      </c>
      <c r="AB146" s="168" t="s">
        <v>1259</v>
      </c>
      <c r="AC146" s="168" t="s">
        <v>10997</v>
      </c>
      <c r="AD146" s="169">
        <v>424.94001642918607</v>
      </c>
      <c r="AE146" s="168" t="s">
        <v>1259</v>
      </c>
      <c r="AF146" s="169">
        <v>106.8434016702786</v>
      </c>
      <c r="AG146" s="169">
        <v>-246.71882453868739</v>
      </c>
      <c r="AH146" s="169">
        <v>103.4666761238509</v>
      </c>
      <c r="AI146" s="168" t="s">
        <v>21</v>
      </c>
      <c r="AJ146"/>
    </row>
    <row r="147" spans="1:36" x14ac:dyDescent="0.25">
      <c r="A147" s="179" t="b">
        <f>IF(E147&lt;&gt;1,"",NOT(ISNA(VLOOKUP(P147,Mapping!$P:$P,1,FALSE))))</f>
        <v>0</v>
      </c>
      <c r="B147" s="180" t="str">
        <f t="shared" si="1"/>
        <v/>
      </c>
      <c r="E147" s="167">
        <v>1</v>
      </c>
      <c r="F147" s="170" t="s">
        <v>430</v>
      </c>
      <c r="G147" s="169">
        <v>161649.77413057041</v>
      </c>
      <c r="H147" s="168" t="s">
        <v>6</v>
      </c>
      <c r="I147" s="168" t="s">
        <v>430</v>
      </c>
      <c r="J147" s="169">
        <v>12461.28038301079</v>
      </c>
      <c r="K147" s="169">
        <v>-2688.5157232607762</v>
      </c>
      <c r="L147" s="168" t="s">
        <v>18</v>
      </c>
      <c r="M147" s="168" t="s">
        <v>21</v>
      </c>
      <c r="N147" s="168" t="s">
        <v>1449</v>
      </c>
      <c r="O147" s="168" t="s">
        <v>21</v>
      </c>
      <c r="P147" s="168" t="s">
        <v>344</v>
      </c>
      <c r="Q147" s="168" t="s">
        <v>1450</v>
      </c>
      <c r="R147" s="168" t="s">
        <v>21</v>
      </c>
      <c r="S147" s="168" t="s">
        <v>21</v>
      </c>
      <c r="T147" s="168" t="s">
        <v>21</v>
      </c>
      <c r="U147" s="168" t="s">
        <v>21</v>
      </c>
      <c r="V147" s="168" t="s">
        <v>1450</v>
      </c>
      <c r="W147" s="168" t="s">
        <v>21</v>
      </c>
      <c r="X147" s="168" t="s">
        <v>21</v>
      </c>
      <c r="Y147" s="168" t="s">
        <v>21</v>
      </c>
      <c r="Z147" s="168" t="s">
        <v>21</v>
      </c>
      <c r="AA147" s="168" t="s">
        <v>1259</v>
      </c>
      <c r="AB147" s="168" t="s">
        <v>1259</v>
      </c>
      <c r="AC147" s="168" t="s">
        <v>12208</v>
      </c>
      <c r="AD147" s="169">
        <v>19682.96511794531</v>
      </c>
      <c r="AE147" s="168" t="s">
        <v>1259</v>
      </c>
      <c r="AF147" s="169">
        <v>4948.9218874475046</v>
      </c>
      <c r="AG147" s="169">
        <v>-11427.8670626086</v>
      </c>
      <c r="AH147" s="169">
        <v>4792.513997925329</v>
      </c>
      <c r="AI147" s="168" t="s">
        <v>21</v>
      </c>
      <c r="AJ147"/>
    </row>
    <row r="148" spans="1:36" x14ac:dyDescent="0.25">
      <c r="A148" s="179" t="b">
        <f>IF(E148&lt;&gt;1,"",NOT(ISNA(VLOOKUP(P148,Mapping!$P:$P,1,FALSE))))</f>
        <v>0</v>
      </c>
      <c r="B148" s="180" t="str">
        <f t="shared" si="1"/>
        <v/>
      </c>
      <c r="E148" s="167">
        <v>1</v>
      </c>
      <c r="F148" s="170" t="s">
        <v>430</v>
      </c>
      <c r="G148" s="169">
        <v>13788.67208853084</v>
      </c>
      <c r="H148" s="168" t="s">
        <v>6</v>
      </c>
      <c r="I148" s="168" t="s">
        <v>430</v>
      </c>
      <c r="J148" s="169">
        <v>1062.943081292452</v>
      </c>
      <c r="K148" s="169">
        <v>-229.32949898809301</v>
      </c>
      <c r="L148" s="168" t="s">
        <v>18</v>
      </c>
      <c r="M148" s="168" t="s">
        <v>21</v>
      </c>
      <c r="N148" s="168" t="s">
        <v>1449</v>
      </c>
      <c r="O148" s="168" t="s">
        <v>21</v>
      </c>
      <c r="P148" s="168" t="s">
        <v>344</v>
      </c>
      <c r="Q148" s="168" t="s">
        <v>1450</v>
      </c>
      <c r="R148" s="168" t="s">
        <v>21</v>
      </c>
      <c r="S148" s="168" t="s">
        <v>21</v>
      </c>
      <c r="T148" s="168" t="s">
        <v>21</v>
      </c>
      <c r="U148" s="168" t="s">
        <v>21</v>
      </c>
      <c r="V148" s="168" t="s">
        <v>1450</v>
      </c>
      <c r="W148" s="168" t="s">
        <v>21</v>
      </c>
      <c r="X148" s="168" t="s">
        <v>21</v>
      </c>
      <c r="Y148" s="168" t="s">
        <v>21</v>
      </c>
      <c r="Z148" s="168" t="s">
        <v>21</v>
      </c>
      <c r="AA148" s="168" t="s">
        <v>1259</v>
      </c>
      <c r="AB148" s="168" t="s">
        <v>1259</v>
      </c>
      <c r="AC148" s="168" t="s">
        <v>11001</v>
      </c>
      <c r="AD148" s="169">
        <v>1678.9503926069051</v>
      </c>
      <c r="AE148" s="168" t="s">
        <v>1259</v>
      </c>
      <c r="AF148" s="169">
        <v>422.14139465884909</v>
      </c>
      <c r="AG148" s="169">
        <v>-974.7932680088561</v>
      </c>
      <c r="AH148" s="169">
        <v>408.79985358785052</v>
      </c>
      <c r="AI148" s="168" t="s">
        <v>21</v>
      </c>
      <c r="AJ148"/>
    </row>
    <row r="149" spans="1:36" x14ac:dyDescent="0.25">
      <c r="A149" s="179" t="b">
        <f>IF(E149&lt;&gt;1,"",NOT(ISNA(VLOOKUP(P149,Mapping!$P:$P,1,FALSE))))</f>
        <v>0</v>
      </c>
      <c r="B149" s="180" t="str">
        <f t="shared" ref="B149:B212" si="2">IF(AI149="","",VALUE(AI149))</f>
        <v/>
      </c>
      <c r="E149" s="167">
        <v>1</v>
      </c>
      <c r="F149" s="170" t="s">
        <v>430</v>
      </c>
      <c r="G149" s="169">
        <v>16054.113665255851</v>
      </c>
      <c r="H149" s="168" t="s">
        <v>6</v>
      </c>
      <c r="I149" s="168" t="s">
        <v>430</v>
      </c>
      <c r="J149" s="169">
        <v>1237.5817582144341</v>
      </c>
      <c r="K149" s="169">
        <v>-267.00771618271909</v>
      </c>
      <c r="L149" s="168" t="s">
        <v>18</v>
      </c>
      <c r="M149" s="168" t="s">
        <v>21</v>
      </c>
      <c r="N149" s="168" t="s">
        <v>1449</v>
      </c>
      <c r="O149" s="168" t="s">
        <v>21</v>
      </c>
      <c r="P149" s="168" t="s">
        <v>344</v>
      </c>
      <c r="Q149" s="168" t="s">
        <v>1450</v>
      </c>
      <c r="R149" s="168" t="s">
        <v>21</v>
      </c>
      <c r="S149" s="168" t="s">
        <v>21</v>
      </c>
      <c r="T149" s="168" t="s">
        <v>21</v>
      </c>
      <c r="U149" s="168" t="s">
        <v>21</v>
      </c>
      <c r="V149" s="168" t="s">
        <v>1450</v>
      </c>
      <c r="W149" s="168" t="s">
        <v>21</v>
      </c>
      <c r="X149" s="168" t="s">
        <v>21</v>
      </c>
      <c r="Y149" s="168" t="s">
        <v>21</v>
      </c>
      <c r="Z149" s="168" t="s">
        <v>21</v>
      </c>
      <c r="AA149" s="168" t="s">
        <v>1259</v>
      </c>
      <c r="AB149" s="168" t="s">
        <v>1259</v>
      </c>
      <c r="AC149" s="168" t="s">
        <v>10998</v>
      </c>
      <c r="AD149" s="169">
        <v>1954.79740675369</v>
      </c>
      <c r="AE149" s="168" t="s">
        <v>1259</v>
      </c>
      <c r="AF149" s="169">
        <v>491.49808546827632</v>
      </c>
      <c r="AG149" s="169">
        <v>-1134.949168727951</v>
      </c>
      <c r="AH149" s="169">
        <v>475.96456523889719</v>
      </c>
      <c r="AI149" s="168" t="s">
        <v>21</v>
      </c>
      <c r="AJ149"/>
    </row>
    <row r="150" spans="1:36" x14ac:dyDescent="0.25">
      <c r="A150" s="179" t="b">
        <f>IF(E150&lt;&gt;1,"",NOT(ISNA(VLOOKUP(P150,Mapping!$P:$P,1,FALSE))))</f>
        <v>0</v>
      </c>
      <c r="B150" s="180" t="str">
        <f t="shared" si="2"/>
        <v/>
      </c>
      <c r="E150" s="167">
        <v>1</v>
      </c>
      <c r="F150" s="170" t="s">
        <v>430</v>
      </c>
      <c r="G150" s="169">
        <v>255.51001781406549</v>
      </c>
      <c r="H150" s="168" t="s">
        <v>6</v>
      </c>
      <c r="I150" s="168" t="s">
        <v>430</v>
      </c>
      <c r="J150" s="169">
        <v>19.69679196753674</v>
      </c>
      <c r="K150" s="169">
        <v>-4.2495741428558249</v>
      </c>
      <c r="L150" s="168" t="s">
        <v>18</v>
      </c>
      <c r="M150" s="168" t="s">
        <v>21</v>
      </c>
      <c r="N150" s="168" t="s">
        <v>1449</v>
      </c>
      <c r="O150" s="168" t="s">
        <v>21</v>
      </c>
      <c r="P150" s="168" t="s">
        <v>525</v>
      </c>
      <c r="Q150" s="168" t="s">
        <v>1451</v>
      </c>
      <c r="R150" s="168" t="s">
        <v>21</v>
      </c>
      <c r="S150" s="168" t="s">
        <v>21</v>
      </c>
      <c r="T150" s="168" t="s">
        <v>21</v>
      </c>
      <c r="U150" s="168" t="s">
        <v>21</v>
      </c>
      <c r="V150" s="168" t="s">
        <v>1451</v>
      </c>
      <c r="W150" s="168" t="s">
        <v>21</v>
      </c>
      <c r="X150" s="168" t="s">
        <v>21</v>
      </c>
      <c r="Y150" s="168" t="s">
        <v>21</v>
      </c>
      <c r="Z150" s="168" t="s">
        <v>21</v>
      </c>
      <c r="AA150" s="168" t="s">
        <v>1259</v>
      </c>
      <c r="AB150" s="168" t="s">
        <v>1259</v>
      </c>
      <c r="AC150" s="168" t="s">
        <v>11002</v>
      </c>
      <c r="AD150" s="169">
        <v>31.111672100807201</v>
      </c>
      <c r="AE150" s="168" t="s">
        <v>1259</v>
      </c>
      <c r="AF150" s="169">
        <v>7.822461407219464</v>
      </c>
      <c r="AG150" s="169">
        <v>-18.063338055674361</v>
      </c>
      <c r="AH150" s="169">
        <v>7.5752369192607603</v>
      </c>
      <c r="AI150" s="168" t="s">
        <v>21</v>
      </c>
      <c r="AJ150"/>
    </row>
    <row r="151" spans="1:36" x14ac:dyDescent="0.25">
      <c r="A151" s="179" t="b">
        <f>IF(E151&lt;&gt;1,"",NOT(ISNA(VLOOKUP(P151,Mapping!$P:$P,1,FALSE))))</f>
        <v>0</v>
      </c>
      <c r="B151" s="180" t="str">
        <f t="shared" si="2"/>
        <v/>
      </c>
      <c r="E151" s="167">
        <v>1</v>
      </c>
      <c r="F151" s="170" t="s">
        <v>430</v>
      </c>
      <c r="G151" s="169">
        <v>2608.7317508059518</v>
      </c>
      <c r="H151" s="168" t="s">
        <v>6</v>
      </c>
      <c r="I151" s="168" t="s">
        <v>430</v>
      </c>
      <c r="J151" s="169">
        <v>201.10227784542121</v>
      </c>
      <c r="K151" s="169">
        <v>-43.387727372549612</v>
      </c>
      <c r="L151" s="168" t="s">
        <v>18</v>
      </c>
      <c r="M151" s="168" t="s">
        <v>21</v>
      </c>
      <c r="N151" s="168" t="s">
        <v>1449</v>
      </c>
      <c r="O151" s="168" t="s">
        <v>21</v>
      </c>
      <c r="P151" s="168" t="s">
        <v>525</v>
      </c>
      <c r="Q151" s="168" t="s">
        <v>1451</v>
      </c>
      <c r="R151" s="168" t="s">
        <v>21</v>
      </c>
      <c r="S151" s="168" t="s">
        <v>21</v>
      </c>
      <c r="T151" s="168" t="s">
        <v>21</v>
      </c>
      <c r="U151" s="168" t="s">
        <v>21</v>
      </c>
      <c r="V151" s="168" t="s">
        <v>1451</v>
      </c>
      <c r="W151" s="168" t="s">
        <v>21</v>
      </c>
      <c r="X151" s="168" t="s">
        <v>21</v>
      </c>
      <c r="Y151" s="168" t="s">
        <v>21</v>
      </c>
      <c r="Z151" s="168" t="s">
        <v>21</v>
      </c>
      <c r="AA151" s="168" t="s">
        <v>1259</v>
      </c>
      <c r="AB151" s="168" t="s">
        <v>1259</v>
      </c>
      <c r="AC151" s="168" t="s">
        <v>11008</v>
      </c>
      <c r="AD151" s="169">
        <v>317.64706340829389</v>
      </c>
      <c r="AE151" s="168" t="s">
        <v>1259</v>
      </c>
      <c r="AF151" s="169">
        <v>79.866549331610258</v>
      </c>
      <c r="AG151" s="169">
        <v>-184.42487662331129</v>
      </c>
      <c r="AH151" s="169">
        <v>77.342412012720615</v>
      </c>
      <c r="AI151" s="168" t="s">
        <v>21</v>
      </c>
      <c r="AJ151"/>
    </row>
    <row r="152" spans="1:36" x14ac:dyDescent="0.25">
      <c r="A152" s="179" t="b">
        <f>IF(E152&lt;&gt;1,"",NOT(ISNA(VLOOKUP(P152,Mapping!$P:$P,1,FALSE))))</f>
        <v>0</v>
      </c>
      <c r="B152" s="180" t="str">
        <f t="shared" si="2"/>
        <v/>
      </c>
      <c r="E152" s="167">
        <v>1</v>
      </c>
      <c r="F152" s="170" t="s">
        <v>430</v>
      </c>
      <c r="G152" s="169">
        <v>372.86889989466277</v>
      </c>
      <c r="H152" s="168" t="s">
        <v>6</v>
      </c>
      <c r="I152" s="168" t="s">
        <v>430</v>
      </c>
      <c r="J152" s="169">
        <v>28.743769873375012</v>
      </c>
      <c r="K152" s="169">
        <v>-6.2014556189359178</v>
      </c>
      <c r="L152" s="168" t="s">
        <v>18</v>
      </c>
      <c r="M152" s="168" t="s">
        <v>21</v>
      </c>
      <c r="N152" s="168" t="s">
        <v>1449</v>
      </c>
      <c r="O152" s="168" t="s">
        <v>21</v>
      </c>
      <c r="P152" s="168" t="s">
        <v>525</v>
      </c>
      <c r="Q152" s="168" t="s">
        <v>1451</v>
      </c>
      <c r="R152" s="168" t="s">
        <v>21</v>
      </c>
      <c r="S152" s="168" t="s">
        <v>21</v>
      </c>
      <c r="T152" s="168" t="s">
        <v>21</v>
      </c>
      <c r="U152" s="168" t="s">
        <v>21</v>
      </c>
      <c r="V152" s="168" t="s">
        <v>1451</v>
      </c>
      <c r="W152" s="168" t="s">
        <v>21</v>
      </c>
      <c r="X152" s="168" t="s">
        <v>21</v>
      </c>
      <c r="Y152" s="168" t="s">
        <v>21</v>
      </c>
      <c r="Z152" s="168" t="s">
        <v>21</v>
      </c>
      <c r="AA152" s="168" t="s">
        <v>1259</v>
      </c>
      <c r="AB152" s="168" t="s">
        <v>1259</v>
      </c>
      <c r="AC152" s="168" t="s">
        <v>12505</v>
      </c>
      <c r="AD152" s="169">
        <v>45.401644324384648</v>
      </c>
      <c r="AE152" s="168" t="s">
        <v>1259</v>
      </c>
      <c r="AF152" s="169">
        <v>11.41541378428815</v>
      </c>
      <c r="AG152" s="169">
        <v>-26.36005056422459</v>
      </c>
      <c r="AH152" s="169">
        <v>11.054636059638311</v>
      </c>
      <c r="AI152" s="168" t="s">
        <v>21</v>
      </c>
      <c r="AJ152"/>
    </row>
    <row r="153" spans="1:36" x14ac:dyDescent="0.25">
      <c r="A153" s="179" t="b">
        <f>IF(E153&lt;&gt;1,"",NOT(ISNA(VLOOKUP(P153,Mapping!$P:$P,1,FALSE))))</f>
        <v>0</v>
      </c>
      <c r="B153" s="180" t="str">
        <f t="shared" si="2"/>
        <v/>
      </c>
      <c r="E153" s="167">
        <v>1</v>
      </c>
      <c r="F153" s="170" t="s">
        <v>430</v>
      </c>
      <c r="G153" s="169">
        <v>378328.50659670599</v>
      </c>
      <c r="H153" s="168" t="s">
        <v>6</v>
      </c>
      <c r="I153" s="168" t="s">
        <v>430</v>
      </c>
      <c r="J153" s="169">
        <v>29164.640797946649</v>
      </c>
      <c r="K153" s="169">
        <v>-6292.2583344993018</v>
      </c>
      <c r="L153" s="168" t="s">
        <v>18</v>
      </c>
      <c r="M153" s="168" t="s">
        <v>21</v>
      </c>
      <c r="N153" s="168" t="s">
        <v>1449</v>
      </c>
      <c r="O153" s="168" t="s">
        <v>21</v>
      </c>
      <c r="P153" s="168" t="s">
        <v>525</v>
      </c>
      <c r="Q153" s="168" t="s">
        <v>1451</v>
      </c>
      <c r="R153" s="168" t="s">
        <v>21</v>
      </c>
      <c r="S153" s="168" t="s">
        <v>21</v>
      </c>
      <c r="T153" s="168" t="s">
        <v>21</v>
      </c>
      <c r="U153" s="168" t="s">
        <v>21</v>
      </c>
      <c r="V153" s="168" t="s">
        <v>1451</v>
      </c>
      <c r="W153" s="168" t="s">
        <v>21</v>
      </c>
      <c r="X153" s="168" t="s">
        <v>21</v>
      </c>
      <c r="Y153" s="168" t="s">
        <v>21</v>
      </c>
      <c r="Z153" s="168" t="s">
        <v>21</v>
      </c>
      <c r="AA153" s="168" t="s">
        <v>1259</v>
      </c>
      <c r="AB153" s="168" t="s">
        <v>1259</v>
      </c>
      <c r="AC153" s="168" t="s">
        <v>12923</v>
      </c>
      <c r="AD153" s="169">
        <v>46066.42253921341</v>
      </c>
      <c r="AE153" s="168" t="s">
        <v>1259</v>
      </c>
      <c r="AF153" s="169">
        <v>11582.560118082391</v>
      </c>
      <c r="AG153" s="169">
        <v>-26746.018685371961</v>
      </c>
      <c r="AH153" s="169">
        <v>11216.49982767284</v>
      </c>
      <c r="AI153" s="168" t="s">
        <v>21</v>
      </c>
      <c r="AJ153"/>
    </row>
    <row r="154" spans="1:36" x14ac:dyDescent="0.25">
      <c r="A154" s="179" t="b">
        <f>IF(E154&lt;&gt;1,"",NOT(ISNA(VLOOKUP(P154,Mapping!$P:$P,1,FALSE))))</f>
        <v>0</v>
      </c>
      <c r="B154" s="180" t="str">
        <f t="shared" si="2"/>
        <v/>
      </c>
      <c r="E154" s="167">
        <v>1</v>
      </c>
      <c r="F154" s="170" t="s">
        <v>430</v>
      </c>
      <c r="G154" s="169">
        <v>2046.821191555767</v>
      </c>
      <c r="H154" s="168" t="s">
        <v>6</v>
      </c>
      <c r="I154" s="168" t="s">
        <v>430</v>
      </c>
      <c r="J154" s="169">
        <v>157.78563811207309</v>
      </c>
      <c r="K154" s="169">
        <v>-34.042181535967543</v>
      </c>
      <c r="L154" s="168" t="s">
        <v>18</v>
      </c>
      <c r="M154" s="168" t="s">
        <v>21</v>
      </c>
      <c r="N154" s="168" t="s">
        <v>1449</v>
      </c>
      <c r="O154" s="168" t="s">
        <v>21</v>
      </c>
      <c r="P154" s="168" t="s">
        <v>525</v>
      </c>
      <c r="Q154" s="168" t="s">
        <v>1451</v>
      </c>
      <c r="R154" s="168" t="s">
        <v>21</v>
      </c>
      <c r="S154" s="168" t="s">
        <v>21</v>
      </c>
      <c r="T154" s="168" t="s">
        <v>21</v>
      </c>
      <c r="U154" s="168" t="s">
        <v>21</v>
      </c>
      <c r="V154" s="168" t="s">
        <v>1451</v>
      </c>
      <c r="W154" s="168" t="s">
        <v>21</v>
      </c>
      <c r="X154" s="168" t="s">
        <v>21</v>
      </c>
      <c r="Y154" s="168" t="s">
        <v>21</v>
      </c>
      <c r="Z154" s="168" t="s">
        <v>21</v>
      </c>
      <c r="AA154" s="168" t="s">
        <v>1259</v>
      </c>
      <c r="AB154" s="168" t="s">
        <v>1259</v>
      </c>
      <c r="AC154" s="168" t="s">
        <v>11004</v>
      </c>
      <c r="AD154" s="169">
        <v>249.2271352233474</v>
      </c>
      <c r="AE154" s="168" t="s">
        <v>1259</v>
      </c>
      <c r="AF154" s="169">
        <v>62.663608712498217</v>
      </c>
      <c r="AG154" s="169">
        <v>-144.70048352270399</v>
      </c>
      <c r="AH154" s="169">
        <v>60.683160644924783</v>
      </c>
      <c r="AI154" s="168" t="s">
        <v>21</v>
      </c>
      <c r="AJ154"/>
    </row>
    <row r="155" spans="1:36" x14ac:dyDescent="0.25">
      <c r="A155" s="179" t="b">
        <f>IF(E155&lt;&gt;1,"",NOT(ISNA(VLOOKUP(P155,Mapping!$P:$P,1,FALSE))))</f>
        <v>0</v>
      </c>
      <c r="B155" s="180" t="str">
        <f t="shared" si="2"/>
        <v/>
      </c>
      <c r="E155" s="167">
        <v>1</v>
      </c>
      <c r="F155" s="170" t="s">
        <v>430</v>
      </c>
      <c r="G155" s="169">
        <v>403.85860176148788</v>
      </c>
      <c r="H155" s="168" t="s">
        <v>6</v>
      </c>
      <c r="I155" s="168" t="s">
        <v>430</v>
      </c>
      <c r="J155" s="169">
        <v>31.132708342515649</v>
      </c>
      <c r="K155" s="169">
        <v>-6.71686803553989</v>
      </c>
      <c r="L155" s="168" t="s">
        <v>18</v>
      </c>
      <c r="M155" s="168" t="s">
        <v>21</v>
      </c>
      <c r="N155" s="168" t="s">
        <v>1449</v>
      </c>
      <c r="O155" s="168" t="s">
        <v>21</v>
      </c>
      <c r="P155" s="168" t="s">
        <v>525</v>
      </c>
      <c r="Q155" s="168" t="s">
        <v>1451</v>
      </c>
      <c r="R155" s="168" t="s">
        <v>21</v>
      </c>
      <c r="S155" s="168" t="s">
        <v>21</v>
      </c>
      <c r="T155" s="168" t="s">
        <v>21</v>
      </c>
      <c r="U155" s="168" t="s">
        <v>21</v>
      </c>
      <c r="V155" s="168" t="s">
        <v>1451</v>
      </c>
      <c r="W155" s="168" t="s">
        <v>21</v>
      </c>
      <c r="X155" s="168" t="s">
        <v>21</v>
      </c>
      <c r="Y155" s="168" t="s">
        <v>21</v>
      </c>
      <c r="Z155" s="168" t="s">
        <v>21</v>
      </c>
      <c r="AA155" s="168" t="s">
        <v>1259</v>
      </c>
      <c r="AB155" s="168" t="s">
        <v>1259</v>
      </c>
      <c r="AC155" s="168" t="s">
        <v>12506</v>
      </c>
      <c r="AD155" s="169">
        <v>49.175044096459366</v>
      </c>
      <c r="AE155" s="168" t="s">
        <v>1259</v>
      </c>
      <c r="AF155" s="169">
        <v>12.36416620091893</v>
      </c>
      <c r="AG155" s="169">
        <v>-28.55087449298486</v>
      </c>
      <c r="AH155" s="169">
        <v>11.973403690382611</v>
      </c>
      <c r="AI155" s="168" t="s">
        <v>21</v>
      </c>
      <c r="AJ155"/>
    </row>
    <row r="156" spans="1:36" x14ac:dyDescent="0.25">
      <c r="A156" s="179" t="b">
        <f>IF(E156&lt;&gt;1,"",NOT(ISNA(VLOOKUP(P156,Mapping!$P:$P,1,FALSE))))</f>
        <v>0</v>
      </c>
      <c r="B156" s="180" t="str">
        <f t="shared" si="2"/>
        <v/>
      </c>
      <c r="E156" s="167">
        <v>1</v>
      </c>
      <c r="F156" s="170" t="s">
        <v>430</v>
      </c>
      <c r="G156" s="169">
        <v>672.39434564962551</v>
      </c>
      <c r="H156" s="168" t="s">
        <v>6</v>
      </c>
      <c r="I156" s="168" t="s">
        <v>430</v>
      </c>
      <c r="J156" s="169">
        <v>51.833629302340412</v>
      </c>
      <c r="K156" s="169">
        <v>-11.18308256373111</v>
      </c>
      <c r="L156" s="168" t="s">
        <v>18</v>
      </c>
      <c r="M156" s="168" t="s">
        <v>21</v>
      </c>
      <c r="N156" s="168" t="s">
        <v>1449</v>
      </c>
      <c r="O156" s="168" t="s">
        <v>21</v>
      </c>
      <c r="P156" s="168" t="s">
        <v>525</v>
      </c>
      <c r="Q156" s="168" t="s">
        <v>1451</v>
      </c>
      <c r="R156" s="168" t="s">
        <v>21</v>
      </c>
      <c r="S156" s="168" t="s">
        <v>21</v>
      </c>
      <c r="T156" s="168" t="s">
        <v>21</v>
      </c>
      <c r="U156" s="168" t="s">
        <v>21</v>
      </c>
      <c r="V156" s="168" t="s">
        <v>1451</v>
      </c>
      <c r="W156" s="168" t="s">
        <v>21</v>
      </c>
      <c r="X156" s="168" t="s">
        <v>21</v>
      </c>
      <c r="Y156" s="168" t="s">
        <v>21</v>
      </c>
      <c r="Z156" s="168" t="s">
        <v>21</v>
      </c>
      <c r="AA156" s="168" t="s">
        <v>1259</v>
      </c>
      <c r="AB156" s="168" t="s">
        <v>1259</v>
      </c>
      <c r="AC156" s="168" t="s">
        <v>12501</v>
      </c>
      <c r="AD156" s="169">
        <v>81.872767976990971</v>
      </c>
      <c r="AE156" s="168" t="s">
        <v>1259</v>
      </c>
      <c r="AF156" s="169">
        <v>20.58541134424058</v>
      </c>
      <c r="AG156" s="169">
        <v>-47.53506917694142</v>
      </c>
      <c r="AH156" s="169">
        <v>19.934821010320551</v>
      </c>
      <c r="AI156" s="168" t="s">
        <v>21</v>
      </c>
      <c r="AJ156"/>
    </row>
    <row r="157" spans="1:36" x14ac:dyDescent="0.25">
      <c r="A157" s="179" t="b">
        <f>IF(E157&lt;&gt;1,"",NOT(ISNA(VLOOKUP(P157,Mapping!$P:$P,1,FALSE))))</f>
        <v>0</v>
      </c>
      <c r="B157" s="180" t="str">
        <f t="shared" si="2"/>
        <v/>
      </c>
      <c r="E157" s="167">
        <v>1</v>
      </c>
      <c r="F157" s="170" t="s">
        <v>430</v>
      </c>
      <c r="G157" s="169">
        <v>564.69289216095649</v>
      </c>
      <c r="H157" s="168" t="s">
        <v>6</v>
      </c>
      <c r="I157" s="168" t="s">
        <v>430</v>
      </c>
      <c r="J157" s="169">
        <v>43.531124601677803</v>
      </c>
      <c r="K157" s="169">
        <v>-9.3918208519242334</v>
      </c>
      <c r="L157" s="168" t="s">
        <v>18</v>
      </c>
      <c r="M157" s="168" t="s">
        <v>21</v>
      </c>
      <c r="N157" s="168" t="s">
        <v>1449</v>
      </c>
      <c r="O157" s="168" t="s">
        <v>21</v>
      </c>
      <c r="P157" s="168" t="s">
        <v>525</v>
      </c>
      <c r="Q157" s="168" t="s">
        <v>1451</v>
      </c>
      <c r="R157" s="168" t="s">
        <v>21</v>
      </c>
      <c r="S157" s="168" t="s">
        <v>21</v>
      </c>
      <c r="T157" s="168" t="s">
        <v>21</v>
      </c>
      <c r="U157" s="168" t="s">
        <v>21</v>
      </c>
      <c r="V157" s="168" t="s">
        <v>1451</v>
      </c>
      <c r="W157" s="168" t="s">
        <v>21</v>
      </c>
      <c r="X157" s="168" t="s">
        <v>21</v>
      </c>
      <c r="Y157" s="168" t="s">
        <v>21</v>
      </c>
      <c r="Z157" s="168" t="s">
        <v>21</v>
      </c>
      <c r="AA157" s="168" t="s">
        <v>1259</v>
      </c>
      <c r="AB157" s="168" t="s">
        <v>1259</v>
      </c>
      <c r="AC157" s="168" t="s">
        <v>12504</v>
      </c>
      <c r="AD157" s="169">
        <v>68.758713450337666</v>
      </c>
      <c r="AE157" s="168" t="s">
        <v>1259</v>
      </c>
      <c r="AF157" s="169">
        <v>17.288121983047631</v>
      </c>
      <c r="AG157" s="169">
        <v>-39.921090750197209</v>
      </c>
      <c r="AH157" s="169">
        <v>16.741740622689349</v>
      </c>
      <c r="AI157" s="168" t="s">
        <v>21</v>
      </c>
      <c r="AJ157"/>
    </row>
    <row r="158" spans="1:36" x14ac:dyDescent="0.25">
      <c r="A158" s="179" t="b">
        <f>IF(E158&lt;&gt;1,"",NOT(ISNA(VLOOKUP(P158,Mapping!$P:$P,1,FALSE))))</f>
        <v>0</v>
      </c>
      <c r="B158" s="180" t="str">
        <f t="shared" si="2"/>
        <v/>
      </c>
      <c r="E158" s="167">
        <v>1</v>
      </c>
      <c r="F158" s="170" t="s">
        <v>430</v>
      </c>
      <c r="G158" s="169">
        <v>562.52066156668491</v>
      </c>
      <c r="H158" s="168" t="s">
        <v>6</v>
      </c>
      <c r="I158" s="168" t="s">
        <v>430</v>
      </c>
      <c r="J158" s="169">
        <v>43.363671385999837</v>
      </c>
      <c r="K158" s="169">
        <v>-9.3556928948103888</v>
      </c>
      <c r="L158" s="168" t="s">
        <v>18</v>
      </c>
      <c r="M158" s="168" t="s">
        <v>21</v>
      </c>
      <c r="N158" s="168" t="s">
        <v>1449</v>
      </c>
      <c r="O158" s="168" t="s">
        <v>21</v>
      </c>
      <c r="P158" s="168" t="s">
        <v>525</v>
      </c>
      <c r="Q158" s="168" t="s">
        <v>1451</v>
      </c>
      <c r="R158" s="168" t="s">
        <v>21</v>
      </c>
      <c r="S158" s="168" t="s">
        <v>21</v>
      </c>
      <c r="T158" s="168" t="s">
        <v>21</v>
      </c>
      <c r="U158" s="168" t="s">
        <v>21</v>
      </c>
      <c r="V158" s="168" t="s">
        <v>1451</v>
      </c>
      <c r="W158" s="168" t="s">
        <v>21</v>
      </c>
      <c r="X158" s="168" t="s">
        <v>21</v>
      </c>
      <c r="Y158" s="168" t="s">
        <v>21</v>
      </c>
      <c r="Z158" s="168" t="s">
        <v>21</v>
      </c>
      <c r="AA158" s="168" t="s">
        <v>1259</v>
      </c>
      <c r="AB158" s="168" t="s">
        <v>1259</v>
      </c>
      <c r="AC158" s="168" t="s">
        <v>11003</v>
      </c>
      <c r="AD158" s="169">
        <v>68.494216087164048</v>
      </c>
      <c r="AE158" s="168" t="s">
        <v>1259</v>
      </c>
      <c r="AF158" s="169">
        <v>17.22161895456895</v>
      </c>
      <c r="AG158" s="169">
        <v>-39.767524420802829</v>
      </c>
      <c r="AH158" s="169">
        <v>16.67733938497793</v>
      </c>
      <c r="AI158" s="168" t="s">
        <v>21</v>
      </c>
      <c r="AJ158"/>
    </row>
    <row r="159" spans="1:36" x14ac:dyDescent="0.25">
      <c r="A159" s="179" t="b">
        <f>IF(E159&lt;&gt;1,"",NOT(ISNA(VLOOKUP(P159,Mapping!$P:$P,1,FALSE))))</f>
        <v>0</v>
      </c>
      <c r="B159" s="180" t="str">
        <f t="shared" si="2"/>
        <v/>
      </c>
      <c r="E159" s="167">
        <v>1</v>
      </c>
      <c r="F159" s="170" t="s">
        <v>430</v>
      </c>
      <c r="G159" s="169">
        <v>820.32110169254304</v>
      </c>
      <c r="H159" s="168" t="s">
        <v>6</v>
      </c>
      <c r="I159" s="168" t="s">
        <v>430</v>
      </c>
      <c r="J159" s="169">
        <v>63.237027748855198</v>
      </c>
      <c r="K159" s="169">
        <v>-13.64336072775196</v>
      </c>
      <c r="L159" s="168" t="s">
        <v>18</v>
      </c>
      <c r="M159" s="168" t="s">
        <v>21</v>
      </c>
      <c r="N159" s="168" t="s">
        <v>1449</v>
      </c>
      <c r="O159" s="168" t="s">
        <v>21</v>
      </c>
      <c r="P159" s="168" t="s">
        <v>525</v>
      </c>
      <c r="Q159" s="168" t="s">
        <v>1451</v>
      </c>
      <c r="R159" s="168" t="s">
        <v>21</v>
      </c>
      <c r="S159" s="168" t="s">
        <v>21</v>
      </c>
      <c r="T159" s="168" t="s">
        <v>21</v>
      </c>
      <c r="U159" s="168" t="s">
        <v>21</v>
      </c>
      <c r="V159" s="168" t="s">
        <v>1451</v>
      </c>
      <c r="W159" s="168" t="s">
        <v>21</v>
      </c>
      <c r="X159" s="168" t="s">
        <v>21</v>
      </c>
      <c r="Y159" s="168" t="s">
        <v>21</v>
      </c>
      <c r="Z159" s="168" t="s">
        <v>21</v>
      </c>
      <c r="AA159" s="168" t="s">
        <v>1259</v>
      </c>
      <c r="AB159" s="168" t="s">
        <v>1259</v>
      </c>
      <c r="AC159" s="168" t="s">
        <v>11007</v>
      </c>
      <c r="AD159" s="169">
        <v>99.884776931929096</v>
      </c>
      <c r="AE159" s="168" t="s">
        <v>1259</v>
      </c>
      <c r="AF159" s="169">
        <v>25.114201839973589</v>
      </c>
      <c r="AG159" s="169">
        <v>-57.992784395868512</v>
      </c>
      <c r="AH159" s="169">
        <v>24.320481632591171</v>
      </c>
      <c r="AI159" s="168" t="s">
        <v>21</v>
      </c>
      <c r="AJ159"/>
    </row>
    <row r="160" spans="1:36" x14ac:dyDescent="0.25">
      <c r="A160" s="179" t="b">
        <f>IF(E160&lt;&gt;1,"",NOT(ISNA(VLOOKUP(P160,Mapping!$P:$P,1,FALSE))))</f>
        <v>0</v>
      </c>
      <c r="B160" s="180" t="str">
        <f t="shared" si="2"/>
        <v/>
      </c>
      <c r="E160" s="167">
        <v>1</v>
      </c>
      <c r="F160" s="170" t="s">
        <v>430</v>
      </c>
      <c r="G160" s="169">
        <v>82.091638842755074</v>
      </c>
      <c r="H160" s="168" t="s">
        <v>6</v>
      </c>
      <c r="I160" s="168" t="s">
        <v>430</v>
      </c>
      <c r="J160" s="169">
        <v>6.3282917295890577</v>
      </c>
      <c r="K160" s="169">
        <v>-1.3653261377199359</v>
      </c>
      <c r="L160" s="168" t="s">
        <v>18</v>
      </c>
      <c r="M160" s="168" t="s">
        <v>21</v>
      </c>
      <c r="N160" s="168" t="s">
        <v>1449</v>
      </c>
      <c r="O160" s="168" t="s">
        <v>21</v>
      </c>
      <c r="P160" s="168" t="s">
        <v>525</v>
      </c>
      <c r="Q160" s="168" t="s">
        <v>1451</v>
      </c>
      <c r="R160" s="168" t="s">
        <v>21</v>
      </c>
      <c r="S160" s="168" t="s">
        <v>21</v>
      </c>
      <c r="T160" s="168" t="s">
        <v>21</v>
      </c>
      <c r="U160" s="168" t="s">
        <v>21</v>
      </c>
      <c r="V160" s="168" t="s">
        <v>1451</v>
      </c>
      <c r="W160" s="168" t="s">
        <v>21</v>
      </c>
      <c r="X160" s="168" t="s">
        <v>21</v>
      </c>
      <c r="Y160" s="168" t="s">
        <v>21</v>
      </c>
      <c r="Z160" s="168" t="s">
        <v>21</v>
      </c>
      <c r="AA160" s="168" t="s">
        <v>1259</v>
      </c>
      <c r="AB160" s="168" t="s">
        <v>1259</v>
      </c>
      <c r="AC160" s="168" t="s">
        <v>12502</v>
      </c>
      <c r="AD160" s="169">
        <v>9.9957260844160842</v>
      </c>
      <c r="AE160" s="168" t="s">
        <v>1259</v>
      </c>
      <c r="AF160" s="169">
        <v>2.5132426595114912</v>
      </c>
      <c r="AG160" s="169">
        <v>-5.8034868325205196</v>
      </c>
      <c r="AH160" s="169">
        <v>2.433813040460862</v>
      </c>
      <c r="AI160" s="168" t="s">
        <v>21</v>
      </c>
      <c r="AJ160"/>
    </row>
    <row r="161" spans="1:36" x14ac:dyDescent="0.25">
      <c r="A161" s="179" t="b">
        <f>IF(E161&lt;&gt;1,"",NOT(ISNA(VLOOKUP(P161,Mapping!$P:$P,1,FALSE))))</f>
        <v>0</v>
      </c>
      <c r="B161" s="180" t="str">
        <f t="shared" si="2"/>
        <v/>
      </c>
      <c r="E161" s="167">
        <v>1</v>
      </c>
      <c r="F161" s="170" t="s">
        <v>430</v>
      </c>
      <c r="G161" s="169">
        <v>8411.9499086410724</v>
      </c>
      <c r="H161" s="168" t="s">
        <v>6</v>
      </c>
      <c r="I161" s="168" t="s">
        <v>430</v>
      </c>
      <c r="J161" s="169">
        <v>648.46157034991165</v>
      </c>
      <c r="K161" s="169">
        <v>-139.9052965851721</v>
      </c>
      <c r="L161" s="168" t="s">
        <v>18</v>
      </c>
      <c r="M161" s="168" t="s">
        <v>21</v>
      </c>
      <c r="N161" s="168" t="s">
        <v>1449</v>
      </c>
      <c r="O161" s="168" t="s">
        <v>21</v>
      </c>
      <c r="P161" s="168" t="s">
        <v>525</v>
      </c>
      <c r="Q161" s="168" t="s">
        <v>1451</v>
      </c>
      <c r="R161" s="168" t="s">
        <v>21</v>
      </c>
      <c r="S161" s="168" t="s">
        <v>21</v>
      </c>
      <c r="T161" s="168" t="s">
        <v>21</v>
      </c>
      <c r="U161" s="168" t="s">
        <v>21</v>
      </c>
      <c r="V161" s="168" t="s">
        <v>1451</v>
      </c>
      <c r="W161" s="168" t="s">
        <v>21</v>
      </c>
      <c r="X161" s="168" t="s">
        <v>21</v>
      </c>
      <c r="Y161" s="168" t="s">
        <v>21</v>
      </c>
      <c r="Z161" s="168" t="s">
        <v>21</v>
      </c>
      <c r="AA161" s="168" t="s">
        <v>1259</v>
      </c>
      <c r="AB161" s="168" t="s">
        <v>1259</v>
      </c>
      <c r="AC161" s="168" t="s">
        <v>12503</v>
      </c>
      <c r="AD161" s="169">
        <v>1024.26444773097</v>
      </c>
      <c r="AE161" s="168" t="s">
        <v>1259</v>
      </c>
      <c r="AF161" s="169">
        <v>257.53257771557219</v>
      </c>
      <c r="AG161" s="169">
        <v>-594.68468675758595</v>
      </c>
      <c r="AH161" s="169">
        <v>249.3934056130856</v>
      </c>
      <c r="AI161" s="168" t="s">
        <v>21</v>
      </c>
      <c r="AJ161"/>
    </row>
    <row r="162" spans="1:36" x14ac:dyDescent="0.25">
      <c r="A162" s="179" t="b">
        <f>IF(E162&lt;&gt;1,"",NOT(ISNA(VLOOKUP(P162,Mapping!$P:$P,1,FALSE))))</f>
        <v>0</v>
      </c>
      <c r="B162" s="180" t="str">
        <f t="shared" si="2"/>
        <v/>
      </c>
      <c r="E162" s="167">
        <v>1</v>
      </c>
      <c r="F162" s="170" t="s">
        <v>430</v>
      </c>
      <c r="G162" s="169">
        <v>8833.0823131518719</v>
      </c>
      <c r="H162" s="168" t="s">
        <v>6</v>
      </c>
      <c r="I162" s="168" t="s">
        <v>430</v>
      </c>
      <c r="J162" s="169">
        <v>680.92588401323576</v>
      </c>
      <c r="K162" s="169">
        <v>-146.90945787887969</v>
      </c>
      <c r="L162" s="168" t="s">
        <v>18</v>
      </c>
      <c r="M162" s="168" t="s">
        <v>21</v>
      </c>
      <c r="N162" s="168" t="s">
        <v>1449</v>
      </c>
      <c r="O162" s="168" t="s">
        <v>21</v>
      </c>
      <c r="P162" s="168" t="s">
        <v>525</v>
      </c>
      <c r="Q162" s="168" t="s">
        <v>1451</v>
      </c>
      <c r="R162" s="168" t="s">
        <v>21</v>
      </c>
      <c r="S162" s="168" t="s">
        <v>21</v>
      </c>
      <c r="T162" s="168" t="s">
        <v>21</v>
      </c>
      <c r="U162" s="168" t="s">
        <v>21</v>
      </c>
      <c r="V162" s="168" t="s">
        <v>1451</v>
      </c>
      <c r="W162" s="168" t="s">
        <v>21</v>
      </c>
      <c r="X162" s="168" t="s">
        <v>21</v>
      </c>
      <c r="Y162" s="168" t="s">
        <v>21</v>
      </c>
      <c r="Z162" s="168" t="s">
        <v>21</v>
      </c>
      <c r="AA162" s="168" t="s">
        <v>1259</v>
      </c>
      <c r="AB162" s="168" t="s">
        <v>1259</v>
      </c>
      <c r="AC162" s="168" t="s">
        <v>11009</v>
      </c>
      <c r="AD162" s="169">
        <v>1075.542802263825</v>
      </c>
      <c r="AE162" s="168" t="s">
        <v>1259</v>
      </c>
      <c r="AF162" s="169">
        <v>270.42558288929831</v>
      </c>
      <c r="AG162" s="169">
        <v>-624.45673661284127</v>
      </c>
      <c r="AH162" s="169">
        <v>261.87893461832749</v>
      </c>
      <c r="AI162" s="168" t="s">
        <v>21</v>
      </c>
      <c r="AJ162"/>
    </row>
    <row r="163" spans="1:36" x14ac:dyDescent="0.25">
      <c r="A163" s="179" t="b">
        <f>IF(E163&lt;&gt;1,"",NOT(ISNA(VLOOKUP(P163,Mapping!$P:$P,1,FALSE))))</f>
        <v>0</v>
      </c>
      <c r="B163" s="180" t="str">
        <f t="shared" si="2"/>
        <v/>
      </c>
      <c r="E163" s="167">
        <v>1</v>
      </c>
      <c r="F163" s="170" t="s">
        <v>430</v>
      </c>
      <c r="G163" s="169">
        <v>1368.5200899726181</v>
      </c>
      <c r="H163" s="168" t="s">
        <v>6</v>
      </c>
      <c r="I163" s="168" t="s">
        <v>430</v>
      </c>
      <c r="J163" s="169">
        <v>105.4966679827042</v>
      </c>
      <c r="K163" s="169">
        <v>-22.76085939048534</v>
      </c>
      <c r="L163" s="168" t="s">
        <v>18</v>
      </c>
      <c r="M163" s="168" t="s">
        <v>21</v>
      </c>
      <c r="N163" s="168" t="s">
        <v>1449</v>
      </c>
      <c r="O163" s="168" t="s">
        <v>21</v>
      </c>
      <c r="P163" s="168" t="s">
        <v>525</v>
      </c>
      <c r="Q163" s="168" t="s">
        <v>1451</v>
      </c>
      <c r="R163" s="168" t="s">
        <v>21</v>
      </c>
      <c r="S163" s="168" t="s">
        <v>21</v>
      </c>
      <c r="T163" s="168" t="s">
        <v>21</v>
      </c>
      <c r="U163" s="168" t="s">
        <v>21</v>
      </c>
      <c r="V163" s="168" t="s">
        <v>1451</v>
      </c>
      <c r="W163" s="168" t="s">
        <v>21</v>
      </c>
      <c r="X163" s="168" t="s">
        <v>21</v>
      </c>
      <c r="Y163" s="168" t="s">
        <v>21</v>
      </c>
      <c r="Z163" s="168" t="s">
        <v>21</v>
      </c>
      <c r="AA163" s="168" t="s">
        <v>1259</v>
      </c>
      <c r="AB163" s="168" t="s">
        <v>1259</v>
      </c>
      <c r="AC163" s="168" t="s">
        <v>11006</v>
      </c>
      <c r="AD163" s="169">
        <v>166.63514278950299</v>
      </c>
      <c r="AE163" s="168" t="s">
        <v>1259</v>
      </c>
      <c r="AF163" s="169">
        <v>41.897361521869932</v>
      </c>
      <c r="AG163" s="169">
        <v>-96.74783490933828</v>
      </c>
      <c r="AH163" s="169">
        <v>40.573219003313397</v>
      </c>
      <c r="AI163" s="168" t="s">
        <v>21</v>
      </c>
      <c r="AJ163"/>
    </row>
    <row r="164" spans="1:36" x14ac:dyDescent="0.25">
      <c r="A164" s="179" t="b">
        <f>IF(E164&lt;&gt;1,"",NOT(ISNA(VLOOKUP(P164,Mapping!$P:$P,1,FALSE))))</f>
        <v>0</v>
      </c>
      <c r="B164" s="180" t="str">
        <f t="shared" si="2"/>
        <v/>
      </c>
      <c r="E164" s="167">
        <v>1</v>
      </c>
      <c r="F164" s="170" t="s">
        <v>430</v>
      </c>
      <c r="G164" s="169">
        <v>2452.0374998638772</v>
      </c>
      <c r="H164" s="168" t="s">
        <v>6</v>
      </c>
      <c r="I164" s="168" t="s">
        <v>430</v>
      </c>
      <c r="J164" s="169">
        <v>189.0230095266304</v>
      </c>
      <c r="K164" s="169">
        <v>-40.781630582942768</v>
      </c>
      <c r="L164" s="168" t="s">
        <v>18</v>
      </c>
      <c r="M164" s="168" t="s">
        <v>21</v>
      </c>
      <c r="N164" s="168" t="s">
        <v>1449</v>
      </c>
      <c r="O164" s="168" t="s">
        <v>21</v>
      </c>
      <c r="P164" s="168" t="s">
        <v>525</v>
      </c>
      <c r="Q164" s="168" t="s">
        <v>1451</v>
      </c>
      <c r="R164" s="168" t="s">
        <v>21</v>
      </c>
      <c r="S164" s="168" t="s">
        <v>21</v>
      </c>
      <c r="T164" s="168" t="s">
        <v>21</v>
      </c>
      <c r="U164" s="168" t="s">
        <v>21</v>
      </c>
      <c r="V164" s="168" t="s">
        <v>1451</v>
      </c>
      <c r="W164" s="168" t="s">
        <v>21</v>
      </c>
      <c r="X164" s="168" t="s">
        <v>21</v>
      </c>
      <c r="Y164" s="168" t="s">
        <v>21</v>
      </c>
      <c r="Z164" s="168" t="s">
        <v>21</v>
      </c>
      <c r="AA164" s="168" t="s">
        <v>1259</v>
      </c>
      <c r="AB164" s="168" t="s">
        <v>1259</v>
      </c>
      <c r="AC164" s="168" t="s">
        <v>11005</v>
      </c>
      <c r="AD164" s="169">
        <v>298.56749777287229</v>
      </c>
      <c r="AE164" s="168" t="s">
        <v>1259</v>
      </c>
      <c r="AF164" s="169">
        <v>75.069341217369129</v>
      </c>
      <c r="AG164" s="169">
        <v>-173.3473413847241</v>
      </c>
      <c r="AH164" s="169">
        <v>72.696816959628904</v>
      </c>
      <c r="AI164" s="168" t="s">
        <v>21</v>
      </c>
      <c r="AJ164"/>
    </row>
    <row r="165" spans="1:36" x14ac:dyDescent="0.25">
      <c r="A165" s="179" t="b">
        <f>IF(E165&lt;&gt;1,"",NOT(ISNA(VLOOKUP(P165,Mapping!$P:$P,1,FALSE))))</f>
        <v>0</v>
      </c>
      <c r="B165" s="180" t="str">
        <f t="shared" si="2"/>
        <v/>
      </c>
      <c r="E165" s="167">
        <v>1</v>
      </c>
      <c r="F165" s="170" t="s">
        <v>430</v>
      </c>
      <c r="G165" s="169">
        <v>23089.15170551309</v>
      </c>
      <c r="H165" s="168" t="s">
        <v>6</v>
      </c>
      <c r="I165" s="168" t="s">
        <v>430</v>
      </c>
      <c r="J165" s="169">
        <v>1779.8997539945119</v>
      </c>
      <c r="K165" s="169">
        <v>-384.01258356776009</v>
      </c>
      <c r="L165" s="168" t="s">
        <v>18</v>
      </c>
      <c r="M165" s="168" t="s">
        <v>21</v>
      </c>
      <c r="N165" s="168" t="s">
        <v>1449</v>
      </c>
      <c r="O165" s="168" t="s">
        <v>21</v>
      </c>
      <c r="P165" s="168" t="s">
        <v>762</v>
      </c>
      <c r="Q165" s="168" t="s">
        <v>1455</v>
      </c>
      <c r="R165" s="168" t="s">
        <v>21</v>
      </c>
      <c r="S165" s="168" t="s">
        <v>21</v>
      </c>
      <c r="T165" s="168" t="s">
        <v>21</v>
      </c>
      <c r="U165" s="168" t="s">
        <v>21</v>
      </c>
      <c r="V165" s="168" t="s">
        <v>1455</v>
      </c>
      <c r="W165" s="168" t="s">
        <v>21</v>
      </c>
      <c r="X165" s="168" t="s">
        <v>21</v>
      </c>
      <c r="Y165" s="168" t="s">
        <v>21</v>
      </c>
      <c r="Z165" s="168" t="s">
        <v>21</v>
      </c>
      <c r="AA165" s="168" t="s">
        <v>1259</v>
      </c>
      <c r="AB165" s="168" t="s">
        <v>1259</v>
      </c>
      <c r="AC165" s="168" t="s">
        <v>11010</v>
      </c>
      <c r="AD165" s="169">
        <v>2811.4049033899291</v>
      </c>
      <c r="AE165" s="168" t="s">
        <v>1259</v>
      </c>
      <c r="AF165" s="169">
        <v>706.87638663641337</v>
      </c>
      <c r="AG165" s="169">
        <v>-1632.2927619179791</v>
      </c>
      <c r="AH165" s="169">
        <v>684.53595647781549</v>
      </c>
      <c r="AI165" s="168" t="s">
        <v>21</v>
      </c>
      <c r="AJ165"/>
    </row>
    <row r="166" spans="1:36" x14ac:dyDescent="0.25">
      <c r="A166" s="179" t="b">
        <f>IF(E166&lt;&gt;1,"",NOT(ISNA(VLOOKUP(P166,Mapping!$P:$P,1,FALSE))))</f>
        <v>0</v>
      </c>
      <c r="B166" s="180" t="str">
        <f t="shared" si="2"/>
        <v/>
      </c>
      <c r="E166" s="167">
        <v>1</v>
      </c>
      <c r="F166" s="170" t="s">
        <v>430</v>
      </c>
      <c r="G166" s="169">
        <v>-120429.7750756803</v>
      </c>
      <c r="H166" s="168" t="s">
        <v>6</v>
      </c>
      <c r="I166" s="168" t="s">
        <v>430</v>
      </c>
      <c r="J166" s="169">
        <v>9283.7073342818112</v>
      </c>
      <c r="K166" s="169">
        <v>2002.955745414145</v>
      </c>
      <c r="L166" s="168" t="s">
        <v>18</v>
      </c>
      <c r="M166" s="168" t="s">
        <v>21</v>
      </c>
      <c r="N166" s="168" t="s">
        <v>1449</v>
      </c>
      <c r="O166" s="168" t="s">
        <v>21</v>
      </c>
      <c r="P166" s="168" t="s">
        <v>762</v>
      </c>
      <c r="Q166" s="168" t="s">
        <v>1455</v>
      </c>
      <c r="R166" s="168" t="s">
        <v>21</v>
      </c>
      <c r="S166" s="168" t="s">
        <v>21</v>
      </c>
      <c r="T166" s="168" t="s">
        <v>21</v>
      </c>
      <c r="U166" s="168" t="s">
        <v>21</v>
      </c>
      <c r="V166" s="168" t="s">
        <v>1455</v>
      </c>
      <c r="W166" s="168" t="s">
        <v>21</v>
      </c>
      <c r="X166" s="168" t="s">
        <v>21</v>
      </c>
      <c r="Y166" s="168" t="s">
        <v>21</v>
      </c>
      <c r="Z166" s="168" t="s">
        <v>21</v>
      </c>
      <c r="AA166" s="168" t="s">
        <v>1259</v>
      </c>
      <c r="AB166" s="168" t="s">
        <v>1259</v>
      </c>
      <c r="AC166" s="168" t="s">
        <v>12924</v>
      </c>
      <c r="AD166" s="169">
        <v>15439.51165296854</v>
      </c>
      <c r="AE166" s="168" t="s">
        <v>1259</v>
      </c>
      <c r="AF166" s="169">
        <v>-3686.968033070109</v>
      </c>
      <c r="AG166" s="169">
        <v>8513.8099780645425</v>
      </c>
      <c r="AH166" s="169">
        <v>-3570.4434845111682</v>
      </c>
      <c r="AI166" s="168" t="s">
        <v>21</v>
      </c>
      <c r="AJ166"/>
    </row>
    <row r="167" spans="1:36" x14ac:dyDescent="0.25">
      <c r="A167" s="179" t="b">
        <f>IF(E167&lt;&gt;1,"",NOT(ISNA(VLOOKUP(P167,Mapping!$P:$P,1,FALSE))))</f>
        <v>0</v>
      </c>
      <c r="B167" s="180" t="str">
        <f t="shared" si="2"/>
        <v/>
      </c>
      <c r="E167" s="167">
        <v>1</v>
      </c>
      <c r="F167" s="170" t="s">
        <v>430</v>
      </c>
      <c r="G167" s="169">
        <v>393358.55744766392</v>
      </c>
      <c r="H167" s="168" t="s">
        <v>6</v>
      </c>
      <c r="I167" s="168" t="s">
        <v>430</v>
      </c>
      <c r="J167" s="169">
        <v>30323.279458792618</v>
      </c>
      <c r="K167" s="169">
        <v>-6542.2341123904043</v>
      </c>
      <c r="L167" s="168" t="s">
        <v>18</v>
      </c>
      <c r="M167" s="168" t="s">
        <v>21</v>
      </c>
      <c r="N167" s="168" t="s">
        <v>1449</v>
      </c>
      <c r="O167" s="168" t="s">
        <v>21</v>
      </c>
      <c r="P167" s="168" t="s">
        <v>785</v>
      </c>
      <c r="Q167" s="168" t="s">
        <v>1452</v>
      </c>
      <c r="R167" s="168" t="s">
        <v>21</v>
      </c>
      <c r="S167" s="168" t="s">
        <v>21</v>
      </c>
      <c r="T167" s="168" t="s">
        <v>21</v>
      </c>
      <c r="U167" s="168" t="s">
        <v>21</v>
      </c>
      <c r="V167" s="168" t="s">
        <v>1452</v>
      </c>
      <c r="W167" s="168" t="s">
        <v>21</v>
      </c>
      <c r="X167" s="168" t="s">
        <v>21</v>
      </c>
      <c r="Y167" s="168" t="s">
        <v>21</v>
      </c>
      <c r="Z167" s="168" t="s">
        <v>21</v>
      </c>
      <c r="AA167" s="168" t="s">
        <v>1259</v>
      </c>
      <c r="AB167" s="168" t="s">
        <v>1259</v>
      </c>
      <c r="AC167" s="168" t="s">
        <v>12507</v>
      </c>
      <c r="AD167" s="169">
        <v>47896.526962257267</v>
      </c>
      <c r="AE167" s="168" t="s">
        <v>1259</v>
      </c>
      <c r="AF167" s="169">
        <v>12042.70643146773</v>
      </c>
      <c r="AG167" s="169">
        <v>-27808.571503603889</v>
      </c>
      <c r="AH167" s="169">
        <v>11662.10347593139</v>
      </c>
      <c r="AI167" s="168" t="s">
        <v>21</v>
      </c>
      <c r="AJ167"/>
    </row>
    <row r="168" spans="1:36" x14ac:dyDescent="0.25">
      <c r="A168" s="179" t="b">
        <f>IF(E168&lt;&gt;1,"",NOT(ISNA(VLOOKUP(P168,Mapping!$P:$P,1,FALSE))))</f>
        <v>0</v>
      </c>
      <c r="B168" s="180" t="str">
        <f t="shared" si="2"/>
        <v/>
      </c>
      <c r="E168" s="167">
        <v>1</v>
      </c>
      <c r="F168" s="170" t="s">
        <v>430</v>
      </c>
      <c r="G168" s="169">
        <v>69285.174552003809</v>
      </c>
      <c r="H168" s="168" t="s">
        <v>6</v>
      </c>
      <c r="I168" s="168" t="s">
        <v>430</v>
      </c>
      <c r="J168" s="169">
        <v>5341.0652203013697</v>
      </c>
      <c r="K168" s="169">
        <v>-1152.332455605344</v>
      </c>
      <c r="L168" s="168" t="s">
        <v>18</v>
      </c>
      <c r="M168" s="168" t="s">
        <v>21</v>
      </c>
      <c r="N168" s="168" t="s">
        <v>1449</v>
      </c>
      <c r="O168" s="168" t="s">
        <v>21</v>
      </c>
      <c r="P168" s="168" t="s">
        <v>785</v>
      </c>
      <c r="Q168" s="168" t="s">
        <v>1452</v>
      </c>
      <c r="R168" s="168" t="s">
        <v>21</v>
      </c>
      <c r="S168" s="168" t="s">
        <v>21</v>
      </c>
      <c r="T168" s="168" t="s">
        <v>21</v>
      </c>
      <c r="U168" s="168" t="s">
        <v>21</v>
      </c>
      <c r="V168" s="168" t="s">
        <v>1452</v>
      </c>
      <c r="W168" s="168" t="s">
        <v>21</v>
      </c>
      <c r="X168" s="168" t="s">
        <v>21</v>
      </c>
      <c r="Y168" s="168" t="s">
        <v>21</v>
      </c>
      <c r="Z168" s="168" t="s">
        <v>21</v>
      </c>
      <c r="AA168" s="168" t="s">
        <v>1259</v>
      </c>
      <c r="AB168" s="168" t="s">
        <v>1259</v>
      </c>
      <c r="AC168" s="168" t="s">
        <v>11011</v>
      </c>
      <c r="AD168" s="169">
        <v>8436.3722821926531</v>
      </c>
      <c r="AE168" s="168" t="s">
        <v>1259</v>
      </c>
      <c r="AF168" s="169">
        <v>2121.1716419663571</v>
      </c>
      <c r="AG168" s="169">
        <v>-4898.1309652210257</v>
      </c>
      <c r="AH168" s="169">
        <v>2054.1332066506288</v>
      </c>
      <c r="AI168" s="168" t="s">
        <v>21</v>
      </c>
      <c r="AJ168"/>
    </row>
    <row r="169" spans="1:36" x14ac:dyDescent="0.25">
      <c r="A169" s="179" t="b">
        <f>IF(E169&lt;&gt;1,"",NOT(ISNA(VLOOKUP(P169,Mapping!$P:$P,1,FALSE))))</f>
        <v>0</v>
      </c>
      <c r="B169" s="180" t="str">
        <f t="shared" si="2"/>
        <v/>
      </c>
      <c r="E169" s="167">
        <v>1</v>
      </c>
      <c r="F169" s="170" t="s">
        <v>430</v>
      </c>
      <c r="G169" s="169">
        <v>10.35875493828957</v>
      </c>
      <c r="H169" s="168" t="s">
        <v>6</v>
      </c>
      <c r="I169" s="168" t="s">
        <v>430</v>
      </c>
      <c r="J169" s="169">
        <v>0.7985371485929722</v>
      </c>
      <c r="K169" s="169">
        <v>-0.17228403611935469</v>
      </c>
      <c r="L169" s="168" t="s">
        <v>18</v>
      </c>
      <c r="M169" s="168" t="s">
        <v>21</v>
      </c>
      <c r="N169" s="168" t="s">
        <v>1449</v>
      </c>
      <c r="O169" s="168" t="s">
        <v>21</v>
      </c>
      <c r="P169" s="168" t="s">
        <v>788</v>
      </c>
      <c r="Q169" s="168" t="s">
        <v>1457</v>
      </c>
      <c r="R169" s="168" t="s">
        <v>21</v>
      </c>
      <c r="S169" s="168" t="s">
        <v>21</v>
      </c>
      <c r="T169" s="168" t="s">
        <v>21</v>
      </c>
      <c r="U169" s="168" t="s">
        <v>21</v>
      </c>
      <c r="V169" s="168" t="s">
        <v>1457</v>
      </c>
      <c r="W169" s="168" t="s">
        <v>21</v>
      </c>
      <c r="X169" s="168" t="s">
        <v>21</v>
      </c>
      <c r="Y169" s="168" t="s">
        <v>21</v>
      </c>
      <c r="Z169" s="168" t="s">
        <v>21</v>
      </c>
      <c r="AA169" s="168" t="s">
        <v>1259</v>
      </c>
      <c r="AB169" s="168" t="s">
        <v>1259</v>
      </c>
      <c r="AC169" s="168" t="s">
        <v>7055</v>
      </c>
      <c r="AD169" s="169">
        <v>1.261313312760995</v>
      </c>
      <c r="AE169" s="168" t="s">
        <v>1259</v>
      </c>
      <c r="AF169" s="169">
        <v>0.31713418293673529</v>
      </c>
      <c r="AG169" s="169">
        <v>-0.73231450526676944</v>
      </c>
      <c r="AH169" s="169">
        <v>0.30711133566280863</v>
      </c>
      <c r="AI169" s="168" t="s">
        <v>21</v>
      </c>
      <c r="AJ169"/>
    </row>
    <row r="170" spans="1:36" x14ac:dyDescent="0.25">
      <c r="A170" s="179" t="b">
        <f>IF(E170&lt;&gt;1,"",NOT(ISNA(VLOOKUP(P170,Mapping!$P:$P,1,FALSE))))</f>
        <v>0</v>
      </c>
      <c r="B170" s="180" t="str">
        <f t="shared" si="2"/>
        <v/>
      </c>
      <c r="E170" s="167">
        <v>1</v>
      </c>
      <c r="F170" s="170" t="s">
        <v>430</v>
      </c>
      <c r="G170" s="169">
        <v>327.60746490356092</v>
      </c>
      <c r="H170" s="168" t="s">
        <v>6</v>
      </c>
      <c r="I170" s="168" t="s">
        <v>430</v>
      </c>
      <c r="J170" s="169">
        <v>25.254650046297741</v>
      </c>
      <c r="K170" s="169">
        <v>-5.448679561651538</v>
      </c>
      <c r="L170" s="168" t="s">
        <v>18</v>
      </c>
      <c r="M170" s="168" t="s">
        <v>21</v>
      </c>
      <c r="N170" s="168" t="s">
        <v>1449</v>
      </c>
      <c r="O170" s="168" t="s">
        <v>21</v>
      </c>
      <c r="P170" s="168" t="s">
        <v>789</v>
      </c>
      <c r="Q170" s="168" t="s">
        <v>1458</v>
      </c>
      <c r="R170" s="168" t="s">
        <v>21</v>
      </c>
      <c r="S170" s="168" t="s">
        <v>21</v>
      </c>
      <c r="T170" s="168" t="s">
        <v>21</v>
      </c>
      <c r="U170" s="168" t="s">
        <v>21</v>
      </c>
      <c r="V170" s="168" t="s">
        <v>1458</v>
      </c>
      <c r="W170" s="168" t="s">
        <v>21</v>
      </c>
      <c r="X170" s="168" t="s">
        <v>21</v>
      </c>
      <c r="Y170" s="168" t="s">
        <v>21</v>
      </c>
      <c r="Z170" s="168" t="s">
        <v>21</v>
      </c>
      <c r="AA170" s="168" t="s">
        <v>1259</v>
      </c>
      <c r="AB170" s="168" t="s">
        <v>1259</v>
      </c>
      <c r="AC170" s="168" t="s">
        <v>11012</v>
      </c>
      <c r="AD170" s="169">
        <v>39.890475187838973</v>
      </c>
      <c r="AE170" s="168" t="s">
        <v>1259</v>
      </c>
      <c r="AF170" s="169">
        <v>10.02973101739587</v>
      </c>
      <c r="AG170" s="169">
        <v>-23.160283259115889</v>
      </c>
      <c r="AH170" s="169">
        <v>9.7127470163177918</v>
      </c>
      <c r="AI170" s="168" t="s">
        <v>21</v>
      </c>
      <c r="AJ170"/>
    </row>
    <row r="171" spans="1:36" x14ac:dyDescent="0.25">
      <c r="A171" s="179" t="b">
        <f>IF(E171&lt;&gt;1,"",NOT(ISNA(VLOOKUP(P171,Mapping!$P:$P,1,FALSE))))</f>
        <v>0</v>
      </c>
      <c r="B171" s="180" t="str">
        <f t="shared" si="2"/>
        <v/>
      </c>
      <c r="E171" s="167">
        <v>1</v>
      </c>
      <c r="F171" s="170" t="s">
        <v>430</v>
      </c>
      <c r="G171" s="169">
        <v>4872017.753811961</v>
      </c>
      <c r="H171" s="168" t="s">
        <v>6</v>
      </c>
      <c r="I171" s="168" t="s">
        <v>430</v>
      </c>
      <c r="J171" s="169">
        <v>375574.78559925657</v>
      </c>
      <c r="K171" s="169">
        <v>-81030.093642747423</v>
      </c>
      <c r="L171" s="168" t="s">
        <v>18</v>
      </c>
      <c r="M171" s="168" t="s">
        <v>21</v>
      </c>
      <c r="N171" s="168" t="s">
        <v>1449</v>
      </c>
      <c r="O171" s="168" t="s">
        <v>21</v>
      </c>
      <c r="P171" s="168" t="s">
        <v>803</v>
      </c>
      <c r="Q171" s="168" t="s">
        <v>1453</v>
      </c>
      <c r="R171" s="168" t="s">
        <v>21</v>
      </c>
      <c r="S171" s="168" t="s">
        <v>21</v>
      </c>
      <c r="T171" s="168" t="s">
        <v>21</v>
      </c>
      <c r="U171" s="168" t="s">
        <v>21</v>
      </c>
      <c r="V171" s="168" t="s">
        <v>1453</v>
      </c>
      <c r="W171" s="168" t="s">
        <v>21</v>
      </c>
      <c r="X171" s="168" t="s">
        <v>21</v>
      </c>
      <c r="Y171" s="168" t="s">
        <v>21</v>
      </c>
      <c r="Z171" s="168" t="s">
        <v>21</v>
      </c>
      <c r="AA171" s="168" t="s">
        <v>1259</v>
      </c>
      <c r="AB171" s="168" t="s">
        <v>1259</v>
      </c>
      <c r="AC171" s="168" t="s">
        <v>12925</v>
      </c>
      <c r="AD171" s="169">
        <v>593231.60838339594</v>
      </c>
      <c r="AE171" s="168" t="s">
        <v>1259</v>
      </c>
      <c r="AF171" s="169">
        <v>149157.2470642449</v>
      </c>
      <c r="AG171" s="169">
        <v>-344428.388574549</v>
      </c>
      <c r="AH171" s="169">
        <v>144443.2162610041</v>
      </c>
      <c r="AI171" s="168" t="s">
        <v>21</v>
      </c>
      <c r="AJ171"/>
    </row>
    <row r="172" spans="1:36" x14ac:dyDescent="0.25">
      <c r="A172" s="179" t="b">
        <f>IF(E172&lt;&gt;1,"",NOT(ISNA(VLOOKUP(P172,Mapping!$P:$P,1,FALSE))))</f>
        <v>0</v>
      </c>
      <c r="B172" s="180" t="str">
        <f t="shared" si="2"/>
        <v/>
      </c>
      <c r="E172" s="167">
        <v>1</v>
      </c>
      <c r="F172" s="170" t="s">
        <v>446</v>
      </c>
      <c r="G172" s="169">
        <v>6519.2394737798631</v>
      </c>
      <c r="H172" s="168" t="s">
        <v>6</v>
      </c>
      <c r="I172" s="168" t="s">
        <v>446</v>
      </c>
      <c r="J172" s="169">
        <v>635.84478742064755</v>
      </c>
      <c r="K172" s="169">
        <v>287.01022633519409</v>
      </c>
      <c r="L172" s="168" t="s">
        <v>18</v>
      </c>
      <c r="M172" s="168" t="s">
        <v>21</v>
      </c>
      <c r="N172" s="168" t="s">
        <v>1449</v>
      </c>
      <c r="O172" s="168" t="s">
        <v>21</v>
      </c>
      <c r="P172" s="168" t="s">
        <v>344</v>
      </c>
      <c r="Q172" s="168" t="s">
        <v>1450</v>
      </c>
      <c r="R172" s="168" t="s">
        <v>21</v>
      </c>
      <c r="S172" s="168" t="s">
        <v>21</v>
      </c>
      <c r="T172" s="168" t="s">
        <v>21</v>
      </c>
      <c r="U172" s="168" t="s">
        <v>21</v>
      </c>
      <c r="V172" s="168" t="s">
        <v>1450</v>
      </c>
      <c r="W172" s="168" t="s">
        <v>21</v>
      </c>
      <c r="X172" s="168" t="s">
        <v>21</v>
      </c>
      <c r="Y172" s="168" t="s">
        <v>21</v>
      </c>
      <c r="Z172" s="168" t="s">
        <v>21</v>
      </c>
      <c r="AA172" s="168" t="s">
        <v>1259</v>
      </c>
      <c r="AB172" s="168" t="s">
        <v>1259</v>
      </c>
      <c r="AC172" s="168" t="s">
        <v>11015</v>
      </c>
      <c r="AD172" s="169">
        <v>1023.484424293441</v>
      </c>
      <c r="AE172" s="168" t="s">
        <v>1259</v>
      </c>
      <c r="AF172" s="169">
        <v>-880.65227749317091</v>
      </c>
      <c r="AG172" s="169">
        <v>-477.20281081061421</v>
      </c>
      <c r="AH172" s="169">
        <v>364.79681274686942</v>
      </c>
      <c r="AI172" s="168" t="s">
        <v>21</v>
      </c>
      <c r="AJ172"/>
    </row>
    <row r="173" spans="1:36" x14ac:dyDescent="0.25">
      <c r="A173" s="179" t="b">
        <f>IF(E173&lt;&gt;1,"",NOT(ISNA(VLOOKUP(P173,Mapping!$P:$P,1,FALSE))))</f>
        <v>0</v>
      </c>
      <c r="B173" s="180" t="str">
        <f t="shared" si="2"/>
        <v/>
      </c>
      <c r="E173" s="167">
        <v>1</v>
      </c>
      <c r="F173" s="170" t="s">
        <v>446</v>
      </c>
      <c r="G173" s="169">
        <v>15705.046008208041</v>
      </c>
      <c r="H173" s="168" t="s">
        <v>6</v>
      </c>
      <c r="I173" s="168" t="s">
        <v>446</v>
      </c>
      <c r="J173" s="169">
        <v>1531.769415847315</v>
      </c>
      <c r="K173" s="169">
        <v>691.41635731429392</v>
      </c>
      <c r="L173" s="168" t="s">
        <v>18</v>
      </c>
      <c r="M173" s="168" t="s">
        <v>21</v>
      </c>
      <c r="N173" s="168" t="s">
        <v>1449</v>
      </c>
      <c r="O173" s="168" t="s">
        <v>21</v>
      </c>
      <c r="P173" s="168" t="s">
        <v>344</v>
      </c>
      <c r="Q173" s="168" t="s">
        <v>1450</v>
      </c>
      <c r="R173" s="168" t="s">
        <v>21</v>
      </c>
      <c r="S173" s="168" t="s">
        <v>21</v>
      </c>
      <c r="T173" s="168" t="s">
        <v>21</v>
      </c>
      <c r="U173" s="168" t="s">
        <v>21</v>
      </c>
      <c r="V173" s="168" t="s">
        <v>1450</v>
      </c>
      <c r="W173" s="168" t="s">
        <v>21</v>
      </c>
      <c r="X173" s="168" t="s">
        <v>21</v>
      </c>
      <c r="Y173" s="168" t="s">
        <v>21</v>
      </c>
      <c r="Z173" s="168" t="s">
        <v>21</v>
      </c>
      <c r="AA173" s="168" t="s">
        <v>1259</v>
      </c>
      <c r="AB173" s="168" t="s">
        <v>1259</v>
      </c>
      <c r="AC173" s="168" t="s">
        <v>12926</v>
      </c>
      <c r="AD173" s="169">
        <v>2465.60508121559</v>
      </c>
      <c r="AE173" s="168" t="s">
        <v>1259</v>
      </c>
      <c r="AF173" s="169">
        <v>-2121.5180989883761</v>
      </c>
      <c r="AG173" s="169">
        <v>-1149.596073156918</v>
      </c>
      <c r="AH173" s="169">
        <v>878.80660786885892</v>
      </c>
      <c r="AI173" s="168" t="s">
        <v>21</v>
      </c>
      <c r="AJ173"/>
    </row>
    <row r="174" spans="1:36" x14ac:dyDescent="0.25">
      <c r="A174" s="179" t="b">
        <f>IF(E174&lt;&gt;1,"",NOT(ISNA(VLOOKUP(P174,Mapping!$P:$P,1,FALSE))))</f>
        <v>0</v>
      </c>
      <c r="B174" s="180" t="str">
        <f t="shared" si="2"/>
        <v/>
      </c>
      <c r="E174" s="167">
        <v>1</v>
      </c>
      <c r="F174" s="170" t="s">
        <v>446</v>
      </c>
      <c r="G174" s="169">
        <v>1948.0501282893531</v>
      </c>
      <c r="H174" s="168" t="s">
        <v>6</v>
      </c>
      <c r="I174" s="168" t="s">
        <v>446</v>
      </c>
      <c r="J174" s="169">
        <v>190.00030980434821</v>
      </c>
      <c r="K174" s="169">
        <v>85.763118609364241</v>
      </c>
      <c r="L174" s="168" t="s">
        <v>18</v>
      </c>
      <c r="M174" s="168" t="s">
        <v>21</v>
      </c>
      <c r="N174" s="168" t="s">
        <v>1449</v>
      </c>
      <c r="O174" s="168" t="s">
        <v>21</v>
      </c>
      <c r="P174" s="168" t="s">
        <v>344</v>
      </c>
      <c r="Q174" s="168" t="s">
        <v>1450</v>
      </c>
      <c r="R174" s="168" t="s">
        <v>21</v>
      </c>
      <c r="S174" s="168" t="s">
        <v>21</v>
      </c>
      <c r="T174" s="168" t="s">
        <v>21</v>
      </c>
      <c r="U174" s="168" t="s">
        <v>21</v>
      </c>
      <c r="V174" s="168" t="s">
        <v>1450</v>
      </c>
      <c r="W174" s="168" t="s">
        <v>21</v>
      </c>
      <c r="X174" s="168" t="s">
        <v>21</v>
      </c>
      <c r="Y174" s="168" t="s">
        <v>21</v>
      </c>
      <c r="Z174" s="168" t="s">
        <v>21</v>
      </c>
      <c r="AA174" s="168" t="s">
        <v>1259</v>
      </c>
      <c r="AB174" s="168" t="s">
        <v>1259</v>
      </c>
      <c r="AC174" s="168" t="s">
        <v>11013</v>
      </c>
      <c r="AD174" s="169">
        <v>305.83306105965141</v>
      </c>
      <c r="AE174" s="168" t="s">
        <v>1259</v>
      </c>
      <c r="AF174" s="169">
        <v>-263.15259457008437</v>
      </c>
      <c r="AG174" s="169">
        <v>-142.59562032634841</v>
      </c>
      <c r="AH174" s="169">
        <v>109.00696020283701</v>
      </c>
      <c r="AI174" s="168" t="s">
        <v>21</v>
      </c>
      <c r="AJ174"/>
    </row>
    <row r="175" spans="1:36" x14ac:dyDescent="0.25">
      <c r="A175" s="179" t="b">
        <f>IF(E175&lt;&gt;1,"",NOT(ISNA(VLOOKUP(P175,Mapping!$P:$P,1,FALSE))))</f>
        <v>0</v>
      </c>
      <c r="B175" s="180" t="str">
        <f t="shared" si="2"/>
        <v/>
      </c>
      <c r="E175" s="167">
        <v>1</v>
      </c>
      <c r="F175" s="170" t="s">
        <v>446</v>
      </c>
      <c r="G175" s="169">
        <v>69360.890724995654</v>
      </c>
      <c r="H175" s="168" t="s">
        <v>6</v>
      </c>
      <c r="I175" s="168" t="s">
        <v>446</v>
      </c>
      <c r="J175" s="169">
        <v>6765.0162255461391</v>
      </c>
      <c r="K175" s="169">
        <v>3053.6207522147379</v>
      </c>
      <c r="L175" s="168" t="s">
        <v>18</v>
      </c>
      <c r="M175" s="168" t="s">
        <v>21</v>
      </c>
      <c r="N175" s="168" t="s">
        <v>1449</v>
      </c>
      <c r="O175" s="168" t="s">
        <v>21</v>
      </c>
      <c r="P175" s="168" t="s">
        <v>344</v>
      </c>
      <c r="Q175" s="168" t="s">
        <v>1450</v>
      </c>
      <c r="R175" s="168" t="s">
        <v>21</v>
      </c>
      <c r="S175" s="168" t="s">
        <v>21</v>
      </c>
      <c r="T175" s="168" t="s">
        <v>21</v>
      </c>
      <c r="U175" s="168" t="s">
        <v>21</v>
      </c>
      <c r="V175" s="168" t="s">
        <v>1450</v>
      </c>
      <c r="W175" s="168" t="s">
        <v>21</v>
      </c>
      <c r="X175" s="168" t="s">
        <v>21</v>
      </c>
      <c r="Y175" s="168" t="s">
        <v>21</v>
      </c>
      <c r="Z175" s="168" t="s">
        <v>21</v>
      </c>
      <c r="AA175" s="168" t="s">
        <v>1259</v>
      </c>
      <c r="AB175" s="168" t="s">
        <v>1259</v>
      </c>
      <c r="AC175" s="168" t="s">
        <v>11014</v>
      </c>
      <c r="AD175" s="169">
        <v>10889.274983327579</v>
      </c>
      <c r="AE175" s="168" t="s">
        <v>1259</v>
      </c>
      <c r="AF175" s="169">
        <v>-9369.6245753197436</v>
      </c>
      <c r="AG175" s="169">
        <v>-5077.1584856515183</v>
      </c>
      <c r="AH175" s="169">
        <v>3881.224484470702</v>
      </c>
      <c r="AI175" s="168" t="s">
        <v>21</v>
      </c>
      <c r="AJ175"/>
    </row>
    <row r="176" spans="1:36" x14ac:dyDescent="0.25">
      <c r="A176" s="179" t="b">
        <f>IF(E176&lt;&gt;1,"",NOT(ISNA(VLOOKUP(P176,Mapping!$P:$P,1,FALSE))))</f>
        <v>0</v>
      </c>
      <c r="B176" s="180" t="str">
        <f t="shared" si="2"/>
        <v/>
      </c>
      <c r="E176" s="167">
        <v>1</v>
      </c>
      <c r="F176" s="170" t="s">
        <v>446</v>
      </c>
      <c r="G176" s="169">
        <v>42713.548666240829</v>
      </c>
      <c r="H176" s="168" t="s">
        <v>6</v>
      </c>
      <c r="I176" s="168" t="s">
        <v>446</v>
      </c>
      <c r="J176" s="169">
        <v>4166.0054644258089</v>
      </c>
      <c r="K176" s="169">
        <v>1880.468622081341</v>
      </c>
      <c r="L176" s="168" t="s">
        <v>18</v>
      </c>
      <c r="M176" s="168" t="s">
        <v>21</v>
      </c>
      <c r="N176" s="168" t="s">
        <v>1449</v>
      </c>
      <c r="O176" s="168" t="s">
        <v>21</v>
      </c>
      <c r="P176" s="168" t="s">
        <v>525</v>
      </c>
      <c r="Q176" s="168" t="s">
        <v>1451</v>
      </c>
      <c r="R176" s="168" t="s">
        <v>21</v>
      </c>
      <c r="S176" s="168" t="s">
        <v>21</v>
      </c>
      <c r="T176" s="168" t="s">
        <v>21</v>
      </c>
      <c r="U176" s="168" t="s">
        <v>21</v>
      </c>
      <c r="V176" s="168" t="s">
        <v>1451</v>
      </c>
      <c r="W176" s="168" t="s">
        <v>21</v>
      </c>
      <c r="X176" s="168" t="s">
        <v>21</v>
      </c>
      <c r="Y176" s="168" t="s">
        <v>21</v>
      </c>
      <c r="Z176" s="168" t="s">
        <v>21</v>
      </c>
      <c r="AA176" s="168" t="s">
        <v>1259</v>
      </c>
      <c r="AB176" s="168" t="s">
        <v>1259</v>
      </c>
      <c r="AC176" s="168" t="s">
        <v>11018</v>
      </c>
      <c r="AD176" s="169">
        <v>6705.7901373349123</v>
      </c>
      <c r="AE176" s="168" t="s">
        <v>1259</v>
      </c>
      <c r="AF176" s="169">
        <v>-5769.9650494554808</v>
      </c>
      <c r="AG176" s="169">
        <v>-3126.5956044728591</v>
      </c>
      <c r="AH176" s="169">
        <v>2390.1202705042888</v>
      </c>
      <c r="AI176" s="168" t="s">
        <v>21</v>
      </c>
      <c r="AJ176"/>
    </row>
    <row r="177" spans="1:36" x14ac:dyDescent="0.25">
      <c r="A177" s="179" t="b">
        <f>IF(E177&lt;&gt;1,"",NOT(ISNA(VLOOKUP(P177,Mapping!$P:$P,1,FALSE))))</f>
        <v>0</v>
      </c>
      <c r="B177" s="180" t="str">
        <f t="shared" si="2"/>
        <v/>
      </c>
      <c r="E177" s="167">
        <v>1</v>
      </c>
      <c r="F177" s="170" t="s">
        <v>446</v>
      </c>
      <c r="G177" s="169">
        <v>4519.2024065763562</v>
      </c>
      <c r="H177" s="168" t="s">
        <v>6</v>
      </c>
      <c r="I177" s="168" t="s">
        <v>446</v>
      </c>
      <c r="J177" s="169">
        <v>440.77400517001621</v>
      </c>
      <c r="K177" s="169">
        <v>198.95837709026489</v>
      </c>
      <c r="L177" s="168" t="s">
        <v>18</v>
      </c>
      <c r="M177" s="168" t="s">
        <v>21</v>
      </c>
      <c r="N177" s="168" t="s">
        <v>1449</v>
      </c>
      <c r="O177" s="168" t="s">
        <v>21</v>
      </c>
      <c r="P177" s="168" t="s">
        <v>525</v>
      </c>
      <c r="Q177" s="168" t="s">
        <v>1451</v>
      </c>
      <c r="R177" s="168" t="s">
        <v>21</v>
      </c>
      <c r="S177" s="168" t="s">
        <v>21</v>
      </c>
      <c r="T177" s="168" t="s">
        <v>21</v>
      </c>
      <c r="U177" s="168" t="s">
        <v>21</v>
      </c>
      <c r="V177" s="168" t="s">
        <v>1451</v>
      </c>
      <c r="W177" s="168" t="s">
        <v>21</v>
      </c>
      <c r="X177" s="168" t="s">
        <v>21</v>
      </c>
      <c r="Y177" s="168" t="s">
        <v>21</v>
      </c>
      <c r="Z177" s="168" t="s">
        <v>21</v>
      </c>
      <c r="AA177" s="168" t="s">
        <v>1259</v>
      </c>
      <c r="AB177" s="168" t="s">
        <v>1259</v>
      </c>
      <c r="AC177" s="168" t="s">
        <v>7059</v>
      </c>
      <c r="AD177" s="169">
        <v>709.48970228249277</v>
      </c>
      <c r="AE177" s="168" t="s">
        <v>1259</v>
      </c>
      <c r="AF177" s="169">
        <v>-610.47702079527517</v>
      </c>
      <c r="AG177" s="169">
        <v>-330.80179056376159</v>
      </c>
      <c r="AH177" s="169">
        <v>252.8808215601839</v>
      </c>
      <c r="AI177" s="168" t="s">
        <v>21</v>
      </c>
      <c r="AJ177"/>
    </row>
    <row r="178" spans="1:36" x14ac:dyDescent="0.25">
      <c r="A178" s="179" t="b">
        <f>IF(E178&lt;&gt;1,"",NOT(ISNA(VLOOKUP(P178,Mapping!$P:$P,1,FALSE))))</f>
        <v>0</v>
      </c>
      <c r="B178" s="180" t="str">
        <f t="shared" si="2"/>
        <v/>
      </c>
      <c r="E178" s="167">
        <v>1</v>
      </c>
      <c r="F178" s="170" t="s">
        <v>446</v>
      </c>
      <c r="G178" s="169">
        <v>60900.373884821864</v>
      </c>
      <c r="H178" s="168" t="s">
        <v>6</v>
      </c>
      <c r="I178" s="168" t="s">
        <v>446</v>
      </c>
      <c r="J178" s="169">
        <v>5939.8317000588513</v>
      </c>
      <c r="K178" s="169">
        <v>2681.1455788486778</v>
      </c>
      <c r="L178" s="168" t="s">
        <v>18</v>
      </c>
      <c r="M178" s="168" t="s">
        <v>21</v>
      </c>
      <c r="N178" s="168" t="s">
        <v>1449</v>
      </c>
      <c r="O178" s="168" t="s">
        <v>21</v>
      </c>
      <c r="P178" s="168" t="s">
        <v>525</v>
      </c>
      <c r="Q178" s="168" t="s">
        <v>1451</v>
      </c>
      <c r="R178" s="168" t="s">
        <v>21</v>
      </c>
      <c r="S178" s="168" t="s">
        <v>21</v>
      </c>
      <c r="T178" s="168" t="s">
        <v>21</v>
      </c>
      <c r="U178" s="168" t="s">
        <v>21</v>
      </c>
      <c r="V178" s="168" t="s">
        <v>1451</v>
      </c>
      <c r="W178" s="168" t="s">
        <v>21</v>
      </c>
      <c r="X178" s="168" t="s">
        <v>21</v>
      </c>
      <c r="Y178" s="168" t="s">
        <v>21</v>
      </c>
      <c r="Z178" s="168" t="s">
        <v>21</v>
      </c>
      <c r="AA178" s="168" t="s">
        <v>1259</v>
      </c>
      <c r="AB178" s="168" t="s">
        <v>1259</v>
      </c>
      <c r="AC178" s="168" t="s">
        <v>12927</v>
      </c>
      <c r="AD178" s="169">
        <v>9561.0207840122494</v>
      </c>
      <c r="AE178" s="168" t="s">
        <v>1259</v>
      </c>
      <c r="AF178" s="169">
        <v>-8226.7346026419327</v>
      </c>
      <c r="AG178" s="169">
        <v>-4457.855814952025</v>
      </c>
      <c r="AH178" s="169">
        <v>3407.7996946773778</v>
      </c>
      <c r="AI178" s="168" t="s">
        <v>21</v>
      </c>
      <c r="AJ178"/>
    </row>
    <row r="179" spans="1:36" x14ac:dyDescent="0.25">
      <c r="A179" s="179" t="b">
        <f>IF(E179&lt;&gt;1,"",NOT(ISNA(VLOOKUP(P179,Mapping!$P:$P,1,FALSE))))</f>
        <v>0</v>
      </c>
      <c r="B179" s="180" t="str">
        <f t="shared" si="2"/>
        <v/>
      </c>
      <c r="E179" s="167">
        <v>1</v>
      </c>
      <c r="F179" s="170" t="s">
        <v>446</v>
      </c>
      <c r="G179" s="169">
        <v>264.47604993032081</v>
      </c>
      <c r="H179" s="168" t="s">
        <v>6</v>
      </c>
      <c r="I179" s="168" t="s">
        <v>446</v>
      </c>
      <c r="J179" s="169">
        <v>25.795296893472589</v>
      </c>
      <c r="K179" s="169">
        <v>11.643586841077999</v>
      </c>
      <c r="L179" s="168" t="s">
        <v>18</v>
      </c>
      <c r="M179" s="168" t="s">
        <v>21</v>
      </c>
      <c r="N179" s="168" t="s">
        <v>1449</v>
      </c>
      <c r="O179" s="168" t="s">
        <v>21</v>
      </c>
      <c r="P179" s="168" t="s">
        <v>525</v>
      </c>
      <c r="Q179" s="168" t="s">
        <v>1451</v>
      </c>
      <c r="R179" s="168" t="s">
        <v>21</v>
      </c>
      <c r="S179" s="168" t="s">
        <v>21</v>
      </c>
      <c r="T179" s="168" t="s">
        <v>21</v>
      </c>
      <c r="U179" s="168" t="s">
        <v>21</v>
      </c>
      <c r="V179" s="168" t="s">
        <v>1451</v>
      </c>
      <c r="W179" s="168" t="s">
        <v>21</v>
      </c>
      <c r="X179" s="168" t="s">
        <v>21</v>
      </c>
      <c r="Y179" s="168" t="s">
        <v>21</v>
      </c>
      <c r="Z179" s="168" t="s">
        <v>21</v>
      </c>
      <c r="AA179" s="168" t="s">
        <v>1259</v>
      </c>
      <c r="AB179" s="168" t="s">
        <v>1259</v>
      </c>
      <c r="AC179" s="168" t="s">
        <v>11017</v>
      </c>
      <c r="AD179" s="169">
        <v>41.521272349486779</v>
      </c>
      <c r="AE179" s="168" t="s">
        <v>1259</v>
      </c>
      <c r="AF179" s="169">
        <v>-35.726780194268912</v>
      </c>
      <c r="AG179" s="169">
        <v>-19.35942297049283</v>
      </c>
      <c r="AH179" s="169">
        <v>14.799275352669889</v>
      </c>
      <c r="AI179" s="168" t="s">
        <v>21</v>
      </c>
      <c r="AJ179"/>
    </row>
    <row r="180" spans="1:36" x14ac:dyDescent="0.25">
      <c r="A180" s="179" t="b">
        <f>IF(E180&lt;&gt;1,"",NOT(ISNA(VLOOKUP(P180,Mapping!$P:$P,1,FALSE))))</f>
        <v>0</v>
      </c>
      <c r="B180" s="180" t="str">
        <f t="shared" si="2"/>
        <v/>
      </c>
      <c r="E180" s="167">
        <v>1</v>
      </c>
      <c r="F180" s="170" t="s">
        <v>446</v>
      </c>
      <c r="G180" s="169">
        <v>7564.8397220292318</v>
      </c>
      <c r="H180" s="168" t="s">
        <v>6</v>
      </c>
      <c r="I180" s="168" t="s">
        <v>446</v>
      </c>
      <c r="J180" s="169">
        <v>737.82592651656068</v>
      </c>
      <c r="K180" s="169">
        <v>333.04289089877869</v>
      </c>
      <c r="L180" s="168" t="s">
        <v>18</v>
      </c>
      <c r="M180" s="168" t="s">
        <v>21</v>
      </c>
      <c r="N180" s="168" t="s">
        <v>1449</v>
      </c>
      <c r="O180" s="168" t="s">
        <v>21</v>
      </c>
      <c r="P180" s="168" t="s">
        <v>525</v>
      </c>
      <c r="Q180" s="168" t="s">
        <v>1451</v>
      </c>
      <c r="R180" s="168" t="s">
        <v>21</v>
      </c>
      <c r="S180" s="168" t="s">
        <v>21</v>
      </c>
      <c r="T180" s="168" t="s">
        <v>21</v>
      </c>
      <c r="U180" s="168" t="s">
        <v>21</v>
      </c>
      <c r="V180" s="168" t="s">
        <v>1451</v>
      </c>
      <c r="W180" s="168" t="s">
        <v>21</v>
      </c>
      <c r="X180" s="168" t="s">
        <v>21</v>
      </c>
      <c r="Y180" s="168" t="s">
        <v>21</v>
      </c>
      <c r="Z180" s="168" t="s">
        <v>21</v>
      </c>
      <c r="AA180" s="168" t="s">
        <v>1259</v>
      </c>
      <c r="AB180" s="168" t="s">
        <v>1259</v>
      </c>
      <c r="AC180" s="168" t="s">
        <v>11016</v>
      </c>
      <c r="AD180" s="169">
        <v>1187.6378615808301</v>
      </c>
      <c r="AE180" s="168" t="s">
        <v>1259</v>
      </c>
      <c r="AF180" s="169">
        <v>-1021.897317450929</v>
      </c>
      <c r="AG180" s="169">
        <v>-553.73986386038996</v>
      </c>
      <c r="AH180" s="169">
        <v>423.30542245553352</v>
      </c>
      <c r="AI180" s="168" t="s">
        <v>21</v>
      </c>
      <c r="AJ180"/>
    </row>
    <row r="181" spans="1:36" x14ac:dyDescent="0.25">
      <c r="A181" s="179" t="b">
        <f>IF(E181&lt;&gt;1,"",NOT(ISNA(VLOOKUP(P181,Mapping!$P:$P,1,FALSE))))</f>
        <v>0</v>
      </c>
      <c r="B181" s="180" t="str">
        <f t="shared" si="2"/>
        <v/>
      </c>
      <c r="E181" s="167">
        <v>1</v>
      </c>
      <c r="F181" s="170" t="s">
        <v>446</v>
      </c>
      <c r="G181" s="169">
        <v>4.0278096315297289E-3</v>
      </c>
      <c r="H181" s="168" t="s">
        <v>6</v>
      </c>
      <c r="I181" s="168" t="s">
        <v>446</v>
      </c>
      <c r="J181" s="169">
        <v>3.9284670692514979E-4</v>
      </c>
      <c r="K181" s="169">
        <v>1.7732475676494211E-4</v>
      </c>
      <c r="L181" s="168" t="s">
        <v>18</v>
      </c>
      <c r="M181" s="168" t="s">
        <v>21</v>
      </c>
      <c r="N181" s="168" t="s">
        <v>1449</v>
      </c>
      <c r="O181" s="168" t="s">
        <v>21</v>
      </c>
      <c r="P181" s="168" t="s">
        <v>762</v>
      </c>
      <c r="Q181" s="168" t="s">
        <v>1455</v>
      </c>
      <c r="R181" s="168" t="s">
        <v>21</v>
      </c>
      <c r="S181" s="168" t="s">
        <v>21</v>
      </c>
      <c r="T181" s="168" t="s">
        <v>21</v>
      </c>
      <c r="U181" s="168" t="s">
        <v>21</v>
      </c>
      <c r="V181" s="168" t="s">
        <v>1455</v>
      </c>
      <c r="W181" s="168" t="s">
        <v>21</v>
      </c>
      <c r="X181" s="168" t="s">
        <v>21</v>
      </c>
      <c r="Y181" s="168" t="s">
        <v>21</v>
      </c>
      <c r="Z181" s="168" t="s">
        <v>21</v>
      </c>
      <c r="AA181" s="168" t="s">
        <v>1259</v>
      </c>
      <c r="AB181" s="168" t="s">
        <v>1259</v>
      </c>
      <c r="AC181" s="168" t="s">
        <v>7344</v>
      </c>
      <c r="AD181" s="169">
        <v>6.3234376317512471E-4</v>
      </c>
      <c r="AE181" s="168" t="s">
        <v>1259</v>
      </c>
      <c r="AF181" s="169">
        <v>-5.4409716648420219E-4</v>
      </c>
      <c r="AG181" s="169">
        <v>-2.948322554044217E-4</v>
      </c>
      <c r="AH181" s="169">
        <v>2.2538397643510211E-4</v>
      </c>
      <c r="AI181" s="168" t="s">
        <v>21</v>
      </c>
      <c r="AJ181"/>
    </row>
    <row r="182" spans="1:36" x14ac:dyDescent="0.25">
      <c r="A182" s="179" t="b">
        <f>IF(E182&lt;&gt;1,"",NOT(ISNA(VLOOKUP(P182,Mapping!$P:$P,1,FALSE))))</f>
        <v>0</v>
      </c>
      <c r="B182" s="180" t="str">
        <f t="shared" si="2"/>
        <v/>
      </c>
      <c r="E182" s="167">
        <v>1</v>
      </c>
      <c r="F182" s="170" t="s">
        <v>446</v>
      </c>
      <c r="G182" s="169">
        <v>522139.00045871711</v>
      </c>
      <c r="H182" s="168" t="s">
        <v>6</v>
      </c>
      <c r="I182" s="168" t="s">
        <v>446</v>
      </c>
      <c r="J182" s="169">
        <v>50926.08778769237</v>
      </c>
      <c r="K182" s="169">
        <v>22987.226240547931</v>
      </c>
      <c r="L182" s="168" t="s">
        <v>18</v>
      </c>
      <c r="M182" s="168" t="s">
        <v>21</v>
      </c>
      <c r="N182" s="168" t="s">
        <v>1449</v>
      </c>
      <c r="O182" s="168" t="s">
        <v>21</v>
      </c>
      <c r="P182" s="168" t="s">
        <v>782</v>
      </c>
      <c r="Q182" s="168" t="s">
        <v>1456</v>
      </c>
      <c r="R182" s="168" t="s">
        <v>21</v>
      </c>
      <c r="S182" s="168" t="s">
        <v>21</v>
      </c>
      <c r="T182" s="168" t="s">
        <v>21</v>
      </c>
      <c r="U182" s="168" t="s">
        <v>21</v>
      </c>
      <c r="V182" s="168" t="s">
        <v>1456</v>
      </c>
      <c r="W182" s="168" t="s">
        <v>21</v>
      </c>
      <c r="X182" s="168" t="s">
        <v>21</v>
      </c>
      <c r="Y182" s="168" t="s">
        <v>21</v>
      </c>
      <c r="Z182" s="168" t="s">
        <v>21</v>
      </c>
      <c r="AA182" s="168" t="s">
        <v>1259</v>
      </c>
      <c r="AB182" s="168" t="s">
        <v>1259</v>
      </c>
      <c r="AC182" s="168" t="s">
        <v>2439</v>
      </c>
      <c r="AD182" s="169">
        <v>81972.925896492481</v>
      </c>
      <c r="AE182" s="168" t="s">
        <v>1259</v>
      </c>
      <c r="AF182" s="169">
        <v>-70533.212005996611</v>
      </c>
      <c r="AG182" s="169">
        <v>-38220.13283219334</v>
      </c>
      <c r="AH182" s="169">
        <v>29217.31038478616</v>
      </c>
      <c r="AI182" s="168" t="s">
        <v>21</v>
      </c>
      <c r="AJ182"/>
    </row>
    <row r="183" spans="1:36" x14ac:dyDescent="0.25">
      <c r="A183" s="179" t="b">
        <f>IF(E183&lt;&gt;1,"",NOT(ISNA(VLOOKUP(P183,Mapping!$P:$P,1,FALSE))))</f>
        <v>0</v>
      </c>
      <c r="B183" s="180" t="str">
        <f t="shared" si="2"/>
        <v/>
      </c>
      <c r="E183" s="167">
        <v>1</v>
      </c>
      <c r="F183" s="170" t="s">
        <v>446</v>
      </c>
      <c r="G183" s="169">
        <v>40721.223847529298</v>
      </c>
      <c r="H183" s="168" t="s">
        <v>6</v>
      </c>
      <c r="I183" s="168" t="s">
        <v>446</v>
      </c>
      <c r="J183" s="169">
        <v>3971.6868854072832</v>
      </c>
      <c r="K183" s="169">
        <v>1792.7563054144291</v>
      </c>
      <c r="L183" s="168" t="s">
        <v>18</v>
      </c>
      <c r="M183" s="168" t="s">
        <v>21</v>
      </c>
      <c r="N183" s="168" t="s">
        <v>1449</v>
      </c>
      <c r="O183" s="168" t="s">
        <v>21</v>
      </c>
      <c r="P183" s="168" t="s">
        <v>785</v>
      </c>
      <c r="Q183" s="168" t="s">
        <v>1452</v>
      </c>
      <c r="R183" s="168" t="s">
        <v>21</v>
      </c>
      <c r="S183" s="168" t="s">
        <v>21</v>
      </c>
      <c r="T183" s="168" t="s">
        <v>21</v>
      </c>
      <c r="U183" s="168" t="s">
        <v>21</v>
      </c>
      <c r="V183" s="168" t="s">
        <v>1452</v>
      </c>
      <c r="W183" s="168" t="s">
        <v>21</v>
      </c>
      <c r="X183" s="168" t="s">
        <v>21</v>
      </c>
      <c r="Y183" s="168" t="s">
        <v>21</v>
      </c>
      <c r="Z183" s="168" t="s">
        <v>21</v>
      </c>
      <c r="AA183" s="168" t="s">
        <v>1259</v>
      </c>
      <c r="AB183" s="168" t="s">
        <v>1259</v>
      </c>
      <c r="AC183" s="168" t="s">
        <v>11019</v>
      </c>
      <c r="AD183" s="169">
        <v>6393.0061955445244</v>
      </c>
      <c r="AE183" s="168" t="s">
        <v>1259</v>
      </c>
      <c r="AF183" s="169">
        <v>-5500.8316028071204</v>
      </c>
      <c r="AG183" s="169">
        <v>-2980.7591142870442</v>
      </c>
      <c r="AH183" s="169">
        <v>2278.635833286477</v>
      </c>
      <c r="AI183" s="168" t="s">
        <v>21</v>
      </c>
      <c r="AJ183"/>
    </row>
    <row r="184" spans="1:36" x14ac:dyDescent="0.25">
      <c r="A184" s="179" t="b">
        <f>IF(E184&lt;&gt;1,"",NOT(ISNA(VLOOKUP(P184,Mapping!$P:$P,1,FALSE))))</f>
        <v>0</v>
      </c>
      <c r="B184" s="180" t="str">
        <f t="shared" si="2"/>
        <v/>
      </c>
      <c r="E184" s="167">
        <v>1</v>
      </c>
      <c r="F184" s="170" t="s">
        <v>446</v>
      </c>
      <c r="G184" s="169">
        <v>7733.1427544351091</v>
      </c>
      <c r="H184" s="168" t="s">
        <v>6</v>
      </c>
      <c r="I184" s="168" t="s">
        <v>446</v>
      </c>
      <c r="J184" s="169">
        <v>754.2411243771038</v>
      </c>
      <c r="K184" s="169">
        <v>340.45245019139071</v>
      </c>
      <c r="L184" s="168" t="s">
        <v>18</v>
      </c>
      <c r="M184" s="168" t="s">
        <v>21</v>
      </c>
      <c r="N184" s="168" t="s">
        <v>1449</v>
      </c>
      <c r="O184" s="168" t="s">
        <v>21</v>
      </c>
      <c r="P184" s="168" t="s">
        <v>785</v>
      </c>
      <c r="Q184" s="168" t="s">
        <v>1452</v>
      </c>
      <c r="R184" s="168" t="s">
        <v>21</v>
      </c>
      <c r="S184" s="168" t="s">
        <v>21</v>
      </c>
      <c r="T184" s="168" t="s">
        <v>21</v>
      </c>
      <c r="U184" s="168" t="s">
        <v>21</v>
      </c>
      <c r="V184" s="168" t="s">
        <v>1452</v>
      </c>
      <c r="W184" s="168" t="s">
        <v>21</v>
      </c>
      <c r="X184" s="168" t="s">
        <v>21</v>
      </c>
      <c r="Y184" s="168" t="s">
        <v>21</v>
      </c>
      <c r="Z184" s="168" t="s">
        <v>21</v>
      </c>
      <c r="AA184" s="168" t="s">
        <v>1259</v>
      </c>
      <c r="AB184" s="168" t="s">
        <v>1259</v>
      </c>
      <c r="AC184" s="168" t="s">
        <v>11021</v>
      </c>
      <c r="AD184" s="169">
        <v>1214.0605038110509</v>
      </c>
      <c r="AE184" s="168" t="s">
        <v>1259</v>
      </c>
      <c r="AF184" s="169">
        <v>-1044.632553576763</v>
      </c>
      <c r="AG184" s="169">
        <v>-566.05950336052683</v>
      </c>
      <c r="AH184" s="169">
        <v>432.72314825686863</v>
      </c>
      <c r="AI184" s="168" t="s">
        <v>21</v>
      </c>
      <c r="AJ184"/>
    </row>
    <row r="185" spans="1:36" x14ac:dyDescent="0.25">
      <c r="A185" s="179" t="b">
        <f>IF(E185&lt;&gt;1,"",NOT(ISNA(VLOOKUP(P185,Mapping!$P:$P,1,FALSE))))</f>
        <v>0</v>
      </c>
      <c r="B185" s="180" t="str">
        <f t="shared" si="2"/>
        <v/>
      </c>
      <c r="E185" s="167">
        <v>1</v>
      </c>
      <c r="F185" s="170" t="s">
        <v>446</v>
      </c>
      <c r="G185" s="169">
        <v>83540.754254699757</v>
      </c>
      <c r="H185" s="168" t="s">
        <v>6</v>
      </c>
      <c r="I185" s="168" t="s">
        <v>446</v>
      </c>
      <c r="J185" s="169">
        <v>8148.0291288090648</v>
      </c>
      <c r="K185" s="169">
        <v>3677.8907851581439</v>
      </c>
      <c r="L185" s="168" t="s">
        <v>18</v>
      </c>
      <c r="M185" s="168" t="s">
        <v>21</v>
      </c>
      <c r="N185" s="168" t="s">
        <v>1449</v>
      </c>
      <c r="O185" s="168" t="s">
        <v>21</v>
      </c>
      <c r="P185" s="168" t="s">
        <v>785</v>
      </c>
      <c r="Q185" s="168" t="s">
        <v>1452</v>
      </c>
      <c r="R185" s="168" t="s">
        <v>21</v>
      </c>
      <c r="S185" s="168" t="s">
        <v>21</v>
      </c>
      <c r="T185" s="168" t="s">
        <v>21</v>
      </c>
      <c r="U185" s="168" t="s">
        <v>21</v>
      </c>
      <c r="V185" s="168" t="s">
        <v>1452</v>
      </c>
      <c r="W185" s="168" t="s">
        <v>21</v>
      </c>
      <c r="X185" s="168" t="s">
        <v>21</v>
      </c>
      <c r="Y185" s="168" t="s">
        <v>21</v>
      </c>
      <c r="Z185" s="168" t="s">
        <v>21</v>
      </c>
      <c r="AA185" s="168" t="s">
        <v>1259</v>
      </c>
      <c r="AB185" s="168" t="s">
        <v>1259</v>
      </c>
      <c r="AC185" s="168" t="s">
        <v>11020</v>
      </c>
      <c r="AD185" s="169">
        <v>13115.434878147949</v>
      </c>
      <c r="AE185" s="168" t="s">
        <v>1259</v>
      </c>
      <c r="AF185" s="169">
        <v>-11285.11320895572</v>
      </c>
      <c r="AG185" s="169">
        <v>-6115.1124924802434</v>
      </c>
      <c r="AH185" s="169">
        <v>4674.6865196707076</v>
      </c>
      <c r="AI185" s="168" t="s">
        <v>21</v>
      </c>
      <c r="AJ185"/>
    </row>
    <row r="186" spans="1:36" x14ac:dyDescent="0.25">
      <c r="A186" s="179" t="b">
        <f>IF(E186&lt;&gt;1,"",NOT(ISNA(VLOOKUP(P186,Mapping!$P:$P,1,FALSE))))</f>
        <v>0</v>
      </c>
      <c r="B186" s="180" t="str">
        <f t="shared" si="2"/>
        <v/>
      </c>
      <c r="E186" s="167">
        <v>1</v>
      </c>
      <c r="F186" s="170" t="s">
        <v>446</v>
      </c>
      <c r="G186" s="169">
        <v>143918.26306696661</v>
      </c>
      <c r="H186" s="168" t="s">
        <v>6</v>
      </c>
      <c r="I186" s="168" t="s">
        <v>446</v>
      </c>
      <c r="J186" s="169">
        <v>14036.863924666781</v>
      </c>
      <c r="K186" s="169">
        <v>6336.0171723633384</v>
      </c>
      <c r="L186" s="168" t="s">
        <v>18</v>
      </c>
      <c r="M186" s="168" t="s">
        <v>21</v>
      </c>
      <c r="N186" s="168" t="s">
        <v>1449</v>
      </c>
      <c r="O186" s="168" t="s">
        <v>21</v>
      </c>
      <c r="P186" s="168" t="s">
        <v>788</v>
      </c>
      <c r="Q186" s="168" t="s">
        <v>1457</v>
      </c>
      <c r="R186" s="168" t="s">
        <v>21</v>
      </c>
      <c r="S186" s="168" t="s">
        <v>21</v>
      </c>
      <c r="T186" s="168" t="s">
        <v>21</v>
      </c>
      <c r="U186" s="168" t="s">
        <v>21</v>
      </c>
      <c r="V186" s="168" t="s">
        <v>1457</v>
      </c>
      <c r="W186" s="168" t="s">
        <v>21</v>
      </c>
      <c r="X186" s="168" t="s">
        <v>21</v>
      </c>
      <c r="Y186" s="168" t="s">
        <v>21</v>
      </c>
      <c r="Z186" s="168" t="s">
        <v>21</v>
      </c>
      <c r="AA186" s="168" t="s">
        <v>1259</v>
      </c>
      <c r="AB186" s="168" t="s">
        <v>1259</v>
      </c>
      <c r="AC186" s="168" t="s">
        <v>11022</v>
      </c>
      <c r="AD186" s="169">
        <v>22594.36874697341</v>
      </c>
      <c r="AE186" s="168" t="s">
        <v>1259</v>
      </c>
      <c r="AF186" s="169">
        <v>-19441.216518051951</v>
      </c>
      <c r="AG186" s="169">
        <v>-10534.695026737259</v>
      </c>
      <c r="AH186" s="169">
        <v>8053.2282751771563</v>
      </c>
      <c r="AI186" s="168" t="s">
        <v>21</v>
      </c>
      <c r="AJ186"/>
    </row>
    <row r="187" spans="1:36" x14ac:dyDescent="0.25">
      <c r="A187" s="179" t="b">
        <f>IF(E187&lt;&gt;1,"",NOT(ISNA(VLOOKUP(P187,Mapping!$P:$P,1,FALSE))))</f>
        <v>0</v>
      </c>
      <c r="B187" s="180" t="str">
        <f t="shared" si="2"/>
        <v/>
      </c>
      <c r="E187" s="167">
        <v>1</v>
      </c>
      <c r="F187" s="170" t="s">
        <v>446</v>
      </c>
      <c r="G187" s="169">
        <v>-2506858.557357714</v>
      </c>
      <c r="H187" s="168" t="s">
        <v>6</v>
      </c>
      <c r="I187" s="168" t="s">
        <v>446</v>
      </c>
      <c r="J187" s="169">
        <v>244502.89836838341</v>
      </c>
      <c r="K187" s="169">
        <v>-110364.720429635</v>
      </c>
      <c r="L187" s="168" t="s">
        <v>18</v>
      </c>
      <c r="M187" s="168" t="s">
        <v>21</v>
      </c>
      <c r="N187" s="168" t="s">
        <v>1449</v>
      </c>
      <c r="O187" s="168" t="s">
        <v>21</v>
      </c>
      <c r="P187" s="168" t="s">
        <v>803</v>
      </c>
      <c r="Q187" s="168" t="s">
        <v>1453</v>
      </c>
      <c r="R187" s="168" t="s">
        <v>21</v>
      </c>
      <c r="S187" s="168" t="s">
        <v>21</v>
      </c>
      <c r="T187" s="168" t="s">
        <v>21</v>
      </c>
      <c r="U187" s="168" t="s">
        <v>21</v>
      </c>
      <c r="V187" s="168" t="s">
        <v>1453</v>
      </c>
      <c r="W187" s="168" t="s">
        <v>21</v>
      </c>
      <c r="X187" s="168" t="s">
        <v>21</v>
      </c>
      <c r="Y187" s="168" t="s">
        <v>21</v>
      </c>
      <c r="Z187" s="168" t="s">
        <v>21</v>
      </c>
      <c r="AA187" s="168" t="s">
        <v>1259</v>
      </c>
      <c r="AB187" s="168" t="s">
        <v>1259</v>
      </c>
      <c r="AC187" s="168" t="s">
        <v>12928</v>
      </c>
      <c r="AD187" s="169">
        <v>408809.32020895398</v>
      </c>
      <c r="AE187" s="168" t="s">
        <v>1259</v>
      </c>
      <c r="AF187" s="169">
        <v>338639.3009137772</v>
      </c>
      <c r="AG187" s="169">
        <v>183499.9242913434</v>
      </c>
      <c r="AH187" s="169">
        <v>-140276.18028289499</v>
      </c>
      <c r="AI187" s="168" t="s">
        <v>21</v>
      </c>
      <c r="AJ187"/>
    </row>
    <row r="188" spans="1:36" x14ac:dyDescent="0.25">
      <c r="A188" s="179" t="b">
        <f>IF(E188&lt;&gt;1,"",NOT(ISNA(VLOOKUP(P188,Mapping!$P:$P,1,FALSE))))</f>
        <v>0</v>
      </c>
      <c r="B188" s="180" t="str">
        <f t="shared" si="2"/>
        <v/>
      </c>
      <c r="E188" s="167">
        <v>1</v>
      </c>
      <c r="F188" s="170" t="s">
        <v>446</v>
      </c>
      <c r="G188" s="169">
        <v>140059.67883624841</v>
      </c>
      <c r="H188" s="168" t="s">
        <v>6</v>
      </c>
      <c r="I188" s="168" t="s">
        <v>446</v>
      </c>
      <c r="J188" s="169">
        <v>13660.52237749812</v>
      </c>
      <c r="K188" s="169">
        <v>6166.1425822602951</v>
      </c>
      <c r="L188" s="168" t="s">
        <v>18</v>
      </c>
      <c r="M188" s="168" t="s">
        <v>21</v>
      </c>
      <c r="N188" s="168" t="s">
        <v>1449</v>
      </c>
      <c r="O188" s="168" t="s">
        <v>21</v>
      </c>
      <c r="P188" s="168" t="s">
        <v>803</v>
      </c>
      <c r="Q188" s="168" t="s">
        <v>1453</v>
      </c>
      <c r="R188" s="168" t="s">
        <v>21</v>
      </c>
      <c r="S188" s="168" t="s">
        <v>21</v>
      </c>
      <c r="T188" s="168" t="s">
        <v>21</v>
      </c>
      <c r="U188" s="168" t="s">
        <v>21</v>
      </c>
      <c r="V188" s="168" t="s">
        <v>1453</v>
      </c>
      <c r="W188" s="168" t="s">
        <v>21</v>
      </c>
      <c r="X188" s="168" t="s">
        <v>21</v>
      </c>
      <c r="Y188" s="168" t="s">
        <v>21</v>
      </c>
      <c r="Z188" s="168" t="s">
        <v>21</v>
      </c>
      <c r="AA188" s="168" t="s">
        <v>1259</v>
      </c>
      <c r="AB188" s="168" t="s">
        <v>1259</v>
      </c>
      <c r="AC188" s="168" t="s">
        <v>11023</v>
      </c>
      <c r="AD188" s="169">
        <v>21988.592432750189</v>
      </c>
      <c r="AE188" s="168" t="s">
        <v>1259</v>
      </c>
      <c r="AF188" s="169">
        <v>-18919.97918594471</v>
      </c>
      <c r="AG188" s="169">
        <v>-10252.24992741944</v>
      </c>
      <c r="AH188" s="169">
        <v>7837.3136374739697</v>
      </c>
      <c r="AI188" s="168" t="s">
        <v>21</v>
      </c>
      <c r="AJ188"/>
    </row>
    <row r="189" spans="1:36" x14ac:dyDescent="0.25">
      <c r="A189" s="179" t="b">
        <f>IF(E189&lt;&gt;1,"",NOT(ISNA(VLOOKUP(P189,Mapping!$P:$P,1,FALSE))))</f>
        <v>0</v>
      </c>
      <c r="B189" s="180" t="str">
        <f t="shared" si="2"/>
        <v/>
      </c>
      <c r="E189" s="167">
        <v>1</v>
      </c>
      <c r="F189" s="170" t="s">
        <v>451</v>
      </c>
      <c r="G189" s="169">
        <v>456.50115409595747</v>
      </c>
      <c r="H189" s="168" t="s">
        <v>6</v>
      </c>
      <c r="I189" s="168" t="s">
        <v>451</v>
      </c>
      <c r="J189" s="169">
        <v>41.109361199757053</v>
      </c>
      <c r="K189" s="169">
        <v>-19.094856283142668</v>
      </c>
      <c r="L189" s="168" t="s">
        <v>18</v>
      </c>
      <c r="M189" s="168" t="s">
        <v>21</v>
      </c>
      <c r="N189" s="168" t="s">
        <v>1449</v>
      </c>
      <c r="O189" s="168" t="s">
        <v>21</v>
      </c>
      <c r="P189" s="168" t="s">
        <v>344</v>
      </c>
      <c r="Q189" s="168" t="s">
        <v>1450</v>
      </c>
      <c r="R189" s="168" t="s">
        <v>21</v>
      </c>
      <c r="S189" s="168" t="s">
        <v>21</v>
      </c>
      <c r="T189" s="168" t="s">
        <v>21</v>
      </c>
      <c r="U189" s="168" t="s">
        <v>21</v>
      </c>
      <c r="V189" s="168" t="s">
        <v>1450</v>
      </c>
      <c r="W189" s="168" t="s">
        <v>21</v>
      </c>
      <c r="X189" s="168" t="s">
        <v>21</v>
      </c>
      <c r="Y189" s="168" t="s">
        <v>21</v>
      </c>
      <c r="Z189" s="168" t="s">
        <v>21</v>
      </c>
      <c r="AA189" s="168" t="s">
        <v>1259</v>
      </c>
      <c r="AB189" s="168" t="s">
        <v>1259</v>
      </c>
      <c r="AC189" s="168" t="s">
        <v>11024</v>
      </c>
      <c r="AD189" s="169">
        <v>51.597574345633177</v>
      </c>
      <c r="AE189" s="168" t="s">
        <v>1259</v>
      </c>
      <c r="AF189" s="169">
        <v>40.946420101526257</v>
      </c>
      <c r="AG189" s="169">
        <v>17.15945023552456</v>
      </c>
      <c r="AH189" s="169">
        <v>34.244461886577987</v>
      </c>
      <c r="AI189" s="168" t="s">
        <v>21</v>
      </c>
      <c r="AJ189"/>
    </row>
    <row r="190" spans="1:36" x14ac:dyDescent="0.25">
      <c r="A190" s="179" t="b">
        <f>IF(E190&lt;&gt;1,"",NOT(ISNA(VLOOKUP(P190,Mapping!$P:$P,1,FALSE))))</f>
        <v>0</v>
      </c>
      <c r="B190" s="180" t="str">
        <f t="shared" si="2"/>
        <v/>
      </c>
      <c r="E190" s="167">
        <v>1</v>
      </c>
      <c r="F190" s="170" t="s">
        <v>451</v>
      </c>
      <c r="G190" s="169">
        <v>924.28352730764311</v>
      </c>
      <c r="H190" s="168" t="s">
        <v>6</v>
      </c>
      <c r="I190" s="168" t="s">
        <v>451</v>
      </c>
      <c r="J190" s="169">
        <v>83.234631575736131</v>
      </c>
      <c r="K190" s="169">
        <v>-38.661591455923727</v>
      </c>
      <c r="L190" s="168" t="s">
        <v>18</v>
      </c>
      <c r="M190" s="168" t="s">
        <v>21</v>
      </c>
      <c r="N190" s="168" t="s">
        <v>1449</v>
      </c>
      <c r="O190" s="168" t="s">
        <v>21</v>
      </c>
      <c r="P190" s="168" t="s">
        <v>525</v>
      </c>
      <c r="Q190" s="168" t="s">
        <v>1451</v>
      </c>
      <c r="R190" s="168" t="s">
        <v>21</v>
      </c>
      <c r="S190" s="168" t="s">
        <v>21</v>
      </c>
      <c r="T190" s="168" t="s">
        <v>21</v>
      </c>
      <c r="U190" s="168" t="s">
        <v>21</v>
      </c>
      <c r="V190" s="168" t="s">
        <v>1451</v>
      </c>
      <c r="W190" s="168" t="s">
        <v>21</v>
      </c>
      <c r="X190" s="168" t="s">
        <v>21</v>
      </c>
      <c r="Y190" s="168" t="s">
        <v>21</v>
      </c>
      <c r="Z190" s="168" t="s">
        <v>21</v>
      </c>
      <c r="AA190" s="168" t="s">
        <v>1259</v>
      </c>
      <c r="AB190" s="168" t="s">
        <v>1259</v>
      </c>
      <c r="AC190" s="168" t="s">
        <v>11025</v>
      </c>
      <c r="AD190" s="169">
        <v>104.4702463264217</v>
      </c>
      <c r="AE190" s="168" t="s">
        <v>1259</v>
      </c>
      <c r="AF190" s="169">
        <v>82.904722720819109</v>
      </c>
      <c r="AG190" s="169">
        <v>34.742950917089502</v>
      </c>
      <c r="AH190" s="169">
        <v>69.335185112424028</v>
      </c>
      <c r="AI190" s="168" t="s">
        <v>21</v>
      </c>
      <c r="AJ190"/>
    </row>
    <row r="191" spans="1:36" x14ac:dyDescent="0.25">
      <c r="A191" s="179" t="b">
        <f>IF(E191&lt;&gt;1,"",NOT(ISNA(VLOOKUP(P191,Mapping!$P:$P,1,FALSE))))</f>
        <v>0</v>
      </c>
      <c r="B191" s="180" t="str">
        <f t="shared" si="2"/>
        <v/>
      </c>
      <c r="E191" s="167">
        <v>1</v>
      </c>
      <c r="F191" s="170" t="s">
        <v>2707</v>
      </c>
      <c r="G191" s="169">
        <v>1235545.01</v>
      </c>
      <c r="H191" s="168" t="s">
        <v>6</v>
      </c>
      <c r="I191" s="168" t="s">
        <v>4</v>
      </c>
      <c r="J191" s="169">
        <v>0</v>
      </c>
      <c r="K191" s="169">
        <v>0</v>
      </c>
      <c r="L191" s="168" t="s">
        <v>18</v>
      </c>
      <c r="M191" s="168" t="s">
        <v>21</v>
      </c>
      <c r="N191" s="168" t="s">
        <v>1449</v>
      </c>
      <c r="O191" s="168" t="s">
        <v>21</v>
      </c>
      <c r="P191" s="168" t="s">
        <v>762</v>
      </c>
      <c r="Q191" s="168" t="s">
        <v>1455</v>
      </c>
      <c r="R191" s="168" t="s">
        <v>21</v>
      </c>
      <c r="S191" s="168" t="s">
        <v>21</v>
      </c>
      <c r="T191" s="168" t="s">
        <v>21</v>
      </c>
      <c r="U191" s="168" t="s">
        <v>21</v>
      </c>
      <c r="V191" s="168" t="s">
        <v>1455</v>
      </c>
      <c r="W191" s="168" t="s">
        <v>21</v>
      </c>
      <c r="X191" s="168" t="s">
        <v>21</v>
      </c>
      <c r="Y191" s="168" t="s">
        <v>21</v>
      </c>
      <c r="Z191" s="168" t="s">
        <v>21</v>
      </c>
      <c r="AA191" s="168" t="s">
        <v>1259</v>
      </c>
      <c r="AB191" s="168" t="s">
        <v>1259</v>
      </c>
      <c r="AC191" s="168" t="s">
        <v>12929</v>
      </c>
      <c r="AD191" s="169">
        <v>-1.851851851851852E-10</v>
      </c>
      <c r="AE191" s="168" t="s">
        <v>1259</v>
      </c>
      <c r="AF191" s="169">
        <v>0</v>
      </c>
      <c r="AG191" s="169">
        <v>0</v>
      </c>
      <c r="AH191" s="169">
        <v>0</v>
      </c>
      <c r="AI191" s="168" t="s">
        <v>21</v>
      </c>
      <c r="AJ191"/>
    </row>
    <row r="192" spans="1:36" x14ac:dyDescent="0.25">
      <c r="A192" s="179" t="b">
        <f>IF(E192&lt;&gt;1,"",NOT(ISNA(VLOOKUP(P192,Mapping!$P:$P,1,FALSE))))</f>
        <v>0</v>
      </c>
      <c r="B192" s="180" t="str">
        <f t="shared" si="2"/>
        <v/>
      </c>
      <c r="E192" s="167">
        <v>1</v>
      </c>
      <c r="F192" s="170" t="s">
        <v>461</v>
      </c>
      <c r="G192" s="169">
        <v>45134.626315608308</v>
      </c>
      <c r="H192" s="168" t="s">
        <v>6</v>
      </c>
      <c r="I192" s="168" t="s">
        <v>461</v>
      </c>
      <c r="J192" s="169">
        <v>6073.1173630623398</v>
      </c>
      <c r="K192" s="169">
        <v>2523.8810729775209</v>
      </c>
      <c r="L192" s="168" t="s">
        <v>18</v>
      </c>
      <c r="M192" s="168" t="s">
        <v>21</v>
      </c>
      <c r="N192" s="168" t="s">
        <v>1449</v>
      </c>
      <c r="O192" s="168" t="s">
        <v>21</v>
      </c>
      <c r="P192" s="168" t="s">
        <v>344</v>
      </c>
      <c r="Q192" s="168" t="s">
        <v>1450</v>
      </c>
      <c r="R192" s="168" t="s">
        <v>21</v>
      </c>
      <c r="S192" s="168" t="s">
        <v>21</v>
      </c>
      <c r="T192" s="168" t="s">
        <v>21</v>
      </c>
      <c r="U192" s="168" t="s">
        <v>21</v>
      </c>
      <c r="V192" s="168" t="s">
        <v>1450</v>
      </c>
      <c r="W192" s="168" t="s">
        <v>21</v>
      </c>
      <c r="X192" s="168" t="s">
        <v>21</v>
      </c>
      <c r="Y192" s="168" t="s">
        <v>21</v>
      </c>
      <c r="Z192" s="168" t="s">
        <v>21</v>
      </c>
      <c r="AA192" s="168" t="s">
        <v>1259</v>
      </c>
      <c r="AB192" s="168" t="s">
        <v>1259</v>
      </c>
      <c r="AC192" s="168" t="s">
        <v>11026</v>
      </c>
      <c r="AD192" s="169">
        <v>9784.6815882651936</v>
      </c>
      <c r="AE192" s="168" t="s">
        <v>1259</v>
      </c>
      <c r="AF192" s="169">
        <v>-8295.3187444204086</v>
      </c>
      <c r="AG192" s="169">
        <v>-5590.6087369934903</v>
      </c>
      <c r="AH192" s="169">
        <v>-7506.3023631401156</v>
      </c>
      <c r="AI192" s="168" t="s">
        <v>21</v>
      </c>
      <c r="AJ192"/>
    </row>
    <row r="193" spans="1:36" x14ac:dyDescent="0.25">
      <c r="A193" s="179" t="b">
        <f>IF(E193&lt;&gt;1,"",NOT(ISNA(VLOOKUP(P193,Mapping!$P:$P,1,FALSE))))</f>
        <v>0</v>
      </c>
      <c r="B193" s="180" t="str">
        <f t="shared" si="2"/>
        <v/>
      </c>
      <c r="E193" s="167">
        <v>1</v>
      </c>
      <c r="F193" s="170" t="s">
        <v>461</v>
      </c>
      <c r="G193" s="169">
        <v>84165.992151058657</v>
      </c>
      <c r="H193" s="168" t="s">
        <v>6</v>
      </c>
      <c r="I193" s="168" t="s">
        <v>461</v>
      </c>
      <c r="J193" s="169">
        <v>11325.006763935429</v>
      </c>
      <c r="K193" s="169">
        <v>4706.4742065887303</v>
      </c>
      <c r="L193" s="168" t="s">
        <v>18</v>
      </c>
      <c r="M193" s="168" t="s">
        <v>21</v>
      </c>
      <c r="N193" s="168" t="s">
        <v>1449</v>
      </c>
      <c r="O193" s="168" t="s">
        <v>21</v>
      </c>
      <c r="P193" s="168" t="s">
        <v>525</v>
      </c>
      <c r="Q193" s="168" t="s">
        <v>1451</v>
      </c>
      <c r="R193" s="168" t="s">
        <v>21</v>
      </c>
      <c r="S193" s="168" t="s">
        <v>21</v>
      </c>
      <c r="T193" s="168" t="s">
        <v>21</v>
      </c>
      <c r="U193" s="168" t="s">
        <v>21</v>
      </c>
      <c r="V193" s="168" t="s">
        <v>1451</v>
      </c>
      <c r="W193" s="168" t="s">
        <v>21</v>
      </c>
      <c r="X193" s="168" t="s">
        <v>21</v>
      </c>
      <c r="Y193" s="168" t="s">
        <v>21</v>
      </c>
      <c r="Z193" s="168" t="s">
        <v>21</v>
      </c>
      <c r="AA193" s="168" t="s">
        <v>1259</v>
      </c>
      <c r="AB193" s="168" t="s">
        <v>1259</v>
      </c>
      <c r="AC193" s="168" t="s">
        <v>12508</v>
      </c>
      <c r="AD193" s="169">
        <v>18246.244645959199</v>
      </c>
      <c r="AE193" s="168" t="s">
        <v>1259</v>
      </c>
      <c r="AF193" s="169">
        <v>-15468.915759959969</v>
      </c>
      <c r="AG193" s="169">
        <v>-10425.235999233561</v>
      </c>
      <c r="AH193" s="169">
        <v>-13997.576524989319</v>
      </c>
      <c r="AI193" s="168" t="s">
        <v>21</v>
      </c>
      <c r="AJ193"/>
    </row>
    <row r="194" spans="1:36" x14ac:dyDescent="0.25">
      <c r="A194" s="179" t="b">
        <f>IF(E194&lt;&gt;1,"",NOT(ISNA(VLOOKUP(P194,Mapping!$P:$P,1,FALSE))))</f>
        <v>0</v>
      </c>
      <c r="B194" s="180" t="str">
        <f t="shared" si="2"/>
        <v/>
      </c>
      <c r="E194" s="167">
        <v>1</v>
      </c>
      <c r="F194" s="170" t="s">
        <v>461</v>
      </c>
      <c r="G194" s="169">
        <v>8101.487944716896</v>
      </c>
      <c r="H194" s="168" t="s">
        <v>6</v>
      </c>
      <c r="I194" s="168" t="s">
        <v>461</v>
      </c>
      <c r="J194" s="169">
        <v>1090.100685882624</v>
      </c>
      <c r="K194" s="169">
        <v>453.02672816315152</v>
      </c>
      <c r="L194" s="168" t="s">
        <v>18</v>
      </c>
      <c r="M194" s="168" t="s">
        <v>21</v>
      </c>
      <c r="N194" s="168" t="s">
        <v>1449</v>
      </c>
      <c r="O194" s="168" t="s">
        <v>21</v>
      </c>
      <c r="P194" s="168" t="s">
        <v>762</v>
      </c>
      <c r="Q194" s="168" t="s">
        <v>1455</v>
      </c>
      <c r="R194" s="168" t="s">
        <v>21</v>
      </c>
      <c r="S194" s="168" t="s">
        <v>21</v>
      </c>
      <c r="T194" s="168" t="s">
        <v>21</v>
      </c>
      <c r="U194" s="168" t="s">
        <v>21</v>
      </c>
      <c r="V194" s="168" t="s">
        <v>1455</v>
      </c>
      <c r="W194" s="168" t="s">
        <v>21</v>
      </c>
      <c r="X194" s="168" t="s">
        <v>21</v>
      </c>
      <c r="Y194" s="168" t="s">
        <v>21</v>
      </c>
      <c r="Z194" s="168" t="s">
        <v>21</v>
      </c>
      <c r="AA194" s="168" t="s">
        <v>1259</v>
      </c>
      <c r="AB194" s="168" t="s">
        <v>1259</v>
      </c>
      <c r="AC194" s="168" t="s">
        <v>11027</v>
      </c>
      <c r="AD194" s="169">
        <v>1756.3118696478659</v>
      </c>
      <c r="AE194" s="168" t="s">
        <v>1259</v>
      </c>
      <c r="AF194" s="169">
        <v>-1488.977095668688</v>
      </c>
      <c r="AG194" s="169">
        <v>-1003.4922848296389</v>
      </c>
      <c r="AH194" s="169">
        <v>-1347.3517578088311</v>
      </c>
      <c r="AI194" s="168" t="s">
        <v>21</v>
      </c>
      <c r="AJ194"/>
    </row>
    <row r="195" spans="1:36" x14ac:dyDescent="0.25">
      <c r="A195" s="179" t="b">
        <f>IF(E195&lt;&gt;1,"",NOT(ISNA(VLOOKUP(P195,Mapping!$P:$P,1,FALSE))))</f>
        <v>0</v>
      </c>
      <c r="B195" s="180" t="str">
        <f t="shared" si="2"/>
        <v/>
      </c>
      <c r="E195" s="167">
        <v>1</v>
      </c>
      <c r="F195" s="170" t="s">
        <v>461</v>
      </c>
      <c r="G195" s="169">
        <v>4231.896552331662</v>
      </c>
      <c r="H195" s="168" t="s">
        <v>6</v>
      </c>
      <c r="I195" s="168" t="s">
        <v>461</v>
      </c>
      <c r="J195" s="169">
        <v>569.4254395933981</v>
      </c>
      <c r="K195" s="169">
        <v>236.64322678872199</v>
      </c>
      <c r="L195" s="168" t="s">
        <v>18</v>
      </c>
      <c r="M195" s="168" t="s">
        <v>21</v>
      </c>
      <c r="N195" s="168" t="s">
        <v>1449</v>
      </c>
      <c r="O195" s="168" t="s">
        <v>21</v>
      </c>
      <c r="P195" s="168" t="s">
        <v>785</v>
      </c>
      <c r="Q195" s="168" t="s">
        <v>1452</v>
      </c>
      <c r="R195" s="168" t="s">
        <v>21</v>
      </c>
      <c r="S195" s="168" t="s">
        <v>21</v>
      </c>
      <c r="T195" s="168" t="s">
        <v>21</v>
      </c>
      <c r="U195" s="168" t="s">
        <v>21</v>
      </c>
      <c r="V195" s="168" t="s">
        <v>1452</v>
      </c>
      <c r="W195" s="168" t="s">
        <v>21</v>
      </c>
      <c r="X195" s="168" t="s">
        <v>21</v>
      </c>
      <c r="Y195" s="168" t="s">
        <v>21</v>
      </c>
      <c r="Z195" s="168" t="s">
        <v>21</v>
      </c>
      <c r="AA195" s="168" t="s">
        <v>1259</v>
      </c>
      <c r="AB195" s="168" t="s">
        <v>1259</v>
      </c>
      <c r="AC195" s="168" t="s">
        <v>11028</v>
      </c>
      <c r="AD195" s="169">
        <v>917.42778569816244</v>
      </c>
      <c r="AE195" s="168" t="s">
        <v>1259</v>
      </c>
      <c r="AF195" s="169">
        <v>-777.78268395378382</v>
      </c>
      <c r="AG195" s="169">
        <v>-524.18463983906713</v>
      </c>
      <c r="AH195" s="169">
        <v>-703.80321461410813</v>
      </c>
      <c r="AI195" s="168" t="s">
        <v>21</v>
      </c>
      <c r="AJ195"/>
    </row>
    <row r="196" spans="1:36" x14ac:dyDescent="0.25">
      <c r="A196" s="179" t="b">
        <f>IF(E196&lt;&gt;1,"",NOT(ISNA(VLOOKUP(P196,Mapping!$P:$P,1,FALSE))))</f>
        <v>0</v>
      </c>
      <c r="B196" s="180" t="str">
        <f t="shared" si="2"/>
        <v/>
      </c>
      <c r="E196" s="167">
        <v>1</v>
      </c>
      <c r="F196" s="170" t="s">
        <v>461</v>
      </c>
      <c r="G196" s="169">
        <v>196109.35234701261</v>
      </c>
      <c r="H196" s="168" t="s">
        <v>6</v>
      </c>
      <c r="I196" s="168" t="s">
        <v>461</v>
      </c>
      <c r="J196" s="169">
        <v>26387.614344459289</v>
      </c>
      <c r="K196" s="169">
        <v>10966.229766952571</v>
      </c>
      <c r="L196" s="168" t="s">
        <v>18</v>
      </c>
      <c r="M196" s="168" t="s">
        <v>21</v>
      </c>
      <c r="N196" s="168" t="s">
        <v>1449</v>
      </c>
      <c r="O196" s="168" t="s">
        <v>21</v>
      </c>
      <c r="P196" s="168" t="s">
        <v>789</v>
      </c>
      <c r="Q196" s="168" t="s">
        <v>1458</v>
      </c>
      <c r="R196" s="168" t="s">
        <v>21</v>
      </c>
      <c r="S196" s="168" t="s">
        <v>21</v>
      </c>
      <c r="T196" s="168" t="s">
        <v>21</v>
      </c>
      <c r="U196" s="168" t="s">
        <v>21</v>
      </c>
      <c r="V196" s="168" t="s">
        <v>1458</v>
      </c>
      <c r="W196" s="168" t="s">
        <v>21</v>
      </c>
      <c r="X196" s="168" t="s">
        <v>21</v>
      </c>
      <c r="Y196" s="168" t="s">
        <v>21</v>
      </c>
      <c r="Z196" s="168" t="s">
        <v>21</v>
      </c>
      <c r="AA196" s="168" t="s">
        <v>1259</v>
      </c>
      <c r="AB196" s="168" t="s">
        <v>1259</v>
      </c>
      <c r="AC196" s="168" t="s">
        <v>12647</v>
      </c>
      <c r="AD196" s="169">
        <v>42514.31164575406</v>
      </c>
      <c r="AE196" s="168" t="s">
        <v>1259</v>
      </c>
      <c r="AF196" s="169">
        <v>-36043.049855001183</v>
      </c>
      <c r="AG196" s="169">
        <v>-24291.120767697579</v>
      </c>
      <c r="AH196" s="169">
        <v>-32614.78414959638</v>
      </c>
      <c r="AI196" s="168" t="s">
        <v>21</v>
      </c>
      <c r="AJ196"/>
    </row>
    <row r="197" spans="1:36" x14ac:dyDescent="0.25">
      <c r="A197" s="179" t="b">
        <f>IF(E197&lt;&gt;1,"",NOT(ISNA(VLOOKUP(P197,Mapping!$P:$P,1,FALSE))))</f>
        <v>0</v>
      </c>
      <c r="B197" s="180" t="str">
        <f t="shared" si="2"/>
        <v/>
      </c>
      <c r="E197" s="167">
        <v>1</v>
      </c>
      <c r="F197" s="170" t="s">
        <v>461</v>
      </c>
      <c r="G197" s="169">
        <v>94153.438165254614</v>
      </c>
      <c r="H197" s="168" t="s">
        <v>6</v>
      </c>
      <c r="I197" s="168" t="s">
        <v>461</v>
      </c>
      <c r="J197" s="169">
        <v>12668.87369610689</v>
      </c>
      <c r="K197" s="169">
        <v>5264.9617364588266</v>
      </c>
      <c r="L197" s="168" t="s">
        <v>18</v>
      </c>
      <c r="M197" s="168" t="s">
        <v>21</v>
      </c>
      <c r="N197" s="168" t="s">
        <v>1449</v>
      </c>
      <c r="O197" s="168" t="s">
        <v>21</v>
      </c>
      <c r="P197" s="168" t="s">
        <v>803</v>
      </c>
      <c r="Q197" s="168" t="s">
        <v>1453</v>
      </c>
      <c r="R197" s="168" t="s">
        <v>21</v>
      </c>
      <c r="S197" s="168" t="s">
        <v>21</v>
      </c>
      <c r="T197" s="168" t="s">
        <v>21</v>
      </c>
      <c r="U197" s="168" t="s">
        <v>21</v>
      </c>
      <c r="V197" s="168" t="s">
        <v>1453</v>
      </c>
      <c r="W197" s="168" t="s">
        <v>21</v>
      </c>
      <c r="X197" s="168" t="s">
        <v>21</v>
      </c>
      <c r="Y197" s="168" t="s">
        <v>21</v>
      </c>
      <c r="Z197" s="168" t="s">
        <v>21</v>
      </c>
      <c r="AA197" s="168" t="s">
        <v>1259</v>
      </c>
      <c r="AB197" s="168" t="s">
        <v>1259</v>
      </c>
      <c r="AC197" s="168" t="s">
        <v>11029</v>
      </c>
      <c r="AD197" s="169">
        <v>20411.411106971878</v>
      </c>
      <c r="AE197" s="168" t="s">
        <v>1259</v>
      </c>
      <c r="AF197" s="169">
        <v>-17304.514166183992</v>
      </c>
      <c r="AG197" s="169">
        <v>-11662.332825000491</v>
      </c>
      <c r="AH197" s="169">
        <v>-15658.58040909965</v>
      </c>
      <c r="AI197" s="168" t="s">
        <v>21</v>
      </c>
      <c r="AJ197"/>
    </row>
    <row r="198" spans="1:36" x14ac:dyDescent="0.25">
      <c r="A198" s="179" t="b">
        <f>IF(E198&lt;&gt;1,"",NOT(ISNA(VLOOKUP(P198,Mapping!$P:$P,1,FALSE))))</f>
        <v>0</v>
      </c>
      <c r="B198" s="180" t="str">
        <f t="shared" si="2"/>
        <v/>
      </c>
      <c r="E198" s="167">
        <v>1</v>
      </c>
      <c r="F198" s="170" t="s">
        <v>657</v>
      </c>
      <c r="G198" s="169">
        <v>20332.403883509582</v>
      </c>
      <c r="H198" s="168" t="s">
        <v>6</v>
      </c>
      <c r="I198" s="168" t="s">
        <v>657</v>
      </c>
      <c r="J198" s="169">
        <v>1866.3019185436619</v>
      </c>
      <c r="K198" s="169">
        <v>-348.10574776921408</v>
      </c>
      <c r="L198" s="168" t="s">
        <v>18</v>
      </c>
      <c r="M198" s="168" t="s">
        <v>21</v>
      </c>
      <c r="N198" s="168" t="s">
        <v>1449</v>
      </c>
      <c r="O198" s="168" t="s">
        <v>21</v>
      </c>
      <c r="P198" s="168" t="s">
        <v>344</v>
      </c>
      <c r="Q198" s="168" t="s">
        <v>1450</v>
      </c>
      <c r="R198" s="168" t="s">
        <v>21</v>
      </c>
      <c r="S198" s="168" t="s">
        <v>21</v>
      </c>
      <c r="T198" s="168" t="s">
        <v>21</v>
      </c>
      <c r="U198" s="168" t="s">
        <v>21</v>
      </c>
      <c r="V198" s="168" t="s">
        <v>1450</v>
      </c>
      <c r="W198" s="168" t="s">
        <v>21</v>
      </c>
      <c r="X198" s="168" t="s">
        <v>21</v>
      </c>
      <c r="Y198" s="168" t="s">
        <v>21</v>
      </c>
      <c r="Z198" s="168" t="s">
        <v>21</v>
      </c>
      <c r="AA198" s="168" t="s">
        <v>1259</v>
      </c>
      <c r="AB198" s="168" t="s">
        <v>1259</v>
      </c>
      <c r="AC198" s="168" t="s">
        <v>11032</v>
      </c>
      <c r="AD198" s="169">
        <v>2534.6123069729292</v>
      </c>
      <c r="AE198" s="168" t="s">
        <v>1259</v>
      </c>
      <c r="AF198" s="169">
        <v>2076.7102636570021</v>
      </c>
      <c r="AG198" s="169">
        <v>345.38884691233028</v>
      </c>
      <c r="AH198" s="169">
        <v>845.98119762586066</v>
      </c>
      <c r="AI198" s="168" t="s">
        <v>21</v>
      </c>
      <c r="AJ198"/>
    </row>
    <row r="199" spans="1:36" x14ac:dyDescent="0.25">
      <c r="A199" s="179" t="b">
        <f>IF(E199&lt;&gt;1,"",NOT(ISNA(VLOOKUP(P199,Mapping!$P:$P,1,FALSE))))</f>
        <v>0</v>
      </c>
      <c r="B199" s="180" t="str">
        <f t="shared" si="2"/>
        <v/>
      </c>
      <c r="E199" s="167">
        <v>1</v>
      </c>
      <c r="F199" s="170" t="s">
        <v>657</v>
      </c>
      <c r="G199" s="169">
        <v>6187.1413458363304</v>
      </c>
      <c r="H199" s="168" t="s">
        <v>6</v>
      </c>
      <c r="I199" s="168" t="s">
        <v>657</v>
      </c>
      <c r="J199" s="169">
        <v>567.91483339558806</v>
      </c>
      <c r="K199" s="169">
        <v>-105.9284222901444</v>
      </c>
      <c r="L199" s="168" t="s">
        <v>18</v>
      </c>
      <c r="M199" s="168" t="s">
        <v>21</v>
      </c>
      <c r="N199" s="168" t="s">
        <v>1449</v>
      </c>
      <c r="O199" s="168" t="s">
        <v>21</v>
      </c>
      <c r="P199" s="168" t="s">
        <v>344</v>
      </c>
      <c r="Q199" s="168" t="s">
        <v>1450</v>
      </c>
      <c r="R199" s="168" t="s">
        <v>21</v>
      </c>
      <c r="S199" s="168" t="s">
        <v>21</v>
      </c>
      <c r="T199" s="168" t="s">
        <v>21</v>
      </c>
      <c r="U199" s="168" t="s">
        <v>21</v>
      </c>
      <c r="V199" s="168" t="s">
        <v>1450</v>
      </c>
      <c r="W199" s="168" t="s">
        <v>21</v>
      </c>
      <c r="X199" s="168" t="s">
        <v>21</v>
      </c>
      <c r="Y199" s="168" t="s">
        <v>21</v>
      </c>
      <c r="Z199" s="168" t="s">
        <v>21</v>
      </c>
      <c r="AA199" s="168" t="s">
        <v>1259</v>
      </c>
      <c r="AB199" s="168" t="s">
        <v>1259</v>
      </c>
      <c r="AC199" s="168" t="s">
        <v>11033</v>
      </c>
      <c r="AD199" s="169">
        <v>771.28138364675215</v>
      </c>
      <c r="AE199" s="168" t="s">
        <v>1259</v>
      </c>
      <c r="AF199" s="169">
        <v>631.94199806427605</v>
      </c>
      <c r="AG199" s="169">
        <v>105.1016705828461</v>
      </c>
      <c r="AH199" s="169">
        <v>257.43169748247237</v>
      </c>
      <c r="AI199" s="168" t="s">
        <v>21</v>
      </c>
      <c r="AJ199"/>
    </row>
    <row r="200" spans="1:36" x14ac:dyDescent="0.25">
      <c r="A200" s="179" t="b">
        <f>IF(E200&lt;&gt;1,"",NOT(ISNA(VLOOKUP(P200,Mapping!$P:$P,1,FALSE))))</f>
        <v>0</v>
      </c>
      <c r="B200" s="180" t="str">
        <f t="shared" si="2"/>
        <v/>
      </c>
      <c r="E200" s="167">
        <v>1</v>
      </c>
      <c r="F200" s="170" t="s">
        <v>657</v>
      </c>
      <c r="G200" s="169">
        <v>12505.82058922883</v>
      </c>
      <c r="H200" s="168" t="s">
        <v>6</v>
      </c>
      <c r="I200" s="168" t="s">
        <v>657</v>
      </c>
      <c r="J200" s="169">
        <v>1147.9034693762869</v>
      </c>
      <c r="K200" s="169">
        <v>-214.10887038358899</v>
      </c>
      <c r="L200" s="168" t="s">
        <v>18</v>
      </c>
      <c r="M200" s="168" t="s">
        <v>21</v>
      </c>
      <c r="N200" s="168" t="s">
        <v>1449</v>
      </c>
      <c r="O200" s="168" t="s">
        <v>21</v>
      </c>
      <c r="P200" s="168" t="s">
        <v>344</v>
      </c>
      <c r="Q200" s="168" t="s">
        <v>1450</v>
      </c>
      <c r="R200" s="168" t="s">
        <v>21</v>
      </c>
      <c r="S200" s="168" t="s">
        <v>21</v>
      </c>
      <c r="T200" s="168" t="s">
        <v>21</v>
      </c>
      <c r="U200" s="168" t="s">
        <v>21</v>
      </c>
      <c r="V200" s="168" t="s">
        <v>1450</v>
      </c>
      <c r="W200" s="168" t="s">
        <v>21</v>
      </c>
      <c r="X200" s="168" t="s">
        <v>21</v>
      </c>
      <c r="Y200" s="168" t="s">
        <v>21</v>
      </c>
      <c r="Z200" s="168" t="s">
        <v>21</v>
      </c>
      <c r="AA200" s="168" t="s">
        <v>1259</v>
      </c>
      <c r="AB200" s="168" t="s">
        <v>1259</v>
      </c>
      <c r="AC200" s="168" t="s">
        <v>11030</v>
      </c>
      <c r="AD200" s="169">
        <v>1558.9601188260269</v>
      </c>
      <c r="AE200" s="168" t="s">
        <v>1259</v>
      </c>
      <c r="AF200" s="169">
        <v>1277.3190087064961</v>
      </c>
      <c r="AG200" s="169">
        <v>212.43779032490059</v>
      </c>
      <c r="AH200" s="169">
        <v>520.33636258576007</v>
      </c>
      <c r="AI200" s="168" t="s">
        <v>21</v>
      </c>
      <c r="AJ200"/>
    </row>
    <row r="201" spans="1:36" x14ac:dyDescent="0.25">
      <c r="A201" s="179" t="b">
        <f>IF(E201&lt;&gt;1,"",NOT(ISNA(VLOOKUP(P201,Mapping!$P:$P,1,FALSE))))</f>
        <v>0</v>
      </c>
      <c r="B201" s="180" t="str">
        <f t="shared" si="2"/>
        <v/>
      </c>
      <c r="E201" s="167">
        <v>1</v>
      </c>
      <c r="F201" s="170" t="s">
        <v>657</v>
      </c>
      <c r="G201" s="169">
        <v>19.575473049896718</v>
      </c>
      <c r="H201" s="168" t="s">
        <v>6</v>
      </c>
      <c r="I201" s="168" t="s">
        <v>657</v>
      </c>
      <c r="J201" s="169">
        <v>1.7968235885306381</v>
      </c>
      <c r="K201" s="169">
        <v>-0.33514653373067738</v>
      </c>
      <c r="L201" s="168" t="s">
        <v>18</v>
      </c>
      <c r="M201" s="168" t="s">
        <v>21</v>
      </c>
      <c r="N201" s="168" t="s">
        <v>1449</v>
      </c>
      <c r="O201" s="168" t="s">
        <v>21</v>
      </c>
      <c r="P201" s="168" t="s">
        <v>344</v>
      </c>
      <c r="Q201" s="168" t="s">
        <v>1450</v>
      </c>
      <c r="R201" s="168" t="s">
        <v>21</v>
      </c>
      <c r="S201" s="168" t="s">
        <v>21</v>
      </c>
      <c r="T201" s="168" t="s">
        <v>21</v>
      </c>
      <c r="U201" s="168" t="s">
        <v>21</v>
      </c>
      <c r="V201" s="168" t="s">
        <v>1450</v>
      </c>
      <c r="W201" s="168" t="s">
        <v>21</v>
      </c>
      <c r="X201" s="168" t="s">
        <v>21</v>
      </c>
      <c r="Y201" s="168" t="s">
        <v>21</v>
      </c>
      <c r="Z201" s="168" t="s">
        <v>21</v>
      </c>
      <c r="AA201" s="168" t="s">
        <v>1259</v>
      </c>
      <c r="AB201" s="168" t="s">
        <v>1259</v>
      </c>
      <c r="AC201" s="168" t="s">
        <v>11031</v>
      </c>
      <c r="AD201" s="169">
        <v>2.4402542459490522</v>
      </c>
      <c r="AE201" s="168" t="s">
        <v>1259</v>
      </c>
      <c r="AF201" s="169">
        <v>1.999398892111937</v>
      </c>
      <c r="AG201" s="169">
        <v>0.33253077713800039</v>
      </c>
      <c r="AH201" s="169">
        <v>0.81448717179357288</v>
      </c>
      <c r="AI201" s="168" t="s">
        <v>21</v>
      </c>
      <c r="AJ201"/>
    </row>
    <row r="202" spans="1:36" x14ac:dyDescent="0.25">
      <c r="A202" s="179" t="b">
        <f>IF(E202&lt;&gt;1,"",NOT(ISNA(VLOOKUP(P202,Mapping!$P:$P,1,FALSE))))</f>
        <v>0</v>
      </c>
      <c r="B202" s="180" t="str">
        <f t="shared" si="2"/>
        <v/>
      </c>
      <c r="E202" s="167">
        <v>1</v>
      </c>
      <c r="F202" s="170" t="s">
        <v>657</v>
      </c>
      <c r="G202" s="169">
        <v>919.35426849747216</v>
      </c>
      <c r="H202" s="168" t="s">
        <v>6</v>
      </c>
      <c r="I202" s="168" t="s">
        <v>657</v>
      </c>
      <c r="J202" s="169">
        <v>84.387101739097261</v>
      </c>
      <c r="K202" s="169">
        <v>-15.74002301615163</v>
      </c>
      <c r="L202" s="168" t="s">
        <v>18</v>
      </c>
      <c r="M202" s="168" t="s">
        <v>21</v>
      </c>
      <c r="N202" s="168" t="s">
        <v>1449</v>
      </c>
      <c r="O202" s="168" t="s">
        <v>21</v>
      </c>
      <c r="P202" s="168" t="s">
        <v>525</v>
      </c>
      <c r="Q202" s="168" t="s">
        <v>1451</v>
      </c>
      <c r="R202" s="168" t="s">
        <v>21</v>
      </c>
      <c r="S202" s="168" t="s">
        <v>21</v>
      </c>
      <c r="T202" s="168" t="s">
        <v>21</v>
      </c>
      <c r="U202" s="168" t="s">
        <v>21</v>
      </c>
      <c r="V202" s="168" t="s">
        <v>1451</v>
      </c>
      <c r="W202" s="168" t="s">
        <v>21</v>
      </c>
      <c r="X202" s="168" t="s">
        <v>21</v>
      </c>
      <c r="Y202" s="168" t="s">
        <v>21</v>
      </c>
      <c r="Z202" s="168" t="s">
        <v>21</v>
      </c>
      <c r="AA202" s="168" t="s">
        <v>1259</v>
      </c>
      <c r="AB202" s="168" t="s">
        <v>1259</v>
      </c>
      <c r="AC202" s="168" t="s">
        <v>11034</v>
      </c>
      <c r="AD202" s="169">
        <v>114.6055654192313</v>
      </c>
      <c r="AE202" s="168" t="s">
        <v>1259</v>
      </c>
      <c r="AF202" s="169">
        <v>93.900969913057793</v>
      </c>
      <c r="AG202" s="169">
        <v>15.617175053157551</v>
      </c>
      <c r="AH202" s="169">
        <v>38.252064515437382</v>
      </c>
      <c r="AI202" s="168" t="s">
        <v>21</v>
      </c>
      <c r="AJ202"/>
    </row>
    <row r="203" spans="1:36" x14ac:dyDescent="0.25">
      <c r="A203" s="179" t="b">
        <f>IF(E203&lt;&gt;1,"",NOT(ISNA(VLOOKUP(P203,Mapping!$P:$P,1,FALSE))))</f>
        <v>0</v>
      </c>
      <c r="B203" s="180" t="str">
        <f t="shared" si="2"/>
        <v/>
      </c>
      <c r="E203" s="167">
        <v>1</v>
      </c>
      <c r="F203" s="170" t="s">
        <v>657</v>
      </c>
      <c r="G203" s="169">
        <v>1267.090927352757</v>
      </c>
      <c r="H203" s="168" t="s">
        <v>6</v>
      </c>
      <c r="I203" s="168" t="s">
        <v>657</v>
      </c>
      <c r="J203" s="169">
        <v>116.3056883109452</v>
      </c>
      <c r="K203" s="169">
        <v>-21.693531039655099</v>
      </c>
      <c r="L203" s="168" t="s">
        <v>18</v>
      </c>
      <c r="M203" s="168" t="s">
        <v>21</v>
      </c>
      <c r="N203" s="168" t="s">
        <v>1449</v>
      </c>
      <c r="O203" s="168" t="s">
        <v>21</v>
      </c>
      <c r="P203" s="168" t="s">
        <v>525</v>
      </c>
      <c r="Q203" s="168" t="s">
        <v>1451</v>
      </c>
      <c r="R203" s="168" t="s">
        <v>21</v>
      </c>
      <c r="S203" s="168" t="s">
        <v>21</v>
      </c>
      <c r="T203" s="168" t="s">
        <v>21</v>
      </c>
      <c r="U203" s="168" t="s">
        <v>21</v>
      </c>
      <c r="V203" s="168" t="s">
        <v>1451</v>
      </c>
      <c r="W203" s="168" t="s">
        <v>21</v>
      </c>
      <c r="X203" s="168" t="s">
        <v>21</v>
      </c>
      <c r="Y203" s="168" t="s">
        <v>21</v>
      </c>
      <c r="Z203" s="168" t="s">
        <v>21</v>
      </c>
      <c r="AA203" s="168" t="s">
        <v>1259</v>
      </c>
      <c r="AB203" s="168" t="s">
        <v>1259</v>
      </c>
      <c r="AC203" s="168" t="s">
        <v>11036</v>
      </c>
      <c r="AD203" s="169">
        <v>157.95398699151201</v>
      </c>
      <c r="AE203" s="168" t="s">
        <v>1259</v>
      </c>
      <c r="AF203" s="169">
        <v>129.41808302137341</v>
      </c>
      <c r="AG203" s="169">
        <v>21.5242170497304</v>
      </c>
      <c r="AH203" s="169">
        <v>52.720529572606672</v>
      </c>
      <c r="AI203" s="168" t="s">
        <v>21</v>
      </c>
      <c r="AJ203"/>
    </row>
    <row r="204" spans="1:36" x14ac:dyDescent="0.25">
      <c r="A204" s="179" t="b">
        <f>IF(E204&lt;&gt;1,"",NOT(ISNA(VLOOKUP(P204,Mapping!$P:$P,1,FALSE))))</f>
        <v>0</v>
      </c>
      <c r="B204" s="180" t="str">
        <f t="shared" si="2"/>
        <v/>
      </c>
      <c r="E204" s="167">
        <v>1</v>
      </c>
      <c r="F204" s="170" t="s">
        <v>657</v>
      </c>
      <c r="G204" s="169">
        <v>2494.3598928708702</v>
      </c>
      <c r="H204" s="168" t="s">
        <v>6</v>
      </c>
      <c r="I204" s="168" t="s">
        <v>657</v>
      </c>
      <c r="J204" s="169">
        <v>228.95613722186789</v>
      </c>
      <c r="K204" s="169">
        <v>-42.705280727655591</v>
      </c>
      <c r="L204" s="168" t="s">
        <v>18</v>
      </c>
      <c r="M204" s="168" t="s">
        <v>21</v>
      </c>
      <c r="N204" s="168" t="s">
        <v>1449</v>
      </c>
      <c r="O204" s="168" t="s">
        <v>21</v>
      </c>
      <c r="P204" s="168" t="s">
        <v>525</v>
      </c>
      <c r="Q204" s="168" t="s">
        <v>1451</v>
      </c>
      <c r="R204" s="168" t="s">
        <v>21</v>
      </c>
      <c r="S204" s="168" t="s">
        <v>21</v>
      </c>
      <c r="T204" s="168" t="s">
        <v>21</v>
      </c>
      <c r="U204" s="168" t="s">
        <v>21</v>
      </c>
      <c r="V204" s="168" t="s">
        <v>1451</v>
      </c>
      <c r="W204" s="168" t="s">
        <v>21</v>
      </c>
      <c r="X204" s="168" t="s">
        <v>21</v>
      </c>
      <c r="Y204" s="168" t="s">
        <v>21</v>
      </c>
      <c r="Z204" s="168" t="s">
        <v>21</v>
      </c>
      <c r="AA204" s="168" t="s">
        <v>1259</v>
      </c>
      <c r="AB204" s="168" t="s">
        <v>1259</v>
      </c>
      <c r="AC204" s="168" t="s">
        <v>11035</v>
      </c>
      <c r="AD204" s="169">
        <v>310.9438174999957</v>
      </c>
      <c r="AE204" s="168" t="s">
        <v>1259</v>
      </c>
      <c r="AF204" s="169">
        <v>254.7688320799366</v>
      </c>
      <c r="AG204" s="169">
        <v>42.371973924920887</v>
      </c>
      <c r="AH204" s="169">
        <v>103.7841654912359</v>
      </c>
      <c r="AI204" s="168" t="s">
        <v>21</v>
      </c>
      <c r="AJ204"/>
    </row>
    <row r="205" spans="1:36" x14ac:dyDescent="0.25">
      <c r="A205" s="179" t="b">
        <f>IF(E205&lt;&gt;1,"",NOT(ISNA(VLOOKUP(P205,Mapping!$P:$P,1,FALSE))))</f>
        <v>0</v>
      </c>
      <c r="B205" s="180" t="str">
        <f t="shared" si="2"/>
        <v/>
      </c>
      <c r="E205" s="167">
        <v>1</v>
      </c>
      <c r="F205" s="170" t="s">
        <v>657</v>
      </c>
      <c r="G205" s="169">
        <v>-23.780295949129709</v>
      </c>
      <c r="H205" s="168" t="s">
        <v>6</v>
      </c>
      <c r="I205" s="168" t="s">
        <v>657</v>
      </c>
      <c r="J205" s="169">
        <v>2.1827823314778709</v>
      </c>
      <c r="K205" s="169">
        <v>0.40713620243688259</v>
      </c>
      <c r="L205" s="168" t="s">
        <v>18</v>
      </c>
      <c r="M205" s="168" t="s">
        <v>21</v>
      </c>
      <c r="N205" s="168" t="s">
        <v>1449</v>
      </c>
      <c r="O205" s="168" t="s">
        <v>21</v>
      </c>
      <c r="P205" s="168" t="s">
        <v>525</v>
      </c>
      <c r="Q205" s="168" t="s">
        <v>1451</v>
      </c>
      <c r="R205" s="168" t="s">
        <v>21</v>
      </c>
      <c r="S205" s="168" t="s">
        <v>21</v>
      </c>
      <c r="T205" s="168" t="s">
        <v>21</v>
      </c>
      <c r="U205" s="168" t="s">
        <v>21</v>
      </c>
      <c r="V205" s="168" t="s">
        <v>1451</v>
      </c>
      <c r="W205" s="168" t="s">
        <v>21</v>
      </c>
      <c r="X205" s="168" t="s">
        <v>21</v>
      </c>
      <c r="Y205" s="168" t="s">
        <v>21</v>
      </c>
      <c r="Z205" s="168" t="s">
        <v>21</v>
      </c>
      <c r="AA205" s="168" t="s">
        <v>1259</v>
      </c>
      <c r="AB205" s="168" t="s">
        <v>1259</v>
      </c>
      <c r="AC205" s="168" t="s">
        <v>12930</v>
      </c>
      <c r="AD205" s="169">
        <v>4.1577824433029678</v>
      </c>
      <c r="AE205" s="168" t="s">
        <v>1259</v>
      </c>
      <c r="AF205" s="169">
        <v>-2.4288709270826421</v>
      </c>
      <c r="AG205" s="169">
        <v>-0.40395857981973649</v>
      </c>
      <c r="AH205" s="169">
        <v>-0.98943948596547315</v>
      </c>
      <c r="AI205" s="168" t="s">
        <v>21</v>
      </c>
      <c r="AJ205"/>
    </row>
    <row r="206" spans="1:36" x14ac:dyDescent="0.25">
      <c r="A206" s="179" t="b">
        <f>IF(E206&lt;&gt;1,"",NOT(ISNA(VLOOKUP(P206,Mapping!$P:$P,1,FALSE))))</f>
        <v>0</v>
      </c>
      <c r="B206" s="180" t="str">
        <f t="shared" si="2"/>
        <v/>
      </c>
      <c r="E206" s="167">
        <v>1</v>
      </c>
      <c r="F206" s="170" t="s">
        <v>522</v>
      </c>
      <c r="G206" s="169">
        <v>0.10726121524860729</v>
      </c>
      <c r="H206" s="168" t="s">
        <v>6</v>
      </c>
      <c r="I206" s="168" t="s">
        <v>522</v>
      </c>
      <c r="J206" s="169">
        <v>1.0995653320362821E-2</v>
      </c>
      <c r="K206" s="169">
        <v>-3.0858526180216521E-3</v>
      </c>
      <c r="L206" s="168" t="s">
        <v>18</v>
      </c>
      <c r="M206" s="168" t="s">
        <v>21</v>
      </c>
      <c r="N206" s="168" t="s">
        <v>1449</v>
      </c>
      <c r="O206" s="168" t="s">
        <v>21</v>
      </c>
      <c r="P206" s="168" t="s">
        <v>521</v>
      </c>
      <c r="Q206" s="168" t="s">
        <v>1459</v>
      </c>
      <c r="R206" s="168" t="s">
        <v>21</v>
      </c>
      <c r="S206" s="168" t="s">
        <v>21</v>
      </c>
      <c r="T206" s="168" t="s">
        <v>21</v>
      </c>
      <c r="U206" s="168" t="s">
        <v>21</v>
      </c>
      <c r="V206" s="168" t="s">
        <v>1459</v>
      </c>
      <c r="W206" s="168" t="s">
        <v>21</v>
      </c>
      <c r="X206" s="168" t="s">
        <v>21</v>
      </c>
      <c r="Y206" s="168" t="s">
        <v>21</v>
      </c>
      <c r="Z206" s="168" t="s">
        <v>21</v>
      </c>
      <c r="AA206" s="168" t="s">
        <v>1259</v>
      </c>
      <c r="AB206" s="168" t="s">
        <v>1259</v>
      </c>
      <c r="AC206" s="168" t="s">
        <v>2440</v>
      </c>
      <c r="AD206" s="169">
        <v>1.5373200911938639E-2</v>
      </c>
      <c r="AE206" s="168" t="s">
        <v>1259</v>
      </c>
      <c r="AF206" s="169">
        <v>9.973470144153132E-3</v>
      </c>
      <c r="AG206" s="169">
        <v>2.3864444174221951E-3</v>
      </c>
      <c r="AH206" s="169">
        <v>5.643350979915196E-3</v>
      </c>
      <c r="AI206" s="168" t="s">
        <v>21</v>
      </c>
      <c r="AJ206"/>
    </row>
    <row r="207" spans="1:36" x14ac:dyDescent="0.25">
      <c r="A207" s="179" t="b">
        <f>IF(E207&lt;&gt;1,"",NOT(ISNA(VLOOKUP(P207,Mapping!$P:$P,1,FALSE))))</f>
        <v>0</v>
      </c>
      <c r="B207" s="180" t="str">
        <f t="shared" si="2"/>
        <v/>
      </c>
      <c r="E207" s="167">
        <v>1</v>
      </c>
      <c r="F207" s="170" t="s">
        <v>522</v>
      </c>
      <c r="G207" s="169">
        <v>-49.251391112084647</v>
      </c>
      <c r="H207" s="168" t="s">
        <v>6</v>
      </c>
      <c r="I207" s="168" t="s">
        <v>522</v>
      </c>
      <c r="J207" s="169">
        <v>5.0489006763431732</v>
      </c>
      <c r="K207" s="169">
        <v>1.41693839522677</v>
      </c>
      <c r="L207" s="168" t="s">
        <v>18</v>
      </c>
      <c r="M207" s="168" t="s">
        <v>21</v>
      </c>
      <c r="N207" s="168" t="s">
        <v>1449</v>
      </c>
      <c r="O207" s="168" t="s">
        <v>21</v>
      </c>
      <c r="P207" s="168" t="s">
        <v>762</v>
      </c>
      <c r="Q207" s="168" t="s">
        <v>1455</v>
      </c>
      <c r="R207" s="168" t="s">
        <v>21</v>
      </c>
      <c r="S207" s="168" t="s">
        <v>21</v>
      </c>
      <c r="T207" s="168" t="s">
        <v>21</v>
      </c>
      <c r="U207" s="168" t="s">
        <v>21</v>
      </c>
      <c r="V207" s="168" t="s">
        <v>1455</v>
      </c>
      <c r="W207" s="168" t="s">
        <v>21</v>
      </c>
      <c r="X207" s="168" t="s">
        <v>21</v>
      </c>
      <c r="Y207" s="168" t="s">
        <v>21</v>
      </c>
      <c r="Z207" s="168" t="s">
        <v>21</v>
      </c>
      <c r="AA207" s="168" t="s">
        <v>1259</v>
      </c>
      <c r="AB207" s="168" t="s">
        <v>1259</v>
      </c>
      <c r="AC207" s="168" t="s">
        <v>11037</v>
      </c>
      <c r="AD207" s="169">
        <v>9.1930091683571948</v>
      </c>
      <c r="AE207" s="168" t="s">
        <v>1259</v>
      </c>
      <c r="AF207" s="169">
        <v>-4.5795423599842451</v>
      </c>
      <c r="AG207" s="169">
        <v>-1.095789443530826</v>
      </c>
      <c r="AH207" s="169">
        <v>-2.591271091329332</v>
      </c>
      <c r="AI207" s="168" t="s">
        <v>21</v>
      </c>
      <c r="AJ207"/>
    </row>
    <row r="208" spans="1:36" x14ac:dyDescent="0.25">
      <c r="A208" s="179" t="b">
        <f>IF(E208&lt;&gt;1,"",NOT(ISNA(VLOOKUP(P208,Mapping!$P:$P,1,FALSE))))</f>
        <v>0</v>
      </c>
      <c r="B208" s="180" t="str">
        <f t="shared" si="2"/>
        <v/>
      </c>
      <c r="E208" s="167">
        <v>1</v>
      </c>
      <c r="F208" s="170" t="s">
        <v>679</v>
      </c>
      <c r="G208" s="169">
        <v>8058.3330175995306</v>
      </c>
      <c r="H208" s="168" t="s">
        <v>6</v>
      </c>
      <c r="I208" s="168" t="s">
        <v>679</v>
      </c>
      <c r="J208" s="169">
        <v>713.11191931410758</v>
      </c>
      <c r="K208" s="169">
        <v>-222.99269881443939</v>
      </c>
      <c r="L208" s="168" t="s">
        <v>18</v>
      </c>
      <c r="M208" s="168" t="s">
        <v>21</v>
      </c>
      <c r="N208" s="168" t="s">
        <v>1449</v>
      </c>
      <c r="O208" s="168" t="s">
        <v>21</v>
      </c>
      <c r="P208" s="168" t="s">
        <v>344</v>
      </c>
      <c r="Q208" s="168" t="s">
        <v>1450</v>
      </c>
      <c r="R208" s="168" t="s">
        <v>21</v>
      </c>
      <c r="S208" s="168" t="s">
        <v>21</v>
      </c>
      <c r="T208" s="168" t="s">
        <v>21</v>
      </c>
      <c r="U208" s="168" t="s">
        <v>21</v>
      </c>
      <c r="V208" s="168" t="s">
        <v>1450</v>
      </c>
      <c r="W208" s="168" t="s">
        <v>21</v>
      </c>
      <c r="X208" s="168" t="s">
        <v>21</v>
      </c>
      <c r="Y208" s="168" t="s">
        <v>21</v>
      </c>
      <c r="Z208" s="168" t="s">
        <v>21</v>
      </c>
      <c r="AA208" s="168" t="s">
        <v>1259</v>
      </c>
      <c r="AB208" s="168" t="s">
        <v>1259</v>
      </c>
      <c r="AC208" s="168" t="s">
        <v>11038</v>
      </c>
      <c r="AD208" s="169">
        <v>984.78366002298912</v>
      </c>
      <c r="AE208" s="168" t="s">
        <v>1259</v>
      </c>
      <c r="AF208" s="169">
        <v>1150.651761153234</v>
      </c>
      <c r="AG208" s="169">
        <v>-2002.128062330813</v>
      </c>
      <c r="AH208" s="169">
        <v>712.7980748492937</v>
      </c>
      <c r="AI208" s="168" t="s">
        <v>21</v>
      </c>
      <c r="AJ208"/>
    </row>
    <row r="209" spans="1:36" x14ac:dyDescent="0.25">
      <c r="A209" s="179" t="b">
        <f>IF(E209&lt;&gt;1,"",NOT(ISNA(VLOOKUP(P209,Mapping!$P:$P,1,FALSE))))</f>
        <v>0</v>
      </c>
      <c r="B209" s="180" t="str">
        <f t="shared" si="2"/>
        <v/>
      </c>
      <c r="E209" s="167">
        <v>1</v>
      </c>
      <c r="F209" s="170" t="s">
        <v>679</v>
      </c>
      <c r="G209" s="169">
        <v>1008.730413392723</v>
      </c>
      <c r="H209" s="168" t="s">
        <v>6</v>
      </c>
      <c r="I209" s="168" t="s">
        <v>679</v>
      </c>
      <c r="J209" s="169">
        <v>89.266313466315339</v>
      </c>
      <c r="K209" s="169">
        <v>-27.913901891045789</v>
      </c>
      <c r="L209" s="168" t="s">
        <v>18</v>
      </c>
      <c r="M209" s="168" t="s">
        <v>21</v>
      </c>
      <c r="N209" s="168" t="s">
        <v>1449</v>
      </c>
      <c r="O209" s="168" t="s">
        <v>21</v>
      </c>
      <c r="P209" s="168" t="s">
        <v>525</v>
      </c>
      <c r="Q209" s="168" t="s">
        <v>1451</v>
      </c>
      <c r="R209" s="168" t="s">
        <v>21</v>
      </c>
      <c r="S209" s="168" t="s">
        <v>21</v>
      </c>
      <c r="T209" s="168" t="s">
        <v>21</v>
      </c>
      <c r="U209" s="168" t="s">
        <v>21</v>
      </c>
      <c r="V209" s="168" t="s">
        <v>1451</v>
      </c>
      <c r="W209" s="168" t="s">
        <v>21</v>
      </c>
      <c r="X209" s="168" t="s">
        <v>21</v>
      </c>
      <c r="Y209" s="168" t="s">
        <v>21</v>
      </c>
      <c r="Z209" s="168" t="s">
        <v>21</v>
      </c>
      <c r="AA209" s="168" t="s">
        <v>1259</v>
      </c>
      <c r="AB209" s="168" t="s">
        <v>1259</v>
      </c>
      <c r="AC209" s="168" t="s">
        <v>11039</v>
      </c>
      <c r="AD209" s="169">
        <v>123.2737870609007</v>
      </c>
      <c r="AE209" s="168" t="s">
        <v>1259</v>
      </c>
      <c r="AF209" s="169">
        <v>144.03691485127069</v>
      </c>
      <c r="AG209" s="169">
        <v>-250.6234805100853</v>
      </c>
      <c r="AH209" s="169">
        <v>89.227026872420311</v>
      </c>
      <c r="AI209" s="168" t="s">
        <v>21</v>
      </c>
      <c r="AJ209"/>
    </row>
    <row r="210" spans="1:36" x14ac:dyDescent="0.25">
      <c r="A210" s="179" t="b">
        <f>IF(E210&lt;&gt;1,"",NOT(ISNA(VLOOKUP(P210,Mapping!$P:$P,1,FALSE))))</f>
        <v>0</v>
      </c>
      <c r="B210" s="180" t="str">
        <f t="shared" si="2"/>
        <v/>
      </c>
      <c r="E210" s="167">
        <v>1</v>
      </c>
      <c r="F210" s="170" t="s">
        <v>679</v>
      </c>
      <c r="G210" s="169">
        <v>-33.628992993939633</v>
      </c>
      <c r="H210" s="168" t="s">
        <v>6</v>
      </c>
      <c r="I210" s="168" t="s">
        <v>679</v>
      </c>
      <c r="J210" s="169">
        <v>2.9759549135204009</v>
      </c>
      <c r="K210" s="169">
        <v>0.93059195862872424</v>
      </c>
      <c r="L210" s="168" t="s">
        <v>18</v>
      </c>
      <c r="M210" s="168" t="s">
        <v>21</v>
      </c>
      <c r="N210" s="168" t="s">
        <v>1449</v>
      </c>
      <c r="O210" s="168" t="s">
        <v>21</v>
      </c>
      <c r="P210" s="168" t="s">
        <v>525</v>
      </c>
      <c r="Q210" s="168" t="s">
        <v>1451</v>
      </c>
      <c r="R210" s="168" t="s">
        <v>21</v>
      </c>
      <c r="S210" s="168" t="s">
        <v>21</v>
      </c>
      <c r="T210" s="168" t="s">
        <v>21</v>
      </c>
      <c r="U210" s="168" t="s">
        <v>21</v>
      </c>
      <c r="V210" s="168" t="s">
        <v>1451</v>
      </c>
      <c r="W210" s="168" t="s">
        <v>21</v>
      </c>
      <c r="X210" s="168" t="s">
        <v>21</v>
      </c>
      <c r="Y210" s="168" t="s">
        <v>21</v>
      </c>
      <c r="Z210" s="168" t="s">
        <v>21</v>
      </c>
      <c r="AA210" s="168" t="s">
        <v>1259</v>
      </c>
      <c r="AB210" s="168" t="s">
        <v>1259</v>
      </c>
      <c r="AC210" s="168" t="s">
        <v>11040</v>
      </c>
      <c r="AD210" s="169">
        <v>5.7661740336150498</v>
      </c>
      <c r="AE210" s="168" t="s">
        <v>1259</v>
      </c>
      <c r="AF210" s="169">
        <v>-4.8018938817464303</v>
      </c>
      <c r="AG210" s="169">
        <v>8.3552703064075402</v>
      </c>
      <c r="AH210" s="169">
        <v>-2.9746451794494249</v>
      </c>
      <c r="AI210" s="168" t="s">
        <v>21</v>
      </c>
      <c r="AJ210"/>
    </row>
    <row r="211" spans="1:36" x14ac:dyDescent="0.25">
      <c r="A211" s="179" t="b">
        <f>IF(E211&lt;&gt;1,"",NOT(ISNA(VLOOKUP(P211,Mapping!$P:$P,1,FALSE))))</f>
        <v>0</v>
      </c>
      <c r="B211" s="180" t="str">
        <f t="shared" si="2"/>
        <v/>
      </c>
      <c r="E211" s="167">
        <v>1</v>
      </c>
      <c r="F211" s="170" t="s">
        <v>679</v>
      </c>
      <c r="G211" s="169">
        <v>59471.145315254013</v>
      </c>
      <c r="H211" s="168" t="s">
        <v>6</v>
      </c>
      <c r="I211" s="168" t="s">
        <v>679</v>
      </c>
      <c r="J211" s="169">
        <v>5262.8232770904151</v>
      </c>
      <c r="K211" s="169">
        <v>-1645.7040390947591</v>
      </c>
      <c r="L211" s="168" t="s">
        <v>18</v>
      </c>
      <c r="M211" s="168" t="s">
        <v>21</v>
      </c>
      <c r="N211" s="168" t="s">
        <v>1449</v>
      </c>
      <c r="O211" s="168" t="s">
        <v>21</v>
      </c>
      <c r="P211" s="168" t="s">
        <v>803</v>
      </c>
      <c r="Q211" s="168" t="s">
        <v>1453</v>
      </c>
      <c r="R211" s="168" t="s">
        <v>21</v>
      </c>
      <c r="S211" s="168" t="s">
        <v>21</v>
      </c>
      <c r="T211" s="168" t="s">
        <v>21</v>
      </c>
      <c r="U211" s="168" t="s">
        <v>21</v>
      </c>
      <c r="V211" s="168" t="s">
        <v>1453</v>
      </c>
      <c r="W211" s="168" t="s">
        <v>21</v>
      </c>
      <c r="X211" s="168" t="s">
        <v>21</v>
      </c>
      <c r="Y211" s="168" t="s">
        <v>21</v>
      </c>
      <c r="Z211" s="168" t="s">
        <v>21</v>
      </c>
      <c r="AA211" s="168" t="s">
        <v>1259</v>
      </c>
      <c r="AB211" s="168" t="s">
        <v>1259</v>
      </c>
      <c r="AC211" s="168" t="s">
        <v>11041</v>
      </c>
      <c r="AD211" s="169">
        <v>7267.7825576834985</v>
      </c>
      <c r="AE211" s="168" t="s">
        <v>1259</v>
      </c>
      <c r="AF211" s="169">
        <v>8491.9024747852236</v>
      </c>
      <c r="AG211" s="169">
        <v>-14775.8660103244</v>
      </c>
      <c r="AH211" s="169">
        <v>5260.5070797165026</v>
      </c>
      <c r="AI211" s="168" t="s">
        <v>21</v>
      </c>
      <c r="AJ211"/>
    </row>
    <row r="212" spans="1:36" x14ac:dyDescent="0.25">
      <c r="A212" s="179" t="b">
        <f>IF(E212&lt;&gt;1,"",NOT(ISNA(VLOOKUP(P212,Mapping!$P:$P,1,FALSE))))</f>
        <v>0</v>
      </c>
      <c r="B212" s="180" t="str">
        <f t="shared" si="2"/>
        <v/>
      </c>
      <c r="E212" s="167">
        <v>1</v>
      </c>
      <c r="F212" s="170" t="s">
        <v>477</v>
      </c>
      <c r="G212" s="169">
        <v>37953.049334701813</v>
      </c>
      <c r="H212" s="168" t="s">
        <v>6</v>
      </c>
      <c r="I212" s="168" t="s">
        <v>477</v>
      </c>
      <c r="J212" s="169">
        <v>4353.4193477139424</v>
      </c>
      <c r="K212" s="169">
        <v>853.59522238073259</v>
      </c>
      <c r="L212" s="168" t="s">
        <v>18</v>
      </c>
      <c r="M212" s="168" t="s">
        <v>21</v>
      </c>
      <c r="N212" s="168" t="s">
        <v>1449</v>
      </c>
      <c r="O212" s="168" t="s">
        <v>21</v>
      </c>
      <c r="P212" s="168" t="s">
        <v>344</v>
      </c>
      <c r="Q212" s="168" t="s">
        <v>1450</v>
      </c>
      <c r="R212" s="168" t="s">
        <v>21</v>
      </c>
      <c r="S212" s="168" t="s">
        <v>21</v>
      </c>
      <c r="T212" s="168" t="s">
        <v>21</v>
      </c>
      <c r="U212" s="168" t="s">
        <v>21</v>
      </c>
      <c r="V212" s="168" t="s">
        <v>1450</v>
      </c>
      <c r="W212" s="168" t="s">
        <v>21</v>
      </c>
      <c r="X212" s="168" t="s">
        <v>21</v>
      </c>
      <c r="Y212" s="168" t="s">
        <v>21</v>
      </c>
      <c r="Z212" s="168" t="s">
        <v>21</v>
      </c>
      <c r="AA212" s="168" t="s">
        <v>1259</v>
      </c>
      <c r="AB212" s="168" t="s">
        <v>1259</v>
      </c>
      <c r="AC212" s="168" t="s">
        <v>11042</v>
      </c>
      <c r="AD212" s="169">
        <v>7508.8452756035658</v>
      </c>
      <c r="AE212" s="168" t="s">
        <v>1259</v>
      </c>
      <c r="AF212" s="169">
        <v>-9918.3199735552189</v>
      </c>
      <c r="AG212" s="169">
        <v>1480.538611860444</v>
      </c>
      <c r="AH212" s="169">
        <v>415.36402313248982</v>
      </c>
      <c r="AI212" s="168" t="s">
        <v>21</v>
      </c>
      <c r="AJ212"/>
    </row>
    <row r="213" spans="1:36" x14ac:dyDescent="0.25">
      <c r="A213" s="179" t="b">
        <f>IF(E213&lt;&gt;1,"",NOT(ISNA(VLOOKUP(P213,Mapping!$P:$P,1,FALSE))))</f>
        <v>0</v>
      </c>
      <c r="B213" s="180" t="str">
        <f t="shared" ref="B213:B276" si="3">IF(AI213="","",VALUE(AI213))</f>
        <v/>
      </c>
      <c r="E213" s="167">
        <v>1</v>
      </c>
      <c r="F213" s="170" t="s">
        <v>477</v>
      </c>
      <c r="G213" s="169">
        <v>9021.265477717041</v>
      </c>
      <c r="H213" s="168" t="s">
        <v>6</v>
      </c>
      <c r="I213" s="168" t="s">
        <v>477</v>
      </c>
      <c r="J213" s="169">
        <v>1034.7877801652251</v>
      </c>
      <c r="K213" s="169">
        <v>202.89566310464139</v>
      </c>
      <c r="L213" s="168" t="s">
        <v>18</v>
      </c>
      <c r="M213" s="168" t="s">
        <v>21</v>
      </c>
      <c r="N213" s="168" t="s">
        <v>1449</v>
      </c>
      <c r="O213" s="168" t="s">
        <v>21</v>
      </c>
      <c r="P213" s="168" t="s">
        <v>525</v>
      </c>
      <c r="Q213" s="168" t="s">
        <v>1451</v>
      </c>
      <c r="R213" s="168" t="s">
        <v>21</v>
      </c>
      <c r="S213" s="168" t="s">
        <v>21</v>
      </c>
      <c r="T213" s="168" t="s">
        <v>21</v>
      </c>
      <c r="U213" s="168" t="s">
        <v>21</v>
      </c>
      <c r="V213" s="168" t="s">
        <v>1451</v>
      </c>
      <c r="W213" s="168" t="s">
        <v>21</v>
      </c>
      <c r="X213" s="168" t="s">
        <v>21</v>
      </c>
      <c r="Y213" s="168" t="s">
        <v>21</v>
      </c>
      <c r="Z213" s="168" t="s">
        <v>21</v>
      </c>
      <c r="AA213" s="168" t="s">
        <v>1259</v>
      </c>
      <c r="AB213" s="168" t="s">
        <v>1259</v>
      </c>
      <c r="AC213" s="168" t="s">
        <v>11043</v>
      </c>
      <c r="AD213" s="169">
        <v>1784.8180277937529</v>
      </c>
      <c r="AE213" s="168" t="s">
        <v>1259</v>
      </c>
      <c r="AF213" s="169">
        <v>-2357.5390948250938</v>
      </c>
      <c r="AG213" s="169">
        <v>351.91722672443029</v>
      </c>
      <c r="AH213" s="169">
        <v>98.730120194708434</v>
      </c>
      <c r="AI213" s="168" t="s">
        <v>21</v>
      </c>
      <c r="AJ213"/>
    </row>
    <row r="214" spans="1:36" x14ac:dyDescent="0.25">
      <c r="A214" s="179" t="b">
        <f>IF(E214&lt;&gt;1,"",NOT(ISNA(VLOOKUP(P214,Mapping!$P:$P,1,FALSE))))</f>
        <v>0</v>
      </c>
      <c r="B214" s="180" t="str">
        <f t="shared" si="3"/>
        <v/>
      </c>
      <c r="E214" s="167">
        <v>1</v>
      </c>
      <c r="F214" s="170" t="s">
        <v>477</v>
      </c>
      <c r="G214" s="169">
        <v>21233.60514328643</v>
      </c>
      <c r="H214" s="168" t="s">
        <v>6</v>
      </c>
      <c r="I214" s="168" t="s">
        <v>477</v>
      </c>
      <c r="J214" s="169">
        <v>2435.6089714241152</v>
      </c>
      <c r="K214" s="169">
        <v>477.5612031694115</v>
      </c>
      <c r="L214" s="168" t="s">
        <v>18</v>
      </c>
      <c r="M214" s="168" t="s">
        <v>21</v>
      </c>
      <c r="N214" s="168" t="s">
        <v>1449</v>
      </c>
      <c r="O214" s="168" t="s">
        <v>21</v>
      </c>
      <c r="P214" s="168" t="s">
        <v>525</v>
      </c>
      <c r="Q214" s="168" t="s">
        <v>1451</v>
      </c>
      <c r="R214" s="168" t="s">
        <v>21</v>
      </c>
      <c r="S214" s="168" t="s">
        <v>21</v>
      </c>
      <c r="T214" s="168" t="s">
        <v>21</v>
      </c>
      <c r="U214" s="168" t="s">
        <v>21</v>
      </c>
      <c r="V214" s="168" t="s">
        <v>1451</v>
      </c>
      <c r="W214" s="168" t="s">
        <v>21</v>
      </c>
      <c r="X214" s="168" t="s">
        <v>21</v>
      </c>
      <c r="Y214" s="168" t="s">
        <v>21</v>
      </c>
      <c r="Z214" s="168" t="s">
        <v>21</v>
      </c>
      <c r="AA214" s="168" t="s">
        <v>1259</v>
      </c>
      <c r="AB214" s="168" t="s">
        <v>1259</v>
      </c>
      <c r="AC214" s="168" t="s">
        <v>11044</v>
      </c>
      <c r="AD214" s="169">
        <v>4200.9761655281891</v>
      </c>
      <c r="AE214" s="168" t="s">
        <v>1259</v>
      </c>
      <c r="AF214" s="169">
        <v>-5549.0057767422149</v>
      </c>
      <c r="AG214" s="169">
        <v>828.31742994863816</v>
      </c>
      <c r="AH214" s="169">
        <v>232.3838482684987</v>
      </c>
      <c r="AI214" s="168" t="s">
        <v>21</v>
      </c>
      <c r="AJ214"/>
    </row>
    <row r="215" spans="1:36" x14ac:dyDescent="0.25">
      <c r="A215" s="179" t="b">
        <f>IF(E215&lt;&gt;1,"",NOT(ISNA(VLOOKUP(P215,Mapping!$P:$P,1,FALSE))))</f>
        <v>0</v>
      </c>
      <c r="B215" s="180" t="str">
        <f t="shared" si="3"/>
        <v/>
      </c>
      <c r="E215" s="167">
        <v>1</v>
      </c>
      <c r="F215" s="170" t="s">
        <v>477</v>
      </c>
      <c r="G215" s="169">
        <v>109353.878149026</v>
      </c>
      <c r="H215" s="168" t="s">
        <v>6</v>
      </c>
      <c r="I215" s="168" t="s">
        <v>477</v>
      </c>
      <c r="J215" s="169">
        <v>12543.479304737781</v>
      </c>
      <c r="K215" s="169">
        <v>2459.4584512466449</v>
      </c>
      <c r="L215" s="168" t="s">
        <v>18</v>
      </c>
      <c r="M215" s="168" t="s">
        <v>21</v>
      </c>
      <c r="N215" s="168" t="s">
        <v>1449</v>
      </c>
      <c r="O215" s="168" t="s">
        <v>21</v>
      </c>
      <c r="P215" s="168" t="s">
        <v>785</v>
      </c>
      <c r="Q215" s="168" t="s">
        <v>1452</v>
      </c>
      <c r="R215" s="168" t="s">
        <v>21</v>
      </c>
      <c r="S215" s="168" t="s">
        <v>21</v>
      </c>
      <c r="T215" s="168" t="s">
        <v>21</v>
      </c>
      <c r="U215" s="168" t="s">
        <v>21</v>
      </c>
      <c r="V215" s="168" t="s">
        <v>1452</v>
      </c>
      <c r="W215" s="168" t="s">
        <v>21</v>
      </c>
      <c r="X215" s="168" t="s">
        <v>21</v>
      </c>
      <c r="Y215" s="168" t="s">
        <v>21</v>
      </c>
      <c r="Z215" s="168" t="s">
        <v>21</v>
      </c>
      <c r="AA215" s="168" t="s">
        <v>1259</v>
      </c>
      <c r="AB215" s="168" t="s">
        <v>1259</v>
      </c>
      <c r="AC215" s="168" t="s">
        <v>11045</v>
      </c>
      <c r="AD215" s="169">
        <v>21635.187836078909</v>
      </c>
      <c r="AE215" s="168" t="s">
        <v>1259</v>
      </c>
      <c r="AF215" s="169">
        <v>-28577.59186267843</v>
      </c>
      <c r="AG215" s="169">
        <v>4265.8664269245492</v>
      </c>
      <c r="AH215" s="169">
        <v>1196.7857015269981</v>
      </c>
      <c r="AI215" s="168" t="s">
        <v>21</v>
      </c>
      <c r="AJ215"/>
    </row>
    <row r="216" spans="1:36" x14ac:dyDescent="0.25">
      <c r="A216" s="179" t="b">
        <f>IF(E216&lt;&gt;1,"",NOT(ISNA(VLOOKUP(P216,Mapping!$P:$P,1,FALSE))))</f>
        <v>0</v>
      </c>
      <c r="B216" s="180" t="str">
        <f t="shared" si="3"/>
        <v/>
      </c>
      <c r="E216" s="167">
        <v>1</v>
      </c>
      <c r="F216" s="170" t="s">
        <v>477</v>
      </c>
      <c r="G216" s="169">
        <v>176904.1391991947</v>
      </c>
      <c r="H216" s="168" t="s">
        <v>6</v>
      </c>
      <c r="I216" s="168" t="s">
        <v>477</v>
      </c>
      <c r="J216" s="169">
        <v>20291.858382411749</v>
      </c>
      <c r="K216" s="169">
        <v>3978.7192514657759</v>
      </c>
      <c r="L216" s="168" t="s">
        <v>18</v>
      </c>
      <c r="M216" s="168" t="s">
        <v>21</v>
      </c>
      <c r="N216" s="168" t="s">
        <v>1449</v>
      </c>
      <c r="O216" s="168" t="s">
        <v>21</v>
      </c>
      <c r="P216" s="168" t="s">
        <v>803</v>
      </c>
      <c r="Q216" s="168" t="s">
        <v>1453</v>
      </c>
      <c r="R216" s="168" t="s">
        <v>21</v>
      </c>
      <c r="S216" s="168" t="s">
        <v>21</v>
      </c>
      <c r="T216" s="168" t="s">
        <v>21</v>
      </c>
      <c r="U216" s="168" t="s">
        <v>21</v>
      </c>
      <c r="V216" s="168" t="s">
        <v>1453</v>
      </c>
      <c r="W216" s="168" t="s">
        <v>21</v>
      </c>
      <c r="X216" s="168" t="s">
        <v>21</v>
      </c>
      <c r="Y216" s="168" t="s">
        <v>21</v>
      </c>
      <c r="Z216" s="168" t="s">
        <v>21</v>
      </c>
      <c r="AA216" s="168" t="s">
        <v>1259</v>
      </c>
      <c r="AB216" s="168" t="s">
        <v>1259</v>
      </c>
      <c r="AC216" s="168" t="s">
        <v>12931</v>
      </c>
      <c r="AD216" s="169">
        <v>34999.712358976198</v>
      </c>
      <c r="AE216" s="168" t="s">
        <v>1259</v>
      </c>
      <c r="AF216" s="169">
        <v>-46230.589846694616</v>
      </c>
      <c r="AG216" s="169">
        <v>6900.9845921093374</v>
      </c>
      <c r="AH216" s="169">
        <v>1936.0661726693511</v>
      </c>
      <c r="AI216" s="168" t="s">
        <v>21</v>
      </c>
      <c r="AJ216"/>
    </row>
    <row r="217" spans="1:36" x14ac:dyDescent="0.25">
      <c r="A217" s="179" t="b">
        <f>IF(E217&lt;&gt;1,"",NOT(ISNA(VLOOKUP(P217,Mapping!$P:$P,1,FALSE))))</f>
        <v>0</v>
      </c>
      <c r="B217" s="180" t="str">
        <f t="shared" si="3"/>
        <v/>
      </c>
      <c r="E217" s="167">
        <v>1</v>
      </c>
      <c r="F217" s="170" t="s">
        <v>480</v>
      </c>
      <c r="G217" s="169">
        <v>14479.043709980429</v>
      </c>
      <c r="H217" s="168" t="s">
        <v>6</v>
      </c>
      <c r="I217" s="168" t="s">
        <v>480</v>
      </c>
      <c r="J217" s="169">
        <v>1413.908950561671</v>
      </c>
      <c r="K217" s="169">
        <v>-673.86485743321714</v>
      </c>
      <c r="L217" s="168" t="s">
        <v>18</v>
      </c>
      <c r="M217" s="168" t="s">
        <v>21</v>
      </c>
      <c r="N217" s="168" t="s">
        <v>1449</v>
      </c>
      <c r="O217" s="168" t="s">
        <v>21</v>
      </c>
      <c r="P217" s="168" t="s">
        <v>344</v>
      </c>
      <c r="Q217" s="168" t="s">
        <v>1450</v>
      </c>
      <c r="R217" s="168" t="s">
        <v>21</v>
      </c>
      <c r="S217" s="168" t="s">
        <v>21</v>
      </c>
      <c r="T217" s="168" t="s">
        <v>21</v>
      </c>
      <c r="U217" s="168" t="s">
        <v>21</v>
      </c>
      <c r="V217" s="168" t="s">
        <v>1450</v>
      </c>
      <c r="W217" s="168" t="s">
        <v>21</v>
      </c>
      <c r="X217" s="168" t="s">
        <v>21</v>
      </c>
      <c r="Y217" s="168" t="s">
        <v>21</v>
      </c>
      <c r="Z217" s="168" t="s">
        <v>21</v>
      </c>
      <c r="AA217" s="168" t="s">
        <v>1259</v>
      </c>
      <c r="AB217" s="168" t="s">
        <v>1259</v>
      </c>
      <c r="AC217" s="168" t="s">
        <v>11046</v>
      </c>
      <c r="AD217" s="169">
        <v>1619.584758778291</v>
      </c>
      <c r="AE217" s="168" t="s">
        <v>1259</v>
      </c>
      <c r="AF217" s="169">
        <v>2922.2160278168162</v>
      </c>
      <c r="AG217" s="169">
        <v>244.74392255480049</v>
      </c>
      <c r="AH217" s="169">
        <v>1386.957018834119</v>
      </c>
      <c r="AI217" s="168" t="s">
        <v>21</v>
      </c>
      <c r="AJ217"/>
    </row>
    <row r="218" spans="1:36" x14ac:dyDescent="0.25">
      <c r="A218" s="179" t="b">
        <f>IF(E218&lt;&gt;1,"",NOT(ISNA(VLOOKUP(P218,Mapping!$P:$P,1,FALSE))))</f>
        <v>0</v>
      </c>
      <c r="B218" s="180" t="str">
        <f t="shared" si="3"/>
        <v/>
      </c>
      <c r="E218" s="167">
        <v>1</v>
      </c>
      <c r="F218" s="170" t="s">
        <v>480</v>
      </c>
      <c r="G218" s="169">
        <v>51133.320726760998</v>
      </c>
      <c r="H218" s="168" t="s">
        <v>6</v>
      </c>
      <c r="I218" s="168" t="s">
        <v>480</v>
      </c>
      <c r="J218" s="169">
        <v>4993.2758886329548</v>
      </c>
      <c r="K218" s="169">
        <v>-2379.780638266503</v>
      </c>
      <c r="L218" s="168" t="s">
        <v>18</v>
      </c>
      <c r="M218" s="168" t="s">
        <v>21</v>
      </c>
      <c r="N218" s="168" t="s">
        <v>1449</v>
      </c>
      <c r="O218" s="168" t="s">
        <v>21</v>
      </c>
      <c r="P218" s="168" t="s">
        <v>525</v>
      </c>
      <c r="Q218" s="168" t="s">
        <v>1451</v>
      </c>
      <c r="R218" s="168" t="s">
        <v>21</v>
      </c>
      <c r="S218" s="168" t="s">
        <v>21</v>
      </c>
      <c r="T218" s="168" t="s">
        <v>21</v>
      </c>
      <c r="U218" s="168" t="s">
        <v>21</v>
      </c>
      <c r="V218" s="168" t="s">
        <v>1451</v>
      </c>
      <c r="W218" s="168" t="s">
        <v>21</v>
      </c>
      <c r="X218" s="168" t="s">
        <v>21</v>
      </c>
      <c r="Y218" s="168" t="s">
        <v>21</v>
      </c>
      <c r="Z218" s="168" t="s">
        <v>21</v>
      </c>
      <c r="AA218" s="168" t="s">
        <v>1259</v>
      </c>
      <c r="AB218" s="168" t="s">
        <v>1259</v>
      </c>
      <c r="AC218" s="168" t="s">
        <v>11047</v>
      </c>
      <c r="AD218" s="169">
        <v>5719.6282139613968</v>
      </c>
      <c r="AE218" s="168" t="s">
        <v>1259</v>
      </c>
      <c r="AF218" s="169">
        <v>10319.92252915443</v>
      </c>
      <c r="AG218" s="169">
        <v>864.32293033923634</v>
      </c>
      <c r="AH218" s="169">
        <v>4898.0940660737251</v>
      </c>
      <c r="AI218" s="168" t="s">
        <v>21</v>
      </c>
      <c r="AJ218"/>
    </row>
    <row r="219" spans="1:36" x14ac:dyDescent="0.25">
      <c r="A219" s="179" t="b">
        <f>IF(E219&lt;&gt;1,"",NOT(ISNA(VLOOKUP(P219,Mapping!$P:$P,1,FALSE))))</f>
        <v>0</v>
      </c>
      <c r="B219" s="180" t="str">
        <f t="shared" si="3"/>
        <v/>
      </c>
      <c r="E219" s="167">
        <v>1</v>
      </c>
      <c r="F219" s="170" t="s">
        <v>11048</v>
      </c>
      <c r="G219" s="169">
        <v>601332.55758657248</v>
      </c>
      <c r="H219" s="168" t="s">
        <v>6</v>
      </c>
      <c r="I219" s="168" t="s">
        <v>11048</v>
      </c>
      <c r="J219" s="169">
        <v>173270.12274609561</v>
      </c>
      <c r="K219" s="169">
        <v>8485.6516627894998</v>
      </c>
      <c r="L219" s="168" t="s">
        <v>18</v>
      </c>
      <c r="M219" s="168" t="s">
        <v>21</v>
      </c>
      <c r="N219" s="168" t="s">
        <v>1449</v>
      </c>
      <c r="O219" s="168" t="s">
        <v>21</v>
      </c>
      <c r="P219" s="168" t="s">
        <v>344</v>
      </c>
      <c r="Q219" s="168" t="s">
        <v>1450</v>
      </c>
      <c r="R219" s="168" t="s">
        <v>21</v>
      </c>
      <c r="S219" s="168" t="s">
        <v>21</v>
      </c>
      <c r="T219" s="168" t="s">
        <v>21</v>
      </c>
      <c r="U219" s="168" t="s">
        <v>21</v>
      </c>
      <c r="V219" s="168" t="s">
        <v>1450</v>
      </c>
      <c r="W219" s="168" t="s">
        <v>21</v>
      </c>
      <c r="X219" s="168" t="s">
        <v>21</v>
      </c>
      <c r="Y219" s="168" t="s">
        <v>21</v>
      </c>
      <c r="Z219" s="168" t="s">
        <v>21</v>
      </c>
      <c r="AA219" s="168" t="s">
        <v>1259</v>
      </c>
      <c r="AB219" s="168" t="s">
        <v>1259</v>
      </c>
      <c r="AC219" s="168" t="s">
        <v>11049</v>
      </c>
      <c r="AD219" s="169">
        <v>290535.99287528102</v>
      </c>
      <c r="AE219" s="168" t="s">
        <v>1259</v>
      </c>
      <c r="AF219" s="169">
        <v>-106608.4401861818</v>
      </c>
      <c r="AG219" s="169">
        <v>-45238.686962437117</v>
      </c>
      <c r="AH219" s="169">
        <v>-64093.469533636118</v>
      </c>
      <c r="AI219" s="168" t="s">
        <v>21</v>
      </c>
      <c r="AJ219"/>
    </row>
    <row r="220" spans="1:36" x14ac:dyDescent="0.25">
      <c r="A220" s="179" t="b">
        <f>IF(E220&lt;&gt;1,"",NOT(ISNA(VLOOKUP(P220,Mapping!$P:$P,1,FALSE))))</f>
        <v>0</v>
      </c>
      <c r="B220" s="180" t="str">
        <f t="shared" si="3"/>
        <v/>
      </c>
      <c r="E220" s="167">
        <v>1</v>
      </c>
      <c r="F220" s="170" t="s">
        <v>11048</v>
      </c>
      <c r="G220" s="169">
        <v>518693.78653883102</v>
      </c>
      <c r="H220" s="168" t="s">
        <v>6</v>
      </c>
      <c r="I220" s="168" t="s">
        <v>11048</v>
      </c>
      <c r="J220" s="169">
        <v>149458.29047062941</v>
      </c>
      <c r="K220" s="169">
        <v>7319.5018907456097</v>
      </c>
      <c r="L220" s="168" t="s">
        <v>18</v>
      </c>
      <c r="M220" s="168" t="s">
        <v>21</v>
      </c>
      <c r="N220" s="168" t="s">
        <v>1449</v>
      </c>
      <c r="O220" s="168" t="s">
        <v>21</v>
      </c>
      <c r="P220" s="168" t="s">
        <v>525</v>
      </c>
      <c r="Q220" s="168" t="s">
        <v>1451</v>
      </c>
      <c r="R220" s="168" t="s">
        <v>21</v>
      </c>
      <c r="S220" s="168" t="s">
        <v>21</v>
      </c>
      <c r="T220" s="168" t="s">
        <v>21</v>
      </c>
      <c r="U220" s="168" t="s">
        <v>21</v>
      </c>
      <c r="V220" s="168" t="s">
        <v>1451</v>
      </c>
      <c r="W220" s="168" t="s">
        <v>21</v>
      </c>
      <c r="X220" s="168" t="s">
        <v>21</v>
      </c>
      <c r="Y220" s="168" t="s">
        <v>21</v>
      </c>
      <c r="Z220" s="168" t="s">
        <v>21</v>
      </c>
      <c r="AA220" s="168" t="s">
        <v>1259</v>
      </c>
      <c r="AB220" s="168" t="s">
        <v>1259</v>
      </c>
      <c r="AC220" s="168" t="s">
        <v>11050</v>
      </c>
      <c r="AD220" s="169">
        <v>250608.77274818611</v>
      </c>
      <c r="AE220" s="168" t="s">
        <v>1259</v>
      </c>
      <c r="AF220" s="169">
        <v>-91957.661063791893</v>
      </c>
      <c r="AG220" s="169">
        <v>-39021.711933854793</v>
      </c>
      <c r="AH220" s="169">
        <v>-55285.355807508808</v>
      </c>
      <c r="AI220" s="168" t="s">
        <v>21</v>
      </c>
      <c r="AJ220"/>
    </row>
    <row r="221" spans="1:36" x14ac:dyDescent="0.25">
      <c r="A221" s="179" t="b">
        <f>IF(E221&lt;&gt;1,"",NOT(ISNA(VLOOKUP(P221,Mapping!$P:$P,1,FALSE))))</f>
        <v>0</v>
      </c>
      <c r="B221" s="180" t="str">
        <f t="shared" si="3"/>
        <v/>
      </c>
      <c r="E221" s="167">
        <v>1</v>
      </c>
      <c r="F221" s="170" t="s">
        <v>11048</v>
      </c>
      <c r="G221" s="169">
        <v>1483379.1928941519</v>
      </c>
      <c r="H221" s="168" t="s">
        <v>6</v>
      </c>
      <c r="I221" s="168" t="s">
        <v>11048</v>
      </c>
      <c r="J221" s="169">
        <v>427426.20799269009</v>
      </c>
      <c r="K221" s="169">
        <v>20932.575420909921</v>
      </c>
      <c r="L221" s="168" t="s">
        <v>18</v>
      </c>
      <c r="M221" s="168" t="s">
        <v>21</v>
      </c>
      <c r="N221" s="168" t="s">
        <v>1449</v>
      </c>
      <c r="O221" s="168" t="s">
        <v>21</v>
      </c>
      <c r="P221" s="168" t="s">
        <v>785</v>
      </c>
      <c r="Q221" s="168" t="s">
        <v>1452</v>
      </c>
      <c r="R221" s="168" t="s">
        <v>21</v>
      </c>
      <c r="S221" s="168" t="s">
        <v>21</v>
      </c>
      <c r="T221" s="168" t="s">
        <v>21</v>
      </c>
      <c r="U221" s="168" t="s">
        <v>21</v>
      </c>
      <c r="V221" s="168" t="s">
        <v>1452</v>
      </c>
      <c r="W221" s="168" t="s">
        <v>21</v>
      </c>
      <c r="X221" s="168" t="s">
        <v>21</v>
      </c>
      <c r="Y221" s="168" t="s">
        <v>21</v>
      </c>
      <c r="Z221" s="168" t="s">
        <v>21</v>
      </c>
      <c r="AA221" s="168" t="s">
        <v>1259</v>
      </c>
      <c r="AB221" s="168" t="s">
        <v>1259</v>
      </c>
      <c r="AC221" s="168" t="s">
        <v>11051</v>
      </c>
      <c r="AD221" s="169">
        <v>716700.00431664824</v>
      </c>
      <c r="AE221" s="168" t="s">
        <v>1259</v>
      </c>
      <c r="AF221" s="169">
        <v>-262983.83475821652</v>
      </c>
      <c r="AG221" s="169">
        <v>-111595.69876485549</v>
      </c>
      <c r="AH221" s="169">
        <v>-158107.0539206641</v>
      </c>
      <c r="AI221" s="168" t="s">
        <v>21</v>
      </c>
      <c r="AJ221"/>
    </row>
    <row r="222" spans="1:36" x14ac:dyDescent="0.25">
      <c r="A222" s="179" t="b">
        <f>IF(E222&lt;&gt;1,"",NOT(ISNA(VLOOKUP(P222,Mapping!$P:$P,1,FALSE))))</f>
        <v>0</v>
      </c>
      <c r="B222" s="180" t="str">
        <f t="shared" si="3"/>
        <v/>
      </c>
      <c r="E222" s="167">
        <v>1</v>
      </c>
      <c r="F222" s="170" t="s">
        <v>11048</v>
      </c>
      <c r="G222" s="169">
        <v>854708.78000746272</v>
      </c>
      <c r="H222" s="168" t="s">
        <v>6</v>
      </c>
      <c r="I222" s="168" t="s">
        <v>11048</v>
      </c>
      <c r="J222" s="169">
        <v>246278.8574402747</v>
      </c>
      <c r="K222" s="169">
        <v>12061.148009979381</v>
      </c>
      <c r="L222" s="168" t="s">
        <v>18</v>
      </c>
      <c r="M222" s="168" t="s">
        <v>21</v>
      </c>
      <c r="N222" s="168" t="s">
        <v>1449</v>
      </c>
      <c r="O222" s="168" t="s">
        <v>21</v>
      </c>
      <c r="P222" s="168" t="s">
        <v>788</v>
      </c>
      <c r="Q222" s="168" t="s">
        <v>1457</v>
      </c>
      <c r="R222" s="168" t="s">
        <v>21</v>
      </c>
      <c r="S222" s="168" t="s">
        <v>21</v>
      </c>
      <c r="T222" s="168" t="s">
        <v>21</v>
      </c>
      <c r="U222" s="168" t="s">
        <v>21</v>
      </c>
      <c r="V222" s="168" t="s">
        <v>1457</v>
      </c>
      <c r="W222" s="168" t="s">
        <v>21</v>
      </c>
      <c r="X222" s="168" t="s">
        <v>21</v>
      </c>
      <c r="Y222" s="168" t="s">
        <v>21</v>
      </c>
      <c r="Z222" s="168" t="s">
        <v>21</v>
      </c>
      <c r="AA222" s="168" t="s">
        <v>1259</v>
      </c>
      <c r="AB222" s="168" t="s">
        <v>1259</v>
      </c>
      <c r="AC222" s="168" t="s">
        <v>11052</v>
      </c>
      <c r="AD222" s="169">
        <v>412955.62810589722</v>
      </c>
      <c r="AE222" s="168" t="s">
        <v>1259</v>
      </c>
      <c r="AF222" s="169">
        <v>-151528.74844451089</v>
      </c>
      <c r="AG222" s="169">
        <v>-64300.365005993401</v>
      </c>
      <c r="AH222" s="169">
        <v>-91099.759127299301</v>
      </c>
      <c r="AI222" s="168" t="s">
        <v>21</v>
      </c>
      <c r="AJ222"/>
    </row>
    <row r="223" spans="1:36" x14ac:dyDescent="0.25">
      <c r="A223" s="179" t="b">
        <f>IF(E223&lt;&gt;1,"",NOT(ISNA(VLOOKUP(P223,Mapping!$P:$P,1,FALSE))))</f>
        <v>0</v>
      </c>
      <c r="B223" s="180" t="str">
        <f t="shared" si="3"/>
        <v/>
      </c>
      <c r="E223" s="167">
        <v>1</v>
      </c>
      <c r="F223" s="170" t="s">
        <v>489</v>
      </c>
      <c r="G223" s="169">
        <v>4591.1937394689876</v>
      </c>
      <c r="H223" s="168" t="s">
        <v>6</v>
      </c>
      <c r="I223" s="168" t="s">
        <v>489</v>
      </c>
      <c r="J223" s="169">
        <v>447.19042082223729</v>
      </c>
      <c r="K223" s="169">
        <v>-212.56279241698459</v>
      </c>
      <c r="L223" s="168" t="s">
        <v>18</v>
      </c>
      <c r="M223" s="168" t="s">
        <v>21</v>
      </c>
      <c r="N223" s="168" t="s">
        <v>1449</v>
      </c>
      <c r="O223" s="168" t="s">
        <v>21</v>
      </c>
      <c r="P223" s="168" t="s">
        <v>344</v>
      </c>
      <c r="Q223" s="168" t="s">
        <v>1450</v>
      </c>
      <c r="R223" s="168" t="s">
        <v>21</v>
      </c>
      <c r="S223" s="168" t="s">
        <v>21</v>
      </c>
      <c r="T223" s="168" t="s">
        <v>21</v>
      </c>
      <c r="U223" s="168" t="s">
        <v>21</v>
      </c>
      <c r="V223" s="168" t="s">
        <v>1450</v>
      </c>
      <c r="W223" s="168" t="s">
        <v>21</v>
      </c>
      <c r="X223" s="168" t="s">
        <v>21</v>
      </c>
      <c r="Y223" s="168" t="s">
        <v>21</v>
      </c>
      <c r="Z223" s="168" t="s">
        <v>21</v>
      </c>
      <c r="AA223" s="168" t="s">
        <v>1259</v>
      </c>
      <c r="AB223" s="168" t="s">
        <v>1259</v>
      </c>
      <c r="AC223" s="168" t="s">
        <v>11056</v>
      </c>
      <c r="AD223" s="169">
        <v>508.59446221051479</v>
      </c>
      <c r="AE223" s="168" t="s">
        <v>1259</v>
      </c>
      <c r="AF223" s="169">
        <v>928.05656380362325</v>
      </c>
      <c r="AG223" s="169">
        <v>78.240137805064478</v>
      </c>
      <c r="AH223" s="169">
        <v>433.28613654319821</v>
      </c>
      <c r="AI223" s="168" t="s">
        <v>21</v>
      </c>
      <c r="AJ223"/>
    </row>
    <row r="224" spans="1:36" x14ac:dyDescent="0.25">
      <c r="A224" s="179" t="b">
        <f>IF(E224&lt;&gt;1,"",NOT(ISNA(VLOOKUP(P224,Mapping!$P:$P,1,FALSE))))</f>
        <v>0</v>
      </c>
      <c r="B224" s="180" t="str">
        <f t="shared" si="3"/>
        <v/>
      </c>
      <c r="E224" s="167">
        <v>1</v>
      </c>
      <c r="F224" s="170" t="s">
        <v>489</v>
      </c>
      <c r="G224" s="169">
        <v>22731.652498357631</v>
      </c>
      <c r="H224" s="168" t="s">
        <v>6</v>
      </c>
      <c r="I224" s="168" t="s">
        <v>489</v>
      </c>
      <c r="J224" s="169">
        <v>2214.103308108517</v>
      </c>
      <c r="K224" s="169">
        <v>-1052.428585133564</v>
      </c>
      <c r="L224" s="168" t="s">
        <v>18</v>
      </c>
      <c r="M224" s="168" t="s">
        <v>21</v>
      </c>
      <c r="N224" s="168" t="s">
        <v>1449</v>
      </c>
      <c r="O224" s="168" t="s">
        <v>21</v>
      </c>
      <c r="P224" s="168" t="s">
        <v>344</v>
      </c>
      <c r="Q224" s="168" t="s">
        <v>1450</v>
      </c>
      <c r="R224" s="168" t="s">
        <v>21</v>
      </c>
      <c r="S224" s="168" t="s">
        <v>21</v>
      </c>
      <c r="T224" s="168" t="s">
        <v>21</v>
      </c>
      <c r="U224" s="168" t="s">
        <v>21</v>
      </c>
      <c r="V224" s="168" t="s">
        <v>1450</v>
      </c>
      <c r="W224" s="168" t="s">
        <v>21</v>
      </c>
      <c r="X224" s="168" t="s">
        <v>21</v>
      </c>
      <c r="Y224" s="168" t="s">
        <v>21</v>
      </c>
      <c r="Z224" s="168" t="s">
        <v>21</v>
      </c>
      <c r="AA224" s="168" t="s">
        <v>1259</v>
      </c>
      <c r="AB224" s="168" t="s">
        <v>1259</v>
      </c>
      <c r="AC224" s="168" t="s">
        <v>11053</v>
      </c>
      <c r="AD224" s="169">
        <v>2518.1234410063539</v>
      </c>
      <c r="AE224" s="168" t="s">
        <v>1259</v>
      </c>
      <c r="AF224" s="169">
        <v>4594.939901108115</v>
      </c>
      <c r="AG224" s="169">
        <v>387.37803824720322</v>
      </c>
      <c r="AH224" s="169">
        <v>2145.2612211906048</v>
      </c>
      <c r="AI224" s="168" t="s">
        <v>21</v>
      </c>
      <c r="AJ224"/>
    </row>
    <row r="225" spans="1:36" x14ac:dyDescent="0.25">
      <c r="A225" s="179" t="b">
        <f>IF(E225&lt;&gt;1,"",NOT(ISNA(VLOOKUP(P225,Mapping!$P:$P,1,FALSE))))</f>
        <v>0</v>
      </c>
      <c r="B225" s="180" t="str">
        <f t="shared" si="3"/>
        <v/>
      </c>
      <c r="E225" s="167">
        <v>1</v>
      </c>
      <c r="F225" s="170" t="s">
        <v>489</v>
      </c>
      <c r="G225" s="169">
        <v>17712.596725858031</v>
      </c>
      <c r="H225" s="168" t="s">
        <v>6</v>
      </c>
      <c r="I225" s="168" t="s">
        <v>489</v>
      </c>
      <c r="J225" s="169">
        <v>1725.2383656994521</v>
      </c>
      <c r="K225" s="169">
        <v>-820.05666383396601</v>
      </c>
      <c r="L225" s="168" t="s">
        <v>18</v>
      </c>
      <c r="M225" s="168" t="s">
        <v>21</v>
      </c>
      <c r="N225" s="168" t="s">
        <v>1449</v>
      </c>
      <c r="O225" s="168" t="s">
        <v>21</v>
      </c>
      <c r="P225" s="168" t="s">
        <v>344</v>
      </c>
      <c r="Q225" s="168" t="s">
        <v>1450</v>
      </c>
      <c r="R225" s="168" t="s">
        <v>21</v>
      </c>
      <c r="S225" s="168" t="s">
        <v>21</v>
      </c>
      <c r="T225" s="168" t="s">
        <v>21</v>
      </c>
      <c r="U225" s="168" t="s">
        <v>21</v>
      </c>
      <c r="V225" s="168" t="s">
        <v>1450</v>
      </c>
      <c r="W225" s="168" t="s">
        <v>21</v>
      </c>
      <c r="X225" s="168" t="s">
        <v>21</v>
      </c>
      <c r="Y225" s="168" t="s">
        <v>21</v>
      </c>
      <c r="Z225" s="168" t="s">
        <v>21</v>
      </c>
      <c r="AA225" s="168" t="s">
        <v>1259</v>
      </c>
      <c r="AB225" s="168" t="s">
        <v>1259</v>
      </c>
      <c r="AC225" s="168" t="s">
        <v>11055</v>
      </c>
      <c r="AD225" s="169">
        <v>1962.13209839003</v>
      </c>
      <c r="AE225" s="168" t="s">
        <v>1259</v>
      </c>
      <c r="AF225" s="169">
        <v>3580.395989854343</v>
      </c>
      <c r="AG225" s="169">
        <v>301.84655393718282</v>
      </c>
      <c r="AH225" s="169">
        <v>1671.596329625238</v>
      </c>
      <c r="AI225" s="168" t="s">
        <v>21</v>
      </c>
      <c r="AJ225"/>
    </row>
    <row r="226" spans="1:36" x14ac:dyDescent="0.25">
      <c r="A226" s="179" t="b">
        <f>IF(E226&lt;&gt;1,"",NOT(ISNA(VLOOKUP(P226,Mapping!$P:$P,1,FALSE))))</f>
        <v>0</v>
      </c>
      <c r="B226" s="180" t="str">
        <f t="shared" si="3"/>
        <v/>
      </c>
      <c r="E226" s="167">
        <v>1</v>
      </c>
      <c r="F226" s="170" t="s">
        <v>489</v>
      </c>
      <c r="G226" s="169">
        <v>36258.713810531714</v>
      </c>
      <c r="H226" s="168" t="s">
        <v>6</v>
      </c>
      <c r="I226" s="168" t="s">
        <v>489</v>
      </c>
      <c r="J226" s="169">
        <v>3531.663094069324</v>
      </c>
      <c r="K226" s="169">
        <v>-1678.7035996233819</v>
      </c>
      <c r="L226" s="168" t="s">
        <v>18</v>
      </c>
      <c r="M226" s="168" t="s">
        <v>21</v>
      </c>
      <c r="N226" s="168" t="s">
        <v>1449</v>
      </c>
      <c r="O226" s="168" t="s">
        <v>21</v>
      </c>
      <c r="P226" s="168" t="s">
        <v>344</v>
      </c>
      <c r="Q226" s="168" t="s">
        <v>1450</v>
      </c>
      <c r="R226" s="168" t="s">
        <v>21</v>
      </c>
      <c r="S226" s="168" t="s">
        <v>21</v>
      </c>
      <c r="T226" s="168" t="s">
        <v>21</v>
      </c>
      <c r="U226" s="168" t="s">
        <v>21</v>
      </c>
      <c r="V226" s="168" t="s">
        <v>1450</v>
      </c>
      <c r="W226" s="168" t="s">
        <v>21</v>
      </c>
      <c r="X226" s="168" t="s">
        <v>21</v>
      </c>
      <c r="Y226" s="168" t="s">
        <v>21</v>
      </c>
      <c r="Z226" s="168" t="s">
        <v>21</v>
      </c>
      <c r="AA226" s="168" t="s">
        <v>1259</v>
      </c>
      <c r="AB226" s="168" t="s">
        <v>1259</v>
      </c>
      <c r="AC226" s="168" t="s">
        <v>11054</v>
      </c>
      <c r="AD226" s="169">
        <v>4016.5983178582101</v>
      </c>
      <c r="AE226" s="168" t="s">
        <v>1259</v>
      </c>
      <c r="AF226" s="169">
        <v>7329.2784527174008</v>
      </c>
      <c r="AG226" s="169">
        <v>617.8974197456846</v>
      </c>
      <c r="AH226" s="169">
        <v>3421.854732013082</v>
      </c>
      <c r="AI226" s="168" t="s">
        <v>21</v>
      </c>
      <c r="AJ226"/>
    </row>
    <row r="227" spans="1:36" x14ac:dyDescent="0.25">
      <c r="A227" s="179" t="b">
        <f>IF(E227&lt;&gt;1,"",NOT(ISNA(VLOOKUP(P227,Mapping!$P:$P,1,FALSE))))</f>
        <v>0</v>
      </c>
      <c r="B227" s="180" t="str">
        <f t="shared" si="3"/>
        <v/>
      </c>
      <c r="E227" s="167">
        <v>1</v>
      </c>
      <c r="F227" s="170" t="s">
        <v>489</v>
      </c>
      <c r="G227" s="169">
        <v>23285.049868628259</v>
      </c>
      <c r="H227" s="168" t="s">
        <v>6</v>
      </c>
      <c r="I227" s="168" t="s">
        <v>489</v>
      </c>
      <c r="J227" s="169">
        <v>2268.0051944013549</v>
      </c>
      <c r="K227" s="169">
        <v>-1078.0497409845379</v>
      </c>
      <c r="L227" s="168" t="s">
        <v>18</v>
      </c>
      <c r="M227" s="168" t="s">
        <v>21</v>
      </c>
      <c r="N227" s="168" t="s">
        <v>1449</v>
      </c>
      <c r="O227" s="168" t="s">
        <v>21</v>
      </c>
      <c r="P227" s="168" t="s">
        <v>525</v>
      </c>
      <c r="Q227" s="168" t="s">
        <v>1451</v>
      </c>
      <c r="R227" s="168" t="s">
        <v>21</v>
      </c>
      <c r="S227" s="168" t="s">
        <v>21</v>
      </c>
      <c r="T227" s="168" t="s">
        <v>21</v>
      </c>
      <c r="U227" s="168" t="s">
        <v>21</v>
      </c>
      <c r="V227" s="168" t="s">
        <v>1451</v>
      </c>
      <c r="W227" s="168" t="s">
        <v>21</v>
      </c>
      <c r="X227" s="168" t="s">
        <v>21</v>
      </c>
      <c r="Y227" s="168" t="s">
        <v>21</v>
      </c>
      <c r="Z227" s="168" t="s">
        <v>21</v>
      </c>
      <c r="AA227" s="168" t="s">
        <v>1259</v>
      </c>
      <c r="AB227" s="168" t="s">
        <v>1259</v>
      </c>
      <c r="AC227" s="168" t="s">
        <v>12932</v>
      </c>
      <c r="AD227" s="169">
        <v>2579.4266344442508</v>
      </c>
      <c r="AE227" s="168" t="s">
        <v>1259</v>
      </c>
      <c r="AF227" s="169">
        <v>4706.8027609687706</v>
      </c>
      <c r="AG227" s="169">
        <v>396.80867632695299</v>
      </c>
      <c r="AH227" s="169">
        <v>2197.4871611409139</v>
      </c>
      <c r="AI227" s="168" t="s">
        <v>21</v>
      </c>
      <c r="AJ227"/>
    </row>
    <row r="228" spans="1:36" x14ac:dyDescent="0.25">
      <c r="A228" s="179" t="b">
        <f>IF(E228&lt;&gt;1,"",NOT(ISNA(VLOOKUP(P228,Mapping!$P:$P,1,FALSE))))</f>
        <v>0</v>
      </c>
      <c r="B228" s="180" t="str">
        <f t="shared" si="3"/>
        <v/>
      </c>
      <c r="E228" s="167">
        <v>1</v>
      </c>
      <c r="F228" s="170" t="s">
        <v>489</v>
      </c>
      <c r="G228" s="169">
        <v>188.07846137416911</v>
      </c>
      <c r="H228" s="168" t="s">
        <v>6</v>
      </c>
      <c r="I228" s="168" t="s">
        <v>489</v>
      </c>
      <c r="J228" s="169">
        <v>18.31917602746196</v>
      </c>
      <c r="K228" s="169">
        <v>-8.7076445063734749</v>
      </c>
      <c r="L228" s="168" t="s">
        <v>18</v>
      </c>
      <c r="M228" s="168" t="s">
        <v>21</v>
      </c>
      <c r="N228" s="168" t="s">
        <v>1449</v>
      </c>
      <c r="O228" s="168" t="s">
        <v>21</v>
      </c>
      <c r="P228" s="168" t="s">
        <v>525</v>
      </c>
      <c r="Q228" s="168" t="s">
        <v>1451</v>
      </c>
      <c r="R228" s="168" t="s">
        <v>21</v>
      </c>
      <c r="S228" s="168" t="s">
        <v>21</v>
      </c>
      <c r="T228" s="168" t="s">
        <v>21</v>
      </c>
      <c r="U228" s="168" t="s">
        <v>21</v>
      </c>
      <c r="V228" s="168" t="s">
        <v>1451</v>
      </c>
      <c r="W228" s="168" t="s">
        <v>21</v>
      </c>
      <c r="X228" s="168" t="s">
        <v>21</v>
      </c>
      <c r="Y228" s="168" t="s">
        <v>21</v>
      </c>
      <c r="Z228" s="168" t="s">
        <v>21</v>
      </c>
      <c r="AA228" s="168" t="s">
        <v>1259</v>
      </c>
      <c r="AB228" s="168" t="s">
        <v>1259</v>
      </c>
      <c r="AC228" s="168" t="s">
        <v>12933</v>
      </c>
      <c r="AD228" s="169">
        <v>20.834595389355052</v>
      </c>
      <c r="AE228" s="168" t="s">
        <v>1259</v>
      </c>
      <c r="AF228" s="169">
        <v>38.017879552295227</v>
      </c>
      <c r="AG228" s="169">
        <v>3.2051108210871182</v>
      </c>
      <c r="AH228" s="169">
        <v>17.749586386486921</v>
      </c>
      <c r="AI228" s="168" t="s">
        <v>21</v>
      </c>
      <c r="AJ228"/>
    </row>
    <row r="229" spans="1:36" x14ac:dyDescent="0.25">
      <c r="A229" s="179" t="b">
        <f>IF(E229&lt;&gt;1,"",NOT(ISNA(VLOOKUP(P229,Mapping!$P:$P,1,FALSE))))</f>
        <v>0</v>
      </c>
      <c r="B229" s="180" t="str">
        <f t="shared" si="3"/>
        <v/>
      </c>
      <c r="E229" s="167">
        <v>1</v>
      </c>
      <c r="F229" s="170" t="s">
        <v>489</v>
      </c>
      <c r="G229" s="169">
        <v>355.19195258322168</v>
      </c>
      <c r="H229" s="168" t="s">
        <v>6</v>
      </c>
      <c r="I229" s="168" t="s">
        <v>489</v>
      </c>
      <c r="J229" s="169">
        <v>34.596326742407072</v>
      </c>
      <c r="K229" s="169">
        <v>-16.444654172634259</v>
      </c>
      <c r="L229" s="168" t="s">
        <v>18</v>
      </c>
      <c r="M229" s="168" t="s">
        <v>21</v>
      </c>
      <c r="N229" s="168" t="s">
        <v>1449</v>
      </c>
      <c r="O229" s="168" t="s">
        <v>21</v>
      </c>
      <c r="P229" s="168" t="s">
        <v>525</v>
      </c>
      <c r="Q229" s="168" t="s">
        <v>1451</v>
      </c>
      <c r="R229" s="168" t="s">
        <v>21</v>
      </c>
      <c r="S229" s="168" t="s">
        <v>21</v>
      </c>
      <c r="T229" s="168" t="s">
        <v>21</v>
      </c>
      <c r="U229" s="168" t="s">
        <v>21</v>
      </c>
      <c r="V229" s="168" t="s">
        <v>1451</v>
      </c>
      <c r="W229" s="168" t="s">
        <v>21</v>
      </c>
      <c r="X229" s="168" t="s">
        <v>21</v>
      </c>
      <c r="Y229" s="168" t="s">
        <v>21</v>
      </c>
      <c r="Z229" s="168" t="s">
        <v>21</v>
      </c>
      <c r="AA229" s="168" t="s">
        <v>1259</v>
      </c>
      <c r="AB229" s="168" t="s">
        <v>1259</v>
      </c>
      <c r="AC229" s="168" t="s">
        <v>11057</v>
      </c>
      <c r="AD229" s="169">
        <v>39.346773487816257</v>
      </c>
      <c r="AE229" s="168" t="s">
        <v>1259</v>
      </c>
      <c r="AF229" s="169">
        <v>71.79793354640924</v>
      </c>
      <c r="AG229" s="169">
        <v>6.0529502552805639</v>
      </c>
      <c r="AH229" s="169">
        <v>33.520639206094302</v>
      </c>
      <c r="AI229" s="168" t="s">
        <v>21</v>
      </c>
      <c r="AJ229"/>
    </row>
    <row r="230" spans="1:36" x14ac:dyDescent="0.25">
      <c r="A230" s="179" t="b">
        <f>IF(E230&lt;&gt;1,"",NOT(ISNA(VLOOKUP(P230,Mapping!$P:$P,1,FALSE))))</f>
        <v>0</v>
      </c>
      <c r="B230" s="180" t="str">
        <f t="shared" si="3"/>
        <v/>
      </c>
      <c r="E230" s="167">
        <v>1</v>
      </c>
      <c r="F230" s="170" t="s">
        <v>489</v>
      </c>
      <c r="G230" s="169">
        <v>1179.4985026615379</v>
      </c>
      <c r="H230" s="168" t="s">
        <v>6</v>
      </c>
      <c r="I230" s="168" t="s">
        <v>489</v>
      </c>
      <c r="J230" s="169">
        <v>114.8852480848299</v>
      </c>
      <c r="K230" s="169">
        <v>-54.608345803848948</v>
      </c>
      <c r="L230" s="168" t="s">
        <v>18</v>
      </c>
      <c r="M230" s="168" t="s">
        <v>21</v>
      </c>
      <c r="N230" s="168" t="s">
        <v>1449</v>
      </c>
      <c r="O230" s="168" t="s">
        <v>21</v>
      </c>
      <c r="P230" s="168" t="s">
        <v>525</v>
      </c>
      <c r="Q230" s="168" t="s">
        <v>1451</v>
      </c>
      <c r="R230" s="168" t="s">
        <v>21</v>
      </c>
      <c r="S230" s="168" t="s">
        <v>21</v>
      </c>
      <c r="T230" s="168" t="s">
        <v>21</v>
      </c>
      <c r="U230" s="168" t="s">
        <v>21</v>
      </c>
      <c r="V230" s="168" t="s">
        <v>1451</v>
      </c>
      <c r="W230" s="168" t="s">
        <v>21</v>
      </c>
      <c r="X230" s="168" t="s">
        <v>21</v>
      </c>
      <c r="Y230" s="168" t="s">
        <v>21</v>
      </c>
      <c r="Z230" s="168" t="s">
        <v>21</v>
      </c>
      <c r="AA230" s="168" t="s">
        <v>1259</v>
      </c>
      <c r="AB230" s="168" t="s">
        <v>1259</v>
      </c>
      <c r="AC230" s="168" t="s">
        <v>11061</v>
      </c>
      <c r="AD230" s="169">
        <v>130.6602249175902</v>
      </c>
      <c r="AE230" s="168" t="s">
        <v>1259</v>
      </c>
      <c r="AF230" s="169">
        <v>238.42194198456789</v>
      </c>
      <c r="AG230" s="169">
        <v>20.100246390338501</v>
      </c>
      <c r="AH230" s="169">
        <v>111.3131743675476</v>
      </c>
      <c r="AI230" s="168" t="s">
        <v>21</v>
      </c>
      <c r="AJ230"/>
    </row>
    <row r="231" spans="1:36" x14ac:dyDescent="0.25">
      <c r="A231" s="179" t="b">
        <f>IF(E231&lt;&gt;1,"",NOT(ISNA(VLOOKUP(P231,Mapping!$P:$P,1,FALSE))))</f>
        <v>0</v>
      </c>
      <c r="B231" s="180" t="str">
        <f t="shared" si="3"/>
        <v/>
      </c>
      <c r="E231" s="167">
        <v>1</v>
      </c>
      <c r="F231" s="170" t="s">
        <v>489</v>
      </c>
      <c r="G231" s="169">
        <v>77834.263063514489</v>
      </c>
      <c r="H231" s="168" t="s">
        <v>6</v>
      </c>
      <c r="I231" s="168" t="s">
        <v>489</v>
      </c>
      <c r="J231" s="169">
        <v>7581.1953990396178</v>
      </c>
      <c r="K231" s="169">
        <v>-3603.5657045508069</v>
      </c>
      <c r="L231" s="168" t="s">
        <v>18</v>
      </c>
      <c r="M231" s="168" t="s">
        <v>21</v>
      </c>
      <c r="N231" s="168" t="s">
        <v>1449</v>
      </c>
      <c r="O231" s="168" t="s">
        <v>21</v>
      </c>
      <c r="P231" s="168" t="s">
        <v>525</v>
      </c>
      <c r="Q231" s="168" t="s">
        <v>1451</v>
      </c>
      <c r="R231" s="168" t="s">
        <v>21</v>
      </c>
      <c r="S231" s="168" t="s">
        <v>21</v>
      </c>
      <c r="T231" s="168" t="s">
        <v>21</v>
      </c>
      <c r="U231" s="168" t="s">
        <v>21</v>
      </c>
      <c r="V231" s="168" t="s">
        <v>1451</v>
      </c>
      <c r="W231" s="168" t="s">
        <v>21</v>
      </c>
      <c r="X231" s="168" t="s">
        <v>21</v>
      </c>
      <c r="Y231" s="168" t="s">
        <v>21</v>
      </c>
      <c r="Z231" s="168" t="s">
        <v>21</v>
      </c>
      <c r="AA231" s="168" t="s">
        <v>1259</v>
      </c>
      <c r="AB231" s="168" t="s">
        <v>1259</v>
      </c>
      <c r="AC231" s="168" t="s">
        <v>11058</v>
      </c>
      <c r="AD231" s="169">
        <v>8622.1748439912881</v>
      </c>
      <c r="AE231" s="168" t="s">
        <v>1259</v>
      </c>
      <c r="AF231" s="169">
        <v>15733.29352319321</v>
      </c>
      <c r="AG231" s="169">
        <v>1326.400891274388</v>
      </c>
      <c r="AH231" s="169">
        <v>7345.476807819854</v>
      </c>
      <c r="AI231" s="168" t="s">
        <v>21</v>
      </c>
      <c r="AJ231"/>
    </row>
    <row r="232" spans="1:36" x14ac:dyDescent="0.25">
      <c r="A232" s="179" t="b">
        <f>IF(E232&lt;&gt;1,"",NOT(ISNA(VLOOKUP(P232,Mapping!$P:$P,1,FALSE))))</f>
        <v>0</v>
      </c>
      <c r="B232" s="180" t="str">
        <f t="shared" si="3"/>
        <v/>
      </c>
      <c r="E232" s="167">
        <v>1</v>
      </c>
      <c r="F232" s="170" t="s">
        <v>489</v>
      </c>
      <c r="G232" s="169">
        <v>1097.726885719768</v>
      </c>
      <c r="H232" s="168" t="s">
        <v>6</v>
      </c>
      <c r="I232" s="168" t="s">
        <v>489</v>
      </c>
      <c r="J232" s="169">
        <v>106.9205474281908</v>
      </c>
      <c r="K232" s="169">
        <v>-50.822488742716772</v>
      </c>
      <c r="L232" s="168" t="s">
        <v>18</v>
      </c>
      <c r="M232" s="168" t="s">
        <v>21</v>
      </c>
      <c r="N232" s="168" t="s">
        <v>1449</v>
      </c>
      <c r="O232" s="168" t="s">
        <v>21</v>
      </c>
      <c r="P232" s="168" t="s">
        <v>525</v>
      </c>
      <c r="Q232" s="168" t="s">
        <v>1451</v>
      </c>
      <c r="R232" s="168" t="s">
        <v>21</v>
      </c>
      <c r="S232" s="168" t="s">
        <v>21</v>
      </c>
      <c r="T232" s="168" t="s">
        <v>21</v>
      </c>
      <c r="U232" s="168" t="s">
        <v>21</v>
      </c>
      <c r="V232" s="168" t="s">
        <v>1451</v>
      </c>
      <c r="W232" s="168" t="s">
        <v>21</v>
      </c>
      <c r="X232" s="168" t="s">
        <v>21</v>
      </c>
      <c r="Y232" s="168" t="s">
        <v>21</v>
      </c>
      <c r="Z232" s="168" t="s">
        <v>21</v>
      </c>
      <c r="AA232" s="168" t="s">
        <v>1259</v>
      </c>
      <c r="AB232" s="168" t="s">
        <v>1259</v>
      </c>
      <c r="AC232" s="168" t="s">
        <v>11060</v>
      </c>
      <c r="AD232" s="169">
        <v>121.6018854306155</v>
      </c>
      <c r="AE232" s="168" t="s">
        <v>1259</v>
      </c>
      <c r="AF232" s="169">
        <v>221.89275804200091</v>
      </c>
      <c r="AG232" s="169">
        <v>18.7067476749462</v>
      </c>
      <c r="AH232" s="169">
        <v>103.5961164531745</v>
      </c>
      <c r="AI232" s="168" t="s">
        <v>21</v>
      </c>
      <c r="AJ232"/>
    </row>
    <row r="233" spans="1:36" x14ac:dyDescent="0.25">
      <c r="A233" s="179" t="b">
        <f>IF(E233&lt;&gt;1,"",NOT(ISNA(VLOOKUP(P233,Mapping!$P:$P,1,FALSE))))</f>
        <v>0</v>
      </c>
      <c r="B233" s="180" t="str">
        <f t="shared" si="3"/>
        <v/>
      </c>
      <c r="E233" s="167">
        <v>1</v>
      </c>
      <c r="F233" s="170" t="s">
        <v>489</v>
      </c>
      <c r="G233" s="169">
        <v>8515.9095055775197</v>
      </c>
      <c r="H233" s="168" t="s">
        <v>6</v>
      </c>
      <c r="I233" s="168" t="s">
        <v>489</v>
      </c>
      <c r="J233" s="169">
        <v>829.46470386234466</v>
      </c>
      <c r="K233" s="169">
        <v>-394.26903049516318</v>
      </c>
      <c r="L233" s="168" t="s">
        <v>18</v>
      </c>
      <c r="M233" s="168" t="s">
        <v>21</v>
      </c>
      <c r="N233" s="168" t="s">
        <v>1449</v>
      </c>
      <c r="O233" s="168" t="s">
        <v>21</v>
      </c>
      <c r="P233" s="168" t="s">
        <v>525</v>
      </c>
      <c r="Q233" s="168" t="s">
        <v>1451</v>
      </c>
      <c r="R233" s="168" t="s">
        <v>21</v>
      </c>
      <c r="S233" s="168" t="s">
        <v>21</v>
      </c>
      <c r="T233" s="168" t="s">
        <v>21</v>
      </c>
      <c r="U233" s="168" t="s">
        <v>21</v>
      </c>
      <c r="V233" s="168" t="s">
        <v>1451</v>
      </c>
      <c r="W233" s="168" t="s">
        <v>21</v>
      </c>
      <c r="X233" s="168" t="s">
        <v>21</v>
      </c>
      <c r="Y233" s="168" t="s">
        <v>21</v>
      </c>
      <c r="Z233" s="168" t="s">
        <v>21</v>
      </c>
      <c r="AA233" s="168" t="s">
        <v>1259</v>
      </c>
      <c r="AB233" s="168" t="s">
        <v>1259</v>
      </c>
      <c r="AC233" s="168" t="s">
        <v>11059</v>
      </c>
      <c r="AD233" s="169">
        <v>943.35910462440279</v>
      </c>
      <c r="AE233" s="168" t="s">
        <v>1259</v>
      </c>
      <c r="AF233" s="169">
        <v>1721.392335389221</v>
      </c>
      <c r="AG233" s="169">
        <v>145.12259143499071</v>
      </c>
      <c r="AH233" s="169">
        <v>803.67454265825472</v>
      </c>
      <c r="AI233" s="168" t="s">
        <v>21</v>
      </c>
      <c r="AJ233"/>
    </row>
    <row r="234" spans="1:36" x14ac:dyDescent="0.25">
      <c r="A234" s="179" t="b">
        <f>IF(E234&lt;&gt;1,"",NOT(ISNA(VLOOKUP(P234,Mapping!$P:$P,1,FALSE))))</f>
        <v>0</v>
      </c>
      <c r="B234" s="180" t="str">
        <f t="shared" si="3"/>
        <v/>
      </c>
      <c r="E234" s="167">
        <v>1</v>
      </c>
      <c r="F234" s="170" t="s">
        <v>489</v>
      </c>
      <c r="G234" s="169">
        <v>3612.1535841698742</v>
      </c>
      <c r="H234" s="168" t="s">
        <v>6</v>
      </c>
      <c r="I234" s="168" t="s">
        <v>489</v>
      </c>
      <c r="J234" s="169">
        <v>351.83017163773718</v>
      </c>
      <c r="K234" s="169">
        <v>-167.23525428464541</v>
      </c>
      <c r="L234" s="168" t="s">
        <v>18</v>
      </c>
      <c r="M234" s="168" t="s">
        <v>21</v>
      </c>
      <c r="N234" s="168" t="s">
        <v>1449</v>
      </c>
      <c r="O234" s="168" t="s">
        <v>21</v>
      </c>
      <c r="P234" s="168" t="s">
        <v>525</v>
      </c>
      <c r="Q234" s="168" t="s">
        <v>1451</v>
      </c>
      <c r="R234" s="168" t="s">
        <v>21</v>
      </c>
      <c r="S234" s="168" t="s">
        <v>21</v>
      </c>
      <c r="T234" s="168" t="s">
        <v>21</v>
      </c>
      <c r="U234" s="168" t="s">
        <v>21</v>
      </c>
      <c r="V234" s="168" t="s">
        <v>1451</v>
      </c>
      <c r="W234" s="168" t="s">
        <v>21</v>
      </c>
      <c r="X234" s="168" t="s">
        <v>21</v>
      </c>
      <c r="Y234" s="168" t="s">
        <v>21</v>
      </c>
      <c r="Z234" s="168" t="s">
        <v>21</v>
      </c>
      <c r="AA234" s="168" t="s">
        <v>1259</v>
      </c>
      <c r="AB234" s="168" t="s">
        <v>1259</v>
      </c>
      <c r="AC234" s="168" t="s">
        <v>11062</v>
      </c>
      <c r="AD234" s="169">
        <v>400.1402279693699</v>
      </c>
      <c r="AE234" s="168" t="s">
        <v>1259</v>
      </c>
      <c r="AF234" s="169">
        <v>730.15495173666068</v>
      </c>
      <c r="AG234" s="169">
        <v>61.555972201512297</v>
      </c>
      <c r="AH234" s="169">
        <v>340.89087934386498</v>
      </c>
      <c r="AI234" s="168" t="s">
        <v>21</v>
      </c>
      <c r="AJ234"/>
    </row>
    <row r="235" spans="1:36" x14ac:dyDescent="0.25">
      <c r="A235" s="179" t="b">
        <f>IF(E235&lt;&gt;1,"",NOT(ISNA(VLOOKUP(P235,Mapping!$P:$P,1,FALSE))))</f>
        <v>0</v>
      </c>
      <c r="B235" s="180" t="str">
        <f t="shared" si="3"/>
        <v/>
      </c>
      <c r="E235" s="167">
        <v>1</v>
      </c>
      <c r="F235" s="170" t="s">
        <v>730</v>
      </c>
      <c r="G235" s="169">
        <v>7.5338446014033486E-2</v>
      </c>
      <c r="H235" s="168" t="s">
        <v>6</v>
      </c>
      <c r="I235" s="168" t="s">
        <v>730</v>
      </c>
      <c r="J235" s="169">
        <v>7.3911574057331196E-3</v>
      </c>
      <c r="K235" s="169">
        <v>-1.524569297364705E-3</v>
      </c>
      <c r="L235" s="168" t="s">
        <v>18</v>
      </c>
      <c r="M235" s="168" t="s">
        <v>21</v>
      </c>
      <c r="N235" s="168" t="s">
        <v>1449</v>
      </c>
      <c r="O235" s="168" t="s">
        <v>21</v>
      </c>
      <c r="P235" s="168" t="s">
        <v>344</v>
      </c>
      <c r="Q235" s="168" t="s">
        <v>1450</v>
      </c>
      <c r="R235" s="168" t="s">
        <v>21</v>
      </c>
      <c r="S235" s="168" t="s">
        <v>21</v>
      </c>
      <c r="T235" s="168" t="s">
        <v>21</v>
      </c>
      <c r="U235" s="168" t="s">
        <v>21</v>
      </c>
      <c r="V235" s="168" t="s">
        <v>1450</v>
      </c>
      <c r="W235" s="168" t="s">
        <v>21</v>
      </c>
      <c r="X235" s="168" t="s">
        <v>21</v>
      </c>
      <c r="Y235" s="168" t="s">
        <v>21</v>
      </c>
      <c r="Z235" s="168" t="s">
        <v>21</v>
      </c>
      <c r="AA235" s="168" t="s">
        <v>1259</v>
      </c>
      <c r="AB235" s="168" t="s">
        <v>1259</v>
      </c>
      <c r="AC235" s="168" t="s">
        <v>11063</v>
      </c>
      <c r="AD235" s="169">
        <v>1.049605111210653E-2</v>
      </c>
      <c r="AE235" s="168" t="s">
        <v>1259</v>
      </c>
      <c r="AF235" s="169">
        <v>1.0725941809280951E-2</v>
      </c>
      <c r="AG235" s="169">
        <v>-8.1932121962558641E-3</v>
      </c>
      <c r="AH235" s="169">
        <v>4.2278636401339442E-3</v>
      </c>
      <c r="AI235" s="168" t="s">
        <v>21</v>
      </c>
      <c r="AJ235"/>
    </row>
    <row r="236" spans="1:36" x14ac:dyDescent="0.25">
      <c r="A236" s="179" t="b">
        <f>IF(E236&lt;&gt;1,"",NOT(ISNA(VLOOKUP(P236,Mapping!$P:$P,1,FALSE))))</f>
        <v>0</v>
      </c>
      <c r="B236" s="180" t="str">
        <f t="shared" si="3"/>
        <v/>
      </c>
      <c r="E236" s="167">
        <v>1</v>
      </c>
      <c r="F236" s="170" t="s">
        <v>730</v>
      </c>
      <c r="G236" s="169">
        <v>-46.133051866743862</v>
      </c>
      <c r="H236" s="168" t="s">
        <v>6</v>
      </c>
      <c r="I236" s="168" t="s">
        <v>730</v>
      </c>
      <c r="J236" s="169">
        <v>4.525931526254718</v>
      </c>
      <c r="K236" s="169">
        <v>0.93356099297124018</v>
      </c>
      <c r="L236" s="168" t="s">
        <v>18</v>
      </c>
      <c r="M236" s="168" t="s">
        <v>21</v>
      </c>
      <c r="N236" s="168" t="s">
        <v>1449</v>
      </c>
      <c r="O236" s="168" t="s">
        <v>21</v>
      </c>
      <c r="P236" s="168" t="s">
        <v>525</v>
      </c>
      <c r="Q236" s="168" t="s">
        <v>1451</v>
      </c>
      <c r="R236" s="168" t="s">
        <v>21</v>
      </c>
      <c r="S236" s="168" t="s">
        <v>21</v>
      </c>
      <c r="T236" s="168" t="s">
        <v>21</v>
      </c>
      <c r="U236" s="168" t="s">
        <v>21</v>
      </c>
      <c r="V236" s="168" t="s">
        <v>1451</v>
      </c>
      <c r="W236" s="168" t="s">
        <v>21</v>
      </c>
      <c r="X236" s="168" t="s">
        <v>21</v>
      </c>
      <c r="Y236" s="168" t="s">
        <v>21</v>
      </c>
      <c r="Z236" s="168" t="s">
        <v>21</v>
      </c>
      <c r="AA236" s="168" t="s">
        <v>1259</v>
      </c>
      <c r="AB236" s="168" t="s">
        <v>1259</v>
      </c>
      <c r="AC236" s="168" t="s">
        <v>11064</v>
      </c>
      <c r="AD236" s="169">
        <v>8.2567831248910686</v>
      </c>
      <c r="AE236" s="168" t="s">
        <v>1259</v>
      </c>
      <c r="AF236" s="169">
        <v>-6.5679670339239848</v>
      </c>
      <c r="AG236" s="169">
        <v>5.0170650338965572</v>
      </c>
      <c r="AH236" s="169">
        <v>-2.5889072965413722</v>
      </c>
      <c r="AI236" s="168" t="s">
        <v>21</v>
      </c>
      <c r="AJ236"/>
    </row>
    <row r="237" spans="1:36" x14ac:dyDescent="0.25">
      <c r="A237" s="179" t="b">
        <f>IF(E237&lt;&gt;1,"",NOT(ISNA(VLOOKUP(P237,Mapping!$P:$P,1,FALSE))))</f>
        <v>0</v>
      </c>
      <c r="B237" s="180" t="str">
        <f t="shared" si="3"/>
        <v/>
      </c>
      <c r="E237" s="167">
        <v>1</v>
      </c>
      <c r="F237" s="170" t="s">
        <v>730</v>
      </c>
      <c r="G237" s="169">
        <v>-3374.53456104525</v>
      </c>
      <c r="H237" s="168" t="s">
        <v>6</v>
      </c>
      <c r="I237" s="168" t="s">
        <v>730</v>
      </c>
      <c r="J237" s="169">
        <v>331.06225879846232</v>
      </c>
      <c r="K237" s="169">
        <v>68.287999777794184</v>
      </c>
      <c r="L237" s="168" t="s">
        <v>18</v>
      </c>
      <c r="M237" s="168" t="s">
        <v>21</v>
      </c>
      <c r="N237" s="168" t="s">
        <v>1449</v>
      </c>
      <c r="O237" s="168" t="s">
        <v>21</v>
      </c>
      <c r="P237" s="168" t="s">
        <v>762</v>
      </c>
      <c r="Q237" s="168" t="s">
        <v>1455</v>
      </c>
      <c r="R237" s="168" t="s">
        <v>21</v>
      </c>
      <c r="S237" s="168" t="s">
        <v>21</v>
      </c>
      <c r="T237" s="168" t="s">
        <v>21</v>
      </c>
      <c r="U237" s="168" t="s">
        <v>21</v>
      </c>
      <c r="V237" s="168" t="s">
        <v>1455</v>
      </c>
      <c r="W237" s="168" t="s">
        <v>21</v>
      </c>
      <c r="X237" s="168" t="s">
        <v>21</v>
      </c>
      <c r="Y237" s="168" t="s">
        <v>21</v>
      </c>
      <c r="Z237" s="168" t="s">
        <v>21</v>
      </c>
      <c r="AA237" s="168" t="s">
        <v>1259</v>
      </c>
      <c r="AB237" s="168" t="s">
        <v>1259</v>
      </c>
      <c r="AC237" s="168" t="s">
        <v>11065</v>
      </c>
      <c r="AD237" s="169">
        <v>603.96611302634574</v>
      </c>
      <c r="AE237" s="168" t="s">
        <v>1259</v>
      </c>
      <c r="AF237" s="169">
        <v>-480.4328102073755</v>
      </c>
      <c r="AG237" s="169">
        <v>366.98762962396131</v>
      </c>
      <c r="AH237" s="169">
        <v>-189.37305888099951</v>
      </c>
      <c r="AI237" s="168" t="s">
        <v>21</v>
      </c>
      <c r="AJ237"/>
    </row>
    <row r="238" spans="1:36" x14ac:dyDescent="0.25">
      <c r="A238" s="179" t="b">
        <f>IF(E238&lt;&gt;1,"",NOT(ISNA(VLOOKUP(P238,Mapping!$P:$P,1,FALSE))))</f>
        <v>0</v>
      </c>
      <c r="B238" s="180" t="str">
        <f t="shared" si="3"/>
        <v/>
      </c>
      <c r="E238" s="167">
        <v>1</v>
      </c>
      <c r="F238" s="170" t="s">
        <v>505</v>
      </c>
      <c r="G238" s="169">
        <v>37773.064878481331</v>
      </c>
      <c r="H238" s="168" t="s">
        <v>6</v>
      </c>
      <c r="I238" s="168" t="s">
        <v>505</v>
      </c>
      <c r="J238" s="169">
        <v>10631.48498393806</v>
      </c>
      <c r="K238" s="169">
        <v>1098.839925831358</v>
      </c>
      <c r="L238" s="168" t="s">
        <v>18</v>
      </c>
      <c r="M238" s="168" t="s">
        <v>21</v>
      </c>
      <c r="N238" s="168" t="s">
        <v>1449</v>
      </c>
      <c r="O238" s="168" t="s">
        <v>21</v>
      </c>
      <c r="P238" s="168" t="s">
        <v>344</v>
      </c>
      <c r="Q238" s="168" t="s">
        <v>1450</v>
      </c>
      <c r="R238" s="168" t="s">
        <v>21</v>
      </c>
      <c r="S238" s="168" t="s">
        <v>21</v>
      </c>
      <c r="T238" s="168" t="s">
        <v>21</v>
      </c>
      <c r="U238" s="168" t="s">
        <v>21</v>
      </c>
      <c r="V238" s="168" t="s">
        <v>1450</v>
      </c>
      <c r="W238" s="168" t="s">
        <v>21</v>
      </c>
      <c r="X238" s="168" t="s">
        <v>21</v>
      </c>
      <c r="Y238" s="168" t="s">
        <v>21</v>
      </c>
      <c r="Z238" s="168" t="s">
        <v>21</v>
      </c>
      <c r="AA238" s="168" t="s">
        <v>1259</v>
      </c>
      <c r="AB238" s="168" t="s">
        <v>1259</v>
      </c>
      <c r="AC238" s="168" t="s">
        <v>11066</v>
      </c>
      <c r="AD238" s="169">
        <v>16075.156266968221</v>
      </c>
      <c r="AE238" s="168" t="s">
        <v>1259</v>
      </c>
      <c r="AF238" s="169">
        <v>-6608.3332062364898</v>
      </c>
      <c r="AG238" s="169">
        <v>-24800.251751490421</v>
      </c>
      <c r="AH238" s="169">
        <v>563.85518369363126</v>
      </c>
      <c r="AI238" s="168" t="s">
        <v>21</v>
      </c>
      <c r="AJ238"/>
    </row>
    <row r="239" spans="1:36" x14ac:dyDescent="0.25">
      <c r="A239" s="179" t="b">
        <f>IF(E239&lt;&gt;1,"",NOT(ISNA(VLOOKUP(P239,Mapping!$P:$P,1,FALSE))))</f>
        <v>0</v>
      </c>
      <c r="B239" s="180" t="str">
        <f t="shared" si="3"/>
        <v/>
      </c>
      <c r="E239" s="167">
        <v>1</v>
      </c>
      <c r="F239" s="170" t="s">
        <v>505</v>
      </c>
      <c r="G239" s="169">
        <v>11488.324534681289</v>
      </c>
      <c r="H239" s="168" t="s">
        <v>6</v>
      </c>
      <c r="I239" s="168" t="s">
        <v>505</v>
      </c>
      <c r="J239" s="169">
        <v>3233.4667619373181</v>
      </c>
      <c r="K239" s="169">
        <v>334.2018901624084</v>
      </c>
      <c r="L239" s="168" t="s">
        <v>18</v>
      </c>
      <c r="M239" s="168" t="s">
        <v>21</v>
      </c>
      <c r="N239" s="168" t="s">
        <v>1449</v>
      </c>
      <c r="O239" s="168" t="s">
        <v>21</v>
      </c>
      <c r="P239" s="168" t="s">
        <v>525</v>
      </c>
      <c r="Q239" s="168" t="s">
        <v>1451</v>
      </c>
      <c r="R239" s="168" t="s">
        <v>21</v>
      </c>
      <c r="S239" s="168" t="s">
        <v>21</v>
      </c>
      <c r="T239" s="168" t="s">
        <v>21</v>
      </c>
      <c r="U239" s="168" t="s">
        <v>21</v>
      </c>
      <c r="V239" s="168" t="s">
        <v>1451</v>
      </c>
      <c r="W239" s="168" t="s">
        <v>21</v>
      </c>
      <c r="X239" s="168" t="s">
        <v>21</v>
      </c>
      <c r="Y239" s="168" t="s">
        <v>21</v>
      </c>
      <c r="Z239" s="168" t="s">
        <v>21</v>
      </c>
      <c r="AA239" s="168" t="s">
        <v>1259</v>
      </c>
      <c r="AB239" s="168" t="s">
        <v>1259</v>
      </c>
      <c r="AC239" s="168" t="s">
        <v>11067</v>
      </c>
      <c r="AD239" s="169">
        <v>4889.1084886747931</v>
      </c>
      <c r="AE239" s="168" t="s">
        <v>1259</v>
      </c>
      <c r="AF239" s="169">
        <v>-2009.862762018161</v>
      </c>
      <c r="AG239" s="169">
        <v>-7542.7647075901004</v>
      </c>
      <c r="AH239" s="169">
        <v>171.49128252298939</v>
      </c>
      <c r="AI239" s="168" t="s">
        <v>21</v>
      </c>
      <c r="AJ239"/>
    </row>
    <row r="240" spans="1:36" x14ac:dyDescent="0.25">
      <c r="A240" s="179" t="b">
        <f>IF(E240&lt;&gt;1,"",NOT(ISNA(VLOOKUP(P240,Mapping!$P:$P,1,FALSE))))</f>
        <v>0</v>
      </c>
      <c r="B240" s="180" t="str">
        <f t="shared" si="3"/>
        <v/>
      </c>
      <c r="E240" s="167">
        <v>1</v>
      </c>
      <c r="F240" s="170" t="s">
        <v>470</v>
      </c>
      <c r="G240" s="169">
        <v>272906.86671574082</v>
      </c>
      <c r="H240" s="168" t="s">
        <v>6</v>
      </c>
      <c r="I240" s="168" t="s">
        <v>470</v>
      </c>
      <c r="J240" s="169">
        <v>23314.241723762829</v>
      </c>
      <c r="K240" s="169">
        <v>-5767.5818134045576</v>
      </c>
      <c r="L240" s="168" t="s">
        <v>18</v>
      </c>
      <c r="M240" s="168" t="s">
        <v>21</v>
      </c>
      <c r="N240" s="168" t="s">
        <v>1449</v>
      </c>
      <c r="O240" s="168" t="s">
        <v>21</v>
      </c>
      <c r="P240" s="168" t="s">
        <v>344</v>
      </c>
      <c r="Q240" s="168" t="s">
        <v>1450</v>
      </c>
      <c r="R240" s="168" t="s">
        <v>21</v>
      </c>
      <c r="S240" s="168" t="s">
        <v>21</v>
      </c>
      <c r="T240" s="168" t="s">
        <v>21</v>
      </c>
      <c r="U240" s="168" t="s">
        <v>21</v>
      </c>
      <c r="V240" s="168" t="s">
        <v>1450</v>
      </c>
      <c r="W240" s="168" t="s">
        <v>21</v>
      </c>
      <c r="X240" s="168" t="s">
        <v>21</v>
      </c>
      <c r="Y240" s="168" t="s">
        <v>21</v>
      </c>
      <c r="Z240" s="168" t="s">
        <v>21</v>
      </c>
      <c r="AA240" s="168" t="s">
        <v>1259</v>
      </c>
      <c r="AB240" s="168" t="s">
        <v>1259</v>
      </c>
      <c r="AC240" s="168" t="s">
        <v>11068</v>
      </c>
      <c r="AD240" s="169">
        <v>28724.76928451921</v>
      </c>
      <c r="AE240" s="168" t="s">
        <v>1259</v>
      </c>
      <c r="AF240" s="169">
        <v>22859.30163623195</v>
      </c>
      <c r="AG240" s="169">
        <v>-26401.123527592401</v>
      </c>
      <c r="AH240" s="169">
        <v>27066.89152305288</v>
      </c>
      <c r="AI240" s="168" t="s">
        <v>21</v>
      </c>
      <c r="AJ240"/>
    </row>
    <row r="241" spans="1:36" x14ac:dyDescent="0.25">
      <c r="A241" s="179" t="b">
        <f>IF(E241&lt;&gt;1,"",NOT(ISNA(VLOOKUP(P241,Mapping!$P:$P,1,FALSE))))</f>
        <v>0</v>
      </c>
      <c r="B241" s="180" t="str">
        <f t="shared" si="3"/>
        <v/>
      </c>
      <c r="E241" s="167">
        <v>1</v>
      </c>
      <c r="F241" s="170" t="s">
        <v>470</v>
      </c>
      <c r="G241" s="169">
        <v>253985.64950538881</v>
      </c>
      <c r="H241" s="168" t="s">
        <v>6</v>
      </c>
      <c r="I241" s="168" t="s">
        <v>470</v>
      </c>
      <c r="J241" s="169">
        <v>21697.81544230369</v>
      </c>
      <c r="K241" s="169">
        <v>-5367.7030211146866</v>
      </c>
      <c r="L241" s="168" t="s">
        <v>18</v>
      </c>
      <c r="M241" s="168" t="s">
        <v>21</v>
      </c>
      <c r="N241" s="168" t="s">
        <v>1449</v>
      </c>
      <c r="O241" s="168" t="s">
        <v>21</v>
      </c>
      <c r="P241" s="168" t="s">
        <v>525</v>
      </c>
      <c r="Q241" s="168" t="s">
        <v>1451</v>
      </c>
      <c r="R241" s="168" t="s">
        <v>21</v>
      </c>
      <c r="S241" s="168" t="s">
        <v>21</v>
      </c>
      <c r="T241" s="168" t="s">
        <v>21</v>
      </c>
      <c r="U241" s="168" t="s">
        <v>21</v>
      </c>
      <c r="V241" s="168" t="s">
        <v>1451</v>
      </c>
      <c r="W241" s="168" t="s">
        <v>21</v>
      </c>
      <c r="X241" s="168" t="s">
        <v>21</v>
      </c>
      <c r="Y241" s="168" t="s">
        <v>21</v>
      </c>
      <c r="Z241" s="168" t="s">
        <v>21</v>
      </c>
      <c r="AA241" s="168" t="s">
        <v>1259</v>
      </c>
      <c r="AB241" s="168" t="s">
        <v>1259</v>
      </c>
      <c r="AC241" s="168" t="s">
        <v>11070</v>
      </c>
      <c r="AD241" s="169">
        <v>26733.2195463598</v>
      </c>
      <c r="AE241" s="168" t="s">
        <v>1259</v>
      </c>
      <c r="AF241" s="169">
        <v>21274.417324813719</v>
      </c>
      <c r="AG241" s="169">
        <v>-24570.677123386558</v>
      </c>
      <c r="AH241" s="169">
        <v>25190.285998684882</v>
      </c>
      <c r="AI241" s="168" t="s">
        <v>21</v>
      </c>
      <c r="AJ241"/>
    </row>
    <row r="242" spans="1:36" x14ac:dyDescent="0.25">
      <c r="A242" s="179" t="b">
        <f>IF(E242&lt;&gt;1,"",NOT(ISNA(VLOOKUP(P242,Mapping!$P:$P,1,FALSE))))</f>
        <v>0</v>
      </c>
      <c r="B242" s="180" t="str">
        <f t="shared" si="3"/>
        <v/>
      </c>
      <c r="E242" s="167">
        <v>1</v>
      </c>
      <c r="F242" s="170" t="s">
        <v>470</v>
      </c>
      <c r="G242" s="169">
        <v>-979.8371041781237</v>
      </c>
      <c r="H242" s="168" t="s">
        <v>6</v>
      </c>
      <c r="I242" s="168" t="s">
        <v>470</v>
      </c>
      <c r="J242" s="169">
        <v>83.706794818449907</v>
      </c>
      <c r="K242" s="169">
        <v>20.707762798959209</v>
      </c>
      <c r="L242" s="168" t="s">
        <v>18</v>
      </c>
      <c r="M242" s="168" t="s">
        <v>21</v>
      </c>
      <c r="N242" s="168" t="s">
        <v>1449</v>
      </c>
      <c r="O242" s="168" t="s">
        <v>21</v>
      </c>
      <c r="P242" s="168" t="s">
        <v>525</v>
      </c>
      <c r="Q242" s="168" t="s">
        <v>1451</v>
      </c>
      <c r="R242" s="168" t="s">
        <v>21</v>
      </c>
      <c r="S242" s="168" t="s">
        <v>21</v>
      </c>
      <c r="T242" s="168" t="s">
        <v>21</v>
      </c>
      <c r="U242" s="168" t="s">
        <v>21</v>
      </c>
      <c r="V242" s="168" t="s">
        <v>1451</v>
      </c>
      <c r="W242" s="168" t="s">
        <v>21</v>
      </c>
      <c r="X242" s="168" t="s">
        <v>21</v>
      </c>
      <c r="Y242" s="168" t="s">
        <v>21</v>
      </c>
      <c r="Z242" s="168" t="s">
        <v>21</v>
      </c>
      <c r="AA242" s="168" t="s">
        <v>1259</v>
      </c>
      <c r="AB242" s="168" t="s">
        <v>1259</v>
      </c>
      <c r="AC242" s="168" t="s">
        <v>11069</v>
      </c>
      <c r="AD242" s="169">
        <v>167.59293224589359</v>
      </c>
      <c r="AE242" s="168" t="s">
        <v>1259</v>
      </c>
      <c r="AF242" s="169">
        <v>-82.073390781001876</v>
      </c>
      <c r="AG242" s="169">
        <v>94.789848037315778</v>
      </c>
      <c r="AH242" s="169">
        <v>-97.180202639151162</v>
      </c>
      <c r="AI242" s="168" t="s">
        <v>21</v>
      </c>
      <c r="AJ242"/>
    </row>
    <row r="243" spans="1:36" x14ac:dyDescent="0.25">
      <c r="A243" s="179" t="b">
        <f>IF(E243&lt;&gt;1,"",NOT(ISNA(VLOOKUP(P243,Mapping!$P:$P,1,FALSE))))</f>
        <v>0</v>
      </c>
      <c r="B243" s="180" t="str">
        <f t="shared" si="3"/>
        <v/>
      </c>
      <c r="E243" s="167">
        <v>1</v>
      </c>
      <c r="F243" s="170" t="s">
        <v>470</v>
      </c>
      <c r="G243" s="169">
        <v>21.635105892632399</v>
      </c>
      <c r="H243" s="168" t="s">
        <v>6</v>
      </c>
      <c r="I243" s="168" t="s">
        <v>470</v>
      </c>
      <c r="J243" s="169">
        <v>1.8482718832627429</v>
      </c>
      <c r="K243" s="169">
        <v>-0.45723379839834277</v>
      </c>
      <c r="L243" s="168" t="s">
        <v>18</v>
      </c>
      <c r="M243" s="168" t="s">
        <v>21</v>
      </c>
      <c r="N243" s="168" t="s">
        <v>1449</v>
      </c>
      <c r="O243" s="168" t="s">
        <v>21</v>
      </c>
      <c r="P243" s="168" t="s">
        <v>762</v>
      </c>
      <c r="Q243" s="168" t="s">
        <v>1455</v>
      </c>
      <c r="R243" s="168" t="s">
        <v>21</v>
      </c>
      <c r="S243" s="168" t="s">
        <v>21</v>
      </c>
      <c r="T243" s="168" t="s">
        <v>21</v>
      </c>
      <c r="U243" s="168" t="s">
        <v>21</v>
      </c>
      <c r="V243" s="168" t="s">
        <v>1455</v>
      </c>
      <c r="W243" s="168" t="s">
        <v>21</v>
      </c>
      <c r="X243" s="168" t="s">
        <v>21</v>
      </c>
      <c r="Y243" s="168" t="s">
        <v>21</v>
      </c>
      <c r="Z243" s="168" t="s">
        <v>21</v>
      </c>
      <c r="AA243" s="168" t="s">
        <v>1259</v>
      </c>
      <c r="AB243" s="168" t="s">
        <v>1259</v>
      </c>
      <c r="AC243" s="168" t="s">
        <v>7030</v>
      </c>
      <c r="AD243" s="169">
        <v>2.2771996640865688</v>
      </c>
      <c r="AE243" s="168" t="s">
        <v>1259</v>
      </c>
      <c r="AF243" s="169">
        <v>1.812205817622903</v>
      </c>
      <c r="AG243" s="169">
        <v>-2.0929891214458962</v>
      </c>
      <c r="AH243" s="169">
        <v>2.1457688893390769</v>
      </c>
      <c r="AI243" s="168" t="s">
        <v>21</v>
      </c>
      <c r="AJ243"/>
    </row>
    <row r="244" spans="1:36" x14ac:dyDescent="0.25">
      <c r="A244" s="179" t="b">
        <f>IF(E244&lt;&gt;1,"",NOT(ISNA(VLOOKUP(P244,Mapping!$P:$P,1,FALSE))))</f>
        <v>0</v>
      </c>
      <c r="B244" s="180" t="str">
        <f t="shared" si="3"/>
        <v/>
      </c>
      <c r="E244" s="167">
        <v>1</v>
      </c>
      <c r="F244" s="170" t="s">
        <v>303</v>
      </c>
      <c r="G244" s="169">
        <v>996362.58216533926</v>
      </c>
      <c r="H244" s="168" t="s">
        <v>6</v>
      </c>
      <c r="I244" s="168" t="s">
        <v>303</v>
      </c>
      <c r="J244" s="169">
        <v>97325.735502320371</v>
      </c>
      <c r="K244" s="169">
        <v>-46443.312778805754</v>
      </c>
      <c r="L244" s="168" t="s">
        <v>18</v>
      </c>
      <c r="M244" s="168" t="s">
        <v>21</v>
      </c>
      <c r="N244" s="168" t="s">
        <v>1449</v>
      </c>
      <c r="O244" s="168" t="s">
        <v>21</v>
      </c>
      <c r="P244" s="168" t="s">
        <v>2811</v>
      </c>
      <c r="Q244" s="168" t="s">
        <v>2812</v>
      </c>
      <c r="R244" s="168" t="s">
        <v>21</v>
      </c>
      <c r="S244" s="168" t="s">
        <v>21</v>
      </c>
      <c r="T244" s="168" t="s">
        <v>21</v>
      </c>
      <c r="U244" s="168" t="s">
        <v>21</v>
      </c>
      <c r="V244" s="168" t="s">
        <v>2812</v>
      </c>
      <c r="W244" s="168" t="s">
        <v>21</v>
      </c>
      <c r="X244" s="168" t="s">
        <v>21</v>
      </c>
      <c r="Y244" s="168" t="s">
        <v>21</v>
      </c>
      <c r="Z244" s="168" t="s">
        <v>21</v>
      </c>
      <c r="AA244" s="168" t="s">
        <v>1259</v>
      </c>
      <c r="AB244" s="168" t="s">
        <v>1259</v>
      </c>
      <c r="AC244" s="168" t="s">
        <v>12934</v>
      </c>
      <c r="AD244" s="169">
        <v>111448.11223701799</v>
      </c>
      <c r="AE244" s="168" t="s">
        <v>1259</v>
      </c>
      <c r="AF244" s="169">
        <v>201435.07718653671</v>
      </c>
      <c r="AG244" s="169">
        <v>16925.323996725139</v>
      </c>
      <c r="AH244" s="169">
        <v>95367.259248155402</v>
      </c>
      <c r="AI244" s="168" t="s">
        <v>21</v>
      </c>
      <c r="AJ244"/>
    </row>
    <row r="245" spans="1:36" x14ac:dyDescent="0.25">
      <c r="A245" s="179" t="b">
        <f>IF(E245&lt;&gt;1,"",NOT(ISNA(VLOOKUP(P245,Mapping!$P:$P,1,FALSE))))</f>
        <v>0</v>
      </c>
      <c r="B245" s="180" t="str">
        <f t="shared" si="3"/>
        <v/>
      </c>
      <c r="E245" s="167">
        <v>1</v>
      </c>
      <c r="F245" s="170" t="s">
        <v>303</v>
      </c>
      <c r="G245" s="169">
        <v>1326633.49866512</v>
      </c>
      <c r="H245" s="168" t="s">
        <v>6</v>
      </c>
      <c r="I245" s="168" t="s">
        <v>303</v>
      </c>
      <c r="J245" s="169">
        <v>129586.9428566854</v>
      </c>
      <c r="K245" s="169">
        <v>-61838.185841388076</v>
      </c>
      <c r="L245" s="168" t="s">
        <v>18</v>
      </c>
      <c r="M245" s="168" t="s">
        <v>21</v>
      </c>
      <c r="N245" s="168" t="s">
        <v>1449</v>
      </c>
      <c r="O245" s="168" t="s">
        <v>21</v>
      </c>
      <c r="P245" s="168" t="s">
        <v>2811</v>
      </c>
      <c r="Q245" s="168" t="s">
        <v>2812</v>
      </c>
      <c r="R245" s="168" t="s">
        <v>21</v>
      </c>
      <c r="S245" s="168" t="s">
        <v>21</v>
      </c>
      <c r="T245" s="168" t="s">
        <v>21</v>
      </c>
      <c r="U245" s="168" t="s">
        <v>21</v>
      </c>
      <c r="V245" s="168" t="s">
        <v>2812</v>
      </c>
      <c r="W245" s="168" t="s">
        <v>21</v>
      </c>
      <c r="X245" s="168" t="s">
        <v>21</v>
      </c>
      <c r="Y245" s="168" t="s">
        <v>21</v>
      </c>
      <c r="Z245" s="168" t="s">
        <v>21</v>
      </c>
      <c r="AA245" s="168" t="s">
        <v>1259</v>
      </c>
      <c r="AB245" s="168" t="s">
        <v>1259</v>
      </c>
      <c r="AC245" s="168" t="s">
        <v>12935</v>
      </c>
      <c r="AD245" s="169">
        <v>148390.5575170262</v>
      </c>
      <c r="AE245" s="168" t="s">
        <v>1259</v>
      </c>
      <c r="AF245" s="169">
        <v>268206.09884917247</v>
      </c>
      <c r="AG245" s="169">
        <v>22535.673450340521</v>
      </c>
      <c r="AH245" s="169">
        <v>126979.277483033</v>
      </c>
      <c r="AI245" s="168" t="s">
        <v>21</v>
      </c>
      <c r="AJ245"/>
    </row>
    <row r="246" spans="1:36" x14ac:dyDescent="0.25">
      <c r="A246" s="179" t="b">
        <f>IF(E246&lt;&gt;1,"",NOT(ISNA(VLOOKUP(P246,Mapping!$P:$P,1,FALSE))))</f>
        <v>0</v>
      </c>
      <c r="B246" s="180" t="str">
        <f t="shared" si="3"/>
        <v/>
      </c>
      <c r="E246" s="167">
        <v>1</v>
      </c>
      <c r="F246" s="170" t="s">
        <v>303</v>
      </c>
      <c r="G246" s="169">
        <v>2115020.7539985981</v>
      </c>
      <c r="H246" s="168" t="s">
        <v>6</v>
      </c>
      <c r="I246" s="168" t="s">
        <v>303</v>
      </c>
      <c r="J246" s="169">
        <v>206597.4316681299</v>
      </c>
      <c r="K246" s="169">
        <v>-98587.173153519892</v>
      </c>
      <c r="L246" s="168" t="s">
        <v>18</v>
      </c>
      <c r="M246" s="168" t="s">
        <v>21</v>
      </c>
      <c r="N246" s="168" t="s">
        <v>1449</v>
      </c>
      <c r="O246" s="168" t="s">
        <v>21</v>
      </c>
      <c r="P246" s="168" t="s">
        <v>2811</v>
      </c>
      <c r="Q246" s="168" t="s">
        <v>2812</v>
      </c>
      <c r="R246" s="168" t="s">
        <v>21</v>
      </c>
      <c r="S246" s="168" t="s">
        <v>21</v>
      </c>
      <c r="T246" s="168" t="s">
        <v>21</v>
      </c>
      <c r="U246" s="168" t="s">
        <v>21</v>
      </c>
      <c r="V246" s="168" t="s">
        <v>2812</v>
      </c>
      <c r="W246" s="168" t="s">
        <v>21</v>
      </c>
      <c r="X246" s="168" t="s">
        <v>21</v>
      </c>
      <c r="Y246" s="168" t="s">
        <v>21</v>
      </c>
      <c r="Z246" s="168" t="s">
        <v>21</v>
      </c>
      <c r="AA246" s="168" t="s">
        <v>1259</v>
      </c>
      <c r="AB246" s="168" t="s">
        <v>1259</v>
      </c>
      <c r="AC246" s="168" t="s">
        <v>12936</v>
      </c>
      <c r="AD246" s="169">
        <v>236575.59466253061</v>
      </c>
      <c r="AE246" s="168" t="s">
        <v>1259</v>
      </c>
      <c r="AF246" s="169">
        <v>427594.70945501281</v>
      </c>
      <c r="AG246" s="169">
        <v>35928.097022097558</v>
      </c>
      <c r="AH246" s="169">
        <v>202440.09176203891</v>
      </c>
      <c r="AI246" s="168" t="s">
        <v>21</v>
      </c>
      <c r="AJ246"/>
    </row>
    <row r="247" spans="1:36" x14ac:dyDescent="0.25">
      <c r="A247" s="179" t="b">
        <f>IF(E247&lt;&gt;1,"",NOT(ISNA(VLOOKUP(P247,Mapping!$P:$P,1,FALSE))))</f>
        <v>0</v>
      </c>
      <c r="B247" s="180" t="str">
        <f t="shared" si="3"/>
        <v/>
      </c>
      <c r="E247" s="167">
        <v>1</v>
      </c>
      <c r="F247" s="170" t="s">
        <v>303</v>
      </c>
      <c r="G247" s="169">
        <v>118348.7759999215</v>
      </c>
      <c r="H247" s="168" t="s">
        <v>6</v>
      </c>
      <c r="I247" s="168" t="s">
        <v>303</v>
      </c>
      <c r="J247" s="169">
        <v>11560.431790763811</v>
      </c>
      <c r="K247" s="169">
        <v>-5516.5753101726441</v>
      </c>
      <c r="L247" s="168" t="s">
        <v>18</v>
      </c>
      <c r="M247" s="168" t="s">
        <v>21</v>
      </c>
      <c r="N247" s="168" t="s">
        <v>1449</v>
      </c>
      <c r="O247" s="168" t="s">
        <v>21</v>
      </c>
      <c r="P247" s="168" t="s">
        <v>2811</v>
      </c>
      <c r="Q247" s="168" t="s">
        <v>2812</v>
      </c>
      <c r="R247" s="168" t="s">
        <v>21</v>
      </c>
      <c r="S247" s="168" t="s">
        <v>21</v>
      </c>
      <c r="T247" s="168" t="s">
        <v>21</v>
      </c>
      <c r="U247" s="168" t="s">
        <v>21</v>
      </c>
      <c r="V247" s="168" t="s">
        <v>2812</v>
      </c>
      <c r="W247" s="168" t="s">
        <v>21</v>
      </c>
      <c r="X247" s="168" t="s">
        <v>21</v>
      </c>
      <c r="Y247" s="168" t="s">
        <v>21</v>
      </c>
      <c r="Z247" s="168" t="s">
        <v>21</v>
      </c>
      <c r="AA247" s="168" t="s">
        <v>1259</v>
      </c>
      <c r="AB247" s="168" t="s">
        <v>1259</v>
      </c>
      <c r="AC247" s="168" t="s">
        <v>12937</v>
      </c>
      <c r="AD247" s="169">
        <v>13237.899442277851</v>
      </c>
      <c r="AE247" s="168" t="s">
        <v>1259</v>
      </c>
      <c r="AF247" s="169">
        <v>23926.62596448281</v>
      </c>
      <c r="AG247" s="169">
        <v>2010.4040579899299</v>
      </c>
      <c r="AH247" s="169">
        <v>11327.802352791939</v>
      </c>
      <c r="AI247" s="168" t="s">
        <v>21</v>
      </c>
      <c r="AJ247"/>
    </row>
    <row r="248" spans="1:36" x14ac:dyDescent="0.25">
      <c r="A248" s="179" t="b">
        <f>IF(E248&lt;&gt;1,"",NOT(ISNA(VLOOKUP(P248,Mapping!$P:$P,1,FALSE))))</f>
        <v>0</v>
      </c>
      <c r="B248" s="180" t="str">
        <f t="shared" si="3"/>
        <v/>
      </c>
      <c r="E248" s="167">
        <v>1</v>
      </c>
      <c r="F248" s="170" t="s">
        <v>303</v>
      </c>
      <c r="G248" s="169">
        <v>132077.13567291241</v>
      </c>
      <c r="H248" s="168" t="s">
        <v>6</v>
      </c>
      <c r="I248" s="168" t="s">
        <v>303</v>
      </c>
      <c r="J248" s="169">
        <v>12901.432272245689</v>
      </c>
      <c r="K248" s="169">
        <v>-6156.4934621038537</v>
      </c>
      <c r="L248" s="168" t="s">
        <v>18</v>
      </c>
      <c r="M248" s="168" t="s">
        <v>21</v>
      </c>
      <c r="N248" s="168" t="s">
        <v>1449</v>
      </c>
      <c r="O248" s="168" t="s">
        <v>21</v>
      </c>
      <c r="P248" s="168" t="s">
        <v>344</v>
      </c>
      <c r="Q248" s="168" t="s">
        <v>1450</v>
      </c>
      <c r="R248" s="168" t="s">
        <v>21</v>
      </c>
      <c r="S248" s="168" t="s">
        <v>21</v>
      </c>
      <c r="T248" s="168" t="s">
        <v>21</v>
      </c>
      <c r="U248" s="168" t="s">
        <v>21</v>
      </c>
      <c r="V248" s="168" t="s">
        <v>1450</v>
      </c>
      <c r="W248" s="168" t="s">
        <v>21</v>
      </c>
      <c r="X248" s="168" t="s">
        <v>21</v>
      </c>
      <c r="Y248" s="168" t="s">
        <v>21</v>
      </c>
      <c r="Z248" s="168" t="s">
        <v>21</v>
      </c>
      <c r="AA248" s="168" t="s">
        <v>1259</v>
      </c>
      <c r="AB248" s="168" t="s">
        <v>1259</v>
      </c>
      <c r="AC248" s="168" t="s">
        <v>12938</v>
      </c>
      <c r="AD248" s="169">
        <v>14773.484777428141</v>
      </c>
      <c r="AE248" s="168" t="s">
        <v>1259</v>
      </c>
      <c r="AF248" s="169">
        <v>26702.09469431371</v>
      </c>
      <c r="AG248" s="169">
        <v>2243.609258153097</v>
      </c>
      <c r="AH248" s="169">
        <v>12641.81801277466</v>
      </c>
      <c r="AI248" s="168" t="s">
        <v>21</v>
      </c>
      <c r="AJ248"/>
    </row>
    <row r="249" spans="1:36" x14ac:dyDescent="0.25">
      <c r="A249" s="179" t="b">
        <f>IF(E249&lt;&gt;1,"",NOT(ISNA(VLOOKUP(P249,Mapping!$P:$P,1,FALSE))))</f>
        <v>0</v>
      </c>
      <c r="B249" s="180" t="str">
        <f t="shared" si="3"/>
        <v/>
      </c>
      <c r="E249" s="167">
        <v>1</v>
      </c>
      <c r="F249" s="170" t="s">
        <v>303</v>
      </c>
      <c r="G249" s="169">
        <v>46361.699999969263</v>
      </c>
      <c r="H249" s="168" t="s">
        <v>6</v>
      </c>
      <c r="I249" s="168" t="s">
        <v>303</v>
      </c>
      <c r="J249" s="169">
        <v>4528.6591772935144</v>
      </c>
      <c r="K249" s="169">
        <v>-2161.0515816203379</v>
      </c>
      <c r="L249" s="168" t="s">
        <v>18</v>
      </c>
      <c r="M249" s="168" t="s">
        <v>21</v>
      </c>
      <c r="N249" s="168" t="s">
        <v>1449</v>
      </c>
      <c r="O249" s="168" t="s">
        <v>21</v>
      </c>
      <c r="P249" s="168" t="s">
        <v>344</v>
      </c>
      <c r="Q249" s="168" t="s">
        <v>1450</v>
      </c>
      <c r="R249" s="168" t="s">
        <v>21</v>
      </c>
      <c r="S249" s="168" t="s">
        <v>21</v>
      </c>
      <c r="T249" s="168" t="s">
        <v>21</v>
      </c>
      <c r="U249" s="168" t="s">
        <v>21</v>
      </c>
      <c r="V249" s="168" t="s">
        <v>1450</v>
      </c>
      <c r="W249" s="168" t="s">
        <v>21</v>
      </c>
      <c r="X249" s="168" t="s">
        <v>21</v>
      </c>
      <c r="Y249" s="168" t="s">
        <v>21</v>
      </c>
      <c r="Z249" s="168" t="s">
        <v>21</v>
      </c>
      <c r="AA249" s="168" t="s">
        <v>1259</v>
      </c>
      <c r="AB249" s="168" t="s">
        <v>1259</v>
      </c>
      <c r="AC249" s="168" t="s">
        <v>6893</v>
      </c>
      <c r="AD249" s="169">
        <v>5185.7868185561192</v>
      </c>
      <c r="AE249" s="168" t="s">
        <v>1259</v>
      </c>
      <c r="AF249" s="169">
        <v>9372.9660117275926</v>
      </c>
      <c r="AG249" s="169">
        <v>787.55144721827673</v>
      </c>
      <c r="AH249" s="169">
        <v>4437.529411706244</v>
      </c>
      <c r="AI249" s="168" t="s">
        <v>21</v>
      </c>
      <c r="AJ249"/>
    </row>
    <row r="250" spans="1:36" x14ac:dyDescent="0.25">
      <c r="A250" s="179" t="b">
        <f>IF(E250&lt;&gt;1,"",NOT(ISNA(VLOOKUP(P250,Mapping!$P:$P,1,FALSE))))</f>
        <v>0</v>
      </c>
      <c r="B250" s="180" t="str">
        <f t="shared" si="3"/>
        <v/>
      </c>
      <c r="E250" s="167">
        <v>1</v>
      </c>
      <c r="F250" s="170" t="s">
        <v>303</v>
      </c>
      <c r="G250" s="169">
        <v>2692623.978322214</v>
      </c>
      <c r="H250" s="168" t="s">
        <v>6</v>
      </c>
      <c r="I250" s="168" t="s">
        <v>303</v>
      </c>
      <c r="J250" s="169">
        <v>263018.31663717178</v>
      </c>
      <c r="K250" s="169">
        <v>-125510.9132552498</v>
      </c>
      <c r="L250" s="168" t="s">
        <v>18</v>
      </c>
      <c r="M250" s="168" t="s">
        <v>21</v>
      </c>
      <c r="N250" s="168" t="s">
        <v>1449</v>
      </c>
      <c r="O250" s="168" t="s">
        <v>21</v>
      </c>
      <c r="P250" s="168" t="s">
        <v>344</v>
      </c>
      <c r="Q250" s="168" t="s">
        <v>1450</v>
      </c>
      <c r="R250" s="168" t="s">
        <v>21</v>
      </c>
      <c r="S250" s="168" t="s">
        <v>21</v>
      </c>
      <c r="T250" s="168" t="s">
        <v>21</v>
      </c>
      <c r="U250" s="168" t="s">
        <v>21</v>
      </c>
      <c r="V250" s="168" t="s">
        <v>1450</v>
      </c>
      <c r="W250" s="168" t="s">
        <v>21</v>
      </c>
      <c r="X250" s="168" t="s">
        <v>21</v>
      </c>
      <c r="Y250" s="168" t="s">
        <v>21</v>
      </c>
      <c r="Z250" s="168" t="s">
        <v>21</v>
      </c>
      <c r="AA250" s="168" t="s">
        <v>1259</v>
      </c>
      <c r="AB250" s="168" t="s">
        <v>1259</v>
      </c>
      <c r="AC250" s="168" t="s">
        <v>12509</v>
      </c>
      <c r="AD250" s="169">
        <v>301183.38917944609</v>
      </c>
      <c r="AE250" s="168" t="s">
        <v>1259</v>
      </c>
      <c r="AF250" s="169">
        <v>544369.01647682441</v>
      </c>
      <c r="AG250" s="169">
        <v>45739.908392998863</v>
      </c>
      <c r="AH250" s="169">
        <v>257725.62478248731</v>
      </c>
      <c r="AI250" s="168" t="s">
        <v>21</v>
      </c>
      <c r="AJ250"/>
    </row>
    <row r="251" spans="1:36" x14ac:dyDescent="0.25">
      <c r="A251" s="179" t="b">
        <f>IF(E251&lt;&gt;1,"",NOT(ISNA(VLOOKUP(P251,Mapping!$P:$P,1,FALSE))))</f>
        <v>0</v>
      </c>
      <c r="B251" s="180" t="str">
        <f t="shared" si="3"/>
        <v/>
      </c>
      <c r="E251" s="167">
        <v>1</v>
      </c>
      <c r="F251" s="170" t="s">
        <v>303</v>
      </c>
      <c r="G251" s="169">
        <v>11906.3589119921</v>
      </c>
      <c r="H251" s="168" t="s">
        <v>6</v>
      </c>
      <c r="I251" s="168" t="s">
        <v>303</v>
      </c>
      <c r="J251" s="169">
        <v>1163.0255481351901</v>
      </c>
      <c r="K251" s="169">
        <v>-554.98947963765329</v>
      </c>
      <c r="L251" s="168" t="s">
        <v>18</v>
      </c>
      <c r="M251" s="168" t="s">
        <v>21</v>
      </c>
      <c r="N251" s="168" t="s">
        <v>1449</v>
      </c>
      <c r="O251" s="168" t="s">
        <v>21</v>
      </c>
      <c r="P251" s="168" t="s">
        <v>521</v>
      </c>
      <c r="Q251" s="168" t="s">
        <v>1459</v>
      </c>
      <c r="R251" s="168" t="s">
        <v>21</v>
      </c>
      <c r="S251" s="168" t="s">
        <v>21</v>
      </c>
      <c r="T251" s="168" t="s">
        <v>21</v>
      </c>
      <c r="U251" s="168" t="s">
        <v>21</v>
      </c>
      <c r="V251" s="168" t="s">
        <v>1459</v>
      </c>
      <c r="W251" s="168" t="s">
        <v>21</v>
      </c>
      <c r="X251" s="168" t="s">
        <v>21</v>
      </c>
      <c r="Y251" s="168" t="s">
        <v>21</v>
      </c>
      <c r="Z251" s="168" t="s">
        <v>21</v>
      </c>
      <c r="AA251" s="168" t="s">
        <v>1259</v>
      </c>
      <c r="AB251" s="168" t="s">
        <v>1259</v>
      </c>
      <c r="AC251" s="168" t="s">
        <v>11071</v>
      </c>
      <c r="AD251" s="169">
        <v>1331.7854846316579</v>
      </c>
      <c r="AE251" s="168" t="s">
        <v>1259</v>
      </c>
      <c r="AF251" s="169">
        <v>2407.1140058627238</v>
      </c>
      <c r="AG251" s="169">
        <v>202.25466693943241</v>
      </c>
      <c r="AH251" s="169">
        <v>1139.6220988085149</v>
      </c>
      <c r="AI251" s="168" t="s">
        <v>21</v>
      </c>
      <c r="AJ251"/>
    </row>
    <row r="252" spans="1:36" x14ac:dyDescent="0.25">
      <c r="A252" s="179" t="b">
        <f>IF(E252&lt;&gt;1,"",NOT(ISNA(VLOOKUP(P252,Mapping!$P:$P,1,FALSE))))</f>
        <v>1</v>
      </c>
      <c r="B252" s="180" t="str">
        <f t="shared" si="3"/>
        <v/>
      </c>
      <c r="E252" s="167">
        <v>1</v>
      </c>
      <c r="F252" s="170" t="s">
        <v>303</v>
      </c>
      <c r="G252" s="169">
        <v>-83015.540999944948</v>
      </c>
      <c r="H252" s="168" t="s">
        <v>6</v>
      </c>
      <c r="I252" s="168" t="s">
        <v>303</v>
      </c>
      <c r="J252" s="169">
        <v>8109.0445692810517</v>
      </c>
      <c r="K252" s="169">
        <v>3869.5920593316901</v>
      </c>
      <c r="L252" s="168" t="s">
        <v>18</v>
      </c>
      <c r="M252" s="168" t="s">
        <v>21</v>
      </c>
      <c r="N252" s="168" t="s">
        <v>1449</v>
      </c>
      <c r="O252" s="168" t="s">
        <v>21</v>
      </c>
      <c r="P252" s="168" t="s">
        <v>179</v>
      </c>
      <c r="Q252" s="168" t="s">
        <v>205</v>
      </c>
      <c r="R252" s="168" t="s">
        <v>21</v>
      </c>
      <c r="S252" s="168" t="s">
        <v>21</v>
      </c>
      <c r="T252" s="168" t="s">
        <v>21</v>
      </c>
      <c r="U252" s="168" t="s">
        <v>21</v>
      </c>
      <c r="V252" s="168" t="s">
        <v>205</v>
      </c>
      <c r="W252" s="168" t="s">
        <v>21</v>
      </c>
      <c r="X252" s="168" t="s">
        <v>21</v>
      </c>
      <c r="Y252" s="168" t="s">
        <v>21</v>
      </c>
      <c r="Z252" s="168" t="s">
        <v>21</v>
      </c>
      <c r="AA252" s="168" t="s">
        <v>1259</v>
      </c>
      <c r="AB252" s="168" t="s">
        <v>1259</v>
      </c>
      <c r="AC252" s="168" t="s">
        <v>12939</v>
      </c>
      <c r="AD252" s="169">
        <v>17102.251884403289</v>
      </c>
      <c r="AE252" s="168" t="s">
        <v>1259</v>
      </c>
      <c r="AF252" s="169">
        <v>-16783.28974645404</v>
      </c>
      <c r="AG252" s="169">
        <v>-1410.1943944281229</v>
      </c>
      <c r="AH252" s="169">
        <v>-7945.8670587188544</v>
      </c>
      <c r="AI252" s="168" t="s">
        <v>21</v>
      </c>
      <c r="AJ252"/>
    </row>
    <row r="253" spans="1:36" x14ac:dyDescent="0.25">
      <c r="A253" s="179" t="b">
        <f>IF(E253&lt;&gt;1,"",NOT(ISNA(VLOOKUP(P253,Mapping!$P:$P,1,FALSE))))</f>
        <v>1</v>
      </c>
      <c r="B253" s="180" t="str">
        <f t="shared" si="3"/>
        <v/>
      </c>
      <c r="E253" s="167">
        <v>1</v>
      </c>
      <c r="F253" s="170" t="s">
        <v>303</v>
      </c>
      <c r="G253" s="169">
        <v>-357322.26599976298</v>
      </c>
      <c r="H253" s="168" t="s">
        <v>6</v>
      </c>
      <c r="I253" s="168" t="s">
        <v>303</v>
      </c>
      <c r="J253" s="169">
        <v>34903.611368267731</v>
      </c>
      <c r="K253" s="169">
        <v>16655.81391725201</v>
      </c>
      <c r="L253" s="168" t="s">
        <v>18</v>
      </c>
      <c r="M253" s="168" t="s">
        <v>21</v>
      </c>
      <c r="N253" s="168" t="s">
        <v>1449</v>
      </c>
      <c r="O253" s="168" t="s">
        <v>21</v>
      </c>
      <c r="P253" s="168" t="s">
        <v>179</v>
      </c>
      <c r="Q253" s="168" t="s">
        <v>205</v>
      </c>
      <c r="R253" s="168" t="s">
        <v>21</v>
      </c>
      <c r="S253" s="168" t="s">
        <v>21</v>
      </c>
      <c r="T253" s="168" t="s">
        <v>21</v>
      </c>
      <c r="U253" s="168" t="s">
        <v>21</v>
      </c>
      <c r="V253" s="168" t="s">
        <v>205</v>
      </c>
      <c r="W253" s="168" t="s">
        <v>21</v>
      </c>
      <c r="X253" s="168" t="s">
        <v>21</v>
      </c>
      <c r="Y253" s="168" t="s">
        <v>21</v>
      </c>
      <c r="Z253" s="168" t="s">
        <v>21</v>
      </c>
      <c r="AA253" s="168" t="s">
        <v>1259</v>
      </c>
      <c r="AB253" s="168" t="s">
        <v>1259</v>
      </c>
      <c r="AC253" s="168" t="s">
        <v>12940</v>
      </c>
      <c r="AD253" s="169">
        <v>73612.908178695798</v>
      </c>
      <c r="AE253" s="168" t="s">
        <v>1259</v>
      </c>
      <c r="AF253" s="169">
        <v>-72240.005315842282</v>
      </c>
      <c r="AG253" s="169">
        <v>-6069.8737904696027</v>
      </c>
      <c r="AH253" s="169">
        <v>-34201.249411314137</v>
      </c>
      <c r="AI253" s="168" t="s">
        <v>21</v>
      </c>
      <c r="AJ253"/>
    </row>
    <row r="254" spans="1:36" x14ac:dyDescent="0.25">
      <c r="A254" s="179" t="b">
        <f>IF(E254&lt;&gt;1,"",NOT(ISNA(VLOOKUP(P254,Mapping!$P:$P,1,FALSE))))</f>
        <v>1</v>
      </c>
      <c r="B254" s="180" t="str">
        <f t="shared" si="3"/>
        <v/>
      </c>
      <c r="E254" s="167">
        <v>1</v>
      </c>
      <c r="F254" s="170" t="s">
        <v>303</v>
      </c>
      <c r="G254" s="169">
        <v>-1518809.2919989929</v>
      </c>
      <c r="H254" s="168" t="s">
        <v>6</v>
      </c>
      <c r="I254" s="168" t="s">
        <v>303</v>
      </c>
      <c r="J254" s="169">
        <v>148358.8746481355</v>
      </c>
      <c r="K254" s="169">
        <v>70796.04981388223</v>
      </c>
      <c r="L254" s="168" t="s">
        <v>18</v>
      </c>
      <c r="M254" s="168" t="s">
        <v>21</v>
      </c>
      <c r="N254" s="168" t="s">
        <v>1449</v>
      </c>
      <c r="O254" s="168" t="s">
        <v>21</v>
      </c>
      <c r="P254" s="168" t="s">
        <v>179</v>
      </c>
      <c r="Q254" s="168" t="s">
        <v>205</v>
      </c>
      <c r="R254" s="168" t="s">
        <v>21</v>
      </c>
      <c r="S254" s="168" t="s">
        <v>21</v>
      </c>
      <c r="T254" s="168" t="s">
        <v>21</v>
      </c>
      <c r="U254" s="168" t="s">
        <v>21</v>
      </c>
      <c r="V254" s="168" t="s">
        <v>205</v>
      </c>
      <c r="W254" s="168" t="s">
        <v>21</v>
      </c>
      <c r="X254" s="168" t="s">
        <v>21</v>
      </c>
      <c r="Y254" s="168" t="s">
        <v>21</v>
      </c>
      <c r="Z254" s="168" t="s">
        <v>21</v>
      </c>
      <c r="AA254" s="168" t="s">
        <v>1259</v>
      </c>
      <c r="AB254" s="168" t="s">
        <v>1259</v>
      </c>
      <c r="AC254" s="168" t="s">
        <v>12941</v>
      </c>
      <c r="AD254" s="169">
        <v>312893.93242834252</v>
      </c>
      <c r="AE254" s="168" t="s">
        <v>1259</v>
      </c>
      <c r="AF254" s="169">
        <v>-307058.36654419592</v>
      </c>
      <c r="AG254" s="169">
        <v>-25800.185410870701</v>
      </c>
      <c r="AH254" s="169">
        <v>-145373.4635274967</v>
      </c>
      <c r="AI254" s="168" t="s">
        <v>21</v>
      </c>
      <c r="AJ254"/>
    </row>
    <row r="255" spans="1:36" x14ac:dyDescent="0.25">
      <c r="A255" s="179" t="b">
        <f>IF(E255&lt;&gt;1,"",NOT(ISNA(VLOOKUP(P255,Mapping!$P:$P,1,FALSE))))</f>
        <v>1</v>
      </c>
      <c r="B255" s="180" t="str">
        <f t="shared" si="3"/>
        <v/>
      </c>
      <c r="E255" s="167">
        <v>1</v>
      </c>
      <c r="F255" s="170" t="s">
        <v>303</v>
      </c>
      <c r="G255" s="169">
        <v>1757108.4299988351</v>
      </c>
      <c r="H255" s="168" t="s">
        <v>6</v>
      </c>
      <c r="I255" s="168" t="s">
        <v>303</v>
      </c>
      <c r="J255" s="169">
        <v>171636.18281942431</v>
      </c>
      <c r="K255" s="169">
        <v>-81903.854943410784</v>
      </c>
      <c r="L255" s="168" t="s">
        <v>18</v>
      </c>
      <c r="M255" s="168" t="s">
        <v>21</v>
      </c>
      <c r="N255" s="168" t="s">
        <v>1449</v>
      </c>
      <c r="O255" s="168" t="s">
        <v>21</v>
      </c>
      <c r="P255" s="168" t="s">
        <v>179</v>
      </c>
      <c r="Q255" s="168" t="s">
        <v>205</v>
      </c>
      <c r="R255" s="168" t="s">
        <v>21</v>
      </c>
      <c r="S255" s="168" t="s">
        <v>21</v>
      </c>
      <c r="T255" s="168" t="s">
        <v>21</v>
      </c>
      <c r="U255" s="168" t="s">
        <v>21</v>
      </c>
      <c r="V255" s="168" t="s">
        <v>205</v>
      </c>
      <c r="W255" s="168" t="s">
        <v>21</v>
      </c>
      <c r="X255" s="168" t="s">
        <v>21</v>
      </c>
      <c r="Y255" s="168" t="s">
        <v>21</v>
      </c>
      <c r="Z255" s="168" t="s">
        <v>21</v>
      </c>
      <c r="AA255" s="168" t="s">
        <v>1259</v>
      </c>
      <c r="AB255" s="168" t="s">
        <v>1259</v>
      </c>
      <c r="AC255" s="168" t="s">
        <v>12942</v>
      </c>
      <c r="AD255" s="169">
        <v>196541.32042327721</v>
      </c>
      <c r="AE255" s="168" t="s">
        <v>1259</v>
      </c>
      <c r="AF255" s="169">
        <v>355235.41184447589</v>
      </c>
      <c r="AG255" s="169">
        <v>29848.199849572731</v>
      </c>
      <c r="AH255" s="169">
        <v>168182.36470366671</v>
      </c>
      <c r="AI255" s="168" t="s">
        <v>21</v>
      </c>
      <c r="AJ255"/>
    </row>
    <row r="256" spans="1:36" x14ac:dyDescent="0.25">
      <c r="A256" s="179" t="b">
        <f>IF(E256&lt;&gt;1,"",NOT(ISNA(VLOOKUP(P256,Mapping!$P:$P,1,FALSE))))</f>
        <v>1</v>
      </c>
      <c r="B256" s="180" t="str">
        <f t="shared" si="3"/>
        <v/>
      </c>
      <c r="E256" s="167">
        <v>1</v>
      </c>
      <c r="F256" s="170" t="s">
        <v>303</v>
      </c>
      <c r="G256" s="169">
        <v>2523218.495110326</v>
      </c>
      <c r="H256" s="168" t="s">
        <v>6</v>
      </c>
      <c r="I256" s="168" t="s">
        <v>303</v>
      </c>
      <c r="J256" s="169">
        <v>246470.61247119281</v>
      </c>
      <c r="K256" s="169">
        <v>-117614.4386343787</v>
      </c>
      <c r="L256" s="168" t="s">
        <v>18</v>
      </c>
      <c r="M256" s="168" t="s">
        <v>21</v>
      </c>
      <c r="N256" s="168" t="s">
        <v>1449</v>
      </c>
      <c r="O256" s="168" t="s">
        <v>21</v>
      </c>
      <c r="P256" s="168" t="s">
        <v>179</v>
      </c>
      <c r="Q256" s="168" t="s">
        <v>205</v>
      </c>
      <c r="R256" s="168" t="s">
        <v>21</v>
      </c>
      <c r="S256" s="168" t="s">
        <v>21</v>
      </c>
      <c r="T256" s="168" t="s">
        <v>21</v>
      </c>
      <c r="U256" s="168" t="s">
        <v>21</v>
      </c>
      <c r="V256" s="168" t="s">
        <v>205</v>
      </c>
      <c r="W256" s="168" t="s">
        <v>21</v>
      </c>
      <c r="X256" s="168" t="s">
        <v>21</v>
      </c>
      <c r="Y256" s="168" t="s">
        <v>21</v>
      </c>
      <c r="Z256" s="168" t="s">
        <v>21</v>
      </c>
      <c r="AA256" s="168" t="s">
        <v>1259</v>
      </c>
      <c r="AB256" s="168" t="s">
        <v>1259</v>
      </c>
      <c r="AC256" s="168" t="s">
        <v>12943</v>
      </c>
      <c r="AD256" s="169">
        <v>282234.5430018492</v>
      </c>
      <c r="AE256" s="168" t="s">
        <v>1259</v>
      </c>
      <c r="AF256" s="169">
        <v>510120.23275348451</v>
      </c>
      <c r="AG256" s="169">
        <v>42862.198268686887</v>
      </c>
      <c r="AH256" s="169">
        <v>241510.90844858339</v>
      </c>
      <c r="AI256" s="168" t="s">
        <v>21</v>
      </c>
      <c r="AJ256"/>
    </row>
    <row r="257" spans="1:36" x14ac:dyDescent="0.25">
      <c r="A257" s="179" t="b">
        <f>IF(E257&lt;&gt;1,"",NOT(ISNA(VLOOKUP(P257,Mapping!$P:$P,1,FALSE))))</f>
        <v>1</v>
      </c>
      <c r="B257" s="180" t="str">
        <f t="shared" si="3"/>
        <v/>
      </c>
      <c r="E257" s="167">
        <v>1</v>
      </c>
      <c r="F257" s="170" t="s">
        <v>303</v>
      </c>
      <c r="G257" s="169">
        <v>3780263.4192514932</v>
      </c>
      <c r="H257" s="168" t="s">
        <v>6</v>
      </c>
      <c r="I257" s="168" t="s">
        <v>303</v>
      </c>
      <c r="J257" s="169">
        <v>369260.07083846419</v>
      </c>
      <c r="K257" s="169">
        <v>-176208.90176849329</v>
      </c>
      <c r="L257" s="168" t="s">
        <v>18</v>
      </c>
      <c r="M257" s="168" t="s">
        <v>21</v>
      </c>
      <c r="N257" s="168" t="s">
        <v>1449</v>
      </c>
      <c r="O257" s="168" t="s">
        <v>21</v>
      </c>
      <c r="P257" s="168" t="s">
        <v>179</v>
      </c>
      <c r="Q257" s="168" t="s">
        <v>205</v>
      </c>
      <c r="R257" s="168" t="s">
        <v>21</v>
      </c>
      <c r="S257" s="168" t="s">
        <v>21</v>
      </c>
      <c r="T257" s="168" t="s">
        <v>21</v>
      </c>
      <c r="U257" s="168" t="s">
        <v>21</v>
      </c>
      <c r="V257" s="168" t="s">
        <v>205</v>
      </c>
      <c r="W257" s="168" t="s">
        <v>21</v>
      </c>
      <c r="X257" s="168" t="s">
        <v>21</v>
      </c>
      <c r="Y257" s="168" t="s">
        <v>21</v>
      </c>
      <c r="Z257" s="168" t="s">
        <v>21</v>
      </c>
      <c r="AA257" s="168" t="s">
        <v>1259</v>
      </c>
      <c r="AB257" s="168" t="s">
        <v>1259</v>
      </c>
      <c r="AC257" s="168" t="s">
        <v>12944</v>
      </c>
      <c r="AD257" s="169">
        <v>422841.27221903502</v>
      </c>
      <c r="AE257" s="168" t="s">
        <v>1259</v>
      </c>
      <c r="AF257" s="169">
        <v>764257.57778607961</v>
      </c>
      <c r="AG257" s="169">
        <v>64215.762724399567</v>
      </c>
      <c r="AH257" s="169">
        <v>361829.48655758612</v>
      </c>
      <c r="AI257" s="168" t="s">
        <v>21</v>
      </c>
      <c r="AJ257"/>
    </row>
    <row r="258" spans="1:36" x14ac:dyDescent="0.25">
      <c r="A258" s="179" t="b">
        <f>IF(E258&lt;&gt;1,"",NOT(ISNA(VLOOKUP(P258,Mapping!$P:$P,1,FALSE))))</f>
        <v>0</v>
      </c>
      <c r="B258" s="180" t="str">
        <f t="shared" si="3"/>
        <v/>
      </c>
      <c r="E258" s="167">
        <v>1</v>
      </c>
      <c r="F258" s="170" t="s">
        <v>303</v>
      </c>
      <c r="G258" s="169">
        <v>528618.32314164948</v>
      </c>
      <c r="H258" s="168" t="s">
        <v>6</v>
      </c>
      <c r="I258" s="168" t="s">
        <v>303</v>
      </c>
      <c r="J258" s="169">
        <v>51635.988766212788</v>
      </c>
      <c r="K258" s="169">
        <v>-24640.41360216535</v>
      </c>
      <c r="L258" s="168" t="s">
        <v>18</v>
      </c>
      <c r="M258" s="168" t="s">
        <v>21</v>
      </c>
      <c r="N258" s="168" t="s">
        <v>1449</v>
      </c>
      <c r="O258" s="168" t="s">
        <v>21</v>
      </c>
      <c r="P258" s="168" t="s">
        <v>523</v>
      </c>
      <c r="Q258" s="168" t="s">
        <v>1454</v>
      </c>
      <c r="R258" s="168" t="s">
        <v>21</v>
      </c>
      <c r="S258" s="168" t="s">
        <v>21</v>
      </c>
      <c r="T258" s="168" t="s">
        <v>21</v>
      </c>
      <c r="U258" s="168" t="s">
        <v>21</v>
      </c>
      <c r="V258" s="168" t="s">
        <v>1454</v>
      </c>
      <c r="W258" s="168" t="s">
        <v>21</v>
      </c>
      <c r="X258" s="168" t="s">
        <v>21</v>
      </c>
      <c r="Y258" s="168" t="s">
        <v>21</v>
      </c>
      <c r="Z258" s="168" t="s">
        <v>21</v>
      </c>
      <c r="AA258" s="168" t="s">
        <v>1259</v>
      </c>
      <c r="AB258" s="168" t="s">
        <v>1259</v>
      </c>
      <c r="AC258" s="168" t="s">
        <v>11072</v>
      </c>
      <c r="AD258" s="169">
        <v>59128.589594363773</v>
      </c>
      <c r="AE258" s="168" t="s">
        <v>1259</v>
      </c>
      <c r="AF258" s="169">
        <v>106871.0072319695</v>
      </c>
      <c r="AG258" s="169">
        <v>8979.6993081915425</v>
      </c>
      <c r="AH258" s="169">
        <v>50596.922815804021</v>
      </c>
      <c r="AI258" s="168" t="s">
        <v>21</v>
      </c>
      <c r="AJ258"/>
    </row>
    <row r="259" spans="1:36" x14ac:dyDescent="0.25">
      <c r="A259" s="179" t="b">
        <f>IF(E259&lt;&gt;1,"",NOT(ISNA(VLOOKUP(P259,Mapping!$P:$P,1,FALSE))))</f>
        <v>0</v>
      </c>
      <c r="B259" s="180" t="str">
        <f t="shared" si="3"/>
        <v/>
      </c>
      <c r="E259" s="167">
        <v>1</v>
      </c>
      <c r="F259" s="170" t="s">
        <v>303</v>
      </c>
      <c r="G259" s="169">
        <v>209173.21481686129</v>
      </c>
      <c r="H259" s="168" t="s">
        <v>6</v>
      </c>
      <c r="I259" s="168" t="s">
        <v>303</v>
      </c>
      <c r="J259" s="169">
        <v>20432.257637769861</v>
      </c>
      <c r="K259" s="169">
        <v>-9750.1624554942555</v>
      </c>
      <c r="L259" s="168" t="s">
        <v>18</v>
      </c>
      <c r="M259" s="168" t="s">
        <v>21</v>
      </c>
      <c r="N259" s="168" t="s">
        <v>1449</v>
      </c>
      <c r="O259" s="168" t="s">
        <v>21</v>
      </c>
      <c r="P259" s="168" t="s">
        <v>525</v>
      </c>
      <c r="Q259" s="168" t="s">
        <v>1451</v>
      </c>
      <c r="R259" s="168" t="s">
        <v>21</v>
      </c>
      <c r="S259" s="168" t="s">
        <v>21</v>
      </c>
      <c r="T259" s="168" t="s">
        <v>21</v>
      </c>
      <c r="U259" s="168" t="s">
        <v>21</v>
      </c>
      <c r="V259" s="168" t="s">
        <v>1451</v>
      </c>
      <c r="W259" s="168" t="s">
        <v>21</v>
      </c>
      <c r="X259" s="168" t="s">
        <v>21</v>
      </c>
      <c r="Y259" s="168" t="s">
        <v>21</v>
      </c>
      <c r="Z259" s="168" t="s">
        <v>21</v>
      </c>
      <c r="AA259" s="168" t="s">
        <v>1259</v>
      </c>
      <c r="AB259" s="168" t="s">
        <v>1259</v>
      </c>
      <c r="AC259" s="168" t="s">
        <v>12945</v>
      </c>
      <c r="AD259" s="169">
        <v>23397.064822752549</v>
      </c>
      <c r="AE259" s="168" t="s">
        <v>1259</v>
      </c>
      <c r="AF259" s="169">
        <v>42288.644140390359</v>
      </c>
      <c r="AG259" s="169">
        <v>3553.2490838003869</v>
      </c>
      <c r="AH259" s="169">
        <v>20021.101316206859</v>
      </c>
      <c r="AI259" s="168" t="s">
        <v>21</v>
      </c>
      <c r="AJ259"/>
    </row>
    <row r="260" spans="1:36" x14ac:dyDescent="0.25">
      <c r="A260" s="179" t="b">
        <f>IF(E260&lt;&gt;1,"",NOT(ISNA(VLOOKUP(P260,Mapping!$P:$P,1,FALSE))))</f>
        <v>0</v>
      </c>
      <c r="B260" s="180" t="str">
        <f t="shared" si="3"/>
        <v/>
      </c>
      <c r="E260" s="167">
        <v>1</v>
      </c>
      <c r="F260" s="170" t="s">
        <v>303</v>
      </c>
      <c r="G260" s="169">
        <v>2880616.7662000898</v>
      </c>
      <c r="H260" s="168" t="s">
        <v>6</v>
      </c>
      <c r="I260" s="168" t="s">
        <v>303</v>
      </c>
      <c r="J260" s="169">
        <v>281381.64809586911</v>
      </c>
      <c r="K260" s="169">
        <v>-134273.7953664964</v>
      </c>
      <c r="L260" s="168" t="s">
        <v>18</v>
      </c>
      <c r="M260" s="168" t="s">
        <v>21</v>
      </c>
      <c r="N260" s="168" t="s">
        <v>1449</v>
      </c>
      <c r="O260" s="168" t="s">
        <v>21</v>
      </c>
      <c r="P260" s="168" t="s">
        <v>525</v>
      </c>
      <c r="Q260" s="168" t="s">
        <v>1451</v>
      </c>
      <c r="R260" s="168" t="s">
        <v>21</v>
      </c>
      <c r="S260" s="168" t="s">
        <v>21</v>
      </c>
      <c r="T260" s="168" t="s">
        <v>21</v>
      </c>
      <c r="U260" s="168" t="s">
        <v>21</v>
      </c>
      <c r="V260" s="168" t="s">
        <v>1451</v>
      </c>
      <c r="W260" s="168" t="s">
        <v>21</v>
      </c>
      <c r="X260" s="168" t="s">
        <v>21</v>
      </c>
      <c r="Y260" s="168" t="s">
        <v>21</v>
      </c>
      <c r="Z260" s="168" t="s">
        <v>21</v>
      </c>
      <c r="AA260" s="168" t="s">
        <v>1259</v>
      </c>
      <c r="AB260" s="168" t="s">
        <v>1259</v>
      </c>
      <c r="AC260" s="168" t="s">
        <v>12946</v>
      </c>
      <c r="AD260" s="169">
        <v>322211.31786543853</v>
      </c>
      <c r="AE260" s="168" t="s">
        <v>1259</v>
      </c>
      <c r="AF260" s="169">
        <v>582375.60405300045</v>
      </c>
      <c r="AG260" s="169">
        <v>48933.363166226067</v>
      </c>
      <c r="AH260" s="169">
        <v>275719.43271872081</v>
      </c>
      <c r="AI260" s="168" t="s">
        <v>21</v>
      </c>
      <c r="AJ260"/>
    </row>
    <row r="261" spans="1:36" x14ac:dyDescent="0.25">
      <c r="A261" s="179" t="b">
        <f>IF(E261&lt;&gt;1,"",NOT(ISNA(VLOOKUP(P261,Mapping!$P:$P,1,FALSE))))</f>
        <v>0</v>
      </c>
      <c r="B261" s="180" t="str">
        <f t="shared" si="3"/>
        <v/>
      </c>
      <c r="E261" s="167">
        <v>1</v>
      </c>
      <c r="F261" s="170" t="s">
        <v>303</v>
      </c>
      <c r="G261" s="169">
        <v>2491.0281899983479</v>
      </c>
      <c r="H261" s="168" t="s">
        <v>6</v>
      </c>
      <c r="I261" s="168" t="s">
        <v>303</v>
      </c>
      <c r="J261" s="169">
        <v>243.3262299169433</v>
      </c>
      <c r="K261" s="169">
        <v>-116.11395634457629</v>
      </c>
      <c r="L261" s="168" t="s">
        <v>18</v>
      </c>
      <c r="M261" s="168" t="s">
        <v>21</v>
      </c>
      <c r="N261" s="168" t="s">
        <v>1449</v>
      </c>
      <c r="O261" s="168" t="s">
        <v>21</v>
      </c>
      <c r="P261" s="168" t="s">
        <v>525</v>
      </c>
      <c r="Q261" s="168" t="s">
        <v>1451</v>
      </c>
      <c r="R261" s="168" t="s">
        <v>21</v>
      </c>
      <c r="S261" s="168" t="s">
        <v>21</v>
      </c>
      <c r="T261" s="168" t="s">
        <v>21</v>
      </c>
      <c r="U261" s="168" t="s">
        <v>21</v>
      </c>
      <c r="V261" s="168" t="s">
        <v>1451</v>
      </c>
      <c r="W261" s="168" t="s">
        <v>21</v>
      </c>
      <c r="X261" s="168" t="s">
        <v>21</v>
      </c>
      <c r="Y261" s="168" t="s">
        <v>21</v>
      </c>
      <c r="Z261" s="168" t="s">
        <v>21</v>
      </c>
      <c r="AA261" s="168" t="s">
        <v>1259</v>
      </c>
      <c r="AB261" s="168" t="s">
        <v>1259</v>
      </c>
      <c r="AC261" s="168" t="s">
        <v>11073</v>
      </c>
      <c r="AD261" s="169">
        <v>278.63389721157063</v>
      </c>
      <c r="AE261" s="168" t="s">
        <v>1259</v>
      </c>
      <c r="AF261" s="169">
        <v>503.61230410285452</v>
      </c>
      <c r="AG261" s="169">
        <v>42.315377910992083</v>
      </c>
      <c r="AH261" s="169">
        <v>238.42979999685889</v>
      </c>
      <c r="AI261" s="168" t="s">
        <v>21</v>
      </c>
      <c r="AJ261"/>
    </row>
    <row r="262" spans="1:36" x14ac:dyDescent="0.25">
      <c r="A262" s="179" t="b">
        <f>IF(E262&lt;&gt;1,"",NOT(ISNA(VLOOKUP(P262,Mapping!$P:$P,1,FALSE))))</f>
        <v>0</v>
      </c>
      <c r="B262" s="180" t="str">
        <f t="shared" si="3"/>
        <v/>
      </c>
      <c r="E262" s="167">
        <v>1</v>
      </c>
      <c r="F262" s="170" t="s">
        <v>303</v>
      </c>
      <c r="G262" s="169">
        <v>56561.27399996249</v>
      </c>
      <c r="H262" s="168" t="s">
        <v>6</v>
      </c>
      <c r="I262" s="168" t="s">
        <v>303</v>
      </c>
      <c r="J262" s="169">
        <v>5524.9641962980877</v>
      </c>
      <c r="K262" s="169">
        <v>-2636.4829295768109</v>
      </c>
      <c r="L262" s="168" t="s">
        <v>18</v>
      </c>
      <c r="M262" s="168" t="s">
        <v>21</v>
      </c>
      <c r="N262" s="168" t="s">
        <v>1449</v>
      </c>
      <c r="O262" s="168" t="s">
        <v>21</v>
      </c>
      <c r="P262" s="168" t="s">
        <v>525</v>
      </c>
      <c r="Q262" s="168" t="s">
        <v>1451</v>
      </c>
      <c r="R262" s="168" t="s">
        <v>21</v>
      </c>
      <c r="S262" s="168" t="s">
        <v>21</v>
      </c>
      <c r="T262" s="168" t="s">
        <v>21</v>
      </c>
      <c r="U262" s="168" t="s">
        <v>21</v>
      </c>
      <c r="V262" s="168" t="s">
        <v>1451</v>
      </c>
      <c r="W262" s="168" t="s">
        <v>21</v>
      </c>
      <c r="X262" s="168" t="s">
        <v>21</v>
      </c>
      <c r="Y262" s="168" t="s">
        <v>21</v>
      </c>
      <c r="Z262" s="168" t="s">
        <v>21</v>
      </c>
      <c r="AA262" s="168" t="s">
        <v>1259</v>
      </c>
      <c r="AB262" s="168" t="s">
        <v>1259</v>
      </c>
      <c r="AC262" s="168" t="s">
        <v>12947</v>
      </c>
      <c r="AD262" s="169">
        <v>6326.6599186384501</v>
      </c>
      <c r="AE262" s="168" t="s">
        <v>1259</v>
      </c>
      <c r="AF262" s="169">
        <v>11435.018534307659</v>
      </c>
      <c r="AG262" s="169">
        <v>960.81276560630067</v>
      </c>
      <c r="AH262" s="169">
        <v>5413.7858822816197</v>
      </c>
      <c r="AI262" s="168" t="s">
        <v>21</v>
      </c>
      <c r="AJ262"/>
    </row>
    <row r="263" spans="1:36" x14ac:dyDescent="0.25">
      <c r="A263" s="179" t="b">
        <f>IF(E263&lt;&gt;1,"",NOT(ISNA(VLOOKUP(P263,Mapping!$P:$P,1,FALSE))))</f>
        <v>0</v>
      </c>
      <c r="B263" s="180" t="str">
        <f t="shared" si="3"/>
        <v/>
      </c>
      <c r="E263" s="167">
        <v>1</v>
      </c>
      <c r="F263" s="170" t="s">
        <v>303</v>
      </c>
      <c r="G263" s="169">
        <v>39470.370470973823</v>
      </c>
      <c r="H263" s="168" t="s">
        <v>6</v>
      </c>
      <c r="I263" s="168" t="s">
        <v>303</v>
      </c>
      <c r="J263" s="169">
        <v>3855.5069262919451</v>
      </c>
      <c r="K263" s="169">
        <v>-1839.826980751249</v>
      </c>
      <c r="L263" s="168" t="s">
        <v>18</v>
      </c>
      <c r="M263" s="168" t="s">
        <v>21</v>
      </c>
      <c r="N263" s="168" t="s">
        <v>1449</v>
      </c>
      <c r="O263" s="168" t="s">
        <v>21</v>
      </c>
      <c r="P263" s="168" t="s">
        <v>753</v>
      </c>
      <c r="Q263" s="168" t="s">
        <v>1460</v>
      </c>
      <c r="R263" s="168" t="s">
        <v>21</v>
      </c>
      <c r="S263" s="168" t="s">
        <v>21</v>
      </c>
      <c r="T263" s="168" t="s">
        <v>21</v>
      </c>
      <c r="U263" s="168" t="s">
        <v>21</v>
      </c>
      <c r="V263" s="168" t="s">
        <v>1460</v>
      </c>
      <c r="W263" s="168" t="s">
        <v>21</v>
      </c>
      <c r="X263" s="168" t="s">
        <v>21</v>
      </c>
      <c r="Y263" s="168" t="s">
        <v>21</v>
      </c>
      <c r="Z263" s="168" t="s">
        <v>21</v>
      </c>
      <c r="AA263" s="168" t="s">
        <v>1259</v>
      </c>
      <c r="AB263" s="168" t="s">
        <v>1259</v>
      </c>
      <c r="AC263" s="168" t="s">
        <v>11074</v>
      </c>
      <c r="AD263" s="169">
        <v>4414.9573227909777</v>
      </c>
      <c r="AE263" s="168" t="s">
        <v>1259</v>
      </c>
      <c r="AF263" s="169">
        <v>7979.7427811098314</v>
      </c>
      <c r="AG263" s="169">
        <v>670.48765223617374</v>
      </c>
      <c r="AH263" s="169">
        <v>3777.9229375972941</v>
      </c>
      <c r="AI263" s="168" t="s">
        <v>21</v>
      </c>
      <c r="AJ263"/>
    </row>
    <row r="264" spans="1:36" x14ac:dyDescent="0.25">
      <c r="A264" s="179" t="b">
        <f>IF(E264&lt;&gt;1,"",NOT(ISNA(VLOOKUP(P264,Mapping!$P:$P,1,FALSE))))</f>
        <v>0</v>
      </c>
      <c r="B264" s="180" t="str">
        <f t="shared" si="3"/>
        <v/>
      </c>
      <c r="E264" s="167">
        <v>1</v>
      </c>
      <c r="F264" s="170" t="s">
        <v>303</v>
      </c>
      <c r="G264" s="169">
        <v>19591.611479987008</v>
      </c>
      <c r="H264" s="168" t="s">
        <v>6</v>
      </c>
      <c r="I264" s="168" t="s">
        <v>303</v>
      </c>
      <c r="J264" s="169">
        <v>1913.72902906647</v>
      </c>
      <c r="K264" s="169">
        <v>-913.22110654581536</v>
      </c>
      <c r="L264" s="168" t="s">
        <v>18</v>
      </c>
      <c r="M264" s="168" t="s">
        <v>21</v>
      </c>
      <c r="N264" s="168" t="s">
        <v>1449</v>
      </c>
      <c r="O264" s="168" t="s">
        <v>21</v>
      </c>
      <c r="P264" s="168" t="s">
        <v>762</v>
      </c>
      <c r="Q264" s="168" t="s">
        <v>1455</v>
      </c>
      <c r="R264" s="168" t="s">
        <v>21</v>
      </c>
      <c r="S264" s="168" t="s">
        <v>21</v>
      </c>
      <c r="T264" s="168" t="s">
        <v>21</v>
      </c>
      <c r="U264" s="168" t="s">
        <v>21</v>
      </c>
      <c r="V264" s="168" t="s">
        <v>1455</v>
      </c>
      <c r="W264" s="168" t="s">
        <v>21</v>
      </c>
      <c r="X264" s="168" t="s">
        <v>21</v>
      </c>
      <c r="Y264" s="168" t="s">
        <v>21</v>
      </c>
      <c r="Z264" s="168" t="s">
        <v>21</v>
      </c>
      <c r="AA264" s="168" t="s">
        <v>1259</v>
      </c>
      <c r="AB264" s="168" t="s">
        <v>1259</v>
      </c>
      <c r="AC264" s="168" t="s">
        <v>12948</v>
      </c>
      <c r="AD264" s="169">
        <v>2191.419222488752</v>
      </c>
      <c r="AE264" s="168" t="s">
        <v>1259</v>
      </c>
      <c r="AF264" s="169">
        <v>3960.8450189922328</v>
      </c>
      <c r="AG264" s="169">
        <v>332.80492247722208</v>
      </c>
      <c r="AH264" s="169">
        <v>1875.219247034122</v>
      </c>
      <c r="AI264" s="168" t="s">
        <v>21</v>
      </c>
      <c r="AJ264"/>
    </row>
    <row r="265" spans="1:36" x14ac:dyDescent="0.25">
      <c r="A265" s="179" t="b">
        <f>IF(E265&lt;&gt;1,"",NOT(ISNA(VLOOKUP(P265,Mapping!$P:$P,1,FALSE))))</f>
        <v>0</v>
      </c>
      <c r="B265" s="180" t="str">
        <f t="shared" si="3"/>
        <v/>
      </c>
      <c r="E265" s="167">
        <v>1</v>
      </c>
      <c r="F265" s="170" t="s">
        <v>303</v>
      </c>
      <c r="G265" s="169">
        <v>3454168.7506387089</v>
      </c>
      <c r="H265" s="168" t="s">
        <v>6</v>
      </c>
      <c r="I265" s="168" t="s">
        <v>303</v>
      </c>
      <c r="J265" s="169">
        <v>337406.80373046763</v>
      </c>
      <c r="K265" s="169">
        <v>-161008.6955775191</v>
      </c>
      <c r="L265" s="168" t="s">
        <v>18</v>
      </c>
      <c r="M265" s="168" t="s">
        <v>21</v>
      </c>
      <c r="N265" s="168" t="s">
        <v>1449</v>
      </c>
      <c r="O265" s="168" t="s">
        <v>21</v>
      </c>
      <c r="P265" s="168" t="s">
        <v>762</v>
      </c>
      <c r="Q265" s="168" t="s">
        <v>1455</v>
      </c>
      <c r="R265" s="168" t="s">
        <v>21</v>
      </c>
      <c r="S265" s="168" t="s">
        <v>21</v>
      </c>
      <c r="T265" s="168" t="s">
        <v>21</v>
      </c>
      <c r="U265" s="168" t="s">
        <v>21</v>
      </c>
      <c r="V265" s="168" t="s">
        <v>1455</v>
      </c>
      <c r="W265" s="168" t="s">
        <v>21</v>
      </c>
      <c r="X265" s="168" t="s">
        <v>21</v>
      </c>
      <c r="Y265" s="168" t="s">
        <v>21</v>
      </c>
      <c r="Z265" s="168" t="s">
        <v>21</v>
      </c>
      <c r="AA265" s="168" t="s">
        <v>1259</v>
      </c>
      <c r="AB265" s="168" t="s">
        <v>1259</v>
      </c>
      <c r="AC265" s="168" t="s">
        <v>12949</v>
      </c>
      <c r="AD265" s="169">
        <v>386365.9610441929</v>
      </c>
      <c r="AE265" s="168" t="s">
        <v>1259</v>
      </c>
      <c r="AF265" s="169">
        <v>698330.87006148743</v>
      </c>
      <c r="AG265" s="169">
        <v>58676.355666498188</v>
      </c>
      <c r="AH265" s="169">
        <v>330617.19962740969</v>
      </c>
      <c r="AI265" s="168" t="s">
        <v>21</v>
      </c>
      <c r="AJ265"/>
    </row>
    <row r="266" spans="1:36" x14ac:dyDescent="0.25">
      <c r="A266" s="179" t="b">
        <f>IF(E266&lt;&gt;1,"",NOT(ISNA(VLOOKUP(P266,Mapping!$P:$P,1,FALSE))))</f>
        <v>0</v>
      </c>
      <c r="B266" s="180" t="str">
        <f t="shared" si="3"/>
        <v/>
      </c>
      <c r="E266" s="167">
        <v>1</v>
      </c>
      <c r="F266" s="170" t="s">
        <v>303</v>
      </c>
      <c r="G266" s="169">
        <v>2453634.9501283732</v>
      </c>
      <c r="H266" s="168" t="s">
        <v>6</v>
      </c>
      <c r="I266" s="168" t="s">
        <v>303</v>
      </c>
      <c r="J266" s="169">
        <v>239673.61927268261</v>
      </c>
      <c r="K266" s="169">
        <v>-114370.9503684587</v>
      </c>
      <c r="L266" s="168" t="s">
        <v>18</v>
      </c>
      <c r="M266" s="168" t="s">
        <v>21</v>
      </c>
      <c r="N266" s="168" t="s">
        <v>1449</v>
      </c>
      <c r="O266" s="168" t="s">
        <v>21</v>
      </c>
      <c r="P266" s="168" t="s">
        <v>785</v>
      </c>
      <c r="Q266" s="168" t="s">
        <v>1452</v>
      </c>
      <c r="R266" s="168" t="s">
        <v>21</v>
      </c>
      <c r="S266" s="168" t="s">
        <v>21</v>
      </c>
      <c r="T266" s="168" t="s">
        <v>21</v>
      </c>
      <c r="U266" s="168" t="s">
        <v>21</v>
      </c>
      <c r="V266" s="168" t="s">
        <v>1452</v>
      </c>
      <c r="W266" s="168" t="s">
        <v>21</v>
      </c>
      <c r="X266" s="168" t="s">
        <v>21</v>
      </c>
      <c r="Y266" s="168" t="s">
        <v>21</v>
      </c>
      <c r="Z266" s="168" t="s">
        <v>21</v>
      </c>
      <c r="AA266" s="168" t="s">
        <v>1259</v>
      </c>
      <c r="AB266" s="168" t="s">
        <v>1259</v>
      </c>
      <c r="AC266" s="168" t="s">
        <v>12510</v>
      </c>
      <c r="AD266" s="169">
        <v>274451.27728130738</v>
      </c>
      <c r="AE266" s="168" t="s">
        <v>1259</v>
      </c>
      <c r="AF266" s="169">
        <v>496052.49576170457</v>
      </c>
      <c r="AG266" s="169">
        <v>41680.174711458851</v>
      </c>
      <c r="AH266" s="169">
        <v>234850.69047925901</v>
      </c>
      <c r="AI266" s="168" t="s">
        <v>21</v>
      </c>
      <c r="AJ266"/>
    </row>
    <row r="267" spans="1:36" x14ac:dyDescent="0.25">
      <c r="A267" s="179" t="b">
        <f>IF(E267&lt;&gt;1,"",NOT(ISNA(VLOOKUP(P267,Mapping!$P:$P,1,FALSE))))</f>
        <v>0</v>
      </c>
      <c r="B267" s="180" t="str">
        <f t="shared" si="3"/>
        <v/>
      </c>
      <c r="E267" s="167">
        <v>1</v>
      </c>
      <c r="F267" s="170" t="s">
        <v>303</v>
      </c>
      <c r="G267" s="169">
        <v>312360.49265379278</v>
      </c>
      <c r="H267" s="168" t="s">
        <v>6</v>
      </c>
      <c r="I267" s="168" t="s">
        <v>303</v>
      </c>
      <c r="J267" s="169">
        <v>30511.69848563489</v>
      </c>
      <c r="K267" s="169">
        <v>-14560.01692529898</v>
      </c>
      <c r="L267" s="168" t="s">
        <v>18</v>
      </c>
      <c r="M267" s="168" t="s">
        <v>21</v>
      </c>
      <c r="N267" s="168" t="s">
        <v>1449</v>
      </c>
      <c r="O267" s="168" t="s">
        <v>21</v>
      </c>
      <c r="P267" s="168" t="s">
        <v>785</v>
      </c>
      <c r="Q267" s="168" t="s">
        <v>1452</v>
      </c>
      <c r="R267" s="168" t="s">
        <v>21</v>
      </c>
      <c r="S267" s="168" t="s">
        <v>21</v>
      </c>
      <c r="T267" s="168" t="s">
        <v>21</v>
      </c>
      <c r="U267" s="168" t="s">
        <v>21</v>
      </c>
      <c r="V267" s="168" t="s">
        <v>1452</v>
      </c>
      <c r="W267" s="168" t="s">
        <v>21</v>
      </c>
      <c r="X267" s="168" t="s">
        <v>21</v>
      </c>
      <c r="Y267" s="168" t="s">
        <v>21</v>
      </c>
      <c r="Z267" s="168" t="s">
        <v>21</v>
      </c>
      <c r="AA267" s="168" t="s">
        <v>1259</v>
      </c>
      <c r="AB267" s="168" t="s">
        <v>1259</v>
      </c>
      <c r="AC267" s="168" t="s">
        <v>11075</v>
      </c>
      <c r="AD267" s="169">
        <v>34939.0752591645</v>
      </c>
      <c r="AE267" s="168" t="s">
        <v>1259</v>
      </c>
      <c r="AF267" s="169">
        <v>63150.063113570679</v>
      </c>
      <c r="AG267" s="169">
        <v>5306.1030558299972</v>
      </c>
      <c r="AH267" s="169">
        <v>29897.714561959088</v>
      </c>
      <c r="AI267" s="168" t="s">
        <v>21</v>
      </c>
      <c r="AJ267"/>
    </row>
    <row r="268" spans="1:36" x14ac:dyDescent="0.25">
      <c r="A268" s="179" t="b">
        <f>IF(E268&lt;&gt;1,"",NOT(ISNA(VLOOKUP(P268,Mapping!$P:$P,1,FALSE))))</f>
        <v>0</v>
      </c>
      <c r="B268" s="180" t="str">
        <f t="shared" si="3"/>
        <v/>
      </c>
      <c r="E268" s="167">
        <v>1</v>
      </c>
      <c r="F268" s="170" t="s">
        <v>303</v>
      </c>
      <c r="G268" s="169">
        <v>106902.9854549291</v>
      </c>
      <c r="H268" s="168" t="s">
        <v>6</v>
      </c>
      <c r="I268" s="168" t="s">
        <v>303</v>
      </c>
      <c r="J268" s="169">
        <v>10442.395040752641</v>
      </c>
      <c r="K268" s="169">
        <v>-4983.0542408380952</v>
      </c>
      <c r="L268" s="168" t="s">
        <v>18</v>
      </c>
      <c r="M268" s="168" t="s">
        <v>21</v>
      </c>
      <c r="N268" s="168" t="s">
        <v>1449</v>
      </c>
      <c r="O268" s="168" t="s">
        <v>21</v>
      </c>
      <c r="P268" s="168" t="s">
        <v>785</v>
      </c>
      <c r="Q268" s="168" t="s">
        <v>1452</v>
      </c>
      <c r="R268" s="168" t="s">
        <v>21</v>
      </c>
      <c r="S268" s="168" t="s">
        <v>21</v>
      </c>
      <c r="T268" s="168" t="s">
        <v>21</v>
      </c>
      <c r="U268" s="168" t="s">
        <v>21</v>
      </c>
      <c r="V268" s="168" t="s">
        <v>1452</v>
      </c>
      <c r="W268" s="168" t="s">
        <v>21</v>
      </c>
      <c r="X268" s="168" t="s">
        <v>21</v>
      </c>
      <c r="Y268" s="168" t="s">
        <v>21</v>
      </c>
      <c r="Z268" s="168" t="s">
        <v>21</v>
      </c>
      <c r="AA268" s="168" t="s">
        <v>1259</v>
      </c>
      <c r="AB268" s="168" t="s">
        <v>1259</v>
      </c>
      <c r="AC268" s="168" t="s">
        <v>11076</v>
      </c>
      <c r="AD268" s="169">
        <v>11957.630821062119</v>
      </c>
      <c r="AE268" s="168" t="s">
        <v>1259</v>
      </c>
      <c r="AF268" s="169">
        <v>21612.625275214759</v>
      </c>
      <c r="AG268" s="169">
        <v>1815.973118048729</v>
      </c>
      <c r="AH268" s="169">
        <v>10232.263746924031</v>
      </c>
      <c r="AI268" s="168" t="s">
        <v>21</v>
      </c>
      <c r="AJ268"/>
    </row>
    <row r="269" spans="1:36" x14ac:dyDescent="0.25">
      <c r="A269" s="179" t="b">
        <f>IF(E269&lt;&gt;1,"",NOT(ISNA(VLOOKUP(P269,Mapping!$P:$P,1,FALSE))))</f>
        <v>0</v>
      </c>
      <c r="B269" s="180" t="str">
        <f t="shared" si="3"/>
        <v/>
      </c>
      <c r="E269" s="167">
        <v>1</v>
      </c>
      <c r="F269" s="170" t="s">
        <v>303</v>
      </c>
      <c r="G269" s="169">
        <v>2713690.0042542</v>
      </c>
      <c r="H269" s="168" t="s">
        <v>6</v>
      </c>
      <c r="I269" s="168" t="s">
        <v>303</v>
      </c>
      <c r="J269" s="169">
        <v>265076.06800664379</v>
      </c>
      <c r="K269" s="169">
        <v>-126492.8610410041</v>
      </c>
      <c r="L269" s="168" t="s">
        <v>18</v>
      </c>
      <c r="M269" s="168" t="s">
        <v>21</v>
      </c>
      <c r="N269" s="168" t="s">
        <v>1449</v>
      </c>
      <c r="O269" s="168" t="s">
        <v>21</v>
      </c>
      <c r="P269" s="168" t="s">
        <v>788</v>
      </c>
      <c r="Q269" s="168" t="s">
        <v>1457</v>
      </c>
      <c r="R269" s="168" t="s">
        <v>21</v>
      </c>
      <c r="S269" s="168" t="s">
        <v>21</v>
      </c>
      <c r="T269" s="168" t="s">
        <v>21</v>
      </c>
      <c r="U269" s="168" t="s">
        <v>21</v>
      </c>
      <c r="V269" s="168" t="s">
        <v>1457</v>
      </c>
      <c r="W269" s="168" t="s">
        <v>21</v>
      </c>
      <c r="X269" s="168" t="s">
        <v>21</v>
      </c>
      <c r="Y269" s="168" t="s">
        <v>21</v>
      </c>
      <c r="Z269" s="168" t="s">
        <v>21</v>
      </c>
      <c r="AA269" s="168" t="s">
        <v>1259</v>
      </c>
      <c r="AB269" s="168" t="s">
        <v>1259</v>
      </c>
      <c r="AC269" s="168" t="s">
        <v>11078</v>
      </c>
      <c r="AD269" s="169">
        <v>303539.72899436962</v>
      </c>
      <c r="AE269" s="168" t="s">
        <v>1259</v>
      </c>
      <c r="AF269" s="169">
        <v>548627.94453733135</v>
      </c>
      <c r="AG269" s="169">
        <v>46097.759360713419</v>
      </c>
      <c r="AH269" s="169">
        <v>259741.96822246019</v>
      </c>
      <c r="AI269" s="168" t="s">
        <v>21</v>
      </c>
      <c r="AJ269"/>
    </row>
    <row r="270" spans="1:36" x14ac:dyDescent="0.25">
      <c r="A270" s="179" t="b">
        <f>IF(E270&lt;&gt;1,"",NOT(ISNA(VLOOKUP(P270,Mapping!$P:$P,1,FALSE))))</f>
        <v>0</v>
      </c>
      <c r="B270" s="180" t="str">
        <f t="shared" si="3"/>
        <v/>
      </c>
      <c r="E270" s="167">
        <v>1</v>
      </c>
      <c r="F270" s="170" t="s">
        <v>303</v>
      </c>
      <c r="G270" s="169">
        <v>542391.24624264031</v>
      </c>
      <c r="H270" s="168" t="s">
        <v>6</v>
      </c>
      <c r="I270" s="168" t="s">
        <v>303</v>
      </c>
      <c r="J270" s="169">
        <v>52981.342249788773</v>
      </c>
      <c r="K270" s="169">
        <v>-25282.408983071411</v>
      </c>
      <c r="L270" s="168" t="s">
        <v>18</v>
      </c>
      <c r="M270" s="168" t="s">
        <v>21</v>
      </c>
      <c r="N270" s="168" t="s">
        <v>1449</v>
      </c>
      <c r="O270" s="168" t="s">
        <v>21</v>
      </c>
      <c r="P270" s="168" t="s">
        <v>788</v>
      </c>
      <c r="Q270" s="168" t="s">
        <v>1457</v>
      </c>
      <c r="R270" s="168" t="s">
        <v>21</v>
      </c>
      <c r="S270" s="168" t="s">
        <v>21</v>
      </c>
      <c r="T270" s="168" t="s">
        <v>21</v>
      </c>
      <c r="U270" s="168" t="s">
        <v>21</v>
      </c>
      <c r="V270" s="168" t="s">
        <v>1457</v>
      </c>
      <c r="W270" s="168" t="s">
        <v>21</v>
      </c>
      <c r="X270" s="168" t="s">
        <v>21</v>
      </c>
      <c r="Y270" s="168" t="s">
        <v>21</v>
      </c>
      <c r="Z270" s="168" t="s">
        <v>21</v>
      </c>
      <c r="AA270" s="168" t="s">
        <v>1259</v>
      </c>
      <c r="AB270" s="168" t="s">
        <v>1259</v>
      </c>
      <c r="AC270" s="168" t="s">
        <v>11077</v>
      </c>
      <c r="AD270" s="169">
        <v>60669.159570662137</v>
      </c>
      <c r="AE270" s="168" t="s">
        <v>1259</v>
      </c>
      <c r="AF270" s="169">
        <v>109655.48537034261</v>
      </c>
      <c r="AG270" s="169">
        <v>9213.6615123518277</v>
      </c>
      <c r="AH270" s="169">
        <v>51915.203882845468</v>
      </c>
      <c r="AI270" s="168" t="s">
        <v>21</v>
      </c>
      <c r="AJ270"/>
    </row>
    <row r="271" spans="1:36" x14ac:dyDescent="0.25">
      <c r="A271" s="179" t="b">
        <f>IF(E271&lt;&gt;1,"",NOT(ISNA(VLOOKUP(P271,Mapping!$P:$P,1,FALSE))))</f>
        <v>0</v>
      </c>
      <c r="B271" s="180" t="str">
        <f t="shared" si="3"/>
        <v/>
      </c>
      <c r="E271" s="167">
        <v>1</v>
      </c>
      <c r="F271" s="170" t="s">
        <v>303</v>
      </c>
      <c r="G271" s="169">
        <v>1700787.1691148721</v>
      </c>
      <c r="H271" s="168" t="s">
        <v>6</v>
      </c>
      <c r="I271" s="168" t="s">
        <v>303</v>
      </c>
      <c r="J271" s="169">
        <v>166134.66335445509</v>
      </c>
      <c r="K271" s="169">
        <v>-79278.55971238554</v>
      </c>
      <c r="L271" s="168" t="s">
        <v>18</v>
      </c>
      <c r="M271" s="168" t="s">
        <v>21</v>
      </c>
      <c r="N271" s="168" t="s">
        <v>1449</v>
      </c>
      <c r="O271" s="168" t="s">
        <v>21</v>
      </c>
      <c r="P271" s="168" t="s">
        <v>789</v>
      </c>
      <c r="Q271" s="168" t="s">
        <v>1458</v>
      </c>
      <c r="R271" s="168" t="s">
        <v>21</v>
      </c>
      <c r="S271" s="168" t="s">
        <v>21</v>
      </c>
      <c r="T271" s="168" t="s">
        <v>21</v>
      </c>
      <c r="U271" s="168" t="s">
        <v>21</v>
      </c>
      <c r="V271" s="168" t="s">
        <v>1458</v>
      </c>
      <c r="W271" s="168" t="s">
        <v>21</v>
      </c>
      <c r="X271" s="168" t="s">
        <v>21</v>
      </c>
      <c r="Y271" s="168" t="s">
        <v>21</v>
      </c>
      <c r="Z271" s="168" t="s">
        <v>21</v>
      </c>
      <c r="AA271" s="168" t="s">
        <v>1259</v>
      </c>
      <c r="AB271" s="168" t="s">
        <v>1259</v>
      </c>
      <c r="AC271" s="168" t="s">
        <v>12950</v>
      </c>
      <c r="AD271" s="169">
        <v>190241.50716585241</v>
      </c>
      <c r="AE271" s="168" t="s">
        <v>1259</v>
      </c>
      <c r="AF271" s="169">
        <v>343848.91687118151</v>
      </c>
      <c r="AG271" s="169">
        <v>28891.464213943342</v>
      </c>
      <c r="AH271" s="169">
        <v>162791.5517766788</v>
      </c>
      <c r="AI271" s="168" t="s">
        <v>21</v>
      </c>
      <c r="AJ271"/>
    </row>
    <row r="272" spans="1:36" x14ac:dyDescent="0.25">
      <c r="A272" s="179" t="b">
        <f>IF(E272&lt;&gt;1,"",NOT(ISNA(VLOOKUP(P272,Mapping!$P:$P,1,FALSE))))</f>
        <v>0</v>
      </c>
      <c r="B272" s="180" t="str">
        <f t="shared" si="3"/>
        <v/>
      </c>
      <c r="E272" s="167">
        <v>1</v>
      </c>
      <c r="F272" s="170" t="s">
        <v>303</v>
      </c>
      <c r="G272" s="169">
        <v>511372.78226966079</v>
      </c>
      <c r="H272" s="168" t="s">
        <v>6</v>
      </c>
      <c r="I272" s="168" t="s">
        <v>303</v>
      </c>
      <c r="J272" s="169">
        <v>49951.426359368917</v>
      </c>
      <c r="K272" s="169">
        <v>-23836.549564018929</v>
      </c>
      <c r="L272" s="168" t="s">
        <v>18</v>
      </c>
      <c r="M272" s="168" t="s">
        <v>21</v>
      </c>
      <c r="N272" s="168" t="s">
        <v>1449</v>
      </c>
      <c r="O272" s="168" t="s">
        <v>21</v>
      </c>
      <c r="P272" s="168" t="s">
        <v>803</v>
      </c>
      <c r="Q272" s="168" t="s">
        <v>1453</v>
      </c>
      <c r="R272" s="168" t="s">
        <v>21</v>
      </c>
      <c r="S272" s="168" t="s">
        <v>21</v>
      </c>
      <c r="T272" s="168" t="s">
        <v>21</v>
      </c>
      <c r="U272" s="168" t="s">
        <v>21</v>
      </c>
      <c r="V272" s="168" t="s">
        <v>1453</v>
      </c>
      <c r="W272" s="168" t="s">
        <v>21</v>
      </c>
      <c r="X272" s="168" t="s">
        <v>21</v>
      </c>
      <c r="Y272" s="168" t="s">
        <v>21</v>
      </c>
      <c r="Z272" s="168" t="s">
        <v>21</v>
      </c>
      <c r="AA272" s="168" t="s">
        <v>1259</v>
      </c>
      <c r="AB272" s="168" t="s">
        <v>1259</v>
      </c>
      <c r="AC272" s="168" t="s">
        <v>11079</v>
      </c>
      <c r="AD272" s="169">
        <v>57199.590042300581</v>
      </c>
      <c r="AE272" s="168" t="s">
        <v>1259</v>
      </c>
      <c r="AF272" s="169">
        <v>103384.46837668341</v>
      </c>
      <c r="AG272" s="169">
        <v>8686.747352766979</v>
      </c>
      <c r="AH272" s="169">
        <v>48946.258693472832</v>
      </c>
      <c r="AI272" s="168" t="s">
        <v>21</v>
      </c>
      <c r="AJ272"/>
    </row>
    <row r="273" spans="1:36" x14ac:dyDescent="0.25">
      <c r="A273" s="179" t="b">
        <f>IF(E273&lt;&gt;1,"",NOT(ISNA(VLOOKUP(P273,Mapping!$P:$P,1,FALSE))))</f>
        <v>0</v>
      </c>
      <c r="B273" s="180" t="str">
        <f t="shared" si="3"/>
        <v/>
      </c>
      <c r="E273" s="167">
        <v>1</v>
      </c>
      <c r="F273" s="170" t="s">
        <v>498</v>
      </c>
      <c r="G273" s="169">
        <v>26751.784852816349</v>
      </c>
      <c r="H273" s="168" t="s">
        <v>6</v>
      </c>
      <c r="I273" s="168" t="s">
        <v>498</v>
      </c>
      <c r="J273" s="169">
        <v>3817.1693256430481</v>
      </c>
      <c r="K273" s="169">
        <v>1439.369557331326</v>
      </c>
      <c r="L273" s="168" t="s">
        <v>18</v>
      </c>
      <c r="M273" s="168" t="s">
        <v>21</v>
      </c>
      <c r="N273" s="168" t="s">
        <v>1449</v>
      </c>
      <c r="O273" s="168" t="s">
        <v>21</v>
      </c>
      <c r="P273" s="168" t="s">
        <v>344</v>
      </c>
      <c r="Q273" s="168" t="s">
        <v>1450</v>
      </c>
      <c r="R273" s="168" t="s">
        <v>21</v>
      </c>
      <c r="S273" s="168" t="s">
        <v>21</v>
      </c>
      <c r="T273" s="168" t="s">
        <v>21</v>
      </c>
      <c r="U273" s="168" t="s">
        <v>21</v>
      </c>
      <c r="V273" s="168" t="s">
        <v>1450</v>
      </c>
      <c r="W273" s="168" t="s">
        <v>21</v>
      </c>
      <c r="X273" s="168" t="s">
        <v>21</v>
      </c>
      <c r="Y273" s="168" t="s">
        <v>21</v>
      </c>
      <c r="Z273" s="168" t="s">
        <v>21</v>
      </c>
      <c r="AA273" s="168" t="s">
        <v>1259</v>
      </c>
      <c r="AB273" s="168" t="s">
        <v>1259</v>
      </c>
      <c r="AC273" s="168" t="s">
        <v>11080</v>
      </c>
      <c r="AD273" s="169">
        <v>6002.9075563369915</v>
      </c>
      <c r="AE273" s="168" t="s">
        <v>1259</v>
      </c>
      <c r="AF273" s="169">
        <v>-2780.3214138019471</v>
      </c>
      <c r="AG273" s="169">
        <v>-6029.4571265244631</v>
      </c>
      <c r="AH273" s="169">
        <v>-1802.2858101914901</v>
      </c>
      <c r="AI273" s="168" t="s">
        <v>21</v>
      </c>
      <c r="AJ273"/>
    </row>
    <row r="274" spans="1:36" x14ac:dyDescent="0.25">
      <c r="A274" s="179" t="b">
        <f>IF(E274&lt;&gt;1,"",NOT(ISNA(VLOOKUP(P274,Mapping!$P:$P,1,FALSE))))</f>
        <v>0</v>
      </c>
      <c r="B274" s="180" t="str">
        <f t="shared" si="3"/>
        <v/>
      </c>
      <c r="E274" s="167">
        <v>1</v>
      </c>
      <c r="F274" s="170" t="s">
        <v>498</v>
      </c>
      <c r="G274" s="169">
        <v>2725.7495848756398</v>
      </c>
      <c r="H274" s="168" t="s">
        <v>6</v>
      </c>
      <c r="I274" s="168" t="s">
        <v>498</v>
      </c>
      <c r="J274" s="169">
        <v>388.93284175303279</v>
      </c>
      <c r="K274" s="169">
        <v>146.65791441446399</v>
      </c>
      <c r="L274" s="168" t="s">
        <v>18</v>
      </c>
      <c r="M274" s="168" t="s">
        <v>21</v>
      </c>
      <c r="N274" s="168" t="s">
        <v>1449</v>
      </c>
      <c r="O274" s="168" t="s">
        <v>21</v>
      </c>
      <c r="P274" s="168" t="s">
        <v>521</v>
      </c>
      <c r="Q274" s="168" t="s">
        <v>1459</v>
      </c>
      <c r="R274" s="168" t="s">
        <v>21</v>
      </c>
      <c r="S274" s="168" t="s">
        <v>21</v>
      </c>
      <c r="T274" s="168" t="s">
        <v>21</v>
      </c>
      <c r="U274" s="168" t="s">
        <v>21</v>
      </c>
      <c r="V274" s="168" t="s">
        <v>1459</v>
      </c>
      <c r="W274" s="168" t="s">
        <v>21</v>
      </c>
      <c r="X274" s="168" t="s">
        <v>21</v>
      </c>
      <c r="Y274" s="168" t="s">
        <v>21</v>
      </c>
      <c r="Z274" s="168" t="s">
        <v>21</v>
      </c>
      <c r="AA274" s="168" t="s">
        <v>1259</v>
      </c>
      <c r="AB274" s="168" t="s">
        <v>1259</v>
      </c>
      <c r="AC274" s="168" t="s">
        <v>2441</v>
      </c>
      <c r="AD274" s="169">
        <v>611.63854560566926</v>
      </c>
      <c r="AE274" s="168" t="s">
        <v>1259</v>
      </c>
      <c r="AF274" s="169">
        <v>-283.28801166676789</v>
      </c>
      <c r="AG274" s="169">
        <v>-614.34369146099471</v>
      </c>
      <c r="AH274" s="169">
        <v>-183.63559014790459</v>
      </c>
      <c r="AI274" s="168" t="s">
        <v>21</v>
      </c>
      <c r="AJ274"/>
    </row>
    <row r="275" spans="1:36" x14ac:dyDescent="0.25">
      <c r="A275" s="179" t="b">
        <f>IF(E275&lt;&gt;1,"",NOT(ISNA(VLOOKUP(P275,Mapping!$P:$P,1,FALSE))))</f>
        <v>0</v>
      </c>
      <c r="B275" s="180" t="str">
        <f t="shared" si="3"/>
        <v/>
      </c>
      <c r="E275" s="167">
        <v>1</v>
      </c>
      <c r="F275" s="170" t="s">
        <v>498</v>
      </c>
      <c r="G275" s="169">
        <v>121.65835755699879</v>
      </c>
      <c r="H275" s="168" t="s">
        <v>6</v>
      </c>
      <c r="I275" s="168" t="s">
        <v>498</v>
      </c>
      <c r="J275" s="169">
        <v>17.359236149277031</v>
      </c>
      <c r="K275" s="169">
        <v>6.5457814207876481</v>
      </c>
      <c r="L275" s="168" t="s">
        <v>18</v>
      </c>
      <c r="M275" s="168" t="s">
        <v>21</v>
      </c>
      <c r="N275" s="168" t="s">
        <v>1449</v>
      </c>
      <c r="O275" s="168" t="s">
        <v>21</v>
      </c>
      <c r="P275" s="168" t="s">
        <v>525</v>
      </c>
      <c r="Q275" s="168" t="s">
        <v>1451</v>
      </c>
      <c r="R275" s="168" t="s">
        <v>21</v>
      </c>
      <c r="S275" s="168" t="s">
        <v>21</v>
      </c>
      <c r="T275" s="168" t="s">
        <v>21</v>
      </c>
      <c r="U275" s="168" t="s">
        <v>21</v>
      </c>
      <c r="V275" s="168" t="s">
        <v>1451</v>
      </c>
      <c r="W275" s="168" t="s">
        <v>21</v>
      </c>
      <c r="X275" s="168" t="s">
        <v>21</v>
      </c>
      <c r="Y275" s="168" t="s">
        <v>21</v>
      </c>
      <c r="Z275" s="168" t="s">
        <v>21</v>
      </c>
      <c r="AA275" s="168" t="s">
        <v>1259</v>
      </c>
      <c r="AB275" s="168" t="s">
        <v>1259</v>
      </c>
      <c r="AC275" s="168" t="s">
        <v>12951</v>
      </c>
      <c r="AD275" s="169">
        <v>27.299257895817501</v>
      </c>
      <c r="AE275" s="168" t="s">
        <v>1259</v>
      </c>
      <c r="AF275" s="169">
        <v>-12.643991365237349</v>
      </c>
      <c r="AG275" s="169">
        <v>-27.419996647292241</v>
      </c>
      <c r="AH275" s="169">
        <v>-8.1962057007608564</v>
      </c>
      <c r="AI275" s="168" t="s">
        <v>21</v>
      </c>
      <c r="AJ275"/>
    </row>
    <row r="276" spans="1:36" x14ac:dyDescent="0.25">
      <c r="A276" s="179" t="b">
        <f>IF(E276&lt;&gt;1,"",NOT(ISNA(VLOOKUP(P276,Mapping!$P:$P,1,FALSE))))</f>
        <v>0</v>
      </c>
      <c r="B276" s="180" t="str">
        <f t="shared" si="3"/>
        <v/>
      </c>
      <c r="E276" s="167">
        <v>1</v>
      </c>
      <c r="F276" s="170" t="s">
        <v>498</v>
      </c>
      <c r="G276" s="169">
        <v>670.68770434005103</v>
      </c>
      <c r="H276" s="168" t="s">
        <v>6</v>
      </c>
      <c r="I276" s="168" t="s">
        <v>498</v>
      </c>
      <c r="J276" s="169">
        <v>95.69935412452611</v>
      </c>
      <c r="K276" s="169">
        <v>36.086095541467131</v>
      </c>
      <c r="L276" s="168" t="s">
        <v>18</v>
      </c>
      <c r="M276" s="168" t="s">
        <v>21</v>
      </c>
      <c r="N276" s="168" t="s">
        <v>1449</v>
      </c>
      <c r="O276" s="168" t="s">
        <v>21</v>
      </c>
      <c r="P276" s="168" t="s">
        <v>525</v>
      </c>
      <c r="Q276" s="168" t="s">
        <v>1451</v>
      </c>
      <c r="R276" s="168" t="s">
        <v>21</v>
      </c>
      <c r="S276" s="168" t="s">
        <v>21</v>
      </c>
      <c r="T276" s="168" t="s">
        <v>21</v>
      </c>
      <c r="U276" s="168" t="s">
        <v>21</v>
      </c>
      <c r="V276" s="168" t="s">
        <v>1451</v>
      </c>
      <c r="W276" s="168" t="s">
        <v>21</v>
      </c>
      <c r="X276" s="168" t="s">
        <v>21</v>
      </c>
      <c r="Y276" s="168" t="s">
        <v>21</v>
      </c>
      <c r="Z276" s="168" t="s">
        <v>21</v>
      </c>
      <c r="AA276" s="168" t="s">
        <v>1259</v>
      </c>
      <c r="AB276" s="168" t="s">
        <v>1259</v>
      </c>
      <c r="AC276" s="168" t="s">
        <v>11081</v>
      </c>
      <c r="AD276" s="169">
        <v>150.49748308294031</v>
      </c>
      <c r="AE276" s="168" t="s">
        <v>1259</v>
      </c>
      <c r="AF276" s="169">
        <v>-69.70478405869801</v>
      </c>
      <c r="AG276" s="169">
        <v>-151.16310111097971</v>
      </c>
      <c r="AH276" s="169">
        <v>-45.184683536161288</v>
      </c>
      <c r="AI276" s="168" t="s">
        <v>21</v>
      </c>
      <c r="AJ276"/>
    </row>
    <row r="277" spans="1:36" x14ac:dyDescent="0.25">
      <c r="A277" s="179" t="b">
        <f>IF(E277&lt;&gt;1,"",NOT(ISNA(VLOOKUP(P277,Mapping!$P:$P,1,FALSE))))</f>
        <v>0</v>
      </c>
      <c r="B277" s="180" t="str">
        <f t="shared" ref="B277:B340" si="4">IF(AI277="","",VALUE(AI277))</f>
        <v/>
      </c>
      <c r="E277" s="167">
        <v>1</v>
      </c>
      <c r="F277" s="170" t="s">
        <v>498</v>
      </c>
      <c r="G277" s="169">
        <v>39235.694879189483</v>
      </c>
      <c r="H277" s="168" t="s">
        <v>6</v>
      </c>
      <c r="I277" s="168" t="s">
        <v>498</v>
      </c>
      <c r="J277" s="169">
        <v>5598.4784487142369</v>
      </c>
      <c r="K277" s="169">
        <v>2111.0615639502071</v>
      </c>
      <c r="L277" s="168" t="s">
        <v>18</v>
      </c>
      <c r="M277" s="168" t="s">
        <v>21</v>
      </c>
      <c r="N277" s="168" t="s">
        <v>1449</v>
      </c>
      <c r="O277" s="168" t="s">
        <v>21</v>
      </c>
      <c r="P277" s="168" t="s">
        <v>525</v>
      </c>
      <c r="Q277" s="168" t="s">
        <v>1451</v>
      </c>
      <c r="R277" s="168" t="s">
        <v>21</v>
      </c>
      <c r="S277" s="168" t="s">
        <v>21</v>
      </c>
      <c r="T277" s="168" t="s">
        <v>21</v>
      </c>
      <c r="U277" s="168" t="s">
        <v>21</v>
      </c>
      <c r="V277" s="168" t="s">
        <v>1451</v>
      </c>
      <c r="W277" s="168" t="s">
        <v>21</v>
      </c>
      <c r="X277" s="168" t="s">
        <v>21</v>
      </c>
      <c r="Y277" s="168" t="s">
        <v>21</v>
      </c>
      <c r="Z277" s="168" t="s">
        <v>21</v>
      </c>
      <c r="AA277" s="168" t="s">
        <v>1259</v>
      </c>
      <c r="AB277" s="168" t="s">
        <v>1259</v>
      </c>
      <c r="AC277" s="168" t="s">
        <v>12952</v>
      </c>
      <c r="AD277" s="169">
        <v>8804.2069179403697</v>
      </c>
      <c r="AE277" s="168" t="s">
        <v>1259</v>
      </c>
      <c r="AF277" s="169">
        <v>-4077.7781093183949</v>
      </c>
      <c r="AG277" s="169">
        <v>-8843.1460332473071</v>
      </c>
      <c r="AH277" s="169">
        <v>-2643.335258668601</v>
      </c>
      <c r="AI277" s="168" t="s">
        <v>21</v>
      </c>
      <c r="AJ277"/>
    </row>
    <row r="278" spans="1:36" x14ac:dyDescent="0.25">
      <c r="A278" s="179" t="b">
        <f>IF(E278&lt;&gt;1,"",NOT(ISNA(VLOOKUP(P278,Mapping!$P:$P,1,FALSE))))</f>
        <v>0</v>
      </c>
      <c r="B278" s="180" t="str">
        <f t="shared" si="4"/>
        <v/>
      </c>
      <c r="E278" s="167">
        <v>1</v>
      </c>
      <c r="F278" s="170" t="s">
        <v>498</v>
      </c>
      <c r="G278" s="169">
        <v>718.49347278485629</v>
      </c>
      <c r="H278" s="168" t="s">
        <v>6</v>
      </c>
      <c r="I278" s="168" t="s">
        <v>498</v>
      </c>
      <c r="J278" s="169">
        <v>102.52068264149401</v>
      </c>
      <c r="K278" s="169">
        <v>38.658266637446808</v>
      </c>
      <c r="L278" s="168" t="s">
        <v>18</v>
      </c>
      <c r="M278" s="168" t="s">
        <v>21</v>
      </c>
      <c r="N278" s="168" t="s">
        <v>1449</v>
      </c>
      <c r="O278" s="168" t="s">
        <v>21</v>
      </c>
      <c r="P278" s="168" t="s">
        <v>525</v>
      </c>
      <c r="Q278" s="168" t="s">
        <v>1451</v>
      </c>
      <c r="R278" s="168" t="s">
        <v>21</v>
      </c>
      <c r="S278" s="168" t="s">
        <v>21</v>
      </c>
      <c r="T278" s="168" t="s">
        <v>21</v>
      </c>
      <c r="U278" s="168" t="s">
        <v>21</v>
      </c>
      <c r="V278" s="168" t="s">
        <v>1451</v>
      </c>
      <c r="W278" s="168" t="s">
        <v>21</v>
      </c>
      <c r="X278" s="168" t="s">
        <v>21</v>
      </c>
      <c r="Y278" s="168" t="s">
        <v>21</v>
      </c>
      <c r="Z278" s="168" t="s">
        <v>21</v>
      </c>
      <c r="AA278" s="168" t="s">
        <v>1259</v>
      </c>
      <c r="AB278" s="168" t="s">
        <v>1259</v>
      </c>
      <c r="AC278" s="168" t="s">
        <v>12209</v>
      </c>
      <c r="AD278" s="169">
        <v>161.22475269177991</v>
      </c>
      <c r="AE278" s="168" t="s">
        <v>1259</v>
      </c>
      <c r="AF278" s="169">
        <v>-74.673252609175279</v>
      </c>
      <c r="AG278" s="169">
        <v>-161.93781512817031</v>
      </c>
      <c r="AH278" s="169">
        <v>-48.40539043805245</v>
      </c>
      <c r="AI278" s="168" t="s">
        <v>21</v>
      </c>
      <c r="AJ278"/>
    </row>
    <row r="279" spans="1:36" x14ac:dyDescent="0.25">
      <c r="A279" s="179" t="b">
        <f>IF(E279&lt;&gt;1,"",NOT(ISNA(VLOOKUP(P279,Mapping!$P:$P,1,FALSE))))</f>
        <v>0</v>
      </c>
      <c r="B279" s="180" t="str">
        <f t="shared" si="4"/>
        <v/>
      </c>
      <c r="E279" s="167">
        <v>1</v>
      </c>
      <c r="F279" s="170" t="s">
        <v>498</v>
      </c>
      <c r="G279" s="169">
        <v>-138951.98497102491</v>
      </c>
      <c r="H279" s="168" t="s">
        <v>6</v>
      </c>
      <c r="I279" s="168" t="s">
        <v>498</v>
      </c>
      <c r="J279" s="169">
        <v>19826.836141468619</v>
      </c>
      <c r="K279" s="169">
        <v>-7476.2584327900404</v>
      </c>
      <c r="L279" s="168" t="s">
        <v>18</v>
      </c>
      <c r="M279" s="168" t="s">
        <v>21</v>
      </c>
      <c r="N279" s="168" t="s">
        <v>1449</v>
      </c>
      <c r="O279" s="168" t="s">
        <v>21</v>
      </c>
      <c r="P279" s="168" t="s">
        <v>785</v>
      </c>
      <c r="Q279" s="168" t="s">
        <v>1452</v>
      </c>
      <c r="R279" s="168" t="s">
        <v>21</v>
      </c>
      <c r="S279" s="168" t="s">
        <v>21</v>
      </c>
      <c r="T279" s="168" t="s">
        <v>21</v>
      </c>
      <c r="U279" s="168" t="s">
        <v>21</v>
      </c>
      <c r="V279" s="168" t="s">
        <v>1452</v>
      </c>
      <c r="W279" s="168" t="s">
        <v>21</v>
      </c>
      <c r="X279" s="168" t="s">
        <v>21</v>
      </c>
      <c r="Y279" s="168" t="s">
        <v>21</v>
      </c>
      <c r="Z279" s="168" t="s">
        <v>21</v>
      </c>
      <c r="AA279" s="168" t="s">
        <v>1259</v>
      </c>
      <c r="AB279" s="168" t="s">
        <v>1259</v>
      </c>
      <c r="AC279" s="168" t="s">
        <v>12953</v>
      </c>
      <c r="AD279" s="169">
        <v>34261.738695214568</v>
      </c>
      <c r="AE279" s="168" t="s">
        <v>1259</v>
      </c>
      <c r="AF279" s="169">
        <v>14441.323501618799</v>
      </c>
      <c r="AG279" s="169">
        <v>31317.724803699009</v>
      </c>
      <c r="AH279" s="169">
        <v>9361.2890574983321</v>
      </c>
      <c r="AI279" s="168" t="s">
        <v>21</v>
      </c>
      <c r="AJ279"/>
    </row>
    <row r="280" spans="1:36" x14ac:dyDescent="0.25">
      <c r="A280" s="179" t="b">
        <f>IF(E280&lt;&gt;1,"",NOT(ISNA(VLOOKUP(P280,Mapping!$P:$P,1,FALSE))))</f>
        <v>0</v>
      </c>
      <c r="B280" s="180" t="str">
        <f t="shared" si="4"/>
        <v/>
      </c>
      <c r="E280" s="167">
        <v>1</v>
      </c>
      <c r="F280" s="170" t="s">
        <v>498</v>
      </c>
      <c r="G280" s="169">
        <v>6847.4391445182437</v>
      </c>
      <c r="H280" s="168" t="s">
        <v>6</v>
      </c>
      <c r="I280" s="168" t="s">
        <v>498</v>
      </c>
      <c r="J280" s="169">
        <v>977.05012228038004</v>
      </c>
      <c r="K280" s="169">
        <v>368.42384553121968</v>
      </c>
      <c r="L280" s="168" t="s">
        <v>18</v>
      </c>
      <c r="M280" s="168" t="s">
        <v>21</v>
      </c>
      <c r="N280" s="168" t="s">
        <v>1449</v>
      </c>
      <c r="O280" s="168" t="s">
        <v>21</v>
      </c>
      <c r="P280" s="168" t="s">
        <v>803</v>
      </c>
      <c r="Q280" s="168" t="s">
        <v>1453</v>
      </c>
      <c r="R280" s="168" t="s">
        <v>21</v>
      </c>
      <c r="S280" s="168" t="s">
        <v>21</v>
      </c>
      <c r="T280" s="168" t="s">
        <v>21</v>
      </c>
      <c r="U280" s="168" t="s">
        <v>21</v>
      </c>
      <c r="V280" s="168" t="s">
        <v>1453</v>
      </c>
      <c r="W280" s="168" t="s">
        <v>21</v>
      </c>
      <c r="X280" s="168" t="s">
        <v>21</v>
      </c>
      <c r="Y280" s="168" t="s">
        <v>21</v>
      </c>
      <c r="Z280" s="168" t="s">
        <v>21</v>
      </c>
      <c r="AA280" s="168" t="s">
        <v>1259</v>
      </c>
      <c r="AB280" s="168" t="s">
        <v>1259</v>
      </c>
      <c r="AC280" s="168" t="s">
        <v>11082</v>
      </c>
      <c r="AD280" s="169">
        <v>1536.5159524247199</v>
      </c>
      <c r="AE280" s="168" t="s">
        <v>1259</v>
      </c>
      <c r="AF280" s="169">
        <v>-711.65650396614456</v>
      </c>
      <c r="AG280" s="169">
        <v>-1543.3116323082111</v>
      </c>
      <c r="AH280" s="169">
        <v>-461.31659903117628</v>
      </c>
      <c r="AI280" s="168" t="s">
        <v>21</v>
      </c>
      <c r="AJ280"/>
    </row>
    <row r="281" spans="1:36" x14ac:dyDescent="0.25">
      <c r="A281" s="179" t="b">
        <f>IF(E281&lt;&gt;1,"",NOT(ISNA(VLOOKUP(P281,Mapping!$P:$P,1,FALSE))))</f>
        <v>0</v>
      </c>
      <c r="B281" s="180" t="str">
        <f t="shared" si="4"/>
        <v/>
      </c>
      <c r="E281" s="167">
        <v>1</v>
      </c>
      <c r="F281" s="170" t="s">
        <v>498</v>
      </c>
      <c r="G281" s="169">
        <v>7443.9359691018099</v>
      </c>
      <c r="H281" s="168" t="s">
        <v>6</v>
      </c>
      <c r="I281" s="168" t="s">
        <v>498</v>
      </c>
      <c r="J281" s="169">
        <v>1062.163298622487</v>
      </c>
      <c r="K281" s="169">
        <v>400.51812914908379</v>
      </c>
      <c r="L281" s="168" t="s">
        <v>18</v>
      </c>
      <c r="M281" s="168" t="s">
        <v>21</v>
      </c>
      <c r="N281" s="168" t="s">
        <v>1449</v>
      </c>
      <c r="O281" s="168" t="s">
        <v>21</v>
      </c>
      <c r="P281" s="168" t="s">
        <v>803</v>
      </c>
      <c r="Q281" s="168" t="s">
        <v>1453</v>
      </c>
      <c r="R281" s="168" t="s">
        <v>21</v>
      </c>
      <c r="S281" s="168" t="s">
        <v>21</v>
      </c>
      <c r="T281" s="168" t="s">
        <v>21</v>
      </c>
      <c r="U281" s="168" t="s">
        <v>21</v>
      </c>
      <c r="V281" s="168" t="s">
        <v>1453</v>
      </c>
      <c r="W281" s="168" t="s">
        <v>21</v>
      </c>
      <c r="X281" s="168" t="s">
        <v>21</v>
      </c>
      <c r="Y281" s="168" t="s">
        <v>21</v>
      </c>
      <c r="Z281" s="168" t="s">
        <v>21</v>
      </c>
      <c r="AA281" s="168" t="s">
        <v>1259</v>
      </c>
      <c r="AB281" s="168" t="s">
        <v>1259</v>
      </c>
      <c r="AC281" s="168" t="s">
        <v>11083</v>
      </c>
      <c r="AD281" s="169">
        <v>1670.36553724025</v>
      </c>
      <c r="AE281" s="168" t="s">
        <v>1259</v>
      </c>
      <c r="AF281" s="169">
        <v>-773.65060655702109</v>
      </c>
      <c r="AG281" s="169">
        <v>-1677.7532050751211</v>
      </c>
      <c r="AH281" s="169">
        <v>-501.50299289932542</v>
      </c>
      <c r="AI281" s="168" t="s">
        <v>21</v>
      </c>
      <c r="AJ281"/>
    </row>
    <row r="282" spans="1:36" x14ac:dyDescent="0.25">
      <c r="A282" s="179" t="b">
        <f>IF(E282&lt;&gt;1,"",NOT(ISNA(VLOOKUP(P282,Mapping!$P:$P,1,FALSE))))</f>
        <v>0</v>
      </c>
      <c r="B282" s="180" t="str">
        <f t="shared" si="4"/>
        <v/>
      </c>
      <c r="E282" s="167">
        <v>1</v>
      </c>
      <c r="F282" s="170" t="s">
        <v>498</v>
      </c>
      <c r="G282" s="169">
        <v>206839.41954368711</v>
      </c>
      <c r="H282" s="168" t="s">
        <v>6</v>
      </c>
      <c r="I282" s="168" t="s">
        <v>498</v>
      </c>
      <c r="J282" s="169">
        <v>29513.585428407579</v>
      </c>
      <c r="K282" s="169">
        <v>11128.91589795821</v>
      </c>
      <c r="L282" s="168" t="s">
        <v>18</v>
      </c>
      <c r="M282" s="168" t="s">
        <v>21</v>
      </c>
      <c r="N282" s="168" t="s">
        <v>1449</v>
      </c>
      <c r="O282" s="168" t="s">
        <v>21</v>
      </c>
      <c r="P282" s="168" t="s">
        <v>803</v>
      </c>
      <c r="Q282" s="168" t="s">
        <v>1453</v>
      </c>
      <c r="R282" s="168" t="s">
        <v>21</v>
      </c>
      <c r="S282" s="168" t="s">
        <v>21</v>
      </c>
      <c r="T282" s="168" t="s">
        <v>21</v>
      </c>
      <c r="U282" s="168" t="s">
        <v>21</v>
      </c>
      <c r="V282" s="168" t="s">
        <v>1453</v>
      </c>
      <c r="W282" s="168" t="s">
        <v>21</v>
      </c>
      <c r="X282" s="168" t="s">
        <v>21</v>
      </c>
      <c r="Y282" s="168" t="s">
        <v>21</v>
      </c>
      <c r="Z282" s="168" t="s">
        <v>21</v>
      </c>
      <c r="AA282" s="168" t="s">
        <v>1259</v>
      </c>
      <c r="AB282" s="168" t="s">
        <v>1259</v>
      </c>
      <c r="AC282" s="168" t="s">
        <v>12648</v>
      </c>
      <c r="AD282" s="169">
        <v>46413.273781859141</v>
      </c>
      <c r="AE282" s="168" t="s">
        <v>1259</v>
      </c>
      <c r="AF282" s="169">
        <v>-21496.885928907868</v>
      </c>
      <c r="AG282" s="169">
        <v>-46618.549718284426</v>
      </c>
      <c r="AH282" s="169">
        <v>-13934.9113669545</v>
      </c>
      <c r="AI282" s="168" t="s">
        <v>21</v>
      </c>
      <c r="AJ282"/>
    </row>
    <row r="283" spans="1:36" x14ac:dyDescent="0.25">
      <c r="A283" s="179" t="str">
        <f>IF(E283&lt;&gt;1,"",NOT(ISNA(VLOOKUP(P283,Mapping!$P:$P,1,FALSE))))</f>
        <v/>
      </c>
      <c r="B283" s="180" t="str">
        <f t="shared" si="4"/>
        <v/>
      </c>
      <c r="E283" s="167">
        <v>0</v>
      </c>
      <c r="F283" s="170" t="s">
        <v>1266</v>
      </c>
      <c r="G283" s="169">
        <v>2719535580.8792772</v>
      </c>
      <c r="H283" s="168" t="s">
        <v>21</v>
      </c>
      <c r="I283" s="168" t="s">
        <v>21</v>
      </c>
      <c r="J283" s="169">
        <v>527857813.91448301</v>
      </c>
      <c r="K283" s="169">
        <v>527168436.47007757</v>
      </c>
      <c r="L283" s="168" t="s">
        <v>18</v>
      </c>
      <c r="M283" s="168" t="s">
        <v>21</v>
      </c>
      <c r="N283" s="168" t="s">
        <v>1449</v>
      </c>
      <c r="O283" s="168" t="s">
        <v>21</v>
      </c>
      <c r="P283" s="168" t="s">
        <v>21</v>
      </c>
      <c r="Q283" s="168" t="s">
        <v>21</v>
      </c>
      <c r="R283" s="168" t="s">
        <v>21</v>
      </c>
      <c r="S283" s="168" t="s">
        <v>21</v>
      </c>
      <c r="T283" s="168" t="s">
        <v>21</v>
      </c>
      <c r="U283" s="168" t="s">
        <v>21</v>
      </c>
      <c r="V283" s="168" t="s">
        <v>21</v>
      </c>
      <c r="W283" s="168" t="s">
        <v>21</v>
      </c>
      <c r="X283" s="168" t="s">
        <v>21</v>
      </c>
      <c r="Y283" s="168" t="s">
        <v>21</v>
      </c>
      <c r="Z283" s="168" t="s">
        <v>21</v>
      </c>
      <c r="AA283" s="168" t="s">
        <v>21</v>
      </c>
      <c r="AB283" s="168" t="s">
        <v>21</v>
      </c>
      <c r="AC283" s="168" t="s">
        <v>12954</v>
      </c>
      <c r="AD283" s="169">
        <v>658029634.48287618</v>
      </c>
      <c r="AE283" s="168" t="s">
        <v>21</v>
      </c>
      <c r="AF283" s="169">
        <v>-764404723.07674086</v>
      </c>
      <c r="AG283" s="169">
        <v>-1049198090.2092201</v>
      </c>
      <c r="AH283" s="169">
        <v>-654917648.67231417</v>
      </c>
      <c r="AI283" s="168" t="s">
        <v>21</v>
      </c>
      <c r="AJ283"/>
    </row>
    <row r="284" spans="1:36" x14ac:dyDescent="0.25">
      <c r="A284" s="179" t="b">
        <f>IF(E284&lt;&gt;1,"",NOT(ISNA(VLOOKUP(P284,Mapping!$P:$P,1,FALSE))))</f>
        <v>0</v>
      </c>
      <c r="B284" s="180" t="str">
        <f t="shared" si="4"/>
        <v/>
      </c>
      <c r="E284" s="167">
        <v>1</v>
      </c>
      <c r="F284" s="170" t="s">
        <v>1089</v>
      </c>
      <c r="G284" s="169">
        <v>2081970.854839151</v>
      </c>
      <c r="H284" s="168" t="s">
        <v>1266</v>
      </c>
      <c r="I284" s="168" t="s">
        <v>470</v>
      </c>
      <c r="J284" s="169">
        <v>1010261.765077616</v>
      </c>
      <c r="K284" s="169">
        <v>365463.41950332338</v>
      </c>
      <c r="L284" s="168" t="s">
        <v>18</v>
      </c>
      <c r="M284" s="168" t="s">
        <v>21</v>
      </c>
      <c r="N284" s="168" t="s">
        <v>1449</v>
      </c>
      <c r="O284" s="168" t="s">
        <v>21</v>
      </c>
      <c r="P284" s="168" t="s">
        <v>762</v>
      </c>
      <c r="Q284" s="168" t="s">
        <v>1455</v>
      </c>
      <c r="R284" s="168" t="s">
        <v>21</v>
      </c>
      <c r="S284" s="168" t="s">
        <v>21</v>
      </c>
      <c r="T284" s="168" t="s">
        <v>21</v>
      </c>
      <c r="U284" s="168" t="s">
        <v>21</v>
      </c>
      <c r="V284" s="168" t="s">
        <v>1455</v>
      </c>
      <c r="W284" s="168" t="s">
        <v>21</v>
      </c>
      <c r="X284" s="168" t="s">
        <v>21</v>
      </c>
      <c r="Y284" s="168" t="s">
        <v>21</v>
      </c>
      <c r="Z284" s="168" t="s">
        <v>21</v>
      </c>
      <c r="AA284" s="168" t="s">
        <v>1461</v>
      </c>
      <c r="AB284" s="168" t="s">
        <v>1259</v>
      </c>
      <c r="AC284" s="168" t="s">
        <v>11084</v>
      </c>
      <c r="AD284" s="169">
        <v>1407349.8531992021</v>
      </c>
      <c r="AE284" s="168" t="s">
        <v>816</v>
      </c>
      <c r="AF284" s="169">
        <v>-557899.45413792203</v>
      </c>
      <c r="AG284" s="169">
        <v>-1161197.5267449729</v>
      </c>
      <c r="AH284" s="169">
        <v>-289603.7146712502</v>
      </c>
      <c r="AI284" s="168" t="s">
        <v>21</v>
      </c>
      <c r="AJ284"/>
    </row>
    <row r="285" spans="1:36" x14ac:dyDescent="0.25">
      <c r="A285" s="179" t="b">
        <f>IF(E285&lt;&gt;1,"",NOT(ISNA(VLOOKUP(P285,Mapping!$P:$P,1,FALSE))))</f>
        <v>0</v>
      </c>
      <c r="B285" s="180" t="str">
        <f t="shared" si="4"/>
        <v/>
      </c>
      <c r="E285" s="167">
        <v>1</v>
      </c>
      <c r="F285" s="170" t="s">
        <v>11085</v>
      </c>
      <c r="G285" s="169">
        <v>951672.48800287989</v>
      </c>
      <c r="H285" s="168" t="s">
        <v>1266</v>
      </c>
      <c r="I285" s="168" t="s">
        <v>421</v>
      </c>
      <c r="J285" s="169">
        <v>465646.42443345109</v>
      </c>
      <c r="K285" s="169">
        <v>228989.72207748069</v>
      </c>
      <c r="L285" s="168" t="s">
        <v>18</v>
      </c>
      <c r="M285" s="168" t="s">
        <v>21</v>
      </c>
      <c r="N285" s="168" t="s">
        <v>1449</v>
      </c>
      <c r="O285" s="168" t="s">
        <v>21</v>
      </c>
      <c r="P285" s="168" t="s">
        <v>344</v>
      </c>
      <c r="Q285" s="168" t="s">
        <v>1450</v>
      </c>
      <c r="R285" s="168" t="s">
        <v>21</v>
      </c>
      <c r="S285" s="168" t="s">
        <v>21</v>
      </c>
      <c r="T285" s="168" t="s">
        <v>21</v>
      </c>
      <c r="U285" s="168" t="s">
        <v>21</v>
      </c>
      <c r="V285" s="168" t="s">
        <v>1450</v>
      </c>
      <c r="W285" s="168" t="s">
        <v>21</v>
      </c>
      <c r="X285" s="168" t="s">
        <v>21</v>
      </c>
      <c r="Y285" s="168" t="s">
        <v>21</v>
      </c>
      <c r="Z285" s="168" t="s">
        <v>21</v>
      </c>
      <c r="AA285" s="168" t="s">
        <v>11086</v>
      </c>
      <c r="AB285" s="168" t="s">
        <v>1259</v>
      </c>
      <c r="AC285" s="168" t="s">
        <v>11087</v>
      </c>
      <c r="AD285" s="169">
        <v>757929.58589321899</v>
      </c>
      <c r="AE285" s="168" t="s">
        <v>816</v>
      </c>
      <c r="AF285" s="169">
        <v>-380778.91098919482</v>
      </c>
      <c r="AG285" s="169">
        <v>13733.82045745733</v>
      </c>
      <c r="AH285" s="169">
        <v>-276396.5353421442</v>
      </c>
      <c r="AI285" s="168" t="s">
        <v>21</v>
      </c>
      <c r="AJ285"/>
    </row>
    <row r="286" spans="1:36" x14ac:dyDescent="0.25">
      <c r="A286" s="179" t="b">
        <f>IF(E286&lt;&gt;1,"",NOT(ISNA(VLOOKUP(P286,Mapping!$P:$P,1,FALSE))))</f>
        <v>0</v>
      </c>
      <c r="B286" s="180" t="str">
        <f t="shared" si="4"/>
        <v/>
      </c>
      <c r="E286" s="167">
        <v>1</v>
      </c>
      <c r="F286" s="170" t="s">
        <v>763</v>
      </c>
      <c r="G286" s="169">
        <v>4083719.0864127208</v>
      </c>
      <c r="H286" s="168" t="s">
        <v>1266</v>
      </c>
      <c r="I286" s="168" t="s">
        <v>430</v>
      </c>
      <c r="J286" s="169">
        <v>1649173.461989061</v>
      </c>
      <c r="K286" s="169">
        <v>769295.12170167849</v>
      </c>
      <c r="L286" s="168" t="s">
        <v>18</v>
      </c>
      <c r="M286" s="168" t="s">
        <v>21</v>
      </c>
      <c r="N286" s="168" t="s">
        <v>1449</v>
      </c>
      <c r="O286" s="168" t="s">
        <v>21</v>
      </c>
      <c r="P286" s="168" t="s">
        <v>762</v>
      </c>
      <c r="Q286" s="168" t="s">
        <v>1455</v>
      </c>
      <c r="R286" s="168" t="s">
        <v>21</v>
      </c>
      <c r="S286" s="168" t="s">
        <v>21</v>
      </c>
      <c r="T286" s="168" t="s">
        <v>21</v>
      </c>
      <c r="U286" s="168" t="s">
        <v>21</v>
      </c>
      <c r="V286" s="168" t="s">
        <v>1455</v>
      </c>
      <c r="W286" s="168" t="s">
        <v>21</v>
      </c>
      <c r="X286" s="168" t="s">
        <v>21</v>
      </c>
      <c r="Y286" s="168" t="s">
        <v>21</v>
      </c>
      <c r="Z286" s="168" t="s">
        <v>21</v>
      </c>
      <c r="AA286" s="168" t="s">
        <v>1462</v>
      </c>
      <c r="AB286" s="168" t="s">
        <v>1259</v>
      </c>
      <c r="AC286" s="168" t="s">
        <v>11088</v>
      </c>
      <c r="AD286" s="169">
        <v>3061406.7124825069</v>
      </c>
      <c r="AE286" s="168" t="s">
        <v>809</v>
      </c>
      <c r="AF286" s="169">
        <v>-2134425.5061154892</v>
      </c>
      <c r="AG286" s="169">
        <v>-2225574.3688437929</v>
      </c>
      <c r="AH286" s="169">
        <v>-1805539.714868885</v>
      </c>
      <c r="AI286" s="168" t="s">
        <v>21</v>
      </c>
      <c r="AJ286"/>
    </row>
    <row r="287" spans="1:36" x14ac:dyDescent="0.25">
      <c r="A287" s="179" t="b">
        <f>IF(E287&lt;&gt;1,"",NOT(ISNA(VLOOKUP(P287,Mapping!$P:$P,1,FALSE))))</f>
        <v>0</v>
      </c>
      <c r="B287" s="180" t="str">
        <f t="shared" si="4"/>
        <v/>
      </c>
      <c r="E287" s="167">
        <v>1</v>
      </c>
      <c r="F287" s="170" t="s">
        <v>1013</v>
      </c>
      <c r="G287" s="169">
        <v>1379957.1345846059</v>
      </c>
      <c r="H287" s="168" t="s">
        <v>1266</v>
      </c>
      <c r="I287" s="168" t="s">
        <v>430</v>
      </c>
      <c r="J287" s="169">
        <v>507642.77732278308</v>
      </c>
      <c r="K287" s="169">
        <v>237178.41615900709</v>
      </c>
      <c r="L287" s="168" t="s">
        <v>18</v>
      </c>
      <c r="M287" s="168" t="s">
        <v>21</v>
      </c>
      <c r="N287" s="168" t="s">
        <v>1449</v>
      </c>
      <c r="O287" s="168" t="s">
        <v>21</v>
      </c>
      <c r="P287" s="168" t="s">
        <v>344</v>
      </c>
      <c r="Q287" s="168" t="s">
        <v>1450</v>
      </c>
      <c r="R287" s="168" t="s">
        <v>21</v>
      </c>
      <c r="S287" s="168" t="s">
        <v>21</v>
      </c>
      <c r="T287" s="168" t="s">
        <v>21</v>
      </c>
      <c r="U287" s="168" t="s">
        <v>21</v>
      </c>
      <c r="V287" s="168" t="s">
        <v>1450</v>
      </c>
      <c r="W287" s="168" t="s">
        <v>21</v>
      </c>
      <c r="X287" s="168" t="s">
        <v>21</v>
      </c>
      <c r="Y287" s="168" t="s">
        <v>21</v>
      </c>
      <c r="Z287" s="168" t="s">
        <v>21</v>
      </c>
      <c r="AA287" s="168" t="s">
        <v>1463</v>
      </c>
      <c r="AB287" s="168" t="s">
        <v>1259</v>
      </c>
      <c r="AC287" s="168" t="s">
        <v>9175</v>
      </c>
      <c r="AD287" s="169">
        <v>648639.61219554662</v>
      </c>
      <c r="AE287" s="168" t="s">
        <v>814</v>
      </c>
      <c r="AF287" s="169">
        <v>-819930.76912428811</v>
      </c>
      <c r="AG287" s="169">
        <v>-752058.88648243633</v>
      </c>
      <c r="AH287" s="169">
        <v>-351154.44604068529</v>
      </c>
      <c r="AI287" s="168" t="s">
        <v>21</v>
      </c>
      <c r="AJ287"/>
    </row>
    <row r="288" spans="1:36" x14ac:dyDescent="0.25">
      <c r="A288" s="179" t="b">
        <f>IF(E288&lt;&gt;1,"",NOT(ISNA(VLOOKUP(P288,Mapping!$P:$P,1,FALSE))))</f>
        <v>0</v>
      </c>
      <c r="B288" s="180" t="str">
        <f t="shared" si="4"/>
        <v/>
      </c>
      <c r="E288" s="167">
        <v>1</v>
      </c>
      <c r="F288" s="170" t="s">
        <v>1013</v>
      </c>
      <c r="G288" s="169">
        <v>180449.99377990689</v>
      </c>
      <c r="H288" s="168" t="s">
        <v>1266</v>
      </c>
      <c r="I288" s="168" t="s">
        <v>430</v>
      </c>
      <c r="J288" s="169">
        <v>66381.870649834062</v>
      </c>
      <c r="K288" s="169">
        <v>31014.61824283707</v>
      </c>
      <c r="L288" s="168" t="s">
        <v>18</v>
      </c>
      <c r="M288" s="168" t="s">
        <v>21</v>
      </c>
      <c r="N288" s="168" t="s">
        <v>1449</v>
      </c>
      <c r="O288" s="168" t="s">
        <v>21</v>
      </c>
      <c r="P288" s="168" t="s">
        <v>525</v>
      </c>
      <c r="Q288" s="168" t="s">
        <v>1451</v>
      </c>
      <c r="R288" s="168" t="s">
        <v>21</v>
      </c>
      <c r="S288" s="168" t="s">
        <v>21</v>
      </c>
      <c r="T288" s="168" t="s">
        <v>21</v>
      </c>
      <c r="U288" s="168" t="s">
        <v>21</v>
      </c>
      <c r="V288" s="168" t="s">
        <v>1451</v>
      </c>
      <c r="W288" s="168" t="s">
        <v>21</v>
      </c>
      <c r="X288" s="168" t="s">
        <v>21</v>
      </c>
      <c r="Y288" s="168" t="s">
        <v>21</v>
      </c>
      <c r="Z288" s="168" t="s">
        <v>21</v>
      </c>
      <c r="AA288" s="168" t="s">
        <v>1463</v>
      </c>
      <c r="AB288" s="168" t="s">
        <v>1259</v>
      </c>
      <c r="AC288" s="168" t="s">
        <v>3487</v>
      </c>
      <c r="AD288" s="169">
        <v>84819.31145007693</v>
      </c>
      <c r="AE288" s="168" t="s">
        <v>814</v>
      </c>
      <c r="AF288" s="169">
        <v>-107218.18705837541</v>
      </c>
      <c r="AG288" s="169">
        <v>-98342.92528856732</v>
      </c>
      <c r="AH288" s="169">
        <v>-45918.685454604827</v>
      </c>
      <c r="AI288" s="168" t="s">
        <v>21</v>
      </c>
      <c r="AJ288"/>
    </row>
    <row r="289" spans="1:36" x14ac:dyDescent="0.25">
      <c r="A289" s="179" t="b">
        <f>IF(E289&lt;&gt;1,"",NOT(ISNA(VLOOKUP(P289,Mapping!$P:$P,1,FALSE))))</f>
        <v>0</v>
      </c>
      <c r="B289" s="180" t="str">
        <f t="shared" si="4"/>
        <v/>
      </c>
      <c r="E289" s="167">
        <v>1</v>
      </c>
      <c r="F289" s="170" t="s">
        <v>790</v>
      </c>
      <c r="G289" s="169">
        <v>3538964.2296936531</v>
      </c>
      <c r="H289" s="168" t="s">
        <v>1266</v>
      </c>
      <c r="I289" s="168" t="s">
        <v>303</v>
      </c>
      <c r="J289" s="169">
        <v>898549.79802561947</v>
      </c>
      <c r="K289" s="169">
        <v>172561.33244253189</v>
      </c>
      <c r="L289" s="168" t="s">
        <v>18</v>
      </c>
      <c r="M289" s="168" t="s">
        <v>21</v>
      </c>
      <c r="N289" s="168" t="s">
        <v>1449</v>
      </c>
      <c r="O289" s="168" t="s">
        <v>21</v>
      </c>
      <c r="P289" s="168" t="s">
        <v>789</v>
      </c>
      <c r="Q289" s="168" t="s">
        <v>1458</v>
      </c>
      <c r="R289" s="168" t="s">
        <v>21</v>
      </c>
      <c r="S289" s="168" t="s">
        <v>21</v>
      </c>
      <c r="T289" s="168" t="s">
        <v>21</v>
      </c>
      <c r="U289" s="168" t="s">
        <v>21</v>
      </c>
      <c r="V289" s="168" t="s">
        <v>1458</v>
      </c>
      <c r="W289" s="168" t="s">
        <v>21</v>
      </c>
      <c r="X289" s="168" t="s">
        <v>21</v>
      </c>
      <c r="Y289" s="168" t="s">
        <v>21</v>
      </c>
      <c r="Z289" s="168" t="s">
        <v>21</v>
      </c>
      <c r="AA289" s="168" t="s">
        <v>1434</v>
      </c>
      <c r="AB289" s="168" t="s">
        <v>815</v>
      </c>
      <c r="AC289" s="168" t="s">
        <v>11089</v>
      </c>
      <c r="AD289" s="169">
        <v>1279537.677306873</v>
      </c>
      <c r="AE289" s="168" t="s">
        <v>808</v>
      </c>
      <c r="AF289" s="169">
        <v>-43850.244293009397</v>
      </c>
      <c r="AG289" s="169">
        <v>265584.17108990898</v>
      </c>
      <c r="AH289" s="169">
        <v>-660588.15447603818</v>
      </c>
      <c r="AI289" s="168" t="s">
        <v>21</v>
      </c>
      <c r="AJ289"/>
    </row>
    <row r="290" spans="1:36" x14ac:dyDescent="0.25">
      <c r="A290" s="179" t="b">
        <f>IF(E290&lt;&gt;1,"",NOT(ISNA(VLOOKUP(P290,Mapping!$P:$P,1,FALSE))))</f>
        <v>0</v>
      </c>
      <c r="B290" s="180" t="str">
        <f t="shared" si="4"/>
        <v/>
      </c>
      <c r="E290" s="167">
        <v>1</v>
      </c>
      <c r="F290" s="170" t="s">
        <v>526</v>
      </c>
      <c r="G290" s="169">
        <v>330512.70165369503</v>
      </c>
      <c r="H290" s="168" t="s">
        <v>1266</v>
      </c>
      <c r="I290" s="168" t="s">
        <v>498</v>
      </c>
      <c r="J290" s="169">
        <v>156748.2378429191</v>
      </c>
      <c r="K290" s="169">
        <v>72845.217581501172</v>
      </c>
      <c r="L290" s="168" t="s">
        <v>18</v>
      </c>
      <c r="M290" s="168" t="s">
        <v>21</v>
      </c>
      <c r="N290" s="168" t="s">
        <v>1449</v>
      </c>
      <c r="O290" s="168" t="s">
        <v>21</v>
      </c>
      <c r="P290" s="168" t="s">
        <v>525</v>
      </c>
      <c r="Q290" s="168" t="s">
        <v>1451</v>
      </c>
      <c r="R290" s="168" t="s">
        <v>21</v>
      </c>
      <c r="S290" s="168" t="s">
        <v>21</v>
      </c>
      <c r="T290" s="168" t="s">
        <v>21</v>
      </c>
      <c r="U290" s="168" t="s">
        <v>21</v>
      </c>
      <c r="V290" s="168" t="s">
        <v>1451</v>
      </c>
      <c r="W290" s="168" t="s">
        <v>21</v>
      </c>
      <c r="X290" s="168" t="s">
        <v>21</v>
      </c>
      <c r="Y290" s="168" t="s">
        <v>21</v>
      </c>
      <c r="Z290" s="168" t="s">
        <v>21</v>
      </c>
      <c r="AA290" s="168" t="s">
        <v>1464</v>
      </c>
      <c r="AB290" s="168" t="s">
        <v>1259</v>
      </c>
      <c r="AC290" s="168" t="s">
        <v>6650</v>
      </c>
      <c r="AD290" s="169">
        <v>210112.48254708381</v>
      </c>
      <c r="AE290" s="168" t="s">
        <v>809</v>
      </c>
      <c r="AF290" s="169">
        <v>-100918.9047166508</v>
      </c>
      <c r="AG290" s="169">
        <v>-74079.745077377418</v>
      </c>
      <c r="AH290" s="169">
        <v>-159343.82455532101</v>
      </c>
      <c r="AI290" s="168" t="s">
        <v>21</v>
      </c>
      <c r="AJ290"/>
    </row>
    <row r="291" spans="1:36" x14ac:dyDescent="0.25">
      <c r="A291" s="179" t="b">
        <f>IF(E291&lt;&gt;1,"",NOT(ISNA(VLOOKUP(P291,Mapping!$P:$P,1,FALSE))))</f>
        <v>0</v>
      </c>
      <c r="B291" s="180" t="str">
        <f t="shared" si="4"/>
        <v/>
      </c>
      <c r="E291" s="167">
        <v>1</v>
      </c>
      <c r="F291" s="170" t="s">
        <v>526</v>
      </c>
      <c r="G291" s="169">
        <v>1151184.0808334509</v>
      </c>
      <c r="H291" s="168" t="s">
        <v>1266</v>
      </c>
      <c r="I291" s="168" t="s">
        <v>498</v>
      </c>
      <c r="J291" s="169">
        <v>545958.06817897188</v>
      </c>
      <c r="K291" s="169">
        <v>253721.73119246171</v>
      </c>
      <c r="L291" s="168" t="s">
        <v>18</v>
      </c>
      <c r="M291" s="168" t="s">
        <v>21</v>
      </c>
      <c r="N291" s="168" t="s">
        <v>1449</v>
      </c>
      <c r="O291" s="168" t="s">
        <v>21</v>
      </c>
      <c r="P291" s="168" t="s">
        <v>785</v>
      </c>
      <c r="Q291" s="168" t="s">
        <v>1452</v>
      </c>
      <c r="R291" s="168" t="s">
        <v>21</v>
      </c>
      <c r="S291" s="168" t="s">
        <v>21</v>
      </c>
      <c r="T291" s="168" t="s">
        <v>21</v>
      </c>
      <c r="U291" s="168" t="s">
        <v>21</v>
      </c>
      <c r="V291" s="168" t="s">
        <v>1452</v>
      </c>
      <c r="W291" s="168" t="s">
        <v>21</v>
      </c>
      <c r="X291" s="168" t="s">
        <v>21</v>
      </c>
      <c r="Y291" s="168" t="s">
        <v>21</v>
      </c>
      <c r="Z291" s="168" t="s">
        <v>21</v>
      </c>
      <c r="AA291" s="168" t="s">
        <v>1464</v>
      </c>
      <c r="AB291" s="168" t="s">
        <v>1259</v>
      </c>
      <c r="AC291" s="168" t="s">
        <v>12955</v>
      </c>
      <c r="AD291" s="169">
        <v>731827.07920869521</v>
      </c>
      <c r="AE291" s="168" t="s">
        <v>809</v>
      </c>
      <c r="AF291" s="169">
        <v>-351503.09196493012</v>
      </c>
      <c r="AG291" s="169">
        <v>-258021.62161571399</v>
      </c>
      <c r="AH291" s="169">
        <v>-554998.56220171112</v>
      </c>
      <c r="AI291" s="168" t="s">
        <v>21</v>
      </c>
      <c r="AJ291"/>
    </row>
    <row r="292" spans="1:36" x14ac:dyDescent="0.25">
      <c r="A292" s="179" t="b">
        <f>IF(E292&lt;&gt;1,"",NOT(ISNA(VLOOKUP(P292,Mapping!$P:$P,1,FALSE))))</f>
        <v>0</v>
      </c>
      <c r="B292" s="180" t="str">
        <f t="shared" si="4"/>
        <v/>
      </c>
      <c r="E292" s="167">
        <v>1</v>
      </c>
      <c r="F292" s="170" t="s">
        <v>527</v>
      </c>
      <c r="G292" s="169">
        <v>920025.46056492906</v>
      </c>
      <c r="H292" s="168" t="s">
        <v>1266</v>
      </c>
      <c r="I292" s="168" t="s">
        <v>509</v>
      </c>
      <c r="J292" s="169">
        <v>377885.83906783123</v>
      </c>
      <c r="K292" s="169">
        <v>3840.305727302602</v>
      </c>
      <c r="L292" s="168" t="s">
        <v>18</v>
      </c>
      <c r="M292" s="168" t="s">
        <v>21</v>
      </c>
      <c r="N292" s="168" t="s">
        <v>1449</v>
      </c>
      <c r="O292" s="168" t="s">
        <v>21</v>
      </c>
      <c r="P292" s="168" t="s">
        <v>344</v>
      </c>
      <c r="Q292" s="168" t="s">
        <v>1450</v>
      </c>
      <c r="R292" s="168" t="s">
        <v>21</v>
      </c>
      <c r="S292" s="168" t="s">
        <v>21</v>
      </c>
      <c r="T292" s="168" t="s">
        <v>21</v>
      </c>
      <c r="U292" s="168" t="s">
        <v>21</v>
      </c>
      <c r="V292" s="168" t="s">
        <v>1450</v>
      </c>
      <c r="W292" s="168" t="s">
        <v>21</v>
      </c>
      <c r="X292" s="168" t="s">
        <v>21</v>
      </c>
      <c r="Y292" s="168" t="s">
        <v>21</v>
      </c>
      <c r="Z292" s="168" t="s">
        <v>21</v>
      </c>
      <c r="AA292" s="168" t="s">
        <v>1465</v>
      </c>
      <c r="AB292" s="168" t="s">
        <v>1259</v>
      </c>
      <c r="AC292" s="168" t="s">
        <v>11090</v>
      </c>
      <c r="AD292" s="169">
        <v>643595.77670217049</v>
      </c>
      <c r="AE292" s="168" t="s">
        <v>809</v>
      </c>
      <c r="AF292" s="169">
        <v>-466817.80887714279</v>
      </c>
      <c r="AG292" s="169">
        <v>-440280.08058797609</v>
      </c>
      <c r="AH292" s="169">
        <v>-303675.74824930169</v>
      </c>
      <c r="AI292" s="168" t="s">
        <v>21</v>
      </c>
      <c r="AJ292"/>
    </row>
    <row r="293" spans="1:36" x14ac:dyDescent="0.25">
      <c r="A293" s="179" t="b">
        <f>IF(E293&lt;&gt;1,"",NOT(ISNA(VLOOKUP(P293,Mapping!$P:$P,1,FALSE))))</f>
        <v>0</v>
      </c>
      <c r="B293" s="180" t="str">
        <f t="shared" si="4"/>
        <v/>
      </c>
      <c r="E293" s="167">
        <v>1</v>
      </c>
      <c r="F293" s="170" t="s">
        <v>527</v>
      </c>
      <c r="G293" s="169">
        <v>309570.21894180239</v>
      </c>
      <c r="H293" s="168" t="s">
        <v>1266</v>
      </c>
      <c r="I293" s="168" t="s">
        <v>509</v>
      </c>
      <c r="J293" s="169">
        <v>127151.0484757715</v>
      </c>
      <c r="K293" s="169">
        <v>1292.1862880561171</v>
      </c>
      <c r="L293" s="168" t="s">
        <v>18</v>
      </c>
      <c r="M293" s="168" t="s">
        <v>21</v>
      </c>
      <c r="N293" s="168" t="s">
        <v>1449</v>
      </c>
      <c r="O293" s="168" t="s">
        <v>21</v>
      </c>
      <c r="P293" s="168" t="s">
        <v>525</v>
      </c>
      <c r="Q293" s="168" t="s">
        <v>1451</v>
      </c>
      <c r="R293" s="168" t="s">
        <v>21</v>
      </c>
      <c r="S293" s="168" t="s">
        <v>21</v>
      </c>
      <c r="T293" s="168" t="s">
        <v>21</v>
      </c>
      <c r="U293" s="168" t="s">
        <v>21</v>
      </c>
      <c r="V293" s="168" t="s">
        <v>1451</v>
      </c>
      <c r="W293" s="168" t="s">
        <v>21</v>
      </c>
      <c r="X293" s="168" t="s">
        <v>21</v>
      </c>
      <c r="Y293" s="168" t="s">
        <v>21</v>
      </c>
      <c r="Z293" s="168" t="s">
        <v>21</v>
      </c>
      <c r="AA293" s="168" t="s">
        <v>1465</v>
      </c>
      <c r="AB293" s="168" t="s">
        <v>1259</v>
      </c>
      <c r="AC293" s="168" t="s">
        <v>6651</v>
      </c>
      <c r="AD293" s="169">
        <v>216557.1433005461</v>
      </c>
      <c r="AE293" s="168" t="s">
        <v>809</v>
      </c>
      <c r="AF293" s="169">
        <v>-157074.88270084769</v>
      </c>
      <c r="AG293" s="169">
        <v>-148145.4663870307</v>
      </c>
      <c r="AH293" s="169">
        <v>-102180.8329251313</v>
      </c>
      <c r="AI293" s="168" t="s">
        <v>21</v>
      </c>
      <c r="AJ293"/>
    </row>
    <row r="294" spans="1:36" x14ac:dyDescent="0.25">
      <c r="A294" s="179" t="b">
        <f>IF(E294&lt;&gt;1,"",NOT(ISNA(VLOOKUP(P294,Mapping!$P:$P,1,FALSE))))</f>
        <v>0</v>
      </c>
      <c r="B294" s="180" t="str">
        <f t="shared" si="4"/>
        <v/>
      </c>
      <c r="E294" s="167">
        <v>1</v>
      </c>
      <c r="F294" s="170" t="s">
        <v>528</v>
      </c>
      <c r="G294" s="169">
        <v>209664.8593703064</v>
      </c>
      <c r="H294" s="168" t="s">
        <v>1266</v>
      </c>
      <c r="I294" s="168" t="s">
        <v>509</v>
      </c>
      <c r="J294" s="169">
        <v>78344.097586381118</v>
      </c>
      <c r="K294" s="169">
        <v>3035.8253592436772</v>
      </c>
      <c r="L294" s="168" t="s">
        <v>18</v>
      </c>
      <c r="M294" s="168" t="s">
        <v>21</v>
      </c>
      <c r="N294" s="168" t="s">
        <v>1449</v>
      </c>
      <c r="O294" s="168" t="s">
        <v>21</v>
      </c>
      <c r="P294" s="168" t="s">
        <v>525</v>
      </c>
      <c r="Q294" s="168" t="s">
        <v>1451</v>
      </c>
      <c r="R294" s="168" t="s">
        <v>21</v>
      </c>
      <c r="S294" s="168" t="s">
        <v>21</v>
      </c>
      <c r="T294" s="168" t="s">
        <v>21</v>
      </c>
      <c r="U294" s="168" t="s">
        <v>21</v>
      </c>
      <c r="V294" s="168" t="s">
        <v>1451</v>
      </c>
      <c r="W294" s="168" t="s">
        <v>21</v>
      </c>
      <c r="X294" s="168" t="s">
        <v>21</v>
      </c>
      <c r="Y294" s="168" t="s">
        <v>21</v>
      </c>
      <c r="Z294" s="168" t="s">
        <v>21</v>
      </c>
      <c r="AA294" s="168" t="s">
        <v>1466</v>
      </c>
      <c r="AB294" s="168" t="s">
        <v>1259</v>
      </c>
      <c r="AC294" s="168" t="s">
        <v>6652</v>
      </c>
      <c r="AD294" s="169">
        <v>116897.2398211979</v>
      </c>
      <c r="AE294" s="168" t="s">
        <v>809</v>
      </c>
      <c r="AF294" s="169">
        <v>-86226.313867004748</v>
      </c>
      <c r="AG294" s="169">
        <v>-100335.5506306779</v>
      </c>
      <c r="AH294" s="169">
        <v>-60482.237241871277</v>
      </c>
      <c r="AI294" s="168" t="s">
        <v>21</v>
      </c>
      <c r="AJ294"/>
    </row>
    <row r="295" spans="1:36" x14ac:dyDescent="0.25">
      <c r="A295" s="179" t="b">
        <f>IF(E295&lt;&gt;1,"",NOT(ISNA(VLOOKUP(P295,Mapping!$P:$P,1,FALSE))))</f>
        <v>0</v>
      </c>
      <c r="B295" s="180" t="str">
        <f t="shared" si="4"/>
        <v/>
      </c>
      <c r="E295" s="167">
        <v>1</v>
      </c>
      <c r="F295" s="170" t="s">
        <v>1467</v>
      </c>
      <c r="G295" s="169">
        <v>159488.8402835883</v>
      </c>
      <c r="H295" s="168" t="s">
        <v>1266</v>
      </c>
      <c r="I295" s="168" t="s">
        <v>509</v>
      </c>
      <c r="J295" s="169">
        <v>36506.764079278822</v>
      </c>
      <c r="K295" s="169">
        <v>1489.88963564145</v>
      </c>
      <c r="L295" s="168" t="s">
        <v>18</v>
      </c>
      <c r="M295" s="168" t="s">
        <v>21</v>
      </c>
      <c r="N295" s="168" t="s">
        <v>1449</v>
      </c>
      <c r="O295" s="168" t="s">
        <v>21</v>
      </c>
      <c r="P295" s="168" t="s">
        <v>525</v>
      </c>
      <c r="Q295" s="168" t="s">
        <v>1451</v>
      </c>
      <c r="R295" s="168" t="s">
        <v>21</v>
      </c>
      <c r="S295" s="168" t="s">
        <v>21</v>
      </c>
      <c r="T295" s="168" t="s">
        <v>21</v>
      </c>
      <c r="U295" s="168" t="s">
        <v>21</v>
      </c>
      <c r="V295" s="168" t="s">
        <v>1451</v>
      </c>
      <c r="W295" s="168" t="s">
        <v>21</v>
      </c>
      <c r="X295" s="168" t="s">
        <v>21</v>
      </c>
      <c r="Y295" s="168" t="s">
        <v>21</v>
      </c>
      <c r="Z295" s="168" t="s">
        <v>21</v>
      </c>
      <c r="AA295" s="168" t="s">
        <v>1468</v>
      </c>
      <c r="AB295" s="168" t="s">
        <v>1259</v>
      </c>
      <c r="AC295" s="168" t="s">
        <v>11091</v>
      </c>
      <c r="AD295" s="169">
        <v>49829.780668266169</v>
      </c>
      <c r="AE295" s="168" t="s">
        <v>807</v>
      </c>
      <c r="AF295" s="169">
        <v>-9088.0405986391124</v>
      </c>
      <c r="AG295" s="169">
        <v>2698.2156971758518</v>
      </c>
      <c r="AH295" s="169">
        <v>-21524.855273954399</v>
      </c>
      <c r="AI295" s="168" t="s">
        <v>21</v>
      </c>
      <c r="AJ295"/>
    </row>
    <row r="296" spans="1:36" x14ac:dyDescent="0.25">
      <c r="A296" s="179" t="b">
        <f>IF(E296&lt;&gt;1,"",NOT(ISNA(VLOOKUP(P296,Mapping!$P:$P,1,FALSE))))</f>
        <v>0</v>
      </c>
      <c r="B296" s="180" t="str">
        <f t="shared" si="4"/>
        <v/>
      </c>
      <c r="E296" s="167">
        <v>1</v>
      </c>
      <c r="F296" s="170" t="s">
        <v>529</v>
      </c>
      <c r="G296" s="169">
        <v>383472.53558198753</v>
      </c>
      <c r="H296" s="168" t="s">
        <v>1266</v>
      </c>
      <c r="I296" s="168" t="s">
        <v>470</v>
      </c>
      <c r="J296" s="169">
        <v>173231.08956554529</v>
      </c>
      <c r="K296" s="169">
        <v>55080.839870875468</v>
      </c>
      <c r="L296" s="168" t="s">
        <v>18</v>
      </c>
      <c r="M296" s="168" t="s">
        <v>21</v>
      </c>
      <c r="N296" s="168" t="s">
        <v>1449</v>
      </c>
      <c r="O296" s="168" t="s">
        <v>21</v>
      </c>
      <c r="P296" s="168" t="s">
        <v>525</v>
      </c>
      <c r="Q296" s="168" t="s">
        <v>1451</v>
      </c>
      <c r="R296" s="168" t="s">
        <v>21</v>
      </c>
      <c r="S296" s="168" t="s">
        <v>21</v>
      </c>
      <c r="T296" s="168" t="s">
        <v>21</v>
      </c>
      <c r="U296" s="168" t="s">
        <v>21</v>
      </c>
      <c r="V296" s="168" t="s">
        <v>1451</v>
      </c>
      <c r="W296" s="168" t="s">
        <v>21</v>
      </c>
      <c r="X296" s="168" t="s">
        <v>21</v>
      </c>
      <c r="Y296" s="168" t="s">
        <v>21</v>
      </c>
      <c r="Z296" s="168" t="s">
        <v>21</v>
      </c>
      <c r="AA296" s="168" t="s">
        <v>1469</v>
      </c>
      <c r="AB296" s="168" t="s">
        <v>1259</v>
      </c>
      <c r="AC296" s="168" t="s">
        <v>2449</v>
      </c>
      <c r="AD296" s="169">
        <v>215859.65888296519</v>
      </c>
      <c r="AE296" s="168" t="s">
        <v>816</v>
      </c>
      <c r="AF296" s="169">
        <v>-25083.099968741531</v>
      </c>
      <c r="AG296" s="169">
        <v>-183184.28039437911</v>
      </c>
      <c r="AH296" s="169">
        <v>-55368.958364204562</v>
      </c>
      <c r="AI296" s="168" t="s">
        <v>21</v>
      </c>
      <c r="AJ296"/>
    </row>
    <row r="297" spans="1:36" x14ac:dyDescent="0.25">
      <c r="A297" s="179" t="b">
        <f>IF(E297&lt;&gt;1,"",NOT(ISNA(VLOOKUP(P297,Mapping!$P:$P,1,FALSE))))</f>
        <v>0</v>
      </c>
      <c r="B297" s="180" t="str">
        <f t="shared" si="4"/>
        <v/>
      </c>
      <c r="E297" s="167">
        <v>1</v>
      </c>
      <c r="F297" s="170" t="s">
        <v>529</v>
      </c>
      <c r="G297" s="169">
        <v>8819868.3183857128</v>
      </c>
      <c r="H297" s="168" t="s">
        <v>1266</v>
      </c>
      <c r="I297" s="168" t="s">
        <v>470</v>
      </c>
      <c r="J297" s="169">
        <v>3984315.0600075489</v>
      </c>
      <c r="K297" s="169">
        <v>1266859.31703014</v>
      </c>
      <c r="L297" s="168" t="s">
        <v>18</v>
      </c>
      <c r="M297" s="168" t="s">
        <v>21</v>
      </c>
      <c r="N297" s="168" t="s">
        <v>1449</v>
      </c>
      <c r="O297" s="168" t="s">
        <v>21</v>
      </c>
      <c r="P297" s="168" t="s">
        <v>803</v>
      </c>
      <c r="Q297" s="168" t="s">
        <v>1453</v>
      </c>
      <c r="R297" s="168" t="s">
        <v>21</v>
      </c>
      <c r="S297" s="168" t="s">
        <v>21</v>
      </c>
      <c r="T297" s="168" t="s">
        <v>21</v>
      </c>
      <c r="U297" s="168" t="s">
        <v>21</v>
      </c>
      <c r="V297" s="168" t="s">
        <v>1453</v>
      </c>
      <c r="W297" s="168" t="s">
        <v>21</v>
      </c>
      <c r="X297" s="168" t="s">
        <v>21</v>
      </c>
      <c r="Y297" s="168" t="s">
        <v>21</v>
      </c>
      <c r="Z297" s="168" t="s">
        <v>21</v>
      </c>
      <c r="AA297" s="168" t="s">
        <v>1469</v>
      </c>
      <c r="AB297" s="168" t="s">
        <v>1259</v>
      </c>
      <c r="AC297" s="168" t="s">
        <v>11092</v>
      </c>
      <c r="AD297" s="169">
        <v>4964772.1543081682</v>
      </c>
      <c r="AE297" s="168" t="s">
        <v>816</v>
      </c>
      <c r="AF297" s="169">
        <v>-576911.29928105697</v>
      </c>
      <c r="AG297" s="169">
        <v>-4213238.44907072</v>
      </c>
      <c r="AH297" s="169">
        <v>-1273486.0423767059</v>
      </c>
      <c r="AI297" s="168" t="s">
        <v>21</v>
      </c>
      <c r="AJ297"/>
    </row>
    <row r="298" spans="1:36" x14ac:dyDescent="0.25">
      <c r="A298" s="179" t="b">
        <f>IF(E298&lt;&gt;1,"",NOT(ISNA(VLOOKUP(P298,Mapping!$P:$P,1,FALSE))))</f>
        <v>0</v>
      </c>
      <c r="B298" s="180" t="str">
        <f t="shared" si="4"/>
        <v/>
      </c>
      <c r="E298" s="167">
        <v>1</v>
      </c>
      <c r="F298" s="170" t="s">
        <v>345</v>
      </c>
      <c r="G298" s="169">
        <v>125192.1232296127</v>
      </c>
      <c r="H298" s="168" t="s">
        <v>1266</v>
      </c>
      <c r="I298" s="168" t="s">
        <v>470</v>
      </c>
      <c r="J298" s="169">
        <v>43309.59127052554</v>
      </c>
      <c r="K298" s="169">
        <v>12013.421305078549</v>
      </c>
      <c r="L298" s="168" t="s">
        <v>18</v>
      </c>
      <c r="M298" s="168" t="s">
        <v>21</v>
      </c>
      <c r="N298" s="168" t="s">
        <v>1449</v>
      </c>
      <c r="O298" s="168" t="s">
        <v>21</v>
      </c>
      <c r="P298" s="168" t="s">
        <v>525</v>
      </c>
      <c r="Q298" s="168" t="s">
        <v>1451</v>
      </c>
      <c r="R298" s="168" t="s">
        <v>21</v>
      </c>
      <c r="S298" s="168" t="s">
        <v>21</v>
      </c>
      <c r="T298" s="168" t="s">
        <v>21</v>
      </c>
      <c r="U298" s="168" t="s">
        <v>21</v>
      </c>
      <c r="V298" s="168" t="s">
        <v>1451</v>
      </c>
      <c r="W298" s="168" t="s">
        <v>21</v>
      </c>
      <c r="X298" s="168" t="s">
        <v>21</v>
      </c>
      <c r="Y298" s="168" t="s">
        <v>21</v>
      </c>
      <c r="Z298" s="168" t="s">
        <v>21</v>
      </c>
      <c r="AA298" s="168" t="s">
        <v>1470</v>
      </c>
      <c r="AB298" s="168" t="s">
        <v>1259</v>
      </c>
      <c r="AC298" s="168" t="s">
        <v>11093</v>
      </c>
      <c r="AD298" s="169">
        <v>54639.612806069657</v>
      </c>
      <c r="AE298" s="168" t="s">
        <v>816</v>
      </c>
      <c r="AF298" s="169">
        <v>-21424.47100732445</v>
      </c>
      <c r="AG298" s="169">
        <v>-83643.701659451704</v>
      </c>
      <c r="AH298" s="169">
        <v>-15592.29539323771</v>
      </c>
      <c r="AI298" s="168" t="s">
        <v>21</v>
      </c>
      <c r="AJ298"/>
    </row>
    <row r="299" spans="1:36" x14ac:dyDescent="0.25">
      <c r="A299" s="179" t="b">
        <f>IF(E299&lt;&gt;1,"",NOT(ISNA(VLOOKUP(P299,Mapping!$P:$P,1,FALSE))))</f>
        <v>0</v>
      </c>
      <c r="B299" s="180" t="str">
        <f t="shared" si="4"/>
        <v/>
      </c>
      <c r="E299" s="167">
        <v>1</v>
      </c>
      <c r="F299" s="170" t="s">
        <v>2708</v>
      </c>
      <c r="G299" s="169">
        <v>4113365.3596253349</v>
      </c>
      <c r="H299" s="168" t="s">
        <v>1266</v>
      </c>
      <c r="I299" s="168" t="s">
        <v>430</v>
      </c>
      <c r="J299" s="169">
        <v>2222984.6865522531</v>
      </c>
      <c r="K299" s="169">
        <v>767006.49451922788</v>
      </c>
      <c r="L299" s="168" t="s">
        <v>18</v>
      </c>
      <c r="M299" s="168" t="s">
        <v>21</v>
      </c>
      <c r="N299" s="168" t="s">
        <v>1449</v>
      </c>
      <c r="O299" s="168" t="s">
        <v>21</v>
      </c>
      <c r="P299" s="168" t="s">
        <v>762</v>
      </c>
      <c r="Q299" s="168" t="s">
        <v>1455</v>
      </c>
      <c r="R299" s="168" t="s">
        <v>21</v>
      </c>
      <c r="S299" s="168" t="s">
        <v>21</v>
      </c>
      <c r="T299" s="168" t="s">
        <v>21</v>
      </c>
      <c r="U299" s="168" t="s">
        <v>21</v>
      </c>
      <c r="V299" s="168" t="s">
        <v>1455</v>
      </c>
      <c r="W299" s="168" t="s">
        <v>21</v>
      </c>
      <c r="X299" s="168" t="s">
        <v>21</v>
      </c>
      <c r="Y299" s="168" t="s">
        <v>21</v>
      </c>
      <c r="Z299" s="168" t="s">
        <v>21</v>
      </c>
      <c r="AA299" s="168" t="s">
        <v>2709</v>
      </c>
      <c r="AB299" s="168" t="s">
        <v>1259</v>
      </c>
      <c r="AC299" s="168" t="s">
        <v>11094</v>
      </c>
      <c r="AD299" s="169">
        <v>3162322.074047985</v>
      </c>
      <c r="AE299" s="168" t="s">
        <v>814</v>
      </c>
      <c r="AF299" s="169">
        <v>-3501603.22536828</v>
      </c>
      <c r="AG299" s="169">
        <v>-2241731.206372912</v>
      </c>
      <c r="AH299" s="169">
        <v>-2131729.8211832098</v>
      </c>
      <c r="AI299" s="168" t="s">
        <v>21</v>
      </c>
      <c r="AJ299"/>
    </row>
    <row r="300" spans="1:36" x14ac:dyDescent="0.25">
      <c r="A300" s="179" t="b">
        <f>IF(E300&lt;&gt;1,"",NOT(ISNA(VLOOKUP(P300,Mapping!$P:$P,1,FALSE))))</f>
        <v>0</v>
      </c>
      <c r="B300" s="180" t="str">
        <f t="shared" si="4"/>
        <v/>
      </c>
      <c r="E300" s="167">
        <v>1</v>
      </c>
      <c r="F300" s="170" t="s">
        <v>530</v>
      </c>
      <c r="G300" s="169">
        <v>525763.05463403638</v>
      </c>
      <c r="H300" s="168" t="s">
        <v>1266</v>
      </c>
      <c r="I300" s="168" t="s">
        <v>489</v>
      </c>
      <c r="J300" s="169">
        <v>196329.46555992719</v>
      </c>
      <c r="K300" s="169">
        <v>2669.635145670271</v>
      </c>
      <c r="L300" s="168" t="s">
        <v>18</v>
      </c>
      <c r="M300" s="168" t="s">
        <v>21</v>
      </c>
      <c r="N300" s="168" t="s">
        <v>1449</v>
      </c>
      <c r="O300" s="168" t="s">
        <v>21</v>
      </c>
      <c r="P300" s="168" t="s">
        <v>344</v>
      </c>
      <c r="Q300" s="168" t="s">
        <v>1450</v>
      </c>
      <c r="R300" s="168" t="s">
        <v>21</v>
      </c>
      <c r="S300" s="168" t="s">
        <v>21</v>
      </c>
      <c r="T300" s="168" t="s">
        <v>21</v>
      </c>
      <c r="U300" s="168" t="s">
        <v>21</v>
      </c>
      <c r="V300" s="168" t="s">
        <v>1450</v>
      </c>
      <c r="W300" s="168" t="s">
        <v>21</v>
      </c>
      <c r="X300" s="168" t="s">
        <v>21</v>
      </c>
      <c r="Y300" s="168" t="s">
        <v>21</v>
      </c>
      <c r="Z300" s="168" t="s">
        <v>21</v>
      </c>
      <c r="AA300" s="168" t="s">
        <v>1471</v>
      </c>
      <c r="AB300" s="168" t="s">
        <v>1259</v>
      </c>
      <c r="AC300" s="168" t="s">
        <v>6674</v>
      </c>
      <c r="AD300" s="169">
        <v>230472.32993800339</v>
      </c>
      <c r="AE300" s="168" t="s">
        <v>818</v>
      </c>
      <c r="AF300" s="169">
        <v>-195737.3042924988</v>
      </c>
      <c r="AG300" s="169">
        <v>-251571.7109465469</v>
      </c>
      <c r="AH300" s="169">
        <v>-41254.779532812419</v>
      </c>
      <c r="AI300" s="168" t="s">
        <v>21</v>
      </c>
      <c r="AJ300"/>
    </row>
    <row r="301" spans="1:36" x14ac:dyDescent="0.25">
      <c r="A301" s="179" t="b">
        <f>IF(E301&lt;&gt;1,"",NOT(ISNA(VLOOKUP(P301,Mapping!$P:$P,1,FALSE))))</f>
        <v>0</v>
      </c>
      <c r="B301" s="180" t="str">
        <f t="shared" si="4"/>
        <v/>
      </c>
      <c r="E301" s="167">
        <v>1</v>
      </c>
      <c r="F301" s="170" t="s">
        <v>530</v>
      </c>
      <c r="G301" s="169">
        <v>636560.04030244169</v>
      </c>
      <c r="H301" s="168" t="s">
        <v>1266</v>
      </c>
      <c r="I301" s="168" t="s">
        <v>489</v>
      </c>
      <c r="J301" s="169">
        <v>237703.07062822179</v>
      </c>
      <c r="K301" s="169">
        <v>3232.2222737837342</v>
      </c>
      <c r="L301" s="168" t="s">
        <v>18</v>
      </c>
      <c r="M301" s="168" t="s">
        <v>21</v>
      </c>
      <c r="N301" s="168" t="s">
        <v>1449</v>
      </c>
      <c r="O301" s="168" t="s">
        <v>21</v>
      </c>
      <c r="P301" s="168" t="s">
        <v>525</v>
      </c>
      <c r="Q301" s="168" t="s">
        <v>1451</v>
      </c>
      <c r="R301" s="168" t="s">
        <v>21</v>
      </c>
      <c r="S301" s="168" t="s">
        <v>21</v>
      </c>
      <c r="T301" s="168" t="s">
        <v>21</v>
      </c>
      <c r="U301" s="168" t="s">
        <v>21</v>
      </c>
      <c r="V301" s="168" t="s">
        <v>1451</v>
      </c>
      <c r="W301" s="168" t="s">
        <v>21</v>
      </c>
      <c r="X301" s="168" t="s">
        <v>21</v>
      </c>
      <c r="Y301" s="168" t="s">
        <v>21</v>
      </c>
      <c r="Z301" s="168" t="s">
        <v>21</v>
      </c>
      <c r="AA301" s="168" t="s">
        <v>1471</v>
      </c>
      <c r="AB301" s="168" t="s">
        <v>1259</v>
      </c>
      <c r="AC301" s="168" t="s">
        <v>11095</v>
      </c>
      <c r="AD301" s="169">
        <v>279041.05155515479</v>
      </c>
      <c r="AE301" s="168" t="s">
        <v>818</v>
      </c>
      <c r="AF301" s="169">
        <v>-236986.11990881071</v>
      </c>
      <c r="AG301" s="169">
        <v>-304586.82299492462</v>
      </c>
      <c r="AH301" s="169">
        <v>-49948.629692808718</v>
      </c>
      <c r="AI301" s="168" t="s">
        <v>21</v>
      </c>
      <c r="AJ301"/>
    </row>
    <row r="302" spans="1:36" x14ac:dyDescent="0.25">
      <c r="A302" s="179" t="b">
        <f>IF(E302&lt;&gt;1,"",NOT(ISNA(VLOOKUP(P302,Mapping!$P:$P,1,FALSE))))</f>
        <v>0</v>
      </c>
      <c r="B302" s="180" t="str">
        <f t="shared" si="4"/>
        <v/>
      </c>
      <c r="E302" s="167">
        <v>1</v>
      </c>
      <c r="F302" s="170" t="s">
        <v>531</v>
      </c>
      <c r="G302" s="169">
        <v>235689.76785207211</v>
      </c>
      <c r="H302" s="168" t="s">
        <v>1266</v>
      </c>
      <c r="I302" s="168" t="s">
        <v>430</v>
      </c>
      <c r="J302" s="169">
        <v>138194.5005872547</v>
      </c>
      <c r="K302" s="169">
        <v>53645.894195961017</v>
      </c>
      <c r="L302" s="168" t="s">
        <v>18</v>
      </c>
      <c r="M302" s="168" t="s">
        <v>21</v>
      </c>
      <c r="N302" s="168" t="s">
        <v>1449</v>
      </c>
      <c r="O302" s="168" t="s">
        <v>21</v>
      </c>
      <c r="P302" s="168" t="s">
        <v>525</v>
      </c>
      <c r="Q302" s="168" t="s">
        <v>1451</v>
      </c>
      <c r="R302" s="168" t="s">
        <v>21</v>
      </c>
      <c r="S302" s="168" t="s">
        <v>21</v>
      </c>
      <c r="T302" s="168" t="s">
        <v>21</v>
      </c>
      <c r="U302" s="168" t="s">
        <v>21</v>
      </c>
      <c r="V302" s="168" t="s">
        <v>1451</v>
      </c>
      <c r="W302" s="168" t="s">
        <v>21</v>
      </c>
      <c r="X302" s="168" t="s">
        <v>21</v>
      </c>
      <c r="Y302" s="168" t="s">
        <v>21</v>
      </c>
      <c r="Z302" s="168" t="s">
        <v>21</v>
      </c>
      <c r="AA302" s="168" t="s">
        <v>1435</v>
      </c>
      <c r="AB302" s="168" t="s">
        <v>1259</v>
      </c>
      <c r="AC302" s="168" t="s">
        <v>6653</v>
      </c>
      <c r="AD302" s="169">
        <v>170968.9423488157</v>
      </c>
      <c r="AE302" s="168" t="s">
        <v>814</v>
      </c>
      <c r="AF302" s="169">
        <v>-132398.00911890381</v>
      </c>
      <c r="AG302" s="169">
        <v>-128447.891549537</v>
      </c>
      <c r="AH302" s="169">
        <v>-117025.6801658943</v>
      </c>
      <c r="AI302" s="168" t="s">
        <v>21</v>
      </c>
      <c r="AJ302"/>
    </row>
    <row r="303" spans="1:36" x14ac:dyDescent="0.25">
      <c r="A303" s="179" t="b">
        <f>IF(E303&lt;&gt;1,"",NOT(ISNA(VLOOKUP(P303,Mapping!$P:$P,1,FALSE))))</f>
        <v>0</v>
      </c>
      <c r="B303" s="180" t="str">
        <f t="shared" si="4"/>
        <v/>
      </c>
      <c r="E303" s="167">
        <v>1</v>
      </c>
      <c r="F303" s="170" t="s">
        <v>1472</v>
      </c>
      <c r="G303" s="169">
        <v>225338.70952513409</v>
      </c>
      <c r="H303" s="168" t="s">
        <v>1266</v>
      </c>
      <c r="I303" s="168" t="s">
        <v>430</v>
      </c>
      <c r="J303" s="169">
        <v>136104.26237105901</v>
      </c>
      <c r="K303" s="169">
        <v>29705.45948664107</v>
      </c>
      <c r="L303" s="168" t="s">
        <v>18</v>
      </c>
      <c r="M303" s="168" t="s">
        <v>21</v>
      </c>
      <c r="N303" s="168" t="s">
        <v>1449</v>
      </c>
      <c r="O303" s="168" t="s">
        <v>21</v>
      </c>
      <c r="P303" s="168" t="s">
        <v>525</v>
      </c>
      <c r="Q303" s="168" t="s">
        <v>1451</v>
      </c>
      <c r="R303" s="168" t="s">
        <v>21</v>
      </c>
      <c r="S303" s="168" t="s">
        <v>21</v>
      </c>
      <c r="T303" s="168" t="s">
        <v>21</v>
      </c>
      <c r="U303" s="168" t="s">
        <v>21</v>
      </c>
      <c r="V303" s="168" t="s">
        <v>1451</v>
      </c>
      <c r="W303" s="168" t="s">
        <v>21</v>
      </c>
      <c r="X303" s="168" t="s">
        <v>21</v>
      </c>
      <c r="Y303" s="168" t="s">
        <v>21</v>
      </c>
      <c r="Z303" s="168" t="s">
        <v>21</v>
      </c>
      <c r="AA303" s="168" t="s">
        <v>1473</v>
      </c>
      <c r="AB303" s="168" t="s">
        <v>1259</v>
      </c>
      <c r="AC303" s="168" t="s">
        <v>6654</v>
      </c>
      <c r="AD303" s="169">
        <v>160617.69815210029</v>
      </c>
      <c r="AE303" s="168" t="s">
        <v>818</v>
      </c>
      <c r="AF303" s="169">
        <v>-58362.020950396523</v>
      </c>
      <c r="AG303" s="169">
        <v>-122806.6979181022</v>
      </c>
      <c r="AH303" s="169">
        <v>-56534.892684620951</v>
      </c>
      <c r="AI303" s="168" t="s">
        <v>21</v>
      </c>
      <c r="AJ303"/>
    </row>
    <row r="304" spans="1:36" x14ac:dyDescent="0.25">
      <c r="A304" s="179" t="b">
        <f>IF(E304&lt;&gt;1,"",NOT(ISNA(VLOOKUP(P304,Mapping!$P:$P,1,FALSE))))</f>
        <v>0</v>
      </c>
      <c r="B304" s="180" t="str">
        <f t="shared" si="4"/>
        <v/>
      </c>
      <c r="E304" s="167">
        <v>1</v>
      </c>
      <c r="F304" s="170" t="s">
        <v>1474</v>
      </c>
      <c r="G304" s="169">
        <v>332837.52664345718</v>
      </c>
      <c r="H304" s="168" t="s">
        <v>1266</v>
      </c>
      <c r="I304" s="168" t="s">
        <v>430</v>
      </c>
      <c r="J304" s="169">
        <v>130708.2069730395</v>
      </c>
      <c r="K304" s="169">
        <v>43147.813850596263</v>
      </c>
      <c r="L304" s="168" t="s">
        <v>18</v>
      </c>
      <c r="M304" s="168" t="s">
        <v>21</v>
      </c>
      <c r="N304" s="168" t="s">
        <v>1449</v>
      </c>
      <c r="O304" s="168" t="s">
        <v>21</v>
      </c>
      <c r="P304" s="168" t="s">
        <v>525</v>
      </c>
      <c r="Q304" s="168" t="s">
        <v>1451</v>
      </c>
      <c r="R304" s="168" t="s">
        <v>21</v>
      </c>
      <c r="S304" s="168" t="s">
        <v>21</v>
      </c>
      <c r="T304" s="168" t="s">
        <v>21</v>
      </c>
      <c r="U304" s="168" t="s">
        <v>21</v>
      </c>
      <c r="V304" s="168" t="s">
        <v>1451</v>
      </c>
      <c r="W304" s="168" t="s">
        <v>21</v>
      </c>
      <c r="X304" s="168" t="s">
        <v>21</v>
      </c>
      <c r="Y304" s="168" t="s">
        <v>21</v>
      </c>
      <c r="Z304" s="168" t="s">
        <v>21</v>
      </c>
      <c r="AA304" s="168" t="s">
        <v>1475</v>
      </c>
      <c r="AB304" s="168" t="s">
        <v>1259</v>
      </c>
      <c r="AC304" s="168" t="s">
        <v>6655</v>
      </c>
      <c r="AD304" s="169">
        <v>180124.26352997671</v>
      </c>
      <c r="AE304" s="168" t="s">
        <v>814</v>
      </c>
      <c r="AF304" s="169">
        <v>-150601.51241947879</v>
      </c>
      <c r="AG304" s="169">
        <v>-181392.17037520229</v>
      </c>
      <c r="AH304" s="169">
        <v>-136249.0711912167</v>
      </c>
      <c r="AI304" s="168" t="s">
        <v>21</v>
      </c>
      <c r="AJ304"/>
    </row>
    <row r="305" spans="1:36" x14ac:dyDescent="0.25">
      <c r="A305" s="179" t="b">
        <f>IF(E305&lt;&gt;1,"",NOT(ISNA(VLOOKUP(P305,Mapping!$P:$P,1,FALSE))))</f>
        <v>0</v>
      </c>
      <c r="B305" s="180" t="str">
        <f t="shared" si="4"/>
        <v/>
      </c>
      <c r="E305" s="167">
        <v>1</v>
      </c>
      <c r="F305" s="170" t="s">
        <v>1476</v>
      </c>
      <c r="G305" s="169">
        <v>199384.5649509595</v>
      </c>
      <c r="H305" s="168" t="s">
        <v>1266</v>
      </c>
      <c r="I305" s="168" t="s">
        <v>430</v>
      </c>
      <c r="J305" s="169">
        <v>121185.28459408091</v>
      </c>
      <c r="K305" s="169">
        <v>38009.705077511942</v>
      </c>
      <c r="L305" s="168" t="s">
        <v>18</v>
      </c>
      <c r="M305" s="168" t="s">
        <v>21</v>
      </c>
      <c r="N305" s="168" t="s">
        <v>1449</v>
      </c>
      <c r="O305" s="168" t="s">
        <v>21</v>
      </c>
      <c r="P305" s="168" t="s">
        <v>525</v>
      </c>
      <c r="Q305" s="168" t="s">
        <v>1451</v>
      </c>
      <c r="R305" s="168" t="s">
        <v>21</v>
      </c>
      <c r="S305" s="168" t="s">
        <v>21</v>
      </c>
      <c r="T305" s="168" t="s">
        <v>21</v>
      </c>
      <c r="U305" s="168" t="s">
        <v>21</v>
      </c>
      <c r="V305" s="168" t="s">
        <v>1451</v>
      </c>
      <c r="W305" s="168" t="s">
        <v>21</v>
      </c>
      <c r="X305" s="168" t="s">
        <v>21</v>
      </c>
      <c r="Y305" s="168" t="s">
        <v>21</v>
      </c>
      <c r="Z305" s="168" t="s">
        <v>21</v>
      </c>
      <c r="AA305" s="168" t="s">
        <v>1477</v>
      </c>
      <c r="AB305" s="168" t="s">
        <v>1259</v>
      </c>
      <c r="AC305" s="168" t="s">
        <v>6656</v>
      </c>
      <c r="AD305" s="169">
        <v>146634.68165484889</v>
      </c>
      <c r="AE305" s="168" t="s">
        <v>818</v>
      </c>
      <c r="AF305" s="169">
        <v>-51639.978685311798</v>
      </c>
      <c r="AG305" s="169">
        <v>-108662.0230011284</v>
      </c>
      <c r="AH305" s="169">
        <v>-105435.6295961913</v>
      </c>
      <c r="AI305" s="168" t="s">
        <v>21</v>
      </c>
      <c r="AJ305"/>
    </row>
    <row r="306" spans="1:36" x14ac:dyDescent="0.25">
      <c r="A306" s="179" t="b">
        <f>IF(E306&lt;&gt;1,"",NOT(ISNA(VLOOKUP(P306,Mapping!$P:$P,1,FALSE))))</f>
        <v>0</v>
      </c>
      <c r="B306" s="180" t="str">
        <f t="shared" si="4"/>
        <v/>
      </c>
      <c r="E306" s="167">
        <v>1</v>
      </c>
      <c r="F306" s="170" t="s">
        <v>7141</v>
      </c>
      <c r="G306" s="169">
        <v>76665.804664742114</v>
      </c>
      <c r="H306" s="168" t="s">
        <v>1266</v>
      </c>
      <c r="I306" s="168" t="s">
        <v>489</v>
      </c>
      <c r="J306" s="169">
        <v>21140.054087831912</v>
      </c>
      <c r="K306" s="169">
        <v>2201.360964648336</v>
      </c>
      <c r="L306" s="168" t="s">
        <v>18</v>
      </c>
      <c r="M306" s="168" t="s">
        <v>21</v>
      </c>
      <c r="N306" s="168" t="s">
        <v>1449</v>
      </c>
      <c r="O306" s="168" t="s">
        <v>21</v>
      </c>
      <c r="P306" s="168" t="s">
        <v>525</v>
      </c>
      <c r="Q306" s="168" t="s">
        <v>1451</v>
      </c>
      <c r="R306" s="168" t="s">
        <v>21</v>
      </c>
      <c r="S306" s="168" t="s">
        <v>21</v>
      </c>
      <c r="T306" s="168" t="s">
        <v>21</v>
      </c>
      <c r="U306" s="168" t="s">
        <v>21</v>
      </c>
      <c r="V306" s="168" t="s">
        <v>1451</v>
      </c>
      <c r="W306" s="168" t="s">
        <v>21</v>
      </c>
      <c r="X306" s="168" t="s">
        <v>21</v>
      </c>
      <c r="Y306" s="168" t="s">
        <v>21</v>
      </c>
      <c r="Z306" s="168" t="s">
        <v>21</v>
      </c>
      <c r="AA306" s="168" t="s">
        <v>7142</v>
      </c>
      <c r="AB306" s="168" t="s">
        <v>1259</v>
      </c>
      <c r="AC306" s="168" t="s">
        <v>11096</v>
      </c>
      <c r="AD306" s="169">
        <v>36532.72539848536</v>
      </c>
      <c r="AE306" s="168" t="s">
        <v>811</v>
      </c>
      <c r="AF306" s="169">
        <v>-33713.39535869292</v>
      </c>
      <c r="AG306" s="169">
        <v>-36683.725645248764</v>
      </c>
      <c r="AH306" s="169">
        <v>-7234.1662776846351</v>
      </c>
      <c r="AI306" s="168" t="s">
        <v>21</v>
      </c>
      <c r="AJ306"/>
    </row>
    <row r="307" spans="1:36" x14ac:dyDescent="0.25">
      <c r="A307" s="179" t="b">
        <f>IF(E307&lt;&gt;1,"",NOT(ISNA(VLOOKUP(P307,Mapping!$P:$P,1,FALSE))))</f>
        <v>0</v>
      </c>
      <c r="B307" s="180" t="str">
        <f t="shared" si="4"/>
        <v/>
      </c>
      <c r="E307" s="167">
        <v>1</v>
      </c>
      <c r="F307" s="170" t="s">
        <v>791</v>
      </c>
      <c r="G307" s="169">
        <v>4729247.7237566952</v>
      </c>
      <c r="H307" s="168" t="s">
        <v>1266</v>
      </c>
      <c r="I307" s="168" t="s">
        <v>402</v>
      </c>
      <c r="J307" s="169">
        <v>1704491.4742475171</v>
      </c>
      <c r="K307" s="169">
        <v>830946.57055642258</v>
      </c>
      <c r="L307" s="168" t="s">
        <v>18</v>
      </c>
      <c r="M307" s="168" t="s">
        <v>21</v>
      </c>
      <c r="N307" s="168" t="s">
        <v>1449</v>
      </c>
      <c r="O307" s="168" t="s">
        <v>21</v>
      </c>
      <c r="P307" s="168" t="s">
        <v>789</v>
      </c>
      <c r="Q307" s="168" t="s">
        <v>1458</v>
      </c>
      <c r="R307" s="168" t="s">
        <v>21</v>
      </c>
      <c r="S307" s="168" t="s">
        <v>21</v>
      </c>
      <c r="T307" s="168" t="s">
        <v>21</v>
      </c>
      <c r="U307" s="168" t="s">
        <v>21</v>
      </c>
      <c r="V307" s="168" t="s">
        <v>1458</v>
      </c>
      <c r="W307" s="168" t="s">
        <v>21</v>
      </c>
      <c r="X307" s="168" t="s">
        <v>21</v>
      </c>
      <c r="Y307" s="168" t="s">
        <v>21</v>
      </c>
      <c r="Z307" s="168" t="s">
        <v>21</v>
      </c>
      <c r="AA307" s="168" t="s">
        <v>1478</v>
      </c>
      <c r="AB307" s="168" t="s">
        <v>1259</v>
      </c>
      <c r="AC307" s="168" t="s">
        <v>7143</v>
      </c>
      <c r="AD307" s="169">
        <v>2779553.1552691502</v>
      </c>
      <c r="AE307" s="168" t="s">
        <v>807</v>
      </c>
      <c r="AF307" s="169">
        <v>-1947462.2399574709</v>
      </c>
      <c r="AG307" s="169">
        <v>966267.1411038395</v>
      </c>
      <c r="AH307" s="169">
        <v>-1229553.36011679</v>
      </c>
      <c r="AI307" s="168" t="s">
        <v>21</v>
      </c>
      <c r="AJ307"/>
    </row>
    <row r="308" spans="1:36" x14ac:dyDescent="0.25">
      <c r="A308" s="179" t="b">
        <f>IF(E308&lt;&gt;1,"",NOT(ISNA(VLOOKUP(P308,Mapping!$P:$P,1,FALSE))))</f>
        <v>0</v>
      </c>
      <c r="B308" s="180" t="str">
        <f t="shared" si="4"/>
        <v/>
      </c>
      <c r="E308" s="167">
        <v>1</v>
      </c>
      <c r="F308" s="170" t="s">
        <v>11097</v>
      </c>
      <c r="G308" s="169">
        <v>173654.88882736809</v>
      </c>
      <c r="H308" s="168" t="s">
        <v>1266</v>
      </c>
      <c r="I308" s="168" t="s">
        <v>509</v>
      </c>
      <c r="J308" s="169">
        <v>46871.096693182022</v>
      </c>
      <c r="K308" s="169">
        <v>5073.2944312014188</v>
      </c>
      <c r="L308" s="168" t="s">
        <v>18</v>
      </c>
      <c r="M308" s="168" t="s">
        <v>21</v>
      </c>
      <c r="N308" s="168" t="s">
        <v>1449</v>
      </c>
      <c r="O308" s="168" t="s">
        <v>21</v>
      </c>
      <c r="P308" s="168" t="s">
        <v>525</v>
      </c>
      <c r="Q308" s="168" t="s">
        <v>1451</v>
      </c>
      <c r="R308" s="168" t="s">
        <v>21</v>
      </c>
      <c r="S308" s="168" t="s">
        <v>21</v>
      </c>
      <c r="T308" s="168" t="s">
        <v>21</v>
      </c>
      <c r="U308" s="168" t="s">
        <v>21</v>
      </c>
      <c r="V308" s="168" t="s">
        <v>1451</v>
      </c>
      <c r="W308" s="168" t="s">
        <v>21</v>
      </c>
      <c r="X308" s="168" t="s">
        <v>21</v>
      </c>
      <c r="Y308" s="168" t="s">
        <v>21</v>
      </c>
      <c r="Z308" s="168" t="s">
        <v>21</v>
      </c>
      <c r="AA308" s="168" t="s">
        <v>11098</v>
      </c>
      <c r="AB308" s="168" t="s">
        <v>1259</v>
      </c>
      <c r="AC308" s="168" t="s">
        <v>11099</v>
      </c>
      <c r="AD308" s="169">
        <v>73760.84831099899</v>
      </c>
      <c r="AE308" s="168" t="s">
        <v>811</v>
      </c>
      <c r="AF308" s="169">
        <v>-76359.930267562828</v>
      </c>
      <c r="AG308" s="169">
        <v>-83102.905000544677</v>
      </c>
      <c r="AH308" s="169">
        <v>-16193.16198330754</v>
      </c>
      <c r="AI308" s="168" t="s">
        <v>21</v>
      </c>
      <c r="AJ308"/>
    </row>
    <row r="309" spans="1:36" x14ac:dyDescent="0.25">
      <c r="A309" s="179" t="b">
        <f>IF(E309&lt;&gt;1,"",NOT(ISNA(VLOOKUP(P309,Mapping!$P:$P,1,FALSE))))</f>
        <v>0</v>
      </c>
      <c r="B309" s="180" t="str">
        <f t="shared" si="4"/>
        <v/>
      </c>
      <c r="E309" s="167">
        <v>1</v>
      </c>
      <c r="F309" s="170" t="s">
        <v>11097</v>
      </c>
      <c r="G309" s="169">
        <v>10002162.108519999</v>
      </c>
      <c r="H309" s="168" t="s">
        <v>1266</v>
      </c>
      <c r="I309" s="168" t="s">
        <v>509</v>
      </c>
      <c r="J309" s="169">
        <v>2699678.1403336879</v>
      </c>
      <c r="K309" s="169">
        <v>292211.25686575542</v>
      </c>
      <c r="L309" s="168" t="s">
        <v>18</v>
      </c>
      <c r="M309" s="168" t="s">
        <v>21</v>
      </c>
      <c r="N309" s="168" t="s">
        <v>1449</v>
      </c>
      <c r="O309" s="168" t="s">
        <v>21</v>
      </c>
      <c r="P309" s="168" t="s">
        <v>803</v>
      </c>
      <c r="Q309" s="168" t="s">
        <v>1453</v>
      </c>
      <c r="R309" s="168" t="s">
        <v>21</v>
      </c>
      <c r="S309" s="168" t="s">
        <v>21</v>
      </c>
      <c r="T309" s="168" t="s">
        <v>21</v>
      </c>
      <c r="U309" s="168" t="s">
        <v>21</v>
      </c>
      <c r="V309" s="168" t="s">
        <v>1453</v>
      </c>
      <c r="W309" s="168" t="s">
        <v>21</v>
      </c>
      <c r="X309" s="168" t="s">
        <v>21</v>
      </c>
      <c r="Y309" s="168" t="s">
        <v>21</v>
      </c>
      <c r="Z309" s="168" t="s">
        <v>21</v>
      </c>
      <c r="AA309" s="168" t="s">
        <v>11098</v>
      </c>
      <c r="AB309" s="168" t="s">
        <v>1259</v>
      </c>
      <c r="AC309" s="168" t="s">
        <v>11100</v>
      </c>
      <c r="AD309" s="169">
        <v>4248472.1682784921</v>
      </c>
      <c r="AE309" s="168" t="s">
        <v>811</v>
      </c>
      <c r="AF309" s="169">
        <v>-4398173.908542891</v>
      </c>
      <c r="AG309" s="169">
        <v>-4786555.2943384033</v>
      </c>
      <c r="AH309" s="169">
        <v>-932692.60831221379</v>
      </c>
      <c r="AI309" s="168" t="s">
        <v>21</v>
      </c>
      <c r="AJ309"/>
    </row>
    <row r="310" spans="1:36" x14ac:dyDescent="0.25">
      <c r="A310" s="179" t="b">
        <f>IF(E310&lt;&gt;1,"",NOT(ISNA(VLOOKUP(P310,Mapping!$P:$P,1,FALSE))))</f>
        <v>0</v>
      </c>
      <c r="B310" s="180" t="str">
        <f t="shared" si="4"/>
        <v/>
      </c>
      <c r="E310" s="167">
        <v>1</v>
      </c>
      <c r="F310" s="170" t="s">
        <v>346</v>
      </c>
      <c r="G310" s="169">
        <v>388074.00605400797</v>
      </c>
      <c r="H310" s="168" t="s">
        <v>1266</v>
      </c>
      <c r="I310" s="168" t="s">
        <v>730</v>
      </c>
      <c r="J310" s="169">
        <v>82238.666782690561</v>
      </c>
      <c r="K310" s="169">
        <v>7560.9454763767644</v>
      </c>
      <c r="L310" s="168" t="s">
        <v>18</v>
      </c>
      <c r="M310" s="168" t="s">
        <v>21</v>
      </c>
      <c r="N310" s="168" t="s">
        <v>1449</v>
      </c>
      <c r="O310" s="168" t="s">
        <v>21</v>
      </c>
      <c r="P310" s="168" t="s">
        <v>525</v>
      </c>
      <c r="Q310" s="168" t="s">
        <v>1451</v>
      </c>
      <c r="R310" s="168" t="s">
        <v>21</v>
      </c>
      <c r="S310" s="168" t="s">
        <v>21</v>
      </c>
      <c r="T310" s="168" t="s">
        <v>21</v>
      </c>
      <c r="U310" s="168" t="s">
        <v>21</v>
      </c>
      <c r="V310" s="168" t="s">
        <v>1451</v>
      </c>
      <c r="W310" s="168" t="s">
        <v>21</v>
      </c>
      <c r="X310" s="168" t="s">
        <v>21</v>
      </c>
      <c r="Y310" s="168" t="s">
        <v>21</v>
      </c>
      <c r="Z310" s="168" t="s">
        <v>21</v>
      </c>
      <c r="AA310" s="168" t="s">
        <v>1479</v>
      </c>
      <c r="AB310" s="168" t="s">
        <v>1259</v>
      </c>
      <c r="AC310" s="168" t="s">
        <v>6657</v>
      </c>
      <c r="AD310" s="169">
        <v>118744.3102823423</v>
      </c>
      <c r="AE310" s="168" t="s">
        <v>810</v>
      </c>
      <c r="AF310" s="169">
        <v>7929.0175592967425</v>
      </c>
      <c r="AG310" s="169">
        <v>-174409.48821467199</v>
      </c>
      <c r="AH310" s="169">
        <v>-14034.27120236191</v>
      </c>
      <c r="AI310" s="168" t="s">
        <v>21</v>
      </c>
      <c r="AJ310"/>
    </row>
    <row r="311" spans="1:36" x14ac:dyDescent="0.25">
      <c r="A311" s="179" t="b">
        <f>IF(E311&lt;&gt;1,"",NOT(ISNA(VLOOKUP(P311,Mapping!$P:$P,1,FALSE))))</f>
        <v>0</v>
      </c>
      <c r="B311" s="180" t="str">
        <f t="shared" si="4"/>
        <v/>
      </c>
      <c r="E311" s="167">
        <v>1</v>
      </c>
      <c r="F311" s="170" t="s">
        <v>1480</v>
      </c>
      <c r="G311" s="169">
        <v>58447.994072875466</v>
      </c>
      <c r="H311" s="168" t="s">
        <v>1266</v>
      </c>
      <c r="I311" s="168" t="s">
        <v>489</v>
      </c>
      <c r="J311" s="169">
        <v>20992.593459491909</v>
      </c>
      <c r="K311" s="169">
        <v>2303.477900438967</v>
      </c>
      <c r="L311" s="168" t="s">
        <v>18</v>
      </c>
      <c r="M311" s="168" t="s">
        <v>21</v>
      </c>
      <c r="N311" s="168" t="s">
        <v>1449</v>
      </c>
      <c r="O311" s="168" t="s">
        <v>21</v>
      </c>
      <c r="P311" s="168" t="s">
        <v>525</v>
      </c>
      <c r="Q311" s="168" t="s">
        <v>1451</v>
      </c>
      <c r="R311" s="168" t="s">
        <v>21</v>
      </c>
      <c r="S311" s="168" t="s">
        <v>21</v>
      </c>
      <c r="T311" s="168" t="s">
        <v>21</v>
      </c>
      <c r="U311" s="168" t="s">
        <v>21</v>
      </c>
      <c r="V311" s="168" t="s">
        <v>1451</v>
      </c>
      <c r="W311" s="168" t="s">
        <v>21</v>
      </c>
      <c r="X311" s="168" t="s">
        <v>21</v>
      </c>
      <c r="Y311" s="168" t="s">
        <v>21</v>
      </c>
      <c r="Z311" s="168" t="s">
        <v>21</v>
      </c>
      <c r="AA311" s="168" t="s">
        <v>1481</v>
      </c>
      <c r="AB311" s="168" t="s">
        <v>1259</v>
      </c>
      <c r="AC311" s="168" t="s">
        <v>2422</v>
      </c>
      <c r="AD311" s="169">
        <v>40563.133514770198</v>
      </c>
      <c r="AE311" s="168" t="s">
        <v>813</v>
      </c>
      <c r="AF311" s="169">
        <v>-37995.322803747084</v>
      </c>
      <c r="AG311" s="169">
        <v>-27966.708084008871</v>
      </c>
      <c r="AH311" s="169">
        <v>-1513.837061157617</v>
      </c>
      <c r="AI311" s="168" t="s">
        <v>21</v>
      </c>
      <c r="AJ311"/>
    </row>
    <row r="312" spans="1:36" x14ac:dyDescent="0.25">
      <c r="A312" s="179" t="b">
        <f>IF(E312&lt;&gt;1,"",NOT(ISNA(VLOOKUP(P312,Mapping!$P:$P,1,FALSE))))</f>
        <v>0</v>
      </c>
      <c r="B312" s="180" t="str">
        <f t="shared" si="4"/>
        <v/>
      </c>
      <c r="E312" s="167">
        <v>1</v>
      </c>
      <c r="F312" s="170" t="s">
        <v>532</v>
      </c>
      <c r="G312" s="169">
        <v>197639.15380831051</v>
      </c>
      <c r="H312" s="168" t="s">
        <v>1266</v>
      </c>
      <c r="I312" s="168" t="s">
        <v>470</v>
      </c>
      <c r="J312" s="169">
        <v>55136.699995086281</v>
      </c>
      <c r="K312" s="169">
        <v>30084.505904603309</v>
      </c>
      <c r="L312" s="168" t="s">
        <v>18</v>
      </c>
      <c r="M312" s="168" t="s">
        <v>21</v>
      </c>
      <c r="N312" s="168" t="s">
        <v>1449</v>
      </c>
      <c r="O312" s="168" t="s">
        <v>21</v>
      </c>
      <c r="P312" s="168" t="s">
        <v>525</v>
      </c>
      <c r="Q312" s="168" t="s">
        <v>1451</v>
      </c>
      <c r="R312" s="168" t="s">
        <v>21</v>
      </c>
      <c r="S312" s="168" t="s">
        <v>21</v>
      </c>
      <c r="T312" s="168" t="s">
        <v>21</v>
      </c>
      <c r="U312" s="168" t="s">
        <v>21</v>
      </c>
      <c r="V312" s="168" t="s">
        <v>1451</v>
      </c>
      <c r="W312" s="168" t="s">
        <v>21</v>
      </c>
      <c r="X312" s="168" t="s">
        <v>21</v>
      </c>
      <c r="Y312" s="168" t="s">
        <v>21</v>
      </c>
      <c r="Z312" s="168" t="s">
        <v>21</v>
      </c>
      <c r="AA312" s="168" t="s">
        <v>1482</v>
      </c>
      <c r="AB312" s="168" t="s">
        <v>1259</v>
      </c>
      <c r="AC312" s="168" t="s">
        <v>6658</v>
      </c>
      <c r="AD312" s="169">
        <v>86748.358448615196</v>
      </c>
      <c r="AE312" s="168" t="s">
        <v>816</v>
      </c>
      <c r="AF312" s="169">
        <v>-66863.27822234857</v>
      </c>
      <c r="AG312" s="169">
        <v>-110978.1649182987</v>
      </c>
      <c r="AH312" s="169">
        <v>-26479.580617787549</v>
      </c>
      <c r="AI312" s="168" t="s">
        <v>21</v>
      </c>
      <c r="AJ312"/>
    </row>
    <row r="313" spans="1:36" x14ac:dyDescent="0.25">
      <c r="A313" s="179" t="b">
        <f>IF(E313&lt;&gt;1,"",NOT(ISNA(VLOOKUP(P313,Mapping!$P:$P,1,FALSE))))</f>
        <v>0</v>
      </c>
      <c r="B313" s="180" t="str">
        <f t="shared" si="4"/>
        <v/>
      </c>
      <c r="E313" s="167">
        <v>1</v>
      </c>
      <c r="F313" s="170" t="s">
        <v>347</v>
      </c>
      <c r="G313" s="169">
        <v>779480.39201552386</v>
      </c>
      <c r="H313" s="168" t="s">
        <v>1266</v>
      </c>
      <c r="I313" s="168" t="s">
        <v>384</v>
      </c>
      <c r="J313" s="169">
        <v>168987.8887496276</v>
      </c>
      <c r="K313" s="169">
        <v>66997.316731745857</v>
      </c>
      <c r="L313" s="168" t="s">
        <v>18</v>
      </c>
      <c r="M313" s="168" t="s">
        <v>21</v>
      </c>
      <c r="N313" s="168" t="s">
        <v>1449</v>
      </c>
      <c r="O313" s="168" t="s">
        <v>21</v>
      </c>
      <c r="P313" s="168" t="s">
        <v>344</v>
      </c>
      <c r="Q313" s="168" t="s">
        <v>1450</v>
      </c>
      <c r="R313" s="168" t="s">
        <v>21</v>
      </c>
      <c r="S313" s="168" t="s">
        <v>21</v>
      </c>
      <c r="T313" s="168" t="s">
        <v>21</v>
      </c>
      <c r="U313" s="168" t="s">
        <v>21</v>
      </c>
      <c r="V313" s="168" t="s">
        <v>1450</v>
      </c>
      <c r="W313" s="168" t="s">
        <v>21</v>
      </c>
      <c r="X313" s="168" t="s">
        <v>21</v>
      </c>
      <c r="Y313" s="168" t="s">
        <v>21</v>
      </c>
      <c r="Z313" s="168" t="s">
        <v>21</v>
      </c>
      <c r="AA313" s="168" t="s">
        <v>1484</v>
      </c>
      <c r="AB313" s="168" t="s">
        <v>1259</v>
      </c>
      <c r="AC313" s="168" t="s">
        <v>11102</v>
      </c>
      <c r="AD313" s="169">
        <v>245703.12625583739</v>
      </c>
      <c r="AE313" s="168" t="s">
        <v>809</v>
      </c>
      <c r="AF313" s="169">
        <v>-176449.9381066662</v>
      </c>
      <c r="AG313" s="169">
        <v>-152632.31595745601</v>
      </c>
      <c r="AH313" s="169">
        <v>20337.581856350531</v>
      </c>
      <c r="AI313" s="168" t="s">
        <v>21</v>
      </c>
      <c r="AJ313"/>
    </row>
    <row r="314" spans="1:36" x14ac:dyDescent="0.25">
      <c r="A314" s="179" t="b">
        <f>IF(E314&lt;&gt;1,"",NOT(ISNA(VLOOKUP(P314,Mapping!$P:$P,1,FALSE))))</f>
        <v>0</v>
      </c>
      <c r="B314" s="180" t="str">
        <f t="shared" si="4"/>
        <v/>
      </c>
      <c r="E314" s="167">
        <v>1</v>
      </c>
      <c r="F314" s="170" t="s">
        <v>347</v>
      </c>
      <c r="G314" s="169">
        <v>2871720.9882473918</v>
      </c>
      <c r="H314" s="168" t="s">
        <v>1266</v>
      </c>
      <c r="I314" s="168" t="s">
        <v>421</v>
      </c>
      <c r="J314" s="169">
        <v>692085.87818276265</v>
      </c>
      <c r="K314" s="169">
        <v>250994.95707256679</v>
      </c>
      <c r="L314" s="168" t="s">
        <v>18</v>
      </c>
      <c r="M314" s="168" t="s">
        <v>21</v>
      </c>
      <c r="N314" s="168" t="s">
        <v>1449</v>
      </c>
      <c r="O314" s="168" t="s">
        <v>21</v>
      </c>
      <c r="P314" s="168" t="s">
        <v>344</v>
      </c>
      <c r="Q314" s="168" t="s">
        <v>1450</v>
      </c>
      <c r="R314" s="168" t="s">
        <v>21</v>
      </c>
      <c r="S314" s="168" t="s">
        <v>21</v>
      </c>
      <c r="T314" s="168" t="s">
        <v>21</v>
      </c>
      <c r="U314" s="168" t="s">
        <v>21</v>
      </c>
      <c r="V314" s="168" t="s">
        <v>1450</v>
      </c>
      <c r="W314" s="168" t="s">
        <v>21</v>
      </c>
      <c r="X314" s="168" t="s">
        <v>21</v>
      </c>
      <c r="Y314" s="168" t="s">
        <v>21</v>
      </c>
      <c r="Z314" s="168" t="s">
        <v>21</v>
      </c>
      <c r="AA314" s="168" t="s">
        <v>1483</v>
      </c>
      <c r="AB314" s="168" t="s">
        <v>1259</v>
      </c>
      <c r="AC314" s="168" t="s">
        <v>11101</v>
      </c>
      <c r="AD314" s="169">
        <v>1122043.5750731709</v>
      </c>
      <c r="AE314" s="168" t="s">
        <v>809</v>
      </c>
      <c r="AF314" s="169">
        <v>-878331.66138472618</v>
      </c>
      <c r="AG314" s="169">
        <v>-1377929.691426676</v>
      </c>
      <c r="AH314" s="169">
        <v>-21174.65959239006</v>
      </c>
      <c r="AI314" s="168" t="s">
        <v>21</v>
      </c>
      <c r="AJ314"/>
    </row>
    <row r="315" spans="1:36" x14ac:dyDescent="0.25">
      <c r="A315" s="179" t="b">
        <f>IF(E315&lt;&gt;1,"",NOT(ISNA(VLOOKUP(P315,Mapping!$P:$P,1,FALSE))))</f>
        <v>0</v>
      </c>
      <c r="B315" s="180" t="str">
        <f t="shared" si="4"/>
        <v/>
      </c>
      <c r="E315" s="167">
        <v>1</v>
      </c>
      <c r="F315" s="170" t="s">
        <v>11103</v>
      </c>
      <c r="G315" s="169">
        <v>2055942.3491670249</v>
      </c>
      <c r="H315" s="168" t="s">
        <v>1266</v>
      </c>
      <c r="I315" s="168" t="s">
        <v>509</v>
      </c>
      <c r="J315" s="169">
        <v>804968.55842458166</v>
      </c>
      <c r="K315" s="169">
        <v>42314.941370115601</v>
      </c>
      <c r="L315" s="168" t="s">
        <v>18</v>
      </c>
      <c r="M315" s="168" t="s">
        <v>21</v>
      </c>
      <c r="N315" s="168" t="s">
        <v>1449</v>
      </c>
      <c r="O315" s="168" t="s">
        <v>21</v>
      </c>
      <c r="P315" s="168" t="s">
        <v>762</v>
      </c>
      <c r="Q315" s="168" t="s">
        <v>1455</v>
      </c>
      <c r="R315" s="168" t="s">
        <v>21</v>
      </c>
      <c r="S315" s="168" t="s">
        <v>21</v>
      </c>
      <c r="T315" s="168" t="s">
        <v>21</v>
      </c>
      <c r="U315" s="168" t="s">
        <v>21</v>
      </c>
      <c r="V315" s="168" t="s">
        <v>1455</v>
      </c>
      <c r="W315" s="168" t="s">
        <v>21</v>
      </c>
      <c r="X315" s="168" t="s">
        <v>21</v>
      </c>
      <c r="Y315" s="168" t="s">
        <v>21</v>
      </c>
      <c r="Z315" s="168" t="s">
        <v>21</v>
      </c>
      <c r="AA315" s="168" t="s">
        <v>11104</v>
      </c>
      <c r="AB315" s="168" t="s">
        <v>1259</v>
      </c>
      <c r="AC315" s="168" t="s">
        <v>11105</v>
      </c>
      <c r="AD315" s="169">
        <v>1086462.2990458489</v>
      </c>
      <c r="AE315" s="168" t="s">
        <v>817</v>
      </c>
      <c r="AF315" s="169">
        <v>-616049.67441386357</v>
      </c>
      <c r="AG315" s="169">
        <v>34782.219929289313</v>
      </c>
      <c r="AH315" s="169">
        <v>-149244.90013308611</v>
      </c>
      <c r="AI315" s="168" t="s">
        <v>21</v>
      </c>
      <c r="AJ315"/>
    </row>
    <row r="316" spans="1:36" x14ac:dyDescent="0.25">
      <c r="A316" s="179" t="b">
        <f>IF(E316&lt;&gt;1,"",NOT(ISNA(VLOOKUP(P316,Mapping!$P:$P,1,FALSE))))</f>
        <v>0</v>
      </c>
      <c r="B316" s="180" t="str">
        <f t="shared" si="4"/>
        <v/>
      </c>
      <c r="E316" s="167">
        <v>1</v>
      </c>
      <c r="F316" s="170" t="s">
        <v>11106</v>
      </c>
      <c r="G316" s="169">
        <v>1198566.484553718</v>
      </c>
      <c r="H316" s="168" t="s">
        <v>1266</v>
      </c>
      <c r="I316" s="168" t="s">
        <v>430</v>
      </c>
      <c r="J316" s="169">
        <v>525187.39701047947</v>
      </c>
      <c r="K316" s="169">
        <v>212171.02847418099</v>
      </c>
      <c r="L316" s="168" t="s">
        <v>18</v>
      </c>
      <c r="M316" s="168" t="s">
        <v>21</v>
      </c>
      <c r="N316" s="168" t="s">
        <v>1449</v>
      </c>
      <c r="O316" s="168" t="s">
        <v>21</v>
      </c>
      <c r="P316" s="168" t="s">
        <v>7293</v>
      </c>
      <c r="Q316" s="168" t="s">
        <v>7294</v>
      </c>
      <c r="R316" s="168" t="s">
        <v>21</v>
      </c>
      <c r="S316" s="168" t="s">
        <v>21</v>
      </c>
      <c r="T316" s="168" t="s">
        <v>21</v>
      </c>
      <c r="U316" s="168" t="s">
        <v>21</v>
      </c>
      <c r="V316" s="168" t="s">
        <v>7294</v>
      </c>
      <c r="W316" s="168" t="s">
        <v>21</v>
      </c>
      <c r="X316" s="168" t="s">
        <v>21</v>
      </c>
      <c r="Y316" s="168" t="s">
        <v>21</v>
      </c>
      <c r="Z316" s="168" t="s">
        <v>21</v>
      </c>
      <c r="AA316" s="168" t="s">
        <v>11107</v>
      </c>
      <c r="AB316" s="168" t="s">
        <v>1259</v>
      </c>
      <c r="AC316" s="168" t="s">
        <v>11108</v>
      </c>
      <c r="AD316" s="169">
        <v>712234.34730333567</v>
      </c>
      <c r="AE316" s="168" t="s">
        <v>814</v>
      </c>
      <c r="AF316" s="169">
        <v>-563126.43339213193</v>
      </c>
      <c r="AG316" s="169">
        <v>-653203.31563775323</v>
      </c>
      <c r="AH316" s="169">
        <v>-480974.8048133495</v>
      </c>
      <c r="AI316" s="168" t="s">
        <v>21</v>
      </c>
      <c r="AJ316"/>
    </row>
    <row r="317" spans="1:36" x14ac:dyDescent="0.25">
      <c r="A317" s="179" t="b">
        <f>IF(E317&lt;&gt;1,"",NOT(ISNA(VLOOKUP(P317,Mapping!$P:$P,1,FALSE))))</f>
        <v>0</v>
      </c>
      <c r="B317" s="180" t="str">
        <f t="shared" si="4"/>
        <v/>
      </c>
      <c r="E317" s="167">
        <v>1</v>
      </c>
      <c r="F317" s="170" t="s">
        <v>792</v>
      </c>
      <c r="G317" s="169">
        <v>3517797.909262097</v>
      </c>
      <c r="H317" s="168" t="s">
        <v>1266</v>
      </c>
      <c r="I317" s="168" t="s">
        <v>421</v>
      </c>
      <c r="J317" s="169">
        <v>1115494.766148488</v>
      </c>
      <c r="K317" s="169">
        <v>640187.20154468913</v>
      </c>
      <c r="L317" s="168" t="s">
        <v>18</v>
      </c>
      <c r="M317" s="168" t="s">
        <v>21</v>
      </c>
      <c r="N317" s="168" t="s">
        <v>1449</v>
      </c>
      <c r="O317" s="168" t="s">
        <v>21</v>
      </c>
      <c r="P317" s="168" t="s">
        <v>789</v>
      </c>
      <c r="Q317" s="168" t="s">
        <v>1458</v>
      </c>
      <c r="R317" s="168" t="s">
        <v>21</v>
      </c>
      <c r="S317" s="168" t="s">
        <v>21</v>
      </c>
      <c r="T317" s="168" t="s">
        <v>21</v>
      </c>
      <c r="U317" s="168" t="s">
        <v>21</v>
      </c>
      <c r="V317" s="168" t="s">
        <v>1458</v>
      </c>
      <c r="W317" s="168" t="s">
        <v>21</v>
      </c>
      <c r="X317" s="168" t="s">
        <v>21</v>
      </c>
      <c r="Y317" s="168" t="s">
        <v>21</v>
      </c>
      <c r="Z317" s="168" t="s">
        <v>21</v>
      </c>
      <c r="AA317" s="168" t="s">
        <v>1485</v>
      </c>
      <c r="AB317" s="168" t="s">
        <v>1259</v>
      </c>
      <c r="AC317" s="168" t="s">
        <v>7144</v>
      </c>
      <c r="AD317" s="169">
        <v>1918602.4170598511</v>
      </c>
      <c r="AE317" s="168" t="s">
        <v>809</v>
      </c>
      <c r="AF317" s="169">
        <v>-1075937.841699444</v>
      </c>
      <c r="AG317" s="169">
        <v>-1687934.9377772301</v>
      </c>
      <c r="AH317" s="169">
        <v>-437343.69403158361</v>
      </c>
      <c r="AI317" s="168" t="s">
        <v>21</v>
      </c>
      <c r="AJ317"/>
    </row>
    <row r="318" spans="1:36" x14ac:dyDescent="0.25">
      <c r="A318" s="179" t="b">
        <f>IF(E318&lt;&gt;1,"",NOT(ISNA(VLOOKUP(P318,Mapping!$P:$P,1,FALSE))))</f>
        <v>0</v>
      </c>
      <c r="B318" s="180" t="str">
        <f t="shared" si="4"/>
        <v/>
      </c>
      <c r="E318" s="167">
        <v>1</v>
      </c>
      <c r="F318" s="170" t="s">
        <v>792</v>
      </c>
      <c r="G318" s="169">
        <v>5695405.9045532094</v>
      </c>
      <c r="H318" s="168" t="s">
        <v>1266</v>
      </c>
      <c r="I318" s="168" t="s">
        <v>421</v>
      </c>
      <c r="J318" s="169">
        <v>1806014.910888656</v>
      </c>
      <c r="K318" s="169">
        <v>1036479.656235238</v>
      </c>
      <c r="L318" s="168" t="s">
        <v>18</v>
      </c>
      <c r="M318" s="168" t="s">
        <v>21</v>
      </c>
      <c r="N318" s="168" t="s">
        <v>1449</v>
      </c>
      <c r="O318" s="168" t="s">
        <v>21</v>
      </c>
      <c r="P318" s="168" t="s">
        <v>803</v>
      </c>
      <c r="Q318" s="168" t="s">
        <v>1453</v>
      </c>
      <c r="R318" s="168" t="s">
        <v>21</v>
      </c>
      <c r="S318" s="168" t="s">
        <v>21</v>
      </c>
      <c r="T318" s="168" t="s">
        <v>21</v>
      </c>
      <c r="U318" s="168" t="s">
        <v>21</v>
      </c>
      <c r="V318" s="168" t="s">
        <v>1453</v>
      </c>
      <c r="W318" s="168" t="s">
        <v>21</v>
      </c>
      <c r="X318" s="168" t="s">
        <v>21</v>
      </c>
      <c r="Y318" s="168" t="s">
        <v>21</v>
      </c>
      <c r="Z318" s="168" t="s">
        <v>21</v>
      </c>
      <c r="AA318" s="168" t="s">
        <v>1485</v>
      </c>
      <c r="AB318" s="168" t="s">
        <v>1259</v>
      </c>
      <c r="AC318" s="168" t="s">
        <v>6995</v>
      </c>
      <c r="AD318" s="169">
        <v>3106266.9932920858</v>
      </c>
      <c r="AE318" s="168" t="s">
        <v>809</v>
      </c>
      <c r="AF318" s="169">
        <v>-1741971.225923168</v>
      </c>
      <c r="AG318" s="169">
        <v>-2732810.3714561132</v>
      </c>
      <c r="AH318" s="169">
        <v>-708070.76516487077</v>
      </c>
      <c r="AI318" s="168" t="s">
        <v>21</v>
      </c>
      <c r="AJ318"/>
    </row>
    <row r="319" spans="1:36" x14ac:dyDescent="0.25">
      <c r="A319" s="179" t="b">
        <f>IF(E319&lt;&gt;1,"",NOT(ISNA(VLOOKUP(P319,Mapping!$P:$P,1,FALSE))))</f>
        <v>0</v>
      </c>
      <c r="B319" s="180" t="str">
        <f t="shared" si="4"/>
        <v/>
      </c>
      <c r="E319" s="167">
        <v>1</v>
      </c>
      <c r="F319" s="170" t="s">
        <v>533</v>
      </c>
      <c r="G319" s="169">
        <v>285927.62966664758</v>
      </c>
      <c r="H319" s="168" t="s">
        <v>1266</v>
      </c>
      <c r="I319" s="168" t="s">
        <v>730</v>
      </c>
      <c r="J319" s="169">
        <v>85129.504424204264</v>
      </c>
      <c r="K319" s="169">
        <v>29436.144320835741</v>
      </c>
      <c r="L319" s="168" t="s">
        <v>18</v>
      </c>
      <c r="M319" s="168" t="s">
        <v>21</v>
      </c>
      <c r="N319" s="168" t="s">
        <v>1449</v>
      </c>
      <c r="O319" s="168" t="s">
        <v>21</v>
      </c>
      <c r="P319" s="168" t="s">
        <v>525</v>
      </c>
      <c r="Q319" s="168" t="s">
        <v>1451</v>
      </c>
      <c r="R319" s="168" t="s">
        <v>21</v>
      </c>
      <c r="S319" s="168" t="s">
        <v>21</v>
      </c>
      <c r="T319" s="168" t="s">
        <v>21</v>
      </c>
      <c r="U319" s="168" t="s">
        <v>21</v>
      </c>
      <c r="V319" s="168" t="s">
        <v>1451</v>
      </c>
      <c r="W319" s="168" t="s">
        <v>21</v>
      </c>
      <c r="X319" s="168" t="s">
        <v>21</v>
      </c>
      <c r="Y319" s="168" t="s">
        <v>21</v>
      </c>
      <c r="Z319" s="168" t="s">
        <v>21</v>
      </c>
      <c r="AA319" s="168" t="s">
        <v>1486</v>
      </c>
      <c r="AB319" s="168" t="s">
        <v>1259</v>
      </c>
      <c r="AC319" s="168" t="s">
        <v>6659</v>
      </c>
      <c r="AD319" s="169">
        <v>159971.63576057481</v>
      </c>
      <c r="AE319" s="168" t="s">
        <v>814</v>
      </c>
      <c r="AF319" s="169">
        <v>-152660.47874858111</v>
      </c>
      <c r="AG319" s="169">
        <v>-161154.76022053941</v>
      </c>
      <c r="AH319" s="169">
        <v>-60342.761426824698</v>
      </c>
      <c r="AI319" s="168" t="s">
        <v>21</v>
      </c>
      <c r="AJ319"/>
    </row>
    <row r="320" spans="1:36" x14ac:dyDescent="0.25">
      <c r="A320" s="179" t="b">
        <f>IF(E320&lt;&gt;1,"",NOT(ISNA(VLOOKUP(P320,Mapping!$P:$P,1,FALSE))))</f>
        <v>0</v>
      </c>
      <c r="B320" s="180" t="str">
        <f t="shared" si="4"/>
        <v/>
      </c>
      <c r="E320" s="167">
        <v>1</v>
      </c>
      <c r="F320" s="170" t="s">
        <v>1487</v>
      </c>
      <c r="G320" s="169">
        <v>145097.71616615739</v>
      </c>
      <c r="H320" s="168" t="s">
        <v>1266</v>
      </c>
      <c r="I320" s="168" t="s">
        <v>470</v>
      </c>
      <c r="J320" s="169">
        <v>55795.34019236052</v>
      </c>
      <c r="K320" s="169">
        <v>27251.571117120089</v>
      </c>
      <c r="L320" s="168" t="s">
        <v>18</v>
      </c>
      <c r="M320" s="168" t="s">
        <v>21</v>
      </c>
      <c r="N320" s="168" t="s">
        <v>1449</v>
      </c>
      <c r="O320" s="168" t="s">
        <v>21</v>
      </c>
      <c r="P320" s="168" t="s">
        <v>525</v>
      </c>
      <c r="Q320" s="168" t="s">
        <v>1451</v>
      </c>
      <c r="R320" s="168" t="s">
        <v>21</v>
      </c>
      <c r="S320" s="168" t="s">
        <v>21</v>
      </c>
      <c r="T320" s="168" t="s">
        <v>21</v>
      </c>
      <c r="U320" s="168" t="s">
        <v>21</v>
      </c>
      <c r="V320" s="168" t="s">
        <v>1451</v>
      </c>
      <c r="W320" s="168" t="s">
        <v>21</v>
      </c>
      <c r="X320" s="168" t="s">
        <v>21</v>
      </c>
      <c r="Y320" s="168" t="s">
        <v>21</v>
      </c>
      <c r="Z320" s="168" t="s">
        <v>21</v>
      </c>
      <c r="AA320" s="168" t="s">
        <v>1488</v>
      </c>
      <c r="AB320" s="168" t="s">
        <v>1259</v>
      </c>
      <c r="AC320" s="168" t="s">
        <v>2458</v>
      </c>
      <c r="AD320" s="169">
        <v>72105.136607339533</v>
      </c>
      <c r="AE320" s="168" t="s">
        <v>814</v>
      </c>
      <c r="AF320" s="169">
        <v>-47172.089350087837</v>
      </c>
      <c r="AG320" s="169">
        <v>-80926.737642301421</v>
      </c>
      <c r="AH320" s="169">
        <v>-33139.946278993637</v>
      </c>
      <c r="AI320" s="168" t="s">
        <v>21</v>
      </c>
      <c r="AJ320"/>
    </row>
    <row r="321" spans="1:36" x14ac:dyDescent="0.25">
      <c r="A321" s="179" t="b">
        <f>IF(E321&lt;&gt;1,"",NOT(ISNA(VLOOKUP(P321,Mapping!$P:$P,1,FALSE))))</f>
        <v>0</v>
      </c>
      <c r="B321" s="180" t="str">
        <f t="shared" si="4"/>
        <v/>
      </c>
      <c r="E321" s="167">
        <v>1</v>
      </c>
      <c r="F321" s="170" t="s">
        <v>1489</v>
      </c>
      <c r="G321" s="169">
        <v>2072937.9121667361</v>
      </c>
      <c r="H321" s="168" t="s">
        <v>1266</v>
      </c>
      <c r="I321" s="168" t="s">
        <v>430</v>
      </c>
      <c r="J321" s="169">
        <v>694909.44436293549</v>
      </c>
      <c r="K321" s="169">
        <v>253930.5889541888</v>
      </c>
      <c r="L321" s="168" t="s">
        <v>18</v>
      </c>
      <c r="M321" s="168" t="s">
        <v>21</v>
      </c>
      <c r="N321" s="168" t="s">
        <v>1449</v>
      </c>
      <c r="O321" s="168" t="s">
        <v>21</v>
      </c>
      <c r="P321" s="168" t="s">
        <v>762</v>
      </c>
      <c r="Q321" s="168" t="s">
        <v>1455</v>
      </c>
      <c r="R321" s="168" t="s">
        <v>21</v>
      </c>
      <c r="S321" s="168" t="s">
        <v>21</v>
      </c>
      <c r="T321" s="168" t="s">
        <v>21</v>
      </c>
      <c r="U321" s="168" t="s">
        <v>21</v>
      </c>
      <c r="V321" s="168" t="s">
        <v>1455</v>
      </c>
      <c r="W321" s="168" t="s">
        <v>21</v>
      </c>
      <c r="X321" s="168" t="s">
        <v>21</v>
      </c>
      <c r="Y321" s="168" t="s">
        <v>21</v>
      </c>
      <c r="Z321" s="168" t="s">
        <v>21</v>
      </c>
      <c r="AA321" s="168" t="s">
        <v>1490</v>
      </c>
      <c r="AB321" s="168" t="s">
        <v>1259</v>
      </c>
      <c r="AC321" s="168" t="s">
        <v>11109</v>
      </c>
      <c r="AD321" s="169">
        <v>876507.26999002323</v>
      </c>
      <c r="AE321" s="168" t="s">
        <v>808</v>
      </c>
      <c r="AF321" s="169">
        <v>-705694.26211447688</v>
      </c>
      <c r="AG321" s="169">
        <v>-1129724.495710965</v>
      </c>
      <c r="AH321" s="169">
        <v>-503294.10273201531</v>
      </c>
      <c r="AI321" s="168" t="s">
        <v>21</v>
      </c>
      <c r="AJ321"/>
    </row>
    <row r="322" spans="1:36" x14ac:dyDescent="0.25">
      <c r="A322" s="179" t="b">
        <f>IF(E322&lt;&gt;1,"",NOT(ISNA(VLOOKUP(P322,Mapping!$P:$P,1,FALSE))))</f>
        <v>0</v>
      </c>
      <c r="B322" s="180" t="str">
        <f t="shared" si="4"/>
        <v/>
      </c>
      <c r="E322" s="167">
        <v>1</v>
      </c>
      <c r="F322" s="170" t="s">
        <v>534</v>
      </c>
      <c r="G322" s="169">
        <v>327211.08151276089</v>
      </c>
      <c r="H322" s="168" t="s">
        <v>1266</v>
      </c>
      <c r="I322" s="168" t="s">
        <v>505</v>
      </c>
      <c r="J322" s="169">
        <v>208203.884655553</v>
      </c>
      <c r="K322" s="169">
        <v>61048.975357703654</v>
      </c>
      <c r="L322" s="168" t="s">
        <v>18</v>
      </c>
      <c r="M322" s="168" t="s">
        <v>21</v>
      </c>
      <c r="N322" s="168" t="s">
        <v>1449</v>
      </c>
      <c r="O322" s="168" t="s">
        <v>21</v>
      </c>
      <c r="P322" s="168" t="s">
        <v>344</v>
      </c>
      <c r="Q322" s="168" t="s">
        <v>1450</v>
      </c>
      <c r="R322" s="168" t="s">
        <v>21</v>
      </c>
      <c r="S322" s="168" t="s">
        <v>21</v>
      </c>
      <c r="T322" s="168" t="s">
        <v>21</v>
      </c>
      <c r="U322" s="168" t="s">
        <v>21</v>
      </c>
      <c r="V322" s="168" t="s">
        <v>1450</v>
      </c>
      <c r="W322" s="168" t="s">
        <v>21</v>
      </c>
      <c r="X322" s="168" t="s">
        <v>21</v>
      </c>
      <c r="Y322" s="168" t="s">
        <v>21</v>
      </c>
      <c r="Z322" s="168" t="s">
        <v>21</v>
      </c>
      <c r="AA322" s="168" t="s">
        <v>1491</v>
      </c>
      <c r="AB322" s="168" t="s">
        <v>1259</v>
      </c>
      <c r="AC322" s="168" t="s">
        <v>11110</v>
      </c>
      <c r="AD322" s="169">
        <v>237057.7093524661</v>
      </c>
      <c r="AE322" s="168" t="s">
        <v>809</v>
      </c>
      <c r="AF322" s="169">
        <v>-157768.96812460141</v>
      </c>
      <c r="AG322" s="169">
        <v>-142670.43876679969</v>
      </c>
      <c r="AH322" s="169">
        <v>-90819.061655676749</v>
      </c>
      <c r="AI322" s="168" t="s">
        <v>21</v>
      </c>
      <c r="AJ322"/>
    </row>
    <row r="323" spans="1:36" x14ac:dyDescent="0.25">
      <c r="A323" s="179" t="b">
        <f>IF(E323&lt;&gt;1,"",NOT(ISNA(VLOOKUP(P323,Mapping!$P:$P,1,FALSE))))</f>
        <v>0</v>
      </c>
      <c r="B323" s="180" t="str">
        <f t="shared" si="4"/>
        <v/>
      </c>
      <c r="E323" s="167">
        <v>1</v>
      </c>
      <c r="F323" s="170" t="s">
        <v>534</v>
      </c>
      <c r="G323" s="169">
        <v>205738.15350730671</v>
      </c>
      <c r="H323" s="168" t="s">
        <v>1266</v>
      </c>
      <c r="I323" s="168" t="s">
        <v>505</v>
      </c>
      <c r="J323" s="169">
        <v>130910.8560261621</v>
      </c>
      <c r="K323" s="169">
        <v>38385.324254726249</v>
      </c>
      <c r="L323" s="168" t="s">
        <v>18</v>
      </c>
      <c r="M323" s="168" t="s">
        <v>21</v>
      </c>
      <c r="N323" s="168" t="s">
        <v>1449</v>
      </c>
      <c r="O323" s="168" t="s">
        <v>21</v>
      </c>
      <c r="P323" s="168" t="s">
        <v>525</v>
      </c>
      <c r="Q323" s="168" t="s">
        <v>1451</v>
      </c>
      <c r="R323" s="168" t="s">
        <v>21</v>
      </c>
      <c r="S323" s="168" t="s">
        <v>21</v>
      </c>
      <c r="T323" s="168" t="s">
        <v>21</v>
      </c>
      <c r="U323" s="168" t="s">
        <v>21</v>
      </c>
      <c r="V323" s="168" t="s">
        <v>1451</v>
      </c>
      <c r="W323" s="168" t="s">
        <v>21</v>
      </c>
      <c r="X323" s="168" t="s">
        <v>21</v>
      </c>
      <c r="Y323" s="168" t="s">
        <v>21</v>
      </c>
      <c r="Z323" s="168" t="s">
        <v>21</v>
      </c>
      <c r="AA323" s="168" t="s">
        <v>1491</v>
      </c>
      <c r="AB323" s="168" t="s">
        <v>1259</v>
      </c>
      <c r="AC323" s="168" t="s">
        <v>6660</v>
      </c>
      <c r="AD323" s="169">
        <v>149053.06743086601</v>
      </c>
      <c r="AE323" s="168" t="s">
        <v>809</v>
      </c>
      <c r="AF323" s="169">
        <v>-99199.257044241473</v>
      </c>
      <c r="AG323" s="169">
        <v>-89705.863555277858</v>
      </c>
      <c r="AH323" s="169">
        <v>-57103.646862817142</v>
      </c>
      <c r="AI323" s="168" t="s">
        <v>21</v>
      </c>
      <c r="AJ323"/>
    </row>
    <row r="324" spans="1:36" x14ac:dyDescent="0.25">
      <c r="A324" s="179" t="b">
        <f>IF(E324&lt;&gt;1,"",NOT(ISNA(VLOOKUP(P324,Mapping!$P:$P,1,FALSE))))</f>
        <v>0</v>
      </c>
      <c r="B324" s="180" t="str">
        <f t="shared" si="4"/>
        <v/>
      </c>
      <c r="E324" s="167">
        <v>1</v>
      </c>
      <c r="F324" s="170" t="s">
        <v>764</v>
      </c>
      <c r="G324" s="169">
        <v>2438819.7263287851</v>
      </c>
      <c r="H324" s="168" t="s">
        <v>1266</v>
      </c>
      <c r="I324" s="168" t="s">
        <v>432</v>
      </c>
      <c r="J324" s="169">
        <v>1110706.42019914</v>
      </c>
      <c r="K324" s="169">
        <v>332116.7571517856</v>
      </c>
      <c r="L324" s="168" t="s">
        <v>18</v>
      </c>
      <c r="M324" s="168" t="s">
        <v>21</v>
      </c>
      <c r="N324" s="168" t="s">
        <v>1449</v>
      </c>
      <c r="O324" s="168" t="s">
        <v>21</v>
      </c>
      <c r="P324" s="168" t="s">
        <v>762</v>
      </c>
      <c r="Q324" s="168" t="s">
        <v>1455</v>
      </c>
      <c r="R324" s="168" t="s">
        <v>21</v>
      </c>
      <c r="S324" s="168" t="s">
        <v>21</v>
      </c>
      <c r="T324" s="168" t="s">
        <v>21</v>
      </c>
      <c r="U324" s="168" t="s">
        <v>21</v>
      </c>
      <c r="V324" s="168" t="s">
        <v>1455</v>
      </c>
      <c r="W324" s="168" t="s">
        <v>21</v>
      </c>
      <c r="X324" s="168" t="s">
        <v>21</v>
      </c>
      <c r="Y324" s="168" t="s">
        <v>21</v>
      </c>
      <c r="Z324" s="168" t="s">
        <v>21</v>
      </c>
      <c r="AA324" s="168" t="s">
        <v>1492</v>
      </c>
      <c r="AB324" s="168" t="s">
        <v>1259</v>
      </c>
      <c r="AC324" s="168" t="s">
        <v>11111</v>
      </c>
      <c r="AD324" s="169">
        <v>1650025.6296769721</v>
      </c>
      <c r="AE324" s="168" t="s">
        <v>811</v>
      </c>
      <c r="AF324" s="169">
        <v>-1426413.5621271899</v>
      </c>
      <c r="AG324" s="169">
        <v>-550751.95427968842</v>
      </c>
      <c r="AH324" s="169">
        <v>-1320746.104889099</v>
      </c>
      <c r="AI324" s="168" t="s">
        <v>21</v>
      </c>
      <c r="AJ324"/>
    </row>
    <row r="325" spans="1:36" x14ac:dyDescent="0.25">
      <c r="A325" s="179" t="b">
        <f>IF(E325&lt;&gt;1,"",NOT(ISNA(VLOOKUP(P325,Mapping!$P:$P,1,FALSE))))</f>
        <v>0</v>
      </c>
      <c r="B325" s="180" t="str">
        <f t="shared" si="4"/>
        <v/>
      </c>
      <c r="E325" s="167">
        <v>1</v>
      </c>
      <c r="F325" s="170" t="s">
        <v>348</v>
      </c>
      <c r="G325" s="169">
        <v>1680750.842577988</v>
      </c>
      <c r="H325" s="168" t="s">
        <v>1266</v>
      </c>
      <c r="I325" s="168" t="s">
        <v>489</v>
      </c>
      <c r="J325" s="169">
        <v>494389.40422357328</v>
      </c>
      <c r="K325" s="169">
        <v>31127.830247932081</v>
      </c>
      <c r="L325" s="168" t="s">
        <v>18</v>
      </c>
      <c r="M325" s="168" t="s">
        <v>21</v>
      </c>
      <c r="N325" s="168" t="s">
        <v>1449</v>
      </c>
      <c r="O325" s="168" t="s">
        <v>21</v>
      </c>
      <c r="P325" s="168" t="s">
        <v>344</v>
      </c>
      <c r="Q325" s="168" t="s">
        <v>1450</v>
      </c>
      <c r="R325" s="168" t="s">
        <v>21</v>
      </c>
      <c r="S325" s="168" t="s">
        <v>21</v>
      </c>
      <c r="T325" s="168" t="s">
        <v>21</v>
      </c>
      <c r="U325" s="168" t="s">
        <v>21</v>
      </c>
      <c r="V325" s="168" t="s">
        <v>1450</v>
      </c>
      <c r="W325" s="168" t="s">
        <v>21</v>
      </c>
      <c r="X325" s="168" t="s">
        <v>21</v>
      </c>
      <c r="Y325" s="168" t="s">
        <v>21</v>
      </c>
      <c r="Z325" s="168" t="s">
        <v>21</v>
      </c>
      <c r="AA325" s="168" t="s">
        <v>1493</v>
      </c>
      <c r="AB325" s="168" t="s">
        <v>1259</v>
      </c>
      <c r="AC325" s="168" t="s">
        <v>11112</v>
      </c>
      <c r="AD325" s="169">
        <v>690621.53150046256</v>
      </c>
      <c r="AE325" s="168" t="s">
        <v>809</v>
      </c>
      <c r="AF325" s="169">
        <v>-633767.00179401517</v>
      </c>
      <c r="AG325" s="169">
        <v>-10662.34458396793</v>
      </c>
      <c r="AH325" s="169">
        <v>-163052.21417088949</v>
      </c>
      <c r="AI325" s="168" t="s">
        <v>21</v>
      </c>
      <c r="AJ325"/>
    </row>
    <row r="326" spans="1:36" x14ac:dyDescent="0.25">
      <c r="A326" s="179" t="b">
        <f>IF(E326&lt;&gt;1,"",NOT(ISNA(VLOOKUP(P326,Mapping!$P:$P,1,FALSE))))</f>
        <v>0</v>
      </c>
      <c r="B326" s="180" t="str">
        <f t="shared" si="4"/>
        <v/>
      </c>
      <c r="E326" s="167">
        <v>1</v>
      </c>
      <c r="F326" s="170" t="s">
        <v>348</v>
      </c>
      <c r="G326" s="169">
        <v>1949695.6323750149</v>
      </c>
      <c r="H326" s="168" t="s">
        <v>1266</v>
      </c>
      <c r="I326" s="168" t="s">
        <v>489</v>
      </c>
      <c r="J326" s="169">
        <v>573498.96111235279</v>
      </c>
      <c r="K326" s="169">
        <v>36108.739702677267</v>
      </c>
      <c r="L326" s="168" t="s">
        <v>18</v>
      </c>
      <c r="M326" s="168" t="s">
        <v>21</v>
      </c>
      <c r="N326" s="168" t="s">
        <v>1449</v>
      </c>
      <c r="O326" s="168" t="s">
        <v>21</v>
      </c>
      <c r="P326" s="168" t="s">
        <v>525</v>
      </c>
      <c r="Q326" s="168" t="s">
        <v>1451</v>
      </c>
      <c r="R326" s="168" t="s">
        <v>21</v>
      </c>
      <c r="S326" s="168" t="s">
        <v>21</v>
      </c>
      <c r="T326" s="168" t="s">
        <v>21</v>
      </c>
      <c r="U326" s="168" t="s">
        <v>21</v>
      </c>
      <c r="V326" s="168" t="s">
        <v>1451</v>
      </c>
      <c r="W326" s="168" t="s">
        <v>21</v>
      </c>
      <c r="X326" s="168" t="s">
        <v>21</v>
      </c>
      <c r="Y326" s="168" t="s">
        <v>21</v>
      </c>
      <c r="Z326" s="168" t="s">
        <v>21</v>
      </c>
      <c r="AA326" s="168" t="s">
        <v>1493</v>
      </c>
      <c r="AB326" s="168" t="s">
        <v>1259</v>
      </c>
      <c r="AC326" s="168" t="s">
        <v>11113</v>
      </c>
      <c r="AD326" s="169">
        <v>801131.10728850856</v>
      </c>
      <c r="AE326" s="168" t="s">
        <v>809</v>
      </c>
      <c r="AF326" s="169">
        <v>-735179.01882822672</v>
      </c>
      <c r="AG326" s="169">
        <v>-12368.476123655681</v>
      </c>
      <c r="AH326" s="169">
        <v>-189142.96025605479</v>
      </c>
      <c r="AI326" s="168" t="s">
        <v>21</v>
      </c>
      <c r="AJ326"/>
    </row>
    <row r="327" spans="1:36" x14ac:dyDescent="0.25">
      <c r="A327" s="179" t="b">
        <f>IF(E327&lt;&gt;1,"",NOT(ISNA(VLOOKUP(P327,Mapping!$P:$P,1,FALSE))))</f>
        <v>0</v>
      </c>
      <c r="B327" s="180" t="str">
        <f t="shared" si="4"/>
        <v/>
      </c>
      <c r="E327" s="167">
        <v>1</v>
      </c>
      <c r="F327" s="170" t="s">
        <v>11114</v>
      </c>
      <c r="G327" s="169">
        <v>74140.996526228118</v>
      </c>
      <c r="H327" s="168" t="s">
        <v>1266</v>
      </c>
      <c r="I327" s="168" t="s">
        <v>489</v>
      </c>
      <c r="J327" s="169">
        <v>29437.764267056471</v>
      </c>
      <c r="K327" s="169">
        <v>2672.1734257160729</v>
      </c>
      <c r="L327" s="168" t="s">
        <v>18</v>
      </c>
      <c r="M327" s="168" t="s">
        <v>21</v>
      </c>
      <c r="N327" s="168" t="s">
        <v>1449</v>
      </c>
      <c r="O327" s="168" t="s">
        <v>21</v>
      </c>
      <c r="P327" s="168" t="s">
        <v>525</v>
      </c>
      <c r="Q327" s="168" t="s">
        <v>1451</v>
      </c>
      <c r="R327" s="168" t="s">
        <v>21</v>
      </c>
      <c r="S327" s="168" t="s">
        <v>21</v>
      </c>
      <c r="T327" s="168" t="s">
        <v>21</v>
      </c>
      <c r="U327" s="168" t="s">
        <v>21</v>
      </c>
      <c r="V327" s="168" t="s">
        <v>1451</v>
      </c>
      <c r="W327" s="168" t="s">
        <v>21</v>
      </c>
      <c r="X327" s="168" t="s">
        <v>21</v>
      </c>
      <c r="Y327" s="168" t="s">
        <v>21</v>
      </c>
      <c r="Z327" s="168" t="s">
        <v>21</v>
      </c>
      <c r="AA327" s="168" t="s">
        <v>11115</v>
      </c>
      <c r="AB327" s="168" t="s">
        <v>1259</v>
      </c>
      <c r="AC327" s="168" t="s">
        <v>11116</v>
      </c>
      <c r="AD327" s="169">
        <v>35711.579352701672</v>
      </c>
      <c r="AE327" s="168" t="s">
        <v>809</v>
      </c>
      <c r="AF327" s="169">
        <v>-37180.590997778017</v>
      </c>
      <c r="AG327" s="169">
        <v>-35475.633335187427</v>
      </c>
      <c r="AH327" s="169">
        <v>-17473.237597478608</v>
      </c>
      <c r="AI327" s="168" t="s">
        <v>21</v>
      </c>
      <c r="AJ327"/>
    </row>
    <row r="328" spans="1:36" x14ac:dyDescent="0.25">
      <c r="A328" s="179" t="b">
        <f>IF(E328&lt;&gt;1,"",NOT(ISNA(VLOOKUP(P328,Mapping!$P:$P,1,FALSE))))</f>
        <v>0</v>
      </c>
      <c r="B328" s="180" t="str">
        <f t="shared" si="4"/>
        <v/>
      </c>
      <c r="E328" s="167">
        <v>1</v>
      </c>
      <c r="F328" s="170" t="s">
        <v>765</v>
      </c>
      <c r="G328" s="169">
        <v>196054.6522007008</v>
      </c>
      <c r="H328" s="168" t="s">
        <v>1266</v>
      </c>
      <c r="I328" s="168" t="s">
        <v>470</v>
      </c>
      <c r="J328" s="169">
        <v>116549.3736939888</v>
      </c>
      <c r="K328" s="169">
        <v>39416.194835552822</v>
      </c>
      <c r="L328" s="168" t="s">
        <v>18</v>
      </c>
      <c r="M328" s="168" t="s">
        <v>21</v>
      </c>
      <c r="N328" s="168" t="s">
        <v>1449</v>
      </c>
      <c r="O328" s="168" t="s">
        <v>21</v>
      </c>
      <c r="P328" s="168" t="s">
        <v>525</v>
      </c>
      <c r="Q328" s="168" t="s">
        <v>1451</v>
      </c>
      <c r="R328" s="168" t="s">
        <v>21</v>
      </c>
      <c r="S328" s="168" t="s">
        <v>21</v>
      </c>
      <c r="T328" s="168" t="s">
        <v>21</v>
      </c>
      <c r="U328" s="168" t="s">
        <v>21</v>
      </c>
      <c r="V328" s="168" t="s">
        <v>1451</v>
      </c>
      <c r="W328" s="168" t="s">
        <v>21</v>
      </c>
      <c r="X328" s="168" t="s">
        <v>21</v>
      </c>
      <c r="Y328" s="168" t="s">
        <v>21</v>
      </c>
      <c r="Z328" s="168" t="s">
        <v>21</v>
      </c>
      <c r="AA328" s="168" t="s">
        <v>1494</v>
      </c>
      <c r="AB328" s="168" t="s">
        <v>1259</v>
      </c>
      <c r="AC328" s="168" t="s">
        <v>2428</v>
      </c>
      <c r="AD328" s="169">
        <v>126357.7836395199</v>
      </c>
      <c r="AE328" s="168" t="s">
        <v>816</v>
      </c>
      <c r="AF328" s="169">
        <v>-52536.174168692407</v>
      </c>
      <c r="AG328" s="169">
        <v>-109347.437171443</v>
      </c>
      <c r="AH328" s="169">
        <v>-37526.398899266118</v>
      </c>
      <c r="AI328" s="168" t="s">
        <v>21</v>
      </c>
      <c r="AJ328"/>
    </row>
    <row r="329" spans="1:36" x14ac:dyDescent="0.25">
      <c r="A329" s="179" t="b">
        <f>IF(E329&lt;&gt;1,"",NOT(ISNA(VLOOKUP(P329,Mapping!$P:$P,1,FALSE))))</f>
        <v>0</v>
      </c>
      <c r="B329" s="180" t="str">
        <f t="shared" si="4"/>
        <v/>
      </c>
      <c r="E329" s="167">
        <v>1</v>
      </c>
      <c r="F329" s="170" t="s">
        <v>765</v>
      </c>
      <c r="G329" s="169">
        <v>5489530.2616196228</v>
      </c>
      <c r="H329" s="168" t="s">
        <v>1266</v>
      </c>
      <c r="I329" s="168" t="s">
        <v>470</v>
      </c>
      <c r="J329" s="169">
        <v>3263382.4634316731</v>
      </c>
      <c r="K329" s="169">
        <v>1103653.4553954799</v>
      </c>
      <c r="L329" s="168" t="s">
        <v>18</v>
      </c>
      <c r="M329" s="168" t="s">
        <v>21</v>
      </c>
      <c r="N329" s="168" t="s">
        <v>1449</v>
      </c>
      <c r="O329" s="168" t="s">
        <v>21</v>
      </c>
      <c r="P329" s="168" t="s">
        <v>762</v>
      </c>
      <c r="Q329" s="168" t="s">
        <v>1455</v>
      </c>
      <c r="R329" s="168" t="s">
        <v>21</v>
      </c>
      <c r="S329" s="168" t="s">
        <v>21</v>
      </c>
      <c r="T329" s="168" t="s">
        <v>21</v>
      </c>
      <c r="U329" s="168" t="s">
        <v>21</v>
      </c>
      <c r="V329" s="168" t="s">
        <v>1455</v>
      </c>
      <c r="W329" s="168" t="s">
        <v>21</v>
      </c>
      <c r="X329" s="168" t="s">
        <v>21</v>
      </c>
      <c r="Y329" s="168" t="s">
        <v>21</v>
      </c>
      <c r="Z329" s="168" t="s">
        <v>21</v>
      </c>
      <c r="AA329" s="168" t="s">
        <v>1494</v>
      </c>
      <c r="AB329" s="168" t="s">
        <v>1259</v>
      </c>
      <c r="AC329" s="168" t="s">
        <v>6926</v>
      </c>
      <c r="AD329" s="169">
        <v>3538017.941906577</v>
      </c>
      <c r="AE329" s="168" t="s">
        <v>816</v>
      </c>
      <c r="AF329" s="169">
        <v>-1471012.876723388</v>
      </c>
      <c r="AG329" s="169">
        <v>-3061728.240800404</v>
      </c>
      <c r="AH329" s="169">
        <v>-1050739.1691794519</v>
      </c>
      <c r="AI329" s="168" t="s">
        <v>21</v>
      </c>
      <c r="AJ329"/>
    </row>
    <row r="330" spans="1:36" x14ac:dyDescent="0.25">
      <c r="A330" s="179" t="b">
        <f>IF(E330&lt;&gt;1,"",NOT(ISNA(VLOOKUP(P330,Mapping!$P:$P,1,FALSE))))</f>
        <v>0</v>
      </c>
      <c r="B330" s="180" t="str">
        <f t="shared" si="4"/>
        <v/>
      </c>
      <c r="E330" s="167">
        <v>1</v>
      </c>
      <c r="F330" s="170" t="s">
        <v>1495</v>
      </c>
      <c r="G330" s="169">
        <v>331110.81916963338</v>
      </c>
      <c r="H330" s="168" t="s">
        <v>1266</v>
      </c>
      <c r="I330" s="168" t="s">
        <v>509</v>
      </c>
      <c r="J330" s="169">
        <v>137115.075481484</v>
      </c>
      <c r="K330" s="169">
        <v>14706.792009392029</v>
      </c>
      <c r="L330" s="168" t="s">
        <v>18</v>
      </c>
      <c r="M330" s="168" t="s">
        <v>21</v>
      </c>
      <c r="N330" s="168" t="s">
        <v>1449</v>
      </c>
      <c r="O330" s="168" t="s">
        <v>21</v>
      </c>
      <c r="P330" s="168" t="s">
        <v>525</v>
      </c>
      <c r="Q330" s="168" t="s">
        <v>1451</v>
      </c>
      <c r="R330" s="168" t="s">
        <v>21</v>
      </c>
      <c r="S330" s="168" t="s">
        <v>21</v>
      </c>
      <c r="T330" s="168" t="s">
        <v>21</v>
      </c>
      <c r="U330" s="168" t="s">
        <v>21</v>
      </c>
      <c r="V330" s="168" t="s">
        <v>1451</v>
      </c>
      <c r="W330" s="168" t="s">
        <v>21</v>
      </c>
      <c r="X330" s="168" t="s">
        <v>21</v>
      </c>
      <c r="Y330" s="168" t="s">
        <v>21</v>
      </c>
      <c r="Z330" s="168" t="s">
        <v>21</v>
      </c>
      <c r="AA330" s="168" t="s">
        <v>1496</v>
      </c>
      <c r="AB330" s="168" t="s">
        <v>1259</v>
      </c>
      <c r="AC330" s="168" t="s">
        <v>6661</v>
      </c>
      <c r="AD330" s="169">
        <v>199644.8028226512</v>
      </c>
      <c r="AE330" s="168" t="s">
        <v>819</v>
      </c>
      <c r="AF330" s="169">
        <v>-232877.85298952699</v>
      </c>
      <c r="AG330" s="169">
        <v>-158453.7650273742</v>
      </c>
      <c r="AH330" s="169">
        <v>-80958.821065715951</v>
      </c>
      <c r="AI330" s="168" t="s">
        <v>21</v>
      </c>
      <c r="AJ330"/>
    </row>
    <row r="331" spans="1:36" x14ac:dyDescent="0.25">
      <c r="A331" s="179" t="b">
        <f>IF(E331&lt;&gt;1,"",NOT(ISNA(VLOOKUP(P331,Mapping!$P:$P,1,FALSE))))</f>
        <v>0</v>
      </c>
      <c r="B331" s="180" t="str">
        <f t="shared" si="4"/>
        <v/>
      </c>
      <c r="E331" s="167">
        <v>1</v>
      </c>
      <c r="F331" s="170" t="s">
        <v>349</v>
      </c>
      <c r="G331" s="169">
        <v>97034.361487523915</v>
      </c>
      <c r="H331" s="168" t="s">
        <v>1266</v>
      </c>
      <c r="I331" s="168" t="s">
        <v>461</v>
      </c>
      <c r="J331" s="169">
        <v>46207.201272998391</v>
      </c>
      <c r="K331" s="169">
        <v>21006.325117309221</v>
      </c>
      <c r="L331" s="168" t="s">
        <v>18</v>
      </c>
      <c r="M331" s="168" t="s">
        <v>21</v>
      </c>
      <c r="N331" s="168" t="s">
        <v>1449</v>
      </c>
      <c r="O331" s="168" t="s">
        <v>21</v>
      </c>
      <c r="P331" s="168" t="s">
        <v>525</v>
      </c>
      <c r="Q331" s="168" t="s">
        <v>1451</v>
      </c>
      <c r="R331" s="168" t="s">
        <v>21</v>
      </c>
      <c r="S331" s="168" t="s">
        <v>21</v>
      </c>
      <c r="T331" s="168" t="s">
        <v>21</v>
      </c>
      <c r="U331" s="168" t="s">
        <v>21</v>
      </c>
      <c r="V331" s="168" t="s">
        <v>1451</v>
      </c>
      <c r="W331" s="168" t="s">
        <v>21</v>
      </c>
      <c r="X331" s="168" t="s">
        <v>21</v>
      </c>
      <c r="Y331" s="168" t="s">
        <v>21</v>
      </c>
      <c r="Z331" s="168" t="s">
        <v>21</v>
      </c>
      <c r="AA331" s="168" t="s">
        <v>1497</v>
      </c>
      <c r="AB331" s="168" t="s">
        <v>1259</v>
      </c>
      <c r="AC331" s="168" t="s">
        <v>11117</v>
      </c>
      <c r="AD331" s="169">
        <v>76124.235917404905</v>
      </c>
      <c r="AE331" s="168" t="s">
        <v>814</v>
      </c>
      <c r="AF331" s="169">
        <v>-70889.409676528012</v>
      </c>
      <c r="AG331" s="169">
        <v>-46618.732810902489</v>
      </c>
      <c r="AH331" s="169">
        <v>-54560.547590705522</v>
      </c>
      <c r="AI331" s="168" t="s">
        <v>21</v>
      </c>
      <c r="AJ331"/>
    </row>
    <row r="332" spans="1:36" x14ac:dyDescent="0.25">
      <c r="A332" s="179" t="b">
        <f>IF(E332&lt;&gt;1,"",NOT(ISNA(VLOOKUP(P332,Mapping!$P:$P,1,FALSE))))</f>
        <v>0</v>
      </c>
      <c r="B332" s="180" t="str">
        <f t="shared" si="4"/>
        <v/>
      </c>
      <c r="E332" s="167">
        <v>1</v>
      </c>
      <c r="F332" s="170" t="s">
        <v>350</v>
      </c>
      <c r="G332" s="169">
        <v>12509395.650989911</v>
      </c>
      <c r="H332" s="168" t="s">
        <v>1266</v>
      </c>
      <c r="I332" s="168" t="s">
        <v>421</v>
      </c>
      <c r="J332" s="169">
        <v>5581659.545040518</v>
      </c>
      <c r="K332" s="169">
        <v>2890902.9025101261</v>
      </c>
      <c r="L332" s="168" t="s">
        <v>18</v>
      </c>
      <c r="M332" s="168" t="s">
        <v>21</v>
      </c>
      <c r="N332" s="168" t="s">
        <v>1449</v>
      </c>
      <c r="O332" s="168" t="s">
        <v>21</v>
      </c>
      <c r="P332" s="168" t="s">
        <v>344</v>
      </c>
      <c r="Q332" s="168" t="s">
        <v>1450</v>
      </c>
      <c r="R332" s="168" t="s">
        <v>21</v>
      </c>
      <c r="S332" s="168" t="s">
        <v>21</v>
      </c>
      <c r="T332" s="168" t="s">
        <v>21</v>
      </c>
      <c r="U332" s="168" t="s">
        <v>21</v>
      </c>
      <c r="V332" s="168" t="s">
        <v>1450</v>
      </c>
      <c r="W332" s="168" t="s">
        <v>21</v>
      </c>
      <c r="X332" s="168" t="s">
        <v>21</v>
      </c>
      <c r="Y332" s="168" t="s">
        <v>21</v>
      </c>
      <c r="Z332" s="168" t="s">
        <v>21</v>
      </c>
      <c r="AA332" s="168" t="s">
        <v>1436</v>
      </c>
      <c r="AB332" s="168" t="s">
        <v>1259</v>
      </c>
      <c r="AC332" s="168" t="s">
        <v>11118</v>
      </c>
      <c r="AD332" s="169">
        <v>9109527.5769218002</v>
      </c>
      <c r="AE332" s="168" t="s">
        <v>807</v>
      </c>
      <c r="AF332" s="169">
        <v>-1717467.4939532911</v>
      </c>
      <c r="AG332" s="169">
        <v>-6002347.6374780042</v>
      </c>
      <c r="AH332" s="169">
        <v>-1095419.3168746701</v>
      </c>
      <c r="AI332" s="168" t="s">
        <v>21</v>
      </c>
      <c r="AJ332"/>
    </row>
    <row r="333" spans="1:36" x14ac:dyDescent="0.25">
      <c r="A333" s="179" t="b">
        <f>IF(E333&lt;&gt;1,"",NOT(ISNA(VLOOKUP(P333,Mapping!$P:$P,1,FALSE))))</f>
        <v>0</v>
      </c>
      <c r="B333" s="180" t="str">
        <f t="shared" si="4"/>
        <v/>
      </c>
      <c r="E333" s="167">
        <v>1</v>
      </c>
      <c r="F333" s="170" t="s">
        <v>350</v>
      </c>
      <c r="G333" s="169">
        <v>2839561.037145203</v>
      </c>
      <c r="H333" s="168" t="s">
        <v>1266</v>
      </c>
      <c r="I333" s="168" t="s">
        <v>421</v>
      </c>
      <c r="J333" s="169">
        <v>1267004.690626475</v>
      </c>
      <c r="K333" s="169">
        <v>656218.37162758049</v>
      </c>
      <c r="L333" s="168" t="s">
        <v>18</v>
      </c>
      <c r="M333" s="168" t="s">
        <v>21</v>
      </c>
      <c r="N333" s="168" t="s">
        <v>1449</v>
      </c>
      <c r="O333" s="168" t="s">
        <v>21</v>
      </c>
      <c r="P333" s="168" t="s">
        <v>753</v>
      </c>
      <c r="Q333" s="168" t="s">
        <v>1460</v>
      </c>
      <c r="R333" s="168" t="s">
        <v>21</v>
      </c>
      <c r="S333" s="168" t="s">
        <v>21</v>
      </c>
      <c r="T333" s="168" t="s">
        <v>21</v>
      </c>
      <c r="U333" s="168" t="s">
        <v>21</v>
      </c>
      <c r="V333" s="168" t="s">
        <v>1460</v>
      </c>
      <c r="W333" s="168" t="s">
        <v>21</v>
      </c>
      <c r="X333" s="168" t="s">
        <v>21</v>
      </c>
      <c r="Y333" s="168" t="s">
        <v>21</v>
      </c>
      <c r="Z333" s="168" t="s">
        <v>21</v>
      </c>
      <c r="AA333" s="168" t="s">
        <v>1436</v>
      </c>
      <c r="AB333" s="168" t="s">
        <v>1259</v>
      </c>
      <c r="AC333" s="168" t="s">
        <v>11119</v>
      </c>
      <c r="AD333" s="169">
        <v>2067810.4918825559</v>
      </c>
      <c r="AE333" s="168" t="s">
        <v>807</v>
      </c>
      <c r="AF333" s="169">
        <v>-389855.26674961759</v>
      </c>
      <c r="AG333" s="169">
        <v>-1362498.47381191</v>
      </c>
      <c r="AH333" s="169">
        <v>-248653.89970197159</v>
      </c>
      <c r="AI333" s="168" t="s">
        <v>21</v>
      </c>
      <c r="AJ333"/>
    </row>
    <row r="334" spans="1:36" x14ac:dyDescent="0.25">
      <c r="A334" s="179" t="b">
        <f>IF(E334&lt;&gt;1,"",NOT(ISNA(VLOOKUP(P334,Mapping!$P:$P,1,FALSE))))</f>
        <v>0</v>
      </c>
      <c r="B334" s="180" t="str">
        <f t="shared" si="4"/>
        <v/>
      </c>
      <c r="E334" s="167">
        <v>1</v>
      </c>
      <c r="F334" s="170" t="s">
        <v>350</v>
      </c>
      <c r="G334" s="169">
        <v>20741412.3810343</v>
      </c>
      <c r="H334" s="168" t="s">
        <v>1266</v>
      </c>
      <c r="I334" s="168" t="s">
        <v>421</v>
      </c>
      <c r="J334" s="169">
        <v>9254763.8290631603</v>
      </c>
      <c r="K334" s="169">
        <v>4793309.8390525738</v>
      </c>
      <c r="L334" s="168" t="s">
        <v>18</v>
      </c>
      <c r="M334" s="168" t="s">
        <v>21</v>
      </c>
      <c r="N334" s="168" t="s">
        <v>1449</v>
      </c>
      <c r="O334" s="168" t="s">
        <v>21</v>
      </c>
      <c r="P334" s="168" t="s">
        <v>785</v>
      </c>
      <c r="Q334" s="168" t="s">
        <v>1452</v>
      </c>
      <c r="R334" s="168" t="s">
        <v>21</v>
      </c>
      <c r="S334" s="168" t="s">
        <v>21</v>
      </c>
      <c r="T334" s="168" t="s">
        <v>21</v>
      </c>
      <c r="U334" s="168" t="s">
        <v>21</v>
      </c>
      <c r="V334" s="168" t="s">
        <v>1452</v>
      </c>
      <c r="W334" s="168" t="s">
        <v>21</v>
      </c>
      <c r="X334" s="168" t="s">
        <v>21</v>
      </c>
      <c r="Y334" s="168" t="s">
        <v>21</v>
      </c>
      <c r="Z334" s="168" t="s">
        <v>21</v>
      </c>
      <c r="AA334" s="168" t="s">
        <v>1436</v>
      </c>
      <c r="AB334" s="168" t="s">
        <v>1259</v>
      </c>
      <c r="AC334" s="168" t="s">
        <v>11120</v>
      </c>
      <c r="AD334" s="169">
        <v>15104204.338951239</v>
      </c>
      <c r="AE334" s="168" t="s">
        <v>807</v>
      </c>
      <c r="AF334" s="169">
        <v>-2847675.662116244</v>
      </c>
      <c r="AG334" s="169">
        <v>-9952292.7467248477</v>
      </c>
      <c r="AH334" s="169">
        <v>-1816278.2931604269</v>
      </c>
      <c r="AI334" s="168" t="s">
        <v>21</v>
      </c>
      <c r="AJ334"/>
    </row>
    <row r="335" spans="1:36" x14ac:dyDescent="0.25">
      <c r="A335" s="179" t="b">
        <f>IF(E335&lt;&gt;1,"",NOT(ISNA(VLOOKUP(P335,Mapping!$P:$P,1,FALSE))))</f>
        <v>0</v>
      </c>
      <c r="B335" s="180" t="str">
        <f t="shared" si="4"/>
        <v/>
      </c>
      <c r="E335" s="167">
        <v>1</v>
      </c>
      <c r="F335" s="170" t="s">
        <v>350</v>
      </c>
      <c r="G335" s="169">
        <v>6806846.8087353464</v>
      </c>
      <c r="H335" s="168" t="s">
        <v>1266</v>
      </c>
      <c r="I335" s="168" t="s">
        <v>421</v>
      </c>
      <c r="J335" s="169">
        <v>3037197.2013371922</v>
      </c>
      <c r="K335" s="169">
        <v>1573052.2676974901</v>
      </c>
      <c r="L335" s="168" t="s">
        <v>18</v>
      </c>
      <c r="M335" s="168" t="s">
        <v>21</v>
      </c>
      <c r="N335" s="168" t="s">
        <v>1449</v>
      </c>
      <c r="O335" s="168" t="s">
        <v>21</v>
      </c>
      <c r="P335" s="168" t="s">
        <v>789</v>
      </c>
      <c r="Q335" s="168" t="s">
        <v>1458</v>
      </c>
      <c r="R335" s="168" t="s">
        <v>21</v>
      </c>
      <c r="S335" s="168" t="s">
        <v>21</v>
      </c>
      <c r="T335" s="168" t="s">
        <v>21</v>
      </c>
      <c r="U335" s="168" t="s">
        <v>21</v>
      </c>
      <c r="V335" s="168" t="s">
        <v>1458</v>
      </c>
      <c r="W335" s="168" t="s">
        <v>21</v>
      </c>
      <c r="X335" s="168" t="s">
        <v>21</v>
      </c>
      <c r="Y335" s="168" t="s">
        <v>21</v>
      </c>
      <c r="Z335" s="168" t="s">
        <v>21</v>
      </c>
      <c r="AA335" s="168" t="s">
        <v>1436</v>
      </c>
      <c r="AB335" s="168" t="s">
        <v>1259</v>
      </c>
      <c r="AC335" s="168" t="s">
        <v>7145</v>
      </c>
      <c r="AD335" s="169">
        <v>4956846.8730261922</v>
      </c>
      <c r="AE335" s="168" t="s">
        <v>807</v>
      </c>
      <c r="AF335" s="169">
        <v>-934540.60103995074</v>
      </c>
      <c r="AG335" s="169">
        <v>-3266109.8905968438</v>
      </c>
      <c r="AH335" s="169">
        <v>-596060.0886986386</v>
      </c>
      <c r="AI335" s="168" t="s">
        <v>21</v>
      </c>
      <c r="AJ335"/>
    </row>
    <row r="336" spans="1:36" x14ac:dyDescent="0.25">
      <c r="A336" s="179" t="b">
        <f>IF(E336&lt;&gt;1,"",NOT(ISNA(VLOOKUP(P336,Mapping!$P:$P,1,FALSE))))</f>
        <v>0</v>
      </c>
      <c r="B336" s="180" t="str">
        <f t="shared" si="4"/>
        <v/>
      </c>
      <c r="E336" s="167">
        <v>1</v>
      </c>
      <c r="F336" s="170" t="s">
        <v>350</v>
      </c>
      <c r="G336" s="169">
        <v>18693127.815018971</v>
      </c>
      <c r="H336" s="168" t="s">
        <v>1266</v>
      </c>
      <c r="I336" s="168" t="s">
        <v>421</v>
      </c>
      <c r="J336" s="169">
        <v>8340824.6254571024</v>
      </c>
      <c r="K336" s="169">
        <v>4319954.2939674128</v>
      </c>
      <c r="L336" s="168" t="s">
        <v>18</v>
      </c>
      <c r="M336" s="168" t="s">
        <v>21</v>
      </c>
      <c r="N336" s="168" t="s">
        <v>1449</v>
      </c>
      <c r="O336" s="168" t="s">
        <v>21</v>
      </c>
      <c r="P336" s="168" t="s">
        <v>803</v>
      </c>
      <c r="Q336" s="168" t="s">
        <v>1453</v>
      </c>
      <c r="R336" s="168" t="s">
        <v>21</v>
      </c>
      <c r="S336" s="168" t="s">
        <v>21</v>
      </c>
      <c r="T336" s="168" t="s">
        <v>21</v>
      </c>
      <c r="U336" s="168" t="s">
        <v>21</v>
      </c>
      <c r="V336" s="168" t="s">
        <v>1453</v>
      </c>
      <c r="W336" s="168" t="s">
        <v>21</v>
      </c>
      <c r="X336" s="168" t="s">
        <v>21</v>
      </c>
      <c r="Y336" s="168" t="s">
        <v>21</v>
      </c>
      <c r="Z336" s="168" t="s">
        <v>21</v>
      </c>
      <c r="AA336" s="168" t="s">
        <v>1436</v>
      </c>
      <c r="AB336" s="168" t="s">
        <v>1259</v>
      </c>
      <c r="AC336" s="168" t="s">
        <v>11121</v>
      </c>
      <c r="AD336" s="169">
        <v>13612613.11743417</v>
      </c>
      <c r="AE336" s="168" t="s">
        <v>807</v>
      </c>
      <c r="AF336" s="169">
        <v>-2566458.067066459</v>
      </c>
      <c r="AG336" s="169">
        <v>-8969470.2052752227</v>
      </c>
      <c r="AH336" s="169">
        <v>-1636914.6737922991</v>
      </c>
      <c r="AI336" s="168" t="s">
        <v>21</v>
      </c>
      <c r="AJ336"/>
    </row>
    <row r="337" spans="1:36" x14ac:dyDescent="0.25">
      <c r="A337" s="179" t="b">
        <f>IF(E337&lt;&gt;1,"",NOT(ISNA(VLOOKUP(P337,Mapping!$P:$P,1,FALSE))))</f>
        <v>0</v>
      </c>
      <c r="B337" s="180" t="str">
        <f t="shared" si="4"/>
        <v/>
      </c>
      <c r="E337" s="167">
        <v>1</v>
      </c>
      <c r="F337" s="170" t="s">
        <v>766</v>
      </c>
      <c r="G337" s="169">
        <v>1967655.286432626</v>
      </c>
      <c r="H337" s="168" t="s">
        <v>1266</v>
      </c>
      <c r="I337" s="168" t="s">
        <v>522</v>
      </c>
      <c r="J337" s="169">
        <v>713924.69005197892</v>
      </c>
      <c r="K337" s="169">
        <v>107583.334044378</v>
      </c>
      <c r="L337" s="168" t="s">
        <v>18</v>
      </c>
      <c r="M337" s="168" t="s">
        <v>21</v>
      </c>
      <c r="N337" s="168" t="s">
        <v>1449</v>
      </c>
      <c r="O337" s="168" t="s">
        <v>21</v>
      </c>
      <c r="P337" s="168" t="s">
        <v>762</v>
      </c>
      <c r="Q337" s="168" t="s">
        <v>1455</v>
      </c>
      <c r="R337" s="168" t="s">
        <v>21</v>
      </c>
      <c r="S337" s="168" t="s">
        <v>21</v>
      </c>
      <c r="T337" s="168" t="s">
        <v>21</v>
      </c>
      <c r="U337" s="168" t="s">
        <v>21</v>
      </c>
      <c r="V337" s="168" t="s">
        <v>1455</v>
      </c>
      <c r="W337" s="168" t="s">
        <v>21</v>
      </c>
      <c r="X337" s="168" t="s">
        <v>21</v>
      </c>
      <c r="Y337" s="168" t="s">
        <v>21</v>
      </c>
      <c r="Z337" s="168" t="s">
        <v>21</v>
      </c>
      <c r="AA337" s="168" t="s">
        <v>1498</v>
      </c>
      <c r="AB337" s="168" t="s">
        <v>1259</v>
      </c>
      <c r="AC337" s="168" t="s">
        <v>11122</v>
      </c>
      <c r="AD337" s="169">
        <v>1168518.6983748821</v>
      </c>
      <c r="AE337" s="168" t="s">
        <v>817</v>
      </c>
      <c r="AF337" s="169">
        <v>-732563.83368493128</v>
      </c>
      <c r="AG337" s="169">
        <v>-882304.38147507678</v>
      </c>
      <c r="AH337" s="169">
        <v>-193992.99277577389</v>
      </c>
      <c r="AI337" s="168" t="s">
        <v>21</v>
      </c>
      <c r="AJ337"/>
    </row>
    <row r="338" spans="1:36" x14ac:dyDescent="0.25">
      <c r="A338" s="179" t="b">
        <f>IF(E338&lt;&gt;1,"",NOT(ISNA(VLOOKUP(P338,Mapping!$P:$P,1,FALSE))))</f>
        <v>0</v>
      </c>
      <c r="B338" s="180" t="str">
        <f t="shared" si="4"/>
        <v/>
      </c>
      <c r="E338" s="167">
        <v>1</v>
      </c>
      <c r="F338" s="170" t="s">
        <v>351</v>
      </c>
      <c r="G338" s="169">
        <v>363866.48031362583</v>
      </c>
      <c r="H338" s="168" t="s">
        <v>1266</v>
      </c>
      <c r="I338" s="168" t="s">
        <v>489</v>
      </c>
      <c r="J338" s="169">
        <v>105881.9202955738</v>
      </c>
      <c r="K338" s="169">
        <v>4431.8102495597996</v>
      </c>
      <c r="L338" s="168" t="s">
        <v>18</v>
      </c>
      <c r="M338" s="168" t="s">
        <v>21</v>
      </c>
      <c r="N338" s="168" t="s">
        <v>1449</v>
      </c>
      <c r="O338" s="168" t="s">
        <v>21</v>
      </c>
      <c r="P338" s="168" t="s">
        <v>525</v>
      </c>
      <c r="Q338" s="168" t="s">
        <v>1451</v>
      </c>
      <c r="R338" s="168" t="s">
        <v>21</v>
      </c>
      <c r="S338" s="168" t="s">
        <v>21</v>
      </c>
      <c r="T338" s="168" t="s">
        <v>21</v>
      </c>
      <c r="U338" s="168" t="s">
        <v>21</v>
      </c>
      <c r="V338" s="168" t="s">
        <v>1451</v>
      </c>
      <c r="W338" s="168" t="s">
        <v>21</v>
      </c>
      <c r="X338" s="168" t="s">
        <v>21</v>
      </c>
      <c r="Y338" s="168" t="s">
        <v>21</v>
      </c>
      <c r="Z338" s="168" t="s">
        <v>21</v>
      </c>
      <c r="AA338" s="168" t="s">
        <v>1499</v>
      </c>
      <c r="AB338" s="168" t="s">
        <v>1259</v>
      </c>
      <c r="AC338" s="168" t="s">
        <v>11123</v>
      </c>
      <c r="AD338" s="169">
        <v>148391.12195006289</v>
      </c>
      <c r="AE338" s="168" t="s">
        <v>809</v>
      </c>
      <c r="AF338" s="169">
        <v>-92410.096886277199</v>
      </c>
      <c r="AG338" s="169">
        <v>-174106.02019632841</v>
      </c>
      <c r="AH338" s="169">
        <v>-50463.796165021311</v>
      </c>
      <c r="AI338" s="168" t="s">
        <v>21</v>
      </c>
      <c r="AJ338"/>
    </row>
    <row r="339" spans="1:36" x14ac:dyDescent="0.25">
      <c r="A339" s="179" t="b">
        <f>IF(E339&lt;&gt;1,"",NOT(ISNA(VLOOKUP(P339,Mapping!$P:$P,1,FALSE))))</f>
        <v>0</v>
      </c>
      <c r="B339" s="180" t="str">
        <f t="shared" si="4"/>
        <v/>
      </c>
      <c r="E339" s="167">
        <v>1</v>
      </c>
      <c r="F339" s="170" t="s">
        <v>11124</v>
      </c>
      <c r="G339" s="169">
        <v>78536.438265872595</v>
      </c>
      <c r="H339" s="168" t="s">
        <v>1266</v>
      </c>
      <c r="I339" s="168" t="s">
        <v>477</v>
      </c>
      <c r="J339" s="169">
        <v>42725.417634745667</v>
      </c>
      <c r="K339" s="169">
        <v>20007.039437455081</v>
      </c>
      <c r="L339" s="168" t="s">
        <v>18</v>
      </c>
      <c r="M339" s="168" t="s">
        <v>21</v>
      </c>
      <c r="N339" s="168" t="s">
        <v>1449</v>
      </c>
      <c r="O339" s="168" t="s">
        <v>21</v>
      </c>
      <c r="P339" s="168" t="s">
        <v>525</v>
      </c>
      <c r="Q339" s="168" t="s">
        <v>1451</v>
      </c>
      <c r="R339" s="168" t="s">
        <v>21</v>
      </c>
      <c r="S339" s="168" t="s">
        <v>21</v>
      </c>
      <c r="T339" s="168" t="s">
        <v>21</v>
      </c>
      <c r="U339" s="168" t="s">
        <v>21</v>
      </c>
      <c r="V339" s="168" t="s">
        <v>1451</v>
      </c>
      <c r="W339" s="168" t="s">
        <v>21</v>
      </c>
      <c r="X339" s="168" t="s">
        <v>21</v>
      </c>
      <c r="Y339" s="168" t="s">
        <v>21</v>
      </c>
      <c r="Z339" s="168" t="s">
        <v>21</v>
      </c>
      <c r="AA339" s="168" t="s">
        <v>11125</v>
      </c>
      <c r="AB339" s="168" t="s">
        <v>1259</v>
      </c>
      <c r="AC339" s="168" t="s">
        <v>11126</v>
      </c>
      <c r="AD339" s="169">
        <v>56623.713368525147</v>
      </c>
      <c r="AE339" s="168" t="s">
        <v>809</v>
      </c>
      <c r="AF339" s="169">
        <v>-54560.739385263791</v>
      </c>
      <c r="AG339" s="169">
        <v>-31426.560639154479</v>
      </c>
      <c r="AH339" s="169">
        <v>-37265.348397838447</v>
      </c>
      <c r="AI339" s="168" t="s">
        <v>21</v>
      </c>
      <c r="AJ339"/>
    </row>
    <row r="340" spans="1:36" x14ac:dyDescent="0.25">
      <c r="A340" s="179" t="b">
        <f>IF(E340&lt;&gt;1,"",NOT(ISNA(VLOOKUP(P340,Mapping!$P:$P,1,FALSE))))</f>
        <v>0</v>
      </c>
      <c r="B340" s="180" t="str">
        <f t="shared" si="4"/>
        <v/>
      </c>
      <c r="E340" s="167">
        <v>1</v>
      </c>
      <c r="F340" s="170" t="s">
        <v>11127</v>
      </c>
      <c r="G340" s="169">
        <v>2615092.173162139</v>
      </c>
      <c r="H340" s="168" t="s">
        <v>1266</v>
      </c>
      <c r="I340" s="168" t="s">
        <v>430</v>
      </c>
      <c r="J340" s="169">
        <v>701195.50398923119</v>
      </c>
      <c r="K340" s="169">
        <v>204255.14253136859</v>
      </c>
      <c r="L340" s="168" t="s">
        <v>18</v>
      </c>
      <c r="M340" s="168" t="s">
        <v>21</v>
      </c>
      <c r="N340" s="168" t="s">
        <v>1449</v>
      </c>
      <c r="O340" s="168" t="s">
        <v>21</v>
      </c>
      <c r="P340" s="168" t="s">
        <v>7293</v>
      </c>
      <c r="Q340" s="168" t="s">
        <v>7294</v>
      </c>
      <c r="R340" s="168" t="s">
        <v>21</v>
      </c>
      <c r="S340" s="168" t="s">
        <v>21</v>
      </c>
      <c r="T340" s="168" t="s">
        <v>21</v>
      </c>
      <c r="U340" s="168" t="s">
        <v>21</v>
      </c>
      <c r="V340" s="168" t="s">
        <v>7294</v>
      </c>
      <c r="W340" s="168" t="s">
        <v>21</v>
      </c>
      <c r="X340" s="168" t="s">
        <v>21</v>
      </c>
      <c r="Y340" s="168" t="s">
        <v>21</v>
      </c>
      <c r="Z340" s="168" t="s">
        <v>21</v>
      </c>
      <c r="AA340" s="168" t="s">
        <v>11128</v>
      </c>
      <c r="AB340" s="168" t="s">
        <v>1259</v>
      </c>
      <c r="AC340" s="168" t="s">
        <v>11129</v>
      </c>
      <c r="AD340" s="169">
        <v>911581.48413982755</v>
      </c>
      <c r="AE340" s="168" t="s">
        <v>808</v>
      </c>
      <c r="AF340" s="169">
        <v>-1033058.684090585</v>
      </c>
      <c r="AG340" s="169">
        <v>-1425191.593642703</v>
      </c>
      <c r="AH340" s="169">
        <v>-264316.25834080199</v>
      </c>
      <c r="AI340" s="168" t="s">
        <v>21</v>
      </c>
      <c r="AJ340"/>
    </row>
    <row r="341" spans="1:36" x14ac:dyDescent="0.25">
      <c r="A341" s="179" t="b">
        <f>IF(E341&lt;&gt;1,"",NOT(ISNA(VLOOKUP(P341,Mapping!$P:$P,1,FALSE))))</f>
        <v>0</v>
      </c>
      <c r="B341" s="180" t="str">
        <f t="shared" ref="B341:B404" si="5">IF(AI341="","",VALUE(AI341))</f>
        <v/>
      </c>
      <c r="E341" s="167">
        <v>1</v>
      </c>
      <c r="F341" s="170" t="s">
        <v>1500</v>
      </c>
      <c r="G341" s="169">
        <v>167572.7420765963</v>
      </c>
      <c r="H341" s="168" t="s">
        <v>1266</v>
      </c>
      <c r="I341" s="168" t="s">
        <v>477</v>
      </c>
      <c r="J341" s="169">
        <v>79658.098987493126</v>
      </c>
      <c r="K341" s="169">
        <v>26036.298288355869</v>
      </c>
      <c r="L341" s="168" t="s">
        <v>18</v>
      </c>
      <c r="M341" s="168" t="s">
        <v>21</v>
      </c>
      <c r="N341" s="168" t="s">
        <v>1449</v>
      </c>
      <c r="O341" s="168" t="s">
        <v>21</v>
      </c>
      <c r="P341" s="168" t="s">
        <v>525</v>
      </c>
      <c r="Q341" s="168" t="s">
        <v>1451</v>
      </c>
      <c r="R341" s="168" t="s">
        <v>21</v>
      </c>
      <c r="S341" s="168" t="s">
        <v>21</v>
      </c>
      <c r="T341" s="168" t="s">
        <v>21</v>
      </c>
      <c r="U341" s="168" t="s">
        <v>21</v>
      </c>
      <c r="V341" s="168" t="s">
        <v>1451</v>
      </c>
      <c r="W341" s="168" t="s">
        <v>21</v>
      </c>
      <c r="X341" s="168" t="s">
        <v>21</v>
      </c>
      <c r="Y341" s="168" t="s">
        <v>21</v>
      </c>
      <c r="Z341" s="168" t="s">
        <v>21</v>
      </c>
      <c r="AA341" s="168" t="s">
        <v>1501</v>
      </c>
      <c r="AB341" s="168" t="s">
        <v>1259</v>
      </c>
      <c r="AC341" s="168" t="s">
        <v>11130</v>
      </c>
      <c r="AD341" s="169">
        <v>146079.39756966519</v>
      </c>
      <c r="AE341" s="168" t="s">
        <v>807</v>
      </c>
      <c r="AF341" s="169">
        <v>-98444.135392486627</v>
      </c>
      <c r="AG341" s="169">
        <v>-67054.66986561766</v>
      </c>
      <c r="AH341" s="169">
        <v>-75365.483594065488</v>
      </c>
      <c r="AI341" s="168" t="s">
        <v>21</v>
      </c>
      <c r="AJ341"/>
    </row>
    <row r="342" spans="1:36" x14ac:dyDescent="0.25">
      <c r="A342" s="179" t="b">
        <f>IF(E342&lt;&gt;1,"",NOT(ISNA(VLOOKUP(P342,Mapping!$P:$P,1,FALSE))))</f>
        <v>0</v>
      </c>
      <c r="B342" s="180" t="str">
        <f t="shared" si="5"/>
        <v/>
      </c>
      <c r="E342" s="167">
        <v>1</v>
      </c>
      <c r="F342" s="170" t="s">
        <v>1502</v>
      </c>
      <c r="G342" s="169">
        <v>137891.27181646141</v>
      </c>
      <c r="H342" s="168" t="s">
        <v>1266</v>
      </c>
      <c r="I342" s="168" t="s">
        <v>489</v>
      </c>
      <c r="J342" s="169">
        <v>38374.339426719969</v>
      </c>
      <c r="K342" s="169">
        <v>2708.9108521222561</v>
      </c>
      <c r="L342" s="168" t="s">
        <v>18</v>
      </c>
      <c r="M342" s="168" t="s">
        <v>21</v>
      </c>
      <c r="N342" s="168" t="s">
        <v>1449</v>
      </c>
      <c r="O342" s="168" t="s">
        <v>21</v>
      </c>
      <c r="P342" s="168" t="s">
        <v>525</v>
      </c>
      <c r="Q342" s="168" t="s">
        <v>1451</v>
      </c>
      <c r="R342" s="168" t="s">
        <v>21</v>
      </c>
      <c r="S342" s="168" t="s">
        <v>21</v>
      </c>
      <c r="T342" s="168" t="s">
        <v>21</v>
      </c>
      <c r="U342" s="168" t="s">
        <v>21</v>
      </c>
      <c r="V342" s="168" t="s">
        <v>1451</v>
      </c>
      <c r="W342" s="168" t="s">
        <v>21</v>
      </c>
      <c r="X342" s="168" t="s">
        <v>21</v>
      </c>
      <c r="Y342" s="168" t="s">
        <v>21</v>
      </c>
      <c r="Z342" s="168" t="s">
        <v>21</v>
      </c>
      <c r="AA342" s="168" t="s">
        <v>1503</v>
      </c>
      <c r="AB342" s="168" t="s">
        <v>1259</v>
      </c>
      <c r="AC342" s="168" t="s">
        <v>3908</v>
      </c>
      <c r="AD342" s="169">
        <v>57835.109745909722</v>
      </c>
      <c r="AE342" s="168" t="s">
        <v>817</v>
      </c>
      <c r="AF342" s="169">
        <v>-2265.8592866524409</v>
      </c>
      <c r="AG342" s="169">
        <v>2349.8533761033032</v>
      </c>
      <c r="AH342" s="169">
        <v>5484.0485671696078</v>
      </c>
      <c r="AI342" s="168" t="s">
        <v>21</v>
      </c>
      <c r="AJ342"/>
    </row>
    <row r="343" spans="1:36" x14ac:dyDescent="0.25">
      <c r="A343" s="179" t="b">
        <f>IF(E343&lt;&gt;1,"",NOT(ISNA(VLOOKUP(P343,Mapping!$P:$P,1,FALSE))))</f>
        <v>0</v>
      </c>
      <c r="B343" s="180" t="str">
        <f t="shared" si="5"/>
        <v/>
      </c>
      <c r="E343" s="167">
        <v>1</v>
      </c>
      <c r="F343" s="170" t="s">
        <v>535</v>
      </c>
      <c r="G343" s="169">
        <v>131843.62760160011</v>
      </c>
      <c r="H343" s="168" t="s">
        <v>1266</v>
      </c>
      <c r="I343" s="168" t="s">
        <v>402</v>
      </c>
      <c r="J343" s="169">
        <v>67934.769936982673</v>
      </c>
      <c r="K343" s="169">
        <v>29337.056959364549</v>
      </c>
      <c r="L343" s="168" t="s">
        <v>18</v>
      </c>
      <c r="M343" s="168" t="s">
        <v>21</v>
      </c>
      <c r="N343" s="168" t="s">
        <v>1449</v>
      </c>
      <c r="O343" s="168" t="s">
        <v>21</v>
      </c>
      <c r="P343" s="168" t="s">
        <v>525</v>
      </c>
      <c r="Q343" s="168" t="s">
        <v>1451</v>
      </c>
      <c r="R343" s="168" t="s">
        <v>21</v>
      </c>
      <c r="S343" s="168" t="s">
        <v>21</v>
      </c>
      <c r="T343" s="168" t="s">
        <v>21</v>
      </c>
      <c r="U343" s="168" t="s">
        <v>21</v>
      </c>
      <c r="V343" s="168" t="s">
        <v>1451</v>
      </c>
      <c r="W343" s="168" t="s">
        <v>21</v>
      </c>
      <c r="X343" s="168" t="s">
        <v>21</v>
      </c>
      <c r="Y343" s="168" t="s">
        <v>21</v>
      </c>
      <c r="Z343" s="168" t="s">
        <v>21</v>
      </c>
      <c r="AA343" s="168" t="s">
        <v>1504</v>
      </c>
      <c r="AB343" s="168" t="s">
        <v>1259</v>
      </c>
      <c r="AC343" s="168" t="s">
        <v>6662</v>
      </c>
      <c r="AD343" s="169">
        <v>118946.1741351049</v>
      </c>
      <c r="AE343" s="168" t="s">
        <v>809</v>
      </c>
      <c r="AF343" s="169">
        <v>-100676.8903615005</v>
      </c>
      <c r="AG343" s="169">
        <v>-101318.5569929456</v>
      </c>
      <c r="AH343" s="169">
        <v>-82409.524517000187</v>
      </c>
      <c r="AI343" s="168" t="s">
        <v>21</v>
      </c>
      <c r="AJ343"/>
    </row>
    <row r="344" spans="1:36" x14ac:dyDescent="0.25">
      <c r="A344" s="179" t="b">
        <f>IF(E344&lt;&gt;1,"",NOT(ISNA(VLOOKUP(P344,Mapping!$P:$P,1,FALSE))))</f>
        <v>0</v>
      </c>
      <c r="B344" s="180" t="str">
        <f t="shared" si="5"/>
        <v/>
      </c>
      <c r="E344" s="167">
        <v>1</v>
      </c>
      <c r="F344" s="170" t="s">
        <v>793</v>
      </c>
      <c r="G344" s="169">
        <v>6288603.0971470112</v>
      </c>
      <c r="H344" s="168" t="s">
        <v>1266</v>
      </c>
      <c r="I344" s="168" t="s">
        <v>461</v>
      </c>
      <c r="J344" s="169">
        <v>3276832.3195002391</v>
      </c>
      <c r="K344" s="169">
        <v>1446690.2408220749</v>
      </c>
      <c r="L344" s="168" t="s">
        <v>18</v>
      </c>
      <c r="M344" s="168" t="s">
        <v>21</v>
      </c>
      <c r="N344" s="168" t="s">
        <v>1449</v>
      </c>
      <c r="O344" s="168" t="s">
        <v>21</v>
      </c>
      <c r="P344" s="168" t="s">
        <v>789</v>
      </c>
      <c r="Q344" s="168" t="s">
        <v>1458</v>
      </c>
      <c r="R344" s="168" t="s">
        <v>21</v>
      </c>
      <c r="S344" s="168" t="s">
        <v>21</v>
      </c>
      <c r="T344" s="168" t="s">
        <v>21</v>
      </c>
      <c r="U344" s="168" t="s">
        <v>21</v>
      </c>
      <c r="V344" s="168" t="s">
        <v>1458</v>
      </c>
      <c r="W344" s="168" t="s">
        <v>21</v>
      </c>
      <c r="X344" s="168" t="s">
        <v>21</v>
      </c>
      <c r="Y344" s="168" t="s">
        <v>21</v>
      </c>
      <c r="Z344" s="168" t="s">
        <v>21</v>
      </c>
      <c r="AA344" s="168" t="s">
        <v>1505</v>
      </c>
      <c r="AB344" s="168" t="s">
        <v>1259</v>
      </c>
      <c r="AC344" s="168" t="s">
        <v>7268</v>
      </c>
      <c r="AD344" s="169">
        <v>5841196.3925425224</v>
      </c>
      <c r="AE344" s="168" t="s">
        <v>807</v>
      </c>
      <c r="AF344" s="169">
        <v>-4533716.1023370493</v>
      </c>
      <c r="AG344" s="169">
        <v>-2722329.2728081569</v>
      </c>
      <c r="AH344" s="169">
        <v>-4221761.1801735386</v>
      </c>
      <c r="AI344" s="168" t="s">
        <v>21</v>
      </c>
      <c r="AJ344"/>
    </row>
    <row r="345" spans="1:36" x14ac:dyDescent="0.25">
      <c r="A345" s="179" t="b">
        <f>IF(E345&lt;&gt;1,"",NOT(ISNA(VLOOKUP(P345,Mapping!$P:$P,1,FALSE))))</f>
        <v>0</v>
      </c>
      <c r="B345" s="180" t="str">
        <f t="shared" si="5"/>
        <v/>
      </c>
      <c r="E345" s="167">
        <v>1</v>
      </c>
      <c r="F345" s="170" t="s">
        <v>11131</v>
      </c>
      <c r="G345" s="169">
        <v>484603.39843647962</v>
      </c>
      <c r="H345" s="168" t="s">
        <v>1266</v>
      </c>
      <c r="I345" s="168" t="s">
        <v>446</v>
      </c>
      <c r="J345" s="169">
        <v>369730.98935511231</v>
      </c>
      <c r="K345" s="169">
        <v>141125.00683133569</v>
      </c>
      <c r="L345" s="168" t="s">
        <v>18</v>
      </c>
      <c r="M345" s="168" t="s">
        <v>21</v>
      </c>
      <c r="N345" s="168" t="s">
        <v>1449</v>
      </c>
      <c r="O345" s="168" t="s">
        <v>21</v>
      </c>
      <c r="P345" s="168" t="s">
        <v>525</v>
      </c>
      <c r="Q345" s="168" t="s">
        <v>1451</v>
      </c>
      <c r="R345" s="168" t="s">
        <v>21</v>
      </c>
      <c r="S345" s="168" t="s">
        <v>21</v>
      </c>
      <c r="T345" s="168" t="s">
        <v>21</v>
      </c>
      <c r="U345" s="168" t="s">
        <v>21</v>
      </c>
      <c r="V345" s="168" t="s">
        <v>1451</v>
      </c>
      <c r="W345" s="168" t="s">
        <v>21</v>
      </c>
      <c r="X345" s="168" t="s">
        <v>21</v>
      </c>
      <c r="Y345" s="168" t="s">
        <v>21</v>
      </c>
      <c r="Z345" s="168" t="s">
        <v>21</v>
      </c>
      <c r="AA345" s="168" t="s">
        <v>11132</v>
      </c>
      <c r="AB345" s="168" t="s">
        <v>1259</v>
      </c>
      <c r="AC345" s="168" t="s">
        <v>11133</v>
      </c>
      <c r="AD345" s="169">
        <v>334388.98496234347</v>
      </c>
      <c r="AE345" s="168" t="s">
        <v>808</v>
      </c>
      <c r="AF345" s="169">
        <v>-251247.54521444661</v>
      </c>
      <c r="AG345" s="169">
        <v>-264696.73791074962</v>
      </c>
      <c r="AH345" s="169">
        <v>-147872.65223935721</v>
      </c>
      <c r="AI345" s="168" t="s">
        <v>21</v>
      </c>
      <c r="AJ345"/>
    </row>
    <row r="346" spans="1:36" x14ac:dyDescent="0.25">
      <c r="A346" s="179" t="b">
        <f>IF(E346&lt;&gt;1,"",NOT(ISNA(VLOOKUP(P346,Mapping!$P:$P,1,FALSE))))</f>
        <v>0</v>
      </c>
      <c r="B346" s="180" t="str">
        <f t="shared" si="5"/>
        <v/>
      </c>
      <c r="E346" s="167">
        <v>1</v>
      </c>
      <c r="F346" s="170" t="s">
        <v>1506</v>
      </c>
      <c r="G346" s="169">
        <v>561329.32117948227</v>
      </c>
      <c r="H346" s="168" t="s">
        <v>1266</v>
      </c>
      <c r="I346" s="168" t="s">
        <v>384</v>
      </c>
      <c r="J346" s="169">
        <v>292168.35425842489</v>
      </c>
      <c r="K346" s="169">
        <v>54020.026698692047</v>
      </c>
      <c r="L346" s="168" t="s">
        <v>18</v>
      </c>
      <c r="M346" s="168" t="s">
        <v>21</v>
      </c>
      <c r="N346" s="168" t="s">
        <v>1449</v>
      </c>
      <c r="O346" s="168" t="s">
        <v>21</v>
      </c>
      <c r="P346" s="168" t="s">
        <v>344</v>
      </c>
      <c r="Q346" s="168" t="s">
        <v>1450</v>
      </c>
      <c r="R346" s="168" t="s">
        <v>21</v>
      </c>
      <c r="S346" s="168" t="s">
        <v>21</v>
      </c>
      <c r="T346" s="168" t="s">
        <v>21</v>
      </c>
      <c r="U346" s="168" t="s">
        <v>21</v>
      </c>
      <c r="V346" s="168" t="s">
        <v>1450</v>
      </c>
      <c r="W346" s="168" t="s">
        <v>21</v>
      </c>
      <c r="X346" s="168" t="s">
        <v>21</v>
      </c>
      <c r="Y346" s="168" t="s">
        <v>21</v>
      </c>
      <c r="Z346" s="168" t="s">
        <v>21</v>
      </c>
      <c r="AA346" s="168" t="s">
        <v>1508</v>
      </c>
      <c r="AB346" s="168" t="s">
        <v>1259</v>
      </c>
      <c r="AC346" s="168" t="s">
        <v>11135</v>
      </c>
      <c r="AD346" s="169">
        <v>334171.51930123992</v>
      </c>
      <c r="AE346" s="168" t="s">
        <v>813</v>
      </c>
      <c r="AF346" s="169">
        <v>98036.006728225038</v>
      </c>
      <c r="AG346" s="169">
        <v>-98305.232836249983</v>
      </c>
      <c r="AH346" s="169">
        <v>-5495.8651601148304</v>
      </c>
      <c r="AI346" s="168" t="s">
        <v>21</v>
      </c>
      <c r="AJ346"/>
    </row>
    <row r="347" spans="1:36" x14ac:dyDescent="0.25">
      <c r="A347" s="179" t="b">
        <f>IF(E347&lt;&gt;1,"",NOT(ISNA(VLOOKUP(P347,Mapping!$P:$P,1,FALSE))))</f>
        <v>0</v>
      </c>
      <c r="B347" s="180" t="str">
        <f t="shared" si="5"/>
        <v/>
      </c>
      <c r="E347" s="167">
        <v>1</v>
      </c>
      <c r="F347" s="170" t="s">
        <v>1506</v>
      </c>
      <c r="G347" s="169">
        <v>841435.79426237859</v>
      </c>
      <c r="H347" s="168" t="s">
        <v>1266</v>
      </c>
      <c r="I347" s="168" t="s">
        <v>421</v>
      </c>
      <c r="J347" s="169">
        <v>494295.95205899572</v>
      </c>
      <c r="K347" s="169">
        <v>237410.44951026121</v>
      </c>
      <c r="L347" s="168" t="s">
        <v>18</v>
      </c>
      <c r="M347" s="168" t="s">
        <v>21</v>
      </c>
      <c r="N347" s="168" t="s">
        <v>1449</v>
      </c>
      <c r="O347" s="168" t="s">
        <v>21</v>
      </c>
      <c r="P347" s="168" t="s">
        <v>344</v>
      </c>
      <c r="Q347" s="168" t="s">
        <v>1450</v>
      </c>
      <c r="R347" s="168" t="s">
        <v>21</v>
      </c>
      <c r="S347" s="168" t="s">
        <v>21</v>
      </c>
      <c r="T347" s="168" t="s">
        <v>21</v>
      </c>
      <c r="U347" s="168" t="s">
        <v>21</v>
      </c>
      <c r="V347" s="168" t="s">
        <v>1450</v>
      </c>
      <c r="W347" s="168" t="s">
        <v>21</v>
      </c>
      <c r="X347" s="168" t="s">
        <v>21</v>
      </c>
      <c r="Y347" s="168" t="s">
        <v>21</v>
      </c>
      <c r="Z347" s="168" t="s">
        <v>21</v>
      </c>
      <c r="AA347" s="168" t="s">
        <v>1507</v>
      </c>
      <c r="AB347" s="168" t="s">
        <v>1259</v>
      </c>
      <c r="AC347" s="168" t="s">
        <v>11134</v>
      </c>
      <c r="AD347" s="169">
        <v>694210.87741329451</v>
      </c>
      <c r="AE347" s="168" t="s">
        <v>813</v>
      </c>
      <c r="AF347" s="169">
        <v>-282476.85612234089</v>
      </c>
      <c r="AG347" s="169">
        <v>-61547.285282898461</v>
      </c>
      <c r="AH347" s="169">
        <v>-234853.30628022971</v>
      </c>
      <c r="AI347" s="168" t="s">
        <v>21</v>
      </c>
      <c r="AJ347"/>
    </row>
    <row r="348" spans="1:36" x14ac:dyDescent="0.25">
      <c r="A348" s="179" t="b">
        <f>IF(E348&lt;&gt;1,"",NOT(ISNA(VLOOKUP(P348,Mapping!$P:$P,1,FALSE))))</f>
        <v>0</v>
      </c>
      <c r="B348" s="180" t="str">
        <f t="shared" si="5"/>
        <v/>
      </c>
      <c r="E348" s="167">
        <v>1</v>
      </c>
      <c r="F348" s="170" t="s">
        <v>352</v>
      </c>
      <c r="G348" s="169">
        <v>2438457.6189554259</v>
      </c>
      <c r="H348" s="168" t="s">
        <v>1266</v>
      </c>
      <c r="I348" s="168" t="s">
        <v>372</v>
      </c>
      <c r="J348" s="169">
        <v>886302.20445892413</v>
      </c>
      <c r="K348" s="169">
        <v>378523.24717565282</v>
      </c>
      <c r="L348" s="168" t="s">
        <v>18</v>
      </c>
      <c r="M348" s="168" t="s">
        <v>21</v>
      </c>
      <c r="N348" s="168" t="s">
        <v>1449</v>
      </c>
      <c r="O348" s="168" t="s">
        <v>21</v>
      </c>
      <c r="P348" s="168" t="s">
        <v>344</v>
      </c>
      <c r="Q348" s="168" t="s">
        <v>1450</v>
      </c>
      <c r="R348" s="168" t="s">
        <v>21</v>
      </c>
      <c r="S348" s="168" t="s">
        <v>21</v>
      </c>
      <c r="T348" s="168" t="s">
        <v>21</v>
      </c>
      <c r="U348" s="168" t="s">
        <v>21</v>
      </c>
      <c r="V348" s="168" t="s">
        <v>1450</v>
      </c>
      <c r="W348" s="168" t="s">
        <v>21</v>
      </c>
      <c r="X348" s="168" t="s">
        <v>21</v>
      </c>
      <c r="Y348" s="168" t="s">
        <v>21</v>
      </c>
      <c r="Z348" s="168" t="s">
        <v>21</v>
      </c>
      <c r="AA348" s="168" t="s">
        <v>1509</v>
      </c>
      <c r="AB348" s="168" t="s">
        <v>1259</v>
      </c>
      <c r="AC348" s="168" t="s">
        <v>11136</v>
      </c>
      <c r="AD348" s="169">
        <v>1252678.989016725</v>
      </c>
      <c r="AE348" s="168" t="s">
        <v>817</v>
      </c>
      <c r="AF348" s="169">
        <v>-620930.58488729433</v>
      </c>
      <c r="AG348" s="169">
        <v>-1741064.938170536</v>
      </c>
      <c r="AH348" s="169">
        <v>-819359.14772058651</v>
      </c>
      <c r="AI348" s="168" t="s">
        <v>21</v>
      </c>
      <c r="AJ348"/>
    </row>
    <row r="349" spans="1:36" x14ac:dyDescent="0.25">
      <c r="A349" s="179" t="b">
        <f>IF(E349&lt;&gt;1,"",NOT(ISNA(VLOOKUP(P349,Mapping!$P:$P,1,FALSE))))</f>
        <v>0</v>
      </c>
      <c r="B349" s="180" t="str">
        <f t="shared" si="5"/>
        <v/>
      </c>
      <c r="E349" s="167">
        <v>1</v>
      </c>
      <c r="F349" s="170" t="s">
        <v>352</v>
      </c>
      <c r="G349" s="169">
        <v>557689.9731763599</v>
      </c>
      <c r="H349" s="168" t="s">
        <v>1266</v>
      </c>
      <c r="I349" s="168" t="s">
        <v>372</v>
      </c>
      <c r="J349" s="169">
        <v>202702.662858903</v>
      </c>
      <c r="K349" s="169">
        <v>86570.550959359229</v>
      </c>
      <c r="L349" s="168" t="s">
        <v>18</v>
      </c>
      <c r="M349" s="168" t="s">
        <v>21</v>
      </c>
      <c r="N349" s="168" t="s">
        <v>1449</v>
      </c>
      <c r="O349" s="168" t="s">
        <v>21</v>
      </c>
      <c r="P349" s="168" t="s">
        <v>525</v>
      </c>
      <c r="Q349" s="168" t="s">
        <v>1451</v>
      </c>
      <c r="R349" s="168" t="s">
        <v>21</v>
      </c>
      <c r="S349" s="168" t="s">
        <v>21</v>
      </c>
      <c r="T349" s="168" t="s">
        <v>21</v>
      </c>
      <c r="U349" s="168" t="s">
        <v>21</v>
      </c>
      <c r="V349" s="168" t="s">
        <v>1451</v>
      </c>
      <c r="W349" s="168" t="s">
        <v>21</v>
      </c>
      <c r="X349" s="168" t="s">
        <v>21</v>
      </c>
      <c r="Y349" s="168" t="s">
        <v>21</v>
      </c>
      <c r="Z349" s="168" t="s">
        <v>21</v>
      </c>
      <c r="AA349" s="168" t="s">
        <v>1509</v>
      </c>
      <c r="AB349" s="168" t="s">
        <v>1259</v>
      </c>
      <c r="AC349" s="168" t="s">
        <v>11137</v>
      </c>
      <c r="AD349" s="169">
        <v>286495.24451550451</v>
      </c>
      <c r="AE349" s="168" t="s">
        <v>817</v>
      </c>
      <c r="AF349" s="169">
        <v>-142010.5719854655</v>
      </c>
      <c r="AG349" s="169">
        <v>-398192.05842198239</v>
      </c>
      <c r="AH349" s="169">
        <v>-187392.3817916688</v>
      </c>
      <c r="AI349" s="168" t="s">
        <v>21</v>
      </c>
      <c r="AJ349"/>
    </row>
    <row r="350" spans="1:36" x14ac:dyDescent="0.25">
      <c r="A350" s="179" t="b">
        <f>IF(E350&lt;&gt;1,"",NOT(ISNA(VLOOKUP(P350,Mapping!$P:$P,1,FALSE))))</f>
        <v>0</v>
      </c>
      <c r="B350" s="180" t="str">
        <f t="shared" si="5"/>
        <v/>
      </c>
      <c r="E350" s="167">
        <v>1</v>
      </c>
      <c r="F350" s="170" t="s">
        <v>536</v>
      </c>
      <c r="G350" s="169">
        <v>162566.14697761691</v>
      </c>
      <c r="H350" s="168" t="s">
        <v>1266</v>
      </c>
      <c r="I350" s="168" t="s">
        <v>430</v>
      </c>
      <c r="J350" s="169">
        <v>61651.038437996038</v>
      </c>
      <c r="K350" s="169">
        <v>26554.91781157297</v>
      </c>
      <c r="L350" s="168" t="s">
        <v>18</v>
      </c>
      <c r="M350" s="168" t="s">
        <v>21</v>
      </c>
      <c r="N350" s="168" t="s">
        <v>1449</v>
      </c>
      <c r="O350" s="168" t="s">
        <v>21</v>
      </c>
      <c r="P350" s="168" t="s">
        <v>525</v>
      </c>
      <c r="Q350" s="168" t="s">
        <v>1451</v>
      </c>
      <c r="R350" s="168" t="s">
        <v>21</v>
      </c>
      <c r="S350" s="168" t="s">
        <v>21</v>
      </c>
      <c r="T350" s="168" t="s">
        <v>21</v>
      </c>
      <c r="U350" s="168" t="s">
        <v>21</v>
      </c>
      <c r="V350" s="168" t="s">
        <v>1451</v>
      </c>
      <c r="W350" s="168" t="s">
        <v>21</v>
      </c>
      <c r="X350" s="168" t="s">
        <v>21</v>
      </c>
      <c r="Y350" s="168" t="s">
        <v>21</v>
      </c>
      <c r="Z350" s="168" t="s">
        <v>21</v>
      </c>
      <c r="AA350" s="168" t="s">
        <v>1510</v>
      </c>
      <c r="AB350" s="168" t="s">
        <v>1259</v>
      </c>
      <c r="AC350" s="168" t="s">
        <v>6663</v>
      </c>
      <c r="AD350" s="169">
        <v>80258.032838098938</v>
      </c>
      <c r="AE350" s="168" t="s">
        <v>813</v>
      </c>
      <c r="AF350" s="169">
        <v>-20436.86788427315</v>
      </c>
      <c r="AG350" s="169">
        <v>-88596.458840389358</v>
      </c>
      <c r="AH350" s="169">
        <v>-46257.318097591138</v>
      </c>
      <c r="AI350" s="168" t="s">
        <v>21</v>
      </c>
      <c r="AJ350"/>
    </row>
    <row r="351" spans="1:36" x14ac:dyDescent="0.25">
      <c r="A351" s="179" t="b">
        <f>IF(E351&lt;&gt;1,"",NOT(ISNA(VLOOKUP(P351,Mapping!$P:$P,1,FALSE))))</f>
        <v>0</v>
      </c>
      <c r="B351" s="180" t="str">
        <f t="shared" si="5"/>
        <v/>
      </c>
      <c r="E351" s="167">
        <v>1</v>
      </c>
      <c r="F351" s="170" t="s">
        <v>987</v>
      </c>
      <c r="G351" s="169">
        <v>577156.42966932722</v>
      </c>
      <c r="H351" s="168" t="s">
        <v>1266</v>
      </c>
      <c r="I351" s="168" t="s">
        <v>461</v>
      </c>
      <c r="J351" s="169">
        <v>189296.41694279169</v>
      </c>
      <c r="K351" s="169">
        <v>92797.779821624674</v>
      </c>
      <c r="L351" s="168" t="s">
        <v>18</v>
      </c>
      <c r="M351" s="168" t="s">
        <v>21</v>
      </c>
      <c r="N351" s="168" t="s">
        <v>1449</v>
      </c>
      <c r="O351" s="168" t="s">
        <v>21</v>
      </c>
      <c r="P351" s="168" t="s">
        <v>525</v>
      </c>
      <c r="Q351" s="168" t="s">
        <v>1451</v>
      </c>
      <c r="R351" s="168" t="s">
        <v>21</v>
      </c>
      <c r="S351" s="168" t="s">
        <v>21</v>
      </c>
      <c r="T351" s="168" t="s">
        <v>21</v>
      </c>
      <c r="U351" s="168" t="s">
        <v>21</v>
      </c>
      <c r="V351" s="168" t="s">
        <v>1451</v>
      </c>
      <c r="W351" s="168" t="s">
        <v>21</v>
      </c>
      <c r="X351" s="168" t="s">
        <v>21</v>
      </c>
      <c r="Y351" s="168" t="s">
        <v>21</v>
      </c>
      <c r="Z351" s="168" t="s">
        <v>21</v>
      </c>
      <c r="AA351" s="168" t="s">
        <v>1511</v>
      </c>
      <c r="AB351" s="168" t="s">
        <v>1259</v>
      </c>
      <c r="AC351" s="168" t="s">
        <v>6664</v>
      </c>
      <c r="AD351" s="169">
        <v>299601.076215423</v>
      </c>
      <c r="AE351" s="168" t="s">
        <v>810</v>
      </c>
      <c r="AF351" s="169">
        <v>-226153.14082229999</v>
      </c>
      <c r="AG351" s="169">
        <v>-427666.47324354918</v>
      </c>
      <c r="AH351" s="169">
        <v>-169068.4688900685</v>
      </c>
      <c r="AI351" s="168" t="s">
        <v>21</v>
      </c>
      <c r="AJ351"/>
    </row>
    <row r="352" spans="1:36" x14ac:dyDescent="0.25">
      <c r="A352" s="179" t="b">
        <f>IF(E352&lt;&gt;1,"",NOT(ISNA(VLOOKUP(P352,Mapping!$P:$P,1,FALSE))))</f>
        <v>0</v>
      </c>
      <c r="B352" s="180" t="str">
        <f t="shared" si="5"/>
        <v/>
      </c>
      <c r="E352" s="167">
        <v>1</v>
      </c>
      <c r="F352" s="170" t="s">
        <v>11138</v>
      </c>
      <c r="G352" s="169">
        <v>74591.972007064585</v>
      </c>
      <c r="H352" s="168" t="s">
        <v>1266</v>
      </c>
      <c r="I352" s="168" t="s">
        <v>509</v>
      </c>
      <c r="J352" s="169">
        <v>18655.88919787767</v>
      </c>
      <c r="K352" s="169">
        <v>423.75272772687208</v>
      </c>
      <c r="L352" s="168" t="s">
        <v>18</v>
      </c>
      <c r="M352" s="168" t="s">
        <v>21</v>
      </c>
      <c r="N352" s="168" t="s">
        <v>1449</v>
      </c>
      <c r="O352" s="168" t="s">
        <v>21</v>
      </c>
      <c r="P352" s="168" t="s">
        <v>525</v>
      </c>
      <c r="Q352" s="168" t="s">
        <v>1451</v>
      </c>
      <c r="R352" s="168" t="s">
        <v>21</v>
      </c>
      <c r="S352" s="168" t="s">
        <v>21</v>
      </c>
      <c r="T352" s="168" t="s">
        <v>21</v>
      </c>
      <c r="U352" s="168" t="s">
        <v>21</v>
      </c>
      <c r="V352" s="168" t="s">
        <v>1451</v>
      </c>
      <c r="W352" s="168" t="s">
        <v>21</v>
      </c>
      <c r="X352" s="168" t="s">
        <v>21</v>
      </c>
      <c r="Y352" s="168" t="s">
        <v>21</v>
      </c>
      <c r="Z352" s="168" t="s">
        <v>21</v>
      </c>
      <c r="AA352" s="168" t="s">
        <v>1512</v>
      </c>
      <c r="AB352" s="168" t="s">
        <v>1259</v>
      </c>
      <c r="AC352" s="168" t="s">
        <v>11139</v>
      </c>
      <c r="AD352" s="169">
        <v>30245.440920306661</v>
      </c>
      <c r="AE352" s="168" t="s">
        <v>807</v>
      </c>
      <c r="AF352" s="169">
        <v>-4250.4219651192107</v>
      </c>
      <c r="AG352" s="169">
        <v>1261.939264182321</v>
      </c>
      <c r="AH352" s="169">
        <v>-8766.0023821058421</v>
      </c>
      <c r="AI352" s="168" t="s">
        <v>21</v>
      </c>
      <c r="AJ352"/>
    </row>
    <row r="353" spans="1:36" x14ac:dyDescent="0.25">
      <c r="A353" s="179" t="b">
        <f>IF(E353&lt;&gt;1,"",NOT(ISNA(VLOOKUP(P353,Mapping!$P:$P,1,FALSE))))</f>
        <v>0</v>
      </c>
      <c r="B353" s="180" t="str">
        <f t="shared" si="5"/>
        <v/>
      </c>
      <c r="E353" s="167">
        <v>1</v>
      </c>
      <c r="F353" s="170" t="s">
        <v>2711</v>
      </c>
      <c r="G353" s="169">
        <v>159229.23959024131</v>
      </c>
      <c r="H353" s="168" t="s">
        <v>1266</v>
      </c>
      <c r="I353" s="168" t="s">
        <v>432</v>
      </c>
      <c r="J353" s="169">
        <v>61726.760309173311</v>
      </c>
      <c r="K353" s="169">
        <v>33219.949077110658</v>
      </c>
      <c r="L353" s="168" t="s">
        <v>18</v>
      </c>
      <c r="M353" s="168" t="s">
        <v>21</v>
      </c>
      <c r="N353" s="168" t="s">
        <v>1449</v>
      </c>
      <c r="O353" s="168" t="s">
        <v>21</v>
      </c>
      <c r="P353" s="168" t="s">
        <v>525</v>
      </c>
      <c r="Q353" s="168" t="s">
        <v>1451</v>
      </c>
      <c r="R353" s="168" t="s">
        <v>21</v>
      </c>
      <c r="S353" s="168" t="s">
        <v>21</v>
      </c>
      <c r="T353" s="168" t="s">
        <v>21</v>
      </c>
      <c r="U353" s="168" t="s">
        <v>21</v>
      </c>
      <c r="V353" s="168" t="s">
        <v>1451</v>
      </c>
      <c r="W353" s="168" t="s">
        <v>21</v>
      </c>
      <c r="X353" s="168" t="s">
        <v>21</v>
      </c>
      <c r="Y353" s="168" t="s">
        <v>21</v>
      </c>
      <c r="Z353" s="168" t="s">
        <v>21</v>
      </c>
      <c r="AA353" s="168" t="s">
        <v>2712</v>
      </c>
      <c r="AB353" s="168" t="s">
        <v>1259</v>
      </c>
      <c r="AC353" s="168" t="s">
        <v>11140</v>
      </c>
      <c r="AD353" s="169">
        <v>64221.673531248467</v>
      </c>
      <c r="AE353" s="168" t="s">
        <v>813</v>
      </c>
      <c r="AF353" s="169">
        <v>-80421.329945722478</v>
      </c>
      <c r="AG353" s="169">
        <v>-93828.897694436309</v>
      </c>
      <c r="AH353" s="169">
        <v>-57280.091600201558</v>
      </c>
      <c r="AI353" s="168" t="s">
        <v>21</v>
      </c>
      <c r="AJ353"/>
    </row>
    <row r="354" spans="1:36" x14ac:dyDescent="0.25">
      <c r="A354" s="179" t="b">
        <f>IF(E354&lt;&gt;1,"",NOT(ISNA(VLOOKUP(P354,Mapping!$P:$P,1,FALSE))))</f>
        <v>0</v>
      </c>
      <c r="B354" s="180" t="str">
        <f t="shared" si="5"/>
        <v/>
      </c>
      <c r="E354" s="167">
        <v>1</v>
      </c>
      <c r="F354" s="170" t="s">
        <v>537</v>
      </c>
      <c r="G354" s="169">
        <v>132233.99799138951</v>
      </c>
      <c r="H354" s="168" t="s">
        <v>1266</v>
      </c>
      <c r="I354" s="168" t="s">
        <v>657</v>
      </c>
      <c r="J354" s="169">
        <v>31089.996579764571</v>
      </c>
      <c r="K354" s="169">
        <v>12616.515147440139</v>
      </c>
      <c r="L354" s="168" t="s">
        <v>18</v>
      </c>
      <c r="M354" s="168" t="s">
        <v>21</v>
      </c>
      <c r="N354" s="168" t="s">
        <v>1449</v>
      </c>
      <c r="O354" s="168" t="s">
        <v>21</v>
      </c>
      <c r="P354" s="168" t="s">
        <v>525</v>
      </c>
      <c r="Q354" s="168" t="s">
        <v>1451</v>
      </c>
      <c r="R354" s="168" t="s">
        <v>21</v>
      </c>
      <c r="S354" s="168" t="s">
        <v>21</v>
      </c>
      <c r="T354" s="168" t="s">
        <v>21</v>
      </c>
      <c r="U354" s="168" t="s">
        <v>21</v>
      </c>
      <c r="V354" s="168" t="s">
        <v>1451</v>
      </c>
      <c r="W354" s="168" t="s">
        <v>21</v>
      </c>
      <c r="X354" s="168" t="s">
        <v>21</v>
      </c>
      <c r="Y354" s="168" t="s">
        <v>21</v>
      </c>
      <c r="Z354" s="168" t="s">
        <v>21</v>
      </c>
      <c r="AA354" s="168" t="s">
        <v>1513</v>
      </c>
      <c r="AB354" s="168" t="s">
        <v>1259</v>
      </c>
      <c r="AC354" s="168" t="s">
        <v>11141</v>
      </c>
      <c r="AD354" s="169">
        <v>46541.615215559446</v>
      </c>
      <c r="AE354" s="168" t="s">
        <v>809</v>
      </c>
      <c r="AF354" s="169">
        <v>-16022.93080536104</v>
      </c>
      <c r="AG354" s="169">
        <v>-73257.768170683456</v>
      </c>
      <c r="AH354" s="169">
        <v>-26001.499841953319</v>
      </c>
      <c r="AI354" s="168" t="s">
        <v>21</v>
      </c>
      <c r="AJ354"/>
    </row>
    <row r="355" spans="1:36" x14ac:dyDescent="0.25">
      <c r="A355" s="179" t="b">
        <f>IF(E355&lt;&gt;1,"",NOT(ISNA(VLOOKUP(P355,Mapping!$P:$P,1,FALSE))))</f>
        <v>0</v>
      </c>
      <c r="B355" s="180" t="str">
        <f t="shared" si="5"/>
        <v/>
      </c>
      <c r="E355" s="167">
        <v>1</v>
      </c>
      <c r="F355" s="170" t="s">
        <v>538</v>
      </c>
      <c r="G355" s="169">
        <v>97029.934023551177</v>
      </c>
      <c r="H355" s="168" t="s">
        <v>1266</v>
      </c>
      <c r="I355" s="168" t="s">
        <v>446</v>
      </c>
      <c r="J355" s="169">
        <v>42873.776000644662</v>
      </c>
      <c r="K355" s="169">
        <v>17099.163187323011</v>
      </c>
      <c r="L355" s="168" t="s">
        <v>18</v>
      </c>
      <c r="M355" s="168" t="s">
        <v>21</v>
      </c>
      <c r="N355" s="168" t="s">
        <v>1449</v>
      </c>
      <c r="O355" s="168" t="s">
        <v>21</v>
      </c>
      <c r="P355" s="168" t="s">
        <v>525</v>
      </c>
      <c r="Q355" s="168" t="s">
        <v>1451</v>
      </c>
      <c r="R355" s="168" t="s">
        <v>21</v>
      </c>
      <c r="S355" s="168" t="s">
        <v>21</v>
      </c>
      <c r="T355" s="168" t="s">
        <v>21</v>
      </c>
      <c r="U355" s="168" t="s">
        <v>21</v>
      </c>
      <c r="V355" s="168" t="s">
        <v>1451</v>
      </c>
      <c r="W355" s="168" t="s">
        <v>21</v>
      </c>
      <c r="X355" s="168" t="s">
        <v>21</v>
      </c>
      <c r="Y355" s="168" t="s">
        <v>21</v>
      </c>
      <c r="Z355" s="168" t="s">
        <v>21</v>
      </c>
      <c r="AA355" s="168" t="s">
        <v>1514</v>
      </c>
      <c r="AB355" s="168" t="s">
        <v>1259</v>
      </c>
      <c r="AC355" s="168" t="s">
        <v>6665</v>
      </c>
      <c r="AD355" s="169">
        <v>67966.006859207875</v>
      </c>
      <c r="AE355" s="168" t="s">
        <v>817</v>
      </c>
      <c r="AF355" s="169">
        <v>-27413.746597058071</v>
      </c>
      <c r="AG355" s="169">
        <v>-52999.023734860973</v>
      </c>
      <c r="AH355" s="169">
        <v>-2565.8893672985291</v>
      </c>
      <c r="AI355" s="168" t="s">
        <v>21</v>
      </c>
      <c r="AJ355"/>
    </row>
    <row r="356" spans="1:36" x14ac:dyDescent="0.25">
      <c r="A356" s="179" t="b">
        <f>IF(E356&lt;&gt;1,"",NOT(ISNA(VLOOKUP(P356,Mapping!$P:$P,1,FALSE))))</f>
        <v>0</v>
      </c>
      <c r="B356" s="180" t="str">
        <f t="shared" si="5"/>
        <v/>
      </c>
      <c r="E356" s="167">
        <v>1</v>
      </c>
      <c r="F356" s="170" t="s">
        <v>11142</v>
      </c>
      <c r="G356" s="169">
        <v>56390.183728465243</v>
      </c>
      <c r="H356" s="168" t="s">
        <v>1266</v>
      </c>
      <c r="I356" s="168" t="s">
        <v>505</v>
      </c>
      <c r="J356" s="169">
        <v>25421.12148172508</v>
      </c>
      <c r="K356" s="169">
        <v>7761.8956181458261</v>
      </c>
      <c r="L356" s="168" t="s">
        <v>18</v>
      </c>
      <c r="M356" s="168" t="s">
        <v>21</v>
      </c>
      <c r="N356" s="168" t="s">
        <v>1449</v>
      </c>
      <c r="O356" s="168" t="s">
        <v>21</v>
      </c>
      <c r="P356" s="168" t="s">
        <v>525</v>
      </c>
      <c r="Q356" s="168" t="s">
        <v>1451</v>
      </c>
      <c r="R356" s="168" t="s">
        <v>21</v>
      </c>
      <c r="S356" s="168" t="s">
        <v>21</v>
      </c>
      <c r="T356" s="168" t="s">
        <v>21</v>
      </c>
      <c r="U356" s="168" t="s">
        <v>21</v>
      </c>
      <c r="V356" s="168" t="s">
        <v>1451</v>
      </c>
      <c r="W356" s="168" t="s">
        <v>21</v>
      </c>
      <c r="X356" s="168" t="s">
        <v>21</v>
      </c>
      <c r="Y356" s="168" t="s">
        <v>21</v>
      </c>
      <c r="Z356" s="168" t="s">
        <v>21</v>
      </c>
      <c r="AA356" s="168" t="s">
        <v>11143</v>
      </c>
      <c r="AB356" s="168" t="s">
        <v>1259</v>
      </c>
      <c r="AC356" s="168" t="s">
        <v>7093</v>
      </c>
      <c r="AD356" s="169">
        <v>31460.755045941329</v>
      </c>
      <c r="AE356" s="168" t="s">
        <v>817</v>
      </c>
      <c r="AF356" s="169">
        <v>-16618.96889376716</v>
      </c>
      <c r="AG356" s="169">
        <v>-24417.72696340792</v>
      </c>
      <c r="AH356" s="169">
        <v>-15462.129051031359</v>
      </c>
      <c r="AI356" s="168" t="s">
        <v>21</v>
      </c>
      <c r="AJ356"/>
    </row>
    <row r="357" spans="1:36" x14ac:dyDescent="0.25">
      <c r="A357" s="179" t="b">
        <f>IF(E357&lt;&gt;1,"",NOT(ISNA(VLOOKUP(P357,Mapping!$P:$P,1,FALSE))))</f>
        <v>0</v>
      </c>
      <c r="B357" s="180" t="str">
        <f t="shared" si="5"/>
        <v/>
      </c>
      <c r="E357" s="167">
        <v>1</v>
      </c>
      <c r="F357" s="170" t="s">
        <v>999</v>
      </c>
      <c r="G357" s="169">
        <v>2149050.0429652161</v>
      </c>
      <c r="H357" s="168" t="s">
        <v>1266</v>
      </c>
      <c r="I357" s="168" t="s">
        <v>421</v>
      </c>
      <c r="J357" s="169">
        <v>1122826.658831211</v>
      </c>
      <c r="K357" s="169">
        <v>380391.47879192472</v>
      </c>
      <c r="L357" s="168" t="s">
        <v>18</v>
      </c>
      <c r="M357" s="168" t="s">
        <v>21</v>
      </c>
      <c r="N357" s="168" t="s">
        <v>1449</v>
      </c>
      <c r="O357" s="168" t="s">
        <v>21</v>
      </c>
      <c r="P357" s="168" t="s">
        <v>789</v>
      </c>
      <c r="Q357" s="168" t="s">
        <v>1458</v>
      </c>
      <c r="R357" s="168" t="s">
        <v>21</v>
      </c>
      <c r="S357" s="168" t="s">
        <v>21</v>
      </c>
      <c r="T357" s="168" t="s">
        <v>21</v>
      </c>
      <c r="U357" s="168" t="s">
        <v>21</v>
      </c>
      <c r="V357" s="168" t="s">
        <v>1458</v>
      </c>
      <c r="W357" s="168" t="s">
        <v>21</v>
      </c>
      <c r="X357" s="168" t="s">
        <v>21</v>
      </c>
      <c r="Y357" s="168" t="s">
        <v>21</v>
      </c>
      <c r="Z357" s="168" t="s">
        <v>21</v>
      </c>
      <c r="AA357" s="168" t="s">
        <v>1515</v>
      </c>
      <c r="AB357" s="168" t="s">
        <v>1259</v>
      </c>
      <c r="AC357" s="168" t="s">
        <v>7146</v>
      </c>
      <c r="AD357" s="169">
        <v>2134608.0576276728</v>
      </c>
      <c r="AE357" s="168" t="s">
        <v>808</v>
      </c>
      <c r="AF357" s="169">
        <v>-325588.73588025343</v>
      </c>
      <c r="AG357" s="169">
        <v>31013.471353062891</v>
      </c>
      <c r="AH357" s="169">
        <v>-246877.39470946931</v>
      </c>
      <c r="AI357" s="168" t="s">
        <v>21</v>
      </c>
      <c r="AJ357"/>
    </row>
    <row r="358" spans="1:36" x14ac:dyDescent="0.25">
      <c r="A358" s="179" t="b">
        <f>IF(E358&lt;&gt;1,"",NOT(ISNA(VLOOKUP(P358,Mapping!$P:$P,1,FALSE))))</f>
        <v>0</v>
      </c>
      <c r="B358" s="180" t="str">
        <f t="shared" si="5"/>
        <v/>
      </c>
      <c r="E358" s="167">
        <v>1</v>
      </c>
      <c r="F358" s="170" t="s">
        <v>539</v>
      </c>
      <c r="G358" s="169">
        <v>102951.86862074739</v>
      </c>
      <c r="H358" s="168" t="s">
        <v>1266</v>
      </c>
      <c r="I358" s="168" t="s">
        <v>498</v>
      </c>
      <c r="J358" s="169">
        <v>60747.032414320507</v>
      </c>
      <c r="K358" s="169">
        <v>24372.11344325135</v>
      </c>
      <c r="L358" s="168" t="s">
        <v>18</v>
      </c>
      <c r="M358" s="168" t="s">
        <v>21</v>
      </c>
      <c r="N358" s="168" t="s">
        <v>1449</v>
      </c>
      <c r="O358" s="168" t="s">
        <v>21</v>
      </c>
      <c r="P358" s="168" t="s">
        <v>525</v>
      </c>
      <c r="Q358" s="168" t="s">
        <v>1451</v>
      </c>
      <c r="R358" s="168" t="s">
        <v>21</v>
      </c>
      <c r="S358" s="168" t="s">
        <v>21</v>
      </c>
      <c r="T358" s="168" t="s">
        <v>21</v>
      </c>
      <c r="U358" s="168" t="s">
        <v>21</v>
      </c>
      <c r="V358" s="168" t="s">
        <v>1451</v>
      </c>
      <c r="W358" s="168" t="s">
        <v>21</v>
      </c>
      <c r="X358" s="168" t="s">
        <v>21</v>
      </c>
      <c r="Y358" s="168" t="s">
        <v>21</v>
      </c>
      <c r="Z358" s="168" t="s">
        <v>21</v>
      </c>
      <c r="AA358" s="168" t="s">
        <v>1516</v>
      </c>
      <c r="AB358" s="168" t="s">
        <v>1259</v>
      </c>
      <c r="AC358" s="168" t="s">
        <v>6666</v>
      </c>
      <c r="AD358" s="169">
        <v>94590.012734672709</v>
      </c>
      <c r="AE358" s="168" t="s">
        <v>813</v>
      </c>
      <c r="AF358" s="169">
        <v>-61667.80270209071</v>
      </c>
      <c r="AG358" s="169">
        <v>11155.696741956939</v>
      </c>
      <c r="AH358" s="169">
        <v>-59884.095150484638</v>
      </c>
      <c r="AI358" s="168" t="s">
        <v>21</v>
      </c>
      <c r="AJ358"/>
    </row>
    <row r="359" spans="1:36" x14ac:dyDescent="0.25">
      <c r="A359" s="179" t="b">
        <f>IF(E359&lt;&gt;1,"",NOT(ISNA(VLOOKUP(P359,Mapping!$P:$P,1,FALSE))))</f>
        <v>0</v>
      </c>
      <c r="B359" s="180" t="str">
        <f t="shared" si="5"/>
        <v/>
      </c>
      <c r="E359" s="167">
        <v>1</v>
      </c>
      <c r="F359" s="170" t="s">
        <v>1190</v>
      </c>
      <c r="G359" s="169">
        <v>430976.07233670092</v>
      </c>
      <c r="H359" s="168" t="s">
        <v>1266</v>
      </c>
      <c r="I359" s="168" t="s">
        <v>498</v>
      </c>
      <c r="J359" s="169">
        <v>216609.89262457029</v>
      </c>
      <c r="K359" s="169">
        <v>52726.693112698653</v>
      </c>
      <c r="L359" s="168" t="s">
        <v>18</v>
      </c>
      <c r="M359" s="168" t="s">
        <v>21</v>
      </c>
      <c r="N359" s="168" t="s">
        <v>1449</v>
      </c>
      <c r="O359" s="168" t="s">
        <v>21</v>
      </c>
      <c r="P359" s="168" t="s">
        <v>525</v>
      </c>
      <c r="Q359" s="168" t="s">
        <v>1451</v>
      </c>
      <c r="R359" s="168" t="s">
        <v>21</v>
      </c>
      <c r="S359" s="168" t="s">
        <v>21</v>
      </c>
      <c r="T359" s="168" t="s">
        <v>21</v>
      </c>
      <c r="U359" s="168" t="s">
        <v>21</v>
      </c>
      <c r="V359" s="168" t="s">
        <v>1451</v>
      </c>
      <c r="W359" s="168" t="s">
        <v>21</v>
      </c>
      <c r="X359" s="168" t="s">
        <v>21</v>
      </c>
      <c r="Y359" s="168" t="s">
        <v>21</v>
      </c>
      <c r="Z359" s="168" t="s">
        <v>21</v>
      </c>
      <c r="AA359" s="168" t="s">
        <v>1517</v>
      </c>
      <c r="AB359" s="168" t="s">
        <v>1259</v>
      </c>
      <c r="AC359" s="168" t="s">
        <v>6667</v>
      </c>
      <c r="AD359" s="169">
        <v>287620.80161690479</v>
      </c>
      <c r="AE359" s="168" t="s">
        <v>813</v>
      </c>
      <c r="AF359" s="169">
        <v>167805.09044703859</v>
      </c>
      <c r="AG359" s="169">
        <v>1565.009178215696</v>
      </c>
      <c r="AH359" s="169">
        <v>-105743.7578824292</v>
      </c>
      <c r="AI359" s="168" t="s">
        <v>21</v>
      </c>
      <c r="AJ359"/>
    </row>
    <row r="360" spans="1:36" x14ac:dyDescent="0.25">
      <c r="A360" s="179" t="b">
        <f>IF(E360&lt;&gt;1,"",NOT(ISNA(VLOOKUP(P360,Mapping!$P:$P,1,FALSE))))</f>
        <v>0</v>
      </c>
      <c r="B360" s="180" t="str">
        <f t="shared" si="5"/>
        <v/>
      </c>
      <c r="E360" s="167">
        <v>1</v>
      </c>
      <c r="F360" s="170" t="s">
        <v>11144</v>
      </c>
      <c r="G360" s="169">
        <v>1111064.6722581431</v>
      </c>
      <c r="H360" s="168" t="s">
        <v>1266</v>
      </c>
      <c r="I360" s="168" t="s">
        <v>421</v>
      </c>
      <c r="J360" s="169">
        <v>503228.84286642401</v>
      </c>
      <c r="K360" s="169">
        <v>241098.70854537771</v>
      </c>
      <c r="L360" s="168" t="s">
        <v>18</v>
      </c>
      <c r="M360" s="168" t="s">
        <v>21</v>
      </c>
      <c r="N360" s="168" t="s">
        <v>1449</v>
      </c>
      <c r="O360" s="168" t="s">
        <v>21</v>
      </c>
      <c r="P360" s="168" t="s">
        <v>344</v>
      </c>
      <c r="Q360" s="168" t="s">
        <v>1450</v>
      </c>
      <c r="R360" s="168" t="s">
        <v>21</v>
      </c>
      <c r="S360" s="168" t="s">
        <v>21</v>
      </c>
      <c r="T360" s="168" t="s">
        <v>21</v>
      </c>
      <c r="U360" s="168" t="s">
        <v>21</v>
      </c>
      <c r="V360" s="168" t="s">
        <v>1450</v>
      </c>
      <c r="W360" s="168" t="s">
        <v>21</v>
      </c>
      <c r="X360" s="168" t="s">
        <v>21</v>
      </c>
      <c r="Y360" s="168" t="s">
        <v>21</v>
      </c>
      <c r="Z360" s="168" t="s">
        <v>21</v>
      </c>
      <c r="AA360" s="168" t="s">
        <v>11145</v>
      </c>
      <c r="AB360" s="168" t="s">
        <v>1259</v>
      </c>
      <c r="AC360" s="168" t="s">
        <v>11146</v>
      </c>
      <c r="AD360" s="169">
        <v>805239.33980066946</v>
      </c>
      <c r="AE360" s="168" t="s">
        <v>813</v>
      </c>
      <c r="AF360" s="169">
        <v>217178.65509787461</v>
      </c>
      <c r="AG360" s="169">
        <v>4771599.7030619206</v>
      </c>
      <c r="AH360" s="169">
        <v>-20775.433123074239</v>
      </c>
      <c r="AI360" s="168" t="s">
        <v>21</v>
      </c>
      <c r="AJ360"/>
    </row>
    <row r="361" spans="1:36" x14ac:dyDescent="0.25">
      <c r="A361" s="179" t="b">
        <f>IF(E361&lt;&gt;1,"",NOT(ISNA(VLOOKUP(P361,Mapping!$P:$P,1,FALSE))))</f>
        <v>0</v>
      </c>
      <c r="B361" s="180" t="str">
        <f t="shared" si="5"/>
        <v/>
      </c>
      <c r="E361" s="167">
        <v>1</v>
      </c>
      <c r="F361" s="170" t="s">
        <v>794</v>
      </c>
      <c r="G361" s="169">
        <v>469476.79642187152</v>
      </c>
      <c r="H361" s="168" t="s">
        <v>1266</v>
      </c>
      <c r="I361" s="168" t="s">
        <v>421</v>
      </c>
      <c r="J361" s="169">
        <v>205947.6985629719</v>
      </c>
      <c r="K361" s="169">
        <v>94553.370000907016</v>
      </c>
      <c r="L361" s="168" t="s">
        <v>18</v>
      </c>
      <c r="M361" s="168" t="s">
        <v>21</v>
      </c>
      <c r="N361" s="168" t="s">
        <v>1449</v>
      </c>
      <c r="O361" s="168" t="s">
        <v>21</v>
      </c>
      <c r="P361" s="168" t="s">
        <v>344</v>
      </c>
      <c r="Q361" s="168" t="s">
        <v>1450</v>
      </c>
      <c r="R361" s="168" t="s">
        <v>21</v>
      </c>
      <c r="S361" s="168" t="s">
        <v>21</v>
      </c>
      <c r="T361" s="168" t="s">
        <v>21</v>
      </c>
      <c r="U361" s="168" t="s">
        <v>21</v>
      </c>
      <c r="V361" s="168" t="s">
        <v>1450</v>
      </c>
      <c r="W361" s="168" t="s">
        <v>21</v>
      </c>
      <c r="X361" s="168" t="s">
        <v>21</v>
      </c>
      <c r="Y361" s="168" t="s">
        <v>21</v>
      </c>
      <c r="Z361" s="168" t="s">
        <v>21</v>
      </c>
      <c r="AA361" s="168" t="s">
        <v>1518</v>
      </c>
      <c r="AB361" s="168" t="s">
        <v>1259</v>
      </c>
      <c r="AC361" s="168" t="s">
        <v>11147</v>
      </c>
      <c r="AD361" s="169">
        <v>318421.52296364249</v>
      </c>
      <c r="AE361" s="168" t="s">
        <v>807</v>
      </c>
      <c r="AF361" s="169">
        <v>-40118.942966698611</v>
      </c>
      <c r="AG361" s="169">
        <v>-225267.71224400171</v>
      </c>
      <c r="AH361" s="169">
        <v>-82460.835728877631</v>
      </c>
      <c r="AI361" s="168" t="s">
        <v>21</v>
      </c>
      <c r="AJ361"/>
    </row>
    <row r="362" spans="1:36" x14ac:dyDescent="0.25">
      <c r="A362" s="179" t="b">
        <f>IF(E362&lt;&gt;1,"",NOT(ISNA(VLOOKUP(P362,Mapping!$P:$P,1,FALSE))))</f>
        <v>0</v>
      </c>
      <c r="B362" s="180" t="str">
        <f t="shared" si="5"/>
        <v/>
      </c>
      <c r="E362" s="167">
        <v>1</v>
      </c>
      <c r="F362" s="170" t="s">
        <v>794</v>
      </c>
      <c r="G362" s="169">
        <v>2148555.9238351011</v>
      </c>
      <c r="H362" s="168" t="s">
        <v>1266</v>
      </c>
      <c r="I362" s="168" t="s">
        <v>421</v>
      </c>
      <c r="J362" s="169">
        <v>942517.60921972618</v>
      </c>
      <c r="K362" s="169">
        <v>432722.56431490963</v>
      </c>
      <c r="L362" s="168" t="s">
        <v>18</v>
      </c>
      <c r="M362" s="168" t="s">
        <v>21</v>
      </c>
      <c r="N362" s="168" t="s">
        <v>1449</v>
      </c>
      <c r="O362" s="168" t="s">
        <v>21</v>
      </c>
      <c r="P362" s="168" t="s">
        <v>753</v>
      </c>
      <c r="Q362" s="168" t="s">
        <v>1460</v>
      </c>
      <c r="R362" s="168" t="s">
        <v>21</v>
      </c>
      <c r="S362" s="168" t="s">
        <v>21</v>
      </c>
      <c r="T362" s="168" t="s">
        <v>21</v>
      </c>
      <c r="U362" s="168" t="s">
        <v>21</v>
      </c>
      <c r="V362" s="168" t="s">
        <v>1460</v>
      </c>
      <c r="W362" s="168" t="s">
        <v>21</v>
      </c>
      <c r="X362" s="168" t="s">
        <v>21</v>
      </c>
      <c r="Y362" s="168" t="s">
        <v>21</v>
      </c>
      <c r="Z362" s="168" t="s">
        <v>21</v>
      </c>
      <c r="AA362" s="168" t="s">
        <v>1518</v>
      </c>
      <c r="AB362" s="168" t="s">
        <v>1259</v>
      </c>
      <c r="AC362" s="168" t="s">
        <v>12511</v>
      </c>
      <c r="AD362" s="169">
        <v>1457252.9561724199</v>
      </c>
      <c r="AE362" s="168" t="s">
        <v>807</v>
      </c>
      <c r="AF362" s="169">
        <v>-183603.94640600189</v>
      </c>
      <c r="AG362" s="169">
        <v>-1030935.461090836</v>
      </c>
      <c r="AH362" s="169">
        <v>-377381.20060456992</v>
      </c>
      <c r="AI362" s="168" t="s">
        <v>21</v>
      </c>
      <c r="AJ362"/>
    </row>
    <row r="363" spans="1:36" x14ac:dyDescent="0.25">
      <c r="A363" s="179" t="b">
        <f>IF(E363&lt;&gt;1,"",NOT(ISNA(VLOOKUP(P363,Mapping!$P:$P,1,FALSE))))</f>
        <v>0</v>
      </c>
      <c r="B363" s="180" t="str">
        <f t="shared" si="5"/>
        <v/>
      </c>
      <c r="E363" s="167">
        <v>1</v>
      </c>
      <c r="F363" s="170" t="s">
        <v>794</v>
      </c>
      <c r="G363" s="169">
        <v>6255214.4607836306</v>
      </c>
      <c r="H363" s="168" t="s">
        <v>1266</v>
      </c>
      <c r="I363" s="168" t="s">
        <v>421</v>
      </c>
      <c r="J363" s="169">
        <v>2744005.735820414</v>
      </c>
      <c r="K363" s="169">
        <v>1259810.0946697721</v>
      </c>
      <c r="L363" s="168" t="s">
        <v>18</v>
      </c>
      <c r="M363" s="168" t="s">
        <v>21</v>
      </c>
      <c r="N363" s="168" t="s">
        <v>1449</v>
      </c>
      <c r="O363" s="168" t="s">
        <v>21</v>
      </c>
      <c r="P363" s="168" t="s">
        <v>789</v>
      </c>
      <c r="Q363" s="168" t="s">
        <v>1458</v>
      </c>
      <c r="R363" s="168" t="s">
        <v>21</v>
      </c>
      <c r="S363" s="168" t="s">
        <v>21</v>
      </c>
      <c r="T363" s="168" t="s">
        <v>21</v>
      </c>
      <c r="U363" s="168" t="s">
        <v>21</v>
      </c>
      <c r="V363" s="168" t="s">
        <v>1458</v>
      </c>
      <c r="W363" s="168" t="s">
        <v>21</v>
      </c>
      <c r="X363" s="168" t="s">
        <v>21</v>
      </c>
      <c r="Y363" s="168" t="s">
        <v>21</v>
      </c>
      <c r="Z363" s="168" t="s">
        <v>21</v>
      </c>
      <c r="AA363" s="168" t="s">
        <v>1518</v>
      </c>
      <c r="AB363" s="168" t="s">
        <v>1259</v>
      </c>
      <c r="AC363" s="168" t="s">
        <v>11148</v>
      </c>
      <c r="AD363" s="169">
        <v>4242584.362523213</v>
      </c>
      <c r="AE363" s="168" t="s">
        <v>807</v>
      </c>
      <c r="AF363" s="169">
        <v>-534536.73133430164</v>
      </c>
      <c r="AG363" s="169">
        <v>-3001421.714376084</v>
      </c>
      <c r="AH363" s="169">
        <v>-1098691.598883776</v>
      </c>
      <c r="AI363" s="168" t="s">
        <v>21</v>
      </c>
      <c r="AJ363"/>
    </row>
    <row r="364" spans="1:36" x14ac:dyDescent="0.25">
      <c r="A364" s="179" t="b">
        <f>IF(E364&lt;&gt;1,"",NOT(ISNA(VLOOKUP(P364,Mapping!$P:$P,1,FALSE))))</f>
        <v>0</v>
      </c>
      <c r="B364" s="180" t="str">
        <f t="shared" si="5"/>
        <v/>
      </c>
      <c r="E364" s="167">
        <v>1</v>
      </c>
      <c r="F364" s="170" t="s">
        <v>767</v>
      </c>
      <c r="G364" s="169">
        <v>116220.80071521011</v>
      </c>
      <c r="H364" s="168" t="s">
        <v>1266</v>
      </c>
      <c r="I364" s="168" t="s">
        <v>430</v>
      </c>
      <c r="J364" s="169">
        <v>51364.381550578633</v>
      </c>
      <c r="K364" s="169">
        <v>25222.985499496899</v>
      </c>
      <c r="L364" s="168" t="s">
        <v>18</v>
      </c>
      <c r="M364" s="168" t="s">
        <v>21</v>
      </c>
      <c r="N364" s="168" t="s">
        <v>1449</v>
      </c>
      <c r="O364" s="168" t="s">
        <v>21</v>
      </c>
      <c r="P364" s="168" t="s">
        <v>525</v>
      </c>
      <c r="Q364" s="168" t="s">
        <v>1451</v>
      </c>
      <c r="R364" s="168" t="s">
        <v>21</v>
      </c>
      <c r="S364" s="168" t="s">
        <v>21</v>
      </c>
      <c r="T364" s="168" t="s">
        <v>21</v>
      </c>
      <c r="U364" s="168" t="s">
        <v>21</v>
      </c>
      <c r="V364" s="168" t="s">
        <v>1451</v>
      </c>
      <c r="W364" s="168" t="s">
        <v>21</v>
      </c>
      <c r="X364" s="168" t="s">
        <v>21</v>
      </c>
      <c r="Y364" s="168" t="s">
        <v>21</v>
      </c>
      <c r="Z364" s="168" t="s">
        <v>21</v>
      </c>
      <c r="AA364" s="168" t="s">
        <v>1519</v>
      </c>
      <c r="AB364" s="168" t="s">
        <v>1259</v>
      </c>
      <c r="AC364" s="168" t="s">
        <v>6668</v>
      </c>
      <c r="AD364" s="169">
        <v>62847.996093739574</v>
      </c>
      <c r="AE364" s="168" t="s">
        <v>813</v>
      </c>
      <c r="AF364" s="169">
        <v>-60284.537562422018</v>
      </c>
      <c r="AG364" s="169">
        <v>-63338.841317189632</v>
      </c>
      <c r="AH364" s="169">
        <v>-53140.692953257087</v>
      </c>
      <c r="AI364" s="168" t="s">
        <v>21</v>
      </c>
      <c r="AJ364"/>
    </row>
    <row r="365" spans="1:36" x14ac:dyDescent="0.25">
      <c r="A365" s="179" t="b">
        <f>IF(E365&lt;&gt;1,"",NOT(ISNA(VLOOKUP(P365,Mapping!$P:$P,1,FALSE))))</f>
        <v>0</v>
      </c>
      <c r="B365" s="180" t="str">
        <f t="shared" si="5"/>
        <v/>
      </c>
      <c r="E365" s="167">
        <v>1</v>
      </c>
      <c r="F365" s="170" t="s">
        <v>767</v>
      </c>
      <c r="G365" s="169">
        <v>3162645.6831793902</v>
      </c>
      <c r="H365" s="168" t="s">
        <v>1266</v>
      </c>
      <c r="I365" s="168" t="s">
        <v>430</v>
      </c>
      <c r="J365" s="169">
        <v>1397747.551044506</v>
      </c>
      <c r="K365" s="169">
        <v>686377.70275179751</v>
      </c>
      <c r="L365" s="168" t="s">
        <v>18</v>
      </c>
      <c r="M365" s="168" t="s">
        <v>21</v>
      </c>
      <c r="N365" s="168" t="s">
        <v>1449</v>
      </c>
      <c r="O365" s="168" t="s">
        <v>21</v>
      </c>
      <c r="P365" s="168" t="s">
        <v>762</v>
      </c>
      <c r="Q365" s="168" t="s">
        <v>1455</v>
      </c>
      <c r="R365" s="168" t="s">
        <v>21</v>
      </c>
      <c r="S365" s="168" t="s">
        <v>21</v>
      </c>
      <c r="T365" s="168" t="s">
        <v>21</v>
      </c>
      <c r="U365" s="168" t="s">
        <v>21</v>
      </c>
      <c r="V365" s="168" t="s">
        <v>1455</v>
      </c>
      <c r="W365" s="168" t="s">
        <v>21</v>
      </c>
      <c r="X365" s="168" t="s">
        <v>21</v>
      </c>
      <c r="Y365" s="168" t="s">
        <v>21</v>
      </c>
      <c r="Z365" s="168" t="s">
        <v>21</v>
      </c>
      <c r="AA365" s="168" t="s">
        <v>1519</v>
      </c>
      <c r="AB365" s="168" t="s">
        <v>1259</v>
      </c>
      <c r="AC365" s="168" t="s">
        <v>11149</v>
      </c>
      <c r="AD365" s="169">
        <v>1710244.141488929</v>
      </c>
      <c r="AE365" s="168" t="s">
        <v>813</v>
      </c>
      <c r="AF365" s="169">
        <v>-1640486.309773874</v>
      </c>
      <c r="AG365" s="169">
        <v>-1723601.2128350281</v>
      </c>
      <c r="AH365" s="169">
        <v>-1446085.2285952701</v>
      </c>
      <c r="AI365" s="168" t="s">
        <v>21</v>
      </c>
      <c r="AJ365"/>
    </row>
    <row r="366" spans="1:36" x14ac:dyDescent="0.25">
      <c r="A366" s="179" t="b">
        <f>IF(E366&lt;&gt;1,"",NOT(ISNA(VLOOKUP(P366,Mapping!$P:$P,1,FALSE))))</f>
        <v>0</v>
      </c>
      <c r="B366" s="180" t="str">
        <f t="shared" si="5"/>
        <v/>
      </c>
      <c r="E366" s="167">
        <v>1</v>
      </c>
      <c r="F366" s="170" t="s">
        <v>353</v>
      </c>
      <c r="G366" s="169">
        <v>325692.98880446568</v>
      </c>
      <c r="H366" s="168" t="s">
        <v>1266</v>
      </c>
      <c r="I366" s="168" t="s">
        <v>430</v>
      </c>
      <c r="J366" s="169">
        <v>108135.7684553273</v>
      </c>
      <c r="K366" s="169">
        <v>28180.462780336231</v>
      </c>
      <c r="L366" s="168" t="s">
        <v>18</v>
      </c>
      <c r="M366" s="168" t="s">
        <v>21</v>
      </c>
      <c r="N366" s="168" t="s">
        <v>1449</v>
      </c>
      <c r="O366" s="168" t="s">
        <v>21</v>
      </c>
      <c r="P366" s="168" t="s">
        <v>525</v>
      </c>
      <c r="Q366" s="168" t="s">
        <v>1451</v>
      </c>
      <c r="R366" s="168" t="s">
        <v>21</v>
      </c>
      <c r="S366" s="168" t="s">
        <v>21</v>
      </c>
      <c r="T366" s="168" t="s">
        <v>21</v>
      </c>
      <c r="U366" s="168" t="s">
        <v>21</v>
      </c>
      <c r="V366" s="168" t="s">
        <v>1451</v>
      </c>
      <c r="W366" s="168" t="s">
        <v>21</v>
      </c>
      <c r="X366" s="168" t="s">
        <v>21</v>
      </c>
      <c r="Y366" s="168" t="s">
        <v>21</v>
      </c>
      <c r="Z366" s="168" t="s">
        <v>21</v>
      </c>
      <c r="AA366" s="168" t="s">
        <v>1520</v>
      </c>
      <c r="AB366" s="168" t="s">
        <v>1259</v>
      </c>
      <c r="AC366" s="168" t="s">
        <v>11150</v>
      </c>
      <c r="AD366" s="169">
        <v>131411.55641356041</v>
      </c>
      <c r="AE366" s="168" t="s">
        <v>808</v>
      </c>
      <c r="AF366" s="169">
        <v>-68686.238652558473</v>
      </c>
      <c r="AG366" s="169">
        <v>-177498.48916079191</v>
      </c>
      <c r="AH366" s="169">
        <v>-109524.4770443708</v>
      </c>
      <c r="AI366" s="168" t="s">
        <v>21</v>
      </c>
      <c r="AJ366"/>
    </row>
    <row r="367" spans="1:36" x14ac:dyDescent="0.25">
      <c r="A367" s="179" t="b">
        <f>IF(E367&lt;&gt;1,"",NOT(ISNA(VLOOKUP(P367,Mapping!$P:$P,1,FALSE))))</f>
        <v>0</v>
      </c>
      <c r="B367" s="180" t="str">
        <f t="shared" si="5"/>
        <v/>
      </c>
      <c r="E367" s="167">
        <v>1</v>
      </c>
      <c r="F367" s="170" t="s">
        <v>353</v>
      </c>
      <c r="G367" s="169">
        <v>8849040.3474382181</v>
      </c>
      <c r="H367" s="168" t="s">
        <v>1266</v>
      </c>
      <c r="I367" s="168" t="s">
        <v>430</v>
      </c>
      <c r="J367" s="169">
        <v>2938036.1596820089</v>
      </c>
      <c r="K367" s="169">
        <v>765659.87210240308</v>
      </c>
      <c r="L367" s="168" t="s">
        <v>18</v>
      </c>
      <c r="M367" s="168" t="s">
        <v>21</v>
      </c>
      <c r="N367" s="168" t="s">
        <v>1449</v>
      </c>
      <c r="O367" s="168" t="s">
        <v>21</v>
      </c>
      <c r="P367" s="168" t="s">
        <v>789</v>
      </c>
      <c r="Q367" s="168" t="s">
        <v>1458</v>
      </c>
      <c r="R367" s="168" t="s">
        <v>21</v>
      </c>
      <c r="S367" s="168" t="s">
        <v>21</v>
      </c>
      <c r="T367" s="168" t="s">
        <v>21</v>
      </c>
      <c r="U367" s="168" t="s">
        <v>21</v>
      </c>
      <c r="V367" s="168" t="s">
        <v>1458</v>
      </c>
      <c r="W367" s="168" t="s">
        <v>21</v>
      </c>
      <c r="X367" s="168" t="s">
        <v>21</v>
      </c>
      <c r="Y367" s="168" t="s">
        <v>21</v>
      </c>
      <c r="Z367" s="168" t="s">
        <v>21</v>
      </c>
      <c r="AA367" s="168" t="s">
        <v>1520</v>
      </c>
      <c r="AB367" s="168" t="s">
        <v>1259</v>
      </c>
      <c r="AC367" s="168" t="s">
        <v>7269</v>
      </c>
      <c r="AD367" s="169">
        <v>3570436.5915024178</v>
      </c>
      <c r="AE367" s="168" t="s">
        <v>808</v>
      </c>
      <c r="AF367" s="169">
        <v>-1866197.056870528</v>
      </c>
      <c r="AG367" s="169">
        <v>-4822613.1546729691</v>
      </c>
      <c r="AH367" s="169">
        <v>-2975767.2093444192</v>
      </c>
      <c r="AI367" s="168" t="s">
        <v>21</v>
      </c>
      <c r="AJ367"/>
    </row>
    <row r="368" spans="1:36" x14ac:dyDescent="0.25">
      <c r="A368" s="179" t="b">
        <f>IF(E368&lt;&gt;1,"",NOT(ISNA(VLOOKUP(P368,Mapping!$P:$P,1,FALSE))))</f>
        <v>0</v>
      </c>
      <c r="B368" s="180" t="str">
        <f t="shared" si="5"/>
        <v/>
      </c>
      <c r="E368" s="167">
        <v>1</v>
      </c>
      <c r="F368" s="170" t="s">
        <v>353</v>
      </c>
      <c r="G368" s="169">
        <v>8837256.1421231013</v>
      </c>
      <c r="H368" s="168" t="s">
        <v>1266</v>
      </c>
      <c r="I368" s="168" t="s">
        <v>430</v>
      </c>
      <c r="J368" s="169">
        <v>2934123.597418806</v>
      </c>
      <c r="K368" s="169">
        <v>764640.2481906421</v>
      </c>
      <c r="L368" s="168" t="s">
        <v>18</v>
      </c>
      <c r="M368" s="168" t="s">
        <v>21</v>
      </c>
      <c r="N368" s="168" t="s">
        <v>1449</v>
      </c>
      <c r="O368" s="168" t="s">
        <v>21</v>
      </c>
      <c r="P368" s="168" t="s">
        <v>803</v>
      </c>
      <c r="Q368" s="168" t="s">
        <v>1453</v>
      </c>
      <c r="R368" s="168" t="s">
        <v>21</v>
      </c>
      <c r="S368" s="168" t="s">
        <v>21</v>
      </c>
      <c r="T368" s="168" t="s">
        <v>21</v>
      </c>
      <c r="U368" s="168" t="s">
        <v>21</v>
      </c>
      <c r="V368" s="168" t="s">
        <v>1453</v>
      </c>
      <c r="W368" s="168" t="s">
        <v>21</v>
      </c>
      <c r="X368" s="168" t="s">
        <v>21</v>
      </c>
      <c r="Y368" s="168" t="s">
        <v>21</v>
      </c>
      <c r="Z368" s="168" t="s">
        <v>21</v>
      </c>
      <c r="AA368" s="168" t="s">
        <v>1520</v>
      </c>
      <c r="AB368" s="168" t="s">
        <v>1259</v>
      </c>
      <c r="AC368" s="168" t="s">
        <v>11151</v>
      </c>
      <c r="AD368" s="169">
        <v>3565681.8659947081</v>
      </c>
      <c r="AE368" s="168" t="s">
        <v>808</v>
      </c>
      <c r="AF368" s="169">
        <v>-1863711.8552652509</v>
      </c>
      <c r="AG368" s="169">
        <v>-4816190.9143690811</v>
      </c>
      <c r="AH368" s="169">
        <v>-2971804.400905529</v>
      </c>
      <c r="AI368" s="168" t="s">
        <v>21</v>
      </c>
      <c r="AJ368"/>
    </row>
    <row r="369" spans="1:36" x14ac:dyDescent="0.25">
      <c r="A369" s="179" t="b">
        <f>IF(E369&lt;&gt;1,"",NOT(ISNA(VLOOKUP(P369,Mapping!$P:$P,1,FALSE))))</f>
        <v>0</v>
      </c>
      <c r="B369" s="180" t="str">
        <f t="shared" si="5"/>
        <v/>
      </c>
      <c r="E369" s="167">
        <v>1</v>
      </c>
      <c r="F369" s="170" t="s">
        <v>540</v>
      </c>
      <c r="G369" s="169">
        <v>1545173.9582623211</v>
      </c>
      <c r="H369" s="168" t="s">
        <v>1266</v>
      </c>
      <c r="I369" s="168" t="s">
        <v>489</v>
      </c>
      <c r="J369" s="169">
        <v>477972.12316366489</v>
      </c>
      <c r="K369" s="169">
        <v>69677.209707868868</v>
      </c>
      <c r="L369" s="168" t="s">
        <v>18</v>
      </c>
      <c r="M369" s="168" t="s">
        <v>21</v>
      </c>
      <c r="N369" s="168" t="s">
        <v>1449</v>
      </c>
      <c r="O369" s="168" t="s">
        <v>21</v>
      </c>
      <c r="P369" s="168" t="s">
        <v>344</v>
      </c>
      <c r="Q369" s="168" t="s">
        <v>1450</v>
      </c>
      <c r="R369" s="168" t="s">
        <v>21</v>
      </c>
      <c r="S369" s="168" t="s">
        <v>21</v>
      </c>
      <c r="T369" s="168" t="s">
        <v>21</v>
      </c>
      <c r="U369" s="168" t="s">
        <v>21</v>
      </c>
      <c r="V369" s="168" t="s">
        <v>1450</v>
      </c>
      <c r="W369" s="168" t="s">
        <v>21</v>
      </c>
      <c r="X369" s="168" t="s">
        <v>21</v>
      </c>
      <c r="Y369" s="168" t="s">
        <v>21</v>
      </c>
      <c r="Z369" s="168" t="s">
        <v>21</v>
      </c>
      <c r="AA369" s="168" t="s">
        <v>1521</v>
      </c>
      <c r="AB369" s="168" t="s">
        <v>1259</v>
      </c>
      <c r="AC369" s="168" t="s">
        <v>11152</v>
      </c>
      <c r="AD369" s="169">
        <v>756872.90148210665</v>
      </c>
      <c r="AE369" s="168" t="s">
        <v>809</v>
      </c>
      <c r="AF369" s="169">
        <v>-708904.52867631789</v>
      </c>
      <c r="AG369" s="169">
        <v>891799.79118694155</v>
      </c>
      <c r="AH369" s="169">
        <v>-436323.378140816</v>
      </c>
      <c r="AI369" s="168" t="s">
        <v>21</v>
      </c>
      <c r="AJ369"/>
    </row>
    <row r="370" spans="1:36" x14ac:dyDescent="0.25">
      <c r="A370" s="179" t="b">
        <f>IF(E370&lt;&gt;1,"",NOT(ISNA(VLOOKUP(P370,Mapping!$P:$P,1,FALSE))))</f>
        <v>0</v>
      </c>
      <c r="B370" s="180" t="str">
        <f t="shared" si="5"/>
        <v/>
      </c>
      <c r="E370" s="167">
        <v>1</v>
      </c>
      <c r="F370" s="170" t="s">
        <v>540</v>
      </c>
      <c r="G370" s="169">
        <v>186166.15071460971</v>
      </c>
      <c r="H370" s="168" t="s">
        <v>1266</v>
      </c>
      <c r="I370" s="168" t="s">
        <v>489</v>
      </c>
      <c r="J370" s="169">
        <v>57587.192589199913</v>
      </c>
      <c r="K370" s="169">
        <v>8394.8722113050262</v>
      </c>
      <c r="L370" s="168" t="s">
        <v>18</v>
      </c>
      <c r="M370" s="168" t="s">
        <v>21</v>
      </c>
      <c r="N370" s="168" t="s">
        <v>1449</v>
      </c>
      <c r="O370" s="168" t="s">
        <v>21</v>
      </c>
      <c r="P370" s="168" t="s">
        <v>525</v>
      </c>
      <c r="Q370" s="168" t="s">
        <v>1451</v>
      </c>
      <c r="R370" s="168" t="s">
        <v>21</v>
      </c>
      <c r="S370" s="168" t="s">
        <v>21</v>
      </c>
      <c r="T370" s="168" t="s">
        <v>21</v>
      </c>
      <c r="U370" s="168" t="s">
        <v>21</v>
      </c>
      <c r="V370" s="168" t="s">
        <v>1451</v>
      </c>
      <c r="W370" s="168" t="s">
        <v>21</v>
      </c>
      <c r="X370" s="168" t="s">
        <v>21</v>
      </c>
      <c r="Y370" s="168" t="s">
        <v>21</v>
      </c>
      <c r="Z370" s="168" t="s">
        <v>21</v>
      </c>
      <c r="AA370" s="168" t="s">
        <v>1521</v>
      </c>
      <c r="AB370" s="168" t="s">
        <v>1259</v>
      </c>
      <c r="AC370" s="168" t="s">
        <v>11153</v>
      </c>
      <c r="AD370" s="169">
        <v>91189.806750031727</v>
      </c>
      <c r="AE370" s="168" t="s">
        <v>809</v>
      </c>
      <c r="AF370" s="169">
        <v>-85410.465677431406</v>
      </c>
      <c r="AG370" s="169">
        <v>107446.11209994279</v>
      </c>
      <c r="AH370" s="169">
        <v>-52569.254963770712</v>
      </c>
      <c r="AI370" s="168" t="s">
        <v>21</v>
      </c>
      <c r="AJ370"/>
    </row>
    <row r="371" spans="1:36" x14ac:dyDescent="0.25">
      <c r="A371" s="179" t="b">
        <f>IF(E371&lt;&gt;1,"",NOT(ISNA(VLOOKUP(P371,Mapping!$P:$P,1,FALSE))))</f>
        <v>0</v>
      </c>
      <c r="B371" s="180" t="str">
        <f t="shared" si="5"/>
        <v/>
      </c>
      <c r="E371" s="167">
        <v>1</v>
      </c>
      <c r="F371" s="170" t="s">
        <v>1522</v>
      </c>
      <c r="G371" s="169">
        <v>56273.842088329868</v>
      </c>
      <c r="H371" s="168" t="s">
        <v>1266</v>
      </c>
      <c r="I371" s="168" t="s">
        <v>489</v>
      </c>
      <c r="J371" s="169">
        <v>15881.7528552</v>
      </c>
      <c r="K371" s="169">
        <v>1284.897465942837</v>
      </c>
      <c r="L371" s="168" t="s">
        <v>18</v>
      </c>
      <c r="M371" s="168" t="s">
        <v>21</v>
      </c>
      <c r="N371" s="168" t="s">
        <v>1449</v>
      </c>
      <c r="O371" s="168" t="s">
        <v>21</v>
      </c>
      <c r="P371" s="168" t="s">
        <v>525</v>
      </c>
      <c r="Q371" s="168" t="s">
        <v>1451</v>
      </c>
      <c r="R371" s="168" t="s">
        <v>21</v>
      </c>
      <c r="S371" s="168" t="s">
        <v>21</v>
      </c>
      <c r="T371" s="168" t="s">
        <v>21</v>
      </c>
      <c r="U371" s="168" t="s">
        <v>21</v>
      </c>
      <c r="V371" s="168" t="s">
        <v>1451</v>
      </c>
      <c r="W371" s="168" t="s">
        <v>21</v>
      </c>
      <c r="X371" s="168" t="s">
        <v>21</v>
      </c>
      <c r="Y371" s="168" t="s">
        <v>21</v>
      </c>
      <c r="Z371" s="168" t="s">
        <v>21</v>
      </c>
      <c r="AA371" s="168" t="s">
        <v>1523</v>
      </c>
      <c r="AB371" s="168" t="s">
        <v>1259</v>
      </c>
      <c r="AC371" s="168" t="s">
        <v>5236</v>
      </c>
      <c r="AD371" s="169">
        <v>26196.886357459342</v>
      </c>
      <c r="AE371" s="168" t="s">
        <v>816</v>
      </c>
      <c r="AF371" s="169">
        <v>-27387.30180518662</v>
      </c>
      <c r="AG371" s="169">
        <v>-26926.40080149988</v>
      </c>
      <c r="AH371" s="169">
        <v>-8792.6544470444642</v>
      </c>
      <c r="AI371" s="168" t="s">
        <v>21</v>
      </c>
      <c r="AJ371"/>
    </row>
    <row r="372" spans="1:36" x14ac:dyDescent="0.25">
      <c r="A372" s="179" t="b">
        <f>IF(E372&lt;&gt;1,"",NOT(ISNA(VLOOKUP(P372,Mapping!$P:$P,1,FALSE))))</f>
        <v>0</v>
      </c>
      <c r="B372" s="180" t="str">
        <f t="shared" si="5"/>
        <v/>
      </c>
      <c r="E372" s="167">
        <v>1</v>
      </c>
      <c r="F372" s="170" t="s">
        <v>11154</v>
      </c>
      <c r="G372" s="169">
        <v>1201478.488751</v>
      </c>
      <c r="H372" s="168" t="s">
        <v>1266</v>
      </c>
      <c r="I372" s="168" t="s">
        <v>489</v>
      </c>
      <c r="J372" s="169">
        <v>600012.21752676624</v>
      </c>
      <c r="K372" s="169">
        <v>61047.359069079153</v>
      </c>
      <c r="L372" s="168" t="s">
        <v>18</v>
      </c>
      <c r="M372" s="168" t="s">
        <v>21</v>
      </c>
      <c r="N372" s="168" t="s">
        <v>1449</v>
      </c>
      <c r="O372" s="168" t="s">
        <v>21</v>
      </c>
      <c r="P372" s="168" t="s">
        <v>762</v>
      </c>
      <c r="Q372" s="168" t="s">
        <v>1455</v>
      </c>
      <c r="R372" s="168" t="s">
        <v>21</v>
      </c>
      <c r="S372" s="168" t="s">
        <v>21</v>
      </c>
      <c r="T372" s="168" t="s">
        <v>21</v>
      </c>
      <c r="U372" s="168" t="s">
        <v>21</v>
      </c>
      <c r="V372" s="168" t="s">
        <v>1455</v>
      </c>
      <c r="W372" s="168" t="s">
        <v>21</v>
      </c>
      <c r="X372" s="168" t="s">
        <v>21</v>
      </c>
      <c r="Y372" s="168" t="s">
        <v>21</v>
      </c>
      <c r="Z372" s="168" t="s">
        <v>21</v>
      </c>
      <c r="AA372" s="168" t="s">
        <v>11155</v>
      </c>
      <c r="AB372" s="168" t="s">
        <v>1259</v>
      </c>
      <c r="AC372" s="168" t="s">
        <v>11156</v>
      </c>
      <c r="AD372" s="169">
        <v>1007214.451966223</v>
      </c>
      <c r="AE372" s="168" t="s">
        <v>813</v>
      </c>
      <c r="AF372" s="169">
        <v>-830691.81717140903</v>
      </c>
      <c r="AG372" s="169">
        <v>-574893.94969174988</v>
      </c>
      <c r="AH372" s="169">
        <v>-271747.00709593529</v>
      </c>
      <c r="AI372" s="168" t="s">
        <v>21</v>
      </c>
      <c r="AJ372"/>
    </row>
    <row r="373" spans="1:36" x14ac:dyDescent="0.25">
      <c r="A373" s="179" t="b">
        <f>IF(E373&lt;&gt;1,"",NOT(ISNA(VLOOKUP(P373,Mapping!$P:$P,1,FALSE))))</f>
        <v>0</v>
      </c>
      <c r="B373" s="180" t="str">
        <f t="shared" si="5"/>
        <v/>
      </c>
      <c r="E373" s="167">
        <v>1</v>
      </c>
      <c r="F373" s="170" t="s">
        <v>354</v>
      </c>
      <c r="G373" s="169">
        <v>967123.30727903079</v>
      </c>
      <c r="H373" s="168" t="s">
        <v>1266</v>
      </c>
      <c r="I373" s="168" t="s">
        <v>461</v>
      </c>
      <c r="J373" s="169">
        <v>251432.61569989109</v>
      </c>
      <c r="K373" s="169">
        <v>91103.713659565241</v>
      </c>
      <c r="L373" s="168" t="s">
        <v>18</v>
      </c>
      <c r="M373" s="168" t="s">
        <v>21</v>
      </c>
      <c r="N373" s="168" t="s">
        <v>1449</v>
      </c>
      <c r="O373" s="168" t="s">
        <v>21</v>
      </c>
      <c r="P373" s="168" t="s">
        <v>344</v>
      </c>
      <c r="Q373" s="168" t="s">
        <v>1450</v>
      </c>
      <c r="R373" s="168" t="s">
        <v>21</v>
      </c>
      <c r="S373" s="168" t="s">
        <v>21</v>
      </c>
      <c r="T373" s="168" t="s">
        <v>21</v>
      </c>
      <c r="U373" s="168" t="s">
        <v>21</v>
      </c>
      <c r="V373" s="168" t="s">
        <v>1450</v>
      </c>
      <c r="W373" s="168" t="s">
        <v>21</v>
      </c>
      <c r="X373" s="168" t="s">
        <v>21</v>
      </c>
      <c r="Y373" s="168" t="s">
        <v>21</v>
      </c>
      <c r="Z373" s="168" t="s">
        <v>21</v>
      </c>
      <c r="AA373" s="168" t="s">
        <v>1524</v>
      </c>
      <c r="AB373" s="168" t="s">
        <v>1259</v>
      </c>
      <c r="AC373" s="168" t="s">
        <v>11157</v>
      </c>
      <c r="AD373" s="169">
        <v>377340.90442445909</v>
      </c>
      <c r="AE373" s="168" t="s">
        <v>817</v>
      </c>
      <c r="AF373" s="169">
        <v>-416573.26485979842</v>
      </c>
      <c r="AG373" s="169">
        <v>-511760.71319019829</v>
      </c>
      <c r="AH373" s="169">
        <v>-265026.84411748021</v>
      </c>
      <c r="AI373" s="168" t="s">
        <v>21</v>
      </c>
      <c r="AJ373"/>
    </row>
    <row r="374" spans="1:36" x14ac:dyDescent="0.25">
      <c r="A374" s="179" t="b">
        <f>IF(E374&lt;&gt;1,"",NOT(ISNA(VLOOKUP(P374,Mapping!$P:$P,1,FALSE))))</f>
        <v>0</v>
      </c>
      <c r="B374" s="180" t="str">
        <f t="shared" si="5"/>
        <v/>
      </c>
      <c r="E374" s="167">
        <v>1</v>
      </c>
      <c r="F374" s="170" t="s">
        <v>354</v>
      </c>
      <c r="G374" s="169">
        <v>190675.17254795419</v>
      </c>
      <c r="H374" s="168" t="s">
        <v>1266</v>
      </c>
      <c r="I374" s="168" t="s">
        <v>461</v>
      </c>
      <c r="J374" s="169">
        <v>49571.711302918819</v>
      </c>
      <c r="K374" s="169">
        <v>17961.7388920864</v>
      </c>
      <c r="L374" s="168" t="s">
        <v>18</v>
      </c>
      <c r="M374" s="168" t="s">
        <v>21</v>
      </c>
      <c r="N374" s="168" t="s">
        <v>1449</v>
      </c>
      <c r="O374" s="168" t="s">
        <v>21</v>
      </c>
      <c r="P374" s="168" t="s">
        <v>525</v>
      </c>
      <c r="Q374" s="168" t="s">
        <v>1451</v>
      </c>
      <c r="R374" s="168" t="s">
        <v>21</v>
      </c>
      <c r="S374" s="168" t="s">
        <v>21</v>
      </c>
      <c r="T374" s="168" t="s">
        <v>21</v>
      </c>
      <c r="U374" s="168" t="s">
        <v>21</v>
      </c>
      <c r="V374" s="168" t="s">
        <v>1451</v>
      </c>
      <c r="W374" s="168" t="s">
        <v>21</v>
      </c>
      <c r="X374" s="168" t="s">
        <v>21</v>
      </c>
      <c r="Y374" s="168" t="s">
        <v>21</v>
      </c>
      <c r="Z374" s="168" t="s">
        <v>21</v>
      </c>
      <c r="AA374" s="168" t="s">
        <v>1524</v>
      </c>
      <c r="AB374" s="168" t="s">
        <v>1259</v>
      </c>
      <c r="AC374" s="168" t="s">
        <v>6938</v>
      </c>
      <c r="AD374" s="169">
        <v>74395.417336143553</v>
      </c>
      <c r="AE374" s="168" t="s">
        <v>817</v>
      </c>
      <c r="AF374" s="169">
        <v>-82130.353552827582</v>
      </c>
      <c r="AG374" s="169">
        <v>-100897.22950152391</v>
      </c>
      <c r="AH374" s="169">
        <v>-52251.90919461567</v>
      </c>
      <c r="AI374" s="168" t="s">
        <v>21</v>
      </c>
      <c r="AJ374"/>
    </row>
    <row r="375" spans="1:36" x14ac:dyDescent="0.25">
      <c r="A375" s="179" t="b">
        <f>IF(E375&lt;&gt;1,"",NOT(ISNA(VLOOKUP(P375,Mapping!$P:$P,1,FALSE))))</f>
        <v>0</v>
      </c>
      <c r="B375" s="180" t="str">
        <f t="shared" si="5"/>
        <v/>
      </c>
      <c r="E375" s="167">
        <v>1</v>
      </c>
      <c r="F375" s="170" t="s">
        <v>355</v>
      </c>
      <c r="G375" s="169">
        <v>2131694.6762055028</v>
      </c>
      <c r="H375" s="168" t="s">
        <v>1266</v>
      </c>
      <c r="I375" s="168" t="s">
        <v>470</v>
      </c>
      <c r="J375" s="169">
        <v>722059.40843743109</v>
      </c>
      <c r="K375" s="169">
        <v>430272.84427266568</v>
      </c>
      <c r="L375" s="168" t="s">
        <v>18</v>
      </c>
      <c r="M375" s="168" t="s">
        <v>21</v>
      </c>
      <c r="N375" s="168" t="s">
        <v>1449</v>
      </c>
      <c r="O375" s="168" t="s">
        <v>21</v>
      </c>
      <c r="P375" s="168" t="s">
        <v>344</v>
      </c>
      <c r="Q375" s="168" t="s">
        <v>1450</v>
      </c>
      <c r="R375" s="168" t="s">
        <v>21</v>
      </c>
      <c r="S375" s="168" t="s">
        <v>21</v>
      </c>
      <c r="T375" s="168" t="s">
        <v>21</v>
      </c>
      <c r="U375" s="168" t="s">
        <v>21</v>
      </c>
      <c r="V375" s="168" t="s">
        <v>1450</v>
      </c>
      <c r="W375" s="168" t="s">
        <v>21</v>
      </c>
      <c r="X375" s="168" t="s">
        <v>21</v>
      </c>
      <c r="Y375" s="168" t="s">
        <v>21</v>
      </c>
      <c r="Z375" s="168" t="s">
        <v>21</v>
      </c>
      <c r="AA375" s="168" t="s">
        <v>1525</v>
      </c>
      <c r="AB375" s="168" t="s">
        <v>1259</v>
      </c>
      <c r="AC375" s="168" t="s">
        <v>11158</v>
      </c>
      <c r="AD375" s="169">
        <v>1017530.902636827</v>
      </c>
      <c r="AE375" s="168" t="s">
        <v>816</v>
      </c>
      <c r="AF375" s="169">
        <v>-571223.79666339955</v>
      </c>
      <c r="AG375" s="169">
        <v>-1188930.4694308471</v>
      </c>
      <c r="AH375" s="169">
        <v>-514659.2326942638</v>
      </c>
      <c r="AI375" s="168" t="s">
        <v>21</v>
      </c>
      <c r="AJ375"/>
    </row>
    <row r="376" spans="1:36" x14ac:dyDescent="0.25">
      <c r="A376" s="179" t="b">
        <f>IF(E376&lt;&gt;1,"",NOT(ISNA(VLOOKUP(P376,Mapping!$P:$P,1,FALSE))))</f>
        <v>0</v>
      </c>
      <c r="B376" s="180" t="str">
        <f t="shared" si="5"/>
        <v/>
      </c>
      <c r="E376" s="167">
        <v>1</v>
      </c>
      <c r="F376" s="168" t="s">
        <v>355</v>
      </c>
      <c r="G376" s="169">
        <v>608438.77140567708</v>
      </c>
      <c r="H376" s="168" t="s">
        <v>1266</v>
      </c>
      <c r="I376" s="168" t="s">
        <v>470</v>
      </c>
      <c r="J376" s="169">
        <v>206093.74515753941</v>
      </c>
      <c r="K376" s="169">
        <v>122810.5899314305</v>
      </c>
      <c r="L376" s="168" t="s">
        <v>18</v>
      </c>
      <c r="M376" s="168" t="s">
        <v>21</v>
      </c>
      <c r="N376" s="168" t="s">
        <v>1449</v>
      </c>
      <c r="O376" s="168" t="s">
        <v>21</v>
      </c>
      <c r="P376" s="168" t="s">
        <v>525</v>
      </c>
      <c r="Q376" s="168" t="s">
        <v>1451</v>
      </c>
      <c r="R376" s="168" t="s">
        <v>21</v>
      </c>
      <c r="S376" s="168" t="s">
        <v>21</v>
      </c>
      <c r="T376" s="168" t="s">
        <v>21</v>
      </c>
      <c r="U376" s="168" t="s">
        <v>21</v>
      </c>
      <c r="V376" s="168" t="s">
        <v>1451</v>
      </c>
      <c r="W376" s="168" t="s">
        <v>21</v>
      </c>
      <c r="X376" s="168" t="s">
        <v>21</v>
      </c>
      <c r="Y376" s="168" t="s">
        <v>21</v>
      </c>
      <c r="Z376" s="168" t="s">
        <v>21</v>
      </c>
      <c r="AA376" s="168" t="s">
        <v>1525</v>
      </c>
      <c r="AB376" s="168" t="s">
        <v>1259</v>
      </c>
      <c r="AC376" s="168" t="s">
        <v>6730</v>
      </c>
      <c r="AD376" s="169">
        <v>290428.67122494691</v>
      </c>
      <c r="AE376" s="168" t="s">
        <v>816</v>
      </c>
      <c r="AF376" s="169">
        <v>-163041.50351316991</v>
      </c>
      <c r="AG376" s="169">
        <v>-339350.37797952548</v>
      </c>
      <c r="AH376" s="169">
        <v>-146896.56765971979</v>
      </c>
      <c r="AI376" s="168" t="s">
        <v>21</v>
      </c>
      <c r="AJ376"/>
    </row>
    <row r="377" spans="1:36" x14ac:dyDescent="0.25">
      <c r="A377" s="179" t="b">
        <f>IF(E377&lt;&gt;1,"",NOT(ISNA(VLOOKUP(P377,Mapping!$P:$P,1,FALSE))))</f>
        <v>0</v>
      </c>
      <c r="B377" s="180" t="str">
        <f t="shared" si="5"/>
        <v/>
      </c>
      <c r="E377" s="167">
        <v>1</v>
      </c>
      <c r="F377" s="170" t="s">
        <v>1526</v>
      </c>
      <c r="G377" s="169">
        <v>99974.946838800781</v>
      </c>
      <c r="H377" s="168" t="s">
        <v>1266</v>
      </c>
      <c r="I377" s="168" t="s">
        <v>505</v>
      </c>
      <c r="J377" s="169">
        <v>45976.294331582947</v>
      </c>
      <c r="K377" s="169">
        <v>15218.405091651781</v>
      </c>
      <c r="L377" s="168" t="s">
        <v>18</v>
      </c>
      <c r="M377" s="168" t="s">
        <v>21</v>
      </c>
      <c r="N377" s="168" t="s">
        <v>1449</v>
      </c>
      <c r="O377" s="168" t="s">
        <v>21</v>
      </c>
      <c r="P377" s="168" t="s">
        <v>525</v>
      </c>
      <c r="Q377" s="168" t="s">
        <v>1451</v>
      </c>
      <c r="R377" s="168" t="s">
        <v>21</v>
      </c>
      <c r="S377" s="168" t="s">
        <v>21</v>
      </c>
      <c r="T377" s="168" t="s">
        <v>21</v>
      </c>
      <c r="U377" s="168" t="s">
        <v>21</v>
      </c>
      <c r="V377" s="168" t="s">
        <v>1451</v>
      </c>
      <c r="W377" s="168" t="s">
        <v>21</v>
      </c>
      <c r="X377" s="168" t="s">
        <v>21</v>
      </c>
      <c r="Y377" s="168" t="s">
        <v>21</v>
      </c>
      <c r="Z377" s="168" t="s">
        <v>21</v>
      </c>
      <c r="AA377" s="168" t="s">
        <v>1527</v>
      </c>
      <c r="AB377" s="168" t="s">
        <v>1259</v>
      </c>
      <c r="AC377" s="168" t="s">
        <v>6670</v>
      </c>
      <c r="AD377" s="169">
        <v>59435.255867946958</v>
      </c>
      <c r="AE377" s="168" t="s">
        <v>814</v>
      </c>
      <c r="AF377" s="169">
        <v>-51108.078841701987</v>
      </c>
      <c r="AG377" s="169">
        <v>-19841.44382153625</v>
      </c>
      <c r="AH377" s="169">
        <v>-26232.102953534792</v>
      </c>
      <c r="AI377" s="168" t="s">
        <v>21</v>
      </c>
      <c r="AJ377"/>
    </row>
    <row r="378" spans="1:36" x14ac:dyDescent="0.25">
      <c r="A378" s="179" t="b">
        <f>IF(E378&lt;&gt;1,"",NOT(ISNA(VLOOKUP(P378,Mapping!$P:$P,1,FALSE))))</f>
        <v>0</v>
      </c>
      <c r="B378" s="180" t="str">
        <f t="shared" si="5"/>
        <v/>
      </c>
      <c r="E378" s="167">
        <v>1</v>
      </c>
      <c r="F378" s="170" t="s">
        <v>1528</v>
      </c>
      <c r="G378" s="169">
        <v>165323.4573700515</v>
      </c>
      <c r="H378" s="168" t="s">
        <v>1266</v>
      </c>
      <c r="I378" s="168" t="s">
        <v>430</v>
      </c>
      <c r="J378" s="169">
        <v>68616.332774049457</v>
      </c>
      <c r="K378" s="169">
        <v>34153.504508060512</v>
      </c>
      <c r="L378" s="168" t="s">
        <v>18</v>
      </c>
      <c r="M378" s="168" t="s">
        <v>21</v>
      </c>
      <c r="N378" s="168" t="s">
        <v>1449</v>
      </c>
      <c r="O378" s="168" t="s">
        <v>21</v>
      </c>
      <c r="P378" s="168" t="s">
        <v>525</v>
      </c>
      <c r="Q378" s="168" t="s">
        <v>1451</v>
      </c>
      <c r="R378" s="168" t="s">
        <v>21</v>
      </c>
      <c r="S378" s="168" t="s">
        <v>21</v>
      </c>
      <c r="T378" s="168" t="s">
        <v>21</v>
      </c>
      <c r="U378" s="168" t="s">
        <v>21</v>
      </c>
      <c r="V378" s="168" t="s">
        <v>1451</v>
      </c>
      <c r="W378" s="168" t="s">
        <v>21</v>
      </c>
      <c r="X378" s="168" t="s">
        <v>21</v>
      </c>
      <c r="Y378" s="168" t="s">
        <v>21</v>
      </c>
      <c r="Z378" s="168" t="s">
        <v>21</v>
      </c>
      <c r="AA378" s="168" t="s">
        <v>1529</v>
      </c>
      <c r="AB378" s="168" t="s">
        <v>1259</v>
      </c>
      <c r="AC378" s="168" t="s">
        <v>6671</v>
      </c>
      <c r="AD378" s="169">
        <v>110770.61598619079</v>
      </c>
      <c r="AE378" s="168" t="s">
        <v>814</v>
      </c>
      <c r="AF378" s="169">
        <v>-83276.986319991905</v>
      </c>
      <c r="AG378" s="169">
        <v>-90099.157534030295</v>
      </c>
      <c r="AH378" s="169">
        <v>-93085.585982761128</v>
      </c>
      <c r="AI378" s="168" t="s">
        <v>21</v>
      </c>
      <c r="AJ378"/>
    </row>
    <row r="379" spans="1:36" x14ac:dyDescent="0.25">
      <c r="A379" s="179" t="b">
        <f>IF(E379&lt;&gt;1,"",NOT(ISNA(VLOOKUP(P379,Mapping!$P:$P,1,FALSE))))</f>
        <v>0</v>
      </c>
      <c r="B379" s="180" t="str">
        <f t="shared" si="5"/>
        <v/>
      </c>
      <c r="E379" s="167">
        <v>1</v>
      </c>
      <c r="F379" s="170" t="s">
        <v>541</v>
      </c>
      <c r="G379" s="169">
        <v>1047484.520384458</v>
      </c>
      <c r="H379" s="168" t="s">
        <v>1266</v>
      </c>
      <c r="I379" s="168" t="s">
        <v>470</v>
      </c>
      <c r="J379" s="169">
        <v>269638.05850670801</v>
      </c>
      <c r="K379" s="169">
        <v>115948.5148628868</v>
      </c>
      <c r="L379" s="168" t="s">
        <v>18</v>
      </c>
      <c r="M379" s="168" t="s">
        <v>21</v>
      </c>
      <c r="N379" s="168" t="s">
        <v>1449</v>
      </c>
      <c r="O379" s="168" t="s">
        <v>21</v>
      </c>
      <c r="P379" s="168" t="s">
        <v>344</v>
      </c>
      <c r="Q379" s="168" t="s">
        <v>1450</v>
      </c>
      <c r="R379" s="168" t="s">
        <v>21</v>
      </c>
      <c r="S379" s="168" t="s">
        <v>21</v>
      </c>
      <c r="T379" s="168" t="s">
        <v>21</v>
      </c>
      <c r="U379" s="168" t="s">
        <v>21</v>
      </c>
      <c r="V379" s="168" t="s">
        <v>1450</v>
      </c>
      <c r="W379" s="168" t="s">
        <v>21</v>
      </c>
      <c r="X379" s="168" t="s">
        <v>21</v>
      </c>
      <c r="Y379" s="168" t="s">
        <v>21</v>
      </c>
      <c r="Z379" s="168" t="s">
        <v>21</v>
      </c>
      <c r="AA379" s="168" t="s">
        <v>1530</v>
      </c>
      <c r="AB379" s="168" t="s">
        <v>1259</v>
      </c>
      <c r="AC379" s="168" t="s">
        <v>11159</v>
      </c>
      <c r="AD379" s="169">
        <v>434373.94078925968</v>
      </c>
      <c r="AE379" s="168" t="s">
        <v>813</v>
      </c>
      <c r="AF379" s="169">
        <v>-238200.03237329519</v>
      </c>
      <c r="AG379" s="169">
        <v>-604567.51039014128</v>
      </c>
      <c r="AH379" s="169">
        <v>-96946.07935319352</v>
      </c>
      <c r="AI379" s="168" t="s">
        <v>21</v>
      </c>
      <c r="AJ379"/>
    </row>
    <row r="380" spans="1:36" x14ac:dyDescent="0.25">
      <c r="A380" s="179" t="b">
        <f>IF(E380&lt;&gt;1,"",NOT(ISNA(VLOOKUP(P380,Mapping!$P:$P,1,FALSE))))</f>
        <v>0</v>
      </c>
      <c r="B380" s="180" t="str">
        <f t="shared" si="5"/>
        <v/>
      </c>
      <c r="E380" s="167">
        <v>1</v>
      </c>
      <c r="F380" s="170" t="s">
        <v>541</v>
      </c>
      <c r="G380" s="169">
        <v>144601.10195904109</v>
      </c>
      <c r="H380" s="168" t="s">
        <v>1266</v>
      </c>
      <c r="I380" s="168" t="s">
        <v>470</v>
      </c>
      <c r="J380" s="169">
        <v>37222.469288477791</v>
      </c>
      <c r="K380" s="169">
        <v>16006.234644435581</v>
      </c>
      <c r="L380" s="168" t="s">
        <v>18</v>
      </c>
      <c r="M380" s="168" t="s">
        <v>21</v>
      </c>
      <c r="N380" s="168" t="s">
        <v>1449</v>
      </c>
      <c r="O380" s="168" t="s">
        <v>21</v>
      </c>
      <c r="P380" s="168" t="s">
        <v>525</v>
      </c>
      <c r="Q380" s="168" t="s">
        <v>1451</v>
      </c>
      <c r="R380" s="168" t="s">
        <v>21</v>
      </c>
      <c r="S380" s="168" t="s">
        <v>21</v>
      </c>
      <c r="T380" s="168" t="s">
        <v>21</v>
      </c>
      <c r="U380" s="168" t="s">
        <v>21</v>
      </c>
      <c r="V380" s="168" t="s">
        <v>1451</v>
      </c>
      <c r="W380" s="168" t="s">
        <v>21</v>
      </c>
      <c r="X380" s="168" t="s">
        <v>21</v>
      </c>
      <c r="Y380" s="168" t="s">
        <v>21</v>
      </c>
      <c r="Z380" s="168" t="s">
        <v>21</v>
      </c>
      <c r="AA380" s="168" t="s">
        <v>1530</v>
      </c>
      <c r="AB380" s="168" t="s">
        <v>1259</v>
      </c>
      <c r="AC380" s="168" t="s">
        <v>9155</v>
      </c>
      <c r="AD380" s="169">
        <v>59963.60736420672</v>
      </c>
      <c r="AE380" s="168" t="s">
        <v>813</v>
      </c>
      <c r="AF380" s="169">
        <v>-32882.57391642961</v>
      </c>
      <c r="AG380" s="169">
        <v>-83458.157624097716</v>
      </c>
      <c r="AH380" s="169">
        <v>-13383.02345502464</v>
      </c>
      <c r="AI380" s="168" t="s">
        <v>21</v>
      </c>
      <c r="AJ380"/>
    </row>
    <row r="381" spans="1:36" x14ac:dyDescent="0.25">
      <c r="A381" s="179" t="b">
        <f>IF(E381&lt;&gt;1,"",NOT(ISNA(VLOOKUP(P381,Mapping!$P:$P,1,FALSE))))</f>
        <v>0</v>
      </c>
      <c r="B381" s="180" t="str">
        <f t="shared" si="5"/>
        <v/>
      </c>
      <c r="E381" s="167">
        <v>1</v>
      </c>
      <c r="F381" s="170" t="s">
        <v>11160</v>
      </c>
      <c r="G381" s="169">
        <v>247961.63280537969</v>
      </c>
      <c r="H381" s="168" t="s">
        <v>1266</v>
      </c>
      <c r="I381" s="168" t="s">
        <v>470</v>
      </c>
      <c r="J381" s="169">
        <v>126863.4243453212</v>
      </c>
      <c r="K381" s="169">
        <v>30433.298800487129</v>
      </c>
      <c r="L381" s="168" t="s">
        <v>18</v>
      </c>
      <c r="M381" s="168" t="s">
        <v>21</v>
      </c>
      <c r="N381" s="168" t="s">
        <v>1449</v>
      </c>
      <c r="O381" s="168" t="s">
        <v>21</v>
      </c>
      <c r="P381" s="168" t="s">
        <v>525</v>
      </c>
      <c r="Q381" s="168" t="s">
        <v>1451</v>
      </c>
      <c r="R381" s="168" t="s">
        <v>21</v>
      </c>
      <c r="S381" s="168" t="s">
        <v>21</v>
      </c>
      <c r="T381" s="168" t="s">
        <v>21</v>
      </c>
      <c r="U381" s="168" t="s">
        <v>21</v>
      </c>
      <c r="V381" s="168" t="s">
        <v>1451</v>
      </c>
      <c r="W381" s="168" t="s">
        <v>21</v>
      </c>
      <c r="X381" s="168" t="s">
        <v>21</v>
      </c>
      <c r="Y381" s="168" t="s">
        <v>21</v>
      </c>
      <c r="Z381" s="168" t="s">
        <v>21</v>
      </c>
      <c r="AA381" s="168" t="s">
        <v>11161</v>
      </c>
      <c r="AB381" s="168" t="s">
        <v>1259</v>
      </c>
      <c r="AC381" s="168" t="s">
        <v>2700</v>
      </c>
      <c r="AD381" s="169">
        <v>117082.4987124082</v>
      </c>
      <c r="AE381" s="168" t="s">
        <v>816</v>
      </c>
      <c r="AF381" s="169">
        <v>-21114.07226371433</v>
      </c>
      <c r="AG381" s="169">
        <v>-152132.7803037196</v>
      </c>
      <c r="AH381" s="169">
        <v>-12160.73129959186</v>
      </c>
      <c r="AI381" s="168" t="s">
        <v>21</v>
      </c>
      <c r="AJ381"/>
    </row>
    <row r="382" spans="1:36" x14ac:dyDescent="0.25">
      <c r="A382" s="179" t="b">
        <f>IF(E382&lt;&gt;1,"",NOT(ISNA(VLOOKUP(P382,Mapping!$P:$P,1,FALSE))))</f>
        <v>0</v>
      </c>
      <c r="B382" s="180" t="str">
        <f t="shared" si="5"/>
        <v/>
      </c>
      <c r="E382" s="167">
        <v>1</v>
      </c>
      <c r="F382" s="170" t="s">
        <v>542</v>
      </c>
      <c r="G382" s="169">
        <v>2687951.071224099</v>
      </c>
      <c r="H382" s="168" t="s">
        <v>1266</v>
      </c>
      <c r="I382" s="168" t="s">
        <v>430</v>
      </c>
      <c r="J382" s="169">
        <v>711684.36661742534</v>
      </c>
      <c r="K382" s="169">
        <v>170229.95556668859</v>
      </c>
      <c r="L382" s="168" t="s">
        <v>18</v>
      </c>
      <c r="M382" s="168" t="s">
        <v>21</v>
      </c>
      <c r="N382" s="168" t="s">
        <v>1449</v>
      </c>
      <c r="O382" s="168" t="s">
        <v>21</v>
      </c>
      <c r="P382" s="168" t="s">
        <v>7293</v>
      </c>
      <c r="Q382" s="168" t="s">
        <v>7294</v>
      </c>
      <c r="R382" s="168" t="s">
        <v>21</v>
      </c>
      <c r="S382" s="168" t="s">
        <v>21</v>
      </c>
      <c r="T382" s="168" t="s">
        <v>21</v>
      </c>
      <c r="U382" s="168" t="s">
        <v>21</v>
      </c>
      <c r="V382" s="168" t="s">
        <v>7294</v>
      </c>
      <c r="W382" s="168" t="s">
        <v>21</v>
      </c>
      <c r="X382" s="168" t="s">
        <v>21</v>
      </c>
      <c r="Y382" s="168" t="s">
        <v>21</v>
      </c>
      <c r="Z382" s="168" t="s">
        <v>21</v>
      </c>
      <c r="AA382" s="168" t="s">
        <v>1531</v>
      </c>
      <c r="AB382" s="168" t="s">
        <v>1259</v>
      </c>
      <c r="AC382" s="168" t="s">
        <v>11162</v>
      </c>
      <c r="AD382" s="169">
        <v>1215225.7875487909</v>
      </c>
      <c r="AE382" s="168" t="s">
        <v>813</v>
      </c>
      <c r="AF382" s="169">
        <v>-986768.60303458828</v>
      </c>
      <c r="AG382" s="169">
        <v>-1464898.7558244539</v>
      </c>
      <c r="AH382" s="169">
        <v>-407969.01374718169</v>
      </c>
      <c r="AI382" s="168" t="s">
        <v>21</v>
      </c>
      <c r="AJ382"/>
    </row>
    <row r="383" spans="1:36" x14ac:dyDescent="0.25">
      <c r="A383" s="179" t="b">
        <f>IF(E383&lt;&gt;1,"",NOT(ISNA(VLOOKUP(P383,Mapping!$P:$P,1,FALSE))))</f>
        <v>0</v>
      </c>
      <c r="B383" s="180" t="str">
        <f t="shared" si="5"/>
        <v/>
      </c>
      <c r="E383" s="167">
        <v>1</v>
      </c>
      <c r="F383" s="170" t="s">
        <v>542</v>
      </c>
      <c r="G383" s="169">
        <v>474728.57625969232</v>
      </c>
      <c r="H383" s="168" t="s">
        <v>1266</v>
      </c>
      <c r="I383" s="168" t="s">
        <v>430</v>
      </c>
      <c r="J383" s="169">
        <v>125693.10123517649</v>
      </c>
      <c r="K383" s="169">
        <v>30064.916474138809</v>
      </c>
      <c r="L383" s="168" t="s">
        <v>18</v>
      </c>
      <c r="M383" s="168" t="s">
        <v>21</v>
      </c>
      <c r="N383" s="168" t="s">
        <v>1449</v>
      </c>
      <c r="O383" s="168" t="s">
        <v>21</v>
      </c>
      <c r="P383" s="168" t="s">
        <v>525</v>
      </c>
      <c r="Q383" s="168" t="s">
        <v>1451</v>
      </c>
      <c r="R383" s="168" t="s">
        <v>21</v>
      </c>
      <c r="S383" s="168" t="s">
        <v>21</v>
      </c>
      <c r="T383" s="168" t="s">
        <v>21</v>
      </c>
      <c r="U383" s="168" t="s">
        <v>21</v>
      </c>
      <c r="V383" s="168" t="s">
        <v>1451</v>
      </c>
      <c r="W383" s="168" t="s">
        <v>21</v>
      </c>
      <c r="X383" s="168" t="s">
        <v>21</v>
      </c>
      <c r="Y383" s="168" t="s">
        <v>21</v>
      </c>
      <c r="Z383" s="168" t="s">
        <v>21</v>
      </c>
      <c r="AA383" s="168" t="s">
        <v>1531</v>
      </c>
      <c r="AB383" s="168" t="s">
        <v>1259</v>
      </c>
      <c r="AC383" s="168" t="s">
        <v>6672</v>
      </c>
      <c r="AD383" s="169">
        <v>214625.33828578171</v>
      </c>
      <c r="AE383" s="168" t="s">
        <v>813</v>
      </c>
      <c r="AF383" s="169">
        <v>-174276.70430140811</v>
      </c>
      <c r="AG383" s="169">
        <v>-258720.96711955301</v>
      </c>
      <c r="AH383" s="169">
        <v>-72052.855101291148</v>
      </c>
      <c r="AI383" s="168" t="s">
        <v>21</v>
      </c>
      <c r="AJ383"/>
    </row>
    <row r="384" spans="1:36" x14ac:dyDescent="0.25">
      <c r="A384" s="179" t="b">
        <f>IF(E384&lt;&gt;1,"",NOT(ISNA(VLOOKUP(P384,Mapping!$P:$P,1,FALSE))))</f>
        <v>0</v>
      </c>
      <c r="B384" s="180" t="str">
        <f t="shared" si="5"/>
        <v/>
      </c>
      <c r="E384" s="167">
        <v>1</v>
      </c>
      <c r="F384" s="170" t="s">
        <v>543</v>
      </c>
      <c r="G384" s="169">
        <v>154518.05404229459</v>
      </c>
      <c r="H384" s="168" t="s">
        <v>1266</v>
      </c>
      <c r="I384" s="168" t="s">
        <v>498</v>
      </c>
      <c r="J384" s="169">
        <v>60882.337010983712</v>
      </c>
      <c r="K384" s="169">
        <v>23131.879571634221</v>
      </c>
      <c r="L384" s="168" t="s">
        <v>18</v>
      </c>
      <c r="M384" s="168" t="s">
        <v>21</v>
      </c>
      <c r="N384" s="168" t="s">
        <v>1449</v>
      </c>
      <c r="O384" s="168" t="s">
        <v>21</v>
      </c>
      <c r="P384" s="168" t="s">
        <v>525</v>
      </c>
      <c r="Q384" s="168" t="s">
        <v>1451</v>
      </c>
      <c r="R384" s="168" t="s">
        <v>21</v>
      </c>
      <c r="S384" s="168" t="s">
        <v>21</v>
      </c>
      <c r="T384" s="168" t="s">
        <v>21</v>
      </c>
      <c r="U384" s="168" t="s">
        <v>21</v>
      </c>
      <c r="V384" s="168" t="s">
        <v>1451</v>
      </c>
      <c r="W384" s="168" t="s">
        <v>21</v>
      </c>
      <c r="X384" s="168" t="s">
        <v>21</v>
      </c>
      <c r="Y384" s="168" t="s">
        <v>21</v>
      </c>
      <c r="Z384" s="168" t="s">
        <v>21</v>
      </c>
      <c r="AA384" s="168" t="s">
        <v>1532</v>
      </c>
      <c r="AB384" s="168" t="s">
        <v>1259</v>
      </c>
      <c r="AC384" s="168" t="s">
        <v>6673</v>
      </c>
      <c r="AD384" s="169">
        <v>77055.636498086402</v>
      </c>
      <c r="AE384" s="168" t="s">
        <v>808</v>
      </c>
      <c r="AF384" s="169">
        <v>-28370.243593272189</v>
      </c>
      <c r="AG384" s="169">
        <v>-19813.873992376819</v>
      </c>
      <c r="AH384" s="169">
        <v>-26282.564922136818</v>
      </c>
      <c r="AI384" s="168" t="s">
        <v>21</v>
      </c>
      <c r="AJ384"/>
    </row>
    <row r="385" spans="1:36" x14ac:dyDescent="0.25">
      <c r="A385" s="179" t="b">
        <f>IF(E385&lt;&gt;1,"",NOT(ISNA(VLOOKUP(P385,Mapping!$P:$P,1,FALSE))))</f>
        <v>0</v>
      </c>
      <c r="B385" s="180" t="str">
        <f t="shared" si="5"/>
        <v/>
      </c>
      <c r="E385" s="167">
        <v>1</v>
      </c>
      <c r="F385" s="170" t="s">
        <v>543</v>
      </c>
      <c r="G385" s="169">
        <v>5204612.1421926748</v>
      </c>
      <c r="H385" s="168" t="s">
        <v>1266</v>
      </c>
      <c r="I385" s="168" t="s">
        <v>498</v>
      </c>
      <c r="J385" s="169">
        <v>2050692.085247837</v>
      </c>
      <c r="K385" s="169">
        <v>779148.1845695026</v>
      </c>
      <c r="L385" s="168" t="s">
        <v>18</v>
      </c>
      <c r="M385" s="168" t="s">
        <v>21</v>
      </c>
      <c r="N385" s="168" t="s">
        <v>1449</v>
      </c>
      <c r="O385" s="168" t="s">
        <v>21</v>
      </c>
      <c r="P385" s="168" t="s">
        <v>789</v>
      </c>
      <c r="Q385" s="168" t="s">
        <v>1458</v>
      </c>
      <c r="R385" s="168" t="s">
        <v>21</v>
      </c>
      <c r="S385" s="168" t="s">
        <v>21</v>
      </c>
      <c r="T385" s="168" t="s">
        <v>21</v>
      </c>
      <c r="U385" s="168" t="s">
        <v>21</v>
      </c>
      <c r="V385" s="168" t="s">
        <v>1458</v>
      </c>
      <c r="W385" s="168" t="s">
        <v>21</v>
      </c>
      <c r="X385" s="168" t="s">
        <v>21</v>
      </c>
      <c r="Y385" s="168" t="s">
        <v>21</v>
      </c>
      <c r="Z385" s="168" t="s">
        <v>21</v>
      </c>
      <c r="AA385" s="168" t="s">
        <v>1532</v>
      </c>
      <c r="AB385" s="168" t="s">
        <v>1259</v>
      </c>
      <c r="AC385" s="168" t="s">
        <v>7147</v>
      </c>
      <c r="AD385" s="169">
        <v>2595455.2937390301</v>
      </c>
      <c r="AE385" s="168" t="s">
        <v>808</v>
      </c>
      <c r="AF385" s="169">
        <v>-955591.33978021797</v>
      </c>
      <c r="AG385" s="169">
        <v>-667388.22077304404</v>
      </c>
      <c r="AH385" s="169">
        <v>-885272.3221862372</v>
      </c>
      <c r="AI385" s="168" t="s">
        <v>21</v>
      </c>
      <c r="AJ385"/>
    </row>
    <row r="386" spans="1:36" x14ac:dyDescent="0.25">
      <c r="A386" s="179" t="b">
        <f>IF(E386&lt;&gt;1,"",NOT(ISNA(VLOOKUP(P386,Mapping!$P:$P,1,FALSE))))</f>
        <v>0</v>
      </c>
      <c r="B386" s="180" t="str">
        <f t="shared" si="5"/>
        <v/>
      </c>
      <c r="E386" s="167">
        <v>1</v>
      </c>
      <c r="F386" s="170" t="s">
        <v>1533</v>
      </c>
      <c r="G386" s="169">
        <v>3255670.412132672</v>
      </c>
      <c r="H386" s="168" t="s">
        <v>1266</v>
      </c>
      <c r="I386" s="168" t="s">
        <v>430</v>
      </c>
      <c r="J386" s="169">
        <v>1190904.7099256881</v>
      </c>
      <c r="K386" s="169">
        <v>323677.74945739791</v>
      </c>
      <c r="L386" s="168" t="s">
        <v>18</v>
      </c>
      <c r="M386" s="168" t="s">
        <v>21</v>
      </c>
      <c r="N386" s="168" t="s">
        <v>1449</v>
      </c>
      <c r="O386" s="168" t="s">
        <v>21</v>
      </c>
      <c r="P386" s="168" t="s">
        <v>762</v>
      </c>
      <c r="Q386" s="168" t="s">
        <v>1455</v>
      </c>
      <c r="R386" s="168" t="s">
        <v>21</v>
      </c>
      <c r="S386" s="168" t="s">
        <v>21</v>
      </c>
      <c r="T386" s="168" t="s">
        <v>21</v>
      </c>
      <c r="U386" s="168" t="s">
        <v>21</v>
      </c>
      <c r="V386" s="168" t="s">
        <v>1455</v>
      </c>
      <c r="W386" s="168" t="s">
        <v>21</v>
      </c>
      <c r="X386" s="168" t="s">
        <v>21</v>
      </c>
      <c r="Y386" s="168" t="s">
        <v>21</v>
      </c>
      <c r="Z386" s="168" t="s">
        <v>21</v>
      </c>
      <c r="AA386" s="168" t="s">
        <v>1534</v>
      </c>
      <c r="AB386" s="168" t="s">
        <v>1259</v>
      </c>
      <c r="AC386" s="168" t="s">
        <v>11163</v>
      </c>
      <c r="AD386" s="169">
        <v>1519620.9603193449</v>
      </c>
      <c r="AE386" s="168" t="s">
        <v>808</v>
      </c>
      <c r="AF386" s="169">
        <v>-1286110.916589058</v>
      </c>
      <c r="AG386" s="169">
        <v>-1774298.4934378739</v>
      </c>
      <c r="AH386" s="169">
        <v>-1568766.7513273431</v>
      </c>
      <c r="AI386" s="168" t="s">
        <v>21</v>
      </c>
      <c r="AJ386"/>
    </row>
    <row r="387" spans="1:36" x14ac:dyDescent="0.25">
      <c r="A387" s="179" t="b">
        <f>IF(E387&lt;&gt;1,"",NOT(ISNA(VLOOKUP(P387,Mapping!$P:$P,1,FALSE))))</f>
        <v>0</v>
      </c>
      <c r="B387" s="180" t="str">
        <f t="shared" si="5"/>
        <v/>
      </c>
      <c r="E387" s="167">
        <v>1</v>
      </c>
      <c r="F387" s="170" t="s">
        <v>1178</v>
      </c>
      <c r="G387" s="169">
        <v>2162097.9417536291</v>
      </c>
      <c r="H387" s="168" t="s">
        <v>1266</v>
      </c>
      <c r="I387" s="168" t="s">
        <v>430</v>
      </c>
      <c r="J387" s="169">
        <v>850366.46368012612</v>
      </c>
      <c r="K387" s="169">
        <v>308407.85721065023</v>
      </c>
      <c r="L387" s="168" t="s">
        <v>18</v>
      </c>
      <c r="M387" s="168" t="s">
        <v>21</v>
      </c>
      <c r="N387" s="168" t="s">
        <v>1449</v>
      </c>
      <c r="O387" s="168" t="s">
        <v>21</v>
      </c>
      <c r="P387" s="168" t="s">
        <v>7293</v>
      </c>
      <c r="Q387" s="168" t="s">
        <v>7294</v>
      </c>
      <c r="R387" s="168" t="s">
        <v>21</v>
      </c>
      <c r="S387" s="168" t="s">
        <v>21</v>
      </c>
      <c r="T387" s="168" t="s">
        <v>21</v>
      </c>
      <c r="U387" s="168" t="s">
        <v>21</v>
      </c>
      <c r="V387" s="168" t="s">
        <v>7294</v>
      </c>
      <c r="W387" s="168" t="s">
        <v>21</v>
      </c>
      <c r="X387" s="168" t="s">
        <v>21</v>
      </c>
      <c r="Y387" s="168" t="s">
        <v>21</v>
      </c>
      <c r="Z387" s="168" t="s">
        <v>21</v>
      </c>
      <c r="AA387" s="168" t="s">
        <v>1535</v>
      </c>
      <c r="AB387" s="168" t="s">
        <v>1259</v>
      </c>
      <c r="AC387" s="168" t="s">
        <v>11164</v>
      </c>
      <c r="AD387" s="169">
        <v>1404107.7737624501</v>
      </c>
      <c r="AE387" s="168" t="s">
        <v>814</v>
      </c>
      <c r="AF387" s="169">
        <v>-1661745.380595386</v>
      </c>
      <c r="AG387" s="169">
        <v>-1178315.5648748949</v>
      </c>
      <c r="AH387" s="169">
        <v>-761666.19077617349</v>
      </c>
      <c r="AI387" s="168" t="s">
        <v>21</v>
      </c>
      <c r="AJ387"/>
    </row>
    <row r="388" spans="1:36" x14ac:dyDescent="0.25">
      <c r="A388" s="179" t="b">
        <f>IF(E388&lt;&gt;1,"",NOT(ISNA(VLOOKUP(P388,Mapping!$P:$P,1,FALSE))))</f>
        <v>0</v>
      </c>
      <c r="B388" s="180" t="str">
        <f t="shared" si="5"/>
        <v/>
      </c>
      <c r="E388" s="167">
        <v>1</v>
      </c>
      <c r="F388" s="170" t="s">
        <v>1178</v>
      </c>
      <c r="G388" s="169">
        <v>118583.433172392</v>
      </c>
      <c r="H388" s="168" t="s">
        <v>1266</v>
      </c>
      <c r="I388" s="168" t="s">
        <v>430</v>
      </c>
      <c r="J388" s="169">
        <v>46639.596093443717</v>
      </c>
      <c r="K388" s="169">
        <v>16915.081328700999</v>
      </c>
      <c r="L388" s="168" t="s">
        <v>18</v>
      </c>
      <c r="M388" s="168" t="s">
        <v>21</v>
      </c>
      <c r="N388" s="168" t="s">
        <v>1449</v>
      </c>
      <c r="O388" s="168" t="s">
        <v>21</v>
      </c>
      <c r="P388" s="168" t="s">
        <v>525</v>
      </c>
      <c r="Q388" s="168" t="s">
        <v>1451</v>
      </c>
      <c r="R388" s="168" t="s">
        <v>21</v>
      </c>
      <c r="S388" s="168" t="s">
        <v>21</v>
      </c>
      <c r="T388" s="168" t="s">
        <v>21</v>
      </c>
      <c r="U388" s="168" t="s">
        <v>21</v>
      </c>
      <c r="V388" s="168" t="s">
        <v>1451</v>
      </c>
      <c r="W388" s="168" t="s">
        <v>21</v>
      </c>
      <c r="X388" s="168" t="s">
        <v>21</v>
      </c>
      <c r="Y388" s="168" t="s">
        <v>21</v>
      </c>
      <c r="Z388" s="168" t="s">
        <v>21</v>
      </c>
      <c r="AA388" s="168" t="s">
        <v>1535</v>
      </c>
      <c r="AB388" s="168" t="s">
        <v>1259</v>
      </c>
      <c r="AC388" s="168" t="s">
        <v>11165</v>
      </c>
      <c r="AD388" s="169">
        <v>77010.350521746965</v>
      </c>
      <c r="AE388" s="168" t="s">
        <v>814</v>
      </c>
      <c r="AF388" s="169">
        <v>-91140.862994179071</v>
      </c>
      <c r="AG388" s="169">
        <v>-64626.44561328274</v>
      </c>
      <c r="AH388" s="169">
        <v>-41774.699512603664</v>
      </c>
      <c r="AI388" s="168" t="s">
        <v>21</v>
      </c>
      <c r="AJ388"/>
    </row>
    <row r="389" spans="1:36" x14ac:dyDescent="0.25">
      <c r="A389" s="179" t="b">
        <f>IF(E389&lt;&gt;1,"",NOT(ISNA(VLOOKUP(P389,Mapping!$P:$P,1,FALSE))))</f>
        <v>0</v>
      </c>
      <c r="B389" s="180" t="str">
        <f t="shared" si="5"/>
        <v/>
      </c>
      <c r="E389" s="167">
        <v>1</v>
      </c>
      <c r="F389" s="170" t="s">
        <v>356</v>
      </c>
      <c r="G389" s="169">
        <v>2801395.9057525811</v>
      </c>
      <c r="H389" s="168" t="s">
        <v>1266</v>
      </c>
      <c r="I389" s="168" t="s">
        <v>470</v>
      </c>
      <c r="J389" s="169">
        <v>885341.20922819572</v>
      </c>
      <c r="K389" s="169">
        <v>339345.52068977052</v>
      </c>
      <c r="L389" s="168" t="s">
        <v>18</v>
      </c>
      <c r="M389" s="168" t="s">
        <v>21</v>
      </c>
      <c r="N389" s="168" t="s">
        <v>1449</v>
      </c>
      <c r="O389" s="168" t="s">
        <v>21</v>
      </c>
      <c r="P389" s="168" t="s">
        <v>344</v>
      </c>
      <c r="Q389" s="168" t="s">
        <v>1450</v>
      </c>
      <c r="R389" s="168" t="s">
        <v>21</v>
      </c>
      <c r="S389" s="168" t="s">
        <v>21</v>
      </c>
      <c r="T389" s="168" t="s">
        <v>21</v>
      </c>
      <c r="U389" s="168" t="s">
        <v>21</v>
      </c>
      <c r="V389" s="168" t="s">
        <v>1450</v>
      </c>
      <c r="W389" s="168" t="s">
        <v>21</v>
      </c>
      <c r="X389" s="168" t="s">
        <v>21</v>
      </c>
      <c r="Y389" s="168" t="s">
        <v>21</v>
      </c>
      <c r="Z389" s="168" t="s">
        <v>21</v>
      </c>
      <c r="AA389" s="168" t="s">
        <v>1536</v>
      </c>
      <c r="AB389" s="168" t="s">
        <v>1259</v>
      </c>
      <c r="AC389" s="168" t="s">
        <v>11166</v>
      </c>
      <c r="AD389" s="169">
        <v>1155090.263861476</v>
      </c>
      <c r="AE389" s="168" t="s">
        <v>816</v>
      </c>
      <c r="AF389" s="169">
        <v>-1357635.3224397679</v>
      </c>
      <c r="AG389" s="169">
        <v>-1853546.546824103</v>
      </c>
      <c r="AH389" s="169">
        <v>-336559.66723621258</v>
      </c>
      <c r="AI389" s="168" t="s">
        <v>21</v>
      </c>
      <c r="AJ389"/>
    </row>
    <row r="390" spans="1:36" x14ac:dyDescent="0.25">
      <c r="A390" s="179" t="b">
        <f>IF(E390&lt;&gt;1,"",NOT(ISNA(VLOOKUP(P390,Mapping!$P:$P,1,FALSE))))</f>
        <v>0</v>
      </c>
      <c r="B390" s="180" t="str">
        <f t="shared" si="5"/>
        <v/>
      </c>
      <c r="E390" s="167">
        <v>1</v>
      </c>
      <c r="F390" s="170" t="s">
        <v>356</v>
      </c>
      <c r="G390" s="169">
        <v>554998.76433555211</v>
      </c>
      <c r="H390" s="168" t="s">
        <v>1266</v>
      </c>
      <c r="I390" s="168" t="s">
        <v>470</v>
      </c>
      <c r="J390" s="169">
        <v>175399.44144559951</v>
      </c>
      <c r="K390" s="169">
        <v>67229.463810839501</v>
      </c>
      <c r="L390" s="168" t="s">
        <v>18</v>
      </c>
      <c r="M390" s="168" t="s">
        <v>21</v>
      </c>
      <c r="N390" s="168" t="s">
        <v>1449</v>
      </c>
      <c r="O390" s="168" t="s">
        <v>21</v>
      </c>
      <c r="P390" s="168" t="s">
        <v>525</v>
      </c>
      <c r="Q390" s="168" t="s">
        <v>1451</v>
      </c>
      <c r="R390" s="168" t="s">
        <v>21</v>
      </c>
      <c r="S390" s="168" t="s">
        <v>21</v>
      </c>
      <c r="T390" s="168" t="s">
        <v>21</v>
      </c>
      <c r="U390" s="168" t="s">
        <v>21</v>
      </c>
      <c r="V390" s="168" t="s">
        <v>1451</v>
      </c>
      <c r="W390" s="168" t="s">
        <v>21</v>
      </c>
      <c r="X390" s="168" t="s">
        <v>21</v>
      </c>
      <c r="Y390" s="168" t="s">
        <v>21</v>
      </c>
      <c r="Z390" s="168" t="s">
        <v>21</v>
      </c>
      <c r="AA390" s="168" t="s">
        <v>1536</v>
      </c>
      <c r="AB390" s="168" t="s">
        <v>1259</v>
      </c>
      <c r="AC390" s="168" t="s">
        <v>9657</v>
      </c>
      <c r="AD390" s="169">
        <v>228840.7960555391</v>
      </c>
      <c r="AE390" s="168" t="s">
        <v>816</v>
      </c>
      <c r="AF390" s="169">
        <v>-268968.02584208461</v>
      </c>
      <c r="AG390" s="169">
        <v>-367215.51602662448</v>
      </c>
      <c r="AH390" s="169">
        <v>-66677.544240610325</v>
      </c>
      <c r="AI390" s="168" t="s">
        <v>21</v>
      </c>
      <c r="AJ390"/>
    </row>
    <row r="391" spans="1:36" x14ac:dyDescent="0.25">
      <c r="A391" s="179" t="b">
        <f>IF(E391&lt;&gt;1,"",NOT(ISNA(VLOOKUP(P391,Mapping!$P:$P,1,FALSE))))</f>
        <v>0</v>
      </c>
      <c r="B391" s="180" t="str">
        <f t="shared" si="5"/>
        <v/>
      </c>
      <c r="E391" s="167">
        <v>1</v>
      </c>
      <c r="F391" s="170" t="s">
        <v>544</v>
      </c>
      <c r="G391" s="169">
        <v>32265.252538597812</v>
      </c>
      <c r="H391" s="168" t="s">
        <v>1266</v>
      </c>
      <c r="I391" s="168" t="s">
        <v>372</v>
      </c>
      <c r="J391" s="169">
        <v>15256.94827551999</v>
      </c>
      <c r="K391" s="169">
        <v>3861.630360270296</v>
      </c>
      <c r="L391" s="168" t="s">
        <v>18</v>
      </c>
      <c r="M391" s="168" t="s">
        <v>21</v>
      </c>
      <c r="N391" s="168" t="s">
        <v>1449</v>
      </c>
      <c r="O391" s="168" t="s">
        <v>21</v>
      </c>
      <c r="P391" s="168" t="s">
        <v>525</v>
      </c>
      <c r="Q391" s="168" t="s">
        <v>1451</v>
      </c>
      <c r="R391" s="168" t="s">
        <v>21</v>
      </c>
      <c r="S391" s="168" t="s">
        <v>21</v>
      </c>
      <c r="T391" s="168" t="s">
        <v>21</v>
      </c>
      <c r="U391" s="168" t="s">
        <v>21</v>
      </c>
      <c r="V391" s="168" t="s">
        <v>1451</v>
      </c>
      <c r="W391" s="168" t="s">
        <v>21</v>
      </c>
      <c r="X391" s="168" t="s">
        <v>21</v>
      </c>
      <c r="Y391" s="168" t="s">
        <v>21</v>
      </c>
      <c r="Z391" s="168" t="s">
        <v>21</v>
      </c>
      <c r="AA391" s="168" t="s">
        <v>1537</v>
      </c>
      <c r="AB391" s="168" t="s">
        <v>1259</v>
      </c>
      <c r="AC391" s="168" t="s">
        <v>8576</v>
      </c>
      <c r="AD391" s="169">
        <v>23985.672430267499</v>
      </c>
      <c r="AE391" s="168" t="s">
        <v>817</v>
      </c>
      <c r="AF391" s="169">
        <v>-10676.92192893569</v>
      </c>
      <c r="AG391" s="169">
        <v>-8697.3527445717627</v>
      </c>
      <c r="AH391" s="169">
        <v>-724.77172538365994</v>
      </c>
      <c r="AI391" s="168" t="s">
        <v>21</v>
      </c>
      <c r="AJ391"/>
    </row>
    <row r="392" spans="1:36" x14ac:dyDescent="0.25">
      <c r="A392" s="179" t="b">
        <f>IF(E392&lt;&gt;1,"",NOT(ISNA(VLOOKUP(P392,Mapping!$P:$P,1,FALSE))))</f>
        <v>0</v>
      </c>
      <c r="B392" s="180" t="str">
        <f t="shared" si="5"/>
        <v/>
      </c>
      <c r="E392" s="167">
        <v>1</v>
      </c>
      <c r="F392" s="170" t="s">
        <v>545</v>
      </c>
      <c r="G392" s="169">
        <v>104586.83538445549</v>
      </c>
      <c r="H392" s="168" t="s">
        <v>1266</v>
      </c>
      <c r="I392" s="168" t="s">
        <v>430</v>
      </c>
      <c r="J392" s="169">
        <v>45804.950470975447</v>
      </c>
      <c r="K392" s="169">
        <v>21823.984270337871</v>
      </c>
      <c r="L392" s="168" t="s">
        <v>18</v>
      </c>
      <c r="M392" s="168" t="s">
        <v>21</v>
      </c>
      <c r="N392" s="168" t="s">
        <v>1449</v>
      </c>
      <c r="O392" s="168" t="s">
        <v>21</v>
      </c>
      <c r="P392" s="168" t="s">
        <v>525</v>
      </c>
      <c r="Q392" s="168" t="s">
        <v>1451</v>
      </c>
      <c r="R392" s="168" t="s">
        <v>21</v>
      </c>
      <c r="S392" s="168" t="s">
        <v>21</v>
      </c>
      <c r="T392" s="168" t="s">
        <v>21</v>
      </c>
      <c r="U392" s="168" t="s">
        <v>21</v>
      </c>
      <c r="V392" s="168" t="s">
        <v>1451</v>
      </c>
      <c r="W392" s="168" t="s">
        <v>21</v>
      </c>
      <c r="X392" s="168" t="s">
        <v>21</v>
      </c>
      <c r="Y392" s="168" t="s">
        <v>21</v>
      </c>
      <c r="Z392" s="168" t="s">
        <v>21</v>
      </c>
      <c r="AA392" s="168" t="s">
        <v>1538</v>
      </c>
      <c r="AB392" s="168" t="s">
        <v>1259</v>
      </c>
      <c r="AC392" s="168" t="s">
        <v>11167</v>
      </c>
      <c r="AD392" s="169">
        <v>75388.176345248008</v>
      </c>
      <c r="AE392" s="168" t="s">
        <v>809</v>
      </c>
      <c r="AF392" s="169">
        <v>-54664.095233979271</v>
      </c>
      <c r="AG392" s="169">
        <v>-56998.47987208116</v>
      </c>
      <c r="AH392" s="169">
        <v>-50390.034741041971</v>
      </c>
      <c r="AI392" s="168" t="s">
        <v>21</v>
      </c>
      <c r="AJ392"/>
    </row>
    <row r="393" spans="1:36" x14ac:dyDescent="0.25">
      <c r="A393" s="179" t="b">
        <f>IF(E393&lt;&gt;1,"",NOT(ISNA(VLOOKUP(P393,Mapping!$P:$P,1,FALSE))))</f>
        <v>0</v>
      </c>
      <c r="B393" s="180" t="str">
        <f t="shared" si="5"/>
        <v/>
      </c>
      <c r="E393" s="167">
        <v>1</v>
      </c>
      <c r="F393" s="170" t="s">
        <v>546</v>
      </c>
      <c r="G393" s="169">
        <v>114168.5833469535</v>
      </c>
      <c r="H393" s="168" t="s">
        <v>1266</v>
      </c>
      <c r="I393" s="168" t="s">
        <v>470</v>
      </c>
      <c r="J393" s="169">
        <v>48407.275033321574</v>
      </c>
      <c r="K393" s="169">
        <v>14782.637224460141</v>
      </c>
      <c r="L393" s="168" t="s">
        <v>18</v>
      </c>
      <c r="M393" s="168" t="s">
        <v>21</v>
      </c>
      <c r="N393" s="168" t="s">
        <v>1449</v>
      </c>
      <c r="O393" s="168" t="s">
        <v>21</v>
      </c>
      <c r="P393" s="168" t="s">
        <v>525</v>
      </c>
      <c r="Q393" s="168" t="s">
        <v>1451</v>
      </c>
      <c r="R393" s="168" t="s">
        <v>21</v>
      </c>
      <c r="S393" s="168" t="s">
        <v>21</v>
      </c>
      <c r="T393" s="168" t="s">
        <v>21</v>
      </c>
      <c r="U393" s="168" t="s">
        <v>21</v>
      </c>
      <c r="V393" s="168" t="s">
        <v>1451</v>
      </c>
      <c r="W393" s="168" t="s">
        <v>21</v>
      </c>
      <c r="X393" s="168" t="s">
        <v>21</v>
      </c>
      <c r="Y393" s="168" t="s">
        <v>21</v>
      </c>
      <c r="Z393" s="168" t="s">
        <v>21</v>
      </c>
      <c r="AA393" s="168" t="s">
        <v>1539</v>
      </c>
      <c r="AB393" s="168" t="s">
        <v>1259</v>
      </c>
      <c r="AC393" s="168" t="s">
        <v>11168</v>
      </c>
      <c r="AD393" s="169">
        <v>58603.976021691378</v>
      </c>
      <c r="AE393" s="168" t="s">
        <v>816</v>
      </c>
      <c r="AF393" s="169">
        <v>-26204.48291927185</v>
      </c>
      <c r="AG393" s="169">
        <v>-51198.688096372403</v>
      </c>
      <c r="AH393" s="169">
        <v>-42959.272313282883</v>
      </c>
      <c r="AI393" s="168" t="s">
        <v>21</v>
      </c>
      <c r="AJ393"/>
    </row>
    <row r="394" spans="1:36" x14ac:dyDescent="0.25">
      <c r="A394" s="179" t="b">
        <f>IF(E394&lt;&gt;1,"",NOT(ISNA(VLOOKUP(P394,Mapping!$P:$P,1,FALSE))))</f>
        <v>0</v>
      </c>
      <c r="B394" s="180" t="str">
        <f t="shared" si="5"/>
        <v/>
      </c>
      <c r="E394" s="167">
        <v>1</v>
      </c>
      <c r="F394" s="170" t="s">
        <v>1540</v>
      </c>
      <c r="G394" s="169">
        <v>1280008.5001001749</v>
      </c>
      <c r="H394" s="168" t="s">
        <v>1266</v>
      </c>
      <c r="I394" s="168" t="s">
        <v>430</v>
      </c>
      <c r="J394" s="169">
        <v>574077.26599317288</v>
      </c>
      <c r="K394" s="169">
        <v>188547.94069579971</v>
      </c>
      <c r="L394" s="168" t="s">
        <v>18</v>
      </c>
      <c r="M394" s="168" t="s">
        <v>21</v>
      </c>
      <c r="N394" s="168" t="s">
        <v>1449</v>
      </c>
      <c r="O394" s="168" t="s">
        <v>21</v>
      </c>
      <c r="P394" s="168" t="s">
        <v>344</v>
      </c>
      <c r="Q394" s="168" t="s">
        <v>1450</v>
      </c>
      <c r="R394" s="168" t="s">
        <v>21</v>
      </c>
      <c r="S394" s="168" t="s">
        <v>21</v>
      </c>
      <c r="T394" s="168" t="s">
        <v>21</v>
      </c>
      <c r="U394" s="168" t="s">
        <v>21</v>
      </c>
      <c r="V394" s="168" t="s">
        <v>1450</v>
      </c>
      <c r="W394" s="168" t="s">
        <v>21</v>
      </c>
      <c r="X394" s="168" t="s">
        <v>21</v>
      </c>
      <c r="Y394" s="168" t="s">
        <v>21</v>
      </c>
      <c r="Z394" s="168" t="s">
        <v>21</v>
      </c>
      <c r="AA394" s="168" t="s">
        <v>1541</v>
      </c>
      <c r="AB394" s="168" t="s">
        <v>1259</v>
      </c>
      <c r="AC394" s="168" t="s">
        <v>11169</v>
      </c>
      <c r="AD394" s="169">
        <v>822630.88531528309</v>
      </c>
      <c r="AE394" s="168" t="s">
        <v>808</v>
      </c>
      <c r="AF394" s="169">
        <v>-622970.61814014486</v>
      </c>
      <c r="AG394" s="169">
        <v>-697588.16643472435</v>
      </c>
      <c r="AH394" s="169">
        <v>-509369.42069874192</v>
      </c>
      <c r="AI394" s="168" t="s">
        <v>21</v>
      </c>
      <c r="AJ394"/>
    </row>
    <row r="395" spans="1:36" x14ac:dyDescent="0.25">
      <c r="A395" s="179" t="b">
        <f>IF(E395&lt;&gt;1,"",NOT(ISNA(VLOOKUP(P395,Mapping!$P:$P,1,FALSE))))</f>
        <v>0</v>
      </c>
      <c r="B395" s="180" t="str">
        <f t="shared" si="5"/>
        <v/>
      </c>
      <c r="E395" s="167">
        <v>1</v>
      </c>
      <c r="F395" s="170" t="s">
        <v>1540</v>
      </c>
      <c r="G395" s="169">
        <v>167258.063516247</v>
      </c>
      <c r="H395" s="168" t="s">
        <v>1266</v>
      </c>
      <c r="I395" s="168" t="s">
        <v>430</v>
      </c>
      <c r="J395" s="169">
        <v>75014.386085096048</v>
      </c>
      <c r="K395" s="169">
        <v>24637.464078002191</v>
      </c>
      <c r="L395" s="168" t="s">
        <v>18</v>
      </c>
      <c r="M395" s="168" t="s">
        <v>21</v>
      </c>
      <c r="N395" s="168" t="s">
        <v>1449</v>
      </c>
      <c r="O395" s="168" t="s">
        <v>21</v>
      </c>
      <c r="P395" s="168" t="s">
        <v>525</v>
      </c>
      <c r="Q395" s="168" t="s">
        <v>1451</v>
      </c>
      <c r="R395" s="168" t="s">
        <v>21</v>
      </c>
      <c r="S395" s="168" t="s">
        <v>21</v>
      </c>
      <c r="T395" s="168" t="s">
        <v>21</v>
      </c>
      <c r="U395" s="168" t="s">
        <v>21</v>
      </c>
      <c r="V395" s="168" t="s">
        <v>1451</v>
      </c>
      <c r="W395" s="168" t="s">
        <v>21</v>
      </c>
      <c r="X395" s="168" t="s">
        <v>21</v>
      </c>
      <c r="Y395" s="168" t="s">
        <v>21</v>
      </c>
      <c r="Z395" s="168" t="s">
        <v>21</v>
      </c>
      <c r="AA395" s="168" t="s">
        <v>1541</v>
      </c>
      <c r="AB395" s="168" t="s">
        <v>1259</v>
      </c>
      <c r="AC395" s="168" t="s">
        <v>6676</v>
      </c>
      <c r="AD395" s="169">
        <v>107492.7618494115</v>
      </c>
      <c r="AE395" s="168" t="s">
        <v>808</v>
      </c>
      <c r="AF395" s="169">
        <v>-81403.255688915655</v>
      </c>
      <c r="AG395" s="169">
        <v>-91153.492996796558</v>
      </c>
      <c r="AH395" s="169">
        <v>-66559.04465774761</v>
      </c>
      <c r="AI395" s="168" t="s">
        <v>21</v>
      </c>
      <c r="AJ395"/>
    </row>
    <row r="396" spans="1:36" x14ac:dyDescent="0.25">
      <c r="A396" s="179" t="b">
        <f>IF(E396&lt;&gt;1,"",NOT(ISNA(VLOOKUP(P396,Mapping!$P:$P,1,FALSE))))</f>
        <v>0</v>
      </c>
      <c r="B396" s="180" t="str">
        <f t="shared" si="5"/>
        <v/>
      </c>
      <c r="E396" s="167">
        <v>1</v>
      </c>
      <c r="F396" s="170" t="s">
        <v>357</v>
      </c>
      <c r="G396" s="169">
        <v>796873.24470547168</v>
      </c>
      <c r="H396" s="168" t="s">
        <v>1266</v>
      </c>
      <c r="I396" s="168" t="s">
        <v>303</v>
      </c>
      <c r="J396" s="169">
        <v>359100.31455457932</v>
      </c>
      <c r="K396" s="169">
        <v>161558.9160920789</v>
      </c>
      <c r="L396" s="168" t="s">
        <v>18</v>
      </c>
      <c r="M396" s="168" t="s">
        <v>21</v>
      </c>
      <c r="N396" s="168" t="s">
        <v>1449</v>
      </c>
      <c r="O396" s="168" t="s">
        <v>21</v>
      </c>
      <c r="P396" s="168" t="s">
        <v>344</v>
      </c>
      <c r="Q396" s="168" t="s">
        <v>1450</v>
      </c>
      <c r="R396" s="168" t="s">
        <v>21</v>
      </c>
      <c r="S396" s="168" t="s">
        <v>21</v>
      </c>
      <c r="T396" s="168" t="s">
        <v>21</v>
      </c>
      <c r="U396" s="168" t="s">
        <v>21</v>
      </c>
      <c r="V396" s="168" t="s">
        <v>1450</v>
      </c>
      <c r="W396" s="168" t="s">
        <v>21</v>
      </c>
      <c r="X396" s="168" t="s">
        <v>21</v>
      </c>
      <c r="Y396" s="168" t="s">
        <v>21</v>
      </c>
      <c r="Z396" s="168" t="s">
        <v>21</v>
      </c>
      <c r="AA396" s="168" t="s">
        <v>1542</v>
      </c>
      <c r="AB396" s="168" t="s">
        <v>922</v>
      </c>
      <c r="AC396" s="168" t="s">
        <v>11170</v>
      </c>
      <c r="AD396" s="169">
        <v>642013.59044109797</v>
      </c>
      <c r="AE396" s="168" t="s">
        <v>810</v>
      </c>
      <c r="AF396" s="169">
        <v>-148571.5754811643</v>
      </c>
      <c r="AG396" s="169">
        <v>-363559.10490759229</v>
      </c>
      <c r="AH396" s="169">
        <v>-92602.252686400083</v>
      </c>
      <c r="AI396" s="168" t="s">
        <v>21</v>
      </c>
      <c r="AJ396"/>
    </row>
    <row r="397" spans="1:36" x14ac:dyDescent="0.25">
      <c r="A397" s="179" t="b">
        <f>IF(E397&lt;&gt;1,"",NOT(ISNA(VLOOKUP(P397,Mapping!$P:$P,1,FALSE))))</f>
        <v>0</v>
      </c>
      <c r="B397" s="180" t="str">
        <f t="shared" si="5"/>
        <v/>
      </c>
      <c r="E397" s="167">
        <v>1</v>
      </c>
      <c r="F397" s="170" t="s">
        <v>7346</v>
      </c>
      <c r="G397" s="169">
        <v>473591.17332211108</v>
      </c>
      <c r="H397" s="168" t="s">
        <v>1266</v>
      </c>
      <c r="I397" s="168" t="s">
        <v>384</v>
      </c>
      <c r="J397" s="169">
        <v>221729.00280137331</v>
      </c>
      <c r="K397" s="169">
        <v>94219.430074659991</v>
      </c>
      <c r="L397" s="168" t="s">
        <v>18</v>
      </c>
      <c r="M397" s="168" t="s">
        <v>21</v>
      </c>
      <c r="N397" s="168" t="s">
        <v>1449</v>
      </c>
      <c r="O397" s="168" t="s">
        <v>21</v>
      </c>
      <c r="P397" s="168" t="s">
        <v>344</v>
      </c>
      <c r="Q397" s="168" t="s">
        <v>1450</v>
      </c>
      <c r="R397" s="168" t="s">
        <v>21</v>
      </c>
      <c r="S397" s="168" t="s">
        <v>21</v>
      </c>
      <c r="T397" s="168" t="s">
        <v>21</v>
      </c>
      <c r="U397" s="168" t="s">
        <v>21</v>
      </c>
      <c r="V397" s="168" t="s">
        <v>1450</v>
      </c>
      <c r="W397" s="168" t="s">
        <v>21</v>
      </c>
      <c r="X397" s="168" t="s">
        <v>21</v>
      </c>
      <c r="Y397" s="168" t="s">
        <v>21</v>
      </c>
      <c r="Z397" s="168" t="s">
        <v>21</v>
      </c>
      <c r="AA397" s="168" t="s">
        <v>7347</v>
      </c>
      <c r="AB397" s="168" t="s">
        <v>1259</v>
      </c>
      <c r="AC397" s="168" t="s">
        <v>11171</v>
      </c>
      <c r="AD397" s="169">
        <v>355401.53590861108</v>
      </c>
      <c r="AE397" s="168" t="s">
        <v>816</v>
      </c>
      <c r="AF397" s="169">
        <v>-123392.452571332</v>
      </c>
      <c r="AG397" s="169">
        <v>-254818.67565573519</v>
      </c>
      <c r="AH397" s="169">
        <v>-178694.72913186741</v>
      </c>
      <c r="AI397" s="168" t="s">
        <v>21</v>
      </c>
      <c r="AJ397"/>
    </row>
    <row r="398" spans="1:36" x14ac:dyDescent="0.25">
      <c r="A398" s="179" t="b">
        <f>IF(E398&lt;&gt;1,"",NOT(ISNA(VLOOKUP(P398,Mapping!$P:$P,1,FALSE))))</f>
        <v>0</v>
      </c>
      <c r="B398" s="180" t="str">
        <f t="shared" si="5"/>
        <v/>
      </c>
      <c r="E398" s="167">
        <v>1</v>
      </c>
      <c r="F398" s="170" t="s">
        <v>547</v>
      </c>
      <c r="G398" s="169">
        <v>308244.61106202193</v>
      </c>
      <c r="H398" s="168" t="s">
        <v>1266</v>
      </c>
      <c r="I398" s="168" t="s">
        <v>430</v>
      </c>
      <c r="J398" s="169">
        <v>92195.36398137339</v>
      </c>
      <c r="K398" s="169">
        <v>26299.108737352381</v>
      </c>
      <c r="L398" s="168" t="s">
        <v>18</v>
      </c>
      <c r="M398" s="168" t="s">
        <v>21</v>
      </c>
      <c r="N398" s="168" t="s">
        <v>1449</v>
      </c>
      <c r="O398" s="168" t="s">
        <v>21</v>
      </c>
      <c r="P398" s="168" t="s">
        <v>525</v>
      </c>
      <c r="Q398" s="168" t="s">
        <v>1451</v>
      </c>
      <c r="R398" s="168" t="s">
        <v>21</v>
      </c>
      <c r="S398" s="168" t="s">
        <v>21</v>
      </c>
      <c r="T398" s="168" t="s">
        <v>21</v>
      </c>
      <c r="U398" s="168" t="s">
        <v>21</v>
      </c>
      <c r="V398" s="168" t="s">
        <v>1451</v>
      </c>
      <c r="W398" s="168" t="s">
        <v>21</v>
      </c>
      <c r="X398" s="168" t="s">
        <v>21</v>
      </c>
      <c r="Y398" s="168" t="s">
        <v>21</v>
      </c>
      <c r="Z398" s="168" t="s">
        <v>21</v>
      </c>
      <c r="AA398" s="168" t="s">
        <v>1543</v>
      </c>
      <c r="AB398" s="168" t="s">
        <v>1259</v>
      </c>
      <c r="AC398" s="168" t="s">
        <v>6677</v>
      </c>
      <c r="AD398" s="169">
        <v>128179.3849770767</v>
      </c>
      <c r="AE398" s="168" t="s">
        <v>817</v>
      </c>
      <c r="AF398" s="169">
        <v>-29722.644103412749</v>
      </c>
      <c r="AG398" s="169">
        <v>-167989.34774832529</v>
      </c>
      <c r="AH398" s="169">
        <v>-66485.052705177048</v>
      </c>
      <c r="AI398" s="168" t="s">
        <v>21</v>
      </c>
      <c r="AJ398"/>
    </row>
    <row r="399" spans="1:36" x14ac:dyDescent="0.25">
      <c r="A399" s="179" t="b">
        <f>IF(E399&lt;&gt;1,"",NOT(ISNA(VLOOKUP(P399,Mapping!$P:$P,1,FALSE))))</f>
        <v>0</v>
      </c>
      <c r="B399" s="180" t="str">
        <f t="shared" si="5"/>
        <v/>
      </c>
      <c r="E399" s="167">
        <v>1</v>
      </c>
      <c r="F399" s="170" t="s">
        <v>358</v>
      </c>
      <c r="G399" s="169">
        <v>49824.486106496697</v>
      </c>
      <c r="H399" s="168" t="s">
        <v>1266</v>
      </c>
      <c r="I399" s="168" t="s">
        <v>657</v>
      </c>
      <c r="J399" s="169">
        <v>13903.870077734049</v>
      </c>
      <c r="K399" s="169">
        <v>2419.2101962559509</v>
      </c>
      <c r="L399" s="168" t="s">
        <v>18</v>
      </c>
      <c r="M399" s="168" t="s">
        <v>21</v>
      </c>
      <c r="N399" s="168" t="s">
        <v>1449</v>
      </c>
      <c r="O399" s="168" t="s">
        <v>21</v>
      </c>
      <c r="P399" s="168" t="s">
        <v>525</v>
      </c>
      <c r="Q399" s="168" t="s">
        <v>1451</v>
      </c>
      <c r="R399" s="168" t="s">
        <v>21</v>
      </c>
      <c r="S399" s="168" t="s">
        <v>21</v>
      </c>
      <c r="T399" s="168" t="s">
        <v>21</v>
      </c>
      <c r="U399" s="168" t="s">
        <v>21</v>
      </c>
      <c r="V399" s="168" t="s">
        <v>1451</v>
      </c>
      <c r="W399" s="168" t="s">
        <v>21</v>
      </c>
      <c r="X399" s="168" t="s">
        <v>21</v>
      </c>
      <c r="Y399" s="168" t="s">
        <v>21</v>
      </c>
      <c r="Z399" s="168" t="s">
        <v>21</v>
      </c>
      <c r="AA399" s="168" t="s">
        <v>1544</v>
      </c>
      <c r="AB399" s="168" t="s">
        <v>1259</v>
      </c>
      <c r="AC399" s="168" t="s">
        <v>7133</v>
      </c>
      <c r="AD399" s="169">
        <v>28704.201340039621</v>
      </c>
      <c r="AE399" s="168" t="s">
        <v>810</v>
      </c>
      <c r="AF399" s="169">
        <v>-26629.041658777249</v>
      </c>
      <c r="AG399" s="169">
        <v>-25014.656357057749</v>
      </c>
      <c r="AH399" s="169">
        <v>-10713.28136709405</v>
      </c>
      <c r="AI399" s="168" t="s">
        <v>21</v>
      </c>
      <c r="AJ399"/>
    </row>
    <row r="400" spans="1:36" x14ac:dyDescent="0.25">
      <c r="A400" s="179" t="b">
        <f>IF(E400&lt;&gt;1,"",NOT(ISNA(VLOOKUP(P400,Mapping!$P:$P,1,FALSE))))</f>
        <v>0</v>
      </c>
      <c r="B400" s="180" t="str">
        <f t="shared" si="5"/>
        <v/>
      </c>
      <c r="E400" s="167">
        <v>1</v>
      </c>
      <c r="F400" s="170" t="s">
        <v>359</v>
      </c>
      <c r="G400" s="169">
        <v>2433599.0226127352</v>
      </c>
      <c r="H400" s="168" t="s">
        <v>1266</v>
      </c>
      <c r="I400" s="168" t="s">
        <v>430</v>
      </c>
      <c r="J400" s="169">
        <v>1046014.795961204</v>
      </c>
      <c r="K400" s="169">
        <v>584375.1613415808</v>
      </c>
      <c r="L400" s="168" t="s">
        <v>18</v>
      </c>
      <c r="M400" s="168" t="s">
        <v>21</v>
      </c>
      <c r="N400" s="168" t="s">
        <v>1449</v>
      </c>
      <c r="O400" s="168" t="s">
        <v>21</v>
      </c>
      <c r="P400" s="168" t="s">
        <v>7293</v>
      </c>
      <c r="Q400" s="168" t="s">
        <v>7294</v>
      </c>
      <c r="R400" s="168" t="s">
        <v>21</v>
      </c>
      <c r="S400" s="168" t="s">
        <v>21</v>
      </c>
      <c r="T400" s="168" t="s">
        <v>21</v>
      </c>
      <c r="U400" s="168" t="s">
        <v>21</v>
      </c>
      <c r="V400" s="168" t="s">
        <v>7294</v>
      </c>
      <c r="W400" s="168" t="s">
        <v>21</v>
      </c>
      <c r="X400" s="168" t="s">
        <v>21</v>
      </c>
      <c r="Y400" s="168" t="s">
        <v>21</v>
      </c>
      <c r="Z400" s="168" t="s">
        <v>21</v>
      </c>
      <c r="AA400" s="168" t="s">
        <v>1545</v>
      </c>
      <c r="AB400" s="168" t="s">
        <v>1259</v>
      </c>
      <c r="AC400" s="168" t="s">
        <v>11172</v>
      </c>
      <c r="AD400" s="169">
        <v>1728293.586151062</v>
      </c>
      <c r="AE400" s="168" t="s">
        <v>809</v>
      </c>
      <c r="AF400" s="169">
        <v>-1315898.5645196291</v>
      </c>
      <c r="AG400" s="169">
        <v>-1326280.1613340031</v>
      </c>
      <c r="AH400" s="169">
        <v>-1367502.8260279419</v>
      </c>
      <c r="AI400" s="168" t="s">
        <v>21</v>
      </c>
      <c r="AJ400"/>
    </row>
    <row r="401" spans="1:36" x14ac:dyDescent="0.25">
      <c r="A401" s="179" t="b">
        <f>IF(E401&lt;&gt;1,"",NOT(ISNA(VLOOKUP(P401,Mapping!$P:$P,1,FALSE))))</f>
        <v>0</v>
      </c>
      <c r="B401" s="180" t="str">
        <f t="shared" si="5"/>
        <v/>
      </c>
      <c r="E401" s="167">
        <v>1</v>
      </c>
      <c r="F401" s="170" t="s">
        <v>359</v>
      </c>
      <c r="G401" s="169">
        <v>710137.9517410025</v>
      </c>
      <c r="H401" s="168" t="s">
        <v>1266</v>
      </c>
      <c r="I401" s="168" t="s">
        <v>430</v>
      </c>
      <c r="J401" s="169">
        <v>305233.03050030768</v>
      </c>
      <c r="K401" s="169">
        <v>170523.97550599559</v>
      </c>
      <c r="L401" s="168" t="s">
        <v>18</v>
      </c>
      <c r="M401" s="168" t="s">
        <v>21</v>
      </c>
      <c r="N401" s="168" t="s">
        <v>1449</v>
      </c>
      <c r="O401" s="168" t="s">
        <v>21</v>
      </c>
      <c r="P401" s="168" t="s">
        <v>344</v>
      </c>
      <c r="Q401" s="168" t="s">
        <v>1450</v>
      </c>
      <c r="R401" s="168" t="s">
        <v>21</v>
      </c>
      <c r="S401" s="168" t="s">
        <v>21</v>
      </c>
      <c r="T401" s="168" t="s">
        <v>21</v>
      </c>
      <c r="U401" s="168" t="s">
        <v>21</v>
      </c>
      <c r="V401" s="168" t="s">
        <v>1450</v>
      </c>
      <c r="W401" s="168" t="s">
        <v>21</v>
      </c>
      <c r="X401" s="168" t="s">
        <v>21</v>
      </c>
      <c r="Y401" s="168" t="s">
        <v>21</v>
      </c>
      <c r="Z401" s="168" t="s">
        <v>21</v>
      </c>
      <c r="AA401" s="168" t="s">
        <v>1545</v>
      </c>
      <c r="AB401" s="168" t="s">
        <v>1259</v>
      </c>
      <c r="AC401" s="168" t="s">
        <v>11173</v>
      </c>
      <c r="AD401" s="169">
        <v>504325.83834569377</v>
      </c>
      <c r="AE401" s="168" t="s">
        <v>809</v>
      </c>
      <c r="AF401" s="169">
        <v>-383986.6397972331</v>
      </c>
      <c r="AG401" s="169">
        <v>-387016.04843401222</v>
      </c>
      <c r="AH401" s="169">
        <v>-399045.05502016359</v>
      </c>
      <c r="AI401" s="168" t="s">
        <v>21</v>
      </c>
      <c r="AJ401"/>
    </row>
    <row r="402" spans="1:36" x14ac:dyDescent="0.25">
      <c r="A402" s="179" t="b">
        <f>IF(E402&lt;&gt;1,"",NOT(ISNA(VLOOKUP(P402,Mapping!$P:$P,1,FALSE))))</f>
        <v>0</v>
      </c>
      <c r="B402" s="180" t="str">
        <f t="shared" si="5"/>
        <v/>
      </c>
      <c r="E402" s="167">
        <v>1</v>
      </c>
      <c r="F402" s="170" t="s">
        <v>359</v>
      </c>
      <c r="G402" s="169">
        <v>1229594.7052677509</v>
      </c>
      <c r="H402" s="168" t="s">
        <v>1266</v>
      </c>
      <c r="I402" s="168" t="s">
        <v>430</v>
      </c>
      <c r="J402" s="169">
        <v>528507.05592607253</v>
      </c>
      <c r="K402" s="169">
        <v>295260.06445554871</v>
      </c>
      <c r="L402" s="168" t="s">
        <v>18</v>
      </c>
      <c r="M402" s="168" t="s">
        <v>21</v>
      </c>
      <c r="N402" s="168" t="s">
        <v>1449</v>
      </c>
      <c r="O402" s="168" t="s">
        <v>21</v>
      </c>
      <c r="P402" s="168" t="s">
        <v>525</v>
      </c>
      <c r="Q402" s="168" t="s">
        <v>1451</v>
      </c>
      <c r="R402" s="168" t="s">
        <v>21</v>
      </c>
      <c r="S402" s="168" t="s">
        <v>21</v>
      </c>
      <c r="T402" s="168" t="s">
        <v>21</v>
      </c>
      <c r="U402" s="168" t="s">
        <v>21</v>
      </c>
      <c r="V402" s="168" t="s">
        <v>1451</v>
      </c>
      <c r="W402" s="168" t="s">
        <v>21</v>
      </c>
      <c r="X402" s="168" t="s">
        <v>21</v>
      </c>
      <c r="Y402" s="168" t="s">
        <v>21</v>
      </c>
      <c r="Z402" s="168" t="s">
        <v>21</v>
      </c>
      <c r="AA402" s="168" t="s">
        <v>1545</v>
      </c>
      <c r="AB402" s="168" t="s">
        <v>1259</v>
      </c>
      <c r="AC402" s="168" t="s">
        <v>11174</v>
      </c>
      <c r="AD402" s="169">
        <v>873233.68514424632</v>
      </c>
      <c r="AE402" s="168" t="s">
        <v>809</v>
      </c>
      <c r="AF402" s="169">
        <v>-664867.91479133884</v>
      </c>
      <c r="AG402" s="169">
        <v>-670113.29677767493</v>
      </c>
      <c r="AH402" s="169">
        <v>-690941.36655158445</v>
      </c>
      <c r="AI402" s="168" t="s">
        <v>21</v>
      </c>
      <c r="AJ402"/>
    </row>
    <row r="403" spans="1:36" x14ac:dyDescent="0.25">
      <c r="A403" s="179" t="b">
        <f>IF(E403&lt;&gt;1,"",NOT(ISNA(VLOOKUP(P403,Mapping!$P:$P,1,FALSE))))</f>
        <v>0</v>
      </c>
      <c r="B403" s="180" t="str">
        <f t="shared" si="5"/>
        <v/>
      </c>
      <c r="E403" s="167">
        <v>1</v>
      </c>
      <c r="F403" s="170" t="s">
        <v>359</v>
      </c>
      <c r="G403" s="169">
        <v>10114296.17899815</v>
      </c>
      <c r="H403" s="168" t="s">
        <v>1266</v>
      </c>
      <c r="I403" s="168" t="s">
        <v>430</v>
      </c>
      <c r="J403" s="169">
        <v>4347348.6616572822</v>
      </c>
      <c r="K403" s="169">
        <v>2428725.277475236</v>
      </c>
      <c r="L403" s="168" t="s">
        <v>18</v>
      </c>
      <c r="M403" s="168" t="s">
        <v>21</v>
      </c>
      <c r="N403" s="168" t="s">
        <v>1449</v>
      </c>
      <c r="O403" s="168" t="s">
        <v>21</v>
      </c>
      <c r="P403" s="168" t="s">
        <v>803</v>
      </c>
      <c r="Q403" s="168" t="s">
        <v>1453</v>
      </c>
      <c r="R403" s="168" t="s">
        <v>21</v>
      </c>
      <c r="S403" s="168" t="s">
        <v>21</v>
      </c>
      <c r="T403" s="168" t="s">
        <v>21</v>
      </c>
      <c r="U403" s="168" t="s">
        <v>21</v>
      </c>
      <c r="V403" s="168" t="s">
        <v>1453</v>
      </c>
      <c r="W403" s="168" t="s">
        <v>21</v>
      </c>
      <c r="X403" s="168" t="s">
        <v>21</v>
      </c>
      <c r="Y403" s="168" t="s">
        <v>21</v>
      </c>
      <c r="Z403" s="168" t="s">
        <v>21</v>
      </c>
      <c r="AA403" s="168" t="s">
        <v>1545</v>
      </c>
      <c r="AB403" s="168" t="s">
        <v>1259</v>
      </c>
      <c r="AC403" s="168" t="s">
        <v>11175</v>
      </c>
      <c r="AD403" s="169">
        <v>7182971.8257478159</v>
      </c>
      <c r="AE403" s="168" t="s">
        <v>809</v>
      </c>
      <c r="AF403" s="169">
        <v>-5469014.2868240243</v>
      </c>
      <c r="AG403" s="169">
        <v>-5512161.3065326298</v>
      </c>
      <c r="AH403" s="169">
        <v>-5683487.0821135249</v>
      </c>
      <c r="AI403" s="168" t="s">
        <v>21</v>
      </c>
      <c r="AJ403"/>
    </row>
    <row r="404" spans="1:36" x14ac:dyDescent="0.25">
      <c r="A404" s="179" t="b">
        <f>IF(E404&lt;&gt;1,"",NOT(ISNA(VLOOKUP(P404,Mapping!$P:$P,1,FALSE))))</f>
        <v>0</v>
      </c>
      <c r="B404" s="180" t="str">
        <f t="shared" si="5"/>
        <v/>
      </c>
      <c r="E404" s="167">
        <v>1</v>
      </c>
      <c r="F404" s="170" t="s">
        <v>548</v>
      </c>
      <c r="G404" s="169">
        <v>101639.8990534078</v>
      </c>
      <c r="H404" s="168" t="s">
        <v>1266</v>
      </c>
      <c r="I404" s="168" t="s">
        <v>679</v>
      </c>
      <c r="J404" s="169">
        <v>35266.740786858973</v>
      </c>
      <c r="K404" s="169">
        <v>15804.857092366041</v>
      </c>
      <c r="L404" s="168" t="s">
        <v>18</v>
      </c>
      <c r="M404" s="168" t="s">
        <v>21</v>
      </c>
      <c r="N404" s="168" t="s">
        <v>1449</v>
      </c>
      <c r="O404" s="168" t="s">
        <v>21</v>
      </c>
      <c r="P404" s="168" t="s">
        <v>525</v>
      </c>
      <c r="Q404" s="168" t="s">
        <v>1451</v>
      </c>
      <c r="R404" s="168" t="s">
        <v>21</v>
      </c>
      <c r="S404" s="168" t="s">
        <v>21</v>
      </c>
      <c r="T404" s="168" t="s">
        <v>21</v>
      </c>
      <c r="U404" s="168" t="s">
        <v>21</v>
      </c>
      <c r="V404" s="168" t="s">
        <v>1451</v>
      </c>
      <c r="W404" s="168" t="s">
        <v>21</v>
      </c>
      <c r="X404" s="168" t="s">
        <v>21</v>
      </c>
      <c r="Y404" s="168" t="s">
        <v>21</v>
      </c>
      <c r="Z404" s="168" t="s">
        <v>21</v>
      </c>
      <c r="AA404" s="168" t="s">
        <v>1546</v>
      </c>
      <c r="AB404" s="168" t="s">
        <v>1259</v>
      </c>
      <c r="AC404" s="168" t="s">
        <v>6678</v>
      </c>
      <c r="AD404" s="169">
        <v>57492.513515335791</v>
      </c>
      <c r="AE404" s="168" t="s">
        <v>814</v>
      </c>
      <c r="AF404" s="169">
        <v>-30805.555412483081</v>
      </c>
      <c r="AG404" s="169">
        <v>-66687.922147301069</v>
      </c>
      <c r="AH404" s="169">
        <v>-37873.746139508119</v>
      </c>
      <c r="AI404" s="168" t="s">
        <v>21</v>
      </c>
      <c r="AJ404"/>
    </row>
    <row r="405" spans="1:36" x14ac:dyDescent="0.25">
      <c r="A405" s="179" t="b">
        <f>IF(E405&lt;&gt;1,"",NOT(ISNA(VLOOKUP(P405,Mapping!$P:$P,1,FALSE))))</f>
        <v>0</v>
      </c>
      <c r="B405" s="180" t="str">
        <f t="shared" ref="B405:B468" si="6">IF(AI405="","",VALUE(AI405))</f>
        <v/>
      </c>
      <c r="E405" s="167">
        <v>1</v>
      </c>
      <c r="F405" s="170" t="s">
        <v>549</v>
      </c>
      <c r="G405" s="169">
        <v>1069649.406284241</v>
      </c>
      <c r="H405" s="168" t="s">
        <v>1266</v>
      </c>
      <c r="I405" s="168" t="s">
        <v>679</v>
      </c>
      <c r="J405" s="169">
        <v>384528.39610711118</v>
      </c>
      <c r="K405" s="169">
        <v>148113.78593779379</v>
      </c>
      <c r="L405" s="168" t="s">
        <v>18</v>
      </c>
      <c r="M405" s="168" t="s">
        <v>21</v>
      </c>
      <c r="N405" s="168" t="s">
        <v>1449</v>
      </c>
      <c r="O405" s="168" t="s">
        <v>21</v>
      </c>
      <c r="P405" s="168" t="s">
        <v>344</v>
      </c>
      <c r="Q405" s="168" t="s">
        <v>1450</v>
      </c>
      <c r="R405" s="168" t="s">
        <v>21</v>
      </c>
      <c r="S405" s="168" t="s">
        <v>21</v>
      </c>
      <c r="T405" s="168" t="s">
        <v>21</v>
      </c>
      <c r="U405" s="168" t="s">
        <v>21</v>
      </c>
      <c r="V405" s="168" t="s">
        <v>1450</v>
      </c>
      <c r="W405" s="168" t="s">
        <v>21</v>
      </c>
      <c r="X405" s="168" t="s">
        <v>21</v>
      </c>
      <c r="Y405" s="168" t="s">
        <v>21</v>
      </c>
      <c r="Z405" s="168" t="s">
        <v>21</v>
      </c>
      <c r="AA405" s="168" t="s">
        <v>1547</v>
      </c>
      <c r="AB405" s="168" t="s">
        <v>1259</v>
      </c>
      <c r="AC405" s="168" t="s">
        <v>11176</v>
      </c>
      <c r="AD405" s="169">
        <v>676462.1492192687</v>
      </c>
      <c r="AE405" s="168" t="s">
        <v>819</v>
      </c>
      <c r="AF405" s="169">
        <v>-429352.52132493042</v>
      </c>
      <c r="AG405" s="169">
        <v>-470137.96948746883</v>
      </c>
      <c r="AH405" s="169">
        <v>-296284.96775594912</v>
      </c>
      <c r="AI405" s="168" t="s">
        <v>21</v>
      </c>
      <c r="AJ405"/>
    </row>
    <row r="406" spans="1:36" x14ac:dyDescent="0.25">
      <c r="A406" s="179" t="b">
        <f>IF(E406&lt;&gt;1,"",NOT(ISNA(VLOOKUP(P406,Mapping!$P:$P,1,FALSE))))</f>
        <v>0</v>
      </c>
      <c r="B406" s="180" t="str">
        <f t="shared" si="6"/>
        <v/>
      </c>
      <c r="E406" s="167">
        <v>1</v>
      </c>
      <c r="F406" s="170" t="s">
        <v>549</v>
      </c>
      <c r="G406" s="169">
        <v>133897.1598049615</v>
      </c>
      <c r="H406" s="168" t="s">
        <v>1266</v>
      </c>
      <c r="I406" s="168" t="s">
        <v>679</v>
      </c>
      <c r="J406" s="169">
        <v>48134.706381931683</v>
      </c>
      <c r="K406" s="169">
        <v>18540.668698095451</v>
      </c>
      <c r="L406" s="168" t="s">
        <v>18</v>
      </c>
      <c r="M406" s="168" t="s">
        <v>21</v>
      </c>
      <c r="N406" s="168" t="s">
        <v>1449</v>
      </c>
      <c r="O406" s="168" t="s">
        <v>21</v>
      </c>
      <c r="P406" s="168" t="s">
        <v>525</v>
      </c>
      <c r="Q406" s="168" t="s">
        <v>1451</v>
      </c>
      <c r="R406" s="168" t="s">
        <v>21</v>
      </c>
      <c r="S406" s="168" t="s">
        <v>21</v>
      </c>
      <c r="T406" s="168" t="s">
        <v>21</v>
      </c>
      <c r="U406" s="168" t="s">
        <v>21</v>
      </c>
      <c r="V406" s="168" t="s">
        <v>1451</v>
      </c>
      <c r="W406" s="168" t="s">
        <v>21</v>
      </c>
      <c r="X406" s="168" t="s">
        <v>21</v>
      </c>
      <c r="Y406" s="168" t="s">
        <v>21</v>
      </c>
      <c r="Z406" s="168" t="s">
        <v>21</v>
      </c>
      <c r="AA406" s="168" t="s">
        <v>1547</v>
      </c>
      <c r="AB406" s="168" t="s">
        <v>1259</v>
      </c>
      <c r="AC406" s="168" t="s">
        <v>6679</v>
      </c>
      <c r="AD406" s="169">
        <v>84678.549778908942</v>
      </c>
      <c r="AE406" s="168" t="s">
        <v>819</v>
      </c>
      <c r="AF406" s="169">
        <v>-53745.725302848048</v>
      </c>
      <c r="AG406" s="169">
        <v>-58851.188493172303</v>
      </c>
      <c r="AH406" s="169">
        <v>-37088.522129169578</v>
      </c>
      <c r="AI406" s="168" t="s">
        <v>21</v>
      </c>
      <c r="AJ406"/>
    </row>
    <row r="407" spans="1:36" x14ac:dyDescent="0.25">
      <c r="A407" s="179" t="b">
        <f>IF(E407&lt;&gt;1,"",NOT(ISNA(VLOOKUP(P407,Mapping!$P:$P,1,FALSE))))</f>
        <v>0</v>
      </c>
      <c r="B407" s="180" t="str">
        <f t="shared" si="6"/>
        <v/>
      </c>
      <c r="E407" s="167">
        <v>1</v>
      </c>
      <c r="F407" s="170" t="s">
        <v>549</v>
      </c>
      <c r="G407" s="169">
        <v>8363433.281469034</v>
      </c>
      <c r="H407" s="168" t="s">
        <v>1266</v>
      </c>
      <c r="I407" s="168" t="s">
        <v>679</v>
      </c>
      <c r="J407" s="169">
        <v>3006571.6549535822</v>
      </c>
      <c r="K407" s="169">
        <v>1158080.1704547959</v>
      </c>
      <c r="L407" s="168" t="s">
        <v>18</v>
      </c>
      <c r="M407" s="168" t="s">
        <v>21</v>
      </c>
      <c r="N407" s="168" t="s">
        <v>1449</v>
      </c>
      <c r="O407" s="168" t="s">
        <v>21</v>
      </c>
      <c r="P407" s="168" t="s">
        <v>803</v>
      </c>
      <c r="Q407" s="168" t="s">
        <v>1453</v>
      </c>
      <c r="R407" s="168" t="s">
        <v>21</v>
      </c>
      <c r="S407" s="168" t="s">
        <v>21</v>
      </c>
      <c r="T407" s="168" t="s">
        <v>21</v>
      </c>
      <c r="U407" s="168" t="s">
        <v>21</v>
      </c>
      <c r="V407" s="168" t="s">
        <v>1453</v>
      </c>
      <c r="W407" s="168" t="s">
        <v>21</v>
      </c>
      <c r="X407" s="168" t="s">
        <v>21</v>
      </c>
      <c r="Y407" s="168" t="s">
        <v>21</v>
      </c>
      <c r="Z407" s="168" t="s">
        <v>21</v>
      </c>
      <c r="AA407" s="168" t="s">
        <v>1547</v>
      </c>
      <c r="AB407" s="168" t="s">
        <v>1259</v>
      </c>
      <c r="AC407" s="168" t="s">
        <v>11177</v>
      </c>
      <c r="AD407" s="169">
        <v>5289159.2508686846</v>
      </c>
      <c r="AE407" s="168" t="s">
        <v>819</v>
      </c>
      <c r="AF407" s="169">
        <v>-3357044.9768261299</v>
      </c>
      <c r="AG407" s="169">
        <v>-3675940.4696466639</v>
      </c>
      <c r="AH407" s="169">
        <v>-2316609.1109581818</v>
      </c>
      <c r="AI407" s="168" t="s">
        <v>21</v>
      </c>
      <c r="AJ407"/>
    </row>
    <row r="408" spans="1:36" x14ac:dyDescent="0.25">
      <c r="A408" s="179" t="b">
        <f>IF(E408&lt;&gt;1,"",NOT(ISNA(VLOOKUP(P408,Mapping!$P:$P,1,FALSE))))</f>
        <v>0</v>
      </c>
      <c r="B408" s="180" t="str">
        <f t="shared" si="6"/>
        <v/>
      </c>
      <c r="E408" s="167">
        <v>1</v>
      </c>
      <c r="F408" s="170" t="s">
        <v>11178</v>
      </c>
      <c r="G408" s="169">
        <v>1657015.1080752411</v>
      </c>
      <c r="H408" s="168" t="s">
        <v>1266</v>
      </c>
      <c r="I408" s="168" t="s">
        <v>372</v>
      </c>
      <c r="J408" s="169">
        <v>813573.28044404124</v>
      </c>
      <c r="K408" s="169">
        <v>412712.85438252892</v>
      </c>
      <c r="L408" s="168" t="s">
        <v>18</v>
      </c>
      <c r="M408" s="168" t="s">
        <v>21</v>
      </c>
      <c r="N408" s="168" t="s">
        <v>1449</v>
      </c>
      <c r="O408" s="168" t="s">
        <v>21</v>
      </c>
      <c r="P408" s="168" t="s">
        <v>762</v>
      </c>
      <c r="Q408" s="168" t="s">
        <v>1455</v>
      </c>
      <c r="R408" s="168" t="s">
        <v>21</v>
      </c>
      <c r="S408" s="168" t="s">
        <v>21</v>
      </c>
      <c r="T408" s="168" t="s">
        <v>21</v>
      </c>
      <c r="U408" s="168" t="s">
        <v>21</v>
      </c>
      <c r="V408" s="168" t="s">
        <v>1455</v>
      </c>
      <c r="W408" s="168" t="s">
        <v>21</v>
      </c>
      <c r="X408" s="168" t="s">
        <v>21</v>
      </c>
      <c r="Y408" s="168" t="s">
        <v>21</v>
      </c>
      <c r="Z408" s="168" t="s">
        <v>21</v>
      </c>
      <c r="AA408" s="168" t="s">
        <v>11179</v>
      </c>
      <c r="AB408" s="168" t="s">
        <v>1259</v>
      </c>
      <c r="AC408" s="168" t="s">
        <v>11180</v>
      </c>
      <c r="AD408" s="169">
        <v>1296586.72220044</v>
      </c>
      <c r="AE408" s="168" t="s">
        <v>807</v>
      </c>
      <c r="AF408" s="169">
        <v>-897560.9721652359</v>
      </c>
      <c r="AG408" s="169">
        <v>-1440723.8573245511</v>
      </c>
      <c r="AH408" s="169">
        <v>-845637.62895974808</v>
      </c>
      <c r="AI408" s="168" t="s">
        <v>21</v>
      </c>
      <c r="AJ408"/>
    </row>
    <row r="409" spans="1:36" x14ac:dyDescent="0.25">
      <c r="A409" s="179" t="b">
        <f>IF(E409&lt;&gt;1,"",NOT(ISNA(VLOOKUP(P409,Mapping!$P:$P,1,FALSE))))</f>
        <v>0</v>
      </c>
      <c r="B409" s="180" t="str">
        <f t="shared" si="6"/>
        <v/>
      </c>
      <c r="E409" s="167">
        <v>1</v>
      </c>
      <c r="F409" s="170" t="s">
        <v>11178</v>
      </c>
      <c r="G409" s="169">
        <v>5456192.753800516</v>
      </c>
      <c r="H409" s="168" t="s">
        <v>1266</v>
      </c>
      <c r="I409" s="168" t="s">
        <v>372</v>
      </c>
      <c r="J409" s="169">
        <v>2678921.040497194</v>
      </c>
      <c r="K409" s="169">
        <v>1358974.263124241</v>
      </c>
      <c r="L409" s="168" t="s">
        <v>18</v>
      </c>
      <c r="M409" s="168" t="s">
        <v>21</v>
      </c>
      <c r="N409" s="168" t="s">
        <v>1449</v>
      </c>
      <c r="O409" s="168" t="s">
        <v>21</v>
      </c>
      <c r="P409" s="168" t="s">
        <v>803</v>
      </c>
      <c r="Q409" s="168" t="s">
        <v>1453</v>
      </c>
      <c r="R409" s="168" t="s">
        <v>21</v>
      </c>
      <c r="S409" s="168" t="s">
        <v>21</v>
      </c>
      <c r="T409" s="168" t="s">
        <v>21</v>
      </c>
      <c r="U409" s="168" t="s">
        <v>21</v>
      </c>
      <c r="V409" s="168" t="s">
        <v>1453</v>
      </c>
      <c r="W409" s="168" t="s">
        <v>21</v>
      </c>
      <c r="X409" s="168" t="s">
        <v>21</v>
      </c>
      <c r="Y409" s="168" t="s">
        <v>21</v>
      </c>
      <c r="Z409" s="168" t="s">
        <v>21</v>
      </c>
      <c r="AA409" s="168" t="s">
        <v>11179</v>
      </c>
      <c r="AB409" s="168" t="s">
        <v>1259</v>
      </c>
      <c r="AC409" s="168" t="s">
        <v>11181</v>
      </c>
      <c r="AD409" s="169">
        <v>4269379.9494450763</v>
      </c>
      <c r="AE409" s="168" t="s">
        <v>807</v>
      </c>
      <c r="AF409" s="169">
        <v>-2955474.3638461349</v>
      </c>
      <c r="AG409" s="169">
        <v>-4743992.3946697079</v>
      </c>
      <c r="AH409" s="169">
        <v>-2784502.0126767121</v>
      </c>
      <c r="AI409" s="168" t="s">
        <v>21</v>
      </c>
      <c r="AJ409"/>
    </row>
    <row r="410" spans="1:36" x14ac:dyDescent="0.25">
      <c r="A410" s="179" t="b">
        <f>IF(E410&lt;&gt;1,"",NOT(ISNA(VLOOKUP(P410,Mapping!$P:$P,1,FALSE))))</f>
        <v>0</v>
      </c>
      <c r="B410" s="180" t="str">
        <f t="shared" si="6"/>
        <v/>
      </c>
      <c r="E410" s="167">
        <v>1</v>
      </c>
      <c r="F410" s="170" t="s">
        <v>1548</v>
      </c>
      <c r="G410" s="169">
        <v>389074.07729925471</v>
      </c>
      <c r="H410" s="168" t="s">
        <v>1266</v>
      </c>
      <c r="I410" s="168" t="s">
        <v>372</v>
      </c>
      <c r="J410" s="169">
        <v>208814.53451997339</v>
      </c>
      <c r="K410" s="169">
        <v>114187.0368314729</v>
      </c>
      <c r="L410" s="168" t="s">
        <v>18</v>
      </c>
      <c r="M410" s="168" t="s">
        <v>21</v>
      </c>
      <c r="N410" s="168" t="s">
        <v>1449</v>
      </c>
      <c r="O410" s="168" t="s">
        <v>21</v>
      </c>
      <c r="P410" s="168" t="s">
        <v>525</v>
      </c>
      <c r="Q410" s="168" t="s">
        <v>1451</v>
      </c>
      <c r="R410" s="168" t="s">
        <v>21</v>
      </c>
      <c r="S410" s="168" t="s">
        <v>21</v>
      </c>
      <c r="T410" s="168" t="s">
        <v>21</v>
      </c>
      <c r="U410" s="168" t="s">
        <v>21</v>
      </c>
      <c r="V410" s="168" t="s">
        <v>1451</v>
      </c>
      <c r="W410" s="168" t="s">
        <v>21</v>
      </c>
      <c r="X410" s="168" t="s">
        <v>21</v>
      </c>
      <c r="Y410" s="168" t="s">
        <v>21</v>
      </c>
      <c r="Z410" s="168" t="s">
        <v>21</v>
      </c>
      <c r="AA410" s="168" t="s">
        <v>1549</v>
      </c>
      <c r="AB410" s="168" t="s">
        <v>1259</v>
      </c>
      <c r="AC410" s="168" t="s">
        <v>6301</v>
      </c>
      <c r="AD410" s="169">
        <v>314825.26755131542</v>
      </c>
      <c r="AE410" s="168" t="s">
        <v>809</v>
      </c>
      <c r="AF410" s="169">
        <v>-229389.49319908331</v>
      </c>
      <c r="AG410" s="169">
        <v>-189074.31030012289</v>
      </c>
      <c r="AH410" s="169">
        <v>-175703.29383728249</v>
      </c>
      <c r="AI410" s="168" t="s">
        <v>21</v>
      </c>
      <c r="AJ410"/>
    </row>
    <row r="411" spans="1:36" x14ac:dyDescent="0.25">
      <c r="A411" s="179" t="b">
        <f>IF(E411&lt;&gt;1,"",NOT(ISNA(VLOOKUP(P411,Mapping!$P:$P,1,FALSE))))</f>
        <v>0</v>
      </c>
      <c r="B411" s="180" t="str">
        <f t="shared" si="6"/>
        <v/>
      </c>
      <c r="E411" s="167">
        <v>1</v>
      </c>
      <c r="F411" s="170" t="s">
        <v>1548</v>
      </c>
      <c r="G411" s="169">
        <v>9790735.9383684825</v>
      </c>
      <c r="H411" s="168" t="s">
        <v>1266</v>
      </c>
      <c r="I411" s="168" t="s">
        <v>372</v>
      </c>
      <c r="J411" s="169">
        <v>5254649.6589283692</v>
      </c>
      <c r="K411" s="169">
        <v>2873424.8577085799</v>
      </c>
      <c r="L411" s="168" t="s">
        <v>18</v>
      </c>
      <c r="M411" s="168" t="s">
        <v>21</v>
      </c>
      <c r="N411" s="168" t="s">
        <v>1449</v>
      </c>
      <c r="O411" s="168" t="s">
        <v>21</v>
      </c>
      <c r="P411" s="168" t="s">
        <v>788</v>
      </c>
      <c r="Q411" s="168" t="s">
        <v>1457</v>
      </c>
      <c r="R411" s="168" t="s">
        <v>21</v>
      </c>
      <c r="S411" s="168" t="s">
        <v>21</v>
      </c>
      <c r="T411" s="168" t="s">
        <v>21</v>
      </c>
      <c r="U411" s="168" t="s">
        <v>21</v>
      </c>
      <c r="V411" s="168" t="s">
        <v>1457</v>
      </c>
      <c r="W411" s="168" t="s">
        <v>21</v>
      </c>
      <c r="X411" s="168" t="s">
        <v>21</v>
      </c>
      <c r="Y411" s="168" t="s">
        <v>21</v>
      </c>
      <c r="Z411" s="168" t="s">
        <v>21</v>
      </c>
      <c r="AA411" s="168" t="s">
        <v>1549</v>
      </c>
      <c r="AB411" s="168" t="s">
        <v>1259</v>
      </c>
      <c r="AC411" s="168" t="s">
        <v>11182</v>
      </c>
      <c r="AD411" s="169">
        <v>7922324.4136883058</v>
      </c>
      <c r="AE411" s="168" t="s">
        <v>809</v>
      </c>
      <c r="AF411" s="169">
        <v>-5772401.9305993989</v>
      </c>
      <c r="AG411" s="169">
        <v>-4757902.8079370661</v>
      </c>
      <c r="AH411" s="169">
        <v>-4421431.9427384119</v>
      </c>
      <c r="AI411" s="168" t="s">
        <v>21</v>
      </c>
      <c r="AJ411"/>
    </row>
    <row r="412" spans="1:36" x14ac:dyDescent="0.25">
      <c r="A412" s="179" t="b">
        <f>IF(E412&lt;&gt;1,"",NOT(ISNA(VLOOKUP(P412,Mapping!$P:$P,1,FALSE))))</f>
        <v>0</v>
      </c>
      <c r="B412" s="180" t="str">
        <f t="shared" si="6"/>
        <v/>
      </c>
      <c r="E412" s="167">
        <v>1</v>
      </c>
      <c r="F412" s="170" t="s">
        <v>360</v>
      </c>
      <c r="G412" s="169">
        <v>1706626.8848401071</v>
      </c>
      <c r="H412" s="168" t="s">
        <v>1266</v>
      </c>
      <c r="I412" s="168" t="s">
        <v>421</v>
      </c>
      <c r="J412" s="169">
        <v>751954.92791500606</v>
      </c>
      <c r="K412" s="169">
        <v>349053.50747008139</v>
      </c>
      <c r="L412" s="168" t="s">
        <v>18</v>
      </c>
      <c r="M412" s="168" t="s">
        <v>21</v>
      </c>
      <c r="N412" s="168" t="s">
        <v>1449</v>
      </c>
      <c r="O412" s="168" t="s">
        <v>21</v>
      </c>
      <c r="P412" s="168" t="s">
        <v>344</v>
      </c>
      <c r="Q412" s="168" t="s">
        <v>1450</v>
      </c>
      <c r="R412" s="168" t="s">
        <v>21</v>
      </c>
      <c r="S412" s="168" t="s">
        <v>21</v>
      </c>
      <c r="T412" s="168" t="s">
        <v>21</v>
      </c>
      <c r="U412" s="168" t="s">
        <v>21</v>
      </c>
      <c r="V412" s="168" t="s">
        <v>1450</v>
      </c>
      <c r="W412" s="168" t="s">
        <v>21</v>
      </c>
      <c r="X412" s="168" t="s">
        <v>21</v>
      </c>
      <c r="Y412" s="168" t="s">
        <v>21</v>
      </c>
      <c r="Z412" s="168" t="s">
        <v>21</v>
      </c>
      <c r="AA412" s="168" t="s">
        <v>1550</v>
      </c>
      <c r="AB412" s="168" t="s">
        <v>1259</v>
      </c>
      <c r="AC412" s="168" t="s">
        <v>11183</v>
      </c>
      <c r="AD412" s="169">
        <v>1291210.1401539671</v>
      </c>
      <c r="AE412" s="168" t="s">
        <v>810</v>
      </c>
      <c r="AF412" s="169">
        <v>-112299.475405565</v>
      </c>
      <c r="AG412" s="169">
        <v>-818885.91072469868</v>
      </c>
      <c r="AH412" s="169">
        <v>-216077.75967193049</v>
      </c>
      <c r="AI412" s="168" t="s">
        <v>21</v>
      </c>
      <c r="AJ412"/>
    </row>
    <row r="413" spans="1:36" x14ac:dyDescent="0.25">
      <c r="A413" s="179" t="b">
        <f>IF(E413&lt;&gt;1,"",NOT(ISNA(VLOOKUP(P413,Mapping!$P:$P,1,FALSE))))</f>
        <v>0</v>
      </c>
      <c r="B413" s="180" t="str">
        <f t="shared" si="6"/>
        <v/>
      </c>
      <c r="E413" s="167">
        <v>1</v>
      </c>
      <c r="F413" s="170" t="s">
        <v>360</v>
      </c>
      <c r="G413" s="169">
        <v>10821591.36764282</v>
      </c>
      <c r="H413" s="168" t="s">
        <v>1266</v>
      </c>
      <c r="I413" s="168" t="s">
        <v>303</v>
      </c>
      <c r="J413" s="169">
        <v>5414750.6333617466</v>
      </c>
      <c r="K413" s="169">
        <v>2937337.1966206338</v>
      </c>
      <c r="L413" s="168" t="s">
        <v>18</v>
      </c>
      <c r="M413" s="168" t="s">
        <v>21</v>
      </c>
      <c r="N413" s="168" t="s">
        <v>1449</v>
      </c>
      <c r="O413" s="168" t="s">
        <v>21</v>
      </c>
      <c r="P413" s="168" t="s">
        <v>785</v>
      </c>
      <c r="Q413" s="168" t="s">
        <v>1452</v>
      </c>
      <c r="R413" s="168" t="s">
        <v>21</v>
      </c>
      <c r="S413" s="168" t="s">
        <v>21</v>
      </c>
      <c r="T413" s="168" t="s">
        <v>21</v>
      </c>
      <c r="U413" s="168" t="s">
        <v>21</v>
      </c>
      <c r="V413" s="168" t="s">
        <v>1452</v>
      </c>
      <c r="W413" s="168" t="s">
        <v>21</v>
      </c>
      <c r="X413" s="168" t="s">
        <v>21</v>
      </c>
      <c r="Y413" s="168" t="s">
        <v>21</v>
      </c>
      <c r="Z413" s="168" t="s">
        <v>21</v>
      </c>
      <c r="AA413" s="168" t="s">
        <v>1551</v>
      </c>
      <c r="AB413" s="168" t="s">
        <v>923</v>
      </c>
      <c r="AC413" s="168" t="s">
        <v>11184</v>
      </c>
      <c r="AD413" s="169">
        <v>9372037.0246984847</v>
      </c>
      <c r="AE413" s="168" t="s">
        <v>810</v>
      </c>
      <c r="AF413" s="169">
        <v>-4297817.2924316488</v>
      </c>
      <c r="AG413" s="169">
        <v>-4937156.6901459862</v>
      </c>
      <c r="AH413" s="169">
        <v>-2225623.6880125632</v>
      </c>
      <c r="AI413" s="168" t="s">
        <v>21</v>
      </c>
      <c r="AJ413"/>
    </row>
    <row r="414" spans="1:36" x14ac:dyDescent="0.25">
      <c r="A414" s="179" t="b">
        <f>IF(E414&lt;&gt;1,"",NOT(ISNA(VLOOKUP(P414,Mapping!$P:$P,1,FALSE))))</f>
        <v>0</v>
      </c>
      <c r="B414" s="180" t="str">
        <f t="shared" si="6"/>
        <v/>
      </c>
      <c r="E414" s="167">
        <v>1</v>
      </c>
      <c r="F414" s="170" t="s">
        <v>360</v>
      </c>
      <c r="G414" s="169">
        <v>1763736.3829248301</v>
      </c>
      <c r="H414" s="168" t="s">
        <v>1266</v>
      </c>
      <c r="I414" s="168" t="s">
        <v>303</v>
      </c>
      <c r="J414" s="169">
        <v>882512.78135311906</v>
      </c>
      <c r="K414" s="169">
        <v>478736.2880924145</v>
      </c>
      <c r="L414" s="168" t="s">
        <v>18</v>
      </c>
      <c r="M414" s="168" t="s">
        <v>21</v>
      </c>
      <c r="N414" s="168" t="s">
        <v>1449</v>
      </c>
      <c r="O414" s="168" t="s">
        <v>21</v>
      </c>
      <c r="P414" s="168" t="s">
        <v>789</v>
      </c>
      <c r="Q414" s="168" t="s">
        <v>1458</v>
      </c>
      <c r="R414" s="168" t="s">
        <v>21</v>
      </c>
      <c r="S414" s="168" t="s">
        <v>21</v>
      </c>
      <c r="T414" s="168" t="s">
        <v>21</v>
      </c>
      <c r="U414" s="168" t="s">
        <v>21</v>
      </c>
      <c r="V414" s="168" t="s">
        <v>1458</v>
      </c>
      <c r="W414" s="168" t="s">
        <v>21</v>
      </c>
      <c r="X414" s="168" t="s">
        <v>21</v>
      </c>
      <c r="Y414" s="168" t="s">
        <v>21</v>
      </c>
      <c r="Z414" s="168" t="s">
        <v>21</v>
      </c>
      <c r="AA414" s="168" t="s">
        <v>1551</v>
      </c>
      <c r="AB414" s="168" t="s">
        <v>923</v>
      </c>
      <c r="AC414" s="168" t="s">
        <v>7270</v>
      </c>
      <c r="AD414" s="169">
        <v>1527483.5392513829</v>
      </c>
      <c r="AE414" s="168" t="s">
        <v>810</v>
      </c>
      <c r="AF414" s="169">
        <v>-700471.5358676787</v>
      </c>
      <c r="AG414" s="169">
        <v>-804673.04546798498</v>
      </c>
      <c r="AH414" s="169">
        <v>-362739.02237561002</v>
      </c>
      <c r="AI414" s="168" t="s">
        <v>21</v>
      </c>
      <c r="AJ414"/>
    </row>
    <row r="415" spans="1:36" x14ac:dyDescent="0.25">
      <c r="A415" s="179" t="b">
        <f>IF(E415&lt;&gt;1,"",NOT(ISNA(VLOOKUP(P415,Mapping!$P:$P,1,FALSE))))</f>
        <v>0</v>
      </c>
      <c r="B415" s="180" t="str">
        <f t="shared" si="6"/>
        <v/>
      </c>
      <c r="E415" s="167">
        <v>1</v>
      </c>
      <c r="F415" s="170" t="s">
        <v>1552</v>
      </c>
      <c r="G415" s="169">
        <v>328401.58839489683</v>
      </c>
      <c r="H415" s="168" t="s">
        <v>1266</v>
      </c>
      <c r="I415" s="168" t="s">
        <v>430</v>
      </c>
      <c r="J415" s="169">
        <v>105301.1360522738</v>
      </c>
      <c r="K415" s="169">
        <v>45690.610932352647</v>
      </c>
      <c r="L415" s="168" t="s">
        <v>18</v>
      </c>
      <c r="M415" s="168" t="s">
        <v>21</v>
      </c>
      <c r="N415" s="168" t="s">
        <v>1449</v>
      </c>
      <c r="O415" s="168" t="s">
        <v>21</v>
      </c>
      <c r="P415" s="168" t="s">
        <v>525</v>
      </c>
      <c r="Q415" s="168" t="s">
        <v>1451</v>
      </c>
      <c r="R415" s="168" t="s">
        <v>21</v>
      </c>
      <c r="S415" s="168" t="s">
        <v>21</v>
      </c>
      <c r="T415" s="168" t="s">
        <v>21</v>
      </c>
      <c r="U415" s="168" t="s">
        <v>21</v>
      </c>
      <c r="V415" s="168" t="s">
        <v>1451</v>
      </c>
      <c r="W415" s="168" t="s">
        <v>21</v>
      </c>
      <c r="X415" s="168" t="s">
        <v>21</v>
      </c>
      <c r="Y415" s="168" t="s">
        <v>21</v>
      </c>
      <c r="Z415" s="168" t="s">
        <v>21</v>
      </c>
      <c r="AA415" s="168" t="s">
        <v>1553</v>
      </c>
      <c r="AB415" s="168" t="s">
        <v>1259</v>
      </c>
      <c r="AC415" s="168" t="s">
        <v>6680</v>
      </c>
      <c r="AD415" s="169">
        <v>132360.6614460545</v>
      </c>
      <c r="AE415" s="168" t="s">
        <v>807</v>
      </c>
      <c r="AF415" s="169">
        <v>-44804.888570514508</v>
      </c>
      <c r="AG415" s="169">
        <v>-178974.64109396009</v>
      </c>
      <c r="AH415" s="169">
        <v>-108813.3407574961</v>
      </c>
      <c r="AI415" s="168" t="s">
        <v>21</v>
      </c>
      <c r="AJ415"/>
    </row>
    <row r="416" spans="1:36" x14ac:dyDescent="0.25">
      <c r="A416" s="179" t="b">
        <f>IF(E416&lt;&gt;1,"",NOT(ISNA(VLOOKUP(P416,Mapping!$P:$P,1,FALSE))))</f>
        <v>0</v>
      </c>
      <c r="B416" s="180" t="str">
        <f t="shared" si="6"/>
        <v/>
      </c>
      <c r="E416" s="167">
        <v>1</v>
      </c>
      <c r="F416" s="170" t="s">
        <v>550</v>
      </c>
      <c r="G416" s="169">
        <v>215389.61457079701</v>
      </c>
      <c r="H416" s="168" t="s">
        <v>1266</v>
      </c>
      <c r="I416" s="168" t="s">
        <v>430</v>
      </c>
      <c r="J416" s="169">
        <v>84633.889879732116</v>
      </c>
      <c r="K416" s="169">
        <v>33733.323194264332</v>
      </c>
      <c r="L416" s="168" t="s">
        <v>18</v>
      </c>
      <c r="M416" s="168" t="s">
        <v>21</v>
      </c>
      <c r="N416" s="168" t="s">
        <v>1449</v>
      </c>
      <c r="O416" s="168" t="s">
        <v>21</v>
      </c>
      <c r="P416" s="168" t="s">
        <v>344</v>
      </c>
      <c r="Q416" s="168" t="s">
        <v>1450</v>
      </c>
      <c r="R416" s="168" t="s">
        <v>21</v>
      </c>
      <c r="S416" s="168" t="s">
        <v>21</v>
      </c>
      <c r="T416" s="168" t="s">
        <v>21</v>
      </c>
      <c r="U416" s="168" t="s">
        <v>21</v>
      </c>
      <c r="V416" s="168" t="s">
        <v>1450</v>
      </c>
      <c r="W416" s="168" t="s">
        <v>21</v>
      </c>
      <c r="X416" s="168" t="s">
        <v>21</v>
      </c>
      <c r="Y416" s="168" t="s">
        <v>21</v>
      </c>
      <c r="Z416" s="168" t="s">
        <v>21</v>
      </c>
      <c r="AA416" s="168" t="s">
        <v>1554</v>
      </c>
      <c r="AB416" s="168" t="s">
        <v>1259</v>
      </c>
      <c r="AC416" s="168" t="s">
        <v>6962</v>
      </c>
      <c r="AD416" s="169">
        <v>138007.55307579809</v>
      </c>
      <c r="AE416" s="168" t="s">
        <v>809</v>
      </c>
      <c r="AF416" s="169">
        <v>-131504.12305458629</v>
      </c>
      <c r="AG416" s="169">
        <v>-117384.5691538495</v>
      </c>
      <c r="AH416" s="169">
        <v>-110772.3141741151</v>
      </c>
      <c r="AI416" s="168" t="s">
        <v>21</v>
      </c>
      <c r="AJ416"/>
    </row>
    <row r="417" spans="1:36" x14ac:dyDescent="0.25">
      <c r="A417" s="179" t="b">
        <f>IF(E417&lt;&gt;1,"",NOT(ISNA(VLOOKUP(P417,Mapping!$P:$P,1,FALSE))))</f>
        <v>0</v>
      </c>
      <c r="B417" s="180" t="str">
        <f t="shared" si="6"/>
        <v/>
      </c>
      <c r="E417" s="167">
        <v>1</v>
      </c>
      <c r="F417" s="170" t="s">
        <v>550</v>
      </c>
      <c r="G417" s="169">
        <v>910977.80132176669</v>
      </c>
      <c r="H417" s="168" t="s">
        <v>1266</v>
      </c>
      <c r="I417" s="168" t="s">
        <v>430</v>
      </c>
      <c r="J417" s="169">
        <v>357954.09668930358</v>
      </c>
      <c r="K417" s="169">
        <v>142673.12124599511</v>
      </c>
      <c r="L417" s="168" t="s">
        <v>18</v>
      </c>
      <c r="M417" s="168" t="s">
        <v>21</v>
      </c>
      <c r="N417" s="168" t="s">
        <v>1449</v>
      </c>
      <c r="O417" s="168" t="s">
        <v>21</v>
      </c>
      <c r="P417" s="168" t="s">
        <v>525</v>
      </c>
      <c r="Q417" s="168" t="s">
        <v>1451</v>
      </c>
      <c r="R417" s="168" t="s">
        <v>21</v>
      </c>
      <c r="S417" s="168" t="s">
        <v>21</v>
      </c>
      <c r="T417" s="168" t="s">
        <v>21</v>
      </c>
      <c r="U417" s="168" t="s">
        <v>21</v>
      </c>
      <c r="V417" s="168" t="s">
        <v>1451</v>
      </c>
      <c r="W417" s="168" t="s">
        <v>21</v>
      </c>
      <c r="X417" s="168" t="s">
        <v>21</v>
      </c>
      <c r="Y417" s="168" t="s">
        <v>21</v>
      </c>
      <c r="Z417" s="168" t="s">
        <v>21</v>
      </c>
      <c r="AA417" s="168" t="s">
        <v>1554</v>
      </c>
      <c r="AB417" s="168" t="s">
        <v>1259</v>
      </c>
      <c r="AC417" s="168" t="s">
        <v>11185</v>
      </c>
      <c r="AD417" s="169">
        <v>583694.8894556117</v>
      </c>
      <c r="AE417" s="168" t="s">
        <v>809</v>
      </c>
      <c r="AF417" s="169">
        <v>-556189.01182274753</v>
      </c>
      <c r="AG417" s="169">
        <v>-496471.1828374996</v>
      </c>
      <c r="AH417" s="169">
        <v>-468505.03639529267</v>
      </c>
      <c r="AI417" s="168" t="s">
        <v>21</v>
      </c>
      <c r="AJ417"/>
    </row>
    <row r="418" spans="1:36" x14ac:dyDescent="0.25">
      <c r="A418" s="179" t="b">
        <f>IF(E418&lt;&gt;1,"",NOT(ISNA(VLOOKUP(P418,Mapping!$P:$P,1,FALSE))))</f>
        <v>0</v>
      </c>
      <c r="B418" s="180" t="str">
        <f t="shared" si="6"/>
        <v/>
      </c>
      <c r="E418" s="167">
        <v>1</v>
      </c>
      <c r="F418" s="170" t="s">
        <v>550</v>
      </c>
      <c r="G418" s="169">
        <v>6748364.3606795575</v>
      </c>
      <c r="H418" s="168" t="s">
        <v>1266</v>
      </c>
      <c r="I418" s="168" t="s">
        <v>430</v>
      </c>
      <c r="J418" s="169">
        <v>2651661.3965263069</v>
      </c>
      <c r="K418" s="169">
        <v>1056897.5503534931</v>
      </c>
      <c r="L418" s="168" t="s">
        <v>18</v>
      </c>
      <c r="M418" s="168" t="s">
        <v>21</v>
      </c>
      <c r="N418" s="168" t="s">
        <v>1449</v>
      </c>
      <c r="O418" s="168" t="s">
        <v>21</v>
      </c>
      <c r="P418" s="168" t="s">
        <v>789</v>
      </c>
      <c r="Q418" s="168" t="s">
        <v>1458</v>
      </c>
      <c r="R418" s="168" t="s">
        <v>21</v>
      </c>
      <c r="S418" s="168" t="s">
        <v>21</v>
      </c>
      <c r="T418" s="168" t="s">
        <v>21</v>
      </c>
      <c r="U418" s="168" t="s">
        <v>21</v>
      </c>
      <c r="V418" s="168" t="s">
        <v>1458</v>
      </c>
      <c r="W418" s="168" t="s">
        <v>21</v>
      </c>
      <c r="X418" s="168" t="s">
        <v>21</v>
      </c>
      <c r="Y418" s="168" t="s">
        <v>21</v>
      </c>
      <c r="Z418" s="168" t="s">
        <v>21</v>
      </c>
      <c r="AA418" s="168" t="s">
        <v>1554</v>
      </c>
      <c r="AB418" s="168" t="s">
        <v>1259</v>
      </c>
      <c r="AC418" s="168" t="s">
        <v>7271</v>
      </c>
      <c r="AD418" s="169">
        <v>4323909.7415961502</v>
      </c>
      <c r="AE418" s="168" t="s">
        <v>809</v>
      </c>
      <c r="AF418" s="169">
        <v>-4120151.0066879052</v>
      </c>
      <c r="AG418" s="169">
        <v>-3677771.7651339588</v>
      </c>
      <c r="AH418" s="169">
        <v>-3470603.4393171212</v>
      </c>
      <c r="AI418" s="168" t="s">
        <v>21</v>
      </c>
      <c r="AJ418"/>
    </row>
    <row r="419" spans="1:36" x14ac:dyDescent="0.25">
      <c r="A419" s="179" t="b">
        <f>IF(E419&lt;&gt;1,"",NOT(ISNA(VLOOKUP(P419,Mapping!$P:$P,1,FALSE))))</f>
        <v>0</v>
      </c>
      <c r="B419" s="180" t="str">
        <f t="shared" si="6"/>
        <v/>
      </c>
      <c r="E419" s="167">
        <v>1</v>
      </c>
      <c r="F419" s="170" t="s">
        <v>551</v>
      </c>
      <c r="G419" s="169">
        <v>3621802.8019613228</v>
      </c>
      <c r="H419" s="168" t="s">
        <v>1266</v>
      </c>
      <c r="I419" s="168" t="s">
        <v>430</v>
      </c>
      <c r="J419" s="169">
        <v>1596408.5871579009</v>
      </c>
      <c r="K419" s="169">
        <v>598392.00294663734</v>
      </c>
      <c r="L419" s="168" t="s">
        <v>18</v>
      </c>
      <c r="M419" s="168" t="s">
        <v>21</v>
      </c>
      <c r="N419" s="168" t="s">
        <v>1449</v>
      </c>
      <c r="O419" s="168" t="s">
        <v>21</v>
      </c>
      <c r="P419" s="168" t="s">
        <v>7293</v>
      </c>
      <c r="Q419" s="168" t="s">
        <v>7294</v>
      </c>
      <c r="R419" s="168" t="s">
        <v>21</v>
      </c>
      <c r="S419" s="168" t="s">
        <v>21</v>
      </c>
      <c r="T419" s="168" t="s">
        <v>21</v>
      </c>
      <c r="U419" s="168" t="s">
        <v>21</v>
      </c>
      <c r="V419" s="168" t="s">
        <v>7294</v>
      </c>
      <c r="W419" s="168" t="s">
        <v>21</v>
      </c>
      <c r="X419" s="168" t="s">
        <v>21</v>
      </c>
      <c r="Y419" s="168" t="s">
        <v>21</v>
      </c>
      <c r="Z419" s="168" t="s">
        <v>21</v>
      </c>
      <c r="AA419" s="168" t="s">
        <v>1555</v>
      </c>
      <c r="AB419" s="168" t="s">
        <v>1259</v>
      </c>
      <c r="AC419" s="168" t="s">
        <v>11186</v>
      </c>
      <c r="AD419" s="169">
        <v>2973810.5241509089</v>
      </c>
      <c r="AE419" s="168" t="s">
        <v>809</v>
      </c>
      <c r="AF419" s="169">
        <v>-2590711.1345546758</v>
      </c>
      <c r="AG419" s="169">
        <v>-1973835.935941532</v>
      </c>
      <c r="AH419" s="169">
        <v>-1801489.0344333779</v>
      </c>
      <c r="AI419" s="168" t="s">
        <v>21</v>
      </c>
      <c r="AJ419"/>
    </row>
    <row r="420" spans="1:36" x14ac:dyDescent="0.25">
      <c r="A420" s="179" t="b">
        <f>IF(E420&lt;&gt;1,"",NOT(ISNA(VLOOKUP(P420,Mapping!$P:$P,1,FALSE))))</f>
        <v>0</v>
      </c>
      <c r="B420" s="180" t="str">
        <f t="shared" si="6"/>
        <v/>
      </c>
      <c r="E420" s="167">
        <v>1</v>
      </c>
      <c r="F420" s="170" t="s">
        <v>551</v>
      </c>
      <c r="G420" s="169">
        <v>327305.69314930408</v>
      </c>
      <c r="H420" s="168" t="s">
        <v>1266</v>
      </c>
      <c r="I420" s="168" t="s">
        <v>430</v>
      </c>
      <c r="J420" s="169">
        <v>144268.9311760042</v>
      </c>
      <c r="K420" s="169">
        <v>54077.2427459018</v>
      </c>
      <c r="L420" s="168" t="s">
        <v>18</v>
      </c>
      <c r="M420" s="168" t="s">
        <v>21</v>
      </c>
      <c r="N420" s="168" t="s">
        <v>1449</v>
      </c>
      <c r="O420" s="168" t="s">
        <v>21</v>
      </c>
      <c r="P420" s="168" t="s">
        <v>525</v>
      </c>
      <c r="Q420" s="168" t="s">
        <v>1451</v>
      </c>
      <c r="R420" s="168" t="s">
        <v>21</v>
      </c>
      <c r="S420" s="168" t="s">
        <v>21</v>
      </c>
      <c r="T420" s="168" t="s">
        <v>21</v>
      </c>
      <c r="U420" s="168" t="s">
        <v>21</v>
      </c>
      <c r="V420" s="168" t="s">
        <v>1451</v>
      </c>
      <c r="W420" s="168" t="s">
        <v>21</v>
      </c>
      <c r="X420" s="168" t="s">
        <v>21</v>
      </c>
      <c r="Y420" s="168" t="s">
        <v>21</v>
      </c>
      <c r="Z420" s="168" t="s">
        <v>21</v>
      </c>
      <c r="AA420" s="168" t="s">
        <v>1555</v>
      </c>
      <c r="AB420" s="168" t="s">
        <v>1259</v>
      </c>
      <c r="AC420" s="168" t="s">
        <v>11187</v>
      </c>
      <c r="AD420" s="169">
        <v>268746.0273582025</v>
      </c>
      <c r="AE420" s="168" t="s">
        <v>809</v>
      </c>
      <c r="AF420" s="169">
        <v>-234124.97863932399</v>
      </c>
      <c r="AG420" s="169">
        <v>-178377.39228278599</v>
      </c>
      <c r="AH420" s="169">
        <v>-162802.2422415654</v>
      </c>
      <c r="AI420" s="168" t="s">
        <v>21</v>
      </c>
      <c r="AJ420"/>
    </row>
    <row r="421" spans="1:36" x14ac:dyDescent="0.25">
      <c r="A421" s="179" t="b">
        <f>IF(E421&lt;&gt;1,"",NOT(ISNA(VLOOKUP(P421,Mapping!$P:$P,1,FALSE))))</f>
        <v>0</v>
      </c>
      <c r="B421" s="180" t="str">
        <f t="shared" si="6"/>
        <v/>
      </c>
      <c r="E421" s="167">
        <v>1</v>
      </c>
      <c r="F421" s="170" t="s">
        <v>1556</v>
      </c>
      <c r="G421" s="169">
        <v>150296.81210523029</v>
      </c>
      <c r="H421" s="168" t="s">
        <v>1266</v>
      </c>
      <c r="I421" s="168" t="s">
        <v>430</v>
      </c>
      <c r="J421" s="169">
        <v>61672.524547513967</v>
      </c>
      <c r="K421" s="169">
        <v>23154.58248151623</v>
      </c>
      <c r="L421" s="168" t="s">
        <v>18</v>
      </c>
      <c r="M421" s="168" t="s">
        <v>21</v>
      </c>
      <c r="N421" s="168" t="s">
        <v>1449</v>
      </c>
      <c r="O421" s="168" t="s">
        <v>21</v>
      </c>
      <c r="P421" s="168" t="s">
        <v>525</v>
      </c>
      <c r="Q421" s="168" t="s">
        <v>1451</v>
      </c>
      <c r="R421" s="168" t="s">
        <v>21</v>
      </c>
      <c r="S421" s="168" t="s">
        <v>21</v>
      </c>
      <c r="T421" s="168" t="s">
        <v>21</v>
      </c>
      <c r="U421" s="168" t="s">
        <v>21</v>
      </c>
      <c r="V421" s="168" t="s">
        <v>1451</v>
      </c>
      <c r="W421" s="168" t="s">
        <v>21</v>
      </c>
      <c r="X421" s="168" t="s">
        <v>21</v>
      </c>
      <c r="Y421" s="168" t="s">
        <v>21</v>
      </c>
      <c r="Z421" s="168" t="s">
        <v>21</v>
      </c>
      <c r="AA421" s="168" t="s">
        <v>1557</v>
      </c>
      <c r="AB421" s="168" t="s">
        <v>1259</v>
      </c>
      <c r="AC421" s="168" t="s">
        <v>6681</v>
      </c>
      <c r="AD421" s="169">
        <v>90428.421561481693</v>
      </c>
      <c r="AE421" s="168" t="s">
        <v>809</v>
      </c>
      <c r="AF421" s="169">
        <v>-82794.885583954543</v>
      </c>
      <c r="AG421" s="169">
        <v>-81909.829168530166</v>
      </c>
      <c r="AH421" s="169">
        <v>-73858.566433037107</v>
      </c>
      <c r="AI421" s="168" t="s">
        <v>21</v>
      </c>
      <c r="AJ421"/>
    </row>
    <row r="422" spans="1:36" x14ac:dyDescent="0.25">
      <c r="A422" s="179" t="b">
        <f>IF(E422&lt;&gt;1,"",NOT(ISNA(VLOOKUP(P422,Mapping!$P:$P,1,FALSE))))</f>
        <v>0</v>
      </c>
      <c r="B422" s="180" t="str">
        <f t="shared" si="6"/>
        <v/>
      </c>
      <c r="E422" s="167">
        <v>1</v>
      </c>
      <c r="F422" s="170" t="s">
        <v>1558</v>
      </c>
      <c r="G422" s="169">
        <v>91265.863070671548</v>
      </c>
      <c r="H422" s="168" t="s">
        <v>1266</v>
      </c>
      <c r="I422" s="168" t="s">
        <v>430</v>
      </c>
      <c r="J422" s="169">
        <v>33141.69951024995</v>
      </c>
      <c r="K422" s="169">
        <v>12837.516277513711</v>
      </c>
      <c r="L422" s="168" t="s">
        <v>18</v>
      </c>
      <c r="M422" s="168" t="s">
        <v>21</v>
      </c>
      <c r="N422" s="168" t="s">
        <v>1449</v>
      </c>
      <c r="O422" s="168" t="s">
        <v>21</v>
      </c>
      <c r="P422" s="168" t="s">
        <v>525</v>
      </c>
      <c r="Q422" s="168" t="s">
        <v>1451</v>
      </c>
      <c r="R422" s="168" t="s">
        <v>21</v>
      </c>
      <c r="S422" s="168" t="s">
        <v>21</v>
      </c>
      <c r="T422" s="168" t="s">
        <v>21</v>
      </c>
      <c r="U422" s="168" t="s">
        <v>21</v>
      </c>
      <c r="V422" s="168" t="s">
        <v>1451</v>
      </c>
      <c r="W422" s="168" t="s">
        <v>21</v>
      </c>
      <c r="X422" s="168" t="s">
        <v>21</v>
      </c>
      <c r="Y422" s="168" t="s">
        <v>21</v>
      </c>
      <c r="Z422" s="168" t="s">
        <v>21</v>
      </c>
      <c r="AA422" s="168" t="s">
        <v>1559</v>
      </c>
      <c r="AB422" s="168" t="s">
        <v>1259</v>
      </c>
      <c r="AC422" s="168" t="s">
        <v>11188</v>
      </c>
      <c r="AD422" s="169">
        <v>53028.855434117293</v>
      </c>
      <c r="AE422" s="168" t="s">
        <v>807</v>
      </c>
      <c r="AF422" s="169">
        <v>-63600.535608285187</v>
      </c>
      <c r="AG422" s="169">
        <v>-49738.721322998863</v>
      </c>
      <c r="AH422" s="169">
        <v>-37591.278932910704</v>
      </c>
      <c r="AI422" s="168" t="s">
        <v>21</v>
      </c>
      <c r="AJ422"/>
    </row>
    <row r="423" spans="1:36" x14ac:dyDescent="0.25">
      <c r="A423" s="179" t="b">
        <f>IF(E423&lt;&gt;1,"",NOT(ISNA(VLOOKUP(P423,Mapping!$P:$P,1,FALSE))))</f>
        <v>0</v>
      </c>
      <c r="B423" s="180" t="str">
        <f t="shared" si="6"/>
        <v/>
      </c>
      <c r="E423" s="167">
        <v>1</v>
      </c>
      <c r="F423" s="170" t="s">
        <v>552</v>
      </c>
      <c r="G423" s="169">
        <v>146511.3006321436</v>
      </c>
      <c r="H423" s="168" t="s">
        <v>1266</v>
      </c>
      <c r="I423" s="168" t="s">
        <v>372</v>
      </c>
      <c r="J423" s="169">
        <v>69533.664287518535</v>
      </c>
      <c r="K423" s="169">
        <v>36164.981139196127</v>
      </c>
      <c r="L423" s="168" t="s">
        <v>18</v>
      </c>
      <c r="M423" s="168" t="s">
        <v>21</v>
      </c>
      <c r="N423" s="168" t="s">
        <v>1449</v>
      </c>
      <c r="O423" s="168" t="s">
        <v>21</v>
      </c>
      <c r="P423" s="168" t="s">
        <v>525</v>
      </c>
      <c r="Q423" s="168" t="s">
        <v>1451</v>
      </c>
      <c r="R423" s="168" t="s">
        <v>21</v>
      </c>
      <c r="S423" s="168" t="s">
        <v>21</v>
      </c>
      <c r="T423" s="168" t="s">
        <v>21</v>
      </c>
      <c r="U423" s="168" t="s">
        <v>21</v>
      </c>
      <c r="V423" s="168" t="s">
        <v>1451</v>
      </c>
      <c r="W423" s="168" t="s">
        <v>21</v>
      </c>
      <c r="X423" s="168" t="s">
        <v>21</v>
      </c>
      <c r="Y423" s="168" t="s">
        <v>21</v>
      </c>
      <c r="Z423" s="168" t="s">
        <v>21</v>
      </c>
      <c r="AA423" s="168" t="s">
        <v>1561</v>
      </c>
      <c r="AB423" s="168" t="s">
        <v>1259</v>
      </c>
      <c r="AC423" s="168" t="s">
        <v>6682</v>
      </c>
      <c r="AD423" s="169">
        <v>101796.7702134188</v>
      </c>
      <c r="AE423" s="168" t="s">
        <v>809</v>
      </c>
      <c r="AF423" s="169">
        <v>-62369.676532022539</v>
      </c>
      <c r="AG423" s="169">
        <v>-83644.820190460858</v>
      </c>
      <c r="AH423" s="169">
        <v>-73140.907340314719</v>
      </c>
      <c r="AI423" s="168" t="s">
        <v>21</v>
      </c>
      <c r="AJ423"/>
    </row>
    <row r="424" spans="1:36" x14ac:dyDescent="0.25">
      <c r="A424" s="179" t="b">
        <f>IF(E424&lt;&gt;1,"",NOT(ISNA(VLOOKUP(P424,Mapping!$P:$P,1,FALSE))))</f>
        <v>0</v>
      </c>
      <c r="B424" s="180" t="str">
        <f t="shared" si="6"/>
        <v/>
      </c>
      <c r="E424" s="167">
        <v>1</v>
      </c>
      <c r="F424" s="170" t="s">
        <v>552</v>
      </c>
      <c r="G424" s="169">
        <v>511852.93589912489</v>
      </c>
      <c r="H424" s="168" t="s">
        <v>1266</v>
      </c>
      <c r="I424" s="168" t="s">
        <v>372</v>
      </c>
      <c r="J424" s="169">
        <v>247447.00534506881</v>
      </c>
      <c r="K424" s="169">
        <v>127272.7866244972</v>
      </c>
      <c r="L424" s="168" t="s">
        <v>18</v>
      </c>
      <c r="M424" s="168" t="s">
        <v>21</v>
      </c>
      <c r="N424" s="168" t="s">
        <v>1449</v>
      </c>
      <c r="O424" s="168" t="s">
        <v>21</v>
      </c>
      <c r="P424" s="168" t="s">
        <v>525</v>
      </c>
      <c r="Q424" s="168" t="s">
        <v>1451</v>
      </c>
      <c r="R424" s="168" t="s">
        <v>21</v>
      </c>
      <c r="S424" s="168" t="s">
        <v>21</v>
      </c>
      <c r="T424" s="168" t="s">
        <v>21</v>
      </c>
      <c r="U424" s="168" t="s">
        <v>21</v>
      </c>
      <c r="V424" s="168" t="s">
        <v>1451</v>
      </c>
      <c r="W424" s="168" t="s">
        <v>21</v>
      </c>
      <c r="X424" s="168" t="s">
        <v>21</v>
      </c>
      <c r="Y424" s="168" t="s">
        <v>21</v>
      </c>
      <c r="Z424" s="168" t="s">
        <v>21</v>
      </c>
      <c r="AA424" s="168" t="s">
        <v>1560</v>
      </c>
      <c r="AB424" s="168" t="s">
        <v>1259</v>
      </c>
      <c r="AC424" s="168" t="s">
        <v>11189</v>
      </c>
      <c r="AD424" s="169">
        <v>366074.26658161101</v>
      </c>
      <c r="AE424" s="168" t="s">
        <v>809</v>
      </c>
      <c r="AF424" s="169">
        <v>-202305.12428037389</v>
      </c>
      <c r="AG424" s="169">
        <v>-328058.18179268221</v>
      </c>
      <c r="AH424" s="169">
        <v>-245154.49565071709</v>
      </c>
      <c r="AI424" s="168" t="s">
        <v>21</v>
      </c>
      <c r="AJ424"/>
    </row>
    <row r="425" spans="1:36" x14ac:dyDescent="0.25">
      <c r="A425" s="179" t="b">
        <f>IF(E425&lt;&gt;1,"",NOT(ISNA(VLOOKUP(P425,Mapping!$P:$P,1,FALSE))))</f>
        <v>0</v>
      </c>
      <c r="B425" s="180" t="str">
        <f t="shared" si="6"/>
        <v/>
      </c>
      <c r="E425" s="167">
        <v>1</v>
      </c>
      <c r="F425" s="170" t="s">
        <v>553</v>
      </c>
      <c r="G425" s="169">
        <v>259964.12700935401</v>
      </c>
      <c r="H425" s="168" t="s">
        <v>1266</v>
      </c>
      <c r="I425" s="168" t="s">
        <v>372</v>
      </c>
      <c r="J425" s="169">
        <v>153542.99658384419</v>
      </c>
      <c r="K425" s="169">
        <v>83867.240649759493</v>
      </c>
      <c r="L425" s="168" t="s">
        <v>18</v>
      </c>
      <c r="M425" s="168" t="s">
        <v>21</v>
      </c>
      <c r="N425" s="168" t="s">
        <v>1449</v>
      </c>
      <c r="O425" s="168" t="s">
        <v>21</v>
      </c>
      <c r="P425" s="168" t="s">
        <v>525</v>
      </c>
      <c r="Q425" s="168" t="s">
        <v>1451</v>
      </c>
      <c r="R425" s="168" t="s">
        <v>21</v>
      </c>
      <c r="S425" s="168" t="s">
        <v>21</v>
      </c>
      <c r="T425" s="168" t="s">
        <v>21</v>
      </c>
      <c r="U425" s="168" t="s">
        <v>21</v>
      </c>
      <c r="V425" s="168" t="s">
        <v>1451</v>
      </c>
      <c r="W425" s="168" t="s">
        <v>21</v>
      </c>
      <c r="X425" s="168" t="s">
        <v>21</v>
      </c>
      <c r="Y425" s="168" t="s">
        <v>21</v>
      </c>
      <c r="Z425" s="168" t="s">
        <v>21</v>
      </c>
      <c r="AA425" s="168" t="s">
        <v>1562</v>
      </c>
      <c r="AB425" s="168" t="s">
        <v>1259</v>
      </c>
      <c r="AC425" s="168" t="s">
        <v>11190</v>
      </c>
      <c r="AD425" s="169">
        <v>194910.5690550768</v>
      </c>
      <c r="AE425" s="168" t="s">
        <v>809</v>
      </c>
      <c r="AF425" s="169">
        <v>-112480.487395096</v>
      </c>
      <c r="AG425" s="169">
        <v>-126332.08143358699</v>
      </c>
      <c r="AH425" s="169">
        <v>-172187.6214011625</v>
      </c>
      <c r="AI425" s="168" t="s">
        <v>21</v>
      </c>
      <c r="AJ425"/>
    </row>
    <row r="426" spans="1:36" x14ac:dyDescent="0.25">
      <c r="A426" s="179" t="b">
        <f>IF(E426&lt;&gt;1,"",NOT(ISNA(VLOOKUP(P426,Mapping!$P:$P,1,FALSE))))</f>
        <v>0</v>
      </c>
      <c r="B426" s="180" t="str">
        <f t="shared" si="6"/>
        <v/>
      </c>
      <c r="E426" s="167">
        <v>1</v>
      </c>
      <c r="F426" s="170" t="s">
        <v>554</v>
      </c>
      <c r="G426" s="169">
        <v>1703275.103211479</v>
      </c>
      <c r="H426" s="168" t="s">
        <v>1266</v>
      </c>
      <c r="I426" s="168" t="s">
        <v>524</v>
      </c>
      <c r="J426" s="169">
        <v>592393.42461476161</v>
      </c>
      <c r="K426" s="169">
        <v>196415.66472077029</v>
      </c>
      <c r="L426" s="168" t="s">
        <v>18</v>
      </c>
      <c r="M426" s="168" t="s">
        <v>21</v>
      </c>
      <c r="N426" s="168" t="s">
        <v>1449</v>
      </c>
      <c r="O426" s="168" t="s">
        <v>21</v>
      </c>
      <c r="P426" s="168" t="s">
        <v>344</v>
      </c>
      <c r="Q426" s="168" t="s">
        <v>1450</v>
      </c>
      <c r="R426" s="168" t="s">
        <v>21</v>
      </c>
      <c r="S426" s="168" t="s">
        <v>21</v>
      </c>
      <c r="T426" s="168" t="s">
        <v>21</v>
      </c>
      <c r="U426" s="168" t="s">
        <v>21</v>
      </c>
      <c r="V426" s="168" t="s">
        <v>1450</v>
      </c>
      <c r="W426" s="168" t="s">
        <v>21</v>
      </c>
      <c r="X426" s="168" t="s">
        <v>21</v>
      </c>
      <c r="Y426" s="168" t="s">
        <v>21</v>
      </c>
      <c r="Z426" s="168" t="s">
        <v>21</v>
      </c>
      <c r="AA426" s="168" t="s">
        <v>1563</v>
      </c>
      <c r="AB426" s="168" t="s">
        <v>1259</v>
      </c>
      <c r="AC426" s="168" t="s">
        <v>11191</v>
      </c>
      <c r="AD426" s="169">
        <v>788429.99468842521</v>
      </c>
      <c r="AE426" s="168" t="s">
        <v>809</v>
      </c>
      <c r="AF426" s="169">
        <v>-37599.015265175607</v>
      </c>
      <c r="AG426" s="169">
        <v>-551138.57783619082</v>
      </c>
      <c r="AH426" s="169">
        <v>-291945.95494552911</v>
      </c>
      <c r="AI426" s="168" t="s">
        <v>21</v>
      </c>
      <c r="AJ426"/>
    </row>
    <row r="427" spans="1:36" x14ac:dyDescent="0.25">
      <c r="A427" s="179" t="b">
        <f>IF(E427&lt;&gt;1,"",NOT(ISNA(VLOOKUP(P427,Mapping!$P:$P,1,FALSE))))</f>
        <v>0</v>
      </c>
      <c r="B427" s="180" t="str">
        <f t="shared" si="6"/>
        <v/>
      </c>
      <c r="E427" s="167">
        <v>1</v>
      </c>
      <c r="F427" s="170" t="s">
        <v>554</v>
      </c>
      <c r="G427" s="169">
        <v>229640.12564995419</v>
      </c>
      <c r="H427" s="168" t="s">
        <v>1266</v>
      </c>
      <c r="I427" s="168" t="s">
        <v>524</v>
      </c>
      <c r="J427" s="169">
        <v>79868.073105892196</v>
      </c>
      <c r="K427" s="169">
        <v>26481.287632897871</v>
      </c>
      <c r="L427" s="168" t="s">
        <v>18</v>
      </c>
      <c r="M427" s="168" t="s">
        <v>21</v>
      </c>
      <c r="N427" s="168" t="s">
        <v>1449</v>
      </c>
      <c r="O427" s="168" t="s">
        <v>21</v>
      </c>
      <c r="P427" s="168" t="s">
        <v>525</v>
      </c>
      <c r="Q427" s="168" t="s">
        <v>1451</v>
      </c>
      <c r="R427" s="168" t="s">
        <v>21</v>
      </c>
      <c r="S427" s="168" t="s">
        <v>21</v>
      </c>
      <c r="T427" s="168" t="s">
        <v>21</v>
      </c>
      <c r="U427" s="168" t="s">
        <v>21</v>
      </c>
      <c r="V427" s="168" t="s">
        <v>1451</v>
      </c>
      <c r="W427" s="168" t="s">
        <v>21</v>
      </c>
      <c r="X427" s="168" t="s">
        <v>21</v>
      </c>
      <c r="Y427" s="168" t="s">
        <v>21</v>
      </c>
      <c r="Z427" s="168" t="s">
        <v>21</v>
      </c>
      <c r="AA427" s="168" t="s">
        <v>1563</v>
      </c>
      <c r="AB427" s="168" t="s">
        <v>1259</v>
      </c>
      <c r="AC427" s="168" t="s">
        <v>6683</v>
      </c>
      <c r="AD427" s="169">
        <v>106298.2501799436</v>
      </c>
      <c r="AE427" s="168" t="s">
        <v>809</v>
      </c>
      <c r="AF427" s="169">
        <v>-5069.20025633552</v>
      </c>
      <c r="AG427" s="169">
        <v>-74305.983822700073</v>
      </c>
      <c r="AH427" s="169">
        <v>-39360.938024797237</v>
      </c>
      <c r="AI427" s="168" t="s">
        <v>21</v>
      </c>
      <c r="AJ427"/>
    </row>
    <row r="428" spans="1:36" x14ac:dyDescent="0.25">
      <c r="A428" s="179" t="b">
        <f>IF(E428&lt;&gt;1,"",NOT(ISNA(VLOOKUP(P428,Mapping!$P:$P,1,FALSE))))</f>
        <v>0</v>
      </c>
      <c r="B428" s="180" t="str">
        <f t="shared" si="6"/>
        <v/>
      </c>
      <c r="E428" s="167">
        <v>1</v>
      </c>
      <c r="F428" s="170" t="s">
        <v>1564</v>
      </c>
      <c r="G428" s="169">
        <v>79419.675035591747</v>
      </c>
      <c r="H428" s="168" t="s">
        <v>1266</v>
      </c>
      <c r="I428" s="168" t="s">
        <v>524</v>
      </c>
      <c r="J428" s="169">
        <v>29326.109681714879</v>
      </c>
      <c r="K428" s="169">
        <v>10661.61336380646</v>
      </c>
      <c r="L428" s="168" t="s">
        <v>18</v>
      </c>
      <c r="M428" s="168" t="s">
        <v>21</v>
      </c>
      <c r="N428" s="168" t="s">
        <v>1449</v>
      </c>
      <c r="O428" s="168" t="s">
        <v>21</v>
      </c>
      <c r="P428" s="168" t="s">
        <v>525</v>
      </c>
      <c r="Q428" s="168" t="s">
        <v>1451</v>
      </c>
      <c r="R428" s="168" t="s">
        <v>21</v>
      </c>
      <c r="S428" s="168" t="s">
        <v>21</v>
      </c>
      <c r="T428" s="168" t="s">
        <v>21</v>
      </c>
      <c r="U428" s="168" t="s">
        <v>21</v>
      </c>
      <c r="V428" s="168" t="s">
        <v>1451</v>
      </c>
      <c r="W428" s="168" t="s">
        <v>21</v>
      </c>
      <c r="X428" s="168" t="s">
        <v>21</v>
      </c>
      <c r="Y428" s="168" t="s">
        <v>21</v>
      </c>
      <c r="Z428" s="168" t="s">
        <v>21</v>
      </c>
      <c r="AA428" s="168" t="s">
        <v>1565</v>
      </c>
      <c r="AB428" s="168" t="s">
        <v>1259</v>
      </c>
      <c r="AC428" s="168" t="s">
        <v>8889</v>
      </c>
      <c r="AD428" s="169">
        <v>41039.533719220803</v>
      </c>
      <c r="AE428" s="168" t="s">
        <v>809</v>
      </c>
      <c r="AF428" s="169">
        <v>-18459.02322748884</v>
      </c>
      <c r="AG428" s="169">
        <v>-11387.2944519594</v>
      </c>
      <c r="AH428" s="169">
        <v>-20644.020293928639</v>
      </c>
      <c r="AI428" s="168" t="s">
        <v>21</v>
      </c>
      <c r="AJ428"/>
    </row>
    <row r="429" spans="1:36" x14ac:dyDescent="0.25">
      <c r="A429" s="179" t="b">
        <f>IF(E429&lt;&gt;1,"",NOT(ISNA(VLOOKUP(P429,Mapping!$P:$P,1,FALSE))))</f>
        <v>0</v>
      </c>
      <c r="B429" s="180" t="str">
        <f t="shared" si="6"/>
        <v/>
      </c>
      <c r="E429" s="167">
        <v>1</v>
      </c>
      <c r="F429" s="170" t="s">
        <v>1566</v>
      </c>
      <c r="G429" s="169">
        <v>515755.98586197739</v>
      </c>
      <c r="H429" s="168" t="s">
        <v>1266</v>
      </c>
      <c r="I429" s="168" t="s">
        <v>461</v>
      </c>
      <c r="J429" s="169">
        <v>240198.06668675609</v>
      </c>
      <c r="K429" s="169">
        <v>123738.2521294765</v>
      </c>
      <c r="L429" s="168" t="s">
        <v>18</v>
      </c>
      <c r="M429" s="168" t="s">
        <v>21</v>
      </c>
      <c r="N429" s="168" t="s">
        <v>1449</v>
      </c>
      <c r="O429" s="168" t="s">
        <v>21</v>
      </c>
      <c r="P429" s="168" t="s">
        <v>344</v>
      </c>
      <c r="Q429" s="168" t="s">
        <v>1450</v>
      </c>
      <c r="R429" s="168" t="s">
        <v>21</v>
      </c>
      <c r="S429" s="168" t="s">
        <v>21</v>
      </c>
      <c r="T429" s="168" t="s">
        <v>21</v>
      </c>
      <c r="U429" s="168" t="s">
        <v>21</v>
      </c>
      <c r="V429" s="168" t="s">
        <v>1450</v>
      </c>
      <c r="W429" s="168" t="s">
        <v>21</v>
      </c>
      <c r="X429" s="168" t="s">
        <v>21</v>
      </c>
      <c r="Y429" s="168" t="s">
        <v>21</v>
      </c>
      <c r="Z429" s="168" t="s">
        <v>21</v>
      </c>
      <c r="AA429" s="168" t="s">
        <v>1567</v>
      </c>
      <c r="AB429" s="168" t="s">
        <v>1259</v>
      </c>
      <c r="AC429" s="168" t="s">
        <v>11192</v>
      </c>
      <c r="AD429" s="169">
        <v>386922.29626383737</v>
      </c>
      <c r="AE429" s="168" t="s">
        <v>809</v>
      </c>
      <c r="AF429" s="169">
        <v>-285285.41575857258</v>
      </c>
      <c r="AG429" s="169">
        <v>-266463.58936056937</v>
      </c>
      <c r="AH429" s="169">
        <v>-258484.00019981901</v>
      </c>
      <c r="AI429" s="168" t="s">
        <v>21</v>
      </c>
      <c r="AJ429"/>
    </row>
    <row r="430" spans="1:36" x14ac:dyDescent="0.25">
      <c r="A430" s="179" t="b">
        <f>IF(E430&lt;&gt;1,"",NOT(ISNA(VLOOKUP(P430,Mapping!$P:$P,1,FALSE))))</f>
        <v>0</v>
      </c>
      <c r="B430" s="180" t="str">
        <f t="shared" si="6"/>
        <v/>
      </c>
      <c r="E430" s="167">
        <v>1</v>
      </c>
      <c r="F430" s="170" t="s">
        <v>1566</v>
      </c>
      <c r="G430" s="169">
        <v>77621.036707778694</v>
      </c>
      <c r="H430" s="168" t="s">
        <v>1266</v>
      </c>
      <c r="I430" s="168" t="s">
        <v>461</v>
      </c>
      <c r="J430" s="169">
        <v>36149.697652602059</v>
      </c>
      <c r="K430" s="169">
        <v>18622.549566043839</v>
      </c>
      <c r="L430" s="168" t="s">
        <v>18</v>
      </c>
      <c r="M430" s="168" t="s">
        <v>21</v>
      </c>
      <c r="N430" s="168" t="s">
        <v>1449</v>
      </c>
      <c r="O430" s="168" t="s">
        <v>21</v>
      </c>
      <c r="P430" s="168" t="s">
        <v>525</v>
      </c>
      <c r="Q430" s="168" t="s">
        <v>1451</v>
      </c>
      <c r="R430" s="168" t="s">
        <v>21</v>
      </c>
      <c r="S430" s="168" t="s">
        <v>21</v>
      </c>
      <c r="T430" s="168" t="s">
        <v>21</v>
      </c>
      <c r="U430" s="168" t="s">
        <v>21</v>
      </c>
      <c r="V430" s="168" t="s">
        <v>1451</v>
      </c>
      <c r="W430" s="168" t="s">
        <v>21</v>
      </c>
      <c r="X430" s="168" t="s">
        <v>21</v>
      </c>
      <c r="Y430" s="168" t="s">
        <v>21</v>
      </c>
      <c r="Z430" s="168" t="s">
        <v>21</v>
      </c>
      <c r="AA430" s="168" t="s">
        <v>1567</v>
      </c>
      <c r="AB430" s="168" t="s">
        <v>1259</v>
      </c>
      <c r="AC430" s="168" t="s">
        <v>7101</v>
      </c>
      <c r="AD430" s="169">
        <v>58231.626165538262</v>
      </c>
      <c r="AE430" s="168" t="s">
        <v>809</v>
      </c>
      <c r="AF430" s="169">
        <v>-42935.322780172472</v>
      </c>
      <c r="AG430" s="169">
        <v>-40102.64663526036</v>
      </c>
      <c r="AH430" s="169">
        <v>-38901.722166832871</v>
      </c>
      <c r="AI430" s="168" t="s">
        <v>21</v>
      </c>
      <c r="AJ430"/>
    </row>
    <row r="431" spans="1:36" x14ac:dyDescent="0.25">
      <c r="A431" s="179" t="b">
        <f>IF(E431&lt;&gt;1,"",NOT(ISNA(VLOOKUP(P431,Mapping!$P:$P,1,FALSE))))</f>
        <v>0</v>
      </c>
      <c r="B431" s="180" t="str">
        <f t="shared" si="6"/>
        <v/>
      </c>
      <c r="E431" s="167">
        <v>1</v>
      </c>
      <c r="F431" s="170" t="s">
        <v>361</v>
      </c>
      <c r="G431" s="169">
        <v>319595.72452206467</v>
      </c>
      <c r="H431" s="168" t="s">
        <v>1266</v>
      </c>
      <c r="I431" s="168" t="s">
        <v>372</v>
      </c>
      <c r="J431" s="169">
        <v>153733.7686695923</v>
      </c>
      <c r="K431" s="169">
        <v>81599.455356896127</v>
      </c>
      <c r="L431" s="168" t="s">
        <v>18</v>
      </c>
      <c r="M431" s="168" t="s">
        <v>21</v>
      </c>
      <c r="N431" s="168" t="s">
        <v>1449</v>
      </c>
      <c r="O431" s="168" t="s">
        <v>21</v>
      </c>
      <c r="P431" s="168" t="s">
        <v>525</v>
      </c>
      <c r="Q431" s="168" t="s">
        <v>1451</v>
      </c>
      <c r="R431" s="168" t="s">
        <v>21</v>
      </c>
      <c r="S431" s="168" t="s">
        <v>21</v>
      </c>
      <c r="T431" s="168" t="s">
        <v>21</v>
      </c>
      <c r="U431" s="168" t="s">
        <v>21</v>
      </c>
      <c r="V431" s="168" t="s">
        <v>1451</v>
      </c>
      <c r="W431" s="168" t="s">
        <v>21</v>
      </c>
      <c r="X431" s="168" t="s">
        <v>21</v>
      </c>
      <c r="Y431" s="168" t="s">
        <v>21</v>
      </c>
      <c r="Z431" s="168" t="s">
        <v>21</v>
      </c>
      <c r="AA431" s="168" t="s">
        <v>1568</v>
      </c>
      <c r="AB431" s="168" t="s">
        <v>1259</v>
      </c>
      <c r="AC431" s="168" t="s">
        <v>9887</v>
      </c>
      <c r="AD431" s="169">
        <v>214725.67353799779</v>
      </c>
      <c r="AE431" s="168" t="s">
        <v>809</v>
      </c>
      <c r="AF431" s="169">
        <v>-152501.9934155982</v>
      </c>
      <c r="AG431" s="169">
        <v>-117634.1852479455</v>
      </c>
      <c r="AH431" s="169">
        <v>-183004.8081095714</v>
      </c>
      <c r="AI431" s="168" t="s">
        <v>21</v>
      </c>
      <c r="AJ431"/>
    </row>
    <row r="432" spans="1:36" x14ac:dyDescent="0.25">
      <c r="A432" s="179" t="b">
        <f>IF(E432&lt;&gt;1,"",NOT(ISNA(VLOOKUP(P432,Mapping!$P:$P,1,FALSE))))</f>
        <v>0</v>
      </c>
      <c r="B432" s="180" t="str">
        <f t="shared" si="6"/>
        <v/>
      </c>
      <c r="E432" s="167">
        <v>1</v>
      </c>
      <c r="F432" s="170" t="s">
        <v>1569</v>
      </c>
      <c r="G432" s="169">
        <v>124688.39572315929</v>
      </c>
      <c r="H432" s="168" t="s">
        <v>1266</v>
      </c>
      <c r="I432" s="168" t="s">
        <v>524</v>
      </c>
      <c r="J432" s="169">
        <v>45922.380563138948</v>
      </c>
      <c r="K432" s="169">
        <v>16581.898198516348</v>
      </c>
      <c r="L432" s="168" t="s">
        <v>18</v>
      </c>
      <c r="M432" s="168" t="s">
        <v>21</v>
      </c>
      <c r="N432" s="168" t="s">
        <v>1449</v>
      </c>
      <c r="O432" s="168" t="s">
        <v>21</v>
      </c>
      <c r="P432" s="168" t="s">
        <v>525</v>
      </c>
      <c r="Q432" s="168" t="s">
        <v>1451</v>
      </c>
      <c r="R432" s="168" t="s">
        <v>21</v>
      </c>
      <c r="S432" s="168" t="s">
        <v>21</v>
      </c>
      <c r="T432" s="168" t="s">
        <v>21</v>
      </c>
      <c r="U432" s="168" t="s">
        <v>21</v>
      </c>
      <c r="V432" s="168" t="s">
        <v>1451</v>
      </c>
      <c r="W432" s="168" t="s">
        <v>21</v>
      </c>
      <c r="X432" s="168" t="s">
        <v>21</v>
      </c>
      <c r="Y432" s="168" t="s">
        <v>21</v>
      </c>
      <c r="Z432" s="168" t="s">
        <v>21</v>
      </c>
      <c r="AA432" s="168" t="s">
        <v>1570</v>
      </c>
      <c r="AB432" s="168" t="s">
        <v>1259</v>
      </c>
      <c r="AC432" s="168" t="s">
        <v>6684</v>
      </c>
      <c r="AD432" s="169">
        <v>65201.546603359981</v>
      </c>
      <c r="AE432" s="168" t="s">
        <v>809</v>
      </c>
      <c r="AF432" s="169">
        <v>-9055.4749026937934</v>
      </c>
      <c r="AG432" s="169">
        <v>-42736.614631373683</v>
      </c>
      <c r="AH432" s="169">
        <v>-22594.733025222591</v>
      </c>
      <c r="AI432" s="168" t="s">
        <v>21</v>
      </c>
      <c r="AJ432"/>
    </row>
    <row r="433" spans="1:36" x14ac:dyDescent="0.25">
      <c r="A433" s="179" t="b">
        <f>IF(E433&lt;&gt;1,"",NOT(ISNA(VLOOKUP(P433,Mapping!$P:$P,1,FALSE))))</f>
        <v>0</v>
      </c>
      <c r="B433" s="180" t="str">
        <f t="shared" si="6"/>
        <v/>
      </c>
      <c r="E433" s="167">
        <v>1</v>
      </c>
      <c r="F433" s="170" t="s">
        <v>362</v>
      </c>
      <c r="G433" s="169">
        <v>1206480.797102866</v>
      </c>
      <c r="H433" s="168" t="s">
        <v>1266</v>
      </c>
      <c r="I433" s="168" t="s">
        <v>389</v>
      </c>
      <c r="J433" s="169">
        <v>459634.12891617051</v>
      </c>
      <c r="K433" s="169">
        <v>212027.38306726221</v>
      </c>
      <c r="L433" s="168" t="s">
        <v>18</v>
      </c>
      <c r="M433" s="168" t="s">
        <v>21</v>
      </c>
      <c r="N433" s="168" t="s">
        <v>1449</v>
      </c>
      <c r="O433" s="168" t="s">
        <v>21</v>
      </c>
      <c r="P433" s="168" t="s">
        <v>344</v>
      </c>
      <c r="Q433" s="168" t="s">
        <v>1450</v>
      </c>
      <c r="R433" s="168" t="s">
        <v>21</v>
      </c>
      <c r="S433" s="168" t="s">
        <v>21</v>
      </c>
      <c r="T433" s="168" t="s">
        <v>21</v>
      </c>
      <c r="U433" s="168" t="s">
        <v>21</v>
      </c>
      <c r="V433" s="168" t="s">
        <v>1450</v>
      </c>
      <c r="W433" s="168" t="s">
        <v>21</v>
      </c>
      <c r="X433" s="168" t="s">
        <v>21</v>
      </c>
      <c r="Y433" s="168" t="s">
        <v>21</v>
      </c>
      <c r="Z433" s="168" t="s">
        <v>21</v>
      </c>
      <c r="AA433" s="168" t="s">
        <v>1572</v>
      </c>
      <c r="AB433" s="168" t="s">
        <v>1259</v>
      </c>
      <c r="AC433" s="168" t="s">
        <v>11193</v>
      </c>
      <c r="AD433" s="169">
        <v>755187.17366151896</v>
      </c>
      <c r="AE433" s="168" t="s">
        <v>809</v>
      </c>
      <c r="AF433" s="169">
        <v>-470986.52339086961</v>
      </c>
      <c r="AG433" s="169">
        <v>-292463.64395022648</v>
      </c>
      <c r="AH433" s="169">
        <v>-639856.30893479474</v>
      </c>
      <c r="AI433" s="168" t="s">
        <v>21</v>
      </c>
      <c r="AJ433"/>
    </row>
    <row r="434" spans="1:36" x14ac:dyDescent="0.25">
      <c r="A434" s="179" t="b">
        <f>IF(E434&lt;&gt;1,"",NOT(ISNA(VLOOKUP(P434,Mapping!$P:$P,1,FALSE))))</f>
        <v>0</v>
      </c>
      <c r="B434" s="180" t="str">
        <f t="shared" si="6"/>
        <v/>
      </c>
      <c r="E434" s="167">
        <v>1</v>
      </c>
      <c r="F434" s="170" t="s">
        <v>362</v>
      </c>
      <c r="G434" s="169">
        <v>169758.80972492689</v>
      </c>
      <c r="H434" s="168" t="s">
        <v>1266</v>
      </c>
      <c r="I434" s="168" t="s">
        <v>389</v>
      </c>
      <c r="J434" s="169">
        <v>64673.174095376788</v>
      </c>
      <c r="K434" s="169">
        <v>29833.476226908129</v>
      </c>
      <c r="L434" s="168" t="s">
        <v>18</v>
      </c>
      <c r="M434" s="168" t="s">
        <v>21</v>
      </c>
      <c r="N434" s="168" t="s">
        <v>1449</v>
      </c>
      <c r="O434" s="168" t="s">
        <v>21</v>
      </c>
      <c r="P434" s="168" t="s">
        <v>525</v>
      </c>
      <c r="Q434" s="168" t="s">
        <v>1451</v>
      </c>
      <c r="R434" s="168" t="s">
        <v>21</v>
      </c>
      <c r="S434" s="168" t="s">
        <v>21</v>
      </c>
      <c r="T434" s="168" t="s">
        <v>21</v>
      </c>
      <c r="U434" s="168" t="s">
        <v>21</v>
      </c>
      <c r="V434" s="168" t="s">
        <v>1451</v>
      </c>
      <c r="W434" s="168" t="s">
        <v>21</v>
      </c>
      <c r="X434" s="168" t="s">
        <v>21</v>
      </c>
      <c r="Y434" s="168" t="s">
        <v>21</v>
      </c>
      <c r="Z434" s="168" t="s">
        <v>21</v>
      </c>
      <c r="AA434" s="168" t="s">
        <v>1572</v>
      </c>
      <c r="AB434" s="168" t="s">
        <v>1259</v>
      </c>
      <c r="AC434" s="168" t="s">
        <v>11194</v>
      </c>
      <c r="AD434" s="169">
        <v>106259.1928758069</v>
      </c>
      <c r="AE434" s="168" t="s">
        <v>809</v>
      </c>
      <c r="AF434" s="169">
        <v>-66270.521502961361</v>
      </c>
      <c r="AG434" s="169">
        <v>-41151.32226225741</v>
      </c>
      <c r="AH434" s="169">
        <v>-90031.47473261827</v>
      </c>
      <c r="AI434" s="168" t="s">
        <v>21</v>
      </c>
      <c r="AJ434"/>
    </row>
    <row r="435" spans="1:36" x14ac:dyDescent="0.25">
      <c r="A435" s="179" t="b">
        <f>IF(E435&lt;&gt;1,"",NOT(ISNA(VLOOKUP(P435,Mapping!$P:$P,1,FALSE))))</f>
        <v>0</v>
      </c>
      <c r="B435" s="180" t="str">
        <f t="shared" si="6"/>
        <v/>
      </c>
      <c r="E435" s="167">
        <v>1</v>
      </c>
      <c r="F435" s="170" t="s">
        <v>362</v>
      </c>
      <c r="G435" s="169">
        <v>86891.101158973295</v>
      </c>
      <c r="H435" s="168" t="s">
        <v>1266</v>
      </c>
      <c r="I435" s="168" t="s">
        <v>389</v>
      </c>
      <c r="J435" s="169">
        <v>38904.572984150363</v>
      </c>
      <c r="K435" s="169">
        <v>17141.043038869429</v>
      </c>
      <c r="L435" s="168" t="s">
        <v>18</v>
      </c>
      <c r="M435" s="168" t="s">
        <v>21</v>
      </c>
      <c r="N435" s="168" t="s">
        <v>1449</v>
      </c>
      <c r="O435" s="168" t="s">
        <v>21</v>
      </c>
      <c r="P435" s="168" t="s">
        <v>525</v>
      </c>
      <c r="Q435" s="168" t="s">
        <v>1451</v>
      </c>
      <c r="R435" s="168" t="s">
        <v>21</v>
      </c>
      <c r="S435" s="168" t="s">
        <v>21</v>
      </c>
      <c r="T435" s="168" t="s">
        <v>21</v>
      </c>
      <c r="U435" s="168" t="s">
        <v>21</v>
      </c>
      <c r="V435" s="168" t="s">
        <v>1451</v>
      </c>
      <c r="W435" s="168" t="s">
        <v>21</v>
      </c>
      <c r="X435" s="168" t="s">
        <v>21</v>
      </c>
      <c r="Y435" s="168" t="s">
        <v>21</v>
      </c>
      <c r="Z435" s="168" t="s">
        <v>21</v>
      </c>
      <c r="AA435" s="168" t="s">
        <v>1571</v>
      </c>
      <c r="AB435" s="168" t="s">
        <v>1259</v>
      </c>
      <c r="AC435" s="168" t="s">
        <v>6685</v>
      </c>
      <c r="AD435" s="169">
        <v>58122.857939238449</v>
      </c>
      <c r="AE435" s="168" t="s">
        <v>809</v>
      </c>
      <c r="AF435" s="169">
        <v>-32104.837237555159</v>
      </c>
      <c r="AG435" s="169">
        <v>-13518.01543421828</v>
      </c>
      <c r="AH435" s="169">
        <v>-50637.090281182223</v>
      </c>
      <c r="AI435" s="168" t="s">
        <v>21</v>
      </c>
      <c r="AJ435"/>
    </row>
    <row r="436" spans="1:36" x14ac:dyDescent="0.25">
      <c r="A436" s="179" t="b">
        <f>IF(E436&lt;&gt;1,"",NOT(ISNA(VLOOKUP(P436,Mapping!$P:$P,1,FALSE))))</f>
        <v>0</v>
      </c>
      <c r="B436" s="180" t="str">
        <f t="shared" si="6"/>
        <v/>
      </c>
      <c r="E436" s="167">
        <v>1</v>
      </c>
      <c r="F436" s="170" t="s">
        <v>363</v>
      </c>
      <c r="G436" s="169">
        <v>828419.12209786021</v>
      </c>
      <c r="H436" s="168" t="s">
        <v>1266</v>
      </c>
      <c r="I436" s="168" t="s">
        <v>730</v>
      </c>
      <c r="J436" s="169">
        <v>214675.13026297509</v>
      </c>
      <c r="K436" s="169">
        <v>68964.005881985169</v>
      </c>
      <c r="L436" s="168" t="s">
        <v>18</v>
      </c>
      <c r="M436" s="168" t="s">
        <v>21</v>
      </c>
      <c r="N436" s="168" t="s">
        <v>1449</v>
      </c>
      <c r="O436" s="168" t="s">
        <v>21</v>
      </c>
      <c r="P436" s="168" t="s">
        <v>344</v>
      </c>
      <c r="Q436" s="168" t="s">
        <v>1450</v>
      </c>
      <c r="R436" s="168" t="s">
        <v>21</v>
      </c>
      <c r="S436" s="168" t="s">
        <v>21</v>
      </c>
      <c r="T436" s="168" t="s">
        <v>21</v>
      </c>
      <c r="U436" s="168" t="s">
        <v>21</v>
      </c>
      <c r="V436" s="168" t="s">
        <v>1450</v>
      </c>
      <c r="W436" s="168" t="s">
        <v>21</v>
      </c>
      <c r="X436" s="168" t="s">
        <v>21</v>
      </c>
      <c r="Y436" s="168" t="s">
        <v>21</v>
      </c>
      <c r="Z436" s="168" t="s">
        <v>21</v>
      </c>
      <c r="AA436" s="168" t="s">
        <v>1573</v>
      </c>
      <c r="AB436" s="168" t="s">
        <v>1259</v>
      </c>
      <c r="AC436" s="168" t="s">
        <v>11195</v>
      </c>
      <c r="AD436" s="169">
        <v>379853.84035006521</v>
      </c>
      <c r="AE436" s="168" t="s">
        <v>808</v>
      </c>
      <c r="AF436" s="169">
        <v>-394670.22399033949</v>
      </c>
      <c r="AG436" s="169">
        <v>-90092.297012862051</v>
      </c>
      <c r="AH436" s="169">
        <v>-160034.03100013771</v>
      </c>
      <c r="AI436" s="168" t="s">
        <v>21</v>
      </c>
      <c r="AJ436"/>
    </row>
    <row r="437" spans="1:36" x14ac:dyDescent="0.25">
      <c r="A437" s="179" t="b">
        <f>IF(E437&lt;&gt;1,"",NOT(ISNA(VLOOKUP(P437,Mapping!$P:$P,1,FALSE))))</f>
        <v>0</v>
      </c>
      <c r="B437" s="180" t="str">
        <f t="shared" si="6"/>
        <v/>
      </c>
      <c r="E437" s="167">
        <v>1</v>
      </c>
      <c r="F437" s="170" t="s">
        <v>363</v>
      </c>
      <c r="G437" s="169">
        <v>358708.213924882</v>
      </c>
      <c r="H437" s="168" t="s">
        <v>1266</v>
      </c>
      <c r="I437" s="168" t="s">
        <v>730</v>
      </c>
      <c r="J437" s="169">
        <v>92955.039902647841</v>
      </c>
      <c r="K437" s="169">
        <v>29861.64215087935</v>
      </c>
      <c r="L437" s="168" t="s">
        <v>18</v>
      </c>
      <c r="M437" s="168" t="s">
        <v>21</v>
      </c>
      <c r="N437" s="168" t="s">
        <v>1449</v>
      </c>
      <c r="O437" s="168" t="s">
        <v>21</v>
      </c>
      <c r="P437" s="168" t="s">
        <v>525</v>
      </c>
      <c r="Q437" s="168" t="s">
        <v>1451</v>
      </c>
      <c r="R437" s="168" t="s">
        <v>21</v>
      </c>
      <c r="S437" s="168" t="s">
        <v>21</v>
      </c>
      <c r="T437" s="168" t="s">
        <v>21</v>
      </c>
      <c r="U437" s="168" t="s">
        <v>21</v>
      </c>
      <c r="V437" s="168" t="s">
        <v>1451</v>
      </c>
      <c r="W437" s="168" t="s">
        <v>21</v>
      </c>
      <c r="X437" s="168" t="s">
        <v>21</v>
      </c>
      <c r="Y437" s="168" t="s">
        <v>21</v>
      </c>
      <c r="Z437" s="168" t="s">
        <v>21</v>
      </c>
      <c r="AA437" s="168" t="s">
        <v>1573</v>
      </c>
      <c r="AB437" s="168" t="s">
        <v>1259</v>
      </c>
      <c r="AC437" s="168" t="s">
        <v>6686</v>
      </c>
      <c r="AD437" s="169">
        <v>164477.9665146152</v>
      </c>
      <c r="AE437" s="168" t="s">
        <v>808</v>
      </c>
      <c r="AF437" s="169">
        <v>-170893.50952981031</v>
      </c>
      <c r="AG437" s="169">
        <v>-39010.261940882767</v>
      </c>
      <c r="AH437" s="169">
        <v>-69295.263588178379</v>
      </c>
      <c r="AI437" s="168" t="s">
        <v>21</v>
      </c>
      <c r="AJ437"/>
    </row>
    <row r="438" spans="1:36" x14ac:dyDescent="0.25">
      <c r="A438" s="179" t="b">
        <f>IF(E438&lt;&gt;1,"",NOT(ISNA(VLOOKUP(P438,Mapping!$P:$P,1,FALSE))))</f>
        <v>0</v>
      </c>
      <c r="B438" s="180" t="str">
        <f t="shared" si="6"/>
        <v/>
      </c>
      <c r="E438" s="167">
        <v>1</v>
      </c>
      <c r="F438" s="170" t="s">
        <v>1574</v>
      </c>
      <c r="G438" s="169">
        <v>63800.119979739051</v>
      </c>
      <c r="H438" s="168" t="s">
        <v>1266</v>
      </c>
      <c r="I438" s="168" t="s">
        <v>730</v>
      </c>
      <c r="J438" s="169">
        <v>27079.54631874917</v>
      </c>
      <c r="K438" s="169">
        <v>6903.4225652058776</v>
      </c>
      <c r="L438" s="168" t="s">
        <v>18</v>
      </c>
      <c r="M438" s="168" t="s">
        <v>21</v>
      </c>
      <c r="N438" s="168" t="s">
        <v>1449</v>
      </c>
      <c r="O438" s="168" t="s">
        <v>21</v>
      </c>
      <c r="P438" s="168" t="s">
        <v>525</v>
      </c>
      <c r="Q438" s="168" t="s">
        <v>1451</v>
      </c>
      <c r="R438" s="168" t="s">
        <v>21</v>
      </c>
      <c r="S438" s="168" t="s">
        <v>21</v>
      </c>
      <c r="T438" s="168" t="s">
        <v>21</v>
      </c>
      <c r="U438" s="168" t="s">
        <v>21</v>
      </c>
      <c r="V438" s="168" t="s">
        <v>1451</v>
      </c>
      <c r="W438" s="168" t="s">
        <v>21</v>
      </c>
      <c r="X438" s="168" t="s">
        <v>21</v>
      </c>
      <c r="Y438" s="168" t="s">
        <v>21</v>
      </c>
      <c r="Z438" s="168" t="s">
        <v>21</v>
      </c>
      <c r="AA438" s="168" t="s">
        <v>1575</v>
      </c>
      <c r="AB438" s="168" t="s">
        <v>1259</v>
      </c>
      <c r="AC438" s="168" t="s">
        <v>11196</v>
      </c>
      <c r="AD438" s="169">
        <v>41538.714872584576</v>
      </c>
      <c r="AE438" s="168" t="s">
        <v>814</v>
      </c>
      <c r="AF438" s="169">
        <v>-8479.0235995401963</v>
      </c>
      <c r="AG438" s="169">
        <v>-35959.074851785161</v>
      </c>
      <c r="AH438" s="169">
        <v>-20067.60166343737</v>
      </c>
      <c r="AI438" s="168" t="s">
        <v>21</v>
      </c>
      <c r="AJ438"/>
    </row>
    <row r="439" spans="1:36" x14ac:dyDescent="0.25">
      <c r="A439" s="179" t="b">
        <f>IF(E439&lt;&gt;1,"",NOT(ISNA(VLOOKUP(P439,Mapping!$P:$P,1,FALSE))))</f>
        <v>0</v>
      </c>
      <c r="B439" s="180" t="str">
        <f t="shared" si="6"/>
        <v/>
      </c>
      <c r="E439" s="167">
        <v>1</v>
      </c>
      <c r="F439" s="170" t="s">
        <v>555</v>
      </c>
      <c r="G439" s="169">
        <v>89849.634760614266</v>
      </c>
      <c r="H439" s="168" t="s">
        <v>1266</v>
      </c>
      <c r="I439" s="168" t="s">
        <v>489</v>
      </c>
      <c r="J439" s="169">
        <v>28540.137635033221</v>
      </c>
      <c r="K439" s="169">
        <v>2960.3242944168769</v>
      </c>
      <c r="L439" s="168" t="s">
        <v>18</v>
      </c>
      <c r="M439" s="168" t="s">
        <v>21</v>
      </c>
      <c r="N439" s="168" t="s">
        <v>1449</v>
      </c>
      <c r="O439" s="168" t="s">
        <v>21</v>
      </c>
      <c r="P439" s="168" t="s">
        <v>525</v>
      </c>
      <c r="Q439" s="168" t="s">
        <v>1451</v>
      </c>
      <c r="R439" s="168" t="s">
        <v>21</v>
      </c>
      <c r="S439" s="168" t="s">
        <v>21</v>
      </c>
      <c r="T439" s="168" t="s">
        <v>21</v>
      </c>
      <c r="U439" s="168" t="s">
        <v>21</v>
      </c>
      <c r="V439" s="168" t="s">
        <v>1451</v>
      </c>
      <c r="W439" s="168" t="s">
        <v>21</v>
      </c>
      <c r="X439" s="168" t="s">
        <v>21</v>
      </c>
      <c r="Y439" s="168" t="s">
        <v>21</v>
      </c>
      <c r="Z439" s="168" t="s">
        <v>21</v>
      </c>
      <c r="AA439" s="168" t="s">
        <v>1576</v>
      </c>
      <c r="AB439" s="168" t="s">
        <v>1259</v>
      </c>
      <c r="AC439" s="168" t="s">
        <v>11197</v>
      </c>
      <c r="AD439" s="169">
        <v>45920.090145271708</v>
      </c>
      <c r="AE439" s="168" t="s">
        <v>809</v>
      </c>
      <c r="AF439" s="169">
        <v>-37512.259961833923</v>
      </c>
      <c r="AG439" s="169">
        <v>36996.226321876762</v>
      </c>
      <c r="AH439" s="169">
        <v>-17769.44724337255</v>
      </c>
      <c r="AI439" s="168" t="s">
        <v>21</v>
      </c>
      <c r="AJ439"/>
    </row>
    <row r="440" spans="1:36" x14ac:dyDescent="0.25">
      <c r="A440" s="179" t="b">
        <f>IF(E440&lt;&gt;1,"",NOT(ISNA(VLOOKUP(P440,Mapping!$P:$P,1,FALSE))))</f>
        <v>0</v>
      </c>
      <c r="B440" s="180" t="str">
        <f t="shared" si="6"/>
        <v/>
      </c>
      <c r="E440" s="167">
        <v>1</v>
      </c>
      <c r="F440" s="170" t="s">
        <v>364</v>
      </c>
      <c r="G440" s="169">
        <v>237273.35142468641</v>
      </c>
      <c r="H440" s="168" t="s">
        <v>1266</v>
      </c>
      <c r="I440" s="168" t="s">
        <v>489</v>
      </c>
      <c r="J440" s="169">
        <v>77447.032007181799</v>
      </c>
      <c r="K440" s="169">
        <v>11803.09212530701</v>
      </c>
      <c r="L440" s="168" t="s">
        <v>18</v>
      </c>
      <c r="M440" s="168" t="s">
        <v>21</v>
      </c>
      <c r="N440" s="168" t="s">
        <v>1449</v>
      </c>
      <c r="O440" s="168" t="s">
        <v>21</v>
      </c>
      <c r="P440" s="168" t="s">
        <v>525</v>
      </c>
      <c r="Q440" s="168" t="s">
        <v>1451</v>
      </c>
      <c r="R440" s="168" t="s">
        <v>21</v>
      </c>
      <c r="S440" s="168" t="s">
        <v>21</v>
      </c>
      <c r="T440" s="168" t="s">
        <v>21</v>
      </c>
      <c r="U440" s="168" t="s">
        <v>21</v>
      </c>
      <c r="V440" s="168" t="s">
        <v>1451</v>
      </c>
      <c r="W440" s="168" t="s">
        <v>21</v>
      </c>
      <c r="X440" s="168" t="s">
        <v>21</v>
      </c>
      <c r="Y440" s="168" t="s">
        <v>21</v>
      </c>
      <c r="Z440" s="168" t="s">
        <v>21</v>
      </c>
      <c r="AA440" s="168" t="s">
        <v>1577</v>
      </c>
      <c r="AB440" s="168" t="s">
        <v>1259</v>
      </c>
      <c r="AC440" s="168" t="s">
        <v>11198</v>
      </c>
      <c r="AD440" s="169">
        <v>107924.6010302677</v>
      </c>
      <c r="AE440" s="168" t="s">
        <v>809</v>
      </c>
      <c r="AF440" s="169">
        <v>-103829.8859662984</v>
      </c>
      <c r="AG440" s="169">
        <v>-113532.6311991976</v>
      </c>
      <c r="AH440" s="169">
        <v>-48236.77840800985</v>
      </c>
      <c r="AI440" s="168" t="s">
        <v>21</v>
      </c>
      <c r="AJ440"/>
    </row>
    <row r="441" spans="1:36" x14ac:dyDescent="0.25">
      <c r="A441" s="179" t="b">
        <f>IF(E441&lt;&gt;1,"",NOT(ISNA(VLOOKUP(P441,Mapping!$P:$P,1,FALSE))))</f>
        <v>0</v>
      </c>
      <c r="B441" s="180" t="str">
        <f t="shared" si="6"/>
        <v/>
      </c>
      <c r="E441" s="167">
        <v>1</v>
      </c>
      <c r="F441" s="170" t="s">
        <v>365</v>
      </c>
      <c r="G441" s="169">
        <v>1014858.106136521</v>
      </c>
      <c r="H441" s="168" t="s">
        <v>1266</v>
      </c>
      <c r="I441" s="168" t="s">
        <v>432</v>
      </c>
      <c r="J441" s="169">
        <v>315157.51747909252</v>
      </c>
      <c r="K441" s="169">
        <v>149537.10556766091</v>
      </c>
      <c r="L441" s="168" t="s">
        <v>18</v>
      </c>
      <c r="M441" s="168" t="s">
        <v>21</v>
      </c>
      <c r="N441" s="168" t="s">
        <v>1449</v>
      </c>
      <c r="O441" s="168" t="s">
        <v>21</v>
      </c>
      <c r="P441" s="168" t="s">
        <v>344</v>
      </c>
      <c r="Q441" s="168" t="s">
        <v>1450</v>
      </c>
      <c r="R441" s="168" t="s">
        <v>21</v>
      </c>
      <c r="S441" s="168" t="s">
        <v>21</v>
      </c>
      <c r="T441" s="168" t="s">
        <v>21</v>
      </c>
      <c r="U441" s="168" t="s">
        <v>21</v>
      </c>
      <c r="V441" s="168" t="s">
        <v>1450</v>
      </c>
      <c r="W441" s="168" t="s">
        <v>21</v>
      </c>
      <c r="X441" s="168" t="s">
        <v>21</v>
      </c>
      <c r="Y441" s="168" t="s">
        <v>21</v>
      </c>
      <c r="Z441" s="168" t="s">
        <v>21</v>
      </c>
      <c r="AA441" s="168" t="s">
        <v>1578</v>
      </c>
      <c r="AB441" s="168" t="s">
        <v>1259</v>
      </c>
      <c r="AC441" s="168" t="s">
        <v>11199</v>
      </c>
      <c r="AD441" s="169">
        <v>459169.98810680793</v>
      </c>
      <c r="AE441" s="168" t="s">
        <v>809</v>
      </c>
      <c r="AF441" s="169">
        <v>-278216.48209282762</v>
      </c>
      <c r="AG441" s="169">
        <v>1005150.85852378</v>
      </c>
      <c r="AH441" s="169">
        <v>-383102.31298776262</v>
      </c>
      <c r="AI441" s="168" t="s">
        <v>21</v>
      </c>
      <c r="AJ441"/>
    </row>
    <row r="442" spans="1:36" x14ac:dyDescent="0.25">
      <c r="A442" s="179" t="b">
        <f>IF(E442&lt;&gt;1,"",NOT(ISNA(VLOOKUP(P442,Mapping!$P:$P,1,FALSE))))</f>
        <v>0</v>
      </c>
      <c r="B442" s="180" t="str">
        <f t="shared" si="6"/>
        <v/>
      </c>
      <c r="E442" s="167">
        <v>1</v>
      </c>
      <c r="F442" s="170" t="s">
        <v>365</v>
      </c>
      <c r="G442" s="169">
        <v>1507187.364830767</v>
      </c>
      <c r="H442" s="168" t="s">
        <v>1266</v>
      </c>
      <c r="I442" s="168" t="s">
        <v>432</v>
      </c>
      <c r="J442" s="169">
        <v>468047.13427792437</v>
      </c>
      <c r="K442" s="169">
        <v>222080.73692483691</v>
      </c>
      <c r="L442" s="168" t="s">
        <v>18</v>
      </c>
      <c r="M442" s="168" t="s">
        <v>21</v>
      </c>
      <c r="N442" s="168" t="s">
        <v>1449</v>
      </c>
      <c r="O442" s="168" t="s">
        <v>21</v>
      </c>
      <c r="P442" s="168" t="s">
        <v>525</v>
      </c>
      <c r="Q442" s="168" t="s">
        <v>1451</v>
      </c>
      <c r="R442" s="168" t="s">
        <v>21</v>
      </c>
      <c r="S442" s="168" t="s">
        <v>21</v>
      </c>
      <c r="T442" s="168" t="s">
        <v>21</v>
      </c>
      <c r="U442" s="168" t="s">
        <v>21</v>
      </c>
      <c r="V442" s="168" t="s">
        <v>1451</v>
      </c>
      <c r="W442" s="168" t="s">
        <v>21</v>
      </c>
      <c r="X442" s="168" t="s">
        <v>21</v>
      </c>
      <c r="Y442" s="168" t="s">
        <v>21</v>
      </c>
      <c r="Z442" s="168" t="s">
        <v>21</v>
      </c>
      <c r="AA442" s="168" t="s">
        <v>1578</v>
      </c>
      <c r="AB442" s="168" t="s">
        <v>1259</v>
      </c>
      <c r="AC442" s="168" t="s">
        <v>11200</v>
      </c>
      <c r="AD442" s="169">
        <v>681923.11831520149</v>
      </c>
      <c r="AE442" s="168" t="s">
        <v>809</v>
      </c>
      <c r="AF442" s="169">
        <v>-413185.21669428982</v>
      </c>
      <c r="AG442" s="169">
        <v>1492770.9248765111</v>
      </c>
      <c r="AH442" s="169">
        <v>-568953.39563354035</v>
      </c>
      <c r="AI442" s="168" t="s">
        <v>21</v>
      </c>
      <c r="AJ442"/>
    </row>
    <row r="443" spans="1:36" x14ac:dyDescent="0.25">
      <c r="A443" s="179" t="b">
        <f>IF(E443&lt;&gt;1,"",NOT(ISNA(VLOOKUP(P443,Mapping!$P:$P,1,FALSE))))</f>
        <v>0</v>
      </c>
      <c r="B443" s="180" t="str">
        <f t="shared" si="6"/>
        <v/>
      </c>
      <c r="E443" s="167">
        <v>1</v>
      </c>
      <c r="F443" s="170" t="s">
        <v>1579</v>
      </c>
      <c r="G443" s="169">
        <v>635474.60912583175</v>
      </c>
      <c r="H443" s="168" t="s">
        <v>1266</v>
      </c>
      <c r="I443" s="168" t="s">
        <v>432</v>
      </c>
      <c r="J443" s="169">
        <v>252544.5114573802</v>
      </c>
      <c r="K443" s="169">
        <v>114508.8575033652</v>
      </c>
      <c r="L443" s="168" t="s">
        <v>18</v>
      </c>
      <c r="M443" s="168" t="s">
        <v>21</v>
      </c>
      <c r="N443" s="168" t="s">
        <v>1449</v>
      </c>
      <c r="O443" s="168" t="s">
        <v>21</v>
      </c>
      <c r="P443" s="168" t="s">
        <v>525</v>
      </c>
      <c r="Q443" s="168" t="s">
        <v>1451</v>
      </c>
      <c r="R443" s="168" t="s">
        <v>21</v>
      </c>
      <c r="S443" s="168" t="s">
        <v>21</v>
      </c>
      <c r="T443" s="168" t="s">
        <v>21</v>
      </c>
      <c r="U443" s="168" t="s">
        <v>21</v>
      </c>
      <c r="V443" s="168" t="s">
        <v>1451</v>
      </c>
      <c r="W443" s="168" t="s">
        <v>21</v>
      </c>
      <c r="X443" s="168" t="s">
        <v>21</v>
      </c>
      <c r="Y443" s="168" t="s">
        <v>21</v>
      </c>
      <c r="Z443" s="168" t="s">
        <v>21</v>
      </c>
      <c r="AA443" s="168" t="s">
        <v>1580</v>
      </c>
      <c r="AB443" s="168" t="s">
        <v>1259</v>
      </c>
      <c r="AC443" s="168" t="s">
        <v>11201</v>
      </c>
      <c r="AD443" s="169">
        <v>378558.97855800902</v>
      </c>
      <c r="AE443" s="168" t="s">
        <v>809</v>
      </c>
      <c r="AF443" s="169">
        <v>-261217.77964797191</v>
      </c>
      <c r="AG443" s="169">
        <v>-374465.65869761183</v>
      </c>
      <c r="AH443" s="169">
        <v>-324470.16171716392</v>
      </c>
      <c r="AI443" s="168" t="s">
        <v>21</v>
      </c>
      <c r="AJ443"/>
    </row>
    <row r="444" spans="1:36" x14ac:dyDescent="0.25">
      <c r="A444" s="179" t="b">
        <f>IF(E444&lt;&gt;1,"",NOT(ISNA(VLOOKUP(P444,Mapping!$P:$P,1,FALSE))))</f>
        <v>0</v>
      </c>
      <c r="B444" s="180" t="str">
        <f t="shared" si="6"/>
        <v/>
      </c>
      <c r="E444" s="167">
        <v>1</v>
      </c>
      <c r="F444" s="170" t="s">
        <v>1581</v>
      </c>
      <c r="G444" s="169">
        <v>225026.0695074205</v>
      </c>
      <c r="H444" s="168" t="s">
        <v>1266</v>
      </c>
      <c r="I444" s="168" t="s">
        <v>432</v>
      </c>
      <c r="J444" s="169">
        <v>105543.98292815901</v>
      </c>
      <c r="K444" s="169">
        <v>43251.291705911703</v>
      </c>
      <c r="L444" s="168" t="s">
        <v>18</v>
      </c>
      <c r="M444" s="168" t="s">
        <v>21</v>
      </c>
      <c r="N444" s="168" t="s">
        <v>1449</v>
      </c>
      <c r="O444" s="168" t="s">
        <v>21</v>
      </c>
      <c r="P444" s="168" t="s">
        <v>525</v>
      </c>
      <c r="Q444" s="168" t="s">
        <v>1451</v>
      </c>
      <c r="R444" s="168" t="s">
        <v>21</v>
      </c>
      <c r="S444" s="168" t="s">
        <v>21</v>
      </c>
      <c r="T444" s="168" t="s">
        <v>21</v>
      </c>
      <c r="U444" s="168" t="s">
        <v>21</v>
      </c>
      <c r="V444" s="168" t="s">
        <v>1451</v>
      </c>
      <c r="W444" s="168" t="s">
        <v>21</v>
      </c>
      <c r="X444" s="168" t="s">
        <v>21</v>
      </c>
      <c r="Y444" s="168" t="s">
        <v>21</v>
      </c>
      <c r="Z444" s="168" t="s">
        <v>21</v>
      </c>
      <c r="AA444" s="168" t="s">
        <v>1582</v>
      </c>
      <c r="AB444" s="168" t="s">
        <v>1259</v>
      </c>
      <c r="AC444" s="168" t="s">
        <v>11202</v>
      </c>
      <c r="AD444" s="169">
        <v>154616.86587936609</v>
      </c>
      <c r="AE444" s="168" t="s">
        <v>809</v>
      </c>
      <c r="AF444" s="169">
        <v>-112286.0871361428</v>
      </c>
      <c r="AG444" s="169">
        <v>-133119.8000641921</v>
      </c>
      <c r="AH444" s="169">
        <v>-132690.1680682181</v>
      </c>
      <c r="AI444" s="168" t="s">
        <v>21</v>
      </c>
      <c r="AJ444"/>
    </row>
    <row r="445" spans="1:36" x14ac:dyDescent="0.25">
      <c r="A445" s="179" t="b">
        <f>IF(E445&lt;&gt;1,"",NOT(ISNA(VLOOKUP(P445,Mapping!$P:$P,1,FALSE))))</f>
        <v>0</v>
      </c>
      <c r="B445" s="180" t="str">
        <f t="shared" si="6"/>
        <v/>
      </c>
      <c r="E445" s="167">
        <v>1</v>
      </c>
      <c r="F445" s="170" t="s">
        <v>1583</v>
      </c>
      <c r="G445" s="169">
        <v>981169.48853516625</v>
      </c>
      <c r="H445" s="168" t="s">
        <v>1266</v>
      </c>
      <c r="I445" s="168" t="s">
        <v>430</v>
      </c>
      <c r="J445" s="169">
        <v>378532.44890831638</v>
      </c>
      <c r="K445" s="169">
        <v>116695.0110969957</v>
      </c>
      <c r="L445" s="168" t="s">
        <v>18</v>
      </c>
      <c r="M445" s="168" t="s">
        <v>21</v>
      </c>
      <c r="N445" s="168" t="s">
        <v>1449</v>
      </c>
      <c r="O445" s="168" t="s">
        <v>21</v>
      </c>
      <c r="P445" s="168" t="s">
        <v>344</v>
      </c>
      <c r="Q445" s="168" t="s">
        <v>1450</v>
      </c>
      <c r="R445" s="168" t="s">
        <v>21</v>
      </c>
      <c r="S445" s="168" t="s">
        <v>21</v>
      </c>
      <c r="T445" s="168" t="s">
        <v>21</v>
      </c>
      <c r="U445" s="168" t="s">
        <v>21</v>
      </c>
      <c r="V445" s="168" t="s">
        <v>1450</v>
      </c>
      <c r="W445" s="168" t="s">
        <v>21</v>
      </c>
      <c r="X445" s="168" t="s">
        <v>21</v>
      </c>
      <c r="Y445" s="168" t="s">
        <v>21</v>
      </c>
      <c r="Z445" s="168" t="s">
        <v>21</v>
      </c>
      <c r="AA445" s="168" t="s">
        <v>1584</v>
      </c>
      <c r="AB445" s="168" t="s">
        <v>1259</v>
      </c>
      <c r="AC445" s="168" t="s">
        <v>11203</v>
      </c>
      <c r="AD445" s="169">
        <v>517252.58550662268</v>
      </c>
      <c r="AE445" s="168" t="s">
        <v>809</v>
      </c>
      <c r="AF445" s="169">
        <v>-269313.87106357061</v>
      </c>
      <c r="AG445" s="169">
        <v>-534724.74941797392</v>
      </c>
      <c r="AH445" s="169">
        <v>-300287.9823703001</v>
      </c>
      <c r="AI445" s="168" t="s">
        <v>21</v>
      </c>
      <c r="AJ445"/>
    </row>
    <row r="446" spans="1:36" x14ac:dyDescent="0.25">
      <c r="A446" s="179" t="b">
        <f>IF(E446&lt;&gt;1,"",NOT(ISNA(VLOOKUP(P446,Mapping!$P:$P,1,FALSE))))</f>
        <v>0</v>
      </c>
      <c r="B446" s="180" t="str">
        <f t="shared" si="6"/>
        <v/>
      </c>
      <c r="E446" s="167">
        <v>1</v>
      </c>
      <c r="F446" s="170" t="s">
        <v>1583</v>
      </c>
      <c r="G446" s="169">
        <v>125321.51468884471</v>
      </c>
      <c r="H446" s="168" t="s">
        <v>1266</v>
      </c>
      <c r="I446" s="168" t="s">
        <v>430</v>
      </c>
      <c r="J446" s="169">
        <v>48348.69042543359</v>
      </c>
      <c r="K446" s="169">
        <v>14905.065555126979</v>
      </c>
      <c r="L446" s="168" t="s">
        <v>18</v>
      </c>
      <c r="M446" s="168" t="s">
        <v>21</v>
      </c>
      <c r="N446" s="168" t="s">
        <v>1449</v>
      </c>
      <c r="O446" s="168" t="s">
        <v>21</v>
      </c>
      <c r="P446" s="168" t="s">
        <v>525</v>
      </c>
      <c r="Q446" s="168" t="s">
        <v>1451</v>
      </c>
      <c r="R446" s="168" t="s">
        <v>21</v>
      </c>
      <c r="S446" s="168" t="s">
        <v>21</v>
      </c>
      <c r="T446" s="168" t="s">
        <v>21</v>
      </c>
      <c r="U446" s="168" t="s">
        <v>21</v>
      </c>
      <c r="V446" s="168" t="s">
        <v>1451</v>
      </c>
      <c r="W446" s="168" t="s">
        <v>21</v>
      </c>
      <c r="X446" s="168" t="s">
        <v>21</v>
      </c>
      <c r="Y446" s="168" t="s">
        <v>21</v>
      </c>
      <c r="Z446" s="168" t="s">
        <v>21</v>
      </c>
      <c r="AA446" s="168" t="s">
        <v>1584</v>
      </c>
      <c r="AB446" s="168" t="s">
        <v>1259</v>
      </c>
      <c r="AC446" s="168" t="s">
        <v>6687</v>
      </c>
      <c r="AD446" s="169">
        <v>66066.951989291891</v>
      </c>
      <c r="AE446" s="168" t="s">
        <v>809</v>
      </c>
      <c r="AF446" s="169">
        <v>-34398.564817574021</v>
      </c>
      <c r="AG446" s="169">
        <v>-68298.613360592281</v>
      </c>
      <c r="AH446" s="169">
        <v>-38354.785012410532</v>
      </c>
      <c r="AI446" s="168" t="s">
        <v>21</v>
      </c>
      <c r="AJ446"/>
    </row>
    <row r="447" spans="1:36" x14ac:dyDescent="0.25">
      <c r="A447" s="179" t="b">
        <f>IF(E447&lt;&gt;1,"",NOT(ISNA(VLOOKUP(P447,Mapping!$P:$P,1,FALSE))))</f>
        <v>0</v>
      </c>
      <c r="B447" s="180" t="str">
        <f t="shared" si="6"/>
        <v/>
      </c>
      <c r="E447" s="167">
        <v>1</v>
      </c>
      <c r="F447" s="170" t="s">
        <v>1191</v>
      </c>
      <c r="G447" s="169">
        <v>587637.44375075656</v>
      </c>
      <c r="H447" s="168" t="s">
        <v>1266</v>
      </c>
      <c r="I447" s="168" t="s">
        <v>384</v>
      </c>
      <c r="J447" s="169">
        <v>129893.7077476165</v>
      </c>
      <c r="K447" s="169">
        <v>15988.548254487059</v>
      </c>
      <c r="L447" s="168" t="s">
        <v>18</v>
      </c>
      <c r="M447" s="168" t="s">
        <v>21</v>
      </c>
      <c r="N447" s="168" t="s">
        <v>1449</v>
      </c>
      <c r="O447" s="168" t="s">
        <v>21</v>
      </c>
      <c r="P447" s="168" t="s">
        <v>344</v>
      </c>
      <c r="Q447" s="168" t="s">
        <v>1450</v>
      </c>
      <c r="R447" s="168" t="s">
        <v>21</v>
      </c>
      <c r="S447" s="168" t="s">
        <v>21</v>
      </c>
      <c r="T447" s="168" t="s">
        <v>21</v>
      </c>
      <c r="U447" s="168" t="s">
        <v>21</v>
      </c>
      <c r="V447" s="168" t="s">
        <v>1450</v>
      </c>
      <c r="W447" s="168" t="s">
        <v>21</v>
      </c>
      <c r="X447" s="168" t="s">
        <v>21</v>
      </c>
      <c r="Y447" s="168" t="s">
        <v>21</v>
      </c>
      <c r="Z447" s="168" t="s">
        <v>21</v>
      </c>
      <c r="AA447" s="168" t="s">
        <v>2714</v>
      </c>
      <c r="AB447" s="168" t="s">
        <v>1259</v>
      </c>
      <c r="AC447" s="168" t="s">
        <v>11204</v>
      </c>
      <c r="AD447" s="169">
        <v>165713.6161621217</v>
      </c>
      <c r="AE447" s="168" t="s">
        <v>809</v>
      </c>
      <c r="AF447" s="169">
        <v>223327.89387194879</v>
      </c>
      <c r="AG447" s="169">
        <v>-115066.9919368683</v>
      </c>
      <c r="AH447" s="169">
        <v>-18086.148833852731</v>
      </c>
      <c r="AI447" s="168" t="s">
        <v>21</v>
      </c>
      <c r="AJ447"/>
    </row>
    <row r="448" spans="1:36" x14ac:dyDescent="0.25">
      <c r="A448" s="179" t="b">
        <f>IF(E448&lt;&gt;1,"",NOT(ISNA(VLOOKUP(P448,Mapping!$P:$P,1,FALSE))))</f>
        <v>0</v>
      </c>
      <c r="B448" s="180" t="str">
        <f t="shared" si="6"/>
        <v/>
      </c>
      <c r="E448" s="167">
        <v>1</v>
      </c>
      <c r="F448" s="170" t="s">
        <v>366</v>
      </c>
      <c r="G448" s="169">
        <v>565730.47498672851</v>
      </c>
      <c r="H448" s="168" t="s">
        <v>1266</v>
      </c>
      <c r="I448" s="168" t="s">
        <v>384</v>
      </c>
      <c r="J448" s="169">
        <v>178966.63807266959</v>
      </c>
      <c r="K448" s="169">
        <v>65909.647126877884</v>
      </c>
      <c r="L448" s="168" t="s">
        <v>18</v>
      </c>
      <c r="M448" s="168" t="s">
        <v>21</v>
      </c>
      <c r="N448" s="168" t="s">
        <v>1449</v>
      </c>
      <c r="O448" s="168" t="s">
        <v>21</v>
      </c>
      <c r="P448" s="168" t="s">
        <v>344</v>
      </c>
      <c r="Q448" s="168" t="s">
        <v>1450</v>
      </c>
      <c r="R448" s="168" t="s">
        <v>21</v>
      </c>
      <c r="S448" s="168" t="s">
        <v>21</v>
      </c>
      <c r="T448" s="168" t="s">
        <v>21</v>
      </c>
      <c r="U448" s="168" t="s">
        <v>21</v>
      </c>
      <c r="V448" s="168" t="s">
        <v>1450</v>
      </c>
      <c r="W448" s="168" t="s">
        <v>21</v>
      </c>
      <c r="X448" s="168" t="s">
        <v>21</v>
      </c>
      <c r="Y448" s="168" t="s">
        <v>21</v>
      </c>
      <c r="Z448" s="168" t="s">
        <v>21</v>
      </c>
      <c r="AA448" s="168" t="s">
        <v>1585</v>
      </c>
      <c r="AB448" s="168" t="s">
        <v>1259</v>
      </c>
      <c r="AC448" s="168" t="s">
        <v>11205</v>
      </c>
      <c r="AD448" s="169">
        <v>242333.80142352139</v>
      </c>
      <c r="AE448" s="168" t="s">
        <v>809</v>
      </c>
      <c r="AF448" s="169">
        <v>-128063.65409442531</v>
      </c>
      <c r="AG448" s="169">
        <v>-110777.3248556795</v>
      </c>
      <c r="AH448" s="169">
        <v>-27739.649442606951</v>
      </c>
      <c r="AI448" s="168" t="s">
        <v>21</v>
      </c>
      <c r="AJ448"/>
    </row>
    <row r="449" spans="1:36" x14ac:dyDescent="0.25">
      <c r="A449" s="179" t="b">
        <f>IF(E449&lt;&gt;1,"",NOT(ISNA(VLOOKUP(P449,Mapping!$P:$P,1,FALSE))))</f>
        <v>0</v>
      </c>
      <c r="B449" s="180" t="str">
        <f t="shared" si="6"/>
        <v/>
      </c>
      <c r="E449" s="167">
        <v>1</v>
      </c>
      <c r="F449" s="170" t="s">
        <v>367</v>
      </c>
      <c r="G449" s="169">
        <v>1162854.677862698</v>
      </c>
      <c r="H449" s="168" t="s">
        <v>1266</v>
      </c>
      <c r="I449" s="168" t="s">
        <v>421</v>
      </c>
      <c r="J449" s="169">
        <v>277595.58093057259</v>
      </c>
      <c r="K449" s="169">
        <v>105347.48660980009</v>
      </c>
      <c r="L449" s="168" t="s">
        <v>18</v>
      </c>
      <c r="M449" s="168" t="s">
        <v>21</v>
      </c>
      <c r="N449" s="168" t="s">
        <v>1449</v>
      </c>
      <c r="O449" s="168" t="s">
        <v>21</v>
      </c>
      <c r="P449" s="168" t="s">
        <v>344</v>
      </c>
      <c r="Q449" s="168" t="s">
        <v>1450</v>
      </c>
      <c r="R449" s="168" t="s">
        <v>21</v>
      </c>
      <c r="S449" s="168" t="s">
        <v>21</v>
      </c>
      <c r="T449" s="168" t="s">
        <v>21</v>
      </c>
      <c r="U449" s="168" t="s">
        <v>21</v>
      </c>
      <c r="V449" s="168" t="s">
        <v>1450</v>
      </c>
      <c r="W449" s="168" t="s">
        <v>21</v>
      </c>
      <c r="X449" s="168" t="s">
        <v>21</v>
      </c>
      <c r="Y449" s="168" t="s">
        <v>21</v>
      </c>
      <c r="Z449" s="168" t="s">
        <v>21</v>
      </c>
      <c r="AA449" s="168" t="s">
        <v>1586</v>
      </c>
      <c r="AB449" s="168" t="s">
        <v>1259</v>
      </c>
      <c r="AC449" s="168" t="s">
        <v>11206</v>
      </c>
      <c r="AD449" s="169">
        <v>401612.73053263198</v>
      </c>
      <c r="AE449" s="168" t="s">
        <v>809</v>
      </c>
      <c r="AF449" s="169">
        <v>-250659.8067182356</v>
      </c>
      <c r="AG449" s="169">
        <v>-557969.24352992768</v>
      </c>
      <c r="AH449" s="169">
        <v>-28967.964959721779</v>
      </c>
      <c r="AI449" s="168" t="s">
        <v>21</v>
      </c>
      <c r="AJ449"/>
    </row>
    <row r="450" spans="1:36" x14ac:dyDescent="0.25">
      <c r="A450" s="179" t="b">
        <f>IF(E450&lt;&gt;1,"",NOT(ISNA(VLOOKUP(P450,Mapping!$P:$P,1,FALSE))))</f>
        <v>0</v>
      </c>
      <c r="B450" s="180" t="str">
        <f t="shared" si="6"/>
        <v/>
      </c>
      <c r="E450" s="167">
        <v>1</v>
      </c>
      <c r="F450" s="170" t="s">
        <v>1112</v>
      </c>
      <c r="G450" s="169">
        <v>684091.4325009241</v>
      </c>
      <c r="H450" s="168" t="s">
        <v>1266</v>
      </c>
      <c r="I450" s="168" t="s">
        <v>384</v>
      </c>
      <c r="J450" s="169">
        <v>162758.1559118563</v>
      </c>
      <c r="K450" s="169">
        <v>21816.444753727421</v>
      </c>
      <c r="L450" s="168" t="s">
        <v>18</v>
      </c>
      <c r="M450" s="168" t="s">
        <v>21</v>
      </c>
      <c r="N450" s="168" t="s">
        <v>1449</v>
      </c>
      <c r="O450" s="168" t="s">
        <v>21</v>
      </c>
      <c r="P450" s="168" t="s">
        <v>344</v>
      </c>
      <c r="Q450" s="168" t="s">
        <v>1450</v>
      </c>
      <c r="R450" s="168" t="s">
        <v>21</v>
      </c>
      <c r="S450" s="168" t="s">
        <v>21</v>
      </c>
      <c r="T450" s="168" t="s">
        <v>21</v>
      </c>
      <c r="U450" s="168" t="s">
        <v>21</v>
      </c>
      <c r="V450" s="168" t="s">
        <v>1450</v>
      </c>
      <c r="W450" s="168" t="s">
        <v>21</v>
      </c>
      <c r="X450" s="168" t="s">
        <v>21</v>
      </c>
      <c r="Y450" s="168" t="s">
        <v>21</v>
      </c>
      <c r="Z450" s="168" t="s">
        <v>21</v>
      </c>
      <c r="AA450" s="168" t="s">
        <v>1587</v>
      </c>
      <c r="AB450" s="168" t="s">
        <v>1259</v>
      </c>
      <c r="AC450" s="168" t="s">
        <v>11207</v>
      </c>
      <c r="AD450" s="169">
        <v>234754.37094062849</v>
      </c>
      <c r="AE450" s="168" t="s">
        <v>809</v>
      </c>
      <c r="AF450" s="169">
        <v>-58464.534285704489</v>
      </c>
      <c r="AG450" s="169">
        <v>-133953.92717869711</v>
      </c>
      <c r="AH450" s="169">
        <v>15930.37110208161</v>
      </c>
      <c r="AI450" s="168" t="s">
        <v>21</v>
      </c>
      <c r="AJ450"/>
    </row>
    <row r="451" spans="1:36" x14ac:dyDescent="0.25">
      <c r="A451" s="179" t="b">
        <f>IF(E451&lt;&gt;1,"",NOT(ISNA(VLOOKUP(P451,Mapping!$P:$P,1,FALSE))))</f>
        <v>0</v>
      </c>
      <c r="B451" s="180" t="str">
        <f t="shared" si="6"/>
        <v/>
      </c>
      <c r="E451" s="167">
        <v>1</v>
      </c>
      <c r="F451" s="170" t="s">
        <v>952</v>
      </c>
      <c r="G451" s="169">
        <v>669185.87129672826</v>
      </c>
      <c r="H451" s="168" t="s">
        <v>1266</v>
      </c>
      <c r="I451" s="168" t="s">
        <v>384</v>
      </c>
      <c r="J451" s="169">
        <v>221510.53338161419</v>
      </c>
      <c r="K451" s="169">
        <v>80830.266914739346</v>
      </c>
      <c r="L451" s="168" t="s">
        <v>18</v>
      </c>
      <c r="M451" s="168" t="s">
        <v>21</v>
      </c>
      <c r="N451" s="168" t="s">
        <v>1449</v>
      </c>
      <c r="O451" s="168" t="s">
        <v>21</v>
      </c>
      <c r="P451" s="168" t="s">
        <v>344</v>
      </c>
      <c r="Q451" s="168" t="s">
        <v>1450</v>
      </c>
      <c r="R451" s="168" t="s">
        <v>21</v>
      </c>
      <c r="S451" s="168" t="s">
        <v>21</v>
      </c>
      <c r="T451" s="168" t="s">
        <v>21</v>
      </c>
      <c r="U451" s="168" t="s">
        <v>21</v>
      </c>
      <c r="V451" s="168" t="s">
        <v>1450</v>
      </c>
      <c r="W451" s="168" t="s">
        <v>21</v>
      </c>
      <c r="X451" s="168" t="s">
        <v>21</v>
      </c>
      <c r="Y451" s="168" t="s">
        <v>21</v>
      </c>
      <c r="Z451" s="168" t="s">
        <v>21</v>
      </c>
      <c r="AA451" s="168" t="s">
        <v>1588</v>
      </c>
      <c r="AB451" s="168" t="s">
        <v>1259</v>
      </c>
      <c r="AC451" s="168" t="s">
        <v>11208</v>
      </c>
      <c r="AD451" s="169">
        <v>310625.30969209789</v>
      </c>
      <c r="AE451" s="168" t="s">
        <v>809</v>
      </c>
      <c r="AF451" s="169">
        <v>-151482.71435904401</v>
      </c>
      <c r="AG451" s="169">
        <v>-131035.22601501631</v>
      </c>
      <c r="AH451" s="169">
        <v>-51016.842544737621</v>
      </c>
      <c r="AI451" s="168" t="s">
        <v>21</v>
      </c>
      <c r="AJ451"/>
    </row>
    <row r="452" spans="1:36" x14ac:dyDescent="0.25">
      <c r="A452" s="179" t="b">
        <f>IF(E452&lt;&gt;1,"",NOT(ISNA(VLOOKUP(P452,Mapping!$P:$P,1,FALSE))))</f>
        <v>0</v>
      </c>
      <c r="B452" s="180" t="str">
        <f t="shared" si="6"/>
        <v/>
      </c>
      <c r="E452" s="167">
        <v>1</v>
      </c>
      <c r="F452" s="170" t="s">
        <v>11209</v>
      </c>
      <c r="G452" s="169">
        <v>573346.71003931353</v>
      </c>
      <c r="H452" s="168" t="s">
        <v>1266</v>
      </c>
      <c r="I452" s="168" t="s">
        <v>384</v>
      </c>
      <c r="J452" s="169">
        <v>151949.3927289834</v>
      </c>
      <c r="K452" s="169">
        <v>63253.58844149686</v>
      </c>
      <c r="L452" s="168" t="s">
        <v>18</v>
      </c>
      <c r="M452" s="168" t="s">
        <v>21</v>
      </c>
      <c r="N452" s="168" t="s">
        <v>1449</v>
      </c>
      <c r="O452" s="168" t="s">
        <v>21</v>
      </c>
      <c r="P452" s="168" t="s">
        <v>344</v>
      </c>
      <c r="Q452" s="168" t="s">
        <v>1450</v>
      </c>
      <c r="R452" s="168" t="s">
        <v>21</v>
      </c>
      <c r="S452" s="168" t="s">
        <v>21</v>
      </c>
      <c r="T452" s="168" t="s">
        <v>21</v>
      </c>
      <c r="U452" s="168" t="s">
        <v>21</v>
      </c>
      <c r="V452" s="168" t="s">
        <v>1450</v>
      </c>
      <c r="W452" s="168" t="s">
        <v>21</v>
      </c>
      <c r="X452" s="168" t="s">
        <v>21</v>
      </c>
      <c r="Y452" s="168" t="s">
        <v>21</v>
      </c>
      <c r="Z452" s="168" t="s">
        <v>21</v>
      </c>
      <c r="AA452" s="168" t="s">
        <v>11210</v>
      </c>
      <c r="AB452" s="168" t="s">
        <v>1259</v>
      </c>
      <c r="AC452" s="168" t="s">
        <v>11211</v>
      </c>
      <c r="AD452" s="169">
        <v>235213.1676628397</v>
      </c>
      <c r="AE452" s="168" t="s">
        <v>809</v>
      </c>
      <c r="AF452" s="169">
        <v>-129787.7310787859</v>
      </c>
      <c r="AG452" s="169">
        <v>-112268.68192746741</v>
      </c>
      <c r="AH452" s="169">
        <v>-26358.7972323508</v>
      </c>
      <c r="AI452" s="168" t="s">
        <v>21</v>
      </c>
      <c r="AJ452"/>
    </row>
    <row r="453" spans="1:36" x14ac:dyDescent="0.25">
      <c r="A453" s="179" t="b">
        <f>IF(E453&lt;&gt;1,"",NOT(ISNA(VLOOKUP(P453,Mapping!$P:$P,1,FALSE))))</f>
        <v>0</v>
      </c>
      <c r="B453" s="180" t="str">
        <f t="shared" si="6"/>
        <v/>
      </c>
      <c r="E453" s="167">
        <v>1</v>
      </c>
      <c r="F453" s="170" t="s">
        <v>556</v>
      </c>
      <c r="G453" s="169">
        <v>161642.85834943119</v>
      </c>
      <c r="H453" s="168" t="s">
        <v>1266</v>
      </c>
      <c r="I453" s="168" t="s">
        <v>679</v>
      </c>
      <c r="J453" s="169">
        <v>46002.490129225756</v>
      </c>
      <c r="K453" s="169">
        <v>15897.240015970459</v>
      </c>
      <c r="L453" s="168" t="s">
        <v>18</v>
      </c>
      <c r="M453" s="168" t="s">
        <v>21</v>
      </c>
      <c r="N453" s="168" t="s">
        <v>1449</v>
      </c>
      <c r="O453" s="168" t="s">
        <v>21</v>
      </c>
      <c r="P453" s="168" t="s">
        <v>525</v>
      </c>
      <c r="Q453" s="168" t="s">
        <v>1451</v>
      </c>
      <c r="R453" s="168" t="s">
        <v>21</v>
      </c>
      <c r="S453" s="168" t="s">
        <v>21</v>
      </c>
      <c r="T453" s="168" t="s">
        <v>21</v>
      </c>
      <c r="U453" s="168" t="s">
        <v>21</v>
      </c>
      <c r="V453" s="168" t="s">
        <v>1451</v>
      </c>
      <c r="W453" s="168" t="s">
        <v>21</v>
      </c>
      <c r="X453" s="168" t="s">
        <v>21</v>
      </c>
      <c r="Y453" s="168" t="s">
        <v>21</v>
      </c>
      <c r="Z453" s="168" t="s">
        <v>21</v>
      </c>
      <c r="AA453" s="168" t="s">
        <v>1589</v>
      </c>
      <c r="AB453" s="168" t="s">
        <v>1259</v>
      </c>
      <c r="AC453" s="168" t="s">
        <v>11212</v>
      </c>
      <c r="AD453" s="169">
        <v>70390.491804256162</v>
      </c>
      <c r="AE453" s="168" t="s">
        <v>809</v>
      </c>
      <c r="AF453" s="169">
        <v>-32534.763170045171</v>
      </c>
      <c r="AG453" s="169">
        <v>-100916.9965536713</v>
      </c>
      <c r="AH453" s="169">
        <v>-50817.31410497734</v>
      </c>
      <c r="AI453" s="168" t="s">
        <v>21</v>
      </c>
      <c r="AJ453"/>
    </row>
    <row r="454" spans="1:36" x14ac:dyDescent="0.25">
      <c r="A454" s="179" t="b">
        <f>IF(E454&lt;&gt;1,"",NOT(ISNA(VLOOKUP(P454,Mapping!$P:$P,1,FALSE))))</f>
        <v>0</v>
      </c>
      <c r="B454" s="180" t="str">
        <f t="shared" si="6"/>
        <v/>
      </c>
      <c r="E454" s="167">
        <v>1</v>
      </c>
      <c r="F454" s="170" t="s">
        <v>368</v>
      </c>
      <c r="G454" s="169">
        <v>2045955.9956403731</v>
      </c>
      <c r="H454" s="168" t="s">
        <v>1266</v>
      </c>
      <c r="I454" s="168" t="s">
        <v>477</v>
      </c>
      <c r="J454" s="169">
        <v>947589.73412906274</v>
      </c>
      <c r="K454" s="169">
        <v>473887.55977310071</v>
      </c>
      <c r="L454" s="168" t="s">
        <v>18</v>
      </c>
      <c r="M454" s="168" t="s">
        <v>21</v>
      </c>
      <c r="N454" s="168" t="s">
        <v>1449</v>
      </c>
      <c r="O454" s="168" t="s">
        <v>21</v>
      </c>
      <c r="P454" s="168" t="s">
        <v>344</v>
      </c>
      <c r="Q454" s="168" t="s">
        <v>1450</v>
      </c>
      <c r="R454" s="168" t="s">
        <v>21</v>
      </c>
      <c r="S454" s="168" t="s">
        <v>21</v>
      </c>
      <c r="T454" s="168" t="s">
        <v>21</v>
      </c>
      <c r="U454" s="168" t="s">
        <v>21</v>
      </c>
      <c r="V454" s="168" t="s">
        <v>1450</v>
      </c>
      <c r="W454" s="168" t="s">
        <v>21</v>
      </c>
      <c r="X454" s="168" t="s">
        <v>21</v>
      </c>
      <c r="Y454" s="168" t="s">
        <v>21</v>
      </c>
      <c r="Z454" s="168" t="s">
        <v>21</v>
      </c>
      <c r="AA454" s="168" t="s">
        <v>1590</v>
      </c>
      <c r="AB454" s="168" t="s">
        <v>1259</v>
      </c>
      <c r="AC454" s="168" t="s">
        <v>11213</v>
      </c>
      <c r="AD454" s="169">
        <v>1486149.6986055081</v>
      </c>
      <c r="AE454" s="168" t="s">
        <v>809</v>
      </c>
      <c r="AF454" s="169">
        <v>-1367539.1080066811</v>
      </c>
      <c r="AG454" s="169">
        <v>587617.95590077015</v>
      </c>
      <c r="AH454" s="169">
        <v>-908536.36888131197</v>
      </c>
      <c r="AI454" s="168" t="s">
        <v>21</v>
      </c>
      <c r="AJ454"/>
    </row>
    <row r="455" spans="1:36" x14ac:dyDescent="0.25">
      <c r="A455" s="179" t="b">
        <f>IF(E455&lt;&gt;1,"",NOT(ISNA(VLOOKUP(P455,Mapping!$P:$P,1,FALSE))))</f>
        <v>0</v>
      </c>
      <c r="B455" s="180" t="str">
        <f t="shared" si="6"/>
        <v/>
      </c>
      <c r="E455" s="167">
        <v>1</v>
      </c>
      <c r="F455" s="170" t="s">
        <v>368</v>
      </c>
      <c r="G455" s="169">
        <v>260834.42002249591</v>
      </c>
      <c r="H455" s="168" t="s">
        <v>1266</v>
      </c>
      <c r="I455" s="168" t="s">
        <v>477</v>
      </c>
      <c r="J455" s="169">
        <v>120806.1264501751</v>
      </c>
      <c r="K455" s="169">
        <v>60414.880414182371</v>
      </c>
      <c r="L455" s="168" t="s">
        <v>18</v>
      </c>
      <c r="M455" s="168" t="s">
        <v>21</v>
      </c>
      <c r="N455" s="168" t="s">
        <v>1449</v>
      </c>
      <c r="O455" s="168" t="s">
        <v>21</v>
      </c>
      <c r="P455" s="168" t="s">
        <v>525</v>
      </c>
      <c r="Q455" s="168" t="s">
        <v>1451</v>
      </c>
      <c r="R455" s="168" t="s">
        <v>21</v>
      </c>
      <c r="S455" s="168" t="s">
        <v>21</v>
      </c>
      <c r="T455" s="168" t="s">
        <v>21</v>
      </c>
      <c r="U455" s="168" t="s">
        <v>21</v>
      </c>
      <c r="V455" s="168" t="s">
        <v>1451</v>
      </c>
      <c r="W455" s="168" t="s">
        <v>21</v>
      </c>
      <c r="X455" s="168" t="s">
        <v>21</v>
      </c>
      <c r="Y455" s="168" t="s">
        <v>21</v>
      </c>
      <c r="Z455" s="168" t="s">
        <v>21</v>
      </c>
      <c r="AA455" s="168" t="s">
        <v>1590</v>
      </c>
      <c r="AB455" s="168" t="s">
        <v>1259</v>
      </c>
      <c r="AC455" s="168" t="s">
        <v>6688</v>
      </c>
      <c r="AD455" s="169">
        <v>189465.94918384179</v>
      </c>
      <c r="AE455" s="168" t="s">
        <v>809</v>
      </c>
      <c r="AF455" s="169">
        <v>-174344.5464394548</v>
      </c>
      <c r="AG455" s="169">
        <v>74914.117922760575</v>
      </c>
      <c r="AH455" s="169">
        <v>-115827.2989993261</v>
      </c>
      <c r="AI455" s="168" t="s">
        <v>21</v>
      </c>
      <c r="AJ455"/>
    </row>
    <row r="456" spans="1:36" x14ac:dyDescent="0.25">
      <c r="A456" s="179" t="b">
        <f>IF(E456&lt;&gt;1,"",NOT(ISNA(VLOOKUP(P456,Mapping!$P:$P,1,FALSE))))</f>
        <v>0</v>
      </c>
      <c r="B456" s="180" t="str">
        <f t="shared" si="6"/>
        <v/>
      </c>
      <c r="E456" s="167">
        <v>1</v>
      </c>
      <c r="F456" s="170" t="s">
        <v>1591</v>
      </c>
      <c r="G456" s="169">
        <v>780320.46470880997</v>
      </c>
      <c r="H456" s="168" t="s">
        <v>1266</v>
      </c>
      <c r="I456" s="168" t="s">
        <v>432</v>
      </c>
      <c r="J456" s="169">
        <v>308092.19813446881</v>
      </c>
      <c r="K456" s="169">
        <v>148711.48113218139</v>
      </c>
      <c r="L456" s="168" t="s">
        <v>18</v>
      </c>
      <c r="M456" s="168" t="s">
        <v>21</v>
      </c>
      <c r="N456" s="168" t="s">
        <v>1449</v>
      </c>
      <c r="O456" s="168" t="s">
        <v>21</v>
      </c>
      <c r="P456" s="168" t="s">
        <v>525</v>
      </c>
      <c r="Q456" s="168" t="s">
        <v>1451</v>
      </c>
      <c r="R456" s="168" t="s">
        <v>21</v>
      </c>
      <c r="S456" s="168" t="s">
        <v>21</v>
      </c>
      <c r="T456" s="168" t="s">
        <v>21</v>
      </c>
      <c r="U456" s="168" t="s">
        <v>21</v>
      </c>
      <c r="V456" s="168" t="s">
        <v>1451</v>
      </c>
      <c r="W456" s="168" t="s">
        <v>21</v>
      </c>
      <c r="X456" s="168" t="s">
        <v>21</v>
      </c>
      <c r="Y456" s="168" t="s">
        <v>21</v>
      </c>
      <c r="Z456" s="168" t="s">
        <v>21</v>
      </c>
      <c r="AA456" s="168" t="s">
        <v>1592</v>
      </c>
      <c r="AB456" s="168" t="s">
        <v>1259</v>
      </c>
      <c r="AC456" s="168" t="s">
        <v>11214</v>
      </c>
      <c r="AD456" s="169">
        <v>512038.06286398729</v>
      </c>
      <c r="AE456" s="168" t="s">
        <v>809</v>
      </c>
      <c r="AF456" s="169">
        <v>-308743.31850468251</v>
      </c>
      <c r="AG456" s="169">
        <v>-459818.87020532612</v>
      </c>
      <c r="AH456" s="169">
        <v>-362827.99641931819</v>
      </c>
      <c r="AI456" s="168" t="s">
        <v>21</v>
      </c>
      <c r="AJ456"/>
    </row>
    <row r="457" spans="1:36" x14ac:dyDescent="0.25">
      <c r="A457" s="179" t="b">
        <f>IF(E457&lt;&gt;1,"",NOT(ISNA(VLOOKUP(P457,Mapping!$P:$P,1,FALSE))))</f>
        <v>0</v>
      </c>
      <c r="B457" s="180" t="str">
        <f t="shared" si="6"/>
        <v/>
      </c>
      <c r="E457" s="167">
        <v>1</v>
      </c>
      <c r="F457" s="170" t="s">
        <v>1591</v>
      </c>
      <c r="G457" s="169">
        <v>9696941.1637485009</v>
      </c>
      <c r="H457" s="168" t="s">
        <v>1266</v>
      </c>
      <c r="I457" s="168" t="s">
        <v>432</v>
      </c>
      <c r="J457" s="169">
        <v>3828621.7694351398</v>
      </c>
      <c r="K457" s="169">
        <v>1848018.2798368421</v>
      </c>
      <c r="L457" s="168" t="s">
        <v>18</v>
      </c>
      <c r="M457" s="168" t="s">
        <v>21</v>
      </c>
      <c r="N457" s="168" t="s">
        <v>1449</v>
      </c>
      <c r="O457" s="168" t="s">
        <v>21</v>
      </c>
      <c r="P457" s="168" t="s">
        <v>785</v>
      </c>
      <c r="Q457" s="168" t="s">
        <v>1452</v>
      </c>
      <c r="R457" s="168" t="s">
        <v>21</v>
      </c>
      <c r="S457" s="168" t="s">
        <v>21</v>
      </c>
      <c r="T457" s="168" t="s">
        <v>21</v>
      </c>
      <c r="U457" s="168" t="s">
        <v>21</v>
      </c>
      <c r="V457" s="168" t="s">
        <v>1452</v>
      </c>
      <c r="W457" s="168" t="s">
        <v>21</v>
      </c>
      <c r="X457" s="168" t="s">
        <v>21</v>
      </c>
      <c r="Y457" s="168" t="s">
        <v>21</v>
      </c>
      <c r="Z457" s="168" t="s">
        <v>21</v>
      </c>
      <c r="AA457" s="168" t="s">
        <v>1592</v>
      </c>
      <c r="AB457" s="168" t="s">
        <v>1259</v>
      </c>
      <c r="AC457" s="168" t="s">
        <v>11215</v>
      </c>
      <c r="AD457" s="169">
        <v>6363030.5672486546</v>
      </c>
      <c r="AE457" s="168" t="s">
        <v>809</v>
      </c>
      <c r="AF457" s="169">
        <v>-3836713.157789066</v>
      </c>
      <c r="AG457" s="169">
        <v>-5714109.4358280692</v>
      </c>
      <c r="AH457" s="169">
        <v>-4508816.4324279288</v>
      </c>
      <c r="AI457" s="168" t="s">
        <v>21</v>
      </c>
      <c r="AJ457"/>
    </row>
    <row r="458" spans="1:36" x14ac:dyDescent="0.25">
      <c r="A458" s="179" t="b">
        <f>IF(E458&lt;&gt;1,"",NOT(ISNA(VLOOKUP(P458,Mapping!$P:$P,1,FALSE))))</f>
        <v>0</v>
      </c>
      <c r="B458" s="180" t="str">
        <f t="shared" si="6"/>
        <v/>
      </c>
      <c r="E458" s="167">
        <v>1</v>
      </c>
      <c r="F458" s="170" t="s">
        <v>1591</v>
      </c>
      <c r="G458" s="169">
        <v>13702146.66392426</v>
      </c>
      <c r="H458" s="168" t="s">
        <v>1266</v>
      </c>
      <c r="I458" s="168" t="s">
        <v>432</v>
      </c>
      <c r="J458" s="169">
        <v>5409988.172519153</v>
      </c>
      <c r="K458" s="169">
        <v>2611320.1142852851</v>
      </c>
      <c r="L458" s="168" t="s">
        <v>18</v>
      </c>
      <c r="M458" s="168" t="s">
        <v>21</v>
      </c>
      <c r="N458" s="168" t="s">
        <v>1449</v>
      </c>
      <c r="O458" s="168" t="s">
        <v>21</v>
      </c>
      <c r="P458" s="168" t="s">
        <v>788</v>
      </c>
      <c r="Q458" s="168" t="s">
        <v>1457</v>
      </c>
      <c r="R458" s="168" t="s">
        <v>21</v>
      </c>
      <c r="S458" s="168" t="s">
        <v>21</v>
      </c>
      <c r="T458" s="168" t="s">
        <v>21</v>
      </c>
      <c r="U458" s="168" t="s">
        <v>21</v>
      </c>
      <c r="V458" s="168" t="s">
        <v>1457</v>
      </c>
      <c r="W458" s="168" t="s">
        <v>21</v>
      </c>
      <c r="X458" s="168" t="s">
        <v>21</v>
      </c>
      <c r="Y458" s="168" t="s">
        <v>21</v>
      </c>
      <c r="Z458" s="168" t="s">
        <v>21</v>
      </c>
      <c r="AA458" s="168" t="s">
        <v>1592</v>
      </c>
      <c r="AB458" s="168" t="s">
        <v>1259</v>
      </c>
      <c r="AC458" s="168" t="s">
        <v>11216</v>
      </c>
      <c r="AD458" s="169">
        <v>8991204.193897659</v>
      </c>
      <c r="AE458" s="168" t="s">
        <v>809</v>
      </c>
      <c r="AF458" s="169">
        <v>-5421421.6119995061</v>
      </c>
      <c r="AG458" s="169">
        <v>-8074253.9550650818</v>
      </c>
      <c r="AH458" s="169">
        <v>-6371129.100875874</v>
      </c>
      <c r="AI458" s="168" t="s">
        <v>21</v>
      </c>
      <c r="AJ458"/>
    </row>
    <row r="459" spans="1:36" x14ac:dyDescent="0.25">
      <c r="A459" s="179" t="b">
        <f>IF(E459&lt;&gt;1,"",NOT(ISNA(VLOOKUP(P459,Mapping!$P:$P,1,FALSE))))</f>
        <v>0</v>
      </c>
      <c r="B459" s="180" t="str">
        <f t="shared" si="6"/>
        <v/>
      </c>
      <c r="E459" s="167">
        <v>1</v>
      </c>
      <c r="F459" s="170" t="s">
        <v>1591</v>
      </c>
      <c r="G459" s="169">
        <v>4458959.6526439535</v>
      </c>
      <c r="H459" s="168" t="s">
        <v>1266</v>
      </c>
      <c r="I459" s="168" t="s">
        <v>432</v>
      </c>
      <c r="J459" s="169">
        <v>1760521.148562507</v>
      </c>
      <c r="K459" s="169">
        <v>849777.14188332367</v>
      </c>
      <c r="L459" s="168" t="s">
        <v>18</v>
      </c>
      <c r="M459" s="168" t="s">
        <v>21</v>
      </c>
      <c r="N459" s="168" t="s">
        <v>1449</v>
      </c>
      <c r="O459" s="168" t="s">
        <v>21</v>
      </c>
      <c r="P459" s="168" t="s">
        <v>789</v>
      </c>
      <c r="Q459" s="168" t="s">
        <v>1458</v>
      </c>
      <c r="R459" s="168" t="s">
        <v>21</v>
      </c>
      <c r="S459" s="168" t="s">
        <v>21</v>
      </c>
      <c r="T459" s="168" t="s">
        <v>21</v>
      </c>
      <c r="U459" s="168" t="s">
        <v>21</v>
      </c>
      <c r="V459" s="168" t="s">
        <v>1458</v>
      </c>
      <c r="W459" s="168" t="s">
        <v>21</v>
      </c>
      <c r="X459" s="168" t="s">
        <v>21</v>
      </c>
      <c r="Y459" s="168" t="s">
        <v>21</v>
      </c>
      <c r="Z459" s="168" t="s">
        <v>21</v>
      </c>
      <c r="AA459" s="168" t="s">
        <v>1592</v>
      </c>
      <c r="AB459" s="168" t="s">
        <v>1259</v>
      </c>
      <c r="AC459" s="168" t="s">
        <v>11217</v>
      </c>
      <c r="AD459" s="169">
        <v>2925922.318057477</v>
      </c>
      <c r="AE459" s="168" t="s">
        <v>809</v>
      </c>
      <c r="AF459" s="169">
        <v>-1764241.8243503449</v>
      </c>
      <c r="AG459" s="169">
        <v>-2627527.8971889908</v>
      </c>
      <c r="AH459" s="169">
        <v>-2073296.126466589</v>
      </c>
      <c r="AI459" s="168" t="s">
        <v>21</v>
      </c>
      <c r="AJ459"/>
    </row>
    <row r="460" spans="1:36" x14ac:dyDescent="0.25">
      <c r="A460" s="179" t="b">
        <f>IF(E460&lt;&gt;1,"",NOT(ISNA(VLOOKUP(P460,Mapping!$P:$P,1,FALSE))))</f>
        <v>0</v>
      </c>
      <c r="B460" s="180" t="str">
        <f t="shared" si="6"/>
        <v/>
      </c>
      <c r="E460" s="167">
        <v>1</v>
      </c>
      <c r="F460" s="170" t="s">
        <v>1192</v>
      </c>
      <c r="G460" s="169">
        <v>320070.37385062239</v>
      </c>
      <c r="H460" s="168" t="s">
        <v>1266</v>
      </c>
      <c r="I460" s="168" t="s">
        <v>384</v>
      </c>
      <c r="J460" s="169">
        <v>117006.8701252086</v>
      </c>
      <c r="K460" s="169">
        <v>20409.39272195227</v>
      </c>
      <c r="L460" s="168" t="s">
        <v>18</v>
      </c>
      <c r="M460" s="168" t="s">
        <v>21</v>
      </c>
      <c r="N460" s="168" t="s">
        <v>1449</v>
      </c>
      <c r="O460" s="168" t="s">
        <v>21</v>
      </c>
      <c r="P460" s="168" t="s">
        <v>344</v>
      </c>
      <c r="Q460" s="168" t="s">
        <v>1450</v>
      </c>
      <c r="R460" s="168" t="s">
        <v>21</v>
      </c>
      <c r="S460" s="168" t="s">
        <v>21</v>
      </c>
      <c r="T460" s="168" t="s">
        <v>21</v>
      </c>
      <c r="U460" s="168" t="s">
        <v>21</v>
      </c>
      <c r="V460" s="168" t="s">
        <v>1450</v>
      </c>
      <c r="W460" s="168" t="s">
        <v>21</v>
      </c>
      <c r="X460" s="168" t="s">
        <v>21</v>
      </c>
      <c r="Y460" s="168" t="s">
        <v>21</v>
      </c>
      <c r="Z460" s="168" t="s">
        <v>21</v>
      </c>
      <c r="AA460" s="168" t="s">
        <v>2716</v>
      </c>
      <c r="AB460" s="168" t="s">
        <v>1259</v>
      </c>
      <c r="AC460" s="168" t="s">
        <v>11218</v>
      </c>
      <c r="AD460" s="169">
        <v>173395.76552958589</v>
      </c>
      <c r="AE460" s="168" t="s">
        <v>813</v>
      </c>
      <c r="AF460" s="169">
        <v>8561.553351561306</v>
      </c>
      <c r="AG460" s="169">
        <v>-39715.880444492097</v>
      </c>
      <c r="AH460" s="169">
        <v>-21635.019034594701</v>
      </c>
      <c r="AI460" s="168" t="s">
        <v>21</v>
      </c>
      <c r="AJ460"/>
    </row>
    <row r="461" spans="1:36" x14ac:dyDescent="0.25">
      <c r="A461" s="179" t="b">
        <f>IF(E461&lt;&gt;1,"",NOT(ISNA(VLOOKUP(P461,Mapping!$P:$P,1,FALSE))))</f>
        <v>0</v>
      </c>
      <c r="B461" s="180" t="str">
        <f t="shared" si="6"/>
        <v/>
      </c>
      <c r="E461" s="167">
        <v>1</v>
      </c>
      <c r="F461" s="170" t="s">
        <v>557</v>
      </c>
      <c r="G461" s="169">
        <v>61637.458578860897</v>
      </c>
      <c r="H461" s="168" t="s">
        <v>1266</v>
      </c>
      <c r="I461" s="168" t="s">
        <v>432</v>
      </c>
      <c r="J461" s="169">
        <v>45033.641139193707</v>
      </c>
      <c r="K461" s="169">
        <v>12644.63957608833</v>
      </c>
      <c r="L461" s="168" t="s">
        <v>18</v>
      </c>
      <c r="M461" s="168" t="s">
        <v>21</v>
      </c>
      <c r="N461" s="168" t="s">
        <v>1449</v>
      </c>
      <c r="O461" s="168" t="s">
        <v>21</v>
      </c>
      <c r="P461" s="168" t="s">
        <v>525</v>
      </c>
      <c r="Q461" s="168" t="s">
        <v>1451</v>
      </c>
      <c r="R461" s="168" t="s">
        <v>21</v>
      </c>
      <c r="S461" s="168" t="s">
        <v>21</v>
      </c>
      <c r="T461" s="168" t="s">
        <v>21</v>
      </c>
      <c r="U461" s="168" t="s">
        <v>21</v>
      </c>
      <c r="V461" s="168" t="s">
        <v>1451</v>
      </c>
      <c r="W461" s="168" t="s">
        <v>21</v>
      </c>
      <c r="X461" s="168" t="s">
        <v>21</v>
      </c>
      <c r="Y461" s="168" t="s">
        <v>21</v>
      </c>
      <c r="Z461" s="168" t="s">
        <v>21</v>
      </c>
      <c r="AA461" s="168" t="s">
        <v>1594</v>
      </c>
      <c r="AB461" s="168" t="s">
        <v>1259</v>
      </c>
      <c r="AC461" s="168" t="s">
        <v>11219</v>
      </c>
      <c r="AD461" s="169">
        <v>61191.188726144879</v>
      </c>
      <c r="AE461" s="168" t="s">
        <v>813</v>
      </c>
      <c r="AF461" s="169">
        <v>-42693.382600272183</v>
      </c>
      <c r="AG461" s="169">
        <v>-48981.531916585242</v>
      </c>
      <c r="AH461" s="169">
        <v>-36689.298455625241</v>
      </c>
      <c r="AI461" s="168" t="s">
        <v>21</v>
      </c>
      <c r="AJ461"/>
    </row>
    <row r="462" spans="1:36" x14ac:dyDescent="0.25">
      <c r="A462" s="179" t="b">
        <f>IF(E462&lt;&gt;1,"",NOT(ISNA(VLOOKUP(P462,Mapping!$P:$P,1,FALSE))))</f>
        <v>0</v>
      </c>
      <c r="B462" s="180" t="str">
        <f t="shared" si="6"/>
        <v/>
      </c>
      <c r="E462" s="167">
        <v>1</v>
      </c>
      <c r="F462" s="170" t="s">
        <v>1595</v>
      </c>
      <c r="G462" s="169">
        <v>61997.415127757711</v>
      </c>
      <c r="H462" s="168" t="s">
        <v>1266</v>
      </c>
      <c r="I462" s="168" t="s">
        <v>480</v>
      </c>
      <c r="J462" s="169">
        <v>18836.132782274519</v>
      </c>
      <c r="K462" s="169">
        <v>1254.5949754387041</v>
      </c>
      <c r="L462" s="168" t="s">
        <v>18</v>
      </c>
      <c r="M462" s="168" t="s">
        <v>21</v>
      </c>
      <c r="N462" s="168" t="s">
        <v>1449</v>
      </c>
      <c r="O462" s="168" t="s">
        <v>21</v>
      </c>
      <c r="P462" s="168" t="s">
        <v>525</v>
      </c>
      <c r="Q462" s="168" t="s">
        <v>1451</v>
      </c>
      <c r="R462" s="168" t="s">
        <v>21</v>
      </c>
      <c r="S462" s="168" t="s">
        <v>21</v>
      </c>
      <c r="T462" s="168" t="s">
        <v>21</v>
      </c>
      <c r="U462" s="168" t="s">
        <v>21</v>
      </c>
      <c r="V462" s="168" t="s">
        <v>1451</v>
      </c>
      <c r="W462" s="168" t="s">
        <v>21</v>
      </c>
      <c r="X462" s="168" t="s">
        <v>21</v>
      </c>
      <c r="Y462" s="168" t="s">
        <v>21</v>
      </c>
      <c r="Z462" s="168" t="s">
        <v>21</v>
      </c>
      <c r="AA462" s="168" t="s">
        <v>1596</v>
      </c>
      <c r="AB462" s="168" t="s">
        <v>1259</v>
      </c>
      <c r="AC462" s="168" t="s">
        <v>11220</v>
      </c>
      <c r="AD462" s="169">
        <v>39447.291352234279</v>
      </c>
      <c r="AE462" s="168" t="s">
        <v>819</v>
      </c>
      <c r="AF462" s="169">
        <v>-44115.022141267691</v>
      </c>
      <c r="AG462" s="169">
        <v>-29669.454170703339</v>
      </c>
      <c r="AH462" s="169">
        <v>1486.6439218047381</v>
      </c>
      <c r="AI462" s="168" t="s">
        <v>21</v>
      </c>
      <c r="AJ462"/>
    </row>
    <row r="463" spans="1:36" x14ac:dyDescent="0.25">
      <c r="A463" s="179" t="b">
        <f>IF(E463&lt;&gt;1,"",NOT(ISNA(VLOOKUP(P463,Mapping!$P:$P,1,FALSE))))</f>
        <v>0</v>
      </c>
      <c r="B463" s="180" t="str">
        <f t="shared" si="6"/>
        <v/>
      </c>
      <c r="E463" s="167">
        <v>1</v>
      </c>
      <c r="F463" s="170" t="s">
        <v>369</v>
      </c>
      <c r="G463" s="169">
        <v>591903.46644040162</v>
      </c>
      <c r="H463" s="168" t="s">
        <v>1266</v>
      </c>
      <c r="I463" s="168" t="s">
        <v>372</v>
      </c>
      <c r="J463" s="169">
        <v>252883.49128867211</v>
      </c>
      <c r="K463" s="169">
        <v>150097.24663429731</v>
      </c>
      <c r="L463" s="168" t="s">
        <v>18</v>
      </c>
      <c r="M463" s="168" t="s">
        <v>21</v>
      </c>
      <c r="N463" s="168" t="s">
        <v>1449</v>
      </c>
      <c r="O463" s="168" t="s">
        <v>21</v>
      </c>
      <c r="P463" s="168" t="s">
        <v>344</v>
      </c>
      <c r="Q463" s="168" t="s">
        <v>1450</v>
      </c>
      <c r="R463" s="168" t="s">
        <v>21</v>
      </c>
      <c r="S463" s="168" t="s">
        <v>21</v>
      </c>
      <c r="T463" s="168" t="s">
        <v>21</v>
      </c>
      <c r="U463" s="168" t="s">
        <v>21</v>
      </c>
      <c r="V463" s="168" t="s">
        <v>1450</v>
      </c>
      <c r="W463" s="168" t="s">
        <v>21</v>
      </c>
      <c r="X463" s="168" t="s">
        <v>21</v>
      </c>
      <c r="Y463" s="168" t="s">
        <v>21</v>
      </c>
      <c r="Z463" s="168" t="s">
        <v>21</v>
      </c>
      <c r="AA463" s="168" t="s">
        <v>1597</v>
      </c>
      <c r="AB463" s="168" t="s">
        <v>1259</v>
      </c>
      <c r="AC463" s="168" t="s">
        <v>11221</v>
      </c>
      <c r="AD463" s="169">
        <v>328398.04344517278</v>
      </c>
      <c r="AE463" s="168" t="s">
        <v>809</v>
      </c>
      <c r="AF463" s="169">
        <v>-256102.99067789299</v>
      </c>
      <c r="AG463" s="169">
        <v>-287641.21336049039</v>
      </c>
      <c r="AH463" s="169">
        <v>-215268.1380424253</v>
      </c>
      <c r="AI463" s="168" t="s">
        <v>21</v>
      </c>
      <c r="AJ463"/>
    </row>
    <row r="464" spans="1:36" x14ac:dyDescent="0.25">
      <c r="A464" s="179" t="b">
        <f>IF(E464&lt;&gt;1,"",NOT(ISNA(VLOOKUP(P464,Mapping!$P:$P,1,FALSE))))</f>
        <v>0</v>
      </c>
      <c r="B464" s="180" t="str">
        <f t="shared" si="6"/>
        <v/>
      </c>
      <c r="E464" s="167">
        <v>1</v>
      </c>
      <c r="F464" s="170" t="s">
        <v>369</v>
      </c>
      <c r="G464" s="169">
        <v>176403.49494002899</v>
      </c>
      <c r="H464" s="168" t="s">
        <v>1266</v>
      </c>
      <c r="I464" s="168" t="s">
        <v>372</v>
      </c>
      <c r="J464" s="169">
        <v>75366.228118634885</v>
      </c>
      <c r="K464" s="169">
        <v>44733.103264958831</v>
      </c>
      <c r="L464" s="168" t="s">
        <v>18</v>
      </c>
      <c r="M464" s="168" t="s">
        <v>21</v>
      </c>
      <c r="N464" s="168" t="s">
        <v>1449</v>
      </c>
      <c r="O464" s="168" t="s">
        <v>21</v>
      </c>
      <c r="P464" s="168" t="s">
        <v>525</v>
      </c>
      <c r="Q464" s="168" t="s">
        <v>1451</v>
      </c>
      <c r="R464" s="168" t="s">
        <v>21</v>
      </c>
      <c r="S464" s="168" t="s">
        <v>21</v>
      </c>
      <c r="T464" s="168" t="s">
        <v>21</v>
      </c>
      <c r="U464" s="168" t="s">
        <v>21</v>
      </c>
      <c r="V464" s="168" t="s">
        <v>1451</v>
      </c>
      <c r="W464" s="168" t="s">
        <v>21</v>
      </c>
      <c r="X464" s="168" t="s">
        <v>21</v>
      </c>
      <c r="Y464" s="168" t="s">
        <v>21</v>
      </c>
      <c r="Z464" s="168" t="s">
        <v>21</v>
      </c>
      <c r="AA464" s="168" t="s">
        <v>1597</v>
      </c>
      <c r="AB464" s="168" t="s">
        <v>1259</v>
      </c>
      <c r="AC464" s="168" t="s">
        <v>6690</v>
      </c>
      <c r="AD464" s="169">
        <v>97871.639346158685</v>
      </c>
      <c r="AE464" s="168" t="s">
        <v>809</v>
      </c>
      <c r="AF464" s="169">
        <v>-76325.727389067237</v>
      </c>
      <c r="AG464" s="169">
        <v>-85724.984228809466</v>
      </c>
      <c r="AH464" s="169">
        <v>-64155.819407994662</v>
      </c>
      <c r="AI464" s="168" t="s">
        <v>21</v>
      </c>
      <c r="AJ464"/>
    </row>
    <row r="465" spans="1:36" x14ac:dyDescent="0.25">
      <c r="A465" s="179" t="b">
        <f>IF(E465&lt;&gt;1,"",NOT(ISNA(VLOOKUP(P465,Mapping!$P:$P,1,FALSE))))</f>
        <v>0</v>
      </c>
      <c r="B465" s="180" t="str">
        <f t="shared" si="6"/>
        <v/>
      </c>
      <c r="E465" s="167">
        <v>1</v>
      </c>
      <c r="F465" s="170" t="s">
        <v>6976</v>
      </c>
      <c r="G465" s="169">
        <v>5851391.7816861197</v>
      </c>
      <c r="H465" s="168" t="s">
        <v>1266</v>
      </c>
      <c r="I465" s="168" t="s">
        <v>303</v>
      </c>
      <c r="J465" s="169">
        <v>1394265.829605137</v>
      </c>
      <c r="K465" s="169">
        <v>402995.68813283631</v>
      </c>
      <c r="L465" s="168" t="s">
        <v>18</v>
      </c>
      <c r="M465" s="168" t="s">
        <v>21</v>
      </c>
      <c r="N465" s="168" t="s">
        <v>1449</v>
      </c>
      <c r="O465" s="168" t="s">
        <v>21</v>
      </c>
      <c r="P465" s="168" t="s">
        <v>803</v>
      </c>
      <c r="Q465" s="168" t="s">
        <v>1453</v>
      </c>
      <c r="R465" s="168" t="s">
        <v>21</v>
      </c>
      <c r="S465" s="168" t="s">
        <v>21</v>
      </c>
      <c r="T465" s="168" t="s">
        <v>21</v>
      </c>
      <c r="U465" s="168" t="s">
        <v>21</v>
      </c>
      <c r="V465" s="168" t="s">
        <v>1453</v>
      </c>
      <c r="W465" s="168" t="s">
        <v>21</v>
      </c>
      <c r="X465" s="168" t="s">
        <v>21</v>
      </c>
      <c r="Y465" s="168" t="s">
        <v>21</v>
      </c>
      <c r="Z465" s="168" t="s">
        <v>21</v>
      </c>
      <c r="AA465" s="168" t="s">
        <v>6977</v>
      </c>
      <c r="AB465" s="168" t="s">
        <v>1259</v>
      </c>
      <c r="AC465" s="168" t="s">
        <v>12512</v>
      </c>
      <c r="AD465" s="169">
        <v>1789071.1211383771</v>
      </c>
      <c r="AE465" s="168" t="s">
        <v>817</v>
      </c>
      <c r="AF465" s="169">
        <v>-821218.08317443356</v>
      </c>
      <c r="AG465" s="169">
        <v>-2669592.400984325</v>
      </c>
      <c r="AH465" s="169">
        <v>-905868.1568408655</v>
      </c>
      <c r="AI465" s="168" t="s">
        <v>21</v>
      </c>
      <c r="AJ465"/>
    </row>
    <row r="466" spans="1:36" x14ac:dyDescent="0.25">
      <c r="A466" s="179" t="b">
        <f>IF(E466&lt;&gt;1,"",NOT(ISNA(VLOOKUP(P466,Mapping!$P:$P,1,FALSE))))</f>
        <v>0</v>
      </c>
      <c r="B466" s="180" t="str">
        <f t="shared" si="6"/>
        <v/>
      </c>
      <c r="E466" s="167">
        <v>1</v>
      </c>
      <c r="F466" s="170" t="s">
        <v>558</v>
      </c>
      <c r="G466" s="169">
        <v>224875.7872777564</v>
      </c>
      <c r="H466" s="168" t="s">
        <v>1266</v>
      </c>
      <c r="I466" s="168" t="s">
        <v>679</v>
      </c>
      <c r="J466" s="169">
        <v>71087.072112458525</v>
      </c>
      <c r="K466" s="169">
        <v>22863.938275822569</v>
      </c>
      <c r="L466" s="168" t="s">
        <v>18</v>
      </c>
      <c r="M466" s="168" t="s">
        <v>21</v>
      </c>
      <c r="N466" s="168" t="s">
        <v>1449</v>
      </c>
      <c r="O466" s="168" t="s">
        <v>21</v>
      </c>
      <c r="P466" s="168" t="s">
        <v>525</v>
      </c>
      <c r="Q466" s="168" t="s">
        <v>1451</v>
      </c>
      <c r="R466" s="168" t="s">
        <v>21</v>
      </c>
      <c r="S466" s="168" t="s">
        <v>21</v>
      </c>
      <c r="T466" s="168" t="s">
        <v>21</v>
      </c>
      <c r="U466" s="168" t="s">
        <v>21</v>
      </c>
      <c r="V466" s="168" t="s">
        <v>1451</v>
      </c>
      <c r="W466" s="168" t="s">
        <v>21</v>
      </c>
      <c r="X466" s="168" t="s">
        <v>21</v>
      </c>
      <c r="Y466" s="168" t="s">
        <v>21</v>
      </c>
      <c r="Z466" s="168" t="s">
        <v>21</v>
      </c>
      <c r="AA466" s="168" t="s">
        <v>1598</v>
      </c>
      <c r="AB466" s="168" t="s">
        <v>1259</v>
      </c>
      <c r="AC466" s="168" t="s">
        <v>11222</v>
      </c>
      <c r="AD466" s="169">
        <v>112234.19137801811</v>
      </c>
      <c r="AE466" s="168" t="s">
        <v>809</v>
      </c>
      <c r="AF466" s="169">
        <v>-94796.52094803004</v>
      </c>
      <c r="AG466" s="169">
        <v>-140809.51285334569</v>
      </c>
      <c r="AH466" s="169">
        <v>-63121.099259796873</v>
      </c>
      <c r="AI466" s="168" t="s">
        <v>21</v>
      </c>
      <c r="AJ466"/>
    </row>
    <row r="467" spans="1:36" x14ac:dyDescent="0.25">
      <c r="A467" s="179" t="b">
        <f>IF(E467&lt;&gt;1,"",NOT(ISNA(VLOOKUP(P467,Mapping!$P:$P,1,FALSE))))</f>
        <v>0</v>
      </c>
      <c r="B467" s="180" t="str">
        <f t="shared" si="6"/>
        <v/>
      </c>
      <c r="E467" s="167">
        <v>1</v>
      </c>
      <c r="F467" s="170" t="s">
        <v>11223</v>
      </c>
      <c r="G467" s="169">
        <v>545146.34060956351</v>
      </c>
      <c r="H467" s="168" t="s">
        <v>1266</v>
      </c>
      <c r="I467" s="168" t="s">
        <v>421</v>
      </c>
      <c r="J467" s="169">
        <v>171639.2215950742</v>
      </c>
      <c r="K467" s="169">
        <v>69286.57333264983</v>
      </c>
      <c r="L467" s="168" t="s">
        <v>18</v>
      </c>
      <c r="M467" s="168" t="s">
        <v>21</v>
      </c>
      <c r="N467" s="168" t="s">
        <v>1449</v>
      </c>
      <c r="O467" s="168" t="s">
        <v>21</v>
      </c>
      <c r="P467" s="168" t="s">
        <v>344</v>
      </c>
      <c r="Q467" s="168" t="s">
        <v>1450</v>
      </c>
      <c r="R467" s="168" t="s">
        <v>21</v>
      </c>
      <c r="S467" s="168" t="s">
        <v>21</v>
      </c>
      <c r="T467" s="168" t="s">
        <v>21</v>
      </c>
      <c r="U467" s="168" t="s">
        <v>21</v>
      </c>
      <c r="V467" s="168" t="s">
        <v>1450</v>
      </c>
      <c r="W467" s="168" t="s">
        <v>21</v>
      </c>
      <c r="X467" s="168" t="s">
        <v>21</v>
      </c>
      <c r="Y467" s="168" t="s">
        <v>21</v>
      </c>
      <c r="Z467" s="168" t="s">
        <v>21</v>
      </c>
      <c r="AA467" s="168" t="s">
        <v>11224</v>
      </c>
      <c r="AB467" s="168" t="s">
        <v>1259</v>
      </c>
      <c r="AC467" s="168" t="s">
        <v>11225</v>
      </c>
      <c r="AD467" s="169">
        <v>287433.22094731929</v>
      </c>
      <c r="AE467" s="168" t="s">
        <v>818</v>
      </c>
      <c r="AF467" s="169">
        <v>134412.72632948461</v>
      </c>
      <c r="AG467" s="169">
        <v>-197044.10420879649</v>
      </c>
      <c r="AH467" s="169">
        <v>-93524.261588354304</v>
      </c>
      <c r="AI467" s="168" t="s">
        <v>21</v>
      </c>
      <c r="AJ467"/>
    </row>
    <row r="468" spans="1:36" x14ac:dyDescent="0.25">
      <c r="A468" s="179" t="b">
        <f>IF(E468&lt;&gt;1,"",NOT(ISNA(VLOOKUP(P468,Mapping!$P:$P,1,FALSE))))</f>
        <v>0</v>
      </c>
      <c r="B468" s="180" t="str">
        <f t="shared" si="6"/>
        <v/>
      </c>
      <c r="E468" s="167">
        <v>1</v>
      </c>
      <c r="F468" s="170" t="s">
        <v>2717</v>
      </c>
      <c r="G468" s="169">
        <v>488274.01697778812</v>
      </c>
      <c r="H468" s="168" t="s">
        <v>1266</v>
      </c>
      <c r="I468" s="168" t="s">
        <v>384</v>
      </c>
      <c r="J468" s="169">
        <v>258384.55776774301</v>
      </c>
      <c r="K468" s="169">
        <v>47955.490221836742</v>
      </c>
      <c r="L468" s="168" t="s">
        <v>18</v>
      </c>
      <c r="M468" s="168" t="s">
        <v>21</v>
      </c>
      <c r="N468" s="168" t="s">
        <v>1449</v>
      </c>
      <c r="O468" s="168" t="s">
        <v>21</v>
      </c>
      <c r="P468" s="168" t="s">
        <v>344</v>
      </c>
      <c r="Q468" s="168" t="s">
        <v>1450</v>
      </c>
      <c r="R468" s="168" t="s">
        <v>21</v>
      </c>
      <c r="S468" s="168" t="s">
        <v>21</v>
      </c>
      <c r="T468" s="168" t="s">
        <v>21</v>
      </c>
      <c r="U468" s="168" t="s">
        <v>21</v>
      </c>
      <c r="V468" s="168" t="s">
        <v>1450</v>
      </c>
      <c r="W468" s="168" t="s">
        <v>21</v>
      </c>
      <c r="X468" s="168" t="s">
        <v>21</v>
      </c>
      <c r="Y468" s="168" t="s">
        <v>21</v>
      </c>
      <c r="Z468" s="168" t="s">
        <v>21</v>
      </c>
      <c r="AA468" s="168" t="s">
        <v>2718</v>
      </c>
      <c r="AB468" s="168" t="s">
        <v>1259</v>
      </c>
      <c r="AC468" s="168" t="s">
        <v>11226</v>
      </c>
      <c r="AD468" s="169">
        <v>323724.00790883682</v>
      </c>
      <c r="AE468" s="168" t="s">
        <v>814</v>
      </c>
      <c r="AF468" s="169">
        <v>257110.45380874121</v>
      </c>
      <c r="AG468" s="169">
        <v>-60314.285051807943</v>
      </c>
      <c r="AH468" s="169">
        <v>52720.453549485603</v>
      </c>
      <c r="AI468" s="168" t="s">
        <v>21</v>
      </c>
      <c r="AJ468"/>
    </row>
    <row r="469" spans="1:36" x14ac:dyDescent="0.25">
      <c r="A469" s="179" t="b">
        <f>IF(E469&lt;&gt;1,"",NOT(ISNA(VLOOKUP(P469,Mapping!$P:$P,1,FALSE))))</f>
        <v>0</v>
      </c>
      <c r="B469" s="180" t="str">
        <f t="shared" ref="B469:B532" si="7">IF(AI469="","",VALUE(AI469))</f>
        <v/>
      </c>
      <c r="E469" s="167">
        <v>1</v>
      </c>
      <c r="F469" s="170" t="s">
        <v>1599</v>
      </c>
      <c r="G469" s="169">
        <v>2244898.892571168</v>
      </c>
      <c r="H469" s="168" t="s">
        <v>1266</v>
      </c>
      <c r="I469" s="168" t="s">
        <v>446</v>
      </c>
      <c r="J469" s="169">
        <v>722568.19156390033</v>
      </c>
      <c r="K469" s="169">
        <v>307179.30044742778</v>
      </c>
      <c r="L469" s="168" t="s">
        <v>18</v>
      </c>
      <c r="M469" s="168" t="s">
        <v>21</v>
      </c>
      <c r="N469" s="168" t="s">
        <v>1449</v>
      </c>
      <c r="O469" s="168" t="s">
        <v>21</v>
      </c>
      <c r="P469" s="168" t="s">
        <v>762</v>
      </c>
      <c r="Q469" s="168" t="s">
        <v>1455</v>
      </c>
      <c r="R469" s="168" t="s">
        <v>21</v>
      </c>
      <c r="S469" s="168" t="s">
        <v>21</v>
      </c>
      <c r="T469" s="168" t="s">
        <v>21</v>
      </c>
      <c r="U469" s="168" t="s">
        <v>21</v>
      </c>
      <c r="V469" s="168" t="s">
        <v>1455</v>
      </c>
      <c r="W469" s="168" t="s">
        <v>21</v>
      </c>
      <c r="X469" s="168" t="s">
        <v>21</v>
      </c>
      <c r="Y469" s="168" t="s">
        <v>21</v>
      </c>
      <c r="Z469" s="168" t="s">
        <v>21</v>
      </c>
      <c r="AA469" s="168" t="s">
        <v>1600</v>
      </c>
      <c r="AB469" s="168" t="s">
        <v>1259</v>
      </c>
      <c r="AC469" s="168" t="s">
        <v>11227</v>
      </c>
      <c r="AD469" s="169">
        <v>1215849.139725189</v>
      </c>
      <c r="AE469" s="168" t="s">
        <v>817</v>
      </c>
      <c r="AF469" s="169">
        <v>-753767.43718989962</v>
      </c>
      <c r="AG469" s="169">
        <v>-1226193.24528103</v>
      </c>
      <c r="AH469" s="169">
        <v>-531628.32319910964</v>
      </c>
      <c r="AI469" s="168" t="s">
        <v>21</v>
      </c>
      <c r="AJ469"/>
    </row>
    <row r="470" spans="1:36" x14ac:dyDescent="0.25">
      <c r="A470" s="179" t="b">
        <f>IF(E470&lt;&gt;1,"",NOT(ISNA(VLOOKUP(P470,Mapping!$P:$P,1,FALSE))))</f>
        <v>0</v>
      </c>
      <c r="B470" s="180" t="str">
        <f t="shared" si="7"/>
        <v/>
      </c>
      <c r="E470" s="167">
        <v>1</v>
      </c>
      <c r="F470" s="170" t="s">
        <v>559</v>
      </c>
      <c r="G470" s="169">
        <v>482186.56269522989</v>
      </c>
      <c r="H470" s="168" t="s">
        <v>1266</v>
      </c>
      <c r="I470" s="168" t="s">
        <v>430</v>
      </c>
      <c r="J470" s="169">
        <v>183881.50827086859</v>
      </c>
      <c r="K470" s="169">
        <v>56344.078538674628</v>
      </c>
      <c r="L470" s="168" t="s">
        <v>18</v>
      </c>
      <c r="M470" s="168" t="s">
        <v>21</v>
      </c>
      <c r="N470" s="168" t="s">
        <v>1449</v>
      </c>
      <c r="O470" s="168" t="s">
        <v>21</v>
      </c>
      <c r="P470" s="168" t="s">
        <v>525</v>
      </c>
      <c r="Q470" s="168" t="s">
        <v>1451</v>
      </c>
      <c r="R470" s="168" t="s">
        <v>21</v>
      </c>
      <c r="S470" s="168" t="s">
        <v>21</v>
      </c>
      <c r="T470" s="168" t="s">
        <v>21</v>
      </c>
      <c r="U470" s="168" t="s">
        <v>21</v>
      </c>
      <c r="V470" s="168" t="s">
        <v>1451</v>
      </c>
      <c r="W470" s="168" t="s">
        <v>21</v>
      </c>
      <c r="X470" s="168" t="s">
        <v>21</v>
      </c>
      <c r="Y470" s="168" t="s">
        <v>21</v>
      </c>
      <c r="Z470" s="168" t="s">
        <v>21</v>
      </c>
      <c r="AA470" s="168" t="s">
        <v>1601</v>
      </c>
      <c r="AB470" s="168" t="s">
        <v>1259</v>
      </c>
      <c r="AC470" s="168" t="s">
        <v>11228</v>
      </c>
      <c r="AD470" s="169">
        <v>208171.81252931739</v>
      </c>
      <c r="AE470" s="168" t="s">
        <v>814</v>
      </c>
      <c r="AF470" s="169">
        <v>-20545.6316798146</v>
      </c>
      <c r="AG470" s="169">
        <v>-262785.47378685622</v>
      </c>
      <c r="AH470" s="169">
        <v>-122017.3554197738</v>
      </c>
      <c r="AI470" s="168" t="s">
        <v>21</v>
      </c>
      <c r="AJ470"/>
    </row>
    <row r="471" spans="1:36" x14ac:dyDescent="0.25">
      <c r="A471" s="179" t="b">
        <f>IF(E471&lt;&gt;1,"",NOT(ISNA(VLOOKUP(P471,Mapping!$P:$P,1,FALSE))))</f>
        <v>0</v>
      </c>
      <c r="B471" s="180" t="str">
        <f t="shared" si="7"/>
        <v/>
      </c>
      <c r="E471" s="167">
        <v>1</v>
      </c>
      <c r="F471" s="170" t="s">
        <v>560</v>
      </c>
      <c r="G471" s="169">
        <v>161614.04111208511</v>
      </c>
      <c r="H471" s="168" t="s">
        <v>1266</v>
      </c>
      <c r="I471" s="168" t="s">
        <v>430</v>
      </c>
      <c r="J471" s="169">
        <v>66459.358358792611</v>
      </c>
      <c r="K471" s="169">
        <v>31963.710660044329</v>
      </c>
      <c r="L471" s="168" t="s">
        <v>18</v>
      </c>
      <c r="M471" s="168" t="s">
        <v>21</v>
      </c>
      <c r="N471" s="168" t="s">
        <v>1449</v>
      </c>
      <c r="O471" s="168" t="s">
        <v>21</v>
      </c>
      <c r="P471" s="168" t="s">
        <v>525</v>
      </c>
      <c r="Q471" s="168" t="s">
        <v>1451</v>
      </c>
      <c r="R471" s="168" t="s">
        <v>21</v>
      </c>
      <c r="S471" s="168" t="s">
        <v>21</v>
      </c>
      <c r="T471" s="168" t="s">
        <v>21</v>
      </c>
      <c r="U471" s="168" t="s">
        <v>21</v>
      </c>
      <c r="V471" s="168" t="s">
        <v>1451</v>
      </c>
      <c r="W471" s="168" t="s">
        <v>21</v>
      </c>
      <c r="X471" s="168" t="s">
        <v>21</v>
      </c>
      <c r="Y471" s="168" t="s">
        <v>21</v>
      </c>
      <c r="Z471" s="168" t="s">
        <v>21</v>
      </c>
      <c r="AA471" s="168" t="s">
        <v>1602</v>
      </c>
      <c r="AB471" s="168" t="s">
        <v>1259</v>
      </c>
      <c r="AC471" s="168" t="s">
        <v>6691</v>
      </c>
      <c r="AD471" s="169">
        <v>109767.46029288501</v>
      </c>
      <c r="AE471" s="168" t="s">
        <v>807</v>
      </c>
      <c r="AF471" s="169">
        <v>-108789.60076597919</v>
      </c>
      <c r="AG471" s="169">
        <v>-88077.573391631726</v>
      </c>
      <c r="AH471" s="169">
        <v>-73156.003967546916</v>
      </c>
      <c r="AI471" s="168" t="s">
        <v>21</v>
      </c>
      <c r="AJ471"/>
    </row>
    <row r="472" spans="1:36" x14ac:dyDescent="0.25">
      <c r="A472" s="179" t="b">
        <f>IF(E472&lt;&gt;1,"",NOT(ISNA(VLOOKUP(P472,Mapping!$P:$P,1,FALSE))))</f>
        <v>0</v>
      </c>
      <c r="B472" s="180" t="str">
        <f t="shared" si="7"/>
        <v/>
      </c>
      <c r="E472" s="167">
        <v>1</v>
      </c>
      <c r="F472" s="170" t="s">
        <v>7148</v>
      </c>
      <c r="G472" s="169">
        <v>117647.7547903251</v>
      </c>
      <c r="H472" s="168" t="s">
        <v>1266</v>
      </c>
      <c r="I472" s="168" t="s">
        <v>430</v>
      </c>
      <c r="J472" s="169">
        <v>53669.25227040203</v>
      </c>
      <c r="K472" s="169">
        <v>16790.910314443259</v>
      </c>
      <c r="L472" s="168" t="s">
        <v>18</v>
      </c>
      <c r="M472" s="168" t="s">
        <v>21</v>
      </c>
      <c r="N472" s="168" t="s">
        <v>1449</v>
      </c>
      <c r="O472" s="168" t="s">
        <v>21</v>
      </c>
      <c r="P472" s="168" t="s">
        <v>525</v>
      </c>
      <c r="Q472" s="168" t="s">
        <v>1451</v>
      </c>
      <c r="R472" s="168" t="s">
        <v>21</v>
      </c>
      <c r="S472" s="168" t="s">
        <v>21</v>
      </c>
      <c r="T472" s="168" t="s">
        <v>21</v>
      </c>
      <c r="U472" s="168" t="s">
        <v>21</v>
      </c>
      <c r="V472" s="168" t="s">
        <v>1451</v>
      </c>
      <c r="W472" s="168" t="s">
        <v>21</v>
      </c>
      <c r="X472" s="168" t="s">
        <v>21</v>
      </c>
      <c r="Y472" s="168" t="s">
        <v>21</v>
      </c>
      <c r="Z472" s="168" t="s">
        <v>21</v>
      </c>
      <c r="AA472" s="168" t="s">
        <v>7149</v>
      </c>
      <c r="AB472" s="168" t="s">
        <v>1259</v>
      </c>
      <c r="AC472" s="168" t="s">
        <v>11229</v>
      </c>
      <c r="AD472" s="169">
        <v>69138.275776526571</v>
      </c>
      <c r="AE472" s="168" t="s">
        <v>814</v>
      </c>
      <c r="AF472" s="169">
        <v>-23800.524855190892</v>
      </c>
      <c r="AG472" s="169">
        <v>-64116.512931689198</v>
      </c>
      <c r="AH472" s="169">
        <v>-45645.25557163902</v>
      </c>
      <c r="AI472" s="168" t="s">
        <v>21</v>
      </c>
      <c r="AJ472"/>
    </row>
    <row r="473" spans="1:36" x14ac:dyDescent="0.25">
      <c r="A473" s="179" t="b">
        <f>IF(E473&lt;&gt;1,"",NOT(ISNA(VLOOKUP(P473,Mapping!$P:$P,1,FALSE))))</f>
        <v>0</v>
      </c>
      <c r="B473" s="180" t="str">
        <f t="shared" si="7"/>
        <v/>
      </c>
      <c r="E473" s="167">
        <v>1</v>
      </c>
      <c r="F473" s="170" t="s">
        <v>1603</v>
      </c>
      <c r="G473" s="169">
        <v>833410.89766554406</v>
      </c>
      <c r="H473" s="168" t="s">
        <v>1266</v>
      </c>
      <c r="I473" s="168" t="s">
        <v>430</v>
      </c>
      <c r="J473" s="169">
        <v>293302.05078205682</v>
      </c>
      <c r="K473" s="169">
        <v>80039.370249781277</v>
      </c>
      <c r="L473" s="168" t="s">
        <v>18</v>
      </c>
      <c r="M473" s="168" t="s">
        <v>21</v>
      </c>
      <c r="N473" s="168" t="s">
        <v>1449</v>
      </c>
      <c r="O473" s="168" t="s">
        <v>21</v>
      </c>
      <c r="P473" s="168" t="s">
        <v>344</v>
      </c>
      <c r="Q473" s="168" t="s">
        <v>1450</v>
      </c>
      <c r="R473" s="168" t="s">
        <v>21</v>
      </c>
      <c r="S473" s="168" t="s">
        <v>21</v>
      </c>
      <c r="T473" s="168" t="s">
        <v>21</v>
      </c>
      <c r="U473" s="168" t="s">
        <v>21</v>
      </c>
      <c r="V473" s="168" t="s">
        <v>1450</v>
      </c>
      <c r="W473" s="168" t="s">
        <v>21</v>
      </c>
      <c r="X473" s="168" t="s">
        <v>21</v>
      </c>
      <c r="Y473" s="168" t="s">
        <v>21</v>
      </c>
      <c r="Z473" s="168" t="s">
        <v>21</v>
      </c>
      <c r="AA473" s="168" t="s">
        <v>1604</v>
      </c>
      <c r="AB473" s="168" t="s">
        <v>1259</v>
      </c>
      <c r="AC473" s="168" t="s">
        <v>11230</v>
      </c>
      <c r="AD473" s="169">
        <v>445896.47814518452</v>
      </c>
      <c r="AE473" s="168" t="s">
        <v>811</v>
      </c>
      <c r="AF473" s="169">
        <v>268056.94199638203</v>
      </c>
      <c r="AG473" s="169">
        <v>-454198.21817099268</v>
      </c>
      <c r="AH473" s="169">
        <v>-335973.09213714983</v>
      </c>
      <c r="AI473" s="168" t="s">
        <v>21</v>
      </c>
      <c r="AJ473"/>
    </row>
    <row r="474" spans="1:36" x14ac:dyDescent="0.25">
      <c r="A474" s="179" t="b">
        <f>IF(E474&lt;&gt;1,"",NOT(ISNA(VLOOKUP(P474,Mapping!$P:$P,1,FALSE))))</f>
        <v>0</v>
      </c>
      <c r="B474" s="180" t="str">
        <f t="shared" si="7"/>
        <v/>
      </c>
      <c r="E474" s="167">
        <v>1</v>
      </c>
      <c r="F474" s="170" t="s">
        <v>1603</v>
      </c>
      <c r="G474" s="169">
        <v>226808.081442397</v>
      </c>
      <c r="H474" s="168" t="s">
        <v>1266</v>
      </c>
      <c r="I474" s="168" t="s">
        <v>430</v>
      </c>
      <c r="J474" s="169">
        <v>79820.501036566973</v>
      </c>
      <c r="K474" s="169">
        <v>21782.263775360141</v>
      </c>
      <c r="L474" s="168" t="s">
        <v>18</v>
      </c>
      <c r="M474" s="168" t="s">
        <v>21</v>
      </c>
      <c r="N474" s="168" t="s">
        <v>1449</v>
      </c>
      <c r="O474" s="168" t="s">
        <v>21</v>
      </c>
      <c r="P474" s="168" t="s">
        <v>525</v>
      </c>
      <c r="Q474" s="168" t="s">
        <v>1451</v>
      </c>
      <c r="R474" s="168" t="s">
        <v>21</v>
      </c>
      <c r="S474" s="168" t="s">
        <v>21</v>
      </c>
      <c r="T474" s="168" t="s">
        <v>21</v>
      </c>
      <c r="U474" s="168" t="s">
        <v>21</v>
      </c>
      <c r="V474" s="168" t="s">
        <v>1451</v>
      </c>
      <c r="W474" s="168" t="s">
        <v>21</v>
      </c>
      <c r="X474" s="168" t="s">
        <v>21</v>
      </c>
      <c r="Y474" s="168" t="s">
        <v>21</v>
      </c>
      <c r="Z474" s="168" t="s">
        <v>21</v>
      </c>
      <c r="AA474" s="168" t="s">
        <v>1604</v>
      </c>
      <c r="AB474" s="168" t="s">
        <v>1259</v>
      </c>
      <c r="AC474" s="168" t="s">
        <v>11231</v>
      </c>
      <c r="AD474" s="169">
        <v>121348.2149241305</v>
      </c>
      <c r="AE474" s="168" t="s">
        <v>811</v>
      </c>
      <c r="AF474" s="169">
        <v>72950.186878782435</v>
      </c>
      <c r="AG474" s="169">
        <v>-123607.4867109062</v>
      </c>
      <c r="AH474" s="169">
        <v>-91433.184587990603</v>
      </c>
      <c r="AI474" s="168" t="s">
        <v>21</v>
      </c>
      <c r="AJ474"/>
    </row>
    <row r="475" spans="1:36" x14ac:dyDescent="0.25">
      <c r="A475" s="179" t="b">
        <f>IF(E475&lt;&gt;1,"",NOT(ISNA(VLOOKUP(P475,Mapping!$P:$P,1,FALSE))))</f>
        <v>0</v>
      </c>
      <c r="B475" s="180" t="str">
        <f t="shared" si="7"/>
        <v/>
      </c>
      <c r="E475" s="167">
        <v>1</v>
      </c>
      <c r="F475" s="170" t="s">
        <v>370</v>
      </c>
      <c r="G475" s="169">
        <v>1827838.956616987</v>
      </c>
      <c r="H475" s="168" t="s">
        <v>1266</v>
      </c>
      <c r="I475" s="168" t="s">
        <v>430</v>
      </c>
      <c r="J475" s="169">
        <v>504001.35898169229</v>
      </c>
      <c r="K475" s="169">
        <v>212980.22078991021</v>
      </c>
      <c r="L475" s="168" t="s">
        <v>18</v>
      </c>
      <c r="M475" s="168" t="s">
        <v>21</v>
      </c>
      <c r="N475" s="168" t="s">
        <v>1449</v>
      </c>
      <c r="O475" s="168" t="s">
        <v>21</v>
      </c>
      <c r="P475" s="168" t="s">
        <v>344</v>
      </c>
      <c r="Q475" s="168" t="s">
        <v>1450</v>
      </c>
      <c r="R475" s="168" t="s">
        <v>21</v>
      </c>
      <c r="S475" s="168" t="s">
        <v>21</v>
      </c>
      <c r="T475" s="168" t="s">
        <v>21</v>
      </c>
      <c r="U475" s="168" t="s">
        <v>21</v>
      </c>
      <c r="V475" s="168" t="s">
        <v>1450</v>
      </c>
      <c r="W475" s="168" t="s">
        <v>21</v>
      </c>
      <c r="X475" s="168" t="s">
        <v>21</v>
      </c>
      <c r="Y475" s="168" t="s">
        <v>21</v>
      </c>
      <c r="Z475" s="168" t="s">
        <v>21</v>
      </c>
      <c r="AA475" s="168" t="s">
        <v>1605</v>
      </c>
      <c r="AB475" s="168" t="s">
        <v>1259</v>
      </c>
      <c r="AC475" s="168" t="s">
        <v>11232</v>
      </c>
      <c r="AD475" s="169">
        <v>672014.35962275695</v>
      </c>
      <c r="AE475" s="168" t="s">
        <v>810</v>
      </c>
      <c r="AF475" s="169">
        <v>-441532.27680125227</v>
      </c>
      <c r="AG475" s="169">
        <v>-1366155.916163479</v>
      </c>
      <c r="AH475" s="169">
        <v>-381066.25490836753</v>
      </c>
      <c r="AI475" s="168" t="s">
        <v>21</v>
      </c>
      <c r="AJ475"/>
    </row>
    <row r="476" spans="1:36" x14ac:dyDescent="0.25">
      <c r="A476" s="179" t="b">
        <f>IF(E476&lt;&gt;1,"",NOT(ISNA(VLOOKUP(P476,Mapping!$P:$P,1,FALSE))))</f>
        <v>0</v>
      </c>
      <c r="B476" s="180" t="str">
        <f t="shared" si="7"/>
        <v/>
      </c>
      <c r="E476" s="167">
        <v>1</v>
      </c>
      <c r="F476" s="170" t="s">
        <v>370</v>
      </c>
      <c r="G476" s="169">
        <v>1898712.2038604959</v>
      </c>
      <c r="H476" s="168" t="s">
        <v>1266</v>
      </c>
      <c r="I476" s="168" t="s">
        <v>430</v>
      </c>
      <c r="J476" s="169">
        <v>523543.67850435228</v>
      </c>
      <c r="K476" s="169">
        <v>221238.3880597215</v>
      </c>
      <c r="L476" s="168" t="s">
        <v>18</v>
      </c>
      <c r="M476" s="168" t="s">
        <v>21</v>
      </c>
      <c r="N476" s="168" t="s">
        <v>1449</v>
      </c>
      <c r="O476" s="168" t="s">
        <v>21</v>
      </c>
      <c r="P476" s="168" t="s">
        <v>525</v>
      </c>
      <c r="Q476" s="168" t="s">
        <v>1451</v>
      </c>
      <c r="R476" s="168" t="s">
        <v>21</v>
      </c>
      <c r="S476" s="168" t="s">
        <v>21</v>
      </c>
      <c r="T476" s="168" t="s">
        <v>21</v>
      </c>
      <c r="U476" s="168" t="s">
        <v>21</v>
      </c>
      <c r="V476" s="168" t="s">
        <v>1451</v>
      </c>
      <c r="W476" s="168" t="s">
        <v>21</v>
      </c>
      <c r="X476" s="168" t="s">
        <v>21</v>
      </c>
      <c r="Y476" s="168" t="s">
        <v>21</v>
      </c>
      <c r="Z476" s="168" t="s">
        <v>21</v>
      </c>
      <c r="AA476" s="168" t="s">
        <v>1605</v>
      </c>
      <c r="AB476" s="168" t="s">
        <v>1259</v>
      </c>
      <c r="AC476" s="168" t="s">
        <v>11233</v>
      </c>
      <c r="AD476" s="169">
        <v>698071.27217969298</v>
      </c>
      <c r="AE476" s="168" t="s">
        <v>810</v>
      </c>
      <c r="AF476" s="169">
        <v>-458652.39895777008</v>
      </c>
      <c r="AG476" s="169">
        <v>-1419127.7087105869</v>
      </c>
      <c r="AH476" s="169">
        <v>-395841.84703726321</v>
      </c>
      <c r="AI476" s="168" t="s">
        <v>21</v>
      </c>
      <c r="AJ476"/>
    </row>
    <row r="477" spans="1:36" x14ac:dyDescent="0.25">
      <c r="A477" s="179" t="b">
        <f>IF(E477&lt;&gt;1,"",NOT(ISNA(VLOOKUP(P477,Mapping!$P:$P,1,FALSE))))</f>
        <v>0</v>
      </c>
      <c r="B477" s="180" t="str">
        <f t="shared" si="7"/>
        <v/>
      </c>
      <c r="E477" s="167">
        <v>1</v>
      </c>
      <c r="F477" s="170" t="s">
        <v>1606</v>
      </c>
      <c r="G477" s="169">
        <v>363650.13865531172</v>
      </c>
      <c r="H477" s="168" t="s">
        <v>1266</v>
      </c>
      <c r="I477" s="168" t="s">
        <v>498</v>
      </c>
      <c r="J477" s="169">
        <v>133413.35067399731</v>
      </c>
      <c r="K477" s="169">
        <v>67989.276237764076</v>
      </c>
      <c r="L477" s="168" t="s">
        <v>18</v>
      </c>
      <c r="M477" s="168" t="s">
        <v>21</v>
      </c>
      <c r="N477" s="168" t="s">
        <v>1449</v>
      </c>
      <c r="O477" s="168" t="s">
        <v>21</v>
      </c>
      <c r="P477" s="168" t="s">
        <v>525</v>
      </c>
      <c r="Q477" s="168" t="s">
        <v>1451</v>
      </c>
      <c r="R477" s="168" t="s">
        <v>21</v>
      </c>
      <c r="S477" s="168" t="s">
        <v>21</v>
      </c>
      <c r="T477" s="168" t="s">
        <v>21</v>
      </c>
      <c r="U477" s="168" t="s">
        <v>21</v>
      </c>
      <c r="V477" s="168" t="s">
        <v>1451</v>
      </c>
      <c r="W477" s="168" t="s">
        <v>21</v>
      </c>
      <c r="X477" s="168" t="s">
        <v>21</v>
      </c>
      <c r="Y477" s="168" t="s">
        <v>21</v>
      </c>
      <c r="Z477" s="168" t="s">
        <v>21</v>
      </c>
      <c r="AA477" s="168" t="s">
        <v>1607</v>
      </c>
      <c r="AB477" s="168" t="s">
        <v>1259</v>
      </c>
      <c r="AC477" s="168" t="s">
        <v>6692</v>
      </c>
      <c r="AD477" s="169">
        <v>177908.74007880231</v>
      </c>
      <c r="AE477" s="168" t="s">
        <v>817</v>
      </c>
      <c r="AF477" s="169">
        <v>-50756.284229444631</v>
      </c>
      <c r="AG477" s="169">
        <v>-221200.90722640339</v>
      </c>
      <c r="AH477" s="169">
        <v>-142198.94346378869</v>
      </c>
      <c r="AI477" s="168" t="s">
        <v>21</v>
      </c>
      <c r="AJ477"/>
    </row>
    <row r="478" spans="1:36" x14ac:dyDescent="0.25">
      <c r="A478" s="179" t="b">
        <f>IF(E478&lt;&gt;1,"",NOT(ISNA(VLOOKUP(P478,Mapping!$P:$P,1,FALSE))))</f>
        <v>0</v>
      </c>
      <c r="B478" s="180" t="str">
        <f t="shared" si="7"/>
        <v/>
      </c>
      <c r="E478" s="167">
        <v>1</v>
      </c>
      <c r="F478" s="170" t="s">
        <v>1606</v>
      </c>
      <c r="G478" s="169">
        <v>8740860.8562327567</v>
      </c>
      <c r="H478" s="168" t="s">
        <v>1266</v>
      </c>
      <c r="I478" s="168" t="s">
        <v>498</v>
      </c>
      <c r="J478" s="169">
        <v>3206784.2430015919</v>
      </c>
      <c r="K478" s="169">
        <v>1634221.3026723629</v>
      </c>
      <c r="L478" s="168" t="s">
        <v>18</v>
      </c>
      <c r="M478" s="168" t="s">
        <v>21</v>
      </c>
      <c r="N478" s="168" t="s">
        <v>1449</v>
      </c>
      <c r="O478" s="168" t="s">
        <v>21</v>
      </c>
      <c r="P478" s="168" t="s">
        <v>803</v>
      </c>
      <c r="Q478" s="168" t="s">
        <v>1453</v>
      </c>
      <c r="R478" s="168" t="s">
        <v>21</v>
      </c>
      <c r="S478" s="168" t="s">
        <v>21</v>
      </c>
      <c r="T478" s="168" t="s">
        <v>21</v>
      </c>
      <c r="U478" s="168" t="s">
        <v>21</v>
      </c>
      <c r="V478" s="168" t="s">
        <v>1453</v>
      </c>
      <c r="W478" s="168" t="s">
        <v>21</v>
      </c>
      <c r="X478" s="168" t="s">
        <v>21</v>
      </c>
      <c r="Y478" s="168" t="s">
        <v>21</v>
      </c>
      <c r="Z478" s="168" t="s">
        <v>21</v>
      </c>
      <c r="AA478" s="168" t="s">
        <v>1607</v>
      </c>
      <c r="AB478" s="168" t="s">
        <v>1259</v>
      </c>
      <c r="AC478" s="168" t="s">
        <v>11234</v>
      </c>
      <c r="AD478" s="169">
        <v>4276295.7492241766</v>
      </c>
      <c r="AE478" s="168" t="s">
        <v>817</v>
      </c>
      <c r="AF478" s="169">
        <v>-1220001.2343443569</v>
      </c>
      <c r="AG478" s="169">
        <v>-5316886.0556137767</v>
      </c>
      <c r="AH478" s="169">
        <v>-3417958.7647522269</v>
      </c>
      <c r="AI478" s="168" t="s">
        <v>21</v>
      </c>
      <c r="AJ478"/>
    </row>
    <row r="479" spans="1:36" x14ac:dyDescent="0.25">
      <c r="A479" s="179" t="b">
        <f>IF(E479&lt;&gt;1,"",NOT(ISNA(VLOOKUP(P479,Mapping!$P:$P,1,FALSE))))</f>
        <v>0</v>
      </c>
      <c r="B479" s="180" t="str">
        <f t="shared" si="7"/>
        <v/>
      </c>
      <c r="E479" s="167">
        <v>1</v>
      </c>
      <c r="F479" s="170" t="s">
        <v>12513</v>
      </c>
      <c r="G479" s="169">
        <v>227981.88484647489</v>
      </c>
      <c r="H479" s="168" t="s">
        <v>1266</v>
      </c>
      <c r="I479" s="168" t="s">
        <v>498</v>
      </c>
      <c r="J479" s="169">
        <v>85117.544131208575</v>
      </c>
      <c r="K479" s="169">
        <v>37356.040455996488</v>
      </c>
      <c r="L479" s="168" t="s">
        <v>18</v>
      </c>
      <c r="M479" s="168" t="s">
        <v>21</v>
      </c>
      <c r="N479" s="168" t="s">
        <v>1449</v>
      </c>
      <c r="O479" s="168" t="s">
        <v>21</v>
      </c>
      <c r="P479" s="168" t="s">
        <v>525</v>
      </c>
      <c r="Q479" s="168" t="s">
        <v>1451</v>
      </c>
      <c r="R479" s="168" t="s">
        <v>21</v>
      </c>
      <c r="S479" s="168" t="s">
        <v>21</v>
      </c>
      <c r="T479" s="168" t="s">
        <v>21</v>
      </c>
      <c r="U479" s="168" t="s">
        <v>21</v>
      </c>
      <c r="V479" s="168" t="s">
        <v>1451</v>
      </c>
      <c r="W479" s="168" t="s">
        <v>21</v>
      </c>
      <c r="X479" s="168" t="s">
        <v>21</v>
      </c>
      <c r="Y479" s="168" t="s">
        <v>21</v>
      </c>
      <c r="Z479" s="168" t="s">
        <v>21</v>
      </c>
      <c r="AA479" s="168" t="s">
        <v>1608</v>
      </c>
      <c r="AB479" s="168" t="s">
        <v>1259</v>
      </c>
      <c r="AC479" s="168" t="s">
        <v>11235</v>
      </c>
      <c r="AD479" s="169">
        <v>114086.2516393902</v>
      </c>
      <c r="AE479" s="168" t="s">
        <v>814</v>
      </c>
      <c r="AF479" s="169">
        <v>-82322.237182618497</v>
      </c>
      <c r="AG479" s="169">
        <v>-108044.78717639561</v>
      </c>
      <c r="AH479" s="169">
        <v>-54388.645909669023</v>
      </c>
      <c r="AI479" s="168" t="s">
        <v>21</v>
      </c>
      <c r="AJ479"/>
    </row>
    <row r="480" spans="1:36" x14ac:dyDescent="0.25">
      <c r="A480" s="179" t="b">
        <f>IF(E480&lt;&gt;1,"",NOT(ISNA(VLOOKUP(P480,Mapping!$P:$P,1,FALSE))))</f>
        <v>0</v>
      </c>
      <c r="B480" s="180" t="str">
        <f t="shared" si="7"/>
        <v/>
      </c>
      <c r="E480" s="167">
        <v>1</v>
      </c>
      <c r="F480" s="170" t="s">
        <v>371</v>
      </c>
      <c r="G480" s="169">
        <v>428580.62464232382</v>
      </c>
      <c r="H480" s="168" t="s">
        <v>1266</v>
      </c>
      <c r="I480" s="168" t="s">
        <v>505</v>
      </c>
      <c r="J480" s="169">
        <v>211041.4070795177</v>
      </c>
      <c r="K480" s="169">
        <v>29605.952905378981</v>
      </c>
      <c r="L480" s="168" t="s">
        <v>18</v>
      </c>
      <c r="M480" s="168" t="s">
        <v>21</v>
      </c>
      <c r="N480" s="168" t="s">
        <v>1449</v>
      </c>
      <c r="O480" s="168" t="s">
        <v>21</v>
      </c>
      <c r="P480" s="168" t="s">
        <v>344</v>
      </c>
      <c r="Q480" s="168" t="s">
        <v>1450</v>
      </c>
      <c r="R480" s="168" t="s">
        <v>21</v>
      </c>
      <c r="S480" s="168" t="s">
        <v>21</v>
      </c>
      <c r="T480" s="168" t="s">
        <v>21</v>
      </c>
      <c r="U480" s="168" t="s">
        <v>21</v>
      </c>
      <c r="V480" s="168" t="s">
        <v>1450</v>
      </c>
      <c r="W480" s="168" t="s">
        <v>21</v>
      </c>
      <c r="X480" s="168" t="s">
        <v>21</v>
      </c>
      <c r="Y480" s="168" t="s">
        <v>21</v>
      </c>
      <c r="Z480" s="168" t="s">
        <v>21</v>
      </c>
      <c r="AA480" s="168" t="s">
        <v>1609</v>
      </c>
      <c r="AB480" s="168" t="s">
        <v>1259</v>
      </c>
      <c r="AC480" s="168" t="s">
        <v>11236</v>
      </c>
      <c r="AD480" s="169">
        <v>236704.83783830769</v>
      </c>
      <c r="AE480" s="168" t="s">
        <v>817</v>
      </c>
      <c r="AF480" s="169">
        <v>-177637.85449452841</v>
      </c>
      <c r="AG480" s="169">
        <v>-348007.50975430728</v>
      </c>
      <c r="AH480" s="169">
        <v>40107.073176619073</v>
      </c>
      <c r="AI480" s="168" t="s">
        <v>21</v>
      </c>
      <c r="AJ480"/>
    </row>
    <row r="481" spans="1:36" x14ac:dyDescent="0.25">
      <c r="A481" s="179" t="b">
        <f>IF(E481&lt;&gt;1,"",NOT(ISNA(VLOOKUP(P481,Mapping!$P:$P,1,FALSE))))</f>
        <v>0</v>
      </c>
      <c r="B481" s="180" t="str">
        <f t="shared" si="7"/>
        <v/>
      </c>
      <c r="E481" s="167">
        <v>1</v>
      </c>
      <c r="F481" s="170" t="s">
        <v>371</v>
      </c>
      <c r="G481" s="169">
        <v>251763.83043504931</v>
      </c>
      <c r="H481" s="168" t="s">
        <v>1266</v>
      </c>
      <c r="I481" s="168" t="s">
        <v>505</v>
      </c>
      <c r="J481" s="169">
        <v>123973.3902368643</v>
      </c>
      <c r="K481" s="169">
        <v>17391.612402820268</v>
      </c>
      <c r="L481" s="168" t="s">
        <v>18</v>
      </c>
      <c r="M481" s="168" t="s">
        <v>21</v>
      </c>
      <c r="N481" s="168" t="s">
        <v>1449</v>
      </c>
      <c r="O481" s="168" t="s">
        <v>21</v>
      </c>
      <c r="P481" s="168" t="s">
        <v>525</v>
      </c>
      <c r="Q481" s="168" t="s">
        <v>1451</v>
      </c>
      <c r="R481" s="168" t="s">
        <v>21</v>
      </c>
      <c r="S481" s="168" t="s">
        <v>21</v>
      </c>
      <c r="T481" s="168" t="s">
        <v>21</v>
      </c>
      <c r="U481" s="168" t="s">
        <v>21</v>
      </c>
      <c r="V481" s="168" t="s">
        <v>1451</v>
      </c>
      <c r="W481" s="168" t="s">
        <v>21</v>
      </c>
      <c r="X481" s="168" t="s">
        <v>21</v>
      </c>
      <c r="Y481" s="168" t="s">
        <v>21</v>
      </c>
      <c r="Z481" s="168" t="s">
        <v>21</v>
      </c>
      <c r="AA481" s="168" t="s">
        <v>1609</v>
      </c>
      <c r="AB481" s="168" t="s">
        <v>1259</v>
      </c>
      <c r="AC481" s="168" t="s">
        <v>6693</v>
      </c>
      <c r="AD481" s="169">
        <v>139049.02188803881</v>
      </c>
      <c r="AE481" s="168" t="s">
        <v>817</v>
      </c>
      <c r="AF481" s="169">
        <v>-104350.92980493511</v>
      </c>
      <c r="AG481" s="169">
        <v>-204432.2553055863</v>
      </c>
      <c r="AH481" s="169">
        <v>23560.351984906942</v>
      </c>
      <c r="AI481" s="168" t="s">
        <v>21</v>
      </c>
      <c r="AJ481"/>
    </row>
    <row r="482" spans="1:36" x14ac:dyDescent="0.25">
      <c r="A482" s="179" t="b">
        <f>IF(E482&lt;&gt;1,"",NOT(ISNA(VLOOKUP(P482,Mapping!$P:$P,1,FALSE))))</f>
        <v>0</v>
      </c>
      <c r="B482" s="180" t="str">
        <f t="shared" si="7"/>
        <v/>
      </c>
      <c r="E482" s="167">
        <v>1</v>
      </c>
      <c r="F482" s="170" t="s">
        <v>11237</v>
      </c>
      <c r="G482" s="169">
        <v>131077.47630220349</v>
      </c>
      <c r="H482" s="168" t="s">
        <v>1266</v>
      </c>
      <c r="I482" s="168" t="s">
        <v>430</v>
      </c>
      <c r="J482" s="169">
        <v>39288.251060100098</v>
      </c>
      <c r="K482" s="169">
        <v>17462.600180942842</v>
      </c>
      <c r="L482" s="168" t="s">
        <v>18</v>
      </c>
      <c r="M482" s="168" t="s">
        <v>21</v>
      </c>
      <c r="N482" s="168" t="s">
        <v>1449</v>
      </c>
      <c r="O482" s="168" t="s">
        <v>21</v>
      </c>
      <c r="P482" s="168" t="s">
        <v>525</v>
      </c>
      <c r="Q482" s="168" t="s">
        <v>1451</v>
      </c>
      <c r="R482" s="168" t="s">
        <v>21</v>
      </c>
      <c r="S482" s="168" t="s">
        <v>21</v>
      </c>
      <c r="T482" s="168" t="s">
        <v>21</v>
      </c>
      <c r="U482" s="168" t="s">
        <v>21</v>
      </c>
      <c r="V482" s="168" t="s">
        <v>1451</v>
      </c>
      <c r="W482" s="168" t="s">
        <v>21</v>
      </c>
      <c r="X482" s="168" t="s">
        <v>21</v>
      </c>
      <c r="Y482" s="168" t="s">
        <v>21</v>
      </c>
      <c r="Z482" s="168" t="s">
        <v>21</v>
      </c>
      <c r="AA482" s="168" t="s">
        <v>11238</v>
      </c>
      <c r="AB482" s="168" t="s">
        <v>1259</v>
      </c>
      <c r="AC482" s="168" t="s">
        <v>11239</v>
      </c>
      <c r="AD482" s="169">
        <v>56468.171964495792</v>
      </c>
      <c r="AE482" s="168" t="s">
        <v>807</v>
      </c>
      <c r="AF482" s="169">
        <v>-32377.780266955098</v>
      </c>
      <c r="AG482" s="169">
        <v>-71435.538394775576</v>
      </c>
      <c r="AH482" s="169">
        <v>-50327.977638332457</v>
      </c>
      <c r="AI482" s="168" t="s">
        <v>21</v>
      </c>
      <c r="AJ482"/>
    </row>
    <row r="483" spans="1:36" x14ac:dyDescent="0.25">
      <c r="A483" s="179" t="b">
        <f>IF(E483&lt;&gt;1,"",NOT(ISNA(VLOOKUP(P483,Mapping!$P:$P,1,FALSE))))</f>
        <v>0</v>
      </c>
      <c r="B483" s="180" t="str">
        <f t="shared" si="7"/>
        <v/>
      </c>
      <c r="E483" s="167">
        <v>1</v>
      </c>
      <c r="F483" s="170" t="s">
        <v>7348</v>
      </c>
      <c r="G483" s="169">
        <v>826631.82881958212</v>
      </c>
      <c r="H483" s="168" t="s">
        <v>1266</v>
      </c>
      <c r="I483" s="168" t="s">
        <v>421</v>
      </c>
      <c r="J483" s="169">
        <v>387338.2542123156</v>
      </c>
      <c r="K483" s="169">
        <v>104927.501811116</v>
      </c>
      <c r="L483" s="168" t="s">
        <v>18</v>
      </c>
      <c r="M483" s="168" t="s">
        <v>21</v>
      </c>
      <c r="N483" s="168" t="s">
        <v>1449</v>
      </c>
      <c r="O483" s="168" t="s">
        <v>21</v>
      </c>
      <c r="P483" s="168" t="s">
        <v>344</v>
      </c>
      <c r="Q483" s="168" t="s">
        <v>1450</v>
      </c>
      <c r="R483" s="168" t="s">
        <v>21</v>
      </c>
      <c r="S483" s="168" t="s">
        <v>21</v>
      </c>
      <c r="T483" s="168" t="s">
        <v>21</v>
      </c>
      <c r="U483" s="168" t="s">
        <v>21</v>
      </c>
      <c r="V483" s="168" t="s">
        <v>1450</v>
      </c>
      <c r="W483" s="168" t="s">
        <v>21</v>
      </c>
      <c r="X483" s="168" t="s">
        <v>21</v>
      </c>
      <c r="Y483" s="168" t="s">
        <v>21</v>
      </c>
      <c r="Z483" s="168" t="s">
        <v>21</v>
      </c>
      <c r="AA483" s="168" t="s">
        <v>7349</v>
      </c>
      <c r="AB483" s="168" t="s">
        <v>1259</v>
      </c>
      <c r="AC483" s="168" t="s">
        <v>11240</v>
      </c>
      <c r="AD483" s="169">
        <v>623579.02704984415</v>
      </c>
      <c r="AE483" s="168" t="s">
        <v>807</v>
      </c>
      <c r="AF483" s="169">
        <v>-432445.63000115188</v>
      </c>
      <c r="AG483" s="169">
        <v>-396640.39280640229</v>
      </c>
      <c r="AH483" s="169">
        <v>-228251.7576377331</v>
      </c>
      <c r="AI483" s="168" t="s">
        <v>21</v>
      </c>
      <c r="AJ483"/>
    </row>
    <row r="484" spans="1:36" x14ac:dyDescent="0.25">
      <c r="A484" s="179" t="b">
        <f>IF(E484&lt;&gt;1,"",NOT(ISNA(VLOOKUP(P484,Mapping!$P:$P,1,FALSE))))</f>
        <v>0</v>
      </c>
      <c r="B484" s="180" t="str">
        <f t="shared" si="7"/>
        <v/>
      </c>
      <c r="E484" s="167">
        <v>1</v>
      </c>
      <c r="F484" s="170" t="s">
        <v>1610</v>
      </c>
      <c r="G484" s="169">
        <v>92920.022057812123</v>
      </c>
      <c r="H484" s="168" t="s">
        <v>1266</v>
      </c>
      <c r="I484" s="168" t="s">
        <v>451</v>
      </c>
      <c r="J484" s="169">
        <v>35393.58761417897</v>
      </c>
      <c r="K484" s="169">
        <v>3035.1045081140751</v>
      </c>
      <c r="L484" s="168" t="s">
        <v>18</v>
      </c>
      <c r="M484" s="168" t="s">
        <v>21</v>
      </c>
      <c r="N484" s="168" t="s">
        <v>1449</v>
      </c>
      <c r="O484" s="168" t="s">
        <v>21</v>
      </c>
      <c r="P484" s="168" t="s">
        <v>525</v>
      </c>
      <c r="Q484" s="168" t="s">
        <v>1451</v>
      </c>
      <c r="R484" s="168" t="s">
        <v>21</v>
      </c>
      <c r="S484" s="168" t="s">
        <v>21</v>
      </c>
      <c r="T484" s="168" t="s">
        <v>21</v>
      </c>
      <c r="U484" s="168" t="s">
        <v>21</v>
      </c>
      <c r="V484" s="168" t="s">
        <v>1451</v>
      </c>
      <c r="W484" s="168" t="s">
        <v>21</v>
      </c>
      <c r="X484" s="168" t="s">
        <v>21</v>
      </c>
      <c r="Y484" s="168" t="s">
        <v>21</v>
      </c>
      <c r="Z484" s="168" t="s">
        <v>21</v>
      </c>
      <c r="AA484" s="168" t="s">
        <v>6622</v>
      </c>
      <c r="AB484" s="168" t="s">
        <v>1259</v>
      </c>
      <c r="AC484" s="168" t="s">
        <v>11241</v>
      </c>
      <c r="AD484" s="169">
        <v>52327.228293587483</v>
      </c>
      <c r="AE484" s="168" t="s">
        <v>809</v>
      </c>
      <c r="AF484" s="169">
        <v>-32365.803372010349</v>
      </c>
      <c r="AG484" s="169">
        <v>-43482.151768304189</v>
      </c>
      <c r="AH484" s="169">
        <v>-23921.927568648749</v>
      </c>
      <c r="AI484" s="168" t="s">
        <v>21</v>
      </c>
      <c r="AJ484"/>
    </row>
    <row r="485" spans="1:36" x14ac:dyDescent="0.25">
      <c r="A485" s="179" t="b">
        <f>IF(E485&lt;&gt;1,"",NOT(ISNA(VLOOKUP(P485,Mapping!$P:$P,1,FALSE))))</f>
        <v>0</v>
      </c>
      <c r="B485" s="180" t="str">
        <f t="shared" si="7"/>
        <v/>
      </c>
      <c r="E485" s="167">
        <v>1</v>
      </c>
      <c r="F485" s="170" t="s">
        <v>11242</v>
      </c>
      <c r="G485" s="169">
        <v>98458.498719723269</v>
      </c>
      <c r="H485" s="168" t="s">
        <v>1266</v>
      </c>
      <c r="I485" s="168" t="s">
        <v>372</v>
      </c>
      <c r="J485" s="169">
        <v>52196.623259758977</v>
      </c>
      <c r="K485" s="169">
        <v>18895.867328904071</v>
      </c>
      <c r="L485" s="168" t="s">
        <v>18</v>
      </c>
      <c r="M485" s="168" t="s">
        <v>21</v>
      </c>
      <c r="N485" s="168" t="s">
        <v>1449</v>
      </c>
      <c r="O485" s="168" t="s">
        <v>21</v>
      </c>
      <c r="P485" s="168" t="s">
        <v>525</v>
      </c>
      <c r="Q485" s="168" t="s">
        <v>1451</v>
      </c>
      <c r="R485" s="168" t="s">
        <v>21</v>
      </c>
      <c r="S485" s="168" t="s">
        <v>21</v>
      </c>
      <c r="T485" s="168" t="s">
        <v>21</v>
      </c>
      <c r="U485" s="168" t="s">
        <v>21</v>
      </c>
      <c r="V485" s="168" t="s">
        <v>1451</v>
      </c>
      <c r="W485" s="168" t="s">
        <v>21</v>
      </c>
      <c r="X485" s="168" t="s">
        <v>21</v>
      </c>
      <c r="Y485" s="168" t="s">
        <v>21</v>
      </c>
      <c r="Z485" s="168" t="s">
        <v>21</v>
      </c>
      <c r="AA485" s="168" t="s">
        <v>11243</v>
      </c>
      <c r="AB485" s="168" t="s">
        <v>1259</v>
      </c>
      <c r="AC485" s="168" t="s">
        <v>7115</v>
      </c>
      <c r="AD485" s="169">
        <v>77211.194678493615</v>
      </c>
      <c r="AE485" s="168" t="s">
        <v>817</v>
      </c>
      <c r="AF485" s="169">
        <v>-43888.5618647628</v>
      </c>
      <c r="AG485" s="169">
        <v>-47468.766606090088</v>
      </c>
      <c r="AH485" s="169">
        <v>-55805.928581356136</v>
      </c>
      <c r="AI485" s="168" t="s">
        <v>21</v>
      </c>
      <c r="AJ485"/>
    </row>
    <row r="486" spans="1:36" x14ac:dyDescent="0.25">
      <c r="A486" s="179" t="b">
        <f>IF(E486&lt;&gt;1,"",NOT(ISNA(VLOOKUP(P486,Mapping!$P:$P,1,FALSE))))</f>
        <v>0</v>
      </c>
      <c r="B486" s="180" t="str">
        <f t="shared" si="7"/>
        <v/>
      </c>
      <c r="E486" s="167">
        <v>1</v>
      </c>
      <c r="F486" s="170" t="s">
        <v>1611</v>
      </c>
      <c r="G486" s="169">
        <v>269146.91492411122</v>
      </c>
      <c r="H486" s="168" t="s">
        <v>1266</v>
      </c>
      <c r="I486" s="168" t="s">
        <v>430</v>
      </c>
      <c r="J486" s="169">
        <v>65911.696955363528</v>
      </c>
      <c r="K486" s="169">
        <v>23885.94888534677</v>
      </c>
      <c r="L486" s="168" t="s">
        <v>18</v>
      </c>
      <c r="M486" s="168" t="s">
        <v>21</v>
      </c>
      <c r="N486" s="168" t="s">
        <v>1449</v>
      </c>
      <c r="O486" s="168" t="s">
        <v>21</v>
      </c>
      <c r="P486" s="168" t="s">
        <v>525</v>
      </c>
      <c r="Q486" s="168" t="s">
        <v>1451</v>
      </c>
      <c r="R486" s="168" t="s">
        <v>21</v>
      </c>
      <c r="S486" s="168" t="s">
        <v>21</v>
      </c>
      <c r="T486" s="168" t="s">
        <v>21</v>
      </c>
      <c r="U486" s="168" t="s">
        <v>21</v>
      </c>
      <c r="V486" s="168" t="s">
        <v>1451</v>
      </c>
      <c r="W486" s="168" t="s">
        <v>21</v>
      </c>
      <c r="X486" s="168" t="s">
        <v>21</v>
      </c>
      <c r="Y486" s="168" t="s">
        <v>21</v>
      </c>
      <c r="Z486" s="168" t="s">
        <v>21</v>
      </c>
      <c r="AA486" s="168" t="s">
        <v>1612</v>
      </c>
      <c r="AB486" s="168" t="s">
        <v>1259</v>
      </c>
      <c r="AC486" s="168" t="s">
        <v>6694</v>
      </c>
      <c r="AD486" s="169">
        <v>94013.961053019637</v>
      </c>
      <c r="AE486" s="168" t="s">
        <v>817</v>
      </c>
      <c r="AF486" s="169">
        <v>-21130.305213634681</v>
      </c>
      <c r="AG486" s="169">
        <v>-146681.60630869219</v>
      </c>
      <c r="AH486" s="169">
        <v>-74016.559449180117</v>
      </c>
      <c r="AI486" s="168" t="s">
        <v>21</v>
      </c>
      <c r="AJ486"/>
    </row>
    <row r="487" spans="1:36" x14ac:dyDescent="0.25">
      <c r="A487" s="179" t="b">
        <f>IF(E487&lt;&gt;1,"",NOT(ISNA(VLOOKUP(P487,Mapping!$P:$P,1,FALSE))))</f>
        <v>0</v>
      </c>
      <c r="B487" s="180" t="str">
        <f t="shared" si="7"/>
        <v/>
      </c>
      <c r="E487" s="167">
        <v>1</v>
      </c>
      <c r="F487" s="170" t="s">
        <v>11244</v>
      </c>
      <c r="G487" s="169">
        <v>198327.04595060111</v>
      </c>
      <c r="H487" s="168" t="s">
        <v>1266</v>
      </c>
      <c r="I487" s="168" t="s">
        <v>489</v>
      </c>
      <c r="J487" s="169">
        <v>68375.300030611354</v>
      </c>
      <c r="K487" s="169">
        <v>6723.171760125022</v>
      </c>
      <c r="L487" s="168" t="s">
        <v>18</v>
      </c>
      <c r="M487" s="168" t="s">
        <v>21</v>
      </c>
      <c r="N487" s="168" t="s">
        <v>1449</v>
      </c>
      <c r="O487" s="168" t="s">
        <v>21</v>
      </c>
      <c r="P487" s="168" t="s">
        <v>525</v>
      </c>
      <c r="Q487" s="168" t="s">
        <v>1451</v>
      </c>
      <c r="R487" s="168" t="s">
        <v>21</v>
      </c>
      <c r="S487" s="168" t="s">
        <v>21</v>
      </c>
      <c r="T487" s="168" t="s">
        <v>21</v>
      </c>
      <c r="U487" s="168" t="s">
        <v>21</v>
      </c>
      <c r="V487" s="168" t="s">
        <v>1451</v>
      </c>
      <c r="W487" s="168" t="s">
        <v>21</v>
      </c>
      <c r="X487" s="168" t="s">
        <v>21</v>
      </c>
      <c r="Y487" s="168" t="s">
        <v>21</v>
      </c>
      <c r="Z487" s="168" t="s">
        <v>21</v>
      </c>
      <c r="AA487" s="168" t="s">
        <v>1593</v>
      </c>
      <c r="AB487" s="168" t="s">
        <v>1259</v>
      </c>
      <c r="AC487" s="168" t="s">
        <v>6689</v>
      </c>
      <c r="AD487" s="169">
        <v>110888.3050250635</v>
      </c>
      <c r="AE487" s="168" t="s">
        <v>809</v>
      </c>
      <c r="AF487" s="169">
        <v>-57270.304235522257</v>
      </c>
      <c r="AG487" s="169">
        <v>170038.22121140719</v>
      </c>
      <c r="AH487" s="169">
        <v>-47379.950630459469</v>
      </c>
      <c r="AI487" s="168" t="s">
        <v>21</v>
      </c>
      <c r="AJ487"/>
    </row>
    <row r="488" spans="1:36" x14ac:dyDescent="0.25">
      <c r="A488" s="179" t="b">
        <f>IF(E488&lt;&gt;1,"",NOT(ISNA(VLOOKUP(P488,Mapping!$P:$P,1,FALSE))))</f>
        <v>0</v>
      </c>
      <c r="B488" s="180" t="str">
        <f t="shared" si="7"/>
        <v/>
      </c>
      <c r="E488" s="167">
        <v>1</v>
      </c>
      <c r="F488" s="170" t="s">
        <v>1160</v>
      </c>
      <c r="G488" s="169">
        <v>57402.47674237821</v>
      </c>
      <c r="H488" s="168" t="s">
        <v>1266</v>
      </c>
      <c r="I488" s="168" t="s">
        <v>477</v>
      </c>
      <c r="J488" s="169">
        <v>20235.196419839111</v>
      </c>
      <c r="K488" s="169">
        <v>5391.0365739460503</v>
      </c>
      <c r="L488" s="168" t="s">
        <v>18</v>
      </c>
      <c r="M488" s="168" t="s">
        <v>21</v>
      </c>
      <c r="N488" s="168" t="s">
        <v>1449</v>
      </c>
      <c r="O488" s="168" t="s">
        <v>21</v>
      </c>
      <c r="P488" s="168" t="s">
        <v>525</v>
      </c>
      <c r="Q488" s="168" t="s">
        <v>1451</v>
      </c>
      <c r="R488" s="168" t="s">
        <v>21</v>
      </c>
      <c r="S488" s="168" t="s">
        <v>21</v>
      </c>
      <c r="T488" s="168" t="s">
        <v>21</v>
      </c>
      <c r="U488" s="168" t="s">
        <v>21</v>
      </c>
      <c r="V488" s="168" t="s">
        <v>1451</v>
      </c>
      <c r="W488" s="168" t="s">
        <v>21</v>
      </c>
      <c r="X488" s="168" t="s">
        <v>21</v>
      </c>
      <c r="Y488" s="168" t="s">
        <v>21</v>
      </c>
      <c r="Z488" s="168" t="s">
        <v>21</v>
      </c>
      <c r="AA488" s="168" t="s">
        <v>1613</v>
      </c>
      <c r="AB488" s="168" t="s">
        <v>1259</v>
      </c>
      <c r="AC488" s="168" t="s">
        <v>11245</v>
      </c>
      <c r="AD488" s="169">
        <v>23722.79782858711</v>
      </c>
      <c r="AE488" s="168" t="s">
        <v>814</v>
      </c>
      <c r="AF488" s="169">
        <v>-29267.892454230219</v>
      </c>
      <c r="AG488" s="169">
        <v>7275.6686954716279</v>
      </c>
      <c r="AH488" s="169">
        <v>-3325.208012521784</v>
      </c>
      <c r="AI488" s="168" t="s">
        <v>21</v>
      </c>
      <c r="AJ488"/>
    </row>
    <row r="489" spans="1:36" x14ac:dyDescent="0.25">
      <c r="A489" s="179" t="b">
        <f>IF(E489&lt;&gt;1,"",NOT(ISNA(VLOOKUP(P489,Mapping!$P:$P,1,FALSE))))</f>
        <v>0</v>
      </c>
      <c r="B489" s="180" t="str">
        <f t="shared" si="7"/>
        <v/>
      </c>
      <c r="E489" s="167">
        <v>1</v>
      </c>
      <c r="F489" s="170" t="s">
        <v>373</v>
      </c>
      <c r="G489" s="169">
        <v>1076367.669019853</v>
      </c>
      <c r="H489" s="168" t="s">
        <v>1266</v>
      </c>
      <c r="I489" s="168" t="s">
        <v>730</v>
      </c>
      <c r="J489" s="169">
        <v>333702.575253307</v>
      </c>
      <c r="K489" s="169">
        <v>20937.80773706231</v>
      </c>
      <c r="L489" s="168" t="s">
        <v>18</v>
      </c>
      <c r="M489" s="168" t="s">
        <v>21</v>
      </c>
      <c r="N489" s="168" t="s">
        <v>1449</v>
      </c>
      <c r="O489" s="168" t="s">
        <v>21</v>
      </c>
      <c r="P489" s="168" t="s">
        <v>344</v>
      </c>
      <c r="Q489" s="168" t="s">
        <v>1450</v>
      </c>
      <c r="R489" s="168" t="s">
        <v>21</v>
      </c>
      <c r="S489" s="168" t="s">
        <v>21</v>
      </c>
      <c r="T489" s="168" t="s">
        <v>21</v>
      </c>
      <c r="U489" s="168" t="s">
        <v>21</v>
      </c>
      <c r="V489" s="168" t="s">
        <v>1450</v>
      </c>
      <c r="W489" s="168" t="s">
        <v>21</v>
      </c>
      <c r="X489" s="168" t="s">
        <v>21</v>
      </c>
      <c r="Y489" s="168" t="s">
        <v>21</v>
      </c>
      <c r="Z489" s="168" t="s">
        <v>21</v>
      </c>
      <c r="AA489" s="168" t="s">
        <v>1614</v>
      </c>
      <c r="AB489" s="168" t="s">
        <v>1259</v>
      </c>
      <c r="AC489" s="168" t="s">
        <v>7292</v>
      </c>
      <c r="AD489" s="169">
        <v>533838.18406031618</v>
      </c>
      <c r="AE489" s="168" t="s">
        <v>808</v>
      </c>
      <c r="AF489" s="169">
        <v>-421683.29924754618</v>
      </c>
      <c r="AG489" s="169">
        <v>-117057.21553941051</v>
      </c>
      <c r="AH489" s="169">
        <v>88588.315966288093</v>
      </c>
      <c r="AI489" s="168" t="s">
        <v>21</v>
      </c>
      <c r="AJ489"/>
    </row>
    <row r="490" spans="1:36" x14ac:dyDescent="0.25">
      <c r="A490" s="179" t="b">
        <f>IF(E490&lt;&gt;1,"",NOT(ISNA(VLOOKUP(P490,Mapping!$P:$P,1,FALSE))))</f>
        <v>0</v>
      </c>
      <c r="B490" s="180" t="str">
        <f t="shared" si="7"/>
        <v/>
      </c>
      <c r="E490" s="167">
        <v>1</v>
      </c>
      <c r="F490" s="170" t="s">
        <v>373</v>
      </c>
      <c r="G490" s="169">
        <v>135171.7537838885</v>
      </c>
      <c r="H490" s="168" t="s">
        <v>1266</v>
      </c>
      <c r="I490" s="168" t="s">
        <v>730</v>
      </c>
      <c r="J490" s="169">
        <v>41906.835031810777</v>
      </c>
      <c r="K490" s="169">
        <v>2629.3991111659661</v>
      </c>
      <c r="L490" s="168" t="s">
        <v>18</v>
      </c>
      <c r="M490" s="168" t="s">
        <v>21</v>
      </c>
      <c r="N490" s="168" t="s">
        <v>1449</v>
      </c>
      <c r="O490" s="168" t="s">
        <v>21</v>
      </c>
      <c r="P490" s="168" t="s">
        <v>525</v>
      </c>
      <c r="Q490" s="168" t="s">
        <v>1451</v>
      </c>
      <c r="R490" s="168" t="s">
        <v>21</v>
      </c>
      <c r="S490" s="168" t="s">
        <v>21</v>
      </c>
      <c r="T490" s="168" t="s">
        <v>21</v>
      </c>
      <c r="U490" s="168" t="s">
        <v>21</v>
      </c>
      <c r="V490" s="168" t="s">
        <v>1451</v>
      </c>
      <c r="W490" s="168" t="s">
        <v>21</v>
      </c>
      <c r="X490" s="168" t="s">
        <v>21</v>
      </c>
      <c r="Y490" s="168" t="s">
        <v>21</v>
      </c>
      <c r="Z490" s="168" t="s">
        <v>21</v>
      </c>
      <c r="AA490" s="168" t="s">
        <v>1614</v>
      </c>
      <c r="AB490" s="168" t="s">
        <v>1259</v>
      </c>
      <c r="AC490" s="168" t="s">
        <v>6938</v>
      </c>
      <c r="AD490" s="169">
        <v>67040.144044783403</v>
      </c>
      <c r="AE490" s="168" t="s">
        <v>808</v>
      </c>
      <c r="AF490" s="169">
        <v>-52955.577114808148</v>
      </c>
      <c r="AG490" s="169">
        <v>-14700.208463088769</v>
      </c>
      <c r="AH490" s="169">
        <v>11125.0443306501</v>
      </c>
      <c r="AI490" s="168" t="s">
        <v>21</v>
      </c>
      <c r="AJ490"/>
    </row>
    <row r="491" spans="1:36" x14ac:dyDescent="0.25">
      <c r="A491" s="179" t="b">
        <f>IF(E491&lt;&gt;1,"",NOT(ISNA(VLOOKUP(P491,Mapping!$P:$P,1,FALSE))))</f>
        <v>0</v>
      </c>
      <c r="B491" s="180" t="str">
        <f t="shared" si="7"/>
        <v/>
      </c>
      <c r="E491" s="167">
        <v>1</v>
      </c>
      <c r="F491" s="170" t="s">
        <v>1615</v>
      </c>
      <c r="G491" s="169">
        <v>167001.81775140771</v>
      </c>
      <c r="H491" s="168" t="s">
        <v>1266</v>
      </c>
      <c r="I491" s="168" t="s">
        <v>489</v>
      </c>
      <c r="J491" s="169">
        <v>64115.707105568174</v>
      </c>
      <c r="K491" s="169">
        <v>3830.4880242975241</v>
      </c>
      <c r="L491" s="168" t="s">
        <v>18</v>
      </c>
      <c r="M491" s="168" t="s">
        <v>21</v>
      </c>
      <c r="N491" s="168" t="s">
        <v>1449</v>
      </c>
      <c r="O491" s="168" t="s">
        <v>21</v>
      </c>
      <c r="P491" s="168" t="s">
        <v>525</v>
      </c>
      <c r="Q491" s="168" t="s">
        <v>1451</v>
      </c>
      <c r="R491" s="168" t="s">
        <v>21</v>
      </c>
      <c r="S491" s="168" t="s">
        <v>21</v>
      </c>
      <c r="T491" s="168" t="s">
        <v>21</v>
      </c>
      <c r="U491" s="168" t="s">
        <v>21</v>
      </c>
      <c r="V491" s="168" t="s">
        <v>1451</v>
      </c>
      <c r="W491" s="168" t="s">
        <v>21</v>
      </c>
      <c r="X491" s="168" t="s">
        <v>21</v>
      </c>
      <c r="Y491" s="168" t="s">
        <v>21</v>
      </c>
      <c r="Z491" s="168" t="s">
        <v>21</v>
      </c>
      <c r="AA491" s="168" t="s">
        <v>1616</v>
      </c>
      <c r="AB491" s="168" t="s">
        <v>1259</v>
      </c>
      <c r="AC491" s="168" t="s">
        <v>6695</v>
      </c>
      <c r="AD491" s="169">
        <v>89762.734630542516</v>
      </c>
      <c r="AE491" s="168" t="s">
        <v>809</v>
      </c>
      <c r="AF491" s="169">
        <v>-17795.52448316108</v>
      </c>
      <c r="AG491" s="169">
        <v>-79908.492338147698</v>
      </c>
      <c r="AH491" s="169">
        <v>-12801.93431624913</v>
      </c>
      <c r="AI491" s="168" t="s">
        <v>21</v>
      </c>
      <c r="AJ491"/>
    </row>
    <row r="492" spans="1:36" x14ac:dyDescent="0.25">
      <c r="A492" s="179" t="b">
        <f>IF(E492&lt;&gt;1,"",NOT(ISNA(VLOOKUP(P492,Mapping!$P:$P,1,FALSE))))</f>
        <v>0</v>
      </c>
      <c r="B492" s="180" t="str">
        <f t="shared" si="7"/>
        <v/>
      </c>
      <c r="E492" s="167">
        <v>1</v>
      </c>
      <c r="F492" s="170" t="s">
        <v>374</v>
      </c>
      <c r="G492" s="169">
        <v>1140230.8316005319</v>
      </c>
      <c r="H492" s="168" t="s">
        <v>1266</v>
      </c>
      <c r="I492" s="168" t="s">
        <v>421</v>
      </c>
      <c r="J492" s="169">
        <v>683353.37147150422</v>
      </c>
      <c r="K492" s="169">
        <v>252776.58148399269</v>
      </c>
      <c r="L492" s="168" t="s">
        <v>18</v>
      </c>
      <c r="M492" s="168" t="s">
        <v>21</v>
      </c>
      <c r="N492" s="168" t="s">
        <v>1449</v>
      </c>
      <c r="O492" s="168" t="s">
        <v>21</v>
      </c>
      <c r="P492" s="168" t="s">
        <v>344</v>
      </c>
      <c r="Q492" s="168" t="s">
        <v>1450</v>
      </c>
      <c r="R492" s="168" t="s">
        <v>21</v>
      </c>
      <c r="S492" s="168" t="s">
        <v>21</v>
      </c>
      <c r="T492" s="168" t="s">
        <v>21</v>
      </c>
      <c r="U492" s="168" t="s">
        <v>21</v>
      </c>
      <c r="V492" s="168" t="s">
        <v>1450</v>
      </c>
      <c r="W492" s="168" t="s">
        <v>21</v>
      </c>
      <c r="X492" s="168" t="s">
        <v>21</v>
      </c>
      <c r="Y492" s="168" t="s">
        <v>21</v>
      </c>
      <c r="Z492" s="168" t="s">
        <v>21</v>
      </c>
      <c r="AA492" s="168" t="s">
        <v>1617</v>
      </c>
      <c r="AB492" s="168" t="s">
        <v>1259</v>
      </c>
      <c r="AC492" s="168" t="s">
        <v>11246</v>
      </c>
      <c r="AD492" s="169">
        <v>693393.72592173668</v>
      </c>
      <c r="AE492" s="168" t="s">
        <v>807</v>
      </c>
      <c r="AF492" s="169">
        <v>1214504.323245062</v>
      </c>
      <c r="AG492" s="169">
        <v>-254041.0524757118</v>
      </c>
      <c r="AH492" s="169">
        <v>-299268.28805092711</v>
      </c>
      <c r="AI492" s="168" t="s">
        <v>21</v>
      </c>
      <c r="AJ492"/>
    </row>
    <row r="493" spans="1:36" x14ac:dyDescent="0.25">
      <c r="A493" s="179" t="b">
        <f>IF(E493&lt;&gt;1,"",NOT(ISNA(VLOOKUP(P493,Mapping!$P:$P,1,FALSE))))</f>
        <v>0</v>
      </c>
      <c r="B493" s="180" t="str">
        <f t="shared" si="7"/>
        <v/>
      </c>
      <c r="E493" s="167">
        <v>1</v>
      </c>
      <c r="F493" s="170" t="s">
        <v>374</v>
      </c>
      <c r="G493" s="169">
        <v>15167389.77872383</v>
      </c>
      <c r="H493" s="168" t="s">
        <v>1266</v>
      </c>
      <c r="I493" s="168" t="s">
        <v>421</v>
      </c>
      <c r="J493" s="169">
        <v>9089990.0743470993</v>
      </c>
      <c r="K493" s="169">
        <v>3362442.7896931809</v>
      </c>
      <c r="L493" s="168" t="s">
        <v>18</v>
      </c>
      <c r="M493" s="168" t="s">
        <v>21</v>
      </c>
      <c r="N493" s="168" t="s">
        <v>1449</v>
      </c>
      <c r="O493" s="168" t="s">
        <v>21</v>
      </c>
      <c r="P493" s="168" t="s">
        <v>788</v>
      </c>
      <c r="Q493" s="168" t="s">
        <v>1457</v>
      </c>
      <c r="R493" s="168" t="s">
        <v>21</v>
      </c>
      <c r="S493" s="168" t="s">
        <v>21</v>
      </c>
      <c r="T493" s="168" t="s">
        <v>21</v>
      </c>
      <c r="U493" s="168" t="s">
        <v>21</v>
      </c>
      <c r="V493" s="168" t="s">
        <v>1457</v>
      </c>
      <c r="W493" s="168" t="s">
        <v>21</v>
      </c>
      <c r="X493" s="168" t="s">
        <v>21</v>
      </c>
      <c r="Y493" s="168" t="s">
        <v>21</v>
      </c>
      <c r="Z493" s="168" t="s">
        <v>21</v>
      </c>
      <c r="AA493" s="168" t="s">
        <v>1617</v>
      </c>
      <c r="AB493" s="168" t="s">
        <v>1259</v>
      </c>
      <c r="AC493" s="168" t="s">
        <v>11247</v>
      </c>
      <c r="AD493" s="169">
        <v>9223547.2149213329</v>
      </c>
      <c r="AE493" s="168" t="s">
        <v>807</v>
      </c>
      <c r="AF493" s="169">
        <v>16155378.32172616</v>
      </c>
      <c r="AG493" s="169">
        <v>-3379262.8263592329</v>
      </c>
      <c r="AH493" s="169">
        <v>-3980877.07109997</v>
      </c>
      <c r="AI493" s="168" t="s">
        <v>21</v>
      </c>
      <c r="AJ493"/>
    </row>
    <row r="494" spans="1:36" x14ac:dyDescent="0.25">
      <c r="A494" s="179" t="b">
        <f>IF(E494&lt;&gt;1,"",NOT(ISNA(VLOOKUP(P494,Mapping!$P:$P,1,FALSE))))</f>
        <v>0</v>
      </c>
      <c r="B494" s="180" t="str">
        <f t="shared" si="7"/>
        <v/>
      </c>
      <c r="E494" s="167">
        <v>1</v>
      </c>
      <c r="F494" s="170" t="s">
        <v>7272</v>
      </c>
      <c r="G494" s="169">
        <v>55204.47285453575</v>
      </c>
      <c r="H494" s="168" t="s">
        <v>1266</v>
      </c>
      <c r="I494" s="168" t="s">
        <v>372</v>
      </c>
      <c r="J494" s="169">
        <v>26925.899201336069</v>
      </c>
      <c r="K494" s="169">
        <v>14732.05963351944</v>
      </c>
      <c r="L494" s="168" t="s">
        <v>18</v>
      </c>
      <c r="M494" s="168" t="s">
        <v>21</v>
      </c>
      <c r="N494" s="168" t="s">
        <v>1449</v>
      </c>
      <c r="O494" s="168" t="s">
        <v>21</v>
      </c>
      <c r="P494" s="168" t="s">
        <v>525</v>
      </c>
      <c r="Q494" s="168" t="s">
        <v>1451</v>
      </c>
      <c r="R494" s="168" t="s">
        <v>21</v>
      </c>
      <c r="S494" s="168" t="s">
        <v>21</v>
      </c>
      <c r="T494" s="168" t="s">
        <v>21</v>
      </c>
      <c r="U494" s="168" t="s">
        <v>21</v>
      </c>
      <c r="V494" s="168" t="s">
        <v>1451</v>
      </c>
      <c r="W494" s="168" t="s">
        <v>21</v>
      </c>
      <c r="X494" s="168" t="s">
        <v>21</v>
      </c>
      <c r="Y494" s="168" t="s">
        <v>21</v>
      </c>
      <c r="Z494" s="168" t="s">
        <v>21</v>
      </c>
      <c r="AA494" s="168" t="s">
        <v>7273</v>
      </c>
      <c r="AB494" s="168" t="s">
        <v>1259</v>
      </c>
      <c r="AC494" s="168" t="s">
        <v>11248</v>
      </c>
      <c r="AD494" s="169">
        <v>34849.52281346087</v>
      </c>
      <c r="AE494" s="168" t="s">
        <v>809</v>
      </c>
      <c r="AF494" s="169">
        <v>-23885.703325690389</v>
      </c>
      <c r="AG494" s="169">
        <v>-26827.147423715549</v>
      </c>
      <c r="AH494" s="169">
        <v>-26172.60536123961</v>
      </c>
      <c r="AI494" s="168" t="s">
        <v>21</v>
      </c>
      <c r="AJ494"/>
    </row>
    <row r="495" spans="1:36" x14ac:dyDescent="0.25">
      <c r="A495" s="179" t="b">
        <f>IF(E495&lt;&gt;1,"",NOT(ISNA(VLOOKUP(P495,Mapping!$P:$P,1,FALSE))))</f>
        <v>0</v>
      </c>
      <c r="B495" s="180" t="str">
        <f t="shared" si="7"/>
        <v/>
      </c>
      <c r="E495" s="167">
        <v>1</v>
      </c>
      <c r="F495" s="170" t="s">
        <v>11249</v>
      </c>
      <c r="G495" s="169">
        <v>891090.69380098314</v>
      </c>
      <c r="H495" s="168" t="s">
        <v>1266</v>
      </c>
      <c r="I495" s="168" t="s">
        <v>430</v>
      </c>
      <c r="J495" s="169">
        <v>364400.16233492928</v>
      </c>
      <c r="K495" s="169">
        <v>150406.17617263721</v>
      </c>
      <c r="L495" s="168" t="s">
        <v>18</v>
      </c>
      <c r="M495" s="168" t="s">
        <v>21</v>
      </c>
      <c r="N495" s="168" t="s">
        <v>1449</v>
      </c>
      <c r="O495" s="168" t="s">
        <v>21</v>
      </c>
      <c r="P495" s="168" t="s">
        <v>344</v>
      </c>
      <c r="Q495" s="168" t="s">
        <v>1450</v>
      </c>
      <c r="R495" s="168" t="s">
        <v>21</v>
      </c>
      <c r="S495" s="168" t="s">
        <v>21</v>
      </c>
      <c r="T495" s="168" t="s">
        <v>21</v>
      </c>
      <c r="U495" s="168" t="s">
        <v>21</v>
      </c>
      <c r="V495" s="168" t="s">
        <v>1450</v>
      </c>
      <c r="W495" s="168" t="s">
        <v>21</v>
      </c>
      <c r="X495" s="168" t="s">
        <v>21</v>
      </c>
      <c r="Y495" s="168" t="s">
        <v>21</v>
      </c>
      <c r="Z495" s="168" t="s">
        <v>21</v>
      </c>
      <c r="AA495" s="168" t="s">
        <v>11250</v>
      </c>
      <c r="AB495" s="168" t="s">
        <v>1259</v>
      </c>
      <c r="AC495" s="168" t="s">
        <v>11251</v>
      </c>
      <c r="AD495" s="169">
        <v>533049.05242410896</v>
      </c>
      <c r="AE495" s="168" t="s">
        <v>809</v>
      </c>
      <c r="AF495" s="169">
        <v>-229530.7623684555</v>
      </c>
      <c r="AG495" s="169">
        <v>-485632.96506783023</v>
      </c>
      <c r="AH495" s="169">
        <v>-469330.14354697382</v>
      </c>
      <c r="AI495" s="168" t="s">
        <v>21</v>
      </c>
      <c r="AJ495"/>
    </row>
    <row r="496" spans="1:36" x14ac:dyDescent="0.25">
      <c r="A496" s="179" t="b">
        <f>IF(E496&lt;&gt;1,"",NOT(ISNA(VLOOKUP(P496,Mapping!$P:$P,1,FALSE))))</f>
        <v>0</v>
      </c>
      <c r="B496" s="180" t="str">
        <f t="shared" si="7"/>
        <v/>
      </c>
      <c r="E496" s="167">
        <v>1</v>
      </c>
      <c r="F496" s="170" t="s">
        <v>11249</v>
      </c>
      <c r="G496" s="169">
        <v>91657.386951738445</v>
      </c>
      <c r="H496" s="168" t="s">
        <v>1266</v>
      </c>
      <c r="I496" s="168" t="s">
        <v>430</v>
      </c>
      <c r="J496" s="169">
        <v>37482.118169072171</v>
      </c>
      <c r="K496" s="169">
        <v>15470.74521739499</v>
      </c>
      <c r="L496" s="168" t="s">
        <v>18</v>
      </c>
      <c r="M496" s="168" t="s">
        <v>21</v>
      </c>
      <c r="N496" s="168" t="s">
        <v>1449</v>
      </c>
      <c r="O496" s="168" t="s">
        <v>21</v>
      </c>
      <c r="P496" s="168" t="s">
        <v>525</v>
      </c>
      <c r="Q496" s="168" t="s">
        <v>1451</v>
      </c>
      <c r="R496" s="168" t="s">
        <v>21</v>
      </c>
      <c r="S496" s="168" t="s">
        <v>21</v>
      </c>
      <c r="T496" s="168" t="s">
        <v>21</v>
      </c>
      <c r="U496" s="168" t="s">
        <v>21</v>
      </c>
      <c r="V496" s="168" t="s">
        <v>1451</v>
      </c>
      <c r="W496" s="168" t="s">
        <v>21</v>
      </c>
      <c r="X496" s="168" t="s">
        <v>21</v>
      </c>
      <c r="Y496" s="168" t="s">
        <v>21</v>
      </c>
      <c r="Z496" s="168" t="s">
        <v>21</v>
      </c>
      <c r="AA496" s="168" t="s">
        <v>11250</v>
      </c>
      <c r="AB496" s="168" t="s">
        <v>1259</v>
      </c>
      <c r="AC496" s="168" t="s">
        <v>11252</v>
      </c>
      <c r="AD496" s="169">
        <v>54829.304808344888</v>
      </c>
      <c r="AE496" s="168" t="s">
        <v>809</v>
      </c>
      <c r="AF496" s="169">
        <v>-23609.482233501742</v>
      </c>
      <c r="AG496" s="169">
        <v>-49952.096801589432</v>
      </c>
      <c r="AH496" s="169">
        <v>-48275.192272188069</v>
      </c>
      <c r="AI496" s="168" t="s">
        <v>21</v>
      </c>
      <c r="AJ496"/>
    </row>
    <row r="497" spans="1:36" x14ac:dyDescent="0.25">
      <c r="A497" s="179" t="b">
        <f>IF(E497&lt;&gt;1,"",NOT(ISNA(VLOOKUP(P497,Mapping!$P:$P,1,FALSE))))</f>
        <v>0</v>
      </c>
      <c r="B497" s="180" t="str">
        <f t="shared" si="7"/>
        <v/>
      </c>
      <c r="E497" s="167">
        <v>1</v>
      </c>
      <c r="F497" s="170" t="s">
        <v>973</v>
      </c>
      <c r="G497" s="169">
        <v>1862012.813944832</v>
      </c>
      <c r="H497" s="168" t="s">
        <v>1266</v>
      </c>
      <c r="I497" s="168" t="s">
        <v>805</v>
      </c>
      <c r="J497" s="169">
        <v>535397.10964835028</v>
      </c>
      <c r="K497" s="169">
        <v>236150.86777892371</v>
      </c>
      <c r="L497" s="168" t="s">
        <v>18</v>
      </c>
      <c r="M497" s="168" t="s">
        <v>21</v>
      </c>
      <c r="N497" s="168" t="s">
        <v>1449</v>
      </c>
      <c r="O497" s="168" t="s">
        <v>21</v>
      </c>
      <c r="P497" s="168" t="s">
        <v>762</v>
      </c>
      <c r="Q497" s="168" t="s">
        <v>1455</v>
      </c>
      <c r="R497" s="168" t="s">
        <v>21</v>
      </c>
      <c r="S497" s="168" t="s">
        <v>21</v>
      </c>
      <c r="T497" s="168" t="s">
        <v>21</v>
      </c>
      <c r="U497" s="168" t="s">
        <v>21</v>
      </c>
      <c r="V497" s="168" t="s">
        <v>1455</v>
      </c>
      <c r="W497" s="168" t="s">
        <v>21</v>
      </c>
      <c r="X497" s="168" t="s">
        <v>21</v>
      </c>
      <c r="Y497" s="168" t="s">
        <v>21</v>
      </c>
      <c r="Z497" s="168" t="s">
        <v>21</v>
      </c>
      <c r="AA497" s="168" t="s">
        <v>1618</v>
      </c>
      <c r="AB497" s="168" t="s">
        <v>1259</v>
      </c>
      <c r="AC497" s="168" t="s">
        <v>11253</v>
      </c>
      <c r="AD497" s="169">
        <v>944588.96670881647</v>
      </c>
      <c r="AE497" s="168" t="s">
        <v>819</v>
      </c>
      <c r="AF497" s="169">
        <v>-353232.25954835367</v>
      </c>
      <c r="AG497" s="169">
        <v>-966377.49780360411</v>
      </c>
      <c r="AH497" s="169">
        <v>-738373.07569324528</v>
      </c>
      <c r="AI497" s="168" t="s">
        <v>21</v>
      </c>
      <c r="AJ497"/>
    </row>
    <row r="498" spans="1:36" x14ac:dyDescent="0.25">
      <c r="A498" s="179" t="b">
        <f>IF(E498&lt;&gt;1,"",NOT(ISNA(VLOOKUP(P498,Mapping!$P:$P,1,FALSE))))</f>
        <v>0</v>
      </c>
      <c r="B498" s="180" t="str">
        <f t="shared" si="7"/>
        <v/>
      </c>
      <c r="E498" s="167">
        <v>1</v>
      </c>
      <c r="F498" s="170" t="s">
        <v>375</v>
      </c>
      <c r="G498" s="169">
        <v>651243.4939272973</v>
      </c>
      <c r="H498" s="168" t="s">
        <v>1266</v>
      </c>
      <c r="I498" s="168" t="s">
        <v>498</v>
      </c>
      <c r="J498" s="169">
        <v>259819.49293539839</v>
      </c>
      <c r="K498" s="169">
        <v>103215.58274516391</v>
      </c>
      <c r="L498" s="168" t="s">
        <v>18</v>
      </c>
      <c r="M498" s="168" t="s">
        <v>21</v>
      </c>
      <c r="N498" s="168" t="s">
        <v>1449</v>
      </c>
      <c r="O498" s="168" t="s">
        <v>21</v>
      </c>
      <c r="P498" s="168" t="s">
        <v>525</v>
      </c>
      <c r="Q498" s="168" t="s">
        <v>1451</v>
      </c>
      <c r="R498" s="168" t="s">
        <v>21</v>
      </c>
      <c r="S498" s="168" t="s">
        <v>21</v>
      </c>
      <c r="T498" s="168" t="s">
        <v>21</v>
      </c>
      <c r="U498" s="168" t="s">
        <v>21</v>
      </c>
      <c r="V498" s="168" t="s">
        <v>1451</v>
      </c>
      <c r="W498" s="168" t="s">
        <v>21</v>
      </c>
      <c r="X498" s="168" t="s">
        <v>21</v>
      </c>
      <c r="Y498" s="168" t="s">
        <v>21</v>
      </c>
      <c r="Z498" s="168" t="s">
        <v>21</v>
      </c>
      <c r="AA498" s="168" t="s">
        <v>1619</v>
      </c>
      <c r="AB498" s="168" t="s">
        <v>1259</v>
      </c>
      <c r="AC498" s="168" t="s">
        <v>6696</v>
      </c>
      <c r="AD498" s="169">
        <v>326460.85951257253</v>
      </c>
      <c r="AE498" s="168" t="s">
        <v>809</v>
      </c>
      <c r="AF498" s="169">
        <v>-85249.27886390069</v>
      </c>
      <c r="AG498" s="169">
        <v>-243829.68439993489</v>
      </c>
      <c r="AH498" s="169">
        <v>-234273.12964228069</v>
      </c>
      <c r="AI498" s="168" t="s">
        <v>21</v>
      </c>
      <c r="AJ498"/>
    </row>
    <row r="499" spans="1:36" x14ac:dyDescent="0.25">
      <c r="A499" s="179" t="b">
        <f>IF(E499&lt;&gt;1,"",NOT(ISNA(VLOOKUP(P499,Mapping!$P:$P,1,FALSE))))</f>
        <v>0</v>
      </c>
      <c r="B499" s="180" t="str">
        <f t="shared" si="7"/>
        <v/>
      </c>
      <c r="E499" s="167">
        <v>1</v>
      </c>
      <c r="F499" s="170" t="s">
        <v>562</v>
      </c>
      <c r="G499" s="169">
        <v>1247909.9066098719</v>
      </c>
      <c r="H499" s="168" t="s">
        <v>1266</v>
      </c>
      <c r="I499" s="168" t="s">
        <v>470</v>
      </c>
      <c r="J499" s="169">
        <v>380454.82882576733</v>
      </c>
      <c r="K499" s="169">
        <v>151569.32817897809</v>
      </c>
      <c r="L499" s="168" t="s">
        <v>18</v>
      </c>
      <c r="M499" s="168" t="s">
        <v>21</v>
      </c>
      <c r="N499" s="168" t="s">
        <v>1449</v>
      </c>
      <c r="O499" s="168" t="s">
        <v>21</v>
      </c>
      <c r="P499" s="168" t="s">
        <v>344</v>
      </c>
      <c r="Q499" s="168" t="s">
        <v>1450</v>
      </c>
      <c r="R499" s="168" t="s">
        <v>21</v>
      </c>
      <c r="S499" s="168" t="s">
        <v>21</v>
      </c>
      <c r="T499" s="168" t="s">
        <v>21</v>
      </c>
      <c r="U499" s="168" t="s">
        <v>21</v>
      </c>
      <c r="V499" s="168" t="s">
        <v>1450</v>
      </c>
      <c r="W499" s="168" t="s">
        <v>21</v>
      </c>
      <c r="X499" s="168" t="s">
        <v>21</v>
      </c>
      <c r="Y499" s="168" t="s">
        <v>21</v>
      </c>
      <c r="Z499" s="168" t="s">
        <v>21</v>
      </c>
      <c r="AA499" s="168" t="s">
        <v>1620</v>
      </c>
      <c r="AB499" s="168" t="s">
        <v>1259</v>
      </c>
      <c r="AC499" s="168" t="s">
        <v>11254</v>
      </c>
      <c r="AD499" s="169">
        <v>575865.33835864486</v>
      </c>
      <c r="AE499" s="168" t="s">
        <v>816</v>
      </c>
      <c r="AF499" s="169">
        <v>-356752.51899497467</v>
      </c>
      <c r="AG499" s="169">
        <v>-233626.52899892579</v>
      </c>
      <c r="AH499" s="169">
        <v>-287735.61567358678</v>
      </c>
      <c r="AI499" s="168" t="s">
        <v>21</v>
      </c>
      <c r="AJ499"/>
    </row>
    <row r="500" spans="1:36" x14ac:dyDescent="0.25">
      <c r="A500" s="179" t="b">
        <f>IF(E500&lt;&gt;1,"",NOT(ISNA(VLOOKUP(P500,Mapping!$P:$P,1,FALSE))))</f>
        <v>0</v>
      </c>
      <c r="B500" s="180" t="str">
        <f t="shared" si="7"/>
        <v/>
      </c>
      <c r="E500" s="167">
        <v>1</v>
      </c>
      <c r="F500" s="170" t="s">
        <v>562</v>
      </c>
      <c r="G500" s="169">
        <v>166970.33320132369</v>
      </c>
      <c r="H500" s="168" t="s">
        <v>1266</v>
      </c>
      <c r="I500" s="168" t="s">
        <v>470</v>
      </c>
      <c r="J500" s="169">
        <v>50904.852346003638</v>
      </c>
      <c r="K500" s="169">
        <v>20279.974616033389</v>
      </c>
      <c r="L500" s="168" t="s">
        <v>18</v>
      </c>
      <c r="M500" s="168" t="s">
        <v>21</v>
      </c>
      <c r="N500" s="168" t="s">
        <v>1449</v>
      </c>
      <c r="O500" s="168" t="s">
        <v>21</v>
      </c>
      <c r="P500" s="168" t="s">
        <v>525</v>
      </c>
      <c r="Q500" s="168" t="s">
        <v>1451</v>
      </c>
      <c r="R500" s="168" t="s">
        <v>21</v>
      </c>
      <c r="S500" s="168" t="s">
        <v>21</v>
      </c>
      <c r="T500" s="168" t="s">
        <v>21</v>
      </c>
      <c r="U500" s="168" t="s">
        <v>21</v>
      </c>
      <c r="V500" s="168" t="s">
        <v>1451</v>
      </c>
      <c r="W500" s="168" t="s">
        <v>21</v>
      </c>
      <c r="X500" s="168" t="s">
        <v>21</v>
      </c>
      <c r="Y500" s="168" t="s">
        <v>21</v>
      </c>
      <c r="Z500" s="168" t="s">
        <v>21</v>
      </c>
      <c r="AA500" s="168" t="s">
        <v>1620</v>
      </c>
      <c r="AB500" s="168" t="s">
        <v>1259</v>
      </c>
      <c r="AC500" s="168" t="s">
        <v>4931</v>
      </c>
      <c r="AD500" s="169">
        <v>77050.776594961237</v>
      </c>
      <c r="AE500" s="168" t="s">
        <v>816</v>
      </c>
      <c r="AF500" s="169">
        <v>-47733.483524323587</v>
      </c>
      <c r="AG500" s="169">
        <v>-31259.227276744819</v>
      </c>
      <c r="AH500" s="169">
        <v>-38499.022540355829</v>
      </c>
      <c r="AI500" s="168" t="s">
        <v>21</v>
      </c>
      <c r="AJ500"/>
    </row>
    <row r="501" spans="1:36" x14ac:dyDescent="0.25">
      <c r="A501" s="179" t="b">
        <f>IF(E501&lt;&gt;1,"",NOT(ISNA(VLOOKUP(P501,Mapping!$P:$P,1,FALSE))))</f>
        <v>0</v>
      </c>
      <c r="B501" s="180" t="str">
        <f t="shared" si="7"/>
        <v/>
      </c>
      <c r="E501" s="167">
        <v>1</v>
      </c>
      <c r="F501" s="170" t="s">
        <v>376</v>
      </c>
      <c r="G501" s="169">
        <v>776508.56527771219</v>
      </c>
      <c r="H501" s="168" t="s">
        <v>1266</v>
      </c>
      <c r="I501" s="168" t="s">
        <v>470</v>
      </c>
      <c r="J501" s="169">
        <v>221423.47354272171</v>
      </c>
      <c r="K501" s="169">
        <v>123232.7073403676</v>
      </c>
      <c r="L501" s="168" t="s">
        <v>18</v>
      </c>
      <c r="M501" s="168" t="s">
        <v>21</v>
      </c>
      <c r="N501" s="168" t="s">
        <v>1449</v>
      </c>
      <c r="O501" s="168" t="s">
        <v>21</v>
      </c>
      <c r="P501" s="168" t="s">
        <v>525</v>
      </c>
      <c r="Q501" s="168" t="s">
        <v>1451</v>
      </c>
      <c r="R501" s="168" t="s">
        <v>21</v>
      </c>
      <c r="S501" s="168" t="s">
        <v>21</v>
      </c>
      <c r="T501" s="168" t="s">
        <v>21</v>
      </c>
      <c r="U501" s="168" t="s">
        <v>21</v>
      </c>
      <c r="V501" s="168" t="s">
        <v>1451</v>
      </c>
      <c r="W501" s="168" t="s">
        <v>21</v>
      </c>
      <c r="X501" s="168" t="s">
        <v>21</v>
      </c>
      <c r="Y501" s="168" t="s">
        <v>21</v>
      </c>
      <c r="Z501" s="168" t="s">
        <v>21</v>
      </c>
      <c r="AA501" s="168" t="s">
        <v>1621</v>
      </c>
      <c r="AB501" s="168" t="s">
        <v>1259</v>
      </c>
      <c r="AC501" s="168" t="s">
        <v>11255</v>
      </c>
      <c r="AD501" s="169">
        <v>326549.8372899057</v>
      </c>
      <c r="AE501" s="168" t="s">
        <v>809</v>
      </c>
      <c r="AF501" s="169">
        <v>-418070.30678010109</v>
      </c>
      <c r="AG501" s="169">
        <v>-514544.56571464991</v>
      </c>
      <c r="AH501" s="169">
        <v>-62976.164637741749</v>
      </c>
      <c r="AI501" s="168" t="s">
        <v>21</v>
      </c>
      <c r="AJ501"/>
    </row>
    <row r="502" spans="1:36" x14ac:dyDescent="0.25">
      <c r="A502" s="179" t="b">
        <f>IF(E502&lt;&gt;1,"",NOT(ISNA(VLOOKUP(P502,Mapping!$P:$P,1,FALSE))))</f>
        <v>0</v>
      </c>
      <c r="B502" s="180" t="str">
        <f t="shared" si="7"/>
        <v/>
      </c>
      <c r="E502" s="167">
        <v>1</v>
      </c>
      <c r="F502" s="170" t="s">
        <v>1622</v>
      </c>
      <c r="G502" s="169">
        <v>1701920.9599585829</v>
      </c>
      <c r="H502" s="168" t="s">
        <v>1266</v>
      </c>
      <c r="I502" s="168" t="s">
        <v>430</v>
      </c>
      <c r="J502" s="169">
        <v>647183.83655539376</v>
      </c>
      <c r="K502" s="169">
        <v>108670.17948263561</v>
      </c>
      <c r="L502" s="168" t="s">
        <v>18</v>
      </c>
      <c r="M502" s="168" t="s">
        <v>21</v>
      </c>
      <c r="N502" s="168" t="s">
        <v>1449</v>
      </c>
      <c r="O502" s="168" t="s">
        <v>21</v>
      </c>
      <c r="P502" s="168" t="s">
        <v>762</v>
      </c>
      <c r="Q502" s="168" t="s">
        <v>1455</v>
      </c>
      <c r="R502" s="168" t="s">
        <v>21</v>
      </c>
      <c r="S502" s="168" t="s">
        <v>21</v>
      </c>
      <c r="T502" s="168" t="s">
        <v>21</v>
      </c>
      <c r="U502" s="168" t="s">
        <v>21</v>
      </c>
      <c r="V502" s="168" t="s">
        <v>1455</v>
      </c>
      <c r="W502" s="168" t="s">
        <v>21</v>
      </c>
      <c r="X502" s="168" t="s">
        <v>21</v>
      </c>
      <c r="Y502" s="168" t="s">
        <v>21</v>
      </c>
      <c r="Z502" s="168" t="s">
        <v>21</v>
      </c>
      <c r="AA502" s="168" t="s">
        <v>1623</v>
      </c>
      <c r="AB502" s="168" t="s">
        <v>1259</v>
      </c>
      <c r="AC502" s="168" t="s">
        <v>11256</v>
      </c>
      <c r="AD502" s="169">
        <v>976874.61755763739</v>
      </c>
      <c r="AE502" s="168" t="s">
        <v>817</v>
      </c>
      <c r="AF502" s="169">
        <v>-962354.83285231236</v>
      </c>
      <c r="AG502" s="169">
        <v>-927525.02954583417</v>
      </c>
      <c r="AH502" s="169">
        <v>-587640.39460737072</v>
      </c>
      <c r="AI502" s="168" t="s">
        <v>21</v>
      </c>
      <c r="AJ502"/>
    </row>
    <row r="503" spans="1:36" x14ac:dyDescent="0.25">
      <c r="A503" s="179" t="b">
        <f>IF(E503&lt;&gt;1,"",NOT(ISNA(VLOOKUP(P503,Mapping!$P:$P,1,FALSE))))</f>
        <v>0</v>
      </c>
      <c r="B503" s="180" t="str">
        <f t="shared" si="7"/>
        <v/>
      </c>
      <c r="E503" s="167">
        <v>1</v>
      </c>
      <c r="F503" s="170" t="s">
        <v>563</v>
      </c>
      <c r="G503" s="169">
        <v>836861.08214553341</v>
      </c>
      <c r="H503" s="168" t="s">
        <v>1266</v>
      </c>
      <c r="I503" s="168" t="s">
        <v>372</v>
      </c>
      <c r="J503" s="169">
        <v>375213.33228012128</v>
      </c>
      <c r="K503" s="169">
        <v>174088.84875258681</v>
      </c>
      <c r="L503" s="168" t="s">
        <v>18</v>
      </c>
      <c r="M503" s="168" t="s">
        <v>21</v>
      </c>
      <c r="N503" s="168" t="s">
        <v>1449</v>
      </c>
      <c r="O503" s="168" t="s">
        <v>21</v>
      </c>
      <c r="P503" s="168" t="s">
        <v>344</v>
      </c>
      <c r="Q503" s="168" t="s">
        <v>1450</v>
      </c>
      <c r="R503" s="168" t="s">
        <v>21</v>
      </c>
      <c r="S503" s="168" t="s">
        <v>21</v>
      </c>
      <c r="T503" s="168" t="s">
        <v>21</v>
      </c>
      <c r="U503" s="168" t="s">
        <v>21</v>
      </c>
      <c r="V503" s="168" t="s">
        <v>1450</v>
      </c>
      <c r="W503" s="168" t="s">
        <v>21</v>
      </c>
      <c r="X503" s="168" t="s">
        <v>21</v>
      </c>
      <c r="Y503" s="168" t="s">
        <v>21</v>
      </c>
      <c r="Z503" s="168" t="s">
        <v>21</v>
      </c>
      <c r="AA503" s="168" t="s">
        <v>1624</v>
      </c>
      <c r="AB503" s="168" t="s">
        <v>1259</v>
      </c>
      <c r="AC503" s="168" t="s">
        <v>11257</v>
      </c>
      <c r="AD503" s="169">
        <v>541128.04259073536</v>
      </c>
      <c r="AE503" s="168" t="s">
        <v>814</v>
      </c>
      <c r="AF503" s="169">
        <v>-316725.16377764172</v>
      </c>
      <c r="AG503" s="169">
        <v>-689226.9961839423</v>
      </c>
      <c r="AH503" s="169">
        <v>-408090.96782756201</v>
      </c>
      <c r="AI503" s="168" t="s">
        <v>21</v>
      </c>
      <c r="AJ503"/>
    </row>
    <row r="504" spans="1:36" x14ac:dyDescent="0.25">
      <c r="A504" s="179" t="b">
        <f>IF(E504&lt;&gt;1,"",NOT(ISNA(VLOOKUP(P504,Mapping!$P:$P,1,FALSE))))</f>
        <v>0</v>
      </c>
      <c r="B504" s="180" t="str">
        <f t="shared" si="7"/>
        <v/>
      </c>
      <c r="E504" s="167">
        <v>1</v>
      </c>
      <c r="F504" s="170" t="s">
        <v>563</v>
      </c>
      <c r="G504" s="169">
        <v>70522.245867604142</v>
      </c>
      <c r="H504" s="168" t="s">
        <v>1266</v>
      </c>
      <c r="I504" s="168" t="s">
        <v>372</v>
      </c>
      <c r="J504" s="169">
        <v>31619.210686702761</v>
      </c>
      <c r="K504" s="169">
        <v>14670.459478247079</v>
      </c>
      <c r="L504" s="168" t="s">
        <v>18</v>
      </c>
      <c r="M504" s="168" t="s">
        <v>21</v>
      </c>
      <c r="N504" s="168" t="s">
        <v>1449</v>
      </c>
      <c r="O504" s="168" t="s">
        <v>21</v>
      </c>
      <c r="P504" s="168" t="s">
        <v>525</v>
      </c>
      <c r="Q504" s="168" t="s">
        <v>1451</v>
      </c>
      <c r="R504" s="168" t="s">
        <v>21</v>
      </c>
      <c r="S504" s="168" t="s">
        <v>21</v>
      </c>
      <c r="T504" s="168" t="s">
        <v>21</v>
      </c>
      <c r="U504" s="168" t="s">
        <v>21</v>
      </c>
      <c r="V504" s="168" t="s">
        <v>1451</v>
      </c>
      <c r="W504" s="168" t="s">
        <v>21</v>
      </c>
      <c r="X504" s="168" t="s">
        <v>21</v>
      </c>
      <c r="Y504" s="168" t="s">
        <v>21</v>
      </c>
      <c r="Z504" s="168" t="s">
        <v>21</v>
      </c>
      <c r="AA504" s="168" t="s">
        <v>1624</v>
      </c>
      <c r="AB504" s="168" t="s">
        <v>1259</v>
      </c>
      <c r="AC504" s="168" t="s">
        <v>2780</v>
      </c>
      <c r="AD504" s="169">
        <v>45600.835884972592</v>
      </c>
      <c r="AE504" s="168" t="s">
        <v>814</v>
      </c>
      <c r="AF504" s="169">
        <v>-26690.415349604809</v>
      </c>
      <c r="AG504" s="169">
        <v>-58081.128063524287</v>
      </c>
      <c r="AH504" s="169">
        <v>-34389.807560054513</v>
      </c>
      <c r="AI504" s="168" t="s">
        <v>21</v>
      </c>
      <c r="AJ504"/>
    </row>
    <row r="505" spans="1:36" x14ac:dyDescent="0.25">
      <c r="A505" s="179" t="b">
        <f>IF(E505&lt;&gt;1,"",NOT(ISNA(VLOOKUP(P505,Mapping!$P:$P,1,FALSE))))</f>
        <v>0</v>
      </c>
      <c r="B505" s="180" t="str">
        <f t="shared" si="7"/>
        <v/>
      </c>
      <c r="E505" s="167">
        <v>1</v>
      </c>
      <c r="F505" s="170" t="s">
        <v>564</v>
      </c>
      <c r="G505" s="169">
        <v>104609.3644722653</v>
      </c>
      <c r="H505" s="168" t="s">
        <v>1266</v>
      </c>
      <c r="I505" s="168" t="s">
        <v>477</v>
      </c>
      <c r="J505" s="169">
        <v>51928.726579509879</v>
      </c>
      <c r="K505" s="169">
        <v>19331.380713785809</v>
      </c>
      <c r="L505" s="168" t="s">
        <v>18</v>
      </c>
      <c r="M505" s="168" t="s">
        <v>21</v>
      </c>
      <c r="N505" s="168" t="s">
        <v>1449</v>
      </c>
      <c r="O505" s="168" t="s">
        <v>21</v>
      </c>
      <c r="P505" s="168" t="s">
        <v>525</v>
      </c>
      <c r="Q505" s="168" t="s">
        <v>1451</v>
      </c>
      <c r="R505" s="168" t="s">
        <v>21</v>
      </c>
      <c r="S505" s="168" t="s">
        <v>21</v>
      </c>
      <c r="T505" s="168" t="s">
        <v>21</v>
      </c>
      <c r="U505" s="168" t="s">
        <v>21</v>
      </c>
      <c r="V505" s="168" t="s">
        <v>1451</v>
      </c>
      <c r="W505" s="168" t="s">
        <v>21</v>
      </c>
      <c r="X505" s="168" t="s">
        <v>21</v>
      </c>
      <c r="Y505" s="168" t="s">
        <v>21</v>
      </c>
      <c r="Z505" s="168" t="s">
        <v>21</v>
      </c>
      <c r="AA505" s="168" t="s">
        <v>1625</v>
      </c>
      <c r="AB505" s="168" t="s">
        <v>1259</v>
      </c>
      <c r="AC505" s="168" t="s">
        <v>11258</v>
      </c>
      <c r="AD505" s="169">
        <v>90592.744146597193</v>
      </c>
      <c r="AE505" s="168" t="s">
        <v>810</v>
      </c>
      <c r="AF505" s="169">
        <v>-60600.33810897699</v>
      </c>
      <c r="AG505" s="169">
        <v>-58169.028230434044</v>
      </c>
      <c r="AH505" s="169">
        <v>-17020.293271359569</v>
      </c>
      <c r="AI505" s="168" t="s">
        <v>21</v>
      </c>
      <c r="AJ505"/>
    </row>
    <row r="506" spans="1:36" x14ac:dyDescent="0.25">
      <c r="A506" s="179" t="b">
        <f>IF(E506&lt;&gt;1,"",NOT(ISNA(VLOOKUP(P506,Mapping!$P:$P,1,FALSE))))</f>
        <v>0</v>
      </c>
      <c r="B506" s="180" t="str">
        <f t="shared" si="7"/>
        <v/>
      </c>
      <c r="E506" s="167">
        <v>1</v>
      </c>
      <c r="F506" s="170" t="s">
        <v>1083</v>
      </c>
      <c r="G506" s="169">
        <v>89184.889454365286</v>
      </c>
      <c r="H506" s="168" t="s">
        <v>1266</v>
      </c>
      <c r="I506" s="168" t="s">
        <v>657</v>
      </c>
      <c r="J506" s="169">
        <v>21325.266737692331</v>
      </c>
      <c r="K506" s="169">
        <v>191.93644809990309</v>
      </c>
      <c r="L506" s="168" t="s">
        <v>18</v>
      </c>
      <c r="M506" s="168" t="s">
        <v>21</v>
      </c>
      <c r="N506" s="168" t="s">
        <v>1449</v>
      </c>
      <c r="O506" s="168" t="s">
        <v>21</v>
      </c>
      <c r="P506" s="168" t="s">
        <v>525</v>
      </c>
      <c r="Q506" s="168" t="s">
        <v>1451</v>
      </c>
      <c r="R506" s="168" t="s">
        <v>21</v>
      </c>
      <c r="S506" s="168" t="s">
        <v>21</v>
      </c>
      <c r="T506" s="168" t="s">
        <v>21</v>
      </c>
      <c r="U506" s="168" t="s">
        <v>21</v>
      </c>
      <c r="V506" s="168" t="s">
        <v>1451</v>
      </c>
      <c r="W506" s="168" t="s">
        <v>21</v>
      </c>
      <c r="X506" s="168" t="s">
        <v>21</v>
      </c>
      <c r="Y506" s="168" t="s">
        <v>21</v>
      </c>
      <c r="Z506" s="168" t="s">
        <v>21</v>
      </c>
      <c r="AA506" s="168" t="s">
        <v>1626</v>
      </c>
      <c r="AB506" s="168" t="s">
        <v>1259</v>
      </c>
      <c r="AC506" s="168" t="s">
        <v>6697</v>
      </c>
      <c r="AD506" s="169">
        <v>33905.140921349979</v>
      </c>
      <c r="AE506" s="168" t="s">
        <v>810</v>
      </c>
      <c r="AF506" s="169">
        <v>561.85382760924404</v>
      </c>
      <c r="AG506" s="169">
        <v>-64240.313899820707</v>
      </c>
      <c r="AH506" s="169">
        <v>2591.5386389139171</v>
      </c>
      <c r="AI506" s="168" t="s">
        <v>21</v>
      </c>
      <c r="AJ506"/>
    </row>
    <row r="507" spans="1:36" x14ac:dyDescent="0.25">
      <c r="A507" s="179" t="b">
        <f>IF(E507&lt;&gt;1,"",NOT(ISNA(VLOOKUP(P507,Mapping!$P:$P,1,FALSE))))</f>
        <v>0</v>
      </c>
      <c r="B507" s="180" t="str">
        <f t="shared" si="7"/>
        <v/>
      </c>
      <c r="E507" s="167">
        <v>1</v>
      </c>
      <c r="F507" s="170" t="s">
        <v>565</v>
      </c>
      <c r="G507" s="169">
        <v>53008.995608154881</v>
      </c>
      <c r="H507" s="168" t="s">
        <v>1266</v>
      </c>
      <c r="I507" s="168" t="s">
        <v>446</v>
      </c>
      <c r="J507" s="169">
        <v>25015.802715962742</v>
      </c>
      <c r="K507" s="169">
        <v>8667.564661890241</v>
      </c>
      <c r="L507" s="168" t="s">
        <v>18</v>
      </c>
      <c r="M507" s="168" t="s">
        <v>21</v>
      </c>
      <c r="N507" s="168" t="s">
        <v>1449</v>
      </c>
      <c r="O507" s="168" t="s">
        <v>21</v>
      </c>
      <c r="P507" s="168" t="s">
        <v>344</v>
      </c>
      <c r="Q507" s="168" t="s">
        <v>1450</v>
      </c>
      <c r="R507" s="168" t="s">
        <v>21</v>
      </c>
      <c r="S507" s="168" t="s">
        <v>21</v>
      </c>
      <c r="T507" s="168" t="s">
        <v>21</v>
      </c>
      <c r="U507" s="168" t="s">
        <v>21</v>
      </c>
      <c r="V507" s="168" t="s">
        <v>1450</v>
      </c>
      <c r="W507" s="168" t="s">
        <v>21</v>
      </c>
      <c r="X507" s="168" t="s">
        <v>21</v>
      </c>
      <c r="Y507" s="168" t="s">
        <v>21</v>
      </c>
      <c r="Z507" s="168" t="s">
        <v>21</v>
      </c>
      <c r="AA507" s="168" t="s">
        <v>1627</v>
      </c>
      <c r="AB507" s="168" t="s">
        <v>1259</v>
      </c>
      <c r="AC507" s="168" t="s">
        <v>6863</v>
      </c>
      <c r="AD507" s="169">
        <v>33641.918868228327</v>
      </c>
      <c r="AE507" s="168" t="s">
        <v>808</v>
      </c>
      <c r="AF507" s="169">
        <v>4509.7416442089452</v>
      </c>
      <c r="AG507" s="169">
        <v>-28954.2092826306</v>
      </c>
      <c r="AH507" s="169">
        <v>4953.5080060702603</v>
      </c>
      <c r="AI507" s="168" t="s">
        <v>21</v>
      </c>
      <c r="AJ507"/>
    </row>
    <row r="508" spans="1:36" x14ac:dyDescent="0.25">
      <c r="A508" s="179" t="b">
        <f>IF(E508&lt;&gt;1,"",NOT(ISNA(VLOOKUP(P508,Mapping!$P:$P,1,FALSE))))</f>
        <v>0</v>
      </c>
      <c r="B508" s="180" t="str">
        <f t="shared" si="7"/>
        <v/>
      </c>
      <c r="E508" s="167">
        <v>1</v>
      </c>
      <c r="F508" s="170" t="s">
        <v>565</v>
      </c>
      <c r="G508" s="169">
        <v>789051.93462630548</v>
      </c>
      <c r="H508" s="168" t="s">
        <v>1266</v>
      </c>
      <c r="I508" s="168" t="s">
        <v>446</v>
      </c>
      <c r="J508" s="169">
        <v>372366.37485400238</v>
      </c>
      <c r="K508" s="169">
        <v>129018.8313605955</v>
      </c>
      <c r="L508" s="168" t="s">
        <v>18</v>
      </c>
      <c r="M508" s="168" t="s">
        <v>21</v>
      </c>
      <c r="N508" s="168" t="s">
        <v>1449</v>
      </c>
      <c r="O508" s="168" t="s">
        <v>21</v>
      </c>
      <c r="P508" s="168" t="s">
        <v>525</v>
      </c>
      <c r="Q508" s="168" t="s">
        <v>1451</v>
      </c>
      <c r="R508" s="168" t="s">
        <v>21</v>
      </c>
      <c r="S508" s="168" t="s">
        <v>21</v>
      </c>
      <c r="T508" s="168" t="s">
        <v>21</v>
      </c>
      <c r="U508" s="168" t="s">
        <v>21</v>
      </c>
      <c r="V508" s="168" t="s">
        <v>1451</v>
      </c>
      <c r="W508" s="168" t="s">
        <v>21</v>
      </c>
      <c r="X508" s="168" t="s">
        <v>21</v>
      </c>
      <c r="Y508" s="168" t="s">
        <v>21</v>
      </c>
      <c r="Z508" s="168" t="s">
        <v>21</v>
      </c>
      <c r="AA508" s="168" t="s">
        <v>1627</v>
      </c>
      <c r="AB508" s="168" t="s">
        <v>1259</v>
      </c>
      <c r="AC508" s="168" t="s">
        <v>6899</v>
      </c>
      <c r="AD508" s="169">
        <v>500768.23495657969</v>
      </c>
      <c r="AE508" s="168" t="s">
        <v>808</v>
      </c>
      <c r="AF508" s="169">
        <v>67128.613326913328</v>
      </c>
      <c r="AG508" s="169">
        <v>-430990.52505948511</v>
      </c>
      <c r="AH508" s="169">
        <v>73734.184746094979</v>
      </c>
      <c r="AI508" s="168" t="s">
        <v>21</v>
      </c>
      <c r="AJ508"/>
    </row>
    <row r="509" spans="1:36" x14ac:dyDescent="0.25">
      <c r="A509" s="179" t="b">
        <f>IF(E509&lt;&gt;1,"",NOT(ISNA(VLOOKUP(P509,Mapping!$P:$P,1,FALSE))))</f>
        <v>0</v>
      </c>
      <c r="B509" s="180" t="str">
        <f t="shared" si="7"/>
        <v/>
      </c>
      <c r="E509" s="167">
        <v>1</v>
      </c>
      <c r="F509" s="170" t="s">
        <v>566</v>
      </c>
      <c r="G509" s="169">
        <v>30844.966158254669</v>
      </c>
      <c r="H509" s="168" t="s">
        <v>1266</v>
      </c>
      <c r="I509" s="168" t="s">
        <v>446</v>
      </c>
      <c r="J509" s="169">
        <v>19507.352754946121</v>
      </c>
      <c r="K509" s="169">
        <v>5226.2270515192095</v>
      </c>
      <c r="L509" s="168" t="s">
        <v>18</v>
      </c>
      <c r="M509" s="168" t="s">
        <v>21</v>
      </c>
      <c r="N509" s="168" t="s">
        <v>1449</v>
      </c>
      <c r="O509" s="168" t="s">
        <v>21</v>
      </c>
      <c r="P509" s="168" t="s">
        <v>525</v>
      </c>
      <c r="Q509" s="168" t="s">
        <v>1451</v>
      </c>
      <c r="R509" s="168" t="s">
        <v>21</v>
      </c>
      <c r="S509" s="168" t="s">
        <v>21</v>
      </c>
      <c r="T509" s="168" t="s">
        <v>21</v>
      </c>
      <c r="U509" s="168" t="s">
        <v>21</v>
      </c>
      <c r="V509" s="168" t="s">
        <v>1451</v>
      </c>
      <c r="W509" s="168" t="s">
        <v>21</v>
      </c>
      <c r="X509" s="168" t="s">
        <v>21</v>
      </c>
      <c r="Y509" s="168" t="s">
        <v>21</v>
      </c>
      <c r="Z509" s="168" t="s">
        <v>21</v>
      </c>
      <c r="AA509" s="168" t="s">
        <v>1628</v>
      </c>
      <c r="AB509" s="168" t="s">
        <v>1259</v>
      </c>
      <c r="AC509" s="168" t="s">
        <v>11259</v>
      </c>
      <c r="AD509" s="169">
        <v>26155.716431362049</v>
      </c>
      <c r="AE509" s="168" t="s">
        <v>808</v>
      </c>
      <c r="AF509" s="169">
        <v>-17045.024646787158</v>
      </c>
      <c r="AG509" s="169">
        <v>-16847.92543634558</v>
      </c>
      <c r="AH509" s="169">
        <v>5514.2686353845966</v>
      </c>
      <c r="AI509" s="168" t="s">
        <v>21</v>
      </c>
      <c r="AJ509"/>
    </row>
    <row r="510" spans="1:36" x14ac:dyDescent="0.25">
      <c r="A510" s="179" t="b">
        <f>IF(E510&lt;&gt;1,"",NOT(ISNA(VLOOKUP(P510,Mapping!$P:$P,1,FALSE))))</f>
        <v>0</v>
      </c>
      <c r="B510" s="180" t="str">
        <f t="shared" si="7"/>
        <v/>
      </c>
      <c r="E510" s="167">
        <v>1</v>
      </c>
      <c r="F510" s="170" t="s">
        <v>567</v>
      </c>
      <c r="G510" s="169">
        <v>1663043.0672001559</v>
      </c>
      <c r="H510" s="168" t="s">
        <v>1266</v>
      </c>
      <c r="I510" s="168" t="s">
        <v>461</v>
      </c>
      <c r="J510" s="169">
        <v>1049966.55640305</v>
      </c>
      <c r="K510" s="169">
        <v>622202.92103721574</v>
      </c>
      <c r="L510" s="168" t="s">
        <v>18</v>
      </c>
      <c r="M510" s="168" t="s">
        <v>21</v>
      </c>
      <c r="N510" s="168" t="s">
        <v>1449</v>
      </c>
      <c r="O510" s="168" t="s">
        <v>21</v>
      </c>
      <c r="P510" s="168" t="s">
        <v>344</v>
      </c>
      <c r="Q510" s="168" t="s">
        <v>1450</v>
      </c>
      <c r="R510" s="168" t="s">
        <v>21</v>
      </c>
      <c r="S510" s="168" t="s">
        <v>21</v>
      </c>
      <c r="T510" s="168" t="s">
        <v>21</v>
      </c>
      <c r="U510" s="168" t="s">
        <v>21</v>
      </c>
      <c r="V510" s="168" t="s">
        <v>1450</v>
      </c>
      <c r="W510" s="168" t="s">
        <v>21</v>
      </c>
      <c r="X510" s="168" t="s">
        <v>21</v>
      </c>
      <c r="Y510" s="168" t="s">
        <v>21</v>
      </c>
      <c r="Z510" s="168" t="s">
        <v>21</v>
      </c>
      <c r="AA510" s="168" t="s">
        <v>1629</v>
      </c>
      <c r="AB510" s="168" t="s">
        <v>1259</v>
      </c>
      <c r="AC510" s="168" t="s">
        <v>11260</v>
      </c>
      <c r="AD510" s="169">
        <v>1480175.1806879209</v>
      </c>
      <c r="AE510" s="168" t="s">
        <v>813</v>
      </c>
      <c r="AF510" s="169">
        <v>-1119430.7497574841</v>
      </c>
      <c r="AG510" s="169">
        <v>-599799.34459452471</v>
      </c>
      <c r="AH510" s="169">
        <v>-829198.20164376439</v>
      </c>
      <c r="AI510" s="168" t="s">
        <v>21</v>
      </c>
      <c r="AJ510"/>
    </row>
    <row r="511" spans="1:36" x14ac:dyDescent="0.25">
      <c r="A511" s="179" t="b">
        <f>IF(E511&lt;&gt;1,"",NOT(ISNA(VLOOKUP(P511,Mapping!$P:$P,1,FALSE))))</f>
        <v>0</v>
      </c>
      <c r="B511" s="180" t="str">
        <f t="shared" si="7"/>
        <v/>
      </c>
      <c r="E511" s="167">
        <v>1</v>
      </c>
      <c r="F511" s="170" t="s">
        <v>567</v>
      </c>
      <c r="G511" s="169">
        <v>326070.90346268163</v>
      </c>
      <c r="H511" s="168" t="s">
        <v>1266</v>
      </c>
      <c r="I511" s="168" t="s">
        <v>461</v>
      </c>
      <c r="J511" s="169">
        <v>205865.71111975831</v>
      </c>
      <c r="K511" s="169">
        <v>121994.5968935671</v>
      </c>
      <c r="L511" s="168" t="s">
        <v>18</v>
      </c>
      <c r="M511" s="168" t="s">
        <v>21</v>
      </c>
      <c r="N511" s="168" t="s">
        <v>1449</v>
      </c>
      <c r="O511" s="168" t="s">
        <v>21</v>
      </c>
      <c r="P511" s="168" t="s">
        <v>525</v>
      </c>
      <c r="Q511" s="168" t="s">
        <v>1451</v>
      </c>
      <c r="R511" s="168" t="s">
        <v>21</v>
      </c>
      <c r="S511" s="168" t="s">
        <v>21</v>
      </c>
      <c r="T511" s="168" t="s">
        <v>21</v>
      </c>
      <c r="U511" s="168" t="s">
        <v>21</v>
      </c>
      <c r="V511" s="168" t="s">
        <v>1451</v>
      </c>
      <c r="W511" s="168" t="s">
        <v>21</v>
      </c>
      <c r="X511" s="168" t="s">
        <v>21</v>
      </c>
      <c r="Y511" s="168" t="s">
        <v>21</v>
      </c>
      <c r="Z511" s="168" t="s">
        <v>21</v>
      </c>
      <c r="AA511" s="168" t="s">
        <v>1629</v>
      </c>
      <c r="AB511" s="168" t="s">
        <v>1259</v>
      </c>
      <c r="AC511" s="168" t="s">
        <v>11261</v>
      </c>
      <c r="AD511" s="169">
        <v>290216.21145537042</v>
      </c>
      <c r="AE511" s="168" t="s">
        <v>813</v>
      </c>
      <c r="AF511" s="169">
        <v>-219485.47403035979</v>
      </c>
      <c r="AG511" s="169">
        <v>-117601.95393949001</v>
      </c>
      <c r="AH511" s="169">
        <v>-162579.91875989811</v>
      </c>
      <c r="AI511" s="168" t="s">
        <v>21</v>
      </c>
      <c r="AJ511"/>
    </row>
    <row r="512" spans="1:36" x14ac:dyDescent="0.25">
      <c r="A512" s="179" t="b">
        <f>IF(E512&lt;&gt;1,"",NOT(ISNA(VLOOKUP(P512,Mapping!$P:$P,1,FALSE))))</f>
        <v>0</v>
      </c>
      <c r="B512" s="180" t="str">
        <f t="shared" si="7"/>
        <v/>
      </c>
      <c r="E512" s="167">
        <v>1</v>
      </c>
      <c r="F512" s="170" t="s">
        <v>1630</v>
      </c>
      <c r="G512" s="169">
        <v>103802.78408977931</v>
      </c>
      <c r="H512" s="168" t="s">
        <v>1266</v>
      </c>
      <c r="I512" s="168" t="s">
        <v>524</v>
      </c>
      <c r="J512" s="169">
        <v>45730.391418409883</v>
      </c>
      <c r="K512" s="169">
        <v>18027.242875774751</v>
      </c>
      <c r="L512" s="168" t="s">
        <v>18</v>
      </c>
      <c r="M512" s="168" t="s">
        <v>21</v>
      </c>
      <c r="N512" s="168" t="s">
        <v>1449</v>
      </c>
      <c r="O512" s="168" t="s">
        <v>21</v>
      </c>
      <c r="P512" s="168" t="s">
        <v>525</v>
      </c>
      <c r="Q512" s="168" t="s">
        <v>1451</v>
      </c>
      <c r="R512" s="168" t="s">
        <v>21</v>
      </c>
      <c r="S512" s="168" t="s">
        <v>21</v>
      </c>
      <c r="T512" s="168" t="s">
        <v>21</v>
      </c>
      <c r="U512" s="168" t="s">
        <v>21</v>
      </c>
      <c r="V512" s="168" t="s">
        <v>1451</v>
      </c>
      <c r="W512" s="168" t="s">
        <v>21</v>
      </c>
      <c r="X512" s="168" t="s">
        <v>21</v>
      </c>
      <c r="Y512" s="168" t="s">
        <v>21</v>
      </c>
      <c r="Z512" s="168" t="s">
        <v>21</v>
      </c>
      <c r="AA512" s="168" t="s">
        <v>1631</v>
      </c>
      <c r="AB512" s="168" t="s">
        <v>1259</v>
      </c>
      <c r="AC512" s="168" t="s">
        <v>6698</v>
      </c>
      <c r="AD512" s="169">
        <v>63129.82969528914</v>
      </c>
      <c r="AE512" s="168" t="s">
        <v>817</v>
      </c>
      <c r="AF512" s="169">
        <v>-32446.302539367971</v>
      </c>
      <c r="AG512" s="169">
        <v>-65256.347038708591</v>
      </c>
      <c r="AH512" s="169">
        <v>-36993.127163087818</v>
      </c>
      <c r="AI512" s="168" t="s">
        <v>21</v>
      </c>
      <c r="AJ512"/>
    </row>
    <row r="513" spans="1:36" x14ac:dyDescent="0.25">
      <c r="A513" s="179" t="b">
        <f>IF(E513&lt;&gt;1,"",NOT(ISNA(VLOOKUP(P513,Mapping!$P:$P,1,FALSE))))</f>
        <v>0</v>
      </c>
      <c r="B513" s="180" t="str">
        <f t="shared" si="7"/>
        <v/>
      </c>
      <c r="E513" s="167">
        <v>1</v>
      </c>
      <c r="F513" s="170" t="s">
        <v>1632</v>
      </c>
      <c r="G513" s="169">
        <v>324889.08957875503</v>
      </c>
      <c r="H513" s="168" t="s">
        <v>1266</v>
      </c>
      <c r="I513" s="168" t="s">
        <v>372</v>
      </c>
      <c r="J513" s="169">
        <v>168081.54783002569</v>
      </c>
      <c r="K513" s="169">
        <v>80555.220275198284</v>
      </c>
      <c r="L513" s="168" t="s">
        <v>18</v>
      </c>
      <c r="M513" s="168" t="s">
        <v>21</v>
      </c>
      <c r="N513" s="168" t="s">
        <v>1449</v>
      </c>
      <c r="O513" s="168" t="s">
        <v>21</v>
      </c>
      <c r="P513" s="168" t="s">
        <v>525</v>
      </c>
      <c r="Q513" s="168" t="s">
        <v>1451</v>
      </c>
      <c r="R513" s="168" t="s">
        <v>21</v>
      </c>
      <c r="S513" s="168" t="s">
        <v>21</v>
      </c>
      <c r="T513" s="168" t="s">
        <v>21</v>
      </c>
      <c r="U513" s="168" t="s">
        <v>21</v>
      </c>
      <c r="V513" s="168" t="s">
        <v>1451</v>
      </c>
      <c r="W513" s="168" t="s">
        <v>21</v>
      </c>
      <c r="X513" s="168" t="s">
        <v>21</v>
      </c>
      <c r="Y513" s="168" t="s">
        <v>21</v>
      </c>
      <c r="Z513" s="168" t="s">
        <v>21</v>
      </c>
      <c r="AA513" s="168" t="s">
        <v>1633</v>
      </c>
      <c r="AB513" s="168" t="s">
        <v>1259</v>
      </c>
      <c r="AC513" s="168" t="s">
        <v>11262</v>
      </c>
      <c r="AD513" s="169">
        <v>227989.8310645576</v>
      </c>
      <c r="AE513" s="168" t="s">
        <v>818</v>
      </c>
      <c r="AF513" s="169">
        <v>-98770.895672534301</v>
      </c>
      <c r="AG513" s="169">
        <v>-243312.891083911</v>
      </c>
      <c r="AH513" s="169">
        <v>-201642.22742841759</v>
      </c>
      <c r="AI513" s="168" t="s">
        <v>21</v>
      </c>
      <c r="AJ513"/>
    </row>
    <row r="514" spans="1:36" x14ac:dyDescent="0.25">
      <c r="A514" s="179" t="b">
        <f>IF(E514&lt;&gt;1,"",NOT(ISNA(VLOOKUP(P514,Mapping!$P:$P,1,FALSE))))</f>
        <v>0</v>
      </c>
      <c r="B514" s="180" t="str">
        <f t="shared" si="7"/>
        <v/>
      </c>
      <c r="E514" s="167">
        <v>1</v>
      </c>
      <c r="F514" s="170" t="s">
        <v>1632</v>
      </c>
      <c r="G514" s="169">
        <v>37417.670005021137</v>
      </c>
      <c r="H514" s="168" t="s">
        <v>1266</v>
      </c>
      <c r="I514" s="168" t="s">
        <v>372</v>
      </c>
      <c r="J514" s="169">
        <v>17285.787920651132</v>
      </c>
      <c r="K514" s="169">
        <v>8348.0421865371936</v>
      </c>
      <c r="L514" s="168" t="s">
        <v>18</v>
      </c>
      <c r="M514" s="168" t="s">
        <v>21</v>
      </c>
      <c r="N514" s="168" t="s">
        <v>1449</v>
      </c>
      <c r="O514" s="168" t="s">
        <v>21</v>
      </c>
      <c r="P514" s="168" t="s">
        <v>525</v>
      </c>
      <c r="Q514" s="168" t="s">
        <v>1451</v>
      </c>
      <c r="R514" s="168" t="s">
        <v>21</v>
      </c>
      <c r="S514" s="168" t="s">
        <v>21</v>
      </c>
      <c r="T514" s="168" t="s">
        <v>21</v>
      </c>
      <c r="U514" s="168" t="s">
        <v>21</v>
      </c>
      <c r="V514" s="168" t="s">
        <v>1451</v>
      </c>
      <c r="W514" s="168" t="s">
        <v>21</v>
      </c>
      <c r="X514" s="168" t="s">
        <v>21</v>
      </c>
      <c r="Y514" s="168" t="s">
        <v>21</v>
      </c>
      <c r="Z514" s="168" t="s">
        <v>21</v>
      </c>
      <c r="AA514" s="168" t="s">
        <v>1634</v>
      </c>
      <c r="AB514" s="168" t="s">
        <v>1259</v>
      </c>
      <c r="AC514" s="168" t="s">
        <v>6934</v>
      </c>
      <c r="AD514" s="169">
        <v>22416.921615114119</v>
      </c>
      <c r="AE514" s="168" t="s">
        <v>818</v>
      </c>
      <c r="AF514" s="169">
        <v>-8600.5640609224829</v>
      </c>
      <c r="AG514" s="169">
        <v>-27772.213950643662</v>
      </c>
      <c r="AH514" s="169">
        <v>-21102.32601091281</v>
      </c>
      <c r="AI514" s="168" t="s">
        <v>21</v>
      </c>
      <c r="AJ514"/>
    </row>
    <row r="515" spans="1:36" x14ac:dyDescent="0.25">
      <c r="A515" s="179" t="b">
        <f>IF(E515&lt;&gt;1,"",NOT(ISNA(VLOOKUP(P515,Mapping!$P:$P,1,FALSE))))</f>
        <v>0</v>
      </c>
      <c r="B515" s="180" t="str">
        <f t="shared" si="7"/>
        <v/>
      </c>
      <c r="E515" s="167">
        <v>1</v>
      </c>
      <c r="F515" s="170" t="s">
        <v>568</v>
      </c>
      <c r="G515" s="169">
        <v>1157311.9434899839</v>
      </c>
      <c r="H515" s="168" t="s">
        <v>1266</v>
      </c>
      <c r="I515" s="168" t="s">
        <v>730</v>
      </c>
      <c r="J515" s="169">
        <v>485318.34744126227</v>
      </c>
      <c r="K515" s="169">
        <v>206635.5424371493</v>
      </c>
      <c r="L515" s="168" t="s">
        <v>18</v>
      </c>
      <c r="M515" s="168" t="s">
        <v>21</v>
      </c>
      <c r="N515" s="168" t="s">
        <v>1449</v>
      </c>
      <c r="O515" s="168" t="s">
        <v>21</v>
      </c>
      <c r="P515" s="168" t="s">
        <v>344</v>
      </c>
      <c r="Q515" s="168" t="s">
        <v>1450</v>
      </c>
      <c r="R515" s="168" t="s">
        <v>21</v>
      </c>
      <c r="S515" s="168" t="s">
        <v>21</v>
      </c>
      <c r="T515" s="168" t="s">
        <v>21</v>
      </c>
      <c r="U515" s="168" t="s">
        <v>21</v>
      </c>
      <c r="V515" s="168" t="s">
        <v>1450</v>
      </c>
      <c r="W515" s="168" t="s">
        <v>21</v>
      </c>
      <c r="X515" s="168" t="s">
        <v>21</v>
      </c>
      <c r="Y515" s="168" t="s">
        <v>21</v>
      </c>
      <c r="Z515" s="168" t="s">
        <v>21</v>
      </c>
      <c r="AA515" s="168" t="s">
        <v>1635</v>
      </c>
      <c r="AB515" s="168" t="s">
        <v>1259</v>
      </c>
      <c r="AC515" s="168" t="s">
        <v>11263</v>
      </c>
      <c r="AD515" s="169">
        <v>793295.63482283044</v>
      </c>
      <c r="AE515" s="168" t="s">
        <v>819</v>
      </c>
      <c r="AF515" s="169">
        <v>-392580.22957511339</v>
      </c>
      <c r="AG515" s="169">
        <v>-125860.0732023126</v>
      </c>
      <c r="AH515" s="169">
        <v>-428341.75048877019</v>
      </c>
      <c r="AI515" s="168" t="s">
        <v>21</v>
      </c>
      <c r="AJ515"/>
    </row>
    <row r="516" spans="1:36" x14ac:dyDescent="0.25">
      <c r="A516" s="179" t="b">
        <f>IF(E516&lt;&gt;1,"",NOT(ISNA(VLOOKUP(P516,Mapping!$P:$P,1,FALSE))))</f>
        <v>0</v>
      </c>
      <c r="B516" s="180" t="str">
        <f t="shared" si="7"/>
        <v/>
      </c>
      <c r="E516" s="167">
        <v>1</v>
      </c>
      <c r="F516" s="170" t="s">
        <v>568</v>
      </c>
      <c r="G516" s="169">
        <v>88947.971745600822</v>
      </c>
      <c r="H516" s="168" t="s">
        <v>1266</v>
      </c>
      <c r="I516" s="168" t="s">
        <v>730</v>
      </c>
      <c r="J516" s="169">
        <v>37300.299974136287</v>
      </c>
      <c r="K516" s="169">
        <v>15881.467821813339</v>
      </c>
      <c r="L516" s="168" t="s">
        <v>18</v>
      </c>
      <c r="M516" s="168" t="s">
        <v>21</v>
      </c>
      <c r="N516" s="168" t="s">
        <v>1449</v>
      </c>
      <c r="O516" s="168" t="s">
        <v>21</v>
      </c>
      <c r="P516" s="168" t="s">
        <v>525</v>
      </c>
      <c r="Q516" s="168" t="s">
        <v>1451</v>
      </c>
      <c r="R516" s="168" t="s">
        <v>21</v>
      </c>
      <c r="S516" s="168" t="s">
        <v>21</v>
      </c>
      <c r="T516" s="168" t="s">
        <v>21</v>
      </c>
      <c r="U516" s="168" t="s">
        <v>21</v>
      </c>
      <c r="V516" s="168" t="s">
        <v>1451</v>
      </c>
      <c r="W516" s="168" t="s">
        <v>21</v>
      </c>
      <c r="X516" s="168" t="s">
        <v>21</v>
      </c>
      <c r="Y516" s="168" t="s">
        <v>21</v>
      </c>
      <c r="Z516" s="168" t="s">
        <v>21</v>
      </c>
      <c r="AA516" s="168" t="s">
        <v>1635</v>
      </c>
      <c r="AB516" s="168" t="s">
        <v>1259</v>
      </c>
      <c r="AC516" s="168" t="s">
        <v>10383</v>
      </c>
      <c r="AD516" s="169">
        <v>60970.629491079962</v>
      </c>
      <c r="AE516" s="168" t="s">
        <v>819</v>
      </c>
      <c r="AF516" s="169">
        <v>-30172.690573663709</v>
      </c>
      <c r="AG516" s="169">
        <v>-9673.276334934344</v>
      </c>
      <c r="AH516" s="169">
        <v>-32921.227620827762</v>
      </c>
      <c r="AI516" s="168" t="s">
        <v>21</v>
      </c>
      <c r="AJ516"/>
    </row>
    <row r="517" spans="1:36" x14ac:dyDescent="0.25">
      <c r="A517" s="179" t="b">
        <f>IF(E517&lt;&gt;1,"",NOT(ISNA(VLOOKUP(P517,Mapping!$P:$P,1,FALSE))))</f>
        <v>0</v>
      </c>
      <c r="B517" s="180" t="str">
        <f t="shared" si="7"/>
        <v/>
      </c>
      <c r="E517" s="167">
        <v>1</v>
      </c>
      <c r="F517" s="170" t="s">
        <v>1636</v>
      </c>
      <c r="G517" s="169">
        <v>47491.574167448533</v>
      </c>
      <c r="H517" s="168" t="s">
        <v>1266</v>
      </c>
      <c r="I517" s="168" t="s">
        <v>730</v>
      </c>
      <c r="J517" s="169">
        <v>17757.440607877201</v>
      </c>
      <c r="K517" s="169">
        <v>4608.7895335070971</v>
      </c>
      <c r="L517" s="168" t="s">
        <v>18</v>
      </c>
      <c r="M517" s="168" t="s">
        <v>21</v>
      </c>
      <c r="N517" s="168" t="s">
        <v>1449</v>
      </c>
      <c r="O517" s="168" t="s">
        <v>21</v>
      </c>
      <c r="P517" s="168" t="s">
        <v>525</v>
      </c>
      <c r="Q517" s="168" t="s">
        <v>1451</v>
      </c>
      <c r="R517" s="168" t="s">
        <v>21</v>
      </c>
      <c r="S517" s="168" t="s">
        <v>21</v>
      </c>
      <c r="T517" s="168" t="s">
        <v>21</v>
      </c>
      <c r="U517" s="168" t="s">
        <v>21</v>
      </c>
      <c r="V517" s="168" t="s">
        <v>1451</v>
      </c>
      <c r="W517" s="168" t="s">
        <v>21</v>
      </c>
      <c r="X517" s="168" t="s">
        <v>21</v>
      </c>
      <c r="Y517" s="168" t="s">
        <v>21</v>
      </c>
      <c r="Z517" s="168" t="s">
        <v>21</v>
      </c>
      <c r="AA517" s="168" t="s">
        <v>1637</v>
      </c>
      <c r="AB517" s="168" t="s">
        <v>1259</v>
      </c>
      <c r="AC517" s="168" t="s">
        <v>5391</v>
      </c>
      <c r="AD517" s="169">
        <v>29259.298599467591</v>
      </c>
      <c r="AE517" s="168" t="s">
        <v>807</v>
      </c>
      <c r="AF517" s="169">
        <v>-522.24181109380879</v>
      </c>
      <c r="AG517" s="169">
        <v>-26596.304713990448</v>
      </c>
      <c r="AH517" s="169">
        <v>-18634.283558231589</v>
      </c>
      <c r="AI517" s="168" t="s">
        <v>21</v>
      </c>
      <c r="AJ517"/>
    </row>
    <row r="518" spans="1:36" x14ac:dyDescent="0.25">
      <c r="A518" s="179" t="b">
        <f>IF(E518&lt;&gt;1,"",NOT(ISNA(VLOOKUP(P518,Mapping!$P:$P,1,FALSE))))</f>
        <v>0</v>
      </c>
      <c r="B518" s="180" t="str">
        <f t="shared" si="7"/>
        <v/>
      </c>
      <c r="E518" s="167">
        <v>1</v>
      </c>
      <c r="F518" s="170" t="s">
        <v>1638</v>
      </c>
      <c r="G518" s="169">
        <v>2995995.409444503</v>
      </c>
      <c r="H518" s="168" t="s">
        <v>1266</v>
      </c>
      <c r="I518" s="168" t="s">
        <v>679</v>
      </c>
      <c r="J518" s="169">
        <v>946003.16351067123</v>
      </c>
      <c r="K518" s="169">
        <v>345931.08663597889</v>
      </c>
      <c r="L518" s="168" t="s">
        <v>18</v>
      </c>
      <c r="M518" s="168" t="s">
        <v>21</v>
      </c>
      <c r="N518" s="168" t="s">
        <v>1449</v>
      </c>
      <c r="O518" s="168" t="s">
        <v>21</v>
      </c>
      <c r="P518" s="168" t="s">
        <v>762</v>
      </c>
      <c r="Q518" s="168" t="s">
        <v>1455</v>
      </c>
      <c r="R518" s="168" t="s">
        <v>21</v>
      </c>
      <c r="S518" s="168" t="s">
        <v>21</v>
      </c>
      <c r="T518" s="168" t="s">
        <v>21</v>
      </c>
      <c r="U518" s="168" t="s">
        <v>21</v>
      </c>
      <c r="V518" s="168" t="s">
        <v>1455</v>
      </c>
      <c r="W518" s="168" t="s">
        <v>21</v>
      </c>
      <c r="X518" s="168" t="s">
        <v>21</v>
      </c>
      <c r="Y518" s="168" t="s">
        <v>21</v>
      </c>
      <c r="Z518" s="168" t="s">
        <v>21</v>
      </c>
      <c r="AA518" s="168" t="s">
        <v>1639</v>
      </c>
      <c r="AB518" s="168" t="s">
        <v>1259</v>
      </c>
      <c r="AC518" s="168" t="s">
        <v>11264</v>
      </c>
      <c r="AD518" s="169">
        <v>1234029.2735395541</v>
      </c>
      <c r="AE518" s="168" t="s">
        <v>817</v>
      </c>
      <c r="AF518" s="169">
        <v>-737147.9545926</v>
      </c>
      <c r="AG518" s="169">
        <v>-1893537.537035339</v>
      </c>
      <c r="AH518" s="169">
        <v>-700247.5201920066</v>
      </c>
      <c r="AI518" s="168" t="s">
        <v>21</v>
      </c>
      <c r="AJ518"/>
    </row>
    <row r="519" spans="1:36" x14ac:dyDescent="0.25">
      <c r="A519" s="179" t="b">
        <f>IF(E519&lt;&gt;1,"",NOT(ISNA(VLOOKUP(P519,Mapping!$P:$P,1,FALSE))))</f>
        <v>0</v>
      </c>
      <c r="B519" s="180" t="str">
        <f t="shared" si="7"/>
        <v/>
      </c>
      <c r="E519" s="167">
        <v>1</v>
      </c>
      <c r="F519" s="170" t="s">
        <v>377</v>
      </c>
      <c r="G519" s="169">
        <v>266179.58720198547</v>
      </c>
      <c r="H519" s="168" t="s">
        <v>1266</v>
      </c>
      <c r="I519" s="168" t="s">
        <v>394</v>
      </c>
      <c r="J519" s="169">
        <v>94605.767708671745</v>
      </c>
      <c r="K519" s="169">
        <v>37806.996514072343</v>
      </c>
      <c r="L519" s="168" t="s">
        <v>18</v>
      </c>
      <c r="M519" s="168" t="s">
        <v>21</v>
      </c>
      <c r="N519" s="168" t="s">
        <v>1449</v>
      </c>
      <c r="O519" s="168" t="s">
        <v>21</v>
      </c>
      <c r="P519" s="168" t="s">
        <v>525</v>
      </c>
      <c r="Q519" s="168" t="s">
        <v>1451</v>
      </c>
      <c r="R519" s="168" t="s">
        <v>21</v>
      </c>
      <c r="S519" s="168" t="s">
        <v>21</v>
      </c>
      <c r="T519" s="168" t="s">
        <v>21</v>
      </c>
      <c r="U519" s="168" t="s">
        <v>21</v>
      </c>
      <c r="V519" s="168" t="s">
        <v>1451</v>
      </c>
      <c r="W519" s="168" t="s">
        <v>21</v>
      </c>
      <c r="X519" s="168" t="s">
        <v>21</v>
      </c>
      <c r="Y519" s="168" t="s">
        <v>21</v>
      </c>
      <c r="Z519" s="168" t="s">
        <v>21</v>
      </c>
      <c r="AA519" s="168" t="s">
        <v>1640</v>
      </c>
      <c r="AB519" s="168" t="s">
        <v>1259</v>
      </c>
      <c r="AC519" s="168" t="s">
        <v>6699</v>
      </c>
      <c r="AD519" s="169">
        <v>139764.00651609301</v>
      </c>
      <c r="AE519" s="168" t="s">
        <v>818</v>
      </c>
      <c r="AF519" s="169">
        <v>-134428.764816763</v>
      </c>
      <c r="AG519" s="169">
        <v>28496.146790713479</v>
      </c>
      <c r="AH519" s="169">
        <v>-53627.257045905571</v>
      </c>
      <c r="AI519" s="168" t="s">
        <v>21</v>
      </c>
      <c r="AJ519"/>
    </row>
    <row r="520" spans="1:36" x14ac:dyDescent="0.25">
      <c r="A520" s="179" t="b">
        <f>IF(E520&lt;&gt;1,"",NOT(ISNA(VLOOKUP(P520,Mapping!$P:$P,1,FALSE))))</f>
        <v>0</v>
      </c>
      <c r="B520" s="180" t="str">
        <f t="shared" si="7"/>
        <v/>
      </c>
      <c r="E520" s="167">
        <v>1</v>
      </c>
      <c r="F520" s="170" t="s">
        <v>1641</v>
      </c>
      <c r="G520" s="169">
        <v>216039.55748413381</v>
      </c>
      <c r="H520" s="168" t="s">
        <v>1266</v>
      </c>
      <c r="I520" s="168" t="s">
        <v>430</v>
      </c>
      <c r="J520" s="169">
        <v>122645.0501373452</v>
      </c>
      <c r="K520" s="169">
        <v>16649.919716347678</v>
      </c>
      <c r="L520" s="168" t="s">
        <v>18</v>
      </c>
      <c r="M520" s="168" t="s">
        <v>21</v>
      </c>
      <c r="N520" s="168" t="s">
        <v>1449</v>
      </c>
      <c r="O520" s="168" t="s">
        <v>21</v>
      </c>
      <c r="P520" s="168" t="s">
        <v>525</v>
      </c>
      <c r="Q520" s="168" t="s">
        <v>1451</v>
      </c>
      <c r="R520" s="168" t="s">
        <v>21</v>
      </c>
      <c r="S520" s="168" t="s">
        <v>21</v>
      </c>
      <c r="T520" s="168" t="s">
        <v>21</v>
      </c>
      <c r="U520" s="168" t="s">
        <v>21</v>
      </c>
      <c r="V520" s="168" t="s">
        <v>1451</v>
      </c>
      <c r="W520" s="168" t="s">
        <v>21</v>
      </c>
      <c r="X520" s="168" t="s">
        <v>21</v>
      </c>
      <c r="Y520" s="168" t="s">
        <v>21</v>
      </c>
      <c r="Z520" s="168" t="s">
        <v>21</v>
      </c>
      <c r="AA520" s="168" t="s">
        <v>1642</v>
      </c>
      <c r="AB520" s="168" t="s">
        <v>1259</v>
      </c>
      <c r="AC520" s="168" t="s">
        <v>6700</v>
      </c>
      <c r="AD520" s="169">
        <v>132148.83476578491</v>
      </c>
      <c r="AE520" s="168" t="s">
        <v>814</v>
      </c>
      <c r="AF520" s="169">
        <v>-116093.73778691419</v>
      </c>
      <c r="AG520" s="169">
        <v>-117738.7796807065</v>
      </c>
      <c r="AH520" s="169">
        <v>-61295.492534964142</v>
      </c>
      <c r="AI520" s="168" t="s">
        <v>21</v>
      </c>
      <c r="AJ520"/>
    </row>
    <row r="521" spans="1:36" x14ac:dyDescent="0.25">
      <c r="A521" s="179" t="b">
        <f>IF(E521&lt;&gt;1,"",NOT(ISNA(VLOOKUP(P521,Mapping!$P:$P,1,FALSE))))</f>
        <v>0</v>
      </c>
      <c r="B521" s="180" t="str">
        <f t="shared" si="7"/>
        <v/>
      </c>
      <c r="E521" s="167">
        <v>1</v>
      </c>
      <c r="F521" s="170" t="s">
        <v>378</v>
      </c>
      <c r="G521" s="169">
        <v>492044.67037479818</v>
      </c>
      <c r="H521" s="168" t="s">
        <v>1266</v>
      </c>
      <c r="I521" s="168" t="s">
        <v>384</v>
      </c>
      <c r="J521" s="169">
        <v>132202.5587689644</v>
      </c>
      <c r="K521" s="169">
        <v>33274.591369009067</v>
      </c>
      <c r="L521" s="168" t="s">
        <v>18</v>
      </c>
      <c r="M521" s="168" t="s">
        <v>21</v>
      </c>
      <c r="N521" s="168" t="s">
        <v>1449</v>
      </c>
      <c r="O521" s="168" t="s">
        <v>21</v>
      </c>
      <c r="P521" s="168" t="s">
        <v>344</v>
      </c>
      <c r="Q521" s="168" t="s">
        <v>1450</v>
      </c>
      <c r="R521" s="168" t="s">
        <v>21</v>
      </c>
      <c r="S521" s="168" t="s">
        <v>21</v>
      </c>
      <c r="T521" s="168" t="s">
        <v>21</v>
      </c>
      <c r="U521" s="168" t="s">
        <v>21</v>
      </c>
      <c r="V521" s="168" t="s">
        <v>1450</v>
      </c>
      <c r="W521" s="168" t="s">
        <v>21</v>
      </c>
      <c r="X521" s="168" t="s">
        <v>21</v>
      </c>
      <c r="Y521" s="168" t="s">
        <v>21</v>
      </c>
      <c r="Z521" s="168" t="s">
        <v>21</v>
      </c>
      <c r="AA521" s="168" t="s">
        <v>7350</v>
      </c>
      <c r="AB521" s="168" t="s">
        <v>1259</v>
      </c>
      <c r="AC521" s="168" t="s">
        <v>11266</v>
      </c>
      <c r="AD521" s="169">
        <v>193645.12373176849</v>
      </c>
      <c r="AE521" s="168" t="s">
        <v>818</v>
      </c>
      <c r="AF521" s="169">
        <v>-10444.82948043302</v>
      </c>
      <c r="AG521" s="169">
        <v>918826.70053201984</v>
      </c>
      <c r="AH521" s="169">
        <v>-39109.160206473607</v>
      </c>
      <c r="AI521" s="168" t="s">
        <v>21</v>
      </c>
      <c r="AJ521"/>
    </row>
    <row r="522" spans="1:36" x14ac:dyDescent="0.25">
      <c r="A522" s="179" t="b">
        <f>IF(E522&lt;&gt;1,"",NOT(ISNA(VLOOKUP(P522,Mapping!$P:$P,1,FALSE))))</f>
        <v>0</v>
      </c>
      <c r="B522" s="180" t="str">
        <f t="shared" si="7"/>
        <v/>
      </c>
      <c r="E522" s="167">
        <v>1</v>
      </c>
      <c r="F522" s="170" t="s">
        <v>378</v>
      </c>
      <c r="G522" s="169">
        <v>764875.51264695486</v>
      </c>
      <c r="H522" s="168" t="s">
        <v>1266</v>
      </c>
      <c r="I522" s="168" t="s">
        <v>421</v>
      </c>
      <c r="J522" s="169">
        <v>234505.89225445539</v>
      </c>
      <c r="K522" s="169">
        <v>49790.037518024641</v>
      </c>
      <c r="L522" s="168" t="s">
        <v>18</v>
      </c>
      <c r="M522" s="168" t="s">
        <v>21</v>
      </c>
      <c r="N522" s="168" t="s">
        <v>1449</v>
      </c>
      <c r="O522" s="168" t="s">
        <v>21</v>
      </c>
      <c r="P522" s="168" t="s">
        <v>344</v>
      </c>
      <c r="Q522" s="168" t="s">
        <v>1450</v>
      </c>
      <c r="R522" s="168" t="s">
        <v>21</v>
      </c>
      <c r="S522" s="168" t="s">
        <v>21</v>
      </c>
      <c r="T522" s="168" t="s">
        <v>21</v>
      </c>
      <c r="U522" s="168" t="s">
        <v>21</v>
      </c>
      <c r="V522" s="168" t="s">
        <v>1450</v>
      </c>
      <c r="W522" s="168" t="s">
        <v>21</v>
      </c>
      <c r="X522" s="168" t="s">
        <v>21</v>
      </c>
      <c r="Y522" s="168" t="s">
        <v>21</v>
      </c>
      <c r="Z522" s="168" t="s">
        <v>21</v>
      </c>
      <c r="AA522" s="168" t="s">
        <v>1643</v>
      </c>
      <c r="AB522" s="168" t="s">
        <v>1259</v>
      </c>
      <c r="AC522" s="168" t="s">
        <v>11265</v>
      </c>
      <c r="AD522" s="169">
        <v>321803.79092011048</v>
      </c>
      <c r="AE522" s="168" t="s">
        <v>818</v>
      </c>
      <c r="AF522" s="169">
        <v>14627.59441500413</v>
      </c>
      <c r="AG522" s="169">
        <v>-367008.03575094527</v>
      </c>
      <c r="AH522" s="169">
        <v>-104848.5314981424</v>
      </c>
      <c r="AI522" s="168" t="s">
        <v>21</v>
      </c>
      <c r="AJ522"/>
    </row>
    <row r="523" spans="1:36" x14ac:dyDescent="0.25">
      <c r="A523" s="179" t="b">
        <f>IF(E523&lt;&gt;1,"",NOT(ISNA(VLOOKUP(P523,Mapping!$P:$P,1,FALSE))))</f>
        <v>0</v>
      </c>
      <c r="B523" s="180" t="str">
        <f t="shared" si="7"/>
        <v/>
      </c>
      <c r="E523" s="167">
        <v>1</v>
      </c>
      <c r="F523" s="170" t="s">
        <v>379</v>
      </c>
      <c r="G523" s="169">
        <v>209788.36695504811</v>
      </c>
      <c r="H523" s="168" t="s">
        <v>1266</v>
      </c>
      <c r="I523" s="168" t="s">
        <v>470</v>
      </c>
      <c r="J523" s="169">
        <v>75604.796650834833</v>
      </c>
      <c r="K523" s="169">
        <v>43616.687799227067</v>
      </c>
      <c r="L523" s="168" t="s">
        <v>18</v>
      </c>
      <c r="M523" s="168" t="s">
        <v>21</v>
      </c>
      <c r="N523" s="168" t="s">
        <v>1449</v>
      </c>
      <c r="O523" s="168" t="s">
        <v>21</v>
      </c>
      <c r="P523" s="168" t="s">
        <v>525</v>
      </c>
      <c r="Q523" s="168" t="s">
        <v>1451</v>
      </c>
      <c r="R523" s="168" t="s">
        <v>21</v>
      </c>
      <c r="S523" s="168" t="s">
        <v>21</v>
      </c>
      <c r="T523" s="168" t="s">
        <v>21</v>
      </c>
      <c r="U523" s="168" t="s">
        <v>21</v>
      </c>
      <c r="V523" s="168" t="s">
        <v>1451</v>
      </c>
      <c r="W523" s="168" t="s">
        <v>21</v>
      </c>
      <c r="X523" s="168" t="s">
        <v>21</v>
      </c>
      <c r="Y523" s="168" t="s">
        <v>21</v>
      </c>
      <c r="Z523" s="168" t="s">
        <v>21</v>
      </c>
      <c r="AA523" s="168" t="s">
        <v>1644</v>
      </c>
      <c r="AB523" s="168" t="s">
        <v>1259</v>
      </c>
      <c r="AC523" s="168" t="s">
        <v>11267</v>
      </c>
      <c r="AD523" s="169">
        <v>119789.1731954401</v>
      </c>
      <c r="AE523" s="168" t="s">
        <v>809</v>
      </c>
      <c r="AF523" s="169">
        <v>-87608.102976264636</v>
      </c>
      <c r="AG523" s="169">
        <v>-117007.27331597971</v>
      </c>
      <c r="AH523" s="169">
        <v>-55866.092091103899</v>
      </c>
      <c r="AI523" s="168" t="s">
        <v>21</v>
      </c>
      <c r="AJ523"/>
    </row>
    <row r="524" spans="1:36" x14ac:dyDescent="0.25">
      <c r="A524" s="179" t="b">
        <f>IF(E524&lt;&gt;1,"",NOT(ISNA(VLOOKUP(P524,Mapping!$P:$P,1,FALSE))))</f>
        <v>0</v>
      </c>
      <c r="B524" s="180" t="str">
        <f t="shared" si="7"/>
        <v/>
      </c>
      <c r="E524" s="167">
        <v>1</v>
      </c>
      <c r="F524" s="170" t="s">
        <v>11268</v>
      </c>
      <c r="G524" s="169">
        <v>129290.9090613274</v>
      </c>
      <c r="H524" s="168" t="s">
        <v>1266</v>
      </c>
      <c r="I524" s="168" t="s">
        <v>432</v>
      </c>
      <c r="J524" s="169">
        <v>70926.0254549362</v>
      </c>
      <c r="K524" s="169">
        <v>7914.3472815735968</v>
      </c>
      <c r="L524" s="168" t="s">
        <v>18</v>
      </c>
      <c r="M524" s="168" t="s">
        <v>21</v>
      </c>
      <c r="N524" s="168" t="s">
        <v>1449</v>
      </c>
      <c r="O524" s="168" t="s">
        <v>21</v>
      </c>
      <c r="P524" s="168" t="s">
        <v>525</v>
      </c>
      <c r="Q524" s="168" t="s">
        <v>1451</v>
      </c>
      <c r="R524" s="168" t="s">
        <v>21</v>
      </c>
      <c r="S524" s="168" t="s">
        <v>21</v>
      </c>
      <c r="T524" s="168" t="s">
        <v>21</v>
      </c>
      <c r="U524" s="168" t="s">
        <v>21</v>
      </c>
      <c r="V524" s="168" t="s">
        <v>1451</v>
      </c>
      <c r="W524" s="168" t="s">
        <v>21</v>
      </c>
      <c r="X524" s="168" t="s">
        <v>21</v>
      </c>
      <c r="Y524" s="168" t="s">
        <v>21</v>
      </c>
      <c r="Z524" s="168" t="s">
        <v>21</v>
      </c>
      <c r="AA524" s="168" t="s">
        <v>11269</v>
      </c>
      <c r="AB524" s="168" t="s">
        <v>1259</v>
      </c>
      <c r="AC524" s="168" t="s">
        <v>11270</v>
      </c>
      <c r="AD524" s="169">
        <v>81658.28468236934</v>
      </c>
      <c r="AE524" s="168" t="s">
        <v>813</v>
      </c>
      <c r="AF524" s="169">
        <v>-39797.417964998982</v>
      </c>
      <c r="AG524" s="169">
        <v>-76187.159533979488</v>
      </c>
      <c r="AH524" s="169">
        <v>-55355.337201619877</v>
      </c>
      <c r="AI524" s="168" t="s">
        <v>21</v>
      </c>
      <c r="AJ524"/>
    </row>
    <row r="525" spans="1:36" x14ac:dyDescent="0.25">
      <c r="A525" s="179" t="b">
        <f>IF(E525&lt;&gt;1,"",NOT(ISNA(VLOOKUP(P525,Mapping!$P:$P,1,FALSE))))</f>
        <v>0</v>
      </c>
      <c r="B525" s="180" t="str">
        <f t="shared" si="7"/>
        <v/>
      </c>
      <c r="E525" s="167">
        <v>1</v>
      </c>
      <c r="F525" s="170" t="s">
        <v>569</v>
      </c>
      <c r="G525" s="169">
        <v>108982.85142855679</v>
      </c>
      <c r="H525" s="168" t="s">
        <v>1266</v>
      </c>
      <c r="I525" s="168" t="s">
        <v>470</v>
      </c>
      <c r="J525" s="169">
        <v>23003.899046043902</v>
      </c>
      <c r="K525" s="169">
        <v>15843.76505586058</v>
      </c>
      <c r="L525" s="168" t="s">
        <v>18</v>
      </c>
      <c r="M525" s="168" t="s">
        <v>21</v>
      </c>
      <c r="N525" s="168" t="s">
        <v>1449</v>
      </c>
      <c r="O525" s="168" t="s">
        <v>21</v>
      </c>
      <c r="P525" s="168" t="s">
        <v>525</v>
      </c>
      <c r="Q525" s="168" t="s">
        <v>1451</v>
      </c>
      <c r="R525" s="168" t="s">
        <v>21</v>
      </c>
      <c r="S525" s="168" t="s">
        <v>21</v>
      </c>
      <c r="T525" s="168" t="s">
        <v>21</v>
      </c>
      <c r="U525" s="168" t="s">
        <v>21</v>
      </c>
      <c r="V525" s="168" t="s">
        <v>1451</v>
      </c>
      <c r="W525" s="168" t="s">
        <v>21</v>
      </c>
      <c r="X525" s="168" t="s">
        <v>21</v>
      </c>
      <c r="Y525" s="168" t="s">
        <v>21</v>
      </c>
      <c r="Z525" s="168" t="s">
        <v>21</v>
      </c>
      <c r="AA525" s="168" t="s">
        <v>1645</v>
      </c>
      <c r="AB525" s="168" t="s">
        <v>1259</v>
      </c>
      <c r="AC525" s="168" t="s">
        <v>11271</v>
      </c>
      <c r="AD525" s="169">
        <v>40432.313782044061</v>
      </c>
      <c r="AE525" s="168" t="s">
        <v>809</v>
      </c>
      <c r="AF525" s="169">
        <v>-45794.82385805354</v>
      </c>
      <c r="AG525" s="169">
        <v>-60745.954768984593</v>
      </c>
      <c r="AH525" s="169">
        <v>-14952.755509624551</v>
      </c>
      <c r="AI525" s="168" t="s">
        <v>21</v>
      </c>
      <c r="AJ525"/>
    </row>
    <row r="526" spans="1:36" x14ac:dyDescent="0.25">
      <c r="A526" s="179" t="b">
        <f>IF(E526&lt;&gt;1,"",NOT(ISNA(VLOOKUP(P526,Mapping!$P:$P,1,FALSE))))</f>
        <v>0</v>
      </c>
      <c r="B526" s="180" t="str">
        <f t="shared" si="7"/>
        <v/>
      </c>
      <c r="E526" s="167">
        <v>1</v>
      </c>
      <c r="F526" s="170" t="s">
        <v>1646</v>
      </c>
      <c r="G526" s="169">
        <v>1786802.0893834799</v>
      </c>
      <c r="H526" s="168" t="s">
        <v>1266</v>
      </c>
      <c r="I526" s="168" t="s">
        <v>384</v>
      </c>
      <c r="J526" s="169">
        <v>726041.52117663331</v>
      </c>
      <c r="K526" s="169">
        <v>362018.89501585072</v>
      </c>
      <c r="L526" s="168" t="s">
        <v>18</v>
      </c>
      <c r="M526" s="168" t="s">
        <v>21</v>
      </c>
      <c r="N526" s="168" t="s">
        <v>1449</v>
      </c>
      <c r="O526" s="168" t="s">
        <v>21</v>
      </c>
      <c r="P526" s="168" t="s">
        <v>753</v>
      </c>
      <c r="Q526" s="168" t="s">
        <v>1460</v>
      </c>
      <c r="R526" s="168" t="s">
        <v>21</v>
      </c>
      <c r="S526" s="168" t="s">
        <v>21</v>
      </c>
      <c r="T526" s="168" t="s">
        <v>21</v>
      </c>
      <c r="U526" s="168" t="s">
        <v>21</v>
      </c>
      <c r="V526" s="168" t="s">
        <v>1460</v>
      </c>
      <c r="W526" s="168" t="s">
        <v>21</v>
      </c>
      <c r="X526" s="168" t="s">
        <v>21</v>
      </c>
      <c r="Y526" s="168" t="s">
        <v>21</v>
      </c>
      <c r="Z526" s="168" t="s">
        <v>21</v>
      </c>
      <c r="AA526" s="168" t="s">
        <v>6623</v>
      </c>
      <c r="AB526" s="168" t="s">
        <v>1259</v>
      </c>
      <c r="AC526" s="168" t="s">
        <v>11272</v>
      </c>
      <c r="AD526" s="169">
        <v>1126298.012816532</v>
      </c>
      <c r="AE526" s="168" t="s">
        <v>807</v>
      </c>
      <c r="AF526" s="169">
        <v>-590643.37649683584</v>
      </c>
      <c r="AG526" s="169">
        <v>-34366.426996796858</v>
      </c>
      <c r="AH526" s="169">
        <v>-175947.6595074865</v>
      </c>
      <c r="AI526" s="168" t="s">
        <v>21</v>
      </c>
      <c r="AJ526"/>
    </row>
    <row r="527" spans="1:36" x14ac:dyDescent="0.25">
      <c r="A527" s="179" t="b">
        <f>IF(E527&lt;&gt;1,"",NOT(ISNA(VLOOKUP(P527,Mapping!$P:$P,1,FALSE))))</f>
        <v>0</v>
      </c>
      <c r="B527" s="180" t="str">
        <f t="shared" si="7"/>
        <v/>
      </c>
      <c r="E527" s="167">
        <v>1</v>
      </c>
      <c r="F527" s="170" t="s">
        <v>570</v>
      </c>
      <c r="G527" s="169">
        <v>105020.5786073366</v>
      </c>
      <c r="H527" s="168" t="s">
        <v>1266</v>
      </c>
      <c r="I527" s="168" t="s">
        <v>730</v>
      </c>
      <c r="J527" s="169">
        <v>25975.783474577791</v>
      </c>
      <c r="K527" s="169">
        <v>7304.7200290360906</v>
      </c>
      <c r="L527" s="168" t="s">
        <v>18</v>
      </c>
      <c r="M527" s="168" t="s">
        <v>21</v>
      </c>
      <c r="N527" s="168" t="s">
        <v>1449</v>
      </c>
      <c r="O527" s="168" t="s">
        <v>21</v>
      </c>
      <c r="P527" s="168" t="s">
        <v>525</v>
      </c>
      <c r="Q527" s="168" t="s">
        <v>1451</v>
      </c>
      <c r="R527" s="168" t="s">
        <v>21</v>
      </c>
      <c r="S527" s="168" t="s">
        <v>21</v>
      </c>
      <c r="T527" s="168" t="s">
        <v>21</v>
      </c>
      <c r="U527" s="168" t="s">
        <v>21</v>
      </c>
      <c r="V527" s="168" t="s">
        <v>1451</v>
      </c>
      <c r="W527" s="168" t="s">
        <v>21</v>
      </c>
      <c r="X527" s="168" t="s">
        <v>21</v>
      </c>
      <c r="Y527" s="168" t="s">
        <v>21</v>
      </c>
      <c r="Z527" s="168" t="s">
        <v>21</v>
      </c>
      <c r="AA527" s="168" t="s">
        <v>1647</v>
      </c>
      <c r="AB527" s="168" t="s">
        <v>1259</v>
      </c>
      <c r="AC527" s="168" t="s">
        <v>11273</v>
      </c>
      <c r="AD527" s="169">
        <v>43617.305588664</v>
      </c>
      <c r="AE527" s="168" t="s">
        <v>817</v>
      </c>
      <c r="AF527" s="169">
        <v>-1831.9093357898239</v>
      </c>
      <c r="AG527" s="169">
        <v>-61863.42520731518</v>
      </c>
      <c r="AH527" s="169">
        <v>-20959.326314872709</v>
      </c>
      <c r="AI527" s="168" t="s">
        <v>21</v>
      </c>
      <c r="AJ527"/>
    </row>
    <row r="528" spans="1:36" x14ac:dyDescent="0.25">
      <c r="A528" s="179" t="b">
        <f>IF(E528&lt;&gt;1,"",NOT(ISNA(VLOOKUP(P528,Mapping!$P:$P,1,FALSE))))</f>
        <v>0</v>
      </c>
      <c r="B528" s="180" t="str">
        <f t="shared" si="7"/>
        <v/>
      </c>
      <c r="E528" s="167">
        <v>1</v>
      </c>
      <c r="F528" s="170" t="s">
        <v>571</v>
      </c>
      <c r="G528" s="169">
        <v>105731.44502837981</v>
      </c>
      <c r="H528" s="168" t="s">
        <v>1266</v>
      </c>
      <c r="I528" s="168" t="s">
        <v>432</v>
      </c>
      <c r="J528" s="169">
        <v>39799.8321075235</v>
      </c>
      <c r="K528" s="169">
        <v>9191.0170829708713</v>
      </c>
      <c r="L528" s="168" t="s">
        <v>18</v>
      </c>
      <c r="M528" s="168" t="s">
        <v>21</v>
      </c>
      <c r="N528" s="168" t="s">
        <v>1449</v>
      </c>
      <c r="O528" s="168" t="s">
        <v>21</v>
      </c>
      <c r="P528" s="168" t="s">
        <v>525</v>
      </c>
      <c r="Q528" s="168" t="s">
        <v>1451</v>
      </c>
      <c r="R528" s="168" t="s">
        <v>21</v>
      </c>
      <c r="S528" s="168" t="s">
        <v>21</v>
      </c>
      <c r="T528" s="168" t="s">
        <v>21</v>
      </c>
      <c r="U528" s="168" t="s">
        <v>21</v>
      </c>
      <c r="V528" s="168" t="s">
        <v>1451</v>
      </c>
      <c r="W528" s="168" t="s">
        <v>21</v>
      </c>
      <c r="X528" s="168" t="s">
        <v>21</v>
      </c>
      <c r="Y528" s="168" t="s">
        <v>21</v>
      </c>
      <c r="Z528" s="168" t="s">
        <v>21</v>
      </c>
      <c r="AA528" s="168" t="s">
        <v>1648</v>
      </c>
      <c r="AB528" s="168" t="s">
        <v>1259</v>
      </c>
      <c r="AC528" s="168" t="s">
        <v>11274</v>
      </c>
      <c r="AD528" s="169">
        <v>71280.607256024407</v>
      </c>
      <c r="AE528" s="168" t="s">
        <v>817</v>
      </c>
      <c r="AF528" s="169">
        <v>-56761.444053550913</v>
      </c>
      <c r="AG528" s="169">
        <v>-56482.020349615668</v>
      </c>
      <c r="AH528" s="169">
        <v>-46813.007931738903</v>
      </c>
      <c r="AI528" s="168" t="s">
        <v>21</v>
      </c>
      <c r="AJ528"/>
    </row>
    <row r="529" spans="1:36" x14ac:dyDescent="0.25">
      <c r="A529" s="179" t="b">
        <f>IF(E529&lt;&gt;1,"",NOT(ISNA(VLOOKUP(P529,Mapping!$P:$P,1,FALSE))))</f>
        <v>0</v>
      </c>
      <c r="B529" s="180" t="str">
        <f t="shared" si="7"/>
        <v/>
      </c>
      <c r="E529" s="167">
        <v>1</v>
      </c>
      <c r="F529" s="170" t="s">
        <v>1649</v>
      </c>
      <c r="G529" s="169">
        <v>111725.2414479412</v>
      </c>
      <c r="H529" s="168" t="s">
        <v>1266</v>
      </c>
      <c r="I529" s="168" t="s">
        <v>470</v>
      </c>
      <c r="J529" s="169">
        <v>33702.220172477901</v>
      </c>
      <c r="K529" s="169">
        <v>13553.104752279451</v>
      </c>
      <c r="L529" s="168" t="s">
        <v>18</v>
      </c>
      <c r="M529" s="168" t="s">
        <v>21</v>
      </c>
      <c r="N529" s="168" t="s">
        <v>1449</v>
      </c>
      <c r="O529" s="168" t="s">
        <v>21</v>
      </c>
      <c r="P529" s="168" t="s">
        <v>525</v>
      </c>
      <c r="Q529" s="168" t="s">
        <v>1451</v>
      </c>
      <c r="R529" s="168" t="s">
        <v>21</v>
      </c>
      <c r="S529" s="168" t="s">
        <v>21</v>
      </c>
      <c r="T529" s="168" t="s">
        <v>21</v>
      </c>
      <c r="U529" s="168" t="s">
        <v>21</v>
      </c>
      <c r="V529" s="168" t="s">
        <v>1451</v>
      </c>
      <c r="W529" s="168" t="s">
        <v>21</v>
      </c>
      <c r="X529" s="168" t="s">
        <v>21</v>
      </c>
      <c r="Y529" s="168" t="s">
        <v>21</v>
      </c>
      <c r="Z529" s="168" t="s">
        <v>21</v>
      </c>
      <c r="AA529" s="168" t="s">
        <v>1650</v>
      </c>
      <c r="AB529" s="168" t="s">
        <v>1259</v>
      </c>
      <c r="AC529" s="168" t="s">
        <v>2813</v>
      </c>
      <c r="AD529" s="169">
        <v>53514.389599657748</v>
      </c>
      <c r="AE529" s="168" t="s">
        <v>807</v>
      </c>
      <c r="AF529" s="169">
        <v>-26643.438236292859</v>
      </c>
      <c r="AG529" s="169">
        <v>38916.268166229071</v>
      </c>
      <c r="AH529" s="169">
        <v>-18278.919419343831</v>
      </c>
      <c r="AI529" s="168" t="s">
        <v>21</v>
      </c>
      <c r="AJ529"/>
    </row>
    <row r="530" spans="1:36" x14ac:dyDescent="0.25">
      <c r="A530" s="179" t="b">
        <f>IF(E530&lt;&gt;1,"",NOT(ISNA(VLOOKUP(P530,Mapping!$P:$P,1,FALSE))))</f>
        <v>0</v>
      </c>
      <c r="B530" s="180" t="str">
        <f t="shared" si="7"/>
        <v/>
      </c>
      <c r="E530" s="167">
        <v>1</v>
      </c>
      <c r="F530" s="170" t="s">
        <v>11275</v>
      </c>
      <c r="G530" s="169">
        <v>3921783.9855195689</v>
      </c>
      <c r="H530" s="168" t="s">
        <v>1266</v>
      </c>
      <c r="I530" s="168" t="s">
        <v>470</v>
      </c>
      <c r="J530" s="169">
        <v>1058129.0939643891</v>
      </c>
      <c r="K530" s="169">
        <v>372184.64027074538</v>
      </c>
      <c r="L530" s="168" t="s">
        <v>18</v>
      </c>
      <c r="M530" s="168" t="s">
        <v>21</v>
      </c>
      <c r="N530" s="168" t="s">
        <v>1449</v>
      </c>
      <c r="O530" s="168" t="s">
        <v>21</v>
      </c>
      <c r="P530" s="168" t="s">
        <v>762</v>
      </c>
      <c r="Q530" s="168" t="s">
        <v>1455</v>
      </c>
      <c r="R530" s="168" t="s">
        <v>21</v>
      </c>
      <c r="S530" s="168" t="s">
        <v>21</v>
      </c>
      <c r="T530" s="168" t="s">
        <v>21</v>
      </c>
      <c r="U530" s="168" t="s">
        <v>21</v>
      </c>
      <c r="V530" s="168" t="s">
        <v>1455</v>
      </c>
      <c r="W530" s="168" t="s">
        <v>21</v>
      </c>
      <c r="X530" s="168" t="s">
        <v>21</v>
      </c>
      <c r="Y530" s="168" t="s">
        <v>21</v>
      </c>
      <c r="Z530" s="168" t="s">
        <v>21</v>
      </c>
      <c r="AA530" s="168" t="s">
        <v>11276</v>
      </c>
      <c r="AB530" s="168" t="s">
        <v>1259</v>
      </c>
      <c r="AC530" s="168" t="s">
        <v>11277</v>
      </c>
      <c r="AD530" s="169">
        <v>1233281.967669307</v>
      </c>
      <c r="AE530" s="168" t="s">
        <v>810</v>
      </c>
      <c r="AF530" s="169">
        <v>-904595.42757846462</v>
      </c>
      <c r="AG530" s="169">
        <v>-2187334.1088462039</v>
      </c>
      <c r="AH530" s="169">
        <v>523673.19378333911</v>
      </c>
      <c r="AI530" s="168" t="s">
        <v>21</v>
      </c>
      <c r="AJ530"/>
    </row>
    <row r="531" spans="1:36" x14ac:dyDescent="0.25">
      <c r="A531" s="179" t="b">
        <f>IF(E531&lt;&gt;1,"",NOT(ISNA(VLOOKUP(P531,Mapping!$P:$P,1,FALSE))))</f>
        <v>0</v>
      </c>
      <c r="B531" s="180" t="str">
        <f t="shared" si="7"/>
        <v/>
      </c>
      <c r="E531" s="167">
        <v>1</v>
      </c>
      <c r="F531" s="170" t="s">
        <v>572</v>
      </c>
      <c r="G531" s="169">
        <v>69595.083146839082</v>
      </c>
      <c r="H531" s="168" t="s">
        <v>1266</v>
      </c>
      <c r="I531" s="168" t="s">
        <v>470</v>
      </c>
      <c r="J531" s="169">
        <v>30717.297408223902</v>
      </c>
      <c r="K531" s="169">
        <v>10121.056718362461</v>
      </c>
      <c r="L531" s="168" t="s">
        <v>18</v>
      </c>
      <c r="M531" s="168" t="s">
        <v>21</v>
      </c>
      <c r="N531" s="168" t="s">
        <v>1449</v>
      </c>
      <c r="O531" s="168" t="s">
        <v>21</v>
      </c>
      <c r="P531" s="168" t="s">
        <v>525</v>
      </c>
      <c r="Q531" s="168" t="s">
        <v>1451</v>
      </c>
      <c r="R531" s="168" t="s">
        <v>21</v>
      </c>
      <c r="S531" s="168" t="s">
        <v>21</v>
      </c>
      <c r="T531" s="168" t="s">
        <v>21</v>
      </c>
      <c r="U531" s="168" t="s">
        <v>21</v>
      </c>
      <c r="V531" s="168" t="s">
        <v>1451</v>
      </c>
      <c r="W531" s="168" t="s">
        <v>21</v>
      </c>
      <c r="X531" s="168" t="s">
        <v>21</v>
      </c>
      <c r="Y531" s="168" t="s">
        <v>21</v>
      </c>
      <c r="Z531" s="168" t="s">
        <v>21</v>
      </c>
      <c r="AA531" s="168" t="s">
        <v>1651</v>
      </c>
      <c r="AB531" s="168" t="s">
        <v>1259</v>
      </c>
      <c r="AC531" s="168" t="s">
        <v>11278</v>
      </c>
      <c r="AD531" s="169">
        <v>36027.805755731402</v>
      </c>
      <c r="AE531" s="168" t="s">
        <v>814</v>
      </c>
      <c r="AF531" s="169">
        <v>-22059.235508090958</v>
      </c>
      <c r="AG531" s="169">
        <v>-41372.345704240048</v>
      </c>
      <c r="AH531" s="169">
        <v>-14043.312266786341</v>
      </c>
      <c r="AI531" s="168" t="s">
        <v>21</v>
      </c>
      <c r="AJ531"/>
    </row>
    <row r="532" spans="1:36" x14ac:dyDescent="0.25">
      <c r="A532" s="179" t="b">
        <f>IF(E532&lt;&gt;1,"",NOT(ISNA(VLOOKUP(P532,Mapping!$P:$P,1,FALSE))))</f>
        <v>0</v>
      </c>
      <c r="B532" s="180" t="str">
        <f t="shared" si="7"/>
        <v/>
      </c>
      <c r="E532" s="167">
        <v>1</v>
      </c>
      <c r="F532" s="170" t="s">
        <v>380</v>
      </c>
      <c r="G532" s="169">
        <v>6769744.2675325787</v>
      </c>
      <c r="H532" s="168" t="s">
        <v>1266</v>
      </c>
      <c r="I532" s="168" t="s">
        <v>421</v>
      </c>
      <c r="J532" s="169">
        <v>1929263.59793839</v>
      </c>
      <c r="K532" s="169">
        <v>1022811.812909632</v>
      </c>
      <c r="L532" s="168" t="s">
        <v>18</v>
      </c>
      <c r="M532" s="168" t="s">
        <v>21</v>
      </c>
      <c r="N532" s="168" t="s">
        <v>1449</v>
      </c>
      <c r="O532" s="168" t="s">
        <v>21</v>
      </c>
      <c r="P532" s="168" t="s">
        <v>344</v>
      </c>
      <c r="Q532" s="168" t="s">
        <v>1450</v>
      </c>
      <c r="R532" s="168" t="s">
        <v>21</v>
      </c>
      <c r="S532" s="168" t="s">
        <v>21</v>
      </c>
      <c r="T532" s="168" t="s">
        <v>21</v>
      </c>
      <c r="U532" s="168" t="s">
        <v>21</v>
      </c>
      <c r="V532" s="168" t="s">
        <v>1450</v>
      </c>
      <c r="W532" s="168" t="s">
        <v>21</v>
      </c>
      <c r="X532" s="168" t="s">
        <v>21</v>
      </c>
      <c r="Y532" s="168" t="s">
        <v>21</v>
      </c>
      <c r="Z532" s="168" t="s">
        <v>21</v>
      </c>
      <c r="AA532" s="168" t="s">
        <v>1652</v>
      </c>
      <c r="AB532" s="168" t="s">
        <v>1259</v>
      </c>
      <c r="AC532" s="168" t="s">
        <v>11279</v>
      </c>
      <c r="AD532" s="169">
        <v>3312988.1751990388</v>
      </c>
      <c r="AE532" s="168" t="s">
        <v>809</v>
      </c>
      <c r="AF532" s="169">
        <v>-1607239.4549266919</v>
      </c>
      <c r="AG532" s="169">
        <v>-3248307.0840707552</v>
      </c>
      <c r="AH532" s="169">
        <v>227532.38601979241</v>
      </c>
      <c r="AI532" s="168" t="s">
        <v>21</v>
      </c>
      <c r="AJ532"/>
    </row>
    <row r="533" spans="1:36" x14ac:dyDescent="0.25">
      <c r="A533" s="179" t="b">
        <f>IF(E533&lt;&gt;1,"",NOT(ISNA(VLOOKUP(P533,Mapping!$P:$P,1,FALSE))))</f>
        <v>0</v>
      </c>
      <c r="B533" s="180" t="str">
        <f t="shared" ref="B533:B596" si="8">IF(AI533="","",VALUE(AI533))</f>
        <v/>
      </c>
      <c r="E533" s="167">
        <v>1</v>
      </c>
      <c r="F533" s="170" t="s">
        <v>380</v>
      </c>
      <c r="G533" s="169">
        <v>574479.71730624244</v>
      </c>
      <c r="H533" s="168" t="s">
        <v>1266</v>
      </c>
      <c r="I533" s="168" t="s">
        <v>384</v>
      </c>
      <c r="J533" s="169">
        <v>135968.99808067639</v>
      </c>
      <c r="K533" s="169">
        <v>6617.4668429592321</v>
      </c>
      <c r="L533" s="168" t="s">
        <v>18</v>
      </c>
      <c r="M533" s="168" t="s">
        <v>21</v>
      </c>
      <c r="N533" s="168" t="s">
        <v>1449</v>
      </c>
      <c r="O533" s="168" t="s">
        <v>21</v>
      </c>
      <c r="P533" s="168" t="s">
        <v>344</v>
      </c>
      <c r="Q533" s="168" t="s">
        <v>1450</v>
      </c>
      <c r="R533" s="168" t="s">
        <v>21</v>
      </c>
      <c r="S533" s="168" t="s">
        <v>21</v>
      </c>
      <c r="T533" s="168" t="s">
        <v>21</v>
      </c>
      <c r="U533" s="168" t="s">
        <v>21</v>
      </c>
      <c r="V533" s="168" t="s">
        <v>1450</v>
      </c>
      <c r="W533" s="168" t="s">
        <v>21</v>
      </c>
      <c r="X533" s="168" t="s">
        <v>21</v>
      </c>
      <c r="Y533" s="168" t="s">
        <v>21</v>
      </c>
      <c r="Z533" s="168" t="s">
        <v>21</v>
      </c>
      <c r="AA533" s="168" t="s">
        <v>2719</v>
      </c>
      <c r="AB533" s="168" t="s">
        <v>1259</v>
      </c>
      <c r="AC533" s="168" t="s">
        <v>11280</v>
      </c>
      <c r="AD533" s="169">
        <v>207904.28351332419</v>
      </c>
      <c r="AE533" s="168" t="s">
        <v>809</v>
      </c>
      <c r="AF533" s="169">
        <v>-27830.4147979673</v>
      </c>
      <c r="AG533" s="169">
        <v>-112490.53936598571</v>
      </c>
      <c r="AH533" s="169">
        <v>-2704.1892862716918</v>
      </c>
      <c r="AI533" s="168" t="s">
        <v>21</v>
      </c>
      <c r="AJ533"/>
    </row>
    <row r="534" spans="1:36" x14ac:dyDescent="0.25">
      <c r="A534" s="179" t="b">
        <f>IF(E534&lt;&gt;1,"",NOT(ISNA(VLOOKUP(P534,Mapping!$P:$P,1,FALSE))))</f>
        <v>0</v>
      </c>
      <c r="B534" s="180" t="str">
        <f t="shared" si="8"/>
        <v/>
      </c>
      <c r="E534" s="167">
        <v>1</v>
      </c>
      <c r="F534" s="170" t="s">
        <v>7028</v>
      </c>
      <c r="G534" s="169">
        <v>2684896.2499273252</v>
      </c>
      <c r="H534" s="168" t="s">
        <v>1266</v>
      </c>
      <c r="I534" s="168" t="s">
        <v>384</v>
      </c>
      <c r="J534" s="169">
        <v>1070132.4186198651</v>
      </c>
      <c r="K534" s="169">
        <v>246413.33618983231</v>
      </c>
      <c r="L534" s="168" t="s">
        <v>18</v>
      </c>
      <c r="M534" s="168" t="s">
        <v>21</v>
      </c>
      <c r="N534" s="168" t="s">
        <v>1449</v>
      </c>
      <c r="O534" s="168" t="s">
        <v>21</v>
      </c>
      <c r="P534" s="168" t="s">
        <v>753</v>
      </c>
      <c r="Q534" s="168" t="s">
        <v>1460</v>
      </c>
      <c r="R534" s="168" t="s">
        <v>21</v>
      </c>
      <c r="S534" s="168" t="s">
        <v>21</v>
      </c>
      <c r="T534" s="168" t="s">
        <v>21</v>
      </c>
      <c r="U534" s="168" t="s">
        <v>21</v>
      </c>
      <c r="V534" s="168" t="s">
        <v>1460</v>
      </c>
      <c r="W534" s="168" t="s">
        <v>21</v>
      </c>
      <c r="X534" s="168" t="s">
        <v>21</v>
      </c>
      <c r="Y534" s="168" t="s">
        <v>21</v>
      </c>
      <c r="Z534" s="168" t="s">
        <v>21</v>
      </c>
      <c r="AA534" s="168" t="s">
        <v>7031</v>
      </c>
      <c r="AB534" s="168" t="s">
        <v>1259</v>
      </c>
      <c r="AC534" s="168" t="s">
        <v>11281</v>
      </c>
      <c r="AD534" s="169">
        <v>1344843.976945275</v>
      </c>
      <c r="AE534" s="168" t="s">
        <v>814</v>
      </c>
      <c r="AF534" s="169">
        <v>160830.26266907711</v>
      </c>
      <c r="AG534" s="169">
        <v>-62536.67607400706</v>
      </c>
      <c r="AH534" s="169">
        <v>-181324.57571221329</v>
      </c>
      <c r="AI534" s="168" t="s">
        <v>21</v>
      </c>
      <c r="AJ534"/>
    </row>
    <row r="535" spans="1:36" x14ac:dyDescent="0.25">
      <c r="A535" s="179" t="b">
        <f>IF(E535&lt;&gt;1,"",NOT(ISNA(VLOOKUP(P535,Mapping!$P:$P,1,FALSE))))</f>
        <v>0</v>
      </c>
      <c r="B535" s="180" t="str">
        <f t="shared" si="8"/>
        <v/>
      </c>
      <c r="E535" s="167">
        <v>1</v>
      </c>
      <c r="F535" s="170" t="s">
        <v>381</v>
      </c>
      <c r="G535" s="169">
        <v>895793.12204683817</v>
      </c>
      <c r="H535" s="168" t="s">
        <v>1266</v>
      </c>
      <c r="I535" s="168" t="s">
        <v>421</v>
      </c>
      <c r="J535" s="169">
        <v>381086.18605181557</v>
      </c>
      <c r="K535" s="169">
        <v>117993.711021151</v>
      </c>
      <c r="L535" s="168" t="s">
        <v>18</v>
      </c>
      <c r="M535" s="168" t="s">
        <v>21</v>
      </c>
      <c r="N535" s="168" t="s">
        <v>1449</v>
      </c>
      <c r="O535" s="168" t="s">
        <v>21</v>
      </c>
      <c r="P535" s="168" t="s">
        <v>344</v>
      </c>
      <c r="Q535" s="168" t="s">
        <v>1450</v>
      </c>
      <c r="R535" s="168" t="s">
        <v>21</v>
      </c>
      <c r="S535" s="168" t="s">
        <v>21</v>
      </c>
      <c r="T535" s="168" t="s">
        <v>21</v>
      </c>
      <c r="U535" s="168" t="s">
        <v>21</v>
      </c>
      <c r="V535" s="168" t="s">
        <v>1450</v>
      </c>
      <c r="W535" s="168" t="s">
        <v>21</v>
      </c>
      <c r="X535" s="168" t="s">
        <v>21</v>
      </c>
      <c r="Y535" s="168" t="s">
        <v>21</v>
      </c>
      <c r="Z535" s="168" t="s">
        <v>21</v>
      </c>
      <c r="AA535" s="168" t="s">
        <v>1654</v>
      </c>
      <c r="AB535" s="168" t="s">
        <v>1259</v>
      </c>
      <c r="AC535" s="168" t="s">
        <v>11282</v>
      </c>
      <c r="AD535" s="169">
        <v>589185.58148985705</v>
      </c>
      <c r="AE535" s="168" t="s">
        <v>817</v>
      </c>
      <c r="AF535" s="169">
        <v>-180748.32648037441</v>
      </c>
      <c r="AG535" s="169">
        <v>-429825.85888243059</v>
      </c>
      <c r="AH535" s="169">
        <v>127153.8367730976</v>
      </c>
      <c r="AI535" s="168" t="s">
        <v>21</v>
      </c>
      <c r="AJ535"/>
    </row>
    <row r="536" spans="1:36" x14ac:dyDescent="0.25">
      <c r="A536" s="179" t="b">
        <f>IF(E536&lt;&gt;1,"",NOT(ISNA(VLOOKUP(P536,Mapping!$P:$P,1,FALSE))))</f>
        <v>0</v>
      </c>
      <c r="B536" s="180" t="str">
        <f t="shared" si="8"/>
        <v/>
      </c>
      <c r="E536" s="167">
        <v>1</v>
      </c>
      <c r="F536" s="170" t="s">
        <v>11283</v>
      </c>
      <c r="G536" s="169">
        <v>180652.59634723389</v>
      </c>
      <c r="H536" s="168" t="s">
        <v>1266</v>
      </c>
      <c r="I536" s="168" t="s">
        <v>421</v>
      </c>
      <c r="J536" s="169">
        <v>85189.784057405108</v>
      </c>
      <c r="K536" s="169">
        <v>30621.93639369433</v>
      </c>
      <c r="L536" s="168" t="s">
        <v>18</v>
      </c>
      <c r="M536" s="168" t="s">
        <v>21</v>
      </c>
      <c r="N536" s="168" t="s">
        <v>1449</v>
      </c>
      <c r="O536" s="168" t="s">
        <v>21</v>
      </c>
      <c r="P536" s="168" t="s">
        <v>344</v>
      </c>
      <c r="Q536" s="168" t="s">
        <v>1450</v>
      </c>
      <c r="R536" s="168" t="s">
        <v>21</v>
      </c>
      <c r="S536" s="168" t="s">
        <v>21</v>
      </c>
      <c r="T536" s="168" t="s">
        <v>21</v>
      </c>
      <c r="U536" s="168" t="s">
        <v>21</v>
      </c>
      <c r="V536" s="168" t="s">
        <v>1450</v>
      </c>
      <c r="W536" s="168" t="s">
        <v>21</v>
      </c>
      <c r="X536" s="168" t="s">
        <v>21</v>
      </c>
      <c r="Y536" s="168" t="s">
        <v>21</v>
      </c>
      <c r="Z536" s="168" t="s">
        <v>21</v>
      </c>
      <c r="AA536" s="168" t="s">
        <v>11284</v>
      </c>
      <c r="AB536" s="168" t="s">
        <v>1259</v>
      </c>
      <c r="AC536" s="168" t="s">
        <v>11285</v>
      </c>
      <c r="AD536" s="169">
        <v>107780.0463556594</v>
      </c>
      <c r="AE536" s="168" t="s">
        <v>813</v>
      </c>
      <c r="AF536" s="169">
        <v>-48906.274373156222</v>
      </c>
      <c r="AG536" s="169">
        <v>2607.042185923638</v>
      </c>
      <c r="AH536" s="169">
        <v>-32781.00246114537</v>
      </c>
      <c r="AI536" s="168" t="s">
        <v>21</v>
      </c>
      <c r="AJ536"/>
    </row>
    <row r="537" spans="1:36" x14ac:dyDescent="0.25">
      <c r="A537" s="179" t="b">
        <f>IF(E537&lt;&gt;1,"",NOT(ISNA(VLOOKUP(P537,Mapping!$P:$P,1,FALSE))))</f>
        <v>0</v>
      </c>
      <c r="B537" s="180" t="str">
        <f t="shared" si="8"/>
        <v/>
      </c>
      <c r="E537" s="167">
        <v>1</v>
      </c>
      <c r="F537" s="170" t="s">
        <v>11286</v>
      </c>
      <c r="G537" s="169">
        <v>817149.5477265541</v>
      </c>
      <c r="H537" s="168" t="s">
        <v>1266</v>
      </c>
      <c r="I537" s="168" t="s">
        <v>384</v>
      </c>
      <c r="J537" s="169">
        <v>357198.26502937829</v>
      </c>
      <c r="K537" s="169">
        <v>81877.857916110632</v>
      </c>
      <c r="L537" s="168" t="s">
        <v>18</v>
      </c>
      <c r="M537" s="168" t="s">
        <v>21</v>
      </c>
      <c r="N537" s="168" t="s">
        <v>1449</v>
      </c>
      <c r="O537" s="168" t="s">
        <v>21</v>
      </c>
      <c r="P537" s="168" t="s">
        <v>753</v>
      </c>
      <c r="Q537" s="168" t="s">
        <v>1460</v>
      </c>
      <c r="R537" s="168" t="s">
        <v>21</v>
      </c>
      <c r="S537" s="168" t="s">
        <v>21</v>
      </c>
      <c r="T537" s="168" t="s">
        <v>21</v>
      </c>
      <c r="U537" s="168" t="s">
        <v>21</v>
      </c>
      <c r="V537" s="168" t="s">
        <v>1460</v>
      </c>
      <c r="W537" s="168" t="s">
        <v>21</v>
      </c>
      <c r="X537" s="168" t="s">
        <v>21</v>
      </c>
      <c r="Y537" s="168" t="s">
        <v>21</v>
      </c>
      <c r="Z537" s="168" t="s">
        <v>21</v>
      </c>
      <c r="AA537" s="168" t="s">
        <v>11287</v>
      </c>
      <c r="AB537" s="168" t="s">
        <v>1259</v>
      </c>
      <c r="AC537" s="168" t="s">
        <v>11288</v>
      </c>
      <c r="AD537" s="169">
        <v>485505.44812039973</v>
      </c>
      <c r="AE537" s="168" t="s">
        <v>813</v>
      </c>
      <c r="AF537" s="169">
        <v>66259.003673276049</v>
      </c>
      <c r="AG537" s="169">
        <v>-278557.42475846218</v>
      </c>
      <c r="AH537" s="169">
        <v>-144057.5595195702</v>
      </c>
      <c r="AI537" s="168" t="s">
        <v>21</v>
      </c>
      <c r="AJ537"/>
    </row>
    <row r="538" spans="1:36" x14ac:dyDescent="0.25">
      <c r="A538" s="179" t="b">
        <f>IF(E538&lt;&gt;1,"",NOT(ISNA(VLOOKUP(P538,Mapping!$P:$P,1,FALSE))))</f>
        <v>0</v>
      </c>
      <c r="B538" s="180" t="str">
        <f t="shared" si="8"/>
        <v/>
      </c>
      <c r="E538" s="167">
        <v>1</v>
      </c>
      <c r="F538" s="170" t="s">
        <v>795</v>
      </c>
      <c r="G538" s="169">
        <v>3316685.2054162761</v>
      </c>
      <c r="H538" s="168" t="s">
        <v>1266</v>
      </c>
      <c r="I538" s="168" t="s">
        <v>421</v>
      </c>
      <c r="J538" s="169">
        <v>1396435.231654777</v>
      </c>
      <c r="K538" s="169">
        <v>658535.33440392732</v>
      </c>
      <c r="L538" s="168" t="s">
        <v>18</v>
      </c>
      <c r="M538" s="168" t="s">
        <v>21</v>
      </c>
      <c r="N538" s="168" t="s">
        <v>1449</v>
      </c>
      <c r="O538" s="168" t="s">
        <v>21</v>
      </c>
      <c r="P538" s="168" t="s">
        <v>789</v>
      </c>
      <c r="Q538" s="168" t="s">
        <v>1458</v>
      </c>
      <c r="R538" s="168" t="s">
        <v>21</v>
      </c>
      <c r="S538" s="168" t="s">
        <v>21</v>
      </c>
      <c r="T538" s="168" t="s">
        <v>21</v>
      </c>
      <c r="U538" s="168" t="s">
        <v>21</v>
      </c>
      <c r="V538" s="168" t="s">
        <v>1458</v>
      </c>
      <c r="W538" s="168" t="s">
        <v>21</v>
      </c>
      <c r="X538" s="168" t="s">
        <v>21</v>
      </c>
      <c r="Y538" s="168" t="s">
        <v>21</v>
      </c>
      <c r="Z538" s="168" t="s">
        <v>21</v>
      </c>
      <c r="AA538" s="168" t="s">
        <v>1655</v>
      </c>
      <c r="AB538" s="168" t="s">
        <v>1259</v>
      </c>
      <c r="AC538" s="168" t="s">
        <v>7150</v>
      </c>
      <c r="AD538" s="169">
        <v>2925110.7229901939</v>
      </c>
      <c r="AE538" s="168" t="s">
        <v>817</v>
      </c>
      <c r="AF538" s="169">
        <v>-1681282.91384369</v>
      </c>
      <c r="AG538" s="169">
        <v>-1591435.602679434</v>
      </c>
      <c r="AH538" s="169">
        <v>-127577.4031558554</v>
      </c>
      <c r="AI538" s="168" t="s">
        <v>21</v>
      </c>
      <c r="AJ538"/>
    </row>
    <row r="539" spans="1:36" x14ac:dyDescent="0.25">
      <c r="A539" s="179" t="b">
        <f>IF(E539&lt;&gt;1,"",NOT(ISNA(VLOOKUP(P539,Mapping!$P:$P,1,FALSE))))</f>
        <v>0</v>
      </c>
      <c r="B539" s="180" t="str">
        <f t="shared" si="8"/>
        <v/>
      </c>
      <c r="E539" s="167">
        <v>1</v>
      </c>
      <c r="F539" s="170" t="s">
        <v>382</v>
      </c>
      <c r="G539" s="169">
        <v>1315240.9724675559</v>
      </c>
      <c r="H539" s="168" t="s">
        <v>1266</v>
      </c>
      <c r="I539" s="168" t="s">
        <v>421</v>
      </c>
      <c r="J539" s="169">
        <v>554175.40133215778</v>
      </c>
      <c r="K539" s="169">
        <v>301048.22453024233</v>
      </c>
      <c r="L539" s="168" t="s">
        <v>18</v>
      </c>
      <c r="M539" s="168" t="s">
        <v>21</v>
      </c>
      <c r="N539" s="168" t="s">
        <v>1449</v>
      </c>
      <c r="O539" s="168" t="s">
        <v>21</v>
      </c>
      <c r="P539" s="168" t="s">
        <v>344</v>
      </c>
      <c r="Q539" s="168" t="s">
        <v>1450</v>
      </c>
      <c r="R539" s="168" t="s">
        <v>21</v>
      </c>
      <c r="S539" s="168" t="s">
        <v>21</v>
      </c>
      <c r="T539" s="168" t="s">
        <v>21</v>
      </c>
      <c r="U539" s="168" t="s">
        <v>21</v>
      </c>
      <c r="V539" s="168" t="s">
        <v>1450</v>
      </c>
      <c r="W539" s="168" t="s">
        <v>21</v>
      </c>
      <c r="X539" s="168" t="s">
        <v>21</v>
      </c>
      <c r="Y539" s="168" t="s">
        <v>21</v>
      </c>
      <c r="Z539" s="168" t="s">
        <v>21</v>
      </c>
      <c r="AA539" s="168" t="s">
        <v>1656</v>
      </c>
      <c r="AB539" s="168" t="s">
        <v>1259</v>
      </c>
      <c r="AC539" s="168" t="s">
        <v>11289</v>
      </c>
      <c r="AD539" s="169">
        <v>940013.54826961702</v>
      </c>
      <c r="AE539" s="168" t="s">
        <v>809</v>
      </c>
      <c r="AF539" s="169">
        <v>-579708.45466266701</v>
      </c>
      <c r="AG539" s="169">
        <v>-631088.32465301268</v>
      </c>
      <c r="AH539" s="169">
        <v>-80855.715663708048</v>
      </c>
      <c r="AI539" s="168" t="s">
        <v>21</v>
      </c>
      <c r="AJ539"/>
    </row>
    <row r="540" spans="1:36" x14ac:dyDescent="0.25">
      <c r="A540" s="179" t="b">
        <f>IF(E540&lt;&gt;1,"",NOT(ISNA(VLOOKUP(P540,Mapping!$P:$P,1,FALSE))))</f>
        <v>0</v>
      </c>
      <c r="B540" s="180" t="str">
        <f t="shared" si="8"/>
        <v/>
      </c>
      <c r="E540" s="167">
        <v>1</v>
      </c>
      <c r="F540" s="170" t="s">
        <v>382</v>
      </c>
      <c r="G540" s="169">
        <v>13761456.296091421</v>
      </c>
      <c r="H540" s="168" t="s">
        <v>1266</v>
      </c>
      <c r="I540" s="168" t="s">
        <v>384</v>
      </c>
      <c r="J540" s="169">
        <v>4783649.9406007221</v>
      </c>
      <c r="K540" s="169">
        <v>1695411.7460967591</v>
      </c>
      <c r="L540" s="168" t="s">
        <v>18</v>
      </c>
      <c r="M540" s="168" t="s">
        <v>21</v>
      </c>
      <c r="N540" s="168" t="s">
        <v>1449</v>
      </c>
      <c r="O540" s="168" t="s">
        <v>21</v>
      </c>
      <c r="P540" s="168" t="s">
        <v>753</v>
      </c>
      <c r="Q540" s="168" t="s">
        <v>1460</v>
      </c>
      <c r="R540" s="168" t="s">
        <v>21</v>
      </c>
      <c r="S540" s="168" t="s">
        <v>21</v>
      </c>
      <c r="T540" s="168" t="s">
        <v>21</v>
      </c>
      <c r="U540" s="168" t="s">
        <v>21</v>
      </c>
      <c r="V540" s="168" t="s">
        <v>1460</v>
      </c>
      <c r="W540" s="168" t="s">
        <v>21</v>
      </c>
      <c r="X540" s="168" t="s">
        <v>21</v>
      </c>
      <c r="Y540" s="168" t="s">
        <v>21</v>
      </c>
      <c r="Z540" s="168" t="s">
        <v>21</v>
      </c>
      <c r="AA540" s="168" t="s">
        <v>6624</v>
      </c>
      <c r="AB540" s="168" t="s">
        <v>1259</v>
      </c>
      <c r="AC540" s="168" t="s">
        <v>11290</v>
      </c>
      <c r="AD540" s="169">
        <v>7455034.8779868614</v>
      </c>
      <c r="AE540" s="168" t="s">
        <v>809</v>
      </c>
      <c r="AF540" s="169">
        <v>-2135534.1473157178</v>
      </c>
      <c r="AG540" s="169">
        <v>2015607.7606695669</v>
      </c>
      <c r="AH540" s="169">
        <v>-944174.58219225146</v>
      </c>
      <c r="AI540" s="168" t="s">
        <v>21</v>
      </c>
      <c r="AJ540"/>
    </row>
    <row r="541" spans="1:36" x14ac:dyDescent="0.25">
      <c r="A541" s="179" t="b">
        <f>IF(E541&lt;&gt;1,"",NOT(ISNA(VLOOKUP(P541,Mapping!$P:$P,1,FALSE))))</f>
        <v>0</v>
      </c>
      <c r="B541" s="180" t="str">
        <f t="shared" si="8"/>
        <v/>
      </c>
      <c r="E541" s="167">
        <v>1</v>
      </c>
      <c r="F541" s="170" t="s">
        <v>11291</v>
      </c>
      <c r="G541" s="169">
        <v>146708.16504695691</v>
      </c>
      <c r="H541" s="168" t="s">
        <v>1266</v>
      </c>
      <c r="I541" s="168" t="s">
        <v>384</v>
      </c>
      <c r="J541" s="169">
        <v>51504.635449523237</v>
      </c>
      <c r="K541" s="169">
        <v>23935.143040851119</v>
      </c>
      <c r="L541" s="168" t="s">
        <v>18</v>
      </c>
      <c r="M541" s="168" t="s">
        <v>21</v>
      </c>
      <c r="N541" s="168" t="s">
        <v>1449</v>
      </c>
      <c r="O541" s="168" t="s">
        <v>21</v>
      </c>
      <c r="P541" s="168" t="s">
        <v>344</v>
      </c>
      <c r="Q541" s="168" t="s">
        <v>1450</v>
      </c>
      <c r="R541" s="168" t="s">
        <v>21</v>
      </c>
      <c r="S541" s="168" t="s">
        <v>21</v>
      </c>
      <c r="T541" s="168" t="s">
        <v>21</v>
      </c>
      <c r="U541" s="168" t="s">
        <v>21</v>
      </c>
      <c r="V541" s="168" t="s">
        <v>1450</v>
      </c>
      <c r="W541" s="168" t="s">
        <v>21</v>
      </c>
      <c r="X541" s="168" t="s">
        <v>21</v>
      </c>
      <c r="Y541" s="168" t="s">
        <v>21</v>
      </c>
      <c r="Z541" s="168" t="s">
        <v>21</v>
      </c>
      <c r="AA541" s="168" t="s">
        <v>11292</v>
      </c>
      <c r="AB541" s="168" t="s">
        <v>1259</v>
      </c>
      <c r="AC541" s="168" t="s">
        <v>11293</v>
      </c>
      <c r="AD541" s="169">
        <v>68031.065445172382</v>
      </c>
      <c r="AE541" s="168" t="s">
        <v>809</v>
      </c>
      <c r="AF541" s="169">
        <v>-33210.131912801939</v>
      </c>
      <c r="AG541" s="169">
        <v>-28727.35123340959</v>
      </c>
      <c r="AH541" s="169">
        <v>-9611.112058055849</v>
      </c>
      <c r="AI541" s="168" t="s">
        <v>21</v>
      </c>
      <c r="AJ541"/>
    </row>
    <row r="542" spans="1:36" x14ac:dyDescent="0.25">
      <c r="A542" s="179" t="b">
        <f>IF(E542&lt;&gt;1,"",NOT(ISNA(VLOOKUP(P542,Mapping!$P:$P,1,FALSE))))</f>
        <v>0</v>
      </c>
      <c r="B542" s="180" t="str">
        <f t="shared" si="8"/>
        <v/>
      </c>
      <c r="E542" s="167">
        <v>1</v>
      </c>
      <c r="F542" s="170" t="s">
        <v>11294</v>
      </c>
      <c r="G542" s="169">
        <v>179470.4753223093</v>
      </c>
      <c r="H542" s="168" t="s">
        <v>1266</v>
      </c>
      <c r="I542" s="168" t="s">
        <v>384</v>
      </c>
      <c r="J542" s="169">
        <v>67836.15770870792</v>
      </c>
      <c r="K542" s="169">
        <v>8048.3296750408217</v>
      </c>
      <c r="L542" s="168" t="s">
        <v>18</v>
      </c>
      <c r="M542" s="168" t="s">
        <v>21</v>
      </c>
      <c r="N542" s="168" t="s">
        <v>1449</v>
      </c>
      <c r="O542" s="168" t="s">
        <v>21</v>
      </c>
      <c r="P542" s="168" t="s">
        <v>344</v>
      </c>
      <c r="Q542" s="168" t="s">
        <v>1450</v>
      </c>
      <c r="R542" s="168" t="s">
        <v>21</v>
      </c>
      <c r="S542" s="168" t="s">
        <v>21</v>
      </c>
      <c r="T542" s="168" t="s">
        <v>21</v>
      </c>
      <c r="U542" s="168" t="s">
        <v>21</v>
      </c>
      <c r="V542" s="168" t="s">
        <v>1450</v>
      </c>
      <c r="W542" s="168" t="s">
        <v>21</v>
      </c>
      <c r="X542" s="168" t="s">
        <v>21</v>
      </c>
      <c r="Y542" s="168" t="s">
        <v>21</v>
      </c>
      <c r="Z542" s="168" t="s">
        <v>21</v>
      </c>
      <c r="AA542" s="168" t="s">
        <v>11295</v>
      </c>
      <c r="AB542" s="168" t="s">
        <v>1259</v>
      </c>
      <c r="AC542" s="168" t="s">
        <v>11296</v>
      </c>
      <c r="AD542" s="169">
        <v>95022.306972810402</v>
      </c>
      <c r="AE542" s="168" t="s">
        <v>808</v>
      </c>
      <c r="AF542" s="169">
        <v>91510.605396704486</v>
      </c>
      <c r="AG542" s="169">
        <v>19073.980362664559</v>
      </c>
      <c r="AH542" s="169">
        <v>-3932.703451803216</v>
      </c>
      <c r="AI542" s="168" t="s">
        <v>21</v>
      </c>
      <c r="AJ542"/>
    </row>
    <row r="543" spans="1:36" x14ac:dyDescent="0.25">
      <c r="A543" s="179" t="b">
        <f>IF(E543&lt;&gt;1,"",NOT(ISNA(VLOOKUP(P543,Mapping!$P:$P,1,FALSE))))</f>
        <v>0</v>
      </c>
      <c r="B543" s="180" t="str">
        <f t="shared" si="8"/>
        <v/>
      </c>
      <c r="E543" s="167">
        <v>1</v>
      </c>
      <c r="F543" s="170" t="s">
        <v>1657</v>
      </c>
      <c r="G543" s="169">
        <v>3402984.1918599349</v>
      </c>
      <c r="H543" s="168" t="s">
        <v>1266</v>
      </c>
      <c r="I543" s="168" t="s">
        <v>384</v>
      </c>
      <c r="J543" s="169">
        <v>1061176.124685098</v>
      </c>
      <c r="K543" s="169">
        <v>247935.8480271564</v>
      </c>
      <c r="L543" s="168" t="s">
        <v>18</v>
      </c>
      <c r="M543" s="168" t="s">
        <v>21</v>
      </c>
      <c r="N543" s="168" t="s">
        <v>1449</v>
      </c>
      <c r="O543" s="168" t="s">
        <v>21</v>
      </c>
      <c r="P543" s="168" t="s">
        <v>753</v>
      </c>
      <c r="Q543" s="168" t="s">
        <v>1460</v>
      </c>
      <c r="R543" s="168" t="s">
        <v>21</v>
      </c>
      <c r="S543" s="168" t="s">
        <v>21</v>
      </c>
      <c r="T543" s="168" t="s">
        <v>21</v>
      </c>
      <c r="U543" s="168" t="s">
        <v>21</v>
      </c>
      <c r="V543" s="168" t="s">
        <v>1460</v>
      </c>
      <c r="W543" s="168" t="s">
        <v>21</v>
      </c>
      <c r="X543" s="168" t="s">
        <v>21</v>
      </c>
      <c r="Y543" s="168" t="s">
        <v>21</v>
      </c>
      <c r="Z543" s="168" t="s">
        <v>21</v>
      </c>
      <c r="AA543" s="168" t="s">
        <v>6625</v>
      </c>
      <c r="AB543" s="168" t="s">
        <v>1259</v>
      </c>
      <c r="AC543" s="168" t="s">
        <v>11297</v>
      </c>
      <c r="AD543" s="169">
        <v>1388945.6761583281</v>
      </c>
      <c r="AE543" s="168" t="s">
        <v>818</v>
      </c>
      <c r="AF543" s="169">
        <v>-72236.509708584286</v>
      </c>
      <c r="AG543" s="169">
        <v>6354611.5327041131</v>
      </c>
      <c r="AH543" s="169">
        <v>-16134.81852813391</v>
      </c>
      <c r="AI543" s="168" t="s">
        <v>21</v>
      </c>
      <c r="AJ543"/>
    </row>
    <row r="544" spans="1:36" x14ac:dyDescent="0.25">
      <c r="A544" s="179" t="b">
        <f>IF(E544&lt;&gt;1,"",NOT(ISNA(VLOOKUP(P544,Mapping!$P:$P,1,FALSE))))</f>
        <v>0</v>
      </c>
      <c r="B544" s="180" t="str">
        <f t="shared" si="8"/>
        <v/>
      </c>
      <c r="E544" s="167">
        <v>1</v>
      </c>
      <c r="F544" s="170" t="s">
        <v>754</v>
      </c>
      <c r="G544" s="169">
        <v>9588974.5311714243</v>
      </c>
      <c r="H544" s="168" t="s">
        <v>1266</v>
      </c>
      <c r="I544" s="168" t="s">
        <v>384</v>
      </c>
      <c r="J544" s="169">
        <v>3717640.5939440941</v>
      </c>
      <c r="K544" s="169">
        <v>847487.92144515982</v>
      </c>
      <c r="L544" s="168" t="s">
        <v>18</v>
      </c>
      <c r="M544" s="168" t="s">
        <v>21</v>
      </c>
      <c r="N544" s="168" t="s">
        <v>1449</v>
      </c>
      <c r="O544" s="168" t="s">
        <v>21</v>
      </c>
      <c r="P544" s="168" t="s">
        <v>753</v>
      </c>
      <c r="Q544" s="168" t="s">
        <v>1460</v>
      </c>
      <c r="R544" s="168" t="s">
        <v>21</v>
      </c>
      <c r="S544" s="168" t="s">
        <v>21</v>
      </c>
      <c r="T544" s="168" t="s">
        <v>21</v>
      </c>
      <c r="U544" s="168" t="s">
        <v>21</v>
      </c>
      <c r="V544" s="168" t="s">
        <v>1460</v>
      </c>
      <c r="W544" s="168" t="s">
        <v>21</v>
      </c>
      <c r="X544" s="168" t="s">
        <v>21</v>
      </c>
      <c r="Y544" s="168" t="s">
        <v>21</v>
      </c>
      <c r="Z544" s="168" t="s">
        <v>21</v>
      </c>
      <c r="AA544" s="168" t="s">
        <v>6626</v>
      </c>
      <c r="AB544" s="168" t="s">
        <v>1259</v>
      </c>
      <c r="AC544" s="168" t="s">
        <v>11298</v>
      </c>
      <c r="AD544" s="169">
        <v>5591811.7985437969</v>
      </c>
      <c r="AE544" s="168" t="s">
        <v>809</v>
      </c>
      <c r="AF544" s="169">
        <v>-267414.52702932991</v>
      </c>
      <c r="AG544" s="169">
        <v>-1877644.9097908889</v>
      </c>
      <c r="AH544" s="169">
        <v>-1479424.8733113119</v>
      </c>
      <c r="AI544" s="168" t="s">
        <v>21</v>
      </c>
      <c r="AJ544"/>
    </row>
    <row r="545" spans="1:36" x14ac:dyDescent="0.25">
      <c r="A545" s="179" t="b">
        <f>IF(E545&lt;&gt;1,"",NOT(ISNA(VLOOKUP(P545,Mapping!$P:$P,1,FALSE))))</f>
        <v>0</v>
      </c>
      <c r="B545" s="180" t="str">
        <f t="shared" si="8"/>
        <v/>
      </c>
      <c r="E545" s="167">
        <v>1</v>
      </c>
      <c r="F545" s="170" t="s">
        <v>754</v>
      </c>
      <c r="G545" s="169">
        <v>8677451.3589491788</v>
      </c>
      <c r="H545" s="168" t="s">
        <v>1266</v>
      </c>
      <c r="I545" s="168" t="s">
        <v>421</v>
      </c>
      <c r="J545" s="169">
        <v>3540281.8441945892</v>
      </c>
      <c r="K545" s="169">
        <v>1765028.8489642739</v>
      </c>
      <c r="L545" s="168" t="s">
        <v>18</v>
      </c>
      <c r="M545" s="168" t="s">
        <v>21</v>
      </c>
      <c r="N545" s="168" t="s">
        <v>1449</v>
      </c>
      <c r="O545" s="168" t="s">
        <v>21</v>
      </c>
      <c r="P545" s="168" t="s">
        <v>803</v>
      </c>
      <c r="Q545" s="168" t="s">
        <v>1453</v>
      </c>
      <c r="R545" s="168" t="s">
        <v>21</v>
      </c>
      <c r="S545" s="168" t="s">
        <v>21</v>
      </c>
      <c r="T545" s="168" t="s">
        <v>21</v>
      </c>
      <c r="U545" s="168" t="s">
        <v>21</v>
      </c>
      <c r="V545" s="168" t="s">
        <v>1453</v>
      </c>
      <c r="W545" s="168" t="s">
        <v>21</v>
      </c>
      <c r="X545" s="168" t="s">
        <v>21</v>
      </c>
      <c r="Y545" s="168" t="s">
        <v>21</v>
      </c>
      <c r="Z545" s="168" t="s">
        <v>21</v>
      </c>
      <c r="AA545" s="168" t="s">
        <v>1658</v>
      </c>
      <c r="AB545" s="168" t="s">
        <v>1259</v>
      </c>
      <c r="AC545" s="168" t="s">
        <v>11299</v>
      </c>
      <c r="AD545" s="169">
        <v>5677475.5157323284</v>
      </c>
      <c r="AE545" s="168" t="s">
        <v>809</v>
      </c>
      <c r="AF545" s="169">
        <v>-2654046.2321663378</v>
      </c>
      <c r="AG545" s="169">
        <v>-4163676.7368211928</v>
      </c>
      <c r="AH545" s="169">
        <v>-1834433.2598086791</v>
      </c>
      <c r="AI545" s="168" t="s">
        <v>21</v>
      </c>
      <c r="AJ545"/>
    </row>
    <row r="546" spans="1:36" x14ac:dyDescent="0.25">
      <c r="A546" s="179" t="b">
        <f>IF(E546&lt;&gt;1,"",NOT(ISNA(VLOOKUP(P546,Mapping!$P:$P,1,FALSE))))</f>
        <v>0</v>
      </c>
      <c r="B546" s="180" t="str">
        <f t="shared" si="8"/>
        <v/>
      </c>
      <c r="E546" s="167">
        <v>1</v>
      </c>
      <c r="F546" s="170" t="s">
        <v>383</v>
      </c>
      <c r="G546" s="169">
        <v>7471357.7583979554</v>
      </c>
      <c r="H546" s="168" t="s">
        <v>1266</v>
      </c>
      <c r="I546" s="168" t="s">
        <v>421</v>
      </c>
      <c r="J546" s="169">
        <v>3387318.3522030739</v>
      </c>
      <c r="K546" s="169">
        <v>1209477.4472238589</v>
      </c>
      <c r="L546" s="168" t="s">
        <v>18</v>
      </c>
      <c r="M546" s="168" t="s">
        <v>21</v>
      </c>
      <c r="N546" s="168" t="s">
        <v>1449</v>
      </c>
      <c r="O546" s="168" t="s">
        <v>21</v>
      </c>
      <c r="P546" s="168" t="s">
        <v>785</v>
      </c>
      <c r="Q546" s="168" t="s">
        <v>1452</v>
      </c>
      <c r="R546" s="168" t="s">
        <v>21</v>
      </c>
      <c r="S546" s="168" t="s">
        <v>21</v>
      </c>
      <c r="T546" s="168" t="s">
        <v>21</v>
      </c>
      <c r="U546" s="168" t="s">
        <v>21</v>
      </c>
      <c r="V546" s="168" t="s">
        <v>1452</v>
      </c>
      <c r="W546" s="168" t="s">
        <v>21</v>
      </c>
      <c r="X546" s="168" t="s">
        <v>21</v>
      </c>
      <c r="Y546" s="168" t="s">
        <v>21</v>
      </c>
      <c r="Z546" s="168" t="s">
        <v>21</v>
      </c>
      <c r="AA546" s="168" t="s">
        <v>1659</v>
      </c>
      <c r="AB546" s="168" t="s">
        <v>1259</v>
      </c>
      <c r="AC546" s="168" t="s">
        <v>11300</v>
      </c>
      <c r="AD546" s="169">
        <v>5238795.914199871</v>
      </c>
      <c r="AE546" s="168" t="s">
        <v>819</v>
      </c>
      <c r="AF546" s="169">
        <v>1831347.7494964269</v>
      </c>
      <c r="AG546" s="169">
        <v>-338013.03836855479</v>
      </c>
      <c r="AH546" s="169">
        <v>-719339.34090668242</v>
      </c>
      <c r="AI546" s="168" t="s">
        <v>21</v>
      </c>
      <c r="AJ546"/>
    </row>
    <row r="547" spans="1:36" x14ac:dyDescent="0.25">
      <c r="A547" s="179" t="b">
        <f>IF(E547&lt;&gt;1,"",NOT(ISNA(VLOOKUP(P547,Mapping!$P:$P,1,FALSE))))</f>
        <v>0</v>
      </c>
      <c r="B547" s="180" t="str">
        <f t="shared" si="8"/>
        <v/>
      </c>
      <c r="E547" s="167">
        <v>1</v>
      </c>
      <c r="F547" s="170" t="s">
        <v>11301</v>
      </c>
      <c r="G547" s="169">
        <v>927792.14804303786</v>
      </c>
      <c r="H547" s="168" t="s">
        <v>1266</v>
      </c>
      <c r="I547" s="168" t="s">
        <v>421</v>
      </c>
      <c r="J547" s="169">
        <v>441887.27122933039</v>
      </c>
      <c r="K547" s="169">
        <v>211521.32056434089</v>
      </c>
      <c r="L547" s="168" t="s">
        <v>18</v>
      </c>
      <c r="M547" s="168" t="s">
        <v>21</v>
      </c>
      <c r="N547" s="168" t="s">
        <v>1449</v>
      </c>
      <c r="O547" s="168" t="s">
        <v>21</v>
      </c>
      <c r="P547" s="168" t="s">
        <v>344</v>
      </c>
      <c r="Q547" s="168" t="s">
        <v>1450</v>
      </c>
      <c r="R547" s="168" t="s">
        <v>21</v>
      </c>
      <c r="S547" s="168" t="s">
        <v>21</v>
      </c>
      <c r="T547" s="168" t="s">
        <v>21</v>
      </c>
      <c r="U547" s="168" t="s">
        <v>21</v>
      </c>
      <c r="V547" s="168" t="s">
        <v>1450</v>
      </c>
      <c r="W547" s="168" t="s">
        <v>21</v>
      </c>
      <c r="X547" s="168" t="s">
        <v>21</v>
      </c>
      <c r="Y547" s="168" t="s">
        <v>21</v>
      </c>
      <c r="Z547" s="168" t="s">
        <v>21</v>
      </c>
      <c r="AA547" s="168" t="s">
        <v>11302</v>
      </c>
      <c r="AB547" s="168" t="s">
        <v>1259</v>
      </c>
      <c r="AC547" s="168" t="s">
        <v>11303</v>
      </c>
      <c r="AD547" s="169">
        <v>757561.47618726676</v>
      </c>
      <c r="AE547" s="168" t="s">
        <v>819</v>
      </c>
      <c r="AF547" s="169">
        <v>-372907.8706939813</v>
      </c>
      <c r="AG547" s="169">
        <v>-337527.39400105271</v>
      </c>
      <c r="AH547" s="169">
        <v>-120173.0109689169</v>
      </c>
      <c r="AI547" s="168" t="s">
        <v>21</v>
      </c>
      <c r="AJ547"/>
    </row>
    <row r="548" spans="1:36" x14ac:dyDescent="0.25">
      <c r="A548" s="179" t="b">
        <f>IF(E548&lt;&gt;1,"",NOT(ISNA(VLOOKUP(P548,Mapping!$P:$P,1,FALSE))))</f>
        <v>0</v>
      </c>
      <c r="B548" s="180" t="str">
        <f t="shared" si="8"/>
        <v/>
      </c>
      <c r="E548" s="167">
        <v>1</v>
      </c>
      <c r="F548" s="170" t="s">
        <v>7405</v>
      </c>
      <c r="G548" s="169">
        <v>1253618.182810232</v>
      </c>
      <c r="H548" s="168" t="s">
        <v>1266</v>
      </c>
      <c r="I548" s="168" t="s">
        <v>384</v>
      </c>
      <c r="J548" s="169">
        <v>471796.82778068562</v>
      </c>
      <c r="K548" s="169">
        <v>17301.139099276548</v>
      </c>
      <c r="L548" s="168" t="s">
        <v>18</v>
      </c>
      <c r="M548" s="168" t="s">
        <v>21</v>
      </c>
      <c r="N548" s="168" t="s">
        <v>1449</v>
      </c>
      <c r="O548" s="168" t="s">
        <v>21</v>
      </c>
      <c r="P548" s="168" t="s">
        <v>753</v>
      </c>
      <c r="Q548" s="168" t="s">
        <v>1460</v>
      </c>
      <c r="R548" s="168" t="s">
        <v>21</v>
      </c>
      <c r="S548" s="168" t="s">
        <v>21</v>
      </c>
      <c r="T548" s="168" t="s">
        <v>21</v>
      </c>
      <c r="U548" s="168" t="s">
        <v>21</v>
      </c>
      <c r="V548" s="168" t="s">
        <v>1460</v>
      </c>
      <c r="W548" s="168" t="s">
        <v>21</v>
      </c>
      <c r="X548" s="168" t="s">
        <v>21</v>
      </c>
      <c r="Y548" s="168" t="s">
        <v>21</v>
      </c>
      <c r="Z548" s="168" t="s">
        <v>21</v>
      </c>
      <c r="AA548" s="168" t="s">
        <v>7406</v>
      </c>
      <c r="AB548" s="168" t="s">
        <v>1259</v>
      </c>
      <c r="AC548" s="168" t="s">
        <v>11304</v>
      </c>
      <c r="AD548" s="169">
        <v>617063.80244368908</v>
      </c>
      <c r="AE548" s="168" t="s">
        <v>808</v>
      </c>
      <c r="AF548" s="169">
        <v>76965.071974056307</v>
      </c>
      <c r="AG548" s="169">
        <v>-760890.34570130217</v>
      </c>
      <c r="AH548" s="169">
        <v>-159432.1476198984</v>
      </c>
      <c r="AI548" s="168" t="s">
        <v>21</v>
      </c>
      <c r="AJ548"/>
    </row>
    <row r="549" spans="1:36" x14ac:dyDescent="0.25">
      <c r="A549" s="179" t="b">
        <f>IF(E549&lt;&gt;1,"",NOT(ISNA(VLOOKUP(P549,Mapping!$P:$P,1,FALSE))))</f>
        <v>0</v>
      </c>
      <c r="B549" s="180" t="str">
        <f t="shared" si="8"/>
        <v/>
      </c>
      <c r="E549" s="167">
        <v>1</v>
      </c>
      <c r="F549" s="170" t="s">
        <v>573</v>
      </c>
      <c r="G549" s="169">
        <v>317019.0770932103</v>
      </c>
      <c r="H549" s="168" t="s">
        <v>1266</v>
      </c>
      <c r="I549" s="168" t="s">
        <v>470</v>
      </c>
      <c r="J549" s="169">
        <v>98309.837986019949</v>
      </c>
      <c r="K549" s="169">
        <v>30256.242928544649</v>
      </c>
      <c r="L549" s="168" t="s">
        <v>18</v>
      </c>
      <c r="M549" s="168" t="s">
        <v>21</v>
      </c>
      <c r="N549" s="168" t="s">
        <v>1449</v>
      </c>
      <c r="O549" s="168" t="s">
        <v>21</v>
      </c>
      <c r="P549" s="168" t="s">
        <v>525</v>
      </c>
      <c r="Q549" s="168" t="s">
        <v>1451</v>
      </c>
      <c r="R549" s="168" t="s">
        <v>21</v>
      </c>
      <c r="S549" s="168" t="s">
        <v>21</v>
      </c>
      <c r="T549" s="168" t="s">
        <v>21</v>
      </c>
      <c r="U549" s="168" t="s">
        <v>21</v>
      </c>
      <c r="V549" s="168" t="s">
        <v>1451</v>
      </c>
      <c r="W549" s="168" t="s">
        <v>21</v>
      </c>
      <c r="X549" s="168" t="s">
        <v>21</v>
      </c>
      <c r="Y549" s="168" t="s">
        <v>21</v>
      </c>
      <c r="Z549" s="168" t="s">
        <v>21</v>
      </c>
      <c r="AA549" s="168" t="s">
        <v>1660</v>
      </c>
      <c r="AB549" s="168" t="s">
        <v>1259</v>
      </c>
      <c r="AC549" s="168" t="s">
        <v>6702</v>
      </c>
      <c r="AD549" s="169">
        <v>152246.18333078609</v>
      </c>
      <c r="AE549" s="168" t="s">
        <v>813</v>
      </c>
      <c r="AF549" s="169">
        <v>-121200.08750910559</v>
      </c>
      <c r="AG549" s="169">
        <v>-131260.6455514408</v>
      </c>
      <c r="AH549" s="169">
        <v>-30675.024995912561</v>
      </c>
      <c r="AI549" s="168" t="s">
        <v>21</v>
      </c>
      <c r="AJ549"/>
    </row>
    <row r="550" spans="1:36" x14ac:dyDescent="0.25">
      <c r="A550" s="179" t="b">
        <f>IF(E550&lt;&gt;1,"",NOT(ISNA(VLOOKUP(P550,Mapping!$P:$P,1,FALSE))))</f>
        <v>0</v>
      </c>
      <c r="B550" s="180" t="str">
        <f t="shared" si="8"/>
        <v/>
      </c>
      <c r="E550" s="167">
        <v>1</v>
      </c>
      <c r="F550" s="170" t="s">
        <v>11305</v>
      </c>
      <c r="G550" s="169">
        <v>686897.82814873895</v>
      </c>
      <c r="H550" s="168" t="s">
        <v>1266</v>
      </c>
      <c r="I550" s="168" t="s">
        <v>384</v>
      </c>
      <c r="J550" s="169">
        <v>128700.3763785019</v>
      </c>
      <c r="K550" s="169">
        <v>-12753.28121541303</v>
      </c>
      <c r="L550" s="168" t="s">
        <v>18</v>
      </c>
      <c r="M550" s="168" t="s">
        <v>21</v>
      </c>
      <c r="N550" s="168" t="s">
        <v>1449</v>
      </c>
      <c r="O550" s="168" t="s">
        <v>21</v>
      </c>
      <c r="P550" s="168" t="s">
        <v>753</v>
      </c>
      <c r="Q550" s="168" t="s">
        <v>1460</v>
      </c>
      <c r="R550" s="168" t="s">
        <v>21</v>
      </c>
      <c r="S550" s="168" t="s">
        <v>21</v>
      </c>
      <c r="T550" s="168" t="s">
        <v>21</v>
      </c>
      <c r="U550" s="168" t="s">
        <v>21</v>
      </c>
      <c r="V550" s="168" t="s">
        <v>1460</v>
      </c>
      <c r="W550" s="168" t="s">
        <v>21</v>
      </c>
      <c r="X550" s="168" t="s">
        <v>21</v>
      </c>
      <c r="Y550" s="168" t="s">
        <v>21</v>
      </c>
      <c r="Z550" s="168" t="s">
        <v>21</v>
      </c>
      <c r="AA550" s="168" t="s">
        <v>11306</v>
      </c>
      <c r="AB550" s="168" t="s">
        <v>1259</v>
      </c>
      <c r="AC550" s="168" t="s">
        <v>11307</v>
      </c>
      <c r="AD550" s="169">
        <v>166528.83792855169</v>
      </c>
      <c r="AE550" s="168" t="s">
        <v>818</v>
      </c>
      <c r="AF550" s="169">
        <v>136758.69272718989</v>
      </c>
      <c r="AG550" s="169">
        <v>1282688.5505329559</v>
      </c>
      <c r="AH550" s="169">
        <v>18593.426947723259</v>
      </c>
      <c r="AI550" s="168" t="s">
        <v>21</v>
      </c>
      <c r="AJ550"/>
    </row>
    <row r="551" spans="1:36" x14ac:dyDescent="0.25">
      <c r="A551" s="179" t="b">
        <f>IF(E551&lt;&gt;1,"",NOT(ISNA(VLOOKUP(P551,Mapping!$P:$P,1,FALSE))))</f>
        <v>0</v>
      </c>
      <c r="B551" s="180" t="str">
        <f t="shared" si="8"/>
        <v/>
      </c>
      <c r="E551" s="167">
        <v>1</v>
      </c>
      <c r="F551" s="170" t="s">
        <v>1661</v>
      </c>
      <c r="G551" s="169">
        <v>3763660.030434954</v>
      </c>
      <c r="H551" s="168" t="s">
        <v>1266</v>
      </c>
      <c r="I551" s="168" t="s">
        <v>430</v>
      </c>
      <c r="J551" s="169">
        <v>1803980.8810256829</v>
      </c>
      <c r="K551" s="169">
        <v>631501.79658956174</v>
      </c>
      <c r="L551" s="168" t="s">
        <v>18</v>
      </c>
      <c r="M551" s="168" t="s">
        <v>21</v>
      </c>
      <c r="N551" s="168" t="s">
        <v>1449</v>
      </c>
      <c r="O551" s="168" t="s">
        <v>21</v>
      </c>
      <c r="P551" s="168" t="s">
        <v>7293</v>
      </c>
      <c r="Q551" s="168" t="s">
        <v>7294</v>
      </c>
      <c r="R551" s="168" t="s">
        <v>21</v>
      </c>
      <c r="S551" s="168" t="s">
        <v>21</v>
      </c>
      <c r="T551" s="168" t="s">
        <v>21</v>
      </c>
      <c r="U551" s="168" t="s">
        <v>21</v>
      </c>
      <c r="V551" s="168" t="s">
        <v>7294</v>
      </c>
      <c r="W551" s="168" t="s">
        <v>21</v>
      </c>
      <c r="X551" s="168" t="s">
        <v>21</v>
      </c>
      <c r="Y551" s="168" t="s">
        <v>21</v>
      </c>
      <c r="Z551" s="168" t="s">
        <v>21</v>
      </c>
      <c r="AA551" s="168" t="s">
        <v>1662</v>
      </c>
      <c r="AB551" s="168" t="s">
        <v>1259</v>
      </c>
      <c r="AC551" s="168" t="s">
        <v>11308</v>
      </c>
      <c r="AD551" s="169">
        <v>2776231.3084789938</v>
      </c>
      <c r="AE551" s="168" t="s">
        <v>809</v>
      </c>
      <c r="AF551" s="169">
        <v>-2872227.3649652279</v>
      </c>
      <c r="AG551" s="169">
        <v>-2051146.3005982409</v>
      </c>
      <c r="AH551" s="169">
        <v>-2132641.2007196089</v>
      </c>
      <c r="AI551" s="168" t="s">
        <v>21</v>
      </c>
      <c r="AJ551"/>
    </row>
    <row r="552" spans="1:36" x14ac:dyDescent="0.25">
      <c r="A552" s="179" t="b">
        <f>IF(E552&lt;&gt;1,"",NOT(ISNA(VLOOKUP(P552,Mapping!$P:$P,1,FALSE))))</f>
        <v>0</v>
      </c>
      <c r="B552" s="180" t="str">
        <f t="shared" si="8"/>
        <v/>
      </c>
      <c r="E552" s="167">
        <v>1</v>
      </c>
      <c r="F552" s="170" t="s">
        <v>1661</v>
      </c>
      <c r="G552" s="169">
        <v>259227.4636177989</v>
      </c>
      <c r="H552" s="168" t="s">
        <v>1266</v>
      </c>
      <c r="I552" s="168" t="s">
        <v>430</v>
      </c>
      <c r="J552" s="169">
        <v>124251.7614294848</v>
      </c>
      <c r="K552" s="169">
        <v>43495.588782251609</v>
      </c>
      <c r="L552" s="168" t="s">
        <v>18</v>
      </c>
      <c r="M552" s="168" t="s">
        <v>21</v>
      </c>
      <c r="N552" s="168" t="s">
        <v>1449</v>
      </c>
      <c r="O552" s="168" t="s">
        <v>21</v>
      </c>
      <c r="P552" s="168" t="s">
        <v>525</v>
      </c>
      <c r="Q552" s="168" t="s">
        <v>1451</v>
      </c>
      <c r="R552" s="168" t="s">
        <v>21</v>
      </c>
      <c r="S552" s="168" t="s">
        <v>21</v>
      </c>
      <c r="T552" s="168" t="s">
        <v>21</v>
      </c>
      <c r="U552" s="168" t="s">
        <v>21</v>
      </c>
      <c r="V552" s="168" t="s">
        <v>1451</v>
      </c>
      <c r="W552" s="168" t="s">
        <v>21</v>
      </c>
      <c r="X552" s="168" t="s">
        <v>21</v>
      </c>
      <c r="Y552" s="168" t="s">
        <v>21</v>
      </c>
      <c r="Z552" s="168" t="s">
        <v>21</v>
      </c>
      <c r="AA552" s="168" t="s">
        <v>1662</v>
      </c>
      <c r="AB552" s="168" t="s">
        <v>1259</v>
      </c>
      <c r="AC552" s="168" t="s">
        <v>6703</v>
      </c>
      <c r="AD552" s="169">
        <v>191216.89916030041</v>
      </c>
      <c r="AE552" s="168" t="s">
        <v>809</v>
      </c>
      <c r="AF552" s="169">
        <v>-197828.76474831969</v>
      </c>
      <c r="AG552" s="169">
        <v>-141275.6329512751</v>
      </c>
      <c r="AH552" s="169">
        <v>-146888.71066961691</v>
      </c>
      <c r="AI552" s="168" t="s">
        <v>21</v>
      </c>
      <c r="AJ552"/>
    </row>
    <row r="553" spans="1:36" x14ac:dyDescent="0.25">
      <c r="A553" s="179" t="b">
        <f>IF(E553&lt;&gt;1,"",NOT(ISNA(VLOOKUP(P553,Mapping!$P:$P,1,FALSE))))</f>
        <v>0</v>
      </c>
      <c r="B553" s="180" t="str">
        <f t="shared" si="8"/>
        <v/>
      </c>
      <c r="E553" s="167">
        <v>1</v>
      </c>
      <c r="F553" s="170" t="s">
        <v>7351</v>
      </c>
      <c r="G553" s="169">
        <v>590270.47643482266</v>
      </c>
      <c r="H553" s="168" t="s">
        <v>1266</v>
      </c>
      <c r="I553" s="168" t="s">
        <v>384</v>
      </c>
      <c r="J553" s="169">
        <v>148921.1502639245</v>
      </c>
      <c r="K553" s="169">
        <v>65085.187148299847</v>
      </c>
      <c r="L553" s="168" t="s">
        <v>18</v>
      </c>
      <c r="M553" s="168" t="s">
        <v>21</v>
      </c>
      <c r="N553" s="168" t="s">
        <v>1449</v>
      </c>
      <c r="O553" s="168" t="s">
        <v>21</v>
      </c>
      <c r="P553" s="168" t="s">
        <v>344</v>
      </c>
      <c r="Q553" s="168" t="s">
        <v>1450</v>
      </c>
      <c r="R553" s="168" t="s">
        <v>21</v>
      </c>
      <c r="S553" s="168" t="s">
        <v>21</v>
      </c>
      <c r="T553" s="168" t="s">
        <v>21</v>
      </c>
      <c r="U553" s="168" t="s">
        <v>21</v>
      </c>
      <c r="V553" s="168" t="s">
        <v>1450</v>
      </c>
      <c r="W553" s="168" t="s">
        <v>21</v>
      </c>
      <c r="X553" s="168" t="s">
        <v>21</v>
      </c>
      <c r="Y553" s="168" t="s">
        <v>21</v>
      </c>
      <c r="Z553" s="168" t="s">
        <v>21</v>
      </c>
      <c r="AA553" s="168" t="s">
        <v>7352</v>
      </c>
      <c r="AB553" s="168" t="s">
        <v>1259</v>
      </c>
      <c r="AC553" s="168" t="s">
        <v>11309</v>
      </c>
      <c r="AD553" s="169">
        <v>231457.26310776811</v>
      </c>
      <c r="AE553" s="168" t="s">
        <v>809</v>
      </c>
      <c r="AF553" s="169">
        <v>-133618.7415360187</v>
      </c>
      <c r="AG553" s="169">
        <v>-115582.5737022049</v>
      </c>
      <c r="AH553" s="169">
        <v>-28286.618216439729</v>
      </c>
      <c r="AI553" s="168" t="s">
        <v>21</v>
      </c>
      <c r="AJ553"/>
    </row>
    <row r="554" spans="1:36" x14ac:dyDescent="0.25">
      <c r="A554" s="179" t="b">
        <f>IF(E554&lt;&gt;1,"",NOT(ISNA(VLOOKUP(P554,Mapping!$P:$P,1,FALSE))))</f>
        <v>0</v>
      </c>
      <c r="B554" s="180" t="str">
        <f t="shared" si="8"/>
        <v/>
      </c>
      <c r="E554" s="167">
        <v>1</v>
      </c>
      <c r="F554" s="170" t="s">
        <v>768</v>
      </c>
      <c r="G554" s="169">
        <v>3146547.6162889572</v>
      </c>
      <c r="H554" s="168" t="s">
        <v>1266</v>
      </c>
      <c r="I554" s="168" t="s">
        <v>470</v>
      </c>
      <c r="J554" s="169">
        <v>1331088.2200369111</v>
      </c>
      <c r="K554" s="169">
        <v>712873.59861162456</v>
      </c>
      <c r="L554" s="168" t="s">
        <v>18</v>
      </c>
      <c r="M554" s="168" t="s">
        <v>21</v>
      </c>
      <c r="N554" s="168" t="s">
        <v>1449</v>
      </c>
      <c r="O554" s="168" t="s">
        <v>21</v>
      </c>
      <c r="P554" s="168" t="s">
        <v>762</v>
      </c>
      <c r="Q554" s="168" t="s">
        <v>1455</v>
      </c>
      <c r="R554" s="168" t="s">
        <v>21</v>
      </c>
      <c r="S554" s="168" t="s">
        <v>21</v>
      </c>
      <c r="T554" s="168" t="s">
        <v>21</v>
      </c>
      <c r="U554" s="168" t="s">
        <v>21</v>
      </c>
      <c r="V554" s="168" t="s">
        <v>1455</v>
      </c>
      <c r="W554" s="168" t="s">
        <v>21</v>
      </c>
      <c r="X554" s="168" t="s">
        <v>21</v>
      </c>
      <c r="Y554" s="168" t="s">
        <v>21</v>
      </c>
      <c r="Z554" s="168" t="s">
        <v>21</v>
      </c>
      <c r="AA554" s="168" t="s">
        <v>1663</v>
      </c>
      <c r="AB554" s="168" t="s">
        <v>1259</v>
      </c>
      <c r="AC554" s="168" t="s">
        <v>7345</v>
      </c>
      <c r="AD554" s="169">
        <v>1753527.037762278</v>
      </c>
      <c r="AE554" s="168" t="s">
        <v>816</v>
      </c>
      <c r="AF554" s="169">
        <v>-1542783.1902532401</v>
      </c>
      <c r="AG554" s="169">
        <v>-2080620.1011856459</v>
      </c>
      <c r="AH554" s="169">
        <v>-970593.33001661208</v>
      </c>
      <c r="AI554" s="168" t="s">
        <v>21</v>
      </c>
      <c r="AJ554"/>
    </row>
    <row r="555" spans="1:36" x14ac:dyDescent="0.25">
      <c r="A555" s="179" t="b">
        <f>IF(E555&lt;&gt;1,"",NOT(ISNA(VLOOKUP(P555,Mapping!$P:$P,1,FALSE))))</f>
        <v>0</v>
      </c>
      <c r="B555" s="180" t="str">
        <f t="shared" si="8"/>
        <v/>
      </c>
      <c r="E555" s="167">
        <v>1</v>
      </c>
      <c r="F555" s="170" t="s">
        <v>386</v>
      </c>
      <c r="G555" s="169">
        <v>624222.46642315644</v>
      </c>
      <c r="H555" s="168" t="s">
        <v>1266</v>
      </c>
      <c r="I555" s="168" t="s">
        <v>470</v>
      </c>
      <c r="J555" s="169">
        <v>107847.1662723904</v>
      </c>
      <c r="K555" s="169">
        <v>14655.12947492748</v>
      </c>
      <c r="L555" s="168" t="s">
        <v>18</v>
      </c>
      <c r="M555" s="168" t="s">
        <v>21</v>
      </c>
      <c r="N555" s="168" t="s">
        <v>1449</v>
      </c>
      <c r="O555" s="168" t="s">
        <v>21</v>
      </c>
      <c r="P555" s="168" t="s">
        <v>525</v>
      </c>
      <c r="Q555" s="168" t="s">
        <v>1451</v>
      </c>
      <c r="R555" s="168" t="s">
        <v>21</v>
      </c>
      <c r="S555" s="168" t="s">
        <v>21</v>
      </c>
      <c r="T555" s="168" t="s">
        <v>21</v>
      </c>
      <c r="U555" s="168" t="s">
        <v>21</v>
      </c>
      <c r="V555" s="168" t="s">
        <v>1451</v>
      </c>
      <c r="W555" s="168" t="s">
        <v>21</v>
      </c>
      <c r="X555" s="168" t="s">
        <v>21</v>
      </c>
      <c r="Y555" s="168" t="s">
        <v>21</v>
      </c>
      <c r="Z555" s="168" t="s">
        <v>21</v>
      </c>
      <c r="AA555" s="168" t="s">
        <v>1664</v>
      </c>
      <c r="AB555" s="168" t="s">
        <v>1259</v>
      </c>
      <c r="AC555" s="168" t="s">
        <v>11310</v>
      </c>
      <c r="AD555" s="169">
        <v>176390.50283342239</v>
      </c>
      <c r="AE555" s="168" t="s">
        <v>810</v>
      </c>
      <c r="AF555" s="169">
        <v>-48070.979701054632</v>
      </c>
      <c r="AG555" s="169">
        <v>-400506.67198503821</v>
      </c>
      <c r="AH555" s="169">
        <v>42938.943378318218</v>
      </c>
      <c r="AI555" s="168" t="s">
        <v>21</v>
      </c>
      <c r="AJ555"/>
    </row>
    <row r="556" spans="1:36" x14ac:dyDescent="0.25">
      <c r="A556" s="179" t="b">
        <f>IF(E556&lt;&gt;1,"",NOT(ISNA(VLOOKUP(P556,Mapping!$P:$P,1,FALSE))))</f>
        <v>0</v>
      </c>
      <c r="B556" s="180" t="str">
        <f t="shared" si="8"/>
        <v/>
      </c>
      <c r="E556" s="167">
        <v>1</v>
      </c>
      <c r="F556" s="170" t="s">
        <v>1665</v>
      </c>
      <c r="G556" s="169">
        <v>84544.858943943938</v>
      </c>
      <c r="H556" s="168" t="s">
        <v>1266</v>
      </c>
      <c r="I556" s="168" t="s">
        <v>303</v>
      </c>
      <c r="J556" s="169">
        <v>45260.693890063078</v>
      </c>
      <c r="K556" s="169">
        <v>6678.1511389454126</v>
      </c>
      <c r="L556" s="168" t="s">
        <v>18</v>
      </c>
      <c r="M556" s="168" t="s">
        <v>21</v>
      </c>
      <c r="N556" s="168" t="s">
        <v>1449</v>
      </c>
      <c r="O556" s="168" t="s">
        <v>21</v>
      </c>
      <c r="P556" s="168" t="s">
        <v>525</v>
      </c>
      <c r="Q556" s="168" t="s">
        <v>1451</v>
      </c>
      <c r="R556" s="168" t="s">
        <v>21</v>
      </c>
      <c r="S556" s="168" t="s">
        <v>21</v>
      </c>
      <c r="T556" s="168" t="s">
        <v>21</v>
      </c>
      <c r="U556" s="168" t="s">
        <v>21</v>
      </c>
      <c r="V556" s="168" t="s">
        <v>1451</v>
      </c>
      <c r="W556" s="168" t="s">
        <v>21</v>
      </c>
      <c r="X556" s="168" t="s">
        <v>21</v>
      </c>
      <c r="Y556" s="168" t="s">
        <v>21</v>
      </c>
      <c r="Z556" s="168" t="s">
        <v>21</v>
      </c>
      <c r="AA556" s="168" t="s">
        <v>1666</v>
      </c>
      <c r="AB556" s="168" t="s">
        <v>924</v>
      </c>
      <c r="AC556" s="168" t="s">
        <v>11311</v>
      </c>
      <c r="AD556" s="169">
        <v>63802.637043793227</v>
      </c>
      <c r="AE556" s="168" t="s">
        <v>813</v>
      </c>
      <c r="AF556" s="169">
        <v>-6082.591319691448</v>
      </c>
      <c r="AG556" s="169">
        <v>25793.539427020689</v>
      </c>
      <c r="AH556" s="169">
        <v>-32544.66417011985</v>
      </c>
      <c r="AI556" s="168" t="s">
        <v>21</v>
      </c>
      <c r="AJ556"/>
    </row>
    <row r="557" spans="1:36" x14ac:dyDescent="0.25">
      <c r="A557" s="179" t="b">
        <f>IF(E557&lt;&gt;1,"",NOT(ISNA(VLOOKUP(P557,Mapping!$P:$P,1,FALSE))))</f>
        <v>0</v>
      </c>
      <c r="B557" s="180" t="str">
        <f t="shared" si="8"/>
        <v/>
      </c>
      <c r="E557" s="167">
        <v>1</v>
      </c>
      <c r="F557" s="170" t="s">
        <v>1667</v>
      </c>
      <c r="G557" s="169">
        <v>321696.2351381256</v>
      </c>
      <c r="H557" s="168" t="s">
        <v>1266</v>
      </c>
      <c r="I557" s="168" t="s">
        <v>372</v>
      </c>
      <c r="J557" s="169">
        <v>160742.2510559501</v>
      </c>
      <c r="K557" s="169">
        <v>71304.970626209382</v>
      </c>
      <c r="L557" s="168" t="s">
        <v>18</v>
      </c>
      <c r="M557" s="168" t="s">
        <v>21</v>
      </c>
      <c r="N557" s="168" t="s">
        <v>1449</v>
      </c>
      <c r="O557" s="168" t="s">
        <v>21</v>
      </c>
      <c r="P557" s="168" t="s">
        <v>525</v>
      </c>
      <c r="Q557" s="168" t="s">
        <v>1451</v>
      </c>
      <c r="R557" s="168" t="s">
        <v>21</v>
      </c>
      <c r="S557" s="168" t="s">
        <v>21</v>
      </c>
      <c r="T557" s="168" t="s">
        <v>21</v>
      </c>
      <c r="U557" s="168" t="s">
        <v>21</v>
      </c>
      <c r="V557" s="168" t="s">
        <v>1451</v>
      </c>
      <c r="W557" s="168" t="s">
        <v>21</v>
      </c>
      <c r="X557" s="168" t="s">
        <v>21</v>
      </c>
      <c r="Y557" s="168" t="s">
        <v>21</v>
      </c>
      <c r="Z557" s="168" t="s">
        <v>21</v>
      </c>
      <c r="AA557" s="168" t="s">
        <v>1668</v>
      </c>
      <c r="AB557" s="168" t="s">
        <v>1259</v>
      </c>
      <c r="AC557" s="168" t="s">
        <v>11312</v>
      </c>
      <c r="AD557" s="169">
        <v>205016.0072408159</v>
      </c>
      <c r="AE557" s="168" t="s">
        <v>818</v>
      </c>
      <c r="AF557" s="169">
        <v>-150978.0112190948</v>
      </c>
      <c r="AG557" s="169">
        <v>-245044.10960206491</v>
      </c>
      <c r="AH557" s="169">
        <v>-181406.37922514489</v>
      </c>
      <c r="AI557" s="168" t="s">
        <v>21</v>
      </c>
      <c r="AJ557"/>
    </row>
    <row r="558" spans="1:36" x14ac:dyDescent="0.25">
      <c r="A558" s="179" t="b">
        <f>IF(E558&lt;&gt;1,"",NOT(ISNA(VLOOKUP(P558,Mapping!$P:$P,1,FALSE))))</f>
        <v>0</v>
      </c>
      <c r="B558" s="180" t="str">
        <f t="shared" si="8"/>
        <v/>
      </c>
      <c r="E558" s="167">
        <v>1</v>
      </c>
      <c r="F558" s="170" t="s">
        <v>1669</v>
      </c>
      <c r="G558" s="169">
        <v>810898.19319272111</v>
      </c>
      <c r="H558" s="168" t="s">
        <v>1266</v>
      </c>
      <c r="I558" s="168" t="s">
        <v>372</v>
      </c>
      <c r="J558" s="169">
        <v>343186.50145253318</v>
      </c>
      <c r="K558" s="169">
        <v>148391.25311042881</v>
      </c>
      <c r="L558" s="168" t="s">
        <v>18</v>
      </c>
      <c r="M558" s="168" t="s">
        <v>21</v>
      </c>
      <c r="N558" s="168" t="s">
        <v>1449</v>
      </c>
      <c r="O558" s="168" t="s">
        <v>21</v>
      </c>
      <c r="P558" s="168" t="s">
        <v>344</v>
      </c>
      <c r="Q558" s="168" t="s">
        <v>1450</v>
      </c>
      <c r="R558" s="168" t="s">
        <v>21</v>
      </c>
      <c r="S558" s="168" t="s">
        <v>21</v>
      </c>
      <c r="T558" s="168" t="s">
        <v>21</v>
      </c>
      <c r="U558" s="168" t="s">
        <v>21</v>
      </c>
      <c r="V558" s="168" t="s">
        <v>1450</v>
      </c>
      <c r="W558" s="168" t="s">
        <v>21</v>
      </c>
      <c r="X558" s="168" t="s">
        <v>21</v>
      </c>
      <c r="Y558" s="168" t="s">
        <v>21</v>
      </c>
      <c r="Z558" s="168" t="s">
        <v>21</v>
      </c>
      <c r="AA558" s="168" t="s">
        <v>1670</v>
      </c>
      <c r="AB558" s="168" t="s">
        <v>1259</v>
      </c>
      <c r="AC558" s="168" t="s">
        <v>11313</v>
      </c>
      <c r="AD558" s="169">
        <v>424991.60410755558</v>
      </c>
      <c r="AE558" s="168" t="s">
        <v>818</v>
      </c>
      <c r="AF558" s="169">
        <v>-193940.98640454671</v>
      </c>
      <c r="AG558" s="169">
        <v>-489206.55984425539</v>
      </c>
      <c r="AH558" s="169">
        <v>-396776.06183566048</v>
      </c>
      <c r="AI558" s="168" t="s">
        <v>21</v>
      </c>
      <c r="AJ558"/>
    </row>
    <row r="559" spans="1:36" x14ac:dyDescent="0.25">
      <c r="A559" s="179" t="b">
        <f>IF(E559&lt;&gt;1,"",NOT(ISNA(VLOOKUP(P559,Mapping!$P:$P,1,FALSE))))</f>
        <v>0</v>
      </c>
      <c r="B559" s="180" t="str">
        <f t="shared" si="8"/>
        <v/>
      </c>
      <c r="E559" s="167">
        <v>1</v>
      </c>
      <c r="F559" s="170" t="s">
        <v>1669</v>
      </c>
      <c r="G559" s="169">
        <v>152929.1369994595</v>
      </c>
      <c r="H559" s="168" t="s">
        <v>1266</v>
      </c>
      <c r="I559" s="168" t="s">
        <v>372</v>
      </c>
      <c r="J559" s="169">
        <v>64722.323884283491</v>
      </c>
      <c r="K559" s="169">
        <v>27985.444371378519</v>
      </c>
      <c r="L559" s="168" t="s">
        <v>18</v>
      </c>
      <c r="M559" s="168" t="s">
        <v>21</v>
      </c>
      <c r="N559" s="168" t="s">
        <v>1449</v>
      </c>
      <c r="O559" s="168" t="s">
        <v>21</v>
      </c>
      <c r="P559" s="168" t="s">
        <v>525</v>
      </c>
      <c r="Q559" s="168" t="s">
        <v>1451</v>
      </c>
      <c r="R559" s="168" t="s">
        <v>21</v>
      </c>
      <c r="S559" s="168" t="s">
        <v>21</v>
      </c>
      <c r="T559" s="168" t="s">
        <v>21</v>
      </c>
      <c r="U559" s="168" t="s">
        <v>21</v>
      </c>
      <c r="V559" s="168" t="s">
        <v>1451</v>
      </c>
      <c r="W559" s="168" t="s">
        <v>21</v>
      </c>
      <c r="X559" s="168" t="s">
        <v>21</v>
      </c>
      <c r="Y559" s="168" t="s">
        <v>21</v>
      </c>
      <c r="Z559" s="168" t="s">
        <v>21</v>
      </c>
      <c r="AA559" s="168" t="s">
        <v>1670</v>
      </c>
      <c r="AB559" s="168" t="s">
        <v>1259</v>
      </c>
      <c r="AC559" s="168" t="s">
        <v>11314</v>
      </c>
      <c r="AD559" s="169">
        <v>80150.134497509949</v>
      </c>
      <c r="AE559" s="168" t="s">
        <v>818</v>
      </c>
      <c r="AF559" s="169">
        <v>-36575.772308598942</v>
      </c>
      <c r="AG559" s="169">
        <v>-92260.579243485699</v>
      </c>
      <c r="AH559" s="169">
        <v>-74828.901122178999</v>
      </c>
      <c r="AI559" s="168" t="s">
        <v>21</v>
      </c>
      <c r="AJ559"/>
    </row>
    <row r="560" spans="1:36" x14ac:dyDescent="0.25">
      <c r="A560" s="179" t="b">
        <f>IF(E560&lt;&gt;1,"",NOT(ISNA(VLOOKUP(P560,Mapping!$P:$P,1,FALSE))))</f>
        <v>0</v>
      </c>
      <c r="B560" s="180" t="str">
        <f t="shared" si="8"/>
        <v/>
      </c>
      <c r="E560" s="167">
        <v>1</v>
      </c>
      <c r="F560" s="170" t="s">
        <v>11315</v>
      </c>
      <c r="G560" s="169">
        <v>71291.829498488514</v>
      </c>
      <c r="H560" s="168" t="s">
        <v>1266</v>
      </c>
      <c r="I560" s="168" t="s">
        <v>372</v>
      </c>
      <c r="J560" s="169">
        <v>28533.559043410591</v>
      </c>
      <c r="K560" s="169">
        <v>13608.25975449183</v>
      </c>
      <c r="L560" s="168" t="s">
        <v>18</v>
      </c>
      <c r="M560" s="168" t="s">
        <v>21</v>
      </c>
      <c r="N560" s="168" t="s">
        <v>1449</v>
      </c>
      <c r="O560" s="168" t="s">
        <v>21</v>
      </c>
      <c r="P560" s="168" t="s">
        <v>525</v>
      </c>
      <c r="Q560" s="168" t="s">
        <v>1451</v>
      </c>
      <c r="R560" s="168" t="s">
        <v>21</v>
      </c>
      <c r="S560" s="168" t="s">
        <v>21</v>
      </c>
      <c r="T560" s="168" t="s">
        <v>21</v>
      </c>
      <c r="U560" s="168" t="s">
        <v>21</v>
      </c>
      <c r="V560" s="168" t="s">
        <v>1451</v>
      </c>
      <c r="W560" s="168" t="s">
        <v>21</v>
      </c>
      <c r="X560" s="168" t="s">
        <v>21</v>
      </c>
      <c r="Y560" s="168" t="s">
        <v>21</v>
      </c>
      <c r="Z560" s="168" t="s">
        <v>21</v>
      </c>
      <c r="AA560" s="168" t="s">
        <v>2720</v>
      </c>
      <c r="AB560" s="168" t="s">
        <v>1259</v>
      </c>
      <c r="AC560" s="168" t="s">
        <v>8971</v>
      </c>
      <c r="AD560" s="169">
        <v>36086.105620818118</v>
      </c>
      <c r="AE560" s="168" t="s">
        <v>818</v>
      </c>
      <c r="AF560" s="169">
        <v>-24834.456769905399</v>
      </c>
      <c r="AG560" s="169">
        <v>-53830.521362221749</v>
      </c>
      <c r="AH560" s="169">
        <v>-33438.211425335743</v>
      </c>
      <c r="AI560" s="168" t="s">
        <v>21</v>
      </c>
      <c r="AJ560"/>
    </row>
    <row r="561" spans="1:36" x14ac:dyDescent="0.25">
      <c r="A561" s="179" t="b">
        <f>IF(E561&lt;&gt;1,"",NOT(ISNA(VLOOKUP(P561,Mapping!$P:$P,1,FALSE))))</f>
        <v>0</v>
      </c>
      <c r="B561" s="180" t="str">
        <f t="shared" si="8"/>
        <v/>
      </c>
      <c r="E561" s="167">
        <v>1</v>
      </c>
      <c r="F561" s="170" t="s">
        <v>1671</v>
      </c>
      <c r="G561" s="169">
        <v>535558.50979700359</v>
      </c>
      <c r="H561" s="168" t="s">
        <v>1266</v>
      </c>
      <c r="I561" s="168" t="s">
        <v>372</v>
      </c>
      <c r="J561" s="169">
        <v>311653.33279331209</v>
      </c>
      <c r="K561" s="169">
        <v>175873.83341992961</v>
      </c>
      <c r="L561" s="168" t="s">
        <v>18</v>
      </c>
      <c r="M561" s="168" t="s">
        <v>21</v>
      </c>
      <c r="N561" s="168" t="s">
        <v>1449</v>
      </c>
      <c r="O561" s="168" t="s">
        <v>21</v>
      </c>
      <c r="P561" s="168" t="s">
        <v>344</v>
      </c>
      <c r="Q561" s="168" t="s">
        <v>1450</v>
      </c>
      <c r="R561" s="168" t="s">
        <v>21</v>
      </c>
      <c r="S561" s="168" t="s">
        <v>21</v>
      </c>
      <c r="T561" s="168" t="s">
        <v>21</v>
      </c>
      <c r="U561" s="168" t="s">
        <v>21</v>
      </c>
      <c r="V561" s="168" t="s">
        <v>1450</v>
      </c>
      <c r="W561" s="168" t="s">
        <v>21</v>
      </c>
      <c r="X561" s="168" t="s">
        <v>21</v>
      </c>
      <c r="Y561" s="168" t="s">
        <v>21</v>
      </c>
      <c r="Z561" s="168" t="s">
        <v>21</v>
      </c>
      <c r="AA561" s="168" t="s">
        <v>1672</v>
      </c>
      <c r="AB561" s="168" t="s">
        <v>1259</v>
      </c>
      <c r="AC561" s="168" t="s">
        <v>11316</v>
      </c>
      <c r="AD561" s="169">
        <v>448002.93615362409</v>
      </c>
      <c r="AE561" s="168" t="s">
        <v>813</v>
      </c>
      <c r="AF561" s="169">
        <v>-275906.85583890742</v>
      </c>
      <c r="AG561" s="169">
        <v>-272623.1265039962</v>
      </c>
      <c r="AH561" s="169">
        <v>-313786.72864990239</v>
      </c>
      <c r="AI561" s="168" t="s">
        <v>21</v>
      </c>
      <c r="AJ561"/>
    </row>
    <row r="562" spans="1:36" x14ac:dyDescent="0.25">
      <c r="A562" s="179" t="b">
        <f>IF(E562&lt;&gt;1,"",NOT(ISNA(VLOOKUP(P562,Mapping!$P:$P,1,FALSE))))</f>
        <v>0</v>
      </c>
      <c r="B562" s="180" t="str">
        <f t="shared" si="8"/>
        <v/>
      </c>
      <c r="E562" s="167">
        <v>1</v>
      </c>
      <c r="F562" s="170" t="s">
        <v>1671</v>
      </c>
      <c r="G562" s="169">
        <v>42082.643721771463</v>
      </c>
      <c r="H562" s="168" t="s">
        <v>1266</v>
      </c>
      <c r="I562" s="168" t="s">
        <v>372</v>
      </c>
      <c r="J562" s="169">
        <v>24488.820415933271</v>
      </c>
      <c r="K562" s="169">
        <v>13819.65879806191</v>
      </c>
      <c r="L562" s="168" t="s">
        <v>18</v>
      </c>
      <c r="M562" s="168" t="s">
        <v>21</v>
      </c>
      <c r="N562" s="168" t="s">
        <v>1449</v>
      </c>
      <c r="O562" s="168" t="s">
        <v>21</v>
      </c>
      <c r="P562" s="168" t="s">
        <v>525</v>
      </c>
      <c r="Q562" s="168" t="s">
        <v>1451</v>
      </c>
      <c r="R562" s="168" t="s">
        <v>21</v>
      </c>
      <c r="S562" s="168" t="s">
        <v>21</v>
      </c>
      <c r="T562" s="168" t="s">
        <v>21</v>
      </c>
      <c r="U562" s="168" t="s">
        <v>21</v>
      </c>
      <c r="V562" s="168" t="s">
        <v>1451</v>
      </c>
      <c r="W562" s="168" t="s">
        <v>21</v>
      </c>
      <c r="X562" s="168" t="s">
        <v>21</v>
      </c>
      <c r="Y562" s="168" t="s">
        <v>21</v>
      </c>
      <c r="Z562" s="168" t="s">
        <v>21</v>
      </c>
      <c r="AA562" s="168" t="s">
        <v>1672</v>
      </c>
      <c r="AB562" s="168" t="s">
        <v>1259</v>
      </c>
      <c r="AC562" s="168" t="s">
        <v>8245</v>
      </c>
      <c r="AD562" s="169">
        <v>35202.779161527091</v>
      </c>
      <c r="AE562" s="168" t="s">
        <v>813</v>
      </c>
      <c r="AF562" s="169">
        <v>-21679.965311472421</v>
      </c>
      <c r="AG562" s="169">
        <v>-21421.939327099251</v>
      </c>
      <c r="AH562" s="169">
        <v>-24656.456511911631</v>
      </c>
      <c r="AI562" s="168" t="s">
        <v>21</v>
      </c>
      <c r="AJ562"/>
    </row>
    <row r="563" spans="1:36" x14ac:dyDescent="0.25">
      <c r="A563" s="179" t="b">
        <f>IF(E563&lt;&gt;1,"",NOT(ISNA(VLOOKUP(P563,Mapping!$P:$P,1,FALSE))))</f>
        <v>0</v>
      </c>
      <c r="B563" s="180" t="str">
        <f t="shared" si="8"/>
        <v/>
      </c>
      <c r="E563" s="167">
        <v>1</v>
      </c>
      <c r="F563" s="170" t="s">
        <v>574</v>
      </c>
      <c r="G563" s="169">
        <v>534629.08386646595</v>
      </c>
      <c r="H563" s="168" t="s">
        <v>1266</v>
      </c>
      <c r="I563" s="168" t="s">
        <v>657</v>
      </c>
      <c r="J563" s="169">
        <v>141057.69697594029</v>
      </c>
      <c r="K563" s="169">
        <v>47343.406718595608</v>
      </c>
      <c r="L563" s="168" t="s">
        <v>18</v>
      </c>
      <c r="M563" s="168" t="s">
        <v>21</v>
      </c>
      <c r="N563" s="168" t="s">
        <v>1449</v>
      </c>
      <c r="O563" s="168" t="s">
        <v>21</v>
      </c>
      <c r="P563" s="168" t="s">
        <v>525</v>
      </c>
      <c r="Q563" s="168" t="s">
        <v>1451</v>
      </c>
      <c r="R563" s="168" t="s">
        <v>21</v>
      </c>
      <c r="S563" s="168" t="s">
        <v>21</v>
      </c>
      <c r="T563" s="168" t="s">
        <v>21</v>
      </c>
      <c r="U563" s="168" t="s">
        <v>21</v>
      </c>
      <c r="V563" s="168" t="s">
        <v>1451</v>
      </c>
      <c r="W563" s="168" t="s">
        <v>21</v>
      </c>
      <c r="X563" s="168" t="s">
        <v>21</v>
      </c>
      <c r="Y563" s="168" t="s">
        <v>21</v>
      </c>
      <c r="Z563" s="168" t="s">
        <v>21</v>
      </c>
      <c r="AA563" s="168" t="s">
        <v>1673</v>
      </c>
      <c r="AB563" s="168" t="s">
        <v>1259</v>
      </c>
      <c r="AC563" s="168" t="s">
        <v>11317</v>
      </c>
      <c r="AD563" s="169">
        <v>183796.53821822529</v>
      </c>
      <c r="AE563" s="168" t="s">
        <v>809</v>
      </c>
      <c r="AF563" s="169">
        <v>-75943.149426304444</v>
      </c>
      <c r="AG563" s="169">
        <v>-278553.99129132472</v>
      </c>
      <c r="AH563" s="169">
        <v>-157650.80945351839</v>
      </c>
      <c r="AI563" s="168" t="s">
        <v>21</v>
      </c>
      <c r="AJ563"/>
    </row>
    <row r="564" spans="1:36" x14ac:dyDescent="0.25">
      <c r="A564" s="179" t="b">
        <f>IF(E564&lt;&gt;1,"",NOT(ISNA(VLOOKUP(P564,Mapping!$P:$P,1,FALSE))))</f>
        <v>0</v>
      </c>
      <c r="B564" s="180" t="str">
        <f t="shared" si="8"/>
        <v/>
      </c>
      <c r="E564" s="167">
        <v>1</v>
      </c>
      <c r="F564" s="170" t="s">
        <v>1674</v>
      </c>
      <c r="G564" s="169">
        <v>2290298.7806395199</v>
      </c>
      <c r="H564" s="168" t="s">
        <v>1266</v>
      </c>
      <c r="I564" s="168" t="s">
        <v>430</v>
      </c>
      <c r="J564" s="169">
        <v>627166.92177937378</v>
      </c>
      <c r="K564" s="169">
        <v>178596.0215186546</v>
      </c>
      <c r="L564" s="168" t="s">
        <v>18</v>
      </c>
      <c r="M564" s="168" t="s">
        <v>21</v>
      </c>
      <c r="N564" s="168" t="s">
        <v>1449</v>
      </c>
      <c r="O564" s="168" t="s">
        <v>21</v>
      </c>
      <c r="P564" s="168" t="s">
        <v>344</v>
      </c>
      <c r="Q564" s="168" t="s">
        <v>1450</v>
      </c>
      <c r="R564" s="168" t="s">
        <v>21</v>
      </c>
      <c r="S564" s="168" t="s">
        <v>21</v>
      </c>
      <c r="T564" s="168" t="s">
        <v>21</v>
      </c>
      <c r="U564" s="168" t="s">
        <v>21</v>
      </c>
      <c r="V564" s="168" t="s">
        <v>1450</v>
      </c>
      <c r="W564" s="168" t="s">
        <v>21</v>
      </c>
      <c r="X564" s="168" t="s">
        <v>21</v>
      </c>
      <c r="Y564" s="168" t="s">
        <v>21</v>
      </c>
      <c r="Z564" s="168" t="s">
        <v>21</v>
      </c>
      <c r="AA564" s="168" t="s">
        <v>1675</v>
      </c>
      <c r="AB564" s="168" t="s">
        <v>1259</v>
      </c>
      <c r="AC564" s="168" t="s">
        <v>11318</v>
      </c>
      <c r="AD564" s="169">
        <v>755768.94073278061</v>
      </c>
      <c r="AE564" s="168" t="s">
        <v>808</v>
      </c>
      <c r="AF564" s="169">
        <v>-278930.00740583398</v>
      </c>
      <c r="AG564" s="169">
        <v>-1248183.372883047</v>
      </c>
      <c r="AH564" s="169">
        <v>-227731.10021763851</v>
      </c>
      <c r="AI564" s="168" t="s">
        <v>21</v>
      </c>
      <c r="AJ564"/>
    </row>
    <row r="565" spans="1:36" x14ac:dyDescent="0.25">
      <c r="A565" s="179" t="b">
        <f>IF(E565&lt;&gt;1,"",NOT(ISNA(VLOOKUP(P565,Mapping!$P:$P,1,FALSE))))</f>
        <v>0</v>
      </c>
      <c r="B565" s="180" t="str">
        <f t="shared" si="8"/>
        <v/>
      </c>
      <c r="E565" s="167">
        <v>1</v>
      </c>
      <c r="F565" s="170" t="s">
        <v>1674</v>
      </c>
      <c r="G565" s="169">
        <v>388021.69400953688</v>
      </c>
      <c r="H565" s="168" t="s">
        <v>1266</v>
      </c>
      <c r="I565" s="168" t="s">
        <v>430</v>
      </c>
      <c r="J565" s="169">
        <v>106254.4212452608</v>
      </c>
      <c r="K565" s="169">
        <v>30257.681398966481</v>
      </c>
      <c r="L565" s="168" t="s">
        <v>18</v>
      </c>
      <c r="M565" s="168" t="s">
        <v>21</v>
      </c>
      <c r="N565" s="168" t="s">
        <v>1449</v>
      </c>
      <c r="O565" s="168" t="s">
        <v>21</v>
      </c>
      <c r="P565" s="168" t="s">
        <v>525</v>
      </c>
      <c r="Q565" s="168" t="s">
        <v>1451</v>
      </c>
      <c r="R565" s="168" t="s">
        <v>21</v>
      </c>
      <c r="S565" s="168" t="s">
        <v>21</v>
      </c>
      <c r="T565" s="168" t="s">
        <v>21</v>
      </c>
      <c r="U565" s="168" t="s">
        <v>21</v>
      </c>
      <c r="V565" s="168" t="s">
        <v>1451</v>
      </c>
      <c r="W565" s="168" t="s">
        <v>21</v>
      </c>
      <c r="X565" s="168" t="s">
        <v>21</v>
      </c>
      <c r="Y565" s="168" t="s">
        <v>21</v>
      </c>
      <c r="Z565" s="168" t="s">
        <v>21</v>
      </c>
      <c r="AA565" s="168" t="s">
        <v>1675</v>
      </c>
      <c r="AB565" s="168" t="s">
        <v>1259</v>
      </c>
      <c r="AC565" s="168" t="s">
        <v>4813</v>
      </c>
      <c r="AD565" s="169">
        <v>128042.1345642259</v>
      </c>
      <c r="AE565" s="168" t="s">
        <v>808</v>
      </c>
      <c r="AF565" s="169">
        <v>-47256.233509185717</v>
      </c>
      <c r="AG565" s="169">
        <v>-211466.8316966838</v>
      </c>
      <c r="AH565" s="169">
        <v>-38582.13086959318</v>
      </c>
      <c r="AI565" s="168" t="s">
        <v>21</v>
      </c>
      <c r="AJ565"/>
    </row>
    <row r="566" spans="1:36" x14ac:dyDescent="0.25">
      <c r="A566" s="179" t="b">
        <f>IF(E566&lt;&gt;1,"",NOT(ISNA(VLOOKUP(P566,Mapping!$P:$P,1,FALSE))))</f>
        <v>0</v>
      </c>
      <c r="B566" s="180" t="str">
        <f t="shared" si="8"/>
        <v/>
      </c>
      <c r="E566" s="167">
        <v>1</v>
      </c>
      <c r="F566" s="170" t="s">
        <v>1676</v>
      </c>
      <c r="G566" s="169">
        <v>4815812.8612986999</v>
      </c>
      <c r="H566" s="168" t="s">
        <v>1266</v>
      </c>
      <c r="I566" s="168" t="s">
        <v>432</v>
      </c>
      <c r="J566" s="169">
        <v>1388918.5266645411</v>
      </c>
      <c r="K566" s="169">
        <v>300365.86922124942</v>
      </c>
      <c r="L566" s="168" t="s">
        <v>18</v>
      </c>
      <c r="M566" s="168" t="s">
        <v>21</v>
      </c>
      <c r="N566" s="168" t="s">
        <v>1449</v>
      </c>
      <c r="O566" s="168" t="s">
        <v>21</v>
      </c>
      <c r="P566" s="168" t="s">
        <v>762</v>
      </c>
      <c r="Q566" s="168" t="s">
        <v>1455</v>
      </c>
      <c r="R566" s="168" t="s">
        <v>21</v>
      </c>
      <c r="S566" s="168" t="s">
        <v>21</v>
      </c>
      <c r="T566" s="168" t="s">
        <v>21</v>
      </c>
      <c r="U566" s="168" t="s">
        <v>21</v>
      </c>
      <c r="V566" s="168" t="s">
        <v>1455</v>
      </c>
      <c r="W566" s="168" t="s">
        <v>21</v>
      </c>
      <c r="X566" s="168" t="s">
        <v>21</v>
      </c>
      <c r="Y566" s="168" t="s">
        <v>21</v>
      </c>
      <c r="Z566" s="168" t="s">
        <v>21</v>
      </c>
      <c r="AA566" s="168" t="s">
        <v>1677</v>
      </c>
      <c r="AB566" s="168" t="s">
        <v>1259</v>
      </c>
      <c r="AC566" s="168" t="s">
        <v>11319</v>
      </c>
      <c r="AD566" s="169">
        <v>2184982.8906084518</v>
      </c>
      <c r="AE566" s="168" t="s">
        <v>817</v>
      </c>
      <c r="AF566" s="169">
        <v>-1504863.36907772</v>
      </c>
      <c r="AG566" s="169">
        <v>-2837810.5267673442</v>
      </c>
      <c r="AH566" s="169">
        <v>-1672112.28487929</v>
      </c>
      <c r="AI566" s="168" t="s">
        <v>21</v>
      </c>
      <c r="AJ566"/>
    </row>
    <row r="567" spans="1:36" x14ac:dyDescent="0.25">
      <c r="A567" s="179" t="b">
        <f>IF(E567&lt;&gt;1,"",NOT(ISNA(VLOOKUP(P567,Mapping!$P:$P,1,FALSE))))</f>
        <v>0</v>
      </c>
      <c r="B567" s="180" t="str">
        <f t="shared" si="8"/>
        <v/>
      </c>
      <c r="E567" s="167">
        <v>1</v>
      </c>
      <c r="F567" s="170" t="s">
        <v>1676</v>
      </c>
      <c r="G567" s="169">
        <v>2138494.473255239</v>
      </c>
      <c r="H567" s="168" t="s">
        <v>1266</v>
      </c>
      <c r="I567" s="168" t="s">
        <v>432</v>
      </c>
      <c r="J567" s="169">
        <v>616758.7235258451</v>
      </c>
      <c r="K567" s="169">
        <v>133379.5082541742</v>
      </c>
      <c r="L567" s="168" t="s">
        <v>18</v>
      </c>
      <c r="M567" s="168" t="s">
        <v>21</v>
      </c>
      <c r="N567" s="168" t="s">
        <v>1449</v>
      </c>
      <c r="O567" s="168" t="s">
        <v>21</v>
      </c>
      <c r="P567" s="168" t="s">
        <v>789</v>
      </c>
      <c r="Q567" s="168" t="s">
        <v>1458</v>
      </c>
      <c r="R567" s="168" t="s">
        <v>21</v>
      </c>
      <c r="S567" s="168" t="s">
        <v>21</v>
      </c>
      <c r="T567" s="168" t="s">
        <v>21</v>
      </c>
      <c r="U567" s="168" t="s">
        <v>21</v>
      </c>
      <c r="V567" s="168" t="s">
        <v>1458</v>
      </c>
      <c r="W567" s="168" t="s">
        <v>21</v>
      </c>
      <c r="X567" s="168" t="s">
        <v>21</v>
      </c>
      <c r="Y567" s="168" t="s">
        <v>21</v>
      </c>
      <c r="Z567" s="168" t="s">
        <v>21</v>
      </c>
      <c r="AA567" s="168" t="s">
        <v>1677</v>
      </c>
      <c r="AB567" s="168" t="s">
        <v>1259</v>
      </c>
      <c r="AC567" s="168" t="s">
        <v>11320</v>
      </c>
      <c r="AD567" s="169">
        <v>970256.52165050362</v>
      </c>
      <c r="AE567" s="168" t="s">
        <v>817</v>
      </c>
      <c r="AF567" s="169">
        <v>-668244.81981825083</v>
      </c>
      <c r="AG567" s="169">
        <v>-1260149.076058771</v>
      </c>
      <c r="AH567" s="169">
        <v>-742512.83902926673</v>
      </c>
      <c r="AI567" s="168" t="s">
        <v>21</v>
      </c>
      <c r="AJ567"/>
    </row>
    <row r="568" spans="1:36" x14ac:dyDescent="0.25">
      <c r="A568" s="179" t="b">
        <f>IF(E568&lt;&gt;1,"",NOT(ISNA(VLOOKUP(P568,Mapping!$P:$P,1,FALSE))))</f>
        <v>0</v>
      </c>
      <c r="B568" s="180" t="str">
        <f t="shared" si="8"/>
        <v/>
      </c>
      <c r="E568" s="167">
        <v>1</v>
      </c>
      <c r="F568" s="170" t="s">
        <v>6919</v>
      </c>
      <c r="G568" s="169">
        <v>3362634.2933759652</v>
      </c>
      <c r="H568" s="168" t="s">
        <v>1266</v>
      </c>
      <c r="I568" s="168" t="s">
        <v>384</v>
      </c>
      <c r="J568" s="169">
        <v>1396566.5341401149</v>
      </c>
      <c r="K568" s="169">
        <v>266302.68497905589</v>
      </c>
      <c r="L568" s="168" t="s">
        <v>18</v>
      </c>
      <c r="M568" s="168" t="s">
        <v>21</v>
      </c>
      <c r="N568" s="168" t="s">
        <v>1449</v>
      </c>
      <c r="O568" s="168" t="s">
        <v>21</v>
      </c>
      <c r="P568" s="168" t="s">
        <v>753</v>
      </c>
      <c r="Q568" s="168" t="s">
        <v>1460</v>
      </c>
      <c r="R568" s="168" t="s">
        <v>21</v>
      </c>
      <c r="S568" s="168" t="s">
        <v>21</v>
      </c>
      <c r="T568" s="168" t="s">
        <v>21</v>
      </c>
      <c r="U568" s="168" t="s">
        <v>21</v>
      </c>
      <c r="V568" s="168" t="s">
        <v>1460</v>
      </c>
      <c r="W568" s="168" t="s">
        <v>21</v>
      </c>
      <c r="X568" s="168" t="s">
        <v>21</v>
      </c>
      <c r="Y568" s="168" t="s">
        <v>21</v>
      </c>
      <c r="Z568" s="168" t="s">
        <v>21</v>
      </c>
      <c r="AA568" s="168" t="s">
        <v>6924</v>
      </c>
      <c r="AB568" s="168" t="s">
        <v>1259</v>
      </c>
      <c r="AC568" s="168" t="s">
        <v>11321</v>
      </c>
      <c r="AD568" s="169">
        <v>1683536.273591626</v>
      </c>
      <c r="AE568" s="168" t="s">
        <v>809</v>
      </c>
      <c r="AF568" s="169">
        <v>1486467.0819373541</v>
      </c>
      <c r="AG568" s="169">
        <v>698534.69965307135</v>
      </c>
      <c r="AH568" s="169">
        <v>-180787.2794786976</v>
      </c>
      <c r="AI568" s="168" t="s">
        <v>21</v>
      </c>
      <c r="AJ568"/>
    </row>
    <row r="569" spans="1:36" x14ac:dyDescent="0.25">
      <c r="A569" s="179" t="b">
        <f>IF(E569&lt;&gt;1,"",NOT(ISNA(VLOOKUP(P569,Mapping!$P:$P,1,FALSE))))</f>
        <v>0</v>
      </c>
      <c r="B569" s="180" t="str">
        <f t="shared" si="8"/>
        <v/>
      </c>
      <c r="E569" s="167">
        <v>1</v>
      </c>
      <c r="F569" s="170" t="s">
        <v>387</v>
      </c>
      <c r="G569" s="169">
        <v>590144.59768765711</v>
      </c>
      <c r="H569" s="168" t="s">
        <v>1266</v>
      </c>
      <c r="I569" s="168" t="s">
        <v>446</v>
      </c>
      <c r="J569" s="169">
        <v>280741.19858334021</v>
      </c>
      <c r="K569" s="169">
        <v>159875.10212101921</v>
      </c>
      <c r="L569" s="168" t="s">
        <v>18</v>
      </c>
      <c r="M569" s="168" t="s">
        <v>21</v>
      </c>
      <c r="N569" s="168" t="s">
        <v>1449</v>
      </c>
      <c r="O569" s="168" t="s">
        <v>21</v>
      </c>
      <c r="P569" s="168" t="s">
        <v>344</v>
      </c>
      <c r="Q569" s="168" t="s">
        <v>1450</v>
      </c>
      <c r="R569" s="168" t="s">
        <v>21</v>
      </c>
      <c r="S569" s="168" t="s">
        <v>21</v>
      </c>
      <c r="T569" s="168" t="s">
        <v>21</v>
      </c>
      <c r="U569" s="168" t="s">
        <v>21</v>
      </c>
      <c r="V569" s="168" t="s">
        <v>1450</v>
      </c>
      <c r="W569" s="168" t="s">
        <v>21</v>
      </c>
      <c r="X569" s="168" t="s">
        <v>21</v>
      </c>
      <c r="Y569" s="168" t="s">
        <v>21</v>
      </c>
      <c r="Z569" s="168" t="s">
        <v>21</v>
      </c>
      <c r="AA569" s="168" t="s">
        <v>1678</v>
      </c>
      <c r="AB569" s="168" t="s">
        <v>1259</v>
      </c>
      <c r="AC569" s="168" t="s">
        <v>11322</v>
      </c>
      <c r="AD569" s="169">
        <v>420031.42703529901</v>
      </c>
      <c r="AE569" s="168" t="s">
        <v>817</v>
      </c>
      <c r="AF569" s="169">
        <v>-323379.35151745909</v>
      </c>
      <c r="AG569" s="169">
        <v>-322344.72644551651</v>
      </c>
      <c r="AH569" s="169">
        <v>-181413.1973321999</v>
      </c>
      <c r="AI569" s="168" t="s">
        <v>21</v>
      </c>
      <c r="AJ569"/>
    </row>
    <row r="570" spans="1:36" x14ac:dyDescent="0.25">
      <c r="A570" s="179" t="b">
        <f>IF(E570&lt;&gt;1,"",NOT(ISNA(VLOOKUP(P570,Mapping!$P:$P,1,FALSE))))</f>
        <v>0</v>
      </c>
      <c r="B570" s="180" t="str">
        <f t="shared" si="8"/>
        <v/>
      </c>
      <c r="E570" s="167">
        <v>1</v>
      </c>
      <c r="F570" s="170" t="s">
        <v>387</v>
      </c>
      <c r="G570" s="169">
        <v>80120.685714185427</v>
      </c>
      <c r="H570" s="168" t="s">
        <v>1266</v>
      </c>
      <c r="I570" s="168" t="s">
        <v>446</v>
      </c>
      <c r="J570" s="169">
        <v>38114.688208371001</v>
      </c>
      <c r="K570" s="169">
        <v>21705.363161421301</v>
      </c>
      <c r="L570" s="168" t="s">
        <v>18</v>
      </c>
      <c r="M570" s="168" t="s">
        <v>21</v>
      </c>
      <c r="N570" s="168" t="s">
        <v>1449</v>
      </c>
      <c r="O570" s="168" t="s">
        <v>21</v>
      </c>
      <c r="P570" s="168" t="s">
        <v>525</v>
      </c>
      <c r="Q570" s="168" t="s">
        <v>1451</v>
      </c>
      <c r="R570" s="168" t="s">
        <v>21</v>
      </c>
      <c r="S570" s="168" t="s">
        <v>21</v>
      </c>
      <c r="T570" s="168" t="s">
        <v>21</v>
      </c>
      <c r="U570" s="168" t="s">
        <v>21</v>
      </c>
      <c r="V570" s="168" t="s">
        <v>1451</v>
      </c>
      <c r="W570" s="168" t="s">
        <v>21</v>
      </c>
      <c r="X570" s="168" t="s">
        <v>21</v>
      </c>
      <c r="Y570" s="168" t="s">
        <v>21</v>
      </c>
      <c r="Z570" s="168" t="s">
        <v>21</v>
      </c>
      <c r="AA570" s="168" t="s">
        <v>1678</v>
      </c>
      <c r="AB570" s="168" t="s">
        <v>1259</v>
      </c>
      <c r="AC570" s="168" t="s">
        <v>11323</v>
      </c>
      <c r="AD570" s="169">
        <v>57025.356306637557</v>
      </c>
      <c r="AE570" s="168" t="s">
        <v>817</v>
      </c>
      <c r="AF570" s="169">
        <v>-43903.435684927448</v>
      </c>
      <c r="AG570" s="169">
        <v>-43762.970330256838</v>
      </c>
      <c r="AH570" s="169">
        <v>-24629.471869793389</v>
      </c>
      <c r="AI570" s="168" t="s">
        <v>21</v>
      </c>
      <c r="AJ570"/>
    </row>
    <row r="571" spans="1:36" x14ac:dyDescent="0.25">
      <c r="A571" s="179" t="b">
        <f>IF(E571&lt;&gt;1,"",NOT(ISNA(VLOOKUP(P571,Mapping!$P:$P,1,FALSE))))</f>
        <v>0</v>
      </c>
      <c r="B571" s="180" t="str">
        <f t="shared" si="8"/>
        <v/>
      </c>
      <c r="E571" s="167">
        <v>1</v>
      </c>
      <c r="F571" s="170" t="s">
        <v>387</v>
      </c>
      <c r="G571" s="169">
        <v>2195410.504666693</v>
      </c>
      <c r="H571" s="168" t="s">
        <v>1266</v>
      </c>
      <c r="I571" s="168" t="s">
        <v>446</v>
      </c>
      <c r="J571" s="169">
        <v>1044391.796311576</v>
      </c>
      <c r="K571" s="169">
        <v>594755.04818043357</v>
      </c>
      <c r="L571" s="168" t="s">
        <v>18</v>
      </c>
      <c r="M571" s="168" t="s">
        <v>21</v>
      </c>
      <c r="N571" s="168" t="s">
        <v>1449</v>
      </c>
      <c r="O571" s="168" t="s">
        <v>21</v>
      </c>
      <c r="P571" s="168" t="s">
        <v>785</v>
      </c>
      <c r="Q571" s="168" t="s">
        <v>1452</v>
      </c>
      <c r="R571" s="168" t="s">
        <v>21</v>
      </c>
      <c r="S571" s="168" t="s">
        <v>21</v>
      </c>
      <c r="T571" s="168" t="s">
        <v>21</v>
      </c>
      <c r="U571" s="168" t="s">
        <v>21</v>
      </c>
      <c r="V571" s="168" t="s">
        <v>1452</v>
      </c>
      <c r="W571" s="168" t="s">
        <v>21</v>
      </c>
      <c r="X571" s="168" t="s">
        <v>21</v>
      </c>
      <c r="Y571" s="168" t="s">
        <v>21</v>
      </c>
      <c r="Z571" s="168" t="s">
        <v>21</v>
      </c>
      <c r="AA571" s="168" t="s">
        <v>1678</v>
      </c>
      <c r="AB571" s="168" t="s">
        <v>1259</v>
      </c>
      <c r="AC571" s="168" t="s">
        <v>6856</v>
      </c>
      <c r="AD571" s="169">
        <v>1562568.582033339</v>
      </c>
      <c r="AE571" s="168" t="s">
        <v>817</v>
      </c>
      <c r="AF571" s="169">
        <v>-1203010.9706934651</v>
      </c>
      <c r="AG571" s="169">
        <v>-1199162.0381433161</v>
      </c>
      <c r="AH571" s="169">
        <v>-674879.41204382083</v>
      </c>
      <c r="AI571" s="168" t="s">
        <v>21</v>
      </c>
      <c r="AJ571"/>
    </row>
    <row r="572" spans="1:36" x14ac:dyDescent="0.25">
      <c r="A572" s="179" t="b">
        <f>IF(E572&lt;&gt;1,"",NOT(ISNA(VLOOKUP(P572,Mapping!$P:$P,1,FALSE))))</f>
        <v>0</v>
      </c>
      <c r="B572" s="180" t="str">
        <f t="shared" si="8"/>
        <v/>
      </c>
      <c r="E572" s="167">
        <v>1</v>
      </c>
      <c r="F572" s="170" t="s">
        <v>11324</v>
      </c>
      <c r="G572" s="169">
        <v>1489534.2486648471</v>
      </c>
      <c r="H572" s="168" t="s">
        <v>1266</v>
      </c>
      <c r="I572" s="168" t="s">
        <v>446</v>
      </c>
      <c r="J572" s="169">
        <v>702223.11026930076</v>
      </c>
      <c r="K572" s="169">
        <v>337565.78091068601</v>
      </c>
      <c r="L572" s="168" t="s">
        <v>18</v>
      </c>
      <c r="M572" s="168" t="s">
        <v>21</v>
      </c>
      <c r="N572" s="168" t="s">
        <v>1449</v>
      </c>
      <c r="O572" s="168" t="s">
        <v>21</v>
      </c>
      <c r="P572" s="168" t="s">
        <v>762</v>
      </c>
      <c r="Q572" s="168" t="s">
        <v>1455</v>
      </c>
      <c r="R572" s="168" t="s">
        <v>21</v>
      </c>
      <c r="S572" s="168" t="s">
        <v>21</v>
      </c>
      <c r="T572" s="168" t="s">
        <v>21</v>
      </c>
      <c r="U572" s="168" t="s">
        <v>21</v>
      </c>
      <c r="V572" s="168" t="s">
        <v>1455</v>
      </c>
      <c r="W572" s="168" t="s">
        <v>21</v>
      </c>
      <c r="X572" s="168" t="s">
        <v>21</v>
      </c>
      <c r="Y572" s="168" t="s">
        <v>21</v>
      </c>
      <c r="Z572" s="168" t="s">
        <v>21</v>
      </c>
      <c r="AA572" s="168" t="s">
        <v>11325</v>
      </c>
      <c r="AB572" s="168" t="s">
        <v>1259</v>
      </c>
      <c r="AC572" s="168" t="s">
        <v>12514</v>
      </c>
      <c r="AD572" s="169">
        <v>1020740.024480139</v>
      </c>
      <c r="AE572" s="168" t="s">
        <v>808</v>
      </c>
      <c r="AF572" s="169">
        <v>-772264.13330434472</v>
      </c>
      <c r="AG572" s="169">
        <v>-813603.16064643685</v>
      </c>
      <c r="AH572" s="169">
        <v>-501057.97628500959</v>
      </c>
      <c r="AI572" s="168" t="s">
        <v>21</v>
      </c>
      <c r="AJ572"/>
    </row>
    <row r="573" spans="1:36" x14ac:dyDescent="0.25">
      <c r="A573" s="179" t="b">
        <f>IF(E573&lt;&gt;1,"",NOT(ISNA(VLOOKUP(P573,Mapping!$P:$P,1,FALSE))))</f>
        <v>0</v>
      </c>
      <c r="B573" s="180" t="str">
        <f t="shared" si="8"/>
        <v/>
      </c>
      <c r="E573" s="167">
        <v>1</v>
      </c>
      <c r="F573" s="170" t="s">
        <v>11326</v>
      </c>
      <c r="G573" s="169">
        <v>1459935.3465419</v>
      </c>
      <c r="H573" s="168" t="s">
        <v>1266</v>
      </c>
      <c r="I573" s="168" t="s">
        <v>430</v>
      </c>
      <c r="J573" s="169">
        <v>540321.7044563361</v>
      </c>
      <c r="K573" s="169">
        <v>263259.64044089068</v>
      </c>
      <c r="L573" s="168" t="s">
        <v>18</v>
      </c>
      <c r="M573" s="168" t="s">
        <v>21</v>
      </c>
      <c r="N573" s="168" t="s">
        <v>1449</v>
      </c>
      <c r="O573" s="168" t="s">
        <v>21</v>
      </c>
      <c r="P573" s="168" t="s">
        <v>7293</v>
      </c>
      <c r="Q573" s="168" t="s">
        <v>7294</v>
      </c>
      <c r="R573" s="168" t="s">
        <v>21</v>
      </c>
      <c r="S573" s="168" t="s">
        <v>21</v>
      </c>
      <c r="T573" s="168" t="s">
        <v>21</v>
      </c>
      <c r="U573" s="168" t="s">
        <v>21</v>
      </c>
      <c r="V573" s="168" t="s">
        <v>7294</v>
      </c>
      <c r="W573" s="168" t="s">
        <v>21</v>
      </c>
      <c r="X573" s="168" t="s">
        <v>21</v>
      </c>
      <c r="Y573" s="168" t="s">
        <v>21</v>
      </c>
      <c r="Z573" s="168" t="s">
        <v>21</v>
      </c>
      <c r="AA573" s="168" t="s">
        <v>11327</v>
      </c>
      <c r="AB573" s="168" t="s">
        <v>1259</v>
      </c>
      <c r="AC573" s="168" t="s">
        <v>11328</v>
      </c>
      <c r="AD573" s="169">
        <v>811235.98904449132</v>
      </c>
      <c r="AE573" s="168" t="s">
        <v>813</v>
      </c>
      <c r="AF573" s="169">
        <v>-757278.61704358843</v>
      </c>
      <c r="AG573" s="169">
        <v>-795645.98315378698</v>
      </c>
      <c r="AH573" s="169">
        <v>-483215.91736410448</v>
      </c>
      <c r="AI573" s="168" t="s">
        <v>21</v>
      </c>
      <c r="AJ573"/>
    </row>
    <row r="574" spans="1:36" x14ac:dyDescent="0.25">
      <c r="A574" s="179" t="b">
        <f>IF(E574&lt;&gt;1,"",NOT(ISNA(VLOOKUP(P574,Mapping!$P:$P,1,FALSE))))</f>
        <v>0</v>
      </c>
      <c r="B574" s="180" t="str">
        <f t="shared" si="8"/>
        <v/>
      </c>
      <c r="E574" s="167">
        <v>1</v>
      </c>
      <c r="F574" s="170" t="s">
        <v>388</v>
      </c>
      <c r="G574" s="169">
        <v>222728.09707152369</v>
      </c>
      <c r="H574" s="168" t="s">
        <v>1266</v>
      </c>
      <c r="I574" s="168" t="s">
        <v>498</v>
      </c>
      <c r="J574" s="169">
        <v>76278.594392502346</v>
      </c>
      <c r="K574" s="169">
        <v>36594.677274743321</v>
      </c>
      <c r="L574" s="168" t="s">
        <v>18</v>
      </c>
      <c r="M574" s="168" t="s">
        <v>21</v>
      </c>
      <c r="N574" s="168" t="s">
        <v>1449</v>
      </c>
      <c r="O574" s="168" t="s">
        <v>21</v>
      </c>
      <c r="P574" s="168" t="s">
        <v>525</v>
      </c>
      <c r="Q574" s="168" t="s">
        <v>1451</v>
      </c>
      <c r="R574" s="168" t="s">
        <v>21</v>
      </c>
      <c r="S574" s="168" t="s">
        <v>21</v>
      </c>
      <c r="T574" s="168" t="s">
        <v>21</v>
      </c>
      <c r="U574" s="168" t="s">
        <v>21</v>
      </c>
      <c r="V574" s="168" t="s">
        <v>1451</v>
      </c>
      <c r="W574" s="168" t="s">
        <v>21</v>
      </c>
      <c r="X574" s="168" t="s">
        <v>21</v>
      </c>
      <c r="Y574" s="168" t="s">
        <v>21</v>
      </c>
      <c r="Z574" s="168" t="s">
        <v>21</v>
      </c>
      <c r="AA574" s="168" t="s">
        <v>1679</v>
      </c>
      <c r="AB574" s="168" t="s">
        <v>1259</v>
      </c>
      <c r="AC574" s="168" t="s">
        <v>6704</v>
      </c>
      <c r="AD574" s="169">
        <v>97847.32797182331</v>
      </c>
      <c r="AE574" s="168" t="s">
        <v>817</v>
      </c>
      <c r="AF574" s="169">
        <v>-36453.527574381696</v>
      </c>
      <c r="AG574" s="169">
        <v>-137528.85057909979</v>
      </c>
      <c r="AH574" s="169">
        <v>-21552.553179345701</v>
      </c>
      <c r="AI574" s="168" t="s">
        <v>21</v>
      </c>
      <c r="AJ574"/>
    </row>
    <row r="575" spans="1:36" x14ac:dyDescent="0.25">
      <c r="A575" s="179" t="b">
        <f>IF(E575&lt;&gt;1,"",NOT(ISNA(VLOOKUP(P575,Mapping!$P:$P,1,FALSE))))</f>
        <v>0</v>
      </c>
      <c r="B575" s="180" t="str">
        <f t="shared" si="8"/>
        <v/>
      </c>
      <c r="E575" s="167">
        <v>1</v>
      </c>
      <c r="F575" s="170" t="s">
        <v>953</v>
      </c>
      <c r="G575" s="169">
        <v>932066.28709181829</v>
      </c>
      <c r="H575" s="168" t="s">
        <v>1266</v>
      </c>
      <c r="I575" s="168" t="s">
        <v>421</v>
      </c>
      <c r="J575" s="169">
        <v>498994.58400029462</v>
      </c>
      <c r="K575" s="169">
        <v>308471.64141458861</v>
      </c>
      <c r="L575" s="168" t="s">
        <v>18</v>
      </c>
      <c r="M575" s="168" t="s">
        <v>21</v>
      </c>
      <c r="N575" s="168" t="s">
        <v>1449</v>
      </c>
      <c r="O575" s="168" t="s">
        <v>21</v>
      </c>
      <c r="P575" s="168" t="s">
        <v>344</v>
      </c>
      <c r="Q575" s="168" t="s">
        <v>1450</v>
      </c>
      <c r="R575" s="168" t="s">
        <v>21</v>
      </c>
      <c r="S575" s="168" t="s">
        <v>21</v>
      </c>
      <c r="T575" s="168" t="s">
        <v>21</v>
      </c>
      <c r="U575" s="168" t="s">
        <v>21</v>
      </c>
      <c r="V575" s="168" t="s">
        <v>1450</v>
      </c>
      <c r="W575" s="168" t="s">
        <v>21</v>
      </c>
      <c r="X575" s="168" t="s">
        <v>21</v>
      </c>
      <c r="Y575" s="168" t="s">
        <v>21</v>
      </c>
      <c r="Z575" s="168" t="s">
        <v>21</v>
      </c>
      <c r="AA575" s="168" t="s">
        <v>1680</v>
      </c>
      <c r="AB575" s="168" t="s">
        <v>1259</v>
      </c>
      <c r="AC575" s="168" t="s">
        <v>11329</v>
      </c>
      <c r="AD575" s="169">
        <v>719299.61955143651</v>
      </c>
      <c r="AE575" s="168" t="s">
        <v>813</v>
      </c>
      <c r="AF575" s="169">
        <v>-251371.18771382899</v>
      </c>
      <c r="AG575" s="169">
        <v>13450.87853514694</v>
      </c>
      <c r="AH575" s="169">
        <v>-269782.42043381883</v>
      </c>
      <c r="AI575" s="168" t="s">
        <v>21</v>
      </c>
      <c r="AJ575"/>
    </row>
    <row r="576" spans="1:36" x14ac:dyDescent="0.25">
      <c r="A576" s="179" t="b">
        <f>IF(E576&lt;&gt;1,"",NOT(ISNA(VLOOKUP(P576,Mapping!$P:$P,1,FALSE))))</f>
        <v>0</v>
      </c>
      <c r="B576" s="180" t="str">
        <f t="shared" si="8"/>
        <v/>
      </c>
      <c r="E576" s="167">
        <v>1</v>
      </c>
      <c r="F576" s="170" t="s">
        <v>11330</v>
      </c>
      <c r="G576" s="169">
        <v>2100704.4559805328</v>
      </c>
      <c r="H576" s="168" t="s">
        <v>1266</v>
      </c>
      <c r="I576" s="168" t="s">
        <v>430</v>
      </c>
      <c r="J576" s="169">
        <v>713147.28626011568</v>
      </c>
      <c r="K576" s="169">
        <v>375516.14355104917</v>
      </c>
      <c r="L576" s="168" t="s">
        <v>18</v>
      </c>
      <c r="M576" s="168" t="s">
        <v>21</v>
      </c>
      <c r="N576" s="168" t="s">
        <v>1449</v>
      </c>
      <c r="O576" s="168" t="s">
        <v>21</v>
      </c>
      <c r="P576" s="168" t="s">
        <v>7293</v>
      </c>
      <c r="Q576" s="168" t="s">
        <v>7294</v>
      </c>
      <c r="R576" s="168" t="s">
        <v>21</v>
      </c>
      <c r="S576" s="168" t="s">
        <v>21</v>
      </c>
      <c r="T576" s="168" t="s">
        <v>21</v>
      </c>
      <c r="U576" s="168" t="s">
        <v>21</v>
      </c>
      <c r="V576" s="168" t="s">
        <v>7294</v>
      </c>
      <c r="W576" s="168" t="s">
        <v>21</v>
      </c>
      <c r="X576" s="168" t="s">
        <v>21</v>
      </c>
      <c r="Y576" s="168" t="s">
        <v>21</v>
      </c>
      <c r="Z576" s="168" t="s">
        <v>21</v>
      </c>
      <c r="AA576" s="168" t="s">
        <v>11331</v>
      </c>
      <c r="AB576" s="168" t="s">
        <v>1259</v>
      </c>
      <c r="AC576" s="168" t="s">
        <v>12210</v>
      </c>
      <c r="AD576" s="169">
        <v>1001819.452322889</v>
      </c>
      <c r="AE576" s="168" t="s">
        <v>814</v>
      </c>
      <c r="AF576" s="169">
        <v>-986980.88354084757</v>
      </c>
      <c r="AG576" s="169">
        <v>-1144856.904898701</v>
      </c>
      <c r="AH576" s="169">
        <v>-806933.56365926727</v>
      </c>
      <c r="AI576" s="168" t="s">
        <v>21</v>
      </c>
      <c r="AJ576"/>
    </row>
    <row r="577" spans="1:36" x14ac:dyDescent="0.25">
      <c r="A577" s="179" t="b">
        <f>IF(E577&lt;&gt;1,"",NOT(ISNA(VLOOKUP(P577,Mapping!$P:$P,1,FALSE))))</f>
        <v>0</v>
      </c>
      <c r="B577" s="180" t="str">
        <f t="shared" si="8"/>
        <v/>
      </c>
      <c r="E577" s="167">
        <v>1</v>
      </c>
      <c r="F577" s="170" t="s">
        <v>1681</v>
      </c>
      <c r="G577" s="169">
        <v>103466.7309268106</v>
      </c>
      <c r="H577" s="168" t="s">
        <v>1266</v>
      </c>
      <c r="I577" s="168" t="s">
        <v>489</v>
      </c>
      <c r="J577" s="169">
        <v>41960.426673620452</v>
      </c>
      <c r="K577" s="169">
        <v>555.51086933401814</v>
      </c>
      <c r="L577" s="168" t="s">
        <v>18</v>
      </c>
      <c r="M577" s="168" t="s">
        <v>21</v>
      </c>
      <c r="N577" s="168" t="s">
        <v>1449</v>
      </c>
      <c r="O577" s="168" t="s">
        <v>21</v>
      </c>
      <c r="P577" s="168" t="s">
        <v>525</v>
      </c>
      <c r="Q577" s="168" t="s">
        <v>1451</v>
      </c>
      <c r="R577" s="168" t="s">
        <v>21</v>
      </c>
      <c r="S577" s="168" t="s">
        <v>21</v>
      </c>
      <c r="T577" s="168" t="s">
        <v>21</v>
      </c>
      <c r="U577" s="168" t="s">
        <v>21</v>
      </c>
      <c r="V577" s="168" t="s">
        <v>1451</v>
      </c>
      <c r="W577" s="168" t="s">
        <v>21</v>
      </c>
      <c r="X577" s="168" t="s">
        <v>21</v>
      </c>
      <c r="Y577" s="168" t="s">
        <v>21</v>
      </c>
      <c r="Z577" s="168" t="s">
        <v>21</v>
      </c>
      <c r="AA577" s="168" t="s">
        <v>1682</v>
      </c>
      <c r="AB577" s="168" t="s">
        <v>1259</v>
      </c>
      <c r="AC577" s="168" t="s">
        <v>6705</v>
      </c>
      <c r="AD577" s="169">
        <v>61633.286095841569</v>
      </c>
      <c r="AE577" s="168" t="s">
        <v>809</v>
      </c>
      <c r="AF577" s="169">
        <v>-57873.079115613313</v>
      </c>
      <c r="AG577" s="169">
        <v>-49507.667562190603</v>
      </c>
      <c r="AH577" s="169">
        <v>-22544.93674060874</v>
      </c>
      <c r="AI577" s="168" t="s">
        <v>21</v>
      </c>
      <c r="AJ577"/>
    </row>
    <row r="578" spans="1:36" x14ac:dyDescent="0.25">
      <c r="A578" s="179" t="b">
        <f>IF(E578&lt;&gt;1,"",NOT(ISNA(VLOOKUP(P578,Mapping!$P:$P,1,FALSE))))</f>
        <v>0</v>
      </c>
      <c r="B578" s="180" t="str">
        <f t="shared" si="8"/>
        <v/>
      </c>
      <c r="E578" s="167">
        <v>1</v>
      </c>
      <c r="F578" s="170" t="s">
        <v>1683</v>
      </c>
      <c r="G578" s="169">
        <v>1431763.086533834</v>
      </c>
      <c r="H578" s="168" t="s">
        <v>1266</v>
      </c>
      <c r="I578" s="168" t="s">
        <v>461</v>
      </c>
      <c r="J578" s="169">
        <v>466881.12264754937</v>
      </c>
      <c r="K578" s="169">
        <v>267912.19507899293</v>
      </c>
      <c r="L578" s="168" t="s">
        <v>18</v>
      </c>
      <c r="M578" s="168" t="s">
        <v>21</v>
      </c>
      <c r="N578" s="168" t="s">
        <v>1449</v>
      </c>
      <c r="O578" s="168" t="s">
        <v>21</v>
      </c>
      <c r="P578" s="168" t="s">
        <v>344</v>
      </c>
      <c r="Q578" s="168" t="s">
        <v>1450</v>
      </c>
      <c r="R578" s="168" t="s">
        <v>21</v>
      </c>
      <c r="S578" s="168" t="s">
        <v>21</v>
      </c>
      <c r="T578" s="168" t="s">
        <v>21</v>
      </c>
      <c r="U578" s="168" t="s">
        <v>21</v>
      </c>
      <c r="V578" s="168" t="s">
        <v>1450</v>
      </c>
      <c r="W578" s="168" t="s">
        <v>21</v>
      </c>
      <c r="X578" s="168" t="s">
        <v>21</v>
      </c>
      <c r="Y578" s="168" t="s">
        <v>21</v>
      </c>
      <c r="Z578" s="168" t="s">
        <v>21</v>
      </c>
      <c r="AA578" s="168" t="s">
        <v>1684</v>
      </c>
      <c r="AB578" s="168" t="s">
        <v>1259</v>
      </c>
      <c r="AC578" s="168" t="s">
        <v>11332</v>
      </c>
      <c r="AD578" s="169">
        <v>719981.90424501372</v>
      </c>
      <c r="AE578" s="168" t="s">
        <v>817</v>
      </c>
      <c r="AF578" s="169">
        <v>-574776.16361018992</v>
      </c>
      <c r="AG578" s="169">
        <v>-436964.88701091747</v>
      </c>
      <c r="AH578" s="169">
        <v>-455996.20109427773</v>
      </c>
      <c r="AI578" s="168" t="s">
        <v>21</v>
      </c>
      <c r="AJ578"/>
    </row>
    <row r="579" spans="1:36" x14ac:dyDescent="0.25">
      <c r="A579" s="179" t="b">
        <f>IF(E579&lt;&gt;1,"",NOT(ISNA(VLOOKUP(P579,Mapping!$P:$P,1,FALSE))))</f>
        <v>0</v>
      </c>
      <c r="B579" s="180" t="str">
        <f t="shared" si="8"/>
        <v/>
      </c>
      <c r="E579" s="167">
        <v>1</v>
      </c>
      <c r="F579" s="170" t="s">
        <v>1683</v>
      </c>
      <c r="G579" s="169">
        <v>181051.10188919821</v>
      </c>
      <c r="H579" s="168" t="s">
        <v>1266</v>
      </c>
      <c r="I579" s="168" t="s">
        <v>461</v>
      </c>
      <c r="J579" s="169">
        <v>59038.637398623323</v>
      </c>
      <c r="K579" s="169">
        <v>33878.368973761979</v>
      </c>
      <c r="L579" s="168" t="s">
        <v>18</v>
      </c>
      <c r="M579" s="168" t="s">
        <v>21</v>
      </c>
      <c r="N579" s="168" t="s">
        <v>1449</v>
      </c>
      <c r="O579" s="168" t="s">
        <v>21</v>
      </c>
      <c r="P579" s="168" t="s">
        <v>525</v>
      </c>
      <c r="Q579" s="168" t="s">
        <v>1451</v>
      </c>
      <c r="R579" s="168" t="s">
        <v>21</v>
      </c>
      <c r="S579" s="168" t="s">
        <v>21</v>
      </c>
      <c r="T579" s="168" t="s">
        <v>21</v>
      </c>
      <c r="U579" s="168" t="s">
        <v>21</v>
      </c>
      <c r="V579" s="168" t="s">
        <v>1451</v>
      </c>
      <c r="W579" s="168" t="s">
        <v>21</v>
      </c>
      <c r="X579" s="168" t="s">
        <v>21</v>
      </c>
      <c r="Y579" s="168" t="s">
        <v>21</v>
      </c>
      <c r="Z579" s="168" t="s">
        <v>21</v>
      </c>
      <c r="AA579" s="168" t="s">
        <v>1684</v>
      </c>
      <c r="AB579" s="168" t="s">
        <v>1259</v>
      </c>
      <c r="AC579" s="168" t="s">
        <v>7044</v>
      </c>
      <c r="AD579" s="169">
        <v>91044.054934686676</v>
      </c>
      <c r="AE579" s="168" t="s">
        <v>817</v>
      </c>
      <c r="AF579" s="169">
        <v>-72682.316467035009</v>
      </c>
      <c r="AG579" s="169">
        <v>-55255.632041569683</v>
      </c>
      <c r="AH579" s="169">
        <v>-57662.203643812449</v>
      </c>
      <c r="AI579" s="168" t="s">
        <v>21</v>
      </c>
      <c r="AJ579"/>
    </row>
    <row r="580" spans="1:36" x14ac:dyDescent="0.25">
      <c r="A580" s="179" t="b">
        <f>IF(E580&lt;&gt;1,"",NOT(ISNA(VLOOKUP(P580,Mapping!$P:$P,1,FALSE))))</f>
        <v>0</v>
      </c>
      <c r="B580" s="180" t="str">
        <f t="shared" si="8"/>
        <v/>
      </c>
      <c r="E580" s="167">
        <v>1</v>
      </c>
      <c r="F580" s="170" t="s">
        <v>7151</v>
      </c>
      <c r="G580" s="169">
        <v>50039.271979728423</v>
      </c>
      <c r="H580" s="168" t="s">
        <v>1266</v>
      </c>
      <c r="I580" s="168" t="s">
        <v>505</v>
      </c>
      <c r="J580" s="169">
        <v>24125.677693825899</v>
      </c>
      <c r="K580" s="169">
        <v>6469.7627503075882</v>
      </c>
      <c r="L580" s="168" t="s">
        <v>18</v>
      </c>
      <c r="M580" s="168" t="s">
        <v>21</v>
      </c>
      <c r="N580" s="168" t="s">
        <v>1449</v>
      </c>
      <c r="O580" s="168" t="s">
        <v>21</v>
      </c>
      <c r="P580" s="168" t="s">
        <v>525</v>
      </c>
      <c r="Q580" s="168" t="s">
        <v>1451</v>
      </c>
      <c r="R580" s="168" t="s">
        <v>21</v>
      </c>
      <c r="S580" s="168" t="s">
        <v>21</v>
      </c>
      <c r="T580" s="168" t="s">
        <v>21</v>
      </c>
      <c r="U580" s="168" t="s">
        <v>21</v>
      </c>
      <c r="V580" s="168" t="s">
        <v>1451</v>
      </c>
      <c r="W580" s="168" t="s">
        <v>21</v>
      </c>
      <c r="X580" s="168" t="s">
        <v>21</v>
      </c>
      <c r="Y580" s="168" t="s">
        <v>21</v>
      </c>
      <c r="Z580" s="168" t="s">
        <v>21</v>
      </c>
      <c r="AA580" s="168" t="s">
        <v>7152</v>
      </c>
      <c r="AB580" s="168" t="s">
        <v>1259</v>
      </c>
      <c r="AC580" s="168" t="s">
        <v>11333</v>
      </c>
      <c r="AD580" s="169">
        <v>26750.376673780262</v>
      </c>
      <c r="AE580" s="168" t="s">
        <v>817</v>
      </c>
      <c r="AF580" s="169">
        <v>-23223.322619481929</v>
      </c>
      <c r="AG580" s="169">
        <v>-40631.893814884512</v>
      </c>
      <c r="AH580" s="169">
        <v>-11167.56495587194</v>
      </c>
      <c r="AI580" s="168" t="s">
        <v>21</v>
      </c>
      <c r="AJ580"/>
    </row>
    <row r="581" spans="1:36" x14ac:dyDescent="0.25">
      <c r="A581" s="179" t="b">
        <f>IF(E581&lt;&gt;1,"",NOT(ISNA(VLOOKUP(P581,Mapping!$P:$P,1,FALSE))))</f>
        <v>0</v>
      </c>
      <c r="B581" s="180" t="str">
        <f t="shared" si="8"/>
        <v/>
      </c>
      <c r="E581" s="167">
        <v>1</v>
      </c>
      <c r="F581" s="170" t="s">
        <v>769</v>
      </c>
      <c r="G581" s="169">
        <v>2577572.2091057212</v>
      </c>
      <c r="H581" s="168" t="s">
        <v>1266</v>
      </c>
      <c r="I581" s="168" t="s">
        <v>430</v>
      </c>
      <c r="J581" s="169">
        <v>1176627.3489371131</v>
      </c>
      <c r="K581" s="169">
        <v>493384.14301553892</v>
      </c>
      <c r="L581" s="168" t="s">
        <v>18</v>
      </c>
      <c r="M581" s="168" t="s">
        <v>21</v>
      </c>
      <c r="N581" s="168" t="s">
        <v>1449</v>
      </c>
      <c r="O581" s="168" t="s">
        <v>21</v>
      </c>
      <c r="P581" s="168" t="s">
        <v>7293</v>
      </c>
      <c r="Q581" s="168" t="s">
        <v>7294</v>
      </c>
      <c r="R581" s="168" t="s">
        <v>21</v>
      </c>
      <c r="S581" s="168" t="s">
        <v>21</v>
      </c>
      <c r="T581" s="168" t="s">
        <v>21</v>
      </c>
      <c r="U581" s="168" t="s">
        <v>21</v>
      </c>
      <c r="V581" s="168" t="s">
        <v>7294</v>
      </c>
      <c r="W581" s="168" t="s">
        <v>21</v>
      </c>
      <c r="X581" s="168" t="s">
        <v>21</v>
      </c>
      <c r="Y581" s="168" t="s">
        <v>21</v>
      </c>
      <c r="Z581" s="168" t="s">
        <v>21</v>
      </c>
      <c r="AA581" s="168" t="s">
        <v>1685</v>
      </c>
      <c r="AB581" s="168" t="s">
        <v>1259</v>
      </c>
      <c r="AC581" s="168" t="s">
        <v>11334</v>
      </c>
      <c r="AD581" s="169">
        <v>1793988.3184118271</v>
      </c>
      <c r="AE581" s="168" t="s">
        <v>816</v>
      </c>
      <c r="AF581" s="169">
        <v>-1549439.558534479</v>
      </c>
      <c r="AG581" s="169">
        <v>-1404743.6958914271</v>
      </c>
      <c r="AH581" s="169">
        <v>-1330248.484365219</v>
      </c>
      <c r="AI581" s="168" t="s">
        <v>21</v>
      </c>
      <c r="AJ581"/>
    </row>
    <row r="582" spans="1:36" x14ac:dyDescent="0.25">
      <c r="A582" s="179" t="b">
        <f>IF(E582&lt;&gt;1,"",NOT(ISNA(VLOOKUP(P582,Mapping!$P:$P,1,FALSE))))</f>
        <v>0</v>
      </c>
      <c r="B582" s="180" t="str">
        <f t="shared" si="8"/>
        <v/>
      </c>
      <c r="E582" s="167">
        <v>1</v>
      </c>
      <c r="F582" s="170" t="s">
        <v>769</v>
      </c>
      <c r="G582" s="169">
        <v>3824707.1778529282</v>
      </c>
      <c r="H582" s="168" t="s">
        <v>1266</v>
      </c>
      <c r="I582" s="168" t="s">
        <v>430</v>
      </c>
      <c r="J582" s="169">
        <v>1745927.8352086111</v>
      </c>
      <c r="K582" s="169">
        <v>732103.59211820399</v>
      </c>
      <c r="L582" s="168" t="s">
        <v>18</v>
      </c>
      <c r="M582" s="168" t="s">
        <v>21</v>
      </c>
      <c r="N582" s="168" t="s">
        <v>1449</v>
      </c>
      <c r="O582" s="168" t="s">
        <v>21</v>
      </c>
      <c r="P582" s="168" t="s">
        <v>762</v>
      </c>
      <c r="Q582" s="168" t="s">
        <v>1455</v>
      </c>
      <c r="R582" s="168" t="s">
        <v>21</v>
      </c>
      <c r="S582" s="168" t="s">
        <v>21</v>
      </c>
      <c r="T582" s="168" t="s">
        <v>21</v>
      </c>
      <c r="U582" s="168" t="s">
        <v>21</v>
      </c>
      <c r="V582" s="168" t="s">
        <v>1455</v>
      </c>
      <c r="W582" s="168" t="s">
        <v>21</v>
      </c>
      <c r="X582" s="168" t="s">
        <v>21</v>
      </c>
      <c r="Y582" s="168" t="s">
        <v>21</v>
      </c>
      <c r="Z582" s="168" t="s">
        <v>21</v>
      </c>
      <c r="AA582" s="168" t="s">
        <v>1685</v>
      </c>
      <c r="AB582" s="168" t="s">
        <v>1259</v>
      </c>
      <c r="AC582" s="168" t="s">
        <v>3230</v>
      </c>
      <c r="AD582" s="169">
        <v>2661993.318431457</v>
      </c>
      <c r="AE582" s="168" t="s">
        <v>816</v>
      </c>
      <c r="AF582" s="169">
        <v>-2299121.8559235432</v>
      </c>
      <c r="AG582" s="169">
        <v>-2084416.2106262159</v>
      </c>
      <c r="AH582" s="169">
        <v>-1973877.165693383</v>
      </c>
      <c r="AI582" s="168" t="s">
        <v>21</v>
      </c>
      <c r="AJ582"/>
    </row>
    <row r="583" spans="1:36" x14ac:dyDescent="0.25">
      <c r="A583" s="179" t="b">
        <f>IF(E583&lt;&gt;1,"",NOT(ISNA(VLOOKUP(P583,Mapping!$P:$P,1,FALSE))))</f>
        <v>0</v>
      </c>
      <c r="B583" s="180" t="str">
        <f t="shared" si="8"/>
        <v/>
      </c>
      <c r="E583" s="167">
        <v>1</v>
      </c>
      <c r="F583" s="170" t="s">
        <v>1686</v>
      </c>
      <c r="G583" s="169">
        <v>1443767.8415739939</v>
      </c>
      <c r="H583" s="168" t="s">
        <v>1266</v>
      </c>
      <c r="I583" s="168" t="s">
        <v>430</v>
      </c>
      <c r="J583" s="169">
        <v>333921.33669226809</v>
      </c>
      <c r="K583" s="169">
        <v>23328.72375460438</v>
      </c>
      <c r="L583" s="168" t="s">
        <v>18</v>
      </c>
      <c r="M583" s="168" t="s">
        <v>21</v>
      </c>
      <c r="N583" s="168" t="s">
        <v>1449</v>
      </c>
      <c r="O583" s="168" t="s">
        <v>21</v>
      </c>
      <c r="P583" s="168" t="s">
        <v>344</v>
      </c>
      <c r="Q583" s="168" t="s">
        <v>1450</v>
      </c>
      <c r="R583" s="168" t="s">
        <v>21</v>
      </c>
      <c r="S583" s="168" t="s">
        <v>21</v>
      </c>
      <c r="T583" s="168" t="s">
        <v>21</v>
      </c>
      <c r="U583" s="168" t="s">
        <v>21</v>
      </c>
      <c r="V583" s="168" t="s">
        <v>1450</v>
      </c>
      <c r="W583" s="168" t="s">
        <v>21</v>
      </c>
      <c r="X583" s="168" t="s">
        <v>21</v>
      </c>
      <c r="Y583" s="168" t="s">
        <v>21</v>
      </c>
      <c r="Z583" s="168" t="s">
        <v>21</v>
      </c>
      <c r="AA583" s="168" t="s">
        <v>1687</v>
      </c>
      <c r="AB583" s="168" t="s">
        <v>1259</v>
      </c>
      <c r="AC583" s="168" t="s">
        <v>11335</v>
      </c>
      <c r="AD583" s="169">
        <v>450355.71352154692</v>
      </c>
      <c r="AE583" s="168" t="s">
        <v>817</v>
      </c>
      <c r="AF583" s="169">
        <v>164852.05181695431</v>
      </c>
      <c r="AG583" s="169">
        <v>-786834.90092620533</v>
      </c>
      <c r="AH583" s="169">
        <v>-223210.49409678721</v>
      </c>
      <c r="AI583" s="168" t="s">
        <v>21</v>
      </c>
      <c r="AJ583"/>
    </row>
    <row r="584" spans="1:36" x14ac:dyDescent="0.25">
      <c r="A584" s="179" t="b">
        <f>IF(E584&lt;&gt;1,"",NOT(ISNA(VLOOKUP(P584,Mapping!$P:$P,1,FALSE))))</f>
        <v>0</v>
      </c>
      <c r="B584" s="180" t="str">
        <f t="shared" si="8"/>
        <v/>
      </c>
      <c r="E584" s="167">
        <v>1</v>
      </c>
      <c r="F584" s="170" t="s">
        <v>1686</v>
      </c>
      <c r="G584" s="169">
        <v>197973.9359819766</v>
      </c>
      <c r="H584" s="168" t="s">
        <v>1266</v>
      </c>
      <c r="I584" s="168" t="s">
        <v>430</v>
      </c>
      <c r="J584" s="169">
        <v>45788.332050158788</v>
      </c>
      <c r="K584" s="169">
        <v>3198.9071443094308</v>
      </c>
      <c r="L584" s="168" t="s">
        <v>18</v>
      </c>
      <c r="M584" s="168" t="s">
        <v>21</v>
      </c>
      <c r="N584" s="168" t="s">
        <v>1449</v>
      </c>
      <c r="O584" s="168" t="s">
        <v>21</v>
      </c>
      <c r="P584" s="168" t="s">
        <v>525</v>
      </c>
      <c r="Q584" s="168" t="s">
        <v>1451</v>
      </c>
      <c r="R584" s="168" t="s">
        <v>21</v>
      </c>
      <c r="S584" s="168" t="s">
        <v>21</v>
      </c>
      <c r="T584" s="168" t="s">
        <v>21</v>
      </c>
      <c r="U584" s="168" t="s">
        <v>21</v>
      </c>
      <c r="V584" s="168" t="s">
        <v>1451</v>
      </c>
      <c r="W584" s="168" t="s">
        <v>21</v>
      </c>
      <c r="X584" s="168" t="s">
        <v>21</v>
      </c>
      <c r="Y584" s="168" t="s">
        <v>21</v>
      </c>
      <c r="Z584" s="168" t="s">
        <v>21</v>
      </c>
      <c r="AA584" s="168" t="s">
        <v>1687</v>
      </c>
      <c r="AB584" s="168" t="s">
        <v>1259</v>
      </c>
      <c r="AC584" s="168" t="s">
        <v>7199</v>
      </c>
      <c r="AD584" s="169">
        <v>61754.175865720848</v>
      </c>
      <c r="AE584" s="168" t="s">
        <v>817</v>
      </c>
      <c r="AF584" s="169">
        <v>22605.025969637209</v>
      </c>
      <c r="AG584" s="169">
        <v>-107893.2483594635</v>
      </c>
      <c r="AH584" s="169">
        <v>-30607.317046656859</v>
      </c>
      <c r="AI584" s="168" t="s">
        <v>21</v>
      </c>
      <c r="AJ584"/>
    </row>
    <row r="585" spans="1:36" x14ac:dyDescent="0.25">
      <c r="A585" s="179" t="b">
        <f>IF(E585&lt;&gt;1,"",NOT(ISNA(VLOOKUP(P585,Mapping!$P:$P,1,FALSE))))</f>
        <v>0</v>
      </c>
      <c r="B585" s="180" t="str">
        <f t="shared" si="8"/>
        <v/>
      </c>
      <c r="E585" s="167">
        <v>1</v>
      </c>
      <c r="F585" s="170" t="s">
        <v>1688</v>
      </c>
      <c r="G585" s="169">
        <v>147640.92170733181</v>
      </c>
      <c r="H585" s="168" t="s">
        <v>1266</v>
      </c>
      <c r="I585" s="168" t="s">
        <v>480</v>
      </c>
      <c r="J585" s="169">
        <v>51914.987468182007</v>
      </c>
      <c r="K585" s="169">
        <v>6189.529943593946</v>
      </c>
      <c r="L585" s="168" t="s">
        <v>18</v>
      </c>
      <c r="M585" s="168" t="s">
        <v>21</v>
      </c>
      <c r="N585" s="168" t="s">
        <v>1449</v>
      </c>
      <c r="O585" s="168" t="s">
        <v>21</v>
      </c>
      <c r="P585" s="168" t="s">
        <v>525</v>
      </c>
      <c r="Q585" s="168" t="s">
        <v>1451</v>
      </c>
      <c r="R585" s="168" t="s">
        <v>21</v>
      </c>
      <c r="S585" s="168" t="s">
        <v>21</v>
      </c>
      <c r="T585" s="168" t="s">
        <v>21</v>
      </c>
      <c r="U585" s="168" t="s">
        <v>21</v>
      </c>
      <c r="V585" s="168" t="s">
        <v>1451</v>
      </c>
      <c r="W585" s="168" t="s">
        <v>21</v>
      </c>
      <c r="X585" s="168" t="s">
        <v>21</v>
      </c>
      <c r="Y585" s="168" t="s">
        <v>21</v>
      </c>
      <c r="Z585" s="168" t="s">
        <v>21</v>
      </c>
      <c r="AA585" s="168" t="s">
        <v>1689</v>
      </c>
      <c r="AB585" s="168" t="s">
        <v>1259</v>
      </c>
      <c r="AC585" s="168" t="s">
        <v>6706</v>
      </c>
      <c r="AD585" s="169">
        <v>92752.736641866926</v>
      </c>
      <c r="AE585" s="168" t="s">
        <v>809</v>
      </c>
      <c r="AF585" s="169">
        <v>-95536.001271415589</v>
      </c>
      <c r="AG585" s="169">
        <v>105205.8554475165</v>
      </c>
      <c r="AH585" s="169">
        <v>-4145.9543120903554</v>
      </c>
      <c r="AI585" s="168" t="s">
        <v>21</v>
      </c>
      <c r="AJ585"/>
    </row>
    <row r="586" spans="1:36" x14ac:dyDescent="0.25">
      <c r="A586" s="179" t="b">
        <f>IF(E586&lt;&gt;1,"",NOT(ISNA(VLOOKUP(P586,Mapping!$P:$P,1,FALSE))))</f>
        <v>0</v>
      </c>
      <c r="B586" s="180" t="str">
        <f t="shared" si="8"/>
        <v/>
      </c>
      <c r="E586" s="167">
        <v>1</v>
      </c>
      <c r="F586" s="170" t="s">
        <v>2721</v>
      </c>
      <c r="G586" s="169">
        <v>159684.12417817899</v>
      </c>
      <c r="H586" s="168" t="s">
        <v>1266</v>
      </c>
      <c r="I586" s="168" t="s">
        <v>590</v>
      </c>
      <c r="J586" s="169">
        <v>49419.546631205383</v>
      </c>
      <c r="K586" s="169">
        <v>7263.2803486133807</v>
      </c>
      <c r="L586" s="168" t="s">
        <v>18</v>
      </c>
      <c r="M586" s="168" t="s">
        <v>21</v>
      </c>
      <c r="N586" s="168" t="s">
        <v>1449</v>
      </c>
      <c r="O586" s="168" t="s">
        <v>21</v>
      </c>
      <c r="P586" s="168" t="s">
        <v>525</v>
      </c>
      <c r="Q586" s="168" t="s">
        <v>1451</v>
      </c>
      <c r="R586" s="168" t="s">
        <v>21</v>
      </c>
      <c r="S586" s="168" t="s">
        <v>21</v>
      </c>
      <c r="T586" s="168" t="s">
        <v>21</v>
      </c>
      <c r="U586" s="168" t="s">
        <v>21</v>
      </c>
      <c r="V586" s="168" t="s">
        <v>1451</v>
      </c>
      <c r="W586" s="168" t="s">
        <v>21</v>
      </c>
      <c r="X586" s="168" t="s">
        <v>21</v>
      </c>
      <c r="Y586" s="168" t="s">
        <v>21</v>
      </c>
      <c r="Z586" s="168" t="s">
        <v>21</v>
      </c>
      <c r="AA586" s="168" t="s">
        <v>1690</v>
      </c>
      <c r="AB586" s="168" t="s">
        <v>1259</v>
      </c>
      <c r="AC586" s="168" t="s">
        <v>11336</v>
      </c>
      <c r="AD586" s="169">
        <v>82422.875929471033</v>
      </c>
      <c r="AE586" s="168" t="s">
        <v>809</v>
      </c>
      <c r="AF586" s="169">
        <v>-26970.640502810649</v>
      </c>
      <c r="AG586" s="169">
        <v>-98699.750933733158</v>
      </c>
      <c r="AH586" s="169">
        <v>-27566.278920430341</v>
      </c>
      <c r="AI586" s="168" t="s">
        <v>21</v>
      </c>
      <c r="AJ586"/>
    </row>
    <row r="587" spans="1:36" x14ac:dyDescent="0.25">
      <c r="A587" s="179" t="b">
        <f>IF(E587&lt;&gt;1,"",NOT(ISNA(VLOOKUP(P587,Mapping!$P:$P,1,FALSE))))</f>
        <v>0</v>
      </c>
      <c r="B587" s="180" t="str">
        <f t="shared" si="8"/>
        <v/>
      </c>
      <c r="E587" s="167">
        <v>1</v>
      </c>
      <c r="F587" s="170" t="s">
        <v>575</v>
      </c>
      <c r="G587" s="169">
        <v>1037267.965633209</v>
      </c>
      <c r="H587" s="168" t="s">
        <v>1266</v>
      </c>
      <c r="I587" s="168" t="s">
        <v>470</v>
      </c>
      <c r="J587" s="169">
        <v>302889.19740193908</v>
      </c>
      <c r="K587" s="169">
        <v>111213.70102571</v>
      </c>
      <c r="L587" s="168" t="s">
        <v>18</v>
      </c>
      <c r="M587" s="168" t="s">
        <v>21</v>
      </c>
      <c r="N587" s="168" t="s">
        <v>1449</v>
      </c>
      <c r="O587" s="168" t="s">
        <v>21</v>
      </c>
      <c r="P587" s="168" t="s">
        <v>344</v>
      </c>
      <c r="Q587" s="168" t="s">
        <v>1450</v>
      </c>
      <c r="R587" s="168" t="s">
        <v>21</v>
      </c>
      <c r="S587" s="168" t="s">
        <v>21</v>
      </c>
      <c r="T587" s="168" t="s">
        <v>21</v>
      </c>
      <c r="U587" s="168" t="s">
        <v>21</v>
      </c>
      <c r="V587" s="168" t="s">
        <v>1450</v>
      </c>
      <c r="W587" s="168" t="s">
        <v>21</v>
      </c>
      <c r="X587" s="168" t="s">
        <v>21</v>
      </c>
      <c r="Y587" s="168" t="s">
        <v>21</v>
      </c>
      <c r="Z587" s="168" t="s">
        <v>21</v>
      </c>
      <c r="AA587" s="168" t="s">
        <v>1691</v>
      </c>
      <c r="AB587" s="168" t="s">
        <v>1259</v>
      </c>
      <c r="AC587" s="168" t="s">
        <v>11337</v>
      </c>
      <c r="AD587" s="169">
        <v>423172.44229255622</v>
      </c>
      <c r="AE587" s="168" t="s">
        <v>816</v>
      </c>
      <c r="AF587" s="169">
        <v>-154459.41424962241</v>
      </c>
      <c r="AG587" s="169">
        <v>-496148.11796580721</v>
      </c>
      <c r="AH587" s="169">
        <v>-71572.093520716648</v>
      </c>
      <c r="AI587" s="168" t="s">
        <v>21</v>
      </c>
      <c r="AJ587"/>
    </row>
    <row r="588" spans="1:36" x14ac:dyDescent="0.25">
      <c r="A588" s="179" t="b">
        <f>IF(E588&lt;&gt;1,"",NOT(ISNA(VLOOKUP(P588,Mapping!$P:$P,1,FALSE))))</f>
        <v>0</v>
      </c>
      <c r="B588" s="180" t="str">
        <f t="shared" si="8"/>
        <v/>
      </c>
      <c r="E588" s="167">
        <v>1</v>
      </c>
      <c r="F588" s="170" t="s">
        <v>575</v>
      </c>
      <c r="G588" s="169">
        <v>198930.69621756571</v>
      </c>
      <c r="H588" s="168" t="s">
        <v>1266</v>
      </c>
      <c r="I588" s="168" t="s">
        <v>470</v>
      </c>
      <c r="J588" s="169">
        <v>58089.096465217561</v>
      </c>
      <c r="K588" s="169">
        <v>21328.93303079213</v>
      </c>
      <c r="L588" s="168" t="s">
        <v>18</v>
      </c>
      <c r="M588" s="168" t="s">
        <v>21</v>
      </c>
      <c r="N588" s="168" t="s">
        <v>1449</v>
      </c>
      <c r="O588" s="168" t="s">
        <v>21</v>
      </c>
      <c r="P588" s="168" t="s">
        <v>525</v>
      </c>
      <c r="Q588" s="168" t="s">
        <v>1451</v>
      </c>
      <c r="R588" s="168" t="s">
        <v>21</v>
      </c>
      <c r="S588" s="168" t="s">
        <v>21</v>
      </c>
      <c r="T588" s="168" t="s">
        <v>21</v>
      </c>
      <c r="U588" s="168" t="s">
        <v>21</v>
      </c>
      <c r="V588" s="168" t="s">
        <v>1451</v>
      </c>
      <c r="W588" s="168" t="s">
        <v>21</v>
      </c>
      <c r="X588" s="168" t="s">
        <v>21</v>
      </c>
      <c r="Y588" s="168" t="s">
        <v>21</v>
      </c>
      <c r="Z588" s="168" t="s">
        <v>21</v>
      </c>
      <c r="AA588" s="168" t="s">
        <v>1691</v>
      </c>
      <c r="AB588" s="168" t="s">
        <v>1259</v>
      </c>
      <c r="AC588" s="168" t="s">
        <v>6707</v>
      </c>
      <c r="AD588" s="169">
        <v>81157.416747133306</v>
      </c>
      <c r="AE588" s="168" t="s">
        <v>816</v>
      </c>
      <c r="AF588" s="169">
        <v>-29622.739573642732</v>
      </c>
      <c r="AG588" s="169">
        <v>-95152.934250428953</v>
      </c>
      <c r="AH588" s="169">
        <v>-13726.333855430739</v>
      </c>
      <c r="AI588" s="168" t="s">
        <v>21</v>
      </c>
      <c r="AJ588"/>
    </row>
    <row r="589" spans="1:36" x14ac:dyDescent="0.25">
      <c r="A589" s="179" t="b">
        <f>IF(E589&lt;&gt;1,"",NOT(ISNA(VLOOKUP(P589,Mapping!$P:$P,1,FALSE))))</f>
        <v>0</v>
      </c>
      <c r="B589" s="180" t="str">
        <f t="shared" si="8"/>
        <v/>
      </c>
      <c r="E589" s="167">
        <v>1</v>
      </c>
      <c r="F589" s="170" t="s">
        <v>1692</v>
      </c>
      <c r="G589" s="169">
        <v>113838.0457019522</v>
      </c>
      <c r="H589" s="168" t="s">
        <v>1266</v>
      </c>
      <c r="I589" s="168" t="s">
        <v>430</v>
      </c>
      <c r="J589" s="169">
        <v>39053.706193235259</v>
      </c>
      <c r="K589" s="169">
        <v>11086.2173259428</v>
      </c>
      <c r="L589" s="168" t="s">
        <v>18</v>
      </c>
      <c r="M589" s="168" t="s">
        <v>21</v>
      </c>
      <c r="N589" s="168" t="s">
        <v>1449</v>
      </c>
      <c r="O589" s="168" t="s">
        <v>21</v>
      </c>
      <c r="P589" s="168" t="s">
        <v>525</v>
      </c>
      <c r="Q589" s="168" t="s">
        <v>1451</v>
      </c>
      <c r="R589" s="168" t="s">
        <v>21</v>
      </c>
      <c r="S589" s="168" t="s">
        <v>21</v>
      </c>
      <c r="T589" s="168" t="s">
        <v>21</v>
      </c>
      <c r="U589" s="168" t="s">
        <v>21</v>
      </c>
      <c r="V589" s="168" t="s">
        <v>1451</v>
      </c>
      <c r="W589" s="168" t="s">
        <v>21</v>
      </c>
      <c r="X589" s="168" t="s">
        <v>21</v>
      </c>
      <c r="Y589" s="168" t="s">
        <v>21</v>
      </c>
      <c r="Z589" s="168" t="s">
        <v>21</v>
      </c>
      <c r="AA589" s="168" t="s">
        <v>1693</v>
      </c>
      <c r="AB589" s="168" t="s">
        <v>1259</v>
      </c>
      <c r="AC589" s="168" t="s">
        <v>6708</v>
      </c>
      <c r="AD589" s="169">
        <v>60093.610796823566</v>
      </c>
      <c r="AE589" s="168" t="s">
        <v>814</v>
      </c>
      <c r="AF589" s="169">
        <v>-30375.785798847752</v>
      </c>
      <c r="AG589" s="169">
        <v>-62040.270486893103</v>
      </c>
      <c r="AH589" s="169">
        <v>-49852.120269640443</v>
      </c>
      <c r="AI589" s="168" t="s">
        <v>21</v>
      </c>
      <c r="AJ589"/>
    </row>
    <row r="590" spans="1:36" x14ac:dyDescent="0.25">
      <c r="A590" s="179" t="b">
        <f>IF(E590&lt;&gt;1,"",NOT(ISNA(VLOOKUP(P590,Mapping!$P:$P,1,FALSE))))</f>
        <v>0</v>
      </c>
      <c r="B590" s="180" t="str">
        <f t="shared" si="8"/>
        <v/>
      </c>
      <c r="E590" s="167">
        <v>1</v>
      </c>
      <c r="F590" s="170" t="s">
        <v>390</v>
      </c>
      <c r="G590" s="169">
        <v>1467041.0937529169</v>
      </c>
      <c r="H590" s="168" t="s">
        <v>1266</v>
      </c>
      <c r="I590" s="168" t="s">
        <v>384</v>
      </c>
      <c r="J590" s="169">
        <v>722701.3621923849</v>
      </c>
      <c r="K590" s="169">
        <v>342704.49309383187</v>
      </c>
      <c r="L590" s="168" t="s">
        <v>18</v>
      </c>
      <c r="M590" s="168" t="s">
        <v>21</v>
      </c>
      <c r="N590" s="168" t="s">
        <v>1449</v>
      </c>
      <c r="O590" s="168" t="s">
        <v>21</v>
      </c>
      <c r="P590" s="168" t="s">
        <v>753</v>
      </c>
      <c r="Q590" s="168" t="s">
        <v>1460</v>
      </c>
      <c r="R590" s="168" t="s">
        <v>21</v>
      </c>
      <c r="S590" s="168" t="s">
        <v>21</v>
      </c>
      <c r="T590" s="168" t="s">
        <v>21</v>
      </c>
      <c r="U590" s="168" t="s">
        <v>21</v>
      </c>
      <c r="V590" s="168" t="s">
        <v>1460</v>
      </c>
      <c r="W590" s="168" t="s">
        <v>21</v>
      </c>
      <c r="X590" s="168" t="s">
        <v>21</v>
      </c>
      <c r="Y590" s="168" t="s">
        <v>21</v>
      </c>
      <c r="Z590" s="168" t="s">
        <v>21</v>
      </c>
      <c r="AA590" s="168" t="s">
        <v>755</v>
      </c>
      <c r="AB590" s="168" t="s">
        <v>1259</v>
      </c>
      <c r="AC590" s="168" t="s">
        <v>11338</v>
      </c>
      <c r="AD590" s="169">
        <v>891096.77022342046</v>
      </c>
      <c r="AE590" s="168" t="s">
        <v>814</v>
      </c>
      <c r="AF590" s="169">
        <v>-450773.51837951288</v>
      </c>
      <c r="AG590" s="169">
        <v>-494082.34474410611</v>
      </c>
      <c r="AH590" s="169">
        <v>-361734.5690078882</v>
      </c>
      <c r="AI590" s="168" t="s">
        <v>21</v>
      </c>
      <c r="AJ590"/>
    </row>
    <row r="591" spans="1:36" x14ac:dyDescent="0.25">
      <c r="A591" s="179" t="b">
        <f>IF(E591&lt;&gt;1,"",NOT(ISNA(VLOOKUP(P591,Mapping!$P:$P,1,FALSE))))</f>
        <v>0</v>
      </c>
      <c r="B591" s="180" t="str">
        <f t="shared" si="8"/>
        <v/>
      </c>
      <c r="E591" s="167">
        <v>1</v>
      </c>
      <c r="F591" s="170" t="s">
        <v>390</v>
      </c>
      <c r="G591" s="169">
        <v>13276866.99101761</v>
      </c>
      <c r="H591" s="168" t="s">
        <v>1266</v>
      </c>
      <c r="I591" s="168" t="s">
        <v>384</v>
      </c>
      <c r="J591" s="169">
        <v>6540518.8040844304</v>
      </c>
      <c r="K591" s="169">
        <v>3101509.5564850308</v>
      </c>
      <c r="L591" s="168" t="s">
        <v>18</v>
      </c>
      <c r="M591" s="168" t="s">
        <v>21</v>
      </c>
      <c r="N591" s="168" t="s">
        <v>1449</v>
      </c>
      <c r="O591" s="168" t="s">
        <v>21</v>
      </c>
      <c r="P591" s="168" t="s">
        <v>785</v>
      </c>
      <c r="Q591" s="168" t="s">
        <v>1452</v>
      </c>
      <c r="R591" s="168" t="s">
        <v>21</v>
      </c>
      <c r="S591" s="168" t="s">
        <v>21</v>
      </c>
      <c r="T591" s="168" t="s">
        <v>21</v>
      </c>
      <c r="U591" s="168" t="s">
        <v>21</v>
      </c>
      <c r="V591" s="168" t="s">
        <v>1452</v>
      </c>
      <c r="W591" s="168" t="s">
        <v>21</v>
      </c>
      <c r="X591" s="168" t="s">
        <v>21</v>
      </c>
      <c r="Y591" s="168" t="s">
        <v>21</v>
      </c>
      <c r="Z591" s="168" t="s">
        <v>21</v>
      </c>
      <c r="AA591" s="168" t="s">
        <v>755</v>
      </c>
      <c r="AB591" s="168" t="s">
        <v>1259</v>
      </c>
      <c r="AC591" s="168" t="s">
        <v>2814</v>
      </c>
      <c r="AD591" s="169">
        <v>8064513.9013225222</v>
      </c>
      <c r="AE591" s="168" t="s">
        <v>814</v>
      </c>
      <c r="AF591" s="169">
        <v>-4079544.9235083312</v>
      </c>
      <c r="AG591" s="169">
        <v>-4471494.0854154658</v>
      </c>
      <c r="AH591" s="169">
        <v>-3273733.625610149</v>
      </c>
      <c r="AI591" s="168" t="s">
        <v>21</v>
      </c>
      <c r="AJ591"/>
    </row>
    <row r="592" spans="1:36" x14ac:dyDescent="0.25">
      <c r="A592" s="179" t="b">
        <f>IF(E592&lt;&gt;1,"",NOT(ISNA(VLOOKUP(P592,Mapping!$P:$P,1,FALSE))))</f>
        <v>0</v>
      </c>
      <c r="B592" s="180" t="str">
        <f t="shared" si="8"/>
        <v/>
      </c>
      <c r="E592" s="167">
        <v>1</v>
      </c>
      <c r="F592" s="170" t="s">
        <v>390</v>
      </c>
      <c r="G592" s="169">
        <v>4400129.1141506117</v>
      </c>
      <c r="H592" s="168" t="s">
        <v>1266</v>
      </c>
      <c r="I592" s="168" t="s">
        <v>384</v>
      </c>
      <c r="J592" s="169">
        <v>2167614.3348405799</v>
      </c>
      <c r="K592" s="169">
        <v>1027881.239342005</v>
      </c>
      <c r="L592" s="168" t="s">
        <v>18</v>
      </c>
      <c r="M592" s="168" t="s">
        <v>21</v>
      </c>
      <c r="N592" s="168" t="s">
        <v>1449</v>
      </c>
      <c r="O592" s="168" t="s">
        <v>21</v>
      </c>
      <c r="P592" s="168" t="s">
        <v>789</v>
      </c>
      <c r="Q592" s="168" t="s">
        <v>1458</v>
      </c>
      <c r="R592" s="168" t="s">
        <v>21</v>
      </c>
      <c r="S592" s="168" t="s">
        <v>21</v>
      </c>
      <c r="T592" s="168" t="s">
        <v>21</v>
      </c>
      <c r="U592" s="168" t="s">
        <v>21</v>
      </c>
      <c r="V592" s="168" t="s">
        <v>1458</v>
      </c>
      <c r="W592" s="168" t="s">
        <v>21</v>
      </c>
      <c r="X592" s="168" t="s">
        <v>21</v>
      </c>
      <c r="Y592" s="168" t="s">
        <v>21</v>
      </c>
      <c r="Z592" s="168" t="s">
        <v>21</v>
      </c>
      <c r="AA592" s="168" t="s">
        <v>755</v>
      </c>
      <c r="AB592" s="168" t="s">
        <v>1259</v>
      </c>
      <c r="AC592" s="168" t="s">
        <v>7153</v>
      </c>
      <c r="AD592" s="169">
        <v>2672686.442719392</v>
      </c>
      <c r="AE592" s="168" t="s">
        <v>814</v>
      </c>
      <c r="AF592" s="169">
        <v>-1352015.080256409</v>
      </c>
      <c r="AG592" s="169">
        <v>-1481912.2103354631</v>
      </c>
      <c r="AH592" s="169">
        <v>-1084958.5710067421</v>
      </c>
      <c r="AI592" s="168" t="s">
        <v>21</v>
      </c>
      <c r="AJ592"/>
    </row>
    <row r="593" spans="1:36" x14ac:dyDescent="0.25">
      <c r="A593" s="179" t="b">
        <f>IF(E593&lt;&gt;1,"",NOT(ISNA(VLOOKUP(P593,Mapping!$P:$P,1,FALSE))))</f>
        <v>0</v>
      </c>
      <c r="B593" s="180" t="str">
        <f t="shared" si="8"/>
        <v/>
      </c>
      <c r="E593" s="167">
        <v>1</v>
      </c>
      <c r="F593" s="170" t="s">
        <v>390</v>
      </c>
      <c r="G593" s="169">
        <v>2055772.953447887</v>
      </c>
      <c r="H593" s="168" t="s">
        <v>1266</v>
      </c>
      <c r="I593" s="168" t="s">
        <v>384</v>
      </c>
      <c r="J593" s="169">
        <v>1012725.492245333</v>
      </c>
      <c r="K593" s="169">
        <v>480233.73777832708</v>
      </c>
      <c r="L593" s="168" t="s">
        <v>18</v>
      </c>
      <c r="M593" s="168" t="s">
        <v>21</v>
      </c>
      <c r="N593" s="168" t="s">
        <v>1449</v>
      </c>
      <c r="O593" s="168" t="s">
        <v>21</v>
      </c>
      <c r="P593" s="168" t="s">
        <v>789</v>
      </c>
      <c r="Q593" s="168" t="s">
        <v>1458</v>
      </c>
      <c r="R593" s="168" t="s">
        <v>21</v>
      </c>
      <c r="S593" s="168" t="s">
        <v>21</v>
      </c>
      <c r="T593" s="168" t="s">
        <v>21</v>
      </c>
      <c r="U593" s="168" t="s">
        <v>21</v>
      </c>
      <c r="V593" s="168" t="s">
        <v>1458</v>
      </c>
      <c r="W593" s="168" t="s">
        <v>21</v>
      </c>
      <c r="X593" s="168" t="s">
        <v>21</v>
      </c>
      <c r="Y593" s="168" t="s">
        <v>21</v>
      </c>
      <c r="Z593" s="168" t="s">
        <v>21</v>
      </c>
      <c r="AA593" s="168" t="s">
        <v>755</v>
      </c>
      <c r="AB593" s="168" t="s">
        <v>1259</v>
      </c>
      <c r="AC593" s="168" t="s">
        <v>2447</v>
      </c>
      <c r="AD593" s="169">
        <v>1248698.9266563889</v>
      </c>
      <c r="AE593" s="168" t="s">
        <v>814</v>
      </c>
      <c r="AF593" s="169">
        <v>-631671.47202709666</v>
      </c>
      <c r="AG593" s="169">
        <v>-692360.37451594323</v>
      </c>
      <c r="AH593" s="169">
        <v>-506900.69041705498</v>
      </c>
      <c r="AI593" s="168" t="s">
        <v>21</v>
      </c>
      <c r="AJ593"/>
    </row>
    <row r="594" spans="1:36" x14ac:dyDescent="0.25">
      <c r="A594" s="179" t="b">
        <f>IF(E594&lt;&gt;1,"",NOT(ISNA(VLOOKUP(P594,Mapping!$P:$P,1,FALSE))))</f>
        <v>0</v>
      </c>
      <c r="B594" s="180" t="str">
        <f t="shared" si="8"/>
        <v/>
      </c>
      <c r="E594" s="167">
        <v>1</v>
      </c>
      <c r="F594" s="170" t="s">
        <v>390</v>
      </c>
      <c r="G594" s="169">
        <v>9508765.6926145144</v>
      </c>
      <c r="H594" s="168" t="s">
        <v>1266</v>
      </c>
      <c r="I594" s="168" t="s">
        <v>384</v>
      </c>
      <c r="J594" s="169">
        <v>4684257.2768299999</v>
      </c>
      <c r="K594" s="169">
        <v>2221271.6061683251</v>
      </c>
      <c r="L594" s="168" t="s">
        <v>18</v>
      </c>
      <c r="M594" s="168" t="s">
        <v>21</v>
      </c>
      <c r="N594" s="168" t="s">
        <v>1449</v>
      </c>
      <c r="O594" s="168" t="s">
        <v>21</v>
      </c>
      <c r="P594" s="168" t="s">
        <v>803</v>
      </c>
      <c r="Q594" s="168" t="s">
        <v>1453</v>
      </c>
      <c r="R594" s="168" t="s">
        <v>21</v>
      </c>
      <c r="S594" s="168" t="s">
        <v>21</v>
      </c>
      <c r="T594" s="168" t="s">
        <v>21</v>
      </c>
      <c r="U594" s="168" t="s">
        <v>21</v>
      </c>
      <c r="V594" s="168" t="s">
        <v>1453</v>
      </c>
      <c r="W594" s="168" t="s">
        <v>21</v>
      </c>
      <c r="X594" s="168" t="s">
        <v>21</v>
      </c>
      <c r="Y594" s="168" t="s">
        <v>21</v>
      </c>
      <c r="Z594" s="168" t="s">
        <v>21</v>
      </c>
      <c r="AA594" s="168" t="s">
        <v>755</v>
      </c>
      <c r="AB594" s="168" t="s">
        <v>1259</v>
      </c>
      <c r="AC594" s="168" t="s">
        <v>11339</v>
      </c>
      <c r="AD594" s="169">
        <v>5775728.0512328586</v>
      </c>
      <c r="AE594" s="168" t="s">
        <v>814</v>
      </c>
      <c r="AF594" s="169">
        <v>-2921731.2214078722</v>
      </c>
      <c r="AG594" s="169">
        <v>-3202441.4783166</v>
      </c>
      <c r="AH594" s="169">
        <v>-2344616.8442465048</v>
      </c>
      <c r="AI594" s="168" t="s">
        <v>21</v>
      </c>
      <c r="AJ594"/>
    </row>
    <row r="595" spans="1:36" x14ac:dyDescent="0.25">
      <c r="A595" s="179" t="b">
        <f>IF(E595&lt;&gt;1,"",NOT(ISNA(VLOOKUP(P595,Mapping!$P:$P,1,FALSE))))</f>
        <v>0</v>
      </c>
      <c r="B595" s="180" t="str">
        <f t="shared" si="8"/>
        <v/>
      </c>
      <c r="E595" s="167">
        <v>1</v>
      </c>
      <c r="F595" s="170" t="s">
        <v>1694</v>
      </c>
      <c r="G595" s="169">
        <v>1299257.529032392</v>
      </c>
      <c r="H595" s="168" t="s">
        <v>1266</v>
      </c>
      <c r="I595" s="168" t="s">
        <v>461</v>
      </c>
      <c r="J595" s="169">
        <v>356377.37759748677</v>
      </c>
      <c r="K595" s="169">
        <v>142060.99444278661</v>
      </c>
      <c r="L595" s="168" t="s">
        <v>18</v>
      </c>
      <c r="M595" s="168" t="s">
        <v>21</v>
      </c>
      <c r="N595" s="168" t="s">
        <v>1449</v>
      </c>
      <c r="O595" s="168" t="s">
        <v>21</v>
      </c>
      <c r="P595" s="168" t="s">
        <v>762</v>
      </c>
      <c r="Q595" s="168" t="s">
        <v>1455</v>
      </c>
      <c r="R595" s="168" t="s">
        <v>21</v>
      </c>
      <c r="S595" s="168" t="s">
        <v>21</v>
      </c>
      <c r="T595" s="168" t="s">
        <v>21</v>
      </c>
      <c r="U595" s="168" t="s">
        <v>21</v>
      </c>
      <c r="V595" s="168" t="s">
        <v>1455</v>
      </c>
      <c r="W595" s="168" t="s">
        <v>21</v>
      </c>
      <c r="X595" s="168" t="s">
        <v>21</v>
      </c>
      <c r="Y595" s="168" t="s">
        <v>21</v>
      </c>
      <c r="Z595" s="168" t="s">
        <v>21</v>
      </c>
      <c r="AA595" s="168" t="s">
        <v>1695</v>
      </c>
      <c r="AB595" s="168" t="s">
        <v>1259</v>
      </c>
      <c r="AC595" s="168" t="s">
        <v>11340</v>
      </c>
      <c r="AD595" s="169">
        <v>498494.78848915623</v>
      </c>
      <c r="AE595" s="168" t="s">
        <v>819</v>
      </c>
      <c r="AF595" s="169">
        <v>-238791.28319457499</v>
      </c>
      <c r="AG595" s="169">
        <v>-160932.7712745718</v>
      </c>
      <c r="AH595" s="169">
        <v>-450557.19940180302</v>
      </c>
      <c r="AI595" s="168" t="s">
        <v>21</v>
      </c>
      <c r="AJ595"/>
    </row>
    <row r="596" spans="1:36" x14ac:dyDescent="0.25">
      <c r="A596" s="179" t="b">
        <f>IF(E596&lt;&gt;1,"",NOT(ISNA(VLOOKUP(P596,Mapping!$P:$P,1,FALSE))))</f>
        <v>0</v>
      </c>
      <c r="B596" s="180" t="str">
        <f t="shared" si="8"/>
        <v/>
      </c>
      <c r="E596" s="167">
        <v>1</v>
      </c>
      <c r="F596" s="170" t="s">
        <v>576</v>
      </c>
      <c r="G596" s="169">
        <v>81929.457352798709</v>
      </c>
      <c r="H596" s="168" t="s">
        <v>1266</v>
      </c>
      <c r="I596" s="168" t="s">
        <v>372</v>
      </c>
      <c r="J596" s="169">
        <v>38852.25917948081</v>
      </c>
      <c r="K596" s="169">
        <v>19206.611286676871</v>
      </c>
      <c r="L596" s="168" t="s">
        <v>18</v>
      </c>
      <c r="M596" s="168" t="s">
        <v>21</v>
      </c>
      <c r="N596" s="168" t="s">
        <v>1449</v>
      </c>
      <c r="O596" s="168" t="s">
        <v>21</v>
      </c>
      <c r="P596" s="168" t="s">
        <v>525</v>
      </c>
      <c r="Q596" s="168" t="s">
        <v>1451</v>
      </c>
      <c r="R596" s="168" t="s">
        <v>21</v>
      </c>
      <c r="S596" s="168" t="s">
        <v>21</v>
      </c>
      <c r="T596" s="168" t="s">
        <v>21</v>
      </c>
      <c r="U596" s="168" t="s">
        <v>21</v>
      </c>
      <c r="V596" s="168" t="s">
        <v>1451</v>
      </c>
      <c r="W596" s="168" t="s">
        <v>21</v>
      </c>
      <c r="X596" s="168" t="s">
        <v>21</v>
      </c>
      <c r="Y596" s="168" t="s">
        <v>21</v>
      </c>
      <c r="Z596" s="168" t="s">
        <v>21</v>
      </c>
      <c r="AA596" s="168" t="s">
        <v>1696</v>
      </c>
      <c r="AB596" s="168" t="s">
        <v>1259</v>
      </c>
      <c r="AC596" s="168" t="s">
        <v>11341</v>
      </c>
      <c r="AD596" s="169">
        <v>60396.187580684084</v>
      </c>
      <c r="AE596" s="168" t="s">
        <v>811</v>
      </c>
      <c r="AF596" s="169">
        <v>-55833.095107999827</v>
      </c>
      <c r="AG596" s="169">
        <v>-34523.872212954062</v>
      </c>
      <c r="AH596" s="169">
        <v>-34680.393625299053</v>
      </c>
      <c r="AI596" s="168" t="s">
        <v>21</v>
      </c>
      <c r="AJ596"/>
    </row>
    <row r="597" spans="1:36" x14ac:dyDescent="0.25">
      <c r="A597" s="179" t="b">
        <f>IF(E597&lt;&gt;1,"",NOT(ISNA(VLOOKUP(P597,Mapping!$P:$P,1,FALSE))))</f>
        <v>0</v>
      </c>
      <c r="B597" s="180" t="str">
        <f t="shared" ref="B597:B660" si="9">IF(AI597="","",VALUE(AI597))</f>
        <v/>
      </c>
      <c r="E597" s="167">
        <v>1</v>
      </c>
      <c r="F597" s="170" t="s">
        <v>391</v>
      </c>
      <c r="G597" s="169">
        <v>1479285.042008783</v>
      </c>
      <c r="H597" s="168" t="s">
        <v>1266</v>
      </c>
      <c r="I597" s="168" t="s">
        <v>421</v>
      </c>
      <c r="J597" s="169">
        <v>856797.61002361216</v>
      </c>
      <c r="K597" s="169">
        <v>391286.02419109689</v>
      </c>
      <c r="L597" s="168" t="s">
        <v>18</v>
      </c>
      <c r="M597" s="168" t="s">
        <v>21</v>
      </c>
      <c r="N597" s="168" t="s">
        <v>1449</v>
      </c>
      <c r="O597" s="168" t="s">
        <v>21</v>
      </c>
      <c r="P597" s="168" t="s">
        <v>344</v>
      </c>
      <c r="Q597" s="168" t="s">
        <v>1450</v>
      </c>
      <c r="R597" s="168" t="s">
        <v>21</v>
      </c>
      <c r="S597" s="168" t="s">
        <v>21</v>
      </c>
      <c r="T597" s="168" t="s">
        <v>21</v>
      </c>
      <c r="U597" s="168" t="s">
        <v>21</v>
      </c>
      <c r="V597" s="168" t="s">
        <v>1450</v>
      </c>
      <c r="W597" s="168" t="s">
        <v>21</v>
      </c>
      <c r="X597" s="168" t="s">
        <v>21</v>
      </c>
      <c r="Y597" s="168" t="s">
        <v>21</v>
      </c>
      <c r="Z597" s="168" t="s">
        <v>21</v>
      </c>
      <c r="AA597" s="168" t="s">
        <v>1697</v>
      </c>
      <c r="AB597" s="168" t="s">
        <v>1259</v>
      </c>
      <c r="AC597" s="168" t="s">
        <v>11342</v>
      </c>
      <c r="AD597" s="169">
        <v>1187360.235042115</v>
      </c>
      <c r="AE597" s="168" t="s">
        <v>814</v>
      </c>
      <c r="AF597" s="169">
        <v>-911065.18543508172</v>
      </c>
      <c r="AG597" s="169">
        <v>-709801.12267496518</v>
      </c>
      <c r="AH597" s="169">
        <v>-272231.8329185308</v>
      </c>
      <c r="AI597" s="168" t="s">
        <v>21</v>
      </c>
      <c r="AJ597"/>
    </row>
    <row r="598" spans="1:36" x14ac:dyDescent="0.25">
      <c r="A598" s="179" t="b">
        <f>IF(E598&lt;&gt;1,"",NOT(ISNA(VLOOKUP(P598,Mapping!$P:$P,1,FALSE))))</f>
        <v>0</v>
      </c>
      <c r="B598" s="180" t="str">
        <f t="shared" si="9"/>
        <v/>
      </c>
      <c r="E598" s="167">
        <v>1</v>
      </c>
      <c r="F598" s="170" t="s">
        <v>391</v>
      </c>
      <c r="G598" s="169">
        <v>571306.44214295084</v>
      </c>
      <c r="H598" s="168" t="s">
        <v>1266</v>
      </c>
      <c r="I598" s="168" t="s">
        <v>384</v>
      </c>
      <c r="J598" s="169">
        <v>301250.89114699228</v>
      </c>
      <c r="K598" s="169">
        <v>76200.501071780178</v>
      </c>
      <c r="L598" s="168" t="s">
        <v>18</v>
      </c>
      <c r="M598" s="168" t="s">
        <v>21</v>
      </c>
      <c r="N598" s="168" t="s">
        <v>1449</v>
      </c>
      <c r="O598" s="168" t="s">
        <v>21</v>
      </c>
      <c r="P598" s="168" t="s">
        <v>344</v>
      </c>
      <c r="Q598" s="168" t="s">
        <v>1450</v>
      </c>
      <c r="R598" s="168" t="s">
        <v>21</v>
      </c>
      <c r="S598" s="168" t="s">
        <v>21</v>
      </c>
      <c r="T598" s="168" t="s">
        <v>21</v>
      </c>
      <c r="U598" s="168" t="s">
        <v>21</v>
      </c>
      <c r="V598" s="168" t="s">
        <v>1450</v>
      </c>
      <c r="W598" s="168" t="s">
        <v>21</v>
      </c>
      <c r="X598" s="168" t="s">
        <v>21</v>
      </c>
      <c r="Y598" s="168" t="s">
        <v>21</v>
      </c>
      <c r="Z598" s="168" t="s">
        <v>21</v>
      </c>
      <c r="AA598" s="168" t="s">
        <v>2722</v>
      </c>
      <c r="AB598" s="168" t="s">
        <v>1259</v>
      </c>
      <c r="AC598" s="168" t="s">
        <v>11343</v>
      </c>
      <c r="AD598" s="169">
        <v>348242.08460918901</v>
      </c>
      <c r="AE598" s="168" t="s">
        <v>814</v>
      </c>
      <c r="AF598" s="169">
        <v>-112485.5855494445</v>
      </c>
      <c r="AG598" s="169">
        <v>-192409.35220110681</v>
      </c>
      <c r="AH598" s="169">
        <v>-7067.8367252204334</v>
      </c>
      <c r="AI598" s="168" t="s">
        <v>21</v>
      </c>
      <c r="AJ598"/>
    </row>
    <row r="599" spans="1:36" x14ac:dyDescent="0.25">
      <c r="A599" s="179" t="b">
        <f>IF(E599&lt;&gt;1,"",NOT(ISNA(VLOOKUP(P599,Mapping!$P:$P,1,FALSE))))</f>
        <v>0</v>
      </c>
      <c r="B599" s="180" t="str">
        <f t="shared" si="9"/>
        <v/>
      </c>
      <c r="E599" s="167">
        <v>1</v>
      </c>
      <c r="F599" s="170" t="s">
        <v>1698</v>
      </c>
      <c r="G599" s="169">
        <v>49046.939968859871</v>
      </c>
      <c r="H599" s="168" t="s">
        <v>1266</v>
      </c>
      <c r="I599" s="168" t="s">
        <v>446</v>
      </c>
      <c r="J599" s="169">
        <v>35436.13287221604</v>
      </c>
      <c r="K599" s="169">
        <v>14028.296519241851</v>
      </c>
      <c r="L599" s="168" t="s">
        <v>18</v>
      </c>
      <c r="M599" s="168" t="s">
        <v>21</v>
      </c>
      <c r="N599" s="168" t="s">
        <v>1449</v>
      </c>
      <c r="O599" s="168" t="s">
        <v>21</v>
      </c>
      <c r="P599" s="168" t="s">
        <v>525</v>
      </c>
      <c r="Q599" s="168" t="s">
        <v>1451</v>
      </c>
      <c r="R599" s="168" t="s">
        <v>21</v>
      </c>
      <c r="S599" s="168" t="s">
        <v>21</v>
      </c>
      <c r="T599" s="168" t="s">
        <v>21</v>
      </c>
      <c r="U599" s="168" t="s">
        <v>21</v>
      </c>
      <c r="V599" s="168" t="s">
        <v>1451</v>
      </c>
      <c r="W599" s="168" t="s">
        <v>21</v>
      </c>
      <c r="X599" s="168" t="s">
        <v>21</v>
      </c>
      <c r="Y599" s="168" t="s">
        <v>21</v>
      </c>
      <c r="Z599" s="168" t="s">
        <v>21</v>
      </c>
      <c r="AA599" s="168" t="s">
        <v>1699</v>
      </c>
      <c r="AB599" s="168" t="s">
        <v>1259</v>
      </c>
      <c r="AC599" s="168" t="s">
        <v>6709</v>
      </c>
      <c r="AD599" s="169">
        <v>45643.177342450261</v>
      </c>
      <c r="AE599" s="168" t="s">
        <v>816</v>
      </c>
      <c r="AF599" s="169">
        <v>-6178.9706565625174</v>
      </c>
      <c r="AG599" s="169">
        <v>-43400.945041397426</v>
      </c>
      <c r="AH599" s="169">
        <v>-19725.007076914229</v>
      </c>
      <c r="AI599" s="168" t="s">
        <v>21</v>
      </c>
      <c r="AJ599"/>
    </row>
    <row r="600" spans="1:36" x14ac:dyDescent="0.25">
      <c r="A600" s="179" t="b">
        <f>IF(E600&lt;&gt;1,"",NOT(ISNA(VLOOKUP(P600,Mapping!$P:$P,1,FALSE))))</f>
        <v>0</v>
      </c>
      <c r="B600" s="180" t="str">
        <f t="shared" si="9"/>
        <v/>
      </c>
      <c r="E600" s="167">
        <v>1</v>
      </c>
      <c r="F600" s="170" t="s">
        <v>392</v>
      </c>
      <c r="G600" s="169">
        <v>924850.34191525658</v>
      </c>
      <c r="H600" s="168" t="s">
        <v>1266</v>
      </c>
      <c r="I600" s="168" t="s">
        <v>446</v>
      </c>
      <c r="J600" s="169">
        <v>320913.65276317153</v>
      </c>
      <c r="K600" s="169">
        <v>164889.3933836112</v>
      </c>
      <c r="L600" s="168" t="s">
        <v>18</v>
      </c>
      <c r="M600" s="168" t="s">
        <v>21</v>
      </c>
      <c r="N600" s="168" t="s">
        <v>1449</v>
      </c>
      <c r="O600" s="168" t="s">
        <v>21</v>
      </c>
      <c r="P600" s="168" t="s">
        <v>344</v>
      </c>
      <c r="Q600" s="168" t="s">
        <v>1450</v>
      </c>
      <c r="R600" s="168" t="s">
        <v>21</v>
      </c>
      <c r="S600" s="168" t="s">
        <v>21</v>
      </c>
      <c r="T600" s="168" t="s">
        <v>21</v>
      </c>
      <c r="U600" s="168" t="s">
        <v>21</v>
      </c>
      <c r="V600" s="168" t="s">
        <v>1450</v>
      </c>
      <c r="W600" s="168" t="s">
        <v>21</v>
      </c>
      <c r="X600" s="168" t="s">
        <v>21</v>
      </c>
      <c r="Y600" s="168" t="s">
        <v>21</v>
      </c>
      <c r="Z600" s="168" t="s">
        <v>21</v>
      </c>
      <c r="AA600" s="168" t="s">
        <v>1700</v>
      </c>
      <c r="AB600" s="168" t="s">
        <v>1259</v>
      </c>
      <c r="AC600" s="168" t="s">
        <v>11344</v>
      </c>
      <c r="AD600" s="169">
        <v>496753.27364394302</v>
      </c>
      <c r="AE600" s="168" t="s">
        <v>807</v>
      </c>
      <c r="AF600" s="169">
        <v>-289622.28046989068</v>
      </c>
      <c r="AG600" s="169">
        <v>-26094.53378317878</v>
      </c>
      <c r="AH600" s="169">
        <v>-261173.5259076558</v>
      </c>
      <c r="AI600" s="168" t="s">
        <v>21</v>
      </c>
      <c r="AJ600"/>
    </row>
    <row r="601" spans="1:36" x14ac:dyDescent="0.25">
      <c r="A601" s="179" t="b">
        <f>IF(E601&lt;&gt;1,"",NOT(ISNA(VLOOKUP(P601,Mapping!$P:$P,1,FALSE))))</f>
        <v>0</v>
      </c>
      <c r="B601" s="180" t="str">
        <f t="shared" si="9"/>
        <v/>
      </c>
      <c r="E601" s="167">
        <v>1</v>
      </c>
      <c r="F601" s="170" t="s">
        <v>392</v>
      </c>
      <c r="G601" s="169">
        <v>118400.88775700321</v>
      </c>
      <c r="H601" s="168" t="s">
        <v>1266</v>
      </c>
      <c r="I601" s="168" t="s">
        <v>446</v>
      </c>
      <c r="J601" s="169">
        <v>41083.90261479067</v>
      </c>
      <c r="K601" s="169">
        <v>21109.415949291179</v>
      </c>
      <c r="L601" s="168" t="s">
        <v>18</v>
      </c>
      <c r="M601" s="168" t="s">
        <v>21</v>
      </c>
      <c r="N601" s="168" t="s">
        <v>1449</v>
      </c>
      <c r="O601" s="168" t="s">
        <v>21</v>
      </c>
      <c r="P601" s="168" t="s">
        <v>525</v>
      </c>
      <c r="Q601" s="168" t="s">
        <v>1451</v>
      </c>
      <c r="R601" s="168" t="s">
        <v>21</v>
      </c>
      <c r="S601" s="168" t="s">
        <v>21</v>
      </c>
      <c r="T601" s="168" t="s">
        <v>21</v>
      </c>
      <c r="U601" s="168" t="s">
        <v>21</v>
      </c>
      <c r="V601" s="168" t="s">
        <v>1451</v>
      </c>
      <c r="W601" s="168" t="s">
        <v>21</v>
      </c>
      <c r="X601" s="168" t="s">
        <v>21</v>
      </c>
      <c r="Y601" s="168" t="s">
        <v>21</v>
      </c>
      <c r="Z601" s="168" t="s">
        <v>21</v>
      </c>
      <c r="AA601" s="168" t="s">
        <v>1700</v>
      </c>
      <c r="AB601" s="168" t="s">
        <v>1259</v>
      </c>
      <c r="AC601" s="168" t="s">
        <v>9254</v>
      </c>
      <c r="AD601" s="169">
        <v>63595.185004569386</v>
      </c>
      <c r="AE601" s="168" t="s">
        <v>807</v>
      </c>
      <c r="AF601" s="169">
        <v>-37077.928793137558</v>
      </c>
      <c r="AG601" s="169">
        <v>-3340.665862906244</v>
      </c>
      <c r="AH601" s="169">
        <v>-33435.871648222397</v>
      </c>
      <c r="AI601" s="168" t="s">
        <v>21</v>
      </c>
      <c r="AJ601"/>
    </row>
    <row r="602" spans="1:36" x14ac:dyDescent="0.25">
      <c r="A602" s="179" t="b">
        <f>IF(E602&lt;&gt;1,"",NOT(ISNA(VLOOKUP(P602,Mapping!$P:$P,1,FALSE))))</f>
        <v>0</v>
      </c>
      <c r="B602" s="180" t="str">
        <f t="shared" si="9"/>
        <v/>
      </c>
      <c r="E602" s="167">
        <v>1</v>
      </c>
      <c r="F602" s="170" t="s">
        <v>392</v>
      </c>
      <c r="G602" s="169">
        <v>3564168.6662348229</v>
      </c>
      <c r="H602" s="168" t="s">
        <v>1266</v>
      </c>
      <c r="I602" s="168" t="s">
        <v>446</v>
      </c>
      <c r="J602" s="169">
        <v>1236730.240459017</v>
      </c>
      <c r="K602" s="169">
        <v>635447.25309317757</v>
      </c>
      <c r="L602" s="168" t="s">
        <v>18</v>
      </c>
      <c r="M602" s="168" t="s">
        <v>21</v>
      </c>
      <c r="N602" s="168" t="s">
        <v>1449</v>
      </c>
      <c r="O602" s="168" t="s">
        <v>21</v>
      </c>
      <c r="P602" s="168" t="s">
        <v>785</v>
      </c>
      <c r="Q602" s="168" t="s">
        <v>1452</v>
      </c>
      <c r="R602" s="168" t="s">
        <v>21</v>
      </c>
      <c r="S602" s="168" t="s">
        <v>21</v>
      </c>
      <c r="T602" s="168" t="s">
        <v>21</v>
      </c>
      <c r="U602" s="168" t="s">
        <v>21</v>
      </c>
      <c r="V602" s="168" t="s">
        <v>1452</v>
      </c>
      <c r="W602" s="168" t="s">
        <v>21</v>
      </c>
      <c r="X602" s="168" t="s">
        <v>21</v>
      </c>
      <c r="Y602" s="168" t="s">
        <v>21</v>
      </c>
      <c r="Z602" s="168" t="s">
        <v>21</v>
      </c>
      <c r="AA602" s="168" t="s">
        <v>1700</v>
      </c>
      <c r="AB602" s="168" t="s">
        <v>1259</v>
      </c>
      <c r="AC602" s="168" t="s">
        <v>11345</v>
      </c>
      <c r="AD602" s="169">
        <v>1914377.248436532</v>
      </c>
      <c r="AE602" s="168" t="s">
        <v>807</v>
      </c>
      <c r="AF602" s="169">
        <v>-1116140.2124332499</v>
      </c>
      <c r="AG602" s="169">
        <v>-100562.5618058471</v>
      </c>
      <c r="AH602" s="169">
        <v>-1006505.004433929</v>
      </c>
      <c r="AI602" s="168" t="s">
        <v>21</v>
      </c>
      <c r="AJ602"/>
    </row>
    <row r="603" spans="1:36" x14ac:dyDescent="0.25">
      <c r="A603" s="179" t="b">
        <f>IF(E603&lt;&gt;1,"",NOT(ISNA(VLOOKUP(P603,Mapping!$P:$P,1,FALSE))))</f>
        <v>0</v>
      </c>
      <c r="B603" s="180" t="str">
        <f t="shared" si="9"/>
        <v/>
      </c>
      <c r="E603" s="167">
        <v>1</v>
      </c>
      <c r="F603" s="170" t="s">
        <v>577</v>
      </c>
      <c r="G603" s="169">
        <v>2437147.0852643768</v>
      </c>
      <c r="H603" s="168" t="s">
        <v>1266</v>
      </c>
      <c r="I603" s="168" t="s">
        <v>730</v>
      </c>
      <c r="J603" s="169">
        <v>637610.81795544527</v>
      </c>
      <c r="K603" s="169">
        <v>35699.071131996177</v>
      </c>
      <c r="L603" s="168" t="s">
        <v>18</v>
      </c>
      <c r="M603" s="168" t="s">
        <v>21</v>
      </c>
      <c r="N603" s="168" t="s">
        <v>1449</v>
      </c>
      <c r="O603" s="168" t="s">
        <v>21</v>
      </c>
      <c r="P603" s="168" t="s">
        <v>344</v>
      </c>
      <c r="Q603" s="168" t="s">
        <v>1450</v>
      </c>
      <c r="R603" s="168" t="s">
        <v>21</v>
      </c>
      <c r="S603" s="168" t="s">
        <v>21</v>
      </c>
      <c r="T603" s="168" t="s">
        <v>21</v>
      </c>
      <c r="U603" s="168" t="s">
        <v>21</v>
      </c>
      <c r="V603" s="168" t="s">
        <v>1450</v>
      </c>
      <c r="W603" s="168" t="s">
        <v>21</v>
      </c>
      <c r="X603" s="168" t="s">
        <v>21</v>
      </c>
      <c r="Y603" s="168" t="s">
        <v>21</v>
      </c>
      <c r="Z603" s="168" t="s">
        <v>21</v>
      </c>
      <c r="AA603" s="168" t="s">
        <v>1701</v>
      </c>
      <c r="AB603" s="168" t="s">
        <v>1259</v>
      </c>
      <c r="AC603" s="168" t="s">
        <v>11346</v>
      </c>
      <c r="AD603" s="169">
        <v>965254.53077692899</v>
      </c>
      <c r="AE603" s="168" t="s">
        <v>817</v>
      </c>
      <c r="AF603" s="169">
        <v>806740.45319876168</v>
      </c>
      <c r="AG603" s="169">
        <v>-1435625.9356768229</v>
      </c>
      <c r="AH603" s="169">
        <v>-230933.7345011975</v>
      </c>
      <c r="AI603" s="168" t="s">
        <v>21</v>
      </c>
      <c r="AJ603"/>
    </row>
    <row r="604" spans="1:36" x14ac:dyDescent="0.25">
      <c r="A604" s="179" t="b">
        <f>IF(E604&lt;&gt;1,"",NOT(ISNA(VLOOKUP(P604,Mapping!$P:$P,1,FALSE))))</f>
        <v>0</v>
      </c>
      <c r="B604" s="180" t="str">
        <f t="shared" si="9"/>
        <v/>
      </c>
      <c r="E604" s="167">
        <v>1</v>
      </c>
      <c r="F604" s="170" t="s">
        <v>577</v>
      </c>
      <c r="G604" s="169">
        <v>426558.38294598839</v>
      </c>
      <c r="H604" s="168" t="s">
        <v>1266</v>
      </c>
      <c r="I604" s="168" t="s">
        <v>730</v>
      </c>
      <c r="J604" s="169">
        <v>111596.9738143397</v>
      </c>
      <c r="K604" s="169">
        <v>6248.1817969907988</v>
      </c>
      <c r="L604" s="168" t="s">
        <v>18</v>
      </c>
      <c r="M604" s="168" t="s">
        <v>21</v>
      </c>
      <c r="N604" s="168" t="s">
        <v>1449</v>
      </c>
      <c r="O604" s="168" t="s">
        <v>21</v>
      </c>
      <c r="P604" s="168" t="s">
        <v>525</v>
      </c>
      <c r="Q604" s="168" t="s">
        <v>1451</v>
      </c>
      <c r="R604" s="168" t="s">
        <v>21</v>
      </c>
      <c r="S604" s="168" t="s">
        <v>21</v>
      </c>
      <c r="T604" s="168" t="s">
        <v>21</v>
      </c>
      <c r="U604" s="168" t="s">
        <v>21</v>
      </c>
      <c r="V604" s="168" t="s">
        <v>1451</v>
      </c>
      <c r="W604" s="168" t="s">
        <v>21</v>
      </c>
      <c r="X604" s="168" t="s">
        <v>21</v>
      </c>
      <c r="Y604" s="168" t="s">
        <v>21</v>
      </c>
      <c r="Z604" s="168" t="s">
        <v>21</v>
      </c>
      <c r="AA604" s="168" t="s">
        <v>1701</v>
      </c>
      <c r="AB604" s="168" t="s">
        <v>1259</v>
      </c>
      <c r="AC604" s="168" t="s">
        <v>11347</v>
      </c>
      <c r="AD604" s="169">
        <v>168942.37293635929</v>
      </c>
      <c r="AE604" s="168" t="s">
        <v>817</v>
      </c>
      <c r="AF604" s="169">
        <v>141198.66020981161</v>
      </c>
      <c r="AG604" s="169">
        <v>-251268.49394532849</v>
      </c>
      <c r="AH604" s="169">
        <v>-40418.865546567191</v>
      </c>
      <c r="AI604" s="168" t="s">
        <v>21</v>
      </c>
      <c r="AJ604"/>
    </row>
    <row r="605" spans="1:36" x14ac:dyDescent="0.25">
      <c r="A605" s="179" t="b">
        <f>IF(E605&lt;&gt;1,"",NOT(ISNA(VLOOKUP(P605,Mapping!$P:$P,1,FALSE))))</f>
        <v>0</v>
      </c>
      <c r="B605" s="180" t="str">
        <f t="shared" si="9"/>
        <v/>
      </c>
      <c r="E605" s="167">
        <v>1</v>
      </c>
      <c r="F605" s="170" t="s">
        <v>1131</v>
      </c>
      <c r="G605" s="169">
        <v>206556.84522174121</v>
      </c>
      <c r="H605" s="168" t="s">
        <v>1266</v>
      </c>
      <c r="I605" s="168" t="s">
        <v>730</v>
      </c>
      <c r="J605" s="169">
        <v>50641.123400982717</v>
      </c>
      <c r="K605" s="169">
        <v>4842.8515779843301</v>
      </c>
      <c r="L605" s="168" t="s">
        <v>18</v>
      </c>
      <c r="M605" s="168" t="s">
        <v>21</v>
      </c>
      <c r="N605" s="168" t="s">
        <v>1449</v>
      </c>
      <c r="O605" s="168" t="s">
        <v>21</v>
      </c>
      <c r="P605" s="168" t="s">
        <v>525</v>
      </c>
      <c r="Q605" s="168" t="s">
        <v>1451</v>
      </c>
      <c r="R605" s="168" t="s">
        <v>21</v>
      </c>
      <c r="S605" s="168" t="s">
        <v>21</v>
      </c>
      <c r="T605" s="168" t="s">
        <v>21</v>
      </c>
      <c r="U605" s="168" t="s">
        <v>21</v>
      </c>
      <c r="V605" s="168" t="s">
        <v>1451</v>
      </c>
      <c r="W605" s="168" t="s">
        <v>21</v>
      </c>
      <c r="X605" s="168" t="s">
        <v>21</v>
      </c>
      <c r="Y605" s="168" t="s">
        <v>21</v>
      </c>
      <c r="Z605" s="168" t="s">
        <v>21</v>
      </c>
      <c r="AA605" s="168" t="s">
        <v>11348</v>
      </c>
      <c r="AB605" s="168" t="s">
        <v>1259</v>
      </c>
      <c r="AC605" s="168" t="s">
        <v>11349</v>
      </c>
      <c r="AD605" s="169">
        <v>75754.703305239018</v>
      </c>
      <c r="AE605" s="168" t="s">
        <v>817</v>
      </c>
      <c r="AF605" s="169">
        <v>68574.554109101504</v>
      </c>
      <c r="AG605" s="169">
        <v>-121674.3814868059</v>
      </c>
      <c r="AH605" s="169">
        <v>-21917.72670135467</v>
      </c>
      <c r="AI605" s="168" t="s">
        <v>21</v>
      </c>
      <c r="AJ605"/>
    </row>
    <row r="606" spans="1:36" x14ac:dyDescent="0.25">
      <c r="A606" s="179" t="b">
        <f>IF(E606&lt;&gt;1,"",NOT(ISNA(VLOOKUP(P606,Mapping!$P:$P,1,FALSE))))</f>
        <v>0</v>
      </c>
      <c r="B606" s="180" t="str">
        <f t="shared" si="9"/>
        <v/>
      </c>
      <c r="E606" s="167">
        <v>1</v>
      </c>
      <c r="F606" s="170" t="s">
        <v>578</v>
      </c>
      <c r="G606" s="169">
        <v>480573.60196641693</v>
      </c>
      <c r="H606" s="168" t="s">
        <v>1266</v>
      </c>
      <c r="I606" s="168" t="s">
        <v>372</v>
      </c>
      <c r="J606" s="169">
        <v>168533.78750293731</v>
      </c>
      <c r="K606" s="169">
        <v>63662.164257640427</v>
      </c>
      <c r="L606" s="168" t="s">
        <v>18</v>
      </c>
      <c r="M606" s="168" t="s">
        <v>21</v>
      </c>
      <c r="N606" s="168" t="s">
        <v>1449</v>
      </c>
      <c r="O606" s="168" t="s">
        <v>21</v>
      </c>
      <c r="P606" s="168" t="s">
        <v>344</v>
      </c>
      <c r="Q606" s="168" t="s">
        <v>1450</v>
      </c>
      <c r="R606" s="168" t="s">
        <v>21</v>
      </c>
      <c r="S606" s="168" t="s">
        <v>21</v>
      </c>
      <c r="T606" s="168" t="s">
        <v>21</v>
      </c>
      <c r="U606" s="168" t="s">
        <v>21</v>
      </c>
      <c r="V606" s="168" t="s">
        <v>1450</v>
      </c>
      <c r="W606" s="168" t="s">
        <v>21</v>
      </c>
      <c r="X606" s="168" t="s">
        <v>21</v>
      </c>
      <c r="Y606" s="168" t="s">
        <v>21</v>
      </c>
      <c r="Z606" s="168" t="s">
        <v>21</v>
      </c>
      <c r="AA606" s="168" t="s">
        <v>1702</v>
      </c>
      <c r="AB606" s="168" t="s">
        <v>1259</v>
      </c>
      <c r="AC606" s="168" t="s">
        <v>11350</v>
      </c>
      <c r="AD606" s="169">
        <v>225986.93145716749</v>
      </c>
      <c r="AE606" s="168" t="s">
        <v>818</v>
      </c>
      <c r="AF606" s="169">
        <v>-112883.47516044231</v>
      </c>
      <c r="AG606" s="169">
        <v>-336584.71312917478</v>
      </c>
      <c r="AH606" s="169">
        <v>-200054.8033792279</v>
      </c>
      <c r="AI606" s="168" t="s">
        <v>21</v>
      </c>
      <c r="AJ606"/>
    </row>
    <row r="607" spans="1:36" x14ac:dyDescent="0.25">
      <c r="A607" s="179" t="b">
        <f>IF(E607&lt;&gt;1,"",NOT(ISNA(VLOOKUP(P607,Mapping!$P:$P,1,FALSE))))</f>
        <v>0</v>
      </c>
      <c r="B607" s="180" t="str">
        <f t="shared" si="9"/>
        <v/>
      </c>
      <c r="E607" s="167">
        <v>1</v>
      </c>
      <c r="F607" s="170" t="s">
        <v>578</v>
      </c>
      <c r="G607" s="169">
        <v>74993.416647737467</v>
      </c>
      <c r="H607" s="168" t="s">
        <v>1266</v>
      </c>
      <c r="I607" s="168" t="s">
        <v>372</v>
      </c>
      <c r="J607" s="169">
        <v>26299.664596043</v>
      </c>
      <c r="K607" s="169">
        <v>9934.4682881760837</v>
      </c>
      <c r="L607" s="168" t="s">
        <v>18</v>
      </c>
      <c r="M607" s="168" t="s">
        <v>21</v>
      </c>
      <c r="N607" s="168" t="s">
        <v>1449</v>
      </c>
      <c r="O607" s="168" t="s">
        <v>21</v>
      </c>
      <c r="P607" s="168" t="s">
        <v>525</v>
      </c>
      <c r="Q607" s="168" t="s">
        <v>1451</v>
      </c>
      <c r="R607" s="168" t="s">
        <v>21</v>
      </c>
      <c r="S607" s="168" t="s">
        <v>21</v>
      </c>
      <c r="T607" s="168" t="s">
        <v>21</v>
      </c>
      <c r="U607" s="168" t="s">
        <v>21</v>
      </c>
      <c r="V607" s="168" t="s">
        <v>1451</v>
      </c>
      <c r="W607" s="168" t="s">
        <v>21</v>
      </c>
      <c r="X607" s="168" t="s">
        <v>21</v>
      </c>
      <c r="Y607" s="168" t="s">
        <v>21</v>
      </c>
      <c r="Z607" s="168" t="s">
        <v>21</v>
      </c>
      <c r="AA607" s="168" t="s">
        <v>1702</v>
      </c>
      <c r="AB607" s="168" t="s">
        <v>1259</v>
      </c>
      <c r="AC607" s="168" t="s">
        <v>2815</v>
      </c>
      <c r="AD607" s="169">
        <v>35265.21647956712</v>
      </c>
      <c r="AE607" s="168" t="s">
        <v>818</v>
      </c>
      <c r="AF607" s="169">
        <v>-17615.444233125309</v>
      </c>
      <c r="AG607" s="169">
        <v>-52523.978690613367</v>
      </c>
      <c r="AH607" s="169">
        <v>-31218.51296203335</v>
      </c>
      <c r="AI607" s="168" t="s">
        <v>21</v>
      </c>
      <c r="AJ607"/>
    </row>
    <row r="608" spans="1:36" x14ac:dyDescent="0.25">
      <c r="A608" s="179" t="b">
        <f>IF(E608&lt;&gt;1,"",NOT(ISNA(VLOOKUP(P608,Mapping!$P:$P,1,FALSE))))</f>
        <v>0</v>
      </c>
      <c r="B608" s="180" t="str">
        <f t="shared" si="9"/>
        <v/>
      </c>
      <c r="E608" s="167">
        <v>1</v>
      </c>
      <c r="F608" s="170" t="s">
        <v>578</v>
      </c>
      <c r="G608" s="169">
        <v>2809442.8446768289</v>
      </c>
      <c r="H608" s="168" t="s">
        <v>1266</v>
      </c>
      <c r="I608" s="168" t="s">
        <v>372</v>
      </c>
      <c r="J608" s="169">
        <v>985251.87702569412</v>
      </c>
      <c r="K608" s="169">
        <v>372170.27967917302</v>
      </c>
      <c r="L608" s="168" t="s">
        <v>18</v>
      </c>
      <c r="M608" s="168" t="s">
        <v>21</v>
      </c>
      <c r="N608" s="168" t="s">
        <v>1449</v>
      </c>
      <c r="O608" s="168" t="s">
        <v>21</v>
      </c>
      <c r="P608" s="168" t="s">
        <v>785</v>
      </c>
      <c r="Q608" s="168" t="s">
        <v>1452</v>
      </c>
      <c r="R608" s="168" t="s">
        <v>21</v>
      </c>
      <c r="S608" s="168" t="s">
        <v>21</v>
      </c>
      <c r="T608" s="168" t="s">
        <v>21</v>
      </c>
      <c r="U608" s="168" t="s">
        <v>21</v>
      </c>
      <c r="V608" s="168" t="s">
        <v>1452</v>
      </c>
      <c r="W608" s="168" t="s">
        <v>21</v>
      </c>
      <c r="X608" s="168" t="s">
        <v>21</v>
      </c>
      <c r="Y608" s="168" t="s">
        <v>21</v>
      </c>
      <c r="Z608" s="168" t="s">
        <v>21</v>
      </c>
      <c r="AA608" s="168" t="s">
        <v>1702</v>
      </c>
      <c r="AB608" s="168" t="s">
        <v>1259</v>
      </c>
      <c r="AC608" s="168" t="s">
        <v>2723</v>
      </c>
      <c r="AD608" s="169">
        <v>1321124.100397805</v>
      </c>
      <c r="AE608" s="168" t="s">
        <v>818</v>
      </c>
      <c r="AF608" s="169">
        <v>-659919.0431477786</v>
      </c>
      <c r="AG608" s="169">
        <v>-1967680.933907069</v>
      </c>
      <c r="AH608" s="169">
        <v>-1169524.3633799891</v>
      </c>
      <c r="AI608" s="168" t="s">
        <v>21</v>
      </c>
      <c r="AJ608"/>
    </row>
    <row r="609" spans="1:36" x14ac:dyDescent="0.25">
      <c r="A609" s="179" t="b">
        <f>IF(E609&lt;&gt;1,"",NOT(ISNA(VLOOKUP(P609,Mapping!$P:$P,1,FALSE))))</f>
        <v>0</v>
      </c>
      <c r="B609" s="180" t="str">
        <f t="shared" si="9"/>
        <v/>
      </c>
      <c r="E609" s="167">
        <v>1</v>
      </c>
      <c r="F609" s="170" t="s">
        <v>579</v>
      </c>
      <c r="G609" s="169">
        <v>2785202.4488381529</v>
      </c>
      <c r="H609" s="168" t="s">
        <v>1266</v>
      </c>
      <c r="I609" s="168" t="s">
        <v>303</v>
      </c>
      <c r="J609" s="169">
        <v>962288.18783211696</v>
      </c>
      <c r="K609" s="169">
        <v>369720.18344767101</v>
      </c>
      <c r="L609" s="168" t="s">
        <v>18</v>
      </c>
      <c r="M609" s="168" t="s">
        <v>21</v>
      </c>
      <c r="N609" s="168" t="s">
        <v>1449</v>
      </c>
      <c r="O609" s="168" t="s">
        <v>21</v>
      </c>
      <c r="P609" s="168" t="s">
        <v>344</v>
      </c>
      <c r="Q609" s="168" t="s">
        <v>1450</v>
      </c>
      <c r="R609" s="168" t="s">
        <v>21</v>
      </c>
      <c r="S609" s="168" t="s">
        <v>21</v>
      </c>
      <c r="T609" s="168" t="s">
        <v>21</v>
      </c>
      <c r="U609" s="168" t="s">
        <v>21</v>
      </c>
      <c r="V609" s="168" t="s">
        <v>1450</v>
      </c>
      <c r="W609" s="168" t="s">
        <v>21</v>
      </c>
      <c r="X609" s="168" t="s">
        <v>21</v>
      </c>
      <c r="Y609" s="168" t="s">
        <v>21</v>
      </c>
      <c r="Z609" s="168" t="s">
        <v>21</v>
      </c>
      <c r="AA609" s="168" t="s">
        <v>1703</v>
      </c>
      <c r="AB609" s="168" t="s">
        <v>1259</v>
      </c>
      <c r="AC609" s="168" t="s">
        <v>11351</v>
      </c>
      <c r="AD609" s="169">
        <v>1584090.7434977861</v>
      </c>
      <c r="AE609" s="168" t="s">
        <v>809</v>
      </c>
      <c r="AF609" s="169">
        <v>-1062259.9459828311</v>
      </c>
      <c r="AG609" s="169">
        <v>-498590.34120379481</v>
      </c>
      <c r="AH609" s="169">
        <v>-831251.56920493068</v>
      </c>
      <c r="AI609" s="168" t="s">
        <v>21</v>
      </c>
      <c r="AJ609"/>
    </row>
    <row r="610" spans="1:36" x14ac:dyDescent="0.25">
      <c r="A610" s="179" t="b">
        <f>IF(E610&lt;&gt;1,"",NOT(ISNA(VLOOKUP(P610,Mapping!$P:$P,1,FALSE))))</f>
        <v>0</v>
      </c>
      <c r="B610" s="180" t="str">
        <f t="shared" si="9"/>
        <v/>
      </c>
      <c r="E610" s="167">
        <v>1</v>
      </c>
      <c r="F610" s="170" t="s">
        <v>579</v>
      </c>
      <c r="G610" s="169">
        <v>558180.18679462979</v>
      </c>
      <c r="H610" s="168" t="s">
        <v>1266</v>
      </c>
      <c r="I610" s="168" t="s">
        <v>303</v>
      </c>
      <c r="J610" s="169">
        <v>192851.40319277739</v>
      </c>
      <c r="K610" s="169">
        <v>74095.325151194527</v>
      </c>
      <c r="L610" s="168" t="s">
        <v>18</v>
      </c>
      <c r="M610" s="168" t="s">
        <v>21</v>
      </c>
      <c r="N610" s="168" t="s">
        <v>1449</v>
      </c>
      <c r="O610" s="168" t="s">
        <v>21</v>
      </c>
      <c r="P610" s="168" t="s">
        <v>525</v>
      </c>
      <c r="Q610" s="168" t="s">
        <v>1451</v>
      </c>
      <c r="R610" s="168" t="s">
        <v>21</v>
      </c>
      <c r="S610" s="168" t="s">
        <v>21</v>
      </c>
      <c r="T610" s="168" t="s">
        <v>21</v>
      </c>
      <c r="U610" s="168" t="s">
        <v>21</v>
      </c>
      <c r="V610" s="168" t="s">
        <v>1451</v>
      </c>
      <c r="W610" s="168" t="s">
        <v>21</v>
      </c>
      <c r="X610" s="168" t="s">
        <v>21</v>
      </c>
      <c r="Y610" s="168" t="s">
        <v>21</v>
      </c>
      <c r="Z610" s="168" t="s">
        <v>21</v>
      </c>
      <c r="AA610" s="168" t="s">
        <v>1703</v>
      </c>
      <c r="AB610" s="168" t="s">
        <v>1259</v>
      </c>
      <c r="AC610" s="168" t="s">
        <v>5669</v>
      </c>
      <c r="AD610" s="169">
        <v>317466.35418695881</v>
      </c>
      <c r="AE610" s="168" t="s">
        <v>809</v>
      </c>
      <c r="AF610" s="169">
        <v>-212886.66298584221</v>
      </c>
      <c r="AG610" s="169">
        <v>-99922.090009373147</v>
      </c>
      <c r="AH610" s="169">
        <v>-166590.45965067629</v>
      </c>
      <c r="AI610" s="168" t="s">
        <v>21</v>
      </c>
      <c r="AJ610"/>
    </row>
    <row r="611" spans="1:36" x14ac:dyDescent="0.25">
      <c r="A611" s="179" t="b">
        <f>IF(E611&lt;&gt;1,"",NOT(ISNA(VLOOKUP(P611,Mapping!$P:$P,1,FALSE))))</f>
        <v>0</v>
      </c>
      <c r="B611" s="180" t="str">
        <f t="shared" si="9"/>
        <v/>
      </c>
      <c r="E611" s="167">
        <v>1</v>
      </c>
      <c r="F611" s="170" t="s">
        <v>579</v>
      </c>
      <c r="G611" s="169">
        <v>5190234.5322415587</v>
      </c>
      <c r="H611" s="168" t="s">
        <v>1266</v>
      </c>
      <c r="I611" s="168" t="s">
        <v>303</v>
      </c>
      <c r="J611" s="169">
        <v>1793227.413159095</v>
      </c>
      <c r="K611" s="169">
        <v>688974.85861297906</v>
      </c>
      <c r="L611" s="168" t="s">
        <v>18</v>
      </c>
      <c r="M611" s="168" t="s">
        <v>21</v>
      </c>
      <c r="N611" s="168" t="s">
        <v>1449</v>
      </c>
      <c r="O611" s="168" t="s">
        <v>21</v>
      </c>
      <c r="P611" s="168" t="s">
        <v>789</v>
      </c>
      <c r="Q611" s="168" t="s">
        <v>1458</v>
      </c>
      <c r="R611" s="168" t="s">
        <v>21</v>
      </c>
      <c r="S611" s="168" t="s">
        <v>21</v>
      </c>
      <c r="T611" s="168" t="s">
        <v>21</v>
      </c>
      <c r="U611" s="168" t="s">
        <v>21</v>
      </c>
      <c r="V611" s="168" t="s">
        <v>1458</v>
      </c>
      <c r="W611" s="168" t="s">
        <v>21</v>
      </c>
      <c r="X611" s="168" t="s">
        <v>21</v>
      </c>
      <c r="Y611" s="168" t="s">
        <v>21</v>
      </c>
      <c r="Z611" s="168" t="s">
        <v>21</v>
      </c>
      <c r="AA611" s="168" t="s">
        <v>1703</v>
      </c>
      <c r="AB611" s="168" t="s">
        <v>1259</v>
      </c>
      <c r="AC611" s="168" t="s">
        <v>11352</v>
      </c>
      <c r="AD611" s="169">
        <v>2951958.6565551539</v>
      </c>
      <c r="AE611" s="168" t="s">
        <v>809</v>
      </c>
      <c r="AF611" s="169">
        <v>-1979525.1351143429</v>
      </c>
      <c r="AG611" s="169">
        <v>-929124.84959128872</v>
      </c>
      <c r="AH611" s="169">
        <v>-1549040.2147488999</v>
      </c>
      <c r="AI611" s="168" t="s">
        <v>21</v>
      </c>
      <c r="AJ611"/>
    </row>
    <row r="612" spans="1:36" x14ac:dyDescent="0.25">
      <c r="A612" s="179" t="b">
        <f>IF(E612&lt;&gt;1,"",NOT(ISNA(VLOOKUP(P612,Mapping!$P:$P,1,FALSE))))</f>
        <v>0</v>
      </c>
      <c r="B612" s="180" t="str">
        <f t="shared" si="9"/>
        <v/>
      </c>
      <c r="E612" s="167">
        <v>1</v>
      </c>
      <c r="F612" s="170" t="s">
        <v>11353</v>
      </c>
      <c r="G612" s="169">
        <v>3871299.7945789951</v>
      </c>
      <c r="H612" s="168" t="s">
        <v>1266</v>
      </c>
      <c r="I612" s="168" t="s">
        <v>384</v>
      </c>
      <c r="J612" s="169">
        <v>1210258.2153106551</v>
      </c>
      <c r="K612" s="169">
        <v>134054.53923202859</v>
      </c>
      <c r="L612" s="168" t="s">
        <v>18</v>
      </c>
      <c r="M612" s="168" t="s">
        <v>21</v>
      </c>
      <c r="N612" s="168" t="s">
        <v>1449</v>
      </c>
      <c r="O612" s="168" t="s">
        <v>21</v>
      </c>
      <c r="P612" s="168" t="s">
        <v>753</v>
      </c>
      <c r="Q612" s="168" t="s">
        <v>1460</v>
      </c>
      <c r="R612" s="168" t="s">
        <v>21</v>
      </c>
      <c r="S612" s="168" t="s">
        <v>21</v>
      </c>
      <c r="T612" s="168" t="s">
        <v>21</v>
      </c>
      <c r="U612" s="168" t="s">
        <v>21</v>
      </c>
      <c r="V612" s="168" t="s">
        <v>1460</v>
      </c>
      <c r="W612" s="168" t="s">
        <v>21</v>
      </c>
      <c r="X612" s="168" t="s">
        <v>21</v>
      </c>
      <c r="Y612" s="168" t="s">
        <v>21</v>
      </c>
      <c r="Z612" s="168" t="s">
        <v>21</v>
      </c>
      <c r="AA612" s="168" t="s">
        <v>11354</v>
      </c>
      <c r="AB612" s="168" t="s">
        <v>1259</v>
      </c>
      <c r="AC612" s="168" t="s">
        <v>11355</v>
      </c>
      <c r="AD612" s="169">
        <v>1457084.878768181</v>
      </c>
      <c r="AE612" s="168" t="s">
        <v>814</v>
      </c>
      <c r="AF612" s="169">
        <v>2322612.412473999</v>
      </c>
      <c r="AG612" s="169">
        <v>-1303808.6580246231</v>
      </c>
      <c r="AH612" s="169">
        <v>174732.36252278229</v>
      </c>
      <c r="AI612" s="168" t="s">
        <v>21</v>
      </c>
      <c r="AJ612"/>
    </row>
    <row r="613" spans="1:36" x14ac:dyDescent="0.25">
      <c r="A613" s="179" t="b">
        <f>IF(E613&lt;&gt;1,"",NOT(ISNA(VLOOKUP(P613,Mapping!$P:$P,1,FALSE))))</f>
        <v>0</v>
      </c>
      <c r="B613" s="180" t="str">
        <f t="shared" si="9"/>
        <v/>
      </c>
      <c r="E613" s="167">
        <v>1</v>
      </c>
      <c r="F613" s="170" t="s">
        <v>11353</v>
      </c>
      <c r="G613" s="169">
        <v>579252.77075283148</v>
      </c>
      <c r="H613" s="168" t="s">
        <v>1266</v>
      </c>
      <c r="I613" s="168" t="s">
        <v>421</v>
      </c>
      <c r="J613" s="169">
        <v>228033.02487379609</v>
      </c>
      <c r="K613" s="169">
        <v>84600.334786802501</v>
      </c>
      <c r="L613" s="168" t="s">
        <v>18</v>
      </c>
      <c r="M613" s="168" t="s">
        <v>21</v>
      </c>
      <c r="N613" s="168" t="s">
        <v>1449</v>
      </c>
      <c r="O613" s="168" t="s">
        <v>21</v>
      </c>
      <c r="P613" s="168" t="s">
        <v>753</v>
      </c>
      <c r="Q613" s="168" t="s">
        <v>1460</v>
      </c>
      <c r="R613" s="168" t="s">
        <v>21</v>
      </c>
      <c r="S613" s="168" t="s">
        <v>21</v>
      </c>
      <c r="T613" s="168" t="s">
        <v>21</v>
      </c>
      <c r="U613" s="168" t="s">
        <v>21</v>
      </c>
      <c r="V613" s="168" t="s">
        <v>1460</v>
      </c>
      <c r="W613" s="168" t="s">
        <v>21</v>
      </c>
      <c r="X613" s="168" t="s">
        <v>21</v>
      </c>
      <c r="Y613" s="168" t="s">
        <v>21</v>
      </c>
      <c r="Z613" s="168" t="s">
        <v>21</v>
      </c>
      <c r="AA613" s="168" t="s">
        <v>11356</v>
      </c>
      <c r="AB613" s="168" t="s">
        <v>1259</v>
      </c>
      <c r="AC613" s="168" t="s">
        <v>11357</v>
      </c>
      <c r="AD613" s="169">
        <v>335800.04941037361</v>
      </c>
      <c r="AE613" s="168" t="s">
        <v>814</v>
      </c>
      <c r="AF613" s="169">
        <v>206314.8289533433</v>
      </c>
      <c r="AG613" s="169">
        <v>-277941.20491789759</v>
      </c>
      <c r="AH613" s="169">
        <v>-124453.1463152513</v>
      </c>
      <c r="AI613" s="168" t="s">
        <v>21</v>
      </c>
      <c r="AJ613"/>
    </row>
    <row r="614" spans="1:36" x14ac:dyDescent="0.25">
      <c r="A614" s="179" t="b">
        <f>IF(E614&lt;&gt;1,"",NOT(ISNA(VLOOKUP(P614,Mapping!$P:$P,1,FALSE))))</f>
        <v>0</v>
      </c>
      <c r="B614" s="180" t="str">
        <f t="shared" si="9"/>
        <v/>
      </c>
      <c r="E614" s="167">
        <v>1</v>
      </c>
      <c r="F614" s="170" t="s">
        <v>393</v>
      </c>
      <c r="G614" s="169">
        <v>2784546.959491787</v>
      </c>
      <c r="H614" s="168" t="s">
        <v>1266</v>
      </c>
      <c r="I614" s="168" t="s">
        <v>421</v>
      </c>
      <c r="J614" s="169">
        <v>1135879.2664258671</v>
      </c>
      <c r="K614" s="169">
        <v>481003.96800684888</v>
      </c>
      <c r="L614" s="168" t="s">
        <v>18</v>
      </c>
      <c r="M614" s="168" t="s">
        <v>21</v>
      </c>
      <c r="N614" s="168" t="s">
        <v>1449</v>
      </c>
      <c r="O614" s="168" t="s">
        <v>21</v>
      </c>
      <c r="P614" s="168" t="s">
        <v>789</v>
      </c>
      <c r="Q614" s="168" t="s">
        <v>1458</v>
      </c>
      <c r="R614" s="168" t="s">
        <v>21</v>
      </c>
      <c r="S614" s="168" t="s">
        <v>21</v>
      </c>
      <c r="T614" s="168" t="s">
        <v>21</v>
      </c>
      <c r="U614" s="168" t="s">
        <v>21</v>
      </c>
      <c r="V614" s="168" t="s">
        <v>1458</v>
      </c>
      <c r="W614" s="168" t="s">
        <v>21</v>
      </c>
      <c r="X614" s="168" t="s">
        <v>21</v>
      </c>
      <c r="Y614" s="168" t="s">
        <v>21</v>
      </c>
      <c r="Z614" s="168" t="s">
        <v>21</v>
      </c>
      <c r="AA614" s="168" t="s">
        <v>1704</v>
      </c>
      <c r="AB614" s="168" t="s">
        <v>1259</v>
      </c>
      <c r="AC614" s="168" t="s">
        <v>7154</v>
      </c>
      <c r="AD614" s="169">
        <v>1846200.8837686731</v>
      </c>
      <c r="AE614" s="168" t="s">
        <v>808</v>
      </c>
      <c r="AF614" s="169">
        <v>1062065.4057605059</v>
      </c>
      <c r="AG614" s="169">
        <v>2191126.7756348988</v>
      </c>
      <c r="AH614" s="169">
        <v>-451266.33742140752</v>
      </c>
      <c r="AI614" s="168" t="s">
        <v>21</v>
      </c>
      <c r="AJ614"/>
    </row>
    <row r="615" spans="1:36" x14ac:dyDescent="0.25">
      <c r="A615" s="179" t="b">
        <f>IF(E615&lt;&gt;1,"",NOT(ISNA(VLOOKUP(P615,Mapping!$P:$P,1,FALSE))))</f>
        <v>0</v>
      </c>
      <c r="B615" s="180" t="str">
        <f t="shared" si="9"/>
        <v/>
      </c>
      <c r="E615" s="167">
        <v>1</v>
      </c>
      <c r="F615" s="170" t="s">
        <v>1705</v>
      </c>
      <c r="G615" s="169">
        <v>2998842.632351595</v>
      </c>
      <c r="H615" s="168" t="s">
        <v>1266</v>
      </c>
      <c r="I615" s="168" t="s">
        <v>470</v>
      </c>
      <c r="J615" s="169">
        <v>895622.04520684434</v>
      </c>
      <c r="K615" s="169">
        <v>494760.224719755</v>
      </c>
      <c r="L615" s="168" t="s">
        <v>18</v>
      </c>
      <c r="M615" s="168" t="s">
        <v>21</v>
      </c>
      <c r="N615" s="168" t="s">
        <v>1449</v>
      </c>
      <c r="O615" s="168" t="s">
        <v>21</v>
      </c>
      <c r="P615" s="168" t="s">
        <v>344</v>
      </c>
      <c r="Q615" s="168" t="s">
        <v>1450</v>
      </c>
      <c r="R615" s="168" t="s">
        <v>21</v>
      </c>
      <c r="S615" s="168" t="s">
        <v>21</v>
      </c>
      <c r="T615" s="168" t="s">
        <v>21</v>
      </c>
      <c r="U615" s="168" t="s">
        <v>21</v>
      </c>
      <c r="V615" s="168" t="s">
        <v>1450</v>
      </c>
      <c r="W615" s="168" t="s">
        <v>21</v>
      </c>
      <c r="X615" s="168" t="s">
        <v>21</v>
      </c>
      <c r="Y615" s="168" t="s">
        <v>21</v>
      </c>
      <c r="Z615" s="168" t="s">
        <v>21</v>
      </c>
      <c r="AA615" s="168" t="s">
        <v>1706</v>
      </c>
      <c r="AB615" s="168" t="s">
        <v>1259</v>
      </c>
      <c r="AC615" s="168" t="s">
        <v>11358</v>
      </c>
      <c r="AD615" s="169">
        <v>1308903.7585387251</v>
      </c>
      <c r="AE615" s="168" t="s">
        <v>809</v>
      </c>
      <c r="AF615" s="169">
        <v>-1206932.804231683</v>
      </c>
      <c r="AG615" s="169">
        <v>-1454535.6965072041</v>
      </c>
      <c r="AH615" s="169">
        <v>-669095.42680492019</v>
      </c>
      <c r="AI615" s="168" t="s">
        <v>21</v>
      </c>
      <c r="AJ615"/>
    </row>
    <row r="616" spans="1:36" x14ac:dyDescent="0.25">
      <c r="A616" s="179" t="b">
        <f>IF(E616&lt;&gt;1,"",NOT(ISNA(VLOOKUP(P616,Mapping!$P:$P,1,FALSE))))</f>
        <v>0</v>
      </c>
      <c r="B616" s="180" t="str">
        <f t="shared" si="9"/>
        <v/>
      </c>
      <c r="E616" s="167">
        <v>1</v>
      </c>
      <c r="F616" s="170" t="s">
        <v>1705</v>
      </c>
      <c r="G616" s="169">
        <v>715124.45824749011</v>
      </c>
      <c r="H616" s="168" t="s">
        <v>1266</v>
      </c>
      <c r="I616" s="168" t="s">
        <v>470</v>
      </c>
      <c r="J616" s="169">
        <v>213576.13866213709</v>
      </c>
      <c r="K616" s="169">
        <v>117983.8961365141</v>
      </c>
      <c r="L616" s="168" t="s">
        <v>18</v>
      </c>
      <c r="M616" s="168" t="s">
        <v>21</v>
      </c>
      <c r="N616" s="168" t="s">
        <v>1449</v>
      </c>
      <c r="O616" s="168" t="s">
        <v>21</v>
      </c>
      <c r="P616" s="168" t="s">
        <v>525</v>
      </c>
      <c r="Q616" s="168" t="s">
        <v>1451</v>
      </c>
      <c r="R616" s="168" t="s">
        <v>21</v>
      </c>
      <c r="S616" s="168" t="s">
        <v>21</v>
      </c>
      <c r="T616" s="168" t="s">
        <v>21</v>
      </c>
      <c r="U616" s="168" t="s">
        <v>21</v>
      </c>
      <c r="V616" s="168" t="s">
        <v>1451</v>
      </c>
      <c r="W616" s="168" t="s">
        <v>21</v>
      </c>
      <c r="X616" s="168" t="s">
        <v>21</v>
      </c>
      <c r="Y616" s="168" t="s">
        <v>21</v>
      </c>
      <c r="Z616" s="168" t="s">
        <v>21</v>
      </c>
      <c r="AA616" s="168" t="s">
        <v>1706</v>
      </c>
      <c r="AB616" s="168" t="s">
        <v>1259</v>
      </c>
      <c r="AC616" s="168" t="s">
        <v>11359</v>
      </c>
      <c r="AD616" s="169">
        <v>312130.11350619368</v>
      </c>
      <c r="AE616" s="168" t="s">
        <v>809</v>
      </c>
      <c r="AF616" s="169">
        <v>-287813.42457122711</v>
      </c>
      <c r="AG616" s="169">
        <v>-346858.49825693562</v>
      </c>
      <c r="AH616" s="169">
        <v>-159557.05692850181</v>
      </c>
      <c r="AI616" s="168" t="s">
        <v>21</v>
      </c>
      <c r="AJ616"/>
    </row>
    <row r="617" spans="1:36" x14ac:dyDescent="0.25">
      <c r="A617" s="179" t="b">
        <f>IF(E617&lt;&gt;1,"",NOT(ISNA(VLOOKUP(P617,Mapping!$P:$P,1,FALSE))))</f>
        <v>0</v>
      </c>
      <c r="B617" s="180" t="str">
        <f t="shared" si="9"/>
        <v/>
      </c>
      <c r="E617" s="167">
        <v>1</v>
      </c>
      <c r="F617" s="170" t="s">
        <v>1705</v>
      </c>
      <c r="G617" s="169">
        <v>9914803.3222357575</v>
      </c>
      <c r="H617" s="168" t="s">
        <v>1266</v>
      </c>
      <c r="I617" s="168" t="s">
        <v>470</v>
      </c>
      <c r="J617" s="169">
        <v>2961114.5091401669</v>
      </c>
      <c r="K617" s="169">
        <v>1635781.173323802</v>
      </c>
      <c r="L617" s="168" t="s">
        <v>18</v>
      </c>
      <c r="M617" s="168" t="s">
        <v>21</v>
      </c>
      <c r="N617" s="168" t="s">
        <v>1449</v>
      </c>
      <c r="O617" s="168" t="s">
        <v>21</v>
      </c>
      <c r="P617" s="168" t="s">
        <v>785</v>
      </c>
      <c r="Q617" s="168" t="s">
        <v>1452</v>
      </c>
      <c r="R617" s="168" t="s">
        <v>21</v>
      </c>
      <c r="S617" s="168" t="s">
        <v>21</v>
      </c>
      <c r="T617" s="168" t="s">
        <v>21</v>
      </c>
      <c r="U617" s="168" t="s">
        <v>21</v>
      </c>
      <c r="V617" s="168" t="s">
        <v>1452</v>
      </c>
      <c r="W617" s="168" t="s">
        <v>21</v>
      </c>
      <c r="X617" s="168" t="s">
        <v>21</v>
      </c>
      <c r="Y617" s="168" t="s">
        <v>21</v>
      </c>
      <c r="Z617" s="168" t="s">
        <v>21</v>
      </c>
      <c r="AA617" s="168" t="s">
        <v>1706</v>
      </c>
      <c r="AB617" s="168" t="s">
        <v>1259</v>
      </c>
      <c r="AC617" s="168" t="s">
        <v>11360</v>
      </c>
      <c r="AD617" s="169">
        <v>4327510.6181447646</v>
      </c>
      <c r="AE617" s="168" t="s">
        <v>809</v>
      </c>
      <c r="AF617" s="169">
        <v>-3990373.2353330799</v>
      </c>
      <c r="AG617" s="169">
        <v>-4809000.3791667139</v>
      </c>
      <c r="AH617" s="169">
        <v>-2212169.9515042729</v>
      </c>
      <c r="AI617" s="168" t="s">
        <v>21</v>
      </c>
      <c r="AJ617"/>
    </row>
    <row r="618" spans="1:36" x14ac:dyDescent="0.25">
      <c r="A618" s="179" t="b">
        <f>IF(E618&lt;&gt;1,"",NOT(ISNA(VLOOKUP(P618,Mapping!$P:$P,1,FALSE))))</f>
        <v>0</v>
      </c>
      <c r="B618" s="180" t="str">
        <f t="shared" si="9"/>
        <v/>
      </c>
      <c r="E618" s="167">
        <v>1</v>
      </c>
      <c r="F618" s="170" t="s">
        <v>770</v>
      </c>
      <c r="G618" s="169">
        <v>2150942.8194190031</v>
      </c>
      <c r="H618" s="168" t="s">
        <v>1266</v>
      </c>
      <c r="I618" s="168" t="s">
        <v>657</v>
      </c>
      <c r="J618" s="169">
        <v>503421.43189824099</v>
      </c>
      <c r="K618" s="169">
        <v>152022.30468936439</v>
      </c>
      <c r="L618" s="168" t="s">
        <v>18</v>
      </c>
      <c r="M618" s="168" t="s">
        <v>21</v>
      </c>
      <c r="N618" s="168" t="s">
        <v>1449</v>
      </c>
      <c r="O618" s="168" t="s">
        <v>21</v>
      </c>
      <c r="P618" s="168" t="s">
        <v>762</v>
      </c>
      <c r="Q618" s="168" t="s">
        <v>1455</v>
      </c>
      <c r="R618" s="168" t="s">
        <v>21</v>
      </c>
      <c r="S618" s="168" t="s">
        <v>21</v>
      </c>
      <c r="T618" s="168" t="s">
        <v>21</v>
      </c>
      <c r="U618" s="168" t="s">
        <v>21</v>
      </c>
      <c r="V618" s="168" t="s">
        <v>1455</v>
      </c>
      <c r="W618" s="168" t="s">
        <v>21</v>
      </c>
      <c r="X618" s="168" t="s">
        <v>21</v>
      </c>
      <c r="Y618" s="168" t="s">
        <v>21</v>
      </c>
      <c r="Z618" s="168" t="s">
        <v>21</v>
      </c>
      <c r="AA618" s="168" t="s">
        <v>1707</v>
      </c>
      <c r="AB618" s="168" t="s">
        <v>1259</v>
      </c>
      <c r="AC618" s="168" t="s">
        <v>11361</v>
      </c>
      <c r="AD618" s="169">
        <v>859725.6420594143</v>
      </c>
      <c r="AE618" s="168" t="s">
        <v>814</v>
      </c>
      <c r="AF618" s="169">
        <v>-171078.5456443466</v>
      </c>
      <c r="AG618" s="169">
        <v>-1024391.988056107</v>
      </c>
      <c r="AH618" s="169">
        <v>-370092.92162000062</v>
      </c>
      <c r="AI618" s="168" t="s">
        <v>21</v>
      </c>
      <c r="AJ618"/>
    </row>
    <row r="619" spans="1:36" x14ac:dyDescent="0.25">
      <c r="A619" s="179" t="b">
        <f>IF(E619&lt;&gt;1,"",NOT(ISNA(VLOOKUP(P619,Mapping!$P:$P,1,FALSE))))</f>
        <v>0</v>
      </c>
      <c r="B619" s="180" t="str">
        <f t="shared" si="9"/>
        <v/>
      </c>
      <c r="E619" s="167">
        <v>1</v>
      </c>
      <c r="F619" s="170" t="s">
        <v>1179</v>
      </c>
      <c r="G619" s="169">
        <v>1795039.5098301671</v>
      </c>
      <c r="H619" s="168" t="s">
        <v>1266</v>
      </c>
      <c r="I619" s="168" t="s">
        <v>430</v>
      </c>
      <c r="J619" s="169">
        <v>640104.97947243543</v>
      </c>
      <c r="K619" s="169">
        <v>125045.8834540487</v>
      </c>
      <c r="L619" s="168" t="s">
        <v>18</v>
      </c>
      <c r="M619" s="168" t="s">
        <v>21</v>
      </c>
      <c r="N619" s="168" t="s">
        <v>1449</v>
      </c>
      <c r="O619" s="168" t="s">
        <v>21</v>
      </c>
      <c r="P619" s="168" t="s">
        <v>344</v>
      </c>
      <c r="Q619" s="168" t="s">
        <v>1450</v>
      </c>
      <c r="R619" s="168" t="s">
        <v>21</v>
      </c>
      <c r="S619" s="168" t="s">
        <v>21</v>
      </c>
      <c r="T619" s="168" t="s">
        <v>21</v>
      </c>
      <c r="U619" s="168" t="s">
        <v>21</v>
      </c>
      <c r="V619" s="168" t="s">
        <v>1450</v>
      </c>
      <c r="W619" s="168" t="s">
        <v>21</v>
      </c>
      <c r="X619" s="168" t="s">
        <v>21</v>
      </c>
      <c r="Y619" s="168" t="s">
        <v>21</v>
      </c>
      <c r="Z619" s="168" t="s">
        <v>21</v>
      </c>
      <c r="AA619" s="168" t="s">
        <v>1708</v>
      </c>
      <c r="AB619" s="168" t="s">
        <v>1259</v>
      </c>
      <c r="AC619" s="168" t="s">
        <v>11362</v>
      </c>
      <c r="AD619" s="169">
        <v>857928.97132669133</v>
      </c>
      <c r="AE619" s="168" t="s">
        <v>814</v>
      </c>
      <c r="AF619" s="169">
        <v>-898327.2739434836</v>
      </c>
      <c r="AG619" s="169">
        <v>-978273.44134223636</v>
      </c>
      <c r="AH619" s="169">
        <v>-452424.22523081978</v>
      </c>
      <c r="AI619" s="168" t="s">
        <v>21</v>
      </c>
      <c r="AJ619"/>
    </row>
    <row r="620" spans="1:36" x14ac:dyDescent="0.25">
      <c r="A620" s="179" t="b">
        <f>IF(E620&lt;&gt;1,"",NOT(ISNA(VLOOKUP(P620,Mapping!$P:$P,1,FALSE))))</f>
        <v>0</v>
      </c>
      <c r="B620" s="180" t="str">
        <f t="shared" si="9"/>
        <v/>
      </c>
      <c r="E620" s="167">
        <v>1</v>
      </c>
      <c r="F620" s="170" t="s">
        <v>1179</v>
      </c>
      <c r="G620" s="169">
        <v>228872.56031008321</v>
      </c>
      <c r="H620" s="168" t="s">
        <v>1266</v>
      </c>
      <c r="I620" s="168" t="s">
        <v>430</v>
      </c>
      <c r="J620" s="169">
        <v>81615.175998521838</v>
      </c>
      <c r="K620" s="169">
        <v>15943.70003870956</v>
      </c>
      <c r="L620" s="168" t="s">
        <v>18</v>
      </c>
      <c r="M620" s="168" t="s">
        <v>21</v>
      </c>
      <c r="N620" s="168" t="s">
        <v>1449</v>
      </c>
      <c r="O620" s="168" t="s">
        <v>21</v>
      </c>
      <c r="P620" s="168" t="s">
        <v>525</v>
      </c>
      <c r="Q620" s="168" t="s">
        <v>1451</v>
      </c>
      <c r="R620" s="168" t="s">
        <v>21</v>
      </c>
      <c r="S620" s="168" t="s">
        <v>21</v>
      </c>
      <c r="T620" s="168" t="s">
        <v>21</v>
      </c>
      <c r="U620" s="168" t="s">
        <v>21</v>
      </c>
      <c r="V620" s="168" t="s">
        <v>1451</v>
      </c>
      <c r="W620" s="168" t="s">
        <v>21</v>
      </c>
      <c r="X620" s="168" t="s">
        <v>21</v>
      </c>
      <c r="Y620" s="168" t="s">
        <v>21</v>
      </c>
      <c r="Z620" s="168" t="s">
        <v>21</v>
      </c>
      <c r="AA620" s="168" t="s">
        <v>1708</v>
      </c>
      <c r="AB620" s="168" t="s">
        <v>1259</v>
      </c>
      <c r="AC620" s="168" t="s">
        <v>6711</v>
      </c>
      <c r="AD620" s="169">
        <v>109388.3444661971</v>
      </c>
      <c r="AE620" s="168" t="s">
        <v>814</v>
      </c>
      <c r="AF620" s="169">
        <v>-114539.2410907296</v>
      </c>
      <c r="AG620" s="169">
        <v>-124732.601136193</v>
      </c>
      <c r="AH620" s="169">
        <v>-57685.354672043031</v>
      </c>
      <c r="AI620" s="168" t="s">
        <v>21</v>
      </c>
      <c r="AJ620"/>
    </row>
    <row r="621" spans="1:36" x14ac:dyDescent="0.25">
      <c r="A621" s="179" t="b">
        <f>IF(E621&lt;&gt;1,"",NOT(ISNA(VLOOKUP(P621,Mapping!$P:$P,1,FALSE))))</f>
        <v>0</v>
      </c>
      <c r="B621" s="180" t="str">
        <f t="shared" si="9"/>
        <v/>
      </c>
      <c r="E621" s="167">
        <v>1</v>
      </c>
      <c r="F621" s="170" t="s">
        <v>580</v>
      </c>
      <c r="G621" s="169">
        <v>131332.26435173739</v>
      </c>
      <c r="H621" s="168" t="s">
        <v>1266</v>
      </c>
      <c r="I621" s="168" t="s">
        <v>430</v>
      </c>
      <c r="J621" s="169">
        <v>31592.583368591859</v>
      </c>
      <c r="K621" s="169">
        <v>12212.07394849372</v>
      </c>
      <c r="L621" s="168" t="s">
        <v>18</v>
      </c>
      <c r="M621" s="168" t="s">
        <v>21</v>
      </c>
      <c r="N621" s="168" t="s">
        <v>1449</v>
      </c>
      <c r="O621" s="168" t="s">
        <v>21</v>
      </c>
      <c r="P621" s="168" t="s">
        <v>525</v>
      </c>
      <c r="Q621" s="168" t="s">
        <v>1451</v>
      </c>
      <c r="R621" s="168" t="s">
        <v>21</v>
      </c>
      <c r="S621" s="168" t="s">
        <v>21</v>
      </c>
      <c r="T621" s="168" t="s">
        <v>21</v>
      </c>
      <c r="U621" s="168" t="s">
        <v>21</v>
      </c>
      <c r="V621" s="168" t="s">
        <v>1451</v>
      </c>
      <c r="W621" s="168" t="s">
        <v>21</v>
      </c>
      <c r="X621" s="168" t="s">
        <v>21</v>
      </c>
      <c r="Y621" s="168" t="s">
        <v>21</v>
      </c>
      <c r="Z621" s="168" t="s">
        <v>21</v>
      </c>
      <c r="AA621" s="168" t="s">
        <v>1709</v>
      </c>
      <c r="AB621" s="168" t="s">
        <v>1259</v>
      </c>
      <c r="AC621" s="168" t="s">
        <v>11363</v>
      </c>
      <c r="AD621" s="169">
        <v>50279.260611869991</v>
      </c>
      <c r="AE621" s="168" t="s">
        <v>817</v>
      </c>
      <c r="AF621" s="169">
        <v>-4257.2789316276903</v>
      </c>
      <c r="AG621" s="169">
        <v>-71574.394604160072</v>
      </c>
      <c r="AH621" s="169">
        <v>-24433.594978084711</v>
      </c>
      <c r="AI621" s="168" t="s">
        <v>21</v>
      </c>
      <c r="AJ621"/>
    </row>
    <row r="622" spans="1:36" x14ac:dyDescent="0.25">
      <c r="A622" s="179" t="b">
        <f>IF(E622&lt;&gt;1,"",NOT(ISNA(VLOOKUP(P622,Mapping!$P:$P,1,FALSE))))</f>
        <v>0</v>
      </c>
      <c r="B622" s="180" t="str">
        <f t="shared" si="9"/>
        <v/>
      </c>
      <c r="E622" s="167">
        <v>1</v>
      </c>
      <c r="F622" s="170" t="s">
        <v>1710</v>
      </c>
      <c r="G622" s="169">
        <v>59629.584581663803</v>
      </c>
      <c r="H622" s="168" t="s">
        <v>1266</v>
      </c>
      <c r="I622" s="168" t="s">
        <v>489</v>
      </c>
      <c r="J622" s="169">
        <v>16059.1582888052</v>
      </c>
      <c r="K622" s="169">
        <v>-1523.3195628086621</v>
      </c>
      <c r="L622" s="168" t="s">
        <v>18</v>
      </c>
      <c r="M622" s="168" t="s">
        <v>21</v>
      </c>
      <c r="N622" s="168" t="s">
        <v>1449</v>
      </c>
      <c r="O622" s="168" t="s">
        <v>21</v>
      </c>
      <c r="P622" s="168" t="s">
        <v>525</v>
      </c>
      <c r="Q622" s="168" t="s">
        <v>1451</v>
      </c>
      <c r="R622" s="168" t="s">
        <v>21</v>
      </c>
      <c r="S622" s="168" t="s">
        <v>21</v>
      </c>
      <c r="T622" s="168" t="s">
        <v>21</v>
      </c>
      <c r="U622" s="168" t="s">
        <v>21</v>
      </c>
      <c r="V622" s="168" t="s">
        <v>1451</v>
      </c>
      <c r="W622" s="168" t="s">
        <v>21</v>
      </c>
      <c r="X622" s="168" t="s">
        <v>21</v>
      </c>
      <c r="Y622" s="168" t="s">
        <v>21</v>
      </c>
      <c r="Z622" s="168" t="s">
        <v>21</v>
      </c>
      <c r="AA622" s="168" t="s">
        <v>1711</v>
      </c>
      <c r="AB622" s="168" t="s">
        <v>1259</v>
      </c>
      <c r="AC622" s="168" t="s">
        <v>11364</v>
      </c>
      <c r="AD622" s="169">
        <v>14258.609197357589</v>
      </c>
      <c r="AE622" s="168" t="s">
        <v>808</v>
      </c>
      <c r="AF622" s="169">
        <v>12053.428913739761</v>
      </c>
      <c r="AG622" s="169">
        <v>1016.168600079101</v>
      </c>
      <c r="AH622" s="169">
        <v>364.77773447342042</v>
      </c>
      <c r="AI622" s="168" t="s">
        <v>21</v>
      </c>
      <c r="AJ622"/>
    </row>
    <row r="623" spans="1:36" x14ac:dyDescent="0.25">
      <c r="A623" s="179" t="b">
        <f>IF(E623&lt;&gt;1,"",NOT(ISNA(VLOOKUP(P623,Mapping!$P:$P,1,FALSE))))</f>
        <v>0</v>
      </c>
      <c r="B623" s="180" t="str">
        <f t="shared" si="9"/>
        <v/>
      </c>
      <c r="E623" s="167">
        <v>1</v>
      </c>
      <c r="F623" s="170" t="s">
        <v>1712</v>
      </c>
      <c r="G623" s="169">
        <v>82224.44083681445</v>
      </c>
      <c r="H623" s="168" t="s">
        <v>1266</v>
      </c>
      <c r="I623" s="168" t="s">
        <v>489</v>
      </c>
      <c r="J623" s="169">
        <v>27615.61465454111</v>
      </c>
      <c r="K623" s="169">
        <v>483.7260348193858</v>
      </c>
      <c r="L623" s="168" t="s">
        <v>18</v>
      </c>
      <c r="M623" s="168" t="s">
        <v>21</v>
      </c>
      <c r="N623" s="168" t="s">
        <v>1449</v>
      </c>
      <c r="O623" s="168" t="s">
        <v>21</v>
      </c>
      <c r="P623" s="168" t="s">
        <v>525</v>
      </c>
      <c r="Q623" s="168" t="s">
        <v>1451</v>
      </c>
      <c r="R623" s="168" t="s">
        <v>21</v>
      </c>
      <c r="S623" s="168" t="s">
        <v>21</v>
      </c>
      <c r="T623" s="168" t="s">
        <v>21</v>
      </c>
      <c r="U623" s="168" t="s">
        <v>21</v>
      </c>
      <c r="V623" s="168" t="s">
        <v>1451</v>
      </c>
      <c r="W623" s="168" t="s">
        <v>21</v>
      </c>
      <c r="X623" s="168" t="s">
        <v>21</v>
      </c>
      <c r="Y623" s="168" t="s">
        <v>21</v>
      </c>
      <c r="Z623" s="168" t="s">
        <v>21</v>
      </c>
      <c r="AA623" s="168" t="s">
        <v>1713</v>
      </c>
      <c r="AB623" s="168" t="s">
        <v>1259</v>
      </c>
      <c r="AC623" s="168" t="s">
        <v>6712</v>
      </c>
      <c r="AD623" s="169">
        <v>43260.711761294951</v>
      </c>
      <c r="AE623" s="168" t="s">
        <v>819</v>
      </c>
      <c r="AF623" s="169">
        <v>-32260.918247877689</v>
      </c>
      <c r="AG623" s="169">
        <v>-39343.470562683047</v>
      </c>
      <c r="AH623" s="169">
        <v>-4984.7556525411346</v>
      </c>
      <c r="AI623" s="168" t="s">
        <v>21</v>
      </c>
      <c r="AJ623"/>
    </row>
    <row r="624" spans="1:36" x14ac:dyDescent="0.25">
      <c r="A624" s="179" t="b">
        <f>IF(E624&lt;&gt;1,"",NOT(ISNA(VLOOKUP(P624,Mapping!$P:$P,1,FALSE))))</f>
        <v>0</v>
      </c>
      <c r="B624" s="180" t="str">
        <f t="shared" si="9"/>
        <v/>
      </c>
      <c r="E624" s="167">
        <v>1</v>
      </c>
      <c r="F624" s="170" t="s">
        <v>395</v>
      </c>
      <c r="G624" s="169">
        <v>1136947.5470542749</v>
      </c>
      <c r="H624" s="168" t="s">
        <v>1266</v>
      </c>
      <c r="I624" s="168" t="s">
        <v>446</v>
      </c>
      <c r="J624" s="169">
        <v>611124.5087567165</v>
      </c>
      <c r="K624" s="169">
        <v>298233.2949908959</v>
      </c>
      <c r="L624" s="168" t="s">
        <v>18</v>
      </c>
      <c r="M624" s="168" t="s">
        <v>21</v>
      </c>
      <c r="N624" s="168" t="s">
        <v>1449</v>
      </c>
      <c r="O624" s="168" t="s">
        <v>21</v>
      </c>
      <c r="P624" s="168" t="s">
        <v>344</v>
      </c>
      <c r="Q624" s="168" t="s">
        <v>1450</v>
      </c>
      <c r="R624" s="168" t="s">
        <v>21</v>
      </c>
      <c r="S624" s="168" t="s">
        <v>21</v>
      </c>
      <c r="T624" s="168" t="s">
        <v>21</v>
      </c>
      <c r="U624" s="168" t="s">
        <v>21</v>
      </c>
      <c r="V624" s="168" t="s">
        <v>1450</v>
      </c>
      <c r="W624" s="168" t="s">
        <v>21</v>
      </c>
      <c r="X624" s="168" t="s">
        <v>21</v>
      </c>
      <c r="Y624" s="168" t="s">
        <v>21</v>
      </c>
      <c r="Z624" s="168" t="s">
        <v>21</v>
      </c>
      <c r="AA624" s="168" t="s">
        <v>1714</v>
      </c>
      <c r="AB624" s="168" t="s">
        <v>1259</v>
      </c>
      <c r="AC624" s="168" t="s">
        <v>11365</v>
      </c>
      <c r="AD624" s="169">
        <v>878229.97002975864</v>
      </c>
      <c r="AE624" s="168" t="s">
        <v>809</v>
      </c>
      <c r="AF624" s="169">
        <v>-616850.21002334624</v>
      </c>
      <c r="AG624" s="169">
        <v>-476404.17600214842</v>
      </c>
      <c r="AH624" s="169">
        <v>-353667.25181034813</v>
      </c>
      <c r="AI624" s="168" t="s">
        <v>21</v>
      </c>
      <c r="AJ624"/>
    </row>
    <row r="625" spans="1:36" x14ac:dyDescent="0.25">
      <c r="A625" s="179" t="b">
        <f>IF(E625&lt;&gt;1,"",NOT(ISNA(VLOOKUP(P625,Mapping!$P:$P,1,FALSE))))</f>
        <v>0</v>
      </c>
      <c r="B625" s="180" t="str">
        <f t="shared" si="9"/>
        <v/>
      </c>
      <c r="E625" s="167">
        <v>1</v>
      </c>
      <c r="F625" s="170" t="s">
        <v>395</v>
      </c>
      <c r="G625" s="169">
        <v>154583.10445799789</v>
      </c>
      <c r="H625" s="168" t="s">
        <v>1266</v>
      </c>
      <c r="I625" s="168" t="s">
        <v>446</v>
      </c>
      <c r="J625" s="169">
        <v>83090.48558901767</v>
      </c>
      <c r="K625" s="169">
        <v>40548.773522469142</v>
      </c>
      <c r="L625" s="168" t="s">
        <v>18</v>
      </c>
      <c r="M625" s="168" t="s">
        <v>21</v>
      </c>
      <c r="N625" s="168" t="s">
        <v>1449</v>
      </c>
      <c r="O625" s="168" t="s">
        <v>21</v>
      </c>
      <c r="P625" s="168" t="s">
        <v>525</v>
      </c>
      <c r="Q625" s="168" t="s">
        <v>1451</v>
      </c>
      <c r="R625" s="168" t="s">
        <v>21</v>
      </c>
      <c r="S625" s="168" t="s">
        <v>21</v>
      </c>
      <c r="T625" s="168" t="s">
        <v>21</v>
      </c>
      <c r="U625" s="168" t="s">
        <v>21</v>
      </c>
      <c r="V625" s="168" t="s">
        <v>1451</v>
      </c>
      <c r="W625" s="168" t="s">
        <v>21</v>
      </c>
      <c r="X625" s="168" t="s">
        <v>21</v>
      </c>
      <c r="Y625" s="168" t="s">
        <v>21</v>
      </c>
      <c r="Z625" s="168" t="s">
        <v>21</v>
      </c>
      <c r="AA625" s="168" t="s">
        <v>1714</v>
      </c>
      <c r="AB625" s="168" t="s">
        <v>1259</v>
      </c>
      <c r="AC625" s="168" t="s">
        <v>6713</v>
      </c>
      <c r="AD625" s="169">
        <v>119407.0171020597</v>
      </c>
      <c r="AE625" s="168" t="s">
        <v>809</v>
      </c>
      <c r="AF625" s="169">
        <v>-83868.970646914851</v>
      </c>
      <c r="AG625" s="169">
        <v>-64773.468832376049</v>
      </c>
      <c r="AH625" s="169">
        <v>-48085.755470091361</v>
      </c>
      <c r="AI625" s="168" t="s">
        <v>21</v>
      </c>
      <c r="AJ625"/>
    </row>
    <row r="626" spans="1:36" x14ac:dyDescent="0.25">
      <c r="A626" s="179" t="b">
        <f>IF(E626&lt;&gt;1,"",NOT(ISNA(VLOOKUP(P626,Mapping!$P:$P,1,FALSE))))</f>
        <v>0</v>
      </c>
      <c r="B626" s="180" t="str">
        <f t="shared" si="9"/>
        <v/>
      </c>
      <c r="E626" s="167">
        <v>1</v>
      </c>
      <c r="F626" s="170" t="s">
        <v>581</v>
      </c>
      <c r="G626" s="169">
        <v>258603.47069006501</v>
      </c>
      <c r="H626" s="168" t="s">
        <v>1266</v>
      </c>
      <c r="I626" s="168" t="s">
        <v>470</v>
      </c>
      <c r="J626" s="169">
        <v>81082.851654882019</v>
      </c>
      <c r="K626" s="169">
        <v>40554.884614151313</v>
      </c>
      <c r="L626" s="168" t="s">
        <v>18</v>
      </c>
      <c r="M626" s="168" t="s">
        <v>21</v>
      </c>
      <c r="N626" s="168" t="s">
        <v>1449</v>
      </c>
      <c r="O626" s="168" t="s">
        <v>21</v>
      </c>
      <c r="P626" s="168" t="s">
        <v>344</v>
      </c>
      <c r="Q626" s="168" t="s">
        <v>1450</v>
      </c>
      <c r="R626" s="168" t="s">
        <v>21</v>
      </c>
      <c r="S626" s="168" t="s">
        <v>21</v>
      </c>
      <c r="T626" s="168" t="s">
        <v>21</v>
      </c>
      <c r="U626" s="168" t="s">
        <v>21</v>
      </c>
      <c r="V626" s="168" t="s">
        <v>1450</v>
      </c>
      <c r="W626" s="168" t="s">
        <v>21</v>
      </c>
      <c r="X626" s="168" t="s">
        <v>21</v>
      </c>
      <c r="Y626" s="168" t="s">
        <v>21</v>
      </c>
      <c r="Z626" s="168" t="s">
        <v>21</v>
      </c>
      <c r="AA626" s="168" t="s">
        <v>1715</v>
      </c>
      <c r="AB626" s="168" t="s">
        <v>1259</v>
      </c>
      <c r="AC626" s="168" t="s">
        <v>11366</v>
      </c>
      <c r="AD626" s="169">
        <v>102019.1798668891</v>
      </c>
      <c r="AE626" s="168" t="s">
        <v>816</v>
      </c>
      <c r="AF626" s="169">
        <v>-66271.829064651305</v>
      </c>
      <c r="AG626" s="169">
        <v>-198702.9281102322</v>
      </c>
      <c r="AH626" s="169">
        <v>-32608.261503616988</v>
      </c>
      <c r="AI626" s="168" t="s">
        <v>21</v>
      </c>
      <c r="AJ626"/>
    </row>
    <row r="627" spans="1:36" x14ac:dyDescent="0.25">
      <c r="A627" s="179" t="b">
        <f>IF(E627&lt;&gt;1,"",NOT(ISNA(VLOOKUP(P627,Mapping!$P:$P,1,FALSE))))</f>
        <v>0</v>
      </c>
      <c r="B627" s="180" t="str">
        <f t="shared" si="9"/>
        <v/>
      </c>
      <c r="E627" s="167">
        <v>1</v>
      </c>
      <c r="F627" s="170" t="s">
        <v>581</v>
      </c>
      <c r="G627" s="169">
        <v>951361.67738051526</v>
      </c>
      <c r="H627" s="168" t="s">
        <v>1266</v>
      </c>
      <c r="I627" s="168" t="s">
        <v>470</v>
      </c>
      <c r="J627" s="169">
        <v>298291.11554977868</v>
      </c>
      <c r="K627" s="169">
        <v>149195.07054386381</v>
      </c>
      <c r="L627" s="168" t="s">
        <v>18</v>
      </c>
      <c r="M627" s="168" t="s">
        <v>21</v>
      </c>
      <c r="N627" s="168" t="s">
        <v>1449</v>
      </c>
      <c r="O627" s="168" t="s">
        <v>21</v>
      </c>
      <c r="P627" s="168" t="s">
        <v>525</v>
      </c>
      <c r="Q627" s="168" t="s">
        <v>1451</v>
      </c>
      <c r="R627" s="168" t="s">
        <v>21</v>
      </c>
      <c r="S627" s="168" t="s">
        <v>21</v>
      </c>
      <c r="T627" s="168" t="s">
        <v>21</v>
      </c>
      <c r="U627" s="168" t="s">
        <v>21</v>
      </c>
      <c r="V627" s="168" t="s">
        <v>1451</v>
      </c>
      <c r="W627" s="168" t="s">
        <v>21</v>
      </c>
      <c r="X627" s="168" t="s">
        <v>21</v>
      </c>
      <c r="Y627" s="168" t="s">
        <v>21</v>
      </c>
      <c r="Z627" s="168" t="s">
        <v>21</v>
      </c>
      <c r="AA627" s="168" t="s">
        <v>1715</v>
      </c>
      <c r="AB627" s="168" t="s">
        <v>1259</v>
      </c>
      <c r="AC627" s="168" t="s">
        <v>2448</v>
      </c>
      <c r="AD627" s="169">
        <v>375312.5888997466</v>
      </c>
      <c r="AE627" s="168" t="s">
        <v>816</v>
      </c>
      <c r="AF627" s="169">
        <v>-243803.68250194419</v>
      </c>
      <c r="AG627" s="169">
        <v>-730996.96026095492</v>
      </c>
      <c r="AH627" s="169">
        <v>-119960.6883765438</v>
      </c>
      <c r="AI627" s="168" t="s">
        <v>21</v>
      </c>
      <c r="AJ627"/>
    </row>
    <row r="628" spans="1:36" x14ac:dyDescent="0.25">
      <c r="A628" s="179" t="b">
        <f>IF(E628&lt;&gt;1,"",NOT(ISNA(VLOOKUP(P628,Mapping!$P:$P,1,FALSE))))</f>
        <v>0</v>
      </c>
      <c r="B628" s="180" t="str">
        <f t="shared" si="9"/>
        <v/>
      </c>
      <c r="E628" s="167">
        <v>1</v>
      </c>
      <c r="F628" s="170" t="s">
        <v>582</v>
      </c>
      <c r="G628" s="169">
        <v>581013.33602349565</v>
      </c>
      <c r="H628" s="168" t="s">
        <v>1266</v>
      </c>
      <c r="I628" s="168" t="s">
        <v>730</v>
      </c>
      <c r="J628" s="169">
        <v>397397.01918483269</v>
      </c>
      <c r="K628" s="169">
        <v>77307.721346933002</v>
      </c>
      <c r="L628" s="168" t="s">
        <v>18</v>
      </c>
      <c r="M628" s="168" t="s">
        <v>21</v>
      </c>
      <c r="N628" s="168" t="s">
        <v>1449</v>
      </c>
      <c r="O628" s="168" t="s">
        <v>21</v>
      </c>
      <c r="P628" s="168" t="s">
        <v>525</v>
      </c>
      <c r="Q628" s="168" t="s">
        <v>1451</v>
      </c>
      <c r="R628" s="168" t="s">
        <v>21</v>
      </c>
      <c r="S628" s="168" t="s">
        <v>21</v>
      </c>
      <c r="T628" s="168" t="s">
        <v>21</v>
      </c>
      <c r="U628" s="168" t="s">
        <v>21</v>
      </c>
      <c r="V628" s="168" t="s">
        <v>1451</v>
      </c>
      <c r="W628" s="168" t="s">
        <v>21</v>
      </c>
      <c r="X628" s="168" t="s">
        <v>21</v>
      </c>
      <c r="Y628" s="168" t="s">
        <v>21</v>
      </c>
      <c r="Z628" s="168" t="s">
        <v>21</v>
      </c>
      <c r="AA628" s="168" t="s">
        <v>1716</v>
      </c>
      <c r="AB628" s="168" t="s">
        <v>1259</v>
      </c>
      <c r="AC628" s="168" t="s">
        <v>11367</v>
      </c>
      <c r="AD628" s="169">
        <v>358741.48949385941</v>
      </c>
      <c r="AE628" s="168" t="s">
        <v>816</v>
      </c>
      <c r="AF628" s="169">
        <v>-175188.46812142371</v>
      </c>
      <c r="AG628" s="169">
        <v>-327471.20297875861</v>
      </c>
      <c r="AH628" s="169">
        <v>-221404.17748984191</v>
      </c>
      <c r="AI628" s="168" t="s">
        <v>21</v>
      </c>
      <c r="AJ628"/>
    </row>
    <row r="629" spans="1:36" x14ac:dyDescent="0.25">
      <c r="A629" s="179" t="b">
        <f>IF(E629&lt;&gt;1,"",NOT(ISNA(VLOOKUP(P629,Mapping!$P:$P,1,FALSE))))</f>
        <v>0</v>
      </c>
      <c r="B629" s="180" t="str">
        <f t="shared" si="9"/>
        <v/>
      </c>
      <c r="E629" s="167">
        <v>1</v>
      </c>
      <c r="F629" s="170" t="s">
        <v>583</v>
      </c>
      <c r="G629" s="169">
        <v>192972.3923019034</v>
      </c>
      <c r="H629" s="168" t="s">
        <v>1266</v>
      </c>
      <c r="I629" s="168" t="s">
        <v>477</v>
      </c>
      <c r="J629" s="169">
        <v>88159.725666709433</v>
      </c>
      <c r="K629" s="169">
        <v>40697.383863628667</v>
      </c>
      <c r="L629" s="168" t="s">
        <v>18</v>
      </c>
      <c r="M629" s="168" t="s">
        <v>21</v>
      </c>
      <c r="N629" s="168" t="s">
        <v>1449</v>
      </c>
      <c r="O629" s="168" t="s">
        <v>21</v>
      </c>
      <c r="P629" s="168" t="s">
        <v>525</v>
      </c>
      <c r="Q629" s="168" t="s">
        <v>1451</v>
      </c>
      <c r="R629" s="168" t="s">
        <v>21</v>
      </c>
      <c r="S629" s="168" t="s">
        <v>21</v>
      </c>
      <c r="T629" s="168" t="s">
        <v>21</v>
      </c>
      <c r="U629" s="168" t="s">
        <v>21</v>
      </c>
      <c r="V629" s="168" t="s">
        <v>1451</v>
      </c>
      <c r="W629" s="168" t="s">
        <v>21</v>
      </c>
      <c r="X629" s="168" t="s">
        <v>21</v>
      </c>
      <c r="Y629" s="168" t="s">
        <v>21</v>
      </c>
      <c r="Z629" s="168" t="s">
        <v>21</v>
      </c>
      <c r="AA629" s="168" t="s">
        <v>1717</v>
      </c>
      <c r="AB629" s="168" t="s">
        <v>1259</v>
      </c>
      <c r="AC629" s="168" t="s">
        <v>6714</v>
      </c>
      <c r="AD629" s="169">
        <v>129705.27223175111</v>
      </c>
      <c r="AE629" s="168" t="s">
        <v>817</v>
      </c>
      <c r="AF629" s="169">
        <v>-139782.47844361549</v>
      </c>
      <c r="AG629" s="169">
        <v>7527.8029785295948</v>
      </c>
      <c r="AH629" s="169">
        <v>-18706.870736748471</v>
      </c>
      <c r="AI629" s="168" t="s">
        <v>21</v>
      </c>
      <c r="AJ629"/>
    </row>
    <row r="630" spans="1:36" x14ac:dyDescent="0.25">
      <c r="A630" s="179" t="b">
        <f>IF(E630&lt;&gt;1,"",NOT(ISNA(VLOOKUP(P630,Mapping!$P:$P,1,FALSE))))</f>
        <v>0</v>
      </c>
      <c r="B630" s="180" t="str">
        <f t="shared" si="9"/>
        <v/>
      </c>
      <c r="E630" s="167">
        <v>1</v>
      </c>
      <c r="F630" s="170" t="s">
        <v>584</v>
      </c>
      <c r="G630" s="169">
        <v>246309.4103139666</v>
      </c>
      <c r="H630" s="168" t="s">
        <v>1266</v>
      </c>
      <c r="I630" s="168" t="s">
        <v>498</v>
      </c>
      <c r="J630" s="169">
        <v>103240.5418965158</v>
      </c>
      <c r="K630" s="169">
        <v>52990.281867499063</v>
      </c>
      <c r="L630" s="168" t="s">
        <v>18</v>
      </c>
      <c r="M630" s="168" t="s">
        <v>21</v>
      </c>
      <c r="N630" s="168" t="s">
        <v>1449</v>
      </c>
      <c r="O630" s="168" t="s">
        <v>21</v>
      </c>
      <c r="P630" s="168" t="s">
        <v>525</v>
      </c>
      <c r="Q630" s="168" t="s">
        <v>1451</v>
      </c>
      <c r="R630" s="168" t="s">
        <v>21</v>
      </c>
      <c r="S630" s="168" t="s">
        <v>21</v>
      </c>
      <c r="T630" s="168" t="s">
        <v>21</v>
      </c>
      <c r="U630" s="168" t="s">
        <v>21</v>
      </c>
      <c r="V630" s="168" t="s">
        <v>1451</v>
      </c>
      <c r="W630" s="168" t="s">
        <v>21</v>
      </c>
      <c r="X630" s="168" t="s">
        <v>21</v>
      </c>
      <c r="Y630" s="168" t="s">
        <v>21</v>
      </c>
      <c r="Z630" s="168" t="s">
        <v>21</v>
      </c>
      <c r="AA630" s="168" t="s">
        <v>1718</v>
      </c>
      <c r="AB630" s="168" t="s">
        <v>1259</v>
      </c>
      <c r="AC630" s="168" t="s">
        <v>4124</v>
      </c>
      <c r="AD630" s="169">
        <v>134077.82533837511</v>
      </c>
      <c r="AE630" s="168" t="s">
        <v>809</v>
      </c>
      <c r="AF630" s="169">
        <v>-3726.813095311401</v>
      </c>
      <c r="AG630" s="169">
        <v>-124894.4690314818</v>
      </c>
      <c r="AH630" s="169">
        <v>-113816.3604252801</v>
      </c>
      <c r="AI630" s="168" t="s">
        <v>21</v>
      </c>
      <c r="AJ630"/>
    </row>
    <row r="631" spans="1:36" x14ac:dyDescent="0.25">
      <c r="A631" s="179" t="b">
        <f>IF(E631&lt;&gt;1,"",NOT(ISNA(VLOOKUP(P631,Mapping!$P:$P,1,FALSE))))</f>
        <v>0</v>
      </c>
      <c r="B631" s="180" t="str">
        <f t="shared" si="9"/>
        <v/>
      </c>
      <c r="E631" s="167">
        <v>1</v>
      </c>
      <c r="F631" s="170" t="s">
        <v>585</v>
      </c>
      <c r="G631" s="169">
        <v>3771195.489044318</v>
      </c>
      <c r="H631" s="168" t="s">
        <v>1266</v>
      </c>
      <c r="I631" s="168" t="s">
        <v>430</v>
      </c>
      <c r="J631" s="169">
        <v>1194797.4580789199</v>
      </c>
      <c r="K631" s="169">
        <v>378363.98194149212</v>
      </c>
      <c r="L631" s="168" t="s">
        <v>18</v>
      </c>
      <c r="M631" s="168" t="s">
        <v>21</v>
      </c>
      <c r="N631" s="168" t="s">
        <v>1449</v>
      </c>
      <c r="O631" s="168" t="s">
        <v>21</v>
      </c>
      <c r="P631" s="168" t="s">
        <v>7293</v>
      </c>
      <c r="Q631" s="168" t="s">
        <v>7294</v>
      </c>
      <c r="R631" s="168" t="s">
        <v>21</v>
      </c>
      <c r="S631" s="168" t="s">
        <v>21</v>
      </c>
      <c r="T631" s="168" t="s">
        <v>21</v>
      </c>
      <c r="U631" s="168" t="s">
        <v>21</v>
      </c>
      <c r="V631" s="168" t="s">
        <v>7294</v>
      </c>
      <c r="W631" s="168" t="s">
        <v>21</v>
      </c>
      <c r="X631" s="168" t="s">
        <v>21</v>
      </c>
      <c r="Y631" s="168" t="s">
        <v>21</v>
      </c>
      <c r="Z631" s="168" t="s">
        <v>21</v>
      </c>
      <c r="AA631" s="168" t="s">
        <v>1719</v>
      </c>
      <c r="AB631" s="168" t="s">
        <v>1259</v>
      </c>
      <c r="AC631" s="168" t="s">
        <v>11368</v>
      </c>
      <c r="AD631" s="169">
        <v>1677211.1908456229</v>
      </c>
      <c r="AE631" s="168" t="s">
        <v>808</v>
      </c>
      <c r="AF631" s="169">
        <v>-1631934.5202371981</v>
      </c>
      <c r="AG631" s="169">
        <v>-2055253.028603673</v>
      </c>
      <c r="AH631" s="169">
        <v>-443023.54929720802</v>
      </c>
      <c r="AI631" s="168" t="s">
        <v>21</v>
      </c>
      <c r="AJ631"/>
    </row>
    <row r="632" spans="1:36" x14ac:dyDescent="0.25">
      <c r="A632" s="179" t="b">
        <f>IF(E632&lt;&gt;1,"",NOT(ISNA(VLOOKUP(P632,Mapping!$P:$P,1,FALSE))))</f>
        <v>0</v>
      </c>
      <c r="B632" s="180" t="str">
        <f t="shared" si="9"/>
        <v/>
      </c>
      <c r="E632" s="167">
        <v>1</v>
      </c>
      <c r="F632" s="170" t="s">
        <v>585</v>
      </c>
      <c r="G632" s="169">
        <v>227606.0711346335</v>
      </c>
      <c r="H632" s="168" t="s">
        <v>1266</v>
      </c>
      <c r="I632" s="168" t="s">
        <v>430</v>
      </c>
      <c r="J632" s="169">
        <v>72110.596235334742</v>
      </c>
      <c r="K632" s="169">
        <v>22835.713406727209</v>
      </c>
      <c r="L632" s="168" t="s">
        <v>18</v>
      </c>
      <c r="M632" s="168" t="s">
        <v>21</v>
      </c>
      <c r="N632" s="168" t="s">
        <v>1449</v>
      </c>
      <c r="O632" s="168" t="s">
        <v>21</v>
      </c>
      <c r="P632" s="168" t="s">
        <v>344</v>
      </c>
      <c r="Q632" s="168" t="s">
        <v>1450</v>
      </c>
      <c r="R632" s="168" t="s">
        <v>21</v>
      </c>
      <c r="S632" s="168" t="s">
        <v>21</v>
      </c>
      <c r="T632" s="168" t="s">
        <v>21</v>
      </c>
      <c r="U632" s="168" t="s">
        <v>21</v>
      </c>
      <c r="V632" s="168" t="s">
        <v>1450</v>
      </c>
      <c r="W632" s="168" t="s">
        <v>21</v>
      </c>
      <c r="X632" s="168" t="s">
        <v>21</v>
      </c>
      <c r="Y632" s="168" t="s">
        <v>21</v>
      </c>
      <c r="Z632" s="168" t="s">
        <v>21</v>
      </c>
      <c r="AA632" s="168" t="s">
        <v>1719</v>
      </c>
      <c r="AB632" s="168" t="s">
        <v>1259</v>
      </c>
      <c r="AC632" s="168" t="s">
        <v>9343</v>
      </c>
      <c r="AD632" s="169">
        <v>101226.11005459999</v>
      </c>
      <c r="AE632" s="168" t="s">
        <v>808</v>
      </c>
      <c r="AF632" s="169">
        <v>-98493.489817548558</v>
      </c>
      <c r="AG632" s="169">
        <v>-124042.3808277792</v>
      </c>
      <c r="AH632" s="169">
        <v>-26738.165594595401</v>
      </c>
      <c r="AI632" s="168" t="s">
        <v>21</v>
      </c>
      <c r="AJ632"/>
    </row>
    <row r="633" spans="1:36" x14ac:dyDescent="0.25">
      <c r="A633" s="179" t="b">
        <f>IF(E633&lt;&gt;1,"",NOT(ISNA(VLOOKUP(P633,Mapping!$P:$P,1,FALSE))))</f>
        <v>0</v>
      </c>
      <c r="B633" s="180" t="str">
        <f t="shared" si="9"/>
        <v/>
      </c>
      <c r="E633" s="167">
        <v>1</v>
      </c>
      <c r="F633" s="170" t="s">
        <v>585</v>
      </c>
      <c r="G633" s="169">
        <v>352784.61046806339</v>
      </c>
      <c r="H633" s="168" t="s">
        <v>1266</v>
      </c>
      <c r="I633" s="168" t="s">
        <v>430</v>
      </c>
      <c r="J633" s="169">
        <v>111769.9034858096</v>
      </c>
      <c r="K633" s="169">
        <v>35394.87421751261</v>
      </c>
      <c r="L633" s="168" t="s">
        <v>18</v>
      </c>
      <c r="M633" s="168" t="s">
        <v>21</v>
      </c>
      <c r="N633" s="168" t="s">
        <v>1449</v>
      </c>
      <c r="O633" s="168" t="s">
        <v>21</v>
      </c>
      <c r="P633" s="168" t="s">
        <v>525</v>
      </c>
      <c r="Q633" s="168" t="s">
        <v>1451</v>
      </c>
      <c r="R633" s="168" t="s">
        <v>21</v>
      </c>
      <c r="S633" s="168" t="s">
        <v>21</v>
      </c>
      <c r="T633" s="168" t="s">
        <v>21</v>
      </c>
      <c r="U633" s="168" t="s">
        <v>21</v>
      </c>
      <c r="V633" s="168" t="s">
        <v>1451</v>
      </c>
      <c r="W633" s="168" t="s">
        <v>21</v>
      </c>
      <c r="X633" s="168" t="s">
        <v>21</v>
      </c>
      <c r="Y633" s="168" t="s">
        <v>21</v>
      </c>
      <c r="Z633" s="168" t="s">
        <v>21</v>
      </c>
      <c r="AA633" s="168" t="s">
        <v>1719</v>
      </c>
      <c r="AB633" s="168" t="s">
        <v>1259</v>
      </c>
      <c r="AC633" s="168" t="s">
        <v>6715</v>
      </c>
      <c r="AD633" s="169">
        <v>156898.3359133933</v>
      </c>
      <c r="AE633" s="168" t="s">
        <v>808</v>
      </c>
      <c r="AF633" s="169">
        <v>-152662.8321718646</v>
      </c>
      <c r="AG633" s="169">
        <v>-192263.07445891551</v>
      </c>
      <c r="AH633" s="169">
        <v>-41443.592813217263</v>
      </c>
      <c r="AI633" s="168" t="s">
        <v>21</v>
      </c>
      <c r="AJ633"/>
    </row>
    <row r="634" spans="1:36" x14ac:dyDescent="0.25">
      <c r="A634" s="179" t="b">
        <f>IF(E634&lt;&gt;1,"",NOT(ISNA(VLOOKUP(P634,Mapping!$P:$P,1,FALSE))))</f>
        <v>0</v>
      </c>
      <c r="B634" s="180" t="str">
        <f t="shared" si="9"/>
        <v/>
      </c>
      <c r="E634" s="167">
        <v>1</v>
      </c>
      <c r="F634" s="170" t="s">
        <v>11369</v>
      </c>
      <c r="G634" s="169">
        <v>228316.47909951501</v>
      </c>
      <c r="H634" s="168" t="s">
        <v>1266</v>
      </c>
      <c r="I634" s="168" t="s">
        <v>430</v>
      </c>
      <c r="J634" s="169">
        <v>96106.631259719463</v>
      </c>
      <c r="K634" s="169">
        <v>25997.944671877071</v>
      </c>
      <c r="L634" s="168" t="s">
        <v>18</v>
      </c>
      <c r="M634" s="168" t="s">
        <v>21</v>
      </c>
      <c r="N634" s="168" t="s">
        <v>1449</v>
      </c>
      <c r="O634" s="168" t="s">
        <v>21</v>
      </c>
      <c r="P634" s="168" t="s">
        <v>525</v>
      </c>
      <c r="Q634" s="168" t="s">
        <v>1451</v>
      </c>
      <c r="R634" s="168" t="s">
        <v>21</v>
      </c>
      <c r="S634" s="168" t="s">
        <v>21</v>
      </c>
      <c r="T634" s="168" t="s">
        <v>21</v>
      </c>
      <c r="U634" s="168" t="s">
        <v>21</v>
      </c>
      <c r="V634" s="168" t="s">
        <v>1451</v>
      </c>
      <c r="W634" s="168" t="s">
        <v>21</v>
      </c>
      <c r="X634" s="168" t="s">
        <v>21</v>
      </c>
      <c r="Y634" s="168" t="s">
        <v>21</v>
      </c>
      <c r="Z634" s="168" t="s">
        <v>21</v>
      </c>
      <c r="AA634" s="168" t="s">
        <v>11370</v>
      </c>
      <c r="AB634" s="168" t="s">
        <v>1259</v>
      </c>
      <c r="AC634" s="168" t="s">
        <v>7396</v>
      </c>
      <c r="AD634" s="169">
        <v>91207.910350189719</v>
      </c>
      <c r="AE634" s="168" t="s">
        <v>807</v>
      </c>
      <c r="AF634" s="169">
        <v>-50381.165057138453</v>
      </c>
      <c r="AG634" s="169">
        <v>-124429.5440299013</v>
      </c>
      <c r="AH634" s="169">
        <v>-45777.59244646423</v>
      </c>
      <c r="AI634" s="168" t="s">
        <v>21</v>
      </c>
      <c r="AJ634"/>
    </row>
    <row r="635" spans="1:36" x14ac:dyDescent="0.25">
      <c r="A635" s="179" t="b">
        <f>IF(E635&lt;&gt;1,"",NOT(ISNA(VLOOKUP(P635,Mapping!$P:$P,1,FALSE))))</f>
        <v>0</v>
      </c>
      <c r="B635" s="180" t="str">
        <f t="shared" si="9"/>
        <v/>
      </c>
      <c r="E635" s="167">
        <v>1</v>
      </c>
      <c r="F635" s="170" t="s">
        <v>1720</v>
      </c>
      <c r="G635" s="169">
        <v>293550.17191871908</v>
      </c>
      <c r="H635" s="168" t="s">
        <v>1266</v>
      </c>
      <c r="I635" s="168" t="s">
        <v>430</v>
      </c>
      <c r="J635" s="169">
        <v>135042.7379660912</v>
      </c>
      <c r="K635" s="169">
        <v>66886.938280046044</v>
      </c>
      <c r="L635" s="168" t="s">
        <v>18</v>
      </c>
      <c r="M635" s="168" t="s">
        <v>21</v>
      </c>
      <c r="N635" s="168" t="s">
        <v>1449</v>
      </c>
      <c r="O635" s="168" t="s">
        <v>21</v>
      </c>
      <c r="P635" s="168" t="s">
        <v>525</v>
      </c>
      <c r="Q635" s="168" t="s">
        <v>1451</v>
      </c>
      <c r="R635" s="168" t="s">
        <v>21</v>
      </c>
      <c r="S635" s="168" t="s">
        <v>21</v>
      </c>
      <c r="T635" s="168" t="s">
        <v>21</v>
      </c>
      <c r="U635" s="168" t="s">
        <v>21</v>
      </c>
      <c r="V635" s="168" t="s">
        <v>1451</v>
      </c>
      <c r="W635" s="168" t="s">
        <v>21</v>
      </c>
      <c r="X635" s="168" t="s">
        <v>21</v>
      </c>
      <c r="Y635" s="168" t="s">
        <v>21</v>
      </c>
      <c r="Z635" s="168" t="s">
        <v>21</v>
      </c>
      <c r="AA635" s="168" t="s">
        <v>1721</v>
      </c>
      <c r="AB635" s="168" t="s">
        <v>1259</v>
      </c>
      <c r="AC635" s="168" t="s">
        <v>11371</v>
      </c>
      <c r="AD635" s="169">
        <v>198591.28805425181</v>
      </c>
      <c r="AE635" s="168" t="s">
        <v>819</v>
      </c>
      <c r="AF635" s="169">
        <v>-203134.98542316971</v>
      </c>
      <c r="AG635" s="169">
        <v>-20752.595287781562</v>
      </c>
      <c r="AH635" s="169">
        <v>-114118.4458379834</v>
      </c>
      <c r="AI635" s="168" t="s">
        <v>21</v>
      </c>
      <c r="AJ635"/>
    </row>
    <row r="636" spans="1:36" x14ac:dyDescent="0.25">
      <c r="A636" s="179" t="b">
        <f>IF(E636&lt;&gt;1,"",NOT(ISNA(VLOOKUP(P636,Mapping!$P:$P,1,FALSE))))</f>
        <v>0</v>
      </c>
      <c r="B636" s="180" t="str">
        <f t="shared" si="9"/>
        <v/>
      </c>
      <c r="E636" s="167">
        <v>1</v>
      </c>
      <c r="F636" s="170" t="s">
        <v>396</v>
      </c>
      <c r="G636" s="169">
        <v>252737.24367730369</v>
      </c>
      <c r="H636" s="168" t="s">
        <v>1266</v>
      </c>
      <c r="I636" s="168" t="s">
        <v>384</v>
      </c>
      <c r="J636" s="169">
        <v>97845.971693912186</v>
      </c>
      <c r="K636" s="169">
        <v>12218.170048462851</v>
      </c>
      <c r="L636" s="168" t="s">
        <v>18</v>
      </c>
      <c r="M636" s="168" t="s">
        <v>21</v>
      </c>
      <c r="N636" s="168" t="s">
        <v>1449</v>
      </c>
      <c r="O636" s="168" t="s">
        <v>21</v>
      </c>
      <c r="P636" s="168" t="s">
        <v>344</v>
      </c>
      <c r="Q636" s="168" t="s">
        <v>1450</v>
      </c>
      <c r="R636" s="168" t="s">
        <v>21</v>
      </c>
      <c r="S636" s="168" t="s">
        <v>21</v>
      </c>
      <c r="T636" s="168" t="s">
        <v>21</v>
      </c>
      <c r="U636" s="168" t="s">
        <v>21</v>
      </c>
      <c r="V636" s="168" t="s">
        <v>1450</v>
      </c>
      <c r="W636" s="168" t="s">
        <v>21</v>
      </c>
      <c r="X636" s="168" t="s">
        <v>21</v>
      </c>
      <c r="Y636" s="168" t="s">
        <v>21</v>
      </c>
      <c r="Z636" s="168" t="s">
        <v>21</v>
      </c>
      <c r="AA636" s="168" t="s">
        <v>1722</v>
      </c>
      <c r="AB636" s="168" t="s">
        <v>1259</v>
      </c>
      <c r="AC636" s="168" t="s">
        <v>11372</v>
      </c>
      <c r="AD636" s="169">
        <v>119035.7007282425</v>
      </c>
      <c r="AE636" s="168" t="s">
        <v>808</v>
      </c>
      <c r="AF636" s="169">
        <v>84554.637046049407</v>
      </c>
      <c r="AG636" s="169">
        <v>30724.529231726599</v>
      </c>
      <c r="AH636" s="169">
        <v>-42193.940574990527</v>
      </c>
      <c r="AI636" s="168" t="s">
        <v>21</v>
      </c>
      <c r="AJ636"/>
    </row>
    <row r="637" spans="1:36" x14ac:dyDescent="0.25">
      <c r="A637" s="179" t="b">
        <f>IF(E637&lt;&gt;1,"",NOT(ISNA(VLOOKUP(P637,Mapping!$P:$P,1,FALSE))))</f>
        <v>0</v>
      </c>
      <c r="B637" s="180" t="str">
        <f t="shared" si="9"/>
        <v/>
      </c>
      <c r="E637" s="167">
        <v>1</v>
      </c>
      <c r="F637" s="170" t="s">
        <v>11373</v>
      </c>
      <c r="G637" s="169">
        <v>2311470.7262991942</v>
      </c>
      <c r="H637" s="168" t="s">
        <v>1266</v>
      </c>
      <c r="I637" s="168" t="s">
        <v>384</v>
      </c>
      <c r="J637" s="169">
        <v>1036588.649379971</v>
      </c>
      <c r="K637" s="169">
        <v>468169.77749527741</v>
      </c>
      <c r="L637" s="168" t="s">
        <v>18</v>
      </c>
      <c r="M637" s="168" t="s">
        <v>21</v>
      </c>
      <c r="N637" s="168" t="s">
        <v>1449</v>
      </c>
      <c r="O637" s="168" t="s">
        <v>21</v>
      </c>
      <c r="P637" s="168" t="s">
        <v>762</v>
      </c>
      <c r="Q637" s="168" t="s">
        <v>1455</v>
      </c>
      <c r="R637" s="168" t="s">
        <v>21</v>
      </c>
      <c r="S637" s="168" t="s">
        <v>21</v>
      </c>
      <c r="T637" s="168" t="s">
        <v>21</v>
      </c>
      <c r="U637" s="168" t="s">
        <v>21</v>
      </c>
      <c r="V637" s="168" t="s">
        <v>1455</v>
      </c>
      <c r="W637" s="168" t="s">
        <v>21</v>
      </c>
      <c r="X637" s="168" t="s">
        <v>21</v>
      </c>
      <c r="Y637" s="168" t="s">
        <v>21</v>
      </c>
      <c r="Z637" s="168" t="s">
        <v>21</v>
      </c>
      <c r="AA637" s="168" t="s">
        <v>11374</v>
      </c>
      <c r="AB637" s="168" t="s">
        <v>1259</v>
      </c>
      <c r="AC637" s="168" t="s">
        <v>11375</v>
      </c>
      <c r="AD637" s="169">
        <v>1690621.424825178</v>
      </c>
      <c r="AE637" s="168" t="s">
        <v>814</v>
      </c>
      <c r="AF637" s="169">
        <v>-710238.99491436128</v>
      </c>
      <c r="AG637" s="169">
        <v>-778476.40473090671</v>
      </c>
      <c r="AH637" s="169">
        <v>-248603.2931004467</v>
      </c>
      <c r="AI637" s="168" t="s">
        <v>21</v>
      </c>
      <c r="AJ637"/>
    </row>
    <row r="638" spans="1:36" x14ac:dyDescent="0.25">
      <c r="A638" s="179" t="b">
        <f>IF(E638&lt;&gt;1,"",NOT(ISNA(VLOOKUP(P638,Mapping!$P:$P,1,FALSE))))</f>
        <v>0</v>
      </c>
      <c r="B638" s="180" t="str">
        <f t="shared" si="9"/>
        <v/>
      </c>
      <c r="E638" s="167">
        <v>1</v>
      </c>
      <c r="F638" s="170" t="s">
        <v>397</v>
      </c>
      <c r="G638" s="169">
        <v>640427.52138957218</v>
      </c>
      <c r="H638" s="168" t="s">
        <v>1266</v>
      </c>
      <c r="I638" s="168" t="s">
        <v>446</v>
      </c>
      <c r="J638" s="169">
        <v>330769.75821671088</v>
      </c>
      <c r="K638" s="169">
        <v>200356.829334743</v>
      </c>
      <c r="L638" s="168" t="s">
        <v>18</v>
      </c>
      <c r="M638" s="168" t="s">
        <v>21</v>
      </c>
      <c r="N638" s="168" t="s">
        <v>1449</v>
      </c>
      <c r="O638" s="168" t="s">
        <v>21</v>
      </c>
      <c r="P638" s="168" t="s">
        <v>344</v>
      </c>
      <c r="Q638" s="168" t="s">
        <v>1450</v>
      </c>
      <c r="R638" s="168" t="s">
        <v>21</v>
      </c>
      <c r="S638" s="168" t="s">
        <v>21</v>
      </c>
      <c r="T638" s="168" t="s">
        <v>21</v>
      </c>
      <c r="U638" s="168" t="s">
        <v>21</v>
      </c>
      <c r="V638" s="168" t="s">
        <v>1450</v>
      </c>
      <c r="W638" s="168" t="s">
        <v>21</v>
      </c>
      <c r="X638" s="168" t="s">
        <v>21</v>
      </c>
      <c r="Y638" s="168" t="s">
        <v>21</v>
      </c>
      <c r="Z638" s="168" t="s">
        <v>21</v>
      </c>
      <c r="AA638" s="168" t="s">
        <v>1723</v>
      </c>
      <c r="AB638" s="168" t="s">
        <v>1259</v>
      </c>
      <c r="AC638" s="168" t="s">
        <v>11376</v>
      </c>
      <c r="AD638" s="169">
        <v>487935.48636285501</v>
      </c>
      <c r="AE638" s="168" t="s">
        <v>814</v>
      </c>
      <c r="AF638" s="169">
        <v>-228179.2495624118</v>
      </c>
      <c r="AG638" s="169">
        <v>-349809.91946614819</v>
      </c>
      <c r="AH638" s="169">
        <v>-281593.61652349652</v>
      </c>
      <c r="AI638" s="168" t="s">
        <v>21</v>
      </c>
      <c r="AJ638"/>
    </row>
    <row r="639" spans="1:36" x14ac:dyDescent="0.25">
      <c r="A639" s="179" t="b">
        <f>IF(E639&lt;&gt;1,"",NOT(ISNA(VLOOKUP(P639,Mapping!$P:$P,1,FALSE))))</f>
        <v>0</v>
      </c>
      <c r="B639" s="180" t="str">
        <f t="shared" si="9"/>
        <v/>
      </c>
      <c r="E639" s="167">
        <v>1</v>
      </c>
      <c r="F639" s="170" t="s">
        <v>397</v>
      </c>
      <c r="G639" s="169">
        <v>70115.606589465577</v>
      </c>
      <c r="H639" s="168" t="s">
        <v>1266</v>
      </c>
      <c r="I639" s="168" t="s">
        <v>446</v>
      </c>
      <c r="J639" s="169">
        <v>36213.50030132087</v>
      </c>
      <c r="K639" s="169">
        <v>21935.566717474161</v>
      </c>
      <c r="L639" s="168" t="s">
        <v>18</v>
      </c>
      <c r="M639" s="168" t="s">
        <v>21</v>
      </c>
      <c r="N639" s="168" t="s">
        <v>1449</v>
      </c>
      <c r="O639" s="168" t="s">
        <v>21</v>
      </c>
      <c r="P639" s="168" t="s">
        <v>525</v>
      </c>
      <c r="Q639" s="168" t="s">
        <v>1451</v>
      </c>
      <c r="R639" s="168" t="s">
        <v>21</v>
      </c>
      <c r="S639" s="168" t="s">
        <v>21</v>
      </c>
      <c r="T639" s="168" t="s">
        <v>21</v>
      </c>
      <c r="U639" s="168" t="s">
        <v>21</v>
      </c>
      <c r="V639" s="168" t="s">
        <v>1451</v>
      </c>
      <c r="W639" s="168" t="s">
        <v>21</v>
      </c>
      <c r="X639" s="168" t="s">
        <v>21</v>
      </c>
      <c r="Y639" s="168" t="s">
        <v>21</v>
      </c>
      <c r="Z639" s="168" t="s">
        <v>21</v>
      </c>
      <c r="AA639" s="168" t="s">
        <v>1723</v>
      </c>
      <c r="AB639" s="168" t="s">
        <v>1259</v>
      </c>
      <c r="AC639" s="168" t="s">
        <v>11377</v>
      </c>
      <c r="AD639" s="169">
        <v>53420.397250614697</v>
      </c>
      <c r="AE639" s="168" t="s">
        <v>814</v>
      </c>
      <c r="AF639" s="169">
        <v>-24981.634860856331</v>
      </c>
      <c r="AG639" s="169">
        <v>-38298.064769551384</v>
      </c>
      <c r="AH639" s="169">
        <v>-30829.57333161823</v>
      </c>
      <c r="AI639" s="168" t="s">
        <v>21</v>
      </c>
      <c r="AJ639"/>
    </row>
    <row r="640" spans="1:36" x14ac:dyDescent="0.25">
      <c r="A640" s="179" t="b">
        <f>IF(E640&lt;&gt;1,"",NOT(ISNA(VLOOKUP(P640,Mapping!$P:$P,1,FALSE))))</f>
        <v>0</v>
      </c>
      <c r="B640" s="180" t="str">
        <f t="shared" si="9"/>
        <v/>
      </c>
      <c r="E640" s="167">
        <v>1</v>
      </c>
      <c r="F640" s="170" t="s">
        <v>586</v>
      </c>
      <c r="G640" s="169">
        <v>284896.99441455607</v>
      </c>
      <c r="H640" s="168" t="s">
        <v>1266</v>
      </c>
      <c r="I640" s="168" t="s">
        <v>446</v>
      </c>
      <c r="J640" s="169">
        <v>211480.77937689761</v>
      </c>
      <c r="K640" s="169">
        <v>103737.8077976417</v>
      </c>
      <c r="L640" s="168" t="s">
        <v>18</v>
      </c>
      <c r="M640" s="168" t="s">
        <v>21</v>
      </c>
      <c r="N640" s="168" t="s">
        <v>1449</v>
      </c>
      <c r="O640" s="168" t="s">
        <v>21</v>
      </c>
      <c r="P640" s="168" t="s">
        <v>525</v>
      </c>
      <c r="Q640" s="168" t="s">
        <v>1451</v>
      </c>
      <c r="R640" s="168" t="s">
        <v>21</v>
      </c>
      <c r="S640" s="168" t="s">
        <v>21</v>
      </c>
      <c r="T640" s="168" t="s">
        <v>21</v>
      </c>
      <c r="U640" s="168" t="s">
        <v>21</v>
      </c>
      <c r="V640" s="168" t="s">
        <v>1451</v>
      </c>
      <c r="W640" s="168" t="s">
        <v>21</v>
      </c>
      <c r="X640" s="168" t="s">
        <v>21</v>
      </c>
      <c r="Y640" s="168" t="s">
        <v>21</v>
      </c>
      <c r="Z640" s="168" t="s">
        <v>21</v>
      </c>
      <c r="AA640" s="168" t="s">
        <v>1724</v>
      </c>
      <c r="AB640" s="168" t="s">
        <v>1259</v>
      </c>
      <c r="AC640" s="168" t="s">
        <v>6717</v>
      </c>
      <c r="AD640" s="169">
        <v>234610.67094245841</v>
      </c>
      <c r="AE640" s="168" t="s">
        <v>814</v>
      </c>
      <c r="AF640" s="169">
        <v>-71103.866389206145</v>
      </c>
      <c r="AG640" s="169">
        <v>-112424.6931879223</v>
      </c>
      <c r="AH640" s="169">
        <v>-140611.12249905759</v>
      </c>
      <c r="AI640" s="168" t="s">
        <v>21</v>
      </c>
      <c r="AJ640"/>
    </row>
    <row r="641" spans="1:36" x14ac:dyDescent="0.25">
      <c r="A641" s="179" t="b">
        <f>IF(E641&lt;&gt;1,"",NOT(ISNA(VLOOKUP(P641,Mapping!$P:$P,1,FALSE))))</f>
        <v>0</v>
      </c>
      <c r="B641" s="180" t="str">
        <f t="shared" si="9"/>
        <v/>
      </c>
      <c r="E641" s="167">
        <v>1</v>
      </c>
      <c r="F641" s="170" t="s">
        <v>587</v>
      </c>
      <c r="G641" s="169">
        <v>2060979.585481629</v>
      </c>
      <c r="H641" s="168" t="s">
        <v>1266</v>
      </c>
      <c r="I641" s="168" t="s">
        <v>430</v>
      </c>
      <c r="J641" s="169">
        <v>593673.02210207609</v>
      </c>
      <c r="K641" s="169">
        <v>167631.9103164738</v>
      </c>
      <c r="L641" s="168" t="s">
        <v>18</v>
      </c>
      <c r="M641" s="168" t="s">
        <v>21</v>
      </c>
      <c r="N641" s="168" t="s">
        <v>1449</v>
      </c>
      <c r="O641" s="168" t="s">
        <v>21</v>
      </c>
      <c r="P641" s="168" t="s">
        <v>344</v>
      </c>
      <c r="Q641" s="168" t="s">
        <v>1450</v>
      </c>
      <c r="R641" s="168" t="s">
        <v>21</v>
      </c>
      <c r="S641" s="168" t="s">
        <v>21</v>
      </c>
      <c r="T641" s="168" t="s">
        <v>21</v>
      </c>
      <c r="U641" s="168" t="s">
        <v>21</v>
      </c>
      <c r="V641" s="168" t="s">
        <v>1450</v>
      </c>
      <c r="W641" s="168" t="s">
        <v>21</v>
      </c>
      <c r="X641" s="168" t="s">
        <v>21</v>
      </c>
      <c r="Y641" s="168" t="s">
        <v>21</v>
      </c>
      <c r="Z641" s="168" t="s">
        <v>21</v>
      </c>
      <c r="AA641" s="168" t="s">
        <v>11378</v>
      </c>
      <c r="AB641" s="168" t="s">
        <v>1259</v>
      </c>
      <c r="AC641" s="168" t="s">
        <v>11379</v>
      </c>
      <c r="AD641" s="169">
        <v>823416.19566919701</v>
      </c>
      <c r="AE641" s="168" t="s">
        <v>808</v>
      </c>
      <c r="AF641" s="169">
        <v>-633699.66825268604</v>
      </c>
      <c r="AG641" s="169">
        <v>-1123207.3615003419</v>
      </c>
      <c r="AH641" s="169">
        <v>-211414.61578511939</v>
      </c>
      <c r="AI641" s="168" t="s">
        <v>21</v>
      </c>
      <c r="AJ641"/>
    </row>
    <row r="642" spans="1:36" x14ac:dyDescent="0.25">
      <c r="A642" s="179" t="b">
        <f>IF(E642&lt;&gt;1,"",NOT(ISNA(VLOOKUP(P642,Mapping!$P:$P,1,FALSE))))</f>
        <v>0</v>
      </c>
      <c r="B642" s="180" t="str">
        <f t="shared" si="9"/>
        <v/>
      </c>
      <c r="E642" s="167">
        <v>1</v>
      </c>
      <c r="F642" s="170" t="s">
        <v>587</v>
      </c>
      <c r="G642" s="169">
        <v>335979.60850760958</v>
      </c>
      <c r="H642" s="168" t="s">
        <v>1266</v>
      </c>
      <c r="I642" s="168" t="s">
        <v>430</v>
      </c>
      <c r="J642" s="169">
        <v>96780.206340943987</v>
      </c>
      <c r="K642" s="169">
        <v>27327.24962355704</v>
      </c>
      <c r="L642" s="168" t="s">
        <v>18</v>
      </c>
      <c r="M642" s="168" t="s">
        <v>21</v>
      </c>
      <c r="N642" s="168" t="s">
        <v>1449</v>
      </c>
      <c r="O642" s="168" t="s">
        <v>21</v>
      </c>
      <c r="P642" s="168" t="s">
        <v>525</v>
      </c>
      <c r="Q642" s="168" t="s">
        <v>1451</v>
      </c>
      <c r="R642" s="168" t="s">
        <v>21</v>
      </c>
      <c r="S642" s="168" t="s">
        <v>21</v>
      </c>
      <c r="T642" s="168" t="s">
        <v>21</v>
      </c>
      <c r="U642" s="168" t="s">
        <v>21</v>
      </c>
      <c r="V642" s="168" t="s">
        <v>1451</v>
      </c>
      <c r="W642" s="168" t="s">
        <v>21</v>
      </c>
      <c r="X642" s="168" t="s">
        <v>21</v>
      </c>
      <c r="Y642" s="168" t="s">
        <v>21</v>
      </c>
      <c r="Z642" s="168" t="s">
        <v>21</v>
      </c>
      <c r="AA642" s="168" t="s">
        <v>11378</v>
      </c>
      <c r="AB642" s="168" t="s">
        <v>1259</v>
      </c>
      <c r="AC642" s="168" t="s">
        <v>10326</v>
      </c>
      <c r="AD642" s="169">
        <v>134232.7954185491</v>
      </c>
      <c r="AE642" s="168" t="s">
        <v>808</v>
      </c>
      <c r="AF642" s="169">
        <v>-103305.3252689957</v>
      </c>
      <c r="AG642" s="169">
        <v>-183104.56457120189</v>
      </c>
      <c r="AH642" s="169">
        <v>-34464.679002471501</v>
      </c>
      <c r="AI642" s="168" t="s">
        <v>21</v>
      </c>
      <c r="AJ642"/>
    </row>
    <row r="643" spans="1:36" x14ac:dyDescent="0.25">
      <c r="A643" s="179" t="b">
        <f>IF(E643&lt;&gt;1,"",NOT(ISNA(VLOOKUP(P643,Mapping!$P:$P,1,FALSE))))</f>
        <v>0</v>
      </c>
      <c r="B643" s="180" t="str">
        <f t="shared" si="9"/>
        <v/>
      </c>
      <c r="E643" s="167">
        <v>1</v>
      </c>
      <c r="F643" s="170" t="s">
        <v>1725</v>
      </c>
      <c r="G643" s="169">
        <v>261529.507543446</v>
      </c>
      <c r="H643" s="168" t="s">
        <v>1266</v>
      </c>
      <c r="I643" s="168" t="s">
        <v>489</v>
      </c>
      <c r="J643" s="169">
        <v>70110.961403050038</v>
      </c>
      <c r="K643" s="169">
        <v>117.7314205678631</v>
      </c>
      <c r="L643" s="168" t="s">
        <v>18</v>
      </c>
      <c r="M643" s="168" t="s">
        <v>21</v>
      </c>
      <c r="N643" s="168" t="s">
        <v>1449</v>
      </c>
      <c r="O643" s="168" t="s">
        <v>21</v>
      </c>
      <c r="P643" s="168" t="s">
        <v>525</v>
      </c>
      <c r="Q643" s="168" t="s">
        <v>1451</v>
      </c>
      <c r="R643" s="168" t="s">
        <v>21</v>
      </c>
      <c r="S643" s="168" t="s">
        <v>21</v>
      </c>
      <c r="T643" s="168" t="s">
        <v>21</v>
      </c>
      <c r="U643" s="168" t="s">
        <v>21</v>
      </c>
      <c r="V643" s="168" t="s">
        <v>1451</v>
      </c>
      <c r="W643" s="168" t="s">
        <v>21</v>
      </c>
      <c r="X643" s="168" t="s">
        <v>21</v>
      </c>
      <c r="Y643" s="168" t="s">
        <v>21</v>
      </c>
      <c r="Z643" s="168" t="s">
        <v>21</v>
      </c>
      <c r="AA643" s="168" t="s">
        <v>1726</v>
      </c>
      <c r="AB643" s="168" t="s">
        <v>1259</v>
      </c>
      <c r="AC643" s="168" t="s">
        <v>6718</v>
      </c>
      <c r="AD643" s="169">
        <v>72022.094080927418</v>
      </c>
      <c r="AE643" s="168" t="s">
        <v>808</v>
      </c>
      <c r="AF643" s="169">
        <v>52865.156618743873</v>
      </c>
      <c r="AG643" s="169">
        <v>4456.8157806942181</v>
      </c>
      <c r="AH643" s="169">
        <v>-44418.962500933121</v>
      </c>
      <c r="AI643" s="168" t="s">
        <v>21</v>
      </c>
      <c r="AJ643"/>
    </row>
    <row r="644" spans="1:36" x14ac:dyDescent="0.25">
      <c r="A644" s="179" t="b">
        <f>IF(E644&lt;&gt;1,"",NOT(ISNA(VLOOKUP(P644,Mapping!$P:$P,1,FALSE))))</f>
        <v>0</v>
      </c>
      <c r="B644" s="180" t="str">
        <f t="shared" si="9"/>
        <v/>
      </c>
      <c r="E644" s="167">
        <v>1</v>
      </c>
      <c r="F644" s="170" t="s">
        <v>1727</v>
      </c>
      <c r="G644" s="169">
        <v>1693060.230671857</v>
      </c>
      <c r="H644" s="168" t="s">
        <v>1266</v>
      </c>
      <c r="I644" s="168" t="s">
        <v>509</v>
      </c>
      <c r="J644" s="169">
        <v>598317.67688727484</v>
      </c>
      <c r="K644" s="169">
        <v>20269.978993640259</v>
      </c>
      <c r="L644" s="168" t="s">
        <v>18</v>
      </c>
      <c r="M644" s="168" t="s">
        <v>21</v>
      </c>
      <c r="N644" s="168" t="s">
        <v>1449</v>
      </c>
      <c r="O644" s="168" t="s">
        <v>21</v>
      </c>
      <c r="P644" s="168" t="s">
        <v>344</v>
      </c>
      <c r="Q644" s="168" t="s">
        <v>1450</v>
      </c>
      <c r="R644" s="168" t="s">
        <v>21</v>
      </c>
      <c r="S644" s="168" t="s">
        <v>21</v>
      </c>
      <c r="T644" s="168" t="s">
        <v>21</v>
      </c>
      <c r="U644" s="168" t="s">
        <v>21</v>
      </c>
      <c r="V644" s="168" t="s">
        <v>1450</v>
      </c>
      <c r="W644" s="168" t="s">
        <v>21</v>
      </c>
      <c r="X644" s="168" t="s">
        <v>21</v>
      </c>
      <c r="Y644" s="168" t="s">
        <v>21</v>
      </c>
      <c r="Z644" s="168" t="s">
        <v>21</v>
      </c>
      <c r="AA644" s="168" t="s">
        <v>1728</v>
      </c>
      <c r="AB644" s="168" t="s">
        <v>1259</v>
      </c>
      <c r="AC644" s="168" t="s">
        <v>11380</v>
      </c>
      <c r="AD644" s="169">
        <v>1150425.557072344</v>
      </c>
      <c r="AE644" s="168" t="s">
        <v>809</v>
      </c>
      <c r="AF644" s="169">
        <v>-1023118.210869596</v>
      </c>
      <c r="AG644" s="169">
        <v>448773.75709104398</v>
      </c>
      <c r="AH644" s="169">
        <v>-382989.84849052288</v>
      </c>
      <c r="AI644" s="168" t="s">
        <v>21</v>
      </c>
      <c r="AJ644"/>
    </row>
    <row r="645" spans="1:36" x14ac:dyDescent="0.25">
      <c r="A645" s="179" t="b">
        <f>IF(E645&lt;&gt;1,"",NOT(ISNA(VLOOKUP(P645,Mapping!$P:$P,1,FALSE))))</f>
        <v>0</v>
      </c>
      <c r="B645" s="180" t="str">
        <f t="shared" si="9"/>
        <v/>
      </c>
      <c r="E645" s="167">
        <v>1</v>
      </c>
      <c r="F645" s="170" t="s">
        <v>1727</v>
      </c>
      <c r="G645" s="169">
        <v>203967.48965714659</v>
      </c>
      <c r="H645" s="168" t="s">
        <v>1266</v>
      </c>
      <c r="I645" s="168" t="s">
        <v>509</v>
      </c>
      <c r="J645" s="169">
        <v>72080.929172711869</v>
      </c>
      <c r="K645" s="169">
        <v>2441.9785284869822</v>
      </c>
      <c r="L645" s="168" t="s">
        <v>18</v>
      </c>
      <c r="M645" s="168" t="s">
        <v>21</v>
      </c>
      <c r="N645" s="168" t="s">
        <v>1449</v>
      </c>
      <c r="O645" s="168" t="s">
        <v>21</v>
      </c>
      <c r="P645" s="168" t="s">
        <v>525</v>
      </c>
      <c r="Q645" s="168" t="s">
        <v>1451</v>
      </c>
      <c r="R645" s="168" t="s">
        <v>21</v>
      </c>
      <c r="S645" s="168" t="s">
        <v>21</v>
      </c>
      <c r="T645" s="168" t="s">
        <v>21</v>
      </c>
      <c r="U645" s="168" t="s">
        <v>21</v>
      </c>
      <c r="V645" s="168" t="s">
        <v>1451</v>
      </c>
      <c r="W645" s="168" t="s">
        <v>21</v>
      </c>
      <c r="X645" s="168" t="s">
        <v>21</v>
      </c>
      <c r="Y645" s="168" t="s">
        <v>21</v>
      </c>
      <c r="Z645" s="168" t="s">
        <v>21</v>
      </c>
      <c r="AA645" s="168" t="s">
        <v>1728</v>
      </c>
      <c r="AB645" s="168" t="s">
        <v>1259</v>
      </c>
      <c r="AC645" s="168" t="s">
        <v>6719</v>
      </c>
      <c r="AD645" s="169">
        <v>138594.8406692862</v>
      </c>
      <c r="AE645" s="168" t="s">
        <v>809</v>
      </c>
      <c r="AF645" s="169">
        <v>-123257.7845212105</v>
      </c>
      <c r="AG645" s="169">
        <v>54064.973590184927</v>
      </c>
      <c r="AH645" s="169">
        <v>-46139.810353813307</v>
      </c>
      <c r="AI645" s="168" t="s">
        <v>21</v>
      </c>
      <c r="AJ645"/>
    </row>
    <row r="646" spans="1:36" x14ac:dyDescent="0.25">
      <c r="A646" s="179" t="b">
        <f>IF(E646&lt;&gt;1,"",NOT(ISNA(VLOOKUP(P646,Mapping!$P:$P,1,FALSE))))</f>
        <v>0</v>
      </c>
      <c r="B646" s="180" t="str">
        <f t="shared" si="9"/>
        <v/>
      </c>
      <c r="E646" s="167">
        <v>1</v>
      </c>
      <c r="F646" s="170" t="s">
        <v>1729</v>
      </c>
      <c r="G646" s="169">
        <v>62710.128884967809</v>
      </c>
      <c r="H646" s="168" t="s">
        <v>1266</v>
      </c>
      <c r="I646" s="168" t="s">
        <v>480</v>
      </c>
      <c r="J646" s="169">
        <v>18825.303798830431</v>
      </c>
      <c r="K646" s="169">
        <v>3244.6894568749049</v>
      </c>
      <c r="L646" s="168" t="s">
        <v>18</v>
      </c>
      <c r="M646" s="168" t="s">
        <v>21</v>
      </c>
      <c r="N646" s="168" t="s">
        <v>1449</v>
      </c>
      <c r="O646" s="168" t="s">
        <v>21</v>
      </c>
      <c r="P646" s="168" t="s">
        <v>525</v>
      </c>
      <c r="Q646" s="168" t="s">
        <v>1451</v>
      </c>
      <c r="R646" s="168" t="s">
        <v>21</v>
      </c>
      <c r="S646" s="168" t="s">
        <v>21</v>
      </c>
      <c r="T646" s="168" t="s">
        <v>21</v>
      </c>
      <c r="U646" s="168" t="s">
        <v>21</v>
      </c>
      <c r="V646" s="168" t="s">
        <v>1451</v>
      </c>
      <c r="W646" s="168" t="s">
        <v>21</v>
      </c>
      <c r="X646" s="168" t="s">
        <v>21</v>
      </c>
      <c r="Y646" s="168" t="s">
        <v>21</v>
      </c>
      <c r="Z646" s="168" t="s">
        <v>21</v>
      </c>
      <c r="AA646" s="168" t="s">
        <v>1730</v>
      </c>
      <c r="AB646" s="168" t="s">
        <v>1259</v>
      </c>
      <c r="AC646" s="168" t="s">
        <v>6720</v>
      </c>
      <c r="AD646" s="169">
        <v>35727.799974891837</v>
      </c>
      <c r="AE646" s="168" t="s">
        <v>809</v>
      </c>
      <c r="AF646" s="169">
        <v>-35709.4641453238</v>
      </c>
      <c r="AG646" s="169">
        <v>-30010.530135125398</v>
      </c>
      <c r="AH646" s="169">
        <v>-2091.5921449633388</v>
      </c>
      <c r="AI646" s="168" t="s">
        <v>21</v>
      </c>
      <c r="AJ646"/>
    </row>
    <row r="647" spans="1:36" x14ac:dyDescent="0.25">
      <c r="A647" s="179" t="b">
        <f>IF(E647&lt;&gt;1,"",NOT(ISNA(VLOOKUP(P647,Mapping!$P:$P,1,FALSE))))</f>
        <v>0</v>
      </c>
      <c r="B647" s="180" t="str">
        <f t="shared" si="9"/>
        <v/>
      </c>
      <c r="E647" s="167">
        <v>1</v>
      </c>
      <c r="F647" s="170" t="s">
        <v>588</v>
      </c>
      <c r="G647" s="169">
        <v>308224.68724284187</v>
      </c>
      <c r="H647" s="168" t="s">
        <v>1266</v>
      </c>
      <c r="I647" s="168" t="s">
        <v>470</v>
      </c>
      <c r="J647" s="169">
        <v>149125.43742677569</v>
      </c>
      <c r="K647" s="169">
        <v>59230.222924421672</v>
      </c>
      <c r="L647" s="168" t="s">
        <v>18</v>
      </c>
      <c r="M647" s="168" t="s">
        <v>21</v>
      </c>
      <c r="N647" s="168" t="s">
        <v>1449</v>
      </c>
      <c r="O647" s="168" t="s">
        <v>21</v>
      </c>
      <c r="P647" s="168" t="s">
        <v>525</v>
      </c>
      <c r="Q647" s="168" t="s">
        <v>1451</v>
      </c>
      <c r="R647" s="168" t="s">
        <v>21</v>
      </c>
      <c r="S647" s="168" t="s">
        <v>21</v>
      </c>
      <c r="T647" s="168" t="s">
        <v>21</v>
      </c>
      <c r="U647" s="168" t="s">
        <v>21</v>
      </c>
      <c r="V647" s="168" t="s">
        <v>1451</v>
      </c>
      <c r="W647" s="168" t="s">
        <v>21</v>
      </c>
      <c r="X647" s="168" t="s">
        <v>21</v>
      </c>
      <c r="Y647" s="168" t="s">
        <v>21</v>
      </c>
      <c r="Z647" s="168" t="s">
        <v>21</v>
      </c>
      <c r="AA647" s="168" t="s">
        <v>1731</v>
      </c>
      <c r="AB647" s="168" t="s">
        <v>1259</v>
      </c>
      <c r="AC647" s="168" t="s">
        <v>2451</v>
      </c>
      <c r="AD647" s="169">
        <v>162767.10718657711</v>
      </c>
      <c r="AE647" s="168" t="s">
        <v>816</v>
      </c>
      <c r="AF647" s="169">
        <v>-93483.215046160185</v>
      </c>
      <c r="AG647" s="169">
        <v>-171909.10414343051</v>
      </c>
      <c r="AH647" s="169">
        <v>-69465.828768173378</v>
      </c>
      <c r="AI647" s="168" t="s">
        <v>21</v>
      </c>
      <c r="AJ647"/>
    </row>
    <row r="648" spans="1:36" x14ac:dyDescent="0.25">
      <c r="A648" s="179" t="b">
        <f>IF(E648&lt;&gt;1,"",NOT(ISNA(VLOOKUP(P648,Mapping!$P:$P,1,FALSE))))</f>
        <v>0</v>
      </c>
      <c r="B648" s="180" t="str">
        <f t="shared" si="9"/>
        <v/>
      </c>
      <c r="E648" s="167">
        <v>1</v>
      </c>
      <c r="F648" s="170" t="s">
        <v>398</v>
      </c>
      <c r="G648" s="169">
        <v>491509.69753108593</v>
      </c>
      <c r="H648" s="168" t="s">
        <v>1266</v>
      </c>
      <c r="I648" s="168" t="s">
        <v>470</v>
      </c>
      <c r="J648" s="169">
        <v>107745.1797354033</v>
      </c>
      <c r="K648" s="169">
        <v>62066.333315638381</v>
      </c>
      <c r="L648" s="168" t="s">
        <v>18</v>
      </c>
      <c r="M648" s="168" t="s">
        <v>21</v>
      </c>
      <c r="N648" s="168" t="s">
        <v>1449</v>
      </c>
      <c r="O648" s="168" t="s">
        <v>21</v>
      </c>
      <c r="P648" s="168" t="s">
        <v>525</v>
      </c>
      <c r="Q648" s="168" t="s">
        <v>1451</v>
      </c>
      <c r="R648" s="168" t="s">
        <v>21</v>
      </c>
      <c r="S648" s="168" t="s">
        <v>21</v>
      </c>
      <c r="T648" s="168" t="s">
        <v>21</v>
      </c>
      <c r="U648" s="168" t="s">
        <v>21</v>
      </c>
      <c r="V648" s="168" t="s">
        <v>1451</v>
      </c>
      <c r="W648" s="168" t="s">
        <v>21</v>
      </c>
      <c r="X648" s="168" t="s">
        <v>21</v>
      </c>
      <c r="Y648" s="168" t="s">
        <v>21</v>
      </c>
      <c r="Z648" s="168" t="s">
        <v>21</v>
      </c>
      <c r="AA648" s="168" t="s">
        <v>1732</v>
      </c>
      <c r="AB648" s="168" t="s">
        <v>1259</v>
      </c>
      <c r="AC648" s="168" t="s">
        <v>11381</v>
      </c>
      <c r="AD648" s="169">
        <v>157480.9385426832</v>
      </c>
      <c r="AE648" s="168" t="s">
        <v>809</v>
      </c>
      <c r="AF648" s="169">
        <v>-158301.5629736777</v>
      </c>
      <c r="AG648" s="169">
        <v>-154031.00188974751</v>
      </c>
      <c r="AH648" s="169">
        <v>-103256.7720370145</v>
      </c>
      <c r="AI648" s="168" t="s">
        <v>21</v>
      </c>
      <c r="AJ648"/>
    </row>
    <row r="649" spans="1:36" x14ac:dyDescent="0.25">
      <c r="A649" s="179" t="b">
        <f>IF(E649&lt;&gt;1,"",NOT(ISNA(VLOOKUP(P649,Mapping!$P:$P,1,FALSE))))</f>
        <v>0</v>
      </c>
      <c r="B649" s="180" t="str">
        <f t="shared" si="9"/>
        <v/>
      </c>
      <c r="E649" s="167">
        <v>1</v>
      </c>
      <c r="F649" s="170" t="s">
        <v>1205</v>
      </c>
      <c r="G649" s="169">
        <v>3337254.5328027122</v>
      </c>
      <c r="H649" s="168" t="s">
        <v>1266</v>
      </c>
      <c r="I649" s="168" t="s">
        <v>384</v>
      </c>
      <c r="J649" s="169">
        <v>1634993.7346910811</v>
      </c>
      <c r="K649" s="169">
        <v>425466.9149462909</v>
      </c>
      <c r="L649" s="168" t="s">
        <v>18</v>
      </c>
      <c r="M649" s="168" t="s">
        <v>21</v>
      </c>
      <c r="N649" s="168" t="s">
        <v>1449</v>
      </c>
      <c r="O649" s="168" t="s">
        <v>21</v>
      </c>
      <c r="P649" s="168" t="s">
        <v>753</v>
      </c>
      <c r="Q649" s="168" t="s">
        <v>1460</v>
      </c>
      <c r="R649" s="168" t="s">
        <v>21</v>
      </c>
      <c r="S649" s="168" t="s">
        <v>21</v>
      </c>
      <c r="T649" s="168" t="s">
        <v>21</v>
      </c>
      <c r="U649" s="168" t="s">
        <v>21</v>
      </c>
      <c r="V649" s="168" t="s">
        <v>1460</v>
      </c>
      <c r="W649" s="168" t="s">
        <v>21</v>
      </c>
      <c r="X649" s="168" t="s">
        <v>21</v>
      </c>
      <c r="Y649" s="168" t="s">
        <v>21</v>
      </c>
      <c r="Z649" s="168" t="s">
        <v>21</v>
      </c>
      <c r="AA649" s="168" t="s">
        <v>6627</v>
      </c>
      <c r="AB649" s="168" t="s">
        <v>1259</v>
      </c>
      <c r="AC649" s="168" t="s">
        <v>11382</v>
      </c>
      <c r="AD649" s="169">
        <v>1514056.987320557</v>
      </c>
      <c r="AE649" s="168" t="s">
        <v>817</v>
      </c>
      <c r="AF649" s="169">
        <v>-688151.7450606036</v>
      </c>
      <c r="AG649" s="169">
        <v>-1305547.8377714979</v>
      </c>
      <c r="AH649" s="169">
        <v>-121283.7509914571</v>
      </c>
      <c r="AI649" s="168" t="s">
        <v>21</v>
      </c>
      <c r="AJ649"/>
    </row>
    <row r="650" spans="1:36" x14ac:dyDescent="0.25">
      <c r="A650" s="179" t="b">
        <f>IF(E650&lt;&gt;1,"",NOT(ISNA(VLOOKUP(P650,Mapping!$P:$P,1,FALSE))))</f>
        <v>0</v>
      </c>
      <c r="B650" s="180" t="str">
        <f t="shared" si="9"/>
        <v/>
      </c>
      <c r="E650" s="167">
        <v>1</v>
      </c>
      <c r="F650" s="170" t="s">
        <v>589</v>
      </c>
      <c r="G650" s="169">
        <v>118539.652046459</v>
      </c>
      <c r="H650" s="168" t="s">
        <v>1266</v>
      </c>
      <c r="I650" s="168" t="s">
        <v>470</v>
      </c>
      <c r="J650" s="169">
        <v>41287.501009702813</v>
      </c>
      <c r="K650" s="169">
        <v>15867.75078698327</v>
      </c>
      <c r="L650" s="168" t="s">
        <v>18</v>
      </c>
      <c r="M650" s="168" t="s">
        <v>21</v>
      </c>
      <c r="N650" s="168" t="s">
        <v>1449</v>
      </c>
      <c r="O650" s="168" t="s">
        <v>21</v>
      </c>
      <c r="P650" s="168" t="s">
        <v>525</v>
      </c>
      <c r="Q650" s="168" t="s">
        <v>1451</v>
      </c>
      <c r="R650" s="168" t="s">
        <v>21</v>
      </c>
      <c r="S650" s="168" t="s">
        <v>21</v>
      </c>
      <c r="T650" s="168" t="s">
        <v>21</v>
      </c>
      <c r="U650" s="168" t="s">
        <v>21</v>
      </c>
      <c r="V650" s="168" t="s">
        <v>1451</v>
      </c>
      <c r="W650" s="168" t="s">
        <v>21</v>
      </c>
      <c r="X650" s="168" t="s">
        <v>21</v>
      </c>
      <c r="Y650" s="168" t="s">
        <v>21</v>
      </c>
      <c r="Z650" s="168" t="s">
        <v>21</v>
      </c>
      <c r="AA650" s="168" t="s">
        <v>1733</v>
      </c>
      <c r="AB650" s="168" t="s">
        <v>1259</v>
      </c>
      <c r="AC650" s="168" t="s">
        <v>5422</v>
      </c>
      <c r="AD650" s="169">
        <v>58938.81231577992</v>
      </c>
      <c r="AE650" s="168" t="s">
        <v>807</v>
      </c>
      <c r="AF650" s="169">
        <v>20871.910135659069</v>
      </c>
      <c r="AG650" s="169">
        <v>-81676.380472345409</v>
      </c>
      <c r="AH650" s="169">
        <v>-47178.403118816408</v>
      </c>
      <c r="AI650" s="168" t="s">
        <v>21</v>
      </c>
      <c r="AJ650"/>
    </row>
    <row r="651" spans="1:36" x14ac:dyDescent="0.25">
      <c r="A651" s="179" t="b">
        <f>IF(E651&lt;&gt;1,"",NOT(ISNA(VLOOKUP(P651,Mapping!$P:$P,1,FALSE))))</f>
        <v>0</v>
      </c>
      <c r="B651" s="180" t="str">
        <f t="shared" si="9"/>
        <v/>
      </c>
      <c r="E651" s="167">
        <v>1</v>
      </c>
      <c r="F651" s="170" t="s">
        <v>1734</v>
      </c>
      <c r="G651" s="169">
        <v>184234.52992718949</v>
      </c>
      <c r="H651" s="168" t="s">
        <v>1266</v>
      </c>
      <c r="I651" s="168" t="s">
        <v>446</v>
      </c>
      <c r="J651" s="169">
        <v>130607.1143523385</v>
      </c>
      <c r="K651" s="169">
        <v>63200.950555848038</v>
      </c>
      <c r="L651" s="168" t="s">
        <v>18</v>
      </c>
      <c r="M651" s="168" t="s">
        <v>21</v>
      </c>
      <c r="N651" s="168" t="s">
        <v>1449</v>
      </c>
      <c r="O651" s="168" t="s">
        <v>21</v>
      </c>
      <c r="P651" s="168" t="s">
        <v>525</v>
      </c>
      <c r="Q651" s="168" t="s">
        <v>1451</v>
      </c>
      <c r="R651" s="168" t="s">
        <v>21</v>
      </c>
      <c r="S651" s="168" t="s">
        <v>21</v>
      </c>
      <c r="T651" s="168" t="s">
        <v>21</v>
      </c>
      <c r="U651" s="168" t="s">
        <v>21</v>
      </c>
      <c r="V651" s="168" t="s">
        <v>1451</v>
      </c>
      <c r="W651" s="168" t="s">
        <v>21</v>
      </c>
      <c r="X651" s="168" t="s">
        <v>21</v>
      </c>
      <c r="Y651" s="168" t="s">
        <v>21</v>
      </c>
      <c r="Z651" s="168" t="s">
        <v>21</v>
      </c>
      <c r="AA651" s="168" t="s">
        <v>1735</v>
      </c>
      <c r="AB651" s="168" t="s">
        <v>1259</v>
      </c>
      <c r="AC651" s="168" t="s">
        <v>6721</v>
      </c>
      <c r="AD651" s="169">
        <v>135935.331715979</v>
      </c>
      <c r="AE651" s="168" t="s">
        <v>814</v>
      </c>
      <c r="AF651" s="169">
        <v>-65641.302689579097</v>
      </c>
      <c r="AG651" s="169">
        <v>-100631.318805412</v>
      </c>
      <c r="AH651" s="169">
        <v>-54767.045060126853</v>
      </c>
      <c r="AI651" s="168" t="s">
        <v>21</v>
      </c>
      <c r="AJ651"/>
    </row>
    <row r="652" spans="1:36" x14ac:dyDescent="0.25">
      <c r="A652" s="179" t="b">
        <f>IF(E652&lt;&gt;1,"",NOT(ISNA(VLOOKUP(P652,Mapping!$P:$P,1,FALSE))))</f>
        <v>0</v>
      </c>
      <c r="B652" s="180" t="str">
        <f t="shared" si="9"/>
        <v/>
      </c>
      <c r="E652" s="167">
        <v>1</v>
      </c>
      <c r="F652" s="170" t="s">
        <v>1161</v>
      </c>
      <c r="G652" s="169">
        <v>199785.39943832191</v>
      </c>
      <c r="H652" s="168" t="s">
        <v>1266</v>
      </c>
      <c r="I652" s="168" t="s">
        <v>446</v>
      </c>
      <c r="J652" s="169">
        <v>140798.4308561754</v>
      </c>
      <c r="K652" s="169">
        <v>62019.835846454807</v>
      </c>
      <c r="L652" s="168" t="s">
        <v>18</v>
      </c>
      <c r="M652" s="168" t="s">
        <v>21</v>
      </c>
      <c r="N652" s="168" t="s">
        <v>1449</v>
      </c>
      <c r="O652" s="168" t="s">
        <v>21</v>
      </c>
      <c r="P652" s="168" t="s">
        <v>525</v>
      </c>
      <c r="Q652" s="168" t="s">
        <v>1451</v>
      </c>
      <c r="R652" s="168" t="s">
        <v>21</v>
      </c>
      <c r="S652" s="168" t="s">
        <v>21</v>
      </c>
      <c r="T652" s="168" t="s">
        <v>21</v>
      </c>
      <c r="U652" s="168" t="s">
        <v>21</v>
      </c>
      <c r="V652" s="168" t="s">
        <v>1451</v>
      </c>
      <c r="W652" s="168" t="s">
        <v>21</v>
      </c>
      <c r="X652" s="168" t="s">
        <v>21</v>
      </c>
      <c r="Y652" s="168" t="s">
        <v>21</v>
      </c>
      <c r="Z652" s="168" t="s">
        <v>21</v>
      </c>
      <c r="AA652" s="168" t="s">
        <v>1736</v>
      </c>
      <c r="AB652" s="168" t="s">
        <v>1259</v>
      </c>
      <c r="AC652" s="168" t="s">
        <v>11383</v>
      </c>
      <c r="AD652" s="169">
        <v>137160.85133904489</v>
      </c>
      <c r="AE652" s="168" t="s">
        <v>814</v>
      </c>
      <c r="AF652" s="169">
        <v>-79759.95779727865</v>
      </c>
      <c r="AG652" s="169">
        <v>-109125.407878153</v>
      </c>
      <c r="AH652" s="169">
        <v>-69167.692809763917</v>
      </c>
      <c r="AI652" s="168" t="s">
        <v>21</v>
      </c>
      <c r="AJ652"/>
    </row>
    <row r="653" spans="1:36" x14ac:dyDescent="0.25">
      <c r="A653" s="179" t="b">
        <f>IF(E653&lt;&gt;1,"",NOT(ISNA(VLOOKUP(P653,Mapping!$P:$P,1,FALSE))))</f>
        <v>0</v>
      </c>
      <c r="B653" s="180" t="str">
        <f t="shared" si="9"/>
        <v/>
      </c>
      <c r="E653" s="167">
        <v>1</v>
      </c>
      <c r="F653" s="170" t="s">
        <v>7155</v>
      </c>
      <c r="G653" s="169">
        <v>43456.843676500554</v>
      </c>
      <c r="H653" s="168" t="s">
        <v>1266</v>
      </c>
      <c r="I653" s="168" t="s">
        <v>446</v>
      </c>
      <c r="J653" s="169">
        <v>28690.438422401839</v>
      </c>
      <c r="K653" s="169">
        <v>14218.62847895358</v>
      </c>
      <c r="L653" s="168" t="s">
        <v>18</v>
      </c>
      <c r="M653" s="168" t="s">
        <v>21</v>
      </c>
      <c r="N653" s="168" t="s">
        <v>1449</v>
      </c>
      <c r="O653" s="168" t="s">
        <v>21</v>
      </c>
      <c r="P653" s="168" t="s">
        <v>525</v>
      </c>
      <c r="Q653" s="168" t="s">
        <v>1451</v>
      </c>
      <c r="R653" s="168" t="s">
        <v>21</v>
      </c>
      <c r="S653" s="168" t="s">
        <v>21</v>
      </c>
      <c r="T653" s="168" t="s">
        <v>21</v>
      </c>
      <c r="U653" s="168" t="s">
        <v>21</v>
      </c>
      <c r="V653" s="168" t="s">
        <v>1451</v>
      </c>
      <c r="W653" s="168" t="s">
        <v>21</v>
      </c>
      <c r="X653" s="168" t="s">
        <v>21</v>
      </c>
      <c r="Y653" s="168" t="s">
        <v>21</v>
      </c>
      <c r="Z653" s="168" t="s">
        <v>21</v>
      </c>
      <c r="AA653" s="168" t="s">
        <v>7156</v>
      </c>
      <c r="AB653" s="168" t="s">
        <v>1259</v>
      </c>
      <c r="AC653" s="168" t="s">
        <v>7157</v>
      </c>
      <c r="AD653" s="169">
        <v>36307.725180049078</v>
      </c>
      <c r="AE653" s="168" t="s">
        <v>814</v>
      </c>
      <c r="AF653" s="169">
        <v>-15483.328943983761</v>
      </c>
      <c r="AG653" s="169">
        <v>-23736.69850062938</v>
      </c>
      <c r="AH653" s="169">
        <v>-14867.214443888321</v>
      </c>
      <c r="AI653" s="168" t="s">
        <v>21</v>
      </c>
      <c r="AJ653"/>
    </row>
    <row r="654" spans="1:36" x14ac:dyDescent="0.25">
      <c r="A654" s="179" t="b">
        <f>IF(E654&lt;&gt;1,"",NOT(ISNA(VLOOKUP(P654,Mapping!$P:$P,1,FALSE))))</f>
        <v>0</v>
      </c>
      <c r="B654" s="180" t="str">
        <f t="shared" si="9"/>
        <v/>
      </c>
      <c r="E654" s="167">
        <v>1</v>
      </c>
      <c r="F654" s="170" t="s">
        <v>591</v>
      </c>
      <c r="G654" s="169">
        <v>3422749.5075861742</v>
      </c>
      <c r="H654" s="168" t="s">
        <v>1266</v>
      </c>
      <c r="I654" s="168" t="s">
        <v>430</v>
      </c>
      <c r="J654" s="169">
        <v>1152352.012404328</v>
      </c>
      <c r="K654" s="169">
        <v>505110.60698146769</v>
      </c>
      <c r="L654" s="168" t="s">
        <v>18</v>
      </c>
      <c r="M654" s="168" t="s">
        <v>21</v>
      </c>
      <c r="N654" s="168" t="s">
        <v>1449</v>
      </c>
      <c r="O654" s="168" t="s">
        <v>21</v>
      </c>
      <c r="P654" s="168" t="s">
        <v>7293</v>
      </c>
      <c r="Q654" s="168" t="s">
        <v>7294</v>
      </c>
      <c r="R654" s="168" t="s">
        <v>21</v>
      </c>
      <c r="S654" s="168" t="s">
        <v>21</v>
      </c>
      <c r="T654" s="168" t="s">
        <v>21</v>
      </c>
      <c r="U654" s="168" t="s">
        <v>21</v>
      </c>
      <c r="V654" s="168" t="s">
        <v>7294</v>
      </c>
      <c r="W654" s="168" t="s">
        <v>21</v>
      </c>
      <c r="X654" s="168" t="s">
        <v>21</v>
      </c>
      <c r="Y654" s="168" t="s">
        <v>21</v>
      </c>
      <c r="Z654" s="168" t="s">
        <v>21</v>
      </c>
      <c r="AA654" s="168" t="s">
        <v>1737</v>
      </c>
      <c r="AB654" s="168" t="s">
        <v>1259</v>
      </c>
      <c r="AC654" s="168" t="s">
        <v>11384</v>
      </c>
      <c r="AD654" s="169">
        <v>1757497.2853927361</v>
      </c>
      <c r="AE654" s="168" t="s">
        <v>807</v>
      </c>
      <c r="AF654" s="169">
        <v>-740592.89646755252</v>
      </c>
      <c r="AG654" s="169">
        <v>-1865354.451142733</v>
      </c>
      <c r="AH654" s="169">
        <v>-731784.76440383587</v>
      </c>
      <c r="AI654" s="168" t="s">
        <v>21</v>
      </c>
      <c r="AJ654"/>
    </row>
    <row r="655" spans="1:36" x14ac:dyDescent="0.25">
      <c r="A655" s="179" t="b">
        <f>IF(E655&lt;&gt;1,"",NOT(ISNA(VLOOKUP(P655,Mapping!$P:$P,1,FALSE))))</f>
        <v>0</v>
      </c>
      <c r="B655" s="180" t="str">
        <f t="shared" si="9"/>
        <v/>
      </c>
      <c r="E655" s="167">
        <v>1</v>
      </c>
      <c r="F655" s="170" t="s">
        <v>591</v>
      </c>
      <c r="G655" s="169">
        <v>334799.78465753642</v>
      </c>
      <c r="H655" s="168" t="s">
        <v>1266</v>
      </c>
      <c r="I655" s="168" t="s">
        <v>430</v>
      </c>
      <c r="J655" s="169">
        <v>112718.5044501636</v>
      </c>
      <c r="K655" s="169">
        <v>49407.916667818012</v>
      </c>
      <c r="L655" s="168" t="s">
        <v>18</v>
      </c>
      <c r="M655" s="168" t="s">
        <v>21</v>
      </c>
      <c r="N655" s="168" t="s">
        <v>1449</v>
      </c>
      <c r="O655" s="168" t="s">
        <v>21</v>
      </c>
      <c r="P655" s="168" t="s">
        <v>525</v>
      </c>
      <c r="Q655" s="168" t="s">
        <v>1451</v>
      </c>
      <c r="R655" s="168" t="s">
        <v>21</v>
      </c>
      <c r="S655" s="168" t="s">
        <v>21</v>
      </c>
      <c r="T655" s="168" t="s">
        <v>21</v>
      </c>
      <c r="U655" s="168" t="s">
        <v>21</v>
      </c>
      <c r="V655" s="168" t="s">
        <v>1451</v>
      </c>
      <c r="W655" s="168" t="s">
        <v>21</v>
      </c>
      <c r="X655" s="168" t="s">
        <v>21</v>
      </c>
      <c r="Y655" s="168" t="s">
        <v>21</v>
      </c>
      <c r="Z655" s="168" t="s">
        <v>21</v>
      </c>
      <c r="AA655" s="168" t="s">
        <v>1737</v>
      </c>
      <c r="AB655" s="168" t="s">
        <v>1259</v>
      </c>
      <c r="AC655" s="168" t="s">
        <v>2810</v>
      </c>
      <c r="AD655" s="169">
        <v>171911.41548089989</v>
      </c>
      <c r="AE655" s="168" t="s">
        <v>807</v>
      </c>
      <c r="AF655" s="169">
        <v>-72441.860471144959</v>
      </c>
      <c r="AG655" s="169">
        <v>-182461.57575024961</v>
      </c>
      <c r="AH655" s="169">
        <v>-71580.283919419104</v>
      </c>
      <c r="AI655" s="168" t="s">
        <v>21</v>
      </c>
      <c r="AJ655"/>
    </row>
    <row r="656" spans="1:36" x14ac:dyDescent="0.25">
      <c r="A656" s="179" t="b">
        <f>IF(E656&lt;&gt;1,"",NOT(ISNA(VLOOKUP(P656,Mapping!$P:$P,1,FALSE))))</f>
        <v>0</v>
      </c>
      <c r="B656" s="180" t="str">
        <f t="shared" si="9"/>
        <v/>
      </c>
      <c r="E656" s="167">
        <v>1</v>
      </c>
      <c r="F656" s="170" t="s">
        <v>1738</v>
      </c>
      <c r="G656" s="169">
        <v>296661.73780443269</v>
      </c>
      <c r="H656" s="168" t="s">
        <v>1266</v>
      </c>
      <c r="I656" s="168" t="s">
        <v>489</v>
      </c>
      <c r="J656" s="169">
        <v>94604.426399204487</v>
      </c>
      <c r="K656" s="169">
        <v>7296.1809201003171</v>
      </c>
      <c r="L656" s="168" t="s">
        <v>18</v>
      </c>
      <c r="M656" s="168" t="s">
        <v>21</v>
      </c>
      <c r="N656" s="168" t="s">
        <v>1449</v>
      </c>
      <c r="O656" s="168" t="s">
        <v>21</v>
      </c>
      <c r="P656" s="168" t="s">
        <v>525</v>
      </c>
      <c r="Q656" s="168" t="s">
        <v>1451</v>
      </c>
      <c r="R656" s="168" t="s">
        <v>21</v>
      </c>
      <c r="S656" s="168" t="s">
        <v>21</v>
      </c>
      <c r="T656" s="168" t="s">
        <v>21</v>
      </c>
      <c r="U656" s="168" t="s">
        <v>21</v>
      </c>
      <c r="V656" s="168" t="s">
        <v>1451</v>
      </c>
      <c r="W656" s="168" t="s">
        <v>21</v>
      </c>
      <c r="X656" s="168" t="s">
        <v>21</v>
      </c>
      <c r="Y656" s="168" t="s">
        <v>21</v>
      </c>
      <c r="Z656" s="168" t="s">
        <v>21</v>
      </c>
      <c r="AA656" s="168" t="s">
        <v>1739</v>
      </c>
      <c r="AB656" s="168" t="s">
        <v>1259</v>
      </c>
      <c r="AC656" s="168" t="s">
        <v>3700</v>
      </c>
      <c r="AD656" s="169">
        <v>99897.11799807848</v>
      </c>
      <c r="AE656" s="168" t="s">
        <v>816</v>
      </c>
      <c r="AF656" s="169">
        <v>-144379.062203504</v>
      </c>
      <c r="AG656" s="169">
        <v>-141949.306430033</v>
      </c>
      <c r="AH656" s="169">
        <v>-46352.693389581553</v>
      </c>
      <c r="AI656" s="168" t="s">
        <v>21</v>
      </c>
      <c r="AJ656"/>
    </row>
    <row r="657" spans="1:36" x14ac:dyDescent="0.25">
      <c r="A657" s="179" t="b">
        <f>IF(E657&lt;&gt;1,"",NOT(ISNA(VLOOKUP(P657,Mapping!$P:$P,1,FALSE))))</f>
        <v>0</v>
      </c>
      <c r="B657" s="180" t="str">
        <f t="shared" si="9"/>
        <v/>
      </c>
      <c r="E657" s="167">
        <v>1</v>
      </c>
      <c r="F657" s="170" t="s">
        <v>935</v>
      </c>
      <c r="G657" s="169">
        <v>12404533.84485673</v>
      </c>
      <c r="H657" s="168" t="s">
        <v>1266</v>
      </c>
      <c r="I657" s="168" t="s">
        <v>509</v>
      </c>
      <c r="J657" s="169">
        <v>4445574.6114779143</v>
      </c>
      <c r="K657" s="169">
        <v>783993.13355665933</v>
      </c>
      <c r="L657" s="168" t="s">
        <v>18</v>
      </c>
      <c r="M657" s="168" t="s">
        <v>21</v>
      </c>
      <c r="N657" s="168" t="s">
        <v>1449</v>
      </c>
      <c r="O657" s="168" t="s">
        <v>21</v>
      </c>
      <c r="P657" s="168" t="s">
        <v>803</v>
      </c>
      <c r="Q657" s="168" t="s">
        <v>1453</v>
      </c>
      <c r="R657" s="168" t="s">
        <v>21</v>
      </c>
      <c r="S657" s="168" t="s">
        <v>21</v>
      </c>
      <c r="T657" s="168" t="s">
        <v>21</v>
      </c>
      <c r="U657" s="168" t="s">
        <v>21</v>
      </c>
      <c r="V657" s="168" t="s">
        <v>1453</v>
      </c>
      <c r="W657" s="168" t="s">
        <v>21</v>
      </c>
      <c r="X657" s="168" t="s">
        <v>21</v>
      </c>
      <c r="Y657" s="168" t="s">
        <v>21</v>
      </c>
      <c r="Z657" s="168" t="s">
        <v>21</v>
      </c>
      <c r="AA657" s="168" t="s">
        <v>1740</v>
      </c>
      <c r="AB657" s="168" t="s">
        <v>1259</v>
      </c>
      <c r="AC657" s="168" t="s">
        <v>11385</v>
      </c>
      <c r="AD657" s="169">
        <v>6911025.6694424925</v>
      </c>
      <c r="AE657" s="168" t="s">
        <v>819</v>
      </c>
      <c r="AF657" s="169">
        <v>-6615976.5775417006</v>
      </c>
      <c r="AG657" s="169">
        <v>-5936215.2407350345</v>
      </c>
      <c r="AH657" s="169">
        <v>-4869161.9835927291</v>
      </c>
      <c r="AI657" s="168" t="s">
        <v>21</v>
      </c>
      <c r="AJ657"/>
    </row>
    <row r="658" spans="1:36" x14ac:dyDescent="0.25">
      <c r="A658" s="179" t="b">
        <f>IF(E658&lt;&gt;1,"",NOT(ISNA(VLOOKUP(P658,Mapping!$P:$P,1,FALSE))))</f>
        <v>0</v>
      </c>
      <c r="B658" s="180" t="str">
        <f t="shared" si="9"/>
        <v/>
      </c>
      <c r="E658" s="167">
        <v>1</v>
      </c>
      <c r="F658" s="170" t="s">
        <v>399</v>
      </c>
      <c r="G658" s="169">
        <v>2650810.0570862181</v>
      </c>
      <c r="H658" s="168" t="s">
        <v>1266</v>
      </c>
      <c r="I658" s="168" t="s">
        <v>509</v>
      </c>
      <c r="J658" s="169">
        <v>1011997.170173987</v>
      </c>
      <c r="K658" s="169">
        <v>254004.99841672921</v>
      </c>
      <c r="L658" s="168" t="s">
        <v>18</v>
      </c>
      <c r="M658" s="168" t="s">
        <v>21</v>
      </c>
      <c r="N658" s="168" t="s">
        <v>1449</v>
      </c>
      <c r="O658" s="168" t="s">
        <v>21</v>
      </c>
      <c r="P658" s="168" t="s">
        <v>344</v>
      </c>
      <c r="Q658" s="168" t="s">
        <v>1450</v>
      </c>
      <c r="R658" s="168" t="s">
        <v>21</v>
      </c>
      <c r="S658" s="168" t="s">
        <v>21</v>
      </c>
      <c r="T658" s="168" t="s">
        <v>21</v>
      </c>
      <c r="U658" s="168" t="s">
        <v>21</v>
      </c>
      <c r="V658" s="168" t="s">
        <v>1450</v>
      </c>
      <c r="W658" s="168" t="s">
        <v>21</v>
      </c>
      <c r="X658" s="168" t="s">
        <v>21</v>
      </c>
      <c r="Y658" s="168" t="s">
        <v>21</v>
      </c>
      <c r="Z658" s="168" t="s">
        <v>21</v>
      </c>
      <c r="AA658" s="168" t="s">
        <v>1741</v>
      </c>
      <c r="AB658" s="168" t="s">
        <v>1259</v>
      </c>
      <c r="AC658" s="168" t="s">
        <v>11386</v>
      </c>
      <c r="AD658" s="169">
        <v>1636652.9027492481</v>
      </c>
      <c r="AE658" s="168" t="s">
        <v>819</v>
      </c>
      <c r="AF658" s="169">
        <v>-1936776.8455466281</v>
      </c>
      <c r="AG658" s="169">
        <v>-588015.81825938798</v>
      </c>
      <c r="AH658" s="169">
        <v>-1090968.0218115421</v>
      </c>
      <c r="AI658" s="168" t="s">
        <v>21</v>
      </c>
      <c r="AJ658"/>
    </row>
    <row r="659" spans="1:36" x14ac:dyDescent="0.25">
      <c r="A659" s="179" t="b">
        <f>IF(E659&lt;&gt;1,"",NOT(ISNA(VLOOKUP(P659,Mapping!$P:$P,1,FALSE))))</f>
        <v>0</v>
      </c>
      <c r="B659" s="180" t="str">
        <f t="shared" si="9"/>
        <v/>
      </c>
      <c r="E659" s="167">
        <v>1</v>
      </c>
      <c r="F659" s="170" t="s">
        <v>399</v>
      </c>
      <c r="G659" s="169">
        <v>729508.9412444008</v>
      </c>
      <c r="H659" s="168" t="s">
        <v>1266</v>
      </c>
      <c r="I659" s="168" t="s">
        <v>509</v>
      </c>
      <c r="J659" s="169">
        <v>278503.91701299569</v>
      </c>
      <c r="K659" s="169">
        <v>69902.751791071467</v>
      </c>
      <c r="L659" s="168" t="s">
        <v>18</v>
      </c>
      <c r="M659" s="168" t="s">
        <v>21</v>
      </c>
      <c r="N659" s="168" t="s">
        <v>1449</v>
      </c>
      <c r="O659" s="168" t="s">
        <v>21</v>
      </c>
      <c r="P659" s="168" t="s">
        <v>525</v>
      </c>
      <c r="Q659" s="168" t="s">
        <v>1451</v>
      </c>
      <c r="R659" s="168" t="s">
        <v>21</v>
      </c>
      <c r="S659" s="168" t="s">
        <v>21</v>
      </c>
      <c r="T659" s="168" t="s">
        <v>21</v>
      </c>
      <c r="U659" s="168" t="s">
        <v>21</v>
      </c>
      <c r="V659" s="168" t="s">
        <v>1451</v>
      </c>
      <c r="W659" s="168" t="s">
        <v>21</v>
      </c>
      <c r="X659" s="168" t="s">
        <v>21</v>
      </c>
      <c r="Y659" s="168" t="s">
        <v>21</v>
      </c>
      <c r="Z659" s="168" t="s">
        <v>21</v>
      </c>
      <c r="AA659" s="168" t="s">
        <v>1741</v>
      </c>
      <c r="AB659" s="168" t="s">
        <v>1259</v>
      </c>
      <c r="AC659" s="168" t="s">
        <v>11387</v>
      </c>
      <c r="AD659" s="169">
        <v>450410.59168968798</v>
      </c>
      <c r="AE659" s="168" t="s">
        <v>819</v>
      </c>
      <c r="AF659" s="169">
        <v>-533005.38159812661</v>
      </c>
      <c r="AG659" s="169">
        <v>-161823.28713694561</v>
      </c>
      <c r="AH659" s="169">
        <v>-300236.87453414203</v>
      </c>
      <c r="AI659" s="168" t="s">
        <v>21</v>
      </c>
      <c r="AJ659"/>
    </row>
    <row r="660" spans="1:36" x14ac:dyDescent="0.25">
      <c r="A660" s="179" t="b">
        <f>IF(E660&lt;&gt;1,"",NOT(ISNA(VLOOKUP(P660,Mapping!$P:$P,1,FALSE))))</f>
        <v>0</v>
      </c>
      <c r="B660" s="180" t="str">
        <f t="shared" si="9"/>
        <v/>
      </c>
      <c r="E660" s="167">
        <v>1</v>
      </c>
      <c r="F660" s="170" t="s">
        <v>399</v>
      </c>
      <c r="G660" s="169">
        <v>6467954.3203777485</v>
      </c>
      <c r="H660" s="168" t="s">
        <v>1266</v>
      </c>
      <c r="I660" s="168" t="s">
        <v>509</v>
      </c>
      <c r="J660" s="169">
        <v>2469264.6127319289</v>
      </c>
      <c r="K660" s="169">
        <v>619770.06708390999</v>
      </c>
      <c r="L660" s="168" t="s">
        <v>18</v>
      </c>
      <c r="M660" s="168" t="s">
        <v>21</v>
      </c>
      <c r="N660" s="168" t="s">
        <v>1449</v>
      </c>
      <c r="O660" s="168" t="s">
        <v>21</v>
      </c>
      <c r="P660" s="168" t="s">
        <v>785</v>
      </c>
      <c r="Q660" s="168" t="s">
        <v>1452</v>
      </c>
      <c r="R660" s="168" t="s">
        <v>21</v>
      </c>
      <c r="S660" s="168" t="s">
        <v>21</v>
      </c>
      <c r="T660" s="168" t="s">
        <v>21</v>
      </c>
      <c r="U660" s="168" t="s">
        <v>21</v>
      </c>
      <c r="V660" s="168" t="s">
        <v>1452</v>
      </c>
      <c r="W660" s="168" t="s">
        <v>21</v>
      </c>
      <c r="X660" s="168" t="s">
        <v>21</v>
      </c>
      <c r="Y660" s="168" t="s">
        <v>21</v>
      </c>
      <c r="Z660" s="168" t="s">
        <v>21</v>
      </c>
      <c r="AA660" s="168" t="s">
        <v>1741</v>
      </c>
      <c r="AB660" s="168" t="s">
        <v>1259</v>
      </c>
      <c r="AC660" s="168" t="s">
        <v>12515</v>
      </c>
      <c r="AD660" s="169">
        <v>3993419.3643929888</v>
      </c>
      <c r="AE660" s="168" t="s">
        <v>819</v>
      </c>
      <c r="AF660" s="169">
        <v>-4725719.2691997774</v>
      </c>
      <c r="AG660" s="169">
        <v>-1434753.6678436431</v>
      </c>
      <c r="AH660" s="169">
        <v>-2661952.8287991639</v>
      </c>
      <c r="AI660" s="168" t="s">
        <v>21</v>
      </c>
      <c r="AJ660"/>
    </row>
    <row r="661" spans="1:36" x14ac:dyDescent="0.25">
      <c r="A661" s="179" t="b">
        <f>IF(E661&lt;&gt;1,"",NOT(ISNA(VLOOKUP(P661,Mapping!$P:$P,1,FALSE))))</f>
        <v>0</v>
      </c>
      <c r="B661" s="180" t="str">
        <f t="shared" ref="B661:B724" si="10">IF(AI661="","",VALUE(AI661))</f>
        <v/>
      </c>
      <c r="E661" s="167">
        <v>1</v>
      </c>
      <c r="F661" s="170" t="s">
        <v>11388</v>
      </c>
      <c r="G661" s="169">
        <v>272400.7942449876</v>
      </c>
      <c r="H661" s="168" t="s">
        <v>1266</v>
      </c>
      <c r="I661" s="168" t="s">
        <v>372</v>
      </c>
      <c r="J661" s="169">
        <v>169989.7025792342</v>
      </c>
      <c r="K661" s="169">
        <v>85713.87971353007</v>
      </c>
      <c r="L661" s="168" t="s">
        <v>18</v>
      </c>
      <c r="M661" s="168" t="s">
        <v>21</v>
      </c>
      <c r="N661" s="168" t="s">
        <v>1449</v>
      </c>
      <c r="O661" s="168" t="s">
        <v>21</v>
      </c>
      <c r="P661" s="168" t="s">
        <v>525</v>
      </c>
      <c r="Q661" s="168" t="s">
        <v>1451</v>
      </c>
      <c r="R661" s="168" t="s">
        <v>21</v>
      </c>
      <c r="S661" s="168" t="s">
        <v>21</v>
      </c>
      <c r="T661" s="168" t="s">
        <v>21</v>
      </c>
      <c r="U661" s="168" t="s">
        <v>21</v>
      </c>
      <c r="V661" s="168" t="s">
        <v>1451</v>
      </c>
      <c r="W661" s="168" t="s">
        <v>21</v>
      </c>
      <c r="X661" s="168" t="s">
        <v>21</v>
      </c>
      <c r="Y661" s="168" t="s">
        <v>21</v>
      </c>
      <c r="Z661" s="168" t="s">
        <v>21</v>
      </c>
      <c r="AA661" s="168" t="s">
        <v>11389</v>
      </c>
      <c r="AB661" s="168" t="s">
        <v>1259</v>
      </c>
      <c r="AC661" s="168" t="s">
        <v>2781</v>
      </c>
      <c r="AD661" s="169">
        <v>214519.78272149959</v>
      </c>
      <c r="AE661" s="168" t="s">
        <v>814</v>
      </c>
      <c r="AF661" s="169">
        <v>-169648.13638536251</v>
      </c>
      <c r="AG661" s="169">
        <v>-191872.1586544803</v>
      </c>
      <c r="AH661" s="169">
        <v>-171251.96429390961</v>
      </c>
      <c r="AI661" s="168" t="s">
        <v>21</v>
      </c>
      <c r="AJ661"/>
    </row>
    <row r="662" spans="1:36" x14ac:dyDescent="0.25">
      <c r="A662" s="179" t="b">
        <f>IF(E662&lt;&gt;1,"",NOT(ISNA(VLOOKUP(P662,Mapping!$P:$P,1,FALSE))))</f>
        <v>0</v>
      </c>
      <c r="B662" s="180" t="str">
        <f t="shared" si="10"/>
        <v/>
      </c>
      <c r="E662" s="167">
        <v>1</v>
      </c>
      <c r="F662" s="170" t="s">
        <v>592</v>
      </c>
      <c r="G662" s="169">
        <v>250034.45732203909</v>
      </c>
      <c r="H662" s="168" t="s">
        <v>1266</v>
      </c>
      <c r="I662" s="168" t="s">
        <v>470</v>
      </c>
      <c r="J662" s="169">
        <v>152264.77046114751</v>
      </c>
      <c r="K662" s="169">
        <v>52176.093678270307</v>
      </c>
      <c r="L662" s="168" t="s">
        <v>18</v>
      </c>
      <c r="M662" s="168" t="s">
        <v>21</v>
      </c>
      <c r="N662" s="168" t="s">
        <v>1449</v>
      </c>
      <c r="O662" s="168" t="s">
        <v>21</v>
      </c>
      <c r="P662" s="168" t="s">
        <v>525</v>
      </c>
      <c r="Q662" s="168" t="s">
        <v>1451</v>
      </c>
      <c r="R662" s="168" t="s">
        <v>21</v>
      </c>
      <c r="S662" s="168" t="s">
        <v>21</v>
      </c>
      <c r="T662" s="168" t="s">
        <v>21</v>
      </c>
      <c r="U662" s="168" t="s">
        <v>21</v>
      </c>
      <c r="V662" s="168" t="s">
        <v>1451</v>
      </c>
      <c r="W662" s="168" t="s">
        <v>21</v>
      </c>
      <c r="X662" s="168" t="s">
        <v>21</v>
      </c>
      <c r="Y662" s="168" t="s">
        <v>21</v>
      </c>
      <c r="Z662" s="168" t="s">
        <v>21</v>
      </c>
      <c r="AA662" s="168" t="s">
        <v>1742</v>
      </c>
      <c r="AB662" s="168" t="s">
        <v>1259</v>
      </c>
      <c r="AC662" s="168" t="s">
        <v>2428</v>
      </c>
      <c r="AD662" s="169">
        <v>164376.49049517629</v>
      </c>
      <c r="AE662" s="168" t="s">
        <v>816</v>
      </c>
      <c r="AF662" s="169">
        <v>-1980.5044972959729</v>
      </c>
      <c r="AG662" s="169">
        <v>-139454.11040146579</v>
      </c>
      <c r="AH662" s="169">
        <v>-99292.795417011075</v>
      </c>
      <c r="AI662" s="168" t="s">
        <v>21</v>
      </c>
      <c r="AJ662"/>
    </row>
    <row r="663" spans="1:36" x14ac:dyDescent="0.25">
      <c r="A663" s="179" t="b">
        <f>IF(E663&lt;&gt;1,"",NOT(ISNA(VLOOKUP(P663,Mapping!$P:$P,1,FALSE))))</f>
        <v>0</v>
      </c>
      <c r="B663" s="180" t="str">
        <f t="shared" si="10"/>
        <v/>
      </c>
      <c r="E663" s="167">
        <v>1</v>
      </c>
      <c r="F663" s="170" t="s">
        <v>593</v>
      </c>
      <c r="G663" s="169">
        <v>2499055.1454983461</v>
      </c>
      <c r="H663" s="168" t="s">
        <v>1266</v>
      </c>
      <c r="I663" s="168" t="s">
        <v>509</v>
      </c>
      <c r="J663" s="169">
        <v>810251.36338320468</v>
      </c>
      <c r="K663" s="169">
        <v>149699.82318762451</v>
      </c>
      <c r="L663" s="168" t="s">
        <v>18</v>
      </c>
      <c r="M663" s="168" t="s">
        <v>21</v>
      </c>
      <c r="N663" s="168" t="s">
        <v>1449</v>
      </c>
      <c r="O663" s="168" t="s">
        <v>21</v>
      </c>
      <c r="P663" s="168" t="s">
        <v>344</v>
      </c>
      <c r="Q663" s="168" t="s">
        <v>1450</v>
      </c>
      <c r="R663" s="168" t="s">
        <v>21</v>
      </c>
      <c r="S663" s="168" t="s">
        <v>21</v>
      </c>
      <c r="T663" s="168" t="s">
        <v>21</v>
      </c>
      <c r="U663" s="168" t="s">
        <v>21</v>
      </c>
      <c r="V663" s="168" t="s">
        <v>1450</v>
      </c>
      <c r="W663" s="168" t="s">
        <v>21</v>
      </c>
      <c r="X663" s="168" t="s">
        <v>21</v>
      </c>
      <c r="Y663" s="168" t="s">
        <v>21</v>
      </c>
      <c r="Z663" s="168" t="s">
        <v>21</v>
      </c>
      <c r="AA663" s="168" t="s">
        <v>1743</v>
      </c>
      <c r="AB663" s="168" t="s">
        <v>1259</v>
      </c>
      <c r="AC663" s="168" t="s">
        <v>11390</v>
      </c>
      <c r="AD663" s="169">
        <v>1440292.1270047519</v>
      </c>
      <c r="AE663" s="168" t="s">
        <v>809</v>
      </c>
      <c r="AF663" s="169">
        <v>-1644186.370008748</v>
      </c>
      <c r="AG663" s="169">
        <v>-1195927.991142977</v>
      </c>
      <c r="AH663" s="169">
        <v>-1074738.9206923931</v>
      </c>
      <c r="AI663" s="168" t="s">
        <v>21</v>
      </c>
      <c r="AJ663"/>
    </row>
    <row r="664" spans="1:36" x14ac:dyDescent="0.25">
      <c r="A664" s="179" t="b">
        <f>IF(E664&lt;&gt;1,"",NOT(ISNA(VLOOKUP(P664,Mapping!$P:$P,1,FALSE))))</f>
        <v>0</v>
      </c>
      <c r="B664" s="180" t="str">
        <f t="shared" si="10"/>
        <v/>
      </c>
      <c r="E664" s="167">
        <v>1</v>
      </c>
      <c r="F664" s="170" t="s">
        <v>593</v>
      </c>
      <c r="G664" s="169">
        <v>410968.56422668608</v>
      </c>
      <c r="H664" s="168" t="s">
        <v>1266</v>
      </c>
      <c r="I664" s="168" t="s">
        <v>509</v>
      </c>
      <c r="J664" s="169">
        <v>133245.4948311703</v>
      </c>
      <c r="K664" s="169">
        <v>24618.072758910061</v>
      </c>
      <c r="L664" s="168" t="s">
        <v>18</v>
      </c>
      <c r="M664" s="168" t="s">
        <v>21</v>
      </c>
      <c r="N664" s="168" t="s">
        <v>1449</v>
      </c>
      <c r="O664" s="168" t="s">
        <v>21</v>
      </c>
      <c r="P664" s="168" t="s">
        <v>525</v>
      </c>
      <c r="Q664" s="168" t="s">
        <v>1451</v>
      </c>
      <c r="R664" s="168" t="s">
        <v>21</v>
      </c>
      <c r="S664" s="168" t="s">
        <v>21</v>
      </c>
      <c r="T664" s="168" t="s">
        <v>21</v>
      </c>
      <c r="U664" s="168" t="s">
        <v>21</v>
      </c>
      <c r="V664" s="168" t="s">
        <v>1451</v>
      </c>
      <c r="W664" s="168" t="s">
        <v>21</v>
      </c>
      <c r="X664" s="168" t="s">
        <v>21</v>
      </c>
      <c r="Y664" s="168" t="s">
        <v>21</v>
      </c>
      <c r="Z664" s="168" t="s">
        <v>21</v>
      </c>
      <c r="AA664" s="168" t="s">
        <v>1743</v>
      </c>
      <c r="AB664" s="168" t="s">
        <v>1259</v>
      </c>
      <c r="AC664" s="168" t="s">
        <v>6722</v>
      </c>
      <c r="AD664" s="169">
        <v>236855.43256953929</v>
      </c>
      <c r="AE664" s="168" t="s">
        <v>809</v>
      </c>
      <c r="AF664" s="169">
        <v>-270385.75480047538</v>
      </c>
      <c r="AG664" s="169">
        <v>-196669.85353399429</v>
      </c>
      <c r="AH664" s="169">
        <v>-176740.3620328728</v>
      </c>
      <c r="AI664" s="168" t="s">
        <v>21</v>
      </c>
      <c r="AJ664"/>
    </row>
    <row r="665" spans="1:36" x14ac:dyDescent="0.25">
      <c r="A665" s="179" t="b">
        <f>IF(E665&lt;&gt;1,"",NOT(ISNA(VLOOKUP(P665,Mapping!$P:$P,1,FALSE))))</f>
        <v>0</v>
      </c>
      <c r="B665" s="180" t="str">
        <f t="shared" si="10"/>
        <v/>
      </c>
      <c r="E665" s="167">
        <v>1</v>
      </c>
      <c r="F665" s="170" t="s">
        <v>1744</v>
      </c>
      <c r="G665" s="169">
        <v>675331.96264422196</v>
      </c>
      <c r="H665" s="168" t="s">
        <v>1266</v>
      </c>
      <c r="I665" s="168" t="s">
        <v>509</v>
      </c>
      <c r="J665" s="169">
        <v>197099.66623955831</v>
      </c>
      <c r="K665" s="169">
        <v>15345.885941026079</v>
      </c>
      <c r="L665" s="168" t="s">
        <v>18</v>
      </c>
      <c r="M665" s="168" t="s">
        <v>21</v>
      </c>
      <c r="N665" s="168" t="s">
        <v>1449</v>
      </c>
      <c r="O665" s="168" t="s">
        <v>21</v>
      </c>
      <c r="P665" s="168" t="s">
        <v>525</v>
      </c>
      <c r="Q665" s="168" t="s">
        <v>1451</v>
      </c>
      <c r="R665" s="168" t="s">
        <v>21</v>
      </c>
      <c r="S665" s="168" t="s">
        <v>21</v>
      </c>
      <c r="T665" s="168" t="s">
        <v>21</v>
      </c>
      <c r="U665" s="168" t="s">
        <v>21</v>
      </c>
      <c r="V665" s="168" t="s">
        <v>1451</v>
      </c>
      <c r="W665" s="168" t="s">
        <v>21</v>
      </c>
      <c r="X665" s="168" t="s">
        <v>21</v>
      </c>
      <c r="Y665" s="168" t="s">
        <v>21</v>
      </c>
      <c r="Z665" s="168" t="s">
        <v>21</v>
      </c>
      <c r="AA665" s="168" t="s">
        <v>1745</v>
      </c>
      <c r="AB665" s="168" t="s">
        <v>1259</v>
      </c>
      <c r="AC665" s="168" t="s">
        <v>6723</v>
      </c>
      <c r="AD665" s="169">
        <v>291617.38945436949</v>
      </c>
      <c r="AE665" s="168" t="s">
        <v>810</v>
      </c>
      <c r="AF665" s="169">
        <v>-108162.8193149641</v>
      </c>
      <c r="AG665" s="169">
        <v>11425.196265589329</v>
      </c>
      <c r="AH665" s="169">
        <v>-106123.00685290059</v>
      </c>
      <c r="AI665" s="168" t="s">
        <v>21</v>
      </c>
      <c r="AJ665"/>
    </row>
    <row r="666" spans="1:36" x14ac:dyDescent="0.25">
      <c r="A666" s="179" t="b">
        <f>IF(E666&lt;&gt;1,"",NOT(ISNA(VLOOKUP(P666,Mapping!$P:$P,1,FALSE))))</f>
        <v>0</v>
      </c>
      <c r="B666" s="180" t="str">
        <f t="shared" si="10"/>
        <v/>
      </c>
      <c r="E666" s="167">
        <v>1</v>
      </c>
      <c r="F666" s="170" t="s">
        <v>1746</v>
      </c>
      <c r="G666" s="169">
        <v>62975.483662807783</v>
      </c>
      <c r="H666" s="168" t="s">
        <v>1266</v>
      </c>
      <c r="I666" s="168" t="s">
        <v>524</v>
      </c>
      <c r="J666" s="169">
        <v>25476.528819979088</v>
      </c>
      <c r="K666" s="169">
        <v>9397.8074865723083</v>
      </c>
      <c r="L666" s="168" t="s">
        <v>18</v>
      </c>
      <c r="M666" s="168" t="s">
        <v>21</v>
      </c>
      <c r="N666" s="168" t="s">
        <v>1449</v>
      </c>
      <c r="O666" s="168" t="s">
        <v>21</v>
      </c>
      <c r="P666" s="168" t="s">
        <v>525</v>
      </c>
      <c r="Q666" s="168" t="s">
        <v>1451</v>
      </c>
      <c r="R666" s="168" t="s">
        <v>21</v>
      </c>
      <c r="S666" s="168" t="s">
        <v>21</v>
      </c>
      <c r="T666" s="168" t="s">
        <v>21</v>
      </c>
      <c r="U666" s="168" t="s">
        <v>21</v>
      </c>
      <c r="V666" s="168" t="s">
        <v>1451</v>
      </c>
      <c r="W666" s="168" t="s">
        <v>21</v>
      </c>
      <c r="X666" s="168" t="s">
        <v>21</v>
      </c>
      <c r="Y666" s="168" t="s">
        <v>21</v>
      </c>
      <c r="Z666" s="168" t="s">
        <v>21</v>
      </c>
      <c r="AA666" s="168" t="s">
        <v>1747</v>
      </c>
      <c r="AB666" s="168" t="s">
        <v>1259</v>
      </c>
      <c r="AC666" s="168" t="s">
        <v>6724</v>
      </c>
      <c r="AD666" s="169">
        <v>32997.839140184711</v>
      </c>
      <c r="AE666" s="168" t="s">
        <v>813</v>
      </c>
      <c r="AF666" s="169">
        <v>-18048.314720091021</v>
      </c>
      <c r="AG666" s="169">
        <v>-16724.665479566778</v>
      </c>
      <c r="AH666" s="169">
        <v>-15715.480307204651</v>
      </c>
      <c r="AI666" s="168" t="s">
        <v>21</v>
      </c>
      <c r="AJ666"/>
    </row>
    <row r="667" spans="1:36" x14ac:dyDescent="0.25">
      <c r="A667" s="179" t="b">
        <f>IF(E667&lt;&gt;1,"",NOT(ISNA(VLOOKUP(P667,Mapping!$P:$P,1,FALSE))))</f>
        <v>0</v>
      </c>
      <c r="B667" s="180" t="str">
        <f t="shared" si="10"/>
        <v/>
      </c>
      <c r="E667" s="167">
        <v>1</v>
      </c>
      <c r="F667" s="170" t="s">
        <v>594</v>
      </c>
      <c r="G667" s="169">
        <v>114297.028991021</v>
      </c>
      <c r="H667" s="168" t="s">
        <v>1266</v>
      </c>
      <c r="I667" s="168" t="s">
        <v>524</v>
      </c>
      <c r="J667" s="169">
        <v>42902.486508097973</v>
      </c>
      <c r="K667" s="169">
        <v>18226.836834656118</v>
      </c>
      <c r="L667" s="168" t="s">
        <v>18</v>
      </c>
      <c r="M667" s="168" t="s">
        <v>21</v>
      </c>
      <c r="N667" s="168" t="s">
        <v>1449</v>
      </c>
      <c r="O667" s="168" t="s">
        <v>21</v>
      </c>
      <c r="P667" s="168" t="s">
        <v>525</v>
      </c>
      <c r="Q667" s="168" t="s">
        <v>1451</v>
      </c>
      <c r="R667" s="168" t="s">
        <v>21</v>
      </c>
      <c r="S667" s="168" t="s">
        <v>21</v>
      </c>
      <c r="T667" s="168" t="s">
        <v>21</v>
      </c>
      <c r="U667" s="168" t="s">
        <v>21</v>
      </c>
      <c r="V667" s="168" t="s">
        <v>1451</v>
      </c>
      <c r="W667" s="168" t="s">
        <v>21</v>
      </c>
      <c r="X667" s="168" t="s">
        <v>21</v>
      </c>
      <c r="Y667" s="168" t="s">
        <v>21</v>
      </c>
      <c r="Z667" s="168" t="s">
        <v>21</v>
      </c>
      <c r="AA667" s="168" t="s">
        <v>1748</v>
      </c>
      <c r="AB667" s="168" t="s">
        <v>1259</v>
      </c>
      <c r="AC667" s="168" t="s">
        <v>6725</v>
      </c>
      <c r="AD667" s="169">
        <v>61405.916845922293</v>
      </c>
      <c r="AE667" s="168" t="s">
        <v>807</v>
      </c>
      <c r="AF667" s="169">
        <v>-26219.331404100802</v>
      </c>
      <c r="AG667" s="169">
        <v>-26896.916555456351</v>
      </c>
      <c r="AH667" s="169">
        <v>-44829.365534542623</v>
      </c>
      <c r="AI667" s="168" t="s">
        <v>21</v>
      </c>
      <c r="AJ667"/>
    </row>
    <row r="668" spans="1:36" x14ac:dyDescent="0.25">
      <c r="A668" s="179" t="b">
        <f>IF(E668&lt;&gt;1,"",NOT(ISNA(VLOOKUP(P668,Mapping!$P:$P,1,FALSE))))</f>
        <v>0</v>
      </c>
      <c r="B668" s="180" t="str">
        <f t="shared" si="10"/>
        <v/>
      </c>
      <c r="E668" s="167">
        <v>1</v>
      </c>
      <c r="F668" s="170" t="s">
        <v>1102</v>
      </c>
      <c r="G668" s="169">
        <v>1849466.850352725</v>
      </c>
      <c r="H668" s="168" t="s">
        <v>1266</v>
      </c>
      <c r="I668" s="168" t="s">
        <v>384</v>
      </c>
      <c r="J668" s="169">
        <v>1037608.911453926</v>
      </c>
      <c r="K668" s="169">
        <v>401581.66084013542</v>
      </c>
      <c r="L668" s="168" t="s">
        <v>18</v>
      </c>
      <c r="M668" s="168" t="s">
        <v>21</v>
      </c>
      <c r="N668" s="168" t="s">
        <v>1449</v>
      </c>
      <c r="O668" s="168" t="s">
        <v>21</v>
      </c>
      <c r="P668" s="168" t="s">
        <v>753</v>
      </c>
      <c r="Q668" s="168" t="s">
        <v>1460</v>
      </c>
      <c r="R668" s="168" t="s">
        <v>21</v>
      </c>
      <c r="S668" s="168" t="s">
        <v>21</v>
      </c>
      <c r="T668" s="168" t="s">
        <v>21</v>
      </c>
      <c r="U668" s="168" t="s">
        <v>21</v>
      </c>
      <c r="V668" s="168" t="s">
        <v>1460</v>
      </c>
      <c r="W668" s="168" t="s">
        <v>21</v>
      </c>
      <c r="X668" s="168" t="s">
        <v>21</v>
      </c>
      <c r="Y668" s="168" t="s">
        <v>21</v>
      </c>
      <c r="Z668" s="168" t="s">
        <v>21</v>
      </c>
      <c r="AA668" s="168" t="s">
        <v>6628</v>
      </c>
      <c r="AB668" s="168" t="s">
        <v>1259</v>
      </c>
      <c r="AC668" s="168" t="s">
        <v>11391</v>
      </c>
      <c r="AD668" s="169">
        <v>1294958.3334272229</v>
      </c>
      <c r="AE668" s="168" t="s">
        <v>816</v>
      </c>
      <c r="AF668" s="169">
        <v>-481871.84109359002</v>
      </c>
      <c r="AG668" s="169">
        <v>-995117.13905091421</v>
      </c>
      <c r="AH668" s="169">
        <v>-370989.16269997408</v>
      </c>
      <c r="AI668" s="168" t="s">
        <v>21</v>
      </c>
      <c r="AJ668"/>
    </row>
    <row r="669" spans="1:36" x14ac:dyDescent="0.25">
      <c r="A669" s="179" t="b">
        <f>IF(E669&lt;&gt;1,"",NOT(ISNA(VLOOKUP(P669,Mapping!$P:$P,1,FALSE))))</f>
        <v>0</v>
      </c>
      <c r="B669" s="180" t="str">
        <f t="shared" si="10"/>
        <v/>
      </c>
      <c r="E669" s="167">
        <v>1</v>
      </c>
      <c r="F669" s="170" t="s">
        <v>11392</v>
      </c>
      <c r="G669" s="169">
        <v>45033.529756762873</v>
      </c>
      <c r="H669" s="168" t="s">
        <v>1266</v>
      </c>
      <c r="I669" s="168" t="s">
        <v>446</v>
      </c>
      <c r="J669" s="169">
        <v>31958.069786084121</v>
      </c>
      <c r="K669" s="169">
        <v>16443.238265501161</v>
      </c>
      <c r="L669" s="168" t="s">
        <v>18</v>
      </c>
      <c r="M669" s="168" t="s">
        <v>21</v>
      </c>
      <c r="N669" s="168" t="s">
        <v>1449</v>
      </c>
      <c r="O669" s="168" t="s">
        <v>21</v>
      </c>
      <c r="P669" s="168" t="s">
        <v>525</v>
      </c>
      <c r="Q669" s="168" t="s">
        <v>1451</v>
      </c>
      <c r="R669" s="168" t="s">
        <v>21</v>
      </c>
      <c r="S669" s="168" t="s">
        <v>21</v>
      </c>
      <c r="T669" s="168" t="s">
        <v>21</v>
      </c>
      <c r="U669" s="168" t="s">
        <v>21</v>
      </c>
      <c r="V669" s="168" t="s">
        <v>1451</v>
      </c>
      <c r="W669" s="168" t="s">
        <v>21</v>
      </c>
      <c r="X669" s="168" t="s">
        <v>21</v>
      </c>
      <c r="Y669" s="168" t="s">
        <v>21</v>
      </c>
      <c r="Z669" s="168" t="s">
        <v>21</v>
      </c>
      <c r="AA669" s="168" t="s">
        <v>11393</v>
      </c>
      <c r="AB669" s="168" t="s">
        <v>1259</v>
      </c>
      <c r="AC669" s="168" t="s">
        <v>6954</v>
      </c>
      <c r="AD669" s="169">
        <v>39597.938238900468</v>
      </c>
      <c r="AE669" s="168" t="s">
        <v>813</v>
      </c>
      <c r="AF669" s="169">
        <v>-17630.360371809071</v>
      </c>
      <c r="AG669" s="169">
        <v>-24597.905135789671</v>
      </c>
      <c r="AH669" s="169">
        <v>-13540.78353542205</v>
      </c>
      <c r="AI669" s="168" t="s">
        <v>21</v>
      </c>
      <c r="AJ669"/>
    </row>
    <row r="670" spans="1:36" x14ac:dyDescent="0.25">
      <c r="A670" s="179" t="b">
        <f>IF(E670&lt;&gt;1,"",NOT(ISNA(VLOOKUP(P670,Mapping!$P:$P,1,FALSE))))</f>
        <v>0</v>
      </c>
      <c r="B670" s="180" t="str">
        <f t="shared" si="10"/>
        <v/>
      </c>
      <c r="E670" s="167">
        <v>1</v>
      </c>
      <c r="F670" s="170" t="s">
        <v>595</v>
      </c>
      <c r="G670" s="169">
        <v>599262.1949205905</v>
      </c>
      <c r="H670" s="168" t="s">
        <v>1266</v>
      </c>
      <c r="I670" s="168" t="s">
        <v>524</v>
      </c>
      <c r="J670" s="169">
        <v>209969.2990074025</v>
      </c>
      <c r="K670" s="169">
        <v>79775.187989555736</v>
      </c>
      <c r="L670" s="168" t="s">
        <v>18</v>
      </c>
      <c r="M670" s="168" t="s">
        <v>21</v>
      </c>
      <c r="N670" s="168" t="s">
        <v>1449</v>
      </c>
      <c r="O670" s="168" t="s">
        <v>21</v>
      </c>
      <c r="P670" s="168" t="s">
        <v>344</v>
      </c>
      <c r="Q670" s="168" t="s">
        <v>1450</v>
      </c>
      <c r="R670" s="168" t="s">
        <v>21</v>
      </c>
      <c r="S670" s="168" t="s">
        <v>21</v>
      </c>
      <c r="T670" s="168" t="s">
        <v>21</v>
      </c>
      <c r="U670" s="168" t="s">
        <v>21</v>
      </c>
      <c r="V670" s="168" t="s">
        <v>1450</v>
      </c>
      <c r="W670" s="168" t="s">
        <v>21</v>
      </c>
      <c r="X670" s="168" t="s">
        <v>21</v>
      </c>
      <c r="Y670" s="168" t="s">
        <v>21</v>
      </c>
      <c r="Z670" s="168" t="s">
        <v>21</v>
      </c>
      <c r="AA670" s="168" t="s">
        <v>1749</v>
      </c>
      <c r="AB670" s="168" t="s">
        <v>1259</v>
      </c>
      <c r="AC670" s="168" t="s">
        <v>11394</v>
      </c>
      <c r="AD670" s="169">
        <v>322769.09962797718</v>
      </c>
      <c r="AE670" s="168" t="s">
        <v>818</v>
      </c>
      <c r="AF670" s="169">
        <v>3656.3641587719321</v>
      </c>
      <c r="AG670" s="169">
        <v>-499898.97293279943</v>
      </c>
      <c r="AH670" s="169">
        <v>-200080.7752396104</v>
      </c>
      <c r="AI670" s="168" t="s">
        <v>21</v>
      </c>
      <c r="AJ670"/>
    </row>
    <row r="671" spans="1:36" x14ac:dyDescent="0.25">
      <c r="A671" s="179" t="b">
        <f>IF(E671&lt;&gt;1,"",NOT(ISNA(VLOOKUP(P671,Mapping!$P:$P,1,FALSE))))</f>
        <v>0</v>
      </c>
      <c r="B671" s="180" t="str">
        <f t="shared" si="10"/>
        <v/>
      </c>
      <c r="E671" s="167">
        <v>1</v>
      </c>
      <c r="F671" s="170" t="s">
        <v>595</v>
      </c>
      <c r="G671" s="169">
        <v>85898.840167107162</v>
      </c>
      <c r="H671" s="168" t="s">
        <v>1266</v>
      </c>
      <c r="I671" s="168" t="s">
        <v>524</v>
      </c>
      <c r="J671" s="169">
        <v>30097.208547965281</v>
      </c>
      <c r="K671" s="169">
        <v>11435.054940056451</v>
      </c>
      <c r="L671" s="168" t="s">
        <v>18</v>
      </c>
      <c r="M671" s="168" t="s">
        <v>21</v>
      </c>
      <c r="N671" s="168" t="s">
        <v>1449</v>
      </c>
      <c r="O671" s="168" t="s">
        <v>21</v>
      </c>
      <c r="P671" s="168" t="s">
        <v>525</v>
      </c>
      <c r="Q671" s="168" t="s">
        <v>1451</v>
      </c>
      <c r="R671" s="168" t="s">
        <v>21</v>
      </c>
      <c r="S671" s="168" t="s">
        <v>21</v>
      </c>
      <c r="T671" s="168" t="s">
        <v>21</v>
      </c>
      <c r="U671" s="168" t="s">
        <v>21</v>
      </c>
      <c r="V671" s="168" t="s">
        <v>1451</v>
      </c>
      <c r="W671" s="168" t="s">
        <v>21</v>
      </c>
      <c r="X671" s="168" t="s">
        <v>21</v>
      </c>
      <c r="Y671" s="168" t="s">
        <v>21</v>
      </c>
      <c r="Z671" s="168" t="s">
        <v>21</v>
      </c>
      <c r="AA671" s="168" t="s">
        <v>1749</v>
      </c>
      <c r="AB671" s="168" t="s">
        <v>1259</v>
      </c>
      <c r="AC671" s="168" t="s">
        <v>11395</v>
      </c>
      <c r="AD671" s="169">
        <v>46266.044370609161</v>
      </c>
      <c r="AE671" s="168" t="s">
        <v>818</v>
      </c>
      <c r="AF671" s="169">
        <v>524.10688197794661</v>
      </c>
      <c r="AG671" s="169">
        <v>-71656.01691484265</v>
      </c>
      <c r="AH671" s="169">
        <v>-28679.777697466179</v>
      </c>
      <c r="AI671" s="168" t="s">
        <v>21</v>
      </c>
      <c r="AJ671"/>
    </row>
    <row r="672" spans="1:36" x14ac:dyDescent="0.25">
      <c r="A672" s="179" t="b">
        <f>IF(E672&lt;&gt;1,"",NOT(ISNA(VLOOKUP(P672,Mapping!$P:$P,1,FALSE))))</f>
        <v>0</v>
      </c>
      <c r="B672" s="180" t="str">
        <f t="shared" si="10"/>
        <v/>
      </c>
      <c r="E672" s="167">
        <v>1</v>
      </c>
      <c r="F672" s="170" t="s">
        <v>596</v>
      </c>
      <c r="G672" s="169">
        <v>305927.18028325558</v>
      </c>
      <c r="H672" s="168" t="s">
        <v>1266</v>
      </c>
      <c r="I672" s="168" t="s">
        <v>524</v>
      </c>
      <c r="J672" s="169">
        <v>131045.4868626774</v>
      </c>
      <c r="K672" s="169">
        <v>39584.331435942411</v>
      </c>
      <c r="L672" s="168" t="s">
        <v>18</v>
      </c>
      <c r="M672" s="168" t="s">
        <v>21</v>
      </c>
      <c r="N672" s="168" t="s">
        <v>1449</v>
      </c>
      <c r="O672" s="168" t="s">
        <v>21</v>
      </c>
      <c r="P672" s="168" t="s">
        <v>344</v>
      </c>
      <c r="Q672" s="168" t="s">
        <v>1450</v>
      </c>
      <c r="R672" s="168" t="s">
        <v>21</v>
      </c>
      <c r="S672" s="168" t="s">
        <v>21</v>
      </c>
      <c r="T672" s="168" t="s">
        <v>21</v>
      </c>
      <c r="U672" s="168" t="s">
        <v>21</v>
      </c>
      <c r="V672" s="168" t="s">
        <v>1450</v>
      </c>
      <c r="W672" s="168" t="s">
        <v>21</v>
      </c>
      <c r="X672" s="168" t="s">
        <v>21</v>
      </c>
      <c r="Y672" s="168" t="s">
        <v>21</v>
      </c>
      <c r="Z672" s="168" t="s">
        <v>21</v>
      </c>
      <c r="AA672" s="168" t="s">
        <v>1750</v>
      </c>
      <c r="AB672" s="168" t="s">
        <v>1259</v>
      </c>
      <c r="AC672" s="168" t="s">
        <v>11396</v>
      </c>
      <c r="AD672" s="169">
        <v>176027.7009499656</v>
      </c>
      <c r="AE672" s="168" t="s">
        <v>818</v>
      </c>
      <c r="AF672" s="169">
        <v>19458.116093828688</v>
      </c>
      <c r="AG672" s="169">
        <v>-190680.6822265611</v>
      </c>
      <c r="AH672" s="169">
        <v>-82401.68624717783</v>
      </c>
      <c r="AI672" s="168" t="s">
        <v>21</v>
      </c>
      <c r="AJ672"/>
    </row>
    <row r="673" spans="1:36" x14ac:dyDescent="0.25">
      <c r="A673" s="179" t="b">
        <f>IF(E673&lt;&gt;1,"",NOT(ISNA(VLOOKUP(P673,Mapping!$P:$P,1,FALSE))))</f>
        <v>0</v>
      </c>
      <c r="B673" s="180" t="str">
        <f t="shared" si="10"/>
        <v/>
      </c>
      <c r="E673" s="167">
        <v>1</v>
      </c>
      <c r="F673" s="170" t="s">
        <v>596</v>
      </c>
      <c r="G673" s="169">
        <v>54899.590642056639</v>
      </c>
      <c r="H673" s="168" t="s">
        <v>1266</v>
      </c>
      <c r="I673" s="168" t="s">
        <v>524</v>
      </c>
      <c r="J673" s="169">
        <v>23516.52304181935</v>
      </c>
      <c r="K673" s="169">
        <v>7103.5322512390776</v>
      </c>
      <c r="L673" s="168" t="s">
        <v>18</v>
      </c>
      <c r="M673" s="168" t="s">
        <v>21</v>
      </c>
      <c r="N673" s="168" t="s">
        <v>1449</v>
      </c>
      <c r="O673" s="168" t="s">
        <v>21</v>
      </c>
      <c r="P673" s="168" t="s">
        <v>525</v>
      </c>
      <c r="Q673" s="168" t="s">
        <v>1451</v>
      </c>
      <c r="R673" s="168" t="s">
        <v>21</v>
      </c>
      <c r="S673" s="168" t="s">
        <v>21</v>
      </c>
      <c r="T673" s="168" t="s">
        <v>21</v>
      </c>
      <c r="U673" s="168" t="s">
        <v>21</v>
      </c>
      <c r="V673" s="168" t="s">
        <v>1451</v>
      </c>
      <c r="W673" s="168" t="s">
        <v>21</v>
      </c>
      <c r="X673" s="168" t="s">
        <v>21</v>
      </c>
      <c r="Y673" s="168" t="s">
        <v>21</v>
      </c>
      <c r="Z673" s="168" t="s">
        <v>21</v>
      </c>
      <c r="AA673" s="168" t="s">
        <v>1750</v>
      </c>
      <c r="AB673" s="168" t="s">
        <v>1259</v>
      </c>
      <c r="AC673" s="168" t="s">
        <v>6726</v>
      </c>
      <c r="AD673" s="169">
        <v>31588.722240592779</v>
      </c>
      <c r="AE673" s="168" t="s">
        <v>818</v>
      </c>
      <c r="AF673" s="169">
        <v>3491.8198743496182</v>
      </c>
      <c r="AG673" s="169">
        <v>-34218.245622679809</v>
      </c>
      <c r="AH673" s="169">
        <v>-14787.240672753171</v>
      </c>
      <c r="AI673" s="168" t="s">
        <v>21</v>
      </c>
      <c r="AJ673"/>
    </row>
    <row r="674" spans="1:36" x14ac:dyDescent="0.25">
      <c r="A674" s="179" t="b">
        <f>IF(E674&lt;&gt;1,"",NOT(ISNA(VLOOKUP(P674,Mapping!$P:$P,1,FALSE))))</f>
        <v>0</v>
      </c>
      <c r="B674" s="180" t="str">
        <f t="shared" si="10"/>
        <v/>
      </c>
      <c r="E674" s="167">
        <v>1</v>
      </c>
      <c r="F674" s="170" t="s">
        <v>1751</v>
      </c>
      <c r="G674" s="169">
        <v>69141.399944208111</v>
      </c>
      <c r="H674" s="168" t="s">
        <v>1266</v>
      </c>
      <c r="I674" s="168" t="s">
        <v>372</v>
      </c>
      <c r="J674" s="169">
        <v>24933.721352887191</v>
      </c>
      <c r="K674" s="169">
        <v>11095.54437042549</v>
      </c>
      <c r="L674" s="168" t="s">
        <v>18</v>
      </c>
      <c r="M674" s="168" t="s">
        <v>21</v>
      </c>
      <c r="N674" s="168" t="s">
        <v>1449</v>
      </c>
      <c r="O674" s="168" t="s">
        <v>21</v>
      </c>
      <c r="P674" s="168" t="s">
        <v>525</v>
      </c>
      <c r="Q674" s="168" t="s">
        <v>1451</v>
      </c>
      <c r="R674" s="168" t="s">
        <v>21</v>
      </c>
      <c r="S674" s="168" t="s">
        <v>21</v>
      </c>
      <c r="T674" s="168" t="s">
        <v>21</v>
      </c>
      <c r="U674" s="168" t="s">
        <v>21</v>
      </c>
      <c r="V674" s="168" t="s">
        <v>1451</v>
      </c>
      <c r="W674" s="168" t="s">
        <v>21</v>
      </c>
      <c r="X674" s="168" t="s">
        <v>21</v>
      </c>
      <c r="Y674" s="168" t="s">
        <v>21</v>
      </c>
      <c r="Z674" s="168" t="s">
        <v>21</v>
      </c>
      <c r="AA674" s="168" t="s">
        <v>1752</v>
      </c>
      <c r="AB674" s="168" t="s">
        <v>1259</v>
      </c>
      <c r="AC674" s="168" t="s">
        <v>6017</v>
      </c>
      <c r="AD674" s="169">
        <v>34690.280838895291</v>
      </c>
      <c r="AE674" s="168" t="s">
        <v>818</v>
      </c>
      <c r="AF674" s="169">
        <v>-21127.674007353849</v>
      </c>
      <c r="AG674" s="169">
        <v>-48425.336244742582</v>
      </c>
      <c r="AH674" s="169">
        <v>-29747.511789294851</v>
      </c>
      <c r="AI674" s="168" t="s">
        <v>21</v>
      </c>
      <c r="AJ674"/>
    </row>
    <row r="675" spans="1:36" x14ac:dyDescent="0.25">
      <c r="A675" s="179" t="b">
        <f>IF(E675&lt;&gt;1,"",NOT(ISNA(VLOOKUP(P675,Mapping!$P:$P,1,FALSE))))</f>
        <v>0</v>
      </c>
      <c r="B675" s="180" t="str">
        <f t="shared" si="10"/>
        <v/>
      </c>
      <c r="E675" s="167">
        <v>1</v>
      </c>
      <c r="F675" s="170" t="s">
        <v>597</v>
      </c>
      <c r="G675" s="169">
        <v>48795.762109587653</v>
      </c>
      <c r="H675" s="168" t="s">
        <v>1266</v>
      </c>
      <c r="I675" s="168" t="s">
        <v>372</v>
      </c>
      <c r="J675" s="169">
        <v>14471.29867517003</v>
      </c>
      <c r="K675" s="169">
        <v>5369.3584884626307</v>
      </c>
      <c r="L675" s="168" t="s">
        <v>18</v>
      </c>
      <c r="M675" s="168" t="s">
        <v>21</v>
      </c>
      <c r="N675" s="168" t="s">
        <v>1449</v>
      </c>
      <c r="O675" s="168" t="s">
        <v>21</v>
      </c>
      <c r="P675" s="168" t="s">
        <v>525</v>
      </c>
      <c r="Q675" s="168" t="s">
        <v>1451</v>
      </c>
      <c r="R675" s="168" t="s">
        <v>21</v>
      </c>
      <c r="S675" s="168" t="s">
        <v>21</v>
      </c>
      <c r="T675" s="168" t="s">
        <v>21</v>
      </c>
      <c r="U675" s="168" t="s">
        <v>21</v>
      </c>
      <c r="V675" s="168" t="s">
        <v>1451</v>
      </c>
      <c r="W675" s="168" t="s">
        <v>21</v>
      </c>
      <c r="X675" s="168" t="s">
        <v>21</v>
      </c>
      <c r="Y675" s="168" t="s">
        <v>21</v>
      </c>
      <c r="Z675" s="168" t="s">
        <v>21</v>
      </c>
      <c r="AA675" s="168" t="s">
        <v>1753</v>
      </c>
      <c r="AB675" s="168" t="s">
        <v>1259</v>
      </c>
      <c r="AC675" s="168" t="s">
        <v>3587</v>
      </c>
      <c r="AD675" s="169">
        <v>20900.705348943789</v>
      </c>
      <c r="AE675" s="168" t="s">
        <v>818</v>
      </c>
      <c r="AF675" s="169">
        <v>-12765.25366756533</v>
      </c>
      <c r="AG675" s="169">
        <v>-23061.432498591359</v>
      </c>
      <c r="AH675" s="169">
        <v>-14146.9118057716</v>
      </c>
      <c r="AI675" s="168" t="s">
        <v>21</v>
      </c>
      <c r="AJ675"/>
    </row>
    <row r="676" spans="1:36" x14ac:dyDescent="0.25">
      <c r="A676" s="179" t="b">
        <f>IF(E676&lt;&gt;1,"",NOT(ISNA(VLOOKUP(P676,Mapping!$P:$P,1,FALSE))))</f>
        <v>0</v>
      </c>
      <c r="B676" s="180" t="str">
        <f t="shared" si="10"/>
        <v/>
      </c>
      <c r="E676" s="167">
        <v>1</v>
      </c>
      <c r="F676" s="170" t="s">
        <v>400</v>
      </c>
      <c r="G676" s="169">
        <v>779040.3603132175</v>
      </c>
      <c r="H676" s="168" t="s">
        <v>1266</v>
      </c>
      <c r="I676" s="168" t="s">
        <v>421</v>
      </c>
      <c r="J676" s="169">
        <v>335772.20201120077</v>
      </c>
      <c r="K676" s="169">
        <v>116226.0041021862</v>
      </c>
      <c r="L676" s="168" t="s">
        <v>18</v>
      </c>
      <c r="M676" s="168" t="s">
        <v>21</v>
      </c>
      <c r="N676" s="168" t="s">
        <v>1449</v>
      </c>
      <c r="O676" s="168" t="s">
        <v>21</v>
      </c>
      <c r="P676" s="168" t="s">
        <v>344</v>
      </c>
      <c r="Q676" s="168" t="s">
        <v>1450</v>
      </c>
      <c r="R676" s="168" t="s">
        <v>21</v>
      </c>
      <c r="S676" s="168" t="s">
        <v>21</v>
      </c>
      <c r="T676" s="168" t="s">
        <v>21</v>
      </c>
      <c r="U676" s="168" t="s">
        <v>21</v>
      </c>
      <c r="V676" s="168" t="s">
        <v>1450</v>
      </c>
      <c r="W676" s="168" t="s">
        <v>21</v>
      </c>
      <c r="X676" s="168" t="s">
        <v>21</v>
      </c>
      <c r="Y676" s="168" t="s">
        <v>21</v>
      </c>
      <c r="Z676" s="168" t="s">
        <v>21</v>
      </c>
      <c r="AA676" s="168" t="s">
        <v>1754</v>
      </c>
      <c r="AB676" s="168" t="s">
        <v>1259</v>
      </c>
      <c r="AC676" s="168" t="s">
        <v>11397</v>
      </c>
      <c r="AD676" s="169">
        <v>549939.8537474653</v>
      </c>
      <c r="AE676" s="168" t="s">
        <v>818</v>
      </c>
      <c r="AF676" s="169">
        <v>-167802.28133307211</v>
      </c>
      <c r="AG676" s="169">
        <v>162173.4420116377</v>
      </c>
      <c r="AH676" s="169">
        <v>-138753.50218369099</v>
      </c>
      <c r="AI676" s="168" t="s">
        <v>21</v>
      </c>
      <c r="AJ676"/>
    </row>
    <row r="677" spans="1:36" x14ac:dyDescent="0.25">
      <c r="A677" s="179" t="b">
        <f>IF(E677&lt;&gt;1,"",NOT(ISNA(VLOOKUP(P677,Mapping!$P:$P,1,FALSE))))</f>
        <v>0</v>
      </c>
      <c r="B677" s="180" t="str">
        <f t="shared" si="10"/>
        <v/>
      </c>
      <c r="E677" s="167">
        <v>1</v>
      </c>
      <c r="F677" s="170" t="s">
        <v>401</v>
      </c>
      <c r="G677" s="169">
        <v>272097.92332237441</v>
      </c>
      <c r="H677" s="168" t="s">
        <v>1266</v>
      </c>
      <c r="I677" s="168" t="s">
        <v>372</v>
      </c>
      <c r="J677" s="169">
        <v>101737.60666073801</v>
      </c>
      <c r="K677" s="169">
        <v>37681.767810798163</v>
      </c>
      <c r="L677" s="168" t="s">
        <v>18</v>
      </c>
      <c r="M677" s="168" t="s">
        <v>21</v>
      </c>
      <c r="N677" s="168" t="s">
        <v>1449</v>
      </c>
      <c r="O677" s="168" t="s">
        <v>21</v>
      </c>
      <c r="P677" s="168" t="s">
        <v>525</v>
      </c>
      <c r="Q677" s="168" t="s">
        <v>1451</v>
      </c>
      <c r="R677" s="168" t="s">
        <v>21</v>
      </c>
      <c r="S677" s="168" t="s">
        <v>21</v>
      </c>
      <c r="T677" s="168" t="s">
        <v>21</v>
      </c>
      <c r="U677" s="168" t="s">
        <v>21</v>
      </c>
      <c r="V677" s="168" t="s">
        <v>1451</v>
      </c>
      <c r="W677" s="168" t="s">
        <v>21</v>
      </c>
      <c r="X677" s="168" t="s">
        <v>21</v>
      </c>
      <c r="Y677" s="168" t="s">
        <v>21</v>
      </c>
      <c r="Z677" s="168" t="s">
        <v>21</v>
      </c>
      <c r="AA677" s="168" t="s">
        <v>1755</v>
      </c>
      <c r="AB677" s="168" t="s">
        <v>1259</v>
      </c>
      <c r="AC677" s="168" t="s">
        <v>11398</v>
      </c>
      <c r="AD677" s="169">
        <v>130537.2320342163</v>
      </c>
      <c r="AE677" s="168" t="s">
        <v>818</v>
      </c>
      <c r="AF677" s="169">
        <v>-70731.427418294363</v>
      </c>
      <c r="AG677" s="169">
        <v>-190572.26840958599</v>
      </c>
      <c r="AH677" s="169">
        <v>-114408.7833570451</v>
      </c>
      <c r="AI677" s="168" t="s">
        <v>21</v>
      </c>
      <c r="AJ677"/>
    </row>
    <row r="678" spans="1:36" x14ac:dyDescent="0.25">
      <c r="A678" s="179" t="b">
        <f>IF(E678&lt;&gt;1,"",NOT(ISNA(VLOOKUP(P678,Mapping!$P:$P,1,FALSE))))</f>
        <v>0</v>
      </c>
      <c r="B678" s="180" t="str">
        <f t="shared" si="10"/>
        <v/>
      </c>
      <c r="E678" s="167">
        <v>1</v>
      </c>
      <c r="F678" s="170" t="s">
        <v>598</v>
      </c>
      <c r="G678" s="169">
        <v>76062.69986840323</v>
      </c>
      <c r="H678" s="168" t="s">
        <v>1266</v>
      </c>
      <c r="I678" s="168" t="s">
        <v>505</v>
      </c>
      <c r="J678" s="169">
        <v>36864.565131330623</v>
      </c>
      <c r="K678" s="169">
        <v>14519.47655462601</v>
      </c>
      <c r="L678" s="168" t="s">
        <v>18</v>
      </c>
      <c r="M678" s="168" t="s">
        <v>21</v>
      </c>
      <c r="N678" s="168" t="s">
        <v>1449</v>
      </c>
      <c r="O678" s="168" t="s">
        <v>21</v>
      </c>
      <c r="P678" s="168" t="s">
        <v>525</v>
      </c>
      <c r="Q678" s="168" t="s">
        <v>1451</v>
      </c>
      <c r="R678" s="168" t="s">
        <v>21</v>
      </c>
      <c r="S678" s="168" t="s">
        <v>21</v>
      </c>
      <c r="T678" s="168" t="s">
        <v>21</v>
      </c>
      <c r="U678" s="168" t="s">
        <v>21</v>
      </c>
      <c r="V678" s="168" t="s">
        <v>1451</v>
      </c>
      <c r="W678" s="168" t="s">
        <v>21</v>
      </c>
      <c r="X678" s="168" t="s">
        <v>21</v>
      </c>
      <c r="Y678" s="168" t="s">
        <v>21</v>
      </c>
      <c r="Z678" s="168" t="s">
        <v>21</v>
      </c>
      <c r="AA678" s="168" t="s">
        <v>1756</v>
      </c>
      <c r="AB678" s="168" t="s">
        <v>1259</v>
      </c>
      <c r="AC678" s="168" t="s">
        <v>11399</v>
      </c>
      <c r="AD678" s="169">
        <v>50654.281684166068</v>
      </c>
      <c r="AE678" s="168" t="s">
        <v>813</v>
      </c>
      <c r="AF678" s="169">
        <v>-47883.383970531097</v>
      </c>
      <c r="AG678" s="169">
        <v>-49890.247180575599</v>
      </c>
      <c r="AH678" s="169">
        <v>-8569.9940440174687</v>
      </c>
      <c r="AI678" s="168" t="s">
        <v>21</v>
      </c>
      <c r="AJ678"/>
    </row>
    <row r="679" spans="1:36" x14ac:dyDescent="0.25">
      <c r="A679" s="179" t="b">
        <f>IF(E679&lt;&gt;1,"",NOT(ISNA(VLOOKUP(P679,Mapping!$P:$P,1,FALSE))))</f>
        <v>0</v>
      </c>
      <c r="B679" s="180" t="str">
        <f t="shared" si="10"/>
        <v/>
      </c>
      <c r="E679" s="167">
        <v>1</v>
      </c>
      <c r="F679" s="170" t="s">
        <v>11400</v>
      </c>
      <c r="G679" s="169">
        <v>2168492.0995218079</v>
      </c>
      <c r="H679" s="168" t="s">
        <v>1266</v>
      </c>
      <c r="I679" s="168" t="s">
        <v>430</v>
      </c>
      <c r="J679" s="169">
        <v>806074.77471214067</v>
      </c>
      <c r="K679" s="169">
        <v>363754.27348269167</v>
      </c>
      <c r="L679" s="168" t="s">
        <v>18</v>
      </c>
      <c r="M679" s="168" t="s">
        <v>21</v>
      </c>
      <c r="N679" s="168" t="s">
        <v>1449</v>
      </c>
      <c r="O679" s="168" t="s">
        <v>21</v>
      </c>
      <c r="P679" s="168" t="s">
        <v>7293</v>
      </c>
      <c r="Q679" s="168" t="s">
        <v>7294</v>
      </c>
      <c r="R679" s="168" t="s">
        <v>21</v>
      </c>
      <c r="S679" s="168" t="s">
        <v>21</v>
      </c>
      <c r="T679" s="168" t="s">
        <v>21</v>
      </c>
      <c r="U679" s="168" t="s">
        <v>21</v>
      </c>
      <c r="V679" s="168" t="s">
        <v>7294</v>
      </c>
      <c r="W679" s="168" t="s">
        <v>21</v>
      </c>
      <c r="X679" s="168" t="s">
        <v>21</v>
      </c>
      <c r="Y679" s="168" t="s">
        <v>21</v>
      </c>
      <c r="Z679" s="168" t="s">
        <v>21</v>
      </c>
      <c r="AA679" s="168" t="s">
        <v>11401</v>
      </c>
      <c r="AB679" s="168" t="s">
        <v>1259</v>
      </c>
      <c r="AC679" s="168" t="s">
        <v>12211</v>
      </c>
      <c r="AD679" s="169">
        <v>1188829.1036506661</v>
      </c>
      <c r="AE679" s="168" t="s">
        <v>814</v>
      </c>
      <c r="AF679" s="169">
        <v>-1268294.11250132</v>
      </c>
      <c r="AG679" s="169">
        <v>-1181800.2986036551</v>
      </c>
      <c r="AH679" s="169">
        <v>-699047.2026333001</v>
      </c>
      <c r="AI679" s="168" t="s">
        <v>21</v>
      </c>
      <c r="AJ679"/>
    </row>
    <row r="680" spans="1:36" x14ac:dyDescent="0.25">
      <c r="A680" s="179" t="b">
        <f>IF(E680&lt;&gt;1,"",NOT(ISNA(VLOOKUP(P680,Mapping!$P:$P,1,FALSE))))</f>
        <v>0</v>
      </c>
      <c r="B680" s="180" t="str">
        <f t="shared" si="10"/>
        <v/>
      </c>
      <c r="E680" s="167">
        <v>1</v>
      </c>
      <c r="F680" s="170" t="s">
        <v>11402</v>
      </c>
      <c r="G680" s="169">
        <v>3733564.0392042678</v>
      </c>
      <c r="H680" s="168" t="s">
        <v>1266</v>
      </c>
      <c r="I680" s="168" t="s">
        <v>489</v>
      </c>
      <c r="J680" s="169">
        <v>2316666.375981512</v>
      </c>
      <c r="K680" s="169">
        <v>-73417.172509976022</v>
      </c>
      <c r="L680" s="168" t="s">
        <v>18</v>
      </c>
      <c r="M680" s="168" t="s">
        <v>21</v>
      </c>
      <c r="N680" s="168" t="s">
        <v>1449</v>
      </c>
      <c r="O680" s="168" t="s">
        <v>21</v>
      </c>
      <c r="P680" s="168" t="s">
        <v>762</v>
      </c>
      <c r="Q680" s="168" t="s">
        <v>1455</v>
      </c>
      <c r="R680" s="168" t="s">
        <v>21</v>
      </c>
      <c r="S680" s="168" t="s">
        <v>21</v>
      </c>
      <c r="T680" s="168" t="s">
        <v>21</v>
      </c>
      <c r="U680" s="168" t="s">
        <v>21</v>
      </c>
      <c r="V680" s="168" t="s">
        <v>1455</v>
      </c>
      <c r="W680" s="168" t="s">
        <v>21</v>
      </c>
      <c r="X680" s="168" t="s">
        <v>21</v>
      </c>
      <c r="Y680" s="168" t="s">
        <v>21</v>
      </c>
      <c r="Z680" s="168" t="s">
        <v>21</v>
      </c>
      <c r="AA680" s="168" t="s">
        <v>11403</v>
      </c>
      <c r="AB680" s="168" t="s">
        <v>1259</v>
      </c>
      <c r="AC680" s="168" t="s">
        <v>11404</v>
      </c>
      <c r="AD680" s="169">
        <v>1991745.8918223849</v>
      </c>
      <c r="AE680" s="168" t="s">
        <v>810</v>
      </c>
      <c r="AF680" s="169">
        <v>-307583.43027580623</v>
      </c>
      <c r="AG680" s="169">
        <v>63624.970216386952</v>
      </c>
      <c r="AH680" s="169">
        <v>352984.37309629051</v>
      </c>
      <c r="AI680" s="168" t="s">
        <v>21</v>
      </c>
      <c r="AJ680"/>
    </row>
    <row r="681" spans="1:36" x14ac:dyDescent="0.25">
      <c r="A681" s="179" t="b">
        <f>IF(E681&lt;&gt;1,"",NOT(ISNA(VLOOKUP(P681,Mapping!$P:$P,1,FALSE))))</f>
        <v>0</v>
      </c>
      <c r="B681" s="180" t="str">
        <f t="shared" si="10"/>
        <v/>
      </c>
      <c r="E681" s="167">
        <v>1</v>
      </c>
      <c r="F681" s="170" t="s">
        <v>599</v>
      </c>
      <c r="G681" s="169">
        <v>1426054.410860314</v>
      </c>
      <c r="H681" s="168" t="s">
        <v>1266</v>
      </c>
      <c r="I681" s="168" t="s">
        <v>489</v>
      </c>
      <c r="J681" s="169">
        <v>410037.0406273618</v>
      </c>
      <c r="K681" s="169">
        <v>-6044.5914183789791</v>
      </c>
      <c r="L681" s="168" t="s">
        <v>18</v>
      </c>
      <c r="M681" s="168" t="s">
        <v>21</v>
      </c>
      <c r="N681" s="168" t="s">
        <v>1449</v>
      </c>
      <c r="O681" s="168" t="s">
        <v>21</v>
      </c>
      <c r="P681" s="168" t="s">
        <v>344</v>
      </c>
      <c r="Q681" s="168" t="s">
        <v>1450</v>
      </c>
      <c r="R681" s="168" t="s">
        <v>21</v>
      </c>
      <c r="S681" s="168" t="s">
        <v>21</v>
      </c>
      <c r="T681" s="168" t="s">
        <v>21</v>
      </c>
      <c r="U681" s="168" t="s">
        <v>21</v>
      </c>
      <c r="V681" s="168" t="s">
        <v>1450</v>
      </c>
      <c r="W681" s="168" t="s">
        <v>21</v>
      </c>
      <c r="X681" s="168" t="s">
        <v>21</v>
      </c>
      <c r="Y681" s="168" t="s">
        <v>21</v>
      </c>
      <c r="Z681" s="168" t="s">
        <v>21</v>
      </c>
      <c r="AA681" s="168" t="s">
        <v>1757</v>
      </c>
      <c r="AB681" s="168" t="s">
        <v>1259</v>
      </c>
      <c r="AC681" s="168" t="s">
        <v>11405</v>
      </c>
      <c r="AD681" s="169">
        <v>520644.27426705882</v>
      </c>
      <c r="AE681" s="168" t="s">
        <v>810</v>
      </c>
      <c r="AF681" s="169">
        <v>154032.5281163044</v>
      </c>
      <c r="AG681" s="169">
        <v>24301.891829146771</v>
      </c>
      <c r="AH681" s="169">
        <v>-110941.16162919909</v>
      </c>
      <c r="AI681" s="168" t="s">
        <v>21</v>
      </c>
      <c r="AJ681"/>
    </row>
    <row r="682" spans="1:36" x14ac:dyDescent="0.25">
      <c r="A682" s="179" t="b">
        <f>IF(E682&lt;&gt;1,"",NOT(ISNA(VLOOKUP(P682,Mapping!$P:$P,1,FALSE))))</f>
        <v>0</v>
      </c>
      <c r="B682" s="180" t="str">
        <f t="shared" si="10"/>
        <v/>
      </c>
      <c r="E682" s="167">
        <v>1</v>
      </c>
      <c r="F682" s="170" t="s">
        <v>599</v>
      </c>
      <c r="G682" s="169">
        <v>209610.63091062181</v>
      </c>
      <c r="H682" s="168" t="s">
        <v>1266</v>
      </c>
      <c r="I682" s="168" t="s">
        <v>489</v>
      </c>
      <c r="J682" s="169">
        <v>60269.876189909599</v>
      </c>
      <c r="K682" s="169">
        <v>-888.47284588460332</v>
      </c>
      <c r="L682" s="168" t="s">
        <v>18</v>
      </c>
      <c r="M682" s="168" t="s">
        <v>21</v>
      </c>
      <c r="N682" s="168" t="s">
        <v>1449</v>
      </c>
      <c r="O682" s="168" t="s">
        <v>21</v>
      </c>
      <c r="P682" s="168" t="s">
        <v>525</v>
      </c>
      <c r="Q682" s="168" t="s">
        <v>1451</v>
      </c>
      <c r="R682" s="168" t="s">
        <v>21</v>
      </c>
      <c r="S682" s="168" t="s">
        <v>21</v>
      </c>
      <c r="T682" s="168" t="s">
        <v>21</v>
      </c>
      <c r="U682" s="168" t="s">
        <v>21</v>
      </c>
      <c r="V682" s="168" t="s">
        <v>1451</v>
      </c>
      <c r="W682" s="168" t="s">
        <v>21</v>
      </c>
      <c r="X682" s="168" t="s">
        <v>21</v>
      </c>
      <c r="Y682" s="168" t="s">
        <v>21</v>
      </c>
      <c r="Z682" s="168" t="s">
        <v>21</v>
      </c>
      <c r="AA682" s="168" t="s">
        <v>1757</v>
      </c>
      <c r="AB682" s="168" t="s">
        <v>1259</v>
      </c>
      <c r="AC682" s="168" t="s">
        <v>6728</v>
      </c>
      <c r="AD682" s="169">
        <v>76527.637359420885</v>
      </c>
      <c r="AE682" s="168" t="s">
        <v>810</v>
      </c>
      <c r="AF682" s="169">
        <v>22640.68969131311</v>
      </c>
      <c r="AG682" s="169">
        <v>3572.0480507865432</v>
      </c>
      <c r="AH682" s="169">
        <v>-16306.84404883589</v>
      </c>
      <c r="AI682" s="168" t="s">
        <v>21</v>
      </c>
      <c r="AJ682"/>
    </row>
    <row r="683" spans="1:36" x14ac:dyDescent="0.25">
      <c r="A683" s="179" t="b">
        <f>IF(E683&lt;&gt;1,"",NOT(ISNA(VLOOKUP(P683,Mapping!$P:$P,1,FALSE))))</f>
        <v>0</v>
      </c>
      <c r="B683" s="180" t="str">
        <f t="shared" si="10"/>
        <v/>
      </c>
      <c r="E683" s="167">
        <v>1</v>
      </c>
      <c r="F683" s="170" t="s">
        <v>1758</v>
      </c>
      <c r="G683" s="169">
        <v>1776774.2162007571</v>
      </c>
      <c r="H683" s="168" t="s">
        <v>1266</v>
      </c>
      <c r="I683" s="168" t="s">
        <v>402</v>
      </c>
      <c r="J683" s="169">
        <v>847698.57368664525</v>
      </c>
      <c r="K683" s="169">
        <v>399646.68174744042</v>
      </c>
      <c r="L683" s="168" t="s">
        <v>18</v>
      </c>
      <c r="M683" s="168" t="s">
        <v>21</v>
      </c>
      <c r="N683" s="168" t="s">
        <v>1449</v>
      </c>
      <c r="O683" s="168" t="s">
        <v>21</v>
      </c>
      <c r="P683" s="168" t="s">
        <v>344</v>
      </c>
      <c r="Q683" s="168" t="s">
        <v>1450</v>
      </c>
      <c r="R683" s="168" t="s">
        <v>21</v>
      </c>
      <c r="S683" s="168" t="s">
        <v>21</v>
      </c>
      <c r="T683" s="168" t="s">
        <v>21</v>
      </c>
      <c r="U683" s="168" t="s">
        <v>21</v>
      </c>
      <c r="V683" s="168" t="s">
        <v>1450</v>
      </c>
      <c r="W683" s="168" t="s">
        <v>21</v>
      </c>
      <c r="X683" s="168" t="s">
        <v>21</v>
      </c>
      <c r="Y683" s="168" t="s">
        <v>21</v>
      </c>
      <c r="Z683" s="168" t="s">
        <v>21</v>
      </c>
      <c r="AA683" s="168" t="s">
        <v>1759</v>
      </c>
      <c r="AB683" s="168" t="s">
        <v>1259</v>
      </c>
      <c r="AC683" s="168" t="s">
        <v>11406</v>
      </c>
      <c r="AD683" s="169">
        <v>1329527.69083456</v>
      </c>
      <c r="AE683" s="168" t="s">
        <v>809</v>
      </c>
      <c r="AF683" s="169">
        <v>-1296434.0116704919</v>
      </c>
      <c r="AG683" s="169">
        <v>-1176912.497140466</v>
      </c>
      <c r="AH683" s="169">
        <v>-843172.08654592605</v>
      </c>
      <c r="AI683" s="168" t="s">
        <v>21</v>
      </c>
      <c r="AJ683"/>
    </row>
    <row r="684" spans="1:36" x14ac:dyDescent="0.25">
      <c r="A684" s="179" t="b">
        <f>IF(E684&lt;&gt;1,"",NOT(ISNA(VLOOKUP(P684,Mapping!$P:$P,1,FALSE))))</f>
        <v>0</v>
      </c>
      <c r="B684" s="180" t="str">
        <f t="shared" si="10"/>
        <v/>
      </c>
      <c r="E684" s="167">
        <v>1</v>
      </c>
      <c r="F684" s="170" t="s">
        <v>1758</v>
      </c>
      <c r="G684" s="169">
        <v>206229.7948801399</v>
      </c>
      <c r="H684" s="168" t="s">
        <v>1266</v>
      </c>
      <c r="I684" s="168" t="s">
        <v>402</v>
      </c>
      <c r="J684" s="169">
        <v>98392.188144985717</v>
      </c>
      <c r="K684" s="169">
        <v>46386.902989586582</v>
      </c>
      <c r="L684" s="168" t="s">
        <v>18</v>
      </c>
      <c r="M684" s="168" t="s">
        <v>21</v>
      </c>
      <c r="N684" s="168" t="s">
        <v>1449</v>
      </c>
      <c r="O684" s="168" t="s">
        <v>21</v>
      </c>
      <c r="P684" s="168" t="s">
        <v>525</v>
      </c>
      <c r="Q684" s="168" t="s">
        <v>1451</v>
      </c>
      <c r="R684" s="168" t="s">
        <v>21</v>
      </c>
      <c r="S684" s="168" t="s">
        <v>21</v>
      </c>
      <c r="T684" s="168" t="s">
        <v>21</v>
      </c>
      <c r="U684" s="168" t="s">
        <v>21</v>
      </c>
      <c r="V684" s="168" t="s">
        <v>1451</v>
      </c>
      <c r="W684" s="168" t="s">
        <v>21</v>
      </c>
      <c r="X684" s="168" t="s">
        <v>21</v>
      </c>
      <c r="Y684" s="168" t="s">
        <v>21</v>
      </c>
      <c r="Z684" s="168" t="s">
        <v>21</v>
      </c>
      <c r="AA684" s="168" t="s">
        <v>1759</v>
      </c>
      <c r="AB684" s="168" t="s">
        <v>1259</v>
      </c>
      <c r="AC684" s="168" t="s">
        <v>6729</v>
      </c>
      <c r="AD684" s="169">
        <v>154317.9884468207</v>
      </c>
      <c r="AE684" s="168" t="s">
        <v>809</v>
      </c>
      <c r="AF684" s="169">
        <v>-150476.8123403661</v>
      </c>
      <c r="AG684" s="169">
        <v>-136603.97627569319</v>
      </c>
      <c r="AH684" s="169">
        <v>-97866.79977203047</v>
      </c>
      <c r="AI684" s="168" t="s">
        <v>21</v>
      </c>
      <c r="AJ684"/>
    </row>
    <row r="685" spans="1:36" x14ac:dyDescent="0.25">
      <c r="A685" s="179" t="b">
        <f>IF(E685&lt;&gt;1,"",NOT(ISNA(VLOOKUP(P685,Mapping!$P:$P,1,FALSE))))</f>
        <v>0</v>
      </c>
      <c r="B685" s="180" t="str">
        <f t="shared" si="10"/>
        <v/>
      </c>
      <c r="E685" s="167">
        <v>1</v>
      </c>
      <c r="F685" s="170" t="s">
        <v>1758</v>
      </c>
      <c r="G685" s="169">
        <v>8763154.180928804</v>
      </c>
      <c r="H685" s="168" t="s">
        <v>1266</v>
      </c>
      <c r="I685" s="168" t="s">
        <v>402</v>
      </c>
      <c r="J685" s="169">
        <v>4180898.862914484</v>
      </c>
      <c r="K685" s="169">
        <v>1971080.7699236069</v>
      </c>
      <c r="L685" s="168" t="s">
        <v>18</v>
      </c>
      <c r="M685" s="168" t="s">
        <v>21</v>
      </c>
      <c r="N685" s="168" t="s">
        <v>1449</v>
      </c>
      <c r="O685" s="168" t="s">
        <v>21</v>
      </c>
      <c r="P685" s="168" t="s">
        <v>785</v>
      </c>
      <c r="Q685" s="168" t="s">
        <v>1452</v>
      </c>
      <c r="R685" s="168" t="s">
        <v>21</v>
      </c>
      <c r="S685" s="168" t="s">
        <v>21</v>
      </c>
      <c r="T685" s="168" t="s">
        <v>21</v>
      </c>
      <c r="U685" s="168" t="s">
        <v>21</v>
      </c>
      <c r="V685" s="168" t="s">
        <v>1452</v>
      </c>
      <c r="W685" s="168" t="s">
        <v>21</v>
      </c>
      <c r="X685" s="168" t="s">
        <v>21</v>
      </c>
      <c r="Y685" s="168" t="s">
        <v>21</v>
      </c>
      <c r="Z685" s="168" t="s">
        <v>21</v>
      </c>
      <c r="AA685" s="168" t="s">
        <v>1759</v>
      </c>
      <c r="AB685" s="168" t="s">
        <v>1259</v>
      </c>
      <c r="AC685" s="168" t="s">
        <v>11407</v>
      </c>
      <c r="AD685" s="169">
        <v>6557308.2029017229</v>
      </c>
      <c r="AE685" s="168" t="s">
        <v>809</v>
      </c>
      <c r="AF685" s="169">
        <v>-6394088.2449100725</v>
      </c>
      <c r="AG685" s="169">
        <v>-5804601.1563342707</v>
      </c>
      <c r="AH685" s="169">
        <v>-4158573.9640328791</v>
      </c>
      <c r="AI685" s="168" t="s">
        <v>21</v>
      </c>
      <c r="AJ685"/>
    </row>
    <row r="686" spans="1:36" x14ac:dyDescent="0.25">
      <c r="A686" s="179" t="b">
        <f>IF(E686&lt;&gt;1,"",NOT(ISNA(VLOOKUP(P686,Mapping!$P:$P,1,FALSE))))</f>
        <v>0</v>
      </c>
      <c r="B686" s="180" t="str">
        <f t="shared" si="10"/>
        <v/>
      </c>
      <c r="E686" s="167">
        <v>1</v>
      </c>
      <c r="F686" s="170" t="s">
        <v>600</v>
      </c>
      <c r="G686" s="169">
        <v>1119370.297019002</v>
      </c>
      <c r="H686" s="168" t="s">
        <v>1266</v>
      </c>
      <c r="I686" s="168" t="s">
        <v>470</v>
      </c>
      <c r="J686" s="169">
        <v>472269.95539252431</v>
      </c>
      <c r="K686" s="169">
        <v>214151.74027010231</v>
      </c>
      <c r="L686" s="168" t="s">
        <v>18</v>
      </c>
      <c r="M686" s="168" t="s">
        <v>21</v>
      </c>
      <c r="N686" s="168" t="s">
        <v>1449</v>
      </c>
      <c r="O686" s="168" t="s">
        <v>21</v>
      </c>
      <c r="P686" s="168" t="s">
        <v>344</v>
      </c>
      <c r="Q686" s="168" t="s">
        <v>1450</v>
      </c>
      <c r="R686" s="168" t="s">
        <v>21</v>
      </c>
      <c r="S686" s="168" t="s">
        <v>21</v>
      </c>
      <c r="T686" s="168" t="s">
        <v>21</v>
      </c>
      <c r="U686" s="168" t="s">
        <v>21</v>
      </c>
      <c r="V686" s="168" t="s">
        <v>1450</v>
      </c>
      <c r="W686" s="168" t="s">
        <v>21</v>
      </c>
      <c r="X686" s="168" t="s">
        <v>21</v>
      </c>
      <c r="Y686" s="168" t="s">
        <v>21</v>
      </c>
      <c r="Z686" s="168" t="s">
        <v>21</v>
      </c>
      <c r="AA686" s="168" t="s">
        <v>1760</v>
      </c>
      <c r="AB686" s="168" t="s">
        <v>1259</v>
      </c>
      <c r="AC686" s="168" t="s">
        <v>11408</v>
      </c>
      <c r="AD686" s="169">
        <v>565413.57075805613</v>
      </c>
      <c r="AE686" s="168" t="s">
        <v>814</v>
      </c>
      <c r="AF686" s="169">
        <v>-427106.3772801609</v>
      </c>
      <c r="AG686" s="169">
        <v>-522629.91105320462</v>
      </c>
      <c r="AH686" s="169">
        <v>-295721.19732765277</v>
      </c>
      <c r="AI686" s="168" t="s">
        <v>21</v>
      </c>
      <c r="AJ686"/>
    </row>
    <row r="687" spans="1:36" x14ac:dyDescent="0.25">
      <c r="A687" s="179" t="b">
        <f>IF(E687&lt;&gt;1,"",NOT(ISNA(VLOOKUP(P687,Mapping!$P:$P,1,FALSE))))</f>
        <v>0</v>
      </c>
      <c r="B687" s="180" t="str">
        <f t="shared" si="10"/>
        <v/>
      </c>
      <c r="E687" s="167">
        <v>1</v>
      </c>
      <c r="F687" s="170" t="s">
        <v>600</v>
      </c>
      <c r="G687" s="169">
        <v>135053.15402917881</v>
      </c>
      <c r="H687" s="168" t="s">
        <v>1266</v>
      </c>
      <c r="I687" s="168" t="s">
        <v>470</v>
      </c>
      <c r="J687" s="169">
        <v>56979.845899821332</v>
      </c>
      <c r="K687" s="169">
        <v>25837.623207741599</v>
      </c>
      <c r="L687" s="168" t="s">
        <v>18</v>
      </c>
      <c r="M687" s="168" t="s">
        <v>21</v>
      </c>
      <c r="N687" s="168" t="s">
        <v>1449</v>
      </c>
      <c r="O687" s="168" t="s">
        <v>21</v>
      </c>
      <c r="P687" s="168" t="s">
        <v>525</v>
      </c>
      <c r="Q687" s="168" t="s">
        <v>1451</v>
      </c>
      <c r="R687" s="168" t="s">
        <v>21</v>
      </c>
      <c r="S687" s="168" t="s">
        <v>21</v>
      </c>
      <c r="T687" s="168" t="s">
        <v>21</v>
      </c>
      <c r="U687" s="168" t="s">
        <v>21</v>
      </c>
      <c r="V687" s="168" t="s">
        <v>1451</v>
      </c>
      <c r="W687" s="168" t="s">
        <v>21</v>
      </c>
      <c r="X687" s="168" t="s">
        <v>21</v>
      </c>
      <c r="Y687" s="168" t="s">
        <v>21</v>
      </c>
      <c r="Z687" s="168" t="s">
        <v>21</v>
      </c>
      <c r="AA687" s="168" t="s">
        <v>1760</v>
      </c>
      <c r="AB687" s="168" t="s">
        <v>1259</v>
      </c>
      <c r="AC687" s="168" t="s">
        <v>2710</v>
      </c>
      <c r="AD687" s="169">
        <v>68217.716929895716</v>
      </c>
      <c r="AE687" s="168" t="s">
        <v>814</v>
      </c>
      <c r="AF687" s="169">
        <v>-51530.814701154159</v>
      </c>
      <c r="AG687" s="169">
        <v>-63055.825284710241</v>
      </c>
      <c r="AH687" s="169">
        <v>-35679.060377735463</v>
      </c>
      <c r="AI687" s="168" t="s">
        <v>21</v>
      </c>
      <c r="AJ687"/>
    </row>
    <row r="688" spans="1:36" x14ac:dyDescent="0.25">
      <c r="A688" s="179" t="b">
        <f>IF(E688&lt;&gt;1,"",NOT(ISNA(VLOOKUP(P688,Mapping!$P:$P,1,FALSE))))</f>
        <v>0</v>
      </c>
      <c r="B688" s="180" t="str">
        <f t="shared" si="10"/>
        <v/>
      </c>
      <c r="E688" s="167">
        <v>1</v>
      </c>
      <c r="F688" s="170" t="s">
        <v>403</v>
      </c>
      <c r="G688" s="169">
        <v>2286580.075412028</v>
      </c>
      <c r="H688" s="168" t="s">
        <v>1266</v>
      </c>
      <c r="I688" s="168" t="s">
        <v>470</v>
      </c>
      <c r="J688" s="169">
        <v>1291824.8196231271</v>
      </c>
      <c r="K688" s="169">
        <v>202806.2834473438</v>
      </c>
      <c r="L688" s="168" t="s">
        <v>18</v>
      </c>
      <c r="M688" s="168" t="s">
        <v>21</v>
      </c>
      <c r="N688" s="168" t="s">
        <v>1449</v>
      </c>
      <c r="O688" s="168" t="s">
        <v>21</v>
      </c>
      <c r="P688" s="168" t="s">
        <v>344</v>
      </c>
      <c r="Q688" s="168" t="s">
        <v>1450</v>
      </c>
      <c r="R688" s="168" t="s">
        <v>21</v>
      </c>
      <c r="S688" s="168" t="s">
        <v>21</v>
      </c>
      <c r="T688" s="168" t="s">
        <v>21</v>
      </c>
      <c r="U688" s="168" t="s">
        <v>21</v>
      </c>
      <c r="V688" s="168" t="s">
        <v>1450</v>
      </c>
      <c r="W688" s="168" t="s">
        <v>21</v>
      </c>
      <c r="X688" s="168" t="s">
        <v>21</v>
      </c>
      <c r="Y688" s="168" t="s">
        <v>21</v>
      </c>
      <c r="Z688" s="168" t="s">
        <v>21</v>
      </c>
      <c r="AA688" s="168" t="s">
        <v>1761</v>
      </c>
      <c r="AB688" s="168" t="s">
        <v>1259</v>
      </c>
      <c r="AC688" s="168" t="s">
        <v>11409</v>
      </c>
      <c r="AD688" s="169">
        <v>1382236.308394664</v>
      </c>
      <c r="AE688" s="168" t="s">
        <v>814</v>
      </c>
      <c r="AF688" s="169">
        <v>-502341.4240294802</v>
      </c>
      <c r="AG688" s="169">
        <v>-1005317.315814978</v>
      </c>
      <c r="AH688" s="169">
        <v>-275889.68278152839</v>
      </c>
      <c r="AI688" s="168" t="s">
        <v>21</v>
      </c>
      <c r="AJ688"/>
    </row>
    <row r="689" spans="1:36" x14ac:dyDescent="0.25">
      <c r="A689" s="179" t="b">
        <f>IF(E689&lt;&gt;1,"",NOT(ISNA(VLOOKUP(P689,Mapping!$P:$P,1,FALSE))))</f>
        <v>0</v>
      </c>
      <c r="B689" s="180" t="str">
        <f t="shared" si="10"/>
        <v/>
      </c>
      <c r="E689" s="167">
        <v>1</v>
      </c>
      <c r="F689" s="170" t="s">
        <v>403</v>
      </c>
      <c r="G689" s="169">
        <v>312171.69059331412</v>
      </c>
      <c r="H689" s="168" t="s">
        <v>1266</v>
      </c>
      <c r="I689" s="168" t="s">
        <v>470</v>
      </c>
      <c r="J689" s="169">
        <v>176364.31902324161</v>
      </c>
      <c r="K689" s="169">
        <v>27687.803741269101</v>
      </c>
      <c r="L689" s="168" t="s">
        <v>18</v>
      </c>
      <c r="M689" s="168" t="s">
        <v>21</v>
      </c>
      <c r="N689" s="168" t="s">
        <v>1449</v>
      </c>
      <c r="O689" s="168" t="s">
        <v>21</v>
      </c>
      <c r="P689" s="168" t="s">
        <v>525</v>
      </c>
      <c r="Q689" s="168" t="s">
        <v>1451</v>
      </c>
      <c r="R689" s="168" t="s">
        <v>21</v>
      </c>
      <c r="S689" s="168" t="s">
        <v>21</v>
      </c>
      <c r="T689" s="168" t="s">
        <v>21</v>
      </c>
      <c r="U689" s="168" t="s">
        <v>21</v>
      </c>
      <c r="V689" s="168" t="s">
        <v>1451</v>
      </c>
      <c r="W689" s="168" t="s">
        <v>21</v>
      </c>
      <c r="X689" s="168" t="s">
        <v>21</v>
      </c>
      <c r="Y689" s="168" t="s">
        <v>21</v>
      </c>
      <c r="Z689" s="168" t="s">
        <v>21</v>
      </c>
      <c r="AA689" s="168" t="s">
        <v>1761</v>
      </c>
      <c r="AB689" s="168" t="s">
        <v>1259</v>
      </c>
      <c r="AC689" s="168" t="s">
        <v>11410</v>
      </c>
      <c r="AD689" s="169">
        <v>188707.60304043599</v>
      </c>
      <c r="AE689" s="168" t="s">
        <v>814</v>
      </c>
      <c r="AF689" s="169">
        <v>-68581.360119688092</v>
      </c>
      <c r="AG689" s="169">
        <v>-137249.33993581831</v>
      </c>
      <c r="AH689" s="169">
        <v>-37665.398040190506</v>
      </c>
      <c r="AI689" s="168" t="s">
        <v>21</v>
      </c>
      <c r="AJ689"/>
    </row>
    <row r="690" spans="1:36" x14ac:dyDescent="0.25">
      <c r="A690" s="179" t="b">
        <f>IF(E690&lt;&gt;1,"",NOT(ISNA(VLOOKUP(P690,Mapping!$P:$P,1,FALSE))))</f>
        <v>0</v>
      </c>
      <c r="B690" s="180" t="str">
        <f t="shared" si="10"/>
        <v/>
      </c>
      <c r="E690" s="167">
        <v>1</v>
      </c>
      <c r="F690" s="170" t="s">
        <v>601</v>
      </c>
      <c r="G690" s="169">
        <v>105017.0802937101</v>
      </c>
      <c r="H690" s="168" t="s">
        <v>1266</v>
      </c>
      <c r="I690" s="168" t="s">
        <v>524</v>
      </c>
      <c r="J690" s="169">
        <v>45862.52976863784</v>
      </c>
      <c r="K690" s="169">
        <v>21582.168608532789</v>
      </c>
      <c r="L690" s="168" t="s">
        <v>18</v>
      </c>
      <c r="M690" s="168" t="s">
        <v>21</v>
      </c>
      <c r="N690" s="168" t="s">
        <v>1449</v>
      </c>
      <c r="O690" s="168" t="s">
        <v>21</v>
      </c>
      <c r="P690" s="168" t="s">
        <v>525</v>
      </c>
      <c r="Q690" s="168" t="s">
        <v>1451</v>
      </c>
      <c r="R690" s="168" t="s">
        <v>21</v>
      </c>
      <c r="S690" s="168" t="s">
        <v>21</v>
      </c>
      <c r="T690" s="168" t="s">
        <v>21</v>
      </c>
      <c r="U690" s="168" t="s">
        <v>21</v>
      </c>
      <c r="V690" s="168" t="s">
        <v>1451</v>
      </c>
      <c r="W690" s="168" t="s">
        <v>21</v>
      </c>
      <c r="X690" s="168" t="s">
        <v>21</v>
      </c>
      <c r="Y690" s="168" t="s">
        <v>21</v>
      </c>
      <c r="Z690" s="168" t="s">
        <v>21</v>
      </c>
      <c r="AA690" s="168" t="s">
        <v>1762</v>
      </c>
      <c r="AB690" s="168" t="s">
        <v>1259</v>
      </c>
      <c r="AC690" s="168" t="s">
        <v>11411</v>
      </c>
      <c r="AD690" s="169">
        <v>63794.08966128168</v>
      </c>
      <c r="AE690" s="168" t="s">
        <v>807</v>
      </c>
      <c r="AF690" s="169">
        <v>-10294.30409186776</v>
      </c>
      <c r="AG690" s="169">
        <v>-43747.29487180373</v>
      </c>
      <c r="AH690" s="169">
        <v>-49749.617537018683</v>
      </c>
      <c r="AI690" s="168" t="s">
        <v>21</v>
      </c>
      <c r="AJ690"/>
    </row>
    <row r="691" spans="1:36" x14ac:dyDescent="0.25">
      <c r="A691" s="179" t="b">
        <f>IF(E691&lt;&gt;1,"",NOT(ISNA(VLOOKUP(P691,Mapping!$P:$P,1,FALSE))))</f>
        <v>0</v>
      </c>
      <c r="B691" s="180" t="str">
        <f t="shared" si="10"/>
        <v/>
      </c>
      <c r="E691" s="167">
        <v>1</v>
      </c>
      <c r="F691" s="170" t="s">
        <v>602</v>
      </c>
      <c r="G691" s="169">
        <v>156368.6994754929</v>
      </c>
      <c r="H691" s="168" t="s">
        <v>1266</v>
      </c>
      <c r="I691" s="168" t="s">
        <v>470</v>
      </c>
      <c r="J691" s="169">
        <v>38777.018275866663</v>
      </c>
      <c r="K691" s="169">
        <v>18348.06420191615</v>
      </c>
      <c r="L691" s="168" t="s">
        <v>18</v>
      </c>
      <c r="M691" s="168" t="s">
        <v>21</v>
      </c>
      <c r="N691" s="168" t="s">
        <v>1449</v>
      </c>
      <c r="O691" s="168" t="s">
        <v>21</v>
      </c>
      <c r="P691" s="168" t="s">
        <v>525</v>
      </c>
      <c r="Q691" s="168" t="s">
        <v>1451</v>
      </c>
      <c r="R691" s="168" t="s">
        <v>21</v>
      </c>
      <c r="S691" s="168" t="s">
        <v>21</v>
      </c>
      <c r="T691" s="168" t="s">
        <v>21</v>
      </c>
      <c r="U691" s="168" t="s">
        <v>21</v>
      </c>
      <c r="V691" s="168" t="s">
        <v>1451</v>
      </c>
      <c r="W691" s="168" t="s">
        <v>21</v>
      </c>
      <c r="X691" s="168" t="s">
        <v>21</v>
      </c>
      <c r="Y691" s="168" t="s">
        <v>21</v>
      </c>
      <c r="Z691" s="168" t="s">
        <v>21</v>
      </c>
      <c r="AA691" s="168" t="s">
        <v>1763</v>
      </c>
      <c r="AB691" s="168" t="s">
        <v>1259</v>
      </c>
      <c r="AC691" s="168" t="s">
        <v>11412</v>
      </c>
      <c r="AD691" s="169">
        <v>54772.676243447888</v>
      </c>
      <c r="AE691" s="168" t="s">
        <v>814</v>
      </c>
      <c r="AF691" s="169">
        <v>-42814.617208185897</v>
      </c>
      <c r="AG691" s="169">
        <v>-109617.6389813267</v>
      </c>
      <c r="AH691" s="169">
        <v>-33384.913086446599</v>
      </c>
      <c r="AI691" s="168" t="s">
        <v>21</v>
      </c>
      <c r="AJ691"/>
    </row>
    <row r="692" spans="1:36" x14ac:dyDescent="0.25">
      <c r="A692" s="179" t="b">
        <f>IF(E692&lt;&gt;1,"",NOT(ISNA(VLOOKUP(P692,Mapping!$P:$P,1,FALSE))))</f>
        <v>0</v>
      </c>
      <c r="B692" s="180" t="str">
        <f t="shared" si="10"/>
        <v/>
      </c>
      <c r="E692" s="167">
        <v>1</v>
      </c>
      <c r="F692" s="170" t="s">
        <v>404</v>
      </c>
      <c r="G692" s="169">
        <v>212084.4951295334</v>
      </c>
      <c r="H692" s="168" t="s">
        <v>1266</v>
      </c>
      <c r="I692" s="168" t="s">
        <v>470</v>
      </c>
      <c r="J692" s="169">
        <v>42214.249389684759</v>
      </c>
      <c r="K692" s="169">
        <v>2592.4404098289519</v>
      </c>
      <c r="L692" s="168" t="s">
        <v>18</v>
      </c>
      <c r="M692" s="168" t="s">
        <v>21</v>
      </c>
      <c r="N692" s="168" t="s">
        <v>1449</v>
      </c>
      <c r="O692" s="168" t="s">
        <v>21</v>
      </c>
      <c r="P692" s="168" t="s">
        <v>525</v>
      </c>
      <c r="Q692" s="168" t="s">
        <v>1451</v>
      </c>
      <c r="R692" s="168" t="s">
        <v>21</v>
      </c>
      <c r="S692" s="168" t="s">
        <v>21</v>
      </c>
      <c r="T692" s="168" t="s">
        <v>21</v>
      </c>
      <c r="U692" s="168" t="s">
        <v>21</v>
      </c>
      <c r="V692" s="168" t="s">
        <v>1451</v>
      </c>
      <c r="W692" s="168" t="s">
        <v>21</v>
      </c>
      <c r="X692" s="168" t="s">
        <v>21</v>
      </c>
      <c r="Y692" s="168" t="s">
        <v>21</v>
      </c>
      <c r="Z692" s="168" t="s">
        <v>21</v>
      </c>
      <c r="AA692" s="168" t="s">
        <v>1764</v>
      </c>
      <c r="AB692" s="168" t="s">
        <v>1259</v>
      </c>
      <c r="AC692" s="168" t="s">
        <v>6926</v>
      </c>
      <c r="AD692" s="169">
        <v>67156.538222796153</v>
      </c>
      <c r="AE692" s="168" t="s">
        <v>810</v>
      </c>
      <c r="AF692" s="169">
        <v>-42021.224877160013</v>
      </c>
      <c r="AG692" s="169">
        <v>-104631.3787994572</v>
      </c>
      <c r="AH692" s="169">
        <v>-3430.7338639286459</v>
      </c>
      <c r="AI692" s="168" t="s">
        <v>21</v>
      </c>
      <c r="AJ692"/>
    </row>
    <row r="693" spans="1:36" x14ac:dyDescent="0.25">
      <c r="A693" s="179" t="b">
        <f>IF(E693&lt;&gt;1,"",NOT(ISNA(VLOOKUP(P693,Mapping!$P:$P,1,FALSE))))</f>
        <v>0</v>
      </c>
      <c r="B693" s="180" t="str">
        <f t="shared" si="10"/>
        <v/>
      </c>
      <c r="E693" s="167">
        <v>1</v>
      </c>
      <c r="F693" s="170" t="s">
        <v>2771</v>
      </c>
      <c r="G693" s="169">
        <v>3044778.4532814389</v>
      </c>
      <c r="H693" s="168" t="s">
        <v>1266</v>
      </c>
      <c r="I693" s="168" t="s">
        <v>470</v>
      </c>
      <c r="J693" s="169">
        <v>1587706.985711748</v>
      </c>
      <c r="K693" s="169">
        <v>432839.05251543818</v>
      </c>
      <c r="L693" s="168" t="s">
        <v>18</v>
      </c>
      <c r="M693" s="168" t="s">
        <v>21</v>
      </c>
      <c r="N693" s="168" t="s">
        <v>1449</v>
      </c>
      <c r="O693" s="168" t="s">
        <v>21</v>
      </c>
      <c r="P693" s="168" t="s">
        <v>762</v>
      </c>
      <c r="Q693" s="168" t="s">
        <v>1455</v>
      </c>
      <c r="R693" s="168" t="s">
        <v>21</v>
      </c>
      <c r="S693" s="168" t="s">
        <v>21</v>
      </c>
      <c r="T693" s="168" t="s">
        <v>21</v>
      </c>
      <c r="U693" s="168" t="s">
        <v>21</v>
      </c>
      <c r="V693" s="168" t="s">
        <v>1455</v>
      </c>
      <c r="W693" s="168" t="s">
        <v>21</v>
      </c>
      <c r="X693" s="168" t="s">
        <v>21</v>
      </c>
      <c r="Y693" s="168" t="s">
        <v>21</v>
      </c>
      <c r="Z693" s="168" t="s">
        <v>21</v>
      </c>
      <c r="AA693" s="168" t="s">
        <v>2772</v>
      </c>
      <c r="AB693" s="168" t="s">
        <v>1259</v>
      </c>
      <c r="AC693" s="168" t="s">
        <v>11413</v>
      </c>
      <c r="AD693" s="169">
        <v>1850077.9077050369</v>
      </c>
      <c r="AE693" s="168" t="s">
        <v>816</v>
      </c>
      <c r="AF693" s="169">
        <v>-610594.62784292595</v>
      </c>
      <c r="AG693" s="169">
        <v>-2125256.433820128</v>
      </c>
      <c r="AH693" s="169">
        <v>-745669.12903824635</v>
      </c>
      <c r="AI693" s="168" t="s">
        <v>21</v>
      </c>
      <c r="AJ693"/>
    </row>
    <row r="694" spans="1:36" x14ac:dyDescent="0.25">
      <c r="A694" s="179" t="b">
        <f>IF(E694&lt;&gt;1,"",NOT(ISNA(VLOOKUP(P694,Mapping!$P:$P,1,FALSE))))</f>
        <v>0</v>
      </c>
      <c r="B694" s="180" t="str">
        <f t="shared" si="10"/>
        <v/>
      </c>
      <c r="E694" s="167">
        <v>1</v>
      </c>
      <c r="F694" s="170" t="s">
        <v>1765</v>
      </c>
      <c r="G694" s="169">
        <v>74435.12839323876</v>
      </c>
      <c r="H694" s="168" t="s">
        <v>1266</v>
      </c>
      <c r="I694" s="168" t="s">
        <v>470</v>
      </c>
      <c r="J694" s="169">
        <v>22773.622368812841</v>
      </c>
      <c r="K694" s="169">
        <v>6930.3936881388117</v>
      </c>
      <c r="L694" s="168" t="s">
        <v>18</v>
      </c>
      <c r="M694" s="168" t="s">
        <v>21</v>
      </c>
      <c r="N694" s="168" t="s">
        <v>1449</v>
      </c>
      <c r="O694" s="168" t="s">
        <v>21</v>
      </c>
      <c r="P694" s="168" t="s">
        <v>525</v>
      </c>
      <c r="Q694" s="168" t="s">
        <v>1451</v>
      </c>
      <c r="R694" s="168" t="s">
        <v>21</v>
      </c>
      <c r="S694" s="168" t="s">
        <v>21</v>
      </c>
      <c r="T694" s="168" t="s">
        <v>21</v>
      </c>
      <c r="U694" s="168" t="s">
        <v>21</v>
      </c>
      <c r="V694" s="168" t="s">
        <v>1451</v>
      </c>
      <c r="W694" s="168" t="s">
        <v>21</v>
      </c>
      <c r="X694" s="168" t="s">
        <v>21</v>
      </c>
      <c r="Y694" s="168" t="s">
        <v>21</v>
      </c>
      <c r="Z694" s="168" t="s">
        <v>21</v>
      </c>
      <c r="AA694" s="168" t="s">
        <v>1766</v>
      </c>
      <c r="AB694" s="168" t="s">
        <v>1259</v>
      </c>
      <c r="AC694" s="168" t="s">
        <v>2807</v>
      </c>
      <c r="AD694" s="169">
        <v>33564.287715885308</v>
      </c>
      <c r="AE694" s="168" t="s">
        <v>807</v>
      </c>
      <c r="AF694" s="169">
        <v>-1506.202986409306</v>
      </c>
      <c r="AG694" s="169">
        <v>-17274.170067365209</v>
      </c>
      <c r="AH694" s="169">
        <v>-22080.929232515711</v>
      </c>
      <c r="AI694" s="168" t="s">
        <v>21</v>
      </c>
      <c r="AJ694"/>
    </row>
    <row r="695" spans="1:36" x14ac:dyDescent="0.25">
      <c r="A695" s="179" t="b">
        <f>IF(E695&lt;&gt;1,"",NOT(ISNA(VLOOKUP(P695,Mapping!$P:$P,1,FALSE))))</f>
        <v>0</v>
      </c>
      <c r="B695" s="180" t="str">
        <f t="shared" si="10"/>
        <v/>
      </c>
      <c r="E695" s="167">
        <v>1</v>
      </c>
      <c r="F695" s="170" t="s">
        <v>1767</v>
      </c>
      <c r="G695" s="169">
        <v>131793.43210295681</v>
      </c>
      <c r="H695" s="168" t="s">
        <v>1266</v>
      </c>
      <c r="I695" s="168" t="s">
        <v>461</v>
      </c>
      <c r="J695" s="169">
        <v>46486.323346435347</v>
      </c>
      <c r="K695" s="169">
        <v>17854.790659699051</v>
      </c>
      <c r="L695" s="168" t="s">
        <v>18</v>
      </c>
      <c r="M695" s="168" t="s">
        <v>21</v>
      </c>
      <c r="N695" s="168" t="s">
        <v>1449</v>
      </c>
      <c r="O695" s="168" t="s">
        <v>21</v>
      </c>
      <c r="P695" s="168" t="s">
        <v>525</v>
      </c>
      <c r="Q695" s="168" t="s">
        <v>1451</v>
      </c>
      <c r="R695" s="168" t="s">
        <v>21</v>
      </c>
      <c r="S695" s="168" t="s">
        <v>21</v>
      </c>
      <c r="T695" s="168" t="s">
        <v>21</v>
      </c>
      <c r="U695" s="168" t="s">
        <v>21</v>
      </c>
      <c r="V695" s="168" t="s">
        <v>1451</v>
      </c>
      <c r="W695" s="168" t="s">
        <v>21</v>
      </c>
      <c r="X695" s="168" t="s">
        <v>21</v>
      </c>
      <c r="Y695" s="168" t="s">
        <v>21</v>
      </c>
      <c r="Z695" s="168" t="s">
        <v>21</v>
      </c>
      <c r="AA695" s="168" t="s">
        <v>1768</v>
      </c>
      <c r="AB695" s="168" t="s">
        <v>1259</v>
      </c>
      <c r="AC695" s="168" t="s">
        <v>11414</v>
      </c>
      <c r="AD695" s="169">
        <v>77818.361701774484</v>
      </c>
      <c r="AE695" s="168" t="s">
        <v>819</v>
      </c>
      <c r="AF695" s="169">
        <v>-24222.390146101319</v>
      </c>
      <c r="AG695" s="169">
        <v>-16324.61755285099</v>
      </c>
      <c r="AH695" s="169">
        <v>-74709.380292420785</v>
      </c>
      <c r="AI695" s="168" t="s">
        <v>21</v>
      </c>
      <c r="AJ695"/>
    </row>
    <row r="696" spans="1:36" x14ac:dyDescent="0.25">
      <c r="A696" s="179" t="b">
        <f>IF(E696&lt;&gt;1,"",NOT(ISNA(VLOOKUP(P696,Mapping!$P:$P,1,FALSE))))</f>
        <v>0</v>
      </c>
      <c r="B696" s="180" t="str">
        <f t="shared" si="10"/>
        <v/>
      </c>
      <c r="E696" s="167">
        <v>1</v>
      </c>
      <c r="F696" s="170" t="s">
        <v>1769</v>
      </c>
      <c r="G696" s="169">
        <v>2053133.4633398361</v>
      </c>
      <c r="H696" s="168" t="s">
        <v>1266</v>
      </c>
      <c r="I696" s="168" t="s">
        <v>509</v>
      </c>
      <c r="J696" s="169">
        <v>752658.10382135503</v>
      </c>
      <c r="K696" s="169">
        <v>56477.605076183441</v>
      </c>
      <c r="L696" s="168" t="s">
        <v>18</v>
      </c>
      <c r="M696" s="168" t="s">
        <v>21</v>
      </c>
      <c r="N696" s="168" t="s">
        <v>1449</v>
      </c>
      <c r="O696" s="168" t="s">
        <v>21</v>
      </c>
      <c r="P696" s="168" t="s">
        <v>344</v>
      </c>
      <c r="Q696" s="168" t="s">
        <v>1450</v>
      </c>
      <c r="R696" s="168" t="s">
        <v>21</v>
      </c>
      <c r="S696" s="168" t="s">
        <v>21</v>
      </c>
      <c r="T696" s="168" t="s">
        <v>21</v>
      </c>
      <c r="U696" s="168" t="s">
        <v>21</v>
      </c>
      <c r="V696" s="168" t="s">
        <v>1450</v>
      </c>
      <c r="W696" s="168" t="s">
        <v>21</v>
      </c>
      <c r="X696" s="168" t="s">
        <v>21</v>
      </c>
      <c r="Y696" s="168" t="s">
        <v>21</v>
      </c>
      <c r="Z696" s="168" t="s">
        <v>21</v>
      </c>
      <c r="AA696" s="168" t="s">
        <v>1770</v>
      </c>
      <c r="AB696" s="168" t="s">
        <v>1259</v>
      </c>
      <c r="AC696" s="168" t="s">
        <v>11415</v>
      </c>
      <c r="AD696" s="169">
        <v>1200603.672067896</v>
      </c>
      <c r="AE696" s="168" t="s">
        <v>809</v>
      </c>
      <c r="AF696" s="169">
        <v>-796441.61103749019</v>
      </c>
      <c r="AG696" s="169">
        <v>-982531.25097437319</v>
      </c>
      <c r="AH696" s="169">
        <v>-665051.5562710641</v>
      </c>
      <c r="AI696" s="168" t="s">
        <v>21</v>
      </c>
      <c r="AJ696"/>
    </row>
    <row r="697" spans="1:36" x14ac:dyDescent="0.25">
      <c r="A697" s="179" t="b">
        <f>IF(E697&lt;&gt;1,"",NOT(ISNA(VLOOKUP(P697,Mapping!$P:$P,1,FALSE))))</f>
        <v>0</v>
      </c>
      <c r="B697" s="180" t="str">
        <f t="shared" si="10"/>
        <v/>
      </c>
      <c r="E697" s="167">
        <v>1</v>
      </c>
      <c r="F697" s="170" t="s">
        <v>1769</v>
      </c>
      <c r="G697" s="169">
        <v>661304.3290429269</v>
      </c>
      <c r="H697" s="168" t="s">
        <v>1266</v>
      </c>
      <c r="I697" s="168" t="s">
        <v>509</v>
      </c>
      <c r="J697" s="169">
        <v>242427.52418863031</v>
      </c>
      <c r="K697" s="169">
        <v>18191.16262909738</v>
      </c>
      <c r="L697" s="168" t="s">
        <v>18</v>
      </c>
      <c r="M697" s="168" t="s">
        <v>21</v>
      </c>
      <c r="N697" s="168" t="s">
        <v>1449</v>
      </c>
      <c r="O697" s="168" t="s">
        <v>21</v>
      </c>
      <c r="P697" s="168" t="s">
        <v>525</v>
      </c>
      <c r="Q697" s="168" t="s">
        <v>1451</v>
      </c>
      <c r="R697" s="168" t="s">
        <v>21</v>
      </c>
      <c r="S697" s="168" t="s">
        <v>21</v>
      </c>
      <c r="T697" s="168" t="s">
        <v>21</v>
      </c>
      <c r="U697" s="168" t="s">
        <v>21</v>
      </c>
      <c r="V697" s="168" t="s">
        <v>1451</v>
      </c>
      <c r="W697" s="168" t="s">
        <v>21</v>
      </c>
      <c r="X697" s="168" t="s">
        <v>21</v>
      </c>
      <c r="Y697" s="168" t="s">
        <v>21</v>
      </c>
      <c r="Z697" s="168" t="s">
        <v>21</v>
      </c>
      <c r="AA697" s="168" t="s">
        <v>1770</v>
      </c>
      <c r="AB697" s="168" t="s">
        <v>1259</v>
      </c>
      <c r="AC697" s="168" t="s">
        <v>6731</v>
      </c>
      <c r="AD697" s="169">
        <v>386708.61879178282</v>
      </c>
      <c r="AE697" s="168" t="s">
        <v>809</v>
      </c>
      <c r="AF697" s="169">
        <v>-256529.97947451859</v>
      </c>
      <c r="AG697" s="169">
        <v>-316468.54980014922</v>
      </c>
      <c r="AH697" s="169">
        <v>-214209.88019130749</v>
      </c>
      <c r="AI697" s="168" t="s">
        <v>21</v>
      </c>
      <c r="AJ697"/>
    </row>
    <row r="698" spans="1:36" x14ac:dyDescent="0.25">
      <c r="A698" s="179" t="b">
        <f>IF(E698&lt;&gt;1,"",NOT(ISNA(VLOOKUP(P698,Mapping!$P:$P,1,FALSE))))</f>
        <v>0</v>
      </c>
      <c r="B698" s="180" t="str">
        <f t="shared" si="10"/>
        <v/>
      </c>
      <c r="E698" s="167">
        <v>1</v>
      </c>
      <c r="F698" s="170" t="s">
        <v>405</v>
      </c>
      <c r="G698" s="169">
        <v>357063.71482748853</v>
      </c>
      <c r="H698" s="168" t="s">
        <v>1266</v>
      </c>
      <c r="I698" s="168" t="s">
        <v>470</v>
      </c>
      <c r="J698" s="169">
        <v>82463.425387578245</v>
      </c>
      <c r="K698" s="169">
        <v>45684.879273398692</v>
      </c>
      <c r="L698" s="168" t="s">
        <v>18</v>
      </c>
      <c r="M698" s="168" t="s">
        <v>21</v>
      </c>
      <c r="N698" s="168" t="s">
        <v>1449</v>
      </c>
      <c r="O698" s="168" t="s">
        <v>21</v>
      </c>
      <c r="P698" s="168" t="s">
        <v>525</v>
      </c>
      <c r="Q698" s="168" t="s">
        <v>1451</v>
      </c>
      <c r="R698" s="168" t="s">
        <v>21</v>
      </c>
      <c r="S698" s="168" t="s">
        <v>21</v>
      </c>
      <c r="T698" s="168" t="s">
        <v>21</v>
      </c>
      <c r="U698" s="168" t="s">
        <v>21</v>
      </c>
      <c r="V698" s="168" t="s">
        <v>1451</v>
      </c>
      <c r="W698" s="168" t="s">
        <v>21</v>
      </c>
      <c r="X698" s="168" t="s">
        <v>21</v>
      </c>
      <c r="Y698" s="168" t="s">
        <v>21</v>
      </c>
      <c r="Z698" s="168" t="s">
        <v>21</v>
      </c>
      <c r="AA698" s="168" t="s">
        <v>1771</v>
      </c>
      <c r="AB698" s="168" t="s">
        <v>1259</v>
      </c>
      <c r="AC698" s="168" t="s">
        <v>11416</v>
      </c>
      <c r="AD698" s="169">
        <v>117441.3356807048</v>
      </c>
      <c r="AE698" s="168" t="s">
        <v>809</v>
      </c>
      <c r="AF698" s="169">
        <v>-132021.94999721769</v>
      </c>
      <c r="AG698" s="169">
        <v>-173945.62557021601</v>
      </c>
      <c r="AH698" s="169">
        <v>-64741.426115822404</v>
      </c>
      <c r="AI698" s="168" t="s">
        <v>21</v>
      </c>
      <c r="AJ698"/>
    </row>
    <row r="699" spans="1:36" x14ac:dyDescent="0.25">
      <c r="A699" s="179" t="b">
        <f>IF(E699&lt;&gt;1,"",NOT(ISNA(VLOOKUP(P699,Mapping!$P:$P,1,FALSE))))</f>
        <v>0</v>
      </c>
      <c r="B699" s="180" t="str">
        <f t="shared" si="10"/>
        <v/>
      </c>
      <c r="E699" s="167">
        <v>1</v>
      </c>
      <c r="F699" s="170" t="s">
        <v>314</v>
      </c>
      <c r="G699" s="169">
        <v>19173966.559999999</v>
      </c>
      <c r="H699" s="168" t="s">
        <v>1266</v>
      </c>
      <c r="I699" s="168" t="s">
        <v>4</v>
      </c>
      <c r="J699" s="169">
        <v>12518918.73517783</v>
      </c>
      <c r="K699" s="169">
        <v>6476637.4230693216</v>
      </c>
      <c r="L699" s="168" t="s">
        <v>18</v>
      </c>
      <c r="M699" s="168" t="s">
        <v>21</v>
      </c>
      <c r="N699" s="168" t="s">
        <v>1449</v>
      </c>
      <c r="O699" s="168" t="s">
        <v>21</v>
      </c>
      <c r="P699" s="168" t="s">
        <v>788</v>
      </c>
      <c r="Q699" s="168" t="s">
        <v>1457</v>
      </c>
      <c r="R699" s="168" t="s">
        <v>21</v>
      </c>
      <c r="S699" s="168" t="s">
        <v>21</v>
      </c>
      <c r="T699" s="168" t="s">
        <v>21</v>
      </c>
      <c r="U699" s="168" t="s">
        <v>21</v>
      </c>
      <c r="V699" s="168" t="s">
        <v>1457</v>
      </c>
      <c r="W699" s="168" t="s">
        <v>21</v>
      </c>
      <c r="X699" s="168" t="s">
        <v>21</v>
      </c>
      <c r="Y699" s="168" t="s">
        <v>21</v>
      </c>
      <c r="Z699" s="168" t="s">
        <v>21</v>
      </c>
      <c r="AA699" s="168" t="s">
        <v>1332</v>
      </c>
      <c r="AB699" s="168" t="s">
        <v>866</v>
      </c>
      <c r="AC699" s="168" t="s">
        <v>11417</v>
      </c>
      <c r="AD699" s="169">
        <v>18094694.821510311</v>
      </c>
      <c r="AE699" s="168" t="s">
        <v>813</v>
      </c>
      <c r="AF699" s="169">
        <v>-9752131.3131445274</v>
      </c>
      <c r="AG699" s="169">
        <v>12258765.50557377</v>
      </c>
      <c r="AH699" s="169">
        <v>-10324443.53230769</v>
      </c>
      <c r="AI699" s="168" t="s">
        <v>21</v>
      </c>
      <c r="AJ699"/>
    </row>
    <row r="700" spans="1:36" x14ac:dyDescent="0.25">
      <c r="A700" s="179" t="b">
        <f>IF(E700&lt;&gt;1,"",NOT(ISNA(VLOOKUP(P700,Mapping!$P:$P,1,FALSE))))</f>
        <v>0</v>
      </c>
      <c r="B700" s="180" t="str">
        <f t="shared" si="10"/>
        <v/>
      </c>
      <c r="E700" s="167">
        <v>1</v>
      </c>
      <c r="F700" s="170" t="s">
        <v>406</v>
      </c>
      <c r="G700" s="169">
        <v>2250008.1780279968</v>
      </c>
      <c r="H700" s="168" t="s">
        <v>1266</v>
      </c>
      <c r="I700" s="168" t="s">
        <v>498</v>
      </c>
      <c r="J700" s="169">
        <v>939414.11023470329</v>
      </c>
      <c r="K700" s="169">
        <v>523334.70998909028</v>
      </c>
      <c r="L700" s="168" t="s">
        <v>18</v>
      </c>
      <c r="M700" s="168" t="s">
        <v>21</v>
      </c>
      <c r="N700" s="168" t="s">
        <v>1449</v>
      </c>
      <c r="O700" s="168" t="s">
        <v>21</v>
      </c>
      <c r="P700" s="168" t="s">
        <v>344</v>
      </c>
      <c r="Q700" s="168" t="s">
        <v>1450</v>
      </c>
      <c r="R700" s="168" t="s">
        <v>21</v>
      </c>
      <c r="S700" s="168" t="s">
        <v>21</v>
      </c>
      <c r="T700" s="168" t="s">
        <v>21</v>
      </c>
      <c r="U700" s="168" t="s">
        <v>21</v>
      </c>
      <c r="V700" s="168" t="s">
        <v>1450</v>
      </c>
      <c r="W700" s="168" t="s">
        <v>21</v>
      </c>
      <c r="X700" s="168" t="s">
        <v>21</v>
      </c>
      <c r="Y700" s="168" t="s">
        <v>21</v>
      </c>
      <c r="Z700" s="168" t="s">
        <v>21</v>
      </c>
      <c r="AA700" s="168" t="s">
        <v>1772</v>
      </c>
      <c r="AB700" s="168" t="s">
        <v>1259</v>
      </c>
      <c r="AC700" s="168" t="s">
        <v>11418</v>
      </c>
      <c r="AD700" s="169">
        <v>1249309.777378446</v>
      </c>
      <c r="AE700" s="168" t="s">
        <v>809</v>
      </c>
      <c r="AF700" s="169">
        <v>-832583.70549981343</v>
      </c>
      <c r="AG700" s="169">
        <v>-939052.1086405986</v>
      </c>
      <c r="AH700" s="169">
        <v>-1005273.964528975</v>
      </c>
      <c r="AI700" s="168" t="s">
        <v>21</v>
      </c>
      <c r="AJ700"/>
    </row>
    <row r="701" spans="1:36" x14ac:dyDescent="0.25">
      <c r="A701" s="179" t="b">
        <f>IF(E701&lt;&gt;1,"",NOT(ISNA(VLOOKUP(P701,Mapping!$P:$P,1,FALSE))))</f>
        <v>0</v>
      </c>
      <c r="B701" s="180" t="str">
        <f t="shared" si="10"/>
        <v/>
      </c>
      <c r="E701" s="167">
        <v>1</v>
      </c>
      <c r="F701" s="170" t="s">
        <v>406</v>
      </c>
      <c r="G701" s="169">
        <v>890535.06170754938</v>
      </c>
      <c r="H701" s="168" t="s">
        <v>1266</v>
      </c>
      <c r="I701" s="168" t="s">
        <v>498</v>
      </c>
      <c r="J701" s="169">
        <v>371812.51641494897</v>
      </c>
      <c r="K701" s="169">
        <v>207131.65081128769</v>
      </c>
      <c r="L701" s="168" t="s">
        <v>18</v>
      </c>
      <c r="M701" s="168" t="s">
        <v>21</v>
      </c>
      <c r="N701" s="168" t="s">
        <v>1449</v>
      </c>
      <c r="O701" s="168" t="s">
        <v>21</v>
      </c>
      <c r="P701" s="168" t="s">
        <v>525</v>
      </c>
      <c r="Q701" s="168" t="s">
        <v>1451</v>
      </c>
      <c r="R701" s="168" t="s">
        <v>21</v>
      </c>
      <c r="S701" s="168" t="s">
        <v>21</v>
      </c>
      <c r="T701" s="168" t="s">
        <v>21</v>
      </c>
      <c r="U701" s="168" t="s">
        <v>21</v>
      </c>
      <c r="V701" s="168" t="s">
        <v>1451</v>
      </c>
      <c r="W701" s="168" t="s">
        <v>21</v>
      </c>
      <c r="X701" s="168" t="s">
        <v>21</v>
      </c>
      <c r="Y701" s="168" t="s">
        <v>21</v>
      </c>
      <c r="Z701" s="168" t="s">
        <v>21</v>
      </c>
      <c r="AA701" s="168" t="s">
        <v>1772</v>
      </c>
      <c r="AB701" s="168" t="s">
        <v>1259</v>
      </c>
      <c r="AC701" s="168" t="s">
        <v>6732</v>
      </c>
      <c r="AD701" s="169">
        <v>494466.71818973048</v>
      </c>
      <c r="AE701" s="168" t="s">
        <v>809</v>
      </c>
      <c r="AF701" s="169">
        <v>-329529.90517741587</v>
      </c>
      <c r="AG701" s="169">
        <v>-371669.23910818523</v>
      </c>
      <c r="AH701" s="169">
        <v>-397879.31474072352</v>
      </c>
      <c r="AI701" s="168" t="s">
        <v>21</v>
      </c>
      <c r="AJ701"/>
    </row>
    <row r="702" spans="1:36" x14ac:dyDescent="0.25">
      <c r="A702" s="179" t="b">
        <f>IF(E702&lt;&gt;1,"",NOT(ISNA(VLOOKUP(P702,Mapping!$P:$P,1,FALSE))))</f>
        <v>0</v>
      </c>
      <c r="B702" s="180" t="str">
        <f t="shared" si="10"/>
        <v/>
      </c>
      <c r="E702" s="167">
        <v>1</v>
      </c>
      <c r="F702" s="170" t="s">
        <v>2724</v>
      </c>
      <c r="G702" s="169">
        <v>2380775.7847443009</v>
      </c>
      <c r="H702" s="168" t="s">
        <v>1266</v>
      </c>
      <c r="I702" s="168" t="s">
        <v>430</v>
      </c>
      <c r="J702" s="169">
        <v>834868.6108961167</v>
      </c>
      <c r="K702" s="169">
        <v>509924.63653318328</v>
      </c>
      <c r="L702" s="168" t="s">
        <v>18</v>
      </c>
      <c r="M702" s="168" t="s">
        <v>21</v>
      </c>
      <c r="N702" s="168" t="s">
        <v>1449</v>
      </c>
      <c r="O702" s="168" t="s">
        <v>21</v>
      </c>
      <c r="P702" s="168" t="s">
        <v>789</v>
      </c>
      <c r="Q702" s="168" t="s">
        <v>1458</v>
      </c>
      <c r="R702" s="168" t="s">
        <v>21</v>
      </c>
      <c r="S702" s="168" t="s">
        <v>21</v>
      </c>
      <c r="T702" s="168" t="s">
        <v>21</v>
      </c>
      <c r="U702" s="168" t="s">
        <v>21</v>
      </c>
      <c r="V702" s="168" t="s">
        <v>1458</v>
      </c>
      <c r="W702" s="168" t="s">
        <v>21</v>
      </c>
      <c r="X702" s="168" t="s">
        <v>21</v>
      </c>
      <c r="Y702" s="168" t="s">
        <v>21</v>
      </c>
      <c r="Z702" s="168" t="s">
        <v>21</v>
      </c>
      <c r="AA702" s="168" t="s">
        <v>2725</v>
      </c>
      <c r="AB702" s="168" t="s">
        <v>1259</v>
      </c>
      <c r="AC702" s="168" t="s">
        <v>7274</v>
      </c>
      <c r="AD702" s="169">
        <v>1335236.0825028161</v>
      </c>
      <c r="AE702" s="168" t="s">
        <v>809</v>
      </c>
      <c r="AF702" s="169">
        <v>-1244353.113368578</v>
      </c>
      <c r="AG702" s="169">
        <v>-1297492.1762175739</v>
      </c>
      <c r="AH702" s="169">
        <v>-1007989.6808539</v>
      </c>
      <c r="AI702" s="168" t="s">
        <v>21</v>
      </c>
      <c r="AJ702"/>
    </row>
    <row r="703" spans="1:36" x14ac:dyDescent="0.25">
      <c r="A703" s="179" t="b">
        <f>IF(E703&lt;&gt;1,"",NOT(ISNA(VLOOKUP(P703,Mapping!$P:$P,1,FALSE))))</f>
        <v>0</v>
      </c>
      <c r="B703" s="180" t="str">
        <f t="shared" si="10"/>
        <v/>
      </c>
      <c r="E703" s="167">
        <v>1</v>
      </c>
      <c r="F703" s="170" t="s">
        <v>603</v>
      </c>
      <c r="G703" s="169">
        <v>674733.66842827655</v>
      </c>
      <c r="H703" s="168" t="s">
        <v>1266</v>
      </c>
      <c r="I703" s="168" t="s">
        <v>461</v>
      </c>
      <c r="J703" s="169">
        <v>249044.97207406431</v>
      </c>
      <c r="K703" s="169">
        <v>124038.0876512879</v>
      </c>
      <c r="L703" s="168" t="s">
        <v>18</v>
      </c>
      <c r="M703" s="168" t="s">
        <v>21</v>
      </c>
      <c r="N703" s="168" t="s">
        <v>1449</v>
      </c>
      <c r="O703" s="168" t="s">
        <v>21</v>
      </c>
      <c r="P703" s="168" t="s">
        <v>525</v>
      </c>
      <c r="Q703" s="168" t="s">
        <v>1451</v>
      </c>
      <c r="R703" s="168" t="s">
        <v>21</v>
      </c>
      <c r="S703" s="168" t="s">
        <v>21</v>
      </c>
      <c r="T703" s="168" t="s">
        <v>21</v>
      </c>
      <c r="U703" s="168" t="s">
        <v>21</v>
      </c>
      <c r="V703" s="168" t="s">
        <v>1451</v>
      </c>
      <c r="W703" s="168" t="s">
        <v>21</v>
      </c>
      <c r="X703" s="168" t="s">
        <v>21</v>
      </c>
      <c r="Y703" s="168" t="s">
        <v>21</v>
      </c>
      <c r="Z703" s="168" t="s">
        <v>21</v>
      </c>
      <c r="AA703" s="168" t="s">
        <v>1773</v>
      </c>
      <c r="AB703" s="168" t="s">
        <v>1259</v>
      </c>
      <c r="AC703" s="168" t="s">
        <v>2701</v>
      </c>
      <c r="AD703" s="169">
        <v>378930.43965654238</v>
      </c>
      <c r="AE703" s="168" t="s">
        <v>817</v>
      </c>
      <c r="AF703" s="169">
        <v>-279437.56691539421</v>
      </c>
      <c r="AG703" s="169">
        <v>-190847.44124436699</v>
      </c>
      <c r="AH703" s="169">
        <v>-195137.95760061161</v>
      </c>
      <c r="AI703" s="168" t="s">
        <v>21</v>
      </c>
      <c r="AJ703"/>
    </row>
    <row r="704" spans="1:36" x14ac:dyDescent="0.25">
      <c r="A704" s="179" t="b">
        <f>IF(E704&lt;&gt;1,"",NOT(ISNA(VLOOKUP(P704,Mapping!$P:$P,1,FALSE))))</f>
        <v>0</v>
      </c>
      <c r="B704" s="180" t="str">
        <f t="shared" si="10"/>
        <v/>
      </c>
      <c r="E704" s="167">
        <v>1</v>
      </c>
      <c r="F704" s="170" t="s">
        <v>603</v>
      </c>
      <c r="G704" s="169">
        <v>12742597.72162855</v>
      </c>
      <c r="H704" s="168" t="s">
        <v>1266</v>
      </c>
      <c r="I704" s="168" t="s">
        <v>303</v>
      </c>
      <c r="J704" s="169">
        <v>4458620.5784120373</v>
      </c>
      <c r="K704" s="169">
        <v>2150788.3165433239</v>
      </c>
      <c r="L704" s="168" t="s">
        <v>18</v>
      </c>
      <c r="M704" s="168" t="s">
        <v>21</v>
      </c>
      <c r="N704" s="168" t="s">
        <v>1449</v>
      </c>
      <c r="O704" s="168" t="s">
        <v>21</v>
      </c>
      <c r="P704" s="168" t="s">
        <v>788</v>
      </c>
      <c r="Q704" s="168" t="s">
        <v>1457</v>
      </c>
      <c r="R704" s="168" t="s">
        <v>21</v>
      </c>
      <c r="S704" s="168" t="s">
        <v>21</v>
      </c>
      <c r="T704" s="168" t="s">
        <v>21</v>
      </c>
      <c r="U704" s="168" t="s">
        <v>21</v>
      </c>
      <c r="V704" s="168" t="s">
        <v>1457</v>
      </c>
      <c r="W704" s="168" t="s">
        <v>21</v>
      </c>
      <c r="X704" s="168" t="s">
        <v>21</v>
      </c>
      <c r="Y704" s="168" t="s">
        <v>21</v>
      </c>
      <c r="Z704" s="168" t="s">
        <v>21</v>
      </c>
      <c r="AA704" s="168" t="s">
        <v>2726</v>
      </c>
      <c r="AB704" s="168" t="s">
        <v>1187</v>
      </c>
      <c r="AC704" s="168" t="s">
        <v>11419</v>
      </c>
      <c r="AD704" s="169">
        <v>6656335.6086657811</v>
      </c>
      <c r="AE704" s="168" t="s">
        <v>817</v>
      </c>
      <c r="AF704" s="169">
        <v>-5331511.1797441822</v>
      </c>
      <c r="AG704" s="169">
        <v>-3860466.7332776338</v>
      </c>
      <c r="AH704" s="169">
        <v>-3658660.0119642168</v>
      </c>
      <c r="AI704" s="168" t="s">
        <v>21</v>
      </c>
      <c r="AJ704"/>
    </row>
    <row r="705" spans="1:36" x14ac:dyDescent="0.25">
      <c r="A705" s="179" t="b">
        <f>IF(E705&lt;&gt;1,"",NOT(ISNA(VLOOKUP(P705,Mapping!$P:$P,1,FALSE))))</f>
        <v>0</v>
      </c>
      <c r="B705" s="180" t="str">
        <f t="shared" si="10"/>
        <v/>
      </c>
      <c r="E705" s="167">
        <v>1</v>
      </c>
      <c r="F705" s="170" t="s">
        <v>603</v>
      </c>
      <c r="G705" s="169">
        <v>10157020.527329501</v>
      </c>
      <c r="H705" s="168" t="s">
        <v>1266</v>
      </c>
      <c r="I705" s="168" t="s">
        <v>461</v>
      </c>
      <c r="J705" s="169">
        <v>3748967.9438656308</v>
      </c>
      <c r="K705" s="169">
        <v>1867192.1402403689</v>
      </c>
      <c r="L705" s="168" t="s">
        <v>18</v>
      </c>
      <c r="M705" s="168" t="s">
        <v>21</v>
      </c>
      <c r="N705" s="168" t="s">
        <v>1449</v>
      </c>
      <c r="O705" s="168" t="s">
        <v>21</v>
      </c>
      <c r="P705" s="168" t="s">
        <v>803</v>
      </c>
      <c r="Q705" s="168" t="s">
        <v>1453</v>
      </c>
      <c r="R705" s="168" t="s">
        <v>21</v>
      </c>
      <c r="S705" s="168" t="s">
        <v>21</v>
      </c>
      <c r="T705" s="168" t="s">
        <v>21</v>
      </c>
      <c r="U705" s="168" t="s">
        <v>21</v>
      </c>
      <c r="V705" s="168" t="s">
        <v>1453</v>
      </c>
      <c r="W705" s="168" t="s">
        <v>21</v>
      </c>
      <c r="X705" s="168" t="s">
        <v>21</v>
      </c>
      <c r="Y705" s="168" t="s">
        <v>21</v>
      </c>
      <c r="Z705" s="168" t="s">
        <v>21</v>
      </c>
      <c r="AA705" s="168" t="s">
        <v>1773</v>
      </c>
      <c r="AB705" s="168" t="s">
        <v>1259</v>
      </c>
      <c r="AC705" s="168" t="s">
        <v>11420</v>
      </c>
      <c r="AD705" s="169">
        <v>5704182.9007686935</v>
      </c>
      <c r="AE705" s="168" t="s">
        <v>817</v>
      </c>
      <c r="AF705" s="169">
        <v>-4206479.1429158868</v>
      </c>
      <c r="AG705" s="169">
        <v>-2872898.5509538129</v>
      </c>
      <c r="AH705" s="169">
        <v>-2937485.3127271389</v>
      </c>
      <c r="AI705" s="168" t="s">
        <v>21</v>
      </c>
      <c r="AJ705"/>
    </row>
    <row r="706" spans="1:36" x14ac:dyDescent="0.25">
      <c r="A706" s="179" t="b">
        <f>IF(E706&lt;&gt;1,"",NOT(ISNA(VLOOKUP(P706,Mapping!$P:$P,1,FALSE))))</f>
        <v>0</v>
      </c>
      <c r="B706" s="180" t="str">
        <f t="shared" si="10"/>
        <v/>
      </c>
      <c r="E706" s="167">
        <v>1</v>
      </c>
      <c r="F706" s="170" t="s">
        <v>604</v>
      </c>
      <c r="G706" s="169">
        <v>89421.708469142424</v>
      </c>
      <c r="H706" s="168" t="s">
        <v>1266</v>
      </c>
      <c r="I706" s="168" t="s">
        <v>505</v>
      </c>
      <c r="J706" s="169">
        <v>48103.835121180156</v>
      </c>
      <c r="K706" s="169">
        <v>19419.11273951584</v>
      </c>
      <c r="L706" s="168" t="s">
        <v>18</v>
      </c>
      <c r="M706" s="168" t="s">
        <v>21</v>
      </c>
      <c r="N706" s="168" t="s">
        <v>1449</v>
      </c>
      <c r="O706" s="168" t="s">
        <v>21</v>
      </c>
      <c r="P706" s="168" t="s">
        <v>525</v>
      </c>
      <c r="Q706" s="168" t="s">
        <v>1451</v>
      </c>
      <c r="R706" s="168" t="s">
        <v>21</v>
      </c>
      <c r="S706" s="168" t="s">
        <v>21</v>
      </c>
      <c r="T706" s="168" t="s">
        <v>21</v>
      </c>
      <c r="U706" s="168" t="s">
        <v>21</v>
      </c>
      <c r="V706" s="168" t="s">
        <v>1451</v>
      </c>
      <c r="W706" s="168" t="s">
        <v>21</v>
      </c>
      <c r="X706" s="168" t="s">
        <v>21</v>
      </c>
      <c r="Y706" s="168" t="s">
        <v>21</v>
      </c>
      <c r="Z706" s="168" t="s">
        <v>21</v>
      </c>
      <c r="AA706" s="168" t="s">
        <v>1774</v>
      </c>
      <c r="AB706" s="168" t="s">
        <v>1259</v>
      </c>
      <c r="AC706" s="168" t="s">
        <v>11421</v>
      </c>
      <c r="AD706" s="169">
        <v>53209.646023970097</v>
      </c>
      <c r="AE706" s="168" t="s">
        <v>807</v>
      </c>
      <c r="AF706" s="169">
        <v>-52093.667816081528</v>
      </c>
      <c r="AG706" s="169">
        <v>-62161.643576639362</v>
      </c>
      <c r="AH706" s="169">
        <v>-31969.88725720561</v>
      </c>
      <c r="AI706" s="168" t="s">
        <v>21</v>
      </c>
      <c r="AJ706"/>
    </row>
    <row r="707" spans="1:36" x14ac:dyDescent="0.25">
      <c r="A707" s="179" t="b">
        <f>IF(E707&lt;&gt;1,"",NOT(ISNA(VLOOKUP(P707,Mapping!$P:$P,1,FALSE))))</f>
        <v>0</v>
      </c>
      <c r="B707" s="180" t="str">
        <f t="shared" si="10"/>
        <v/>
      </c>
      <c r="E707" s="167">
        <v>1</v>
      </c>
      <c r="F707" s="170" t="s">
        <v>605</v>
      </c>
      <c r="G707" s="169">
        <v>151845.1918063247</v>
      </c>
      <c r="H707" s="168" t="s">
        <v>1266</v>
      </c>
      <c r="I707" s="168" t="s">
        <v>470</v>
      </c>
      <c r="J707" s="169">
        <v>36265.409931012888</v>
      </c>
      <c r="K707" s="169">
        <v>18084.499157779432</v>
      </c>
      <c r="L707" s="168" t="s">
        <v>18</v>
      </c>
      <c r="M707" s="168" t="s">
        <v>21</v>
      </c>
      <c r="N707" s="168" t="s">
        <v>1449</v>
      </c>
      <c r="O707" s="168" t="s">
        <v>21</v>
      </c>
      <c r="P707" s="168" t="s">
        <v>525</v>
      </c>
      <c r="Q707" s="168" t="s">
        <v>1451</v>
      </c>
      <c r="R707" s="168" t="s">
        <v>21</v>
      </c>
      <c r="S707" s="168" t="s">
        <v>21</v>
      </c>
      <c r="T707" s="168" t="s">
        <v>21</v>
      </c>
      <c r="U707" s="168" t="s">
        <v>21</v>
      </c>
      <c r="V707" s="168" t="s">
        <v>1451</v>
      </c>
      <c r="W707" s="168" t="s">
        <v>21</v>
      </c>
      <c r="X707" s="168" t="s">
        <v>21</v>
      </c>
      <c r="Y707" s="168" t="s">
        <v>21</v>
      </c>
      <c r="Z707" s="168" t="s">
        <v>21</v>
      </c>
      <c r="AA707" s="168" t="s">
        <v>1775</v>
      </c>
      <c r="AB707" s="168" t="s">
        <v>1259</v>
      </c>
      <c r="AC707" s="168" t="s">
        <v>11422</v>
      </c>
      <c r="AD707" s="169">
        <v>71018.653458046159</v>
      </c>
      <c r="AE707" s="168" t="s">
        <v>813</v>
      </c>
      <c r="AF707" s="169">
        <v>-47080.877101089311</v>
      </c>
      <c r="AG707" s="169">
        <v>-17122.62276043426</v>
      </c>
      <c r="AH707" s="169">
        <v>-27319.056134692149</v>
      </c>
      <c r="AI707" s="168" t="s">
        <v>21</v>
      </c>
      <c r="AJ707"/>
    </row>
    <row r="708" spans="1:36" x14ac:dyDescent="0.25">
      <c r="A708" s="179" t="b">
        <f>IF(E708&lt;&gt;1,"",NOT(ISNA(VLOOKUP(P708,Mapping!$P:$P,1,FALSE))))</f>
        <v>0</v>
      </c>
      <c r="B708" s="180" t="str">
        <f t="shared" si="10"/>
        <v/>
      </c>
      <c r="E708" s="167">
        <v>1</v>
      </c>
      <c r="F708" s="170" t="s">
        <v>606</v>
      </c>
      <c r="G708" s="169">
        <v>209052.98927391911</v>
      </c>
      <c r="H708" s="168" t="s">
        <v>1266</v>
      </c>
      <c r="I708" s="168" t="s">
        <v>470</v>
      </c>
      <c r="J708" s="169">
        <v>52627.173816996568</v>
      </c>
      <c r="K708" s="169">
        <v>18647.07752975473</v>
      </c>
      <c r="L708" s="168" t="s">
        <v>18</v>
      </c>
      <c r="M708" s="168" t="s">
        <v>21</v>
      </c>
      <c r="N708" s="168" t="s">
        <v>1449</v>
      </c>
      <c r="O708" s="168" t="s">
        <v>21</v>
      </c>
      <c r="P708" s="168" t="s">
        <v>525</v>
      </c>
      <c r="Q708" s="168" t="s">
        <v>1451</v>
      </c>
      <c r="R708" s="168" t="s">
        <v>21</v>
      </c>
      <c r="S708" s="168" t="s">
        <v>21</v>
      </c>
      <c r="T708" s="168" t="s">
        <v>21</v>
      </c>
      <c r="U708" s="168" t="s">
        <v>21</v>
      </c>
      <c r="V708" s="168" t="s">
        <v>1451</v>
      </c>
      <c r="W708" s="168" t="s">
        <v>21</v>
      </c>
      <c r="X708" s="168" t="s">
        <v>21</v>
      </c>
      <c r="Y708" s="168" t="s">
        <v>21</v>
      </c>
      <c r="Z708" s="168" t="s">
        <v>21</v>
      </c>
      <c r="AA708" s="168" t="s">
        <v>1776</v>
      </c>
      <c r="AB708" s="168" t="s">
        <v>1259</v>
      </c>
      <c r="AC708" s="168" t="s">
        <v>11423</v>
      </c>
      <c r="AD708" s="169">
        <v>96972.452811817799</v>
      </c>
      <c r="AE708" s="168" t="s">
        <v>813</v>
      </c>
      <c r="AF708" s="169">
        <v>-35538.316651926201</v>
      </c>
      <c r="AG708" s="169">
        <v>-61530.737144433777</v>
      </c>
      <c r="AH708" s="169">
        <v>-44778.784661445272</v>
      </c>
      <c r="AI708" s="168" t="s">
        <v>21</v>
      </c>
      <c r="AJ708"/>
    </row>
    <row r="709" spans="1:36" x14ac:dyDescent="0.25">
      <c r="A709" s="179" t="b">
        <f>IF(E709&lt;&gt;1,"",NOT(ISNA(VLOOKUP(P709,Mapping!$P:$P,1,FALSE))))</f>
        <v>0</v>
      </c>
      <c r="B709" s="180" t="str">
        <f t="shared" si="10"/>
        <v/>
      </c>
      <c r="E709" s="167">
        <v>1</v>
      </c>
      <c r="F709" s="170" t="s">
        <v>11424</v>
      </c>
      <c r="G709" s="169">
        <v>106029.29241153759</v>
      </c>
      <c r="H709" s="168" t="s">
        <v>1266</v>
      </c>
      <c r="I709" s="168" t="s">
        <v>470</v>
      </c>
      <c r="J709" s="169">
        <v>55604.147647107777</v>
      </c>
      <c r="K709" s="169">
        <v>12963.543496585149</v>
      </c>
      <c r="L709" s="168" t="s">
        <v>18</v>
      </c>
      <c r="M709" s="168" t="s">
        <v>21</v>
      </c>
      <c r="N709" s="168" t="s">
        <v>1449</v>
      </c>
      <c r="O709" s="168" t="s">
        <v>21</v>
      </c>
      <c r="P709" s="168" t="s">
        <v>525</v>
      </c>
      <c r="Q709" s="168" t="s">
        <v>1451</v>
      </c>
      <c r="R709" s="168" t="s">
        <v>21</v>
      </c>
      <c r="S709" s="168" t="s">
        <v>21</v>
      </c>
      <c r="T709" s="168" t="s">
        <v>21</v>
      </c>
      <c r="U709" s="168" t="s">
        <v>21</v>
      </c>
      <c r="V709" s="168" t="s">
        <v>1451</v>
      </c>
      <c r="W709" s="168" t="s">
        <v>21</v>
      </c>
      <c r="X709" s="168" t="s">
        <v>21</v>
      </c>
      <c r="Y709" s="168" t="s">
        <v>21</v>
      </c>
      <c r="Z709" s="168" t="s">
        <v>21</v>
      </c>
      <c r="AA709" s="168" t="s">
        <v>11425</v>
      </c>
      <c r="AB709" s="168" t="s">
        <v>1259</v>
      </c>
      <c r="AC709" s="168" t="s">
        <v>6943</v>
      </c>
      <c r="AD709" s="169">
        <v>50719.32513211621</v>
      </c>
      <c r="AE709" s="168" t="s">
        <v>814</v>
      </c>
      <c r="AF709" s="169">
        <v>-26988.395284244139</v>
      </c>
      <c r="AG709" s="169">
        <v>-55949.68024521981</v>
      </c>
      <c r="AH709" s="169">
        <v>-23117.89003065498</v>
      </c>
      <c r="AI709" s="168" t="s">
        <v>21</v>
      </c>
      <c r="AJ709"/>
    </row>
    <row r="710" spans="1:36" x14ac:dyDescent="0.25">
      <c r="A710" s="179" t="b">
        <f>IF(E710&lt;&gt;1,"",NOT(ISNA(VLOOKUP(P710,Mapping!$P:$P,1,FALSE))))</f>
        <v>0</v>
      </c>
      <c r="B710" s="180" t="str">
        <f t="shared" si="10"/>
        <v/>
      </c>
      <c r="E710" s="167">
        <v>1</v>
      </c>
      <c r="F710" s="170" t="s">
        <v>1113</v>
      </c>
      <c r="G710" s="169">
        <v>592286.5794926848</v>
      </c>
      <c r="H710" s="168" t="s">
        <v>1266</v>
      </c>
      <c r="I710" s="168" t="s">
        <v>384</v>
      </c>
      <c r="J710" s="169">
        <v>281562.11079862062</v>
      </c>
      <c r="K710" s="169">
        <v>141852.06788068631</v>
      </c>
      <c r="L710" s="168" t="s">
        <v>18</v>
      </c>
      <c r="M710" s="168" t="s">
        <v>21</v>
      </c>
      <c r="N710" s="168" t="s">
        <v>1449</v>
      </c>
      <c r="O710" s="168" t="s">
        <v>21</v>
      </c>
      <c r="P710" s="168" t="s">
        <v>344</v>
      </c>
      <c r="Q710" s="168" t="s">
        <v>1450</v>
      </c>
      <c r="R710" s="168" t="s">
        <v>21</v>
      </c>
      <c r="S710" s="168" t="s">
        <v>21</v>
      </c>
      <c r="T710" s="168" t="s">
        <v>21</v>
      </c>
      <c r="U710" s="168" t="s">
        <v>21</v>
      </c>
      <c r="V710" s="168" t="s">
        <v>1450</v>
      </c>
      <c r="W710" s="168" t="s">
        <v>21</v>
      </c>
      <c r="X710" s="168" t="s">
        <v>21</v>
      </c>
      <c r="Y710" s="168" t="s">
        <v>21</v>
      </c>
      <c r="Z710" s="168" t="s">
        <v>21</v>
      </c>
      <c r="AA710" s="168" t="s">
        <v>1777</v>
      </c>
      <c r="AB710" s="168" t="s">
        <v>1259</v>
      </c>
      <c r="AC710" s="168" t="s">
        <v>11426</v>
      </c>
      <c r="AD710" s="169">
        <v>404317.33157007443</v>
      </c>
      <c r="AE710" s="168" t="s">
        <v>816</v>
      </c>
      <c r="AF710" s="169">
        <v>-154318.10765396149</v>
      </c>
      <c r="AG710" s="169">
        <v>-318683.47700884979</v>
      </c>
      <c r="AH710" s="169">
        <v>-193752.94983008859</v>
      </c>
      <c r="AI710" s="168" t="s">
        <v>21</v>
      </c>
      <c r="AJ710"/>
    </row>
    <row r="711" spans="1:36" x14ac:dyDescent="0.25">
      <c r="A711" s="179" t="b">
        <f>IF(E711&lt;&gt;1,"",NOT(ISNA(VLOOKUP(P711,Mapping!$P:$P,1,FALSE))))</f>
        <v>0</v>
      </c>
      <c r="B711" s="180" t="str">
        <f t="shared" si="10"/>
        <v/>
      </c>
      <c r="E711" s="167">
        <v>1</v>
      </c>
      <c r="F711" s="170" t="s">
        <v>1113</v>
      </c>
      <c r="G711" s="169">
        <v>1135102.6490067721</v>
      </c>
      <c r="H711" s="168" t="s">
        <v>1266</v>
      </c>
      <c r="I711" s="168" t="s">
        <v>384</v>
      </c>
      <c r="J711" s="169">
        <v>539606.85400166293</v>
      </c>
      <c r="K711" s="169">
        <v>271855.99605578103</v>
      </c>
      <c r="L711" s="168" t="s">
        <v>18</v>
      </c>
      <c r="M711" s="168" t="s">
        <v>21</v>
      </c>
      <c r="N711" s="168" t="s">
        <v>1449</v>
      </c>
      <c r="O711" s="168" t="s">
        <v>21</v>
      </c>
      <c r="P711" s="168" t="s">
        <v>753</v>
      </c>
      <c r="Q711" s="168" t="s">
        <v>1460</v>
      </c>
      <c r="R711" s="168" t="s">
        <v>21</v>
      </c>
      <c r="S711" s="168" t="s">
        <v>21</v>
      </c>
      <c r="T711" s="168" t="s">
        <v>21</v>
      </c>
      <c r="U711" s="168" t="s">
        <v>21</v>
      </c>
      <c r="V711" s="168" t="s">
        <v>1460</v>
      </c>
      <c r="W711" s="168" t="s">
        <v>21</v>
      </c>
      <c r="X711" s="168" t="s">
        <v>21</v>
      </c>
      <c r="Y711" s="168" t="s">
        <v>21</v>
      </c>
      <c r="Z711" s="168" t="s">
        <v>21</v>
      </c>
      <c r="AA711" s="168" t="s">
        <v>1777</v>
      </c>
      <c r="AB711" s="168" t="s">
        <v>1259</v>
      </c>
      <c r="AC711" s="168" t="s">
        <v>11427</v>
      </c>
      <c r="AD711" s="169">
        <v>774864.21268845873</v>
      </c>
      <c r="AE711" s="168" t="s">
        <v>816</v>
      </c>
      <c r="AF711" s="169">
        <v>-295746.85439903231</v>
      </c>
      <c r="AG711" s="169">
        <v>-610749.0385098313</v>
      </c>
      <c r="AH711" s="169">
        <v>-371322.75864394457</v>
      </c>
      <c r="AI711" s="168" t="s">
        <v>21</v>
      </c>
      <c r="AJ711"/>
    </row>
    <row r="712" spans="1:36" x14ac:dyDescent="0.25">
      <c r="A712" s="179" t="b">
        <f>IF(E712&lt;&gt;1,"",NOT(ISNA(VLOOKUP(P712,Mapping!$P:$P,1,FALSE))))</f>
        <v>0</v>
      </c>
      <c r="B712" s="180" t="str">
        <f t="shared" si="10"/>
        <v/>
      </c>
      <c r="E712" s="167">
        <v>1</v>
      </c>
      <c r="F712" s="170" t="s">
        <v>11428</v>
      </c>
      <c r="G712" s="169">
        <v>1522549.4396395141</v>
      </c>
      <c r="H712" s="168" t="s">
        <v>1266</v>
      </c>
      <c r="I712" s="168" t="s">
        <v>657</v>
      </c>
      <c r="J712" s="169">
        <v>725602.02162546269</v>
      </c>
      <c r="K712" s="169">
        <v>227652.8202846857</v>
      </c>
      <c r="L712" s="168" t="s">
        <v>18</v>
      </c>
      <c r="M712" s="168" t="s">
        <v>21</v>
      </c>
      <c r="N712" s="168" t="s">
        <v>1449</v>
      </c>
      <c r="O712" s="168" t="s">
        <v>21</v>
      </c>
      <c r="P712" s="168" t="s">
        <v>762</v>
      </c>
      <c r="Q712" s="168" t="s">
        <v>1455</v>
      </c>
      <c r="R712" s="168" t="s">
        <v>21</v>
      </c>
      <c r="S712" s="168" t="s">
        <v>21</v>
      </c>
      <c r="T712" s="168" t="s">
        <v>21</v>
      </c>
      <c r="U712" s="168" t="s">
        <v>21</v>
      </c>
      <c r="V712" s="168" t="s">
        <v>1455</v>
      </c>
      <c r="W712" s="168" t="s">
        <v>21</v>
      </c>
      <c r="X712" s="168" t="s">
        <v>21</v>
      </c>
      <c r="Y712" s="168" t="s">
        <v>21</v>
      </c>
      <c r="Z712" s="168" t="s">
        <v>21</v>
      </c>
      <c r="AA712" s="168" t="s">
        <v>11429</v>
      </c>
      <c r="AB712" s="168" t="s">
        <v>1259</v>
      </c>
      <c r="AC712" s="168" t="s">
        <v>11430</v>
      </c>
      <c r="AD712" s="169">
        <v>990084.07861191046</v>
      </c>
      <c r="AE712" s="168" t="s">
        <v>814</v>
      </c>
      <c r="AF712" s="169">
        <v>-533377.89928463544</v>
      </c>
      <c r="AG712" s="169">
        <v>-725118.04279730958</v>
      </c>
      <c r="AH712" s="169">
        <v>-618249.60251289164</v>
      </c>
      <c r="AI712" s="168" t="s">
        <v>21</v>
      </c>
      <c r="AJ712"/>
    </row>
    <row r="713" spans="1:36" x14ac:dyDescent="0.25">
      <c r="A713" s="179" t="b">
        <f>IF(E713&lt;&gt;1,"",NOT(ISNA(VLOOKUP(P713,Mapping!$P:$P,1,FALSE))))</f>
        <v>0</v>
      </c>
      <c r="B713" s="180" t="str">
        <f t="shared" si="10"/>
        <v/>
      </c>
      <c r="E713" s="167">
        <v>1</v>
      </c>
      <c r="F713" s="170" t="s">
        <v>771</v>
      </c>
      <c r="G713" s="169">
        <v>395750.13951930421</v>
      </c>
      <c r="H713" s="168" t="s">
        <v>1266</v>
      </c>
      <c r="I713" s="168" t="s">
        <v>421</v>
      </c>
      <c r="J713" s="169">
        <v>126447.30257603621</v>
      </c>
      <c r="K713" s="169">
        <v>50827.665622276669</v>
      </c>
      <c r="L713" s="168" t="s">
        <v>18</v>
      </c>
      <c r="M713" s="168" t="s">
        <v>21</v>
      </c>
      <c r="N713" s="168" t="s">
        <v>1449</v>
      </c>
      <c r="O713" s="168" t="s">
        <v>21</v>
      </c>
      <c r="P713" s="168" t="s">
        <v>762</v>
      </c>
      <c r="Q713" s="168" t="s">
        <v>1455</v>
      </c>
      <c r="R713" s="168" t="s">
        <v>21</v>
      </c>
      <c r="S713" s="168" t="s">
        <v>21</v>
      </c>
      <c r="T713" s="168" t="s">
        <v>21</v>
      </c>
      <c r="U713" s="168" t="s">
        <v>21</v>
      </c>
      <c r="V713" s="168" t="s">
        <v>1455</v>
      </c>
      <c r="W713" s="168" t="s">
        <v>21</v>
      </c>
      <c r="X713" s="168" t="s">
        <v>21</v>
      </c>
      <c r="Y713" s="168" t="s">
        <v>21</v>
      </c>
      <c r="Z713" s="168" t="s">
        <v>21</v>
      </c>
      <c r="AA713" s="168" t="s">
        <v>1778</v>
      </c>
      <c r="AB713" s="168" t="s">
        <v>1259</v>
      </c>
      <c r="AC713" s="168" t="s">
        <v>12649</v>
      </c>
      <c r="AD713" s="169">
        <v>203871.6096078376</v>
      </c>
      <c r="AE713" s="168" t="s">
        <v>807</v>
      </c>
      <c r="AF713" s="169">
        <v>-54334.19961403968</v>
      </c>
      <c r="AG713" s="169">
        <v>-189891.6607364089</v>
      </c>
      <c r="AH713" s="169">
        <v>8979.9260243971949</v>
      </c>
      <c r="AI713" s="168" t="s">
        <v>21</v>
      </c>
      <c r="AJ713"/>
    </row>
    <row r="714" spans="1:36" x14ac:dyDescent="0.25">
      <c r="A714" s="179" t="b">
        <f>IF(E714&lt;&gt;1,"",NOT(ISNA(VLOOKUP(P714,Mapping!$P:$P,1,FALSE))))</f>
        <v>0</v>
      </c>
      <c r="B714" s="180" t="str">
        <f t="shared" si="10"/>
        <v/>
      </c>
      <c r="E714" s="167">
        <v>1</v>
      </c>
      <c r="F714" s="170" t="s">
        <v>407</v>
      </c>
      <c r="G714" s="169">
        <v>3307429.9775171638</v>
      </c>
      <c r="H714" s="168" t="s">
        <v>1266</v>
      </c>
      <c r="I714" s="168" t="s">
        <v>470</v>
      </c>
      <c r="J714" s="169">
        <v>908229.16122834105</v>
      </c>
      <c r="K714" s="169">
        <v>519462.4470912207</v>
      </c>
      <c r="L714" s="168" t="s">
        <v>18</v>
      </c>
      <c r="M714" s="168" t="s">
        <v>21</v>
      </c>
      <c r="N714" s="168" t="s">
        <v>1449</v>
      </c>
      <c r="O714" s="168" t="s">
        <v>21</v>
      </c>
      <c r="P714" s="168" t="s">
        <v>344</v>
      </c>
      <c r="Q714" s="168" t="s">
        <v>1450</v>
      </c>
      <c r="R714" s="168" t="s">
        <v>21</v>
      </c>
      <c r="S714" s="168" t="s">
        <v>21</v>
      </c>
      <c r="T714" s="168" t="s">
        <v>21</v>
      </c>
      <c r="U714" s="168" t="s">
        <v>21</v>
      </c>
      <c r="V714" s="168" t="s">
        <v>1450</v>
      </c>
      <c r="W714" s="168" t="s">
        <v>21</v>
      </c>
      <c r="X714" s="168" t="s">
        <v>21</v>
      </c>
      <c r="Y714" s="168" t="s">
        <v>21</v>
      </c>
      <c r="Z714" s="168" t="s">
        <v>21</v>
      </c>
      <c r="AA714" s="168" t="s">
        <v>1779</v>
      </c>
      <c r="AB714" s="168" t="s">
        <v>1259</v>
      </c>
      <c r="AC714" s="168" t="s">
        <v>11431</v>
      </c>
      <c r="AD714" s="169">
        <v>1146915.782951076</v>
      </c>
      <c r="AE714" s="168" t="s">
        <v>809</v>
      </c>
      <c r="AF714" s="169">
        <v>-1030716.934486919</v>
      </c>
      <c r="AG714" s="169">
        <v>-2028027.435422373</v>
      </c>
      <c r="AH714" s="169">
        <v>-399061.38303723751</v>
      </c>
      <c r="AI714" s="168" t="s">
        <v>21</v>
      </c>
      <c r="AJ714"/>
    </row>
    <row r="715" spans="1:36" x14ac:dyDescent="0.25">
      <c r="A715" s="179" t="b">
        <f>IF(E715&lt;&gt;1,"",NOT(ISNA(VLOOKUP(P715,Mapping!$P:$P,1,FALSE))))</f>
        <v>0</v>
      </c>
      <c r="B715" s="180" t="str">
        <f t="shared" si="10"/>
        <v/>
      </c>
      <c r="E715" s="167">
        <v>1</v>
      </c>
      <c r="F715" s="170" t="s">
        <v>407</v>
      </c>
      <c r="G715" s="169">
        <v>934886.34991597722</v>
      </c>
      <c r="H715" s="168" t="s">
        <v>1266</v>
      </c>
      <c r="I715" s="168" t="s">
        <v>470</v>
      </c>
      <c r="J715" s="169">
        <v>256722.30438735141</v>
      </c>
      <c r="K715" s="169">
        <v>146832.54199809101</v>
      </c>
      <c r="L715" s="168" t="s">
        <v>18</v>
      </c>
      <c r="M715" s="168" t="s">
        <v>21</v>
      </c>
      <c r="N715" s="168" t="s">
        <v>1449</v>
      </c>
      <c r="O715" s="168" t="s">
        <v>21</v>
      </c>
      <c r="P715" s="168" t="s">
        <v>525</v>
      </c>
      <c r="Q715" s="168" t="s">
        <v>1451</v>
      </c>
      <c r="R715" s="168" t="s">
        <v>21</v>
      </c>
      <c r="S715" s="168" t="s">
        <v>21</v>
      </c>
      <c r="T715" s="168" t="s">
        <v>21</v>
      </c>
      <c r="U715" s="168" t="s">
        <v>21</v>
      </c>
      <c r="V715" s="168" t="s">
        <v>1451</v>
      </c>
      <c r="W715" s="168" t="s">
        <v>21</v>
      </c>
      <c r="X715" s="168" t="s">
        <v>21</v>
      </c>
      <c r="Y715" s="168" t="s">
        <v>21</v>
      </c>
      <c r="Z715" s="168" t="s">
        <v>21</v>
      </c>
      <c r="AA715" s="168" t="s">
        <v>1779</v>
      </c>
      <c r="AB715" s="168" t="s">
        <v>1259</v>
      </c>
      <c r="AC715" s="168" t="s">
        <v>11432</v>
      </c>
      <c r="AD715" s="169">
        <v>324190.0561078756</v>
      </c>
      <c r="AE715" s="168" t="s">
        <v>809</v>
      </c>
      <c r="AF715" s="169">
        <v>-291345.00177761063</v>
      </c>
      <c r="AG715" s="169">
        <v>-573247.25830016262</v>
      </c>
      <c r="AH715" s="169">
        <v>-112799.67900036</v>
      </c>
      <c r="AI715" s="168" t="s">
        <v>21</v>
      </c>
      <c r="AJ715"/>
    </row>
    <row r="716" spans="1:36" x14ac:dyDescent="0.25">
      <c r="A716" s="179" t="b">
        <f>IF(E716&lt;&gt;1,"",NOT(ISNA(VLOOKUP(P716,Mapping!$P:$P,1,FALSE))))</f>
        <v>0</v>
      </c>
      <c r="B716" s="180" t="str">
        <f t="shared" si="10"/>
        <v/>
      </c>
      <c r="E716" s="167">
        <v>1</v>
      </c>
      <c r="F716" s="170" t="s">
        <v>11433</v>
      </c>
      <c r="G716" s="169">
        <v>3268062.5294101699</v>
      </c>
      <c r="H716" s="168" t="s">
        <v>1266</v>
      </c>
      <c r="I716" s="168" t="s">
        <v>384</v>
      </c>
      <c r="J716" s="169">
        <v>1410246.84019628</v>
      </c>
      <c r="K716" s="169">
        <v>438566.17593786231</v>
      </c>
      <c r="L716" s="168" t="s">
        <v>18</v>
      </c>
      <c r="M716" s="168" t="s">
        <v>21</v>
      </c>
      <c r="N716" s="168" t="s">
        <v>1449</v>
      </c>
      <c r="O716" s="168" t="s">
        <v>21</v>
      </c>
      <c r="P716" s="168" t="s">
        <v>753</v>
      </c>
      <c r="Q716" s="168" t="s">
        <v>1460</v>
      </c>
      <c r="R716" s="168" t="s">
        <v>21</v>
      </c>
      <c r="S716" s="168" t="s">
        <v>21</v>
      </c>
      <c r="T716" s="168" t="s">
        <v>21</v>
      </c>
      <c r="U716" s="168" t="s">
        <v>21</v>
      </c>
      <c r="V716" s="168" t="s">
        <v>1460</v>
      </c>
      <c r="W716" s="168" t="s">
        <v>21</v>
      </c>
      <c r="X716" s="168" t="s">
        <v>21</v>
      </c>
      <c r="Y716" s="168" t="s">
        <v>21</v>
      </c>
      <c r="Z716" s="168" t="s">
        <v>21</v>
      </c>
      <c r="AA716" s="168" t="s">
        <v>11434</v>
      </c>
      <c r="AB716" s="168" t="s">
        <v>1259</v>
      </c>
      <c r="AC716" s="168" t="s">
        <v>11435</v>
      </c>
      <c r="AD716" s="169">
        <v>1785142.491324024</v>
      </c>
      <c r="AE716" s="168" t="s">
        <v>807</v>
      </c>
      <c r="AF716" s="169">
        <v>1362457.520856116</v>
      </c>
      <c r="AG716" s="169">
        <v>-1583757.008999275</v>
      </c>
      <c r="AH716" s="169">
        <v>-747205.41458968213</v>
      </c>
      <c r="AI716" s="168" t="s">
        <v>21</v>
      </c>
      <c r="AJ716"/>
    </row>
    <row r="717" spans="1:36" x14ac:dyDescent="0.25">
      <c r="A717" s="179" t="b">
        <f>IF(E717&lt;&gt;1,"",NOT(ISNA(VLOOKUP(P717,Mapping!$P:$P,1,FALSE))))</f>
        <v>0</v>
      </c>
      <c r="B717" s="180" t="str">
        <f t="shared" si="10"/>
        <v/>
      </c>
      <c r="E717" s="167">
        <v>1</v>
      </c>
      <c r="F717" s="170" t="s">
        <v>1780</v>
      </c>
      <c r="G717" s="169">
        <v>809761.96151995857</v>
      </c>
      <c r="H717" s="168" t="s">
        <v>1266</v>
      </c>
      <c r="I717" s="168" t="s">
        <v>430</v>
      </c>
      <c r="J717" s="169">
        <v>275102.4473302539</v>
      </c>
      <c r="K717" s="169">
        <v>88292.286311749049</v>
      </c>
      <c r="L717" s="168" t="s">
        <v>18</v>
      </c>
      <c r="M717" s="168" t="s">
        <v>21</v>
      </c>
      <c r="N717" s="168" t="s">
        <v>1449</v>
      </c>
      <c r="O717" s="168" t="s">
        <v>21</v>
      </c>
      <c r="P717" s="168" t="s">
        <v>344</v>
      </c>
      <c r="Q717" s="168" t="s">
        <v>1450</v>
      </c>
      <c r="R717" s="168" t="s">
        <v>21</v>
      </c>
      <c r="S717" s="168" t="s">
        <v>21</v>
      </c>
      <c r="T717" s="168" t="s">
        <v>21</v>
      </c>
      <c r="U717" s="168" t="s">
        <v>21</v>
      </c>
      <c r="V717" s="168" t="s">
        <v>1450</v>
      </c>
      <c r="W717" s="168" t="s">
        <v>21</v>
      </c>
      <c r="X717" s="168" t="s">
        <v>21</v>
      </c>
      <c r="Y717" s="168" t="s">
        <v>21</v>
      </c>
      <c r="Z717" s="168" t="s">
        <v>21</v>
      </c>
      <c r="AA717" s="168" t="s">
        <v>1781</v>
      </c>
      <c r="AB717" s="168" t="s">
        <v>1259</v>
      </c>
      <c r="AC717" s="168" t="s">
        <v>11436</v>
      </c>
      <c r="AD717" s="169">
        <v>388131.69466447091</v>
      </c>
      <c r="AE717" s="168" t="s">
        <v>818</v>
      </c>
      <c r="AF717" s="169">
        <v>-178821.44072943981</v>
      </c>
      <c r="AG717" s="169">
        <v>-441309.85219323583</v>
      </c>
      <c r="AH717" s="169">
        <v>-252963.90938265831</v>
      </c>
      <c r="AI717" s="168" t="s">
        <v>21</v>
      </c>
      <c r="AJ717"/>
    </row>
    <row r="718" spans="1:36" x14ac:dyDescent="0.25">
      <c r="A718" s="179" t="b">
        <f>IF(E718&lt;&gt;1,"",NOT(ISNA(VLOOKUP(P718,Mapping!$P:$P,1,FALSE))))</f>
        <v>0</v>
      </c>
      <c r="B718" s="180" t="str">
        <f t="shared" si="10"/>
        <v/>
      </c>
      <c r="E718" s="167">
        <v>1</v>
      </c>
      <c r="F718" s="170" t="s">
        <v>1780</v>
      </c>
      <c r="G718" s="169">
        <v>225561.28633643049</v>
      </c>
      <c r="H718" s="168" t="s">
        <v>1266</v>
      </c>
      <c r="I718" s="168" t="s">
        <v>430</v>
      </c>
      <c r="J718" s="169">
        <v>76630.497408938478</v>
      </c>
      <c r="K718" s="169">
        <v>24594.044448174151</v>
      </c>
      <c r="L718" s="168" t="s">
        <v>18</v>
      </c>
      <c r="M718" s="168" t="s">
        <v>21</v>
      </c>
      <c r="N718" s="168" t="s">
        <v>1449</v>
      </c>
      <c r="O718" s="168" t="s">
        <v>21</v>
      </c>
      <c r="P718" s="168" t="s">
        <v>525</v>
      </c>
      <c r="Q718" s="168" t="s">
        <v>1451</v>
      </c>
      <c r="R718" s="168" t="s">
        <v>21</v>
      </c>
      <c r="S718" s="168" t="s">
        <v>21</v>
      </c>
      <c r="T718" s="168" t="s">
        <v>21</v>
      </c>
      <c r="U718" s="168" t="s">
        <v>21</v>
      </c>
      <c r="V718" s="168" t="s">
        <v>1451</v>
      </c>
      <c r="W718" s="168" t="s">
        <v>21</v>
      </c>
      <c r="X718" s="168" t="s">
        <v>21</v>
      </c>
      <c r="Y718" s="168" t="s">
        <v>21</v>
      </c>
      <c r="Z718" s="168" t="s">
        <v>21</v>
      </c>
      <c r="AA718" s="168" t="s">
        <v>1781</v>
      </c>
      <c r="AB718" s="168" t="s">
        <v>1259</v>
      </c>
      <c r="AC718" s="168" t="s">
        <v>6734</v>
      </c>
      <c r="AD718" s="169">
        <v>108115.0862558744</v>
      </c>
      <c r="AE718" s="168" t="s">
        <v>818</v>
      </c>
      <c r="AF718" s="169">
        <v>-49811.174286027577</v>
      </c>
      <c r="AG718" s="169">
        <v>-122927.9994170149</v>
      </c>
      <c r="AH718" s="169">
        <v>-70463.750470499595</v>
      </c>
      <c r="AI718" s="168" t="s">
        <v>21</v>
      </c>
      <c r="AJ718"/>
    </row>
    <row r="719" spans="1:36" x14ac:dyDescent="0.25">
      <c r="A719" s="179" t="b">
        <f>IF(E719&lt;&gt;1,"",NOT(ISNA(VLOOKUP(P719,Mapping!$P:$P,1,FALSE))))</f>
        <v>0</v>
      </c>
      <c r="B719" s="180" t="str">
        <f t="shared" si="10"/>
        <v/>
      </c>
      <c r="E719" s="167">
        <v>1</v>
      </c>
      <c r="F719" s="170" t="s">
        <v>1058</v>
      </c>
      <c r="G719" s="169">
        <v>148503.85626056741</v>
      </c>
      <c r="H719" s="168" t="s">
        <v>1266</v>
      </c>
      <c r="I719" s="168" t="s">
        <v>657</v>
      </c>
      <c r="J719" s="169">
        <v>42442.31128461437</v>
      </c>
      <c r="K719" s="169">
        <v>16202.616700563351</v>
      </c>
      <c r="L719" s="168" t="s">
        <v>18</v>
      </c>
      <c r="M719" s="168" t="s">
        <v>21</v>
      </c>
      <c r="N719" s="168" t="s">
        <v>1449</v>
      </c>
      <c r="O719" s="168" t="s">
        <v>21</v>
      </c>
      <c r="P719" s="168" t="s">
        <v>525</v>
      </c>
      <c r="Q719" s="168" t="s">
        <v>1451</v>
      </c>
      <c r="R719" s="168" t="s">
        <v>21</v>
      </c>
      <c r="S719" s="168" t="s">
        <v>21</v>
      </c>
      <c r="T719" s="168" t="s">
        <v>21</v>
      </c>
      <c r="U719" s="168" t="s">
        <v>21</v>
      </c>
      <c r="V719" s="168" t="s">
        <v>1451</v>
      </c>
      <c r="W719" s="168" t="s">
        <v>21</v>
      </c>
      <c r="X719" s="168" t="s">
        <v>21</v>
      </c>
      <c r="Y719" s="168" t="s">
        <v>21</v>
      </c>
      <c r="Z719" s="168" t="s">
        <v>21</v>
      </c>
      <c r="AA719" s="168" t="s">
        <v>1782</v>
      </c>
      <c r="AB719" s="168" t="s">
        <v>1259</v>
      </c>
      <c r="AC719" s="168" t="s">
        <v>11437</v>
      </c>
      <c r="AD719" s="169">
        <v>53964.4441973961</v>
      </c>
      <c r="AE719" s="168" t="s">
        <v>814</v>
      </c>
      <c r="AF719" s="169">
        <v>-25432.860028097861</v>
      </c>
      <c r="AG719" s="169">
        <v>-11417.526822396791</v>
      </c>
      <c r="AH719" s="169">
        <v>-36127.509888266592</v>
      </c>
      <c r="AI719" s="168" t="s">
        <v>21</v>
      </c>
      <c r="AJ719"/>
    </row>
    <row r="720" spans="1:36" x14ac:dyDescent="0.25">
      <c r="A720" s="179" t="b">
        <f>IF(E720&lt;&gt;1,"",NOT(ISNA(VLOOKUP(P720,Mapping!$P:$P,1,FALSE))))</f>
        <v>0</v>
      </c>
      <c r="B720" s="180" t="str">
        <f t="shared" si="10"/>
        <v/>
      </c>
      <c r="E720" s="167">
        <v>1</v>
      </c>
      <c r="F720" s="170" t="s">
        <v>11438</v>
      </c>
      <c r="G720" s="169">
        <v>1807015.746722158</v>
      </c>
      <c r="H720" s="168" t="s">
        <v>1266</v>
      </c>
      <c r="I720" s="168" t="s">
        <v>430</v>
      </c>
      <c r="J720" s="169">
        <v>810119.67328431737</v>
      </c>
      <c r="K720" s="169">
        <v>234012.91684163961</v>
      </c>
      <c r="L720" s="168" t="s">
        <v>18</v>
      </c>
      <c r="M720" s="168" t="s">
        <v>21</v>
      </c>
      <c r="N720" s="168" t="s">
        <v>1449</v>
      </c>
      <c r="O720" s="168" t="s">
        <v>21</v>
      </c>
      <c r="P720" s="168" t="s">
        <v>762</v>
      </c>
      <c r="Q720" s="168" t="s">
        <v>1455</v>
      </c>
      <c r="R720" s="168" t="s">
        <v>21</v>
      </c>
      <c r="S720" s="168" t="s">
        <v>21</v>
      </c>
      <c r="T720" s="168" t="s">
        <v>21</v>
      </c>
      <c r="U720" s="168" t="s">
        <v>21</v>
      </c>
      <c r="V720" s="168" t="s">
        <v>1455</v>
      </c>
      <c r="W720" s="168" t="s">
        <v>21</v>
      </c>
      <c r="X720" s="168" t="s">
        <v>21</v>
      </c>
      <c r="Y720" s="168" t="s">
        <v>21</v>
      </c>
      <c r="Z720" s="168" t="s">
        <v>21</v>
      </c>
      <c r="AA720" s="168" t="s">
        <v>11439</v>
      </c>
      <c r="AB720" s="168" t="s">
        <v>1259</v>
      </c>
      <c r="AC720" s="168" t="s">
        <v>11440</v>
      </c>
      <c r="AD720" s="169">
        <v>1033187.833658891</v>
      </c>
      <c r="AE720" s="168" t="s">
        <v>807</v>
      </c>
      <c r="AF720" s="169">
        <v>-664498.98668624437</v>
      </c>
      <c r="AG720" s="169">
        <v>-984800.33638521296</v>
      </c>
      <c r="AH720" s="169">
        <v>-931006.03799419024</v>
      </c>
      <c r="AI720" s="168" t="s">
        <v>21</v>
      </c>
      <c r="AJ720"/>
    </row>
    <row r="721" spans="1:36" x14ac:dyDescent="0.25">
      <c r="A721" s="179" t="b">
        <f>IF(E721&lt;&gt;1,"",NOT(ISNA(VLOOKUP(P721,Mapping!$P:$P,1,FALSE))))</f>
        <v>0</v>
      </c>
      <c r="B721" s="180" t="str">
        <f t="shared" si="10"/>
        <v/>
      </c>
      <c r="E721" s="167">
        <v>1</v>
      </c>
      <c r="F721" s="170" t="s">
        <v>7354</v>
      </c>
      <c r="G721" s="169">
        <v>2690882.1656710668</v>
      </c>
      <c r="H721" s="168" t="s">
        <v>1266</v>
      </c>
      <c r="I721" s="168" t="s">
        <v>421</v>
      </c>
      <c r="J721" s="169">
        <v>1479499.704548646</v>
      </c>
      <c r="K721" s="169">
        <v>814578.20365739777</v>
      </c>
      <c r="L721" s="168" t="s">
        <v>18</v>
      </c>
      <c r="M721" s="168" t="s">
        <v>21</v>
      </c>
      <c r="N721" s="168" t="s">
        <v>1449</v>
      </c>
      <c r="O721" s="168" t="s">
        <v>21</v>
      </c>
      <c r="P721" s="168" t="s">
        <v>344</v>
      </c>
      <c r="Q721" s="168" t="s">
        <v>1450</v>
      </c>
      <c r="R721" s="168" t="s">
        <v>21</v>
      </c>
      <c r="S721" s="168" t="s">
        <v>21</v>
      </c>
      <c r="T721" s="168" t="s">
        <v>21</v>
      </c>
      <c r="U721" s="168" t="s">
        <v>21</v>
      </c>
      <c r="V721" s="168" t="s">
        <v>1450</v>
      </c>
      <c r="W721" s="168" t="s">
        <v>21</v>
      </c>
      <c r="X721" s="168" t="s">
        <v>21</v>
      </c>
      <c r="Y721" s="168" t="s">
        <v>21</v>
      </c>
      <c r="Z721" s="168" t="s">
        <v>21</v>
      </c>
      <c r="AA721" s="168" t="s">
        <v>7355</v>
      </c>
      <c r="AB721" s="168" t="s">
        <v>1259</v>
      </c>
      <c r="AC721" s="168" t="s">
        <v>11441</v>
      </c>
      <c r="AD721" s="169">
        <v>2237060.0782137052</v>
      </c>
      <c r="AE721" s="168" t="s">
        <v>807</v>
      </c>
      <c r="AF721" s="169">
        <v>466200.09826784249</v>
      </c>
      <c r="AG721" s="169">
        <v>-1830428.540108674</v>
      </c>
      <c r="AH721" s="169">
        <v>-672410.9009234258</v>
      </c>
      <c r="AI721" s="168" t="s">
        <v>21</v>
      </c>
      <c r="AJ721"/>
    </row>
    <row r="722" spans="1:36" x14ac:dyDescent="0.25">
      <c r="A722" s="179" t="b">
        <f>IF(E722&lt;&gt;1,"",NOT(ISNA(VLOOKUP(P722,Mapping!$P:$P,1,FALSE))))</f>
        <v>0</v>
      </c>
      <c r="B722" s="180" t="str">
        <f t="shared" si="10"/>
        <v/>
      </c>
      <c r="E722" s="167">
        <v>1</v>
      </c>
      <c r="F722" s="170" t="s">
        <v>1783</v>
      </c>
      <c r="G722" s="169">
        <v>8637575.7338433862</v>
      </c>
      <c r="H722" s="168" t="s">
        <v>1266</v>
      </c>
      <c r="I722" s="168" t="s">
        <v>461</v>
      </c>
      <c r="J722" s="169">
        <v>4531023.7599406773</v>
      </c>
      <c r="K722" s="169">
        <v>2309064.681641303</v>
      </c>
      <c r="L722" s="168" t="s">
        <v>18</v>
      </c>
      <c r="M722" s="168" t="s">
        <v>21</v>
      </c>
      <c r="N722" s="168" t="s">
        <v>1449</v>
      </c>
      <c r="O722" s="168" t="s">
        <v>21</v>
      </c>
      <c r="P722" s="168" t="s">
        <v>789</v>
      </c>
      <c r="Q722" s="168" t="s">
        <v>1458</v>
      </c>
      <c r="R722" s="168" t="s">
        <v>21</v>
      </c>
      <c r="S722" s="168" t="s">
        <v>21</v>
      </c>
      <c r="T722" s="168" t="s">
        <v>21</v>
      </c>
      <c r="U722" s="168" t="s">
        <v>21</v>
      </c>
      <c r="V722" s="168" t="s">
        <v>1458</v>
      </c>
      <c r="W722" s="168" t="s">
        <v>21</v>
      </c>
      <c r="X722" s="168" t="s">
        <v>21</v>
      </c>
      <c r="Y722" s="168" t="s">
        <v>21</v>
      </c>
      <c r="Z722" s="168" t="s">
        <v>21</v>
      </c>
      <c r="AA722" s="168" t="s">
        <v>1784</v>
      </c>
      <c r="AB722" s="168" t="s">
        <v>1259</v>
      </c>
      <c r="AC722" s="168" t="s">
        <v>7275</v>
      </c>
      <c r="AD722" s="169">
        <v>6989280.3210682292</v>
      </c>
      <c r="AE722" s="168" t="s">
        <v>809</v>
      </c>
      <c r="AF722" s="169">
        <v>-4777791.1491561644</v>
      </c>
      <c r="AG722" s="169">
        <v>-4462574.350091205</v>
      </c>
      <c r="AH722" s="169">
        <v>-5750757.189942467</v>
      </c>
      <c r="AI722" s="168" t="s">
        <v>21</v>
      </c>
      <c r="AJ722"/>
    </row>
    <row r="723" spans="1:36" x14ac:dyDescent="0.25">
      <c r="A723" s="179" t="b">
        <f>IF(E723&lt;&gt;1,"",NOT(ISNA(VLOOKUP(P723,Mapping!$P:$P,1,FALSE))))</f>
        <v>0</v>
      </c>
      <c r="B723" s="180" t="str">
        <f t="shared" si="10"/>
        <v/>
      </c>
      <c r="E723" s="167">
        <v>1</v>
      </c>
      <c r="F723" s="170" t="s">
        <v>607</v>
      </c>
      <c r="G723" s="169">
        <v>743098.81627103302</v>
      </c>
      <c r="H723" s="168" t="s">
        <v>1266</v>
      </c>
      <c r="I723" s="168" t="s">
        <v>657</v>
      </c>
      <c r="J723" s="169">
        <v>243863.2573138545</v>
      </c>
      <c r="K723" s="169">
        <v>98603.399674356362</v>
      </c>
      <c r="L723" s="168" t="s">
        <v>18</v>
      </c>
      <c r="M723" s="168" t="s">
        <v>21</v>
      </c>
      <c r="N723" s="168" t="s">
        <v>1449</v>
      </c>
      <c r="O723" s="168" t="s">
        <v>21</v>
      </c>
      <c r="P723" s="168" t="s">
        <v>344</v>
      </c>
      <c r="Q723" s="168" t="s">
        <v>1450</v>
      </c>
      <c r="R723" s="168" t="s">
        <v>21</v>
      </c>
      <c r="S723" s="168" t="s">
        <v>21</v>
      </c>
      <c r="T723" s="168" t="s">
        <v>21</v>
      </c>
      <c r="U723" s="168" t="s">
        <v>21</v>
      </c>
      <c r="V723" s="168" t="s">
        <v>1450</v>
      </c>
      <c r="W723" s="168" t="s">
        <v>21</v>
      </c>
      <c r="X723" s="168" t="s">
        <v>21</v>
      </c>
      <c r="Y723" s="168" t="s">
        <v>21</v>
      </c>
      <c r="Z723" s="168" t="s">
        <v>21</v>
      </c>
      <c r="AA723" s="168" t="s">
        <v>1785</v>
      </c>
      <c r="AB723" s="168" t="s">
        <v>1259</v>
      </c>
      <c r="AC723" s="168" t="s">
        <v>11442</v>
      </c>
      <c r="AD723" s="169">
        <v>369449.91173718008</v>
      </c>
      <c r="AE723" s="168" t="s">
        <v>807</v>
      </c>
      <c r="AF723" s="169">
        <v>-275500.29285926698</v>
      </c>
      <c r="AG723" s="169">
        <v>-126167.7055060233</v>
      </c>
      <c r="AH723" s="169">
        <v>-276006.30852582928</v>
      </c>
      <c r="AI723" s="168" t="s">
        <v>21</v>
      </c>
      <c r="AJ723"/>
    </row>
    <row r="724" spans="1:36" x14ac:dyDescent="0.25">
      <c r="A724" s="179" t="b">
        <f>IF(E724&lt;&gt;1,"",NOT(ISNA(VLOOKUP(P724,Mapping!$P:$P,1,FALSE))))</f>
        <v>0</v>
      </c>
      <c r="B724" s="180" t="str">
        <f t="shared" si="10"/>
        <v/>
      </c>
      <c r="E724" s="167">
        <v>1</v>
      </c>
      <c r="F724" s="170" t="s">
        <v>607</v>
      </c>
      <c r="G724" s="169">
        <v>55735.382189527343</v>
      </c>
      <c r="H724" s="168" t="s">
        <v>1266</v>
      </c>
      <c r="I724" s="168" t="s">
        <v>657</v>
      </c>
      <c r="J724" s="169">
        <v>18290.719283575501</v>
      </c>
      <c r="K724" s="169">
        <v>7395.6491999477239</v>
      </c>
      <c r="L724" s="168" t="s">
        <v>18</v>
      </c>
      <c r="M724" s="168" t="s">
        <v>21</v>
      </c>
      <c r="N724" s="168" t="s">
        <v>1449</v>
      </c>
      <c r="O724" s="168" t="s">
        <v>21</v>
      </c>
      <c r="P724" s="168" t="s">
        <v>525</v>
      </c>
      <c r="Q724" s="168" t="s">
        <v>1451</v>
      </c>
      <c r="R724" s="168" t="s">
        <v>21</v>
      </c>
      <c r="S724" s="168" t="s">
        <v>21</v>
      </c>
      <c r="T724" s="168" t="s">
        <v>21</v>
      </c>
      <c r="U724" s="168" t="s">
        <v>21</v>
      </c>
      <c r="V724" s="168" t="s">
        <v>1451</v>
      </c>
      <c r="W724" s="168" t="s">
        <v>21</v>
      </c>
      <c r="X724" s="168" t="s">
        <v>21</v>
      </c>
      <c r="Y724" s="168" t="s">
        <v>21</v>
      </c>
      <c r="Z724" s="168" t="s">
        <v>21</v>
      </c>
      <c r="AA724" s="168" t="s">
        <v>1785</v>
      </c>
      <c r="AB724" s="168" t="s">
        <v>1259</v>
      </c>
      <c r="AC724" s="168" t="s">
        <v>10224</v>
      </c>
      <c r="AD724" s="169">
        <v>27710.220470932069</v>
      </c>
      <c r="AE724" s="168" t="s">
        <v>807</v>
      </c>
      <c r="AF724" s="169">
        <v>-20663.623436909678</v>
      </c>
      <c r="AG724" s="169">
        <v>-9463.0823416479907</v>
      </c>
      <c r="AH724" s="169">
        <v>-20701.576634993431</v>
      </c>
      <c r="AI724" s="168" t="s">
        <v>21</v>
      </c>
      <c r="AJ724"/>
    </row>
    <row r="725" spans="1:36" x14ac:dyDescent="0.25">
      <c r="A725" s="179" t="b">
        <f>IF(E725&lt;&gt;1,"",NOT(ISNA(VLOOKUP(P725,Mapping!$P:$P,1,FALSE))))</f>
        <v>0</v>
      </c>
      <c r="B725" s="180" t="str">
        <f t="shared" ref="B725:B788" si="11">IF(AI725="","",VALUE(AI725))</f>
        <v/>
      </c>
      <c r="E725" s="167">
        <v>1</v>
      </c>
      <c r="F725" s="170" t="s">
        <v>608</v>
      </c>
      <c r="G725" s="169">
        <v>53527.614998364079</v>
      </c>
      <c r="H725" s="168" t="s">
        <v>1266</v>
      </c>
      <c r="I725" s="168" t="s">
        <v>657</v>
      </c>
      <c r="J725" s="169">
        <v>14514.58395203673</v>
      </c>
      <c r="K725" s="169">
        <v>4974.0113454323428</v>
      </c>
      <c r="L725" s="168" t="s">
        <v>18</v>
      </c>
      <c r="M725" s="168" t="s">
        <v>21</v>
      </c>
      <c r="N725" s="168" t="s">
        <v>1449</v>
      </c>
      <c r="O725" s="168" t="s">
        <v>21</v>
      </c>
      <c r="P725" s="168" t="s">
        <v>525</v>
      </c>
      <c r="Q725" s="168" t="s">
        <v>1451</v>
      </c>
      <c r="R725" s="168" t="s">
        <v>21</v>
      </c>
      <c r="S725" s="168" t="s">
        <v>21</v>
      </c>
      <c r="T725" s="168" t="s">
        <v>21</v>
      </c>
      <c r="U725" s="168" t="s">
        <v>21</v>
      </c>
      <c r="V725" s="168" t="s">
        <v>1451</v>
      </c>
      <c r="W725" s="168" t="s">
        <v>21</v>
      </c>
      <c r="X725" s="168" t="s">
        <v>21</v>
      </c>
      <c r="Y725" s="168" t="s">
        <v>21</v>
      </c>
      <c r="Z725" s="168" t="s">
        <v>21</v>
      </c>
      <c r="AA725" s="168" t="s">
        <v>1786</v>
      </c>
      <c r="AB725" s="168" t="s">
        <v>1259</v>
      </c>
      <c r="AC725" s="168" t="s">
        <v>11443</v>
      </c>
      <c r="AD725" s="169">
        <v>23435.087712689048</v>
      </c>
      <c r="AE725" s="168" t="s">
        <v>807</v>
      </c>
      <c r="AF725" s="169">
        <v>-9118.2328937800485</v>
      </c>
      <c r="AG725" s="169">
        <v>-10395.275208413121</v>
      </c>
      <c r="AH725" s="169">
        <v>-17705.505686551918</v>
      </c>
      <c r="AI725" s="168" t="s">
        <v>21</v>
      </c>
      <c r="AJ725"/>
    </row>
    <row r="726" spans="1:36" x14ac:dyDescent="0.25">
      <c r="A726" s="179" t="b">
        <f>IF(E726&lt;&gt;1,"",NOT(ISNA(VLOOKUP(P726,Mapping!$P:$P,1,FALSE))))</f>
        <v>0</v>
      </c>
      <c r="B726" s="180" t="str">
        <f t="shared" si="11"/>
        <v/>
      </c>
      <c r="E726" s="167">
        <v>1</v>
      </c>
      <c r="F726" s="170" t="s">
        <v>408</v>
      </c>
      <c r="G726" s="169">
        <v>1684037.8394639289</v>
      </c>
      <c r="H726" s="168" t="s">
        <v>1266</v>
      </c>
      <c r="I726" s="168" t="s">
        <v>372</v>
      </c>
      <c r="J726" s="169">
        <v>862261.37863756064</v>
      </c>
      <c r="K726" s="169">
        <v>504626.23280980228</v>
      </c>
      <c r="L726" s="168" t="s">
        <v>18</v>
      </c>
      <c r="M726" s="168" t="s">
        <v>21</v>
      </c>
      <c r="N726" s="168" t="s">
        <v>1449</v>
      </c>
      <c r="O726" s="168" t="s">
        <v>21</v>
      </c>
      <c r="P726" s="168" t="s">
        <v>344</v>
      </c>
      <c r="Q726" s="168" t="s">
        <v>1450</v>
      </c>
      <c r="R726" s="168" t="s">
        <v>21</v>
      </c>
      <c r="S726" s="168" t="s">
        <v>21</v>
      </c>
      <c r="T726" s="168" t="s">
        <v>21</v>
      </c>
      <c r="U726" s="168" t="s">
        <v>21</v>
      </c>
      <c r="V726" s="168" t="s">
        <v>1450</v>
      </c>
      <c r="W726" s="168" t="s">
        <v>21</v>
      </c>
      <c r="X726" s="168" t="s">
        <v>21</v>
      </c>
      <c r="Y726" s="168" t="s">
        <v>21</v>
      </c>
      <c r="Z726" s="168" t="s">
        <v>21</v>
      </c>
      <c r="AA726" s="168" t="s">
        <v>1787</v>
      </c>
      <c r="AB726" s="168" t="s">
        <v>1259</v>
      </c>
      <c r="AC726" s="168" t="s">
        <v>11444</v>
      </c>
      <c r="AD726" s="169">
        <v>1221428.027997656</v>
      </c>
      <c r="AE726" s="168" t="s">
        <v>813</v>
      </c>
      <c r="AF726" s="169">
        <v>-1080258.686743645</v>
      </c>
      <c r="AG726" s="169">
        <v>-489362.81675476668</v>
      </c>
      <c r="AH726" s="169">
        <v>-968654.9212801886</v>
      </c>
      <c r="AI726" s="168" t="s">
        <v>21</v>
      </c>
      <c r="AJ726"/>
    </row>
    <row r="727" spans="1:36" x14ac:dyDescent="0.25">
      <c r="A727" s="179" t="b">
        <f>IF(E727&lt;&gt;1,"",NOT(ISNA(VLOOKUP(P727,Mapping!$P:$P,1,FALSE))))</f>
        <v>0</v>
      </c>
      <c r="B727" s="180" t="str">
        <f t="shared" si="11"/>
        <v/>
      </c>
      <c r="E727" s="167">
        <v>1</v>
      </c>
      <c r="F727" s="170" t="s">
        <v>408</v>
      </c>
      <c r="G727" s="169">
        <v>179510.60626324601</v>
      </c>
      <c r="H727" s="168" t="s">
        <v>1266</v>
      </c>
      <c r="I727" s="168" t="s">
        <v>372</v>
      </c>
      <c r="J727" s="169">
        <v>91913.055163821642</v>
      </c>
      <c r="K727" s="169">
        <v>53790.81091008096</v>
      </c>
      <c r="L727" s="168" t="s">
        <v>18</v>
      </c>
      <c r="M727" s="168" t="s">
        <v>21</v>
      </c>
      <c r="N727" s="168" t="s">
        <v>1449</v>
      </c>
      <c r="O727" s="168" t="s">
        <v>21</v>
      </c>
      <c r="P727" s="168" t="s">
        <v>525</v>
      </c>
      <c r="Q727" s="168" t="s">
        <v>1451</v>
      </c>
      <c r="R727" s="168" t="s">
        <v>21</v>
      </c>
      <c r="S727" s="168" t="s">
        <v>21</v>
      </c>
      <c r="T727" s="168" t="s">
        <v>21</v>
      </c>
      <c r="U727" s="168" t="s">
        <v>21</v>
      </c>
      <c r="V727" s="168" t="s">
        <v>1451</v>
      </c>
      <c r="W727" s="168" t="s">
        <v>21</v>
      </c>
      <c r="X727" s="168" t="s">
        <v>21</v>
      </c>
      <c r="Y727" s="168" t="s">
        <v>21</v>
      </c>
      <c r="Z727" s="168" t="s">
        <v>21</v>
      </c>
      <c r="AA727" s="168" t="s">
        <v>1787</v>
      </c>
      <c r="AB727" s="168" t="s">
        <v>1259</v>
      </c>
      <c r="AC727" s="168" t="s">
        <v>11445</v>
      </c>
      <c r="AD727" s="169">
        <v>130198.5505756659</v>
      </c>
      <c r="AE727" s="168" t="s">
        <v>813</v>
      </c>
      <c r="AF727" s="169">
        <v>-115150.5549544056</v>
      </c>
      <c r="AG727" s="169">
        <v>-52163.801703114601</v>
      </c>
      <c r="AH727" s="169">
        <v>-103254.11229134561</v>
      </c>
      <c r="AI727" s="168" t="s">
        <v>21</v>
      </c>
      <c r="AJ727"/>
    </row>
    <row r="728" spans="1:36" x14ac:dyDescent="0.25">
      <c r="A728" s="179" t="b">
        <f>IF(E728&lt;&gt;1,"",NOT(ISNA(VLOOKUP(P728,Mapping!$P:$P,1,FALSE))))</f>
        <v>0</v>
      </c>
      <c r="B728" s="180" t="str">
        <f t="shared" si="11"/>
        <v/>
      </c>
      <c r="E728" s="167">
        <v>1</v>
      </c>
      <c r="F728" s="170" t="s">
        <v>11446</v>
      </c>
      <c r="G728" s="169">
        <v>891691.18332990038</v>
      </c>
      <c r="H728" s="168" t="s">
        <v>1266</v>
      </c>
      <c r="I728" s="168" t="s">
        <v>421</v>
      </c>
      <c r="J728" s="169">
        <v>357255.40044554742</v>
      </c>
      <c r="K728" s="169">
        <v>113601.01571543911</v>
      </c>
      <c r="L728" s="168" t="s">
        <v>18</v>
      </c>
      <c r="M728" s="168" t="s">
        <v>21</v>
      </c>
      <c r="N728" s="168" t="s">
        <v>1449</v>
      </c>
      <c r="O728" s="168" t="s">
        <v>21</v>
      </c>
      <c r="P728" s="168" t="s">
        <v>344</v>
      </c>
      <c r="Q728" s="168" t="s">
        <v>1450</v>
      </c>
      <c r="R728" s="168" t="s">
        <v>21</v>
      </c>
      <c r="S728" s="168" t="s">
        <v>21</v>
      </c>
      <c r="T728" s="168" t="s">
        <v>21</v>
      </c>
      <c r="U728" s="168" t="s">
        <v>21</v>
      </c>
      <c r="V728" s="168" t="s">
        <v>1450</v>
      </c>
      <c r="W728" s="168" t="s">
        <v>21</v>
      </c>
      <c r="X728" s="168" t="s">
        <v>21</v>
      </c>
      <c r="Y728" s="168" t="s">
        <v>21</v>
      </c>
      <c r="Z728" s="168" t="s">
        <v>21</v>
      </c>
      <c r="AA728" s="168" t="s">
        <v>11447</v>
      </c>
      <c r="AB728" s="168" t="s">
        <v>1259</v>
      </c>
      <c r="AC728" s="168" t="s">
        <v>11448</v>
      </c>
      <c r="AD728" s="169">
        <v>529892.84915741114</v>
      </c>
      <c r="AE728" s="168" t="s">
        <v>817</v>
      </c>
      <c r="AF728" s="169">
        <v>-179920.6593101717</v>
      </c>
      <c r="AG728" s="169">
        <v>-427857.63732691988</v>
      </c>
      <c r="AH728" s="169">
        <v>-145106.25851923329</v>
      </c>
      <c r="AI728" s="168" t="s">
        <v>21</v>
      </c>
      <c r="AJ728"/>
    </row>
    <row r="729" spans="1:36" x14ac:dyDescent="0.25">
      <c r="A729" s="179" t="b">
        <f>IF(E729&lt;&gt;1,"",NOT(ISNA(VLOOKUP(P729,Mapping!$P:$P,1,FALSE))))</f>
        <v>0</v>
      </c>
      <c r="B729" s="180" t="str">
        <f t="shared" si="11"/>
        <v/>
      </c>
      <c r="E729" s="167">
        <v>1</v>
      </c>
      <c r="F729" s="170" t="s">
        <v>1162</v>
      </c>
      <c r="G729" s="169">
        <v>154662.93763365861</v>
      </c>
      <c r="H729" s="168" t="s">
        <v>1266</v>
      </c>
      <c r="I729" s="168" t="s">
        <v>470</v>
      </c>
      <c r="J729" s="169">
        <v>71002.543449204866</v>
      </c>
      <c r="K729" s="169">
        <v>25938.888362127811</v>
      </c>
      <c r="L729" s="168" t="s">
        <v>18</v>
      </c>
      <c r="M729" s="168" t="s">
        <v>21</v>
      </c>
      <c r="N729" s="168" t="s">
        <v>1449</v>
      </c>
      <c r="O729" s="168" t="s">
        <v>21</v>
      </c>
      <c r="P729" s="168" t="s">
        <v>525</v>
      </c>
      <c r="Q729" s="168" t="s">
        <v>1451</v>
      </c>
      <c r="R729" s="168" t="s">
        <v>21</v>
      </c>
      <c r="S729" s="168" t="s">
        <v>21</v>
      </c>
      <c r="T729" s="168" t="s">
        <v>21</v>
      </c>
      <c r="U729" s="168" t="s">
        <v>21</v>
      </c>
      <c r="V729" s="168" t="s">
        <v>1451</v>
      </c>
      <c r="W729" s="168" t="s">
        <v>21</v>
      </c>
      <c r="X729" s="168" t="s">
        <v>21</v>
      </c>
      <c r="Y729" s="168" t="s">
        <v>21</v>
      </c>
      <c r="Z729" s="168" t="s">
        <v>21</v>
      </c>
      <c r="AA729" s="168" t="s">
        <v>1788</v>
      </c>
      <c r="AB729" s="168" t="s">
        <v>1259</v>
      </c>
      <c r="AC729" s="168" t="s">
        <v>9296</v>
      </c>
      <c r="AD729" s="169">
        <v>79148.926164755641</v>
      </c>
      <c r="AE729" s="168" t="s">
        <v>816</v>
      </c>
      <c r="AF729" s="169">
        <v>-30366.603271871209</v>
      </c>
      <c r="AG729" s="169">
        <v>-83942.830248797793</v>
      </c>
      <c r="AH729" s="169">
        <v>-37075.381607920543</v>
      </c>
      <c r="AI729" s="168" t="s">
        <v>21</v>
      </c>
      <c r="AJ729"/>
    </row>
    <row r="730" spans="1:36" x14ac:dyDescent="0.25">
      <c r="A730" s="179" t="b">
        <f>IF(E730&lt;&gt;1,"",NOT(ISNA(VLOOKUP(P730,Mapping!$P:$P,1,FALSE))))</f>
        <v>0</v>
      </c>
      <c r="B730" s="180" t="str">
        <f t="shared" si="11"/>
        <v/>
      </c>
      <c r="E730" s="167">
        <v>1</v>
      </c>
      <c r="F730" s="170" t="s">
        <v>772</v>
      </c>
      <c r="G730" s="169">
        <v>152870.80810363009</v>
      </c>
      <c r="H730" s="168" t="s">
        <v>1266</v>
      </c>
      <c r="I730" s="168" t="s">
        <v>470</v>
      </c>
      <c r="J730" s="169">
        <v>86769.05740883929</v>
      </c>
      <c r="K730" s="169">
        <v>26348.48574314094</v>
      </c>
      <c r="L730" s="168" t="s">
        <v>18</v>
      </c>
      <c r="M730" s="168" t="s">
        <v>21</v>
      </c>
      <c r="N730" s="168" t="s">
        <v>1449</v>
      </c>
      <c r="O730" s="168" t="s">
        <v>21</v>
      </c>
      <c r="P730" s="168" t="s">
        <v>525</v>
      </c>
      <c r="Q730" s="168" t="s">
        <v>1451</v>
      </c>
      <c r="R730" s="168" t="s">
        <v>21</v>
      </c>
      <c r="S730" s="168" t="s">
        <v>21</v>
      </c>
      <c r="T730" s="168" t="s">
        <v>21</v>
      </c>
      <c r="U730" s="168" t="s">
        <v>21</v>
      </c>
      <c r="V730" s="168" t="s">
        <v>1451</v>
      </c>
      <c r="W730" s="168" t="s">
        <v>21</v>
      </c>
      <c r="X730" s="168" t="s">
        <v>21</v>
      </c>
      <c r="Y730" s="168" t="s">
        <v>21</v>
      </c>
      <c r="Z730" s="168" t="s">
        <v>21</v>
      </c>
      <c r="AA730" s="168" t="s">
        <v>1789</v>
      </c>
      <c r="AB730" s="168" t="s">
        <v>1259</v>
      </c>
      <c r="AC730" s="168" t="s">
        <v>2699</v>
      </c>
      <c r="AD730" s="169">
        <v>100138.5142230317</v>
      </c>
      <c r="AE730" s="168" t="s">
        <v>816</v>
      </c>
      <c r="AF730" s="169">
        <v>-20086.674950537621</v>
      </c>
      <c r="AG730" s="169">
        <v>-85262.098587424713</v>
      </c>
      <c r="AH730" s="169">
        <v>-41798.458822565743</v>
      </c>
      <c r="AI730" s="168" t="s">
        <v>21</v>
      </c>
      <c r="AJ730"/>
    </row>
    <row r="731" spans="1:36" x14ac:dyDescent="0.25">
      <c r="A731" s="179" t="b">
        <f>IF(E731&lt;&gt;1,"",NOT(ISNA(VLOOKUP(P731,Mapping!$P:$P,1,FALSE))))</f>
        <v>0</v>
      </c>
      <c r="B731" s="180" t="str">
        <f t="shared" si="11"/>
        <v/>
      </c>
      <c r="E731" s="167">
        <v>1</v>
      </c>
      <c r="F731" s="170" t="s">
        <v>1790</v>
      </c>
      <c r="G731" s="169">
        <v>143371.13971146831</v>
      </c>
      <c r="H731" s="168" t="s">
        <v>1266</v>
      </c>
      <c r="I731" s="168" t="s">
        <v>470</v>
      </c>
      <c r="J731" s="169">
        <v>51946.494981519747</v>
      </c>
      <c r="K731" s="169">
        <v>24684.563820320731</v>
      </c>
      <c r="L731" s="168" t="s">
        <v>18</v>
      </c>
      <c r="M731" s="168" t="s">
        <v>21</v>
      </c>
      <c r="N731" s="168" t="s">
        <v>1449</v>
      </c>
      <c r="O731" s="168" t="s">
        <v>21</v>
      </c>
      <c r="P731" s="168" t="s">
        <v>525</v>
      </c>
      <c r="Q731" s="168" t="s">
        <v>1451</v>
      </c>
      <c r="R731" s="168" t="s">
        <v>21</v>
      </c>
      <c r="S731" s="168" t="s">
        <v>21</v>
      </c>
      <c r="T731" s="168" t="s">
        <v>21</v>
      </c>
      <c r="U731" s="168" t="s">
        <v>21</v>
      </c>
      <c r="V731" s="168" t="s">
        <v>1451</v>
      </c>
      <c r="W731" s="168" t="s">
        <v>21</v>
      </c>
      <c r="X731" s="168" t="s">
        <v>21</v>
      </c>
      <c r="Y731" s="168" t="s">
        <v>21</v>
      </c>
      <c r="Z731" s="168" t="s">
        <v>21</v>
      </c>
      <c r="AA731" s="168" t="s">
        <v>1791</v>
      </c>
      <c r="AB731" s="168" t="s">
        <v>1259</v>
      </c>
      <c r="AC731" s="168" t="s">
        <v>11449</v>
      </c>
      <c r="AD731" s="169">
        <v>74481.968396143915</v>
      </c>
      <c r="AE731" s="168" t="s">
        <v>816</v>
      </c>
      <c r="AF731" s="169">
        <v>-38418.732134624181</v>
      </c>
      <c r="AG731" s="169">
        <v>-79963.757635035188</v>
      </c>
      <c r="AH731" s="169">
        <v>-32191.778528177179</v>
      </c>
      <c r="AI731" s="168" t="s">
        <v>21</v>
      </c>
      <c r="AJ731"/>
    </row>
    <row r="732" spans="1:36" x14ac:dyDescent="0.25">
      <c r="A732" s="179" t="b">
        <f>IF(E732&lt;&gt;1,"",NOT(ISNA(VLOOKUP(P732,Mapping!$P:$P,1,FALSE))))</f>
        <v>0</v>
      </c>
      <c r="B732" s="180" t="str">
        <f t="shared" si="11"/>
        <v/>
      </c>
      <c r="E732" s="167">
        <v>1</v>
      </c>
      <c r="F732" s="170" t="s">
        <v>1003</v>
      </c>
      <c r="G732" s="169">
        <v>8172265.6205765801</v>
      </c>
      <c r="H732" s="168" t="s">
        <v>1266</v>
      </c>
      <c r="I732" s="168" t="s">
        <v>303</v>
      </c>
      <c r="J732" s="169">
        <v>3619966.766212537</v>
      </c>
      <c r="K732" s="169">
        <v>1469875.627213537</v>
      </c>
      <c r="L732" s="168" t="s">
        <v>18</v>
      </c>
      <c r="M732" s="168" t="s">
        <v>21</v>
      </c>
      <c r="N732" s="168" t="s">
        <v>1449</v>
      </c>
      <c r="O732" s="168" t="s">
        <v>21</v>
      </c>
      <c r="P732" s="168" t="s">
        <v>803</v>
      </c>
      <c r="Q732" s="168" t="s">
        <v>1453</v>
      </c>
      <c r="R732" s="168" t="s">
        <v>21</v>
      </c>
      <c r="S732" s="168" t="s">
        <v>21</v>
      </c>
      <c r="T732" s="168" t="s">
        <v>21</v>
      </c>
      <c r="U732" s="168" t="s">
        <v>21</v>
      </c>
      <c r="V732" s="168" t="s">
        <v>1453</v>
      </c>
      <c r="W732" s="168" t="s">
        <v>21</v>
      </c>
      <c r="X732" s="168" t="s">
        <v>21</v>
      </c>
      <c r="Y732" s="168" t="s">
        <v>21</v>
      </c>
      <c r="Z732" s="168" t="s">
        <v>21</v>
      </c>
      <c r="AA732" s="168" t="s">
        <v>1792</v>
      </c>
      <c r="AB732" s="168" t="s">
        <v>1259</v>
      </c>
      <c r="AC732" s="168" t="s">
        <v>11450</v>
      </c>
      <c r="AD732" s="169">
        <v>5695210.1237093452</v>
      </c>
      <c r="AE732" s="168" t="s">
        <v>816</v>
      </c>
      <c r="AF732" s="169">
        <v>-2449775.995412359</v>
      </c>
      <c r="AG732" s="169">
        <v>-3728449.4037468238</v>
      </c>
      <c r="AH732" s="169">
        <v>-2833139.387117581</v>
      </c>
      <c r="AI732" s="168" t="s">
        <v>21</v>
      </c>
      <c r="AJ732"/>
    </row>
    <row r="733" spans="1:36" x14ac:dyDescent="0.25">
      <c r="A733" s="179" t="b">
        <f>IF(E733&lt;&gt;1,"",NOT(ISNA(VLOOKUP(P733,Mapping!$P:$P,1,FALSE))))</f>
        <v>0</v>
      </c>
      <c r="B733" s="180" t="str">
        <f t="shared" si="11"/>
        <v/>
      </c>
      <c r="E733" s="167">
        <v>1</v>
      </c>
      <c r="F733" s="170" t="s">
        <v>7159</v>
      </c>
      <c r="G733" s="169">
        <v>101777.3140505068</v>
      </c>
      <c r="H733" s="168" t="s">
        <v>1266</v>
      </c>
      <c r="I733" s="168" t="s">
        <v>430</v>
      </c>
      <c r="J733" s="169">
        <v>46099.651935903807</v>
      </c>
      <c r="K733" s="169">
        <v>15464.56618511084</v>
      </c>
      <c r="L733" s="168" t="s">
        <v>18</v>
      </c>
      <c r="M733" s="168" t="s">
        <v>21</v>
      </c>
      <c r="N733" s="168" t="s">
        <v>1449</v>
      </c>
      <c r="O733" s="168" t="s">
        <v>21</v>
      </c>
      <c r="P733" s="168" t="s">
        <v>525</v>
      </c>
      <c r="Q733" s="168" t="s">
        <v>1451</v>
      </c>
      <c r="R733" s="168" t="s">
        <v>21</v>
      </c>
      <c r="S733" s="168" t="s">
        <v>21</v>
      </c>
      <c r="T733" s="168" t="s">
        <v>21</v>
      </c>
      <c r="U733" s="168" t="s">
        <v>21</v>
      </c>
      <c r="V733" s="168" t="s">
        <v>1451</v>
      </c>
      <c r="W733" s="168" t="s">
        <v>21</v>
      </c>
      <c r="X733" s="168" t="s">
        <v>21</v>
      </c>
      <c r="Y733" s="168" t="s">
        <v>21</v>
      </c>
      <c r="Z733" s="168" t="s">
        <v>21</v>
      </c>
      <c r="AA733" s="168" t="s">
        <v>7160</v>
      </c>
      <c r="AB733" s="168" t="s">
        <v>1259</v>
      </c>
      <c r="AC733" s="168" t="s">
        <v>7161</v>
      </c>
      <c r="AD733" s="169">
        <v>60603.1946539415</v>
      </c>
      <c r="AE733" s="168" t="s">
        <v>814</v>
      </c>
      <c r="AF733" s="169">
        <v>-25718.02896954141</v>
      </c>
      <c r="AG733" s="169">
        <v>-55467.326886960298</v>
      </c>
      <c r="AH733" s="169">
        <v>-36306.325483772293</v>
      </c>
      <c r="AI733" s="168" t="s">
        <v>21</v>
      </c>
      <c r="AJ733"/>
    </row>
    <row r="734" spans="1:36" x14ac:dyDescent="0.25">
      <c r="A734" s="179" t="b">
        <f>IF(E734&lt;&gt;1,"",NOT(ISNA(VLOOKUP(P734,Mapping!$P:$P,1,FALSE))))</f>
        <v>0</v>
      </c>
      <c r="B734" s="180" t="str">
        <f t="shared" si="11"/>
        <v/>
      </c>
      <c r="E734" s="167">
        <v>1</v>
      </c>
      <c r="F734" s="170" t="s">
        <v>11451</v>
      </c>
      <c r="G734" s="169">
        <v>1919736.3529924881</v>
      </c>
      <c r="H734" s="168" t="s">
        <v>1266</v>
      </c>
      <c r="I734" s="168" t="s">
        <v>430</v>
      </c>
      <c r="J734" s="169">
        <v>617377.12306981476</v>
      </c>
      <c r="K734" s="169">
        <v>228544.84713797251</v>
      </c>
      <c r="L734" s="168" t="s">
        <v>18</v>
      </c>
      <c r="M734" s="168" t="s">
        <v>21</v>
      </c>
      <c r="N734" s="168" t="s">
        <v>1449</v>
      </c>
      <c r="O734" s="168" t="s">
        <v>21</v>
      </c>
      <c r="P734" s="168" t="s">
        <v>7293</v>
      </c>
      <c r="Q734" s="168" t="s">
        <v>7294</v>
      </c>
      <c r="R734" s="168" t="s">
        <v>21</v>
      </c>
      <c r="S734" s="168" t="s">
        <v>21</v>
      </c>
      <c r="T734" s="168" t="s">
        <v>21</v>
      </c>
      <c r="U734" s="168" t="s">
        <v>21</v>
      </c>
      <c r="V734" s="168" t="s">
        <v>7294</v>
      </c>
      <c r="W734" s="168" t="s">
        <v>21</v>
      </c>
      <c r="X734" s="168" t="s">
        <v>21</v>
      </c>
      <c r="Y734" s="168" t="s">
        <v>21</v>
      </c>
      <c r="Z734" s="168" t="s">
        <v>21</v>
      </c>
      <c r="AA734" s="168" t="s">
        <v>11452</v>
      </c>
      <c r="AB734" s="168" t="s">
        <v>1259</v>
      </c>
      <c r="AC734" s="168" t="s">
        <v>11453</v>
      </c>
      <c r="AD734" s="169">
        <v>889589.98070614599</v>
      </c>
      <c r="AE734" s="168" t="s">
        <v>817</v>
      </c>
      <c r="AF734" s="169">
        <v>-185111.55862802151</v>
      </c>
      <c r="AG734" s="169">
        <v>-1046231.616756691</v>
      </c>
      <c r="AH734" s="169">
        <v>-831578.63047249499</v>
      </c>
      <c r="AI734" s="168" t="s">
        <v>21</v>
      </c>
      <c r="AJ734"/>
    </row>
    <row r="735" spans="1:36" x14ac:dyDescent="0.25">
      <c r="A735" s="179" t="b">
        <f>IF(E735&lt;&gt;1,"",NOT(ISNA(VLOOKUP(P735,Mapping!$P:$P,1,FALSE))))</f>
        <v>0</v>
      </c>
      <c r="B735" s="180" t="str">
        <f t="shared" si="11"/>
        <v/>
      </c>
      <c r="E735" s="167">
        <v>1</v>
      </c>
      <c r="F735" s="170" t="s">
        <v>1793</v>
      </c>
      <c r="G735" s="169">
        <v>244780.91661994791</v>
      </c>
      <c r="H735" s="168" t="s">
        <v>1266</v>
      </c>
      <c r="I735" s="168" t="s">
        <v>430</v>
      </c>
      <c r="J735" s="169">
        <v>71986.938659752268</v>
      </c>
      <c r="K735" s="169">
        <v>18429.161282017951</v>
      </c>
      <c r="L735" s="168" t="s">
        <v>18</v>
      </c>
      <c r="M735" s="168" t="s">
        <v>21</v>
      </c>
      <c r="N735" s="168" t="s">
        <v>1449</v>
      </c>
      <c r="O735" s="168" t="s">
        <v>21</v>
      </c>
      <c r="P735" s="168" t="s">
        <v>525</v>
      </c>
      <c r="Q735" s="168" t="s">
        <v>1451</v>
      </c>
      <c r="R735" s="168" t="s">
        <v>21</v>
      </c>
      <c r="S735" s="168" t="s">
        <v>21</v>
      </c>
      <c r="T735" s="168" t="s">
        <v>21</v>
      </c>
      <c r="U735" s="168" t="s">
        <v>21</v>
      </c>
      <c r="V735" s="168" t="s">
        <v>1451</v>
      </c>
      <c r="W735" s="168" t="s">
        <v>21</v>
      </c>
      <c r="X735" s="168" t="s">
        <v>21</v>
      </c>
      <c r="Y735" s="168" t="s">
        <v>21</v>
      </c>
      <c r="Z735" s="168" t="s">
        <v>21</v>
      </c>
      <c r="AA735" s="168" t="s">
        <v>1794</v>
      </c>
      <c r="AB735" s="168" t="s">
        <v>1259</v>
      </c>
      <c r="AC735" s="168" t="s">
        <v>6735</v>
      </c>
      <c r="AD735" s="169">
        <v>104520.5090832202</v>
      </c>
      <c r="AE735" s="168" t="s">
        <v>817</v>
      </c>
      <c r="AF735" s="169">
        <v>-1345.8324507130601</v>
      </c>
      <c r="AG735" s="169">
        <v>-133402.4506788486</v>
      </c>
      <c r="AH735" s="169">
        <v>-66856.022798167513</v>
      </c>
      <c r="AI735" s="168" t="s">
        <v>21</v>
      </c>
      <c r="AJ735"/>
    </row>
    <row r="736" spans="1:36" x14ac:dyDescent="0.25">
      <c r="A736" s="179" t="b">
        <f>IF(E736&lt;&gt;1,"",NOT(ISNA(VLOOKUP(P736,Mapping!$P:$P,1,FALSE))))</f>
        <v>0</v>
      </c>
      <c r="B736" s="180" t="str">
        <f t="shared" si="11"/>
        <v/>
      </c>
      <c r="E736" s="167">
        <v>1</v>
      </c>
      <c r="F736" s="170" t="s">
        <v>1795</v>
      </c>
      <c r="G736" s="169">
        <v>158587.95692765541</v>
      </c>
      <c r="H736" s="168" t="s">
        <v>1266</v>
      </c>
      <c r="I736" s="168" t="s">
        <v>430</v>
      </c>
      <c r="J736" s="169">
        <v>64952.276204015638</v>
      </c>
      <c r="K736" s="169">
        <v>16463.4355291877</v>
      </c>
      <c r="L736" s="168" t="s">
        <v>18</v>
      </c>
      <c r="M736" s="168" t="s">
        <v>21</v>
      </c>
      <c r="N736" s="168" t="s">
        <v>1449</v>
      </c>
      <c r="O736" s="168" t="s">
        <v>21</v>
      </c>
      <c r="P736" s="168" t="s">
        <v>525</v>
      </c>
      <c r="Q736" s="168" t="s">
        <v>1451</v>
      </c>
      <c r="R736" s="168" t="s">
        <v>21</v>
      </c>
      <c r="S736" s="168" t="s">
        <v>21</v>
      </c>
      <c r="T736" s="168" t="s">
        <v>21</v>
      </c>
      <c r="U736" s="168" t="s">
        <v>21</v>
      </c>
      <c r="V736" s="168" t="s">
        <v>1451</v>
      </c>
      <c r="W736" s="168" t="s">
        <v>21</v>
      </c>
      <c r="X736" s="168" t="s">
        <v>21</v>
      </c>
      <c r="Y736" s="168" t="s">
        <v>21</v>
      </c>
      <c r="Z736" s="168" t="s">
        <v>21</v>
      </c>
      <c r="AA736" s="168" t="s">
        <v>1796</v>
      </c>
      <c r="AB736" s="168" t="s">
        <v>1259</v>
      </c>
      <c r="AC736" s="168" t="s">
        <v>2759</v>
      </c>
      <c r="AD736" s="169">
        <v>88234.955884694267</v>
      </c>
      <c r="AE736" s="168" t="s">
        <v>819</v>
      </c>
      <c r="AF736" s="169">
        <v>4855.1840876122296</v>
      </c>
      <c r="AG736" s="169">
        <v>-11211.411208258591</v>
      </c>
      <c r="AH736" s="169">
        <v>-75692.27243175263</v>
      </c>
      <c r="AI736" s="168" t="s">
        <v>21</v>
      </c>
      <c r="AJ736"/>
    </row>
    <row r="737" spans="1:36" x14ac:dyDescent="0.25">
      <c r="A737" s="179" t="b">
        <f>IF(E737&lt;&gt;1,"",NOT(ISNA(VLOOKUP(P737,Mapping!$P:$P,1,FALSE))))</f>
        <v>0</v>
      </c>
      <c r="B737" s="180" t="str">
        <f t="shared" si="11"/>
        <v/>
      </c>
      <c r="E737" s="167">
        <v>1</v>
      </c>
      <c r="F737" s="170" t="s">
        <v>1109</v>
      </c>
      <c r="G737" s="169">
        <v>2446645.463085684</v>
      </c>
      <c r="H737" s="168" t="s">
        <v>1266</v>
      </c>
      <c r="I737" s="168" t="s">
        <v>470</v>
      </c>
      <c r="J737" s="169">
        <v>1255241.123780485</v>
      </c>
      <c r="K737" s="169">
        <v>360200.329581364</v>
      </c>
      <c r="L737" s="168" t="s">
        <v>18</v>
      </c>
      <c r="M737" s="168" t="s">
        <v>21</v>
      </c>
      <c r="N737" s="168" t="s">
        <v>1449</v>
      </c>
      <c r="O737" s="168" t="s">
        <v>21</v>
      </c>
      <c r="P737" s="168" t="s">
        <v>762</v>
      </c>
      <c r="Q737" s="168" t="s">
        <v>1455</v>
      </c>
      <c r="R737" s="168" t="s">
        <v>21</v>
      </c>
      <c r="S737" s="168" t="s">
        <v>21</v>
      </c>
      <c r="T737" s="168" t="s">
        <v>21</v>
      </c>
      <c r="U737" s="168" t="s">
        <v>21</v>
      </c>
      <c r="V737" s="168" t="s">
        <v>1455</v>
      </c>
      <c r="W737" s="168" t="s">
        <v>21</v>
      </c>
      <c r="X737" s="168" t="s">
        <v>21</v>
      </c>
      <c r="Y737" s="168" t="s">
        <v>21</v>
      </c>
      <c r="Z737" s="168" t="s">
        <v>21</v>
      </c>
      <c r="AA737" s="168" t="s">
        <v>1797</v>
      </c>
      <c r="AB737" s="168" t="s">
        <v>1259</v>
      </c>
      <c r="AC737" s="168" t="s">
        <v>11454</v>
      </c>
      <c r="AD737" s="169">
        <v>1299725.9516543329</v>
      </c>
      <c r="AE737" s="168" t="s">
        <v>816</v>
      </c>
      <c r="AF737" s="169">
        <v>-1110656.036673259</v>
      </c>
      <c r="AG737" s="169">
        <v>-2043321.686585885</v>
      </c>
      <c r="AH737" s="169">
        <v>603523.22120766155</v>
      </c>
      <c r="AI737" s="168" t="s">
        <v>21</v>
      </c>
      <c r="AJ737"/>
    </row>
    <row r="738" spans="1:36" x14ac:dyDescent="0.25">
      <c r="A738" s="179" t="b">
        <f>IF(E738&lt;&gt;1,"",NOT(ISNA(VLOOKUP(P738,Mapping!$P:$P,1,FALSE))))</f>
        <v>0</v>
      </c>
      <c r="B738" s="180" t="str">
        <f t="shared" si="11"/>
        <v/>
      </c>
      <c r="E738" s="167">
        <v>1</v>
      </c>
      <c r="F738" s="170" t="s">
        <v>609</v>
      </c>
      <c r="G738" s="169">
        <v>2122057.2091619791</v>
      </c>
      <c r="H738" s="168" t="s">
        <v>1266</v>
      </c>
      <c r="I738" s="168" t="s">
        <v>498</v>
      </c>
      <c r="J738" s="169">
        <v>1302686.6006445049</v>
      </c>
      <c r="K738" s="169">
        <v>236343.69725551561</v>
      </c>
      <c r="L738" s="168" t="s">
        <v>18</v>
      </c>
      <c r="M738" s="168" t="s">
        <v>21</v>
      </c>
      <c r="N738" s="168" t="s">
        <v>1449</v>
      </c>
      <c r="O738" s="168" t="s">
        <v>21</v>
      </c>
      <c r="P738" s="168" t="s">
        <v>344</v>
      </c>
      <c r="Q738" s="168" t="s">
        <v>1450</v>
      </c>
      <c r="R738" s="168" t="s">
        <v>21</v>
      </c>
      <c r="S738" s="168" t="s">
        <v>21</v>
      </c>
      <c r="T738" s="168" t="s">
        <v>21</v>
      </c>
      <c r="U738" s="168" t="s">
        <v>21</v>
      </c>
      <c r="V738" s="168" t="s">
        <v>1450</v>
      </c>
      <c r="W738" s="168" t="s">
        <v>21</v>
      </c>
      <c r="X738" s="168" t="s">
        <v>21</v>
      </c>
      <c r="Y738" s="168" t="s">
        <v>21</v>
      </c>
      <c r="Z738" s="168" t="s">
        <v>21</v>
      </c>
      <c r="AA738" s="168" t="s">
        <v>1798</v>
      </c>
      <c r="AB738" s="168" t="s">
        <v>1259</v>
      </c>
      <c r="AC738" s="168" t="s">
        <v>11455</v>
      </c>
      <c r="AD738" s="169">
        <v>1554168.0346721399</v>
      </c>
      <c r="AE738" s="168" t="s">
        <v>813</v>
      </c>
      <c r="AF738" s="169">
        <v>880939.03607189236</v>
      </c>
      <c r="AG738" s="169">
        <v>2177888.8852272169</v>
      </c>
      <c r="AH738" s="169">
        <v>-784638.40866323351</v>
      </c>
      <c r="AI738" s="168" t="s">
        <v>21</v>
      </c>
      <c r="AJ738"/>
    </row>
    <row r="739" spans="1:36" x14ac:dyDescent="0.25">
      <c r="A739" s="179" t="b">
        <f>IF(E739&lt;&gt;1,"",NOT(ISNA(VLOOKUP(P739,Mapping!$P:$P,1,FALSE))))</f>
        <v>0</v>
      </c>
      <c r="B739" s="180" t="str">
        <f t="shared" si="11"/>
        <v/>
      </c>
      <c r="E739" s="167">
        <v>1</v>
      </c>
      <c r="F739" s="170" t="s">
        <v>609</v>
      </c>
      <c r="G739" s="169">
        <v>536360.41359945456</v>
      </c>
      <c r="H739" s="168" t="s">
        <v>1266</v>
      </c>
      <c r="I739" s="168" t="s">
        <v>498</v>
      </c>
      <c r="J739" s="169">
        <v>329260.45579519548</v>
      </c>
      <c r="K739" s="169">
        <v>59737.03379168253</v>
      </c>
      <c r="L739" s="168" t="s">
        <v>18</v>
      </c>
      <c r="M739" s="168" t="s">
        <v>21</v>
      </c>
      <c r="N739" s="168" t="s">
        <v>1449</v>
      </c>
      <c r="O739" s="168" t="s">
        <v>21</v>
      </c>
      <c r="P739" s="168" t="s">
        <v>525</v>
      </c>
      <c r="Q739" s="168" t="s">
        <v>1451</v>
      </c>
      <c r="R739" s="168" t="s">
        <v>21</v>
      </c>
      <c r="S739" s="168" t="s">
        <v>21</v>
      </c>
      <c r="T739" s="168" t="s">
        <v>21</v>
      </c>
      <c r="U739" s="168" t="s">
        <v>21</v>
      </c>
      <c r="V739" s="168" t="s">
        <v>1451</v>
      </c>
      <c r="W739" s="168" t="s">
        <v>21</v>
      </c>
      <c r="X739" s="168" t="s">
        <v>21</v>
      </c>
      <c r="Y739" s="168" t="s">
        <v>21</v>
      </c>
      <c r="Z739" s="168" t="s">
        <v>21</v>
      </c>
      <c r="AA739" s="168" t="s">
        <v>1798</v>
      </c>
      <c r="AB739" s="168" t="s">
        <v>1259</v>
      </c>
      <c r="AC739" s="168" t="s">
        <v>6736</v>
      </c>
      <c r="AD739" s="169">
        <v>392823.62712973013</v>
      </c>
      <c r="AE739" s="168" t="s">
        <v>813</v>
      </c>
      <c r="AF739" s="169">
        <v>222661.6811758905</v>
      </c>
      <c r="AG739" s="169">
        <v>550472.144770985</v>
      </c>
      <c r="AH739" s="169">
        <v>-198321.2231883358</v>
      </c>
      <c r="AI739" s="168" t="s">
        <v>21</v>
      </c>
      <c r="AJ739"/>
    </row>
    <row r="740" spans="1:36" x14ac:dyDescent="0.25">
      <c r="A740" s="179" t="b">
        <f>IF(E740&lt;&gt;1,"",NOT(ISNA(VLOOKUP(P740,Mapping!$P:$P,1,FALSE))))</f>
        <v>0</v>
      </c>
      <c r="B740" s="180" t="str">
        <f t="shared" si="11"/>
        <v/>
      </c>
      <c r="E740" s="167">
        <v>1</v>
      </c>
      <c r="F740" s="170" t="s">
        <v>1799</v>
      </c>
      <c r="G740" s="169">
        <v>170360.10723686829</v>
      </c>
      <c r="H740" s="168" t="s">
        <v>1266</v>
      </c>
      <c r="I740" s="168" t="s">
        <v>432</v>
      </c>
      <c r="J740" s="169">
        <v>93685.095569517769</v>
      </c>
      <c r="K740" s="169">
        <v>41934.536985562539</v>
      </c>
      <c r="L740" s="168" t="s">
        <v>18</v>
      </c>
      <c r="M740" s="168" t="s">
        <v>21</v>
      </c>
      <c r="N740" s="168" t="s">
        <v>1449</v>
      </c>
      <c r="O740" s="168" t="s">
        <v>21</v>
      </c>
      <c r="P740" s="168" t="s">
        <v>525</v>
      </c>
      <c r="Q740" s="168" t="s">
        <v>1451</v>
      </c>
      <c r="R740" s="168" t="s">
        <v>21</v>
      </c>
      <c r="S740" s="168" t="s">
        <v>21</v>
      </c>
      <c r="T740" s="168" t="s">
        <v>21</v>
      </c>
      <c r="U740" s="168" t="s">
        <v>21</v>
      </c>
      <c r="V740" s="168" t="s">
        <v>1451</v>
      </c>
      <c r="W740" s="168" t="s">
        <v>21</v>
      </c>
      <c r="X740" s="168" t="s">
        <v>21</v>
      </c>
      <c r="Y740" s="168" t="s">
        <v>21</v>
      </c>
      <c r="Z740" s="168" t="s">
        <v>21</v>
      </c>
      <c r="AA740" s="168" t="s">
        <v>1800</v>
      </c>
      <c r="AB740" s="168" t="s">
        <v>1259</v>
      </c>
      <c r="AC740" s="168" t="s">
        <v>11456</v>
      </c>
      <c r="AD740" s="169">
        <v>168032.70820338381</v>
      </c>
      <c r="AE740" s="168" t="s">
        <v>807</v>
      </c>
      <c r="AF740" s="169">
        <v>-84253.560444747505</v>
      </c>
      <c r="AG740" s="169">
        <v>-100387.97594132939</v>
      </c>
      <c r="AH740" s="169">
        <v>-48574.909499575937</v>
      </c>
      <c r="AI740" s="168" t="s">
        <v>21</v>
      </c>
      <c r="AJ740"/>
    </row>
    <row r="741" spans="1:36" x14ac:dyDescent="0.25">
      <c r="A741" s="179" t="b">
        <f>IF(E741&lt;&gt;1,"",NOT(ISNA(VLOOKUP(P741,Mapping!$P:$P,1,FALSE))))</f>
        <v>0</v>
      </c>
      <c r="B741" s="180" t="str">
        <f t="shared" si="11"/>
        <v/>
      </c>
      <c r="E741" s="167">
        <v>1</v>
      </c>
      <c r="F741" s="170" t="s">
        <v>1801</v>
      </c>
      <c r="G741" s="169">
        <v>2396614.5436116029</v>
      </c>
      <c r="H741" s="168" t="s">
        <v>1266</v>
      </c>
      <c r="I741" s="168" t="s">
        <v>430</v>
      </c>
      <c r="J741" s="169">
        <v>1014743.698469462</v>
      </c>
      <c r="K741" s="169">
        <v>333512.68521934131</v>
      </c>
      <c r="L741" s="168" t="s">
        <v>18</v>
      </c>
      <c r="M741" s="168" t="s">
        <v>21</v>
      </c>
      <c r="N741" s="168" t="s">
        <v>1449</v>
      </c>
      <c r="O741" s="168" t="s">
        <v>21</v>
      </c>
      <c r="P741" s="168" t="s">
        <v>762</v>
      </c>
      <c r="Q741" s="168" t="s">
        <v>1455</v>
      </c>
      <c r="R741" s="168" t="s">
        <v>21</v>
      </c>
      <c r="S741" s="168" t="s">
        <v>21</v>
      </c>
      <c r="T741" s="168" t="s">
        <v>21</v>
      </c>
      <c r="U741" s="168" t="s">
        <v>21</v>
      </c>
      <c r="V741" s="168" t="s">
        <v>1455</v>
      </c>
      <c r="W741" s="168" t="s">
        <v>21</v>
      </c>
      <c r="X741" s="168" t="s">
        <v>21</v>
      </c>
      <c r="Y741" s="168" t="s">
        <v>21</v>
      </c>
      <c r="Z741" s="168" t="s">
        <v>21</v>
      </c>
      <c r="AA741" s="168" t="s">
        <v>1802</v>
      </c>
      <c r="AB741" s="168" t="s">
        <v>1259</v>
      </c>
      <c r="AC741" s="168" t="s">
        <v>11457</v>
      </c>
      <c r="AD741" s="169">
        <v>1363104.1885315061</v>
      </c>
      <c r="AE741" s="168" t="s">
        <v>808</v>
      </c>
      <c r="AF741" s="169">
        <v>-870338.78607829381</v>
      </c>
      <c r="AG741" s="169">
        <v>-1306124.096049339</v>
      </c>
      <c r="AH741" s="169">
        <v>-734672.0071996788</v>
      </c>
      <c r="AI741" s="168" t="s">
        <v>21</v>
      </c>
      <c r="AJ741"/>
    </row>
    <row r="742" spans="1:36" x14ac:dyDescent="0.25">
      <c r="A742" s="179" t="b">
        <f>IF(E742&lt;&gt;1,"",NOT(ISNA(VLOOKUP(P742,Mapping!$P:$P,1,FALSE))))</f>
        <v>0</v>
      </c>
      <c r="B742" s="180" t="str">
        <f t="shared" si="11"/>
        <v/>
      </c>
      <c r="E742" s="167">
        <v>1</v>
      </c>
      <c r="F742" s="170" t="s">
        <v>409</v>
      </c>
      <c r="G742" s="169">
        <v>293776.97766296187</v>
      </c>
      <c r="H742" s="168" t="s">
        <v>1266</v>
      </c>
      <c r="I742" s="168" t="s">
        <v>430</v>
      </c>
      <c r="J742" s="169">
        <v>98851.625848124429</v>
      </c>
      <c r="K742" s="169">
        <v>44175.824459330513</v>
      </c>
      <c r="L742" s="168" t="s">
        <v>18</v>
      </c>
      <c r="M742" s="168" t="s">
        <v>21</v>
      </c>
      <c r="N742" s="168" t="s">
        <v>1449</v>
      </c>
      <c r="O742" s="168" t="s">
        <v>21</v>
      </c>
      <c r="P742" s="168" t="s">
        <v>525</v>
      </c>
      <c r="Q742" s="168" t="s">
        <v>1451</v>
      </c>
      <c r="R742" s="168" t="s">
        <v>21</v>
      </c>
      <c r="S742" s="168" t="s">
        <v>21</v>
      </c>
      <c r="T742" s="168" t="s">
        <v>21</v>
      </c>
      <c r="U742" s="168" t="s">
        <v>21</v>
      </c>
      <c r="V742" s="168" t="s">
        <v>1451</v>
      </c>
      <c r="W742" s="168" t="s">
        <v>21</v>
      </c>
      <c r="X742" s="168" t="s">
        <v>21</v>
      </c>
      <c r="Y742" s="168" t="s">
        <v>21</v>
      </c>
      <c r="Z742" s="168" t="s">
        <v>21</v>
      </c>
      <c r="AA742" s="168" t="s">
        <v>1803</v>
      </c>
      <c r="AB742" s="168" t="s">
        <v>1259</v>
      </c>
      <c r="AC742" s="168" t="s">
        <v>11458</v>
      </c>
      <c r="AD742" s="169">
        <v>126783.8648317573</v>
      </c>
      <c r="AE742" s="168" t="s">
        <v>813</v>
      </c>
      <c r="AF742" s="169">
        <v>-72322.653525768634</v>
      </c>
      <c r="AG742" s="169">
        <v>-160104.67365849679</v>
      </c>
      <c r="AH742" s="169">
        <v>-112990.14104792431</v>
      </c>
      <c r="AI742" s="168" t="s">
        <v>21</v>
      </c>
      <c r="AJ742"/>
    </row>
    <row r="743" spans="1:36" x14ac:dyDescent="0.25">
      <c r="A743" s="179" t="b">
        <f>IF(E743&lt;&gt;1,"",NOT(ISNA(VLOOKUP(P743,Mapping!$P:$P,1,FALSE))))</f>
        <v>0</v>
      </c>
      <c r="B743" s="180" t="str">
        <f t="shared" si="11"/>
        <v/>
      </c>
      <c r="E743" s="167">
        <v>1</v>
      </c>
      <c r="F743" s="170" t="s">
        <v>11459</v>
      </c>
      <c r="G743" s="169">
        <v>1306382.455095734</v>
      </c>
      <c r="H743" s="168" t="s">
        <v>1266</v>
      </c>
      <c r="I743" s="168" t="s">
        <v>421</v>
      </c>
      <c r="J743" s="169">
        <v>810543.13701198727</v>
      </c>
      <c r="K743" s="169">
        <v>420070.23473636742</v>
      </c>
      <c r="L743" s="168" t="s">
        <v>18</v>
      </c>
      <c r="M743" s="168" t="s">
        <v>21</v>
      </c>
      <c r="N743" s="168" t="s">
        <v>1449</v>
      </c>
      <c r="O743" s="168" t="s">
        <v>21</v>
      </c>
      <c r="P743" s="168" t="s">
        <v>344</v>
      </c>
      <c r="Q743" s="168" t="s">
        <v>1450</v>
      </c>
      <c r="R743" s="168" t="s">
        <v>21</v>
      </c>
      <c r="S743" s="168" t="s">
        <v>21</v>
      </c>
      <c r="T743" s="168" t="s">
        <v>21</v>
      </c>
      <c r="U743" s="168" t="s">
        <v>21</v>
      </c>
      <c r="V743" s="168" t="s">
        <v>1450</v>
      </c>
      <c r="W743" s="168" t="s">
        <v>21</v>
      </c>
      <c r="X743" s="168" t="s">
        <v>21</v>
      </c>
      <c r="Y743" s="168" t="s">
        <v>21</v>
      </c>
      <c r="Z743" s="168" t="s">
        <v>21</v>
      </c>
      <c r="AA743" s="168" t="s">
        <v>11460</v>
      </c>
      <c r="AB743" s="168" t="s">
        <v>1259</v>
      </c>
      <c r="AC743" s="168" t="s">
        <v>11461</v>
      </c>
      <c r="AD743" s="169">
        <v>1210670.9548820551</v>
      </c>
      <c r="AE743" s="168" t="s">
        <v>807</v>
      </c>
      <c r="AF743" s="169">
        <v>-282552.19447268319</v>
      </c>
      <c r="AG743" s="169">
        <v>-626837.76752764883</v>
      </c>
      <c r="AH743" s="169">
        <v>-398289.49743935582</v>
      </c>
      <c r="AI743" s="168" t="s">
        <v>21</v>
      </c>
      <c r="AJ743"/>
    </row>
    <row r="744" spans="1:36" x14ac:dyDescent="0.25">
      <c r="A744" s="179" t="b">
        <f>IF(E744&lt;&gt;1,"",NOT(ISNA(VLOOKUP(P744,Mapping!$P:$P,1,FALSE))))</f>
        <v>0</v>
      </c>
      <c r="B744" s="180" t="str">
        <f t="shared" si="11"/>
        <v/>
      </c>
      <c r="E744" s="167">
        <v>1</v>
      </c>
      <c r="F744" s="170" t="s">
        <v>7356</v>
      </c>
      <c r="G744" s="169">
        <v>524582.55463339342</v>
      </c>
      <c r="H744" s="168" t="s">
        <v>1266</v>
      </c>
      <c r="I744" s="168" t="s">
        <v>384</v>
      </c>
      <c r="J744" s="169">
        <v>186878.91554847639</v>
      </c>
      <c r="K744" s="169">
        <v>50763.971695500921</v>
      </c>
      <c r="L744" s="168" t="s">
        <v>18</v>
      </c>
      <c r="M744" s="168" t="s">
        <v>21</v>
      </c>
      <c r="N744" s="168" t="s">
        <v>1449</v>
      </c>
      <c r="O744" s="168" t="s">
        <v>21</v>
      </c>
      <c r="P744" s="168" t="s">
        <v>344</v>
      </c>
      <c r="Q744" s="168" t="s">
        <v>1450</v>
      </c>
      <c r="R744" s="168" t="s">
        <v>21</v>
      </c>
      <c r="S744" s="168" t="s">
        <v>21</v>
      </c>
      <c r="T744" s="168" t="s">
        <v>21</v>
      </c>
      <c r="U744" s="168" t="s">
        <v>21</v>
      </c>
      <c r="V744" s="168" t="s">
        <v>1450</v>
      </c>
      <c r="W744" s="168" t="s">
        <v>21</v>
      </c>
      <c r="X744" s="168" t="s">
        <v>21</v>
      </c>
      <c r="Y744" s="168" t="s">
        <v>21</v>
      </c>
      <c r="Z744" s="168" t="s">
        <v>21</v>
      </c>
      <c r="AA744" s="168" t="s">
        <v>7357</v>
      </c>
      <c r="AB744" s="168" t="s">
        <v>1259</v>
      </c>
      <c r="AC744" s="168" t="s">
        <v>11462</v>
      </c>
      <c r="AD744" s="169">
        <v>270427.28662175348</v>
      </c>
      <c r="AE744" s="168" t="s">
        <v>807</v>
      </c>
      <c r="AF744" s="169">
        <v>324324.37144902413</v>
      </c>
      <c r="AG744" s="169">
        <v>-190806.20527697669</v>
      </c>
      <c r="AH744" s="169">
        <v>-70667.570680738369</v>
      </c>
      <c r="AI744" s="168" t="s">
        <v>21</v>
      </c>
      <c r="AJ744"/>
    </row>
    <row r="745" spans="1:36" x14ac:dyDescent="0.25">
      <c r="A745" s="179" t="b">
        <f>IF(E745&lt;&gt;1,"",NOT(ISNA(VLOOKUP(P745,Mapping!$P:$P,1,FALSE))))</f>
        <v>0</v>
      </c>
      <c r="B745" s="180" t="str">
        <f t="shared" si="11"/>
        <v/>
      </c>
      <c r="E745" s="167">
        <v>1</v>
      </c>
      <c r="F745" s="170" t="s">
        <v>610</v>
      </c>
      <c r="G745" s="169">
        <v>131523.0570822476</v>
      </c>
      <c r="H745" s="168" t="s">
        <v>1266</v>
      </c>
      <c r="I745" s="168" t="s">
        <v>461</v>
      </c>
      <c r="J745" s="169">
        <v>55575.842423866947</v>
      </c>
      <c r="K745" s="169">
        <v>16370.355759970291</v>
      </c>
      <c r="L745" s="168" t="s">
        <v>18</v>
      </c>
      <c r="M745" s="168" t="s">
        <v>21</v>
      </c>
      <c r="N745" s="168" t="s">
        <v>1449</v>
      </c>
      <c r="O745" s="168" t="s">
        <v>21</v>
      </c>
      <c r="P745" s="168" t="s">
        <v>525</v>
      </c>
      <c r="Q745" s="168" t="s">
        <v>1451</v>
      </c>
      <c r="R745" s="168" t="s">
        <v>21</v>
      </c>
      <c r="S745" s="168" t="s">
        <v>21</v>
      </c>
      <c r="T745" s="168" t="s">
        <v>21</v>
      </c>
      <c r="U745" s="168" t="s">
        <v>21</v>
      </c>
      <c r="V745" s="168" t="s">
        <v>1451</v>
      </c>
      <c r="W745" s="168" t="s">
        <v>21</v>
      </c>
      <c r="X745" s="168" t="s">
        <v>21</v>
      </c>
      <c r="Y745" s="168" t="s">
        <v>21</v>
      </c>
      <c r="Z745" s="168" t="s">
        <v>21</v>
      </c>
      <c r="AA745" s="168" t="s">
        <v>1804</v>
      </c>
      <c r="AB745" s="168" t="s">
        <v>1259</v>
      </c>
      <c r="AC745" s="168" t="s">
        <v>6737</v>
      </c>
      <c r="AD745" s="169">
        <v>109811.2192269488</v>
      </c>
      <c r="AE745" s="168" t="s">
        <v>817</v>
      </c>
      <c r="AF745" s="169">
        <v>-115619.3001466033</v>
      </c>
      <c r="AG745" s="169">
        <v>-29879.798442625412</v>
      </c>
      <c r="AH745" s="169">
        <v>-40036.828181223304</v>
      </c>
      <c r="AI745" s="168" t="s">
        <v>21</v>
      </c>
      <c r="AJ745"/>
    </row>
    <row r="746" spans="1:36" x14ac:dyDescent="0.25">
      <c r="A746" s="179" t="b">
        <f>IF(E746&lt;&gt;1,"",NOT(ISNA(VLOOKUP(P746,Mapping!$P:$P,1,FALSE))))</f>
        <v>0</v>
      </c>
      <c r="B746" s="180" t="str">
        <f t="shared" si="11"/>
        <v/>
      </c>
      <c r="E746" s="167">
        <v>1</v>
      </c>
      <c r="F746" s="170" t="s">
        <v>2727</v>
      </c>
      <c r="G746" s="169">
        <v>94440.42303563359</v>
      </c>
      <c r="H746" s="168" t="s">
        <v>1266</v>
      </c>
      <c r="I746" s="168" t="s">
        <v>461</v>
      </c>
      <c r="J746" s="169">
        <v>45460.789000204451</v>
      </c>
      <c r="K746" s="169">
        <v>25398.578107831301</v>
      </c>
      <c r="L746" s="168" t="s">
        <v>18</v>
      </c>
      <c r="M746" s="168" t="s">
        <v>21</v>
      </c>
      <c r="N746" s="168" t="s">
        <v>1449</v>
      </c>
      <c r="O746" s="168" t="s">
        <v>21</v>
      </c>
      <c r="P746" s="168" t="s">
        <v>525</v>
      </c>
      <c r="Q746" s="168" t="s">
        <v>1451</v>
      </c>
      <c r="R746" s="168" t="s">
        <v>21</v>
      </c>
      <c r="S746" s="168" t="s">
        <v>21</v>
      </c>
      <c r="T746" s="168" t="s">
        <v>21</v>
      </c>
      <c r="U746" s="168" t="s">
        <v>21</v>
      </c>
      <c r="V746" s="168" t="s">
        <v>1451</v>
      </c>
      <c r="W746" s="168" t="s">
        <v>21</v>
      </c>
      <c r="X746" s="168" t="s">
        <v>21</v>
      </c>
      <c r="Y746" s="168" t="s">
        <v>21</v>
      </c>
      <c r="Z746" s="168" t="s">
        <v>21</v>
      </c>
      <c r="AA746" s="168" t="s">
        <v>2728</v>
      </c>
      <c r="AB746" s="168" t="s">
        <v>1259</v>
      </c>
      <c r="AC746" s="168" t="s">
        <v>2456</v>
      </c>
      <c r="AD746" s="169">
        <v>71135.073372437808</v>
      </c>
      <c r="AE746" s="168" t="s">
        <v>814</v>
      </c>
      <c r="AF746" s="169">
        <v>-42883.794401143306</v>
      </c>
      <c r="AG746" s="169">
        <v>-47763.29133819307</v>
      </c>
      <c r="AH746" s="169">
        <v>-60815.7999227951</v>
      </c>
      <c r="AI746" s="168" t="s">
        <v>21</v>
      </c>
      <c r="AJ746"/>
    </row>
    <row r="747" spans="1:36" x14ac:dyDescent="0.25">
      <c r="A747" s="179" t="b">
        <f>IF(E747&lt;&gt;1,"",NOT(ISNA(VLOOKUP(P747,Mapping!$P:$P,1,FALSE))))</f>
        <v>0</v>
      </c>
      <c r="B747" s="180" t="str">
        <f t="shared" si="11"/>
        <v/>
      </c>
      <c r="E747" s="167">
        <v>1</v>
      </c>
      <c r="F747" s="170" t="s">
        <v>1805</v>
      </c>
      <c r="G747" s="169">
        <v>290382.17653420829</v>
      </c>
      <c r="H747" s="168" t="s">
        <v>1266</v>
      </c>
      <c r="I747" s="168" t="s">
        <v>461</v>
      </c>
      <c r="J747" s="169">
        <v>137226.5844364927</v>
      </c>
      <c r="K747" s="169">
        <v>65081.370914845611</v>
      </c>
      <c r="L747" s="168" t="s">
        <v>18</v>
      </c>
      <c r="M747" s="168" t="s">
        <v>21</v>
      </c>
      <c r="N747" s="168" t="s">
        <v>1449</v>
      </c>
      <c r="O747" s="168" t="s">
        <v>21</v>
      </c>
      <c r="P747" s="168" t="s">
        <v>525</v>
      </c>
      <c r="Q747" s="168" t="s">
        <v>1451</v>
      </c>
      <c r="R747" s="168" t="s">
        <v>21</v>
      </c>
      <c r="S747" s="168" t="s">
        <v>21</v>
      </c>
      <c r="T747" s="168" t="s">
        <v>21</v>
      </c>
      <c r="U747" s="168" t="s">
        <v>21</v>
      </c>
      <c r="V747" s="168" t="s">
        <v>1451</v>
      </c>
      <c r="W747" s="168" t="s">
        <v>21</v>
      </c>
      <c r="X747" s="168" t="s">
        <v>21</v>
      </c>
      <c r="Y747" s="168" t="s">
        <v>21</v>
      </c>
      <c r="Z747" s="168" t="s">
        <v>21</v>
      </c>
      <c r="AA747" s="168" t="s">
        <v>1806</v>
      </c>
      <c r="AB747" s="168" t="s">
        <v>1259</v>
      </c>
      <c r="AC747" s="168" t="s">
        <v>6738</v>
      </c>
      <c r="AD747" s="169">
        <v>184464.83426024319</v>
      </c>
      <c r="AE747" s="168" t="s">
        <v>814</v>
      </c>
      <c r="AF747" s="169">
        <v>-93805.789284513041</v>
      </c>
      <c r="AG747" s="169">
        <v>-146860.93148893269</v>
      </c>
      <c r="AH747" s="169">
        <v>-174641.56774758711</v>
      </c>
      <c r="AI747" s="168" t="s">
        <v>21</v>
      </c>
      <c r="AJ747"/>
    </row>
    <row r="748" spans="1:36" x14ac:dyDescent="0.25">
      <c r="A748" s="179" t="b">
        <f>IF(E748&lt;&gt;1,"",NOT(ISNA(VLOOKUP(P748,Mapping!$P:$P,1,FALSE))))</f>
        <v>0</v>
      </c>
      <c r="B748" s="180" t="str">
        <f t="shared" si="11"/>
        <v/>
      </c>
      <c r="E748" s="167">
        <v>1</v>
      </c>
      <c r="F748" s="170" t="s">
        <v>1807</v>
      </c>
      <c r="G748" s="169">
        <v>1560858.141573027</v>
      </c>
      <c r="H748" s="168" t="s">
        <v>1266</v>
      </c>
      <c r="I748" s="168" t="s">
        <v>461</v>
      </c>
      <c r="J748" s="169">
        <v>649142.32705237786</v>
      </c>
      <c r="K748" s="169">
        <v>306630.3738187658</v>
      </c>
      <c r="L748" s="168" t="s">
        <v>18</v>
      </c>
      <c r="M748" s="168" t="s">
        <v>21</v>
      </c>
      <c r="N748" s="168" t="s">
        <v>1449</v>
      </c>
      <c r="O748" s="168" t="s">
        <v>21</v>
      </c>
      <c r="P748" s="168" t="s">
        <v>344</v>
      </c>
      <c r="Q748" s="168" t="s">
        <v>1450</v>
      </c>
      <c r="R748" s="168" t="s">
        <v>21</v>
      </c>
      <c r="S748" s="168" t="s">
        <v>21</v>
      </c>
      <c r="T748" s="168" t="s">
        <v>21</v>
      </c>
      <c r="U748" s="168" t="s">
        <v>21</v>
      </c>
      <c r="V748" s="168" t="s">
        <v>1450</v>
      </c>
      <c r="W748" s="168" t="s">
        <v>21</v>
      </c>
      <c r="X748" s="168" t="s">
        <v>21</v>
      </c>
      <c r="Y748" s="168" t="s">
        <v>21</v>
      </c>
      <c r="Z748" s="168" t="s">
        <v>21</v>
      </c>
      <c r="AA748" s="168" t="s">
        <v>1808</v>
      </c>
      <c r="AB748" s="168" t="s">
        <v>1259</v>
      </c>
      <c r="AC748" s="168" t="s">
        <v>11463</v>
      </c>
      <c r="AD748" s="169">
        <v>905280.96009468357</v>
      </c>
      <c r="AE748" s="168" t="s">
        <v>814</v>
      </c>
      <c r="AF748" s="169">
        <v>-424669.61735886661</v>
      </c>
      <c r="AG748" s="169">
        <v>-466985.28384687589</v>
      </c>
      <c r="AH748" s="169">
        <v>-787740.17090590647</v>
      </c>
      <c r="AI748" s="168" t="s">
        <v>21</v>
      </c>
      <c r="AJ748"/>
    </row>
    <row r="749" spans="1:36" x14ac:dyDescent="0.25">
      <c r="A749" s="179" t="b">
        <f>IF(E749&lt;&gt;1,"",NOT(ISNA(VLOOKUP(P749,Mapping!$P:$P,1,FALSE))))</f>
        <v>0</v>
      </c>
      <c r="B749" s="180" t="str">
        <f t="shared" si="11"/>
        <v/>
      </c>
      <c r="E749" s="167">
        <v>1</v>
      </c>
      <c r="F749" s="170" t="s">
        <v>1807</v>
      </c>
      <c r="G749" s="169">
        <v>188926.2341358074</v>
      </c>
      <c r="H749" s="168" t="s">
        <v>1266</v>
      </c>
      <c r="I749" s="168" t="s">
        <v>461</v>
      </c>
      <c r="J749" s="169">
        <v>78572.172577172547</v>
      </c>
      <c r="K749" s="169">
        <v>37114.533508376473</v>
      </c>
      <c r="L749" s="168" t="s">
        <v>18</v>
      </c>
      <c r="M749" s="168" t="s">
        <v>21</v>
      </c>
      <c r="N749" s="168" t="s">
        <v>1449</v>
      </c>
      <c r="O749" s="168" t="s">
        <v>21</v>
      </c>
      <c r="P749" s="168" t="s">
        <v>525</v>
      </c>
      <c r="Q749" s="168" t="s">
        <v>1451</v>
      </c>
      <c r="R749" s="168" t="s">
        <v>21</v>
      </c>
      <c r="S749" s="168" t="s">
        <v>21</v>
      </c>
      <c r="T749" s="168" t="s">
        <v>21</v>
      </c>
      <c r="U749" s="168" t="s">
        <v>21</v>
      </c>
      <c r="V749" s="168" t="s">
        <v>1451</v>
      </c>
      <c r="W749" s="168" t="s">
        <v>21</v>
      </c>
      <c r="X749" s="168" t="s">
        <v>21</v>
      </c>
      <c r="Y749" s="168" t="s">
        <v>21</v>
      </c>
      <c r="Z749" s="168" t="s">
        <v>21</v>
      </c>
      <c r="AA749" s="168" t="s">
        <v>1808</v>
      </c>
      <c r="AB749" s="168" t="s">
        <v>1259</v>
      </c>
      <c r="AC749" s="168" t="s">
        <v>11464</v>
      </c>
      <c r="AD749" s="169">
        <v>109575.18692452869</v>
      </c>
      <c r="AE749" s="168" t="s">
        <v>814</v>
      </c>
      <c r="AF749" s="169">
        <v>-51402.000875395548</v>
      </c>
      <c r="AG749" s="169">
        <v>-56523.888189555641</v>
      </c>
      <c r="AH749" s="169">
        <v>-95348.052460914376</v>
      </c>
      <c r="AI749" s="168" t="s">
        <v>21</v>
      </c>
      <c r="AJ749"/>
    </row>
    <row r="750" spans="1:36" x14ac:dyDescent="0.25">
      <c r="A750" s="179" t="b">
        <f>IF(E750&lt;&gt;1,"",NOT(ISNA(VLOOKUP(P750,Mapping!$P:$P,1,FALSE))))</f>
        <v>0</v>
      </c>
      <c r="B750" s="180" t="str">
        <f t="shared" si="11"/>
        <v/>
      </c>
      <c r="E750" s="167">
        <v>1</v>
      </c>
      <c r="F750" s="170" t="s">
        <v>611</v>
      </c>
      <c r="G750" s="169">
        <v>166264.74065749691</v>
      </c>
      <c r="H750" s="168" t="s">
        <v>1266</v>
      </c>
      <c r="I750" s="168" t="s">
        <v>461</v>
      </c>
      <c r="J750" s="169">
        <v>63802.293180363187</v>
      </c>
      <c r="K750" s="169">
        <v>30495.264307938269</v>
      </c>
      <c r="L750" s="168" t="s">
        <v>18</v>
      </c>
      <c r="M750" s="168" t="s">
        <v>21</v>
      </c>
      <c r="N750" s="168" t="s">
        <v>1449</v>
      </c>
      <c r="O750" s="168" t="s">
        <v>21</v>
      </c>
      <c r="P750" s="168" t="s">
        <v>525</v>
      </c>
      <c r="Q750" s="168" t="s">
        <v>1451</v>
      </c>
      <c r="R750" s="168" t="s">
        <v>21</v>
      </c>
      <c r="S750" s="168" t="s">
        <v>21</v>
      </c>
      <c r="T750" s="168" t="s">
        <v>21</v>
      </c>
      <c r="U750" s="168" t="s">
        <v>21</v>
      </c>
      <c r="V750" s="168" t="s">
        <v>1451</v>
      </c>
      <c r="W750" s="168" t="s">
        <v>21</v>
      </c>
      <c r="X750" s="168" t="s">
        <v>21</v>
      </c>
      <c r="Y750" s="168" t="s">
        <v>21</v>
      </c>
      <c r="Z750" s="168" t="s">
        <v>21</v>
      </c>
      <c r="AA750" s="168" t="s">
        <v>1809</v>
      </c>
      <c r="AB750" s="168" t="s">
        <v>1259</v>
      </c>
      <c r="AC750" s="168" t="s">
        <v>6739</v>
      </c>
      <c r="AD750" s="169">
        <v>87263.217863134982</v>
      </c>
      <c r="AE750" s="168" t="s">
        <v>817</v>
      </c>
      <c r="AF750" s="169">
        <v>-75204.571481196937</v>
      </c>
      <c r="AG750" s="169">
        <v>-41026.415480082484</v>
      </c>
      <c r="AH750" s="169">
        <v>-39492.04952469455</v>
      </c>
      <c r="AI750" s="168" t="s">
        <v>21</v>
      </c>
      <c r="AJ750"/>
    </row>
    <row r="751" spans="1:36" x14ac:dyDescent="0.25">
      <c r="A751" s="179" t="b">
        <f>IF(E751&lt;&gt;1,"",NOT(ISNA(VLOOKUP(P751,Mapping!$P:$P,1,FALSE))))</f>
        <v>0</v>
      </c>
      <c r="B751" s="180" t="str">
        <f t="shared" si="11"/>
        <v/>
      </c>
      <c r="E751" s="167">
        <v>1</v>
      </c>
      <c r="F751" s="170" t="s">
        <v>612</v>
      </c>
      <c r="G751" s="169">
        <v>122043.8472542782</v>
      </c>
      <c r="H751" s="168" t="s">
        <v>1266</v>
      </c>
      <c r="I751" s="168" t="s">
        <v>461</v>
      </c>
      <c r="J751" s="169">
        <v>54820.761784786839</v>
      </c>
      <c r="K751" s="169">
        <v>30220.684102659059</v>
      </c>
      <c r="L751" s="168" t="s">
        <v>18</v>
      </c>
      <c r="M751" s="168" t="s">
        <v>21</v>
      </c>
      <c r="N751" s="168" t="s">
        <v>1449</v>
      </c>
      <c r="O751" s="168" t="s">
        <v>21</v>
      </c>
      <c r="P751" s="168" t="s">
        <v>525</v>
      </c>
      <c r="Q751" s="168" t="s">
        <v>1451</v>
      </c>
      <c r="R751" s="168" t="s">
        <v>21</v>
      </c>
      <c r="S751" s="168" t="s">
        <v>21</v>
      </c>
      <c r="T751" s="168" t="s">
        <v>21</v>
      </c>
      <c r="U751" s="168" t="s">
        <v>21</v>
      </c>
      <c r="V751" s="168" t="s">
        <v>1451</v>
      </c>
      <c r="W751" s="168" t="s">
        <v>21</v>
      </c>
      <c r="X751" s="168" t="s">
        <v>21</v>
      </c>
      <c r="Y751" s="168" t="s">
        <v>21</v>
      </c>
      <c r="Z751" s="168" t="s">
        <v>21</v>
      </c>
      <c r="AA751" s="168" t="s">
        <v>1810</v>
      </c>
      <c r="AB751" s="168" t="s">
        <v>1259</v>
      </c>
      <c r="AC751" s="168" t="s">
        <v>2449</v>
      </c>
      <c r="AD751" s="169">
        <v>72396.212915097451</v>
      </c>
      <c r="AE751" s="168" t="s">
        <v>814</v>
      </c>
      <c r="AF751" s="169">
        <v>-51993.176690595821</v>
      </c>
      <c r="AG751" s="169">
        <v>-37832.069495755342</v>
      </c>
      <c r="AH751" s="169">
        <v>-42142.138456548098</v>
      </c>
      <c r="AI751" s="168" t="s">
        <v>21</v>
      </c>
      <c r="AJ751"/>
    </row>
    <row r="752" spans="1:36" x14ac:dyDescent="0.25">
      <c r="A752" s="179" t="b">
        <f>IF(E752&lt;&gt;1,"",NOT(ISNA(VLOOKUP(P752,Mapping!$P:$P,1,FALSE))))</f>
        <v>0</v>
      </c>
      <c r="B752" s="180" t="str">
        <f t="shared" si="11"/>
        <v/>
      </c>
      <c r="E752" s="167">
        <v>1</v>
      </c>
      <c r="F752" s="170" t="s">
        <v>11465</v>
      </c>
      <c r="G752" s="169">
        <v>76119.507405927856</v>
      </c>
      <c r="H752" s="168" t="s">
        <v>1266</v>
      </c>
      <c r="I752" s="168" t="s">
        <v>461</v>
      </c>
      <c r="J752" s="169">
        <v>24542.749274838108</v>
      </c>
      <c r="K752" s="169">
        <v>11626.3558164531</v>
      </c>
      <c r="L752" s="168" t="s">
        <v>18</v>
      </c>
      <c r="M752" s="168" t="s">
        <v>21</v>
      </c>
      <c r="N752" s="168" t="s">
        <v>1449</v>
      </c>
      <c r="O752" s="168" t="s">
        <v>21</v>
      </c>
      <c r="P752" s="168" t="s">
        <v>525</v>
      </c>
      <c r="Q752" s="168" t="s">
        <v>1451</v>
      </c>
      <c r="R752" s="168" t="s">
        <v>21</v>
      </c>
      <c r="S752" s="168" t="s">
        <v>21</v>
      </c>
      <c r="T752" s="168" t="s">
        <v>21</v>
      </c>
      <c r="U752" s="168" t="s">
        <v>21</v>
      </c>
      <c r="V752" s="168" t="s">
        <v>1451</v>
      </c>
      <c r="W752" s="168" t="s">
        <v>21</v>
      </c>
      <c r="X752" s="168" t="s">
        <v>21</v>
      </c>
      <c r="Y752" s="168" t="s">
        <v>21</v>
      </c>
      <c r="Z752" s="168" t="s">
        <v>21</v>
      </c>
      <c r="AA752" s="168" t="s">
        <v>11466</v>
      </c>
      <c r="AB752" s="168" t="s">
        <v>1259</v>
      </c>
      <c r="AC752" s="168" t="s">
        <v>2704</v>
      </c>
      <c r="AD752" s="169">
        <v>25751.302563564099</v>
      </c>
      <c r="AE752" s="168" t="s">
        <v>817</v>
      </c>
      <c r="AF752" s="169">
        <v>-28815.940144997159</v>
      </c>
      <c r="AG752" s="169">
        <v>-41268.563119576793</v>
      </c>
      <c r="AH752" s="169">
        <v>-17672.648522270862</v>
      </c>
      <c r="AI752" s="168" t="s">
        <v>21</v>
      </c>
      <c r="AJ752"/>
    </row>
    <row r="753" spans="1:36" x14ac:dyDescent="0.25">
      <c r="A753" s="179" t="b">
        <f>IF(E753&lt;&gt;1,"",NOT(ISNA(VLOOKUP(P753,Mapping!$P:$P,1,FALSE))))</f>
        <v>0</v>
      </c>
      <c r="B753" s="180" t="str">
        <f t="shared" si="11"/>
        <v/>
      </c>
      <c r="E753" s="167">
        <v>1</v>
      </c>
      <c r="F753" s="170" t="s">
        <v>410</v>
      </c>
      <c r="G753" s="169">
        <v>151588.81944463059</v>
      </c>
      <c r="H753" s="168" t="s">
        <v>1266</v>
      </c>
      <c r="I753" s="168" t="s">
        <v>461</v>
      </c>
      <c r="J753" s="169">
        <v>78337.569903610274</v>
      </c>
      <c r="K753" s="169">
        <v>46273.652730222333</v>
      </c>
      <c r="L753" s="168" t="s">
        <v>18</v>
      </c>
      <c r="M753" s="168" t="s">
        <v>21</v>
      </c>
      <c r="N753" s="168" t="s">
        <v>1449</v>
      </c>
      <c r="O753" s="168" t="s">
        <v>21</v>
      </c>
      <c r="P753" s="168" t="s">
        <v>344</v>
      </c>
      <c r="Q753" s="168" t="s">
        <v>1450</v>
      </c>
      <c r="R753" s="168" t="s">
        <v>21</v>
      </c>
      <c r="S753" s="168" t="s">
        <v>21</v>
      </c>
      <c r="T753" s="168" t="s">
        <v>21</v>
      </c>
      <c r="U753" s="168" t="s">
        <v>21</v>
      </c>
      <c r="V753" s="168" t="s">
        <v>1450</v>
      </c>
      <c r="W753" s="168" t="s">
        <v>21</v>
      </c>
      <c r="X753" s="168" t="s">
        <v>21</v>
      </c>
      <c r="Y753" s="168" t="s">
        <v>21</v>
      </c>
      <c r="Z753" s="168" t="s">
        <v>21</v>
      </c>
      <c r="AA753" s="168" t="s">
        <v>1811</v>
      </c>
      <c r="AB753" s="168" t="s">
        <v>1259</v>
      </c>
      <c r="AC753" s="168" t="s">
        <v>11467</v>
      </c>
      <c r="AD753" s="169">
        <v>123721.2221239691</v>
      </c>
      <c r="AE753" s="168" t="s">
        <v>809</v>
      </c>
      <c r="AF753" s="169">
        <v>-106919.9726651902</v>
      </c>
      <c r="AG753" s="169">
        <v>89579.752761758049</v>
      </c>
      <c r="AH753" s="169">
        <v>-79462.24303643177</v>
      </c>
      <c r="AI753" s="168" t="s">
        <v>21</v>
      </c>
      <c r="AJ753"/>
    </row>
    <row r="754" spans="1:36" x14ac:dyDescent="0.25">
      <c r="A754" s="179" t="b">
        <f>IF(E754&lt;&gt;1,"",NOT(ISNA(VLOOKUP(P754,Mapping!$P:$P,1,FALSE))))</f>
        <v>0</v>
      </c>
      <c r="B754" s="180" t="str">
        <f t="shared" si="11"/>
        <v/>
      </c>
      <c r="E754" s="167">
        <v>1</v>
      </c>
      <c r="F754" s="170" t="s">
        <v>410</v>
      </c>
      <c r="G754" s="169">
        <v>723655.45614667295</v>
      </c>
      <c r="H754" s="168" t="s">
        <v>1266</v>
      </c>
      <c r="I754" s="168" t="s">
        <v>461</v>
      </c>
      <c r="J754" s="169">
        <v>373968.2787273454</v>
      </c>
      <c r="K754" s="169">
        <v>220901.39231075009</v>
      </c>
      <c r="L754" s="168" t="s">
        <v>18</v>
      </c>
      <c r="M754" s="168" t="s">
        <v>21</v>
      </c>
      <c r="N754" s="168" t="s">
        <v>1449</v>
      </c>
      <c r="O754" s="168" t="s">
        <v>21</v>
      </c>
      <c r="P754" s="168" t="s">
        <v>525</v>
      </c>
      <c r="Q754" s="168" t="s">
        <v>1451</v>
      </c>
      <c r="R754" s="168" t="s">
        <v>21</v>
      </c>
      <c r="S754" s="168" t="s">
        <v>21</v>
      </c>
      <c r="T754" s="168" t="s">
        <v>21</v>
      </c>
      <c r="U754" s="168" t="s">
        <v>21</v>
      </c>
      <c r="V754" s="168" t="s">
        <v>1451</v>
      </c>
      <c r="W754" s="168" t="s">
        <v>21</v>
      </c>
      <c r="X754" s="168" t="s">
        <v>21</v>
      </c>
      <c r="Y754" s="168" t="s">
        <v>21</v>
      </c>
      <c r="Z754" s="168" t="s">
        <v>21</v>
      </c>
      <c r="AA754" s="168" t="s">
        <v>1811</v>
      </c>
      <c r="AB754" s="168" t="s">
        <v>1259</v>
      </c>
      <c r="AC754" s="168" t="s">
        <v>11468</v>
      </c>
      <c r="AD754" s="169">
        <v>590620.98220144061</v>
      </c>
      <c r="AE754" s="168" t="s">
        <v>809</v>
      </c>
      <c r="AF754" s="169">
        <v>-510415.09442244453</v>
      </c>
      <c r="AG754" s="169">
        <v>427636.26686857472</v>
      </c>
      <c r="AH754" s="169">
        <v>-379337.24889235973</v>
      </c>
      <c r="AI754" s="168" t="s">
        <v>21</v>
      </c>
      <c r="AJ754"/>
    </row>
    <row r="755" spans="1:36" x14ac:dyDescent="0.25">
      <c r="A755" s="179" t="b">
        <f>IF(E755&lt;&gt;1,"",NOT(ISNA(VLOOKUP(P755,Mapping!$P:$P,1,FALSE))))</f>
        <v>0</v>
      </c>
      <c r="B755" s="180" t="str">
        <f t="shared" si="11"/>
        <v/>
      </c>
      <c r="E755" s="167">
        <v>1</v>
      </c>
      <c r="F755" s="170" t="s">
        <v>410</v>
      </c>
      <c r="G755" s="169">
        <v>10683563.479746699</v>
      </c>
      <c r="H755" s="168" t="s">
        <v>1266</v>
      </c>
      <c r="I755" s="168" t="s">
        <v>461</v>
      </c>
      <c r="J755" s="169">
        <v>5521016.6817085585</v>
      </c>
      <c r="K755" s="169">
        <v>3261239.900107916</v>
      </c>
      <c r="L755" s="168" t="s">
        <v>18</v>
      </c>
      <c r="M755" s="168" t="s">
        <v>21</v>
      </c>
      <c r="N755" s="168" t="s">
        <v>1449</v>
      </c>
      <c r="O755" s="168" t="s">
        <v>21</v>
      </c>
      <c r="P755" s="168" t="s">
        <v>785</v>
      </c>
      <c r="Q755" s="168" t="s">
        <v>1452</v>
      </c>
      <c r="R755" s="168" t="s">
        <v>21</v>
      </c>
      <c r="S755" s="168" t="s">
        <v>21</v>
      </c>
      <c r="T755" s="168" t="s">
        <v>21</v>
      </c>
      <c r="U755" s="168" t="s">
        <v>21</v>
      </c>
      <c r="V755" s="168" t="s">
        <v>1452</v>
      </c>
      <c r="W755" s="168" t="s">
        <v>21</v>
      </c>
      <c r="X755" s="168" t="s">
        <v>21</v>
      </c>
      <c r="Y755" s="168" t="s">
        <v>21</v>
      </c>
      <c r="Z755" s="168" t="s">
        <v>21</v>
      </c>
      <c r="AA755" s="168" t="s">
        <v>1811</v>
      </c>
      <c r="AB755" s="168" t="s">
        <v>1259</v>
      </c>
      <c r="AC755" s="168" t="s">
        <v>11469</v>
      </c>
      <c r="AD755" s="169">
        <v>8719531.791301148</v>
      </c>
      <c r="AE755" s="168" t="s">
        <v>809</v>
      </c>
      <c r="AF755" s="169">
        <v>-7535425.893586915</v>
      </c>
      <c r="AG755" s="169">
        <v>6313334.8398416825</v>
      </c>
      <c r="AH755" s="169">
        <v>-5600280.5538891545</v>
      </c>
      <c r="AI755" s="168" t="s">
        <v>21</v>
      </c>
      <c r="AJ755"/>
    </row>
    <row r="756" spans="1:36" x14ac:dyDescent="0.25">
      <c r="A756" s="179" t="b">
        <f>IF(E756&lt;&gt;1,"",NOT(ISNA(VLOOKUP(P756,Mapping!$P:$P,1,FALSE))))</f>
        <v>0</v>
      </c>
      <c r="B756" s="180" t="str">
        <f t="shared" si="11"/>
        <v/>
      </c>
      <c r="E756" s="167">
        <v>1</v>
      </c>
      <c r="F756" s="170" t="s">
        <v>410</v>
      </c>
      <c r="G756" s="169">
        <v>10866526.891451109</v>
      </c>
      <c r="H756" s="168" t="s">
        <v>1266</v>
      </c>
      <c r="I756" s="168" t="s">
        <v>461</v>
      </c>
      <c r="J756" s="169">
        <v>5615567.9098710977</v>
      </c>
      <c r="K756" s="169">
        <v>3317090.8883705428</v>
      </c>
      <c r="L756" s="168" t="s">
        <v>18</v>
      </c>
      <c r="M756" s="168" t="s">
        <v>21</v>
      </c>
      <c r="N756" s="168" t="s">
        <v>1449</v>
      </c>
      <c r="O756" s="168" t="s">
        <v>21</v>
      </c>
      <c r="P756" s="168" t="s">
        <v>788</v>
      </c>
      <c r="Q756" s="168" t="s">
        <v>1457</v>
      </c>
      <c r="R756" s="168" t="s">
        <v>21</v>
      </c>
      <c r="S756" s="168" t="s">
        <v>21</v>
      </c>
      <c r="T756" s="168" t="s">
        <v>21</v>
      </c>
      <c r="U756" s="168" t="s">
        <v>21</v>
      </c>
      <c r="V756" s="168" t="s">
        <v>1457</v>
      </c>
      <c r="W756" s="168" t="s">
        <v>21</v>
      </c>
      <c r="X756" s="168" t="s">
        <v>21</v>
      </c>
      <c r="Y756" s="168" t="s">
        <v>21</v>
      </c>
      <c r="Z756" s="168" t="s">
        <v>21</v>
      </c>
      <c r="AA756" s="168" t="s">
        <v>1811</v>
      </c>
      <c r="AB756" s="168" t="s">
        <v>1259</v>
      </c>
      <c r="AC756" s="168" t="s">
        <v>11470</v>
      </c>
      <c r="AD756" s="169">
        <v>8868859.8023178801</v>
      </c>
      <c r="AE756" s="168" t="s">
        <v>809</v>
      </c>
      <c r="AF756" s="169">
        <v>-7664475.2723592808</v>
      </c>
      <c r="AG756" s="169">
        <v>6421455.064307943</v>
      </c>
      <c r="AH756" s="169">
        <v>-5696189.2306695096</v>
      </c>
      <c r="AI756" s="168" t="s">
        <v>21</v>
      </c>
      <c r="AJ756"/>
    </row>
    <row r="757" spans="1:36" x14ac:dyDescent="0.25">
      <c r="A757" s="179" t="b">
        <f>IF(E757&lt;&gt;1,"",NOT(ISNA(VLOOKUP(P757,Mapping!$P:$P,1,FALSE))))</f>
        <v>0</v>
      </c>
      <c r="B757" s="180" t="str">
        <f t="shared" si="11"/>
        <v/>
      </c>
      <c r="E757" s="167">
        <v>1</v>
      </c>
      <c r="F757" s="170" t="s">
        <v>613</v>
      </c>
      <c r="G757" s="169">
        <v>151585.88385336741</v>
      </c>
      <c r="H757" s="168" t="s">
        <v>1266</v>
      </c>
      <c r="I757" s="168" t="s">
        <v>461</v>
      </c>
      <c r="J757" s="169">
        <v>67309.334069488439</v>
      </c>
      <c r="K757" s="169">
        <v>35155.765387996311</v>
      </c>
      <c r="L757" s="168" t="s">
        <v>18</v>
      </c>
      <c r="M757" s="168" t="s">
        <v>21</v>
      </c>
      <c r="N757" s="168" t="s">
        <v>1449</v>
      </c>
      <c r="O757" s="168" t="s">
        <v>21</v>
      </c>
      <c r="P757" s="168" t="s">
        <v>525</v>
      </c>
      <c r="Q757" s="168" t="s">
        <v>1451</v>
      </c>
      <c r="R757" s="168" t="s">
        <v>21</v>
      </c>
      <c r="S757" s="168" t="s">
        <v>21</v>
      </c>
      <c r="T757" s="168" t="s">
        <v>21</v>
      </c>
      <c r="U757" s="168" t="s">
        <v>21</v>
      </c>
      <c r="V757" s="168" t="s">
        <v>1451</v>
      </c>
      <c r="W757" s="168" t="s">
        <v>21</v>
      </c>
      <c r="X757" s="168" t="s">
        <v>21</v>
      </c>
      <c r="Y757" s="168" t="s">
        <v>21</v>
      </c>
      <c r="Z757" s="168" t="s">
        <v>21</v>
      </c>
      <c r="AA757" s="168" t="s">
        <v>1812</v>
      </c>
      <c r="AB757" s="168" t="s">
        <v>1259</v>
      </c>
      <c r="AC757" s="168" t="s">
        <v>11471</v>
      </c>
      <c r="AD757" s="169">
        <v>92027.19649202656</v>
      </c>
      <c r="AE757" s="168" t="s">
        <v>809</v>
      </c>
      <c r="AF757" s="169">
        <v>-50228.567377858839</v>
      </c>
      <c r="AG757" s="169">
        <v>-82144.357469893934</v>
      </c>
      <c r="AH757" s="169">
        <v>-70319.410183002779</v>
      </c>
      <c r="AI757" s="168" t="s">
        <v>21</v>
      </c>
      <c r="AJ757"/>
    </row>
    <row r="758" spans="1:36" x14ac:dyDescent="0.25">
      <c r="A758" s="179" t="b">
        <f>IF(E758&lt;&gt;1,"",NOT(ISNA(VLOOKUP(P758,Mapping!$P:$P,1,FALSE))))</f>
        <v>0</v>
      </c>
      <c r="B758" s="180" t="str">
        <f t="shared" si="11"/>
        <v/>
      </c>
      <c r="E758" s="167">
        <v>1</v>
      </c>
      <c r="F758" s="170" t="s">
        <v>614</v>
      </c>
      <c r="G758" s="169">
        <v>2729537.4825439332</v>
      </c>
      <c r="H758" s="168" t="s">
        <v>1266</v>
      </c>
      <c r="I758" s="168" t="s">
        <v>461</v>
      </c>
      <c r="J758" s="169">
        <v>1292765.252461809</v>
      </c>
      <c r="K758" s="169">
        <v>729591.25486758829</v>
      </c>
      <c r="L758" s="168" t="s">
        <v>18</v>
      </c>
      <c r="M758" s="168" t="s">
        <v>21</v>
      </c>
      <c r="N758" s="168" t="s">
        <v>1449</v>
      </c>
      <c r="O758" s="168" t="s">
        <v>21</v>
      </c>
      <c r="P758" s="168" t="s">
        <v>344</v>
      </c>
      <c r="Q758" s="168" t="s">
        <v>1450</v>
      </c>
      <c r="R758" s="168" t="s">
        <v>21</v>
      </c>
      <c r="S758" s="168" t="s">
        <v>21</v>
      </c>
      <c r="T758" s="168" t="s">
        <v>21</v>
      </c>
      <c r="U758" s="168" t="s">
        <v>21</v>
      </c>
      <c r="V758" s="168" t="s">
        <v>1450</v>
      </c>
      <c r="W758" s="168" t="s">
        <v>21</v>
      </c>
      <c r="X758" s="168" t="s">
        <v>21</v>
      </c>
      <c r="Y758" s="168" t="s">
        <v>21</v>
      </c>
      <c r="Z758" s="168" t="s">
        <v>21</v>
      </c>
      <c r="AA758" s="168" t="s">
        <v>1813</v>
      </c>
      <c r="AB758" s="168" t="s">
        <v>1259</v>
      </c>
      <c r="AC758" s="168" t="s">
        <v>11472</v>
      </c>
      <c r="AD758" s="169">
        <v>1717616.4984296421</v>
      </c>
      <c r="AE758" s="168" t="s">
        <v>813</v>
      </c>
      <c r="AF758" s="169">
        <v>-1381900.45552468</v>
      </c>
      <c r="AG758" s="169">
        <v>-2022908.793690742</v>
      </c>
      <c r="AH758" s="169">
        <v>-991805.51030504378</v>
      </c>
      <c r="AI758" s="168" t="s">
        <v>21</v>
      </c>
      <c r="AJ758"/>
    </row>
    <row r="759" spans="1:36" x14ac:dyDescent="0.25">
      <c r="A759" s="179" t="b">
        <f>IF(E759&lt;&gt;1,"",NOT(ISNA(VLOOKUP(P759,Mapping!$P:$P,1,FALSE))))</f>
        <v>0</v>
      </c>
      <c r="B759" s="180" t="str">
        <f t="shared" si="11"/>
        <v/>
      </c>
      <c r="E759" s="167">
        <v>1</v>
      </c>
      <c r="F759" s="170" t="s">
        <v>614</v>
      </c>
      <c r="G759" s="169">
        <v>634499.99787292129</v>
      </c>
      <c r="H759" s="168" t="s">
        <v>1266</v>
      </c>
      <c r="I759" s="168" t="s">
        <v>461</v>
      </c>
      <c r="J759" s="169">
        <v>300512.28648918279</v>
      </c>
      <c r="K759" s="169">
        <v>169598.568483529</v>
      </c>
      <c r="L759" s="168" t="s">
        <v>18</v>
      </c>
      <c r="M759" s="168" t="s">
        <v>21</v>
      </c>
      <c r="N759" s="168" t="s">
        <v>1449</v>
      </c>
      <c r="O759" s="168" t="s">
        <v>21</v>
      </c>
      <c r="P759" s="168" t="s">
        <v>525</v>
      </c>
      <c r="Q759" s="168" t="s">
        <v>1451</v>
      </c>
      <c r="R759" s="168" t="s">
        <v>21</v>
      </c>
      <c r="S759" s="168" t="s">
        <v>21</v>
      </c>
      <c r="T759" s="168" t="s">
        <v>21</v>
      </c>
      <c r="U759" s="168" t="s">
        <v>21</v>
      </c>
      <c r="V759" s="168" t="s">
        <v>1451</v>
      </c>
      <c r="W759" s="168" t="s">
        <v>21</v>
      </c>
      <c r="X759" s="168" t="s">
        <v>21</v>
      </c>
      <c r="Y759" s="168" t="s">
        <v>21</v>
      </c>
      <c r="Z759" s="168" t="s">
        <v>21</v>
      </c>
      <c r="AA759" s="168" t="s">
        <v>1813</v>
      </c>
      <c r="AB759" s="168" t="s">
        <v>1259</v>
      </c>
      <c r="AC759" s="168" t="s">
        <v>9620</v>
      </c>
      <c r="AD759" s="169">
        <v>399271.91752075969</v>
      </c>
      <c r="AE759" s="168" t="s">
        <v>813</v>
      </c>
      <c r="AF759" s="169">
        <v>-321232.38522953168</v>
      </c>
      <c r="AG759" s="169">
        <v>-470239.2377838433</v>
      </c>
      <c r="AH759" s="169">
        <v>-230552.0983695717</v>
      </c>
      <c r="AI759" s="168" t="s">
        <v>21</v>
      </c>
      <c r="AJ759"/>
    </row>
    <row r="760" spans="1:36" x14ac:dyDescent="0.25">
      <c r="A760" s="179" t="b">
        <f>IF(E760&lt;&gt;1,"",NOT(ISNA(VLOOKUP(P760,Mapping!$P:$P,1,FALSE))))</f>
        <v>0</v>
      </c>
      <c r="B760" s="180" t="str">
        <f t="shared" si="11"/>
        <v/>
      </c>
      <c r="E760" s="167">
        <v>1</v>
      </c>
      <c r="F760" s="170" t="s">
        <v>614</v>
      </c>
      <c r="G760" s="169">
        <v>8740992.827839816</v>
      </c>
      <c r="H760" s="168" t="s">
        <v>1266</v>
      </c>
      <c r="I760" s="168" t="s">
        <v>461</v>
      </c>
      <c r="J760" s="169">
        <v>4139914.4991104961</v>
      </c>
      <c r="K760" s="169">
        <v>2336422.1839183271</v>
      </c>
      <c r="L760" s="168" t="s">
        <v>18</v>
      </c>
      <c r="M760" s="168" t="s">
        <v>21</v>
      </c>
      <c r="N760" s="168" t="s">
        <v>1449</v>
      </c>
      <c r="O760" s="168" t="s">
        <v>21</v>
      </c>
      <c r="P760" s="168" t="s">
        <v>803</v>
      </c>
      <c r="Q760" s="168" t="s">
        <v>1453</v>
      </c>
      <c r="R760" s="168" t="s">
        <v>21</v>
      </c>
      <c r="S760" s="168" t="s">
        <v>21</v>
      </c>
      <c r="T760" s="168" t="s">
        <v>21</v>
      </c>
      <c r="U760" s="168" t="s">
        <v>21</v>
      </c>
      <c r="V760" s="168" t="s">
        <v>1453</v>
      </c>
      <c r="W760" s="168" t="s">
        <v>21</v>
      </c>
      <c r="X760" s="168" t="s">
        <v>21</v>
      </c>
      <c r="Y760" s="168" t="s">
        <v>21</v>
      </c>
      <c r="Z760" s="168" t="s">
        <v>21</v>
      </c>
      <c r="AA760" s="168" t="s">
        <v>1813</v>
      </c>
      <c r="AB760" s="168" t="s">
        <v>1259</v>
      </c>
      <c r="AC760" s="168" t="s">
        <v>11473</v>
      </c>
      <c r="AD760" s="169">
        <v>5500445.9875597898</v>
      </c>
      <c r="AE760" s="168" t="s">
        <v>813</v>
      </c>
      <c r="AF760" s="169">
        <v>-4425358.5260430248</v>
      </c>
      <c r="AG760" s="169">
        <v>-6478105.3090888504</v>
      </c>
      <c r="AH760" s="169">
        <v>-3176129.6218246231</v>
      </c>
      <c r="AI760" s="168" t="s">
        <v>21</v>
      </c>
      <c r="AJ760"/>
    </row>
    <row r="761" spans="1:36" x14ac:dyDescent="0.25">
      <c r="A761" s="179" t="b">
        <f>IF(E761&lt;&gt;1,"",NOT(ISNA(VLOOKUP(P761,Mapping!$P:$P,1,FALSE))))</f>
        <v>0</v>
      </c>
      <c r="B761" s="180" t="str">
        <f t="shared" si="11"/>
        <v/>
      </c>
      <c r="E761" s="167">
        <v>1</v>
      </c>
      <c r="F761" s="170" t="s">
        <v>411</v>
      </c>
      <c r="G761" s="169">
        <v>76881.722598990789</v>
      </c>
      <c r="H761" s="168" t="s">
        <v>1266</v>
      </c>
      <c r="I761" s="168" t="s">
        <v>446</v>
      </c>
      <c r="J761" s="169">
        <v>29694.730389622571</v>
      </c>
      <c r="K761" s="169">
        <v>17743.12526816703</v>
      </c>
      <c r="L761" s="168" t="s">
        <v>18</v>
      </c>
      <c r="M761" s="168" t="s">
        <v>21</v>
      </c>
      <c r="N761" s="168" t="s">
        <v>1449</v>
      </c>
      <c r="O761" s="168" t="s">
        <v>21</v>
      </c>
      <c r="P761" s="168" t="s">
        <v>525</v>
      </c>
      <c r="Q761" s="168" t="s">
        <v>1451</v>
      </c>
      <c r="R761" s="168" t="s">
        <v>21</v>
      </c>
      <c r="S761" s="168" t="s">
        <v>21</v>
      </c>
      <c r="T761" s="168" t="s">
        <v>21</v>
      </c>
      <c r="U761" s="168" t="s">
        <v>21</v>
      </c>
      <c r="V761" s="168" t="s">
        <v>1451</v>
      </c>
      <c r="W761" s="168" t="s">
        <v>21</v>
      </c>
      <c r="X761" s="168" t="s">
        <v>21</v>
      </c>
      <c r="Y761" s="168" t="s">
        <v>21</v>
      </c>
      <c r="Z761" s="168" t="s">
        <v>21</v>
      </c>
      <c r="AA761" s="168" t="s">
        <v>1814</v>
      </c>
      <c r="AB761" s="168" t="s">
        <v>1259</v>
      </c>
      <c r="AC761" s="168" t="s">
        <v>6740</v>
      </c>
      <c r="AD761" s="169">
        <v>40777.479550452343</v>
      </c>
      <c r="AE761" s="168" t="s">
        <v>814</v>
      </c>
      <c r="AF761" s="169">
        <v>-15269.474780091219</v>
      </c>
      <c r="AG761" s="169">
        <v>-41993.806156890772</v>
      </c>
      <c r="AH761" s="169">
        <v>-13261.73335102804</v>
      </c>
      <c r="AI761" s="168" t="s">
        <v>21</v>
      </c>
      <c r="AJ761"/>
    </row>
    <row r="762" spans="1:36" x14ac:dyDescent="0.25">
      <c r="A762" s="179" t="b">
        <f>IF(E762&lt;&gt;1,"",NOT(ISNA(VLOOKUP(P762,Mapping!$P:$P,1,FALSE))))</f>
        <v>0</v>
      </c>
      <c r="B762" s="180" t="str">
        <f t="shared" si="11"/>
        <v/>
      </c>
      <c r="E762" s="167">
        <v>1</v>
      </c>
      <c r="F762" s="170" t="s">
        <v>756</v>
      </c>
      <c r="G762" s="169">
        <v>600051.04985984892</v>
      </c>
      <c r="H762" s="168" t="s">
        <v>1266</v>
      </c>
      <c r="I762" s="168" t="s">
        <v>384</v>
      </c>
      <c r="J762" s="169">
        <v>213154.5458018026</v>
      </c>
      <c r="K762" s="169">
        <v>54881.322038605787</v>
      </c>
      <c r="L762" s="168" t="s">
        <v>18</v>
      </c>
      <c r="M762" s="168" t="s">
        <v>21</v>
      </c>
      <c r="N762" s="168" t="s">
        <v>1449</v>
      </c>
      <c r="O762" s="168" t="s">
        <v>21</v>
      </c>
      <c r="P762" s="168" t="s">
        <v>344</v>
      </c>
      <c r="Q762" s="168" t="s">
        <v>1450</v>
      </c>
      <c r="R762" s="168" t="s">
        <v>21</v>
      </c>
      <c r="S762" s="168" t="s">
        <v>21</v>
      </c>
      <c r="T762" s="168" t="s">
        <v>21</v>
      </c>
      <c r="U762" s="168" t="s">
        <v>21</v>
      </c>
      <c r="V762" s="168" t="s">
        <v>1450</v>
      </c>
      <c r="W762" s="168" t="s">
        <v>21</v>
      </c>
      <c r="X762" s="168" t="s">
        <v>21</v>
      </c>
      <c r="Y762" s="168" t="s">
        <v>21</v>
      </c>
      <c r="Z762" s="168" t="s">
        <v>21</v>
      </c>
      <c r="AA762" s="168" t="s">
        <v>6629</v>
      </c>
      <c r="AB762" s="168" t="s">
        <v>1259</v>
      </c>
      <c r="AC762" s="168" t="s">
        <v>11474</v>
      </c>
      <c r="AD762" s="169">
        <v>293296.86564613221</v>
      </c>
      <c r="AE762" s="168" t="s">
        <v>817</v>
      </c>
      <c r="AF762" s="169">
        <v>-123732.2994179041</v>
      </c>
      <c r="AG762" s="169">
        <v>-234742.46360199811</v>
      </c>
      <c r="AH762" s="169">
        <v>52064.548432842937</v>
      </c>
      <c r="AI762" s="168" t="s">
        <v>21</v>
      </c>
      <c r="AJ762"/>
    </row>
    <row r="763" spans="1:36" x14ac:dyDescent="0.25">
      <c r="A763" s="179" t="b">
        <f>IF(E763&lt;&gt;1,"",NOT(ISNA(VLOOKUP(P763,Mapping!$P:$P,1,FALSE))))</f>
        <v>0</v>
      </c>
      <c r="B763" s="180" t="str">
        <f t="shared" si="11"/>
        <v/>
      </c>
      <c r="E763" s="167">
        <v>1</v>
      </c>
      <c r="F763" s="170" t="s">
        <v>756</v>
      </c>
      <c r="G763" s="169">
        <v>4771280.6458439138</v>
      </c>
      <c r="H763" s="168" t="s">
        <v>1266</v>
      </c>
      <c r="I763" s="168" t="s">
        <v>384</v>
      </c>
      <c r="J763" s="169">
        <v>1694889.3918197979</v>
      </c>
      <c r="K763" s="169">
        <v>436386.5203173745</v>
      </c>
      <c r="L763" s="168" t="s">
        <v>18</v>
      </c>
      <c r="M763" s="168" t="s">
        <v>21</v>
      </c>
      <c r="N763" s="168" t="s">
        <v>1449</v>
      </c>
      <c r="O763" s="168" t="s">
        <v>21</v>
      </c>
      <c r="P763" s="168" t="s">
        <v>753</v>
      </c>
      <c r="Q763" s="168" t="s">
        <v>1460</v>
      </c>
      <c r="R763" s="168" t="s">
        <v>21</v>
      </c>
      <c r="S763" s="168" t="s">
        <v>21</v>
      </c>
      <c r="T763" s="168" t="s">
        <v>21</v>
      </c>
      <c r="U763" s="168" t="s">
        <v>21</v>
      </c>
      <c r="V763" s="168" t="s">
        <v>1460</v>
      </c>
      <c r="W763" s="168" t="s">
        <v>21</v>
      </c>
      <c r="X763" s="168" t="s">
        <v>21</v>
      </c>
      <c r="Y763" s="168" t="s">
        <v>21</v>
      </c>
      <c r="Z763" s="168" t="s">
        <v>21</v>
      </c>
      <c r="AA763" s="168" t="s">
        <v>6629</v>
      </c>
      <c r="AB763" s="168" t="s">
        <v>1259</v>
      </c>
      <c r="AC763" s="168" t="s">
        <v>11475</v>
      </c>
      <c r="AD763" s="169">
        <v>2332137.6720712772</v>
      </c>
      <c r="AE763" s="168" t="s">
        <v>817</v>
      </c>
      <c r="AF763" s="169">
        <v>-983852.16660532216</v>
      </c>
      <c r="AG763" s="169">
        <v>-1866544.8108182319</v>
      </c>
      <c r="AH763" s="169">
        <v>413989.0636475794</v>
      </c>
      <c r="AI763" s="168" t="s">
        <v>21</v>
      </c>
      <c r="AJ763"/>
    </row>
    <row r="764" spans="1:36" x14ac:dyDescent="0.25">
      <c r="A764" s="179" t="b">
        <f>IF(E764&lt;&gt;1,"",NOT(ISNA(VLOOKUP(P764,Mapping!$P:$P,1,FALSE))))</f>
        <v>0</v>
      </c>
      <c r="B764" s="180" t="str">
        <f t="shared" si="11"/>
        <v/>
      </c>
      <c r="E764" s="167">
        <v>1</v>
      </c>
      <c r="F764" s="170" t="s">
        <v>7287</v>
      </c>
      <c r="G764" s="169">
        <v>6761351.0427829679</v>
      </c>
      <c r="H764" s="168" t="s">
        <v>1266</v>
      </c>
      <c r="I764" s="168" t="s">
        <v>384</v>
      </c>
      <c r="J764" s="169">
        <v>3028369.6859547389</v>
      </c>
      <c r="K764" s="169">
        <v>-30772.311501871231</v>
      </c>
      <c r="L764" s="168" t="s">
        <v>18</v>
      </c>
      <c r="M764" s="168" t="s">
        <v>21</v>
      </c>
      <c r="N764" s="168" t="s">
        <v>1449</v>
      </c>
      <c r="O764" s="168" t="s">
        <v>21</v>
      </c>
      <c r="P764" s="168" t="s">
        <v>753</v>
      </c>
      <c r="Q764" s="168" t="s">
        <v>1460</v>
      </c>
      <c r="R764" s="168" t="s">
        <v>21</v>
      </c>
      <c r="S764" s="168" t="s">
        <v>21</v>
      </c>
      <c r="T764" s="168" t="s">
        <v>21</v>
      </c>
      <c r="U764" s="168" t="s">
        <v>21</v>
      </c>
      <c r="V764" s="168" t="s">
        <v>1460</v>
      </c>
      <c r="W764" s="168" t="s">
        <v>21</v>
      </c>
      <c r="X764" s="168" t="s">
        <v>21</v>
      </c>
      <c r="Y764" s="168" t="s">
        <v>21</v>
      </c>
      <c r="Z764" s="168" t="s">
        <v>21</v>
      </c>
      <c r="AA764" s="168" t="s">
        <v>7295</v>
      </c>
      <c r="AB764" s="168" t="s">
        <v>1259</v>
      </c>
      <c r="AC764" s="168" t="s">
        <v>11476</v>
      </c>
      <c r="AD764" s="169">
        <v>3730893.1194022018</v>
      </c>
      <c r="AE764" s="168" t="s">
        <v>814</v>
      </c>
      <c r="AF764" s="169">
        <v>936946.91030514985</v>
      </c>
      <c r="AG764" s="169">
        <v>846492.34932656027</v>
      </c>
      <c r="AH764" s="169">
        <v>208106.82162621341</v>
      </c>
      <c r="AI764" s="168" t="s">
        <v>21</v>
      </c>
      <c r="AJ764"/>
    </row>
    <row r="765" spans="1:36" x14ac:dyDescent="0.25">
      <c r="A765" s="179" t="b">
        <f>IF(E765&lt;&gt;1,"",NOT(ISNA(VLOOKUP(P765,Mapping!$P:$P,1,FALSE))))</f>
        <v>0</v>
      </c>
      <c r="B765" s="180" t="str">
        <f t="shared" si="11"/>
        <v/>
      </c>
      <c r="E765" s="167">
        <v>1</v>
      </c>
      <c r="F765" s="170" t="s">
        <v>615</v>
      </c>
      <c r="G765" s="169">
        <v>81285.614005153242</v>
      </c>
      <c r="H765" s="168" t="s">
        <v>1266</v>
      </c>
      <c r="I765" s="168" t="s">
        <v>451</v>
      </c>
      <c r="J765" s="169">
        <v>20471.49415717812</v>
      </c>
      <c r="K765" s="169">
        <v>251.67160192557151</v>
      </c>
      <c r="L765" s="168" t="s">
        <v>18</v>
      </c>
      <c r="M765" s="168" t="s">
        <v>21</v>
      </c>
      <c r="N765" s="168" t="s">
        <v>1449</v>
      </c>
      <c r="O765" s="168" t="s">
        <v>21</v>
      </c>
      <c r="P765" s="168" t="s">
        <v>525</v>
      </c>
      <c r="Q765" s="168" t="s">
        <v>1451</v>
      </c>
      <c r="R765" s="168" t="s">
        <v>21</v>
      </c>
      <c r="S765" s="168" t="s">
        <v>21</v>
      </c>
      <c r="T765" s="168" t="s">
        <v>21</v>
      </c>
      <c r="U765" s="168" t="s">
        <v>21</v>
      </c>
      <c r="V765" s="168" t="s">
        <v>1451</v>
      </c>
      <c r="W765" s="168" t="s">
        <v>21</v>
      </c>
      <c r="X765" s="168" t="s">
        <v>21</v>
      </c>
      <c r="Y765" s="168" t="s">
        <v>21</v>
      </c>
      <c r="Z765" s="168" t="s">
        <v>21</v>
      </c>
      <c r="AA765" s="168" t="s">
        <v>6895</v>
      </c>
      <c r="AB765" s="168" t="s">
        <v>1259</v>
      </c>
      <c r="AC765" s="168" t="s">
        <v>11477</v>
      </c>
      <c r="AD765" s="169">
        <v>31928.05459586735</v>
      </c>
      <c r="AE765" s="168" t="s">
        <v>809</v>
      </c>
      <c r="AF765" s="169">
        <v>-7471.759898300108</v>
      </c>
      <c r="AG765" s="169">
        <v>72636.827744200011</v>
      </c>
      <c r="AH765" s="169">
        <v>-21497.068173765161</v>
      </c>
      <c r="AI765" s="168" t="s">
        <v>21</v>
      </c>
      <c r="AJ765"/>
    </row>
    <row r="766" spans="1:36" x14ac:dyDescent="0.25">
      <c r="A766" s="179" t="b">
        <f>IF(E766&lt;&gt;1,"",NOT(ISNA(VLOOKUP(P766,Mapping!$P:$P,1,FALSE))))</f>
        <v>0</v>
      </c>
      <c r="B766" s="180" t="str">
        <f t="shared" si="11"/>
        <v/>
      </c>
      <c r="E766" s="167">
        <v>1</v>
      </c>
      <c r="F766" s="170" t="s">
        <v>1815</v>
      </c>
      <c r="G766" s="169">
        <v>225413.84561021419</v>
      </c>
      <c r="H766" s="168" t="s">
        <v>1266</v>
      </c>
      <c r="I766" s="168" t="s">
        <v>730</v>
      </c>
      <c r="J766" s="169">
        <v>67755.567974556849</v>
      </c>
      <c r="K766" s="169">
        <v>28580.177336533659</v>
      </c>
      <c r="L766" s="168" t="s">
        <v>18</v>
      </c>
      <c r="M766" s="168" t="s">
        <v>21</v>
      </c>
      <c r="N766" s="168" t="s">
        <v>1449</v>
      </c>
      <c r="O766" s="168" t="s">
        <v>21</v>
      </c>
      <c r="P766" s="168" t="s">
        <v>525</v>
      </c>
      <c r="Q766" s="168" t="s">
        <v>1451</v>
      </c>
      <c r="R766" s="168" t="s">
        <v>21</v>
      </c>
      <c r="S766" s="168" t="s">
        <v>21</v>
      </c>
      <c r="T766" s="168" t="s">
        <v>21</v>
      </c>
      <c r="U766" s="168" t="s">
        <v>21</v>
      </c>
      <c r="V766" s="168" t="s">
        <v>1451</v>
      </c>
      <c r="W766" s="168" t="s">
        <v>21</v>
      </c>
      <c r="X766" s="168" t="s">
        <v>21</v>
      </c>
      <c r="Y766" s="168" t="s">
        <v>21</v>
      </c>
      <c r="Z766" s="168" t="s">
        <v>21</v>
      </c>
      <c r="AA766" s="168" t="s">
        <v>1816</v>
      </c>
      <c r="AB766" s="168" t="s">
        <v>1259</v>
      </c>
      <c r="AC766" s="168" t="s">
        <v>7290</v>
      </c>
      <c r="AD766" s="169">
        <v>99198.684697364748</v>
      </c>
      <c r="AE766" s="168" t="s">
        <v>818</v>
      </c>
      <c r="AF766" s="169">
        <v>-51977.264801147023</v>
      </c>
      <c r="AG766" s="169">
        <v>-127047.9326606368</v>
      </c>
      <c r="AH766" s="169">
        <v>-47668.185604398052</v>
      </c>
      <c r="AI766" s="168" t="s">
        <v>21</v>
      </c>
      <c r="AJ766"/>
    </row>
    <row r="767" spans="1:36" x14ac:dyDescent="0.25">
      <c r="A767" s="179" t="b">
        <f>IF(E767&lt;&gt;1,"",NOT(ISNA(VLOOKUP(P767,Mapping!$P:$P,1,FALSE))))</f>
        <v>0</v>
      </c>
      <c r="B767" s="180" t="str">
        <f t="shared" si="11"/>
        <v/>
      </c>
      <c r="E767" s="167">
        <v>1</v>
      </c>
      <c r="F767" s="170" t="s">
        <v>11478</v>
      </c>
      <c r="G767" s="169">
        <v>2665805.9085313738</v>
      </c>
      <c r="H767" s="168" t="s">
        <v>1266</v>
      </c>
      <c r="I767" s="168" t="s">
        <v>480</v>
      </c>
      <c r="J767" s="169">
        <v>986569.92949264531</v>
      </c>
      <c r="K767" s="169">
        <v>169357.88766909379</v>
      </c>
      <c r="L767" s="168" t="s">
        <v>18</v>
      </c>
      <c r="M767" s="168" t="s">
        <v>21</v>
      </c>
      <c r="N767" s="168" t="s">
        <v>1449</v>
      </c>
      <c r="O767" s="168" t="s">
        <v>21</v>
      </c>
      <c r="P767" s="168" t="s">
        <v>762</v>
      </c>
      <c r="Q767" s="168" t="s">
        <v>1455</v>
      </c>
      <c r="R767" s="168" t="s">
        <v>21</v>
      </c>
      <c r="S767" s="168" t="s">
        <v>21</v>
      </c>
      <c r="T767" s="168" t="s">
        <v>21</v>
      </c>
      <c r="U767" s="168" t="s">
        <v>21</v>
      </c>
      <c r="V767" s="168" t="s">
        <v>1455</v>
      </c>
      <c r="W767" s="168" t="s">
        <v>21</v>
      </c>
      <c r="X767" s="168" t="s">
        <v>21</v>
      </c>
      <c r="Y767" s="168" t="s">
        <v>21</v>
      </c>
      <c r="Z767" s="168" t="s">
        <v>21</v>
      </c>
      <c r="AA767" s="168" t="s">
        <v>11479</v>
      </c>
      <c r="AB767" s="168" t="s">
        <v>1259</v>
      </c>
      <c r="AC767" s="168" t="s">
        <v>11480</v>
      </c>
      <c r="AD767" s="169">
        <v>1449989.860864958</v>
      </c>
      <c r="AE767" s="168" t="s">
        <v>811</v>
      </c>
      <c r="AF767" s="169">
        <v>-1359979.8454336519</v>
      </c>
      <c r="AG767" s="169">
        <v>-1275746.8366733559</v>
      </c>
      <c r="AH767" s="169">
        <v>-528629.90466645826</v>
      </c>
      <c r="AI767" s="168" t="s">
        <v>21</v>
      </c>
      <c r="AJ767"/>
    </row>
    <row r="768" spans="1:36" x14ac:dyDescent="0.25">
      <c r="A768" s="179" t="b">
        <f>IF(E768&lt;&gt;1,"",NOT(ISNA(VLOOKUP(P768,Mapping!$P:$P,1,FALSE))))</f>
        <v>0</v>
      </c>
      <c r="B768" s="180" t="str">
        <f t="shared" si="11"/>
        <v/>
      </c>
      <c r="E768" s="167">
        <v>1</v>
      </c>
      <c r="F768" s="170" t="s">
        <v>11481</v>
      </c>
      <c r="G768" s="169">
        <v>2302901.0302242301</v>
      </c>
      <c r="H768" s="168" t="s">
        <v>1266</v>
      </c>
      <c r="I768" s="168" t="s">
        <v>561</v>
      </c>
      <c r="J768" s="169">
        <v>1717713.3488182321</v>
      </c>
      <c r="K768" s="169">
        <v>330335.94773855578</v>
      </c>
      <c r="L768" s="168" t="s">
        <v>18</v>
      </c>
      <c r="M768" s="168" t="s">
        <v>21</v>
      </c>
      <c r="N768" s="168" t="s">
        <v>1449</v>
      </c>
      <c r="O768" s="168" t="s">
        <v>21</v>
      </c>
      <c r="P768" s="168" t="s">
        <v>762</v>
      </c>
      <c r="Q768" s="168" t="s">
        <v>1455</v>
      </c>
      <c r="R768" s="168" t="s">
        <v>21</v>
      </c>
      <c r="S768" s="168" t="s">
        <v>21</v>
      </c>
      <c r="T768" s="168" t="s">
        <v>21</v>
      </c>
      <c r="U768" s="168" t="s">
        <v>21</v>
      </c>
      <c r="V768" s="168" t="s">
        <v>1455</v>
      </c>
      <c r="W768" s="168" t="s">
        <v>21</v>
      </c>
      <c r="X768" s="168" t="s">
        <v>21</v>
      </c>
      <c r="Y768" s="168" t="s">
        <v>21</v>
      </c>
      <c r="Z768" s="168" t="s">
        <v>21</v>
      </c>
      <c r="AA768" s="168" t="s">
        <v>11482</v>
      </c>
      <c r="AB768" s="168" t="s">
        <v>1259</v>
      </c>
      <c r="AC768" s="168" t="s">
        <v>11483</v>
      </c>
      <c r="AD768" s="169">
        <v>2096887.7575449189</v>
      </c>
      <c r="AE768" s="168" t="s">
        <v>811</v>
      </c>
      <c r="AF768" s="169">
        <v>-585110.50966899656</v>
      </c>
      <c r="AG768" s="169">
        <v>-1177306.1318359959</v>
      </c>
      <c r="AH768" s="169">
        <v>-1533780.1123149211</v>
      </c>
      <c r="AI768" s="168" t="s">
        <v>21</v>
      </c>
      <c r="AJ768"/>
    </row>
    <row r="769" spans="1:36" x14ac:dyDescent="0.25">
      <c r="A769" s="179" t="b">
        <f>IF(E769&lt;&gt;1,"",NOT(ISNA(VLOOKUP(P769,Mapping!$P:$P,1,FALSE))))</f>
        <v>0</v>
      </c>
      <c r="B769" s="180" t="str">
        <f t="shared" si="11"/>
        <v/>
      </c>
      <c r="E769" s="167">
        <v>1</v>
      </c>
      <c r="F769" s="170" t="s">
        <v>1151</v>
      </c>
      <c r="G769" s="169">
        <v>5596386.8653942896</v>
      </c>
      <c r="H769" s="168" t="s">
        <v>1266</v>
      </c>
      <c r="I769" s="168" t="s">
        <v>303</v>
      </c>
      <c r="J769" s="169">
        <v>2678329.0384073341</v>
      </c>
      <c r="K769" s="169">
        <v>1302992.1734726271</v>
      </c>
      <c r="L769" s="168" t="s">
        <v>18</v>
      </c>
      <c r="M769" s="168" t="s">
        <v>21</v>
      </c>
      <c r="N769" s="168" t="s">
        <v>1449</v>
      </c>
      <c r="O769" s="168" t="s">
        <v>21</v>
      </c>
      <c r="P769" s="168" t="s">
        <v>789</v>
      </c>
      <c r="Q769" s="168" t="s">
        <v>1458</v>
      </c>
      <c r="R769" s="168" t="s">
        <v>21</v>
      </c>
      <c r="S769" s="168" t="s">
        <v>21</v>
      </c>
      <c r="T769" s="168" t="s">
        <v>21</v>
      </c>
      <c r="U769" s="168" t="s">
        <v>21</v>
      </c>
      <c r="V769" s="168" t="s">
        <v>1458</v>
      </c>
      <c r="W769" s="168" t="s">
        <v>21</v>
      </c>
      <c r="X769" s="168" t="s">
        <v>21</v>
      </c>
      <c r="Y769" s="168" t="s">
        <v>21</v>
      </c>
      <c r="Z769" s="168" t="s">
        <v>21</v>
      </c>
      <c r="AA769" s="168" t="s">
        <v>1817</v>
      </c>
      <c r="AB769" s="168" t="s">
        <v>925</v>
      </c>
      <c r="AC769" s="168" t="s">
        <v>7276</v>
      </c>
      <c r="AD769" s="169">
        <v>4137027.9942574869</v>
      </c>
      <c r="AE769" s="168" t="s">
        <v>807</v>
      </c>
      <c r="AF769" s="169">
        <v>-1869058.2837404341</v>
      </c>
      <c r="AG769" s="169">
        <v>-2553250.9881811379</v>
      </c>
      <c r="AH769" s="169">
        <v>-687209.55332593713</v>
      </c>
      <c r="AI769" s="168" t="s">
        <v>21</v>
      </c>
      <c r="AJ769"/>
    </row>
    <row r="770" spans="1:36" x14ac:dyDescent="0.25">
      <c r="A770" s="179" t="b">
        <f>IF(E770&lt;&gt;1,"",NOT(ISNA(VLOOKUP(P770,Mapping!$P:$P,1,FALSE))))</f>
        <v>0</v>
      </c>
      <c r="B770" s="180" t="str">
        <f t="shared" si="11"/>
        <v/>
      </c>
      <c r="E770" s="167">
        <v>1</v>
      </c>
      <c r="F770" s="170" t="s">
        <v>616</v>
      </c>
      <c r="G770" s="169">
        <v>107814.1825145686</v>
      </c>
      <c r="H770" s="168" t="s">
        <v>1266</v>
      </c>
      <c r="I770" s="168" t="s">
        <v>505</v>
      </c>
      <c r="J770" s="169">
        <v>54287.743019821559</v>
      </c>
      <c r="K770" s="169">
        <v>22521.462275468391</v>
      </c>
      <c r="L770" s="168" t="s">
        <v>18</v>
      </c>
      <c r="M770" s="168" t="s">
        <v>21</v>
      </c>
      <c r="N770" s="168" t="s">
        <v>1449</v>
      </c>
      <c r="O770" s="168" t="s">
        <v>21</v>
      </c>
      <c r="P770" s="168" t="s">
        <v>525</v>
      </c>
      <c r="Q770" s="168" t="s">
        <v>1451</v>
      </c>
      <c r="R770" s="168" t="s">
        <v>21</v>
      </c>
      <c r="S770" s="168" t="s">
        <v>21</v>
      </c>
      <c r="T770" s="168" t="s">
        <v>21</v>
      </c>
      <c r="U770" s="168" t="s">
        <v>21</v>
      </c>
      <c r="V770" s="168" t="s">
        <v>1451</v>
      </c>
      <c r="W770" s="168" t="s">
        <v>21</v>
      </c>
      <c r="X770" s="168" t="s">
        <v>21</v>
      </c>
      <c r="Y770" s="168" t="s">
        <v>21</v>
      </c>
      <c r="Z770" s="168" t="s">
        <v>21</v>
      </c>
      <c r="AA770" s="168" t="s">
        <v>1818</v>
      </c>
      <c r="AB770" s="168" t="s">
        <v>1259</v>
      </c>
      <c r="AC770" s="168" t="s">
        <v>11484</v>
      </c>
      <c r="AD770" s="169">
        <v>67135.240712624232</v>
      </c>
      <c r="AE770" s="168" t="s">
        <v>809</v>
      </c>
      <c r="AF770" s="169">
        <v>-64427.256366597452</v>
      </c>
      <c r="AG770" s="169">
        <v>-75658.265804646129</v>
      </c>
      <c r="AH770" s="169">
        <v>-23767.566325553209</v>
      </c>
      <c r="AI770" s="168" t="s">
        <v>21</v>
      </c>
      <c r="AJ770"/>
    </row>
    <row r="771" spans="1:36" x14ac:dyDescent="0.25">
      <c r="A771" s="179" t="b">
        <f>IF(E771&lt;&gt;1,"",NOT(ISNA(VLOOKUP(P771,Mapping!$P:$P,1,FALSE))))</f>
        <v>0</v>
      </c>
      <c r="B771" s="180" t="str">
        <f t="shared" si="11"/>
        <v/>
      </c>
      <c r="E771" s="167">
        <v>1</v>
      </c>
      <c r="F771" s="170" t="s">
        <v>1114</v>
      </c>
      <c r="G771" s="169">
        <v>1080444.4473719371</v>
      </c>
      <c r="H771" s="168" t="s">
        <v>1266</v>
      </c>
      <c r="I771" s="168" t="s">
        <v>421</v>
      </c>
      <c r="J771" s="169">
        <v>611011.16970332619</v>
      </c>
      <c r="K771" s="169">
        <v>233129.23219334209</v>
      </c>
      <c r="L771" s="168" t="s">
        <v>18</v>
      </c>
      <c r="M771" s="168" t="s">
        <v>21</v>
      </c>
      <c r="N771" s="168" t="s">
        <v>1449</v>
      </c>
      <c r="O771" s="168" t="s">
        <v>21</v>
      </c>
      <c r="P771" s="168" t="s">
        <v>344</v>
      </c>
      <c r="Q771" s="168" t="s">
        <v>1450</v>
      </c>
      <c r="R771" s="168" t="s">
        <v>21</v>
      </c>
      <c r="S771" s="168" t="s">
        <v>21</v>
      </c>
      <c r="T771" s="168" t="s">
        <v>21</v>
      </c>
      <c r="U771" s="168" t="s">
        <v>21</v>
      </c>
      <c r="V771" s="168" t="s">
        <v>1450</v>
      </c>
      <c r="W771" s="168" t="s">
        <v>21</v>
      </c>
      <c r="X771" s="168" t="s">
        <v>21</v>
      </c>
      <c r="Y771" s="168" t="s">
        <v>21</v>
      </c>
      <c r="Z771" s="168" t="s">
        <v>21</v>
      </c>
      <c r="AA771" s="168" t="s">
        <v>1819</v>
      </c>
      <c r="AB771" s="168" t="s">
        <v>1259</v>
      </c>
      <c r="AC771" s="168" t="s">
        <v>11485</v>
      </c>
      <c r="AD771" s="169">
        <v>1071885.104537637</v>
      </c>
      <c r="AE771" s="168" t="s">
        <v>807</v>
      </c>
      <c r="AF771" s="169">
        <v>-148338.7582546233</v>
      </c>
      <c r="AG771" s="169">
        <v>-518426.57767371641</v>
      </c>
      <c r="AH771" s="169">
        <v>-22704.288140869929</v>
      </c>
      <c r="AI771" s="168" t="s">
        <v>21</v>
      </c>
      <c r="AJ771"/>
    </row>
    <row r="772" spans="1:36" x14ac:dyDescent="0.25">
      <c r="A772" s="179" t="b">
        <f>IF(E772&lt;&gt;1,"",NOT(ISNA(VLOOKUP(P772,Mapping!$P:$P,1,FALSE))))</f>
        <v>0</v>
      </c>
      <c r="B772" s="180" t="str">
        <f t="shared" si="11"/>
        <v/>
      </c>
      <c r="E772" s="167">
        <v>1</v>
      </c>
      <c r="F772" s="170" t="s">
        <v>412</v>
      </c>
      <c r="G772" s="169">
        <v>808734.9680310773</v>
      </c>
      <c r="H772" s="168" t="s">
        <v>1266</v>
      </c>
      <c r="I772" s="168" t="s">
        <v>421</v>
      </c>
      <c r="J772" s="169">
        <v>290181.17619913933</v>
      </c>
      <c r="K772" s="169">
        <v>150179.53277316981</v>
      </c>
      <c r="L772" s="168" t="s">
        <v>18</v>
      </c>
      <c r="M772" s="168" t="s">
        <v>21</v>
      </c>
      <c r="N772" s="168" t="s">
        <v>1449</v>
      </c>
      <c r="O772" s="168" t="s">
        <v>21</v>
      </c>
      <c r="P772" s="168" t="s">
        <v>344</v>
      </c>
      <c r="Q772" s="168" t="s">
        <v>1450</v>
      </c>
      <c r="R772" s="168" t="s">
        <v>21</v>
      </c>
      <c r="S772" s="168" t="s">
        <v>21</v>
      </c>
      <c r="T772" s="168" t="s">
        <v>21</v>
      </c>
      <c r="U772" s="168" t="s">
        <v>21</v>
      </c>
      <c r="V772" s="168" t="s">
        <v>1450</v>
      </c>
      <c r="W772" s="168" t="s">
        <v>21</v>
      </c>
      <c r="X772" s="168" t="s">
        <v>21</v>
      </c>
      <c r="Y772" s="168" t="s">
        <v>21</v>
      </c>
      <c r="Z772" s="168" t="s">
        <v>21</v>
      </c>
      <c r="AA772" s="168" t="s">
        <v>1820</v>
      </c>
      <c r="AB772" s="168" t="s">
        <v>1259</v>
      </c>
      <c r="AC772" s="168" t="s">
        <v>11486</v>
      </c>
      <c r="AD772" s="169">
        <v>458729.4433890158</v>
      </c>
      <c r="AE772" s="168" t="s">
        <v>807</v>
      </c>
      <c r="AF772" s="169">
        <v>-111034.6221007737</v>
      </c>
      <c r="AG772" s="169">
        <v>-388052.99313744612</v>
      </c>
      <c r="AH772" s="169">
        <v>-186736.20408529899</v>
      </c>
      <c r="AI772" s="168" t="s">
        <v>21</v>
      </c>
      <c r="AJ772"/>
    </row>
    <row r="773" spans="1:36" x14ac:dyDescent="0.25">
      <c r="A773" s="179" t="b">
        <f>IF(E773&lt;&gt;1,"",NOT(ISNA(VLOOKUP(P773,Mapping!$P:$P,1,FALSE))))</f>
        <v>0</v>
      </c>
      <c r="B773" s="180" t="str">
        <f t="shared" si="11"/>
        <v/>
      </c>
      <c r="E773" s="167">
        <v>1</v>
      </c>
      <c r="F773" s="170" t="s">
        <v>412</v>
      </c>
      <c r="G773" s="169">
        <v>863753.08577903395</v>
      </c>
      <c r="H773" s="168" t="s">
        <v>1266</v>
      </c>
      <c r="I773" s="168" t="s">
        <v>384</v>
      </c>
      <c r="J773" s="169">
        <v>341371.01767015993</v>
      </c>
      <c r="K773" s="169">
        <v>106530.3150285141</v>
      </c>
      <c r="L773" s="168" t="s">
        <v>18</v>
      </c>
      <c r="M773" s="168" t="s">
        <v>21</v>
      </c>
      <c r="N773" s="168" t="s">
        <v>1449</v>
      </c>
      <c r="O773" s="168" t="s">
        <v>21</v>
      </c>
      <c r="P773" s="168" t="s">
        <v>753</v>
      </c>
      <c r="Q773" s="168" t="s">
        <v>1460</v>
      </c>
      <c r="R773" s="168" t="s">
        <v>21</v>
      </c>
      <c r="S773" s="168" t="s">
        <v>21</v>
      </c>
      <c r="T773" s="168" t="s">
        <v>21</v>
      </c>
      <c r="U773" s="168" t="s">
        <v>21</v>
      </c>
      <c r="V773" s="168" t="s">
        <v>1460</v>
      </c>
      <c r="W773" s="168" t="s">
        <v>21</v>
      </c>
      <c r="X773" s="168" t="s">
        <v>21</v>
      </c>
      <c r="Y773" s="168" t="s">
        <v>21</v>
      </c>
      <c r="Z773" s="168" t="s">
        <v>21</v>
      </c>
      <c r="AA773" s="168" t="s">
        <v>11487</v>
      </c>
      <c r="AB773" s="168" t="s">
        <v>1259</v>
      </c>
      <c r="AC773" s="168" t="s">
        <v>6613</v>
      </c>
      <c r="AD773" s="169">
        <v>454948.64663613657</v>
      </c>
      <c r="AE773" s="168" t="s">
        <v>807</v>
      </c>
      <c r="AF773" s="169">
        <v>205344.42033035061</v>
      </c>
      <c r="AG773" s="169">
        <v>-332795.04059630819</v>
      </c>
      <c r="AH773" s="169">
        <v>-156557.95666378559</v>
      </c>
      <c r="AI773" s="168" t="s">
        <v>21</v>
      </c>
      <c r="AJ773"/>
    </row>
    <row r="774" spans="1:36" x14ac:dyDescent="0.25">
      <c r="A774" s="179" t="b">
        <f>IF(E774&lt;&gt;1,"",NOT(ISNA(VLOOKUP(P774,Mapping!$P:$P,1,FALSE))))</f>
        <v>0</v>
      </c>
      <c r="B774" s="180" t="str">
        <f t="shared" si="11"/>
        <v/>
      </c>
      <c r="E774" s="167">
        <v>1</v>
      </c>
      <c r="F774" s="170" t="s">
        <v>412</v>
      </c>
      <c r="G774" s="169">
        <v>12071693.224351341</v>
      </c>
      <c r="H774" s="168" t="s">
        <v>1266</v>
      </c>
      <c r="I774" s="168" t="s">
        <v>421</v>
      </c>
      <c r="J774" s="169">
        <v>4331429.0552882962</v>
      </c>
      <c r="K774" s="169">
        <v>2241675.3570428779</v>
      </c>
      <c r="L774" s="168" t="s">
        <v>18</v>
      </c>
      <c r="M774" s="168" t="s">
        <v>21</v>
      </c>
      <c r="N774" s="168" t="s">
        <v>1449</v>
      </c>
      <c r="O774" s="168" t="s">
        <v>21</v>
      </c>
      <c r="P774" s="168" t="s">
        <v>785</v>
      </c>
      <c r="Q774" s="168" t="s">
        <v>1452</v>
      </c>
      <c r="R774" s="168" t="s">
        <v>21</v>
      </c>
      <c r="S774" s="168" t="s">
        <v>21</v>
      </c>
      <c r="T774" s="168" t="s">
        <v>21</v>
      </c>
      <c r="U774" s="168" t="s">
        <v>21</v>
      </c>
      <c r="V774" s="168" t="s">
        <v>1452</v>
      </c>
      <c r="W774" s="168" t="s">
        <v>21</v>
      </c>
      <c r="X774" s="168" t="s">
        <v>21</v>
      </c>
      <c r="Y774" s="168" t="s">
        <v>21</v>
      </c>
      <c r="Z774" s="168" t="s">
        <v>21</v>
      </c>
      <c r="AA774" s="168" t="s">
        <v>1820</v>
      </c>
      <c r="AB774" s="168" t="s">
        <v>1259</v>
      </c>
      <c r="AC774" s="168" t="s">
        <v>11488</v>
      </c>
      <c r="AD774" s="169">
        <v>6847287.8414685829</v>
      </c>
      <c r="AE774" s="168" t="s">
        <v>807</v>
      </c>
      <c r="AF774" s="169">
        <v>-1657373.4885552949</v>
      </c>
      <c r="AG774" s="169">
        <v>-5792326.1304642307</v>
      </c>
      <c r="AH774" s="169">
        <v>-2787343.5163631639</v>
      </c>
      <c r="AI774" s="168" t="s">
        <v>21</v>
      </c>
      <c r="AJ774"/>
    </row>
    <row r="775" spans="1:36" x14ac:dyDescent="0.25">
      <c r="A775" s="179" t="b">
        <f>IF(E775&lt;&gt;1,"",NOT(ISNA(VLOOKUP(P775,Mapping!$P:$P,1,FALSE))))</f>
        <v>0</v>
      </c>
      <c r="B775" s="180" t="str">
        <f t="shared" si="11"/>
        <v/>
      </c>
      <c r="E775" s="167">
        <v>1</v>
      </c>
      <c r="F775" s="170" t="s">
        <v>413</v>
      </c>
      <c r="G775" s="169">
        <v>535019.18950861483</v>
      </c>
      <c r="H775" s="168" t="s">
        <v>1266</v>
      </c>
      <c r="I775" s="168" t="s">
        <v>446</v>
      </c>
      <c r="J775" s="169">
        <v>247809.94350350209</v>
      </c>
      <c r="K775" s="169">
        <v>131658.6993531379</v>
      </c>
      <c r="L775" s="168" t="s">
        <v>18</v>
      </c>
      <c r="M775" s="168" t="s">
        <v>21</v>
      </c>
      <c r="N775" s="168" t="s">
        <v>1449</v>
      </c>
      <c r="O775" s="168" t="s">
        <v>21</v>
      </c>
      <c r="P775" s="168" t="s">
        <v>525</v>
      </c>
      <c r="Q775" s="168" t="s">
        <v>1451</v>
      </c>
      <c r="R775" s="168" t="s">
        <v>21</v>
      </c>
      <c r="S775" s="168" t="s">
        <v>21</v>
      </c>
      <c r="T775" s="168" t="s">
        <v>21</v>
      </c>
      <c r="U775" s="168" t="s">
        <v>21</v>
      </c>
      <c r="V775" s="168" t="s">
        <v>1451</v>
      </c>
      <c r="W775" s="168" t="s">
        <v>21</v>
      </c>
      <c r="X775" s="168" t="s">
        <v>21</v>
      </c>
      <c r="Y775" s="168" t="s">
        <v>21</v>
      </c>
      <c r="Z775" s="168" t="s">
        <v>21</v>
      </c>
      <c r="AA775" s="168" t="s">
        <v>1821</v>
      </c>
      <c r="AB775" s="168" t="s">
        <v>1259</v>
      </c>
      <c r="AC775" s="168" t="s">
        <v>6741</v>
      </c>
      <c r="AD775" s="169">
        <v>381866.90300199343</v>
      </c>
      <c r="AE775" s="168" t="s">
        <v>809</v>
      </c>
      <c r="AF775" s="169">
        <v>-313997.06034068431</v>
      </c>
      <c r="AG775" s="169">
        <v>-292234.50483322679</v>
      </c>
      <c r="AH775" s="169">
        <v>-205683.92865547721</v>
      </c>
      <c r="AI775" s="168" t="s">
        <v>21</v>
      </c>
      <c r="AJ775"/>
    </row>
    <row r="776" spans="1:36" x14ac:dyDescent="0.25">
      <c r="A776" s="179" t="b">
        <f>IF(E776&lt;&gt;1,"",NOT(ISNA(VLOOKUP(P776,Mapping!$P:$P,1,FALSE))))</f>
        <v>0</v>
      </c>
      <c r="B776" s="180" t="str">
        <f t="shared" si="11"/>
        <v/>
      </c>
      <c r="E776" s="167">
        <v>1</v>
      </c>
      <c r="F776" s="170" t="s">
        <v>413</v>
      </c>
      <c r="G776" s="169">
        <v>14627434.340131121</v>
      </c>
      <c r="H776" s="168" t="s">
        <v>1266</v>
      </c>
      <c r="I776" s="168" t="s">
        <v>446</v>
      </c>
      <c r="J776" s="169">
        <v>6775128.3477482051</v>
      </c>
      <c r="K776" s="169">
        <v>3599551.2270575799</v>
      </c>
      <c r="L776" s="168" t="s">
        <v>18</v>
      </c>
      <c r="M776" s="168" t="s">
        <v>21</v>
      </c>
      <c r="N776" s="168" t="s">
        <v>1449</v>
      </c>
      <c r="O776" s="168" t="s">
        <v>21</v>
      </c>
      <c r="P776" s="168" t="s">
        <v>785</v>
      </c>
      <c r="Q776" s="168" t="s">
        <v>1452</v>
      </c>
      <c r="R776" s="168" t="s">
        <v>21</v>
      </c>
      <c r="S776" s="168" t="s">
        <v>21</v>
      </c>
      <c r="T776" s="168" t="s">
        <v>21</v>
      </c>
      <c r="U776" s="168" t="s">
        <v>21</v>
      </c>
      <c r="V776" s="168" t="s">
        <v>1452</v>
      </c>
      <c r="W776" s="168" t="s">
        <v>21</v>
      </c>
      <c r="X776" s="168" t="s">
        <v>21</v>
      </c>
      <c r="Y776" s="168" t="s">
        <v>21</v>
      </c>
      <c r="Z776" s="168" t="s">
        <v>21</v>
      </c>
      <c r="AA776" s="168" t="s">
        <v>1821</v>
      </c>
      <c r="AB776" s="168" t="s">
        <v>1259</v>
      </c>
      <c r="AC776" s="168" t="s">
        <v>11489</v>
      </c>
      <c r="AD776" s="169">
        <v>10440248.05065598</v>
      </c>
      <c r="AE776" s="168" t="s">
        <v>809</v>
      </c>
      <c r="AF776" s="169">
        <v>-8584685.3219338488</v>
      </c>
      <c r="AG776" s="169">
        <v>-7989696.6598427529</v>
      </c>
      <c r="AH776" s="169">
        <v>-5623402.3381319568</v>
      </c>
      <c r="AI776" s="168" t="s">
        <v>21</v>
      </c>
      <c r="AJ776"/>
    </row>
    <row r="777" spans="1:36" x14ac:dyDescent="0.25">
      <c r="A777" s="179" t="b">
        <f>IF(E777&lt;&gt;1,"",NOT(ISNA(VLOOKUP(P777,Mapping!$P:$P,1,FALSE))))</f>
        <v>0</v>
      </c>
      <c r="B777" s="180" t="str">
        <f t="shared" si="11"/>
        <v/>
      </c>
      <c r="E777" s="167">
        <v>1</v>
      </c>
      <c r="F777" s="170" t="s">
        <v>7162</v>
      </c>
      <c r="G777" s="169">
        <v>64154.951811005521</v>
      </c>
      <c r="H777" s="168" t="s">
        <v>1266</v>
      </c>
      <c r="I777" s="168" t="s">
        <v>446</v>
      </c>
      <c r="J777" s="169">
        <v>33004.447093298739</v>
      </c>
      <c r="K777" s="169">
        <v>15269.37967082485</v>
      </c>
      <c r="L777" s="168" t="s">
        <v>18</v>
      </c>
      <c r="M777" s="168" t="s">
        <v>21</v>
      </c>
      <c r="N777" s="168" t="s">
        <v>1449</v>
      </c>
      <c r="O777" s="168" t="s">
        <v>21</v>
      </c>
      <c r="P777" s="168" t="s">
        <v>525</v>
      </c>
      <c r="Q777" s="168" t="s">
        <v>1451</v>
      </c>
      <c r="R777" s="168" t="s">
        <v>21</v>
      </c>
      <c r="S777" s="168" t="s">
        <v>21</v>
      </c>
      <c r="T777" s="168" t="s">
        <v>21</v>
      </c>
      <c r="U777" s="168" t="s">
        <v>21</v>
      </c>
      <c r="V777" s="168" t="s">
        <v>1451</v>
      </c>
      <c r="W777" s="168" t="s">
        <v>21</v>
      </c>
      <c r="X777" s="168" t="s">
        <v>21</v>
      </c>
      <c r="Y777" s="168" t="s">
        <v>21</v>
      </c>
      <c r="Z777" s="168" t="s">
        <v>21</v>
      </c>
      <c r="AA777" s="168" t="s">
        <v>7163</v>
      </c>
      <c r="AB777" s="168" t="s">
        <v>1259</v>
      </c>
      <c r="AC777" s="168" t="s">
        <v>7164</v>
      </c>
      <c r="AD777" s="169">
        <v>41127.016406953408</v>
      </c>
      <c r="AE777" s="168" t="s">
        <v>807</v>
      </c>
      <c r="AF777" s="169">
        <v>-24013.806809433601</v>
      </c>
      <c r="AG777" s="169">
        <v>-35042.276880401223</v>
      </c>
      <c r="AH777" s="169">
        <v>12833.855050998391</v>
      </c>
      <c r="AI777" s="168" t="s">
        <v>21</v>
      </c>
      <c r="AJ777"/>
    </row>
    <row r="778" spans="1:36" x14ac:dyDescent="0.25">
      <c r="A778" s="179" t="b">
        <f>IF(E778&lt;&gt;1,"",NOT(ISNA(VLOOKUP(P778,Mapping!$P:$P,1,FALSE))))</f>
        <v>0</v>
      </c>
      <c r="B778" s="180" t="str">
        <f t="shared" si="11"/>
        <v/>
      </c>
      <c r="E778" s="167">
        <v>1</v>
      </c>
      <c r="F778" s="170" t="s">
        <v>414</v>
      </c>
      <c r="G778" s="169">
        <v>879991.11562029808</v>
      </c>
      <c r="H778" s="168" t="s">
        <v>1266</v>
      </c>
      <c r="I778" s="168" t="s">
        <v>446</v>
      </c>
      <c r="J778" s="169">
        <v>392151.23856046738</v>
      </c>
      <c r="K778" s="169">
        <v>221693.80290295661</v>
      </c>
      <c r="L778" s="168" t="s">
        <v>18</v>
      </c>
      <c r="M778" s="168" t="s">
        <v>21</v>
      </c>
      <c r="N778" s="168" t="s">
        <v>1449</v>
      </c>
      <c r="O778" s="168" t="s">
        <v>21</v>
      </c>
      <c r="P778" s="168" t="s">
        <v>344</v>
      </c>
      <c r="Q778" s="168" t="s">
        <v>1450</v>
      </c>
      <c r="R778" s="168" t="s">
        <v>21</v>
      </c>
      <c r="S778" s="168" t="s">
        <v>21</v>
      </c>
      <c r="T778" s="168" t="s">
        <v>21</v>
      </c>
      <c r="U778" s="168" t="s">
        <v>21</v>
      </c>
      <c r="V778" s="168" t="s">
        <v>1450</v>
      </c>
      <c r="W778" s="168" t="s">
        <v>21</v>
      </c>
      <c r="X778" s="168" t="s">
        <v>21</v>
      </c>
      <c r="Y778" s="168" t="s">
        <v>21</v>
      </c>
      <c r="Z778" s="168" t="s">
        <v>21</v>
      </c>
      <c r="AA778" s="168" t="s">
        <v>1822</v>
      </c>
      <c r="AB778" s="168" t="s">
        <v>1259</v>
      </c>
      <c r="AC778" s="168" t="s">
        <v>11490</v>
      </c>
      <c r="AD778" s="169">
        <v>585990.06319723779</v>
      </c>
      <c r="AE778" s="168" t="s">
        <v>807</v>
      </c>
      <c r="AF778" s="169">
        <v>-329389.01905462408</v>
      </c>
      <c r="AG778" s="169">
        <v>-480662.69953256671</v>
      </c>
      <c r="AH778" s="169">
        <v>-343101.08692902402</v>
      </c>
      <c r="AI778" s="168" t="s">
        <v>21</v>
      </c>
      <c r="AJ778"/>
    </row>
    <row r="779" spans="1:36" x14ac:dyDescent="0.25">
      <c r="A779" s="179" t="b">
        <f>IF(E779&lt;&gt;1,"",NOT(ISNA(VLOOKUP(P779,Mapping!$P:$P,1,FALSE))))</f>
        <v>0</v>
      </c>
      <c r="B779" s="180" t="str">
        <f t="shared" si="11"/>
        <v/>
      </c>
      <c r="E779" s="167">
        <v>1</v>
      </c>
      <c r="F779" s="170" t="s">
        <v>414</v>
      </c>
      <c r="G779" s="169">
        <v>81876.256889708049</v>
      </c>
      <c r="H779" s="168" t="s">
        <v>1266</v>
      </c>
      <c r="I779" s="168" t="s">
        <v>446</v>
      </c>
      <c r="J779" s="169">
        <v>36486.590578089497</v>
      </c>
      <c r="K779" s="169">
        <v>20626.865925281469</v>
      </c>
      <c r="L779" s="168" t="s">
        <v>18</v>
      </c>
      <c r="M779" s="168" t="s">
        <v>21</v>
      </c>
      <c r="N779" s="168" t="s">
        <v>1449</v>
      </c>
      <c r="O779" s="168" t="s">
        <v>21</v>
      </c>
      <c r="P779" s="168" t="s">
        <v>525</v>
      </c>
      <c r="Q779" s="168" t="s">
        <v>1451</v>
      </c>
      <c r="R779" s="168" t="s">
        <v>21</v>
      </c>
      <c r="S779" s="168" t="s">
        <v>21</v>
      </c>
      <c r="T779" s="168" t="s">
        <v>21</v>
      </c>
      <c r="U779" s="168" t="s">
        <v>21</v>
      </c>
      <c r="V779" s="168" t="s">
        <v>1451</v>
      </c>
      <c r="W779" s="168" t="s">
        <v>21</v>
      </c>
      <c r="X779" s="168" t="s">
        <v>21</v>
      </c>
      <c r="Y779" s="168" t="s">
        <v>21</v>
      </c>
      <c r="Z779" s="168" t="s">
        <v>21</v>
      </c>
      <c r="AA779" s="168" t="s">
        <v>1822</v>
      </c>
      <c r="AB779" s="168" t="s">
        <v>1259</v>
      </c>
      <c r="AC779" s="168" t="s">
        <v>6742</v>
      </c>
      <c r="AD779" s="169">
        <v>54521.769705974279</v>
      </c>
      <c r="AE779" s="168" t="s">
        <v>807</v>
      </c>
      <c r="AF779" s="169">
        <v>-30647.05934190601</v>
      </c>
      <c r="AG779" s="169">
        <v>-44721.886352782189</v>
      </c>
      <c r="AH779" s="169">
        <v>-31922.859485617799</v>
      </c>
      <c r="AI779" s="168" t="s">
        <v>21</v>
      </c>
      <c r="AJ779"/>
    </row>
    <row r="780" spans="1:36" x14ac:dyDescent="0.25">
      <c r="A780" s="179" t="b">
        <f>IF(E780&lt;&gt;1,"",NOT(ISNA(VLOOKUP(P780,Mapping!$P:$P,1,FALSE))))</f>
        <v>0</v>
      </c>
      <c r="B780" s="180" t="str">
        <f t="shared" si="11"/>
        <v/>
      </c>
      <c r="E780" s="167">
        <v>1</v>
      </c>
      <c r="F780" s="170" t="s">
        <v>617</v>
      </c>
      <c r="G780" s="169">
        <v>757917.97312698851</v>
      </c>
      <c r="H780" s="168" t="s">
        <v>1266</v>
      </c>
      <c r="I780" s="168" t="s">
        <v>446</v>
      </c>
      <c r="J780" s="169">
        <v>300086.54238240048</v>
      </c>
      <c r="K780" s="169">
        <v>145148.96990608299</v>
      </c>
      <c r="L780" s="168" t="s">
        <v>18</v>
      </c>
      <c r="M780" s="168" t="s">
        <v>21</v>
      </c>
      <c r="N780" s="168" t="s">
        <v>1449</v>
      </c>
      <c r="O780" s="168" t="s">
        <v>21</v>
      </c>
      <c r="P780" s="168" t="s">
        <v>344</v>
      </c>
      <c r="Q780" s="168" t="s">
        <v>1450</v>
      </c>
      <c r="R780" s="168" t="s">
        <v>21</v>
      </c>
      <c r="S780" s="168" t="s">
        <v>21</v>
      </c>
      <c r="T780" s="168" t="s">
        <v>21</v>
      </c>
      <c r="U780" s="168" t="s">
        <v>21</v>
      </c>
      <c r="V780" s="168" t="s">
        <v>1450</v>
      </c>
      <c r="W780" s="168" t="s">
        <v>21</v>
      </c>
      <c r="X780" s="168" t="s">
        <v>21</v>
      </c>
      <c r="Y780" s="168" t="s">
        <v>21</v>
      </c>
      <c r="Z780" s="168" t="s">
        <v>21</v>
      </c>
      <c r="AA780" s="168" t="s">
        <v>1823</v>
      </c>
      <c r="AB780" s="168" t="s">
        <v>1259</v>
      </c>
      <c r="AC780" s="168" t="s">
        <v>11491</v>
      </c>
      <c r="AD780" s="169">
        <v>471311.45315079001</v>
      </c>
      <c r="AE780" s="168" t="s">
        <v>808</v>
      </c>
      <c r="AF780" s="169">
        <v>-392950.25754348922</v>
      </c>
      <c r="AG780" s="169">
        <v>-413984.74657403282</v>
      </c>
      <c r="AH780" s="169">
        <v>-97110.129123375169</v>
      </c>
      <c r="AI780" s="168" t="s">
        <v>21</v>
      </c>
      <c r="AJ780"/>
    </row>
    <row r="781" spans="1:36" x14ac:dyDescent="0.25">
      <c r="A781" s="179" t="b">
        <f>IF(E781&lt;&gt;1,"",NOT(ISNA(VLOOKUP(P781,Mapping!$P:$P,1,FALSE))))</f>
        <v>0</v>
      </c>
      <c r="B781" s="180" t="str">
        <f t="shared" si="11"/>
        <v/>
      </c>
      <c r="E781" s="167">
        <v>1</v>
      </c>
      <c r="F781" s="170" t="s">
        <v>617</v>
      </c>
      <c r="G781" s="169">
        <v>54526.472886833697</v>
      </c>
      <c r="H781" s="168" t="s">
        <v>1266</v>
      </c>
      <c r="I781" s="168" t="s">
        <v>446</v>
      </c>
      <c r="J781" s="169">
        <v>21588.95988362591</v>
      </c>
      <c r="K781" s="169">
        <v>10442.371935689411</v>
      </c>
      <c r="L781" s="168" t="s">
        <v>18</v>
      </c>
      <c r="M781" s="168" t="s">
        <v>21</v>
      </c>
      <c r="N781" s="168" t="s">
        <v>1449</v>
      </c>
      <c r="O781" s="168" t="s">
        <v>21</v>
      </c>
      <c r="P781" s="168" t="s">
        <v>525</v>
      </c>
      <c r="Q781" s="168" t="s">
        <v>1451</v>
      </c>
      <c r="R781" s="168" t="s">
        <v>21</v>
      </c>
      <c r="S781" s="168" t="s">
        <v>21</v>
      </c>
      <c r="T781" s="168" t="s">
        <v>21</v>
      </c>
      <c r="U781" s="168" t="s">
        <v>21</v>
      </c>
      <c r="V781" s="168" t="s">
        <v>1451</v>
      </c>
      <c r="W781" s="168" t="s">
        <v>21</v>
      </c>
      <c r="X781" s="168" t="s">
        <v>21</v>
      </c>
      <c r="Y781" s="168" t="s">
        <v>21</v>
      </c>
      <c r="Z781" s="168" t="s">
        <v>21</v>
      </c>
      <c r="AA781" s="168" t="s">
        <v>1823</v>
      </c>
      <c r="AB781" s="168" t="s">
        <v>1259</v>
      </c>
      <c r="AC781" s="168" t="s">
        <v>6743</v>
      </c>
      <c r="AD781" s="169">
        <v>33907.29878782681</v>
      </c>
      <c r="AE781" s="168" t="s">
        <v>808</v>
      </c>
      <c r="AF781" s="169">
        <v>-28269.802700970449</v>
      </c>
      <c r="AG781" s="169">
        <v>-29783.075293095892</v>
      </c>
      <c r="AH781" s="169">
        <v>-6986.3402247032573</v>
      </c>
      <c r="AI781" s="168" t="s">
        <v>21</v>
      </c>
      <c r="AJ781"/>
    </row>
    <row r="782" spans="1:36" x14ac:dyDescent="0.25">
      <c r="A782" s="179" t="b">
        <f>IF(E782&lt;&gt;1,"",NOT(ISNA(VLOOKUP(P782,Mapping!$P:$P,1,FALSE))))</f>
        <v>0</v>
      </c>
      <c r="B782" s="180" t="str">
        <f t="shared" si="11"/>
        <v/>
      </c>
      <c r="E782" s="167">
        <v>1</v>
      </c>
      <c r="F782" s="170" t="s">
        <v>1163</v>
      </c>
      <c r="G782" s="169">
        <v>106320.07693867449</v>
      </c>
      <c r="H782" s="168" t="s">
        <v>1266</v>
      </c>
      <c r="I782" s="168" t="s">
        <v>446</v>
      </c>
      <c r="J782" s="169">
        <v>79643.73044081399</v>
      </c>
      <c r="K782" s="169">
        <v>48155.193891595271</v>
      </c>
      <c r="L782" s="168" t="s">
        <v>18</v>
      </c>
      <c r="M782" s="168" t="s">
        <v>21</v>
      </c>
      <c r="N782" s="168" t="s">
        <v>1449</v>
      </c>
      <c r="O782" s="168" t="s">
        <v>21</v>
      </c>
      <c r="P782" s="168" t="s">
        <v>525</v>
      </c>
      <c r="Q782" s="168" t="s">
        <v>1451</v>
      </c>
      <c r="R782" s="168" t="s">
        <v>21</v>
      </c>
      <c r="S782" s="168" t="s">
        <v>21</v>
      </c>
      <c r="T782" s="168" t="s">
        <v>21</v>
      </c>
      <c r="U782" s="168" t="s">
        <v>21</v>
      </c>
      <c r="V782" s="168" t="s">
        <v>1451</v>
      </c>
      <c r="W782" s="168" t="s">
        <v>21</v>
      </c>
      <c r="X782" s="168" t="s">
        <v>21</v>
      </c>
      <c r="Y782" s="168" t="s">
        <v>21</v>
      </c>
      <c r="Z782" s="168" t="s">
        <v>21</v>
      </c>
      <c r="AA782" s="168" t="s">
        <v>1824</v>
      </c>
      <c r="AB782" s="168" t="s">
        <v>1259</v>
      </c>
      <c r="AC782" s="168" t="s">
        <v>11492</v>
      </c>
      <c r="AD782" s="169">
        <v>65790.279734642216</v>
      </c>
      <c r="AE782" s="168" t="s">
        <v>816</v>
      </c>
      <c r="AF782" s="169">
        <v>-18402.831561802759</v>
      </c>
      <c r="AG782" s="169">
        <v>-58073.421752480572</v>
      </c>
      <c r="AH782" s="169">
        <v>-37785.640088018248</v>
      </c>
      <c r="AI782" s="168" t="s">
        <v>21</v>
      </c>
      <c r="AJ782"/>
    </row>
    <row r="783" spans="1:36" x14ac:dyDescent="0.25">
      <c r="A783" s="179" t="b">
        <f>IF(E783&lt;&gt;1,"",NOT(ISNA(VLOOKUP(P783,Mapping!$P:$P,1,FALSE))))</f>
        <v>0</v>
      </c>
      <c r="B783" s="180" t="str">
        <f t="shared" si="11"/>
        <v/>
      </c>
      <c r="E783" s="167">
        <v>1</v>
      </c>
      <c r="F783" s="170" t="s">
        <v>11493</v>
      </c>
      <c r="G783" s="169">
        <v>707603.65720043716</v>
      </c>
      <c r="H783" s="168" t="s">
        <v>1266</v>
      </c>
      <c r="I783" s="168" t="s">
        <v>421</v>
      </c>
      <c r="J783" s="169">
        <v>304566.21619918838</v>
      </c>
      <c r="K783" s="169">
        <v>71204.88844622855</v>
      </c>
      <c r="L783" s="168" t="s">
        <v>18</v>
      </c>
      <c r="M783" s="168" t="s">
        <v>21</v>
      </c>
      <c r="N783" s="168" t="s">
        <v>1449</v>
      </c>
      <c r="O783" s="168" t="s">
        <v>21</v>
      </c>
      <c r="P783" s="168" t="s">
        <v>344</v>
      </c>
      <c r="Q783" s="168" t="s">
        <v>1450</v>
      </c>
      <c r="R783" s="168" t="s">
        <v>21</v>
      </c>
      <c r="S783" s="168" t="s">
        <v>21</v>
      </c>
      <c r="T783" s="168" t="s">
        <v>21</v>
      </c>
      <c r="U783" s="168" t="s">
        <v>21</v>
      </c>
      <c r="V783" s="168" t="s">
        <v>1450</v>
      </c>
      <c r="W783" s="168" t="s">
        <v>21</v>
      </c>
      <c r="X783" s="168" t="s">
        <v>21</v>
      </c>
      <c r="Y783" s="168" t="s">
        <v>21</v>
      </c>
      <c r="Z783" s="168" t="s">
        <v>21</v>
      </c>
      <c r="AA783" s="168" t="s">
        <v>11494</v>
      </c>
      <c r="AB783" s="168" t="s">
        <v>1259</v>
      </c>
      <c r="AC783" s="168" t="s">
        <v>11495</v>
      </c>
      <c r="AD783" s="169">
        <v>485485.68258718163</v>
      </c>
      <c r="AE783" s="168" t="s">
        <v>808</v>
      </c>
      <c r="AF783" s="169">
        <v>-107204.4743705689</v>
      </c>
      <c r="AG783" s="169">
        <v>10211.60294696002</v>
      </c>
      <c r="AH783" s="169">
        <v>50780.721845529741</v>
      </c>
      <c r="AI783" s="168" t="s">
        <v>21</v>
      </c>
      <c r="AJ783"/>
    </row>
    <row r="784" spans="1:36" x14ac:dyDescent="0.25">
      <c r="A784" s="179" t="b">
        <f>IF(E784&lt;&gt;1,"",NOT(ISNA(VLOOKUP(P784,Mapping!$P:$P,1,FALSE))))</f>
        <v>0</v>
      </c>
      <c r="B784" s="180" t="str">
        <f t="shared" si="11"/>
        <v/>
      </c>
      <c r="E784" s="167">
        <v>1</v>
      </c>
      <c r="F784" s="170" t="s">
        <v>1121</v>
      </c>
      <c r="G784" s="169">
        <v>377443.52318963117</v>
      </c>
      <c r="H784" s="168" t="s">
        <v>1266</v>
      </c>
      <c r="I784" s="168" t="s">
        <v>446</v>
      </c>
      <c r="J784" s="169">
        <v>219632.75154174381</v>
      </c>
      <c r="K784" s="169">
        <v>113013.18250849019</v>
      </c>
      <c r="L784" s="168" t="s">
        <v>18</v>
      </c>
      <c r="M784" s="168" t="s">
        <v>21</v>
      </c>
      <c r="N784" s="168" t="s">
        <v>1449</v>
      </c>
      <c r="O784" s="168" t="s">
        <v>21</v>
      </c>
      <c r="P784" s="168" t="s">
        <v>525</v>
      </c>
      <c r="Q784" s="168" t="s">
        <v>1451</v>
      </c>
      <c r="R784" s="168" t="s">
        <v>21</v>
      </c>
      <c r="S784" s="168" t="s">
        <v>21</v>
      </c>
      <c r="T784" s="168" t="s">
        <v>21</v>
      </c>
      <c r="U784" s="168" t="s">
        <v>21</v>
      </c>
      <c r="V784" s="168" t="s">
        <v>1451</v>
      </c>
      <c r="W784" s="168" t="s">
        <v>21</v>
      </c>
      <c r="X784" s="168" t="s">
        <v>21</v>
      </c>
      <c r="Y784" s="168" t="s">
        <v>21</v>
      </c>
      <c r="Z784" s="168" t="s">
        <v>21</v>
      </c>
      <c r="AA784" s="168" t="s">
        <v>1825</v>
      </c>
      <c r="AB784" s="168" t="s">
        <v>1259</v>
      </c>
      <c r="AC784" s="168" t="s">
        <v>7124</v>
      </c>
      <c r="AD784" s="169">
        <v>223671.94369905689</v>
      </c>
      <c r="AE784" s="168" t="s">
        <v>814</v>
      </c>
      <c r="AF784" s="169">
        <v>-116926.3976889394</v>
      </c>
      <c r="AG784" s="169">
        <v>-221281.39430330979</v>
      </c>
      <c r="AH784" s="169">
        <v>-172701.68341751851</v>
      </c>
      <c r="AI784" s="168" t="s">
        <v>21</v>
      </c>
      <c r="AJ784"/>
    </row>
    <row r="785" spans="1:36" x14ac:dyDescent="0.25">
      <c r="A785" s="179" t="b">
        <f>IF(E785&lt;&gt;1,"",NOT(ISNA(VLOOKUP(P785,Mapping!$P:$P,1,FALSE))))</f>
        <v>0</v>
      </c>
      <c r="B785" s="180" t="str">
        <f t="shared" si="11"/>
        <v/>
      </c>
      <c r="E785" s="167">
        <v>1</v>
      </c>
      <c r="F785" s="170" t="s">
        <v>1164</v>
      </c>
      <c r="G785" s="169">
        <v>94646.175588371087</v>
      </c>
      <c r="H785" s="168" t="s">
        <v>1266</v>
      </c>
      <c r="I785" s="168" t="s">
        <v>446</v>
      </c>
      <c r="J785" s="169">
        <v>56783.968252343133</v>
      </c>
      <c r="K785" s="169">
        <v>26392.12310218532</v>
      </c>
      <c r="L785" s="168" t="s">
        <v>18</v>
      </c>
      <c r="M785" s="168" t="s">
        <v>21</v>
      </c>
      <c r="N785" s="168" t="s">
        <v>1449</v>
      </c>
      <c r="O785" s="168" t="s">
        <v>21</v>
      </c>
      <c r="P785" s="168" t="s">
        <v>525</v>
      </c>
      <c r="Q785" s="168" t="s">
        <v>1451</v>
      </c>
      <c r="R785" s="168" t="s">
        <v>21</v>
      </c>
      <c r="S785" s="168" t="s">
        <v>21</v>
      </c>
      <c r="T785" s="168" t="s">
        <v>21</v>
      </c>
      <c r="U785" s="168" t="s">
        <v>21</v>
      </c>
      <c r="V785" s="168" t="s">
        <v>1451</v>
      </c>
      <c r="W785" s="168" t="s">
        <v>21</v>
      </c>
      <c r="X785" s="168" t="s">
        <v>21</v>
      </c>
      <c r="Y785" s="168" t="s">
        <v>21</v>
      </c>
      <c r="Z785" s="168" t="s">
        <v>21</v>
      </c>
      <c r="AA785" s="168" t="s">
        <v>1826</v>
      </c>
      <c r="AB785" s="168" t="s">
        <v>1259</v>
      </c>
      <c r="AC785" s="168" t="s">
        <v>7113</v>
      </c>
      <c r="AD785" s="169">
        <v>84008.792398043137</v>
      </c>
      <c r="AE785" s="168" t="s">
        <v>814</v>
      </c>
      <c r="AF785" s="169">
        <v>-40437.295118947703</v>
      </c>
      <c r="AG785" s="169">
        <v>33815.814896563577</v>
      </c>
      <c r="AH785" s="169">
        <v>-45659.146164344958</v>
      </c>
      <c r="AI785" s="168" t="s">
        <v>21</v>
      </c>
      <c r="AJ785"/>
    </row>
    <row r="786" spans="1:36" x14ac:dyDescent="0.25">
      <c r="A786" s="179" t="b">
        <f>IF(E786&lt;&gt;1,"",NOT(ISNA(VLOOKUP(P786,Mapping!$P:$P,1,FALSE))))</f>
        <v>0</v>
      </c>
      <c r="B786" s="180" t="str">
        <f t="shared" si="11"/>
        <v/>
      </c>
      <c r="E786" s="167">
        <v>1</v>
      </c>
      <c r="F786" s="170" t="s">
        <v>1827</v>
      </c>
      <c r="G786" s="169">
        <v>820396.79102489457</v>
      </c>
      <c r="H786" s="168" t="s">
        <v>1266</v>
      </c>
      <c r="I786" s="168" t="s">
        <v>372</v>
      </c>
      <c r="J786" s="169">
        <v>427512.51935428788</v>
      </c>
      <c r="K786" s="169">
        <v>163905.31229901261</v>
      </c>
      <c r="L786" s="168" t="s">
        <v>18</v>
      </c>
      <c r="M786" s="168" t="s">
        <v>21</v>
      </c>
      <c r="N786" s="168" t="s">
        <v>1449</v>
      </c>
      <c r="O786" s="168" t="s">
        <v>21</v>
      </c>
      <c r="P786" s="168" t="s">
        <v>344</v>
      </c>
      <c r="Q786" s="168" t="s">
        <v>1450</v>
      </c>
      <c r="R786" s="168" t="s">
        <v>21</v>
      </c>
      <c r="S786" s="168" t="s">
        <v>21</v>
      </c>
      <c r="T786" s="168" t="s">
        <v>21</v>
      </c>
      <c r="U786" s="168" t="s">
        <v>21</v>
      </c>
      <c r="V786" s="168" t="s">
        <v>1450</v>
      </c>
      <c r="W786" s="168" t="s">
        <v>21</v>
      </c>
      <c r="X786" s="168" t="s">
        <v>21</v>
      </c>
      <c r="Y786" s="168" t="s">
        <v>21</v>
      </c>
      <c r="Z786" s="168" t="s">
        <v>21</v>
      </c>
      <c r="AA786" s="168" t="s">
        <v>1828</v>
      </c>
      <c r="AB786" s="168" t="s">
        <v>1259</v>
      </c>
      <c r="AC786" s="168" t="s">
        <v>11496</v>
      </c>
      <c r="AD786" s="169">
        <v>786853.33849203552</v>
      </c>
      <c r="AE786" s="168" t="s">
        <v>808</v>
      </c>
      <c r="AF786" s="169">
        <v>-524069.08731412451</v>
      </c>
      <c r="AG786" s="169">
        <v>-587560.13194131083</v>
      </c>
      <c r="AH786" s="169">
        <v>-295788.22043509351</v>
      </c>
      <c r="AI786" s="168" t="s">
        <v>21</v>
      </c>
      <c r="AJ786"/>
    </row>
    <row r="787" spans="1:36" x14ac:dyDescent="0.25">
      <c r="A787" s="179" t="b">
        <f>IF(E787&lt;&gt;1,"",NOT(ISNA(VLOOKUP(P787,Mapping!$P:$P,1,FALSE))))</f>
        <v>0</v>
      </c>
      <c r="B787" s="180" t="str">
        <f t="shared" si="11"/>
        <v/>
      </c>
      <c r="E787" s="167">
        <v>1</v>
      </c>
      <c r="F787" s="170" t="s">
        <v>1827</v>
      </c>
      <c r="G787" s="169">
        <v>92149.209860062401</v>
      </c>
      <c r="H787" s="168" t="s">
        <v>1266</v>
      </c>
      <c r="I787" s="168" t="s">
        <v>372</v>
      </c>
      <c r="J787" s="169">
        <v>48019.374642564668</v>
      </c>
      <c r="K787" s="169">
        <v>18410.292660155519</v>
      </c>
      <c r="L787" s="168" t="s">
        <v>18</v>
      </c>
      <c r="M787" s="168" t="s">
        <v>21</v>
      </c>
      <c r="N787" s="168" t="s">
        <v>1449</v>
      </c>
      <c r="O787" s="168" t="s">
        <v>21</v>
      </c>
      <c r="P787" s="168" t="s">
        <v>525</v>
      </c>
      <c r="Q787" s="168" t="s">
        <v>1451</v>
      </c>
      <c r="R787" s="168" t="s">
        <v>21</v>
      </c>
      <c r="S787" s="168" t="s">
        <v>21</v>
      </c>
      <c r="T787" s="168" t="s">
        <v>21</v>
      </c>
      <c r="U787" s="168" t="s">
        <v>21</v>
      </c>
      <c r="V787" s="168" t="s">
        <v>1451</v>
      </c>
      <c r="W787" s="168" t="s">
        <v>21</v>
      </c>
      <c r="X787" s="168" t="s">
        <v>21</v>
      </c>
      <c r="Y787" s="168" t="s">
        <v>21</v>
      </c>
      <c r="Z787" s="168" t="s">
        <v>21</v>
      </c>
      <c r="AA787" s="168" t="s">
        <v>1828</v>
      </c>
      <c r="AB787" s="168" t="s">
        <v>1259</v>
      </c>
      <c r="AC787" s="168" t="s">
        <v>11497</v>
      </c>
      <c r="AD787" s="169">
        <v>88381.517591276177</v>
      </c>
      <c r="AE787" s="168" t="s">
        <v>808</v>
      </c>
      <c r="AF787" s="169">
        <v>-58864.872262299243</v>
      </c>
      <c r="AG787" s="169">
        <v>-65996.35992728165</v>
      </c>
      <c r="AH787" s="169">
        <v>-33223.741361734239</v>
      </c>
      <c r="AI787" s="168" t="s">
        <v>21</v>
      </c>
      <c r="AJ787"/>
    </row>
    <row r="788" spans="1:36" x14ac:dyDescent="0.25">
      <c r="A788" s="179" t="b">
        <f>IF(E788&lt;&gt;1,"",NOT(ISNA(VLOOKUP(P788,Mapping!$P:$P,1,FALSE))))</f>
        <v>0</v>
      </c>
      <c r="B788" s="180" t="str">
        <f t="shared" si="11"/>
        <v/>
      </c>
      <c r="E788" s="167">
        <v>1</v>
      </c>
      <c r="F788" s="170" t="s">
        <v>1827</v>
      </c>
      <c r="G788" s="169">
        <v>790873.15264249616</v>
      </c>
      <c r="H788" s="168" t="s">
        <v>1266</v>
      </c>
      <c r="I788" s="168" t="s">
        <v>372</v>
      </c>
      <c r="J788" s="169">
        <v>412127.61638605909</v>
      </c>
      <c r="K788" s="169">
        <v>158006.84801659509</v>
      </c>
      <c r="L788" s="168" t="s">
        <v>18</v>
      </c>
      <c r="M788" s="168" t="s">
        <v>21</v>
      </c>
      <c r="N788" s="168" t="s">
        <v>1449</v>
      </c>
      <c r="O788" s="168" t="s">
        <v>21</v>
      </c>
      <c r="P788" s="168" t="s">
        <v>789</v>
      </c>
      <c r="Q788" s="168" t="s">
        <v>1458</v>
      </c>
      <c r="R788" s="168" t="s">
        <v>21</v>
      </c>
      <c r="S788" s="168" t="s">
        <v>21</v>
      </c>
      <c r="T788" s="168" t="s">
        <v>21</v>
      </c>
      <c r="U788" s="168" t="s">
        <v>21</v>
      </c>
      <c r="V788" s="168" t="s">
        <v>1458</v>
      </c>
      <c r="W788" s="168" t="s">
        <v>21</v>
      </c>
      <c r="X788" s="168" t="s">
        <v>21</v>
      </c>
      <c r="Y788" s="168" t="s">
        <v>21</v>
      </c>
      <c r="Z788" s="168" t="s">
        <v>21</v>
      </c>
      <c r="AA788" s="168" t="s">
        <v>1828</v>
      </c>
      <c r="AB788" s="168" t="s">
        <v>1259</v>
      </c>
      <c r="AC788" s="168" t="s">
        <v>7277</v>
      </c>
      <c r="AD788" s="169">
        <v>758536.82911539543</v>
      </c>
      <c r="AE788" s="168" t="s">
        <v>808</v>
      </c>
      <c r="AF788" s="169">
        <v>-505209.40089101379</v>
      </c>
      <c r="AG788" s="169">
        <v>-566415.59181984281</v>
      </c>
      <c r="AH788" s="169">
        <v>-285143.68287298369</v>
      </c>
      <c r="AI788" s="168" t="s">
        <v>21</v>
      </c>
      <c r="AJ788"/>
    </row>
    <row r="789" spans="1:36" x14ac:dyDescent="0.25">
      <c r="A789" s="179" t="b">
        <f>IF(E789&lt;&gt;1,"",NOT(ISNA(VLOOKUP(P789,Mapping!$P:$P,1,FALSE))))</f>
        <v>0</v>
      </c>
      <c r="B789" s="180" t="str">
        <f t="shared" ref="B789:B852" si="12">IF(AI789="","",VALUE(AI789))</f>
        <v/>
      </c>
      <c r="E789" s="167">
        <v>1</v>
      </c>
      <c r="F789" s="170" t="s">
        <v>1829</v>
      </c>
      <c r="G789" s="169">
        <v>973190.90875004639</v>
      </c>
      <c r="H789" s="168" t="s">
        <v>1266</v>
      </c>
      <c r="I789" s="168" t="s">
        <v>498</v>
      </c>
      <c r="J789" s="169">
        <v>620949.8076770379</v>
      </c>
      <c r="K789" s="169">
        <v>80061.907373109396</v>
      </c>
      <c r="L789" s="168" t="s">
        <v>18</v>
      </c>
      <c r="M789" s="168" t="s">
        <v>21</v>
      </c>
      <c r="N789" s="168" t="s">
        <v>1449</v>
      </c>
      <c r="O789" s="168" t="s">
        <v>21</v>
      </c>
      <c r="P789" s="168" t="s">
        <v>344</v>
      </c>
      <c r="Q789" s="168" t="s">
        <v>1450</v>
      </c>
      <c r="R789" s="168" t="s">
        <v>21</v>
      </c>
      <c r="S789" s="168" t="s">
        <v>21</v>
      </c>
      <c r="T789" s="168" t="s">
        <v>21</v>
      </c>
      <c r="U789" s="168" t="s">
        <v>21</v>
      </c>
      <c r="V789" s="168" t="s">
        <v>1450</v>
      </c>
      <c r="W789" s="168" t="s">
        <v>21</v>
      </c>
      <c r="X789" s="168" t="s">
        <v>21</v>
      </c>
      <c r="Y789" s="168" t="s">
        <v>21</v>
      </c>
      <c r="Z789" s="168" t="s">
        <v>21</v>
      </c>
      <c r="AA789" s="168" t="s">
        <v>1830</v>
      </c>
      <c r="AB789" s="168" t="s">
        <v>1259</v>
      </c>
      <c r="AC789" s="168" t="s">
        <v>11498</v>
      </c>
      <c r="AD789" s="169">
        <v>753460.30309589603</v>
      </c>
      <c r="AE789" s="168" t="s">
        <v>813</v>
      </c>
      <c r="AF789" s="169">
        <v>670340.96856211603</v>
      </c>
      <c r="AG789" s="169">
        <v>897357.39581994747</v>
      </c>
      <c r="AH789" s="169">
        <v>-471854.50855373678</v>
      </c>
      <c r="AI789" s="168" t="s">
        <v>21</v>
      </c>
      <c r="AJ789"/>
    </row>
    <row r="790" spans="1:36" x14ac:dyDescent="0.25">
      <c r="A790" s="179" t="b">
        <f>IF(E790&lt;&gt;1,"",NOT(ISNA(VLOOKUP(P790,Mapping!$P:$P,1,FALSE))))</f>
        <v>0</v>
      </c>
      <c r="B790" s="180" t="str">
        <f t="shared" si="12"/>
        <v/>
      </c>
      <c r="E790" s="167">
        <v>1</v>
      </c>
      <c r="F790" s="170" t="s">
        <v>1829</v>
      </c>
      <c r="G790" s="169">
        <v>217436.93831350829</v>
      </c>
      <c r="H790" s="168" t="s">
        <v>1266</v>
      </c>
      <c r="I790" s="168" t="s">
        <v>498</v>
      </c>
      <c r="J790" s="169">
        <v>138736.8334554953</v>
      </c>
      <c r="K790" s="169">
        <v>17887.976406507609</v>
      </c>
      <c r="L790" s="168" t="s">
        <v>18</v>
      </c>
      <c r="M790" s="168" t="s">
        <v>21</v>
      </c>
      <c r="N790" s="168" t="s">
        <v>1449</v>
      </c>
      <c r="O790" s="168" t="s">
        <v>21</v>
      </c>
      <c r="P790" s="168" t="s">
        <v>525</v>
      </c>
      <c r="Q790" s="168" t="s">
        <v>1451</v>
      </c>
      <c r="R790" s="168" t="s">
        <v>21</v>
      </c>
      <c r="S790" s="168" t="s">
        <v>21</v>
      </c>
      <c r="T790" s="168" t="s">
        <v>21</v>
      </c>
      <c r="U790" s="168" t="s">
        <v>21</v>
      </c>
      <c r="V790" s="168" t="s">
        <v>1451</v>
      </c>
      <c r="W790" s="168" t="s">
        <v>21</v>
      </c>
      <c r="X790" s="168" t="s">
        <v>21</v>
      </c>
      <c r="Y790" s="168" t="s">
        <v>21</v>
      </c>
      <c r="Z790" s="168" t="s">
        <v>21</v>
      </c>
      <c r="AA790" s="168" t="s">
        <v>1830</v>
      </c>
      <c r="AB790" s="168" t="s">
        <v>1259</v>
      </c>
      <c r="AC790" s="168" t="s">
        <v>4765</v>
      </c>
      <c r="AD790" s="169">
        <v>168343.23047300219</v>
      </c>
      <c r="AE790" s="168" t="s">
        <v>813</v>
      </c>
      <c r="AF790" s="169">
        <v>149772.1428753034</v>
      </c>
      <c r="AG790" s="169">
        <v>200493.69858035381</v>
      </c>
      <c r="AH790" s="169">
        <v>-105424.9466850506</v>
      </c>
      <c r="AI790" s="168" t="s">
        <v>21</v>
      </c>
      <c r="AJ790"/>
    </row>
    <row r="791" spans="1:36" x14ac:dyDescent="0.25">
      <c r="A791" s="179" t="b">
        <f>IF(E791&lt;&gt;1,"",NOT(ISNA(VLOOKUP(P791,Mapping!$P:$P,1,FALSE))))</f>
        <v>0</v>
      </c>
      <c r="B791" s="180" t="str">
        <f t="shared" si="12"/>
        <v/>
      </c>
      <c r="E791" s="167">
        <v>1</v>
      </c>
      <c r="F791" s="170" t="s">
        <v>1831</v>
      </c>
      <c r="G791" s="169">
        <v>202597.23140821711</v>
      </c>
      <c r="H791" s="168" t="s">
        <v>1266</v>
      </c>
      <c r="I791" s="168" t="s">
        <v>430</v>
      </c>
      <c r="J791" s="169">
        <v>71880.184090784125</v>
      </c>
      <c r="K791" s="169">
        <v>32151.332345851479</v>
      </c>
      <c r="L791" s="168" t="s">
        <v>18</v>
      </c>
      <c r="M791" s="168" t="s">
        <v>21</v>
      </c>
      <c r="N791" s="168" t="s">
        <v>1449</v>
      </c>
      <c r="O791" s="168" t="s">
        <v>21</v>
      </c>
      <c r="P791" s="168" t="s">
        <v>525</v>
      </c>
      <c r="Q791" s="168" t="s">
        <v>1451</v>
      </c>
      <c r="R791" s="168" t="s">
        <v>21</v>
      </c>
      <c r="S791" s="168" t="s">
        <v>21</v>
      </c>
      <c r="T791" s="168" t="s">
        <v>21</v>
      </c>
      <c r="U791" s="168" t="s">
        <v>21</v>
      </c>
      <c r="V791" s="168" t="s">
        <v>1451</v>
      </c>
      <c r="W791" s="168" t="s">
        <v>21</v>
      </c>
      <c r="X791" s="168" t="s">
        <v>21</v>
      </c>
      <c r="Y791" s="168" t="s">
        <v>21</v>
      </c>
      <c r="Z791" s="168" t="s">
        <v>21</v>
      </c>
      <c r="AA791" s="168" t="s">
        <v>1832</v>
      </c>
      <c r="AB791" s="168" t="s">
        <v>1259</v>
      </c>
      <c r="AC791" s="168" t="s">
        <v>6746</v>
      </c>
      <c r="AD791" s="169">
        <v>113698.7807309784</v>
      </c>
      <c r="AE791" s="168" t="s">
        <v>814</v>
      </c>
      <c r="AF791" s="169">
        <v>-138173.3475979857</v>
      </c>
      <c r="AG791" s="169">
        <v>-110412.8848923652</v>
      </c>
      <c r="AH791" s="169">
        <v>-36652.984598909359</v>
      </c>
      <c r="AI791" s="168" t="s">
        <v>21</v>
      </c>
      <c r="AJ791"/>
    </row>
    <row r="792" spans="1:36" x14ac:dyDescent="0.25">
      <c r="A792" s="179" t="b">
        <f>IF(E792&lt;&gt;1,"",NOT(ISNA(VLOOKUP(P792,Mapping!$P:$P,1,FALSE))))</f>
        <v>0</v>
      </c>
      <c r="B792" s="180" t="str">
        <f t="shared" si="12"/>
        <v/>
      </c>
      <c r="E792" s="167">
        <v>1</v>
      </c>
      <c r="F792" s="170" t="s">
        <v>1833</v>
      </c>
      <c r="G792" s="169">
        <v>2639512.6195606221</v>
      </c>
      <c r="H792" s="168" t="s">
        <v>1266</v>
      </c>
      <c r="I792" s="168" t="s">
        <v>430</v>
      </c>
      <c r="J792" s="169">
        <v>876208.67636830162</v>
      </c>
      <c r="K792" s="169">
        <v>384647.98923607619</v>
      </c>
      <c r="L792" s="168" t="s">
        <v>18</v>
      </c>
      <c r="M792" s="168" t="s">
        <v>21</v>
      </c>
      <c r="N792" s="168" t="s">
        <v>1449</v>
      </c>
      <c r="O792" s="168" t="s">
        <v>21</v>
      </c>
      <c r="P792" s="168" t="s">
        <v>7293</v>
      </c>
      <c r="Q792" s="168" t="s">
        <v>7294</v>
      </c>
      <c r="R792" s="168" t="s">
        <v>21</v>
      </c>
      <c r="S792" s="168" t="s">
        <v>21</v>
      </c>
      <c r="T792" s="168" t="s">
        <v>21</v>
      </c>
      <c r="U792" s="168" t="s">
        <v>21</v>
      </c>
      <c r="V792" s="168" t="s">
        <v>7294</v>
      </c>
      <c r="W792" s="168" t="s">
        <v>21</v>
      </c>
      <c r="X792" s="168" t="s">
        <v>21</v>
      </c>
      <c r="Y792" s="168" t="s">
        <v>21</v>
      </c>
      <c r="Z792" s="168" t="s">
        <v>21</v>
      </c>
      <c r="AA792" s="168" t="s">
        <v>1834</v>
      </c>
      <c r="AB792" s="168" t="s">
        <v>1259</v>
      </c>
      <c r="AC792" s="168" t="s">
        <v>11499</v>
      </c>
      <c r="AD792" s="169">
        <v>1248981.5915775329</v>
      </c>
      <c r="AE792" s="168" t="s">
        <v>816</v>
      </c>
      <c r="AF792" s="169">
        <v>-1572818.885139989</v>
      </c>
      <c r="AG792" s="169">
        <v>-1438500.4227835271</v>
      </c>
      <c r="AH792" s="169">
        <v>-734586.53772798134</v>
      </c>
      <c r="AI792" s="168" t="s">
        <v>21</v>
      </c>
      <c r="AJ792"/>
    </row>
    <row r="793" spans="1:36" x14ac:dyDescent="0.25">
      <c r="A793" s="179" t="b">
        <f>IF(E793&lt;&gt;1,"",NOT(ISNA(VLOOKUP(P793,Mapping!$P:$P,1,FALSE))))</f>
        <v>0</v>
      </c>
      <c r="B793" s="180" t="str">
        <f t="shared" si="12"/>
        <v/>
      </c>
      <c r="E793" s="167">
        <v>1</v>
      </c>
      <c r="F793" s="170" t="s">
        <v>1833</v>
      </c>
      <c r="G793" s="169">
        <v>3188406.858133974</v>
      </c>
      <c r="H793" s="168" t="s">
        <v>1266</v>
      </c>
      <c r="I793" s="168" t="s">
        <v>430</v>
      </c>
      <c r="J793" s="169">
        <v>1058418.7899636701</v>
      </c>
      <c r="K793" s="169">
        <v>464636.64456807933</v>
      </c>
      <c r="L793" s="168" t="s">
        <v>18</v>
      </c>
      <c r="M793" s="168" t="s">
        <v>21</v>
      </c>
      <c r="N793" s="168" t="s">
        <v>1449</v>
      </c>
      <c r="O793" s="168" t="s">
        <v>21</v>
      </c>
      <c r="P793" s="168" t="s">
        <v>344</v>
      </c>
      <c r="Q793" s="168" t="s">
        <v>1450</v>
      </c>
      <c r="R793" s="168" t="s">
        <v>21</v>
      </c>
      <c r="S793" s="168" t="s">
        <v>21</v>
      </c>
      <c r="T793" s="168" t="s">
        <v>21</v>
      </c>
      <c r="U793" s="168" t="s">
        <v>21</v>
      </c>
      <c r="V793" s="168" t="s">
        <v>1450</v>
      </c>
      <c r="W793" s="168" t="s">
        <v>21</v>
      </c>
      <c r="X793" s="168" t="s">
        <v>21</v>
      </c>
      <c r="Y793" s="168" t="s">
        <v>21</v>
      </c>
      <c r="Z793" s="168" t="s">
        <v>21</v>
      </c>
      <c r="AA793" s="168" t="s">
        <v>1834</v>
      </c>
      <c r="AB793" s="168" t="s">
        <v>1259</v>
      </c>
      <c r="AC793" s="168" t="s">
        <v>11500</v>
      </c>
      <c r="AD793" s="169">
        <v>1508710.9047168801</v>
      </c>
      <c r="AE793" s="168" t="s">
        <v>816</v>
      </c>
      <c r="AF793" s="169">
        <v>-1899891.0945982691</v>
      </c>
      <c r="AG793" s="169">
        <v>-1737640.7217916991</v>
      </c>
      <c r="AH793" s="169">
        <v>-887345.92038990417</v>
      </c>
      <c r="AI793" s="168" t="s">
        <v>21</v>
      </c>
      <c r="AJ793"/>
    </row>
    <row r="794" spans="1:36" x14ac:dyDescent="0.25">
      <c r="A794" s="179" t="b">
        <f>IF(E794&lt;&gt;1,"",NOT(ISNA(VLOOKUP(P794,Mapping!$P:$P,1,FALSE))))</f>
        <v>0</v>
      </c>
      <c r="B794" s="180" t="str">
        <f t="shared" si="12"/>
        <v/>
      </c>
      <c r="E794" s="167">
        <v>1</v>
      </c>
      <c r="F794" s="170" t="s">
        <v>1833</v>
      </c>
      <c r="G794" s="169">
        <v>867985.40759429068</v>
      </c>
      <c r="H794" s="168" t="s">
        <v>1266</v>
      </c>
      <c r="I794" s="168" t="s">
        <v>430</v>
      </c>
      <c r="J794" s="169">
        <v>288135.14262409293</v>
      </c>
      <c r="K794" s="169">
        <v>126488.82192992741</v>
      </c>
      <c r="L794" s="168" t="s">
        <v>18</v>
      </c>
      <c r="M794" s="168" t="s">
        <v>21</v>
      </c>
      <c r="N794" s="168" t="s">
        <v>1449</v>
      </c>
      <c r="O794" s="168" t="s">
        <v>21</v>
      </c>
      <c r="P794" s="168" t="s">
        <v>525</v>
      </c>
      <c r="Q794" s="168" t="s">
        <v>1451</v>
      </c>
      <c r="R794" s="168" t="s">
        <v>21</v>
      </c>
      <c r="S794" s="168" t="s">
        <v>21</v>
      </c>
      <c r="T794" s="168" t="s">
        <v>21</v>
      </c>
      <c r="U794" s="168" t="s">
        <v>21</v>
      </c>
      <c r="V794" s="168" t="s">
        <v>1451</v>
      </c>
      <c r="W794" s="168" t="s">
        <v>21</v>
      </c>
      <c r="X794" s="168" t="s">
        <v>21</v>
      </c>
      <c r="Y794" s="168" t="s">
        <v>21</v>
      </c>
      <c r="Z794" s="168" t="s">
        <v>21</v>
      </c>
      <c r="AA794" s="168" t="s">
        <v>1834</v>
      </c>
      <c r="AB794" s="168" t="s">
        <v>1259</v>
      </c>
      <c r="AC794" s="168" t="s">
        <v>6747</v>
      </c>
      <c r="AD794" s="169">
        <v>410718.92886939808</v>
      </c>
      <c r="AE794" s="168" t="s">
        <v>816</v>
      </c>
      <c r="AF794" s="169">
        <v>-517210.57553325238</v>
      </c>
      <c r="AG794" s="169">
        <v>-473040.88131321862</v>
      </c>
      <c r="AH794" s="169">
        <v>-241563.68514322111</v>
      </c>
      <c r="AI794" s="168" t="s">
        <v>21</v>
      </c>
      <c r="AJ794"/>
    </row>
    <row r="795" spans="1:36" x14ac:dyDescent="0.25">
      <c r="A795" s="179" t="b">
        <f>IF(E795&lt;&gt;1,"",NOT(ISNA(VLOOKUP(P795,Mapping!$P:$P,1,FALSE))))</f>
        <v>0</v>
      </c>
      <c r="B795" s="180" t="str">
        <f t="shared" si="12"/>
        <v/>
      </c>
      <c r="E795" s="167">
        <v>1</v>
      </c>
      <c r="F795" s="170" t="s">
        <v>1833</v>
      </c>
      <c r="G795" s="169">
        <v>7405200.0168862622</v>
      </c>
      <c r="H795" s="168" t="s">
        <v>1266</v>
      </c>
      <c r="I795" s="168" t="s">
        <v>430</v>
      </c>
      <c r="J795" s="169">
        <v>2458219.1640055571</v>
      </c>
      <c r="K795" s="169">
        <v>1079136.835822518</v>
      </c>
      <c r="L795" s="168" t="s">
        <v>18</v>
      </c>
      <c r="M795" s="168" t="s">
        <v>21</v>
      </c>
      <c r="N795" s="168" t="s">
        <v>1449</v>
      </c>
      <c r="O795" s="168" t="s">
        <v>21</v>
      </c>
      <c r="P795" s="168" t="s">
        <v>785</v>
      </c>
      <c r="Q795" s="168" t="s">
        <v>1452</v>
      </c>
      <c r="R795" s="168" t="s">
        <v>21</v>
      </c>
      <c r="S795" s="168" t="s">
        <v>21</v>
      </c>
      <c r="T795" s="168" t="s">
        <v>21</v>
      </c>
      <c r="U795" s="168" t="s">
        <v>21</v>
      </c>
      <c r="V795" s="168" t="s">
        <v>1452</v>
      </c>
      <c r="W795" s="168" t="s">
        <v>21</v>
      </c>
      <c r="X795" s="168" t="s">
        <v>21</v>
      </c>
      <c r="Y795" s="168" t="s">
        <v>21</v>
      </c>
      <c r="Z795" s="168" t="s">
        <v>21</v>
      </c>
      <c r="AA795" s="168" t="s">
        <v>1834</v>
      </c>
      <c r="AB795" s="168" t="s">
        <v>1259</v>
      </c>
      <c r="AC795" s="168" t="s">
        <v>11501</v>
      </c>
      <c r="AD795" s="169">
        <v>3504040.266562643</v>
      </c>
      <c r="AE795" s="168" t="s">
        <v>816</v>
      </c>
      <c r="AF795" s="169">
        <v>-4412571.6045019217</v>
      </c>
      <c r="AG795" s="169">
        <v>-4035738.7481862782</v>
      </c>
      <c r="AH795" s="169">
        <v>-2060895.7128203399</v>
      </c>
      <c r="AI795" s="168" t="s">
        <v>21</v>
      </c>
      <c r="AJ795"/>
    </row>
    <row r="796" spans="1:36" x14ac:dyDescent="0.25">
      <c r="A796" s="179" t="b">
        <f>IF(E796&lt;&gt;1,"",NOT(ISNA(VLOOKUP(P796,Mapping!$P:$P,1,FALSE))))</f>
        <v>0</v>
      </c>
      <c r="B796" s="180" t="str">
        <f t="shared" si="12"/>
        <v/>
      </c>
      <c r="E796" s="167">
        <v>1</v>
      </c>
      <c r="F796" s="170" t="s">
        <v>618</v>
      </c>
      <c r="G796" s="169">
        <v>126391.4578945134</v>
      </c>
      <c r="H796" s="168" t="s">
        <v>1266</v>
      </c>
      <c r="I796" s="168" t="s">
        <v>446</v>
      </c>
      <c r="J796" s="169">
        <v>57605.114386532739</v>
      </c>
      <c r="K796" s="169">
        <v>35011.869009338021</v>
      </c>
      <c r="L796" s="168" t="s">
        <v>18</v>
      </c>
      <c r="M796" s="168" t="s">
        <v>21</v>
      </c>
      <c r="N796" s="168" t="s">
        <v>1449</v>
      </c>
      <c r="O796" s="168" t="s">
        <v>21</v>
      </c>
      <c r="P796" s="168" t="s">
        <v>525</v>
      </c>
      <c r="Q796" s="168" t="s">
        <v>1451</v>
      </c>
      <c r="R796" s="168" t="s">
        <v>21</v>
      </c>
      <c r="S796" s="168" t="s">
        <v>21</v>
      </c>
      <c r="T796" s="168" t="s">
        <v>21</v>
      </c>
      <c r="U796" s="168" t="s">
        <v>21</v>
      </c>
      <c r="V796" s="168" t="s">
        <v>1451</v>
      </c>
      <c r="W796" s="168" t="s">
        <v>21</v>
      </c>
      <c r="X796" s="168" t="s">
        <v>21</v>
      </c>
      <c r="Y796" s="168" t="s">
        <v>21</v>
      </c>
      <c r="Z796" s="168" t="s">
        <v>21</v>
      </c>
      <c r="AA796" s="168" t="s">
        <v>1835</v>
      </c>
      <c r="AB796" s="168" t="s">
        <v>1259</v>
      </c>
      <c r="AC796" s="168" t="s">
        <v>6748</v>
      </c>
      <c r="AD796" s="169">
        <v>78069.191561575004</v>
      </c>
      <c r="AE796" s="168" t="s">
        <v>811</v>
      </c>
      <c r="AF796" s="169">
        <v>-30861.971216893489</v>
      </c>
      <c r="AG796" s="169">
        <v>-69036.673519834629</v>
      </c>
      <c r="AH796" s="169">
        <v>-46012.612553775849</v>
      </c>
      <c r="AI796" s="168" t="s">
        <v>21</v>
      </c>
      <c r="AJ796"/>
    </row>
    <row r="797" spans="1:36" x14ac:dyDescent="0.25">
      <c r="A797" s="179" t="b">
        <f>IF(E797&lt;&gt;1,"",NOT(ISNA(VLOOKUP(P797,Mapping!$P:$P,1,FALSE))))</f>
        <v>0</v>
      </c>
      <c r="B797" s="180" t="str">
        <f t="shared" si="12"/>
        <v/>
      </c>
      <c r="E797" s="167">
        <v>1</v>
      </c>
      <c r="F797" s="170" t="s">
        <v>11502</v>
      </c>
      <c r="G797" s="169">
        <v>235554.36287112159</v>
      </c>
      <c r="H797" s="168" t="s">
        <v>1266</v>
      </c>
      <c r="I797" s="168" t="s">
        <v>446</v>
      </c>
      <c r="J797" s="169">
        <v>148778.37447857129</v>
      </c>
      <c r="K797" s="169">
        <v>78778.451227216763</v>
      </c>
      <c r="L797" s="168" t="s">
        <v>18</v>
      </c>
      <c r="M797" s="168" t="s">
        <v>21</v>
      </c>
      <c r="N797" s="168" t="s">
        <v>1449</v>
      </c>
      <c r="O797" s="168" t="s">
        <v>21</v>
      </c>
      <c r="P797" s="168" t="s">
        <v>525</v>
      </c>
      <c r="Q797" s="168" t="s">
        <v>1451</v>
      </c>
      <c r="R797" s="168" t="s">
        <v>21</v>
      </c>
      <c r="S797" s="168" t="s">
        <v>21</v>
      </c>
      <c r="T797" s="168" t="s">
        <v>21</v>
      </c>
      <c r="U797" s="168" t="s">
        <v>21</v>
      </c>
      <c r="V797" s="168" t="s">
        <v>1451</v>
      </c>
      <c r="W797" s="168" t="s">
        <v>21</v>
      </c>
      <c r="X797" s="168" t="s">
        <v>21</v>
      </c>
      <c r="Y797" s="168" t="s">
        <v>21</v>
      </c>
      <c r="Z797" s="168" t="s">
        <v>21</v>
      </c>
      <c r="AA797" s="168" t="s">
        <v>11503</v>
      </c>
      <c r="AB797" s="168" t="s">
        <v>1259</v>
      </c>
      <c r="AC797" s="168" t="s">
        <v>11504</v>
      </c>
      <c r="AD797" s="169">
        <v>149799.6677990522</v>
      </c>
      <c r="AE797" s="168" t="s">
        <v>814</v>
      </c>
      <c r="AF797" s="169">
        <v>-83926.152384056128</v>
      </c>
      <c r="AG797" s="169">
        <v>-128662.8852661743</v>
      </c>
      <c r="AH797" s="169">
        <v>-92949.79874530065</v>
      </c>
      <c r="AI797" s="168" t="s">
        <v>21</v>
      </c>
      <c r="AJ797"/>
    </row>
    <row r="798" spans="1:36" x14ac:dyDescent="0.25">
      <c r="A798" s="179" t="b">
        <f>IF(E798&lt;&gt;1,"",NOT(ISNA(VLOOKUP(P798,Mapping!$P:$P,1,FALSE))))</f>
        <v>0</v>
      </c>
      <c r="B798" s="180" t="str">
        <f t="shared" si="12"/>
        <v/>
      </c>
      <c r="E798" s="167">
        <v>1</v>
      </c>
      <c r="F798" s="170" t="s">
        <v>1103</v>
      </c>
      <c r="G798" s="169">
        <v>154630.12913544601</v>
      </c>
      <c r="H798" s="168" t="s">
        <v>1266</v>
      </c>
      <c r="I798" s="168" t="s">
        <v>446</v>
      </c>
      <c r="J798" s="169">
        <v>74327.056520845857</v>
      </c>
      <c r="K798" s="169">
        <v>42817.425168937843</v>
      </c>
      <c r="L798" s="168" t="s">
        <v>18</v>
      </c>
      <c r="M798" s="168" t="s">
        <v>21</v>
      </c>
      <c r="N798" s="168" t="s">
        <v>1449</v>
      </c>
      <c r="O798" s="168" t="s">
        <v>21</v>
      </c>
      <c r="P798" s="168" t="s">
        <v>525</v>
      </c>
      <c r="Q798" s="168" t="s">
        <v>1451</v>
      </c>
      <c r="R798" s="168" t="s">
        <v>21</v>
      </c>
      <c r="S798" s="168" t="s">
        <v>21</v>
      </c>
      <c r="T798" s="168" t="s">
        <v>21</v>
      </c>
      <c r="U798" s="168" t="s">
        <v>21</v>
      </c>
      <c r="V798" s="168" t="s">
        <v>1451</v>
      </c>
      <c r="W798" s="168" t="s">
        <v>21</v>
      </c>
      <c r="X798" s="168" t="s">
        <v>21</v>
      </c>
      <c r="Y798" s="168" t="s">
        <v>21</v>
      </c>
      <c r="Z798" s="168" t="s">
        <v>21</v>
      </c>
      <c r="AA798" s="168" t="s">
        <v>1836</v>
      </c>
      <c r="AB798" s="168" t="s">
        <v>1259</v>
      </c>
      <c r="AC798" s="168" t="s">
        <v>11505</v>
      </c>
      <c r="AD798" s="169">
        <v>90125.902520684773</v>
      </c>
      <c r="AE798" s="168" t="s">
        <v>814</v>
      </c>
      <c r="AF798" s="169">
        <v>-55093.489344912217</v>
      </c>
      <c r="AG798" s="169">
        <v>-84461.006457913943</v>
      </c>
      <c r="AH798" s="169">
        <v>-52901.202546055312</v>
      </c>
      <c r="AI798" s="168" t="s">
        <v>21</v>
      </c>
      <c r="AJ798"/>
    </row>
    <row r="799" spans="1:36" x14ac:dyDescent="0.25">
      <c r="A799" s="179" t="b">
        <f>IF(E799&lt;&gt;1,"",NOT(ISNA(VLOOKUP(P799,Mapping!$P:$P,1,FALSE))))</f>
        <v>0</v>
      </c>
      <c r="B799" s="180" t="str">
        <f t="shared" si="12"/>
        <v/>
      </c>
      <c r="E799" s="167">
        <v>1</v>
      </c>
      <c r="F799" s="170" t="s">
        <v>1837</v>
      </c>
      <c r="G799" s="169">
        <v>1927761.245613412</v>
      </c>
      <c r="H799" s="168" t="s">
        <v>1266</v>
      </c>
      <c r="I799" s="168" t="s">
        <v>446</v>
      </c>
      <c r="J799" s="169">
        <v>1017024.153736845</v>
      </c>
      <c r="K799" s="169">
        <v>631694.69847658521</v>
      </c>
      <c r="L799" s="168" t="s">
        <v>18</v>
      </c>
      <c r="M799" s="168" t="s">
        <v>21</v>
      </c>
      <c r="N799" s="168" t="s">
        <v>1449</v>
      </c>
      <c r="O799" s="168" t="s">
        <v>21</v>
      </c>
      <c r="P799" s="168" t="s">
        <v>344</v>
      </c>
      <c r="Q799" s="168" t="s">
        <v>1450</v>
      </c>
      <c r="R799" s="168" t="s">
        <v>21</v>
      </c>
      <c r="S799" s="168" t="s">
        <v>21</v>
      </c>
      <c r="T799" s="168" t="s">
        <v>21</v>
      </c>
      <c r="U799" s="168" t="s">
        <v>21</v>
      </c>
      <c r="V799" s="168" t="s">
        <v>1450</v>
      </c>
      <c r="W799" s="168" t="s">
        <v>21</v>
      </c>
      <c r="X799" s="168" t="s">
        <v>21</v>
      </c>
      <c r="Y799" s="168" t="s">
        <v>21</v>
      </c>
      <c r="Z799" s="168" t="s">
        <v>21</v>
      </c>
      <c r="AA799" s="168" t="s">
        <v>1838</v>
      </c>
      <c r="AB799" s="168" t="s">
        <v>1259</v>
      </c>
      <c r="AC799" s="168" t="s">
        <v>11506</v>
      </c>
      <c r="AD799" s="169">
        <v>1280181.1998074439</v>
      </c>
      <c r="AE799" s="168" t="s">
        <v>814</v>
      </c>
      <c r="AF799" s="169">
        <v>-567945.1979121787</v>
      </c>
      <c r="AG799" s="169">
        <v>-1021994.01083078</v>
      </c>
      <c r="AH799" s="169">
        <v>-610361.08473416371</v>
      </c>
      <c r="AI799" s="168" t="s">
        <v>21</v>
      </c>
      <c r="AJ799"/>
    </row>
    <row r="800" spans="1:36" x14ac:dyDescent="0.25">
      <c r="A800" s="179" t="b">
        <f>IF(E800&lt;&gt;1,"",NOT(ISNA(VLOOKUP(P800,Mapping!$P:$P,1,FALSE))))</f>
        <v>0</v>
      </c>
      <c r="B800" s="180" t="str">
        <f t="shared" si="12"/>
        <v/>
      </c>
      <c r="E800" s="167">
        <v>1</v>
      </c>
      <c r="F800" s="170" t="s">
        <v>1837</v>
      </c>
      <c r="G800" s="169">
        <v>251736.49084675539</v>
      </c>
      <c r="H800" s="168" t="s">
        <v>1266</v>
      </c>
      <c r="I800" s="168" t="s">
        <v>446</v>
      </c>
      <c r="J800" s="169">
        <v>132807.98758180131</v>
      </c>
      <c r="K800" s="169">
        <v>82489.782924541927</v>
      </c>
      <c r="L800" s="168" t="s">
        <v>18</v>
      </c>
      <c r="M800" s="168" t="s">
        <v>21</v>
      </c>
      <c r="N800" s="168" t="s">
        <v>1449</v>
      </c>
      <c r="O800" s="168" t="s">
        <v>21</v>
      </c>
      <c r="P800" s="168" t="s">
        <v>525</v>
      </c>
      <c r="Q800" s="168" t="s">
        <v>1451</v>
      </c>
      <c r="R800" s="168" t="s">
        <v>21</v>
      </c>
      <c r="S800" s="168" t="s">
        <v>21</v>
      </c>
      <c r="T800" s="168" t="s">
        <v>21</v>
      </c>
      <c r="U800" s="168" t="s">
        <v>21</v>
      </c>
      <c r="V800" s="168" t="s">
        <v>1451</v>
      </c>
      <c r="W800" s="168" t="s">
        <v>21</v>
      </c>
      <c r="X800" s="168" t="s">
        <v>21</v>
      </c>
      <c r="Y800" s="168" t="s">
        <v>21</v>
      </c>
      <c r="Z800" s="168" t="s">
        <v>21</v>
      </c>
      <c r="AA800" s="168" t="s">
        <v>1838</v>
      </c>
      <c r="AB800" s="168" t="s">
        <v>1259</v>
      </c>
      <c r="AC800" s="168" t="s">
        <v>6749</v>
      </c>
      <c r="AD800" s="169">
        <v>167172.32158330339</v>
      </c>
      <c r="AE800" s="168" t="s">
        <v>814</v>
      </c>
      <c r="AF800" s="169">
        <v>-74165.061384551344</v>
      </c>
      <c r="AG800" s="169">
        <v>-133456.9758253842</v>
      </c>
      <c r="AH800" s="169">
        <v>-79703.935313579888</v>
      </c>
      <c r="AI800" s="168" t="s">
        <v>21</v>
      </c>
      <c r="AJ800"/>
    </row>
    <row r="801" spans="1:36" x14ac:dyDescent="0.25">
      <c r="A801" s="179" t="b">
        <f>IF(E801&lt;&gt;1,"",NOT(ISNA(VLOOKUP(P801,Mapping!$P:$P,1,FALSE))))</f>
        <v>0</v>
      </c>
      <c r="B801" s="180" t="str">
        <f t="shared" si="12"/>
        <v/>
      </c>
      <c r="E801" s="167">
        <v>1</v>
      </c>
      <c r="F801" s="170" t="s">
        <v>1165</v>
      </c>
      <c r="G801" s="169">
        <v>1551535.4657777541</v>
      </c>
      <c r="H801" s="168" t="s">
        <v>1266</v>
      </c>
      <c r="I801" s="168" t="s">
        <v>430</v>
      </c>
      <c r="J801" s="169">
        <v>517785.91498013708</v>
      </c>
      <c r="K801" s="169">
        <v>251964.73395963729</v>
      </c>
      <c r="L801" s="168" t="s">
        <v>18</v>
      </c>
      <c r="M801" s="168" t="s">
        <v>21</v>
      </c>
      <c r="N801" s="168" t="s">
        <v>1449</v>
      </c>
      <c r="O801" s="168" t="s">
        <v>21</v>
      </c>
      <c r="P801" s="168" t="s">
        <v>344</v>
      </c>
      <c r="Q801" s="168" t="s">
        <v>1450</v>
      </c>
      <c r="R801" s="168" t="s">
        <v>21</v>
      </c>
      <c r="S801" s="168" t="s">
        <v>21</v>
      </c>
      <c r="T801" s="168" t="s">
        <v>21</v>
      </c>
      <c r="U801" s="168" t="s">
        <v>21</v>
      </c>
      <c r="V801" s="168" t="s">
        <v>1450</v>
      </c>
      <c r="W801" s="168" t="s">
        <v>21</v>
      </c>
      <c r="X801" s="168" t="s">
        <v>21</v>
      </c>
      <c r="Y801" s="168" t="s">
        <v>21</v>
      </c>
      <c r="Z801" s="168" t="s">
        <v>21</v>
      </c>
      <c r="AA801" s="168" t="s">
        <v>1839</v>
      </c>
      <c r="AB801" s="168" t="s">
        <v>1259</v>
      </c>
      <c r="AC801" s="168" t="s">
        <v>11507</v>
      </c>
      <c r="AD801" s="169">
        <v>871263.34812727792</v>
      </c>
      <c r="AE801" s="168" t="s">
        <v>809</v>
      </c>
      <c r="AF801" s="169">
        <v>-810936.50217450934</v>
      </c>
      <c r="AG801" s="169">
        <v>-845566.86978691514</v>
      </c>
      <c r="AH801" s="169">
        <v>-522500.45819592383</v>
      </c>
      <c r="AI801" s="168" t="s">
        <v>21</v>
      </c>
      <c r="AJ801"/>
    </row>
    <row r="802" spans="1:36" x14ac:dyDescent="0.25">
      <c r="A802" s="179" t="b">
        <f>IF(E802&lt;&gt;1,"",NOT(ISNA(VLOOKUP(P802,Mapping!$P:$P,1,FALSE))))</f>
        <v>0</v>
      </c>
      <c r="B802" s="180" t="str">
        <f t="shared" si="12"/>
        <v/>
      </c>
      <c r="E802" s="167">
        <v>1</v>
      </c>
      <c r="F802" s="170" t="s">
        <v>1165</v>
      </c>
      <c r="G802" s="169">
        <v>220563.8032570754</v>
      </c>
      <c r="H802" s="168" t="s">
        <v>1266</v>
      </c>
      <c r="I802" s="168" t="s">
        <v>430</v>
      </c>
      <c r="J802" s="169">
        <v>73607.61851725704</v>
      </c>
      <c r="K802" s="169">
        <v>35818.904069290118</v>
      </c>
      <c r="L802" s="168" t="s">
        <v>18</v>
      </c>
      <c r="M802" s="168" t="s">
        <v>21</v>
      </c>
      <c r="N802" s="168" t="s">
        <v>1449</v>
      </c>
      <c r="O802" s="168" t="s">
        <v>21</v>
      </c>
      <c r="P802" s="168" t="s">
        <v>525</v>
      </c>
      <c r="Q802" s="168" t="s">
        <v>1451</v>
      </c>
      <c r="R802" s="168" t="s">
        <v>21</v>
      </c>
      <c r="S802" s="168" t="s">
        <v>21</v>
      </c>
      <c r="T802" s="168" t="s">
        <v>21</v>
      </c>
      <c r="U802" s="168" t="s">
        <v>21</v>
      </c>
      <c r="V802" s="168" t="s">
        <v>1451</v>
      </c>
      <c r="W802" s="168" t="s">
        <v>21</v>
      </c>
      <c r="X802" s="168" t="s">
        <v>21</v>
      </c>
      <c r="Y802" s="168" t="s">
        <v>21</v>
      </c>
      <c r="Z802" s="168" t="s">
        <v>21</v>
      </c>
      <c r="AA802" s="168" t="s">
        <v>1839</v>
      </c>
      <c r="AB802" s="168" t="s">
        <v>1259</v>
      </c>
      <c r="AC802" s="168" t="s">
        <v>11508</v>
      </c>
      <c r="AD802" s="169">
        <v>123857.40573781609</v>
      </c>
      <c r="AE802" s="168" t="s">
        <v>809</v>
      </c>
      <c r="AF802" s="169">
        <v>-115281.43768852791</v>
      </c>
      <c r="AG802" s="169">
        <v>-120204.435426742</v>
      </c>
      <c r="AH802" s="169">
        <v>-74277.830449391331</v>
      </c>
      <c r="AI802" s="168" t="s">
        <v>21</v>
      </c>
      <c r="AJ802"/>
    </row>
    <row r="803" spans="1:36" x14ac:dyDescent="0.25">
      <c r="A803" s="179" t="b">
        <f>IF(E803&lt;&gt;1,"",NOT(ISNA(VLOOKUP(P803,Mapping!$P:$P,1,FALSE))))</f>
        <v>0</v>
      </c>
      <c r="B803" s="180" t="str">
        <f t="shared" si="12"/>
        <v/>
      </c>
      <c r="E803" s="167">
        <v>1</v>
      </c>
      <c r="F803" s="170" t="s">
        <v>796</v>
      </c>
      <c r="G803" s="169">
        <v>6016681.8416982554</v>
      </c>
      <c r="H803" s="168" t="s">
        <v>1266</v>
      </c>
      <c r="I803" s="168" t="s">
        <v>430</v>
      </c>
      <c r="J803" s="169">
        <v>1824902.030185591</v>
      </c>
      <c r="K803" s="169">
        <v>1010685.17914538</v>
      </c>
      <c r="L803" s="168" t="s">
        <v>18</v>
      </c>
      <c r="M803" s="168" t="s">
        <v>21</v>
      </c>
      <c r="N803" s="168" t="s">
        <v>1449</v>
      </c>
      <c r="O803" s="168" t="s">
        <v>21</v>
      </c>
      <c r="P803" s="168" t="s">
        <v>7293</v>
      </c>
      <c r="Q803" s="168" t="s">
        <v>7294</v>
      </c>
      <c r="R803" s="168" t="s">
        <v>21</v>
      </c>
      <c r="S803" s="168" t="s">
        <v>21</v>
      </c>
      <c r="T803" s="168" t="s">
        <v>21</v>
      </c>
      <c r="U803" s="168" t="s">
        <v>21</v>
      </c>
      <c r="V803" s="168" t="s">
        <v>7294</v>
      </c>
      <c r="W803" s="168" t="s">
        <v>21</v>
      </c>
      <c r="X803" s="168" t="s">
        <v>21</v>
      </c>
      <c r="Y803" s="168" t="s">
        <v>21</v>
      </c>
      <c r="Z803" s="168" t="s">
        <v>21</v>
      </c>
      <c r="AA803" s="168" t="s">
        <v>1437</v>
      </c>
      <c r="AB803" s="168" t="s">
        <v>1259</v>
      </c>
      <c r="AC803" s="168" t="s">
        <v>11509</v>
      </c>
      <c r="AD803" s="169">
        <v>2891807.91769392</v>
      </c>
      <c r="AE803" s="168" t="s">
        <v>809</v>
      </c>
      <c r="AF803" s="169">
        <v>-2009487.1227967681</v>
      </c>
      <c r="AG803" s="169">
        <v>-3279014.2047048211</v>
      </c>
      <c r="AH803" s="169">
        <v>-2066270.913490725</v>
      </c>
      <c r="AI803" s="168" t="s">
        <v>21</v>
      </c>
      <c r="AJ803"/>
    </row>
    <row r="804" spans="1:36" x14ac:dyDescent="0.25">
      <c r="A804" s="179" t="b">
        <f>IF(E804&lt;&gt;1,"",NOT(ISNA(VLOOKUP(P804,Mapping!$P:$P,1,FALSE))))</f>
        <v>0</v>
      </c>
      <c r="B804" s="180" t="str">
        <f t="shared" si="12"/>
        <v/>
      </c>
      <c r="E804" s="167">
        <v>1</v>
      </c>
      <c r="F804" s="170" t="s">
        <v>796</v>
      </c>
      <c r="G804" s="169">
        <v>4236303.5283423336</v>
      </c>
      <c r="H804" s="168" t="s">
        <v>1266</v>
      </c>
      <c r="I804" s="168" t="s">
        <v>430</v>
      </c>
      <c r="J804" s="169">
        <v>1284900.7331210701</v>
      </c>
      <c r="K804" s="169">
        <v>711616.35318386089</v>
      </c>
      <c r="L804" s="168" t="s">
        <v>18</v>
      </c>
      <c r="M804" s="168" t="s">
        <v>21</v>
      </c>
      <c r="N804" s="168" t="s">
        <v>1449</v>
      </c>
      <c r="O804" s="168" t="s">
        <v>21</v>
      </c>
      <c r="P804" s="168" t="s">
        <v>344</v>
      </c>
      <c r="Q804" s="168" t="s">
        <v>1450</v>
      </c>
      <c r="R804" s="168" t="s">
        <v>21</v>
      </c>
      <c r="S804" s="168" t="s">
        <v>21</v>
      </c>
      <c r="T804" s="168" t="s">
        <v>21</v>
      </c>
      <c r="U804" s="168" t="s">
        <v>21</v>
      </c>
      <c r="V804" s="168" t="s">
        <v>1450</v>
      </c>
      <c r="W804" s="168" t="s">
        <v>21</v>
      </c>
      <c r="X804" s="168" t="s">
        <v>21</v>
      </c>
      <c r="Y804" s="168" t="s">
        <v>21</v>
      </c>
      <c r="Z804" s="168" t="s">
        <v>21</v>
      </c>
      <c r="AA804" s="168" t="s">
        <v>1437</v>
      </c>
      <c r="AB804" s="168" t="s">
        <v>1259</v>
      </c>
      <c r="AC804" s="168" t="s">
        <v>11510</v>
      </c>
      <c r="AD804" s="169">
        <v>2036101.69314807</v>
      </c>
      <c r="AE804" s="168" t="s">
        <v>809</v>
      </c>
      <c r="AF804" s="169">
        <v>-1414865.803517313</v>
      </c>
      <c r="AG804" s="169">
        <v>-2308730.9268383789</v>
      </c>
      <c r="AH804" s="169">
        <v>-1454846.872684428</v>
      </c>
      <c r="AI804" s="168" t="s">
        <v>21</v>
      </c>
      <c r="AJ804"/>
    </row>
    <row r="805" spans="1:36" x14ac:dyDescent="0.25">
      <c r="A805" s="179" t="b">
        <f>IF(E805&lt;&gt;1,"",NOT(ISNA(VLOOKUP(P805,Mapping!$P:$P,1,FALSE))))</f>
        <v>0</v>
      </c>
      <c r="B805" s="180" t="str">
        <f t="shared" si="12"/>
        <v/>
      </c>
      <c r="E805" s="167">
        <v>1</v>
      </c>
      <c r="F805" s="170" t="s">
        <v>796</v>
      </c>
      <c r="G805" s="169">
        <v>3504442.128693569</v>
      </c>
      <c r="H805" s="168" t="s">
        <v>1266</v>
      </c>
      <c r="I805" s="168" t="s">
        <v>430</v>
      </c>
      <c r="J805" s="169">
        <v>1062922.009769378</v>
      </c>
      <c r="K805" s="169">
        <v>588677.91480952606</v>
      </c>
      <c r="L805" s="168" t="s">
        <v>18</v>
      </c>
      <c r="M805" s="168" t="s">
        <v>21</v>
      </c>
      <c r="N805" s="168" t="s">
        <v>1449</v>
      </c>
      <c r="O805" s="168" t="s">
        <v>21</v>
      </c>
      <c r="P805" s="168" t="s">
        <v>525</v>
      </c>
      <c r="Q805" s="168" t="s">
        <v>1451</v>
      </c>
      <c r="R805" s="168" t="s">
        <v>21</v>
      </c>
      <c r="S805" s="168" t="s">
        <v>21</v>
      </c>
      <c r="T805" s="168" t="s">
        <v>21</v>
      </c>
      <c r="U805" s="168" t="s">
        <v>21</v>
      </c>
      <c r="V805" s="168" t="s">
        <v>1451</v>
      </c>
      <c r="W805" s="168" t="s">
        <v>21</v>
      </c>
      <c r="X805" s="168" t="s">
        <v>21</v>
      </c>
      <c r="Y805" s="168" t="s">
        <v>21</v>
      </c>
      <c r="Z805" s="168" t="s">
        <v>21</v>
      </c>
      <c r="AA805" s="168" t="s">
        <v>1437</v>
      </c>
      <c r="AB805" s="168" t="s">
        <v>1259</v>
      </c>
      <c r="AC805" s="168" t="s">
        <v>11511</v>
      </c>
      <c r="AD805" s="169">
        <v>1684345.9171501989</v>
      </c>
      <c r="AE805" s="168" t="s">
        <v>809</v>
      </c>
      <c r="AF805" s="169">
        <v>-1170434.3881690979</v>
      </c>
      <c r="AG805" s="169">
        <v>-1909875.878746608</v>
      </c>
      <c r="AH805" s="169">
        <v>-1203508.350457696</v>
      </c>
      <c r="AI805" s="168" t="s">
        <v>21</v>
      </c>
      <c r="AJ805"/>
    </row>
    <row r="806" spans="1:36" x14ac:dyDescent="0.25">
      <c r="A806" s="179" t="b">
        <f>IF(E806&lt;&gt;1,"",NOT(ISNA(VLOOKUP(P806,Mapping!$P:$P,1,FALSE))))</f>
        <v>0</v>
      </c>
      <c r="B806" s="180" t="str">
        <f t="shared" si="12"/>
        <v/>
      </c>
      <c r="E806" s="167">
        <v>1</v>
      </c>
      <c r="F806" s="170" t="s">
        <v>796</v>
      </c>
      <c r="G806" s="169">
        <v>1687448.0378963321</v>
      </c>
      <c r="H806" s="168" t="s">
        <v>1266</v>
      </c>
      <c r="I806" s="168" t="s">
        <v>430</v>
      </c>
      <c r="J806" s="169">
        <v>511814.88920486468</v>
      </c>
      <c r="K806" s="169">
        <v>283458.35251916701</v>
      </c>
      <c r="L806" s="168" t="s">
        <v>18</v>
      </c>
      <c r="M806" s="168" t="s">
        <v>21</v>
      </c>
      <c r="N806" s="168" t="s">
        <v>1449</v>
      </c>
      <c r="O806" s="168" t="s">
        <v>21</v>
      </c>
      <c r="P806" s="168" t="s">
        <v>785</v>
      </c>
      <c r="Q806" s="168" t="s">
        <v>1452</v>
      </c>
      <c r="R806" s="168" t="s">
        <v>21</v>
      </c>
      <c r="S806" s="168" t="s">
        <v>21</v>
      </c>
      <c r="T806" s="168" t="s">
        <v>21</v>
      </c>
      <c r="U806" s="168" t="s">
        <v>21</v>
      </c>
      <c r="V806" s="168" t="s">
        <v>1452</v>
      </c>
      <c r="W806" s="168" t="s">
        <v>21</v>
      </c>
      <c r="X806" s="168" t="s">
        <v>21</v>
      </c>
      <c r="Y806" s="168" t="s">
        <v>21</v>
      </c>
      <c r="Z806" s="168" t="s">
        <v>21</v>
      </c>
      <c r="AA806" s="168" t="s">
        <v>1437</v>
      </c>
      <c r="AB806" s="168" t="s">
        <v>1259</v>
      </c>
      <c r="AC806" s="168" t="s">
        <v>12516</v>
      </c>
      <c r="AD806" s="169">
        <v>811040.9898802829</v>
      </c>
      <c r="AE806" s="168" t="s">
        <v>809</v>
      </c>
      <c r="AF806" s="169">
        <v>-563583.91415030207</v>
      </c>
      <c r="AG806" s="169">
        <v>-919637.47320260014</v>
      </c>
      <c r="AH806" s="169">
        <v>-579509.58526137238</v>
      </c>
      <c r="AI806" s="168" t="s">
        <v>21</v>
      </c>
      <c r="AJ806"/>
    </row>
    <row r="807" spans="1:36" x14ac:dyDescent="0.25">
      <c r="A807" s="179" t="b">
        <f>IF(E807&lt;&gt;1,"",NOT(ISNA(VLOOKUP(P807,Mapping!$P:$P,1,FALSE))))</f>
        <v>0</v>
      </c>
      <c r="B807" s="180" t="str">
        <f t="shared" si="12"/>
        <v/>
      </c>
      <c r="E807" s="167">
        <v>1</v>
      </c>
      <c r="F807" s="170" t="s">
        <v>796</v>
      </c>
      <c r="G807" s="169">
        <v>6608528.2166356174</v>
      </c>
      <c r="H807" s="168" t="s">
        <v>1266</v>
      </c>
      <c r="I807" s="168" t="s">
        <v>303</v>
      </c>
      <c r="J807" s="169">
        <v>2512607.2285366538</v>
      </c>
      <c r="K807" s="169">
        <v>1606459.448751023</v>
      </c>
      <c r="L807" s="168" t="s">
        <v>18</v>
      </c>
      <c r="M807" s="168" t="s">
        <v>21</v>
      </c>
      <c r="N807" s="168" t="s">
        <v>1449</v>
      </c>
      <c r="O807" s="168" t="s">
        <v>21</v>
      </c>
      <c r="P807" s="168" t="s">
        <v>785</v>
      </c>
      <c r="Q807" s="168" t="s">
        <v>1452</v>
      </c>
      <c r="R807" s="168" t="s">
        <v>21</v>
      </c>
      <c r="S807" s="168" t="s">
        <v>21</v>
      </c>
      <c r="T807" s="168" t="s">
        <v>21</v>
      </c>
      <c r="U807" s="168" t="s">
        <v>21</v>
      </c>
      <c r="V807" s="168" t="s">
        <v>1452</v>
      </c>
      <c r="W807" s="168" t="s">
        <v>21</v>
      </c>
      <c r="X807" s="168" t="s">
        <v>21</v>
      </c>
      <c r="Y807" s="168" t="s">
        <v>21</v>
      </c>
      <c r="Z807" s="168" t="s">
        <v>21</v>
      </c>
      <c r="AA807" s="168" t="s">
        <v>11512</v>
      </c>
      <c r="AB807" s="168" t="s">
        <v>11513</v>
      </c>
      <c r="AC807" s="168" t="s">
        <v>11514</v>
      </c>
      <c r="AD807" s="169">
        <v>3905151.630671747</v>
      </c>
      <c r="AE807" s="168" t="s">
        <v>809</v>
      </c>
      <c r="AF807" s="169">
        <v>-2165218.8890371728</v>
      </c>
      <c r="AG807" s="169">
        <v>-984246.67316903919</v>
      </c>
      <c r="AH807" s="169">
        <v>-2774947.2886801218</v>
      </c>
      <c r="AI807" s="168" t="s">
        <v>21</v>
      </c>
      <c r="AJ807"/>
    </row>
    <row r="808" spans="1:36" x14ac:dyDescent="0.25">
      <c r="A808" s="179" t="b">
        <f>IF(E808&lt;&gt;1,"",NOT(ISNA(VLOOKUP(P808,Mapping!$P:$P,1,FALSE))))</f>
        <v>0</v>
      </c>
      <c r="B808" s="180" t="str">
        <f t="shared" si="12"/>
        <v/>
      </c>
      <c r="E808" s="167">
        <v>1</v>
      </c>
      <c r="F808" s="170" t="s">
        <v>796</v>
      </c>
      <c r="G808" s="169">
        <v>5791849.614479132</v>
      </c>
      <c r="H808" s="168" t="s">
        <v>1266</v>
      </c>
      <c r="I808" s="168" t="s">
        <v>430</v>
      </c>
      <c r="J808" s="169">
        <v>1756708.8302294679</v>
      </c>
      <c r="K808" s="169">
        <v>972917.75088121754</v>
      </c>
      <c r="L808" s="168" t="s">
        <v>18</v>
      </c>
      <c r="M808" s="168" t="s">
        <v>21</v>
      </c>
      <c r="N808" s="168" t="s">
        <v>1449</v>
      </c>
      <c r="O808" s="168" t="s">
        <v>21</v>
      </c>
      <c r="P808" s="168" t="s">
        <v>789</v>
      </c>
      <c r="Q808" s="168" t="s">
        <v>1458</v>
      </c>
      <c r="R808" s="168" t="s">
        <v>21</v>
      </c>
      <c r="S808" s="168" t="s">
        <v>21</v>
      </c>
      <c r="T808" s="168" t="s">
        <v>21</v>
      </c>
      <c r="U808" s="168" t="s">
        <v>21</v>
      </c>
      <c r="V808" s="168" t="s">
        <v>1458</v>
      </c>
      <c r="W808" s="168" t="s">
        <v>21</v>
      </c>
      <c r="X808" s="168" t="s">
        <v>21</v>
      </c>
      <c r="Y808" s="168" t="s">
        <v>21</v>
      </c>
      <c r="Z808" s="168" t="s">
        <v>21</v>
      </c>
      <c r="AA808" s="168" t="s">
        <v>1437</v>
      </c>
      <c r="AB808" s="168" t="s">
        <v>1259</v>
      </c>
      <c r="AC808" s="168" t="s">
        <v>7278</v>
      </c>
      <c r="AD808" s="169">
        <v>2783746.4260060731</v>
      </c>
      <c r="AE808" s="168" t="s">
        <v>809</v>
      </c>
      <c r="AF808" s="169">
        <v>-1934396.3207112411</v>
      </c>
      <c r="AG808" s="169">
        <v>-3156483.5331280688</v>
      </c>
      <c r="AH808" s="169">
        <v>-1989058.2065966059</v>
      </c>
      <c r="AI808" s="168" t="s">
        <v>21</v>
      </c>
      <c r="AJ808"/>
    </row>
    <row r="809" spans="1:36" x14ac:dyDescent="0.25">
      <c r="A809" s="179" t="b">
        <f>IF(E809&lt;&gt;1,"",NOT(ISNA(VLOOKUP(P809,Mapping!$P:$P,1,FALSE))))</f>
        <v>0</v>
      </c>
      <c r="B809" s="180" t="str">
        <f t="shared" si="12"/>
        <v/>
      </c>
      <c r="E809" s="167">
        <v>1</v>
      </c>
      <c r="F809" s="170" t="s">
        <v>796</v>
      </c>
      <c r="G809" s="169">
        <v>13872355.624982139</v>
      </c>
      <c r="H809" s="168" t="s">
        <v>1266</v>
      </c>
      <c r="I809" s="168" t="s">
        <v>430</v>
      </c>
      <c r="J809" s="169">
        <v>4207583.2842011927</v>
      </c>
      <c r="K809" s="169">
        <v>2330285.1303910851</v>
      </c>
      <c r="L809" s="168" t="s">
        <v>18</v>
      </c>
      <c r="M809" s="168" t="s">
        <v>21</v>
      </c>
      <c r="N809" s="168" t="s">
        <v>1449</v>
      </c>
      <c r="O809" s="168" t="s">
        <v>21</v>
      </c>
      <c r="P809" s="168" t="s">
        <v>803</v>
      </c>
      <c r="Q809" s="168" t="s">
        <v>1453</v>
      </c>
      <c r="R809" s="168" t="s">
        <v>21</v>
      </c>
      <c r="S809" s="168" t="s">
        <v>21</v>
      </c>
      <c r="T809" s="168" t="s">
        <v>21</v>
      </c>
      <c r="U809" s="168" t="s">
        <v>21</v>
      </c>
      <c r="V809" s="168" t="s">
        <v>1453</v>
      </c>
      <c r="W809" s="168" t="s">
        <v>21</v>
      </c>
      <c r="X809" s="168" t="s">
        <v>21</v>
      </c>
      <c r="Y809" s="168" t="s">
        <v>21</v>
      </c>
      <c r="Z809" s="168" t="s">
        <v>21</v>
      </c>
      <c r="AA809" s="168" t="s">
        <v>1437</v>
      </c>
      <c r="AB809" s="168" t="s">
        <v>1259</v>
      </c>
      <c r="AC809" s="168" t="s">
        <v>12956</v>
      </c>
      <c r="AD809" s="169">
        <v>6667493.6266973969</v>
      </c>
      <c r="AE809" s="168" t="s">
        <v>809</v>
      </c>
      <c r="AF809" s="169">
        <v>-4633171.6924208514</v>
      </c>
      <c r="AG809" s="169">
        <v>-7560255.3606514102</v>
      </c>
      <c r="AH809" s="169">
        <v>-4764095.1746601555</v>
      </c>
      <c r="AI809" s="168" t="s">
        <v>21</v>
      </c>
      <c r="AJ809"/>
    </row>
    <row r="810" spans="1:36" x14ac:dyDescent="0.25">
      <c r="A810" s="179" t="b">
        <f>IF(E810&lt;&gt;1,"",NOT(ISNA(VLOOKUP(P810,Mapping!$P:$P,1,FALSE))))</f>
        <v>0</v>
      </c>
      <c r="B810" s="180" t="str">
        <f t="shared" si="12"/>
        <v/>
      </c>
      <c r="E810" s="167">
        <v>1</v>
      </c>
      <c r="F810" s="170" t="s">
        <v>1840</v>
      </c>
      <c r="G810" s="169">
        <v>325411.01333055779</v>
      </c>
      <c r="H810" s="168" t="s">
        <v>1266</v>
      </c>
      <c r="I810" s="168" t="s">
        <v>430</v>
      </c>
      <c r="J810" s="169">
        <v>114013.0439220741</v>
      </c>
      <c r="K810" s="169">
        <v>68289.524747759613</v>
      </c>
      <c r="L810" s="168" t="s">
        <v>18</v>
      </c>
      <c r="M810" s="168" t="s">
        <v>21</v>
      </c>
      <c r="N810" s="168" t="s">
        <v>1449</v>
      </c>
      <c r="O810" s="168" t="s">
        <v>21</v>
      </c>
      <c r="P810" s="168" t="s">
        <v>525</v>
      </c>
      <c r="Q810" s="168" t="s">
        <v>1451</v>
      </c>
      <c r="R810" s="168" t="s">
        <v>21</v>
      </c>
      <c r="S810" s="168" t="s">
        <v>21</v>
      </c>
      <c r="T810" s="168" t="s">
        <v>21</v>
      </c>
      <c r="U810" s="168" t="s">
        <v>21</v>
      </c>
      <c r="V810" s="168" t="s">
        <v>1451</v>
      </c>
      <c r="W810" s="168" t="s">
        <v>21</v>
      </c>
      <c r="X810" s="168" t="s">
        <v>21</v>
      </c>
      <c r="Y810" s="168" t="s">
        <v>21</v>
      </c>
      <c r="Z810" s="168" t="s">
        <v>21</v>
      </c>
      <c r="AA810" s="168" t="s">
        <v>1841</v>
      </c>
      <c r="AB810" s="168" t="s">
        <v>1259</v>
      </c>
      <c r="AC810" s="168" t="s">
        <v>6750</v>
      </c>
      <c r="AD810" s="169">
        <v>183094.11250611351</v>
      </c>
      <c r="AE810" s="168" t="s">
        <v>809</v>
      </c>
      <c r="AF810" s="169">
        <v>-170081.6221993762</v>
      </c>
      <c r="AG810" s="169">
        <v>-177344.8161548645</v>
      </c>
      <c r="AH810" s="169">
        <v>-120898.5796282774</v>
      </c>
      <c r="AI810" s="168" t="s">
        <v>21</v>
      </c>
      <c r="AJ810"/>
    </row>
    <row r="811" spans="1:36" x14ac:dyDescent="0.25">
      <c r="A811" s="179" t="b">
        <f>IF(E811&lt;&gt;1,"",NOT(ISNA(VLOOKUP(P811,Mapping!$P:$P,1,FALSE))))</f>
        <v>0</v>
      </c>
      <c r="B811" s="180" t="str">
        <f t="shared" si="12"/>
        <v/>
      </c>
      <c r="E811" s="167">
        <v>1</v>
      </c>
      <c r="F811" s="170" t="s">
        <v>1842</v>
      </c>
      <c r="G811" s="169">
        <v>971340.2570781426</v>
      </c>
      <c r="H811" s="168" t="s">
        <v>1266</v>
      </c>
      <c r="I811" s="168" t="s">
        <v>402</v>
      </c>
      <c r="J811" s="169">
        <v>283734.77826839371</v>
      </c>
      <c r="K811" s="169">
        <v>90253.750365068641</v>
      </c>
      <c r="L811" s="168" t="s">
        <v>18</v>
      </c>
      <c r="M811" s="168" t="s">
        <v>21</v>
      </c>
      <c r="N811" s="168" t="s">
        <v>1449</v>
      </c>
      <c r="O811" s="168" t="s">
        <v>21</v>
      </c>
      <c r="P811" s="168" t="s">
        <v>344</v>
      </c>
      <c r="Q811" s="168" t="s">
        <v>1450</v>
      </c>
      <c r="R811" s="168" t="s">
        <v>21</v>
      </c>
      <c r="S811" s="168" t="s">
        <v>21</v>
      </c>
      <c r="T811" s="168" t="s">
        <v>21</v>
      </c>
      <c r="U811" s="168" t="s">
        <v>21</v>
      </c>
      <c r="V811" s="168" t="s">
        <v>1450</v>
      </c>
      <c r="W811" s="168" t="s">
        <v>21</v>
      </c>
      <c r="X811" s="168" t="s">
        <v>21</v>
      </c>
      <c r="Y811" s="168" t="s">
        <v>21</v>
      </c>
      <c r="Z811" s="168" t="s">
        <v>21</v>
      </c>
      <c r="AA811" s="168" t="s">
        <v>1843</v>
      </c>
      <c r="AB811" s="168" t="s">
        <v>1259</v>
      </c>
      <c r="AC811" s="168" t="s">
        <v>11515</v>
      </c>
      <c r="AD811" s="169">
        <v>431932.03472786368</v>
      </c>
      <c r="AE811" s="168" t="s">
        <v>810</v>
      </c>
      <c r="AF811" s="169">
        <v>-266085.58857749897</v>
      </c>
      <c r="AG811" s="169">
        <v>-545085.69586335192</v>
      </c>
      <c r="AH811" s="169">
        <v>-67902.557151955552</v>
      </c>
      <c r="AI811" s="168" t="s">
        <v>21</v>
      </c>
      <c r="AJ811"/>
    </row>
    <row r="812" spans="1:36" x14ac:dyDescent="0.25">
      <c r="A812" s="179" t="b">
        <f>IF(E812&lt;&gt;1,"",NOT(ISNA(VLOOKUP(P812,Mapping!$P:$P,1,FALSE))))</f>
        <v>0</v>
      </c>
      <c r="B812" s="180" t="str">
        <f t="shared" si="12"/>
        <v/>
      </c>
      <c r="E812" s="167">
        <v>1</v>
      </c>
      <c r="F812" s="170" t="s">
        <v>1842</v>
      </c>
      <c r="G812" s="169">
        <v>120465.6088852586</v>
      </c>
      <c r="H812" s="168" t="s">
        <v>1266</v>
      </c>
      <c r="I812" s="168" t="s">
        <v>402</v>
      </c>
      <c r="J812" s="169">
        <v>35188.784338911937</v>
      </c>
      <c r="K812" s="169">
        <v>11193.269209917549</v>
      </c>
      <c r="L812" s="168" t="s">
        <v>18</v>
      </c>
      <c r="M812" s="168" t="s">
        <v>21</v>
      </c>
      <c r="N812" s="168" t="s">
        <v>1449</v>
      </c>
      <c r="O812" s="168" t="s">
        <v>21</v>
      </c>
      <c r="P812" s="168" t="s">
        <v>525</v>
      </c>
      <c r="Q812" s="168" t="s">
        <v>1451</v>
      </c>
      <c r="R812" s="168" t="s">
        <v>21</v>
      </c>
      <c r="S812" s="168" t="s">
        <v>21</v>
      </c>
      <c r="T812" s="168" t="s">
        <v>21</v>
      </c>
      <c r="U812" s="168" t="s">
        <v>21</v>
      </c>
      <c r="V812" s="168" t="s">
        <v>1451</v>
      </c>
      <c r="W812" s="168" t="s">
        <v>21</v>
      </c>
      <c r="X812" s="168" t="s">
        <v>21</v>
      </c>
      <c r="Y812" s="168" t="s">
        <v>21</v>
      </c>
      <c r="Z812" s="168" t="s">
        <v>21</v>
      </c>
      <c r="AA812" s="168" t="s">
        <v>1843</v>
      </c>
      <c r="AB812" s="168" t="s">
        <v>1259</v>
      </c>
      <c r="AC812" s="168" t="s">
        <v>6737</v>
      </c>
      <c r="AD812" s="169">
        <v>53568.206590200833</v>
      </c>
      <c r="AE812" s="168" t="s">
        <v>810</v>
      </c>
      <c r="AF812" s="169">
        <v>-32999.932011468278</v>
      </c>
      <c r="AG812" s="169">
        <v>-67601.522502882348</v>
      </c>
      <c r="AH812" s="169">
        <v>-8421.2744530759373</v>
      </c>
      <c r="AI812" s="168" t="s">
        <v>21</v>
      </c>
      <c r="AJ812"/>
    </row>
    <row r="813" spans="1:36" x14ac:dyDescent="0.25">
      <c r="A813" s="179" t="b">
        <f>IF(E813&lt;&gt;1,"",NOT(ISNA(VLOOKUP(P813,Mapping!$P:$P,1,FALSE))))</f>
        <v>0</v>
      </c>
      <c r="B813" s="180" t="str">
        <f t="shared" si="12"/>
        <v/>
      </c>
      <c r="E813" s="167">
        <v>1</v>
      </c>
      <c r="F813" s="170" t="s">
        <v>11516</v>
      </c>
      <c r="G813" s="169">
        <v>1581668.791029498</v>
      </c>
      <c r="H813" s="168" t="s">
        <v>1266</v>
      </c>
      <c r="I813" s="168" t="s">
        <v>384</v>
      </c>
      <c r="J813" s="169">
        <v>709124.8737368877</v>
      </c>
      <c r="K813" s="169">
        <v>1842.9164457978641</v>
      </c>
      <c r="L813" s="168" t="s">
        <v>18</v>
      </c>
      <c r="M813" s="168" t="s">
        <v>21</v>
      </c>
      <c r="N813" s="168" t="s">
        <v>1449</v>
      </c>
      <c r="O813" s="168" t="s">
        <v>21</v>
      </c>
      <c r="P813" s="168" t="s">
        <v>753</v>
      </c>
      <c r="Q813" s="168" t="s">
        <v>1460</v>
      </c>
      <c r="R813" s="168" t="s">
        <v>21</v>
      </c>
      <c r="S813" s="168" t="s">
        <v>21</v>
      </c>
      <c r="T813" s="168" t="s">
        <v>21</v>
      </c>
      <c r="U813" s="168" t="s">
        <v>21</v>
      </c>
      <c r="V813" s="168" t="s">
        <v>1460</v>
      </c>
      <c r="W813" s="168" t="s">
        <v>21</v>
      </c>
      <c r="X813" s="168" t="s">
        <v>21</v>
      </c>
      <c r="Y813" s="168" t="s">
        <v>21</v>
      </c>
      <c r="Z813" s="168" t="s">
        <v>21</v>
      </c>
      <c r="AA813" s="168" t="s">
        <v>11517</v>
      </c>
      <c r="AB813" s="168" t="s">
        <v>1259</v>
      </c>
      <c r="AC813" s="168" t="s">
        <v>11518</v>
      </c>
      <c r="AD813" s="169">
        <v>731953.31726581452</v>
      </c>
      <c r="AE813" s="168" t="s">
        <v>814</v>
      </c>
      <c r="AF813" s="169">
        <v>1963234.5036440799</v>
      </c>
      <c r="AG813" s="169">
        <v>-421237.07859110477</v>
      </c>
      <c r="AH813" s="169">
        <v>721602.81978721265</v>
      </c>
      <c r="AI813" s="168" t="s">
        <v>21</v>
      </c>
      <c r="AJ813"/>
    </row>
    <row r="814" spans="1:36" x14ac:dyDescent="0.25">
      <c r="A814" s="179" t="b">
        <f>IF(E814&lt;&gt;1,"",NOT(ISNA(VLOOKUP(P814,Mapping!$P:$P,1,FALSE))))</f>
        <v>0</v>
      </c>
      <c r="B814" s="180" t="str">
        <f t="shared" si="12"/>
        <v/>
      </c>
      <c r="E814" s="167">
        <v>1</v>
      </c>
      <c r="F814" s="170" t="s">
        <v>7324</v>
      </c>
      <c r="G814" s="169">
        <v>291163.5023750629</v>
      </c>
      <c r="H814" s="168" t="s">
        <v>1266</v>
      </c>
      <c r="I814" s="168" t="s">
        <v>384</v>
      </c>
      <c r="J814" s="169">
        <v>178659.24574427199</v>
      </c>
      <c r="K814" s="169">
        <v>36313.270408212018</v>
      </c>
      <c r="L814" s="168" t="s">
        <v>18</v>
      </c>
      <c r="M814" s="168" t="s">
        <v>21</v>
      </c>
      <c r="N814" s="168" t="s">
        <v>1449</v>
      </c>
      <c r="O814" s="168" t="s">
        <v>21</v>
      </c>
      <c r="P814" s="168" t="s">
        <v>344</v>
      </c>
      <c r="Q814" s="168" t="s">
        <v>1450</v>
      </c>
      <c r="R814" s="168" t="s">
        <v>21</v>
      </c>
      <c r="S814" s="168" t="s">
        <v>21</v>
      </c>
      <c r="T814" s="168" t="s">
        <v>21</v>
      </c>
      <c r="U814" s="168" t="s">
        <v>21</v>
      </c>
      <c r="V814" s="168" t="s">
        <v>1450</v>
      </c>
      <c r="W814" s="168" t="s">
        <v>21</v>
      </c>
      <c r="X814" s="168" t="s">
        <v>21</v>
      </c>
      <c r="Y814" s="168" t="s">
        <v>21</v>
      </c>
      <c r="Z814" s="168" t="s">
        <v>21</v>
      </c>
      <c r="AA814" s="168" t="s">
        <v>1844</v>
      </c>
      <c r="AB814" s="168" t="s">
        <v>1259</v>
      </c>
      <c r="AC814" s="168" t="s">
        <v>11519</v>
      </c>
      <c r="AD814" s="169">
        <v>197585.08400085379</v>
      </c>
      <c r="AE814" s="168" t="s">
        <v>813</v>
      </c>
      <c r="AF814" s="169">
        <v>-20839.283058407538</v>
      </c>
      <c r="AG814" s="169">
        <v>-89770.419997258054</v>
      </c>
      <c r="AH814" s="169">
        <v>-25803.72056572116</v>
      </c>
      <c r="AI814" s="168" t="s">
        <v>21</v>
      </c>
      <c r="AJ814"/>
    </row>
    <row r="815" spans="1:36" x14ac:dyDescent="0.25">
      <c r="A815" s="179" t="b">
        <f>IF(E815&lt;&gt;1,"",NOT(ISNA(VLOOKUP(P815,Mapping!$P:$P,1,FALSE))))</f>
        <v>0</v>
      </c>
      <c r="B815" s="180" t="str">
        <f t="shared" si="12"/>
        <v/>
      </c>
      <c r="E815" s="167">
        <v>1</v>
      </c>
      <c r="F815" s="170" t="s">
        <v>11520</v>
      </c>
      <c r="G815" s="169">
        <v>825782.14570388291</v>
      </c>
      <c r="H815" s="168" t="s">
        <v>1266</v>
      </c>
      <c r="I815" s="168" t="s">
        <v>421</v>
      </c>
      <c r="J815" s="169">
        <v>222067.44233752089</v>
      </c>
      <c r="K815" s="169">
        <v>47050.098071543027</v>
      </c>
      <c r="L815" s="168" t="s">
        <v>18</v>
      </c>
      <c r="M815" s="168" t="s">
        <v>21</v>
      </c>
      <c r="N815" s="168" t="s">
        <v>1449</v>
      </c>
      <c r="O815" s="168" t="s">
        <v>21</v>
      </c>
      <c r="P815" s="168" t="s">
        <v>344</v>
      </c>
      <c r="Q815" s="168" t="s">
        <v>1450</v>
      </c>
      <c r="R815" s="168" t="s">
        <v>21</v>
      </c>
      <c r="S815" s="168" t="s">
        <v>21</v>
      </c>
      <c r="T815" s="168" t="s">
        <v>21</v>
      </c>
      <c r="U815" s="168" t="s">
        <v>21</v>
      </c>
      <c r="V815" s="168" t="s">
        <v>1450</v>
      </c>
      <c r="W815" s="168" t="s">
        <v>21</v>
      </c>
      <c r="X815" s="168" t="s">
        <v>21</v>
      </c>
      <c r="Y815" s="168" t="s">
        <v>21</v>
      </c>
      <c r="Z815" s="168" t="s">
        <v>21</v>
      </c>
      <c r="AA815" s="168" t="s">
        <v>11521</v>
      </c>
      <c r="AB815" s="168" t="s">
        <v>1259</v>
      </c>
      <c r="AC815" s="168" t="s">
        <v>11522</v>
      </c>
      <c r="AD815" s="169">
        <v>380456.70625823812</v>
      </c>
      <c r="AE815" s="168" t="s">
        <v>817</v>
      </c>
      <c r="AF815" s="169">
        <v>212978.2035334273</v>
      </c>
      <c r="AG815" s="169">
        <v>195802.2586543496</v>
      </c>
      <c r="AH815" s="169">
        <v>61.529108500108123</v>
      </c>
      <c r="AI815" s="168" t="s">
        <v>21</v>
      </c>
      <c r="AJ815"/>
    </row>
    <row r="816" spans="1:36" x14ac:dyDescent="0.25">
      <c r="A816" s="179" t="b">
        <f>IF(E816&lt;&gt;1,"",NOT(ISNA(VLOOKUP(P816,Mapping!$P:$P,1,FALSE))))</f>
        <v>0</v>
      </c>
      <c r="B816" s="180" t="str">
        <f t="shared" si="12"/>
        <v/>
      </c>
      <c r="E816" s="167">
        <v>1</v>
      </c>
      <c r="F816" s="170" t="s">
        <v>415</v>
      </c>
      <c r="G816" s="169">
        <v>1927492.369831787</v>
      </c>
      <c r="H816" s="168" t="s">
        <v>1266</v>
      </c>
      <c r="I816" s="168" t="s">
        <v>430</v>
      </c>
      <c r="J816" s="169">
        <v>541762.08789485297</v>
      </c>
      <c r="K816" s="169">
        <v>159962.15604985121</v>
      </c>
      <c r="L816" s="168" t="s">
        <v>18</v>
      </c>
      <c r="M816" s="168" t="s">
        <v>21</v>
      </c>
      <c r="N816" s="168" t="s">
        <v>1449</v>
      </c>
      <c r="O816" s="168" t="s">
        <v>21</v>
      </c>
      <c r="P816" s="168" t="s">
        <v>344</v>
      </c>
      <c r="Q816" s="168" t="s">
        <v>1450</v>
      </c>
      <c r="R816" s="168" t="s">
        <v>21</v>
      </c>
      <c r="S816" s="168" t="s">
        <v>21</v>
      </c>
      <c r="T816" s="168" t="s">
        <v>21</v>
      </c>
      <c r="U816" s="168" t="s">
        <v>21</v>
      </c>
      <c r="V816" s="168" t="s">
        <v>1450</v>
      </c>
      <c r="W816" s="168" t="s">
        <v>21</v>
      </c>
      <c r="X816" s="168" t="s">
        <v>21</v>
      </c>
      <c r="Y816" s="168" t="s">
        <v>21</v>
      </c>
      <c r="Z816" s="168" t="s">
        <v>21</v>
      </c>
      <c r="AA816" s="168" t="s">
        <v>1845</v>
      </c>
      <c r="AB816" s="168" t="s">
        <v>1259</v>
      </c>
      <c r="AC816" s="168" t="s">
        <v>11523</v>
      </c>
      <c r="AD816" s="169">
        <v>685765.7048901557</v>
      </c>
      <c r="AE816" s="168" t="s">
        <v>807</v>
      </c>
      <c r="AF816" s="169">
        <v>247001.90658296159</v>
      </c>
      <c r="AG816" s="169">
        <v>-1050458.546160161</v>
      </c>
      <c r="AH816" s="169">
        <v>-459140.31064474542</v>
      </c>
      <c r="AI816" s="168" t="s">
        <v>21</v>
      </c>
      <c r="AJ816"/>
    </row>
    <row r="817" spans="1:36" x14ac:dyDescent="0.25">
      <c r="A817" s="179" t="b">
        <f>IF(E817&lt;&gt;1,"",NOT(ISNA(VLOOKUP(P817,Mapping!$P:$P,1,FALSE))))</f>
        <v>0</v>
      </c>
      <c r="B817" s="180" t="str">
        <f t="shared" si="12"/>
        <v/>
      </c>
      <c r="E817" s="167">
        <v>1</v>
      </c>
      <c r="F817" s="170" t="s">
        <v>415</v>
      </c>
      <c r="G817" s="169">
        <v>284900.7688567586</v>
      </c>
      <c r="H817" s="168" t="s">
        <v>1266</v>
      </c>
      <c r="I817" s="168" t="s">
        <v>430</v>
      </c>
      <c r="J817" s="169">
        <v>80077.326268303557</v>
      </c>
      <c r="K817" s="169">
        <v>23643.85040370599</v>
      </c>
      <c r="L817" s="168" t="s">
        <v>18</v>
      </c>
      <c r="M817" s="168" t="s">
        <v>21</v>
      </c>
      <c r="N817" s="168" t="s">
        <v>1449</v>
      </c>
      <c r="O817" s="168" t="s">
        <v>21</v>
      </c>
      <c r="P817" s="168" t="s">
        <v>525</v>
      </c>
      <c r="Q817" s="168" t="s">
        <v>1451</v>
      </c>
      <c r="R817" s="168" t="s">
        <v>21</v>
      </c>
      <c r="S817" s="168" t="s">
        <v>21</v>
      </c>
      <c r="T817" s="168" t="s">
        <v>21</v>
      </c>
      <c r="U817" s="168" t="s">
        <v>21</v>
      </c>
      <c r="V817" s="168" t="s">
        <v>1451</v>
      </c>
      <c r="W817" s="168" t="s">
        <v>21</v>
      </c>
      <c r="X817" s="168" t="s">
        <v>21</v>
      </c>
      <c r="Y817" s="168" t="s">
        <v>21</v>
      </c>
      <c r="Z817" s="168" t="s">
        <v>21</v>
      </c>
      <c r="AA817" s="168" t="s">
        <v>1845</v>
      </c>
      <c r="AB817" s="168" t="s">
        <v>1259</v>
      </c>
      <c r="AC817" s="168" t="s">
        <v>7094</v>
      </c>
      <c r="AD817" s="169">
        <v>101362.3605658436</v>
      </c>
      <c r="AE817" s="168" t="s">
        <v>807</v>
      </c>
      <c r="AF817" s="169">
        <v>36509.111110365833</v>
      </c>
      <c r="AG817" s="169">
        <v>-155267.25404329391</v>
      </c>
      <c r="AH817" s="169">
        <v>-67865.081887320091</v>
      </c>
      <c r="AI817" s="168" t="s">
        <v>21</v>
      </c>
      <c r="AJ817"/>
    </row>
    <row r="818" spans="1:36" x14ac:dyDescent="0.25">
      <c r="A818" s="179" t="b">
        <f>IF(E818&lt;&gt;1,"",NOT(ISNA(VLOOKUP(P818,Mapping!$P:$P,1,FALSE))))</f>
        <v>0</v>
      </c>
      <c r="B818" s="180" t="str">
        <f t="shared" si="12"/>
        <v/>
      </c>
      <c r="E818" s="167">
        <v>1</v>
      </c>
      <c r="F818" s="170" t="s">
        <v>416</v>
      </c>
      <c r="G818" s="169">
        <v>2332185.5790772061</v>
      </c>
      <c r="H818" s="168" t="s">
        <v>1266</v>
      </c>
      <c r="I818" s="168" t="s">
        <v>430</v>
      </c>
      <c r="J818" s="169">
        <v>1032813.456902126</v>
      </c>
      <c r="K818" s="169">
        <v>605384.78551378206</v>
      </c>
      <c r="L818" s="168" t="s">
        <v>18</v>
      </c>
      <c r="M818" s="168" t="s">
        <v>21</v>
      </c>
      <c r="N818" s="168" t="s">
        <v>1449</v>
      </c>
      <c r="O818" s="168" t="s">
        <v>21</v>
      </c>
      <c r="P818" s="168" t="s">
        <v>344</v>
      </c>
      <c r="Q818" s="168" t="s">
        <v>1450</v>
      </c>
      <c r="R818" s="168" t="s">
        <v>21</v>
      </c>
      <c r="S818" s="168" t="s">
        <v>21</v>
      </c>
      <c r="T818" s="168" t="s">
        <v>21</v>
      </c>
      <c r="U818" s="168" t="s">
        <v>21</v>
      </c>
      <c r="V818" s="168" t="s">
        <v>1450</v>
      </c>
      <c r="W818" s="168" t="s">
        <v>21</v>
      </c>
      <c r="X818" s="168" t="s">
        <v>21</v>
      </c>
      <c r="Y818" s="168" t="s">
        <v>21</v>
      </c>
      <c r="Z818" s="168" t="s">
        <v>21</v>
      </c>
      <c r="AA818" s="168" t="s">
        <v>1846</v>
      </c>
      <c r="AB818" s="168" t="s">
        <v>1259</v>
      </c>
      <c r="AC818" s="168" t="s">
        <v>11524</v>
      </c>
      <c r="AD818" s="169">
        <v>1512818.109011061</v>
      </c>
      <c r="AE818" s="168" t="s">
        <v>813</v>
      </c>
      <c r="AF818" s="169">
        <v>-1572640.7093908959</v>
      </c>
      <c r="AG818" s="169">
        <v>-1271011.139196849</v>
      </c>
      <c r="AH818" s="169">
        <v>-1153314.724415561</v>
      </c>
      <c r="AI818" s="168" t="s">
        <v>21</v>
      </c>
      <c r="AJ818"/>
    </row>
    <row r="819" spans="1:36" x14ac:dyDescent="0.25">
      <c r="A819" s="179" t="b">
        <f>IF(E819&lt;&gt;1,"",NOT(ISNA(VLOOKUP(P819,Mapping!$P:$P,1,FALSE))))</f>
        <v>0</v>
      </c>
      <c r="B819" s="180" t="str">
        <f t="shared" si="12"/>
        <v/>
      </c>
      <c r="E819" s="167">
        <v>1</v>
      </c>
      <c r="F819" s="170" t="s">
        <v>416</v>
      </c>
      <c r="G819" s="169">
        <v>461139.57592700393</v>
      </c>
      <c r="H819" s="168" t="s">
        <v>1266</v>
      </c>
      <c r="I819" s="168" t="s">
        <v>430</v>
      </c>
      <c r="J819" s="169">
        <v>204216.66431708229</v>
      </c>
      <c r="K819" s="169">
        <v>119701.830664327</v>
      </c>
      <c r="L819" s="168" t="s">
        <v>18</v>
      </c>
      <c r="M819" s="168" t="s">
        <v>21</v>
      </c>
      <c r="N819" s="168" t="s">
        <v>1449</v>
      </c>
      <c r="O819" s="168" t="s">
        <v>21</v>
      </c>
      <c r="P819" s="168" t="s">
        <v>525</v>
      </c>
      <c r="Q819" s="168" t="s">
        <v>1451</v>
      </c>
      <c r="R819" s="168" t="s">
        <v>21</v>
      </c>
      <c r="S819" s="168" t="s">
        <v>21</v>
      </c>
      <c r="T819" s="168" t="s">
        <v>21</v>
      </c>
      <c r="U819" s="168" t="s">
        <v>21</v>
      </c>
      <c r="V819" s="168" t="s">
        <v>1451</v>
      </c>
      <c r="W819" s="168" t="s">
        <v>21</v>
      </c>
      <c r="X819" s="168" t="s">
        <v>21</v>
      </c>
      <c r="Y819" s="168" t="s">
        <v>21</v>
      </c>
      <c r="Z819" s="168" t="s">
        <v>21</v>
      </c>
      <c r="AA819" s="168" t="s">
        <v>1846</v>
      </c>
      <c r="AB819" s="168" t="s">
        <v>1259</v>
      </c>
      <c r="AC819" s="168" t="s">
        <v>11525</v>
      </c>
      <c r="AD819" s="169">
        <v>299127.26821683091</v>
      </c>
      <c r="AE819" s="168" t="s">
        <v>813</v>
      </c>
      <c r="AF819" s="169">
        <v>-310955.90176018869</v>
      </c>
      <c r="AG819" s="169">
        <v>-251315.13674809929</v>
      </c>
      <c r="AH819" s="169">
        <v>-228043.20020613371</v>
      </c>
      <c r="AI819" s="168" t="s">
        <v>21</v>
      </c>
      <c r="AJ819"/>
    </row>
    <row r="820" spans="1:36" x14ac:dyDescent="0.25">
      <c r="A820" s="179" t="b">
        <f>IF(E820&lt;&gt;1,"",NOT(ISNA(VLOOKUP(P820,Mapping!$P:$P,1,FALSE))))</f>
        <v>0</v>
      </c>
      <c r="B820" s="180" t="str">
        <f t="shared" si="12"/>
        <v/>
      </c>
      <c r="E820" s="167">
        <v>1</v>
      </c>
      <c r="F820" s="170" t="s">
        <v>1847</v>
      </c>
      <c r="G820" s="169">
        <v>385913.89038635482</v>
      </c>
      <c r="H820" s="168" t="s">
        <v>1266</v>
      </c>
      <c r="I820" s="168" t="s">
        <v>430</v>
      </c>
      <c r="J820" s="169">
        <v>159630.83568120681</v>
      </c>
      <c r="K820" s="169">
        <v>69955.340742621687</v>
      </c>
      <c r="L820" s="168" t="s">
        <v>18</v>
      </c>
      <c r="M820" s="168" t="s">
        <v>21</v>
      </c>
      <c r="N820" s="168" t="s">
        <v>1449</v>
      </c>
      <c r="O820" s="168" t="s">
        <v>21</v>
      </c>
      <c r="P820" s="168" t="s">
        <v>525</v>
      </c>
      <c r="Q820" s="168" t="s">
        <v>1451</v>
      </c>
      <c r="R820" s="168" t="s">
        <v>21</v>
      </c>
      <c r="S820" s="168" t="s">
        <v>21</v>
      </c>
      <c r="T820" s="168" t="s">
        <v>21</v>
      </c>
      <c r="U820" s="168" t="s">
        <v>21</v>
      </c>
      <c r="V820" s="168" t="s">
        <v>1451</v>
      </c>
      <c r="W820" s="168" t="s">
        <v>21</v>
      </c>
      <c r="X820" s="168" t="s">
        <v>21</v>
      </c>
      <c r="Y820" s="168" t="s">
        <v>21</v>
      </c>
      <c r="Z820" s="168" t="s">
        <v>21</v>
      </c>
      <c r="AA820" s="168" t="s">
        <v>1848</v>
      </c>
      <c r="AB820" s="168" t="s">
        <v>1259</v>
      </c>
      <c r="AC820" s="168" t="s">
        <v>11526</v>
      </c>
      <c r="AD820" s="169">
        <v>195010.21472153431</v>
      </c>
      <c r="AE820" s="168" t="s">
        <v>814</v>
      </c>
      <c r="AF820" s="169">
        <v>-181315.19234885639</v>
      </c>
      <c r="AG820" s="169">
        <v>-210318.1058369845</v>
      </c>
      <c r="AH820" s="169">
        <v>-106826.078544184</v>
      </c>
      <c r="AI820" s="168" t="s">
        <v>21</v>
      </c>
      <c r="AJ820"/>
    </row>
    <row r="821" spans="1:36" x14ac:dyDescent="0.25">
      <c r="A821" s="179" t="b">
        <f>IF(E821&lt;&gt;1,"",NOT(ISNA(VLOOKUP(P821,Mapping!$P:$P,1,FALSE))))</f>
        <v>0</v>
      </c>
      <c r="B821" s="180" t="str">
        <f t="shared" si="12"/>
        <v/>
      </c>
      <c r="E821" s="167">
        <v>1</v>
      </c>
      <c r="F821" s="170" t="s">
        <v>417</v>
      </c>
      <c r="G821" s="169">
        <v>171580.6242789352</v>
      </c>
      <c r="H821" s="168" t="s">
        <v>1266</v>
      </c>
      <c r="I821" s="168" t="s">
        <v>430</v>
      </c>
      <c r="J821" s="169">
        <v>66309.029137914011</v>
      </c>
      <c r="K821" s="169">
        <v>9160.8507021350779</v>
      </c>
      <c r="L821" s="168" t="s">
        <v>18</v>
      </c>
      <c r="M821" s="168" t="s">
        <v>21</v>
      </c>
      <c r="N821" s="168" t="s">
        <v>1449</v>
      </c>
      <c r="O821" s="168" t="s">
        <v>21</v>
      </c>
      <c r="P821" s="168" t="s">
        <v>525</v>
      </c>
      <c r="Q821" s="168" t="s">
        <v>1451</v>
      </c>
      <c r="R821" s="168" t="s">
        <v>21</v>
      </c>
      <c r="S821" s="168" t="s">
        <v>21</v>
      </c>
      <c r="T821" s="168" t="s">
        <v>21</v>
      </c>
      <c r="U821" s="168" t="s">
        <v>21</v>
      </c>
      <c r="V821" s="168" t="s">
        <v>1451</v>
      </c>
      <c r="W821" s="168" t="s">
        <v>21</v>
      </c>
      <c r="X821" s="168" t="s">
        <v>21</v>
      </c>
      <c r="Y821" s="168" t="s">
        <v>21</v>
      </c>
      <c r="Z821" s="168" t="s">
        <v>21</v>
      </c>
      <c r="AA821" s="168" t="s">
        <v>1849</v>
      </c>
      <c r="AB821" s="168" t="s">
        <v>1259</v>
      </c>
      <c r="AC821" s="168" t="s">
        <v>8839</v>
      </c>
      <c r="AD821" s="169">
        <v>88425.683757630104</v>
      </c>
      <c r="AE821" s="168" t="s">
        <v>811</v>
      </c>
      <c r="AF821" s="169">
        <v>76109.310775226651</v>
      </c>
      <c r="AG821" s="169">
        <v>-93509.233006734241</v>
      </c>
      <c r="AH821" s="169">
        <v>-21388.681011687</v>
      </c>
      <c r="AI821" s="168" t="s">
        <v>21</v>
      </c>
      <c r="AJ821"/>
    </row>
    <row r="822" spans="1:36" x14ac:dyDescent="0.25">
      <c r="A822" s="179" t="b">
        <f>IF(E822&lt;&gt;1,"",NOT(ISNA(VLOOKUP(P822,Mapping!$P:$P,1,FALSE))))</f>
        <v>0</v>
      </c>
      <c r="B822" s="180" t="str">
        <f t="shared" si="12"/>
        <v/>
      </c>
      <c r="E822" s="167">
        <v>1</v>
      </c>
      <c r="F822" s="170" t="s">
        <v>418</v>
      </c>
      <c r="G822" s="169">
        <v>383247.39451445063</v>
      </c>
      <c r="H822" s="168" t="s">
        <v>1266</v>
      </c>
      <c r="I822" s="168" t="s">
        <v>430</v>
      </c>
      <c r="J822" s="169">
        <v>94174.015682116282</v>
      </c>
      <c r="K822" s="169">
        <v>22661.48586410483</v>
      </c>
      <c r="L822" s="168" t="s">
        <v>18</v>
      </c>
      <c r="M822" s="168" t="s">
        <v>21</v>
      </c>
      <c r="N822" s="168" t="s">
        <v>1449</v>
      </c>
      <c r="O822" s="168" t="s">
        <v>21</v>
      </c>
      <c r="P822" s="168" t="s">
        <v>344</v>
      </c>
      <c r="Q822" s="168" t="s">
        <v>1450</v>
      </c>
      <c r="R822" s="168" t="s">
        <v>21</v>
      </c>
      <c r="S822" s="168" t="s">
        <v>21</v>
      </c>
      <c r="T822" s="168" t="s">
        <v>21</v>
      </c>
      <c r="U822" s="168" t="s">
        <v>21</v>
      </c>
      <c r="V822" s="168" t="s">
        <v>1450</v>
      </c>
      <c r="W822" s="168" t="s">
        <v>21</v>
      </c>
      <c r="X822" s="168" t="s">
        <v>21</v>
      </c>
      <c r="Y822" s="168" t="s">
        <v>21</v>
      </c>
      <c r="Z822" s="168" t="s">
        <v>21</v>
      </c>
      <c r="AA822" s="168" t="s">
        <v>1850</v>
      </c>
      <c r="AB822" s="168" t="s">
        <v>1259</v>
      </c>
      <c r="AC822" s="168" t="s">
        <v>11527</v>
      </c>
      <c r="AD822" s="169">
        <v>141271.66117517449</v>
      </c>
      <c r="AE822" s="168" t="s">
        <v>817</v>
      </c>
      <c r="AF822" s="169">
        <v>9937.4151573382551</v>
      </c>
      <c r="AG822" s="169">
        <v>-208864.89988878809</v>
      </c>
      <c r="AH822" s="169">
        <v>-50176.583581624029</v>
      </c>
      <c r="AI822" s="168" t="s">
        <v>21</v>
      </c>
      <c r="AJ822"/>
    </row>
    <row r="823" spans="1:36" x14ac:dyDescent="0.25">
      <c r="A823" s="179" t="b">
        <f>IF(E823&lt;&gt;1,"",NOT(ISNA(VLOOKUP(P823,Mapping!$P:$P,1,FALSE))))</f>
        <v>0</v>
      </c>
      <c r="B823" s="180" t="str">
        <f t="shared" si="12"/>
        <v/>
      </c>
      <c r="E823" s="167">
        <v>1</v>
      </c>
      <c r="F823" s="170" t="s">
        <v>418</v>
      </c>
      <c r="G823" s="169">
        <v>970016.82151889452</v>
      </c>
      <c r="H823" s="168" t="s">
        <v>1266</v>
      </c>
      <c r="I823" s="168" t="s">
        <v>430</v>
      </c>
      <c r="J823" s="169">
        <v>238358.77469531621</v>
      </c>
      <c r="K823" s="169">
        <v>57357.265315904231</v>
      </c>
      <c r="L823" s="168" t="s">
        <v>18</v>
      </c>
      <c r="M823" s="168" t="s">
        <v>21</v>
      </c>
      <c r="N823" s="168" t="s">
        <v>1449</v>
      </c>
      <c r="O823" s="168" t="s">
        <v>21</v>
      </c>
      <c r="P823" s="168" t="s">
        <v>525</v>
      </c>
      <c r="Q823" s="168" t="s">
        <v>1451</v>
      </c>
      <c r="R823" s="168" t="s">
        <v>21</v>
      </c>
      <c r="S823" s="168" t="s">
        <v>21</v>
      </c>
      <c r="T823" s="168" t="s">
        <v>21</v>
      </c>
      <c r="U823" s="168" t="s">
        <v>21</v>
      </c>
      <c r="V823" s="168" t="s">
        <v>1451</v>
      </c>
      <c r="W823" s="168" t="s">
        <v>21</v>
      </c>
      <c r="X823" s="168" t="s">
        <v>21</v>
      </c>
      <c r="Y823" s="168" t="s">
        <v>21</v>
      </c>
      <c r="Z823" s="168" t="s">
        <v>21</v>
      </c>
      <c r="AA823" s="168" t="s">
        <v>1850</v>
      </c>
      <c r="AB823" s="168" t="s">
        <v>1259</v>
      </c>
      <c r="AC823" s="168" t="s">
        <v>11528</v>
      </c>
      <c r="AD823" s="169">
        <v>357565.08643053408</v>
      </c>
      <c r="AE823" s="168" t="s">
        <v>817</v>
      </c>
      <c r="AF823" s="169">
        <v>25152.055833928051</v>
      </c>
      <c r="AG823" s="169">
        <v>-528646.68936280301</v>
      </c>
      <c r="AH823" s="169">
        <v>-126999.2459627506</v>
      </c>
      <c r="AI823" s="168" t="s">
        <v>21</v>
      </c>
      <c r="AJ823"/>
    </row>
    <row r="824" spans="1:36" x14ac:dyDescent="0.25">
      <c r="A824" s="179" t="b">
        <f>IF(E824&lt;&gt;1,"",NOT(ISNA(VLOOKUP(P824,Mapping!$P:$P,1,FALSE))))</f>
        <v>0</v>
      </c>
      <c r="B824" s="180" t="str">
        <f t="shared" si="12"/>
        <v/>
      </c>
      <c r="E824" s="167">
        <v>1</v>
      </c>
      <c r="F824" s="170" t="s">
        <v>1851</v>
      </c>
      <c r="G824" s="169">
        <v>267307.49940604542</v>
      </c>
      <c r="H824" s="168" t="s">
        <v>1266</v>
      </c>
      <c r="I824" s="168" t="s">
        <v>446</v>
      </c>
      <c r="J824" s="169">
        <v>200734.58525997601</v>
      </c>
      <c r="K824" s="169">
        <v>61141.249404581897</v>
      </c>
      <c r="L824" s="168" t="s">
        <v>18</v>
      </c>
      <c r="M824" s="168" t="s">
        <v>21</v>
      </c>
      <c r="N824" s="168" t="s">
        <v>1449</v>
      </c>
      <c r="O824" s="168" t="s">
        <v>21</v>
      </c>
      <c r="P824" s="168" t="s">
        <v>525</v>
      </c>
      <c r="Q824" s="168" t="s">
        <v>1451</v>
      </c>
      <c r="R824" s="168" t="s">
        <v>21</v>
      </c>
      <c r="S824" s="168" t="s">
        <v>21</v>
      </c>
      <c r="T824" s="168" t="s">
        <v>21</v>
      </c>
      <c r="U824" s="168" t="s">
        <v>21</v>
      </c>
      <c r="V824" s="168" t="s">
        <v>1451</v>
      </c>
      <c r="W824" s="168" t="s">
        <v>21</v>
      </c>
      <c r="X824" s="168" t="s">
        <v>21</v>
      </c>
      <c r="Y824" s="168" t="s">
        <v>21</v>
      </c>
      <c r="Z824" s="168" t="s">
        <v>21</v>
      </c>
      <c r="AA824" s="168" t="s">
        <v>1852</v>
      </c>
      <c r="AB824" s="168" t="s">
        <v>1259</v>
      </c>
      <c r="AC824" s="168" t="s">
        <v>6752</v>
      </c>
      <c r="AD824" s="169">
        <v>264967.28730131162</v>
      </c>
      <c r="AE824" s="168" t="s">
        <v>808</v>
      </c>
      <c r="AF824" s="169">
        <v>-178008.71118937989</v>
      </c>
      <c r="AG824" s="169">
        <v>-252435.61445972361</v>
      </c>
      <c r="AH824" s="169">
        <v>599.71532561979257</v>
      </c>
      <c r="AI824" s="168" t="s">
        <v>21</v>
      </c>
      <c r="AJ824"/>
    </row>
    <row r="825" spans="1:36" x14ac:dyDescent="0.25">
      <c r="A825" s="179" t="b">
        <f>IF(E825&lt;&gt;1,"",NOT(ISNA(VLOOKUP(P825,Mapping!$P:$P,1,FALSE))))</f>
        <v>0</v>
      </c>
      <c r="B825" s="180" t="str">
        <f t="shared" si="12"/>
        <v/>
      </c>
      <c r="E825" s="167">
        <v>1</v>
      </c>
      <c r="F825" s="170" t="s">
        <v>619</v>
      </c>
      <c r="G825" s="169">
        <v>133863.91074007179</v>
      </c>
      <c r="H825" s="168" t="s">
        <v>1266</v>
      </c>
      <c r="I825" s="168" t="s">
        <v>446</v>
      </c>
      <c r="J825" s="169">
        <v>73976.335188625337</v>
      </c>
      <c r="K825" s="169">
        <v>30154.974187448821</v>
      </c>
      <c r="L825" s="168" t="s">
        <v>18</v>
      </c>
      <c r="M825" s="168" t="s">
        <v>21</v>
      </c>
      <c r="N825" s="168" t="s">
        <v>1449</v>
      </c>
      <c r="O825" s="168" t="s">
        <v>21</v>
      </c>
      <c r="P825" s="168" t="s">
        <v>525</v>
      </c>
      <c r="Q825" s="168" t="s">
        <v>1451</v>
      </c>
      <c r="R825" s="168" t="s">
        <v>21</v>
      </c>
      <c r="S825" s="168" t="s">
        <v>21</v>
      </c>
      <c r="T825" s="168" t="s">
        <v>21</v>
      </c>
      <c r="U825" s="168" t="s">
        <v>21</v>
      </c>
      <c r="V825" s="168" t="s">
        <v>1451</v>
      </c>
      <c r="W825" s="168" t="s">
        <v>21</v>
      </c>
      <c r="X825" s="168" t="s">
        <v>21</v>
      </c>
      <c r="Y825" s="168" t="s">
        <v>21</v>
      </c>
      <c r="Z825" s="168" t="s">
        <v>21</v>
      </c>
      <c r="AA825" s="168" t="s">
        <v>1853</v>
      </c>
      <c r="AB825" s="168" t="s">
        <v>1259</v>
      </c>
      <c r="AC825" s="168" t="s">
        <v>6753</v>
      </c>
      <c r="AD825" s="169">
        <v>90902.780552526019</v>
      </c>
      <c r="AE825" s="168" t="s">
        <v>814</v>
      </c>
      <c r="AF825" s="169">
        <v>-61799.260302069029</v>
      </c>
      <c r="AG825" s="169">
        <v>-105350.6838298776</v>
      </c>
      <c r="AH825" s="169">
        <v>-41317.896866837968</v>
      </c>
      <c r="AI825" s="168" t="s">
        <v>21</v>
      </c>
      <c r="AJ825"/>
    </row>
    <row r="826" spans="1:36" x14ac:dyDescent="0.25">
      <c r="A826" s="179" t="b">
        <f>IF(E826&lt;&gt;1,"",NOT(ISNA(VLOOKUP(P826,Mapping!$P:$P,1,FALSE))))</f>
        <v>0</v>
      </c>
      <c r="B826" s="180" t="str">
        <f t="shared" si="12"/>
        <v/>
      </c>
      <c r="E826" s="167">
        <v>1</v>
      </c>
      <c r="F826" s="170" t="s">
        <v>419</v>
      </c>
      <c r="G826" s="169">
        <v>32570.9164479918</v>
      </c>
      <c r="H826" s="168" t="s">
        <v>1266</v>
      </c>
      <c r="I826" s="168" t="s">
        <v>730</v>
      </c>
      <c r="J826" s="169">
        <v>10069.708885364051</v>
      </c>
      <c r="K826" s="169">
        <v>2376.9521521382198</v>
      </c>
      <c r="L826" s="168" t="s">
        <v>18</v>
      </c>
      <c r="M826" s="168" t="s">
        <v>21</v>
      </c>
      <c r="N826" s="168" t="s">
        <v>1449</v>
      </c>
      <c r="O826" s="168" t="s">
        <v>21</v>
      </c>
      <c r="P826" s="168" t="s">
        <v>525</v>
      </c>
      <c r="Q826" s="168" t="s">
        <v>1451</v>
      </c>
      <c r="R826" s="168" t="s">
        <v>21</v>
      </c>
      <c r="S826" s="168" t="s">
        <v>21</v>
      </c>
      <c r="T826" s="168" t="s">
        <v>21</v>
      </c>
      <c r="U826" s="168" t="s">
        <v>21</v>
      </c>
      <c r="V826" s="168" t="s">
        <v>1451</v>
      </c>
      <c r="W826" s="168" t="s">
        <v>21</v>
      </c>
      <c r="X826" s="168" t="s">
        <v>21</v>
      </c>
      <c r="Y826" s="168" t="s">
        <v>21</v>
      </c>
      <c r="Z826" s="168" t="s">
        <v>21</v>
      </c>
      <c r="AA826" s="168" t="s">
        <v>1854</v>
      </c>
      <c r="AB826" s="168" t="s">
        <v>1259</v>
      </c>
      <c r="AC826" s="168" t="s">
        <v>11529</v>
      </c>
      <c r="AD826" s="169">
        <v>17539.882409004949</v>
      </c>
      <c r="AE826" s="168" t="s">
        <v>807</v>
      </c>
      <c r="AF826" s="169">
        <v>-4034.2409705945761</v>
      </c>
      <c r="AG826" s="169">
        <v>-18240.414933612919</v>
      </c>
      <c r="AH826" s="169">
        <v>-6705.1971495257312</v>
      </c>
      <c r="AI826" s="168" t="s">
        <v>21</v>
      </c>
      <c r="AJ826"/>
    </row>
    <row r="827" spans="1:36" x14ac:dyDescent="0.25">
      <c r="A827" s="179" t="b">
        <f>IF(E827&lt;&gt;1,"",NOT(ISNA(VLOOKUP(P827,Mapping!$P:$P,1,FALSE))))</f>
        <v>0</v>
      </c>
      <c r="B827" s="180" t="str">
        <f t="shared" si="12"/>
        <v/>
      </c>
      <c r="E827" s="167">
        <v>1</v>
      </c>
      <c r="F827" s="170" t="s">
        <v>420</v>
      </c>
      <c r="G827" s="169">
        <v>6934613.3683599979</v>
      </c>
      <c r="H827" s="168" t="s">
        <v>1266</v>
      </c>
      <c r="I827" s="168" t="s">
        <v>470</v>
      </c>
      <c r="J827" s="169">
        <v>2106859.3569604629</v>
      </c>
      <c r="K827" s="169">
        <v>1041607.09988819</v>
      </c>
      <c r="L827" s="168" t="s">
        <v>18</v>
      </c>
      <c r="M827" s="168" t="s">
        <v>21</v>
      </c>
      <c r="N827" s="168" t="s">
        <v>1449</v>
      </c>
      <c r="O827" s="168" t="s">
        <v>21</v>
      </c>
      <c r="P827" s="168" t="s">
        <v>344</v>
      </c>
      <c r="Q827" s="168" t="s">
        <v>1450</v>
      </c>
      <c r="R827" s="168" t="s">
        <v>21</v>
      </c>
      <c r="S827" s="168" t="s">
        <v>21</v>
      </c>
      <c r="T827" s="168" t="s">
        <v>21</v>
      </c>
      <c r="U827" s="168" t="s">
        <v>21</v>
      </c>
      <c r="V827" s="168" t="s">
        <v>1450</v>
      </c>
      <c r="W827" s="168" t="s">
        <v>21</v>
      </c>
      <c r="X827" s="168" t="s">
        <v>21</v>
      </c>
      <c r="Y827" s="168" t="s">
        <v>21</v>
      </c>
      <c r="Z827" s="168" t="s">
        <v>21</v>
      </c>
      <c r="AA827" s="168" t="s">
        <v>1855</v>
      </c>
      <c r="AB827" s="168" t="s">
        <v>1259</v>
      </c>
      <c r="AC827" s="168" t="s">
        <v>11530</v>
      </c>
      <c r="AD827" s="169">
        <v>2869844.1459864648</v>
      </c>
      <c r="AE827" s="168" t="s">
        <v>816</v>
      </c>
      <c r="AF827" s="169">
        <v>-2764029.6979889292</v>
      </c>
      <c r="AG827" s="169">
        <v>-1748221.4686581399</v>
      </c>
      <c r="AH827" s="169">
        <v>-559009.99790669139</v>
      </c>
      <c r="AI827" s="168" t="s">
        <v>21</v>
      </c>
      <c r="AJ827"/>
    </row>
    <row r="828" spans="1:36" x14ac:dyDescent="0.25">
      <c r="A828" s="179" t="b">
        <f>IF(E828&lt;&gt;1,"",NOT(ISNA(VLOOKUP(P828,Mapping!$P:$P,1,FALSE))))</f>
        <v>0</v>
      </c>
      <c r="B828" s="180" t="str">
        <f t="shared" si="12"/>
        <v/>
      </c>
      <c r="E828" s="167">
        <v>1</v>
      </c>
      <c r="F828" s="170" t="s">
        <v>420</v>
      </c>
      <c r="G828" s="169">
        <v>3226804.790543362</v>
      </c>
      <c r="H828" s="168" t="s">
        <v>1266</v>
      </c>
      <c r="I828" s="168" t="s">
        <v>470</v>
      </c>
      <c r="J828" s="169">
        <v>980360.90909693274</v>
      </c>
      <c r="K828" s="169">
        <v>484679.18847767939</v>
      </c>
      <c r="L828" s="168" t="s">
        <v>18</v>
      </c>
      <c r="M828" s="168" t="s">
        <v>21</v>
      </c>
      <c r="N828" s="168" t="s">
        <v>1449</v>
      </c>
      <c r="O828" s="168" t="s">
        <v>21</v>
      </c>
      <c r="P828" s="168" t="s">
        <v>525</v>
      </c>
      <c r="Q828" s="168" t="s">
        <v>1451</v>
      </c>
      <c r="R828" s="168" t="s">
        <v>21</v>
      </c>
      <c r="S828" s="168" t="s">
        <v>21</v>
      </c>
      <c r="T828" s="168" t="s">
        <v>21</v>
      </c>
      <c r="U828" s="168" t="s">
        <v>21</v>
      </c>
      <c r="V828" s="168" t="s">
        <v>1451</v>
      </c>
      <c r="W828" s="168" t="s">
        <v>21</v>
      </c>
      <c r="X828" s="168" t="s">
        <v>21</v>
      </c>
      <c r="Y828" s="168" t="s">
        <v>21</v>
      </c>
      <c r="Z828" s="168" t="s">
        <v>21</v>
      </c>
      <c r="AA828" s="168" t="s">
        <v>1855</v>
      </c>
      <c r="AB828" s="168" t="s">
        <v>1259</v>
      </c>
      <c r="AC828" s="168" t="s">
        <v>6755</v>
      </c>
      <c r="AD828" s="169">
        <v>1335391.945661129</v>
      </c>
      <c r="AE828" s="168" t="s">
        <v>816</v>
      </c>
      <c r="AF828" s="169">
        <v>-1286154.5117091511</v>
      </c>
      <c r="AG828" s="169">
        <v>-813480.01832882967</v>
      </c>
      <c r="AH828" s="169">
        <v>-260117.766253137</v>
      </c>
      <c r="AI828" s="168" t="s">
        <v>21</v>
      </c>
      <c r="AJ828"/>
    </row>
    <row r="829" spans="1:36" x14ac:dyDescent="0.25">
      <c r="A829" s="179" t="b">
        <f>IF(E829&lt;&gt;1,"",NOT(ISNA(VLOOKUP(P829,Mapping!$P:$P,1,FALSE))))</f>
        <v>0</v>
      </c>
      <c r="B829" s="180" t="str">
        <f t="shared" si="12"/>
        <v/>
      </c>
      <c r="E829" s="167">
        <v>1</v>
      </c>
      <c r="F829" s="170" t="s">
        <v>420</v>
      </c>
      <c r="G829" s="169">
        <v>10686058.141040619</v>
      </c>
      <c r="H829" s="168" t="s">
        <v>1266</v>
      </c>
      <c r="I829" s="168" t="s">
        <v>470</v>
      </c>
      <c r="J829" s="169">
        <v>3246615.2599361809</v>
      </c>
      <c r="K829" s="169">
        <v>1605089.3450398999</v>
      </c>
      <c r="L829" s="168" t="s">
        <v>18</v>
      </c>
      <c r="M829" s="168" t="s">
        <v>21</v>
      </c>
      <c r="N829" s="168" t="s">
        <v>1449</v>
      </c>
      <c r="O829" s="168" t="s">
        <v>21</v>
      </c>
      <c r="P829" s="168" t="s">
        <v>803</v>
      </c>
      <c r="Q829" s="168" t="s">
        <v>1453</v>
      </c>
      <c r="R829" s="168" t="s">
        <v>21</v>
      </c>
      <c r="S829" s="168" t="s">
        <v>21</v>
      </c>
      <c r="T829" s="168" t="s">
        <v>21</v>
      </c>
      <c r="U829" s="168" t="s">
        <v>21</v>
      </c>
      <c r="V829" s="168" t="s">
        <v>1453</v>
      </c>
      <c r="W829" s="168" t="s">
        <v>21</v>
      </c>
      <c r="X829" s="168" t="s">
        <v>21</v>
      </c>
      <c r="Y829" s="168" t="s">
        <v>21</v>
      </c>
      <c r="Z829" s="168" t="s">
        <v>21</v>
      </c>
      <c r="AA829" s="168" t="s">
        <v>1855</v>
      </c>
      <c r="AB829" s="168" t="s">
        <v>1259</v>
      </c>
      <c r="AC829" s="168" t="s">
        <v>11531</v>
      </c>
      <c r="AD829" s="169">
        <v>4422354.8986392943</v>
      </c>
      <c r="AE829" s="168" t="s">
        <v>816</v>
      </c>
      <c r="AF829" s="169">
        <v>-4259297.5970422281</v>
      </c>
      <c r="AG829" s="169">
        <v>-2693963.637934498</v>
      </c>
      <c r="AH829" s="169">
        <v>-861419.81127732806</v>
      </c>
      <c r="AI829" s="168" t="s">
        <v>21</v>
      </c>
      <c r="AJ829"/>
    </row>
    <row r="830" spans="1:36" x14ac:dyDescent="0.25">
      <c r="A830" s="179" t="b">
        <f>IF(E830&lt;&gt;1,"",NOT(ISNA(VLOOKUP(P830,Mapping!$P:$P,1,FALSE))))</f>
        <v>0</v>
      </c>
      <c r="B830" s="180" t="str">
        <f t="shared" si="12"/>
        <v/>
      </c>
      <c r="E830" s="167">
        <v>1</v>
      </c>
      <c r="F830" s="170" t="s">
        <v>620</v>
      </c>
      <c r="G830" s="169">
        <v>980683.85242788051</v>
      </c>
      <c r="H830" s="168" t="s">
        <v>1266</v>
      </c>
      <c r="I830" s="168" t="s">
        <v>657</v>
      </c>
      <c r="J830" s="169">
        <v>175229.4808812268</v>
      </c>
      <c r="K830" s="169">
        <v>30926.637675477788</v>
      </c>
      <c r="L830" s="168" t="s">
        <v>18</v>
      </c>
      <c r="M830" s="168" t="s">
        <v>21</v>
      </c>
      <c r="N830" s="168" t="s">
        <v>1449</v>
      </c>
      <c r="O830" s="168" t="s">
        <v>21</v>
      </c>
      <c r="P830" s="168" t="s">
        <v>344</v>
      </c>
      <c r="Q830" s="168" t="s">
        <v>1450</v>
      </c>
      <c r="R830" s="168" t="s">
        <v>21</v>
      </c>
      <c r="S830" s="168" t="s">
        <v>21</v>
      </c>
      <c r="T830" s="168" t="s">
        <v>21</v>
      </c>
      <c r="U830" s="168" t="s">
        <v>21</v>
      </c>
      <c r="V830" s="168" t="s">
        <v>1450</v>
      </c>
      <c r="W830" s="168" t="s">
        <v>21</v>
      </c>
      <c r="X830" s="168" t="s">
        <v>21</v>
      </c>
      <c r="Y830" s="168" t="s">
        <v>21</v>
      </c>
      <c r="Z830" s="168" t="s">
        <v>21</v>
      </c>
      <c r="AA830" s="168" t="s">
        <v>1856</v>
      </c>
      <c r="AB830" s="168" t="s">
        <v>1259</v>
      </c>
      <c r="AC830" s="168" t="s">
        <v>11532</v>
      </c>
      <c r="AD830" s="169">
        <v>233756.98197806941</v>
      </c>
      <c r="AE830" s="168" t="s">
        <v>809</v>
      </c>
      <c r="AF830" s="169">
        <v>15576.87366929394</v>
      </c>
      <c r="AG830" s="169">
        <v>116952.2376794969</v>
      </c>
      <c r="AH830" s="169">
        <v>-119269.93081187741</v>
      </c>
      <c r="AI830" s="168" t="s">
        <v>21</v>
      </c>
      <c r="AJ830"/>
    </row>
    <row r="831" spans="1:36" x14ac:dyDescent="0.25">
      <c r="A831" s="179" t="b">
        <f>IF(E831&lt;&gt;1,"",NOT(ISNA(VLOOKUP(P831,Mapping!$P:$P,1,FALSE))))</f>
        <v>0</v>
      </c>
      <c r="B831" s="180" t="str">
        <f t="shared" si="12"/>
        <v/>
      </c>
      <c r="E831" s="167">
        <v>1</v>
      </c>
      <c r="F831" s="170" t="s">
        <v>620</v>
      </c>
      <c r="G831" s="169">
        <v>120309.35855381819</v>
      </c>
      <c r="H831" s="168" t="s">
        <v>1266</v>
      </c>
      <c r="I831" s="168" t="s">
        <v>657</v>
      </c>
      <c r="J831" s="169">
        <v>21496.985386622651</v>
      </c>
      <c r="K831" s="169">
        <v>3794.050377959808</v>
      </c>
      <c r="L831" s="168" t="s">
        <v>18</v>
      </c>
      <c r="M831" s="168" t="s">
        <v>21</v>
      </c>
      <c r="N831" s="168" t="s">
        <v>1449</v>
      </c>
      <c r="O831" s="168" t="s">
        <v>21</v>
      </c>
      <c r="P831" s="168" t="s">
        <v>525</v>
      </c>
      <c r="Q831" s="168" t="s">
        <v>1451</v>
      </c>
      <c r="R831" s="168" t="s">
        <v>21</v>
      </c>
      <c r="S831" s="168" t="s">
        <v>21</v>
      </c>
      <c r="T831" s="168" t="s">
        <v>21</v>
      </c>
      <c r="U831" s="168" t="s">
        <v>21</v>
      </c>
      <c r="V831" s="168" t="s">
        <v>1451</v>
      </c>
      <c r="W831" s="168" t="s">
        <v>21</v>
      </c>
      <c r="X831" s="168" t="s">
        <v>21</v>
      </c>
      <c r="Y831" s="168" t="s">
        <v>21</v>
      </c>
      <c r="Z831" s="168" t="s">
        <v>21</v>
      </c>
      <c r="AA831" s="168" t="s">
        <v>1856</v>
      </c>
      <c r="AB831" s="168" t="s">
        <v>1259</v>
      </c>
      <c r="AC831" s="168" t="s">
        <v>9706</v>
      </c>
      <c r="AD831" s="169">
        <v>28677.08333285317</v>
      </c>
      <c r="AE831" s="168" t="s">
        <v>809</v>
      </c>
      <c r="AF831" s="169">
        <v>1910.955987280759</v>
      </c>
      <c r="AG831" s="169">
        <v>14347.588839991289</v>
      </c>
      <c r="AH831" s="169">
        <v>-14631.921220289991</v>
      </c>
      <c r="AI831" s="168" t="s">
        <v>21</v>
      </c>
      <c r="AJ831"/>
    </row>
    <row r="832" spans="1:36" x14ac:dyDescent="0.25">
      <c r="A832" s="179" t="b">
        <f>IF(E832&lt;&gt;1,"",NOT(ISNA(VLOOKUP(P832,Mapping!$P:$P,1,FALSE))))</f>
        <v>0</v>
      </c>
      <c r="B832" s="180" t="str">
        <f t="shared" si="12"/>
        <v/>
      </c>
      <c r="E832" s="167">
        <v>1</v>
      </c>
      <c r="F832" s="170" t="s">
        <v>621</v>
      </c>
      <c r="G832" s="169">
        <v>232345.4911029971</v>
      </c>
      <c r="H832" s="168" t="s">
        <v>1266</v>
      </c>
      <c r="I832" s="168" t="s">
        <v>470</v>
      </c>
      <c r="J832" s="169">
        <v>76977.020448313371</v>
      </c>
      <c r="K832" s="169">
        <v>36752.703471596004</v>
      </c>
      <c r="L832" s="168" t="s">
        <v>18</v>
      </c>
      <c r="M832" s="168" t="s">
        <v>21</v>
      </c>
      <c r="N832" s="168" t="s">
        <v>1449</v>
      </c>
      <c r="O832" s="168" t="s">
        <v>21</v>
      </c>
      <c r="P832" s="168" t="s">
        <v>525</v>
      </c>
      <c r="Q832" s="168" t="s">
        <v>1451</v>
      </c>
      <c r="R832" s="168" t="s">
        <v>21</v>
      </c>
      <c r="S832" s="168" t="s">
        <v>21</v>
      </c>
      <c r="T832" s="168" t="s">
        <v>21</v>
      </c>
      <c r="U832" s="168" t="s">
        <v>21</v>
      </c>
      <c r="V832" s="168" t="s">
        <v>1451</v>
      </c>
      <c r="W832" s="168" t="s">
        <v>21</v>
      </c>
      <c r="X832" s="168" t="s">
        <v>21</v>
      </c>
      <c r="Y832" s="168" t="s">
        <v>21</v>
      </c>
      <c r="Z832" s="168" t="s">
        <v>21</v>
      </c>
      <c r="AA832" s="168" t="s">
        <v>1857</v>
      </c>
      <c r="AB832" s="168" t="s">
        <v>1259</v>
      </c>
      <c r="AC832" s="168" t="s">
        <v>6756</v>
      </c>
      <c r="AD832" s="169">
        <v>113133.7560977199</v>
      </c>
      <c r="AE832" s="168" t="s">
        <v>807</v>
      </c>
      <c r="AF832" s="169">
        <v>-90624.008343989699</v>
      </c>
      <c r="AG832" s="169">
        <v>13275.054823646031</v>
      </c>
      <c r="AH832" s="169">
        <v>-87785.392741881078</v>
      </c>
      <c r="AI832" s="168" t="s">
        <v>21</v>
      </c>
      <c r="AJ832"/>
    </row>
    <row r="833" spans="1:36" x14ac:dyDescent="0.25">
      <c r="A833" s="179" t="b">
        <f>IF(E833&lt;&gt;1,"",NOT(ISNA(VLOOKUP(P833,Mapping!$P:$P,1,FALSE))))</f>
        <v>0</v>
      </c>
      <c r="B833" s="180" t="str">
        <f t="shared" si="12"/>
        <v/>
      </c>
      <c r="E833" s="167">
        <v>1</v>
      </c>
      <c r="F833" s="170" t="s">
        <v>422</v>
      </c>
      <c r="G833" s="169">
        <v>290857.44066232297</v>
      </c>
      <c r="H833" s="168" t="s">
        <v>1266</v>
      </c>
      <c r="I833" s="168" t="s">
        <v>470</v>
      </c>
      <c r="J833" s="169">
        <v>63799.558749980883</v>
      </c>
      <c r="K833" s="169">
        <v>40488.74414794692</v>
      </c>
      <c r="L833" s="168" t="s">
        <v>18</v>
      </c>
      <c r="M833" s="168" t="s">
        <v>21</v>
      </c>
      <c r="N833" s="168" t="s">
        <v>1449</v>
      </c>
      <c r="O833" s="168" t="s">
        <v>21</v>
      </c>
      <c r="P833" s="168" t="s">
        <v>525</v>
      </c>
      <c r="Q833" s="168" t="s">
        <v>1451</v>
      </c>
      <c r="R833" s="168" t="s">
        <v>21</v>
      </c>
      <c r="S833" s="168" t="s">
        <v>21</v>
      </c>
      <c r="T833" s="168" t="s">
        <v>21</v>
      </c>
      <c r="U833" s="168" t="s">
        <v>21</v>
      </c>
      <c r="V833" s="168" t="s">
        <v>1451</v>
      </c>
      <c r="W833" s="168" t="s">
        <v>21</v>
      </c>
      <c r="X833" s="168" t="s">
        <v>21</v>
      </c>
      <c r="Y833" s="168" t="s">
        <v>21</v>
      </c>
      <c r="Z833" s="168" t="s">
        <v>21</v>
      </c>
      <c r="AA833" s="168" t="s">
        <v>1858</v>
      </c>
      <c r="AB833" s="168" t="s">
        <v>1259</v>
      </c>
      <c r="AC833" s="168" t="s">
        <v>11533</v>
      </c>
      <c r="AD833" s="169">
        <v>93100.37600812671</v>
      </c>
      <c r="AE833" s="168" t="s">
        <v>809</v>
      </c>
      <c r="AF833" s="169">
        <v>-68754.718325940514</v>
      </c>
      <c r="AG833" s="169">
        <v>-132030.16898220961</v>
      </c>
      <c r="AH833" s="169">
        <v>-40397.561446621286</v>
      </c>
      <c r="AI833" s="168" t="s">
        <v>21</v>
      </c>
      <c r="AJ833"/>
    </row>
    <row r="834" spans="1:36" x14ac:dyDescent="0.25">
      <c r="A834" s="179" t="b">
        <f>IF(E834&lt;&gt;1,"",NOT(ISNA(VLOOKUP(P834,Mapping!$P:$P,1,FALSE))))</f>
        <v>0</v>
      </c>
      <c r="B834" s="180" t="str">
        <f t="shared" si="12"/>
        <v/>
      </c>
      <c r="E834" s="167">
        <v>1</v>
      </c>
      <c r="F834" s="170" t="s">
        <v>757</v>
      </c>
      <c r="G834" s="169">
        <v>2254482.4187925551</v>
      </c>
      <c r="H834" s="168" t="s">
        <v>1266</v>
      </c>
      <c r="I834" s="168" t="s">
        <v>384</v>
      </c>
      <c r="J834" s="169">
        <v>1046860.091114248</v>
      </c>
      <c r="K834" s="169">
        <v>156278.76654343979</v>
      </c>
      <c r="L834" s="168" t="s">
        <v>18</v>
      </c>
      <c r="M834" s="168" t="s">
        <v>21</v>
      </c>
      <c r="N834" s="168" t="s">
        <v>1449</v>
      </c>
      <c r="O834" s="168" t="s">
        <v>21</v>
      </c>
      <c r="P834" s="168" t="s">
        <v>753</v>
      </c>
      <c r="Q834" s="168" t="s">
        <v>1460</v>
      </c>
      <c r="R834" s="168" t="s">
        <v>21</v>
      </c>
      <c r="S834" s="168" t="s">
        <v>21</v>
      </c>
      <c r="T834" s="168" t="s">
        <v>21</v>
      </c>
      <c r="U834" s="168" t="s">
        <v>21</v>
      </c>
      <c r="V834" s="168" t="s">
        <v>1460</v>
      </c>
      <c r="W834" s="168" t="s">
        <v>21</v>
      </c>
      <c r="X834" s="168" t="s">
        <v>21</v>
      </c>
      <c r="Y834" s="168" t="s">
        <v>21</v>
      </c>
      <c r="Z834" s="168" t="s">
        <v>21</v>
      </c>
      <c r="AA834" s="168" t="s">
        <v>6630</v>
      </c>
      <c r="AB834" s="168" t="s">
        <v>1259</v>
      </c>
      <c r="AC834" s="168" t="s">
        <v>11534</v>
      </c>
      <c r="AD834" s="169">
        <v>1356454.289212619</v>
      </c>
      <c r="AE834" s="168" t="s">
        <v>808</v>
      </c>
      <c r="AF834" s="169">
        <v>1242230.554216909</v>
      </c>
      <c r="AG834" s="169">
        <v>551627.87897954741</v>
      </c>
      <c r="AH834" s="169">
        <v>-339511.29795808479</v>
      </c>
      <c r="AI834" s="168" t="s">
        <v>21</v>
      </c>
      <c r="AJ834"/>
    </row>
    <row r="835" spans="1:36" x14ac:dyDescent="0.25">
      <c r="A835" s="179" t="b">
        <f>IF(E835&lt;&gt;1,"",NOT(ISNA(VLOOKUP(P835,Mapping!$P:$P,1,FALSE))))</f>
        <v>0</v>
      </c>
      <c r="B835" s="180" t="str">
        <f t="shared" si="12"/>
        <v/>
      </c>
      <c r="E835" s="167">
        <v>1</v>
      </c>
      <c r="F835" s="170" t="s">
        <v>423</v>
      </c>
      <c r="G835" s="169">
        <v>413895.92009188881</v>
      </c>
      <c r="H835" s="168" t="s">
        <v>1266</v>
      </c>
      <c r="I835" s="168" t="s">
        <v>384</v>
      </c>
      <c r="J835" s="169">
        <v>181711.3834208858</v>
      </c>
      <c r="K835" s="169">
        <v>28664.424707967752</v>
      </c>
      <c r="L835" s="168" t="s">
        <v>18</v>
      </c>
      <c r="M835" s="168" t="s">
        <v>21</v>
      </c>
      <c r="N835" s="168" t="s">
        <v>1449</v>
      </c>
      <c r="O835" s="168" t="s">
        <v>21</v>
      </c>
      <c r="P835" s="168" t="s">
        <v>344</v>
      </c>
      <c r="Q835" s="168" t="s">
        <v>1450</v>
      </c>
      <c r="R835" s="168" t="s">
        <v>21</v>
      </c>
      <c r="S835" s="168" t="s">
        <v>21</v>
      </c>
      <c r="T835" s="168" t="s">
        <v>21</v>
      </c>
      <c r="U835" s="168" t="s">
        <v>21</v>
      </c>
      <c r="V835" s="168" t="s">
        <v>1450</v>
      </c>
      <c r="W835" s="168" t="s">
        <v>21</v>
      </c>
      <c r="X835" s="168" t="s">
        <v>21</v>
      </c>
      <c r="Y835" s="168" t="s">
        <v>21</v>
      </c>
      <c r="Z835" s="168" t="s">
        <v>21</v>
      </c>
      <c r="AA835" s="168" t="s">
        <v>1859</v>
      </c>
      <c r="AB835" s="168" t="s">
        <v>1259</v>
      </c>
      <c r="AC835" s="168" t="s">
        <v>11535</v>
      </c>
      <c r="AD835" s="169">
        <v>271645.81878623099</v>
      </c>
      <c r="AE835" s="168" t="s">
        <v>807</v>
      </c>
      <c r="AF835" s="169">
        <v>118676.6239624166</v>
      </c>
      <c r="AG835" s="169">
        <v>-92608.22516058333</v>
      </c>
      <c r="AH835" s="169">
        <v>-126524.60538902989</v>
      </c>
      <c r="AI835" s="168" t="s">
        <v>21</v>
      </c>
      <c r="AJ835"/>
    </row>
    <row r="836" spans="1:36" x14ac:dyDescent="0.25">
      <c r="A836" s="179" t="b">
        <f>IF(E836&lt;&gt;1,"",NOT(ISNA(VLOOKUP(P836,Mapping!$P:$P,1,FALSE))))</f>
        <v>0</v>
      </c>
      <c r="B836" s="180" t="str">
        <f t="shared" si="12"/>
        <v/>
      </c>
      <c r="E836" s="167">
        <v>1</v>
      </c>
      <c r="F836" s="170" t="s">
        <v>2730</v>
      </c>
      <c r="G836" s="169">
        <v>280678.25464462338</v>
      </c>
      <c r="H836" s="168" t="s">
        <v>1266</v>
      </c>
      <c r="I836" s="168" t="s">
        <v>384</v>
      </c>
      <c r="J836" s="169">
        <v>112032.018172237</v>
      </c>
      <c r="K836" s="169">
        <v>8544.5253657177</v>
      </c>
      <c r="L836" s="168" t="s">
        <v>18</v>
      </c>
      <c r="M836" s="168" t="s">
        <v>21</v>
      </c>
      <c r="N836" s="168" t="s">
        <v>1449</v>
      </c>
      <c r="O836" s="168" t="s">
        <v>21</v>
      </c>
      <c r="P836" s="168" t="s">
        <v>344</v>
      </c>
      <c r="Q836" s="168" t="s">
        <v>1450</v>
      </c>
      <c r="R836" s="168" t="s">
        <v>21</v>
      </c>
      <c r="S836" s="168" t="s">
        <v>21</v>
      </c>
      <c r="T836" s="168" t="s">
        <v>21</v>
      </c>
      <c r="U836" s="168" t="s">
        <v>21</v>
      </c>
      <c r="V836" s="168" t="s">
        <v>1450</v>
      </c>
      <c r="W836" s="168" t="s">
        <v>21</v>
      </c>
      <c r="X836" s="168" t="s">
        <v>21</v>
      </c>
      <c r="Y836" s="168" t="s">
        <v>21</v>
      </c>
      <c r="Z836" s="168" t="s">
        <v>21</v>
      </c>
      <c r="AA836" s="168" t="s">
        <v>2731</v>
      </c>
      <c r="AB836" s="168" t="s">
        <v>1259</v>
      </c>
      <c r="AC836" s="168" t="s">
        <v>11536</v>
      </c>
      <c r="AD836" s="169">
        <v>137462.8295690532</v>
      </c>
      <c r="AE836" s="168" t="s">
        <v>808</v>
      </c>
      <c r="AF836" s="169">
        <v>122144.2923925745</v>
      </c>
      <c r="AG836" s="169">
        <v>-121999.9965354688</v>
      </c>
      <c r="AH836" s="169">
        <v>-31431.983667947348</v>
      </c>
      <c r="AI836" s="168" t="s">
        <v>21</v>
      </c>
      <c r="AJ836"/>
    </row>
    <row r="837" spans="1:36" x14ac:dyDescent="0.25">
      <c r="A837" s="179" t="b">
        <f>IF(E837&lt;&gt;1,"",NOT(ISNA(VLOOKUP(P837,Mapping!$P:$P,1,FALSE))))</f>
        <v>0</v>
      </c>
      <c r="B837" s="180" t="str">
        <f t="shared" si="12"/>
        <v/>
      </c>
      <c r="E837" s="167">
        <v>1</v>
      </c>
      <c r="F837" s="170" t="s">
        <v>1860</v>
      </c>
      <c r="G837" s="169">
        <v>1016822.353774428</v>
      </c>
      <c r="H837" s="168" t="s">
        <v>1266</v>
      </c>
      <c r="I837" s="168" t="s">
        <v>451</v>
      </c>
      <c r="J837" s="169">
        <v>265385.03091311449</v>
      </c>
      <c r="K837" s="169">
        <v>-21200.437796587899</v>
      </c>
      <c r="L837" s="168" t="s">
        <v>18</v>
      </c>
      <c r="M837" s="168" t="s">
        <v>21</v>
      </c>
      <c r="N837" s="168" t="s">
        <v>1449</v>
      </c>
      <c r="O837" s="168" t="s">
        <v>21</v>
      </c>
      <c r="P837" s="168" t="s">
        <v>762</v>
      </c>
      <c r="Q837" s="168" t="s">
        <v>1455</v>
      </c>
      <c r="R837" s="168" t="s">
        <v>21</v>
      </c>
      <c r="S837" s="168" t="s">
        <v>21</v>
      </c>
      <c r="T837" s="168" t="s">
        <v>21</v>
      </c>
      <c r="U837" s="168" t="s">
        <v>21</v>
      </c>
      <c r="V837" s="168" t="s">
        <v>1455</v>
      </c>
      <c r="W837" s="168" t="s">
        <v>21</v>
      </c>
      <c r="X837" s="168" t="s">
        <v>21</v>
      </c>
      <c r="Y837" s="168" t="s">
        <v>21</v>
      </c>
      <c r="Z837" s="168" t="s">
        <v>21</v>
      </c>
      <c r="AA837" s="168" t="s">
        <v>6896</v>
      </c>
      <c r="AB837" s="168" t="s">
        <v>1259</v>
      </c>
      <c r="AC837" s="168" t="s">
        <v>11537</v>
      </c>
      <c r="AD837" s="169">
        <v>455382.61942102568</v>
      </c>
      <c r="AE837" s="168" t="s">
        <v>807</v>
      </c>
      <c r="AF837" s="169">
        <v>-181260.66425426121</v>
      </c>
      <c r="AG837" s="169">
        <v>38221.398612923447</v>
      </c>
      <c r="AH837" s="169">
        <v>-156734.78169723289</v>
      </c>
      <c r="AI837" s="168" t="s">
        <v>21</v>
      </c>
      <c r="AJ837"/>
    </row>
    <row r="838" spans="1:36" x14ac:dyDescent="0.25">
      <c r="A838" s="179" t="b">
        <f>IF(E838&lt;&gt;1,"",NOT(ISNA(VLOOKUP(P838,Mapping!$P:$P,1,FALSE))))</f>
        <v>0</v>
      </c>
      <c r="B838" s="180" t="str">
        <f t="shared" si="12"/>
        <v/>
      </c>
      <c r="E838" s="167">
        <v>1</v>
      </c>
      <c r="F838" s="170" t="s">
        <v>622</v>
      </c>
      <c r="G838" s="169">
        <v>128847.1127316163</v>
      </c>
      <c r="H838" s="168" t="s">
        <v>1266</v>
      </c>
      <c r="I838" s="168" t="s">
        <v>446</v>
      </c>
      <c r="J838" s="169">
        <v>57700.179127941279</v>
      </c>
      <c r="K838" s="169">
        <v>25753.704209402211</v>
      </c>
      <c r="L838" s="168" t="s">
        <v>18</v>
      </c>
      <c r="M838" s="168" t="s">
        <v>21</v>
      </c>
      <c r="N838" s="168" t="s">
        <v>1449</v>
      </c>
      <c r="O838" s="168" t="s">
        <v>21</v>
      </c>
      <c r="P838" s="168" t="s">
        <v>525</v>
      </c>
      <c r="Q838" s="168" t="s">
        <v>1451</v>
      </c>
      <c r="R838" s="168" t="s">
        <v>21</v>
      </c>
      <c r="S838" s="168" t="s">
        <v>21</v>
      </c>
      <c r="T838" s="168" t="s">
        <v>21</v>
      </c>
      <c r="U838" s="168" t="s">
        <v>21</v>
      </c>
      <c r="V838" s="168" t="s">
        <v>1451</v>
      </c>
      <c r="W838" s="168" t="s">
        <v>21</v>
      </c>
      <c r="X838" s="168" t="s">
        <v>21</v>
      </c>
      <c r="Y838" s="168" t="s">
        <v>21</v>
      </c>
      <c r="Z838" s="168" t="s">
        <v>21</v>
      </c>
      <c r="AA838" s="168" t="s">
        <v>1861</v>
      </c>
      <c r="AB838" s="168" t="s">
        <v>1259</v>
      </c>
      <c r="AC838" s="168" t="s">
        <v>6124</v>
      </c>
      <c r="AD838" s="169">
        <v>82419.7865895758</v>
      </c>
      <c r="AE838" s="168" t="s">
        <v>810</v>
      </c>
      <c r="AF838" s="169">
        <v>-30501.473489769749</v>
      </c>
      <c r="AG838" s="169">
        <v>-79843.198239507823</v>
      </c>
      <c r="AH838" s="169">
        <v>-20609.03672903293</v>
      </c>
      <c r="AI838" s="168" t="s">
        <v>21</v>
      </c>
      <c r="AJ838"/>
    </row>
    <row r="839" spans="1:36" x14ac:dyDescent="0.25">
      <c r="A839" s="179" t="b">
        <f>IF(E839&lt;&gt;1,"",NOT(ISNA(VLOOKUP(P839,Mapping!$P:$P,1,FALSE))))</f>
        <v>0</v>
      </c>
      <c r="B839" s="180" t="str">
        <f t="shared" si="12"/>
        <v/>
      </c>
      <c r="E839" s="167">
        <v>1</v>
      </c>
      <c r="F839" s="170" t="s">
        <v>6975</v>
      </c>
      <c r="G839" s="169">
        <v>2171030.2414899799</v>
      </c>
      <c r="H839" s="168" t="s">
        <v>1266</v>
      </c>
      <c r="I839" s="168" t="s">
        <v>384</v>
      </c>
      <c r="J839" s="169">
        <v>1057346.192882298</v>
      </c>
      <c r="K839" s="169">
        <v>479815.11857512483</v>
      </c>
      <c r="L839" s="168" t="s">
        <v>18</v>
      </c>
      <c r="M839" s="168" t="s">
        <v>21</v>
      </c>
      <c r="N839" s="168" t="s">
        <v>1449</v>
      </c>
      <c r="O839" s="168" t="s">
        <v>21</v>
      </c>
      <c r="P839" s="168" t="s">
        <v>753</v>
      </c>
      <c r="Q839" s="168" t="s">
        <v>1460</v>
      </c>
      <c r="R839" s="168" t="s">
        <v>21</v>
      </c>
      <c r="S839" s="168" t="s">
        <v>21</v>
      </c>
      <c r="T839" s="168" t="s">
        <v>21</v>
      </c>
      <c r="U839" s="168" t="s">
        <v>21</v>
      </c>
      <c r="V839" s="168" t="s">
        <v>1460</v>
      </c>
      <c r="W839" s="168" t="s">
        <v>21</v>
      </c>
      <c r="X839" s="168" t="s">
        <v>21</v>
      </c>
      <c r="Y839" s="168" t="s">
        <v>21</v>
      </c>
      <c r="Z839" s="168" t="s">
        <v>21</v>
      </c>
      <c r="AA839" s="168" t="s">
        <v>7032</v>
      </c>
      <c r="AB839" s="168" t="s">
        <v>1259</v>
      </c>
      <c r="AC839" s="168" t="s">
        <v>11538</v>
      </c>
      <c r="AD839" s="169">
        <v>1420909.051080219</v>
      </c>
      <c r="AE839" s="168" t="s">
        <v>816</v>
      </c>
      <c r="AF839" s="169">
        <v>-565654.00960667082</v>
      </c>
      <c r="AG839" s="169">
        <v>-1168136.3211741231</v>
      </c>
      <c r="AH839" s="169">
        <v>-435492.36437143112</v>
      </c>
      <c r="AI839" s="168" t="s">
        <v>21</v>
      </c>
      <c r="AJ839"/>
    </row>
    <row r="840" spans="1:36" x14ac:dyDescent="0.25">
      <c r="A840" s="179" t="b">
        <f>IF(E840&lt;&gt;1,"",NOT(ISNA(VLOOKUP(P840,Mapping!$P:$P,1,FALSE))))</f>
        <v>0</v>
      </c>
      <c r="B840" s="180" t="str">
        <f t="shared" si="12"/>
        <v/>
      </c>
      <c r="E840" s="167">
        <v>1</v>
      </c>
      <c r="F840" s="170" t="s">
        <v>623</v>
      </c>
      <c r="G840" s="169">
        <v>43075.883771933513</v>
      </c>
      <c r="H840" s="168" t="s">
        <v>1266</v>
      </c>
      <c r="I840" s="168" t="s">
        <v>372</v>
      </c>
      <c r="J840" s="169">
        <v>18865.470538064899</v>
      </c>
      <c r="K840" s="169">
        <v>8611.9335928523433</v>
      </c>
      <c r="L840" s="168" t="s">
        <v>18</v>
      </c>
      <c r="M840" s="168" t="s">
        <v>21</v>
      </c>
      <c r="N840" s="168" t="s">
        <v>1449</v>
      </c>
      <c r="O840" s="168" t="s">
        <v>21</v>
      </c>
      <c r="P840" s="168" t="s">
        <v>525</v>
      </c>
      <c r="Q840" s="168" t="s">
        <v>1451</v>
      </c>
      <c r="R840" s="168" t="s">
        <v>21</v>
      </c>
      <c r="S840" s="168" t="s">
        <v>21</v>
      </c>
      <c r="T840" s="168" t="s">
        <v>21</v>
      </c>
      <c r="U840" s="168" t="s">
        <v>21</v>
      </c>
      <c r="V840" s="168" t="s">
        <v>1451</v>
      </c>
      <c r="W840" s="168" t="s">
        <v>21</v>
      </c>
      <c r="X840" s="168" t="s">
        <v>21</v>
      </c>
      <c r="Y840" s="168" t="s">
        <v>21</v>
      </c>
      <c r="Z840" s="168" t="s">
        <v>21</v>
      </c>
      <c r="AA840" s="168" t="s">
        <v>1862</v>
      </c>
      <c r="AB840" s="168" t="s">
        <v>1259</v>
      </c>
      <c r="AC840" s="168" t="s">
        <v>2456</v>
      </c>
      <c r="AD840" s="169">
        <v>27813.684410706861</v>
      </c>
      <c r="AE840" s="168" t="s">
        <v>808</v>
      </c>
      <c r="AF840" s="169">
        <v>-11809.53575913291</v>
      </c>
      <c r="AG840" s="169">
        <v>-30850.525293873081</v>
      </c>
      <c r="AH840" s="169">
        <v>-13181.02455605841</v>
      </c>
      <c r="AI840" s="168" t="s">
        <v>21</v>
      </c>
      <c r="AJ840"/>
    </row>
    <row r="841" spans="1:36" x14ac:dyDescent="0.25">
      <c r="A841" s="179" t="b">
        <f>IF(E841&lt;&gt;1,"",NOT(ISNA(VLOOKUP(P841,Mapping!$P:$P,1,FALSE))))</f>
        <v>0</v>
      </c>
      <c r="B841" s="180" t="str">
        <f t="shared" si="12"/>
        <v/>
      </c>
      <c r="E841" s="167">
        <v>1</v>
      </c>
      <c r="F841" s="170" t="s">
        <v>1863</v>
      </c>
      <c r="G841" s="169">
        <v>77367.476440553277</v>
      </c>
      <c r="H841" s="168" t="s">
        <v>1266</v>
      </c>
      <c r="I841" s="168" t="s">
        <v>446</v>
      </c>
      <c r="J841" s="169">
        <v>38431.025757054464</v>
      </c>
      <c r="K841" s="169">
        <v>25573.450098683461</v>
      </c>
      <c r="L841" s="168" t="s">
        <v>18</v>
      </c>
      <c r="M841" s="168" t="s">
        <v>21</v>
      </c>
      <c r="N841" s="168" t="s">
        <v>1449</v>
      </c>
      <c r="O841" s="168" t="s">
        <v>21</v>
      </c>
      <c r="P841" s="168" t="s">
        <v>525</v>
      </c>
      <c r="Q841" s="168" t="s">
        <v>1451</v>
      </c>
      <c r="R841" s="168" t="s">
        <v>21</v>
      </c>
      <c r="S841" s="168" t="s">
        <v>21</v>
      </c>
      <c r="T841" s="168" t="s">
        <v>21</v>
      </c>
      <c r="U841" s="168" t="s">
        <v>21</v>
      </c>
      <c r="V841" s="168" t="s">
        <v>1451</v>
      </c>
      <c r="W841" s="168" t="s">
        <v>21</v>
      </c>
      <c r="X841" s="168" t="s">
        <v>21</v>
      </c>
      <c r="Y841" s="168" t="s">
        <v>21</v>
      </c>
      <c r="Z841" s="168" t="s">
        <v>21</v>
      </c>
      <c r="AA841" s="168" t="s">
        <v>1864</v>
      </c>
      <c r="AB841" s="168" t="s">
        <v>1259</v>
      </c>
      <c r="AC841" s="168" t="s">
        <v>11539</v>
      </c>
      <c r="AD841" s="169">
        <v>51414.077812933028</v>
      </c>
      <c r="AE841" s="168" t="s">
        <v>814</v>
      </c>
      <c r="AF841" s="169">
        <v>-12976.337893526381</v>
      </c>
      <c r="AG841" s="169">
        <v>-75248.793952342283</v>
      </c>
      <c r="AH841" s="169">
        <v>-31273.075981827409</v>
      </c>
      <c r="AI841" s="168" t="s">
        <v>21</v>
      </c>
      <c r="AJ841"/>
    </row>
    <row r="842" spans="1:36" x14ac:dyDescent="0.25">
      <c r="A842" s="179" t="b">
        <f>IF(E842&lt;&gt;1,"",NOT(ISNA(VLOOKUP(P842,Mapping!$P:$P,1,FALSE))))</f>
        <v>0</v>
      </c>
      <c r="B842" s="180" t="str">
        <f t="shared" si="12"/>
        <v/>
      </c>
      <c r="E842" s="167">
        <v>1</v>
      </c>
      <c r="F842" s="170" t="s">
        <v>1865</v>
      </c>
      <c r="G842" s="169">
        <v>1039511.106343662</v>
      </c>
      <c r="H842" s="168" t="s">
        <v>1266</v>
      </c>
      <c r="I842" s="168" t="s">
        <v>446</v>
      </c>
      <c r="J842" s="169">
        <v>480156.01032199728</v>
      </c>
      <c r="K842" s="169">
        <v>262013.63855217581</v>
      </c>
      <c r="L842" s="168" t="s">
        <v>18</v>
      </c>
      <c r="M842" s="168" t="s">
        <v>21</v>
      </c>
      <c r="N842" s="168" t="s">
        <v>1449</v>
      </c>
      <c r="O842" s="168" t="s">
        <v>21</v>
      </c>
      <c r="P842" s="168" t="s">
        <v>344</v>
      </c>
      <c r="Q842" s="168" t="s">
        <v>1450</v>
      </c>
      <c r="R842" s="168" t="s">
        <v>21</v>
      </c>
      <c r="S842" s="168" t="s">
        <v>21</v>
      </c>
      <c r="T842" s="168" t="s">
        <v>21</v>
      </c>
      <c r="U842" s="168" t="s">
        <v>21</v>
      </c>
      <c r="V842" s="168" t="s">
        <v>1450</v>
      </c>
      <c r="W842" s="168" t="s">
        <v>21</v>
      </c>
      <c r="X842" s="168" t="s">
        <v>21</v>
      </c>
      <c r="Y842" s="168" t="s">
        <v>21</v>
      </c>
      <c r="Z842" s="168" t="s">
        <v>21</v>
      </c>
      <c r="AA842" s="168" t="s">
        <v>1866</v>
      </c>
      <c r="AB842" s="168" t="s">
        <v>1259</v>
      </c>
      <c r="AC842" s="168" t="s">
        <v>8990</v>
      </c>
      <c r="AD842" s="169">
        <v>612128.27951638424</v>
      </c>
      <c r="AE842" s="168" t="s">
        <v>814</v>
      </c>
      <c r="AF842" s="169">
        <v>-324639.42160745698</v>
      </c>
      <c r="AG842" s="169">
        <v>-567794.61258200044</v>
      </c>
      <c r="AH842" s="169">
        <v>-415791.18628299498</v>
      </c>
      <c r="AI842" s="168" t="s">
        <v>21</v>
      </c>
      <c r="AJ842"/>
    </row>
    <row r="843" spans="1:36" x14ac:dyDescent="0.25">
      <c r="A843" s="179" t="b">
        <f>IF(E843&lt;&gt;1,"",NOT(ISNA(VLOOKUP(P843,Mapping!$P:$P,1,FALSE))))</f>
        <v>0</v>
      </c>
      <c r="B843" s="180" t="str">
        <f t="shared" si="12"/>
        <v/>
      </c>
      <c r="E843" s="167">
        <v>1</v>
      </c>
      <c r="F843" s="170" t="s">
        <v>1865</v>
      </c>
      <c r="G843" s="169">
        <v>138888.34144777921</v>
      </c>
      <c r="H843" s="168" t="s">
        <v>1266</v>
      </c>
      <c r="I843" s="168" t="s">
        <v>446</v>
      </c>
      <c r="J843" s="169">
        <v>64153.303897224439</v>
      </c>
      <c r="K843" s="169">
        <v>35007.456363990757</v>
      </c>
      <c r="L843" s="168" t="s">
        <v>18</v>
      </c>
      <c r="M843" s="168" t="s">
        <v>21</v>
      </c>
      <c r="N843" s="168" t="s">
        <v>1449</v>
      </c>
      <c r="O843" s="168" t="s">
        <v>21</v>
      </c>
      <c r="P843" s="168" t="s">
        <v>525</v>
      </c>
      <c r="Q843" s="168" t="s">
        <v>1451</v>
      </c>
      <c r="R843" s="168" t="s">
        <v>21</v>
      </c>
      <c r="S843" s="168" t="s">
        <v>21</v>
      </c>
      <c r="T843" s="168" t="s">
        <v>21</v>
      </c>
      <c r="U843" s="168" t="s">
        <v>21</v>
      </c>
      <c r="V843" s="168" t="s">
        <v>1451</v>
      </c>
      <c r="W843" s="168" t="s">
        <v>21</v>
      </c>
      <c r="X843" s="168" t="s">
        <v>21</v>
      </c>
      <c r="Y843" s="168" t="s">
        <v>21</v>
      </c>
      <c r="Z843" s="168" t="s">
        <v>21</v>
      </c>
      <c r="AA843" s="168" t="s">
        <v>1866</v>
      </c>
      <c r="AB843" s="168" t="s">
        <v>1259</v>
      </c>
      <c r="AC843" s="168" t="s">
        <v>11540</v>
      </c>
      <c r="AD843" s="169">
        <v>81786.025157875003</v>
      </c>
      <c r="AE843" s="168" t="s">
        <v>814</v>
      </c>
      <c r="AF843" s="169">
        <v>-43374.842808769114</v>
      </c>
      <c r="AG843" s="169">
        <v>-75862.635370850243</v>
      </c>
      <c r="AH843" s="169">
        <v>-55553.565420356477</v>
      </c>
      <c r="AI843" s="168" t="s">
        <v>21</v>
      </c>
      <c r="AJ843"/>
    </row>
    <row r="844" spans="1:36" x14ac:dyDescent="0.25">
      <c r="A844" s="179" t="b">
        <f>IF(E844&lt;&gt;1,"",NOT(ISNA(VLOOKUP(P844,Mapping!$P:$P,1,FALSE))))</f>
        <v>0</v>
      </c>
      <c r="B844" s="180" t="str">
        <f t="shared" si="12"/>
        <v/>
      </c>
      <c r="E844" s="167">
        <v>1</v>
      </c>
      <c r="F844" s="170" t="s">
        <v>624</v>
      </c>
      <c r="G844" s="169">
        <v>477905.65449544962</v>
      </c>
      <c r="H844" s="168" t="s">
        <v>1266</v>
      </c>
      <c r="I844" s="168" t="s">
        <v>446</v>
      </c>
      <c r="J844" s="169">
        <v>184126.92208596619</v>
      </c>
      <c r="K844" s="169">
        <v>109313.78962725931</v>
      </c>
      <c r="L844" s="168" t="s">
        <v>18</v>
      </c>
      <c r="M844" s="168" t="s">
        <v>21</v>
      </c>
      <c r="N844" s="168" t="s">
        <v>1449</v>
      </c>
      <c r="O844" s="168" t="s">
        <v>21</v>
      </c>
      <c r="P844" s="168" t="s">
        <v>525</v>
      </c>
      <c r="Q844" s="168" t="s">
        <v>1451</v>
      </c>
      <c r="R844" s="168" t="s">
        <v>21</v>
      </c>
      <c r="S844" s="168" t="s">
        <v>21</v>
      </c>
      <c r="T844" s="168" t="s">
        <v>21</v>
      </c>
      <c r="U844" s="168" t="s">
        <v>21</v>
      </c>
      <c r="V844" s="168" t="s">
        <v>1451</v>
      </c>
      <c r="W844" s="168" t="s">
        <v>21</v>
      </c>
      <c r="X844" s="168" t="s">
        <v>21</v>
      </c>
      <c r="Y844" s="168" t="s">
        <v>21</v>
      </c>
      <c r="Z844" s="168" t="s">
        <v>21</v>
      </c>
      <c r="AA844" s="168" t="s">
        <v>1867</v>
      </c>
      <c r="AB844" s="168" t="s">
        <v>1259</v>
      </c>
      <c r="AC844" s="168" t="s">
        <v>6758</v>
      </c>
      <c r="AD844" s="169">
        <v>281059.95722519897</v>
      </c>
      <c r="AE844" s="168" t="s">
        <v>807</v>
      </c>
      <c r="AF844" s="169">
        <v>-135715.39056179419</v>
      </c>
      <c r="AG844" s="169">
        <v>966924.57404697</v>
      </c>
      <c r="AH844" s="169">
        <v>-170277.88516384631</v>
      </c>
      <c r="AI844" s="168" t="s">
        <v>21</v>
      </c>
      <c r="AJ844"/>
    </row>
    <row r="845" spans="1:36" x14ac:dyDescent="0.25">
      <c r="A845" s="179" t="b">
        <f>IF(E845&lt;&gt;1,"",NOT(ISNA(VLOOKUP(P845,Mapping!$P:$P,1,FALSE))))</f>
        <v>0</v>
      </c>
      <c r="B845" s="180" t="str">
        <f t="shared" si="12"/>
        <v/>
      </c>
      <c r="E845" s="167">
        <v>1</v>
      </c>
      <c r="F845" s="170" t="s">
        <v>425</v>
      </c>
      <c r="G845" s="169">
        <v>1396609.7603034731</v>
      </c>
      <c r="H845" s="168" t="s">
        <v>1266</v>
      </c>
      <c r="I845" s="168" t="s">
        <v>446</v>
      </c>
      <c r="J845" s="169">
        <v>616849.74440961308</v>
      </c>
      <c r="K845" s="169">
        <v>361843.93389408261</v>
      </c>
      <c r="L845" s="168" t="s">
        <v>18</v>
      </c>
      <c r="M845" s="168" t="s">
        <v>21</v>
      </c>
      <c r="N845" s="168" t="s">
        <v>1449</v>
      </c>
      <c r="O845" s="168" t="s">
        <v>21</v>
      </c>
      <c r="P845" s="168" t="s">
        <v>344</v>
      </c>
      <c r="Q845" s="168" t="s">
        <v>1450</v>
      </c>
      <c r="R845" s="168" t="s">
        <v>21</v>
      </c>
      <c r="S845" s="168" t="s">
        <v>21</v>
      </c>
      <c r="T845" s="168" t="s">
        <v>21</v>
      </c>
      <c r="U845" s="168" t="s">
        <v>21</v>
      </c>
      <c r="V845" s="168" t="s">
        <v>1450</v>
      </c>
      <c r="W845" s="168" t="s">
        <v>21</v>
      </c>
      <c r="X845" s="168" t="s">
        <v>21</v>
      </c>
      <c r="Y845" s="168" t="s">
        <v>21</v>
      </c>
      <c r="Z845" s="168" t="s">
        <v>21</v>
      </c>
      <c r="AA845" s="168" t="s">
        <v>1868</v>
      </c>
      <c r="AB845" s="168" t="s">
        <v>1259</v>
      </c>
      <c r="AC845" s="168" t="s">
        <v>11541</v>
      </c>
      <c r="AD845" s="169">
        <v>787879.93782869005</v>
      </c>
      <c r="AE845" s="168" t="s">
        <v>807</v>
      </c>
      <c r="AF845" s="169">
        <v>-585890.44056747667</v>
      </c>
      <c r="AG845" s="169">
        <v>1597648.964884345</v>
      </c>
      <c r="AH845" s="169">
        <v>-510998.56475786638</v>
      </c>
      <c r="AI845" s="168" t="s">
        <v>21</v>
      </c>
      <c r="AJ845"/>
    </row>
    <row r="846" spans="1:36" x14ac:dyDescent="0.25">
      <c r="A846" s="179" t="b">
        <f>IF(E846&lt;&gt;1,"",NOT(ISNA(VLOOKUP(P846,Mapping!$P:$P,1,FALSE))))</f>
        <v>0</v>
      </c>
      <c r="B846" s="180" t="str">
        <f t="shared" si="12"/>
        <v/>
      </c>
      <c r="E846" s="167">
        <v>1</v>
      </c>
      <c r="F846" s="170" t="s">
        <v>425</v>
      </c>
      <c r="G846" s="169">
        <v>856865.34592562937</v>
      </c>
      <c r="H846" s="168" t="s">
        <v>1266</v>
      </c>
      <c r="I846" s="168" t="s">
        <v>446</v>
      </c>
      <c r="J846" s="169">
        <v>377933.8988822744</v>
      </c>
      <c r="K846" s="169">
        <v>242662.104212195</v>
      </c>
      <c r="L846" s="168" t="s">
        <v>18</v>
      </c>
      <c r="M846" s="168" t="s">
        <v>21</v>
      </c>
      <c r="N846" s="168" t="s">
        <v>1449</v>
      </c>
      <c r="O846" s="168" t="s">
        <v>21</v>
      </c>
      <c r="P846" s="168" t="s">
        <v>344</v>
      </c>
      <c r="Q846" s="168" t="s">
        <v>1450</v>
      </c>
      <c r="R846" s="168" t="s">
        <v>21</v>
      </c>
      <c r="S846" s="168" t="s">
        <v>21</v>
      </c>
      <c r="T846" s="168" t="s">
        <v>21</v>
      </c>
      <c r="U846" s="168" t="s">
        <v>21</v>
      </c>
      <c r="V846" s="168" t="s">
        <v>1450</v>
      </c>
      <c r="W846" s="168" t="s">
        <v>21</v>
      </c>
      <c r="X846" s="168" t="s">
        <v>21</v>
      </c>
      <c r="Y846" s="168" t="s">
        <v>21</v>
      </c>
      <c r="Z846" s="168" t="s">
        <v>21</v>
      </c>
      <c r="AA846" s="168" t="s">
        <v>1869</v>
      </c>
      <c r="AB846" s="168" t="s">
        <v>1259</v>
      </c>
      <c r="AC846" s="168" t="s">
        <v>11542</v>
      </c>
      <c r="AD846" s="169">
        <v>480472.0237913921</v>
      </c>
      <c r="AE846" s="168" t="s">
        <v>807</v>
      </c>
      <c r="AF846" s="169">
        <v>-394446.58881288039</v>
      </c>
      <c r="AG846" s="169">
        <v>810836.06278613349</v>
      </c>
      <c r="AH846" s="169">
        <v>-304432.59937023662</v>
      </c>
      <c r="AI846" s="168" t="s">
        <v>21</v>
      </c>
      <c r="AJ846"/>
    </row>
    <row r="847" spans="1:36" x14ac:dyDescent="0.25">
      <c r="A847" s="179" t="b">
        <f>IF(E847&lt;&gt;1,"",NOT(ISNA(VLOOKUP(P847,Mapping!$P:$P,1,FALSE))))</f>
        <v>0</v>
      </c>
      <c r="B847" s="180" t="str">
        <f t="shared" si="12"/>
        <v/>
      </c>
      <c r="E847" s="167">
        <v>1</v>
      </c>
      <c r="F847" s="170" t="s">
        <v>425</v>
      </c>
      <c r="G847" s="169">
        <v>1951500.954191166</v>
      </c>
      <c r="H847" s="168" t="s">
        <v>1266</v>
      </c>
      <c r="I847" s="168" t="s">
        <v>446</v>
      </c>
      <c r="J847" s="169">
        <v>887046.48865889618</v>
      </c>
      <c r="K847" s="169">
        <v>529724.72979865351</v>
      </c>
      <c r="L847" s="168" t="s">
        <v>18</v>
      </c>
      <c r="M847" s="168" t="s">
        <v>21</v>
      </c>
      <c r="N847" s="168" t="s">
        <v>1449</v>
      </c>
      <c r="O847" s="168" t="s">
        <v>21</v>
      </c>
      <c r="P847" s="168" t="s">
        <v>344</v>
      </c>
      <c r="Q847" s="168" t="s">
        <v>1450</v>
      </c>
      <c r="R847" s="168" t="s">
        <v>21</v>
      </c>
      <c r="S847" s="168" t="s">
        <v>21</v>
      </c>
      <c r="T847" s="168" t="s">
        <v>21</v>
      </c>
      <c r="U847" s="168" t="s">
        <v>21</v>
      </c>
      <c r="V847" s="168" t="s">
        <v>1450</v>
      </c>
      <c r="W847" s="168" t="s">
        <v>21</v>
      </c>
      <c r="X847" s="168" t="s">
        <v>21</v>
      </c>
      <c r="Y847" s="168" t="s">
        <v>21</v>
      </c>
      <c r="Z847" s="168" t="s">
        <v>21</v>
      </c>
      <c r="AA847" s="168" t="s">
        <v>1870</v>
      </c>
      <c r="AB847" s="168" t="s">
        <v>1259</v>
      </c>
      <c r="AC847" s="168" t="s">
        <v>11543</v>
      </c>
      <c r="AD847" s="169">
        <v>1162571.7571189969</v>
      </c>
      <c r="AE847" s="168" t="s">
        <v>807</v>
      </c>
      <c r="AF847" s="169">
        <v>-737283.69890809385</v>
      </c>
      <c r="AG847" s="169">
        <v>587353.19742734311</v>
      </c>
      <c r="AH847" s="169">
        <v>-792461.77268276131</v>
      </c>
      <c r="AI847" s="168" t="s">
        <v>21</v>
      </c>
      <c r="AJ847"/>
    </row>
    <row r="848" spans="1:36" x14ac:dyDescent="0.25">
      <c r="A848" s="179" t="b">
        <f>IF(E848&lt;&gt;1,"",NOT(ISNA(VLOOKUP(P848,Mapping!$P:$P,1,FALSE))))</f>
        <v>0</v>
      </c>
      <c r="B848" s="180" t="str">
        <f t="shared" si="12"/>
        <v/>
      </c>
      <c r="E848" s="167">
        <v>1</v>
      </c>
      <c r="F848" s="170" t="s">
        <v>425</v>
      </c>
      <c r="G848" s="169">
        <v>879278.89818220283</v>
      </c>
      <c r="H848" s="168" t="s">
        <v>1266</v>
      </c>
      <c r="I848" s="168" t="s">
        <v>446</v>
      </c>
      <c r="J848" s="169">
        <v>399672.49696152692</v>
      </c>
      <c r="K848" s="169">
        <v>238675.65924418089</v>
      </c>
      <c r="L848" s="168" t="s">
        <v>18</v>
      </c>
      <c r="M848" s="168" t="s">
        <v>21</v>
      </c>
      <c r="N848" s="168" t="s">
        <v>1449</v>
      </c>
      <c r="O848" s="168" t="s">
        <v>21</v>
      </c>
      <c r="P848" s="168" t="s">
        <v>525</v>
      </c>
      <c r="Q848" s="168" t="s">
        <v>1451</v>
      </c>
      <c r="R848" s="168" t="s">
        <v>21</v>
      </c>
      <c r="S848" s="168" t="s">
        <v>21</v>
      </c>
      <c r="T848" s="168" t="s">
        <v>21</v>
      </c>
      <c r="U848" s="168" t="s">
        <v>21</v>
      </c>
      <c r="V848" s="168" t="s">
        <v>1451</v>
      </c>
      <c r="W848" s="168" t="s">
        <v>21</v>
      </c>
      <c r="X848" s="168" t="s">
        <v>21</v>
      </c>
      <c r="Y848" s="168" t="s">
        <v>21</v>
      </c>
      <c r="Z848" s="168" t="s">
        <v>21</v>
      </c>
      <c r="AA848" s="168" t="s">
        <v>1870</v>
      </c>
      <c r="AB848" s="168" t="s">
        <v>1259</v>
      </c>
      <c r="AC848" s="168" t="s">
        <v>6760</v>
      </c>
      <c r="AD848" s="169">
        <v>523814.66248425178</v>
      </c>
      <c r="AE848" s="168" t="s">
        <v>807</v>
      </c>
      <c r="AF848" s="169">
        <v>-332194.55877350469</v>
      </c>
      <c r="AG848" s="169">
        <v>264641.05547504523</v>
      </c>
      <c r="AH848" s="169">
        <v>-357055.89220416872</v>
      </c>
      <c r="AI848" s="168" t="s">
        <v>21</v>
      </c>
      <c r="AJ848"/>
    </row>
    <row r="849" spans="1:36" x14ac:dyDescent="0.25">
      <c r="A849" s="179" t="b">
        <f>IF(E849&lt;&gt;1,"",NOT(ISNA(VLOOKUP(P849,Mapping!$P:$P,1,FALSE))))</f>
        <v>0</v>
      </c>
      <c r="B849" s="180" t="str">
        <f t="shared" si="12"/>
        <v/>
      </c>
      <c r="E849" s="167">
        <v>1</v>
      </c>
      <c r="F849" s="170" t="s">
        <v>425</v>
      </c>
      <c r="G849" s="169">
        <v>188753.22885756189</v>
      </c>
      <c r="H849" s="168" t="s">
        <v>1266</v>
      </c>
      <c r="I849" s="168" t="s">
        <v>446</v>
      </c>
      <c r="J849" s="169">
        <v>83367.870028329591</v>
      </c>
      <c r="K849" s="169">
        <v>48903.575505722707</v>
      </c>
      <c r="L849" s="168" t="s">
        <v>18</v>
      </c>
      <c r="M849" s="168" t="s">
        <v>21</v>
      </c>
      <c r="N849" s="168" t="s">
        <v>1449</v>
      </c>
      <c r="O849" s="168" t="s">
        <v>21</v>
      </c>
      <c r="P849" s="168" t="s">
        <v>525</v>
      </c>
      <c r="Q849" s="168" t="s">
        <v>1451</v>
      </c>
      <c r="R849" s="168" t="s">
        <v>21</v>
      </c>
      <c r="S849" s="168" t="s">
        <v>21</v>
      </c>
      <c r="T849" s="168" t="s">
        <v>21</v>
      </c>
      <c r="U849" s="168" t="s">
        <v>21</v>
      </c>
      <c r="V849" s="168" t="s">
        <v>1451</v>
      </c>
      <c r="W849" s="168" t="s">
        <v>21</v>
      </c>
      <c r="X849" s="168" t="s">
        <v>21</v>
      </c>
      <c r="Y849" s="168" t="s">
        <v>21</v>
      </c>
      <c r="Z849" s="168" t="s">
        <v>21</v>
      </c>
      <c r="AA849" s="168" t="s">
        <v>1868</v>
      </c>
      <c r="AB849" s="168" t="s">
        <v>1259</v>
      </c>
      <c r="AC849" s="168" t="s">
        <v>6759</v>
      </c>
      <c r="AD849" s="169">
        <v>106482.77453319851</v>
      </c>
      <c r="AE849" s="168" t="s">
        <v>807</v>
      </c>
      <c r="AF849" s="169">
        <v>-79183.688641743822</v>
      </c>
      <c r="AG849" s="169">
        <v>215923.8817272296</v>
      </c>
      <c r="AH849" s="169">
        <v>-69061.975493189137</v>
      </c>
      <c r="AI849" s="168" t="s">
        <v>21</v>
      </c>
      <c r="AJ849"/>
    </row>
    <row r="850" spans="1:36" x14ac:dyDescent="0.25">
      <c r="A850" s="179" t="b">
        <f>IF(E850&lt;&gt;1,"",NOT(ISNA(VLOOKUP(P850,Mapping!$P:$P,1,FALSE))))</f>
        <v>0</v>
      </c>
      <c r="B850" s="180" t="str">
        <f t="shared" si="12"/>
        <v/>
      </c>
      <c r="E850" s="167">
        <v>1</v>
      </c>
      <c r="F850" s="170" t="s">
        <v>425</v>
      </c>
      <c r="G850" s="169">
        <v>61771.797547270173</v>
      </c>
      <c r="H850" s="168" t="s">
        <v>1266</v>
      </c>
      <c r="I850" s="168" t="s">
        <v>446</v>
      </c>
      <c r="J850" s="169">
        <v>27245.420063974201</v>
      </c>
      <c r="K850" s="169">
        <v>17493.617223599689</v>
      </c>
      <c r="L850" s="168" t="s">
        <v>18</v>
      </c>
      <c r="M850" s="168" t="s">
        <v>21</v>
      </c>
      <c r="N850" s="168" t="s">
        <v>1449</v>
      </c>
      <c r="O850" s="168" t="s">
        <v>21</v>
      </c>
      <c r="P850" s="168" t="s">
        <v>525</v>
      </c>
      <c r="Q850" s="168" t="s">
        <v>1451</v>
      </c>
      <c r="R850" s="168" t="s">
        <v>21</v>
      </c>
      <c r="S850" s="168" t="s">
        <v>21</v>
      </c>
      <c r="T850" s="168" t="s">
        <v>21</v>
      </c>
      <c r="U850" s="168" t="s">
        <v>21</v>
      </c>
      <c r="V850" s="168" t="s">
        <v>1451</v>
      </c>
      <c r="W850" s="168" t="s">
        <v>21</v>
      </c>
      <c r="X850" s="168" t="s">
        <v>21</v>
      </c>
      <c r="Y850" s="168" t="s">
        <v>21</v>
      </c>
      <c r="Z850" s="168" t="s">
        <v>21</v>
      </c>
      <c r="AA850" s="168" t="s">
        <v>1869</v>
      </c>
      <c r="AB850" s="168" t="s">
        <v>1259</v>
      </c>
      <c r="AC850" s="168" t="s">
        <v>11544</v>
      </c>
      <c r="AD850" s="169">
        <v>34637.438334850172</v>
      </c>
      <c r="AE850" s="168" t="s">
        <v>807</v>
      </c>
      <c r="AF850" s="169">
        <v>-28435.8271030783</v>
      </c>
      <c r="AG850" s="169">
        <v>58453.526394330227</v>
      </c>
      <c r="AH850" s="169">
        <v>-21946.679235548931</v>
      </c>
      <c r="AI850" s="168" t="s">
        <v>21</v>
      </c>
      <c r="AJ850"/>
    </row>
    <row r="851" spans="1:36" x14ac:dyDescent="0.25">
      <c r="A851" s="179" t="b">
        <f>IF(E851&lt;&gt;1,"",NOT(ISNA(VLOOKUP(P851,Mapping!$P:$P,1,FALSE))))</f>
        <v>0</v>
      </c>
      <c r="B851" s="180" t="str">
        <f t="shared" si="12"/>
        <v/>
      </c>
      <c r="E851" s="167">
        <v>1</v>
      </c>
      <c r="F851" s="170" t="s">
        <v>425</v>
      </c>
      <c r="G851" s="169">
        <v>8094066.7198972246</v>
      </c>
      <c r="H851" s="168" t="s">
        <v>1266</v>
      </c>
      <c r="I851" s="168" t="s">
        <v>446</v>
      </c>
      <c r="J851" s="169">
        <v>3574959.2544148201</v>
      </c>
      <c r="K851" s="169">
        <v>2097070.3673819201</v>
      </c>
      <c r="L851" s="168" t="s">
        <v>18</v>
      </c>
      <c r="M851" s="168" t="s">
        <v>21</v>
      </c>
      <c r="N851" s="168" t="s">
        <v>1449</v>
      </c>
      <c r="O851" s="168" t="s">
        <v>21</v>
      </c>
      <c r="P851" s="168" t="s">
        <v>785</v>
      </c>
      <c r="Q851" s="168" t="s">
        <v>1452</v>
      </c>
      <c r="R851" s="168" t="s">
        <v>21</v>
      </c>
      <c r="S851" s="168" t="s">
        <v>21</v>
      </c>
      <c r="T851" s="168" t="s">
        <v>21</v>
      </c>
      <c r="U851" s="168" t="s">
        <v>21</v>
      </c>
      <c r="V851" s="168" t="s">
        <v>1452</v>
      </c>
      <c r="W851" s="168" t="s">
        <v>21</v>
      </c>
      <c r="X851" s="168" t="s">
        <v>21</v>
      </c>
      <c r="Y851" s="168" t="s">
        <v>21</v>
      </c>
      <c r="Z851" s="168" t="s">
        <v>21</v>
      </c>
      <c r="AA851" s="168" t="s">
        <v>1868</v>
      </c>
      <c r="AB851" s="168" t="s">
        <v>1259</v>
      </c>
      <c r="AC851" s="168" t="s">
        <v>11545</v>
      </c>
      <c r="AD851" s="169">
        <v>4566166.559417556</v>
      </c>
      <c r="AE851" s="168" t="s">
        <v>807</v>
      </c>
      <c r="AF851" s="169">
        <v>-3395534.2797208312</v>
      </c>
      <c r="AG851" s="169">
        <v>9259191.5682579093</v>
      </c>
      <c r="AH851" s="169">
        <v>-2961497.616931417</v>
      </c>
      <c r="AI851" s="168" t="s">
        <v>21</v>
      </c>
      <c r="AJ851"/>
    </row>
    <row r="852" spans="1:36" x14ac:dyDescent="0.25">
      <c r="A852" s="179" t="b">
        <f>IF(E852&lt;&gt;1,"",NOT(ISNA(VLOOKUP(P852,Mapping!$P:$P,1,FALSE))))</f>
        <v>0</v>
      </c>
      <c r="B852" s="180" t="str">
        <f t="shared" si="12"/>
        <v/>
      </c>
      <c r="E852" s="167">
        <v>1</v>
      </c>
      <c r="F852" s="170" t="s">
        <v>426</v>
      </c>
      <c r="G852" s="169">
        <v>64710.286063952677</v>
      </c>
      <c r="H852" s="168" t="s">
        <v>1266</v>
      </c>
      <c r="I852" s="168" t="s">
        <v>446</v>
      </c>
      <c r="J852" s="169">
        <v>35438.25450614217</v>
      </c>
      <c r="K852" s="169">
        <v>23773.58974973809</v>
      </c>
      <c r="L852" s="168" t="s">
        <v>18</v>
      </c>
      <c r="M852" s="168" t="s">
        <v>21</v>
      </c>
      <c r="N852" s="168" t="s">
        <v>1449</v>
      </c>
      <c r="O852" s="168" t="s">
        <v>21</v>
      </c>
      <c r="P852" s="168" t="s">
        <v>525</v>
      </c>
      <c r="Q852" s="168" t="s">
        <v>1451</v>
      </c>
      <c r="R852" s="168" t="s">
        <v>21</v>
      </c>
      <c r="S852" s="168" t="s">
        <v>21</v>
      </c>
      <c r="T852" s="168" t="s">
        <v>21</v>
      </c>
      <c r="U852" s="168" t="s">
        <v>21</v>
      </c>
      <c r="V852" s="168" t="s">
        <v>1451</v>
      </c>
      <c r="W852" s="168" t="s">
        <v>21</v>
      </c>
      <c r="X852" s="168" t="s">
        <v>21</v>
      </c>
      <c r="Y852" s="168" t="s">
        <v>21</v>
      </c>
      <c r="Z852" s="168" t="s">
        <v>21</v>
      </c>
      <c r="AA852" s="168" t="s">
        <v>1871</v>
      </c>
      <c r="AB852" s="168" t="s">
        <v>1259</v>
      </c>
      <c r="AC852" s="168" t="s">
        <v>11546</v>
      </c>
      <c r="AD852" s="169">
        <v>52935.808136510248</v>
      </c>
      <c r="AE852" s="168" t="s">
        <v>813</v>
      </c>
      <c r="AF852" s="169">
        <v>-23919.40086102689</v>
      </c>
      <c r="AG852" s="169">
        <v>-6069.4836702434477</v>
      </c>
      <c r="AH852" s="169">
        <v>-29403.555586107501</v>
      </c>
      <c r="AI852" s="168" t="s">
        <v>21</v>
      </c>
      <c r="AJ852"/>
    </row>
    <row r="853" spans="1:36" x14ac:dyDescent="0.25">
      <c r="A853" s="179" t="b">
        <f>IF(E853&lt;&gt;1,"",NOT(ISNA(VLOOKUP(P853,Mapping!$P:$P,1,FALSE))))</f>
        <v>0</v>
      </c>
      <c r="B853" s="180" t="str">
        <f t="shared" ref="B853:B916" si="13">IF(AI853="","",VALUE(AI853))</f>
        <v/>
      </c>
      <c r="E853" s="167">
        <v>1</v>
      </c>
      <c r="F853" s="170" t="s">
        <v>427</v>
      </c>
      <c r="G853" s="169">
        <v>3676309.2363783992</v>
      </c>
      <c r="H853" s="168" t="s">
        <v>1266</v>
      </c>
      <c r="I853" s="168" t="s">
        <v>430</v>
      </c>
      <c r="J853" s="169">
        <v>1504646.87917767</v>
      </c>
      <c r="K853" s="169">
        <v>987294.00736777985</v>
      </c>
      <c r="L853" s="168" t="s">
        <v>18</v>
      </c>
      <c r="M853" s="168" t="s">
        <v>21</v>
      </c>
      <c r="N853" s="168" t="s">
        <v>1449</v>
      </c>
      <c r="O853" s="168" t="s">
        <v>21</v>
      </c>
      <c r="P853" s="168" t="s">
        <v>344</v>
      </c>
      <c r="Q853" s="168" t="s">
        <v>1450</v>
      </c>
      <c r="R853" s="168" t="s">
        <v>21</v>
      </c>
      <c r="S853" s="168" t="s">
        <v>21</v>
      </c>
      <c r="T853" s="168" t="s">
        <v>21</v>
      </c>
      <c r="U853" s="168" t="s">
        <v>21</v>
      </c>
      <c r="V853" s="168" t="s">
        <v>1450</v>
      </c>
      <c r="W853" s="168" t="s">
        <v>21</v>
      </c>
      <c r="X853" s="168" t="s">
        <v>21</v>
      </c>
      <c r="Y853" s="168" t="s">
        <v>21</v>
      </c>
      <c r="Z853" s="168" t="s">
        <v>21</v>
      </c>
      <c r="AA853" s="168" t="s">
        <v>1872</v>
      </c>
      <c r="AB853" s="168" t="s">
        <v>1259</v>
      </c>
      <c r="AC853" s="168" t="s">
        <v>11547</v>
      </c>
      <c r="AD853" s="169">
        <v>2402266.0335782762</v>
      </c>
      <c r="AE853" s="168" t="s">
        <v>809</v>
      </c>
      <c r="AF853" s="169">
        <v>-2053081.9483390511</v>
      </c>
      <c r="AG853" s="169">
        <v>-2003541.2415242109</v>
      </c>
      <c r="AH853" s="169">
        <v>-1647384.1491115401</v>
      </c>
      <c r="AI853" s="168" t="s">
        <v>21</v>
      </c>
      <c r="AJ853"/>
    </row>
    <row r="854" spans="1:36" x14ac:dyDescent="0.25">
      <c r="A854" s="179" t="b">
        <f>IF(E854&lt;&gt;1,"",NOT(ISNA(VLOOKUP(P854,Mapping!$P:$P,1,FALSE))))</f>
        <v>0</v>
      </c>
      <c r="B854" s="180" t="str">
        <f t="shared" si="13"/>
        <v/>
      </c>
      <c r="E854" s="167">
        <v>1</v>
      </c>
      <c r="F854" s="170" t="s">
        <v>427</v>
      </c>
      <c r="G854" s="169">
        <v>3138575.875816342</v>
      </c>
      <c r="H854" s="168" t="s">
        <v>1266</v>
      </c>
      <c r="I854" s="168" t="s">
        <v>430</v>
      </c>
      <c r="J854" s="169">
        <v>1284562.3403708979</v>
      </c>
      <c r="K854" s="169">
        <v>842882.61803437024</v>
      </c>
      <c r="L854" s="168" t="s">
        <v>18</v>
      </c>
      <c r="M854" s="168" t="s">
        <v>21</v>
      </c>
      <c r="N854" s="168" t="s">
        <v>1449</v>
      </c>
      <c r="O854" s="168" t="s">
        <v>21</v>
      </c>
      <c r="P854" s="168" t="s">
        <v>525</v>
      </c>
      <c r="Q854" s="168" t="s">
        <v>1451</v>
      </c>
      <c r="R854" s="168" t="s">
        <v>21</v>
      </c>
      <c r="S854" s="168" t="s">
        <v>21</v>
      </c>
      <c r="T854" s="168" t="s">
        <v>21</v>
      </c>
      <c r="U854" s="168" t="s">
        <v>21</v>
      </c>
      <c r="V854" s="168" t="s">
        <v>1451</v>
      </c>
      <c r="W854" s="168" t="s">
        <v>21</v>
      </c>
      <c r="X854" s="168" t="s">
        <v>21</v>
      </c>
      <c r="Y854" s="168" t="s">
        <v>21</v>
      </c>
      <c r="Z854" s="168" t="s">
        <v>21</v>
      </c>
      <c r="AA854" s="168" t="s">
        <v>1872</v>
      </c>
      <c r="AB854" s="168" t="s">
        <v>1259</v>
      </c>
      <c r="AC854" s="168" t="s">
        <v>11548</v>
      </c>
      <c r="AD854" s="169">
        <v>2050886.8366332811</v>
      </c>
      <c r="AE854" s="168" t="s">
        <v>809</v>
      </c>
      <c r="AF854" s="169">
        <v>-1752777.870361858</v>
      </c>
      <c r="AG854" s="169">
        <v>-1710483.477457871</v>
      </c>
      <c r="AH854" s="169">
        <v>-1406421.445029801</v>
      </c>
      <c r="AI854" s="168" t="s">
        <v>21</v>
      </c>
      <c r="AJ854"/>
    </row>
    <row r="855" spans="1:36" x14ac:dyDescent="0.25">
      <c r="A855" s="179" t="b">
        <f>IF(E855&lt;&gt;1,"",NOT(ISNA(VLOOKUP(P855,Mapping!$P:$P,1,FALSE))))</f>
        <v>0</v>
      </c>
      <c r="B855" s="180" t="str">
        <f t="shared" si="13"/>
        <v/>
      </c>
      <c r="E855" s="167">
        <v>1</v>
      </c>
      <c r="F855" s="170" t="s">
        <v>427</v>
      </c>
      <c r="G855" s="169">
        <v>11361345.518242471</v>
      </c>
      <c r="H855" s="168" t="s">
        <v>1266</v>
      </c>
      <c r="I855" s="168" t="s">
        <v>303</v>
      </c>
      <c r="J855" s="169">
        <v>4846127.3633326907</v>
      </c>
      <c r="K855" s="169">
        <v>3186284.442149749</v>
      </c>
      <c r="L855" s="168" t="s">
        <v>18</v>
      </c>
      <c r="M855" s="168" t="s">
        <v>21</v>
      </c>
      <c r="N855" s="168" t="s">
        <v>1449</v>
      </c>
      <c r="O855" s="168" t="s">
        <v>21</v>
      </c>
      <c r="P855" s="168" t="s">
        <v>785</v>
      </c>
      <c r="Q855" s="168" t="s">
        <v>1452</v>
      </c>
      <c r="R855" s="168" t="s">
        <v>21</v>
      </c>
      <c r="S855" s="168" t="s">
        <v>21</v>
      </c>
      <c r="T855" s="168" t="s">
        <v>21</v>
      </c>
      <c r="U855" s="168" t="s">
        <v>21</v>
      </c>
      <c r="V855" s="168" t="s">
        <v>1452</v>
      </c>
      <c r="W855" s="168" t="s">
        <v>21</v>
      </c>
      <c r="X855" s="168" t="s">
        <v>21</v>
      </c>
      <c r="Y855" s="168" t="s">
        <v>21</v>
      </c>
      <c r="Z855" s="168" t="s">
        <v>21</v>
      </c>
      <c r="AA855" s="168" t="s">
        <v>1438</v>
      </c>
      <c r="AB855" s="168" t="s">
        <v>926</v>
      </c>
      <c r="AC855" s="168" t="s">
        <v>11549</v>
      </c>
      <c r="AD855" s="169">
        <v>7468026.5231483486</v>
      </c>
      <c r="AE855" s="168" t="s">
        <v>809</v>
      </c>
      <c r="AF855" s="169">
        <v>-6262608.8331943387</v>
      </c>
      <c r="AG855" s="169">
        <v>-5916546.9819488944</v>
      </c>
      <c r="AH855" s="169">
        <v>-5396294.8314873138</v>
      </c>
      <c r="AI855" s="168" t="s">
        <v>21</v>
      </c>
      <c r="AJ855"/>
    </row>
    <row r="856" spans="1:36" x14ac:dyDescent="0.25">
      <c r="A856" s="179" t="b">
        <f>IF(E856&lt;&gt;1,"",NOT(ISNA(VLOOKUP(P856,Mapping!$P:$P,1,FALSE))))</f>
        <v>0</v>
      </c>
      <c r="B856" s="180" t="str">
        <f t="shared" si="13"/>
        <v/>
      </c>
      <c r="E856" s="167">
        <v>1</v>
      </c>
      <c r="F856" s="170" t="s">
        <v>427</v>
      </c>
      <c r="G856" s="169">
        <v>20392782.87783768</v>
      </c>
      <c r="H856" s="168" t="s">
        <v>1266</v>
      </c>
      <c r="I856" s="168" t="s">
        <v>430</v>
      </c>
      <c r="J856" s="169">
        <v>8346397.1994678099</v>
      </c>
      <c r="K856" s="169">
        <v>5476599.2288166387</v>
      </c>
      <c r="L856" s="168" t="s">
        <v>18</v>
      </c>
      <c r="M856" s="168" t="s">
        <v>21</v>
      </c>
      <c r="N856" s="168" t="s">
        <v>1449</v>
      </c>
      <c r="O856" s="168" t="s">
        <v>21</v>
      </c>
      <c r="P856" s="168" t="s">
        <v>788</v>
      </c>
      <c r="Q856" s="168" t="s">
        <v>1457</v>
      </c>
      <c r="R856" s="168" t="s">
        <v>21</v>
      </c>
      <c r="S856" s="168" t="s">
        <v>21</v>
      </c>
      <c r="T856" s="168" t="s">
        <v>21</v>
      </c>
      <c r="U856" s="168" t="s">
        <v>21</v>
      </c>
      <c r="V856" s="168" t="s">
        <v>1457</v>
      </c>
      <c r="W856" s="168" t="s">
        <v>21</v>
      </c>
      <c r="X856" s="168" t="s">
        <v>21</v>
      </c>
      <c r="Y856" s="168" t="s">
        <v>21</v>
      </c>
      <c r="Z856" s="168" t="s">
        <v>21</v>
      </c>
      <c r="AA856" s="168" t="s">
        <v>1872</v>
      </c>
      <c r="AB856" s="168" t="s">
        <v>1259</v>
      </c>
      <c r="AC856" s="168" t="s">
        <v>11550</v>
      </c>
      <c r="AD856" s="169">
        <v>13325562.80978857</v>
      </c>
      <c r="AE856" s="168" t="s">
        <v>809</v>
      </c>
      <c r="AF856" s="169">
        <v>-11388610.61756905</v>
      </c>
      <c r="AG856" s="169">
        <v>-11113804.334220359</v>
      </c>
      <c r="AH856" s="169">
        <v>-9138172.3106399551</v>
      </c>
      <c r="AI856" s="168" t="s">
        <v>21</v>
      </c>
      <c r="AJ856"/>
    </row>
    <row r="857" spans="1:36" x14ac:dyDescent="0.25">
      <c r="A857" s="179" t="b">
        <f>IF(E857&lt;&gt;1,"",NOT(ISNA(VLOOKUP(P857,Mapping!$P:$P,1,FALSE))))</f>
        <v>0</v>
      </c>
      <c r="B857" s="180" t="str">
        <f t="shared" si="13"/>
        <v/>
      </c>
      <c r="E857" s="167">
        <v>1</v>
      </c>
      <c r="F857" s="170" t="s">
        <v>625</v>
      </c>
      <c r="G857" s="169">
        <v>219306.24504732291</v>
      </c>
      <c r="H857" s="168" t="s">
        <v>1266</v>
      </c>
      <c r="I857" s="168" t="s">
        <v>430</v>
      </c>
      <c r="J857" s="169">
        <v>69464.252795565117</v>
      </c>
      <c r="K857" s="169">
        <v>36102.705995542419</v>
      </c>
      <c r="L857" s="168" t="s">
        <v>18</v>
      </c>
      <c r="M857" s="168" t="s">
        <v>21</v>
      </c>
      <c r="N857" s="168" t="s">
        <v>1449</v>
      </c>
      <c r="O857" s="168" t="s">
        <v>21</v>
      </c>
      <c r="P857" s="168" t="s">
        <v>525</v>
      </c>
      <c r="Q857" s="168" t="s">
        <v>1451</v>
      </c>
      <c r="R857" s="168" t="s">
        <v>21</v>
      </c>
      <c r="S857" s="168" t="s">
        <v>21</v>
      </c>
      <c r="T857" s="168" t="s">
        <v>21</v>
      </c>
      <c r="U857" s="168" t="s">
        <v>21</v>
      </c>
      <c r="V857" s="168" t="s">
        <v>1451</v>
      </c>
      <c r="W857" s="168" t="s">
        <v>21</v>
      </c>
      <c r="X857" s="168" t="s">
        <v>21</v>
      </c>
      <c r="Y857" s="168" t="s">
        <v>21</v>
      </c>
      <c r="Z857" s="168" t="s">
        <v>21</v>
      </c>
      <c r="AA857" s="168" t="s">
        <v>1873</v>
      </c>
      <c r="AB857" s="168" t="s">
        <v>1259</v>
      </c>
      <c r="AC857" s="168" t="s">
        <v>6761</v>
      </c>
      <c r="AD857" s="169">
        <v>112969.48933592239</v>
      </c>
      <c r="AE857" s="168" t="s">
        <v>809</v>
      </c>
      <c r="AF857" s="169">
        <v>-114624.1534185958</v>
      </c>
      <c r="AG857" s="169">
        <v>-119519.08237974469</v>
      </c>
      <c r="AH857" s="169">
        <v>-75539.221083533484</v>
      </c>
      <c r="AI857" s="168" t="s">
        <v>21</v>
      </c>
      <c r="AJ857"/>
    </row>
    <row r="858" spans="1:36" x14ac:dyDescent="0.25">
      <c r="A858" s="179" t="b">
        <f>IF(E858&lt;&gt;1,"",NOT(ISNA(VLOOKUP(P858,Mapping!$P:$P,1,FALSE))))</f>
        <v>0</v>
      </c>
      <c r="B858" s="180" t="str">
        <f t="shared" si="13"/>
        <v/>
      </c>
      <c r="E858" s="167">
        <v>1</v>
      </c>
      <c r="F858" s="170" t="s">
        <v>1874</v>
      </c>
      <c r="G858" s="169">
        <v>116883.66481321451</v>
      </c>
      <c r="H858" s="168" t="s">
        <v>1266</v>
      </c>
      <c r="I858" s="168" t="s">
        <v>430</v>
      </c>
      <c r="J858" s="169">
        <v>46258.638964109283</v>
      </c>
      <c r="K858" s="169">
        <v>27316.072439196119</v>
      </c>
      <c r="L858" s="168" t="s">
        <v>18</v>
      </c>
      <c r="M858" s="168" t="s">
        <v>21</v>
      </c>
      <c r="N858" s="168" t="s">
        <v>1449</v>
      </c>
      <c r="O858" s="168" t="s">
        <v>21</v>
      </c>
      <c r="P858" s="168" t="s">
        <v>525</v>
      </c>
      <c r="Q858" s="168" t="s">
        <v>1451</v>
      </c>
      <c r="R858" s="168" t="s">
        <v>21</v>
      </c>
      <c r="S858" s="168" t="s">
        <v>21</v>
      </c>
      <c r="T858" s="168" t="s">
        <v>21</v>
      </c>
      <c r="U858" s="168" t="s">
        <v>21</v>
      </c>
      <c r="V858" s="168" t="s">
        <v>1451</v>
      </c>
      <c r="W858" s="168" t="s">
        <v>21</v>
      </c>
      <c r="X858" s="168" t="s">
        <v>21</v>
      </c>
      <c r="Y858" s="168" t="s">
        <v>21</v>
      </c>
      <c r="Z858" s="168" t="s">
        <v>21</v>
      </c>
      <c r="AA858" s="168" t="s">
        <v>1875</v>
      </c>
      <c r="AB858" s="168" t="s">
        <v>1259</v>
      </c>
      <c r="AC858" s="168" t="s">
        <v>6762</v>
      </c>
      <c r="AD858" s="169">
        <v>74062.360740790464</v>
      </c>
      <c r="AE858" s="168" t="s">
        <v>809</v>
      </c>
      <c r="AF858" s="169">
        <v>-61091.243091534488</v>
      </c>
      <c r="AG858" s="169">
        <v>-63700.093723471407</v>
      </c>
      <c r="AH858" s="169">
        <v>-57803.933666437042</v>
      </c>
      <c r="AI858" s="168" t="s">
        <v>21</v>
      </c>
      <c r="AJ858"/>
    </row>
    <row r="859" spans="1:36" x14ac:dyDescent="0.25">
      <c r="A859" s="179" t="b">
        <f>IF(E859&lt;&gt;1,"",NOT(ISNA(VLOOKUP(P859,Mapping!$P:$P,1,FALSE))))</f>
        <v>0</v>
      </c>
      <c r="B859" s="180" t="str">
        <f t="shared" si="13"/>
        <v/>
      </c>
      <c r="E859" s="167">
        <v>1</v>
      </c>
      <c r="F859" s="170" t="s">
        <v>1874</v>
      </c>
      <c r="G859" s="169">
        <v>14784808.5105434</v>
      </c>
      <c r="H859" s="168" t="s">
        <v>1266</v>
      </c>
      <c r="I859" s="168" t="s">
        <v>430</v>
      </c>
      <c r="J859" s="169">
        <v>5851331.9216647027</v>
      </c>
      <c r="K859" s="169">
        <v>3455255.2824129718</v>
      </c>
      <c r="L859" s="168" t="s">
        <v>18</v>
      </c>
      <c r="M859" s="168" t="s">
        <v>21</v>
      </c>
      <c r="N859" s="168" t="s">
        <v>1449</v>
      </c>
      <c r="O859" s="168" t="s">
        <v>21</v>
      </c>
      <c r="P859" s="168" t="s">
        <v>788</v>
      </c>
      <c r="Q859" s="168" t="s">
        <v>1457</v>
      </c>
      <c r="R859" s="168" t="s">
        <v>21</v>
      </c>
      <c r="S859" s="168" t="s">
        <v>21</v>
      </c>
      <c r="T859" s="168" t="s">
        <v>21</v>
      </c>
      <c r="U859" s="168" t="s">
        <v>21</v>
      </c>
      <c r="V859" s="168" t="s">
        <v>1457</v>
      </c>
      <c r="W859" s="168" t="s">
        <v>21</v>
      </c>
      <c r="X859" s="168" t="s">
        <v>21</v>
      </c>
      <c r="Y859" s="168" t="s">
        <v>21</v>
      </c>
      <c r="Z859" s="168" t="s">
        <v>21</v>
      </c>
      <c r="AA859" s="168" t="s">
        <v>1875</v>
      </c>
      <c r="AB859" s="168" t="s">
        <v>1259</v>
      </c>
      <c r="AC859" s="168" t="s">
        <v>11551</v>
      </c>
      <c r="AD859" s="169">
        <v>9368270.7771118395</v>
      </c>
      <c r="AE859" s="168" t="s">
        <v>809</v>
      </c>
      <c r="AF859" s="169">
        <v>-7727532.6045156596</v>
      </c>
      <c r="AG859" s="169">
        <v>-8057530.4454238508</v>
      </c>
      <c r="AH859" s="169">
        <v>-7311715.3862359365</v>
      </c>
      <c r="AI859" s="168" t="s">
        <v>21</v>
      </c>
      <c r="AJ859"/>
    </row>
    <row r="860" spans="1:36" x14ac:dyDescent="0.25">
      <c r="A860" s="179" t="b">
        <f>IF(E860&lt;&gt;1,"",NOT(ISNA(VLOOKUP(P860,Mapping!$P:$P,1,FALSE))))</f>
        <v>0</v>
      </c>
      <c r="B860" s="180" t="str">
        <f t="shared" si="13"/>
        <v/>
      </c>
      <c r="E860" s="167">
        <v>1</v>
      </c>
      <c r="F860" s="170" t="s">
        <v>1166</v>
      </c>
      <c r="G860" s="169">
        <v>109387.03850880951</v>
      </c>
      <c r="H860" s="168" t="s">
        <v>1266</v>
      </c>
      <c r="I860" s="168" t="s">
        <v>430</v>
      </c>
      <c r="J860" s="169">
        <v>44831.833813225683</v>
      </c>
      <c r="K860" s="169">
        <v>24203.696298635368</v>
      </c>
      <c r="L860" s="168" t="s">
        <v>18</v>
      </c>
      <c r="M860" s="168" t="s">
        <v>21</v>
      </c>
      <c r="N860" s="168" t="s">
        <v>1449</v>
      </c>
      <c r="O860" s="168" t="s">
        <v>21</v>
      </c>
      <c r="P860" s="168" t="s">
        <v>525</v>
      </c>
      <c r="Q860" s="168" t="s">
        <v>1451</v>
      </c>
      <c r="R860" s="168" t="s">
        <v>21</v>
      </c>
      <c r="S860" s="168" t="s">
        <v>21</v>
      </c>
      <c r="T860" s="168" t="s">
        <v>21</v>
      </c>
      <c r="U860" s="168" t="s">
        <v>21</v>
      </c>
      <c r="V860" s="168" t="s">
        <v>1451</v>
      </c>
      <c r="W860" s="168" t="s">
        <v>21</v>
      </c>
      <c r="X860" s="168" t="s">
        <v>21</v>
      </c>
      <c r="Y860" s="168" t="s">
        <v>21</v>
      </c>
      <c r="Z860" s="168" t="s">
        <v>21</v>
      </c>
      <c r="AA860" s="168" t="s">
        <v>1876</v>
      </c>
      <c r="AB860" s="168" t="s">
        <v>1259</v>
      </c>
      <c r="AC860" s="168" t="s">
        <v>6763</v>
      </c>
      <c r="AD860" s="169">
        <v>71147.821677090295</v>
      </c>
      <c r="AE860" s="168" t="s">
        <v>809</v>
      </c>
      <c r="AF860" s="169">
        <v>-57173.003355805187</v>
      </c>
      <c r="AG860" s="169">
        <v>-59614.528824701607</v>
      </c>
      <c r="AH860" s="169">
        <v>-57370.850842382839</v>
      </c>
      <c r="AI860" s="168" t="s">
        <v>21</v>
      </c>
      <c r="AJ860"/>
    </row>
    <row r="861" spans="1:36" x14ac:dyDescent="0.25">
      <c r="A861" s="179" t="b">
        <f>IF(E861&lt;&gt;1,"",NOT(ISNA(VLOOKUP(P861,Mapping!$P:$P,1,FALSE))))</f>
        <v>0</v>
      </c>
      <c r="B861" s="180" t="str">
        <f t="shared" si="13"/>
        <v/>
      </c>
      <c r="E861" s="167">
        <v>1</v>
      </c>
      <c r="F861" s="170" t="s">
        <v>428</v>
      </c>
      <c r="G861" s="169">
        <v>169339.2867761497</v>
      </c>
      <c r="H861" s="168" t="s">
        <v>1266</v>
      </c>
      <c r="I861" s="168" t="s">
        <v>657</v>
      </c>
      <c r="J861" s="169">
        <v>35474.348732606522</v>
      </c>
      <c r="K861" s="169">
        <v>12486.92716389067</v>
      </c>
      <c r="L861" s="168" t="s">
        <v>18</v>
      </c>
      <c r="M861" s="168" t="s">
        <v>21</v>
      </c>
      <c r="N861" s="168" t="s">
        <v>1449</v>
      </c>
      <c r="O861" s="168" t="s">
        <v>21</v>
      </c>
      <c r="P861" s="168" t="s">
        <v>525</v>
      </c>
      <c r="Q861" s="168" t="s">
        <v>1451</v>
      </c>
      <c r="R861" s="168" t="s">
        <v>21</v>
      </c>
      <c r="S861" s="168" t="s">
        <v>21</v>
      </c>
      <c r="T861" s="168" t="s">
        <v>21</v>
      </c>
      <c r="U861" s="168" t="s">
        <v>21</v>
      </c>
      <c r="V861" s="168" t="s">
        <v>1451</v>
      </c>
      <c r="W861" s="168" t="s">
        <v>21</v>
      </c>
      <c r="X861" s="168" t="s">
        <v>21</v>
      </c>
      <c r="Y861" s="168" t="s">
        <v>21</v>
      </c>
      <c r="Z861" s="168" t="s">
        <v>21</v>
      </c>
      <c r="AA861" s="168" t="s">
        <v>1877</v>
      </c>
      <c r="AB861" s="168" t="s">
        <v>1259</v>
      </c>
      <c r="AC861" s="168" t="s">
        <v>10019</v>
      </c>
      <c r="AD861" s="169">
        <v>51314.941504801252</v>
      </c>
      <c r="AE861" s="168" t="s">
        <v>808</v>
      </c>
      <c r="AF861" s="169">
        <v>-26932.904788275391</v>
      </c>
      <c r="AG861" s="169">
        <v>2876.5856379631732</v>
      </c>
      <c r="AH861" s="169">
        <v>-17837.10456205942</v>
      </c>
      <c r="AI861" s="168" t="s">
        <v>21</v>
      </c>
      <c r="AJ861"/>
    </row>
    <row r="862" spans="1:36" x14ac:dyDescent="0.25">
      <c r="A862" s="179" t="b">
        <f>IF(E862&lt;&gt;1,"",NOT(ISNA(VLOOKUP(P862,Mapping!$P:$P,1,FALSE))))</f>
        <v>0</v>
      </c>
      <c r="B862" s="180" t="str">
        <f t="shared" si="13"/>
        <v/>
      </c>
      <c r="E862" s="167">
        <v>1</v>
      </c>
      <c r="F862" s="170" t="s">
        <v>429</v>
      </c>
      <c r="G862" s="169">
        <v>1841539.162962303</v>
      </c>
      <c r="H862" s="168" t="s">
        <v>1266</v>
      </c>
      <c r="I862" s="168" t="s">
        <v>498</v>
      </c>
      <c r="J862" s="169">
        <v>1207488.0240708741</v>
      </c>
      <c r="K862" s="169">
        <v>536574.01420991309</v>
      </c>
      <c r="L862" s="168" t="s">
        <v>18</v>
      </c>
      <c r="M862" s="168" t="s">
        <v>21</v>
      </c>
      <c r="N862" s="168" t="s">
        <v>1449</v>
      </c>
      <c r="O862" s="168" t="s">
        <v>21</v>
      </c>
      <c r="P862" s="168" t="s">
        <v>344</v>
      </c>
      <c r="Q862" s="168" t="s">
        <v>1450</v>
      </c>
      <c r="R862" s="168" t="s">
        <v>21</v>
      </c>
      <c r="S862" s="168" t="s">
        <v>21</v>
      </c>
      <c r="T862" s="168" t="s">
        <v>21</v>
      </c>
      <c r="U862" s="168" t="s">
        <v>21</v>
      </c>
      <c r="V862" s="168" t="s">
        <v>1450</v>
      </c>
      <c r="W862" s="168" t="s">
        <v>21</v>
      </c>
      <c r="X862" s="168" t="s">
        <v>21</v>
      </c>
      <c r="Y862" s="168" t="s">
        <v>21</v>
      </c>
      <c r="Z862" s="168" t="s">
        <v>21</v>
      </c>
      <c r="AA862" s="168" t="s">
        <v>1878</v>
      </c>
      <c r="AB862" s="168" t="s">
        <v>1259</v>
      </c>
      <c r="AC862" s="168" t="s">
        <v>11552</v>
      </c>
      <c r="AD862" s="169">
        <v>1683325.683604104</v>
      </c>
      <c r="AE862" s="168" t="s">
        <v>813</v>
      </c>
      <c r="AF862" s="169">
        <v>-765707.75773156248</v>
      </c>
      <c r="AG862" s="169">
        <v>687485.26072783908</v>
      </c>
      <c r="AH862" s="169">
        <v>-1206412.729433232</v>
      </c>
      <c r="AI862" s="168" t="s">
        <v>21</v>
      </c>
      <c r="AJ862"/>
    </row>
    <row r="863" spans="1:36" x14ac:dyDescent="0.25">
      <c r="A863" s="179" t="b">
        <f>IF(E863&lt;&gt;1,"",NOT(ISNA(VLOOKUP(P863,Mapping!$P:$P,1,FALSE))))</f>
        <v>0</v>
      </c>
      <c r="B863" s="180" t="str">
        <f t="shared" si="13"/>
        <v/>
      </c>
      <c r="E863" s="167">
        <v>1</v>
      </c>
      <c r="F863" s="170" t="s">
        <v>429</v>
      </c>
      <c r="G863" s="169">
        <v>232234.17330213069</v>
      </c>
      <c r="H863" s="168" t="s">
        <v>1266</v>
      </c>
      <c r="I863" s="168" t="s">
        <v>498</v>
      </c>
      <c r="J863" s="169">
        <v>152274.78659277511</v>
      </c>
      <c r="K863" s="169">
        <v>67666.669876841392</v>
      </c>
      <c r="L863" s="168" t="s">
        <v>18</v>
      </c>
      <c r="M863" s="168" t="s">
        <v>21</v>
      </c>
      <c r="N863" s="168" t="s">
        <v>1449</v>
      </c>
      <c r="O863" s="168" t="s">
        <v>21</v>
      </c>
      <c r="P863" s="168" t="s">
        <v>525</v>
      </c>
      <c r="Q863" s="168" t="s">
        <v>1451</v>
      </c>
      <c r="R863" s="168" t="s">
        <v>21</v>
      </c>
      <c r="S863" s="168" t="s">
        <v>21</v>
      </c>
      <c r="T863" s="168" t="s">
        <v>21</v>
      </c>
      <c r="U863" s="168" t="s">
        <v>21</v>
      </c>
      <c r="V863" s="168" t="s">
        <v>1451</v>
      </c>
      <c r="W863" s="168" t="s">
        <v>21</v>
      </c>
      <c r="X863" s="168" t="s">
        <v>21</v>
      </c>
      <c r="Y863" s="168" t="s">
        <v>21</v>
      </c>
      <c r="Z863" s="168" t="s">
        <v>21</v>
      </c>
      <c r="AA863" s="168" t="s">
        <v>1878</v>
      </c>
      <c r="AB863" s="168" t="s">
        <v>1259</v>
      </c>
      <c r="AC863" s="168" t="s">
        <v>6764</v>
      </c>
      <c r="AD863" s="169">
        <v>212282.0716455465</v>
      </c>
      <c r="AE863" s="168" t="s">
        <v>813</v>
      </c>
      <c r="AF863" s="169">
        <v>-96562.436294740764</v>
      </c>
      <c r="AG863" s="169">
        <v>86697.896191196953</v>
      </c>
      <c r="AH863" s="169">
        <v>-152139.18254684919</v>
      </c>
      <c r="AI863" s="168" t="s">
        <v>21</v>
      </c>
      <c r="AJ863"/>
    </row>
    <row r="864" spans="1:36" x14ac:dyDescent="0.25">
      <c r="A864" s="179" t="b">
        <f>IF(E864&lt;&gt;1,"",NOT(ISNA(VLOOKUP(P864,Mapping!$P:$P,1,FALSE))))</f>
        <v>0</v>
      </c>
      <c r="B864" s="180" t="str">
        <f t="shared" si="13"/>
        <v/>
      </c>
      <c r="E864" s="167">
        <v>1</v>
      </c>
      <c r="F864" s="170" t="s">
        <v>626</v>
      </c>
      <c r="G864" s="169">
        <v>85684.946635480985</v>
      </c>
      <c r="H864" s="168" t="s">
        <v>1266</v>
      </c>
      <c r="I864" s="168" t="s">
        <v>657</v>
      </c>
      <c r="J864" s="169">
        <v>31049.752416981439</v>
      </c>
      <c r="K864" s="169">
        <v>16966.462591120518</v>
      </c>
      <c r="L864" s="168" t="s">
        <v>18</v>
      </c>
      <c r="M864" s="168" t="s">
        <v>21</v>
      </c>
      <c r="N864" s="168" t="s">
        <v>1449</v>
      </c>
      <c r="O864" s="168" t="s">
        <v>21</v>
      </c>
      <c r="P864" s="168" t="s">
        <v>525</v>
      </c>
      <c r="Q864" s="168" t="s">
        <v>1451</v>
      </c>
      <c r="R864" s="168" t="s">
        <v>21</v>
      </c>
      <c r="S864" s="168" t="s">
        <v>21</v>
      </c>
      <c r="T864" s="168" t="s">
        <v>21</v>
      </c>
      <c r="U864" s="168" t="s">
        <v>21</v>
      </c>
      <c r="V864" s="168" t="s">
        <v>1451</v>
      </c>
      <c r="W864" s="168" t="s">
        <v>21</v>
      </c>
      <c r="X864" s="168" t="s">
        <v>21</v>
      </c>
      <c r="Y864" s="168" t="s">
        <v>21</v>
      </c>
      <c r="Z864" s="168" t="s">
        <v>21</v>
      </c>
      <c r="AA864" s="168" t="s">
        <v>1879</v>
      </c>
      <c r="AB864" s="168" t="s">
        <v>1259</v>
      </c>
      <c r="AC864" s="168" t="s">
        <v>11553</v>
      </c>
      <c r="AD864" s="169">
        <v>42803.662182027459</v>
      </c>
      <c r="AE864" s="168" t="s">
        <v>816</v>
      </c>
      <c r="AF864" s="169">
        <v>-28183.01023383105</v>
      </c>
      <c r="AG864" s="169">
        <v>-43018.597130696959</v>
      </c>
      <c r="AH864" s="169">
        <v>-27672.390725481418</v>
      </c>
      <c r="AI864" s="168" t="s">
        <v>21</v>
      </c>
      <c r="AJ864"/>
    </row>
    <row r="865" spans="1:36" x14ac:dyDescent="0.25">
      <c r="A865" s="179" t="b">
        <f>IF(E865&lt;&gt;1,"",NOT(ISNA(VLOOKUP(P865,Mapping!$P:$P,1,FALSE))))</f>
        <v>0</v>
      </c>
      <c r="B865" s="180" t="str">
        <f t="shared" si="13"/>
        <v/>
      </c>
      <c r="E865" s="167">
        <v>1</v>
      </c>
      <c r="F865" s="170" t="s">
        <v>627</v>
      </c>
      <c r="G865" s="169">
        <v>554655.58672465838</v>
      </c>
      <c r="H865" s="168" t="s">
        <v>1266</v>
      </c>
      <c r="I865" s="168" t="s">
        <v>432</v>
      </c>
      <c r="J865" s="169">
        <v>278796.02411041339</v>
      </c>
      <c r="K865" s="169">
        <v>81897.353620619309</v>
      </c>
      <c r="L865" s="168" t="s">
        <v>18</v>
      </c>
      <c r="M865" s="168" t="s">
        <v>21</v>
      </c>
      <c r="N865" s="168" t="s">
        <v>1449</v>
      </c>
      <c r="O865" s="168" t="s">
        <v>21</v>
      </c>
      <c r="P865" s="168" t="s">
        <v>344</v>
      </c>
      <c r="Q865" s="168" t="s">
        <v>1450</v>
      </c>
      <c r="R865" s="168" t="s">
        <v>21</v>
      </c>
      <c r="S865" s="168" t="s">
        <v>21</v>
      </c>
      <c r="T865" s="168" t="s">
        <v>21</v>
      </c>
      <c r="U865" s="168" t="s">
        <v>21</v>
      </c>
      <c r="V865" s="168" t="s">
        <v>1450</v>
      </c>
      <c r="W865" s="168" t="s">
        <v>21</v>
      </c>
      <c r="X865" s="168" t="s">
        <v>21</v>
      </c>
      <c r="Y865" s="168" t="s">
        <v>21</v>
      </c>
      <c r="Z865" s="168" t="s">
        <v>21</v>
      </c>
      <c r="AA865" s="168" t="s">
        <v>1880</v>
      </c>
      <c r="AB865" s="168" t="s">
        <v>1259</v>
      </c>
      <c r="AC865" s="168" t="s">
        <v>11554</v>
      </c>
      <c r="AD865" s="169">
        <v>442050.1041773163</v>
      </c>
      <c r="AE865" s="168" t="s">
        <v>813</v>
      </c>
      <c r="AF865" s="169">
        <v>-358101.66176607838</v>
      </c>
      <c r="AG865" s="169">
        <v>-517060.72265391907</v>
      </c>
      <c r="AH865" s="169">
        <v>-285367.72555771802</v>
      </c>
      <c r="AI865" s="168" t="s">
        <v>21</v>
      </c>
      <c r="AJ865"/>
    </row>
    <row r="866" spans="1:36" x14ac:dyDescent="0.25">
      <c r="A866" s="179" t="b">
        <f>IF(E866&lt;&gt;1,"",NOT(ISNA(VLOOKUP(P866,Mapping!$P:$P,1,FALSE))))</f>
        <v>0</v>
      </c>
      <c r="B866" s="180" t="str">
        <f t="shared" si="13"/>
        <v/>
      </c>
      <c r="E866" s="167">
        <v>1</v>
      </c>
      <c r="F866" s="170" t="s">
        <v>627</v>
      </c>
      <c r="G866" s="169">
        <v>49906.302863697667</v>
      </c>
      <c r="H866" s="168" t="s">
        <v>1266</v>
      </c>
      <c r="I866" s="168" t="s">
        <v>432</v>
      </c>
      <c r="J866" s="169">
        <v>25085.258581116679</v>
      </c>
      <c r="K866" s="169">
        <v>7368.8866232495629</v>
      </c>
      <c r="L866" s="168" t="s">
        <v>18</v>
      </c>
      <c r="M866" s="168" t="s">
        <v>21</v>
      </c>
      <c r="N866" s="168" t="s">
        <v>1449</v>
      </c>
      <c r="O866" s="168" t="s">
        <v>21</v>
      </c>
      <c r="P866" s="168" t="s">
        <v>525</v>
      </c>
      <c r="Q866" s="168" t="s">
        <v>1451</v>
      </c>
      <c r="R866" s="168" t="s">
        <v>21</v>
      </c>
      <c r="S866" s="168" t="s">
        <v>21</v>
      </c>
      <c r="T866" s="168" t="s">
        <v>21</v>
      </c>
      <c r="U866" s="168" t="s">
        <v>21</v>
      </c>
      <c r="V866" s="168" t="s">
        <v>1451</v>
      </c>
      <c r="W866" s="168" t="s">
        <v>21</v>
      </c>
      <c r="X866" s="168" t="s">
        <v>21</v>
      </c>
      <c r="Y866" s="168" t="s">
        <v>21</v>
      </c>
      <c r="Z866" s="168" t="s">
        <v>21</v>
      </c>
      <c r="AA866" s="168" t="s">
        <v>1880</v>
      </c>
      <c r="AB866" s="168" t="s">
        <v>1259</v>
      </c>
      <c r="AC866" s="168" t="s">
        <v>11555</v>
      </c>
      <c r="AD866" s="169">
        <v>39774.387760658807</v>
      </c>
      <c r="AE866" s="168" t="s">
        <v>813</v>
      </c>
      <c r="AF866" s="169">
        <v>-32220.950110006019</v>
      </c>
      <c r="AG866" s="169">
        <v>-46523.625906428962</v>
      </c>
      <c r="AH866" s="169">
        <v>-25676.561239214301</v>
      </c>
      <c r="AI866" s="168" t="s">
        <v>21</v>
      </c>
      <c r="AJ866"/>
    </row>
    <row r="867" spans="1:36" x14ac:dyDescent="0.25">
      <c r="A867" s="179" t="b">
        <f>IF(E867&lt;&gt;1,"",NOT(ISNA(VLOOKUP(P867,Mapping!$P:$P,1,FALSE))))</f>
        <v>0</v>
      </c>
      <c r="B867" s="180" t="str">
        <f t="shared" si="13"/>
        <v/>
      </c>
      <c r="E867" s="167">
        <v>1</v>
      </c>
      <c r="F867" s="170" t="s">
        <v>11556</v>
      </c>
      <c r="G867" s="169">
        <v>328778.1488715912</v>
      </c>
      <c r="H867" s="168" t="s">
        <v>1266</v>
      </c>
      <c r="I867" s="168" t="s">
        <v>430</v>
      </c>
      <c r="J867" s="169">
        <v>127085.40125955309</v>
      </c>
      <c r="K867" s="169">
        <v>37763.955751343849</v>
      </c>
      <c r="L867" s="168" t="s">
        <v>18</v>
      </c>
      <c r="M867" s="168" t="s">
        <v>21</v>
      </c>
      <c r="N867" s="168" t="s">
        <v>1449</v>
      </c>
      <c r="O867" s="168" t="s">
        <v>21</v>
      </c>
      <c r="P867" s="168" t="s">
        <v>525</v>
      </c>
      <c r="Q867" s="168" t="s">
        <v>1451</v>
      </c>
      <c r="R867" s="168" t="s">
        <v>21</v>
      </c>
      <c r="S867" s="168" t="s">
        <v>21</v>
      </c>
      <c r="T867" s="168" t="s">
        <v>21</v>
      </c>
      <c r="U867" s="168" t="s">
        <v>21</v>
      </c>
      <c r="V867" s="168" t="s">
        <v>1451</v>
      </c>
      <c r="W867" s="168" t="s">
        <v>21</v>
      </c>
      <c r="X867" s="168" t="s">
        <v>21</v>
      </c>
      <c r="Y867" s="168" t="s">
        <v>21</v>
      </c>
      <c r="Z867" s="168" t="s">
        <v>21</v>
      </c>
      <c r="AA867" s="168" t="s">
        <v>1881</v>
      </c>
      <c r="AB867" s="168" t="s">
        <v>1259</v>
      </c>
      <c r="AC867" s="168" t="s">
        <v>6765</v>
      </c>
      <c r="AD867" s="169">
        <v>180323.7122147702</v>
      </c>
      <c r="AE867" s="168" t="s">
        <v>807</v>
      </c>
      <c r="AF867" s="169">
        <v>-175823.25352090501</v>
      </c>
      <c r="AG867" s="169">
        <v>-179179.861709658</v>
      </c>
      <c r="AH867" s="169">
        <v>-145655.42191138511</v>
      </c>
      <c r="AI867" s="168" t="s">
        <v>21</v>
      </c>
      <c r="AJ867"/>
    </row>
    <row r="868" spans="1:36" x14ac:dyDescent="0.25">
      <c r="A868" s="179" t="b">
        <f>IF(E868&lt;&gt;1,"",NOT(ISNA(VLOOKUP(P868,Mapping!$P:$P,1,FALSE))))</f>
        <v>0</v>
      </c>
      <c r="B868" s="180" t="str">
        <f t="shared" si="13"/>
        <v/>
      </c>
      <c r="E868" s="167">
        <v>1</v>
      </c>
      <c r="F868" s="170" t="s">
        <v>1882</v>
      </c>
      <c r="G868" s="169">
        <v>64660.724009808568</v>
      </c>
      <c r="H868" s="168" t="s">
        <v>1266</v>
      </c>
      <c r="I868" s="168" t="s">
        <v>430</v>
      </c>
      <c r="J868" s="169">
        <v>19048.612988422701</v>
      </c>
      <c r="K868" s="169">
        <v>3475.2090563023598</v>
      </c>
      <c r="L868" s="168" t="s">
        <v>18</v>
      </c>
      <c r="M868" s="168" t="s">
        <v>21</v>
      </c>
      <c r="N868" s="168" t="s">
        <v>1449</v>
      </c>
      <c r="O868" s="168" t="s">
        <v>21</v>
      </c>
      <c r="P868" s="168" t="s">
        <v>344</v>
      </c>
      <c r="Q868" s="168" t="s">
        <v>1450</v>
      </c>
      <c r="R868" s="168" t="s">
        <v>21</v>
      </c>
      <c r="S868" s="168" t="s">
        <v>21</v>
      </c>
      <c r="T868" s="168" t="s">
        <v>21</v>
      </c>
      <c r="U868" s="168" t="s">
        <v>21</v>
      </c>
      <c r="V868" s="168" t="s">
        <v>1450</v>
      </c>
      <c r="W868" s="168" t="s">
        <v>21</v>
      </c>
      <c r="X868" s="168" t="s">
        <v>21</v>
      </c>
      <c r="Y868" s="168" t="s">
        <v>21</v>
      </c>
      <c r="Z868" s="168" t="s">
        <v>21</v>
      </c>
      <c r="AA868" s="168" t="s">
        <v>1883</v>
      </c>
      <c r="AB868" s="168" t="s">
        <v>1259</v>
      </c>
      <c r="AC868" s="168" t="s">
        <v>11557</v>
      </c>
      <c r="AD868" s="169">
        <v>27643.222297303211</v>
      </c>
      <c r="AE868" s="168" t="s">
        <v>811</v>
      </c>
      <c r="AF868" s="169">
        <v>10118.162417654599</v>
      </c>
      <c r="AG868" s="169">
        <v>-35239.262785219013</v>
      </c>
      <c r="AH868" s="169">
        <v>-16029.75507695437</v>
      </c>
      <c r="AI868" s="168" t="s">
        <v>21</v>
      </c>
      <c r="AJ868"/>
    </row>
    <row r="869" spans="1:36" x14ac:dyDescent="0.25">
      <c r="A869" s="179" t="b">
        <f>IF(E869&lt;&gt;1,"",NOT(ISNA(VLOOKUP(P869,Mapping!$P:$P,1,FALSE))))</f>
        <v>0</v>
      </c>
      <c r="B869" s="180" t="str">
        <f t="shared" si="13"/>
        <v/>
      </c>
      <c r="E869" s="167">
        <v>1</v>
      </c>
      <c r="F869" s="170" t="s">
        <v>1882</v>
      </c>
      <c r="G869" s="169">
        <v>194707.89414508649</v>
      </c>
      <c r="H869" s="168" t="s">
        <v>1266</v>
      </c>
      <c r="I869" s="168" t="s">
        <v>430</v>
      </c>
      <c r="J869" s="169">
        <v>57359.631803657387</v>
      </c>
      <c r="K869" s="169">
        <v>10464.631311024639</v>
      </c>
      <c r="L869" s="168" t="s">
        <v>18</v>
      </c>
      <c r="M869" s="168" t="s">
        <v>21</v>
      </c>
      <c r="N869" s="168" t="s">
        <v>1449</v>
      </c>
      <c r="O869" s="168" t="s">
        <v>21</v>
      </c>
      <c r="P869" s="168" t="s">
        <v>525</v>
      </c>
      <c r="Q869" s="168" t="s">
        <v>1451</v>
      </c>
      <c r="R869" s="168" t="s">
        <v>21</v>
      </c>
      <c r="S869" s="168" t="s">
        <v>21</v>
      </c>
      <c r="T869" s="168" t="s">
        <v>21</v>
      </c>
      <c r="U869" s="168" t="s">
        <v>21</v>
      </c>
      <c r="V869" s="168" t="s">
        <v>1451</v>
      </c>
      <c r="W869" s="168" t="s">
        <v>21</v>
      </c>
      <c r="X869" s="168" t="s">
        <v>21</v>
      </c>
      <c r="Y869" s="168" t="s">
        <v>21</v>
      </c>
      <c r="Z869" s="168" t="s">
        <v>21</v>
      </c>
      <c r="AA869" s="168" t="s">
        <v>1883</v>
      </c>
      <c r="AB869" s="168" t="s">
        <v>1259</v>
      </c>
      <c r="AC869" s="168" t="s">
        <v>6766</v>
      </c>
      <c r="AD869" s="169">
        <v>83239.921657479863</v>
      </c>
      <c r="AE869" s="168" t="s">
        <v>811</v>
      </c>
      <c r="AF869" s="169">
        <v>30468.04883688956</v>
      </c>
      <c r="AG869" s="169">
        <v>-106113.2975729515</v>
      </c>
      <c r="AH869" s="169">
        <v>-48269.175801709913</v>
      </c>
      <c r="AI869" s="168" t="s">
        <v>21</v>
      </c>
      <c r="AJ869"/>
    </row>
    <row r="870" spans="1:36" x14ac:dyDescent="0.25">
      <c r="A870" s="179" t="b">
        <f>IF(E870&lt;&gt;1,"",NOT(ISNA(VLOOKUP(P870,Mapping!$P:$P,1,FALSE))))</f>
        <v>0</v>
      </c>
      <c r="B870" s="180" t="str">
        <f t="shared" si="13"/>
        <v/>
      </c>
      <c r="E870" s="167">
        <v>1</v>
      </c>
      <c r="F870" s="170" t="s">
        <v>1884</v>
      </c>
      <c r="G870" s="169">
        <v>101614.77646763741</v>
      </c>
      <c r="H870" s="168" t="s">
        <v>1266</v>
      </c>
      <c r="I870" s="168" t="s">
        <v>430</v>
      </c>
      <c r="J870" s="169">
        <v>46826.213050685597</v>
      </c>
      <c r="K870" s="169">
        <v>19016.740354027861</v>
      </c>
      <c r="L870" s="168" t="s">
        <v>18</v>
      </c>
      <c r="M870" s="168" t="s">
        <v>21</v>
      </c>
      <c r="N870" s="168" t="s">
        <v>1449</v>
      </c>
      <c r="O870" s="168" t="s">
        <v>21</v>
      </c>
      <c r="P870" s="168" t="s">
        <v>525</v>
      </c>
      <c r="Q870" s="168" t="s">
        <v>1451</v>
      </c>
      <c r="R870" s="168" t="s">
        <v>21</v>
      </c>
      <c r="S870" s="168" t="s">
        <v>21</v>
      </c>
      <c r="T870" s="168" t="s">
        <v>21</v>
      </c>
      <c r="U870" s="168" t="s">
        <v>21</v>
      </c>
      <c r="V870" s="168" t="s">
        <v>1451</v>
      </c>
      <c r="W870" s="168" t="s">
        <v>21</v>
      </c>
      <c r="X870" s="168" t="s">
        <v>21</v>
      </c>
      <c r="Y870" s="168" t="s">
        <v>21</v>
      </c>
      <c r="Z870" s="168" t="s">
        <v>21</v>
      </c>
      <c r="AA870" s="168" t="s">
        <v>1885</v>
      </c>
      <c r="AB870" s="168" t="s">
        <v>1259</v>
      </c>
      <c r="AC870" s="168" t="s">
        <v>6767</v>
      </c>
      <c r="AD870" s="169">
        <v>64653.454520647967</v>
      </c>
      <c r="AE870" s="168" t="s">
        <v>814</v>
      </c>
      <c r="AF870" s="169">
        <v>-47742.004627691364</v>
      </c>
      <c r="AG870" s="169">
        <v>-55378.745995191421</v>
      </c>
      <c r="AH870" s="169">
        <v>-52472.262120459382</v>
      </c>
      <c r="AI870" s="168" t="s">
        <v>21</v>
      </c>
      <c r="AJ870"/>
    </row>
    <row r="871" spans="1:36" x14ac:dyDescent="0.25">
      <c r="A871" s="179" t="b">
        <f>IF(E871&lt;&gt;1,"",NOT(ISNA(VLOOKUP(P871,Mapping!$P:$P,1,FALSE))))</f>
        <v>0</v>
      </c>
      <c r="B871" s="180" t="str">
        <f t="shared" si="13"/>
        <v/>
      </c>
      <c r="E871" s="167">
        <v>1</v>
      </c>
      <c r="F871" s="170" t="s">
        <v>628</v>
      </c>
      <c r="G871" s="169">
        <v>769474.67875130451</v>
      </c>
      <c r="H871" s="168" t="s">
        <v>1266</v>
      </c>
      <c r="I871" s="168" t="s">
        <v>432</v>
      </c>
      <c r="J871" s="169">
        <v>212674.68157625641</v>
      </c>
      <c r="K871" s="169">
        <v>50028.824285783747</v>
      </c>
      <c r="L871" s="168" t="s">
        <v>18</v>
      </c>
      <c r="M871" s="168" t="s">
        <v>21</v>
      </c>
      <c r="N871" s="168" t="s">
        <v>1449</v>
      </c>
      <c r="O871" s="168" t="s">
        <v>21</v>
      </c>
      <c r="P871" s="168" t="s">
        <v>344</v>
      </c>
      <c r="Q871" s="168" t="s">
        <v>1450</v>
      </c>
      <c r="R871" s="168" t="s">
        <v>21</v>
      </c>
      <c r="S871" s="168" t="s">
        <v>21</v>
      </c>
      <c r="T871" s="168" t="s">
        <v>21</v>
      </c>
      <c r="U871" s="168" t="s">
        <v>21</v>
      </c>
      <c r="V871" s="168" t="s">
        <v>1450</v>
      </c>
      <c r="W871" s="168" t="s">
        <v>21</v>
      </c>
      <c r="X871" s="168" t="s">
        <v>21</v>
      </c>
      <c r="Y871" s="168" t="s">
        <v>21</v>
      </c>
      <c r="Z871" s="168" t="s">
        <v>21</v>
      </c>
      <c r="AA871" s="168" t="s">
        <v>1886</v>
      </c>
      <c r="AB871" s="168" t="s">
        <v>1259</v>
      </c>
      <c r="AC871" s="168" t="s">
        <v>11558</v>
      </c>
      <c r="AD871" s="169">
        <v>339934.53745867708</v>
      </c>
      <c r="AE871" s="168" t="s">
        <v>817</v>
      </c>
      <c r="AF871" s="169">
        <v>-240448.35022376981</v>
      </c>
      <c r="AG871" s="169">
        <v>-453427.78183712601</v>
      </c>
      <c r="AH871" s="169">
        <v>-235128.25366016381</v>
      </c>
      <c r="AI871" s="168" t="s">
        <v>21</v>
      </c>
      <c r="AJ871"/>
    </row>
    <row r="872" spans="1:36" x14ac:dyDescent="0.25">
      <c r="A872" s="179" t="b">
        <f>IF(E872&lt;&gt;1,"",NOT(ISNA(VLOOKUP(P872,Mapping!$P:$P,1,FALSE))))</f>
        <v>0</v>
      </c>
      <c r="B872" s="180" t="str">
        <f t="shared" si="13"/>
        <v/>
      </c>
      <c r="E872" s="167">
        <v>1</v>
      </c>
      <c r="F872" s="170" t="s">
        <v>628</v>
      </c>
      <c r="G872" s="169">
        <v>131298.9853816191</v>
      </c>
      <c r="H872" s="168" t="s">
        <v>1266</v>
      </c>
      <c r="I872" s="168" t="s">
        <v>432</v>
      </c>
      <c r="J872" s="169">
        <v>36289.654069755947</v>
      </c>
      <c r="K872" s="169">
        <v>8536.6472087403708</v>
      </c>
      <c r="L872" s="168" t="s">
        <v>18</v>
      </c>
      <c r="M872" s="168" t="s">
        <v>21</v>
      </c>
      <c r="N872" s="168" t="s">
        <v>1449</v>
      </c>
      <c r="O872" s="168" t="s">
        <v>21</v>
      </c>
      <c r="P872" s="168" t="s">
        <v>525</v>
      </c>
      <c r="Q872" s="168" t="s">
        <v>1451</v>
      </c>
      <c r="R872" s="168" t="s">
        <v>21</v>
      </c>
      <c r="S872" s="168" t="s">
        <v>21</v>
      </c>
      <c r="T872" s="168" t="s">
        <v>21</v>
      </c>
      <c r="U872" s="168" t="s">
        <v>21</v>
      </c>
      <c r="V872" s="168" t="s">
        <v>1451</v>
      </c>
      <c r="W872" s="168" t="s">
        <v>21</v>
      </c>
      <c r="X872" s="168" t="s">
        <v>21</v>
      </c>
      <c r="Y872" s="168" t="s">
        <v>21</v>
      </c>
      <c r="Z872" s="168" t="s">
        <v>21</v>
      </c>
      <c r="AA872" s="168" t="s">
        <v>1886</v>
      </c>
      <c r="AB872" s="168" t="s">
        <v>1259</v>
      </c>
      <c r="AC872" s="168" t="s">
        <v>11559</v>
      </c>
      <c r="AD872" s="169">
        <v>58004.585591983872</v>
      </c>
      <c r="AE872" s="168" t="s">
        <v>817</v>
      </c>
      <c r="AF872" s="169">
        <v>-41028.802237258351</v>
      </c>
      <c r="AG872" s="169">
        <v>-77370.457200313511</v>
      </c>
      <c r="AH872" s="169">
        <v>-40121.009817022699</v>
      </c>
      <c r="AI872" s="168" t="s">
        <v>21</v>
      </c>
      <c r="AJ872"/>
    </row>
    <row r="873" spans="1:36" x14ac:dyDescent="0.25">
      <c r="A873" s="179" t="b">
        <f>IF(E873&lt;&gt;1,"",NOT(ISNA(VLOOKUP(P873,Mapping!$P:$P,1,FALSE))))</f>
        <v>0</v>
      </c>
      <c r="B873" s="180" t="str">
        <f t="shared" si="13"/>
        <v/>
      </c>
      <c r="E873" s="167">
        <v>1</v>
      </c>
      <c r="F873" s="170" t="s">
        <v>431</v>
      </c>
      <c r="G873" s="169">
        <v>1008948.276809404</v>
      </c>
      <c r="H873" s="168" t="s">
        <v>1266</v>
      </c>
      <c r="I873" s="168" t="s">
        <v>432</v>
      </c>
      <c r="J873" s="169">
        <v>303331.72083829739</v>
      </c>
      <c r="K873" s="169">
        <v>78517.987184865822</v>
      </c>
      <c r="L873" s="168" t="s">
        <v>18</v>
      </c>
      <c r="M873" s="168" t="s">
        <v>21</v>
      </c>
      <c r="N873" s="168" t="s">
        <v>1449</v>
      </c>
      <c r="O873" s="168" t="s">
        <v>21</v>
      </c>
      <c r="P873" s="168" t="s">
        <v>344</v>
      </c>
      <c r="Q873" s="168" t="s">
        <v>1450</v>
      </c>
      <c r="R873" s="168" t="s">
        <v>21</v>
      </c>
      <c r="S873" s="168" t="s">
        <v>21</v>
      </c>
      <c r="T873" s="168" t="s">
        <v>21</v>
      </c>
      <c r="U873" s="168" t="s">
        <v>21</v>
      </c>
      <c r="V873" s="168" t="s">
        <v>1450</v>
      </c>
      <c r="W873" s="168" t="s">
        <v>21</v>
      </c>
      <c r="X873" s="168" t="s">
        <v>21</v>
      </c>
      <c r="Y873" s="168" t="s">
        <v>21</v>
      </c>
      <c r="Z873" s="168" t="s">
        <v>21</v>
      </c>
      <c r="AA873" s="168" t="s">
        <v>1887</v>
      </c>
      <c r="AB873" s="168" t="s">
        <v>1259</v>
      </c>
      <c r="AC873" s="168" t="s">
        <v>11560</v>
      </c>
      <c r="AD873" s="169">
        <v>540077.99754991254</v>
      </c>
      <c r="AE873" s="168" t="s">
        <v>817</v>
      </c>
      <c r="AF873" s="169">
        <v>-643418.69258844352</v>
      </c>
      <c r="AG873" s="169">
        <v>-574822.49187085289</v>
      </c>
      <c r="AH873" s="169">
        <v>-321546.12643862749</v>
      </c>
      <c r="AI873" s="168" t="s">
        <v>21</v>
      </c>
      <c r="AJ873"/>
    </row>
    <row r="874" spans="1:36" x14ac:dyDescent="0.25">
      <c r="A874" s="179" t="b">
        <f>IF(E874&lt;&gt;1,"",NOT(ISNA(VLOOKUP(P874,Mapping!$P:$P,1,FALSE))))</f>
        <v>0</v>
      </c>
      <c r="B874" s="180" t="str">
        <f t="shared" si="13"/>
        <v/>
      </c>
      <c r="E874" s="167">
        <v>1</v>
      </c>
      <c r="F874" s="170" t="s">
        <v>431</v>
      </c>
      <c r="G874" s="169">
        <v>155500.49314999091</v>
      </c>
      <c r="H874" s="168" t="s">
        <v>1266</v>
      </c>
      <c r="I874" s="168" t="s">
        <v>432</v>
      </c>
      <c r="J874" s="169">
        <v>46749.901122335657</v>
      </c>
      <c r="K874" s="169">
        <v>12101.299946714469</v>
      </c>
      <c r="L874" s="168" t="s">
        <v>18</v>
      </c>
      <c r="M874" s="168" t="s">
        <v>21</v>
      </c>
      <c r="N874" s="168" t="s">
        <v>1449</v>
      </c>
      <c r="O874" s="168" t="s">
        <v>21</v>
      </c>
      <c r="P874" s="168" t="s">
        <v>525</v>
      </c>
      <c r="Q874" s="168" t="s">
        <v>1451</v>
      </c>
      <c r="R874" s="168" t="s">
        <v>21</v>
      </c>
      <c r="S874" s="168" t="s">
        <v>21</v>
      </c>
      <c r="T874" s="168" t="s">
        <v>21</v>
      </c>
      <c r="U874" s="168" t="s">
        <v>21</v>
      </c>
      <c r="V874" s="168" t="s">
        <v>1451</v>
      </c>
      <c r="W874" s="168" t="s">
        <v>21</v>
      </c>
      <c r="X874" s="168" t="s">
        <v>21</v>
      </c>
      <c r="Y874" s="168" t="s">
        <v>21</v>
      </c>
      <c r="Z874" s="168" t="s">
        <v>21</v>
      </c>
      <c r="AA874" s="168" t="s">
        <v>1887</v>
      </c>
      <c r="AB874" s="168" t="s">
        <v>1259</v>
      </c>
      <c r="AC874" s="168" t="s">
        <v>11561</v>
      </c>
      <c r="AD874" s="169">
        <v>83237.562210868069</v>
      </c>
      <c r="AE874" s="168" t="s">
        <v>817</v>
      </c>
      <c r="AF874" s="169">
        <v>-99164.571959842608</v>
      </c>
      <c r="AG874" s="169">
        <v>-88592.431360591552</v>
      </c>
      <c r="AH874" s="169">
        <v>-49557.130311766508</v>
      </c>
      <c r="AI874" s="168" t="s">
        <v>21</v>
      </c>
      <c r="AJ874"/>
    </row>
    <row r="875" spans="1:36" x14ac:dyDescent="0.25">
      <c r="A875" s="179" t="b">
        <f>IF(E875&lt;&gt;1,"",NOT(ISNA(VLOOKUP(P875,Mapping!$P:$P,1,FALSE))))</f>
        <v>0</v>
      </c>
      <c r="B875" s="180" t="str">
        <f t="shared" si="13"/>
        <v/>
      </c>
      <c r="E875" s="167">
        <v>1</v>
      </c>
      <c r="F875" s="170" t="s">
        <v>11562</v>
      </c>
      <c r="G875" s="169">
        <v>1511290.5933385589</v>
      </c>
      <c r="H875" s="168" t="s">
        <v>1266</v>
      </c>
      <c r="I875" s="168" t="s">
        <v>430</v>
      </c>
      <c r="J875" s="169">
        <v>678848.26198012533</v>
      </c>
      <c r="K875" s="169">
        <v>281076.64733899827</v>
      </c>
      <c r="L875" s="168" t="s">
        <v>18</v>
      </c>
      <c r="M875" s="168" t="s">
        <v>21</v>
      </c>
      <c r="N875" s="168" t="s">
        <v>1449</v>
      </c>
      <c r="O875" s="168" t="s">
        <v>21</v>
      </c>
      <c r="P875" s="168" t="s">
        <v>344</v>
      </c>
      <c r="Q875" s="168" t="s">
        <v>1450</v>
      </c>
      <c r="R875" s="168" t="s">
        <v>21</v>
      </c>
      <c r="S875" s="168" t="s">
        <v>21</v>
      </c>
      <c r="T875" s="168" t="s">
        <v>21</v>
      </c>
      <c r="U875" s="168" t="s">
        <v>21</v>
      </c>
      <c r="V875" s="168" t="s">
        <v>1450</v>
      </c>
      <c r="W875" s="168" t="s">
        <v>21</v>
      </c>
      <c r="X875" s="168" t="s">
        <v>21</v>
      </c>
      <c r="Y875" s="168" t="s">
        <v>21</v>
      </c>
      <c r="Z875" s="168" t="s">
        <v>21</v>
      </c>
      <c r="AA875" s="168" t="s">
        <v>11563</v>
      </c>
      <c r="AB875" s="168" t="s">
        <v>1259</v>
      </c>
      <c r="AC875" s="168" t="s">
        <v>11564</v>
      </c>
      <c r="AD875" s="169">
        <v>1176133.259904206</v>
      </c>
      <c r="AE875" s="168" t="s">
        <v>810</v>
      </c>
      <c r="AF875" s="169">
        <v>-873933.90000422718</v>
      </c>
      <c r="AG875" s="169">
        <v>-1129562.633325757</v>
      </c>
      <c r="AH875" s="169">
        <v>-477976.15548594919</v>
      </c>
      <c r="AI875" s="168" t="s">
        <v>21</v>
      </c>
      <c r="AJ875"/>
    </row>
    <row r="876" spans="1:36" x14ac:dyDescent="0.25">
      <c r="A876" s="179" t="b">
        <f>IF(E876&lt;&gt;1,"",NOT(ISNA(VLOOKUP(P876,Mapping!$P:$P,1,FALSE))))</f>
        <v>0</v>
      </c>
      <c r="B876" s="180" t="str">
        <f t="shared" si="13"/>
        <v/>
      </c>
      <c r="E876" s="167">
        <v>1</v>
      </c>
      <c r="F876" s="170" t="s">
        <v>11562</v>
      </c>
      <c r="G876" s="169">
        <v>192786.5006676394</v>
      </c>
      <c r="H876" s="168" t="s">
        <v>1266</v>
      </c>
      <c r="I876" s="168" t="s">
        <v>430</v>
      </c>
      <c r="J876" s="169">
        <v>86596.701844315132</v>
      </c>
      <c r="K876" s="169">
        <v>35855.303737564151</v>
      </c>
      <c r="L876" s="168" t="s">
        <v>18</v>
      </c>
      <c r="M876" s="168" t="s">
        <v>21</v>
      </c>
      <c r="N876" s="168" t="s">
        <v>1449</v>
      </c>
      <c r="O876" s="168" t="s">
        <v>21</v>
      </c>
      <c r="P876" s="168" t="s">
        <v>525</v>
      </c>
      <c r="Q876" s="168" t="s">
        <v>1451</v>
      </c>
      <c r="R876" s="168" t="s">
        <v>21</v>
      </c>
      <c r="S876" s="168" t="s">
        <v>21</v>
      </c>
      <c r="T876" s="168" t="s">
        <v>21</v>
      </c>
      <c r="U876" s="168" t="s">
        <v>21</v>
      </c>
      <c r="V876" s="168" t="s">
        <v>1451</v>
      </c>
      <c r="W876" s="168" t="s">
        <v>21</v>
      </c>
      <c r="X876" s="168" t="s">
        <v>21</v>
      </c>
      <c r="Y876" s="168" t="s">
        <v>21</v>
      </c>
      <c r="Z876" s="168" t="s">
        <v>21</v>
      </c>
      <c r="AA876" s="168" t="s">
        <v>11563</v>
      </c>
      <c r="AB876" s="168" t="s">
        <v>1259</v>
      </c>
      <c r="AC876" s="168" t="s">
        <v>9660</v>
      </c>
      <c r="AD876" s="169">
        <v>150032.44015094571</v>
      </c>
      <c r="AE876" s="168" t="s">
        <v>810</v>
      </c>
      <c r="AF876" s="169">
        <v>-111482.6355297073</v>
      </c>
      <c r="AG876" s="169">
        <v>-144091.69773414519</v>
      </c>
      <c r="AH876" s="169">
        <v>-60972.622224258666</v>
      </c>
      <c r="AI876" s="168" t="s">
        <v>21</v>
      </c>
      <c r="AJ876"/>
    </row>
    <row r="877" spans="1:36" x14ac:dyDescent="0.25">
      <c r="A877" s="179" t="b">
        <f>IF(E877&lt;&gt;1,"",NOT(ISNA(VLOOKUP(P877,Mapping!$P:$P,1,FALSE))))</f>
        <v>0</v>
      </c>
      <c r="B877" s="180" t="str">
        <f t="shared" si="13"/>
        <v/>
      </c>
      <c r="E877" s="167">
        <v>1</v>
      </c>
      <c r="F877" s="170" t="s">
        <v>1211</v>
      </c>
      <c r="G877" s="169">
        <v>130709.27913802789</v>
      </c>
      <c r="H877" s="168" t="s">
        <v>1266</v>
      </c>
      <c r="I877" s="168" t="s">
        <v>430</v>
      </c>
      <c r="J877" s="169">
        <v>60954.938664291003</v>
      </c>
      <c r="K877" s="169">
        <v>28235.334181506449</v>
      </c>
      <c r="L877" s="168" t="s">
        <v>18</v>
      </c>
      <c r="M877" s="168" t="s">
        <v>21</v>
      </c>
      <c r="N877" s="168" t="s">
        <v>1449</v>
      </c>
      <c r="O877" s="168" t="s">
        <v>21</v>
      </c>
      <c r="P877" s="168" t="s">
        <v>525</v>
      </c>
      <c r="Q877" s="168" t="s">
        <v>1451</v>
      </c>
      <c r="R877" s="168" t="s">
        <v>21</v>
      </c>
      <c r="S877" s="168" t="s">
        <v>21</v>
      </c>
      <c r="T877" s="168" t="s">
        <v>21</v>
      </c>
      <c r="U877" s="168" t="s">
        <v>21</v>
      </c>
      <c r="V877" s="168" t="s">
        <v>1451</v>
      </c>
      <c r="W877" s="168" t="s">
        <v>21</v>
      </c>
      <c r="X877" s="168" t="s">
        <v>21</v>
      </c>
      <c r="Y877" s="168" t="s">
        <v>21</v>
      </c>
      <c r="Z877" s="168" t="s">
        <v>21</v>
      </c>
      <c r="AA877" s="168" t="s">
        <v>2732</v>
      </c>
      <c r="AB877" s="168" t="s">
        <v>1259</v>
      </c>
      <c r="AC877" s="168" t="s">
        <v>11565</v>
      </c>
      <c r="AD877" s="169">
        <v>114131.4787118153</v>
      </c>
      <c r="AE877" s="168" t="s">
        <v>809</v>
      </c>
      <c r="AF877" s="169">
        <v>-68089.298363960814</v>
      </c>
      <c r="AG877" s="169">
        <v>-71234.875676814205</v>
      </c>
      <c r="AH877" s="169">
        <v>-92015.880492282915</v>
      </c>
      <c r="AI877" s="168" t="s">
        <v>21</v>
      </c>
      <c r="AJ877"/>
    </row>
    <row r="878" spans="1:36" x14ac:dyDescent="0.25">
      <c r="A878" s="179" t="b">
        <f>IF(E878&lt;&gt;1,"",NOT(ISNA(VLOOKUP(P878,Mapping!$P:$P,1,FALSE))))</f>
        <v>0</v>
      </c>
      <c r="B878" s="180" t="str">
        <f t="shared" si="13"/>
        <v/>
      </c>
      <c r="E878" s="167">
        <v>1</v>
      </c>
      <c r="F878" s="170" t="s">
        <v>1888</v>
      </c>
      <c r="G878" s="169">
        <v>2364251.9437943432</v>
      </c>
      <c r="H878" s="168" t="s">
        <v>1266</v>
      </c>
      <c r="I878" s="168" t="s">
        <v>421</v>
      </c>
      <c r="J878" s="169">
        <v>676420.7909044812</v>
      </c>
      <c r="K878" s="169">
        <v>325940.02459359763</v>
      </c>
      <c r="L878" s="168" t="s">
        <v>18</v>
      </c>
      <c r="M878" s="168" t="s">
        <v>21</v>
      </c>
      <c r="N878" s="168" t="s">
        <v>1449</v>
      </c>
      <c r="O878" s="168" t="s">
        <v>21</v>
      </c>
      <c r="P878" s="168" t="s">
        <v>344</v>
      </c>
      <c r="Q878" s="168" t="s">
        <v>1450</v>
      </c>
      <c r="R878" s="168" t="s">
        <v>21</v>
      </c>
      <c r="S878" s="168" t="s">
        <v>21</v>
      </c>
      <c r="T878" s="168" t="s">
        <v>21</v>
      </c>
      <c r="U878" s="168" t="s">
        <v>21</v>
      </c>
      <c r="V878" s="168" t="s">
        <v>1450</v>
      </c>
      <c r="W878" s="168" t="s">
        <v>21</v>
      </c>
      <c r="X878" s="168" t="s">
        <v>21</v>
      </c>
      <c r="Y878" s="168" t="s">
        <v>21</v>
      </c>
      <c r="Z878" s="168" t="s">
        <v>21</v>
      </c>
      <c r="AA878" s="168" t="s">
        <v>1889</v>
      </c>
      <c r="AB878" s="168" t="s">
        <v>1259</v>
      </c>
      <c r="AC878" s="168" t="s">
        <v>11566</v>
      </c>
      <c r="AD878" s="169">
        <v>1134506.8413312261</v>
      </c>
      <c r="AE878" s="168" t="s">
        <v>809</v>
      </c>
      <c r="AF878" s="169">
        <v>-671087.0577535429</v>
      </c>
      <c r="AG878" s="169">
        <v>-1134432.2671666211</v>
      </c>
      <c r="AH878" s="169">
        <v>23049.387445710599</v>
      </c>
      <c r="AI878" s="168" t="s">
        <v>21</v>
      </c>
      <c r="AJ878"/>
    </row>
    <row r="879" spans="1:36" x14ac:dyDescent="0.25">
      <c r="A879" s="179" t="b">
        <f>IF(E879&lt;&gt;1,"",NOT(ISNA(VLOOKUP(P879,Mapping!$P:$P,1,FALSE))))</f>
        <v>0</v>
      </c>
      <c r="B879" s="180" t="str">
        <f t="shared" si="13"/>
        <v/>
      </c>
      <c r="E879" s="167">
        <v>1</v>
      </c>
      <c r="F879" s="170" t="s">
        <v>1888</v>
      </c>
      <c r="G879" s="169">
        <v>3710180.2913040048</v>
      </c>
      <c r="H879" s="168" t="s">
        <v>1266</v>
      </c>
      <c r="I879" s="168" t="s">
        <v>384</v>
      </c>
      <c r="J879" s="169">
        <v>764772.85239314463</v>
      </c>
      <c r="K879" s="169">
        <v>-10388.688122022881</v>
      </c>
      <c r="L879" s="168" t="s">
        <v>18</v>
      </c>
      <c r="M879" s="168" t="s">
        <v>21</v>
      </c>
      <c r="N879" s="168" t="s">
        <v>1449</v>
      </c>
      <c r="O879" s="168" t="s">
        <v>21</v>
      </c>
      <c r="P879" s="168" t="s">
        <v>753</v>
      </c>
      <c r="Q879" s="168" t="s">
        <v>1460</v>
      </c>
      <c r="R879" s="168" t="s">
        <v>21</v>
      </c>
      <c r="S879" s="168" t="s">
        <v>21</v>
      </c>
      <c r="T879" s="168" t="s">
        <v>21</v>
      </c>
      <c r="U879" s="168" t="s">
        <v>21</v>
      </c>
      <c r="V879" s="168" t="s">
        <v>1460</v>
      </c>
      <c r="W879" s="168" t="s">
        <v>21</v>
      </c>
      <c r="X879" s="168" t="s">
        <v>21</v>
      </c>
      <c r="Y879" s="168" t="s">
        <v>21</v>
      </c>
      <c r="Z879" s="168" t="s">
        <v>21</v>
      </c>
      <c r="AA879" s="168" t="s">
        <v>6631</v>
      </c>
      <c r="AB879" s="168" t="s">
        <v>1259</v>
      </c>
      <c r="AC879" s="168" t="s">
        <v>12517</v>
      </c>
      <c r="AD879" s="169">
        <v>1140675.7369504981</v>
      </c>
      <c r="AE879" s="168" t="s">
        <v>809</v>
      </c>
      <c r="AF879" s="169">
        <v>-152947.61929077189</v>
      </c>
      <c r="AG879" s="169">
        <v>-726501.16190499486</v>
      </c>
      <c r="AH879" s="169">
        <v>-26474.9842034555</v>
      </c>
      <c r="AI879" s="168" t="s">
        <v>21</v>
      </c>
      <c r="AJ879"/>
    </row>
    <row r="880" spans="1:36" x14ac:dyDescent="0.25">
      <c r="A880" s="179" t="b">
        <f>IF(E880&lt;&gt;1,"",NOT(ISNA(VLOOKUP(P880,Mapping!$P:$P,1,FALSE))))</f>
        <v>0</v>
      </c>
      <c r="B880" s="180" t="str">
        <f t="shared" si="13"/>
        <v/>
      </c>
      <c r="E880" s="167">
        <v>1</v>
      </c>
      <c r="F880" s="170" t="s">
        <v>433</v>
      </c>
      <c r="G880" s="169">
        <v>148636.94979421131</v>
      </c>
      <c r="H880" s="168" t="s">
        <v>1266</v>
      </c>
      <c r="I880" s="168" t="s">
        <v>446</v>
      </c>
      <c r="J880" s="169">
        <v>60628.897110513193</v>
      </c>
      <c r="K880" s="169">
        <v>39184.562215246449</v>
      </c>
      <c r="L880" s="168" t="s">
        <v>18</v>
      </c>
      <c r="M880" s="168" t="s">
        <v>21</v>
      </c>
      <c r="N880" s="168" t="s">
        <v>1449</v>
      </c>
      <c r="O880" s="168" t="s">
        <v>21</v>
      </c>
      <c r="P880" s="168" t="s">
        <v>525</v>
      </c>
      <c r="Q880" s="168" t="s">
        <v>1451</v>
      </c>
      <c r="R880" s="168" t="s">
        <v>21</v>
      </c>
      <c r="S880" s="168" t="s">
        <v>21</v>
      </c>
      <c r="T880" s="168" t="s">
        <v>21</v>
      </c>
      <c r="U880" s="168" t="s">
        <v>21</v>
      </c>
      <c r="V880" s="168" t="s">
        <v>1451</v>
      </c>
      <c r="W880" s="168" t="s">
        <v>21</v>
      </c>
      <c r="X880" s="168" t="s">
        <v>21</v>
      </c>
      <c r="Y880" s="168" t="s">
        <v>21</v>
      </c>
      <c r="Z880" s="168" t="s">
        <v>21</v>
      </c>
      <c r="AA880" s="168" t="s">
        <v>1890</v>
      </c>
      <c r="AB880" s="168" t="s">
        <v>1259</v>
      </c>
      <c r="AC880" s="168" t="s">
        <v>6768</v>
      </c>
      <c r="AD880" s="169">
        <v>100335.6877797843</v>
      </c>
      <c r="AE880" s="168" t="s">
        <v>809</v>
      </c>
      <c r="AF880" s="169">
        <v>-100438.19108127301</v>
      </c>
      <c r="AG880" s="169">
        <v>-15659.41821741979</v>
      </c>
      <c r="AH880" s="169">
        <v>-47146.509145866832</v>
      </c>
      <c r="AI880" s="168" t="s">
        <v>21</v>
      </c>
      <c r="AJ880"/>
    </row>
    <row r="881" spans="1:36" x14ac:dyDescent="0.25">
      <c r="A881" s="179" t="b">
        <f>IF(E881&lt;&gt;1,"",NOT(ISNA(VLOOKUP(P881,Mapping!$P:$P,1,FALSE))))</f>
        <v>0</v>
      </c>
      <c r="B881" s="180" t="str">
        <f t="shared" si="13"/>
        <v/>
      </c>
      <c r="E881" s="167">
        <v>1</v>
      </c>
      <c r="F881" s="170" t="s">
        <v>629</v>
      </c>
      <c r="G881" s="169">
        <v>130749.39232580971</v>
      </c>
      <c r="H881" s="168" t="s">
        <v>1266</v>
      </c>
      <c r="I881" s="168" t="s">
        <v>461</v>
      </c>
      <c r="J881" s="169">
        <v>81600.313297126268</v>
      </c>
      <c r="K881" s="169">
        <v>37001.827874672214</v>
      </c>
      <c r="L881" s="168" t="s">
        <v>18</v>
      </c>
      <c r="M881" s="168" t="s">
        <v>21</v>
      </c>
      <c r="N881" s="168" t="s">
        <v>1449</v>
      </c>
      <c r="O881" s="168" t="s">
        <v>21</v>
      </c>
      <c r="P881" s="168" t="s">
        <v>525</v>
      </c>
      <c r="Q881" s="168" t="s">
        <v>1451</v>
      </c>
      <c r="R881" s="168" t="s">
        <v>21</v>
      </c>
      <c r="S881" s="168" t="s">
        <v>21</v>
      </c>
      <c r="T881" s="168" t="s">
        <v>21</v>
      </c>
      <c r="U881" s="168" t="s">
        <v>21</v>
      </c>
      <c r="V881" s="168" t="s">
        <v>1451</v>
      </c>
      <c r="W881" s="168" t="s">
        <v>21</v>
      </c>
      <c r="X881" s="168" t="s">
        <v>21</v>
      </c>
      <c r="Y881" s="168" t="s">
        <v>21</v>
      </c>
      <c r="Z881" s="168" t="s">
        <v>21</v>
      </c>
      <c r="AA881" s="168" t="s">
        <v>1891</v>
      </c>
      <c r="AB881" s="168" t="s">
        <v>1259</v>
      </c>
      <c r="AC881" s="168" t="s">
        <v>11567</v>
      </c>
      <c r="AD881" s="169">
        <v>102525.90948019239</v>
      </c>
      <c r="AE881" s="168" t="s">
        <v>813</v>
      </c>
      <c r="AF881" s="169">
        <v>-43484.73079323335</v>
      </c>
      <c r="AG881" s="169">
        <v>25526.755457504831</v>
      </c>
      <c r="AH881" s="169">
        <v>-46208.436036135703</v>
      </c>
      <c r="AI881" s="168" t="s">
        <v>21</v>
      </c>
      <c r="AJ881"/>
    </row>
    <row r="882" spans="1:36" x14ac:dyDescent="0.25">
      <c r="A882" s="179" t="b">
        <f>IF(E882&lt;&gt;1,"",NOT(ISNA(VLOOKUP(P882,Mapping!$P:$P,1,FALSE))))</f>
        <v>0</v>
      </c>
      <c r="B882" s="180" t="str">
        <f t="shared" si="13"/>
        <v/>
      </c>
      <c r="E882" s="167">
        <v>1</v>
      </c>
      <c r="F882" s="170" t="s">
        <v>1892</v>
      </c>
      <c r="G882" s="169">
        <v>237070.83636106411</v>
      </c>
      <c r="H882" s="168" t="s">
        <v>1266</v>
      </c>
      <c r="I882" s="168" t="s">
        <v>480</v>
      </c>
      <c r="J882" s="169">
        <v>82870.831843609107</v>
      </c>
      <c r="K882" s="169">
        <v>15259.406759366781</v>
      </c>
      <c r="L882" s="168" t="s">
        <v>18</v>
      </c>
      <c r="M882" s="168" t="s">
        <v>21</v>
      </c>
      <c r="N882" s="168" t="s">
        <v>1449</v>
      </c>
      <c r="O882" s="168" t="s">
        <v>21</v>
      </c>
      <c r="P882" s="168" t="s">
        <v>525</v>
      </c>
      <c r="Q882" s="168" t="s">
        <v>1451</v>
      </c>
      <c r="R882" s="168" t="s">
        <v>21</v>
      </c>
      <c r="S882" s="168" t="s">
        <v>21</v>
      </c>
      <c r="T882" s="168" t="s">
        <v>21</v>
      </c>
      <c r="U882" s="168" t="s">
        <v>21</v>
      </c>
      <c r="V882" s="168" t="s">
        <v>1451</v>
      </c>
      <c r="W882" s="168" t="s">
        <v>21</v>
      </c>
      <c r="X882" s="168" t="s">
        <v>21</v>
      </c>
      <c r="Y882" s="168" t="s">
        <v>21</v>
      </c>
      <c r="Z882" s="168" t="s">
        <v>21</v>
      </c>
      <c r="AA882" s="168" t="s">
        <v>1893</v>
      </c>
      <c r="AB882" s="168" t="s">
        <v>1259</v>
      </c>
      <c r="AC882" s="168" t="s">
        <v>6769</v>
      </c>
      <c r="AD882" s="169">
        <v>139967.36811516041</v>
      </c>
      <c r="AE882" s="168" t="s">
        <v>814</v>
      </c>
      <c r="AF882" s="169">
        <v>-131860.1302003802</v>
      </c>
      <c r="AG882" s="169">
        <v>-113452.5092720473</v>
      </c>
      <c r="AH882" s="169">
        <v>-36777.532824920047</v>
      </c>
      <c r="AI882" s="168" t="s">
        <v>21</v>
      </c>
      <c r="AJ882"/>
    </row>
    <row r="883" spans="1:36" x14ac:dyDescent="0.25">
      <c r="A883" s="179" t="b">
        <f>IF(E883&lt;&gt;1,"",NOT(ISNA(VLOOKUP(P883,Mapping!$P:$P,1,FALSE))))</f>
        <v>0</v>
      </c>
      <c r="B883" s="180" t="str">
        <f t="shared" si="13"/>
        <v/>
      </c>
      <c r="E883" s="167">
        <v>1</v>
      </c>
      <c r="F883" s="170" t="s">
        <v>1894</v>
      </c>
      <c r="G883" s="169">
        <v>2705251.698499274</v>
      </c>
      <c r="H883" s="168" t="s">
        <v>1266</v>
      </c>
      <c r="I883" s="168" t="s">
        <v>430</v>
      </c>
      <c r="J883" s="169">
        <v>1028256.422083004</v>
      </c>
      <c r="K883" s="169">
        <v>350251.07389008679</v>
      </c>
      <c r="L883" s="168" t="s">
        <v>18</v>
      </c>
      <c r="M883" s="168" t="s">
        <v>21</v>
      </c>
      <c r="N883" s="168" t="s">
        <v>1449</v>
      </c>
      <c r="O883" s="168" t="s">
        <v>21</v>
      </c>
      <c r="P883" s="168" t="s">
        <v>7293</v>
      </c>
      <c r="Q883" s="168" t="s">
        <v>7294</v>
      </c>
      <c r="R883" s="168" t="s">
        <v>21</v>
      </c>
      <c r="S883" s="168" t="s">
        <v>21</v>
      </c>
      <c r="T883" s="168" t="s">
        <v>21</v>
      </c>
      <c r="U883" s="168" t="s">
        <v>21</v>
      </c>
      <c r="V883" s="168" t="s">
        <v>7294</v>
      </c>
      <c r="W883" s="168" t="s">
        <v>21</v>
      </c>
      <c r="X883" s="168" t="s">
        <v>21</v>
      </c>
      <c r="Y883" s="168" t="s">
        <v>21</v>
      </c>
      <c r="Z883" s="168" t="s">
        <v>21</v>
      </c>
      <c r="AA883" s="168" t="s">
        <v>1895</v>
      </c>
      <c r="AB883" s="168" t="s">
        <v>1259</v>
      </c>
      <c r="AC883" s="168" t="s">
        <v>11568</v>
      </c>
      <c r="AD883" s="169">
        <v>1415688.85673886</v>
      </c>
      <c r="AE883" s="168" t="s">
        <v>810</v>
      </c>
      <c r="AF883" s="169">
        <v>-1218440.6643047431</v>
      </c>
      <c r="AG883" s="169">
        <v>-2021948.1586366671</v>
      </c>
      <c r="AH883" s="169">
        <v>-966366.09573945752</v>
      </c>
      <c r="AI883" s="168" t="s">
        <v>21</v>
      </c>
      <c r="AJ883"/>
    </row>
    <row r="884" spans="1:36" x14ac:dyDescent="0.25">
      <c r="A884" s="179" t="b">
        <f>IF(E884&lt;&gt;1,"",NOT(ISNA(VLOOKUP(P884,Mapping!$P:$P,1,FALSE))))</f>
        <v>0</v>
      </c>
      <c r="B884" s="180" t="str">
        <f t="shared" si="13"/>
        <v/>
      </c>
      <c r="E884" s="167">
        <v>1</v>
      </c>
      <c r="F884" s="170" t="s">
        <v>1894</v>
      </c>
      <c r="G884" s="169">
        <v>265698.87548776262</v>
      </c>
      <c r="H884" s="168" t="s">
        <v>1266</v>
      </c>
      <c r="I884" s="168" t="s">
        <v>430</v>
      </c>
      <c r="J884" s="169">
        <v>100991.1851130467</v>
      </c>
      <c r="K884" s="169">
        <v>34400.243246350212</v>
      </c>
      <c r="L884" s="168" t="s">
        <v>18</v>
      </c>
      <c r="M884" s="168" t="s">
        <v>21</v>
      </c>
      <c r="N884" s="168" t="s">
        <v>1449</v>
      </c>
      <c r="O884" s="168" t="s">
        <v>21</v>
      </c>
      <c r="P884" s="168" t="s">
        <v>525</v>
      </c>
      <c r="Q884" s="168" t="s">
        <v>1451</v>
      </c>
      <c r="R884" s="168" t="s">
        <v>21</v>
      </c>
      <c r="S884" s="168" t="s">
        <v>21</v>
      </c>
      <c r="T884" s="168" t="s">
        <v>21</v>
      </c>
      <c r="U884" s="168" t="s">
        <v>21</v>
      </c>
      <c r="V884" s="168" t="s">
        <v>1451</v>
      </c>
      <c r="W884" s="168" t="s">
        <v>21</v>
      </c>
      <c r="X884" s="168" t="s">
        <v>21</v>
      </c>
      <c r="Y884" s="168" t="s">
        <v>21</v>
      </c>
      <c r="Z884" s="168" t="s">
        <v>21</v>
      </c>
      <c r="AA884" s="168" t="s">
        <v>1895</v>
      </c>
      <c r="AB884" s="168" t="s">
        <v>1259</v>
      </c>
      <c r="AC884" s="168" t="s">
        <v>6770</v>
      </c>
      <c r="AD884" s="169">
        <v>139043.23116578569</v>
      </c>
      <c r="AE884" s="168" t="s">
        <v>810</v>
      </c>
      <c r="AF884" s="169">
        <v>-119670.3118360207</v>
      </c>
      <c r="AG884" s="169">
        <v>-198587.56667349671</v>
      </c>
      <c r="AH884" s="169">
        <v>-94912.56768821599</v>
      </c>
      <c r="AI884" s="168" t="s">
        <v>21</v>
      </c>
      <c r="AJ884"/>
    </row>
    <row r="885" spans="1:36" x14ac:dyDescent="0.25">
      <c r="A885" s="179" t="b">
        <f>IF(E885&lt;&gt;1,"",NOT(ISNA(VLOOKUP(P885,Mapping!$P:$P,1,FALSE))))</f>
        <v>0</v>
      </c>
      <c r="B885" s="180" t="str">
        <f t="shared" si="13"/>
        <v/>
      </c>
      <c r="E885" s="167">
        <v>1</v>
      </c>
      <c r="F885" s="170" t="s">
        <v>434</v>
      </c>
      <c r="G885" s="169">
        <v>5986251.2016373537</v>
      </c>
      <c r="H885" s="168" t="s">
        <v>1266</v>
      </c>
      <c r="I885" s="168" t="s">
        <v>430</v>
      </c>
      <c r="J885" s="169">
        <v>1651883.410936984</v>
      </c>
      <c r="K885" s="169">
        <v>623857.59039785829</v>
      </c>
      <c r="L885" s="168" t="s">
        <v>18</v>
      </c>
      <c r="M885" s="168" t="s">
        <v>21</v>
      </c>
      <c r="N885" s="168" t="s">
        <v>1449</v>
      </c>
      <c r="O885" s="168" t="s">
        <v>21</v>
      </c>
      <c r="P885" s="168" t="s">
        <v>344</v>
      </c>
      <c r="Q885" s="168" t="s">
        <v>1450</v>
      </c>
      <c r="R885" s="168" t="s">
        <v>21</v>
      </c>
      <c r="S885" s="168" t="s">
        <v>21</v>
      </c>
      <c r="T885" s="168" t="s">
        <v>21</v>
      </c>
      <c r="U885" s="168" t="s">
        <v>21</v>
      </c>
      <c r="V885" s="168" t="s">
        <v>1450</v>
      </c>
      <c r="W885" s="168" t="s">
        <v>21</v>
      </c>
      <c r="X885" s="168" t="s">
        <v>21</v>
      </c>
      <c r="Y885" s="168" t="s">
        <v>21</v>
      </c>
      <c r="Z885" s="168" t="s">
        <v>21</v>
      </c>
      <c r="AA885" s="168" t="s">
        <v>1896</v>
      </c>
      <c r="AB885" s="168" t="s">
        <v>1259</v>
      </c>
      <c r="AC885" s="168" t="s">
        <v>11569</v>
      </c>
      <c r="AD885" s="169">
        <v>2151752.862485317</v>
      </c>
      <c r="AE885" s="168" t="s">
        <v>816</v>
      </c>
      <c r="AF885" s="169">
        <v>-1693040.880485893</v>
      </c>
      <c r="AG885" s="169">
        <v>-3262429.8973335358</v>
      </c>
      <c r="AH885" s="169">
        <v>-1908981.6680100129</v>
      </c>
      <c r="AI885" s="168" t="s">
        <v>21</v>
      </c>
      <c r="AJ885"/>
    </row>
    <row r="886" spans="1:36" x14ac:dyDescent="0.25">
      <c r="A886" s="179" t="b">
        <f>IF(E886&lt;&gt;1,"",NOT(ISNA(VLOOKUP(P886,Mapping!$P:$P,1,FALSE))))</f>
        <v>0</v>
      </c>
      <c r="B886" s="180" t="str">
        <f t="shared" si="13"/>
        <v/>
      </c>
      <c r="E886" s="167">
        <v>1</v>
      </c>
      <c r="F886" s="170" t="s">
        <v>434</v>
      </c>
      <c r="G886" s="169">
        <v>2914663.0652971598</v>
      </c>
      <c r="H886" s="168" t="s">
        <v>1266</v>
      </c>
      <c r="I886" s="168" t="s">
        <v>430</v>
      </c>
      <c r="J886" s="169">
        <v>804290.26511921524</v>
      </c>
      <c r="K886" s="169">
        <v>303751.81653596013</v>
      </c>
      <c r="L886" s="168" t="s">
        <v>18</v>
      </c>
      <c r="M886" s="168" t="s">
        <v>21</v>
      </c>
      <c r="N886" s="168" t="s">
        <v>1449</v>
      </c>
      <c r="O886" s="168" t="s">
        <v>21</v>
      </c>
      <c r="P886" s="168" t="s">
        <v>525</v>
      </c>
      <c r="Q886" s="168" t="s">
        <v>1451</v>
      </c>
      <c r="R886" s="168" t="s">
        <v>21</v>
      </c>
      <c r="S886" s="168" t="s">
        <v>21</v>
      </c>
      <c r="T886" s="168" t="s">
        <v>21</v>
      </c>
      <c r="U886" s="168" t="s">
        <v>21</v>
      </c>
      <c r="V886" s="168" t="s">
        <v>1451</v>
      </c>
      <c r="W886" s="168" t="s">
        <v>21</v>
      </c>
      <c r="X886" s="168" t="s">
        <v>21</v>
      </c>
      <c r="Y886" s="168" t="s">
        <v>21</v>
      </c>
      <c r="Z886" s="168" t="s">
        <v>21</v>
      </c>
      <c r="AA886" s="168" t="s">
        <v>1896</v>
      </c>
      <c r="AB886" s="168" t="s">
        <v>1259</v>
      </c>
      <c r="AC886" s="168" t="s">
        <v>11570</v>
      </c>
      <c r="AD886" s="169">
        <v>1047673.140114457</v>
      </c>
      <c r="AE886" s="168" t="s">
        <v>816</v>
      </c>
      <c r="AF886" s="169">
        <v>-824329.54384551989</v>
      </c>
      <c r="AG886" s="169">
        <v>-1588453.8761551471</v>
      </c>
      <c r="AH886" s="169">
        <v>-929469.5749747823</v>
      </c>
      <c r="AI886" s="168" t="s">
        <v>21</v>
      </c>
      <c r="AJ886"/>
    </row>
    <row r="887" spans="1:36" x14ac:dyDescent="0.25">
      <c r="A887" s="179" t="b">
        <f>IF(E887&lt;&gt;1,"",NOT(ISNA(VLOOKUP(P887,Mapping!$P:$P,1,FALSE))))</f>
        <v>0</v>
      </c>
      <c r="B887" s="180" t="str">
        <f t="shared" si="13"/>
        <v/>
      </c>
      <c r="E887" s="167">
        <v>1</v>
      </c>
      <c r="F887" s="170" t="s">
        <v>1897</v>
      </c>
      <c r="G887" s="169">
        <v>4446406.3599754274</v>
      </c>
      <c r="H887" s="168" t="s">
        <v>1266</v>
      </c>
      <c r="I887" s="168" t="s">
        <v>384</v>
      </c>
      <c r="J887" s="169">
        <v>1639529.3273581171</v>
      </c>
      <c r="K887" s="169">
        <v>424868.89643099433</v>
      </c>
      <c r="L887" s="168" t="s">
        <v>18</v>
      </c>
      <c r="M887" s="168" t="s">
        <v>21</v>
      </c>
      <c r="N887" s="168" t="s">
        <v>1449</v>
      </c>
      <c r="O887" s="168" t="s">
        <v>21</v>
      </c>
      <c r="P887" s="168" t="s">
        <v>753</v>
      </c>
      <c r="Q887" s="168" t="s">
        <v>1460</v>
      </c>
      <c r="R887" s="168" t="s">
        <v>21</v>
      </c>
      <c r="S887" s="168" t="s">
        <v>21</v>
      </c>
      <c r="T887" s="168" t="s">
        <v>21</v>
      </c>
      <c r="U887" s="168" t="s">
        <v>21</v>
      </c>
      <c r="V887" s="168" t="s">
        <v>1460</v>
      </c>
      <c r="W887" s="168" t="s">
        <v>21</v>
      </c>
      <c r="X887" s="168" t="s">
        <v>21</v>
      </c>
      <c r="Y887" s="168" t="s">
        <v>21</v>
      </c>
      <c r="Z887" s="168" t="s">
        <v>21</v>
      </c>
      <c r="AA887" s="168" t="s">
        <v>6632</v>
      </c>
      <c r="AB887" s="168" t="s">
        <v>1259</v>
      </c>
      <c r="AC887" s="168" t="s">
        <v>11571</v>
      </c>
      <c r="AD887" s="169">
        <v>2396849.9509855588</v>
      </c>
      <c r="AE887" s="168" t="s">
        <v>817</v>
      </c>
      <c r="AF887" s="169">
        <v>-103676.2774474937</v>
      </c>
      <c r="AG887" s="169">
        <v>-2568108.532680749</v>
      </c>
      <c r="AH887" s="169">
        <v>-28655.523037694391</v>
      </c>
      <c r="AI887" s="168" t="s">
        <v>21</v>
      </c>
      <c r="AJ887"/>
    </row>
    <row r="888" spans="1:36" x14ac:dyDescent="0.25">
      <c r="A888" s="179" t="b">
        <f>IF(E888&lt;&gt;1,"",NOT(ISNA(VLOOKUP(P888,Mapping!$P:$P,1,FALSE))))</f>
        <v>0</v>
      </c>
      <c r="B888" s="180" t="str">
        <f t="shared" si="13"/>
        <v/>
      </c>
      <c r="E888" s="167">
        <v>1</v>
      </c>
      <c r="F888" s="170" t="s">
        <v>1898</v>
      </c>
      <c r="G888" s="169">
        <v>3101436.8227005871</v>
      </c>
      <c r="H888" s="168" t="s">
        <v>1266</v>
      </c>
      <c r="I888" s="168" t="s">
        <v>470</v>
      </c>
      <c r="J888" s="169">
        <v>1072233.5933943361</v>
      </c>
      <c r="K888" s="169">
        <v>469101.52603917313</v>
      </c>
      <c r="L888" s="168" t="s">
        <v>18</v>
      </c>
      <c r="M888" s="168" t="s">
        <v>21</v>
      </c>
      <c r="N888" s="168" t="s">
        <v>1449</v>
      </c>
      <c r="O888" s="168" t="s">
        <v>21</v>
      </c>
      <c r="P888" s="168" t="s">
        <v>762</v>
      </c>
      <c r="Q888" s="168" t="s">
        <v>1455</v>
      </c>
      <c r="R888" s="168" t="s">
        <v>21</v>
      </c>
      <c r="S888" s="168" t="s">
        <v>21</v>
      </c>
      <c r="T888" s="168" t="s">
        <v>21</v>
      </c>
      <c r="U888" s="168" t="s">
        <v>21</v>
      </c>
      <c r="V888" s="168" t="s">
        <v>1455</v>
      </c>
      <c r="W888" s="168" t="s">
        <v>21</v>
      </c>
      <c r="X888" s="168" t="s">
        <v>21</v>
      </c>
      <c r="Y888" s="168" t="s">
        <v>21</v>
      </c>
      <c r="Z888" s="168" t="s">
        <v>21</v>
      </c>
      <c r="AA888" s="168" t="s">
        <v>1899</v>
      </c>
      <c r="AB888" s="168" t="s">
        <v>1259</v>
      </c>
      <c r="AC888" s="168" t="s">
        <v>11572</v>
      </c>
      <c r="AD888" s="169">
        <v>1472063.305254014</v>
      </c>
      <c r="AE888" s="168" t="s">
        <v>816</v>
      </c>
      <c r="AF888" s="169">
        <v>-831082.67649673065</v>
      </c>
      <c r="AG888" s="169">
        <v>-1729794.036023594</v>
      </c>
      <c r="AH888" s="169">
        <v>-737954.84926666878</v>
      </c>
      <c r="AI888" s="168" t="s">
        <v>21</v>
      </c>
      <c r="AJ888"/>
    </row>
    <row r="889" spans="1:36" x14ac:dyDescent="0.25">
      <c r="A889" s="179" t="b">
        <f>IF(E889&lt;&gt;1,"",NOT(ISNA(VLOOKUP(P889,Mapping!$P:$P,1,FALSE))))</f>
        <v>0</v>
      </c>
      <c r="B889" s="180" t="str">
        <f t="shared" si="13"/>
        <v/>
      </c>
      <c r="E889" s="167">
        <v>1</v>
      </c>
      <c r="F889" s="170" t="s">
        <v>630</v>
      </c>
      <c r="G889" s="169">
        <v>144927.58909395261</v>
      </c>
      <c r="H889" s="168" t="s">
        <v>1266</v>
      </c>
      <c r="I889" s="168" t="s">
        <v>470</v>
      </c>
      <c r="J889" s="169">
        <v>70204.122188109439</v>
      </c>
      <c r="K889" s="169">
        <v>21441.11275703823</v>
      </c>
      <c r="L889" s="168" t="s">
        <v>18</v>
      </c>
      <c r="M889" s="168" t="s">
        <v>21</v>
      </c>
      <c r="N889" s="168" t="s">
        <v>1449</v>
      </c>
      <c r="O889" s="168" t="s">
        <v>21</v>
      </c>
      <c r="P889" s="168" t="s">
        <v>525</v>
      </c>
      <c r="Q889" s="168" t="s">
        <v>1451</v>
      </c>
      <c r="R889" s="168" t="s">
        <v>21</v>
      </c>
      <c r="S889" s="168" t="s">
        <v>21</v>
      </c>
      <c r="T889" s="168" t="s">
        <v>21</v>
      </c>
      <c r="U889" s="168" t="s">
        <v>21</v>
      </c>
      <c r="V889" s="168" t="s">
        <v>1451</v>
      </c>
      <c r="W889" s="168" t="s">
        <v>21</v>
      </c>
      <c r="X889" s="168" t="s">
        <v>21</v>
      </c>
      <c r="Y889" s="168" t="s">
        <v>21</v>
      </c>
      <c r="Z889" s="168" t="s">
        <v>21</v>
      </c>
      <c r="AA889" s="168" t="s">
        <v>1900</v>
      </c>
      <c r="AB889" s="168" t="s">
        <v>1259</v>
      </c>
      <c r="AC889" s="168" t="s">
        <v>11573</v>
      </c>
      <c r="AD889" s="169">
        <v>91417.900885630719</v>
      </c>
      <c r="AE889" s="168" t="s">
        <v>816</v>
      </c>
      <c r="AF889" s="169">
        <v>-50168.126451164433</v>
      </c>
      <c r="AG889" s="169">
        <v>-80831.85104241583</v>
      </c>
      <c r="AH889" s="169">
        <v>-56325.263276391473</v>
      </c>
      <c r="AI889" s="168" t="s">
        <v>21</v>
      </c>
      <c r="AJ889"/>
    </row>
    <row r="890" spans="1:36" x14ac:dyDescent="0.25">
      <c r="A890" s="179" t="b">
        <f>IF(E890&lt;&gt;1,"",NOT(ISNA(VLOOKUP(P890,Mapping!$P:$P,1,FALSE))))</f>
        <v>0</v>
      </c>
      <c r="B890" s="180" t="str">
        <f t="shared" si="13"/>
        <v/>
      </c>
      <c r="E890" s="167">
        <v>1</v>
      </c>
      <c r="F890" s="170" t="s">
        <v>11574</v>
      </c>
      <c r="G890" s="169">
        <v>1745123.9157287709</v>
      </c>
      <c r="H890" s="168" t="s">
        <v>1266</v>
      </c>
      <c r="I890" s="168" t="s">
        <v>470</v>
      </c>
      <c r="J890" s="169">
        <v>1001799.219505424</v>
      </c>
      <c r="K890" s="169">
        <v>366882.12030439748</v>
      </c>
      <c r="L890" s="168" t="s">
        <v>18</v>
      </c>
      <c r="M890" s="168" t="s">
        <v>21</v>
      </c>
      <c r="N890" s="168" t="s">
        <v>1449</v>
      </c>
      <c r="O890" s="168" t="s">
        <v>21</v>
      </c>
      <c r="P890" s="168" t="s">
        <v>762</v>
      </c>
      <c r="Q890" s="168" t="s">
        <v>1455</v>
      </c>
      <c r="R890" s="168" t="s">
        <v>21</v>
      </c>
      <c r="S890" s="168" t="s">
        <v>21</v>
      </c>
      <c r="T890" s="168" t="s">
        <v>21</v>
      </c>
      <c r="U890" s="168" t="s">
        <v>21</v>
      </c>
      <c r="V890" s="168" t="s">
        <v>1455</v>
      </c>
      <c r="W890" s="168" t="s">
        <v>21</v>
      </c>
      <c r="X890" s="168" t="s">
        <v>21</v>
      </c>
      <c r="Y890" s="168" t="s">
        <v>21</v>
      </c>
      <c r="Z890" s="168" t="s">
        <v>21</v>
      </c>
      <c r="AA890" s="168" t="s">
        <v>11575</v>
      </c>
      <c r="AB890" s="168" t="s">
        <v>1259</v>
      </c>
      <c r="AC890" s="168" t="s">
        <v>9619</v>
      </c>
      <c r="AD890" s="169">
        <v>1011105.169630885</v>
      </c>
      <c r="AE890" s="168" t="s">
        <v>816</v>
      </c>
      <c r="AF890" s="169">
        <v>14694.84748429898</v>
      </c>
      <c r="AG890" s="169">
        <v>-973324.66018805502</v>
      </c>
      <c r="AH890" s="169">
        <v>-467404.15947214962</v>
      </c>
      <c r="AI890" s="168" t="s">
        <v>21</v>
      </c>
      <c r="AJ890"/>
    </row>
    <row r="891" spans="1:36" x14ac:dyDescent="0.25">
      <c r="A891" s="179" t="b">
        <f>IF(E891&lt;&gt;1,"",NOT(ISNA(VLOOKUP(P891,Mapping!$P:$P,1,FALSE))))</f>
        <v>0</v>
      </c>
      <c r="B891" s="180" t="str">
        <f t="shared" si="13"/>
        <v/>
      </c>
      <c r="E891" s="167">
        <v>1</v>
      </c>
      <c r="F891" s="170" t="s">
        <v>11576</v>
      </c>
      <c r="G891" s="169">
        <v>55310.730362963317</v>
      </c>
      <c r="H891" s="168" t="s">
        <v>1266</v>
      </c>
      <c r="I891" s="168" t="s">
        <v>303</v>
      </c>
      <c r="J891" s="169">
        <v>25454.53013233481</v>
      </c>
      <c r="K891" s="169">
        <v>9929.5349547120004</v>
      </c>
      <c r="L891" s="168" t="s">
        <v>18</v>
      </c>
      <c r="M891" s="168" t="s">
        <v>21</v>
      </c>
      <c r="N891" s="168" t="s">
        <v>1449</v>
      </c>
      <c r="O891" s="168" t="s">
        <v>21</v>
      </c>
      <c r="P891" s="168" t="s">
        <v>525</v>
      </c>
      <c r="Q891" s="168" t="s">
        <v>1451</v>
      </c>
      <c r="R891" s="168" t="s">
        <v>21</v>
      </c>
      <c r="S891" s="168" t="s">
        <v>21</v>
      </c>
      <c r="T891" s="168" t="s">
        <v>21</v>
      </c>
      <c r="U891" s="168" t="s">
        <v>21</v>
      </c>
      <c r="V891" s="168" t="s">
        <v>1451</v>
      </c>
      <c r="W891" s="168" t="s">
        <v>21</v>
      </c>
      <c r="X891" s="168" t="s">
        <v>21</v>
      </c>
      <c r="Y891" s="168" t="s">
        <v>21</v>
      </c>
      <c r="Z891" s="168" t="s">
        <v>21</v>
      </c>
      <c r="AA891" s="168" t="s">
        <v>11577</v>
      </c>
      <c r="AB891" s="168" t="s">
        <v>1259</v>
      </c>
      <c r="AC891" s="168" t="s">
        <v>11578</v>
      </c>
      <c r="AD891" s="169">
        <v>40935.558054687062</v>
      </c>
      <c r="AE891" s="168" t="s">
        <v>809</v>
      </c>
      <c r="AF891" s="169">
        <v>-29999.998701871391</v>
      </c>
      <c r="AG891" s="169">
        <v>-25234.527267854792</v>
      </c>
      <c r="AH891" s="169">
        <v>-20107.37037917097</v>
      </c>
      <c r="AI891" s="168" t="s">
        <v>21</v>
      </c>
      <c r="AJ891"/>
    </row>
    <row r="892" spans="1:36" x14ac:dyDescent="0.25">
      <c r="A892" s="179" t="b">
        <f>IF(E892&lt;&gt;1,"",NOT(ISNA(VLOOKUP(P892,Mapping!$P:$P,1,FALSE))))</f>
        <v>0</v>
      </c>
      <c r="B892" s="180" t="str">
        <f t="shared" si="13"/>
        <v/>
      </c>
      <c r="E892" s="167">
        <v>1</v>
      </c>
      <c r="F892" s="170" t="s">
        <v>1901</v>
      </c>
      <c r="G892" s="169">
        <v>656041.91269264231</v>
      </c>
      <c r="H892" s="168" t="s">
        <v>1266</v>
      </c>
      <c r="I892" s="168" t="s">
        <v>389</v>
      </c>
      <c r="J892" s="169">
        <v>251041.81944434071</v>
      </c>
      <c r="K892" s="169">
        <v>71819.672071889683</v>
      </c>
      <c r="L892" s="168" t="s">
        <v>18</v>
      </c>
      <c r="M892" s="168" t="s">
        <v>21</v>
      </c>
      <c r="N892" s="168" t="s">
        <v>1449</v>
      </c>
      <c r="O892" s="168" t="s">
        <v>21</v>
      </c>
      <c r="P892" s="168" t="s">
        <v>344</v>
      </c>
      <c r="Q892" s="168" t="s">
        <v>1450</v>
      </c>
      <c r="R892" s="168" t="s">
        <v>21</v>
      </c>
      <c r="S892" s="168" t="s">
        <v>21</v>
      </c>
      <c r="T892" s="168" t="s">
        <v>21</v>
      </c>
      <c r="U892" s="168" t="s">
        <v>21</v>
      </c>
      <c r="V892" s="168" t="s">
        <v>1450</v>
      </c>
      <c r="W892" s="168" t="s">
        <v>21</v>
      </c>
      <c r="X892" s="168" t="s">
        <v>21</v>
      </c>
      <c r="Y892" s="168" t="s">
        <v>21</v>
      </c>
      <c r="Z892" s="168" t="s">
        <v>21</v>
      </c>
      <c r="AA892" s="168" t="s">
        <v>1902</v>
      </c>
      <c r="AB892" s="168" t="s">
        <v>1259</v>
      </c>
      <c r="AC892" s="168" t="s">
        <v>11579</v>
      </c>
      <c r="AD892" s="169">
        <v>372948.20063732652</v>
      </c>
      <c r="AE892" s="168" t="s">
        <v>818</v>
      </c>
      <c r="AF892" s="169">
        <v>-120877.6494578101</v>
      </c>
      <c r="AG892" s="169">
        <v>-268391.30299081991</v>
      </c>
      <c r="AH892" s="169">
        <v>-243150.06651539329</v>
      </c>
      <c r="AI892" s="168" t="s">
        <v>21</v>
      </c>
      <c r="AJ892"/>
    </row>
    <row r="893" spans="1:36" x14ac:dyDescent="0.25">
      <c r="A893" s="179" t="b">
        <f>IF(E893&lt;&gt;1,"",NOT(ISNA(VLOOKUP(P893,Mapping!$P:$P,1,FALSE))))</f>
        <v>0</v>
      </c>
      <c r="B893" s="180" t="str">
        <f t="shared" si="13"/>
        <v/>
      </c>
      <c r="E893" s="167">
        <v>1</v>
      </c>
      <c r="F893" s="170" t="s">
        <v>1901</v>
      </c>
      <c r="G893" s="169">
        <v>79283.617410844774</v>
      </c>
      <c r="H893" s="168" t="s">
        <v>1266</v>
      </c>
      <c r="I893" s="168" t="s">
        <v>389</v>
      </c>
      <c r="J893" s="169">
        <v>30338.768273593931</v>
      </c>
      <c r="K893" s="169">
        <v>8679.5116180142013</v>
      </c>
      <c r="L893" s="168" t="s">
        <v>18</v>
      </c>
      <c r="M893" s="168" t="s">
        <v>21</v>
      </c>
      <c r="N893" s="168" t="s">
        <v>1449</v>
      </c>
      <c r="O893" s="168" t="s">
        <v>21</v>
      </c>
      <c r="P893" s="168" t="s">
        <v>525</v>
      </c>
      <c r="Q893" s="168" t="s">
        <v>1451</v>
      </c>
      <c r="R893" s="168" t="s">
        <v>21</v>
      </c>
      <c r="S893" s="168" t="s">
        <v>21</v>
      </c>
      <c r="T893" s="168" t="s">
        <v>21</v>
      </c>
      <c r="U893" s="168" t="s">
        <v>21</v>
      </c>
      <c r="V893" s="168" t="s">
        <v>1451</v>
      </c>
      <c r="W893" s="168" t="s">
        <v>21</v>
      </c>
      <c r="X893" s="168" t="s">
        <v>21</v>
      </c>
      <c r="Y893" s="168" t="s">
        <v>21</v>
      </c>
      <c r="Z893" s="168" t="s">
        <v>21</v>
      </c>
      <c r="AA893" s="168" t="s">
        <v>1902</v>
      </c>
      <c r="AB893" s="168" t="s">
        <v>1259</v>
      </c>
      <c r="AC893" s="168" t="s">
        <v>11580</v>
      </c>
      <c r="AD893" s="169">
        <v>45071.331391056839</v>
      </c>
      <c r="AE893" s="168" t="s">
        <v>818</v>
      </c>
      <c r="AF893" s="169">
        <v>-14608.23939403576</v>
      </c>
      <c r="AG893" s="169">
        <v>-32435.47854341369</v>
      </c>
      <c r="AH893" s="169">
        <v>-29385.038477045629</v>
      </c>
      <c r="AI893" s="168" t="s">
        <v>21</v>
      </c>
      <c r="AJ893"/>
    </row>
    <row r="894" spans="1:36" x14ac:dyDescent="0.25">
      <c r="A894" s="179" t="b">
        <f>IF(E894&lt;&gt;1,"",NOT(ISNA(VLOOKUP(P894,Mapping!$P:$P,1,FALSE))))</f>
        <v>0</v>
      </c>
      <c r="B894" s="180" t="str">
        <f t="shared" si="13"/>
        <v/>
      </c>
      <c r="E894" s="167">
        <v>1</v>
      </c>
      <c r="F894" s="170" t="s">
        <v>1903</v>
      </c>
      <c r="G894" s="169">
        <v>2113654.3063013009</v>
      </c>
      <c r="H894" s="168" t="s">
        <v>1266</v>
      </c>
      <c r="I894" s="168" t="s">
        <v>430</v>
      </c>
      <c r="J894" s="169">
        <v>847131.9280936562</v>
      </c>
      <c r="K894" s="169">
        <v>406058.71507179737</v>
      </c>
      <c r="L894" s="168" t="s">
        <v>18</v>
      </c>
      <c r="M894" s="168" t="s">
        <v>21</v>
      </c>
      <c r="N894" s="168" t="s">
        <v>1449</v>
      </c>
      <c r="O894" s="168" t="s">
        <v>21</v>
      </c>
      <c r="P894" s="168" t="s">
        <v>344</v>
      </c>
      <c r="Q894" s="168" t="s">
        <v>1450</v>
      </c>
      <c r="R894" s="168" t="s">
        <v>21</v>
      </c>
      <c r="S894" s="168" t="s">
        <v>21</v>
      </c>
      <c r="T894" s="168" t="s">
        <v>21</v>
      </c>
      <c r="U894" s="168" t="s">
        <v>21</v>
      </c>
      <c r="V894" s="168" t="s">
        <v>1450</v>
      </c>
      <c r="W894" s="168" t="s">
        <v>21</v>
      </c>
      <c r="X894" s="168" t="s">
        <v>21</v>
      </c>
      <c r="Y894" s="168" t="s">
        <v>21</v>
      </c>
      <c r="Z894" s="168" t="s">
        <v>21</v>
      </c>
      <c r="AA894" s="168" t="s">
        <v>1904</v>
      </c>
      <c r="AB894" s="168" t="s">
        <v>1259</v>
      </c>
      <c r="AC894" s="168" t="s">
        <v>11581</v>
      </c>
      <c r="AD894" s="169">
        <v>1265410.23356551</v>
      </c>
      <c r="AE894" s="168" t="s">
        <v>814</v>
      </c>
      <c r="AF894" s="169">
        <v>-993065.15430769697</v>
      </c>
      <c r="AG894" s="169">
        <v>-1151914.406735729</v>
      </c>
      <c r="AH894" s="169">
        <v>-822552.5523054665</v>
      </c>
      <c r="AI894" s="168" t="s">
        <v>21</v>
      </c>
      <c r="AJ894"/>
    </row>
    <row r="895" spans="1:36" x14ac:dyDescent="0.25">
      <c r="A895" s="179" t="b">
        <f>IF(E895&lt;&gt;1,"",NOT(ISNA(VLOOKUP(P895,Mapping!$P:$P,1,FALSE))))</f>
        <v>0</v>
      </c>
      <c r="B895" s="180" t="str">
        <f t="shared" si="13"/>
        <v/>
      </c>
      <c r="E895" s="167">
        <v>1</v>
      </c>
      <c r="F895" s="170" t="s">
        <v>1903</v>
      </c>
      <c r="G895" s="169">
        <v>363991.76469844842</v>
      </c>
      <c r="H895" s="168" t="s">
        <v>1266</v>
      </c>
      <c r="I895" s="168" t="s">
        <v>430</v>
      </c>
      <c r="J895" s="169">
        <v>145884.33147272389</v>
      </c>
      <c r="K895" s="169">
        <v>69927.247719523177</v>
      </c>
      <c r="L895" s="168" t="s">
        <v>18</v>
      </c>
      <c r="M895" s="168" t="s">
        <v>21</v>
      </c>
      <c r="N895" s="168" t="s">
        <v>1449</v>
      </c>
      <c r="O895" s="168" t="s">
        <v>21</v>
      </c>
      <c r="P895" s="168" t="s">
        <v>525</v>
      </c>
      <c r="Q895" s="168" t="s">
        <v>1451</v>
      </c>
      <c r="R895" s="168" t="s">
        <v>21</v>
      </c>
      <c r="S895" s="168" t="s">
        <v>21</v>
      </c>
      <c r="T895" s="168" t="s">
        <v>21</v>
      </c>
      <c r="U895" s="168" t="s">
        <v>21</v>
      </c>
      <c r="V895" s="168" t="s">
        <v>1451</v>
      </c>
      <c r="W895" s="168" t="s">
        <v>21</v>
      </c>
      <c r="X895" s="168" t="s">
        <v>21</v>
      </c>
      <c r="Y895" s="168" t="s">
        <v>21</v>
      </c>
      <c r="Z895" s="168" t="s">
        <v>21</v>
      </c>
      <c r="AA895" s="168" t="s">
        <v>1904</v>
      </c>
      <c r="AB895" s="168" t="s">
        <v>1259</v>
      </c>
      <c r="AC895" s="168" t="s">
        <v>7228</v>
      </c>
      <c r="AD895" s="169">
        <v>217915.91113543569</v>
      </c>
      <c r="AE895" s="168" t="s">
        <v>814</v>
      </c>
      <c r="AF895" s="169">
        <v>-171015.44793743029</v>
      </c>
      <c r="AG895" s="169">
        <v>-198370.82934485079</v>
      </c>
      <c r="AH895" s="169">
        <v>-141651.52465012399</v>
      </c>
      <c r="AI895" s="168" t="s">
        <v>21</v>
      </c>
      <c r="AJ895"/>
    </row>
    <row r="896" spans="1:36" x14ac:dyDescent="0.25">
      <c r="A896" s="179" t="b">
        <f>IF(E896&lt;&gt;1,"",NOT(ISNA(VLOOKUP(P896,Mapping!$P:$P,1,FALSE))))</f>
        <v>0</v>
      </c>
      <c r="B896" s="180" t="str">
        <f t="shared" si="13"/>
        <v/>
      </c>
      <c r="E896" s="167">
        <v>1</v>
      </c>
      <c r="F896" s="170" t="s">
        <v>1905</v>
      </c>
      <c r="G896" s="169">
        <v>2145886.3842380969</v>
      </c>
      <c r="H896" s="168" t="s">
        <v>1266</v>
      </c>
      <c r="I896" s="168" t="s">
        <v>679</v>
      </c>
      <c r="J896" s="169">
        <v>767249.73136962322</v>
      </c>
      <c r="K896" s="169">
        <v>263388.68984016392</v>
      </c>
      <c r="L896" s="168" t="s">
        <v>18</v>
      </c>
      <c r="M896" s="168" t="s">
        <v>21</v>
      </c>
      <c r="N896" s="168" t="s">
        <v>1449</v>
      </c>
      <c r="O896" s="168" t="s">
        <v>21</v>
      </c>
      <c r="P896" s="168" t="s">
        <v>344</v>
      </c>
      <c r="Q896" s="168" t="s">
        <v>1450</v>
      </c>
      <c r="R896" s="168" t="s">
        <v>21</v>
      </c>
      <c r="S896" s="168" t="s">
        <v>21</v>
      </c>
      <c r="T896" s="168" t="s">
        <v>21</v>
      </c>
      <c r="U896" s="168" t="s">
        <v>21</v>
      </c>
      <c r="V896" s="168" t="s">
        <v>1450</v>
      </c>
      <c r="W896" s="168" t="s">
        <v>21</v>
      </c>
      <c r="X896" s="168" t="s">
        <v>21</v>
      </c>
      <c r="Y896" s="168" t="s">
        <v>21</v>
      </c>
      <c r="Z896" s="168" t="s">
        <v>21</v>
      </c>
      <c r="AA896" s="168" t="s">
        <v>1906</v>
      </c>
      <c r="AB896" s="168" t="s">
        <v>1259</v>
      </c>
      <c r="AC896" s="168" t="s">
        <v>11582</v>
      </c>
      <c r="AD896" s="169">
        <v>1172173.781478106</v>
      </c>
      <c r="AE896" s="168" t="s">
        <v>814</v>
      </c>
      <c r="AF896" s="169">
        <v>-1156362.57442061</v>
      </c>
      <c r="AG896" s="169">
        <v>284718.11317483062</v>
      </c>
      <c r="AH896" s="169">
        <v>-734310.99012126774</v>
      </c>
      <c r="AI896" s="168" t="s">
        <v>21</v>
      </c>
      <c r="AJ896"/>
    </row>
    <row r="897" spans="1:36" x14ac:dyDescent="0.25">
      <c r="A897" s="179" t="b">
        <f>IF(E897&lt;&gt;1,"",NOT(ISNA(VLOOKUP(P897,Mapping!$P:$P,1,FALSE))))</f>
        <v>0</v>
      </c>
      <c r="B897" s="180" t="str">
        <f t="shared" si="13"/>
        <v/>
      </c>
      <c r="E897" s="167">
        <v>1</v>
      </c>
      <c r="F897" s="170" t="s">
        <v>1905</v>
      </c>
      <c r="G897" s="169">
        <v>272042.18736750708</v>
      </c>
      <c r="H897" s="168" t="s">
        <v>1266</v>
      </c>
      <c r="I897" s="168" t="s">
        <v>679</v>
      </c>
      <c r="J897" s="169">
        <v>97267.169740225087</v>
      </c>
      <c r="K897" s="169">
        <v>33390.787060434392</v>
      </c>
      <c r="L897" s="168" t="s">
        <v>18</v>
      </c>
      <c r="M897" s="168" t="s">
        <v>21</v>
      </c>
      <c r="N897" s="168" t="s">
        <v>1449</v>
      </c>
      <c r="O897" s="168" t="s">
        <v>21</v>
      </c>
      <c r="P897" s="168" t="s">
        <v>525</v>
      </c>
      <c r="Q897" s="168" t="s">
        <v>1451</v>
      </c>
      <c r="R897" s="168" t="s">
        <v>21</v>
      </c>
      <c r="S897" s="168" t="s">
        <v>21</v>
      </c>
      <c r="T897" s="168" t="s">
        <v>21</v>
      </c>
      <c r="U897" s="168" t="s">
        <v>21</v>
      </c>
      <c r="V897" s="168" t="s">
        <v>1451</v>
      </c>
      <c r="W897" s="168" t="s">
        <v>21</v>
      </c>
      <c r="X897" s="168" t="s">
        <v>21</v>
      </c>
      <c r="Y897" s="168" t="s">
        <v>21</v>
      </c>
      <c r="Z897" s="168" t="s">
        <v>21</v>
      </c>
      <c r="AA897" s="168" t="s">
        <v>1906</v>
      </c>
      <c r="AB897" s="168" t="s">
        <v>1259</v>
      </c>
      <c r="AC897" s="168" t="s">
        <v>3528</v>
      </c>
      <c r="AD897" s="169">
        <v>148600.93331612489</v>
      </c>
      <c r="AE897" s="168" t="s">
        <v>814</v>
      </c>
      <c r="AF897" s="169">
        <v>-146596.48639645791</v>
      </c>
      <c r="AG897" s="169">
        <v>36094.799268103379</v>
      </c>
      <c r="AH897" s="169">
        <v>-93091.400098293729</v>
      </c>
      <c r="AI897" s="168" t="s">
        <v>21</v>
      </c>
      <c r="AJ897"/>
    </row>
    <row r="898" spans="1:36" x14ac:dyDescent="0.25">
      <c r="A898" s="179" t="b">
        <f>IF(E898&lt;&gt;1,"",NOT(ISNA(VLOOKUP(P898,Mapping!$P:$P,1,FALSE))))</f>
        <v>0</v>
      </c>
      <c r="B898" s="180" t="str">
        <f t="shared" si="13"/>
        <v/>
      </c>
      <c r="E898" s="167">
        <v>1</v>
      </c>
      <c r="F898" s="170" t="s">
        <v>435</v>
      </c>
      <c r="G898" s="169">
        <v>114504.311806114</v>
      </c>
      <c r="H898" s="168" t="s">
        <v>1266</v>
      </c>
      <c r="I898" s="168" t="s">
        <v>730</v>
      </c>
      <c r="J898" s="169">
        <v>29090.102954937611</v>
      </c>
      <c r="K898" s="169">
        <v>3491.6644682508431</v>
      </c>
      <c r="L898" s="168" t="s">
        <v>18</v>
      </c>
      <c r="M898" s="168" t="s">
        <v>21</v>
      </c>
      <c r="N898" s="168" t="s">
        <v>1449</v>
      </c>
      <c r="O898" s="168" t="s">
        <v>21</v>
      </c>
      <c r="P898" s="168" t="s">
        <v>525</v>
      </c>
      <c r="Q898" s="168" t="s">
        <v>1451</v>
      </c>
      <c r="R898" s="168" t="s">
        <v>21</v>
      </c>
      <c r="S898" s="168" t="s">
        <v>21</v>
      </c>
      <c r="T898" s="168" t="s">
        <v>21</v>
      </c>
      <c r="U898" s="168" t="s">
        <v>21</v>
      </c>
      <c r="V898" s="168" t="s">
        <v>1451</v>
      </c>
      <c r="W898" s="168" t="s">
        <v>21</v>
      </c>
      <c r="X898" s="168" t="s">
        <v>21</v>
      </c>
      <c r="Y898" s="168" t="s">
        <v>21</v>
      </c>
      <c r="Z898" s="168" t="s">
        <v>21</v>
      </c>
      <c r="AA898" s="168" t="s">
        <v>1907</v>
      </c>
      <c r="AB898" s="168" t="s">
        <v>1259</v>
      </c>
      <c r="AC898" s="168" t="s">
        <v>9716</v>
      </c>
      <c r="AD898" s="169">
        <v>41191.37115642042</v>
      </c>
      <c r="AE898" s="168" t="s">
        <v>810</v>
      </c>
      <c r="AF898" s="169">
        <v>-4603.1268183645443</v>
      </c>
      <c r="AG898" s="169">
        <v>-54991.909830443401</v>
      </c>
      <c r="AH898" s="169">
        <v>-18072.985032807988</v>
      </c>
      <c r="AI898" s="168" t="s">
        <v>21</v>
      </c>
      <c r="AJ898"/>
    </row>
    <row r="899" spans="1:36" x14ac:dyDescent="0.25">
      <c r="A899" s="179" t="b">
        <f>IF(E899&lt;&gt;1,"",NOT(ISNA(VLOOKUP(P899,Mapping!$P:$P,1,FALSE))))</f>
        <v>0</v>
      </c>
      <c r="B899" s="180" t="str">
        <f t="shared" si="13"/>
        <v/>
      </c>
      <c r="E899" s="167">
        <v>1</v>
      </c>
      <c r="F899" s="170" t="s">
        <v>631</v>
      </c>
      <c r="G899" s="169">
        <v>166823.5081313937</v>
      </c>
      <c r="H899" s="168" t="s">
        <v>1266</v>
      </c>
      <c r="I899" s="168" t="s">
        <v>470</v>
      </c>
      <c r="J899" s="169">
        <v>60336.514263279161</v>
      </c>
      <c r="K899" s="169">
        <v>12006.51406937791</v>
      </c>
      <c r="L899" s="168" t="s">
        <v>18</v>
      </c>
      <c r="M899" s="168" t="s">
        <v>21</v>
      </c>
      <c r="N899" s="168" t="s">
        <v>1449</v>
      </c>
      <c r="O899" s="168" t="s">
        <v>21</v>
      </c>
      <c r="P899" s="168" t="s">
        <v>525</v>
      </c>
      <c r="Q899" s="168" t="s">
        <v>1451</v>
      </c>
      <c r="R899" s="168" t="s">
        <v>21</v>
      </c>
      <c r="S899" s="168" t="s">
        <v>21</v>
      </c>
      <c r="T899" s="168" t="s">
        <v>21</v>
      </c>
      <c r="U899" s="168" t="s">
        <v>21</v>
      </c>
      <c r="V899" s="168" t="s">
        <v>1451</v>
      </c>
      <c r="W899" s="168" t="s">
        <v>21</v>
      </c>
      <c r="X899" s="168" t="s">
        <v>21</v>
      </c>
      <c r="Y899" s="168" t="s">
        <v>21</v>
      </c>
      <c r="Z899" s="168" t="s">
        <v>21</v>
      </c>
      <c r="AA899" s="168" t="s">
        <v>1908</v>
      </c>
      <c r="AB899" s="168" t="s">
        <v>1259</v>
      </c>
      <c r="AC899" s="168" t="s">
        <v>5567</v>
      </c>
      <c r="AD899" s="169">
        <v>73814.982025893929</v>
      </c>
      <c r="AE899" s="168" t="s">
        <v>816</v>
      </c>
      <c r="AF899" s="169">
        <v>-56224.210295943019</v>
      </c>
      <c r="AG899" s="169">
        <v>-92265.505287965629</v>
      </c>
      <c r="AH899" s="169">
        <v>-8223.2565387927461</v>
      </c>
      <c r="AI899" s="168" t="s">
        <v>21</v>
      </c>
      <c r="AJ899"/>
    </row>
    <row r="900" spans="1:36" x14ac:dyDescent="0.25">
      <c r="A900" s="179" t="b">
        <f>IF(E900&lt;&gt;1,"",NOT(ISNA(VLOOKUP(P900,Mapping!$P:$P,1,FALSE))))</f>
        <v>0</v>
      </c>
      <c r="B900" s="180" t="str">
        <f t="shared" si="13"/>
        <v/>
      </c>
      <c r="E900" s="167">
        <v>1</v>
      </c>
      <c r="F900" s="170" t="s">
        <v>1909</v>
      </c>
      <c r="G900" s="169">
        <v>102590.1533311743</v>
      </c>
      <c r="H900" s="168" t="s">
        <v>1266</v>
      </c>
      <c r="I900" s="168" t="s">
        <v>657</v>
      </c>
      <c r="J900" s="169">
        <v>23954.250373657251</v>
      </c>
      <c r="K900" s="169">
        <v>9388.9948227574332</v>
      </c>
      <c r="L900" s="168" t="s">
        <v>18</v>
      </c>
      <c r="M900" s="168" t="s">
        <v>21</v>
      </c>
      <c r="N900" s="168" t="s">
        <v>1449</v>
      </c>
      <c r="O900" s="168" t="s">
        <v>21</v>
      </c>
      <c r="P900" s="168" t="s">
        <v>525</v>
      </c>
      <c r="Q900" s="168" t="s">
        <v>1451</v>
      </c>
      <c r="R900" s="168" t="s">
        <v>21</v>
      </c>
      <c r="S900" s="168" t="s">
        <v>21</v>
      </c>
      <c r="T900" s="168" t="s">
        <v>21</v>
      </c>
      <c r="U900" s="168" t="s">
        <v>21</v>
      </c>
      <c r="V900" s="168" t="s">
        <v>1451</v>
      </c>
      <c r="W900" s="168" t="s">
        <v>21</v>
      </c>
      <c r="X900" s="168" t="s">
        <v>21</v>
      </c>
      <c r="Y900" s="168" t="s">
        <v>21</v>
      </c>
      <c r="Z900" s="168" t="s">
        <v>21</v>
      </c>
      <c r="AA900" s="168" t="s">
        <v>1910</v>
      </c>
      <c r="AB900" s="168" t="s">
        <v>1259</v>
      </c>
      <c r="AC900" s="168" t="s">
        <v>2776</v>
      </c>
      <c r="AD900" s="169">
        <v>39935.199982395628</v>
      </c>
      <c r="AE900" s="168" t="s">
        <v>817</v>
      </c>
      <c r="AF900" s="169">
        <v>-21446.875171556891</v>
      </c>
      <c r="AG900" s="169">
        <v>19570.651327530799</v>
      </c>
      <c r="AH900" s="169">
        <v>-11636.02387523504</v>
      </c>
      <c r="AI900" s="168" t="s">
        <v>21</v>
      </c>
      <c r="AJ900"/>
    </row>
    <row r="901" spans="1:36" x14ac:dyDescent="0.25">
      <c r="A901" s="179" t="b">
        <f>IF(E901&lt;&gt;1,"",NOT(ISNA(VLOOKUP(P901,Mapping!$P:$P,1,FALSE))))</f>
        <v>0</v>
      </c>
      <c r="B901" s="180" t="str">
        <f t="shared" si="13"/>
        <v/>
      </c>
      <c r="E901" s="167">
        <v>1</v>
      </c>
      <c r="F901" s="170" t="s">
        <v>1150</v>
      </c>
      <c r="G901" s="169">
        <v>3732960.0147815249</v>
      </c>
      <c r="H901" s="168" t="s">
        <v>1266</v>
      </c>
      <c r="I901" s="168" t="s">
        <v>303</v>
      </c>
      <c r="J901" s="169">
        <v>2498559.3141178922</v>
      </c>
      <c r="K901" s="169">
        <v>1054429.300395316</v>
      </c>
      <c r="L901" s="168" t="s">
        <v>18</v>
      </c>
      <c r="M901" s="168" t="s">
        <v>21</v>
      </c>
      <c r="N901" s="168" t="s">
        <v>1449</v>
      </c>
      <c r="O901" s="168" t="s">
        <v>21</v>
      </c>
      <c r="P901" s="168" t="s">
        <v>785</v>
      </c>
      <c r="Q901" s="168" t="s">
        <v>1452</v>
      </c>
      <c r="R901" s="168" t="s">
        <v>21</v>
      </c>
      <c r="S901" s="168" t="s">
        <v>21</v>
      </c>
      <c r="T901" s="168" t="s">
        <v>21</v>
      </c>
      <c r="U901" s="168" t="s">
        <v>21</v>
      </c>
      <c r="V901" s="168" t="s">
        <v>1452</v>
      </c>
      <c r="W901" s="168" t="s">
        <v>21</v>
      </c>
      <c r="X901" s="168" t="s">
        <v>21</v>
      </c>
      <c r="Y901" s="168" t="s">
        <v>21</v>
      </c>
      <c r="Z901" s="168" t="s">
        <v>21</v>
      </c>
      <c r="AA901" s="168" t="s">
        <v>1911</v>
      </c>
      <c r="AB901" s="168" t="s">
        <v>1152</v>
      </c>
      <c r="AC901" s="168" t="s">
        <v>11583</v>
      </c>
      <c r="AD901" s="169">
        <v>3714878.9092722652</v>
      </c>
      <c r="AE901" s="168" t="s">
        <v>810</v>
      </c>
      <c r="AF901" s="169">
        <v>-695984.90636897227</v>
      </c>
      <c r="AG901" s="169">
        <v>-1703095.957414675</v>
      </c>
      <c r="AH901" s="169">
        <v>-777754.2960047177</v>
      </c>
      <c r="AI901" s="168" t="s">
        <v>21</v>
      </c>
      <c r="AJ901"/>
    </row>
    <row r="902" spans="1:36" x14ac:dyDescent="0.25">
      <c r="A902" s="179" t="b">
        <f>IF(E902&lt;&gt;1,"",NOT(ISNA(VLOOKUP(P902,Mapping!$P:$P,1,FALSE))))</f>
        <v>0</v>
      </c>
      <c r="B902" s="180" t="str">
        <f t="shared" si="13"/>
        <v/>
      </c>
      <c r="E902" s="167">
        <v>1</v>
      </c>
      <c r="F902" s="170" t="s">
        <v>436</v>
      </c>
      <c r="G902" s="169">
        <v>3661396.92268705</v>
      </c>
      <c r="H902" s="168" t="s">
        <v>1266</v>
      </c>
      <c r="I902" s="168" t="s">
        <v>372</v>
      </c>
      <c r="J902" s="169">
        <v>1811017.3833536031</v>
      </c>
      <c r="K902" s="169">
        <v>1018123.643119044</v>
      </c>
      <c r="L902" s="168" t="s">
        <v>18</v>
      </c>
      <c r="M902" s="168" t="s">
        <v>21</v>
      </c>
      <c r="N902" s="168" t="s">
        <v>1449</v>
      </c>
      <c r="O902" s="168" t="s">
        <v>21</v>
      </c>
      <c r="P902" s="168" t="s">
        <v>344</v>
      </c>
      <c r="Q902" s="168" t="s">
        <v>1450</v>
      </c>
      <c r="R902" s="168" t="s">
        <v>21</v>
      </c>
      <c r="S902" s="168" t="s">
        <v>21</v>
      </c>
      <c r="T902" s="168" t="s">
        <v>21</v>
      </c>
      <c r="U902" s="168" t="s">
        <v>21</v>
      </c>
      <c r="V902" s="168" t="s">
        <v>1450</v>
      </c>
      <c r="W902" s="168" t="s">
        <v>21</v>
      </c>
      <c r="X902" s="168" t="s">
        <v>21</v>
      </c>
      <c r="Y902" s="168" t="s">
        <v>21</v>
      </c>
      <c r="Z902" s="168" t="s">
        <v>21</v>
      </c>
      <c r="AA902" s="168" t="s">
        <v>1912</v>
      </c>
      <c r="AB902" s="168" t="s">
        <v>1259</v>
      </c>
      <c r="AC902" s="168" t="s">
        <v>11584</v>
      </c>
      <c r="AD902" s="169">
        <v>2509990.0049649342</v>
      </c>
      <c r="AE902" s="168" t="s">
        <v>809</v>
      </c>
      <c r="AF902" s="169">
        <v>-1394677.2428984549</v>
      </c>
      <c r="AG902" s="169">
        <v>-1558227.7099876711</v>
      </c>
      <c r="AH902" s="169">
        <v>-1505232.1552296979</v>
      </c>
      <c r="AI902" s="168" t="s">
        <v>21</v>
      </c>
      <c r="AJ902"/>
    </row>
    <row r="903" spans="1:36" x14ac:dyDescent="0.25">
      <c r="A903" s="179" t="b">
        <f>IF(E903&lt;&gt;1,"",NOT(ISNA(VLOOKUP(P903,Mapping!$P:$P,1,FALSE))))</f>
        <v>0</v>
      </c>
      <c r="B903" s="180" t="str">
        <f t="shared" si="13"/>
        <v/>
      </c>
      <c r="E903" s="167">
        <v>1</v>
      </c>
      <c r="F903" s="170" t="s">
        <v>436</v>
      </c>
      <c r="G903" s="169">
        <v>1173374.0069312879</v>
      </c>
      <c r="H903" s="168" t="s">
        <v>1266</v>
      </c>
      <c r="I903" s="168" t="s">
        <v>372</v>
      </c>
      <c r="J903" s="169">
        <v>580379.77542416356</v>
      </c>
      <c r="K903" s="169">
        <v>326279.7899008838</v>
      </c>
      <c r="L903" s="168" t="s">
        <v>18</v>
      </c>
      <c r="M903" s="168" t="s">
        <v>21</v>
      </c>
      <c r="N903" s="168" t="s">
        <v>1449</v>
      </c>
      <c r="O903" s="168" t="s">
        <v>21</v>
      </c>
      <c r="P903" s="168" t="s">
        <v>525</v>
      </c>
      <c r="Q903" s="168" t="s">
        <v>1451</v>
      </c>
      <c r="R903" s="168" t="s">
        <v>21</v>
      </c>
      <c r="S903" s="168" t="s">
        <v>21</v>
      </c>
      <c r="T903" s="168" t="s">
        <v>21</v>
      </c>
      <c r="U903" s="168" t="s">
        <v>21</v>
      </c>
      <c r="V903" s="168" t="s">
        <v>1451</v>
      </c>
      <c r="W903" s="168" t="s">
        <v>21</v>
      </c>
      <c r="X903" s="168" t="s">
        <v>21</v>
      </c>
      <c r="Y903" s="168" t="s">
        <v>21</v>
      </c>
      <c r="Z903" s="168" t="s">
        <v>21</v>
      </c>
      <c r="AA903" s="168" t="s">
        <v>1912</v>
      </c>
      <c r="AB903" s="168" t="s">
        <v>1259</v>
      </c>
      <c r="AC903" s="168" t="s">
        <v>11585</v>
      </c>
      <c r="AD903" s="169">
        <v>804380.70268595021</v>
      </c>
      <c r="AE903" s="168" t="s">
        <v>809</v>
      </c>
      <c r="AF903" s="169">
        <v>-446954.55298374267</v>
      </c>
      <c r="AG903" s="169">
        <v>-499367.8452206084</v>
      </c>
      <c r="AH903" s="169">
        <v>-482384.27098679548</v>
      </c>
      <c r="AI903" s="168" t="s">
        <v>21</v>
      </c>
      <c r="AJ903"/>
    </row>
    <row r="904" spans="1:36" x14ac:dyDescent="0.25">
      <c r="A904" s="179" t="b">
        <f>IF(E904&lt;&gt;1,"",NOT(ISNA(VLOOKUP(P904,Mapping!$P:$P,1,FALSE))))</f>
        <v>0</v>
      </c>
      <c r="B904" s="180" t="str">
        <f t="shared" si="13"/>
        <v/>
      </c>
      <c r="E904" s="167">
        <v>1</v>
      </c>
      <c r="F904" s="170" t="s">
        <v>436</v>
      </c>
      <c r="G904" s="169">
        <v>14425129.774682431</v>
      </c>
      <c r="H904" s="168" t="s">
        <v>1266</v>
      </c>
      <c r="I904" s="168" t="s">
        <v>303</v>
      </c>
      <c r="J904" s="169">
        <v>6788636.301934286</v>
      </c>
      <c r="K904" s="169">
        <v>3724945.4875527741</v>
      </c>
      <c r="L904" s="168" t="s">
        <v>18</v>
      </c>
      <c r="M904" s="168" t="s">
        <v>21</v>
      </c>
      <c r="N904" s="168" t="s">
        <v>1449</v>
      </c>
      <c r="O904" s="168" t="s">
        <v>21</v>
      </c>
      <c r="P904" s="168" t="s">
        <v>785</v>
      </c>
      <c r="Q904" s="168" t="s">
        <v>1452</v>
      </c>
      <c r="R904" s="168" t="s">
        <v>21</v>
      </c>
      <c r="S904" s="168" t="s">
        <v>21</v>
      </c>
      <c r="T904" s="168" t="s">
        <v>21</v>
      </c>
      <c r="U904" s="168" t="s">
        <v>21</v>
      </c>
      <c r="V904" s="168" t="s">
        <v>1452</v>
      </c>
      <c r="W904" s="168" t="s">
        <v>21</v>
      </c>
      <c r="X904" s="168" t="s">
        <v>21</v>
      </c>
      <c r="Y904" s="168" t="s">
        <v>21</v>
      </c>
      <c r="Z904" s="168" t="s">
        <v>21</v>
      </c>
      <c r="AA904" s="168" t="s">
        <v>1913</v>
      </c>
      <c r="AB904" s="168" t="s">
        <v>1001</v>
      </c>
      <c r="AC904" s="168" t="s">
        <v>11586</v>
      </c>
      <c r="AD904" s="169">
        <v>9682659.7193317339</v>
      </c>
      <c r="AE904" s="168" t="s">
        <v>809</v>
      </c>
      <c r="AF904" s="169">
        <v>-5964320.3532991633</v>
      </c>
      <c r="AG904" s="169">
        <v>-8049862.5165619664</v>
      </c>
      <c r="AH904" s="169">
        <v>-5768526.9080197308</v>
      </c>
      <c r="AI904" s="168" t="s">
        <v>21</v>
      </c>
      <c r="AJ904"/>
    </row>
    <row r="905" spans="1:36" x14ac:dyDescent="0.25">
      <c r="A905" s="179" t="b">
        <f>IF(E905&lt;&gt;1,"",NOT(ISNA(VLOOKUP(P905,Mapping!$P:$P,1,FALSE))))</f>
        <v>0</v>
      </c>
      <c r="B905" s="180" t="str">
        <f t="shared" si="13"/>
        <v/>
      </c>
      <c r="E905" s="167">
        <v>1</v>
      </c>
      <c r="F905" s="170" t="s">
        <v>1914</v>
      </c>
      <c r="G905" s="169">
        <v>401875.44642470381</v>
      </c>
      <c r="H905" s="168" t="s">
        <v>1266</v>
      </c>
      <c r="I905" s="168" t="s">
        <v>372</v>
      </c>
      <c r="J905" s="169">
        <v>196609.48988408479</v>
      </c>
      <c r="K905" s="169">
        <v>113685.1234048529</v>
      </c>
      <c r="L905" s="168" t="s">
        <v>18</v>
      </c>
      <c r="M905" s="168" t="s">
        <v>21</v>
      </c>
      <c r="N905" s="168" t="s">
        <v>1449</v>
      </c>
      <c r="O905" s="168" t="s">
        <v>21</v>
      </c>
      <c r="P905" s="168" t="s">
        <v>525</v>
      </c>
      <c r="Q905" s="168" t="s">
        <v>1451</v>
      </c>
      <c r="R905" s="168" t="s">
        <v>21</v>
      </c>
      <c r="S905" s="168" t="s">
        <v>21</v>
      </c>
      <c r="T905" s="168" t="s">
        <v>21</v>
      </c>
      <c r="U905" s="168" t="s">
        <v>21</v>
      </c>
      <c r="V905" s="168" t="s">
        <v>1451</v>
      </c>
      <c r="W905" s="168" t="s">
        <v>21</v>
      </c>
      <c r="X905" s="168" t="s">
        <v>21</v>
      </c>
      <c r="Y905" s="168" t="s">
        <v>21</v>
      </c>
      <c r="Z905" s="168" t="s">
        <v>21</v>
      </c>
      <c r="AA905" s="168" t="s">
        <v>1915</v>
      </c>
      <c r="AB905" s="168" t="s">
        <v>1259</v>
      </c>
      <c r="AC905" s="168" t="s">
        <v>11587</v>
      </c>
      <c r="AD905" s="169">
        <v>254990.5234378039</v>
      </c>
      <c r="AE905" s="168" t="s">
        <v>809</v>
      </c>
      <c r="AF905" s="169">
        <v>-149872.77588245811</v>
      </c>
      <c r="AG905" s="169">
        <v>-170474.1801486687</v>
      </c>
      <c r="AH905" s="169">
        <v>-180057.2781374639</v>
      </c>
      <c r="AI905" s="168" t="s">
        <v>21</v>
      </c>
      <c r="AJ905"/>
    </row>
    <row r="906" spans="1:36" x14ac:dyDescent="0.25">
      <c r="A906" s="179" t="b">
        <f>IF(E906&lt;&gt;1,"",NOT(ISNA(VLOOKUP(P906,Mapping!$P:$P,1,FALSE))))</f>
        <v>0</v>
      </c>
      <c r="B906" s="180" t="str">
        <f t="shared" si="13"/>
        <v/>
      </c>
      <c r="E906" s="167">
        <v>1</v>
      </c>
      <c r="F906" s="170" t="s">
        <v>1914</v>
      </c>
      <c r="G906" s="169">
        <v>11050163.343171259</v>
      </c>
      <c r="H906" s="168" t="s">
        <v>1266</v>
      </c>
      <c r="I906" s="168" t="s">
        <v>372</v>
      </c>
      <c r="J906" s="169">
        <v>5406070.4563192846</v>
      </c>
      <c r="K906" s="169">
        <v>3125941.6182012949</v>
      </c>
      <c r="L906" s="168" t="s">
        <v>18</v>
      </c>
      <c r="M906" s="168" t="s">
        <v>21</v>
      </c>
      <c r="N906" s="168" t="s">
        <v>1449</v>
      </c>
      <c r="O906" s="168" t="s">
        <v>21</v>
      </c>
      <c r="P906" s="168" t="s">
        <v>803</v>
      </c>
      <c r="Q906" s="168" t="s">
        <v>1453</v>
      </c>
      <c r="R906" s="168" t="s">
        <v>21</v>
      </c>
      <c r="S906" s="168" t="s">
        <v>21</v>
      </c>
      <c r="T906" s="168" t="s">
        <v>21</v>
      </c>
      <c r="U906" s="168" t="s">
        <v>21</v>
      </c>
      <c r="V906" s="168" t="s">
        <v>1453</v>
      </c>
      <c r="W906" s="168" t="s">
        <v>21</v>
      </c>
      <c r="X906" s="168" t="s">
        <v>21</v>
      </c>
      <c r="Y906" s="168" t="s">
        <v>21</v>
      </c>
      <c r="Z906" s="168" t="s">
        <v>21</v>
      </c>
      <c r="AA906" s="168" t="s">
        <v>1915</v>
      </c>
      <c r="AB906" s="168" t="s">
        <v>1259</v>
      </c>
      <c r="AC906" s="168" t="s">
        <v>11588</v>
      </c>
      <c r="AD906" s="169">
        <v>7011343.8380376473</v>
      </c>
      <c r="AE906" s="168" t="s">
        <v>809</v>
      </c>
      <c r="AF906" s="169">
        <v>-4120974.966073114</v>
      </c>
      <c r="AG906" s="169">
        <v>-4687441.2288558166</v>
      </c>
      <c r="AH906" s="169">
        <v>-4950942.7665882129</v>
      </c>
      <c r="AI906" s="168" t="s">
        <v>21</v>
      </c>
      <c r="AJ906"/>
    </row>
    <row r="907" spans="1:36" x14ac:dyDescent="0.25">
      <c r="A907" s="179" t="b">
        <f>IF(E907&lt;&gt;1,"",NOT(ISNA(VLOOKUP(P907,Mapping!$P:$P,1,FALSE))))</f>
        <v>0</v>
      </c>
      <c r="B907" s="180" t="str">
        <f t="shared" si="13"/>
        <v/>
      </c>
      <c r="E907" s="167">
        <v>1</v>
      </c>
      <c r="F907" s="170" t="s">
        <v>632</v>
      </c>
      <c r="G907" s="169">
        <v>922202.19009890442</v>
      </c>
      <c r="H907" s="168" t="s">
        <v>1266</v>
      </c>
      <c r="I907" s="168" t="s">
        <v>489</v>
      </c>
      <c r="J907" s="169">
        <v>233680.09428676369</v>
      </c>
      <c r="K907" s="169">
        <v>36335.889990675612</v>
      </c>
      <c r="L907" s="168" t="s">
        <v>18</v>
      </c>
      <c r="M907" s="168" t="s">
        <v>21</v>
      </c>
      <c r="N907" s="168" t="s">
        <v>1449</v>
      </c>
      <c r="O907" s="168" t="s">
        <v>21</v>
      </c>
      <c r="P907" s="168" t="s">
        <v>344</v>
      </c>
      <c r="Q907" s="168" t="s">
        <v>1450</v>
      </c>
      <c r="R907" s="168" t="s">
        <v>21</v>
      </c>
      <c r="S907" s="168" t="s">
        <v>21</v>
      </c>
      <c r="T907" s="168" t="s">
        <v>21</v>
      </c>
      <c r="U907" s="168" t="s">
        <v>21</v>
      </c>
      <c r="V907" s="168" t="s">
        <v>1450</v>
      </c>
      <c r="W907" s="168" t="s">
        <v>21</v>
      </c>
      <c r="X907" s="168" t="s">
        <v>21</v>
      </c>
      <c r="Y907" s="168" t="s">
        <v>21</v>
      </c>
      <c r="Z907" s="168" t="s">
        <v>21</v>
      </c>
      <c r="AA907" s="168" t="s">
        <v>1916</v>
      </c>
      <c r="AB907" s="168" t="s">
        <v>1259</v>
      </c>
      <c r="AC907" s="168" t="s">
        <v>11589</v>
      </c>
      <c r="AD907" s="169">
        <v>387541.1081325977</v>
      </c>
      <c r="AE907" s="168" t="s">
        <v>807</v>
      </c>
      <c r="AF907" s="169">
        <v>-50753.845105832908</v>
      </c>
      <c r="AG907" s="169">
        <v>15715.569965430301</v>
      </c>
      <c r="AH907" s="169">
        <v>-207757.58473097501</v>
      </c>
      <c r="AI907" s="168" t="s">
        <v>21</v>
      </c>
      <c r="AJ907"/>
    </row>
    <row r="908" spans="1:36" x14ac:dyDescent="0.25">
      <c r="A908" s="179" t="b">
        <f>IF(E908&lt;&gt;1,"",NOT(ISNA(VLOOKUP(P908,Mapping!$P:$P,1,FALSE))))</f>
        <v>0</v>
      </c>
      <c r="B908" s="180" t="str">
        <f t="shared" si="13"/>
        <v/>
      </c>
      <c r="E908" s="167">
        <v>1</v>
      </c>
      <c r="F908" s="170" t="s">
        <v>632</v>
      </c>
      <c r="G908" s="169">
        <v>61410.521747350293</v>
      </c>
      <c r="H908" s="168" t="s">
        <v>1266</v>
      </c>
      <c r="I908" s="168" t="s">
        <v>489</v>
      </c>
      <c r="J908" s="169">
        <v>15561.03061366739</v>
      </c>
      <c r="K908" s="169">
        <v>2419.6493853938841</v>
      </c>
      <c r="L908" s="168" t="s">
        <v>18</v>
      </c>
      <c r="M908" s="168" t="s">
        <v>21</v>
      </c>
      <c r="N908" s="168" t="s">
        <v>1449</v>
      </c>
      <c r="O908" s="168" t="s">
        <v>21</v>
      </c>
      <c r="P908" s="168" t="s">
        <v>525</v>
      </c>
      <c r="Q908" s="168" t="s">
        <v>1451</v>
      </c>
      <c r="R908" s="168" t="s">
        <v>21</v>
      </c>
      <c r="S908" s="168" t="s">
        <v>21</v>
      </c>
      <c r="T908" s="168" t="s">
        <v>21</v>
      </c>
      <c r="U908" s="168" t="s">
        <v>21</v>
      </c>
      <c r="V908" s="168" t="s">
        <v>1451</v>
      </c>
      <c r="W908" s="168" t="s">
        <v>21</v>
      </c>
      <c r="X908" s="168" t="s">
        <v>21</v>
      </c>
      <c r="Y908" s="168" t="s">
        <v>21</v>
      </c>
      <c r="Z908" s="168" t="s">
        <v>21</v>
      </c>
      <c r="AA908" s="168" t="s">
        <v>1916</v>
      </c>
      <c r="AB908" s="168" t="s">
        <v>1259</v>
      </c>
      <c r="AC908" s="168" t="s">
        <v>11590</v>
      </c>
      <c r="AD908" s="169">
        <v>25806.815364878599</v>
      </c>
      <c r="AE908" s="168" t="s">
        <v>807</v>
      </c>
      <c r="AF908" s="169">
        <v>-3379.7578688238859</v>
      </c>
      <c r="AG908" s="169">
        <v>1046.51817301644</v>
      </c>
      <c r="AH908" s="169">
        <v>-13834.820403029171</v>
      </c>
      <c r="AI908" s="168" t="s">
        <v>21</v>
      </c>
      <c r="AJ908"/>
    </row>
    <row r="909" spans="1:36" x14ac:dyDescent="0.25">
      <c r="A909" s="179" t="b">
        <f>IF(E909&lt;&gt;1,"",NOT(ISNA(VLOOKUP(P909,Mapping!$P:$P,1,FALSE))))</f>
        <v>0</v>
      </c>
      <c r="B909" s="180" t="str">
        <f t="shared" si="13"/>
        <v/>
      </c>
      <c r="E909" s="167">
        <v>1</v>
      </c>
      <c r="F909" s="170" t="s">
        <v>1917</v>
      </c>
      <c r="G909" s="169">
        <v>1537534.1783869381</v>
      </c>
      <c r="H909" s="168" t="s">
        <v>1266</v>
      </c>
      <c r="I909" s="168" t="s">
        <v>372</v>
      </c>
      <c r="J909" s="169">
        <v>726748.63532470306</v>
      </c>
      <c r="K909" s="169">
        <v>326177.85068441607</v>
      </c>
      <c r="L909" s="168" t="s">
        <v>18</v>
      </c>
      <c r="M909" s="168" t="s">
        <v>21</v>
      </c>
      <c r="N909" s="168" t="s">
        <v>1449</v>
      </c>
      <c r="O909" s="168" t="s">
        <v>21</v>
      </c>
      <c r="P909" s="168" t="s">
        <v>344</v>
      </c>
      <c r="Q909" s="168" t="s">
        <v>1450</v>
      </c>
      <c r="R909" s="168" t="s">
        <v>21</v>
      </c>
      <c r="S909" s="168" t="s">
        <v>21</v>
      </c>
      <c r="T909" s="168" t="s">
        <v>21</v>
      </c>
      <c r="U909" s="168" t="s">
        <v>21</v>
      </c>
      <c r="V909" s="168" t="s">
        <v>1450</v>
      </c>
      <c r="W909" s="168" t="s">
        <v>21</v>
      </c>
      <c r="X909" s="168" t="s">
        <v>21</v>
      </c>
      <c r="Y909" s="168" t="s">
        <v>21</v>
      </c>
      <c r="Z909" s="168" t="s">
        <v>21</v>
      </c>
      <c r="AA909" s="168" t="s">
        <v>1918</v>
      </c>
      <c r="AB909" s="168" t="s">
        <v>1259</v>
      </c>
      <c r="AC909" s="168" t="s">
        <v>11591</v>
      </c>
      <c r="AD909" s="169">
        <v>917600.28795492707</v>
      </c>
      <c r="AE909" s="168" t="s">
        <v>817</v>
      </c>
      <c r="AF909" s="169">
        <v>-630343.40028082777</v>
      </c>
      <c r="AG909" s="169">
        <v>-414454.43795208138</v>
      </c>
      <c r="AH909" s="169">
        <v>-464587.36511513853</v>
      </c>
      <c r="AI909" s="168" t="s">
        <v>21</v>
      </c>
      <c r="AJ909"/>
    </row>
    <row r="910" spans="1:36" x14ac:dyDescent="0.25">
      <c r="A910" s="179" t="b">
        <f>IF(E910&lt;&gt;1,"",NOT(ISNA(VLOOKUP(P910,Mapping!$P:$P,1,FALSE))))</f>
        <v>0</v>
      </c>
      <c r="B910" s="180" t="str">
        <f t="shared" si="13"/>
        <v/>
      </c>
      <c r="E910" s="167">
        <v>1</v>
      </c>
      <c r="F910" s="170" t="s">
        <v>1917</v>
      </c>
      <c r="G910" s="169">
        <v>197275.2392313749</v>
      </c>
      <c r="H910" s="168" t="s">
        <v>1266</v>
      </c>
      <c r="I910" s="168" t="s">
        <v>372</v>
      </c>
      <c r="J910" s="169">
        <v>93246.389517771939</v>
      </c>
      <c r="K910" s="169">
        <v>41850.655699407893</v>
      </c>
      <c r="L910" s="168" t="s">
        <v>18</v>
      </c>
      <c r="M910" s="168" t="s">
        <v>21</v>
      </c>
      <c r="N910" s="168" t="s">
        <v>1449</v>
      </c>
      <c r="O910" s="168" t="s">
        <v>21</v>
      </c>
      <c r="P910" s="168" t="s">
        <v>525</v>
      </c>
      <c r="Q910" s="168" t="s">
        <v>1451</v>
      </c>
      <c r="R910" s="168" t="s">
        <v>21</v>
      </c>
      <c r="S910" s="168" t="s">
        <v>21</v>
      </c>
      <c r="T910" s="168" t="s">
        <v>21</v>
      </c>
      <c r="U910" s="168" t="s">
        <v>21</v>
      </c>
      <c r="V910" s="168" t="s">
        <v>1451</v>
      </c>
      <c r="W910" s="168" t="s">
        <v>21</v>
      </c>
      <c r="X910" s="168" t="s">
        <v>21</v>
      </c>
      <c r="Y910" s="168" t="s">
        <v>21</v>
      </c>
      <c r="Z910" s="168" t="s">
        <v>21</v>
      </c>
      <c r="AA910" s="168" t="s">
        <v>1918</v>
      </c>
      <c r="AB910" s="168" t="s">
        <v>1259</v>
      </c>
      <c r="AC910" s="168" t="s">
        <v>7110</v>
      </c>
      <c r="AD910" s="169">
        <v>117733.8486972689</v>
      </c>
      <c r="AE910" s="168" t="s">
        <v>817</v>
      </c>
      <c r="AF910" s="169">
        <v>-80876.995670286968</v>
      </c>
      <c r="AG910" s="169">
        <v>-53177.093261939619</v>
      </c>
      <c r="AH910" s="169">
        <v>-59609.460970237938</v>
      </c>
      <c r="AI910" s="168" t="s">
        <v>21</v>
      </c>
      <c r="AJ910"/>
    </row>
    <row r="911" spans="1:36" x14ac:dyDescent="0.25">
      <c r="A911" s="179" t="b">
        <f>IF(E911&lt;&gt;1,"",NOT(ISNA(VLOOKUP(P911,Mapping!$P:$P,1,FALSE))))</f>
        <v>0</v>
      </c>
      <c r="B911" s="180" t="str">
        <f t="shared" si="13"/>
        <v/>
      </c>
      <c r="E911" s="167">
        <v>1</v>
      </c>
      <c r="F911" s="170" t="s">
        <v>1919</v>
      </c>
      <c r="G911" s="169">
        <v>4523100.4746439029</v>
      </c>
      <c r="H911" s="168" t="s">
        <v>1266</v>
      </c>
      <c r="I911" s="168" t="s">
        <v>384</v>
      </c>
      <c r="J911" s="169">
        <v>2104520.4533077911</v>
      </c>
      <c r="K911" s="169">
        <v>858700.02214342833</v>
      </c>
      <c r="L911" s="168" t="s">
        <v>18</v>
      </c>
      <c r="M911" s="168" t="s">
        <v>21</v>
      </c>
      <c r="N911" s="168" t="s">
        <v>1449</v>
      </c>
      <c r="O911" s="168" t="s">
        <v>21</v>
      </c>
      <c r="P911" s="168" t="s">
        <v>753</v>
      </c>
      <c r="Q911" s="168" t="s">
        <v>1460</v>
      </c>
      <c r="R911" s="168" t="s">
        <v>21</v>
      </c>
      <c r="S911" s="168" t="s">
        <v>21</v>
      </c>
      <c r="T911" s="168" t="s">
        <v>21</v>
      </c>
      <c r="U911" s="168" t="s">
        <v>21</v>
      </c>
      <c r="V911" s="168" t="s">
        <v>1460</v>
      </c>
      <c r="W911" s="168" t="s">
        <v>21</v>
      </c>
      <c r="X911" s="168" t="s">
        <v>21</v>
      </c>
      <c r="Y911" s="168" t="s">
        <v>21</v>
      </c>
      <c r="Z911" s="168" t="s">
        <v>21</v>
      </c>
      <c r="AA911" s="168" t="s">
        <v>6633</v>
      </c>
      <c r="AB911" s="168" t="s">
        <v>1259</v>
      </c>
      <c r="AC911" s="168" t="s">
        <v>11592</v>
      </c>
      <c r="AD911" s="169">
        <v>2449321.756625839</v>
      </c>
      <c r="AE911" s="168" t="s">
        <v>813</v>
      </c>
      <c r="AF911" s="169">
        <v>-1063048.0672591589</v>
      </c>
      <c r="AG911" s="169">
        <v>-792127.59520083619</v>
      </c>
      <c r="AH911" s="169">
        <v>-28680.091103054579</v>
      </c>
      <c r="AI911" s="168" t="s">
        <v>21</v>
      </c>
      <c r="AJ911"/>
    </row>
    <row r="912" spans="1:36" x14ac:dyDescent="0.25">
      <c r="A912" s="179" t="b">
        <f>IF(E912&lt;&gt;1,"",NOT(ISNA(VLOOKUP(P912,Mapping!$P:$P,1,FALSE))))</f>
        <v>0</v>
      </c>
      <c r="B912" s="180" t="str">
        <f t="shared" si="13"/>
        <v/>
      </c>
      <c r="E912" s="167">
        <v>1</v>
      </c>
      <c r="F912" s="170" t="s">
        <v>437</v>
      </c>
      <c r="G912" s="169">
        <v>4293166.0420431439</v>
      </c>
      <c r="H912" s="168" t="s">
        <v>1266</v>
      </c>
      <c r="I912" s="168" t="s">
        <v>421</v>
      </c>
      <c r="J912" s="169">
        <v>2225996.4988337071</v>
      </c>
      <c r="K912" s="169">
        <v>1253888.2593087221</v>
      </c>
      <c r="L912" s="168" t="s">
        <v>18</v>
      </c>
      <c r="M912" s="168" t="s">
        <v>21</v>
      </c>
      <c r="N912" s="168" t="s">
        <v>1449</v>
      </c>
      <c r="O912" s="168" t="s">
        <v>21</v>
      </c>
      <c r="P912" s="168" t="s">
        <v>344</v>
      </c>
      <c r="Q912" s="168" t="s">
        <v>1450</v>
      </c>
      <c r="R912" s="168" t="s">
        <v>21</v>
      </c>
      <c r="S912" s="168" t="s">
        <v>21</v>
      </c>
      <c r="T912" s="168" t="s">
        <v>21</v>
      </c>
      <c r="U912" s="168" t="s">
        <v>21</v>
      </c>
      <c r="V912" s="168" t="s">
        <v>1450</v>
      </c>
      <c r="W912" s="168" t="s">
        <v>21</v>
      </c>
      <c r="X912" s="168" t="s">
        <v>21</v>
      </c>
      <c r="Y912" s="168" t="s">
        <v>21</v>
      </c>
      <c r="Z912" s="168" t="s">
        <v>21</v>
      </c>
      <c r="AA912" s="168" t="s">
        <v>1920</v>
      </c>
      <c r="AB912" s="168" t="s">
        <v>1259</v>
      </c>
      <c r="AC912" s="168" t="s">
        <v>11593</v>
      </c>
      <c r="AD912" s="169">
        <v>3555632.6890607551</v>
      </c>
      <c r="AE912" s="168" t="s">
        <v>807</v>
      </c>
      <c r="AF912" s="169">
        <v>-589426.80598400673</v>
      </c>
      <c r="AG912" s="169">
        <v>-2059977.6175213761</v>
      </c>
      <c r="AH912" s="169">
        <v>-991288.3229852356</v>
      </c>
      <c r="AI912" s="168" t="s">
        <v>21</v>
      </c>
      <c r="AJ912"/>
    </row>
    <row r="913" spans="1:36" x14ac:dyDescent="0.25">
      <c r="A913" s="179" t="b">
        <f>IF(E913&lt;&gt;1,"",NOT(ISNA(VLOOKUP(P913,Mapping!$P:$P,1,FALSE))))</f>
        <v>0</v>
      </c>
      <c r="B913" s="180" t="str">
        <f t="shared" si="13"/>
        <v/>
      </c>
      <c r="E913" s="167">
        <v>1</v>
      </c>
      <c r="F913" s="170" t="s">
        <v>437</v>
      </c>
      <c r="G913" s="169">
        <v>6494209.0731586926</v>
      </c>
      <c r="H913" s="168" t="s">
        <v>1266</v>
      </c>
      <c r="I913" s="168" t="s">
        <v>303</v>
      </c>
      <c r="J913" s="169">
        <v>3327513.8009082009</v>
      </c>
      <c r="K913" s="169">
        <v>1761977.346609649</v>
      </c>
      <c r="L913" s="168" t="s">
        <v>18</v>
      </c>
      <c r="M913" s="168" t="s">
        <v>21</v>
      </c>
      <c r="N913" s="168" t="s">
        <v>1449</v>
      </c>
      <c r="O913" s="168" t="s">
        <v>21</v>
      </c>
      <c r="P913" s="168" t="s">
        <v>785</v>
      </c>
      <c r="Q913" s="168" t="s">
        <v>1452</v>
      </c>
      <c r="R913" s="168" t="s">
        <v>21</v>
      </c>
      <c r="S913" s="168" t="s">
        <v>21</v>
      </c>
      <c r="T913" s="168" t="s">
        <v>21</v>
      </c>
      <c r="U913" s="168" t="s">
        <v>21</v>
      </c>
      <c r="V913" s="168" t="s">
        <v>1452</v>
      </c>
      <c r="W913" s="168" t="s">
        <v>21</v>
      </c>
      <c r="X913" s="168" t="s">
        <v>21</v>
      </c>
      <c r="Y913" s="168" t="s">
        <v>21</v>
      </c>
      <c r="Z913" s="168" t="s">
        <v>21</v>
      </c>
      <c r="AA913" s="168" t="s">
        <v>11594</v>
      </c>
      <c r="AB913" s="168" t="s">
        <v>11595</v>
      </c>
      <c r="AC913" s="168" t="s">
        <v>12518</v>
      </c>
      <c r="AD913" s="169">
        <v>5383112.0987967569</v>
      </c>
      <c r="AE913" s="168" t="s">
        <v>807</v>
      </c>
      <c r="AF913" s="169">
        <v>-2168909.2545738961</v>
      </c>
      <c r="AG913" s="169">
        <v>-2962866.244295842</v>
      </c>
      <c r="AH913" s="169">
        <v>484232.1499926988</v>
      </c>
      <c r="AI913" s="168" t="s">
        <v>21</v>
      </c>
      <c r="AJ913"/>
    </row>
    <row r="914" spans="1:36" x14ac:dyDescent="0.25">
      <c r="A914" s="179" t="b">
        <f>IF(E914&lt;&gt;1,"",NOT(ISNA(VLOOKUP(P914,Mapping!$P:$P,1,FALSE))))</f>
        <v>0</v>
      </c>
      <c r="B914" s="180" t="str">
        <f t="shared" si="13"/>
        <v/>
      </c>
      <c r="E914" s="167">
        <v>1</v>
      </c>
      <c r="F914" s="170" t="s">
        <v>437</v>
      </c>
      <c r="G914" s="169">
        <v>3675835.5683458541</v>
      </c>
      <c r="H914" s="168" t="s">
        <v>1266</v>
      </c>
      <c r="I914" s="168" t="s">
        <v>421</v>
      </c>
      <c r="J914" s="169">
        <v>1905912.099670907</v>
      </c>
      <c r="K914" s="169">
        <v>1073586.9559111609</v>
      </c>
      <c r="L914" s="168" t="s">
        <v>18</v>
      </c>
      <c r="M914" s="168" t="s">
        <v>21</v>
      </c>
      <c r="N914" s="168" t="s">
        <v>1449</v>
      </c>
      <c r="O914" s="168" t="s">
        <v>21</v>
      </c>
      <c r="P914" s="168" t="s">
        <v>789</v>
      </c>
      <c r="Q914" s="168" t="s">
        <v>1458</v>
      </c>
      <c r="R914" s="168" t="s">
        <v>21</v>
      </c>
      <c r="S914" s="168" t="s">
        <v>21</v>
      </c>
      <c r="T914" s="168" t="s">
        <v>21</v>
      </c>
      <c r="U914" s="168" t="s">
        <v>21</v>
      </c>
      <c r="V914" s="168" t="s">
        <v>1458</v>
      </c>
      <c r="W914" s="168" t="s">
        <v>21</v>
      </c>
      <c r="X914" s="168" t="s">
        <v>21</v>
      </c>
      <c r="Y914" s="168" t="s">
        <v>21</v>
      </c>
      <c r="Z914" s="168" t="s">
        <v>21</v>
      </c>
      <c r="AA914" s="168" t="s">
        <v>1920</v>
      </c>
      <c r="AB914" s="168" t="s">
        <v>1259</v>
      </c>
      <c r="AC914" s="168" t="s">
        <v>7165</v>
      </c>
      <c r="AD914" s="169">
        <v>3044354.906944776</v>
      </c>
      <c r="AE914" s="168" t="s">
        <v>807</v>
      </c>
      <c r="AF914" s="169">
        <v>-504670.91120039352</v>
      </c>
      <c r="AG914" s="169">
        <v>-1763765.697000108</v>
      </c>
      <c r="AH914" s="169">
        <v>-848747.25096374936</v>
      </c>
      <c r="AI914" s="168" t="s">
        <v>21</v>
      </c>
      <c r="AJ914"/>
    </row>
    <row r="915" spans="1:36" x14ac:dyDescent="0.25">
      <c r="A915" s="179" t="b">
        <f>IF(E915&lt;&gt;1,"",NOT(ISNA(VLOOKUP(P915,Mapping!$P:$P,1,FALSE))))</f>
        <v>0</v>
      </c>
      <c r="B915" s="180" t="str">
        <f t="shared" si="13"/>
        <v/>
      </c>
      <c r="E915" s="167">
        <v>1</v>
      </c>
      <c r="F915" s="170" t="s">
        <v>633</v>
      </c>
      <c r="G915" s="169">
        <v>47950.663093581927</v>
      </c>
      <c r="H915" s="168" t="s">
        <v>1266</v>
      </c>
      <c r="I915" s="168" t="s">
        <v>679</v>
      </c>
      <c r="J915" s="169">
        <v>20255.350978780811</v>
      </c>
      <c r="K915" s="169">
        <v>6740.0016786859269</v>
      </c>
      <c r="L915" s="168" t="s">
        <v>18</v>
      </c>
      <c r="M915" s="168" t="s">
        <v>21</v>
      </c>
      <c r="N915" s="168" t="s">
        <v>1449</v>
      </c>
      <c r="O915" s="168" t="s">
        <v>21</v>
      </c>
      <c r="P915" s="168" t="s">
        <v>525</v>
      </c>
      <c r="Q915" s="168" t="s">
        <v>1451</v>
      </c>
      <c r="R915" s="168" t="s">
        <v>21</v>
      </c>
      <c r="S915" s="168" t="s">
        <v>21</v>
      </c>
      <c r="T915" s="168" t="s">
        <v>21</v>
      </c>
      <c r="U915" s="168" t="s">
        <v>21</v>
      </c>
      <c r="V915" s="168" t="s">
        <v>1451</v>
      </c>
      <c r="W915" s="168" t="s">
        <v>21</v>
      </c>
      <c r="X915" s="168" t="s">
        <v>21</v>
      </c>
      <c r="Y915" s="168" t="s">
        <v>21</v>
      </c>
      <c r="Z915" s="168" t="s">
        <v>21</v>
      </c>
      <c r="AA915" s="168" t="s">
        <v>1921</v>
      </c>
      <c r="AB915" s="168" t="s">
        <v>1259</v>
      </c>
      <c r="AC915" s="168" t="s">
        <v>11596</v>
      </c>
      <c r="AD915" s="169">
        <v>39293.044928461277</v>
      </c>
      <c r="AE915" s="168" t="s">
        <v>814</v>
      </c>
      <c r="AF915" s="169">
        <v>-27498.055472397369</v>
      </c>
      <c r="AG915" s="169">
        <v>-35760.503384909767</v>
      </c>
      <c r="AH915" s="169">
        <v>-15996.298735206439</v>
      </c>
      <c r="AI915" s="168" t="s">
        <v>21</v>
      </c>
      <c r="AJ915"/>
    </row>
    <row r="916" spans="1:36" x14ac:dyDescent="0.25">
      <c r="A916" s="179" t="b">
        <f>IF(E916&lt;&gt;1,"",NOT(ISNA(VLOOKUP(P916,Mapping!$P:$P,1,FALSE))))</f>
        <v>0</v>
      </c>
      <c r="B916" s="180" t="str">
        <f t="shared" si="13"/>
        <v/>
      </c>
      <c r="E916" s="167">
        <v>1</v>
      </c>
      <c r="F916" s="170" t="s">
        <v>1115</v>
      </c>
      <c r="G916" s="169">
        <v>757745.1515061463</v>
      </c>
      <c r="H916" s="168" t="s">
        <v>1266</v>
      </c>
      <c r="I916" s="168" t="s">
        <v>421</v>
      </c>
      <c r="J916" s="169">
        <v>197896.48484326791</v>
      </c>
      <c r="K916" s="169">
        <v>72570.294544056349</v>
      </c>
      <c r="L916" s="168" t="s">
        <v>18</v>
      </c>
      <c r="M916" s="168" t="s">
        <v>21</v>
      </c>
      <c r="N916" s="168" t="s">
        <v>1449</v>
      </c>
      <c r="O916" s="168" t="s">
        <v>21</v>
      </c>
      <c r="P916" s="168" t="s">
        <v>344</v>
      </c>
      <c r="Q916" s="168" t="s">
        <v>1450</v>
      </c>
      <c r="R916" s="168" t="s">
        <v>21</v>
      </c>
      <c r="S916" s="168" t="s">
        <v>21</v>
      </c>
      <c r="T916" s="168" t="s">
        <v>21</v>
      </c>
      <c r="U916" s="168" t="s">
        <v>21</v>
      </c>
      <c r="V916" s="168" t="s">
        <v>1450</v>
      </c>
      <c r="W916" s="168" t="s">
        <v>21</v>
      </c>
      <c r="X916" s="168" t="s">
        <v>21</v>
      </c>
      <c r="Y916" s="168" t="s">
        <v>21</v>
      </c>
      <c r="Z916" s="168" t="s">
        <v>21</v>
      </c>
      <c r="AA916" s="168" t="s">
        <v>1922</v>
      </c>
      <c r="AB916" s="168" t="s">
        <v>1259</v>
      </c>
      <c r="AC916" s="168" t="s">
        <v>11597</v>
      </c>
      <c r="AD916" s="169">
        <v>313390.05433109042</v>
      </c>
      <c r="AE916" s="168" t="s">
        <v>814</v>
      </c>
      <c r="AF916" s="169">
        <v>27287.460987442759</v>
      </c>
      <c r="AG916" s="169">
        <v>1006725.671936817</v>
      </c>
      <c r="AH916" s="169">
        <v>-84325.664770020638</v>
      </c>
      <c r="AI916" s="168" t="s">
        <v>21</v>
      </c>
      <c r="AJ916"/>
    </row>
    <row r="917" spans="1:36" x14ac:dyDescent="0.25">
      <c r="A917" s="179" t="b">
        <f>IF(E917&lt;&gt;1,"",NOT(ISNA(VLOOKUP(P917,Mapping!$P:$P,1,FALSE))))</f>
        <v>0</v>
      </c>
      <c r="B917" s="180" t="str">
        <f t="shared" ref="B917:B980" si="14">IF(AI917="","",VALUE(AI917))</f>
        <v/>
      </c>
      <c r="E917" s="167">
        <v>1</v>
      </c>
      <c r="F917" s="170" t="s">
        <v>1923</v>
      </c>
      <c r="G917" s="169">
        <v>447044.85808705981</v>
      </c>
      <c r="H917" s="168" t="s">
        <v>1266</v>
      </c>
      <c r="I917" s="168" t="s">
        <v>384</v>
      </c>
      <c r="J917" s="169">
        <v>180589.01893490841</v>
      </c>
      <c r="K917" s="169">
        <v>14577.657559687181</v>
      </c>
      <c r="L917" s="168" t="s">
        <v>18</v>
      </c>
      <c r="M917" s="168" t="s">
        <v>21</v>
      </c>
      <c r="N917" s="168" t="s">
        <v>1449</v>
      </c>
      <c r="O917" s="168" t="s">
        <v>21</v>
      </c>
      <c r="P917" s="168" t="s">
        <v>344</v>
      </c>
      <c r="Q917" s="168" t="s">
        <v>1450</v>
      </c>
      <c r="R917" s="168" t="s">
        <v>21</v>
      </c>
      <c r="S917" s="168" t="s">
        <v>21</v>
      </c>
      <c r="T917" s="168" t="s">
        <v>21</v>
      </c>
      <c r="U917" s="168" t="s">
        <v>21</v>
      </c>
      <c r="V917" s="168" t="s">
        <v>1450</v>
      </c>
      <c r="W917" s="168" t="s">
        <v>21</v>
      </c>
      <c r="X917" s="168" t="s">
        <v>21</v>
      </c>
      <c r="Y917" s="168" t="s">
        <v>21</v>
      </c>
      <c r="Z917" s="168" t="s">
        <v>21</v>
      </c>
      <c r="AA917" s="168" t="s">
        <v>1924</v>
      </c>
      <c r="AB917" s="168" t="s">
        <v>1259</v>
      </c>
      <c r="AC917" s="168" t="s">
        <v>11598</v>
      </c>
      <c r="AD917" s="169">
        <v>197203.27819332271</v>
      </c>
      <c r="AE917" s="168" t="s">
        <v>808</v>
      </c>
      <c r="AF917" s="169">
        <v>448033.57001731172</v>
      </c>
      <c r="AG917" s="169">
        <v>7742.3071558551164</v>
      </c>
      <c r="AH917" s="169">
        <v>11509.83360097592</v>
      </c>
      <c r="AI917" s="168" t="s">
        <v>21</v>
      </c>
      <c r="AJ917"/>
    </row>
    <row r="918" spans="1:36" x14ac:dyDescent="0.25">
      <c r="A918" s="179" t="b">
        <f>IF(E918&lt;&gt;1,"",NOT(ISNA(VLOOKUP(P918,Mapping!$P:$P,1,FALSE))))</f>
        <v>0</v>
      </c>
      <c r="B918" s="180" t="str">
        <f t="shared" si="14"/>
        <v/>
      </c>
      <c r="E918" s="167">
        <v>1</v>
      </c>
      <c r="F918" s="170" t="s">
        <v>11599</v>
      </c>
      <c r="G918" s="169">
        <v>112152.98721758991</v>
      </c>
      <c r="H918" s="168" t="s">
        <v>1266</v>
      </c>
      <c r="I918" s="168" t="s">
        <v>430</v>
      </c>
      <c r="J918" s="169">
        <v>58287.43468555421</v>
      </c>
      <c r="K918" s="169">
        <v>24410.87338393963</v>
      </c>
      <c r="L918" s="168" t="s">
        <v>18</v>
      </c>
      <c r="M918" s="168" t="s">
        <v>21</v>
      </c>
      <c r="N918" s="168" t="s">
        <v>1449</v>
      </c>
      <c r="O918" s="168" t="s">
        <v>21</v>
      </c>
      <c r="P918" s="168" t="s">
        <v>525</v>
      </c>
      <c r="Q918" s="168" t="s">
        <v>1451</v>
      </c>
      <c r="R918" s="168" t="s">
        <v>21</v>
      </c>
      <c r="S918" s="168" t="s">
        <v>21</v>
      </c>
      <c r="T918" s="168" t="s">
        <v>21</v>
      </c>
      <c r="U918" s="168" t="s">
        <v>21</v>
      </c>
      <c r="V918" s="168" t="s">
        <v>1451</v>
      </c>
      <c r="W918" s="168" t="s">
        <v>21</v>
      </c>
      <c r="X918" s="168" t="s">
        <v>21</v>
      </c>
      <c r="Y918" s="168" t="s">
        <v>21</v>
      </c>
      <c r="Z918" s="168" t="s">
        <v>21</v>
      </c>
      <c r="AA918" s="168" t="s">
        <v>11600</v>
      </c>
      <c r="AB918" s="168" t="s">
        <v>1259</v>
      </c>
      <c r="AC918" s="168" t="s">
        <v>11601</v>
      </c>
      <c r="AD918" s="169">
        <v>75144.751531383517</v>
      </c>
      <c r="AE918" s="168" t="s">
        <v>813</v>
      </c>
      <c r="AF918" s="169">
        <v>-81208.920049260705</v>
      </c>
      <c r="AG918" s="169">
        <v>-61121.935289627159</v>
      </c>
      <c r="AH918" s="169">
        <v>-46449.961889907267</v>
      </c>
      <c r="AI918" s="168" t="s">
        <v>21</v>
      </c>
      <c r="AJ918"/>
    </row>
    <row r="919" spans="1:36" x14ac:dyDescent="0.25">
      <c r="A919" s="179" t="b">
        <f>IF(E919&lt;&gt;1,"",NOT(ISNA(VLOOKUP(P919,Mapping!$P:$P,1,FALSE))))</f>
        <v>0</v>
      </c>
      <c r="B919" s="180" t="str">
        <f t="shared" si="14"/>
        <v/>
      </c>
      <c r="E919" s="167">
        <v>1</v>
      </c>
      <c r="F919" s="170" t="s">
        <v>1925</v>
      </c>
      <c r="G919" s="169">
        <v>158110.20852637829</v>
      </c>
      <c r="H919" s="168" t="s">
        <v>1266</v>
      </c>
      <c r="I919" s="168" t="s">
        <v>430</v>
      </c>
      <c r="J919" s="169">
        <v>77728.386575051321</v>
      </c>
      <c r="K919" s="169">
        <v>39100.790924516987</v>
      </c>
      <c r="L919" s="168" t="s">
        <v>18</v>
      </c>
      <c r="M919" s="168" t="s">
        <v>21</v>
      </c>
      <c r="N919" s="168" t="s">
        <v>1449</v>
      </c>
      <c r="O919" s="168" t="s">
        <v>21</v>
      </c>
      <c r="P919" s="168" t="s">
        <v>525</v>
      </c>
      <c r="Q919" s="168" t="s">
        <v>1451</v>
      </c>
      <c r="R919" s="168" t="s">
        <v>21</v>
      </c>
      <c r="S919" s="168" t="s">
        <v>21</v>
      </c>
      <c r="T919" s="168" t="s">
        <v>21</v>
      </c>
      <c r="U919" s="168" t="s">
        <v>21</v>
      </c>
      <c r="V919" s="168" t="s">
        <v>1451</v>
      </c>
      <c r="W919" s="168" t="s">
        <v>21</v>
      </c>
      <c r="X919" s="168" t="s">
        <v>21</v>
      </c>
      <c r="Y919" s="168" t="s">
        <v>21</v>
      </c>
      <c r="Z919" s="168" t="s">
        <v>21</v>
      </c>
      <c r="AA919" s="168" t="s">
        <v>1926</v>
      </c>
      <c r="AB919" s="168" t="s">
        <v>1259</v>
      </c>
      <c r="AC919" s="168" t="s">
        <v>6772</v>
      </c>
      <c r="AD919" s="169">
        <v>100606.8350986849</v>
      </c>
      <c r="AE919" s="168" t="s">
        <v>813</v>
      </c>
      <c r="AF919" s="169">
        <v>-70126.79720823378</v>
      </c>
      <c r="AG919" s="169">
        <v>-86168.029705971654</v>
      </c>
      <c r="AH919" s="169">
        <v>-75268.569275367729</v>
      </c>
      <c r="AI919" s="168" t="s">
        <v>21</v>
      </c>
      <c r="AJ919"/>
    </row>
    <row r="920" spans="1:36" x14ac:dyDescent="0.25">
      <c r="A920" s="179" t="b">
        <f>IF(E920&lt;&gt;1,"",NOT(ISNA(VLOOKUP(P920,Mapping!$P:$P,1,FALSE))))</f>
        <v>0</v>
      </c>
      <c r="B920" s="180" t="str">
        <f t="shared" si="14"/>
        <v/>
      </c>
      <c r="E920" s="167">
        <v>1</v>
      </c>
      <c r="F920" s="170" t="s">
        <v>1157</v>
      </c>
      <c r="G920" s="169">
        <v>455004.07990028389</v>
      </c>
      <c r="H920" s="168" t="s">
        <v>1266</v>
      </c>
      <c r="I920" s="168" t="s">
        <v>430</v>
      </c>
      <c r="J920" s="169">
        <v>162411.8417325535</v>
      </c>
      <c r="K920" s="169">
        <v>96372.911285910333</v>
      </c>
      <c r="L920" s="168" t="s">
        <v>18</v>
      </c>
      <c r="M920" s="168" t="s">
        <v>21</v>
      </c>
      <c r="N920" s="168" t="s">
        <v>1449</v>
      </c>
      <c r="O920" s="168" t="s">
        <v>21</v>
      </c>
      <c r="P920" s="168" t="s">
        <v>525</v>
      </c>
      <c r="Q920" s="168" t="s">
        <v>1451</v>
      </c>
      <c r="R920" s="168" t="s">
        <v>21</v>
      </c>
      <c r="S920" s="168" t="s">
        <v>21</v>
      </c>
      <c r="T920" s="168" t="s">
        <v>21</v>
      </c>
      <c r="U920" s="168" t="s">
        <v>21</v>
      </c>
      <c r="V920" s="168" t="s">
        <v>1451</v>
      </c>
      <c r="W920" s="168" t="s">
        <v>21</v>
      </c>
      <c r="X920" s="168" t="s">
        <v>21</v>
      </c>
      <c r="Y920" s="168" t="s">
        <v>21</v>
      </c>
      <c r="Z920" s="168" t="s">
        <v>21</v>
      </c>
      <c r="AA920" s="168" t="s">
        <v>1927</v>
      </c>
      <c r="AB920" s="168" t="s">
        <v>1259</v>
      </c>
      <c r="AC920" s="168" t="s">
        <v>11602</v>
      </c>
      <c r="AD920" s="169">
        <v>254145.0595058919</v>
      </c>
      <c r="AE920" s="168" t="s">
        <v>809</v>
      </c>
      <c r="AF920" s="169">
        <v>-237815.65111984409</v>
      </c>
      <c r="AG920" s="169">
        <v>-247971.37034099171</v>
      </c>
      <c r="AH920" s="169">
        <v>-192642.8436582775</v>
      </c>
      <c r="AI920" s="168" t="s">
        <v>21</v>
      </c>
      <c r="AJ920"/>
    </row>
    <row r="921" spans="1:36" x14ac:dyDescent="0.25">
      <c r="A921" s="179" t="b">
        <f>IF(E921&lt;&gt;1,"",NOT(ISNA(VLOOKUP(P921,Mapping!$P:$P,1,FALSE))))</f>
        <v>0</v>
      </c>
      <c r="B921" s="180" t="str">
        <f t="shared" si="14"/>
        <v/>
      </c>
      <c r="E921" s="167">
        <v>1</v>
      </c>
      <c r="F921" s="170" t="s">
        <v>1157</v>
      </c>
      <c r="G921" s="169">
        <v>15392195.180895841</v>
      </c>
      <c r="H921" s="168" t="s">
        <v>1266</v>
      </c>
      <c r="I921" s="168" t="s">
        <v>430</v>
      </c>
      <c r="J921" s="169">
        <v>5494180.993243142</v>
      </c>
      <c r="K921" s="169">
        <v>3260170.020868788</v>
      </c>
      <c r="L921" s="168" t="s">
        <v>18</v>
      </c>
      <c r="M921" s="168" t="s">
        <v>21</v>
      </c>
      <c r="N921" s="168" t="s">
        <v>1449</v>
      </c>
      <c r="O921" s="168" t="s">
        <v>21</v>
      </c>
      <c r="P921" s="168" t="s">
        <v>788</v>
      </c>
      <c r="Q921" s="168" t="s">
        <v>1457</v>
      </c>
      <c r="R921" s="168" t="s">
        <v>21</v>
      </c>
      <c r="S921" s="168" t="s">
        <v>21</v>
      </c>
      <c r="T921" s="168" t="s">
        <v>21</v>
      </c>
      <c r="U921" s="168" t="s">
        <v>21</v>
      </c>
      <c r="V921" s="168" t="s">
        <v>1457</v>
      </c>
      <c r="W921" s="168" t="s">
        <v>21</v>
      </c>
      <c r="X921" s="168" t="s">
        <v>21</v>
      </c>
      <c r="Y921" s="168" t="s">
        <v>21</v>
      </c>
      <c r="Z921" s="168" t="s">
        <v>21</v>
      </c>
      <c r="AA921" s="168" t="s">
        <v>1927</v>
      </c>
      <c r="AB921" s="168" t="s">
        <v>1259</v>
      </c>
      <c r="AC921" s="168" t="s">
        <v>11603</v>
      </c>
      <c r="AD921" s="169">
        <v>8597396.2278148495</v>
      </c>
      <c r="AE921" s="168" t="s">
        <v>809</v>
      </c>
      <c r="AF921" s="169">
        <v>-8044993.6183224674</v>
      </c>
      <c r="AG921" s="169">
        <v>-8388548.3673008438</v>
      </c>
      <c r="AH921" s="169">
        <v>-6516856.3992675524</v>
      </c>
      <c r="AI921" s="168" t="s">
        <v>21</v>
      </c>
      <c r="AJ921"/>
    </row>
    <row r="922" spans="1:36" x14ac:dyDescent="0.25">
      <c r="A922" s="179" t="b">
        <f>IF(E922&lt;&gt;1,"",NOT(ISNA(VLOOKUP(P922,Mapping!$P:$P,1,FALSE))))</f>
        <v>0</v>
      </c>
      <c r="B922" s="180" t="str">
        <f t="shared" si="14"/>
        <v/>
      </c>
      <c r="E922" s="167">
        <v>1</v>
      </c>
      <c r="F922" s="170" t="s">
        <v>634</v>
      </c>
      <c r="G922" s="169">
        <v>90158.825875253824</v>
      </c>
      <c r="H922" s="168" t="s">
        <v>1266</v>
      </c>
      <c r="I922" s="168" t="s">
        <v>679</v>
      </c>
      <c r="J922" s="169">
        <v>31041.598071325388</v>
      </c>
      <c r="K922" s="169">
        <v>11922.905514753889</v>
      </c>
      <c r="L922" s="168" t="s">
        <v>18</v>
      </c>
      <c r="M922" s="168" t="s">
        <v>21</v>
      </c>
      <c r="N922" s="168" t="s">
        <v>1449</v>
      </c>
      <c r="O922" s="168" t="s">
        <v>21</v>
      </c>
      <c r="P922" s="168" t="s">
        <v>525</v>
      </c>
      <c r="Q922" s="168" t="s">
        <v>1451</v>
      </c>
      <c r="R922" s="168" t="s">
        <v>21</v>
      </c>
      <c r="S922" s="168" t="s">
        <v>21</v>
      </c>
      <c r="T922" s="168" t="s">
        <v>21</v>
      </c>
      <c r="U922" s="168" t="s">
        <v>21</v>
      </c>
      <c r="V922" s="168" t="s">
        <v>1451</v>
      </c>
      <c r="W922" s="168" t="s">
        <v>21</v>
      </c>
      <c r="X922" s="168" t="s">
        <v>21</v>
      </c>
      <c r="Y922" s="168" t="s">
        <v>21</v>
      </c>
      <c r="Z922" s="168" t="s">
        <v>21</v>
      </c>
      <c r="AA922" s="168" t="s">
        <v>1928</v>
      </c>
      <c r="AB922" s="168" t="s">
        <v>1259</v>
      </c>
      <c r="AC922" s="168" t="s">
        <v>11604</v>
      </c>
      <c r="AD922" s="169">
        <v>47054.289283388847</v>
      </c>
      <c r="AE922" s="168" t="s">
        <v>807</v>
      </c>
      <c r="AF922" s="169">
        <v>9149.7344689812744</v>
      </c>
      <c r="AG922" s="169">
        <v>-9084.3004268154327</v>
      </c>
      <c r="AH922" s="169">
        <v>-39928.699398721314</v>
      </c>
      <c r="AI922" s="168" t="s">
        <v>21</v>
      </c>
      <c r="AJ922"/>
    </row>
    <row r="923" spans="1:36" x14ac:dyDescent="0.25">
      <c r="A923" s="179" t="b">
        <f>IF(E923&lt;&gt;1,"",NOT(ISNA(VLOOKUP(P923,Mapping!$P:$P,1,FALSE))))</f>
        <v>0</v>
      </c>
      <c r="B923" s="180" t="str">
        <f t="shared" si="14"/>
        <v/>
      </c>
      <c r="E923" s="167">
        <v>1</v>
      </c>
      <c r="F923" s="170" t="s">
        <v>11605</v>
      </c>
      <c r="G923" s="169">
        <v>134356.25604336549</v>
      </c>
      <c r="H923" s="168" t="s">
        <v>1266</v>
      </c>
      <c r="I923" s="168" t="s">
        <v>430</v>
      </c>
      <c r="J923" s="169">
        <v>62284.067652614292</v>
      </c>
      <c r="K923" s="169">
        <v>13799.925820498311</v>
      </c>
      <c r="L923" s="168" t="s">
        <v>18</v>
      </c>
      <c r="M923" s="168" t="s">
        <v>21</v>
      </c>
      <c r="N923" s="168" t="s">
        <v>1449</v>
      </c>
      <c r="O923" s="168" t="s">
        <v>21</v>
      </c>
      <c r="P923" s="168" t="s">
        <v>525</v>
      </c>
      <c r="Q923" s="168" t="s">
        <v>1451</v>
      </c>
      <c r="R923" s="168" t="s">
        <v>21</v>
      </c>
      <c r="S923" s="168" t="s">
        <v>21</v>
      </c>
      <c r="T923" s="168" t="s">
        <v>21</v>
      </c>
      <c r="U923" s="168" t="s">
        <v>21</v>
      </c>
      <c r="V923" s="168" t="s">
        <v>1451</v>
      </c>
      <c r="W923" s="168" t="s">
        <v>21</v>
      </c>
      <c r="X923" s="168" t="s">
        <v>21</v>
      </c>
      <c r="Y923" s="168" t="s">
        <v>21</v>
      </c>
      <c r="Z923" s="168" t="s">
        <v>21</v>
      </c>
      <c r="AA923" s="168" t="s">
        <v>11606</v>
      </c>
      <c r="AB923" s="168" t="s">
        <v>1259</v>
      </c>
      <c r="AC923" s="168" t="s">
        <v>7185</v>
      </c>
      <c r="AD923" s="169">
        <v>77147.08349316103</v>
      </c>
      <c r="AE923" s="168" t="s">
        <v>818</v>
      </c>
      <c r="AF923" s="169">
        <v>-34797.850074423754</v>
      </c>
      <c r="AG923" s="169">
        <v>-73222.431175254373</v>
      </c>
      <c r="AH923" s="169">
        <v>-38134.366585366093</v>
      </c>
      <c r="AI923" s="168" t="s">
        <v>21</v>
      </c>
      <c r="AJ923"/>
    </row>
    <row r="924" spans="1:36" x14ac:dyDescent="0.25">
      <c r="A924" s="179" t="b">
        <f>IF(E924&lt;&gt;1,"",NOT(ISNA(VLOOKUP(P924,Mapping!$P:$P,1,FALSE))))</f>
        <v>0</v>
      </c>
      <c r="B924" s="180" t="str">
        <f t="shared" si="14"/>
        <v/>
      </c>
      <c r="E924" s="167">
        <v>1</v>
      </c>
      <c r="F924" s="170" t="s">
        <v>635</v>
      </c>
      <c r="G924" s="169">
        <v>302370.72907269071</v>
      </c>
      <c r="H924" s="168" t="s">
        <v>1266</v>
      </c>
      <c r="I924" s="168" t="s">
        <v>430</v>
      </c>
      <c r="J924" s="169">
        <v>140317.1399675154</v>
      </c>
      <c r="K924" s="169">
        <v>81909.481338144804</v>
      </c>
      <c r="L924" s="168" t="s">
        <v>18</v>
      </c>
      <c r="M924" s="168" t="s">
        <v>21</v>
      </c>
      <c r="N924" s="168" t="s">
        <v>1449</v>
      </c>
      <c r="O924" s="168" t="s">
        <v>21</v>
      </c>
      <c r="P924" s="168" t="s">
        <v>525</v>
      </c>
      <c r="Q924" s="168" t="s">
        <v>1451</v>
      </c>
      <c r="R924" s="168" t="s">
        <v>21</v>
      </c>
      <c r="S924" s="168" t="s">
        <v>21</v>
      </c>
      <c r="T924" s="168" t="s">
        <v>21</v>
      </c>
      <c r="U924" s="168" t="s">
        <v>21</v>
      </c>
      <c r="V924" s="168" t="s">
        <v>1451</v>
      </c>
      <c r="W924" s="168" t="s">
        <v>21</v>
      </c>
      <c r="X924" s="168" t="s">
        <v>21</v>
      </c>
      <c r="Y924" s="168" t="s">
        <v>21</v>
      </c>
      <c r="Z924" s="168" t="s">
        <v>21</v>
      </c>
      <c r="AA924" s="168" t="s">
        <v>1929</v>
      </c>
      <c r="AB924" s="168" t="s">
        <v>1259</v>
      </c>
      <c r="AC924" s="168" t="s">
        <v>11607</v>
      </c>
      <c r="AD924" s="169">
        <v>210736.89844392199</v>
      </c>
      <c r="AE924" s="168" t="s">
        <v>813</v>
      </c>
      <c r="AF924" s="169">
        <v>-228601.24884450631</v>
      </c>
      <c r="AG924" s="169">
        <v>-164788.15762617311</v>
      </c>
      <c r="AH924" s="169">
        <v>-128758.78495051881</v>
      </c>
      <c r="AI924" s="168" t="s">
        <v>21</v>
      </c>
      <c r="AJ924"/>
    </row>
    <row r="925" spans="1:36" x14ac:dyDescent="0.25">
      <c r="A925" s="179" t="b">
        <f>IF(E925&lt;&gt;1,"",NOT(ISNA(VLOOKUP(P925,Mapping!$P:$P,1,FALSE))))</f>
        <v>0</v>
      </c>
      <c r="B925" s="180" t="str">
        <f t="shared" si="14"/>
        <v/>
      </c>
      <c r="E925" s="167">
        <v>1</v>
      </c>
      <c r="F925" s="170" t="s">
        <v>1930</v>
      </c>
      <c r="G925" s="169">
        <v>105204.3513180536</v>
      </c>
      <c r="H925" s="168" t="s">
        <v>1266</v>
      </c>
      <c r="I925" s="168" t="s">
        <v>430</v>
      </c>
      <c r="J925" s="169">
        <v>34636.661125852261</v>
      </c>
      <c r="K925" s="169">
        <v>13027.47377581416</v>
      </c>
      <c r="L925" s="168" t="s">
        <v>18</v>
      </c>
      <c r="M925" s="168" t="s">
        <v>21</v>
      </c>
      <c r="N925" s="168" t="s">
        <v>1449</v>
      </c>
      <c r="O925" s="168" t="s">
        <v>21</v>
      </c>
      <c r="P925" s="168" t="s">
        <v>525</v>
      </c>
      <c r="Q925" s="168" t="s">
        <v>1451</v>
      </c>
      <c r="R925" s="168" t="s">
        <v>21</v>
      </c>
      <c r="S925" s="168" t="s">
        <v>21</v>
      </c>
      <c r="T925" s="168" t="s">
        <v>21</v>
      </c>
      <c r="U925" s="168" t="s">
        <v>21</v>
      </c>
      <c r="V925" s="168" t="s">
        <v>1451</v>
      </c>
      <c r="W925" s="168" t="s">
        <v>21</v>
      </c>
      <c r="X925" s="168" t="s">
        <v>21</v>
      </c>
      <c r="Y925" s="168" t="s">
        <v>21</v>
      </c>
      <c r="Z925" s="168" t="s">
        <v>21</v>
      </c>
      <c r="AA925" s="168" t="s">
        <v>1931</v>
      </c>
      <c r="AB925" s="168" t="s">
        <v>1259</v>
      </c>
      <c r="AC925" s="168" t="s">
        <v>11608</v>
      </c>
      <c r="AD925" s="169">
        <v>47103.910017653448</v>
      </c>
      <c r="AE925" s="168" t="s">
        <v>807</v>
      </c>
      <c r="AF925" s="169">
        <v>-23214.784186356599</v>
      </c>
      <c r="AG925" s="169">
        <v>-57335.018112123478</v>
      </c>
      <c r="AH925" s="169">
        <v>-30568.78290479719</v>
      </c>
      <c r="AI925" s="168" t="s">
        <v>21</v>
      </c>
      <c r="AJ925"/>
    </row>
    <row r="926" spans="1:36" x14ac:dyDescent="0.25">
      <c r="A926" s="179" t="b">
        <f>IF(E926&lt;&gt;1,"",NOT(ISNA(VLOOKUP(P926,Mapping!$P:$P,1,FALSE))))</f>
        <v>0</v>
      </c>
      <c r="B926" s="180" t="str">
        <f t="shared" si="14"/>
        <v/>
      </c>
      <c r="E926" s="167">
        <v>1</v>
      </c>
      <c r="F926" s="170" t="s">
        <v>438</v>
      </c>
      <c r="G926" s="169">
        <v>983799.5263787657</v>
      </c>
      <c r="H926" s="168" t="s">
        <v>1266</v>
      </c>
      <c r="I926" s="168" t="s">
        <v>402</v>
      </c>
      <c r="J926" s="169">
        <v>382470.81933074992</v>
      </c>
      <c r="K926" s="169">
        <v>122063.8420105236</v>
      </c>
      <c r="L926" s="168" t="s">
        <v>18</v>
      </c>
      <c r="M926" s="168" t="s">
        <v>21</v>
      </c>
      <c r="N926" s="168" t="s">
        <v>1449</v>
      </c>
      <c r="O926" s="168" t="s">
        <v>21</v>
      </c>
      <c r="P926" s="168" t="s">
        <v>344</v>
      </c>
      <c r="Q926" s="168" t="s">
        <v>1450</v>
      </c>
      <c r="R926" s="168" t="s">
        <v>21</v>
      </c>
      <c r="S926" s="168" t="s">
        <v>21</v>
      </c>
      <c r="T926" s="168" t="s">
        <v>21</v>
      </c>
      <c r="U926" s="168" t="s">
        <v>21</v>
      </c>
      <c r="V926" s="168" t="s">
        <v>1450</v>
      </c>
      <c r="W926" s="168" t="s">
        <v>21</v>
      </c>
      <c r="X926" s="168" t="s">
        <v>21</v>
      </c>
      <c r="Y926" s="168" t="s">
        <v>21</v>
      </c>
      <c r="Z926" s="168" t="s">
        <v>21</v>
      </c>
      <c r="AA926" s="168" t="s">
        <v>1932</v>
      </c>
      <c r="AB926" s="168" t="s">
        <v>1259</v>
      </c>
      <c r="AC926" s="168" t="s">
        <v>11609</v>
      </c>
      <c r="AD926" s="169">
        <v>584810.81812388438</v>
      </c>
      <c r="AE926" s="168" t="s">
        <v>807</v>
      </c>
      <c r="AF926" s="169">
        <v>-359462.16870874539</v>
      </c>
      <c r="AG926" s="169">
        <v>-475414.03971769498</v>
      </c>
      <c r="AH926" s="169">
        <v>-303079.6678460252</v>
      </c>
      <c r="AI926" s="168" t="s">
        <v>21</v>
      </c>
      <c r="AJ926"/>
    </row>
    <row r="927" spans="1:36" x14ac:dyDescent="0.25">
      <c r="A927" s="179" t="b">
        <f>IF(E927&lt;&gt;1,"",NOT(ISNA(VLOOKUP(P927,Mapping!$P:$P,1,FALSE))))</f>
        <v>0</v>
      </c>
      <c r="B927" s="180" t="str">
        <f t="shared" si="14"/>
        <v/>
      </c>
      <c r="E927" s="167">
        <v>1</v>
      </c>
      <c r="F927" s="170" t="s">
        <v>438</v>
      </c>
      <c r="G927" s="169">
        <v>131882.19637103361</v>
      </c>
      <c r="H927" s="168" t="s">
        <v>1266</v>
      </c>
      <c r="I927" s="168" t="s">
        <v>402</v>
      </c>
      <c r="J927" s="169">
        <v>51271.71781311481</v>
      </c>
      <c r="K927" s="169">
        <v>16363.13817012031</v>
      </c>
      <c r="L927" s="168" t="s">
        <v>18</v>
      </c>
      <c r="M927" s="168" t="s">
        <v>21</v>
      </c>
      <c r="N927" s="168" t="s">
        <v>1449</v>
      </c>
      <c r="O927" s="168" t="s">
        <v>21</v>
      </c>
      <c r="P927" s="168" t="s">
        <v>525</v>
      </c>
      <c r="Q927" s="168" t="s">
        <v>1451</v>
      </c>
      <c r="R927" s="168" t="s">
        <v>21</v>
      </c>
      <c r="S927" s="168" t="s">
        <v>21</v>
      </c>
      <c r="T927" s="168" t="s">
        <v>21</v>
      </c>
      <c r="U927" s="168" t="s">
        <v>21</v>
      </c>
      <c r="V927" s="168" t="s">
        <v>1451</v>
      </c>
      <c r="W927" s="168" t="s">
        <v>21</v>
      </c>
      <c r="X927" s="168" t="s">
        <v>21</v>
      </c>
      <c r="Y927" s="168" t="s">
        <v>21</v>
      </c>
      <c r="Z927" s="168" t="s">
        <v>21</v>
      </c>
      <c r="AA927" s="168" t="s">
        <v>1932</v>
      </c>
      <c r="AB927" s="168" t="s">
        <v>1259</v>
      </c>
      <c r="AC927" s="168" t="s">
        <v>6773</v>
      </c>
      <c r="AD927" s="169">
        <v>78396.190573103871</v>
      </c>
      <c r="AE927" s="168" t="s">
        <v>807</v>
      </c>
      <c r="AF927" s="169">
        <v>-48187.31769073107</v>
      </c>
      <c r="AG927" s="169">
        <v>-63731.122106127368</v>
      </c>
      <c r="AH927" s="169">
        <v>-40629.021664672196</v>
      </c>
      <c r="AI927" s="168" t="s">
        <v>21</v>
      </c>
      <c r="AJ927"/>
    </row>
    <row r="928" spans="1:36" x14ac:dyDescent="0.25">
      <c r="A928" s="179" t="b">
        <f>IF(E928&lt;&gt;1,"",NOT(ISNA(VLOOKUP(P928,Mapping!$P:$P,1,FALSE))))</f>
        <v>0</v>
      </c>
      <c r="B928" s="180" t="str">
        <f t="shared" si="14"/>
        <v/>
      </c>
      <c r="E928" s="167">
        <v>1</v>
      </c>
      <c r="F928" s="170" t="s">
        <v>439</v>
      </c>
      <c r="G928" s="169">
        <v>321065.16412946093</v>
      </c>
      <c r="H928" s="168" t="s">
        <v>1266</v>
      </c>
      <c r="I928" s="168" t="s">
        <v>446</v>
      </c>
      <c r="J928" s="169">
        <v>142535.01200622419</v>
      </c>
      <c r="K928" s="169">
        <v>82826.064737647626</v>
      </c>
      <c r="L928" s="168" t="s">
        <v>18</v>
      </c>
      <c r="M928" s="168" t="s">
        <v>21</v>
      </c>
      <c r="N928" s="168" t="s">
        <v>1449</v>
      </c>
      <c r="O928" s="168" t="s">
        <v>21</v>
      </c>
      <c r="P928" s="168" t="s">
        <v>525</v>
      </c>
      <c r="Q928" s="168" t="s">
        <v>1451</v>
      </c>
      <c r="R928" s="168" t="s">
        <v>21</v>
      </c>
      <c r="S928" s="168" t="s">
        <v>21</v>
      </c>
      <c r="T928" s="168" t="s">
        <v>21</v>
      </c>
      <c r="U928" s="168" t="s">
        <v>21</v>
      </c>
      <c r="V928" s="168" t="s">
        <v>1451</v>
      </c>
      <c r="W928" s="168" t="s">
        <v>21</v>
      </c>
      <c r="X928" s="168" t="s">
        <v>21</v>
      </c>
      <c r="Y928" s="168" t="s">
        <v>21</v>
      </c>
      <c r="Z928" s="168" t="s">
        <v>21</v>
      </c>
      <c r="AA928" s="168" t="s">
        <v>1933</v>
      </c>
      <c r="AB928" s="168" t="s">
        <v>1259</v>
      </c>
      <c r="AC928" s="168" t="s">
        <v>6774</v>
      </c>
      <c r="AD928" s="169">
        <v>217139.93375241361</v>
      </c>
      <c r="AE928" s="168" t="s">
        <v>810</v>
      </c>
      <c r="AF928" s="169">
        <v>-195074.35132517561</v>
      </c>
      <c r="AG928" s="169">
        <v>-244319.0655875701</v>
      </c>
      <c r="AH928" s="169">
        <v>-55937.383926002767</v>
      </c>
      <c r="AI928" s="168" t="s">
        <v>21</v>
      </c>
      <c r="AJ928"/>
    </row>
    <row r="929" spans="1:36" x14ac:dyDescent="0.25">
      <c r="A929" s="179" t="b">
        <f>IF(E929&lt;&gt;1,"",NOT(ISNA(VLOOKUP(P929,Mapping!$P:$P,1,FALSE))))</f>
        <v>0</v>
      </c>
      <c r="B929" s="180" t="str">
        <f t="shared" si="14"/>
        <v/>
      </c>
      <c r="E929" s="167">
        <v>1</v>
      </c>
      <c r="F929" s="170" t="s">
        <v>636</v>
      </c>
      <c r="G929" s="169">
        <v>99675.399389539889</v>
      </c>
      <c r="H929" s="168" t="s">
        <v>1266</v>
      </c>
      <c r="I929" s="168" t="s">
        <v>446</v>
      </c>
      <c r="J929" s="169">
        <v>50543.384639401716</v>
      </c>
      <c r="K929" s="169">
        <v>26137.370493450551</v>
      </c>
      <c r="L929" s="168" t="s">
        <v>18</v>
      </c>
      <c r="M929" s="168" t="s">
        <v>21</v>
      </c>
      <c r="N929" s="168" t="s">
        <v>1449</v>
      </c>
      <c r="O929" s="168" t="s">
        <v>21</v>
      </c>
      <c r="P929" s="168" t="s">
        <v>525</v>
      </c>
      <c r="Q929" s="168" t="s">
        <v>1451</v>
      </c>
      <c r="R929" s="168" t="s">
        <v>21</v>
      </c>
      <c r="S929" s="168" t="s">
        <v>21</v>
      </c>
      <c r="T929" s="168" t="s">
        <v>21</v>
      </c>
      <c r="U929" s="168" t="s">
        <v>21</v>
      </c>
      <c r="V929" s="168" t="s">
        <v>1451</v>
      </c>
      <c r="W929" s="168" t="s">
        <v>21</v>
      </c>
      <c r="X929" s="168" t="s">
        <v>21</v>
      </c>
      <c r="Y929" s="168" t="s">
        <v>21</v>
      </c>
      <c r="Z929" s="168" t="s">
        <v>21</v>
      </c>
      <c r="AA929" s="168" t="s">
        <v>1934</v>
      </c>
      <c r="AB929" s="168" t="s">
        <v>1259</v>
      </c>
      <c r="AC929" s="168" t="s">
        <v>6775</v>
      </c>
      <c r="AD929" s="169">
        <v>85003.886240825916</v>
      </c>
      <c r="AE929" s="168" t="s">
        <v>809</v>
      </c>
      <c r="AF929" s="169">
        <v>-51284.11870640346</v>
      </c>
      <c r="AG929" s="169">
        <v>-54444.011646403349</v>
      </c>
      <c r="AH929" s="169">
        <v>-31412.289205589139</v>
      </c>
      <c r="AI929" s="168" t="s">
        <v>21</v>
      </c>
      <c r="AJ929"/>
    </row>
    <row r="930" spans="1:36" x14ac:dyDescent="0.25">
      <c r="A930" s="179" t="b">
        <f>IF(E930&lt;&gt;1,"",NOT(ISNA(VLOOKUP(P930,Mapping!$P:$P,1,FALSE))))</f>
        <v>0</v>
      </c>
      <c r="B930" s="180" t="str">
        <f t="shared" si="14"/>
        <v/>
      </c>
      <c r="E930" s="167">
        <v>1</v>
      </c>
      <c r="F930" s="170" t="s">
        <v>440</v>
      </c>
      <c r="G930" s="169">
        <v>95612.043341308992</v>
      </c>
      <c r="H930" s="168" t="s">
        <v>1266</v>
      </c>
      <c r="I930" s="168" t="s">
        <v>432</v>
      </c>
      <c r="J930" s="169">
        <v>40573.733604216592</v>
      </c>
      <c r="K930" s="169">
        <v>7464.2274595100253</v>
      </c>
      <c r="L930" s="168" t="s">
        <v>18</v>
      </c>
      <c r="M930" s="168" t="s">
        <v>21</v>
      </c>
      <c r="N930" s="168" t="s">
        <v>1449</v>
      </c>
      <c r="O930" s="168" t="s">
        <v>21</v>
      </c>
      <c r="P930" s="168" t="s">
        <v>525</v>
      </c>
      <c r="Q930" s="168" t="s">
        <v>1451</v>
      </c>
      <c r="R930" s="168" t="s">
        <v>21</v>
      </c>
      <c r="S930" s="168" t="s">
        <v>21</v>
      </c>
      <c r="T930" s="168" t="s">
        <v>21</v>
      </c>
      <c r="U930" s="168" t="s">
        <v>21</v>
      </c>
      <c r="V930" s="168" t="s">
        <v>1451</v>
      </c>
      <c r="W930" s="168" t="s">
        <v>21</v>
      </c>
      <c r="X930" s="168" t="s">
        <v>21</v>
      </c>
      <c r="Y930" s="168" t="s">
        <v>21</v>
      </c>
      <c r="Z930" s="168" t="s">
        <v>21</v>
      </c>
      <c r="AA930" s="168" t="s">
        <v>1935</v>
      </c>
      <c r="AB930" s="168" t="s">
        <v>1259</v>
      </c>
      <c r="AC930" s="168" t="s">
        <v>6776</v>
      </c>
      <c r="AD930" s="169">
        <v>55496.824809528327</v>
      </c>
      <c r="AE930" s="168" t="s">
        <v>808</v>
      </c>
      <c r="AF930" s="169">
        <v>-20865.972528858048</v>
      </c>
      <c r="AG930" s="169">
        <v>-33481.002114014816</v>
      </c>
      <c r="AH930" s="169">
        <v>-36412.944408493793</v>
      </c>
      <c r="AI930" s="168" t="s">
        <v>21</v>
      </c>
      <c r="AJ930"/>
    </row>
    <row r="931" spans="1:36" x14ac:dyDescent="0.25">
      <c r="A931" s="179" t="b">
        <f>IF(E931&lt;&gt;1,"",NOT(ISNA(VLOOKUP(P931,Mapping!$P:$P,1,FALSE))))</f>
        <v>0</v>
      </c>
      <c r="B931" s="180" t="str">
        <f t="shared" si="14"/>
        <v/>
      </c>
      <c r="E931" s="167">
        <v>1</v>
      </c>
      <c r="F931" s="170" t="s">
        <v>440</v>
      </c>
      <c r="G931" s="169">
        <v>2277262.6418808941</v>
      </c>
      <c r="H931" s="168" t="s">
        <v>1266</v>
      </c>
      <c r="I931" s="168" t="s">
        <v>432</v>
      </c>
      <c r="J931" s="169">
        <v>966374.57531032397</v>
      </c>
      <c r="K931" s="169">
        <v>177781.017432767</v>
      </c>
      <c r="L931" s="168" t="s">
        <v>18</v>
      </c>
      <c r="M931" s="168" t="s">
        <v>21</v>
      </c>
      <c r="N931" s="168" t="s">
        <v>1449</v>
      </c>
      <c r="O931" s="168" t="s">
        <v>21</v>
      </c>
      <c r="P931" s="168" t="s">
        <v>789</v>
      </c>
      <c r="Q931" s="168" t="s">
        <v>1458</v>
      </c>
      <c r="R931" s="168" t="s">
        <v>21</v>
      </c>
      <c r="S931" s="168" t="s">
        <v>21</v>
      </c>
      <c r="T931" s="168" t="s">
        <v>21</v>
      </c>
      <c r="U931" s="168" t="s">
        <v>21</v>
      </c>
      <c r="V931" s="168" t="s">
        <v>1458</v>
      </c>
      <c r="W931" s="168" t="s">
        <v>21</v>
      </c>
      <c r="X931" s="168" t="s">
        <v>21</v>
      </c>
      <c r="Y931" s="168" t="s">
        <v>21</v>
      </c>
      <c r="Z931" s="168" t="s">
        <v>21</v>
      </c>
      <c r="AA931" s="168" t="s">
        <v>1935</v>
      </c>
      <c r="AB931" s="168" t="s">
        <v>1259</v>
      </c>
      <c r="AC931" s="168" t="s">
        <v>7166</v>
      </c>
      <c r="AD931" s="169">
        <v>1321808.8586455779</v>
      </c>
      <c r="AE931" s="168" t="s">
        <v>808</v>
      </c>
      <c r="AF931" s="169">
        <v>-496980.27639528178</v>
      </c>
      <c r="AG931" s="169">
        <v>-797441.75171329756</v>
      </c>
      <c r="AH931" s="169">
        <v>-867273.98646151973</v>
      </c>
      <c r="AI931" s="168" t="s">
        <v>21</v>
      </c>
      <c r="AJ931"/>
    </row>
    <row r="932" spans="1:36" x14ac:dyDescent="0.25">
      <c r="A932" s="179" t="b">
        <f>IF(E932&lt;&gt;1,"",NOT(ISNA(VLOOKUP(P932,Mapping!$P:$P,1,FALSE))))</f>
        <v>0</v>
      </c>
      <c r="B932" s="180" t="str">
        <f t="shared" si="14"/>
        <v/>
      </c>
      <c r="E932" s="167">
        <v>1</v>
      </c>
      <c r="F932" s="170" t="s">
        <v>786</v>
      </c>
      <c r="G932" s="169">
        <v>95355.790110880451</v>
      </c>
      <c r="H932" s="168" t="s">
        <v>1266</v>
      </c>
      <c r="I932" s="168" t="s">
        <v>730</v>
      </c>
      <c r="J932" s="169">
        <v>31767.765834490379</v>
      </c>
      <c r="K932" s="169">
        <v>10883.2176401673</v>
      </c>
      <c r="L932" s="168" t="s">
        <v>18</v>
      </c>
      <c r="M932" s="168" t="s">
        <v>21</v>
      </c>
      <c r="N932" s="168" t="s">
        <v>1449</v>
      </c>
      <c r="O932" s="168" t="s">
        <v>21</v>
      </c>
      <c r="P932" s="168" t="s">
        <v>525</v>
      </c>
      <c r="Q932" s="168" t="s">
        <v>1451</v>
      </c>
      <c r="R932" s="168" t="s">
        <v>21</v>
      </c>
      <c r="S932" s="168" t="s">
        <v>21</v>
      </c>
      <c r="T932" s="168" t="s">
        <v>21</v>
      </c>
      <c r="U932" s="168" t="s">
        <v>21</v>
      </c>
      <c r="V932" s="168" t="s">
        <v>1451</v>
      </c>
      <c r="W932" s="168" t="s">
        <v>21</v>
      </c>
      <c r="X932" s="168" t="s">
        <v>21</v>
      </c>
      <c r="Y932" s="168" t="s">
        <v>21</v>
      </c>
      <c r="Z932" s="168" t="s">
        <v>21</v>
      </c>
      <c r="AA932" s="168" t="s">
        <v>1936</v>
      </c>
      <c r="AB932" s="168" t="s">
        <v>1259</v>
      </c>
      <c r="AC932" s="168" t="s">
        <v>6367</v>
      </c>
      <c r="AD932" s="169">
        <v>52872.313949629533</v>
      </c>
      <c r="AE932" s="168" t="s">
        <v>809</v>
      </c>
      <c r="AF932" s="169">
        <v>-30460.366972215259</v>
      </c>
      <c r="AG932" s="169">
        <v>-40031.888024923952</v>
      </c>
      <c r="AH932" s="169">
        <v>-33726.221296223594</v>
      </c>
      <c r="AI932" s="168" t="s">
        <v>21</v>
      </c>
      <c r="AJ932"/>
    </row>
    <row r="933" spans="1:36" x14ac:dyDescent="0.25">
      <c r="A933" s="179" t="b">
        <f>IF(E933&lt;&gt;1,"",NOT(ISNA(VLOOKUP(P933,Mapping!$P:$P,1,FALSE))))</f>
        <v>0</v>
      </c>
      <c r="B933" s="180" t="str">
        <f t="shared" si="14"/>
        <v/>
      </c>
      <c r="E933" s="167">
        <v>1</v>
      </c>
      <c r="F933" s="170" t="s">
        <v>786</v>
      </c>
      <c r="G933" s="169">
        <v>8602540.7103828471</v>
      </c>
      <c r="H933" s="168" t="s">
        <v>1266</v>
      </c>
      <c r="I933" s="168" t="s">
        <v>730</v>
      </c>
      <c r="J933" s="169">
        <v>2865935.026612815</v>
      </c>
      <c r="K933" s="169">
        <v>981831.54584142135</v>
      </c>
      <c r="L933" s="168" t="s">
        <v>18</v>
      </c>
      <c r="M933" s="168" t="s">
        <v>21</v>
      </c>
      <c r="N933" s="168" t="s">
        <v>1449</v>
      </c>
      <c r="O933" s="168" t="s">
        <v>21</v>
      </c>
      <c r="P933" s="168" t="s">
        <v>785</v>
      </c>
      <c r="Q933" s="168" t="s">
        <v>1452</v>
      </c>
      <c r="R933" s="168" t="s">
        <v>21</v>
      </c>
      <c r="S933" s="168" t="s">
        <v>21</v>
      </c>
      <c r="T933" s="168" t="s">
        <v>21</v>
      </c>
      <c r="U933" s="168" t="s">
        <v>21</v>
      </c>
      <c r="V933" s="168" t="s">
        <v>1452</v>
      </c>
      <c r="W933" s="168" t="s">
        <v>21</v>
      </c>
      <c r="X933" s="168" t="s">
        <v>21</v>
      </c>
      <c r="Y933" s="168" t="s">
        <v>21</v>
      </c>
      <c r="Z933" s="168" t="s">
        <v>21</v>
      </c>
      <c r="AA933" s="168" t="s">
        <v>1936</v>
      </c>
      <c r="AB933" s="168" t="s">
        <v>1259</v>
      </c>
      <c r="AC933" s="168" t="s">
        <v>2733</v>
      </c>
      <c r="AD933" s="169">
        <v>4769885.8420127602</v>
      </c>
      <c r="AE933" s="168" t="s">
        <v>809</v>
      </c>
      <c r="AF933" s="169">
        <v>-2747987.790012382</v>
      </c>
      <c r="AG933" s="169">
        <v>-3611484.379159912</v>
      </c>
      <c r="AH933" s="169">
        <v>-3042617.4579517152</v>
      </c>
      <c r="AI933" s="168" t="s">
        <v>21</v>
      </c>
      <c r="AJ933"/>
    </row>
    <row r="934" spans="1:36" x14ac:dyDescent="0.25">
      <c r="A934" s="179" t="b">
        <f>IF(E934&lt;&gt;1,"",NOT(ISNA(VLOOKUP(P934,Mapping!$P:$P,1,FALSE))))</f>
        <v>0</v>
      </c>
      <c r="B934" s="180" t="str">
        <f t="shared" si="14"/>
        <v/>
      </c>
      <c r="E934" s="167">
        <v>1</v>
      </c>
      <c r="F934" s="170" t="s">
        <v>786</v>
      </c>
      <c r="G934" s="169">
        <v>5445041.6306693153</v>
      </c>
      <c r="H934" s="168" t="s">
        <v>1266</v>
      </c>
      <c r="I934" s="168" t="s">
        <v>730</v>
      </c>
      <c r="J934" s="169">
        <v>2305175.275251234</v>
      </c>
      <c r="K934" s="169">
        <v>720845.42677123949</v>
      </c>
      <c r="L934" s="168" t="s">
        <v>18</v>
      </c>
      <c r="M934" s="168" t="s">
        <v>21</v>
      </c>
      <c r="N934" s="168" t="s">
        <v>1449</v>
      </c>
      <c r="O934" s="168" t="s">
        <v>21</v>
      </c>
      <c r="P934" s="168" t="s">
        <v>803</v>
      </c>
      <c r="Q934" s="168" t="s">
        <v>1453</v>
      </c>
      <c r="R934" s="168" t="s">
        <v>21</v>
      </c>
      <c r="S934" s="168" t="s">
        <v>21</v>
      </c>
      <c r="T934" s="168" t="s">
        <v>21</v>
      </c>
      <c r="U934" s="168" t="s">
        <v>21</v>
      </c>
      <c r="V934" s="168" t="s">
        <v>1453</v>
      </c>
      <c r="W934" s="168" t="s">
        <v>21</v>
      </c>
      <c r="X934" s="168" t="s">
        <v>21</v>
      </c>
      <c r="Y934" s="168" t="s">
        <v>21</v>
      </c>
      <c r="Z934" s="168" t="s">
        <v>21</v>
      </c>
      <c r="AA934" s="168" t="s">
        <v>11610</v>
      </c>
      <c r="AB934" s="168" t="s">
        <v>1259</v>
      </c>
      <c r="AC934" s="168" t="s">
        <v>11611</v>
      </c>
      <c r="AD934" s="169">
        <v>3552388.829020414</v>
      </c>
      <c r="AE934" s="168" t="s">
        <v>809</v>
      </c>
      <c r="AF934" s="169">
        <v>-1791186.8792186941</v>
      </c>
      <c r="AG934" s="169">
        <v>-2961730.8866579002</v>
      </c>
      <c r="AH934" s="169">
        <v>-1939382.5382719331</v>
      </c>
      <c r="AI934" s="168" t="s">
        <v>21</v>
      </c>
      <c r="AJ934"/>
    </row>
    <row r="935" spans="1:36" x14ac:dyDescent="0.25">
      <c r="A935" s="179" t="b">
        <f>IF(E935&lt;&gt;1,"",NOT(ISNA(VLOOKUP(P935,Mapping!$P:$P,1,FALSE))))</f>
        <v>0</v>
      </c>
      <c r="B935" s="180" t="str">
        <f t="shared" si="14"/>
        <v/>
      </c>
      <c r="E935" s="167">
        <v>1</v>
      </c>
      <c r="F935" s="170" t="s">
        <v>441</v>
      </c>
      <c r="G935" s="169">
        <v>3451512.139879067</v>
      </c>
      <c r="H935" s="168" t="s">
        <v>1266</v>
      </c>
      <c r="I935" s="168" t="s">
        <v>446</v>
      </c>
      <c r="J935" s="169">
        <v>1484762.5425009781</v>
      </c>
      <c r="K935" s="169">
        <v>856486.56995730882</v>
      </c>
      <c r="L935" s="168" t="s">
        <v>18</v>
      </c>
      <c r="M935" s="168" t="s">
        <v>21</v>
      </c>
      <c r="N935" s="168" t="s">
        <v>1449</v>
      </c>
      <c r="O935" s="168" t="s">
        <v>21</v>
      </c>
      <c r="P935" s="168" t="s">
        <v>344</v>
      </c>
      <c r="Q935" s="168" t="s">
        <v>1450</v>
      </c>
      <c r="R935" s="168" t="s">
        <v>21</v>
      </c>
      <c r="S935" s="168" t="s">
        <v>21</v>
      </c>
      <c r="T935" s="168" t="s">
        <v>21</v>
      </c>
      <c r="U935" s="168" t="s">
        <v>21</v>
      </c>
      <c r="V935" s="168" t="s">
        <v>1450</v>
      </c>
      <c r="W935" s="168" t="s">
        <v>21</v>
      </c>
      <c r="X935" s="168" t="s">
        <v>21</v>
      </c>
      <c r="Y935" s="168" t="s">
        <v>21</v>
      </c>
      <c r="Z935" s="168" t="s">
        <v>21</v>
      </c>
      <c r="AA935" s="168" t="s">
        <v>1937</v>
      </c>
      <c r="AB935" s="168" t="s">
        <v>1259</v>
      </c>
      <c r="AC935" s="168" t="s">
        <v>11612</v>
      </c>
      <c r="AD935" s="169">
        <v>2198371.3653845829</v>
      </c>
      <c r="AE935" s="168" t="s">
        <v>809</v>
      </c>
      <c r="AF935" s="169">
        <v>-1950506.7326708189</v>
      </c>
      <c r="AG935" s="169">
        <v>-1885261.240909545</v>
      </c>
      <c r="AH935" s="169">
        <v>-870858.50530658476</v>
      </c>
      <c r="AI935" s="168" t="s">
        <v>21</v>
      </c>
      <c r="AJ935"/>
    </row>
    <row r="936" spans="1:36" x14ac:dyDescent="0.25">
      <c r="A936" s="179" t="b">
        <f>IF(E936&lt;&gt;1,"",NOT(ISNA(VLOOKUP(P936,Mapping!$P:$P,1,FALSE))))</f>
        <v>0</v>
      </c>
      <c r="B936" s="180" t="str">
        <f t="shared" si="14"/>
        <v/>
      </c>
      <c r="E936" s="167">
        <v>1</v>
      </c>
      <c r="F936" s="170" t="s">
        <v>441</v>
      </c>
      <c r="G936" s="169">
        <v>1049614.9674995949</v>
      </c>
      <c r="H936" s="168" t="s">
        <v>1266</v>
      </c>
      <c r="I936" s="168" t="s">
        <v>446</v>
      </c>
      <c r="J936" s="169">
        <v>451520.64504874829</v>
      </c>
      <c r="K936" s="169">
        <v>260460.07861385599</v>
      </c>
      <c r="L936" s="168" t="s">
        <v>18</v>
      </c>
      <c r="M936" s="168" t="s">
        <v>21</v>
      </c>
      <c r="N936" s="168" t="s">
        <v>1449</v>
      </c>
      <c r="O936" s="168" t="s">
        <v>21</v>
      </c>
      <c r="P936" s="168" t="s">
        <v>525</v>
      </c>
      <c r="Q936" s="168" t="s">
        <v>1451</v>
      </c>
      <c r="R936" s="168" t="s">
        <v>21</v>
      </c>
      <c r="S936" s="168" t="s">
        <v>21</v>
      </c>
      <c r="T936" s="168" t="s">
        <v>21</v>
      </c>
      <c r="U936" s="168" t="s">
        <v>21</v>
      </c>
      <c r="V936" s="168" t="s">
        <v>1451</v>
      </c>
      <c r="W936" s="168" t="s">
        <v>21</v>
      </c>
      <c r="X936" s="168" t="s">
        <v>21</v>
      </c>
      <c r="Y936" s="168" t="s">
        <v>21</v>
      </c>
      <c r="Z936" s="168" t="s">
        <v>21</v>
      </c>
      <c r="AA936" s="168" t="s">
        <v>1937</v>
      </c>
      <c r="AB936" s="168" t="s">
        <v>1259</v>
      </c>
      <c r="AC936" s="168" t="s">
        <v>6777</v>
      </c>
      <c r="AD936" s="169">
        <v>668531.1816145113</v>
      </c>
      <c r="AE936" s="168" t="s">
        <v>809</v>
      </c>
      <c r="AF936" s="169">
        <v>-593154.81964138616</v>
      </c>
      <c r="AG936" s="169">
        <v>-573313.4741849266</v>
      </c>
      <c r="AH936" s="169">
        <v>-264830.62631677248</v>
      </c>
      <c r="AI936" s="168" t="s">
        <v>21</v>
      </c>
      <c r="AJ936"/>
    </row>
    <row r="937" spans="1:36" x14ac:dyDescent="0.25">
      <c r="A937" s="179" t="b">
        <f>IF(E937&lt;&gt;1,"",NOT(ISNA(VLOOKUP(P937,Mapping!$P:$P,1,FALSE))))</f>
        <v>0</v>
      </c>
      <c r="B937" s="180" t="str">
        <f t="shared" si="14"/>
        <v/>
      </c>
      <c r="E937" s="167">
        <v>1</v>
      </c>
      <c r="F937" s="170" t="s">
        <v>1173</v>
      </c>
      <c r="G937" s="169">
        <v>2581848.5124582881</v>
      </c>
      <c r="H937" s="168" t="s">
        <v>1266</v>
      </c>
      <c r="I937" s="168" t="s">
        <v>303</v>
      </c>
      <c r="J937" s="169">
        <v>1674735.4442060429</v>
      </c>
      <c r="K937" s="169">
        <v>842390.99059034139</v>
      </c>
      <c r="L937" s="168" t="s">
        <v>18</v>
      </c>
      <c r="M937" s="168" t="s">
        <v>21</v>
      </c>
      <c r="N937" s="168" t="s">
        <v>1449</v>
      </c>
      <c r="O937" s="168" t="s">
        <v>21</v>
      </c>
      <c r="P937" s="168" t="s">
        <v>344</v>
      </c>
      <c r="Q937" s="168" t="s">
        <v>1450</v>
      </c>
      <c r="R937" s="168" t="s">
        <v>21</v>
      </c>
      <c r="S937" s="168" t="s">
        <v>21</v>
      </c>
      <c r="T937" s="168" t="s">
        <v>21</v>
      </c>
      <c r="U937" s="168" t="s">
        <v>21</v>
      </c>
      <c r="V937" s="168" t="s">
        <v>1450</v>
      </c>
      <c r="W937" s="168" t="s">
        <v>21</v>
      </c>
      <c r="X937" s="168" t="s">
        <v>21</v>
      </c>
      <c r="Y937" s="168" t="s">
        <v>21</v>
      </c>
      <c r="Z937" s="168" t="s">
        <v>21</v>
      </c>
      <c r="AA937" s="168" t="s">
        <v>2734</v>
      </c>
      <c r="AB937" s="168" t="s">
        <v>1195</v>
      </c>
      <c r="AC937" s="168" t="s">
        <v>11613</v>
      </c>
      <c r="AD937" s="169">
        <v>2564283.099679946</v>
      </c>
      <c r="AE937" s="168" t="s">
        <v>819</v>
      </c>
      <c r="AF937" s="169">
        <v>-1388384.4582355779</v>
      </c>
      <c r="AG937" s="169">
        <v>-1177922.010097438</v>
      </c>
      <c r="AH937" s="169">
        <v>-931695.06004650984</v>
      </c>
      <c r="AI937" s="168" t="s">
        <v>21</v>
      </c>
      <c r="AJ937"/>
    </row>
    <row r="938" spans="1:36" x14ac:dyDescent="0.25">
      <c r="A938" s="179" t="b">
        <f>IF(E938&lt;&gt;1,"",NOT(ISNA(VLOOKUP(P938,Mapping!$P:$P,1,FALSE))))</f>
        <v>0</v>
      </c>
      <c r="B938" s="180" t="str">
        <f t="shared" si="14"/>
        <v/>
      </c>
      <c r="E938" s="167">
        <v>1</v>
      </c>
      <c r="F938" s="170" t="s">
        <v>1938</v>
      </c>
      <c r="G938" s="169">
        <v>5923482.1315718554</v>
      </c>
      <c r="H938" s="168" t="s">
        <v>1266</v>
      </c>
      <c r="I938" s="168" t="s">
        <v>430</v>
      </c>
      <c r="J938" s="169">
        <v>2816598.5624271431</v>
      </c>
      <c r="K938" s="169">
        <v>1179312.815740922</v>
      </c>
      <c r="L938" s="168" t="s">
        <v>18</v>
      </c>
      <c r="M938" s="168" t="s">
        <v>21</v>
      </c>
      <c r="N938" s="168" t="s">
        <v>1449</v>
      </c>
      <c r="O938" s="168" t="s">
        <v>21</v>
      </c>
      <c r="P938" s="168" t="s">
        <v>762</v>
      </c>
      <c r="Q938" s="168" t="s">
        <v>1455</v>
      </c>
      <c r="R938" s="168" t="s">
        <v>21</v>
      </c>
      <c r="S938" s="168" t="s">
        <v>21</v>
      </c>
      <c r="T938" s="168" t="s">
        <v>21</v>
      </c>
      <c r="U938" s="168" t="s">
        <v>21</v>
      </c>
      <c r="V938" s="168" t="s">
        <v>1455</v>
      </c>
      <c r="W938" s="168" t="s">
        <v>21</v>
      </c>
      <c r="X938" s="168" t="s">
        <v>21</v>
      </c>
      <c r="Y938" s="168" t="s">
        <v>21</v>
      </c>
      <c r="Z938" s="168" t="s">
        <v>21</v>
      </c>
      <c r="AA938" s="168" t="s">
        <v>1939</v>
      </c>
      <c r="AB938" s="168" t="s">
        <v>1259</v>
      </c>
      <c r="AC938" s="168" t="s">
        <v>11614</v>
      </c>
      <c r="AD938" s="169">
        <v>4105185.0091065662</v>
      </c>
      <c r="AE938" s="168" t="s">
        <v>814</v>
      </c>
      <c r="AF938" s="169">
        <v>-4445033.4931364357</v>
      </c>
      <c r="AG938" s="169">
        <v>-3228221.561613596</v>
      </c>
      <c r="AH938" s="169">
        <v>-3135116.176187308</v>
      </c>
      <c r="AI938" s="168" t="s">
        <v>21</v>
      </c>
      <c r="AJ938"/>
    </row>
    <row r="939" spans="1:36" x14ac:dyDescent="0.25">
      <c r="A939" s="179" t="b">
        <f>IF(E939&lt;&gt;1,"",NOT(ISNA(VLOOKUP(P939,Mapping!$P:$P,1,FALSE))))</f>
        <v>0</v>
      </c>
      <c r="B939" s="180" t="str">
        <f t="shared" si="14"/>
        <v/>
      </c>
      <c r="E939" s="167">
        <v>1</v>
      </c>
      <c r="F939" s="170" t="s">
        <v>1938</v>
      </c>
      <c r="G939" s="169">
        <v>4539647.1125856694</v>
      </c>
      <c r="H939" s="168" t="s">
        <v>1266</v>
      </c>
      <c r="I939" s="168" t="s">
        <v>430</v>
      </c>
      <c r="J939" s="169">
        <v>2158589.0270664738</v>
      </c>
      <c r="K939" s="169">
        <v>903803.52297828428</v>
      </c>
      <c r="L939" s="168" t="s">
        <v>18</v>
      </c>
      <c r="M939" s="168" t="s">
        <v>21</v>
      </c>
      <c r="N939" s="168" t="s">
        <v>1449</v>
      </c>
      <c r="O939" s="168" t="s">
        <v>21</v>
      </c>
      <c r="P939" s="168" t="s">
        <v>803</v>
      </c>
      <c r="Q939" s="168" t="s">
        <v>1453</v>
      </c>
      <c r="R939" s="168" t="s">
        <v>21</v>
      </c>
      <c r="S939" s="168" t="s">
        <v>21</v>
      </c>
      <c r="T939" s="168" t="s">
        <v>21</v>
      </c>
      <c r="U939" s="168" t="s">
        <v>21</v>
      </c>
      <c r="V939" s="168" t="s">
        <v>1453</v>
      </c>
      <c r="W939" s="168" t="s">
        <v>21</v>
      </c>
      <c r="X939" s="168" t="s">
        <v>21</v>
      </c>
      <c r="Y939" s="168" t="s">
        <v>21</v>
      </c>
      <c r="Z939" s="168" t="s">
        <v>21</v>
      </c>
      <c r="AA939" s="168" t="s">
        <v>1939</v>
      </c>
      <c r="AB939" s="168" t="s">
        <v>1259</v>
      </c>
      <c r="AC939" s="168" t="s">
        <v>11615</v>
      </c>
      <c r="AD939" s="169">
        <v>3146137.8390746168</v>
      </c>
      <c r="AE939" s="168" t="s">
        <v>814</v>
      </c>
      <c r="AF939" s="169">
        <v>-3406591.4295429369</v>
      </c>
      <c r="AG939" s="169">
        <v>-2474049.2780176769</v>
      </c>
      <c r="AH939" s="169">
        <v>-2402695.033212272</v>
      </c>
      <c r="AI939" s="168" t="s">
        <v>21</v>
      </c>
      <c r="AJ939"/>
    </row>
    <row r="940" spans="1:36" x14ac:dyDescent="0.25">
      <c r="A940" s="179" t="b">
        <f>IF(E940&lt;&gt;1,"",NOT(ISNA(VLOOKUP(P940,Mapping!$P:$P,1,FALSE))))</f>
        <v>0</v>
      </c>
      <c r="B940" s="180" t="str">
        <f t="shared" si="14"/>
        <v/>
      </c>
      <c r="E940" s="167">
        <v>1</v>
      </c>
      <c r="F940" s="170" t="s">
        <v>11616</v>
      </c>
      <c r="G940" s="169">
        <v>1691426.327826618</v>
      </c>
      <c r="H940" s="168" t="s">
        <v>1266</v>
      </c>
      <c r="I940" s="168" t="s">
        <v>430</v>
      </c>
      <c r="J940" s="169">
        <v>629887.57334552112</v>
      </c>
      <c r="K940" s="169">
        <v>396504.8824014304</v>
      </c>
      <c r="L940" s="168" t="s">
        <v>18</v>
      </c>
      <c r="M940" s="168" t="s">
        <v>21</v>
      </c>
      <c r="N940" s="168" t="s">
        <v>1449</v>
      </c>
      <c r="O940" s="168" t="s">
        <v>21</v>
      </c>
      <c r="P940" s="168" t="s">
        <v>7293</v>
      </c>
      <c r="Q940" s="168" t="s">
        <v>7294</v>
      </c>
      <c r="R940" s="168" t="s">
        <v>21</v>
      </c>
      <c r="S940" s="168" t="s">
        <v>21</v>
      </c>
      <c r="T940" s="168" t="s">
        <v>21</v>
      </c>
      <c r="U940" s="168" t="s">
        <v>21</v>
      </c>
      <c r="V940" s="168" t="s">
        <v>7294</v>
      </c>
      <c r="W940" s="168" t="s">
        <v>21</v>
      </c>
      <c r="X940" s="168" t="s">
        <v>21</v>
      </c>
      <c r="Y940" s="168" t="s">
        <v>21</v>
      </c>
      <c r="Z940" s="168" t="s">
        <v>21</v>
      </c>
      <c r="AA940" s="168" t="s">
        <v>11617</v>
      </c>
      <c r="AB940" s="168" t="s">
        <v>1259</v>
      </c>
      <c r="AC940" s="168" t="s">
        <v>11618</v>
      </c>
      <c r="AD940" s="169">
        <v>874119.5687303734</v>
      </c>
      <c r="AE940" s="168" t="s">
        <v>809</v>
      </c>
      <c r="AF940" s="169">
        <v>-884052.84972716786</v>
      </c>
      <c r="AG940" s="169">
        <v>-921805.59003760305</v>
      </c>
      <c r="AH940" s="169">
        <v>-716128.03494510939</v>
      </c>
      <c r="AI940" s="168" t="s">
        <v>21</v>
      </c>
      <c r="AJ940"/>
    </row>
    <row r="941" spans="1:36" x14ac:dyDescent="0.25">
      <c r="A941" s="179" t="b">
        <f>IF(E941&lt;&gt;1,"",NOT(ISNA(VLOOKUP(P941,Mapping!$P:$P,1,FALSE))))</f>
        <v>0</v>
      </c>
      <c r="B941" s="180" t="str">
        <f t="shared" si="14"/>
        <v/>
      </c>
      <c r="E941" s="167">
        <v>1</v>
      </c>
      <c r="F941" s="170" t="s">
        <v>637</v>
      </c>
      <c r="G941" s="169">
        <v>180758.78592180851</v>
      </c>
      <c r="H941" s="168" t="s">
        <v>1266</v>
      </c>
      <c r="I941" s="168" t="s">
        <v>477</v>
      </c>
      <c r="J941" s="169">
        <v>96230.665591279132</v>
      </c>
      <c r="K941" s="169">
        <v>53119.429924465338</v>
      </c>
      <c r="L941" s="168" t="s">
        <v>18</v>
      </c>
      <c r="M941" s="168" t="s">
        <v>21</v>
      </c>
      <c r="N941" s="168" t="s">
        <v>1449</v>
      </c>
      <c r="O941" s="168" t="s">
        <v>21</v>
      </c>
      <c r="P941" s="168" t="s">
        <v>525</v>
      </c>
      <c r="Q941" s="168" t="s">
        <v>1451</v>
      </c>
      <c r="R941" s="168" t="s">
        <v>21</v>
      </c>
      <c r="S941" s="168" t="s">
        <v>21</v>
      </c>
      <c r="T941" s="168" t="s">
        <v>21</v>
      </c>
      <c r="U941" s="168" t="s">
        <v>21</v>
      </c>
      <c r="V941" s="168" t="s">
        <v>1451</v>
      </c>
      <c r="W941" s="168" t="s">
        <v>21</v>
      </c>
      <c r="X941" s="168" t="s">
        <v>21</v>
      </c>
      <c r="Y941" s="168" t="s">
        <v>21</v>
      </c>
      <c r="Z941" s="168" t="s">
        <v>21</v>
      </c>
      <c r="AA941" s="168" t="s">
        <v>1940</v>
      </c>
      <c r="AB941" s="168" t="s">
        <v>1259</v>
      </c>
      <c r="AC941" s="168" t="s">
        <v>6760</v>
      </c>
      <c r="AD941" s="169">
        <v>131876.41932780619</v>
      </c>
      <c r="AE941" s="168" t="s">
        <v>813</v>
      </c>
      <c r="AF941" s="169">
        <v>-106332.9415054288</v>
      </c>
      <c r="AG941" s="169">
        <v>-88412.30664784713</v>
      </c>
      <c r="AH941" s="169">
        <v>-63180.456280061917</v>
      </c>
      <c r="AI941" s="168" t="s">
        <v>21</v>
      </c>
      <c r="AJ941"/>
    </row>
    <row r="942" spans="1:36" x14ac:dyDescent="0.25">
      <c r="A942" s="179" t="b">
        <f>IF(E942&lt;&gt;1,"",NOT(ISNA(VLOOKUP(P942,Mapping!$P:$P,1,FALSE))))</f>
        <v>0</v>
      </c>
      <c r="B942" s="180" t="str">
        <f t="shared" si="14"/>
        <v/>
      </c>
      <c r="E942" s="167">
        <v>1</v>
      </c>
      <c r="F942" s="170" t="s">
        <v>637</v>
      </c>
      <c r="G942" s="169">
        <v>3153890.4369672211</v>
      </c>
      <c r="H942" s="168" t="s">
        <v>1266</v>
      </c>
      <c r="I942" s="168" t="s">
        <v>477</v>
      </c>
      <c r="J942" s="169">
        <v>1679038.5839536029</v>
      </c>
      <c r="K942" s="169">
        <v>926831.0870841525</v>
      </c>
      <c r="L942" s="168" t="s">
        <v>18</v>
      </c>
      <c r="M942" s="168" t="s">
        <v>21</v>
      </c>
      <c r="N942" s="168" t="s">
        <v>1449</v>
      </c>
      <c r="O942" s="168" t="s">
        <v>21</v>
      </c>
      <c r="P942" s="168" t="s">
        <v>785</v>
      </c>
      <c r="Q942" s="168" t="s">
        <v>1452</v>
      </c>
      <c r="R942" s="168" t="s">
        <v>21</v>
      </c>
      <c r="S942" s="168" t="s">
        <v>21</v>
      </c>
      <c r="T942" s="168" t="s">
        <v>21</v>
      </c>
      <c r="U942" s="168" t="s">
        <v>21</v>
      </c>
      <c r="V942" s="168" t="s">
        <v>1452</v>
      </c>
      <c r="W942" s="168" t="s">
        <v>21</v>
      </c>
      <c r="X942" s="168" t="s">
        <v>21</v>
      </c>
      <c r="Y942" s="168" t="s">
        <v>21</v>
      </c>
      <c r="Z942" s="168" t="s">
        <v>21</v>
      </c>
      <c r="AA942" s="168" t="s">
        <v>1940</v>
      </c>
      <c r="AB942" s="168" t="s">
        <v>1259</v>
      </c>
      <c r="AC942" s="168" t="s">
        <v>11619</v>
      </c>
      <c r="AD942" s="169">
        <v>2300987.892004122</v>
      </c>
      <c r="AE942" s="168" t="s">
        <v>813</v>
      </c>
      <c r="AF942" s="169">
        <v>-1855303.71670916</v>
      </c>
      <c r="AG942" s="169">
        <v>-1542623.3752614299</v>
      </c>
      <c r="AH942" s="169">
        <v>-1102376.4949998581</v>
      </c>
      <c r="AI942" s="168" t="s">
        <v>21</v>
      </c>
      <c r="AJ942"/>
    </row>
    <row r="943" spans="1:36" x14ac:dyDescent="0.25">
      <c r="A943" s="179" t="b">
        <f>IF(E943&lt;&gt;1,"",NOT(ISNA(VLOOKUP(P943,Mapping!$P:$P,1,FALSE))))</f>
        <v>0</v>
      </c>
      <c r="B943" s="180" t="str">
        <f t="shared" si="14"/>
        <v/>
      </c>
      <c r="E943" s="167">
        <v>1</v>
      </c>
      <c r="F943" s="170" t="s">
        <v>11620</v>
      </c>
      <c r="G943" s="169">
        <v>349529.03225650679</v>
      </c>
      <c r="H943" s="168" t="s">
        <v>1266</v>
      </c>
      <c r="I943" s="168" t="s">
        <v>470</v>
      </c>
      <c r="J943" s="169">
        <v>100980.23719090931</v>
      </c>
      <c r="K943" s="169">
        <v>58358.795920668759</v>
      </c>
      <c r="L943" s="168" t="s">
        <v>18</v>
      </c>
      <c r="M943" s="168" t="s">
        <v>21</v>
      </c>
      <c r="N943" s="168" t="s">
        <v>1449</v>
      </c>
      <c r="O943" s="168" t="s">
        <v>21</v>
      </c>
      <c r="P943" s="168" t="s">
        <v>525</v>
      </c>
      <c r="Q943" s="168" t="s">
        <v>1451</v>
      </c>
      <c r="R943" s="168" t="s">
        <v>21</v>
      </c>
      <c r="S943" s="168" t="s">
        <v>21</v>
      </c>
      <c r="T943" s="168" t="s">
        <v>21</v>
      </c>
      <c r="U943" s="168" t="s">
        <v>21</v>
      </c>
      <c r="V943" s="168" t="s">
        <v>1451</v>
      </c>
      <c r="W943" s="168" t="s">
        <v>21</v>
      </c>
      <c r="X943" s="168" t="s">
        <v>21</v>
      </c>
      <c r="Y943" s="168" t="s">
        <v>21</v>
      </c>
      <c r="Z943" s="168" t="s">
        <v>21</v>
      </c>
      <c r="AA943" s="168" t="s">
        <v>1653</v>
      </c>
      <c r="AB943" s="168" t="s">
        <v>1259</v>
      </c>
      <c r="AC943" s="168" t="s">
        <v>11621</v>
      </c>
      <c r="AD943" s="169">
        <v>141012.8768993564</v>
      </c>
      <c r="AE943" s="168" t="s">
        <v>809</v>
      </c>
      <c r="AF943" s="169">
        <v>-130220.07469175009</v>
      </c>
      <c r="AG943" s="169">
        <v>-228995.33973703071</v>
      </c>
      <c r="AH943" s="169">
        <v>-59936.655747038662</v>
      </c>
      <c r="AI943" s="168" t="s">
        <v>21</v>
      </c>
      <c r="AJ943"/>
    </row>
    <row r="944" spans="1:36" x14ac:dyDescent="0.25">
      <c r="A944" s="179" t="b">
        <f>IF(E944&lt;&gt;1,"",NOT(ISNA(VLOOKUP(P944,Mapping!$P:$P,1,FALSE))))</f>
        <v>0</v>
      </c>
      <c r="B944" s="180" t="str">
        <f t="shared" si="14"/>
        <v/>
      </c>
      <c r="E944" s="167">
        <v>1</v>
      </c>
      <c r="F944" s="170" t="s">
        <v>442</v>
      </c>
      <c r="G944" s="169">
        <v>2814156.7799383239</v>
      </c>
      <c r="H944" s="168" t="s">
        <v>1266</v>
      </c>
      <c r="I944" s="168" t="s">
        <v>446</v>
      </c>
      <c r="J944" s="169">
        <v>1455912.795086514</v>
      </c>
      <c r="K944" s="169">
        <v>910126.68146391097</v>
      </c>
      <c r="L944" s="168" t="s">
        <v>18</v>
      </c>
      <c r="M944" s="168" t="s">
        <v>21</v>
      </c>
      <c r="N944" s="168" t="s">
        <v>1449</v>
      </c>
      <c r="O944" s="168" t="s">
        <v>21</v>
      </c>
      <c r="P944" s="168" t="s">
        <v>344</v>
      </c>
      <c r="Q944" s="168" t="s">
        <v>1450</v>
      </c>
      <c r="R944" s="168" t="s">
        <v>21</v>
      </c>
      <c r="S944" s="168" t="s">
        <v>21</v>
      </c>
      <c r="T944" s="168" t="s">
        <v>21</v>
      </c>
      <c r="U944" s="168" t="s">
        <v>21</v>
      </c>
      <c r="V944" s="168" t="s">
        <v>1450</v>
      </c>
      <c r="W944" s="168" t="s">
        <v>21</v>
      </c>
      <c r="X944" s="168" t="s">
        <v>21</v>
      </c>
      <c r="Y944" s="168" t="s">
        <v>21</v>
      </c>
      <c r="Z944" s="168" t="s">
        <v>21</v>
      </c>
      <c r="AA944" s="168" t="s">
        <v>1941</v>
      </c>
      <c r="AB944" s="168" t="s">
        <v>1259</v>
      </c>
      <c r="AC944" s="168" t="s">
        <v>11622</v>
      </c>
      <c r="AD944" s="169">
        <v>1966110.637046373</v>
      </c>
      <c r="AE944" s="168" t="s">
        <v>807</v>
      </c>
      <c r="AF944" s="169">
        <v>-1499793.507378275</v>
      </c>
      <c r="AG944" s="169">
        <v>-522271.4748732429</v>
      </c>
      <c r="AH944" s="169">
        <v>-1158975.139176368</v>
      </c>
      <c r="AI944" s="168" t="s">
        <v>21</v>
      </c>
      <c r="AJ944"/>
    </row>
    <row r="945" spans="1:36" x14ac:dyDescent="0.25">
      <c r="A945" s="179" t="b">
        <f>IF(E945&lt;&gt;1,"",NOT(ISNA(VLOOKUP(P945,Mapping!$P:$P,1,FALSE))))</f>
        <v>0</v>
      </c>
      <c r="B945" s="180" t="str">
        <f t="shared" si="14"/>
        <v/>
      </c>
      <c r="E945" s="167">
        <v>1</v>
      </c>
      <c r="F945" s="170" t="s">
        <v>442</v>
      </c>
      <c r="G945" s="169">
        <v>661742.13613580319</v>
      </c>
      <c r="H945" s="168" t="s">
        <v>1266</v>
      </c>
      <c r="I945" s="168" t="s">
        <v>446</v>
      </c>
      <c r="J945" s="169">
        <v>342354.35989785648</v>
      </c>
      <c r="K945" s="169">
        <v>214014.08003974729</v>
      </c>
      <c r="L945" s="168" t="s">
        <v>18</v>
      </c>
      <c r="M945" s="168" t="s">
        <v>21</v>
      </c>
      <c r="N945" s="168" t="s">
        <v>1449</v>
      </c>
      <c r="O945" s="168" t="s">
        <v>21</v>
      </c>
      <c r="P945" s="168" t="s">
        <v>525</v>
      </c>
      <c r="Q945" s="168" t="s">
        <v>1451</v>
      </c>
      <c r="R945" s="168" t="s">
        <v>21</v>
      </c>
      <c r="S945" s="168" t="s">
        <v>21</v>
      </c>
      <c r="T945" s="168" t="s">
        <v>21</v>
      </c>
      <c r="U945" s="168" t="s">
        <v>21</v>
      </c>
      <c r="V945" s="168" t="s">
        <v>1451</v>
      </c>
      <c r="W945" s="168" t="s">
        <v>21</v>
      </c>
      <c r="X945" s="168" t="s">
        <v>21</v>
      </c>
      <c r="Y945" s="168" t="s">
        <v>21</v>
      </c>
      <c r="Z945" s="168" t="s">
        <v>21</v>
      </c>
      <c r="AA945" s="168" t="s">
        <v>1941</v>
      </c>
      <c r="AB945" s="168" t="s">
        <v>1259</v>
      </c>
      <c r="AC945" s="168" t="s">
        <v>8468</v>
      </c>
      <c r="AD945" s="169">
        <v>462326.1440561646</v>
      </c>
      <c r="AE945" s="168" t="s">
        <v>807</v>
      </c>
      <c r="AF945" s="169">
        <v>-352672.80288373248</v>
      </c>
      <c r="AG945" s="169">
        <v>-122810.8696321427</v>
      </c>
      <c r="AH945" s="169">
        <v>-272530.19085300172</v>
      </c>
      <c r="AI945" s="168" t="s">
        <v>21</v>
      </c>
      <c r="AJ945"/>
    </row>
    <row r="946" spans="1:36" x14ac:dyDescent="0.25">
      <c r="A946" s="179" t="b">
        <f>IF(E946&lt;&gt;1,"",NOT(ISNA(VLOOKUP(P946,Mapping!$P:$P,1,FALSE))))</f>
        <v>0</v>
      </c>
      <c r="B946" s="180" t="str">
        <f t="shared" si="14"/>
        <v/>
      </c>
      <c r="E946" s="167">
        <v>1</v>
      </c>
      <c r="F946" s="170" t="s">
        <v>442</v>
      </c>
      <c r="G946" s="169">
        <v>14555211.081456721</v>
      </c>
      <c r="H946" s="168" t="s">
        <v>1266</v>
      </c>
      <c r="I946" s="168" t="s">
        <v>446</v>
      </c>
      <c r="J946" s="169">
        <v>7530183.8901606323</v>
      </c>
      <c r="K946" s="169">
        <v>4707302.0430166861</v>
      </c>
      <c r="L946" s="168" t="s">
        <v>18</v>
      </c>
      <c r="M946" s="168" t="s">
        <v>21</v>
      </c>
      <c r="N946" s="168" t="s">
        <v>1449</v>
      </c>
      <c r="O946" s="168" t="s">
        <v>21</v>
      </c>
      <c r="P946" s="168" t="s">
        <v>785</v>
      </c>
      <c r="Q946" s="168" t="s">
        <v>1452</v>
      </c>
      <c r="R946" s="168" t="s">
        <v>21</v>
      </c>
      <c r="S946" s="168" t="s">
        <v>21</v>
      </c>
      <c r="T946" s="168" t="s">
        <v>21</v>
      </c>
      <c r="U946" s="168" t="s">
        <v>21</v>
      </c>
      <c r="V946" s="168" t="s">
        <v>1452</v>
      </c>
      <c r="W946" s="168" t="s">
        <v>21</v>
      </c>
      <c r="X946" s="168" t="s">
        <v>21</v>
      </c>
      <c r="Y946" s="168" t="s">
        <v>21</v>
      </c>
      <c r="Z946" s="168" t="s">
        <v>21</v>
      </c>
      <c r="AA946" s="168" t="s">
        <v>1941</v>
      </c>
      <c r="AB946" s="168" t="s">
        <v>1259</v>
      </c>
      <c r="AC946" s="168" t="s">
        <v>11623</v>
      </c>
      <c r="AD946" s="169">
        <v>10168998.236244209</v>
      </c>
      <c r="AE946" s="168" t="s">
        <v>807</v>
      </c>
      <c r="AF946" s="169">
        <v>-7757141.0498911617</v>
      </c>
      <c r="AG946" s="169">
        <v>-2701260.8582420088</v>
      </c>
      <c r="AH946" s="169">
        <v>-5994380.9488973934</v>
      </c>
      <c r="AI946" s="168" t="s">
        <v>21</v>
      </c>
      <c r="AJ946"/>
    </row>
    <row r="947" spans="1:36" x14ac:dyDescent="0.25">
      <c r="A947" s="179" t="b">
        <f>IF(E947&lt;&gt;1,"",NOT(ISNA(VLOOKUP(P947,Mapping!$P:$P,1,FALSE))))</f>
        <v>0</v>
      </c>
      <c r="B947" s="180" t="str">
        <f t="shared" si="14"/>
        <v/>
      </c>
      <c r="E947" s="167">
        <v>1</v>
      </c>
      <c r="F947" s="170" t="s">
        <v>442</v>
      </c>
      <c r="G947" s="169">
        <v>2541027.4844908649</v>
      </c>
      <c r="H947" s="168" t="s">
        <v>1266</v>
      </c>
      <c r="I947" s="168" t="s">
        <v>446</v>
      </c>
      <c r="J947" s="169">
        <v>1314608.501455924</v>
      </c>
      <c r="K947" s="169">
        <v>821793.91299547511</v>
      </c>
      <c r="L947" s="168" t="s">
        <v>18</v>
      </c>
      <c r="M947" s="168" t="s">
        <v>21</v>
      </c>
      <c r="N947" s="168" t="s">
        <v>1449</v>
      </c>
      <c r="O947" s="168" t="s">
        <v>21</v>
      </c>
      <c r="P947" s="168" t="s">
        <v>803</v>
      </c>
      <c r="Q947" s="168" t="s">
        <v>1453</v>
      </c>
      <c r="R947" s="168" t="s">
        <v>21</v>
      </c>
      <c r="S947" s="168" t="s">
        <v>21</v>
      </c>
      <c r="T947" s="168" t="s">
        <v>21</v>
      </c>
      <c r="U947" s="168" t="s">
        <v>21</v>
      </c>
      <c r="V947" s="168" t="s">
        <v>1453</v>
      </c>
      <c r="W947" s="168" t="s">
        <v>21</v>
      </c>
      <c r="X947" s="168" t="s">
        <v>21</v>
      </c>
      <c r="Y947" s="168" t="s">
        <v>21</v>
      </c>
      <c r="Z947" s="168" t="s">
        <v>21</v>
      </c>
      <c r="AA947" s="168" t="s">
        <v>1941</v>
      </c>
      <c r="AB947" s="168" t="s">
        <v>1259</v>
      </c>
      <c r="AC947" s="168" t="s">
        <v>12957</v>
      </c>
      <c r="AD947" s="169">
        <v>1775288.854515841</v>
      </c>
      <c r="AE947" s="168" t="s">
        <v>807</v>
      </c>
      <c r="AF947" s="169">
        <v>-1354230.350802514</v>
      </c>
      <c r="AG947" s="169">
        <v>-471582.17391412542</v>
      </c>
      <c r="AH947" s="169">
        <v>-1046490.2678781539</v>
      </c>
      <c r="AI947" s="168" t="s">
        <v>21</v>
      </c>
      <c r="AJ947"/>
    </row>
    <row r="948" spans="1:36" x14ac:dyDescent="0.25">
      <c r="A948" s="179" t="b">
        <f>IF(E948&lt;&gt;1,"",NOT(ISNA(VLOOKUP(P948,Mapping!$P:$P,1,FALSE))))</f>
        <v>0</v>
      </c>
      <c r="B948" s="180" t="str">
        <f t="shared" si="14"/>
        <v/>
      </c>
      <c r="E948" s="167">
        <v>1</v>
      </c>
      <c r="F948" s="170" t="s">
        <v>638</v>
      </c>
      <c r="G948" s="169">
        <v>89977.465388438446</v>
      </c>
      <c r="H948" s="168" t="s">
        <v>1266</v>
      </c>
      <c r="I948" s="168" t="s">
        <v>461</v>
      </c>
      <c r="J948" s="169">
        <v>29487.380079882809</v>
      </c>
      <c r="K948" s="169">
        <v>14421.406285052861</v>
      </c>
      <c r="L948" s="168" t="s">
        <v>18</v>
      </c>
      <c r="M948" s="168" t="s">
        <v>21</v>
      </c>
      <c r="N948" s="168" t="s">
        <v>1449</v>
      </c>
      <c r="O948" s="168" t="s">
        <v>21</v>
      </c>
      <c r="P948" s="168" t="s">
        <v>525</v>
      </c>
      <c r="Q948" s="168" t="s">
        <v>1451</v>
      </c>
      <c r="R948" s="168" t="s">
        <v>21</v>
      </c>
      <c r="S948" s="168" t="s">
        <v>21</v>
      </c>
      <c r="T948" s="168" t="s">
        <v>21</v>
      </c>
      <c r="U948" s="168" t="s">
        <v>21</v>
      </c>
      <c r="V948" s="168" t="s">
        <v>1451</v>
      </c>
      <c r="W948" s="168" t="s">
        <v>21</v>
      </c>
      <c r="X948" s="168" t="s">
        <v>21</v>
      </c>
      <c r="Y948" s="168" t="s">
        <v>21</v>
      </c>
      <c r="Z948" s="168" t="s">
        <v>21</v>
      </c>
      <c r="AA948" s="168" t="s">
        <v>1942</v>
      </c>
      <c r="AB948" s="168" t="s">
        <v>1259</v>
      </c>
      <c r="AC948" s="168" t="s">
        <v>6778</v>
      </c>
      <c r="AD948" s="169">
        <v>47650.775685253953</v>
      </c>
      <c r="AE948" s="168" t="s">
        <v>817</v>
      </c>
      <c r="AF948" s="169">
        <v>-13371.472844863531</v>
      </c>
      <c r="AG948" s="169">
        <v>-21536.393174699511</v>
      </c>
      <c r="AH948" s="169">
        <v>-26451.909424340909</v>
      </c>
      <c r="AI948" s="168" t="s">
        <v>21</v>
      </c>
      <c r="AJ948"/>
    </row>
    <row r="949" spans="1:36" x14ac:dyDescent="0.25">
      <c r="A949" s="179" t="b">
        <f>IF(E949&lt;&gt;1,"",NOT(ISNA(VLOOKUP(P949,Mapping!$P:$P,1,FALSE))))</f>
        <v>0</v>
      </c>
      <c r="B949" s="180" t="str">
        <f t="shared" si="14"/>
        <v/>
      </c>
      <c r="E949" s="167">
        <v>1</v>
      </c>
      <c r="F949" s="170" t="s">
        <v>443</v>
      </c>
      <c r="G949" s="169">
        <v>112439.471931354</v>
      </c>
      <c r="H949" s="168" t="s">
        <v>1266</v>
      </c>
      <c r="I949" s="168" t="s">
        <v>372</v>
      </c>
      <c r="J949" s="169">
        <v>43572.870585942634</v>
      </c>
      <c r="K949" s="169">
        <v>20972.598503960809</v>
      </c>
      <c r="L949" s="168" t="s">
        <v>18</v>
      </c>
      <c r="M949" s="168" t="s">
        <v>21</v>
      </c>
      <c r="N949" s="168" t="s">
        <v>1449</v>
      </c>
      <c r="O949" s="168" t="s">
        <v>21</v>
      </c>
      <c r="P949" s="168" t="s">
        <v>525</v>
      </c>
      <c r="Q949" s="168" t="s">
        <v>1451</v>
      </c>
      <c r="R949" s="168" t="s">
        <v>21</v>
      </c>
      <c r="S949" s="168" t="s">
        <v>21</v>
      </c>
      <c r="T949" s="168" t="s">
        <v>21</v>
      </c>
      <c r="U949" s="168" t="s">
        <v>21</v>
      </c>
      <c r="V949" s="168" t="s">
        <v>1451</v>
      </c>
      <c r="W949" s="168" t="s">
        <v>21</v>
      </c>
      <c r="X949" s="168" t="s">
        <v>21</v>
      </c>
      <c r="Y949" s="168" t="s">
        <v>21</v>
      </c>
      <c r="Z949" s="168" t="s">
        <v>21</v>
      </c>
      <c r="AA949" s="168" t="s">
        <v>1943</v>
      </c>
      <c r="AB949" s="168" t="s">
        <v>1259</v>
      </c>
      <c r="AC949" s="168" t="s">
        <v>11624</v>
      </c>
      <c r="AD949" s="169">
        <v>62543.930602813853</v>
      </c>
      <c r="AE949" s="168" t="s">
        <v>813</v>
      </c>
      <c r="AF949" s="169">
        <v>-52171.975570838542</v>
      </c>
      <c r="AG949" s="169">
        <v>-20830.23184052388</v>
      </c>
      <c r="AH949" s="169">
        <v>-47178.206196427513</v>
      </c>
      <c r="AI949" s="168" t="s">
        <v>21</v>
      </c>
      <c r="AJ949"/>
    </row>
    <row r="950" spans="1:36" x14ac:dyDescent="0.25">
      <c r="A950" s="179" t="b">
        <f>IF(E950&lt;&gt;1,"",NOT(ISNA(VLOOKUP(P950,Mapping!$P:$P,1,FALSE))))</f>
        <v>0</v>
      </c>
      <c r="B950" s="180" t="str">
        <f t="shared" si="14"/>
        <v/>
      </c>
      <c r="E950" s="167">
        <v>1</v>
      </c>
      <c r="F950" s="170" t="s">
        <v>639</v>
      </c>
      <c r="G950" s="169">
        <v>174964.92059928869</v>
      </c>
      <c r="H950" s="168" t="s">
        <v>1266</v>
      </c>
      <c r="I950" s="168" t="s">
        <v>505</v>
      </c>
      <c r="J950" s="169">
        <v>87360.449750939137</v>
      </c>
      <c r="K950" s="169">
        <v>33769.006817438218</v>
      </c>
      <c r="L950" s="168" t="s">
        <v>18</v>
      </c>
      <c r="M950" s="168" t="s">
        <v>21</v>
      </c>
      <c r="N950" s="168" t="s">
        <v>1449</v>
      </c>
      <c r="O950" s="168" t="s">
        <v>21</v>
      </c>
      <c r="P950" s="168" t="s">
        <v>525</v>
      </c>
      <c r="Q950" s="168" t="s">
        <v>1451</v>
      </c>
      <c r="R950" s="168" t="s">
        <v>21</v>
      </c>
      <c r="S950" s="168" t="s">
        <v>21</v>
      </c>
      <c r="T950" s="168" t="s">
        <v>21</v>
      </c>
      <c r="U950" s="168" t="s">
        <v>21</v>
      </c>
      <c r="V950" s="168" t="s">
        <v>1451</v>
      </c>
      <c r="W950" s="168" t="s">
        <v>21</v>
      </c>
      <c r="X950" s="168" t="s">
        <v>21</v>
      </c>
      <c r="Y950" s="168" t="s">
        <v>21</v>
      </c>
      <c r="Z950" s="168" t="s">
        <v>21</v>
      </c>
      <c r="AA950" s="168" t="s">
        <v>1944</v>
      </c>
      <c r="AB950" s="168" t="s">
        <v>1259</v>
      </c>
      <c r="AC950" s="168" t="s">
        <v>6780</v>
      </c>
      <c r="AD950" s="169">
        <v>106851.8426210271</v>
      </c>
      <c r="AE950" s="168" t="s">
        <v>814</v>
      </c>
      <c r="AF950" s="169">
        <v>-101052.3300308918</v>
      </c>
      <c r="AG950" s="169">
        <v>-120478.82215190709</v>
      </c>
      <c r="AH950" s="169">
        <v>-54795.291973062653</v>
      </c>
      <c r="AI950" s="168" t="s">
        <v>21</v>
      </c>
      <c r="AJ950"/>
    </row>
    <row r="951" spans="1:36" x14ac:dyDescent="0.25">
      <c r="A951" s="179" t="b">
        <f>IF(E951&lt;&gt;1,"",NOT(ISNA(VLOOKUP(P951,Mapping!$P:$P,1,FALSE))))</f>
        <v>0</v>
      </c>
      <c r="B951" s="180" t="str">
        <f t="shared" si="14"/>
        <v/>
      </c>
      <c r="E951" s="167">
        <v>1</v>
      </c>
      <c r="F951" s="170" t="s">
        <v>444</v>
      </c>
      <c r="G951" s="169">
        <v>80594.249135472899</v>
      </c>
      <c r="H951" s="168" t="s">
        <v>1266</v>
      </c>
      <c r="I951" s="168" t="s">
        <v>394</v>
      </c>
      <c r="J951" s="169">
        <v>32279.968749913111</v>
      </c>
      <c r="K951" s="169">
        <v>16718.016426923889</v>
      </c>
      <c r="L951" s="168" t="s">
        <v>18</v>
      </c>
      <c r="M951" s="168" t="s">
        <v>21</v>
      </c>
      <c r="N951" s="168" t="s">
        <v>1449</v>
      </c>
      <c r="O951" s="168" t="s">
        <v>21</v>
      </c>
      <c r="P951" s="168" t="s">
        <v>525</v>
      </c>
      <c r="Q951" s="168" t="s">
        <v>1451</v>
      </c>
      <c r="R951" s="168" t="s">
        <v>21</v>
      </c>
      <c r="S951" s="168" t="s">
        <v>21</v>
      </c>
      <c r="T951" s="168" t="s">
        <v>21</v>
      </c>
      <c r="U951" s="168" t="s">
        <v>21</v>
      </c>
      <c r="V951" s="168" t="s">
        <v>1451</v>
      </c>
      <c r="W951" s="168" t="s">
        <v>21</v>
      </c>
      <c r="X951" s="168" t="s">
        <v>21</v>
      </c>
      <c r="Y951" s="168" t="s">
        <v>21</v>
      </c>
      <c r="Z951" s="168" t="s">
        <v>21</v>
      </c>
      <c r="AA951" s="168" t="s">
        <v>1945</v>
      </c>
      <c r="AB951" s="168" t="s">
        <v>1259</v>
      </c>
      <c r="AC951" s="168" t="s">
        <v>6781</v>
      </c>
      <c r="AD951" s="169">
        <v>52006.418398671318</v>
      </c>
      <c r="AE951" s="168" t="s">
        <v>809</v>
      </c>
      <c r="AF951" s="169">
        <v>-48172.030792672187</v>
      </c>
      <c r="AG951" s="169">
        <v>108309.0216449374</v>
      </c>
      <c r="AH951" s="169">
        <v>-30245.97612448793</v>
      </c>
      <c r="AI951" s="168" t="s">
        <v>21</v>
      </c>
      <c r="AJ951"/>
    </row>
    <row r="952" spans="1:36" x14ac:dyDescent="0.25">
      <c r="A952" s="179" t="b">
        <f>IF(E952&lt;&gt;1,"",NOT(ISNA(VLOOKUP(P952,Mapping!$P:$P,1,FALSE))))</f>
        <v>0</v>
      </c>
      <c r="B952" s="180" t="str">
        <f t="shared" si="14"/>
        <v/>
      </c>
      <c r="E952" s="167">
        <v>1</v>
      </c>
      <c r="F952" s="170" t="s">
        <v>1946</v>
      </c>
      <c r="G952" s="169">
        <v>147580.35463262029</v>
      </c>
      <c r="H952" s="168" t="s">
        <v>1266</v>
      </c>
      <c r="I952" s="168" t="s">
        <v>446</v>
      </c>
      <c r="J952" s="169">
        <v>69594.750519721856</v>
      </c>
      <c r="K952" s="169">
        <v>43268.995174279429</v>
      </c>
      <c r="L952" s="168" t="s">
        <v>18</v>
      </c>
      <c r="M952" s="168" t="s">
        <v>21</v>
      </c>
      <c r="N952" s="168" t="s">
        <v>1449</v>
      </c>
      <c r="O952" s="168" t="s">
        <v>21</v>
      </c>
      <c r="P952" s="168" t="s">
        <v>525</v>
      </c>
      <c r="Q952" s="168" t="s">
        <v>1451</v>
      </c>
      <c r="R952" s="168" t="s">
        <v>21</v>
      </c>
      <c r="S952" s="168" t="s">
        <v>21</v>
      </c>
      <c r="T952" s="168" t="s">
        <v>21</v>
      </c>
      <c r="U952" s="168" t="s">
        <v>21</v>
      </c>
      <c r="V952" s="168" t="s">
        <v>1451</v>
      </c>
      <c r="W952" s="168" t="s">
        <v>21</v>
      </c>
      <c r="X952" s="168" t="s">
        <v>21</v>
      </c>
      <c r="Y952" s="168" t="s">
        <v>21</v>
      </c>
      <c r="Z952" s="168" t="s">
        <v>21</v>
      </c>
      <c r="AA952" s="168" t="s">
        <v>1947</v>
      </c>
      <c r="AB952" s="168" t="s">
        <v>1259</v>
      </c>
      <c r="AC952" s="168" t="s">
        <v>6782</v>
      </c>
      <c r="AD952" s="169">
        <v>95937.868161781225</v>
      </c>
      <c r="AE952" s="168" t="s">
        <v>814</v>
      </c>
      <c r="AF952" s="169">
        <v>-52581.710569152012</v>
      </c>
      <c r="AG952" s="169">
        <v>-80610.32707777551</v>
      </c>
      <c r="AH952" s="169">
        <v>-53732.858703991718</v>
      </c>
      <c r="AI952" s="168" t="s">
        <v>21</v>
      </c>
      <c r="AJ952"/>
    </row>
    <row r="953" spans="1:36" x14ac:dyDescent="0.25">
      <c r="A953" s="179" t="b">
        <f>IF(E953&lt;&gt;1,"",NOT(ISNA(VLOOKUP(P953,Mapping!$P:$P,1,FALSE))))</f>
        <v>0</v>
      </c>
      <c r="B953" s="180" t="str">
        <f t="shared" si="14"/>
        <v/>
      </c>
      <c r="E953" s="167">
        <v>1</v>
      </c>
      <c r="F953" s="170" t="s">
        <v>640</v>
      </c>
      <c r="G953" s="169">
        <v>172598.48998742251</v>
      </c>
      <c r="H953" s="168" t="s">
        <v>1266</v>
      </c>
      <c r="I953" s="168" t="s">
        <v>446</v>
      </c>
      <c r="J953" s="169">
        <v>64751.315883795833</v>
      </c>
      <c r="K953" s="169">
        <v>36028.93375351232</v>
      </c>
      <c r="L953" s="168" t="s">
        <v>18</v>
      </c>
      <c r="M953" s="168" t="s">
        <v>21</v>
      </c>
      <c r="N953" s="168" t="s">
        <v>1449</v>
      </c>
      <c r="O953" s="168" t="s">
        <v>21</v>
      </c>
      <c r="P953" s="168" t="s">
        <v>525</v>
      </c>
      <c r="Q953" s="168" t="s">
        <v>1451</v>
      </c>
      <c r="R953" s="168" t="s">
        <v>21</v>
      </c>
      <c r="S953" s="168" t="s">
        <v>21</v>
      </c>
      <c r="T953" s="168" t="s">
        <v>21</v>
      </c>
      <c r="U953" s="168" t="s">
        <v>21</v>
      </c>
      <c r="V953" s="168" t="s">
        <v>1451</v>
      </c>
      <c r="W953" s="168" t="s">
        <v>21</v>
      </c>
      <c r="X953" s="168" t="s">
        <v>21</v>
      </c>
      <c r="Y953" s="168" t="s">
        <v>21</v>
      </c>
      <c r="Z953" s="168" t="s">
        <v>21</v>
      </c>
      <c r="AA953" s="168" t="s">
        <v>1948</v>
      </c>
      <c r="AB953" s="168" t="s">
        <v>1259</v>
      </c>
      <c r="AC953" s="168" t="s">
        <v>6783</v>
      </c>
      <c r="AD953" s="169">
        <v>99591.413187222613</v>
      </c>
      <c r="AE953" s="168" t="s">
        <v>818</v>
      </c>
      <c r="AF953" s="169">
        <v>-61336.002977871387</v>
      </c>
      <c r="AG953" s="169">
        <v>-91930.714844760194</v>
      </c>
      <c r="AH953" s="169">
        <v>-48949.910615799759</v>
      </c>
      <c r="AI953" s="168" t="s">
        <v>21</v>
      </c>
      <c r="AJ953"/>
    </row>
    <row r="954" spans="1:36" x14ac:dyDescent="0.25">
      <c r="A954" s="179" t="b">
        <f>IF(E954&lt;&gt;1,"",NOT(ISNA(VLOOKUP(P954,Mapping!$P:$P,1,FALSE))))</f>
        <v>0</v>
      </c>
      <c r="B954" s="180" t="str">
        <f t="shared" si="14"/>
        <v/>
      </c>
      <c r="E954" s="167">
        <v>1</v>
      </c>
      <c r="F954" s="170" t="s">
        <v>445</v>
      </c>
      <c r="G954" s="169">
        <v>962994.00121156545</v>
      </c>
      <c r="H954" s="168" t="s">
        <v>1266</v>
      </c>
      <c r="I954" s="168" t="s">
        <v>446</v>
      </c>
      <c r="J954" s="169">
        <v>521542.95754170697</v>
      </c>
      <c r="K954" s="169">
        <v>309403.68399195338</v>
      </c>
      <c r="L954" s="168" t="s">
        <v>18</v>
      </c>
      <c r="M954" s="168" t="s">
        <v>21</v>
      </c>
      <c r="N954" s="168" t="s">
        <v>1449</v>
      </c>
      <c r="O954" s="168" t="s">
        <v>21</v>
      </c>
      <c r="P954" s="168" t="s">
        <v>344</v>
      </c>
      <c r="Q954" s="168" t="s">
        <v>1450</v>
      </c>
      <c r="R954" s="168" t="s">
        <v>21</v>
      </c>
      <c r="S954" s="168" t="s">
        <v>21</v>
      </c>
      <c r="T954" s="168" t="s">
        <v>21</v>
      </c>
      <c r="U954" s="168" t="s">
        <v>21</v>
      </c>
      <c r="V954" s="168" t="s">
        <v>1450</v>
      </c>
      <c r="W954" s="168" t="s">
        <v>21</v>
      </c>
      <c r="X954" s="168" t="s">
        <v>21</v>
      </c>
      <c r="Y954" s="168" t="s">
        <v>21</v>
      </c>
      <c r="Z954" s="168" t="s">
        <v>21</v>
      </c>
      <c r="AA954" s="168" t="s">
        <v>1949</v>
      </c>
      <c r="AB954" s="168" t="s">
        <v>1259</v>
      </c>
      <c r="AC954" s="168" t="s">
        <v>11625</v>
      </c>
      <c r="AD954" s="169">
        <v>720522.04802149814</v>
      </c>
      <c r="AE954" s="168" t="s">
        <v>809</v>
      </c>
      <c r="AF954" s="169">
        <v>-434808.54395769059</v>
      </c>
      <c r="AG954" s="169">
        <v>-525999.96527208353</v>
      </c>
      <c r="AH954" s="169">
        <v>-445662.25350682938</v>
      </c>
      <c r="AI954" s="168" t="s">
        <v>21</v>
      </c>
      <c r="AJ954"/>
    </row>
    <row r="955" spans="1:36" x14ac:dyDescent="0.25">
      <c r="A955" s="179" t="b">
        <f>IF(E955&lt;&gt;1,"",NOT(ISNA(VLOOKUP(P955,Mapping!$P:$P,1,FALSE))))</f>
        <v>0</v>
      </c>
      <c r="B955" s="180" t="str">
        <f t="shared" si="14"/>
        <v/>
      </c>
      <c r="E955" s="167">
        <v>1</v>
      </c>
      <c r="F955" s="170" t="s">
        <v>445</v>
      </c>
      <c r="G955" s="169">
        <v>94181.064271170195</v>
      </c>
      <c r="H955" s="168" t="s">
        <v>1266</v>
      </c>
      <c r="I955" s="168" t="s">
        <v>446</v>
      </c>
      <c r="J955" s="169">
        <v>51007.037159746891</v>
      </c>
      <c r="K955" s="169">
        <v>30259.760923870032</v>
      </c>
      <c r="L955" s="168" t="s">
        <v>18</v>
      </c>
      <c r="M955" s="168" t="s">
        <v>21</v>
      </c>
      <c r="N955" s="168" t="s">
        <v>1449</v>
      </c>
      <c r="O955" s="168" t="s">
        <v>21</v>
      </c>
      <c r="P955" s="168" t="s">
        <v>525</v>
      </c>
      <c r="Q955" s="168" t="s">
        <v>1451</v>
      </c>
      <c r="R955" s="168" t="s">
        <v>21</v>
      </c>
      <c r="S955" s="168" t="s">
        <v>21</v>
      </c>
      <c r="T955" s="168" t="s">
        <v>21</v>
      </c>
      <c r="U955" s="168" t="s">
        <v>21</v>
      </c>
      <c r="V955" s="168" t="s">
        <v>1451</v>
      </c>
      <c r="W955" s="168" t="s">
        <v>21</v>
      </c>
      <c r="X955" s="168" t="s">
        <v>21</v>
      </c>
      <c r="Y955" s="168" t="s">
        <v>21</v>
      </c>
      <c r="Z955" s="168" t="s">
        <v>21</v>
      </c>
      <c r="AA955" s="168" t="s">
        <v>1949</v>
      </c>
      <c r="AB955" s="168" t="s">
        <v>1259</v>
      </c>
      <c r="AC955" s="168" t="s">
        <v>11626</v>
      </c>
      <c r="AD955" s="169">
        <v>70467.244061886537</v>
      </c>
      <c r="AE955" s="168" t="s">
        <v>809</v>
      </c>
      <c r="AF955" s="169">
        <v>-42524.388908562381</v>
      </c>
      <c r="AG955" s="169">
        <v>-51442.933677257497</v>
      </c>
      <c r="AH955" s="169">
        <v>-43585.884530904746</v>
      </c>
      <c r="AI955" s="168" t="s">
        <v>21</v>
      </c>
      <c r="AJ955"/>
    </row>
    <row r="956" spans="1:36" x14ac:dyDescent="0.25">
      <c r="A956" s="179" t="b">
        <f>IF(E956&lt;&gt;1,"",NOT(ISNA(VLOOKUP(P956,Mapping!$P:$P,1,FALSE))))</f>
        <v>0</v>
      </c>
      <c r="B956" s="180" t="str">
        <f t="shared" si="14"/>
        <v/>
      </c>
      <c r="E956" s="167">
        <v>1</v>
      </c>
      <c r="F956" s="170" t="s">
        <v>1950</v>
      </c>
      <c r="G956" s="169">
        <v>152962.11247178871</v>
      </c>
      <c r="H956" s="168" t="s">
        <v>1266</v>
      </c>
      <c r="I956" s="168" t="s">
        <v>446</v>
      </c>
      <c r="J956" s="169">
        <v>83019.004200416632</v>
      </c>
      <c r="K956" s="169">
        <v>49593.779635914689</v>
      </c>
      <c r="L956" s="168" t="s">
        <v>18</v>
      </c>
      <c r="M956" s="168" t="s">
        <v>21</v>
      </c>
      <c r="N956" s="168" t="s">
        <v>1449</v>
      </c>
      <c r="O956" s="168" t="s">
        <v>21</v>
      </c>
      <c r="P956" s="168" t="s">
        <v>525</v>
      </c>
      <c r="Q956" s="168" t="s">
        <v>1451</v>
      </c>
      <c r="R956" s="168" t="s">
        <v>21</v>
      </c>
      <c r="S956" s="168" t="s">
        <v>21</v>
      </c>
      <c r="T956" s="168" t="s">
        <v>21</v>
      </c>
      <c r="U956" s="168" t="s">
        <v>21</v>
      </c>
      <c r="V956" s="168" t="s">
        <v>1451</v>
      </c>
      <c r="W956" s="168" t="s">
        <v>21</v>
      </c>
      <c r="X956" s="168" t="s">
        <v>21</v>
      </c>
      <c r="Y956" s="168" t="s">
        <v>21</v>
      </c>
      <c r="Z956" s="168" t="s">
        <v>21</v>
      </c>
      <c r="AA956" s="168" t="s">
        <v>1951</v>
      </c>
      <c r="AB956" s="168" t="s">
        <v>1259</v>
      </c>
      <c r="AC956" s="168" t="s">
        <v>7397</v>
      </c>
      <c r="AD956" s="169">
        <v>93155.192132219847</v>
      </c>
      <c r="AE956" s="168" t="s">
        <v>813</v>
      </c>
      <c r="AF956" s="169">
        <v>-64473.462925967448</v>
      </c>
      <c r="AG956" s="169">
        <v>-41042.047741981332</v>
      </c>
      <c r="AH956" s="169">
        <v>-41110.433878834432</v>
      </c>
      <c r="AI956" s="168" t="s">
        <v>21</v>
      </c>
      <c r="AJ956"/>
    </row>
    <row r="957" spans="1:36" x14ac:dyDescent="0.25">
      <c r="A957" s="179" t="b">
        <f>IF(E957&lt;&gt;1,"",NOT(ISNA(VLOOKUP(P957,Mapping!$P:$P,1,FALSE))))</f>
        <v>0</v>
      </c>
      <c r="B957" s="180" t="str">
        <f t="shared" si="14"/>
        <v/>
      </c>
      <c r="E957" s="167">
        <v>1</v>
      </c>
      <c r="F957" s="170" t="s">
        <v>641</v>
      </c>
      <c r="G957" s="169">
        <v>163194.15866924531</v>
      </c>
      <c r="H957" s="168" t="s">
        <v>1266</v>
      </c>
      <c r="I957" s="168" t="s">
        <v>446</v>
      </c>
      <c r="J957" s="169">
        <v>78222.355971608486</v>
      </c>
      <c r="K957" s="169">
        <v>47743.748690256769</v>
      </c>
      <c r="L957" s="168" t="s">
        <v>18</v>
      </c>
      <c r="M957" s="168" t="s">
        <v>21</v>
      </c>
      <c r="N957" s="168" t="s">
        <v>1449</v>
      </c>
      <c r="O957" s="168" t="s">
        <v>21</v>
      </c>
      <c r="P957" s="168" t="s">
        <v>525</v>
      </c>
      <c r="Q957" s="168" t="s">
        <v>1451</v>
      </c>
      <c r="R957" s="168" t="s">
        <v>21</v>
      </c>
      <c r="S957" s="168" t="s">
        <v>21</v>
      </c>
      <c r="T957" s="168" t="s">
        <v>21</v>
      </c>
      <c r="U957" s="168" t="s">
        <v>21</v>
      </c>
      <c r="V957" s="168" t="s">
        <v>1451</v>
      </c>
      <c r="W957" s="168" t="s">
        <v>21</v>
      </c>
      <c r="X957" s="168" t="s">
        <v>21</v>
      </c>
      <c r="Y957" s="168" t="s">
        <v>21</v>
      </c>
      <c r="Z957" s="168" t="s">
        <v>21</v>
      </c>
      <c r="AA957" s="168" t="s">
        <v>1952</v>
      </c>
      <c r="AB957" s="168" t="s">
        <v>1259</v>
      </c>
      <c r="AC957" s="168" t="s">
        <v>11627</v>
      </c>
      <c r="AD957" s="169">
        <v>100696.23195944569</v>
      </c>
      <c r="AE957" s="168" t="s">
        <v>814</v>
      </c>
      <c r="AF957" s="169">
        <v>-29958.00486987675</v>
      </c>
      <c r="AG957" s="169">
        <v>-2509.096899723314</v>
      </c>
      <c r="AH957" s="169">
        <v>-51689.0950349177</v>
      </c>
      <c r="AI957" s="168" t="s">
        <v>21</v>
      </c>
      <c r="AJ957"/>
    </row>
    <row r="958" spans="1:36" x14ac:dyDescent="0.25">
      <c r="A958" s="179" t="b">
        <f>IF(E958&lt;&gt;1,"",NOT(ISNA(VLOOKUP(P958,Mapping!$P:$P,1,FALSE))))</f>
        <v>0</v>
      </c>
      <c r="B958" s="180" t="str">
        <f t="shared" si="14"/>
        <v/>
      </c>
      <c r="E958" s="167">
        <v>1</v>
      </c>
      <c r="F958" s="170" t="s">
        <v>642</v>
      </c>
      <c r="G958" s="169">
        <v>279296.38812112057</v>
      </c>
      <c r="H958" s="168" t="s">
        <v>1266</v>
      </c>
      <c r="I958" s="168" t="s">
        <v>430</v>
      </c>
      <c r="J958" s="169">
        <v>105646.44807811581</v>
      </c>
      <c r="K958" s="169">
        <v>52453.711844441073</v>
      </c>
      <c r="L958" s="168" t="s">
        <v>18</v>
      </c>
      <c r="M958" s="168" t="s">
        <v>21</v>
      </c>
      <c r="N958" s="168" t="s">
        <v>1449</v>
      </c>
      <c r="O958" s="168" t="s">
        <v>21</v>
      </c>
      <c r="P958" s="168" t="s">
        <v>344</v>
      </c>
      <c r="Q958" s="168" t="s">
        <v>1450</v>
      </c>
      <c r="R958" s="168" t="s">
        <v>21</v>
      </c>
      <c r="S958" s="168" t="s">
        <v>21</v>
      </c>
      <c r="T958" s="168" t="s">
        <v>21</v>
      </c>
      <c r="U958" s="168" t="s">
        <v>21</v>
      </c>
      <c r="V958" s="168" t="s">
        <v>1450</v>
      </c>
      <c r="W958" s="168" t="s">
        <v>21</v>
      </c>
      <c r="X958" s="168" t="s">
        <v>21</v>
      </c>
      <c r="Y958" s="168" t="s">
        <v>21</v>
      </c>
      <c r="Z958" s="168" t="s">
        <v>21</v>
      </c>
      <c r="AA958" s="168" t="s">
        <v>1953</v>
      </c>
      <c r="AB958" s="168" t="s">
        <v>1259</v>
      </c>
      <c r="AC958" s="168" t="s">
        <v>8913</v>
      </c>
      <c r="AD958" s="169">
        <v>181822.45607959991</v>
      </c>
      <c r="AE958" s="168" t="s">
        <v>809</v>
      </c>
      <c r="AF958" s="169">
        <v>-165802.1227869452</v>
      </c>
      <c r="AG958" s="169">
        <v>-152212.93863752121</v>
      </c>
      <c r="AH958" s="169">
        <v>-91105.561057664221</v>
      </c>
      <c r="AI958" s="168" t="s">
        <v>21</v>
      </c>
      <c r="AJ958"/>
    </row>
    <row r="959" spans="1:36" x14ac:dyDescent="0.25">
      <c r="A959" s="179" t="b">
        <f>IF(E959&lt;&gt;1,"",NOT(ISNA(VLOOKUP(P959,Mapping!$P:$P,1,FALSE))))</f>
        <v>0</v>
      </c>
      <c r="B959" s="180" t="str">
        <f t="shared" si="14"/>
        <v/>
      </c>
      <c r="E959" s="167">
        <v>1</v>
      </c>
      <c r="F959" s="170" t="s">
        <v>642</v>
      </c>
      <c r="G959" s="169">
        <v>940671.61174256878</v>
      </c>
      <c r="H959" s="168" t="s">
        <v>1266</v>
      </c>
      <c r="I959" s="168" t="s">
        <v>430</v>
      </c>
      <c r="J959" s="169">
        <v>355817.75782013271</v>
      </c>
      <c r="K959" s="169">
        <v>176664.36001740539</v>
      </c>
      <c r="L959" s="168" t="s">
        <v>18</v>
      </c>
      <c r="M959" s="168" t="s">
        <v>21</v>
      </c>
      <c r="N959" s="168" t="s">
        <v>1449</v>
      </c>
      <c r="O959" s="168" t="s">
        <v>21</v>
      </c>
      <c r="P959" s="168" t="s">
        <v>525</v>
      </c>
      <c r="Q959" s="168" t="s">
        <v>1451</v>
      </c>
      <c r="R959" s="168" t="s">
        <v>21</v>
      </c>
      <c r="S959" s="168" t="s">
        <v>21</v>
      </c>
      <c r="T959" s="168" t="s">
        <v>21</v>
      </c>
      <c r="U959" s="168" t="s">
        <v>21</v>
      </c>
      <c r="V959" s="168" t="s">
        <v>1451</v>
      </c>
      <c r="W959" s="168" t="s">
        <v>21</v>
      </c>
      <c r="X959" s="168" t="s">
        <v>21</v>
      </c>
      <c r="Y959" s="168" t="s">
        <v>21</v>
      </c>
      <c r="Z959" s="168" t="s">
        <v>21</v>
      </c>
      <c r="AA959" s="168" t="s">
        <v>1953</v>
      </c>
      <c r="AB959" s="168" t="s">
        <v>1259</v>
      </c>
      <c r="AC959" s="168" t="s">
        <v>11628</v>
      </c>
      <c r="AD959" s="169">
        <v>612378.92821305827</v>
      </c>
      <c r="AE959" s="168" t="s">
        <v>809</v>
      </c>
      <c r="AF959" s="169">
        <v>-558422.36672498123</v>
      </c>
      <c r="AG959" s="169">
        <v>-512653.9275335595</v>
      </c>
      <c r="AH959" s="169">
        <v>-306843.97866849211</v>
      </c>
      <c r="AI959" s="168" t="s">
        <v>21</v>
      </c>
      <c r="AJ959"/>
    </row>
    <row r="960" spans="1:36" x14ac:dyDescent="0.25">
      <c r="A960" s="179" t="b">
        <f>IF(E960&lt;&gt;1,"",NOT(ISNA(VLOOKUP(P960,Mapping!$P:$P,1,FALSE))))</f>
        <v>0</v>
      </c>
      <c r="B960" s="180" t="str">
        <f t="shared" si="14"/>
        <v/>
      </c>
      <c r="E960" s="167">
        <v>1</v>
      </c>
      <c r="F960" s="170" t="s">
        <v>642</v>
      </c>
      <c r="G960" s="169">
        <v>4861001.7845062306</v>
      </c>
      <c r="H960" s="168" t="s">
        <v>1266</v>
      </c>
      <c r="I960" s="168" t="s">
        <v>430</v>
      </c>
      <c r="J960" s="169">
        <v>1838718.9898487269</v>
      </c>
      <c r="K960" s="169">
        <v>912928.33607726055</v>
      </c>
      <c r="L960" s="168" t="s">
        <v>18</v>
      </c>
      <c r="M960" s="168" t="s">
        <v>21</v>
      </c>
      <c r="N960" s="168" t="s">
        <v>1449</v>
      </c>
      <c r="O960" s="168" t="s">
        <v>21</v>
      </c>
      <c r="P960" s="168" t="s">
        <v>789</v>
      </c>
      <c r="Q960" s="168" t="s">
        <v>1458</v>
      </c>
      <c r="R960" s="168" t="s">
        <v>21</v>
      </c>
      <c r="S960" s="168" t="s">
        <v>21</v>
      </c>
      <c r="T960" s="168" t="s">
        <v>21</v>
      </c>
      <c r="U960" s="168" t="s">
        <v>21</v>
      </c>
      <c r="V960" s="168" t="s">
        <v>1458</v>
      </c>
      <c r="W960" s="168" t="s">
        <v>21</v>
      </c>
      <c r="X960" s="168" t="s">
        <v>21</v>
      </c>
      <c r="Y960" s="168" t="s">
        <v>21</v>
      </c>
      <c r="Z960" s="168" t="s">
        <v>21</v>
      </c>
      <c r="AA960" s="168" t="s">
        <v>1953</v>
      </c>
      <c r="AB960" s="168" t="s">
        <v>1259</v>
      </c>
      <c r="AC960" s="168" t="s">
        <v>7279</v>
      </c>
      <c r="AD960" s="169">
        <v>3164520.9929565899</v>
      </c>
      <c r="AE960" s="168" t="s">
        <v>809</v>
      </c>
      <c r="AF960" s="169">
        <v>-2885695.8020980381</v>
      </c>
      <c r="AG960" s="169">
        <v>-2649183.4402851551</v>
      </c>
      <c r="AH960" s="169">
        <v>-1585642.7569972479</v>
      </c>
      <c r="AI960" s="168" t="s">
        <v>21</v>
      </c>
      <c r="AJ960"/>
    </row>
    <row r="961" spans="1:36" x14ac:dyDescent="0.25">
      <c r="A961" s="179" t="b">
        <f>IF(E961&lt;&gt;1,"",NOT(ISNA(VLOOKUP(P961,Mapping!$P:$P,1,FALSE))))</f>
        <v>0</v>
      </c>
      <c r="B961" s="180" t="str">
        <f t="shared" si="14"/>
        <v/>
      </c>
      <c r="E961" s="167">
        <v>1</v>
      </c>
      <c r="F961" s="170" t="s">
        <v>643</v>
      </c>
      <c r="G961" s="169">
        <v>1979547.5996079161</v>
      </c>
      <c r="H961" s="168" t="s">
        <v>1266</v>
      </c>
      <c r="I961" s="168" t="s">
        <v>446</v>
      </c>
      <c r="J961" s="169">
        <v>807993.23349991278</v>
      </c>
      <c r="K961" s="169">
        <v>394454.13490376598</v>
      </c>
      <c r="L961" s="168" t="s">
        <v>18</v>
      </c>
      <c r="M961" s="168" t="s">
        <v>21</v>
      </c>
      <c r="N961" s="168" t="s">
        <v>1449</v>
      </c>
      <c r="O961" s="168" t="s">
        <v>21</v>
      </c>
      <c r="P961" s="168" t="s">
        <v>344</v>
      </c>
      <c r="Q961" s="168" t="s">
        <v>1450</v>
      </c>
      <c r="R961" s="168" t="s">
        <v>21</v>
      </c>
      <c r="S961" s="168" t="s">
        <v>21</v>
      </c>
      <c r="T961" s="168" t="s">
        <v>21</v>
      </c>
      <c r="U961" s="168" t="s">
        <v>21</v>
      </c>
      <c r="V961" s="168" t="s">
        <v>1450</v>
      </c>
      <c r="W961" s="168" t="s">
        <v>21</v>
      </c>
      <c r="X961" s="168" t="s">
        <v>21</v>
      </c>
      <c r="Y961" s="168" t="s">
        <v>21</v>
      </c>
      <c r="Z961" s="168" t="s">
        <v>21</v>
      </c>
      <c r="AA961" s="168" t="s">
        <v>1954</v>
      </c>
      <c r="AB961" s="168" t="s">
        <v>1259</v>
      </c>
      <c r="AC961" s="168" t="s">
        <v>11629</v>
      </c>
      <c r="AD961" s="169">
        <v>1143297.3319108409</v>
      </c>
      <c r="AE961" s="168" t="s">
        <v>810</v>
      </c>
      <c r="AF961" s="169">
        <v>-468610.56760305981</v>
      </c>
      <c r="AG961" s="169">
        <v>-1226674.0640844321</v>
      </c>
      <c r="AH961" s="169">
        <v>-316627.7328399762</v>
      </c>
      <c r="AI961" s="168" t="s">
        <v>21</v>
      </c>
      <c r="AJ961"/>
    </row>
    <row r="962" spans="1:36" x14ac:dyDescent="0.25">
      <c r="A962" s="179" t="b">
        <f>IF(E962&lt;&gt;1,"",NOT(ISNA(VLOOKUP(P962,Mapping!$P:$P,1,FALSE))))</f>
        <v>0</v>
      </c>
      <c r="B962" s="180" t="str">
        <f t="shared" si="14"/>
        <v/>
      </c>
      <c r="E962" s="167">
        <v>1</v>
      </c>
      <c r="F962" s="170" t="s">
        <v>643</v>
      </c>
      <c r="G962" s="169">
        <v>252493.31627651991</v>
      </c>
      <c r="H962" s="168" t="s">
        <v>1266</v>
      </c>
      <c r="I962" s="168" t="s">
        <v>446</v>
      </c>
      <c r="J962" s="169">
        <v>103060.36141580519</v>
      </c>
      <c r="K962" s="169">
        <v>50313.02741119462</v>
      </c>
      <c r="L962" s="168" t="s">
        <v>18</v>
      </c>
      <c r="M962" s="168" t="s">
        <v>21</v>
      </c>
      <c r="N962" s="168" t="s">
        <v>1449</v>
      </c>
      <c r="O962" s="168" t="s">
        <v>21</v>
      </c>
      <c r="P962" s="168" t="s">
        <v>525</v>
      </c>
      <c r="Q962" s="168" t="s">
        <v>1451</v>
      </c>
      <c r="R962" s="168" t="s">
        <v>21</v>
      </c>
      <c r="S962" s="168" t="s">
        <v>21</v>
      </c>
      <c r="T962" s="168" t="s">
        <v>21</v>
      </c>
      <c r="U962" s="168" t="s">
        <v>21</v>
      </c>
      <c r="V962" s="168" t="s">
        <v>1451</v>
      </c>
      <c r="W962" s="168" t="s">
        <v>21</v>
      </c>
      <c r="X962" s="168" t="s">
        <v>21</v>
      </c>
      <c r="Y962" s="168" t="s">
        <v>21</v>
      </c>
      <c r="Z962" s="168" t="s">
        <v>21</v>
      </c>
      <c r="AA962" s="168" t="s">
        <v>1954</v>
      </c>
      <c r="AB962" s="168" t="s">
        <v>1259</v>
      </c>
      <c r="AC962" s="168" t="s">
        <v>5601</v>
      </c>
      <c r="AD962" s="169">
        <v>145828.7413151584</v>
      </c>
      <c r="AE962" s="168" t="s">
        <v>810</v>
      </c>
      <c r="AF962" s="169">
        <v>-59771.756071818847</v>
      </c>
      <c r="AG962" s="169">
        <v>-156463.52858219791</v>
      </c>
      <c r="AH962" s="169">
        <v>-40386.190413262259</v>
      </c>
      <c r="AI962" s="168" t="s">
        <v>21</v>
      </c>
      <c r="AJ962"/>
    </row>
    <row r="963" spans="1:36" x14ac:dyDescent="0.25">
      <c r="A963" s="179" t="b">
        <f>IF(E963&lt;&gt;1,"",NOT(ISNA(VLOOKUP(P963,Mapping!$P:$P,1,FALSE))))</f>
        <v>0</v>
      </c>
      <c r="B963" s="180" t="str">
        <f t="shared" si="14"/>
        <v/>
      </c>
      <c r="E963" s="167">
        <v>1</v>
      </c>
      <c r="F963" s="170" t="s">
        <v>644</v>
      </c>
      <c r="G963" s="169">
        <v>75929.812310702793</v>
      </c>
      <c r="H963" s="168" t="s">
        <v>1266</v>
      </c>
      <c r="I963" s="168" t="s">
        <v>730</v>
      </c>
      <c r="J963" s="169">
        <v>20800.453745110692</v>
      </c>
      <c r="K963" s="169">
        <v>8222.1143602419215</v>
      </c>
      <c r="L963" s="168" t="s">
        <v>18</v>
      </c>
      <c r="M963" s="168" t="s">
        <v>21</v>
      </c>
      <c r="N963" s="168" t="s">
        <v>1449</v>
      </c>
      <c r="O963" s="168" t="s">
        <v>21</v>
      </c>
      <c r="P963" s="168" t="s">
        <v>525</v>
      </c>
      <c r="Q963" s="168" t="s">
        <v>1451</v>
      </c>
      <c r="R963" s="168" t="s">
        <v>21</v>
      </c>
      <c r="S963" s="168" t="s">
        <v>21</v>
      </c>
      <c r="T963" s="168" t="s">
        <v>21</v>
      </c>
      <c r="U963" s="168" t="s">
        <v>21</v>
      </c>
      <c r="V963" s="168" t="s">
        <v>1451</v>
      </c>
      <c r="W963" s="168" t="s">
        <v>21</v>
      </c>
      <c r="X963" s="168" t="s">
        <v>21</v>
      </c>
      <c r="Y963" s="168" t="s">
        <v>21</v>
      </c>
      <c r="Z963" s="168" t="s">
        <v>21</v>
      </c>
      <c r="AA963" s="168" t="s">
        <v>1955</v>
      </c>
      <c r="AB963" s="168" t="s">
        <v>1259</v>
      </c>
      <c r="AC963" s="168" t="s">
        <v>11630</v>
      </c>
      <c r="AD963" s="169">
        <v>33502.9449764776</v>
      </c>
      <c r="AE963" s="168" t="s">
        <v>809</v>
      </c>
      <c r="AF963" s="169">
        <v>-28105.625318009708</v>
      </c>
      <c r="AG963" s="169">
        <v>-41352.29204172051</v>
      </c>
      <c r="AH963" s="169">
        <v>-23517.483939874819</v>
      </c>
      <c r="AI963" s="168" t="s">
        <v>21</v>
      </c>
      <c r="AJ963"/>
    </row>
    <row r="964" spans="1:36" x14ac:dyDescent="0.25">
      <c r="A964" s="179" t="b">
        <f>IF(E964&lt;&gt;1,"",NOT(ISNA(VLOOKUP(P964,Mapping!$P:$P,1,FALSE))))</f>
        <v>0</v>
      </c>
      <c r="B964" s="180" t="str">
        <f t="shared" si="14"/>
        <v/>
      </c>
      <c r="E964" s="167">
        <v>1</v>
      </c>
      <c r="F964" s="170" t="s">
        <v>645</v>
      </c>
      <c r="G964" s="169">
        <v>29381.993945473059</v>
      </c>
      <c r="H964" s="168" t="s">
        <v>1266</v>
      </c>
      <c r="I964" s="168" t="s">
        <v>730</v>
      </c>
      <c r="J964" s="169">
        <v>9894.6807888264593</v>
      </c>
      <c r="K964" s="169">
        <v>2295.1422808516631</v>
      </c>
      <c r="L964" s="168" t="s">
        <v>18</v>
      </c>
      <c r="M964" s="168" t="s">
        <v>21</v>
      </c>
      <c r="N964" s="168" t="s">
        <v>1449</v>
      </c>
      <c r="O964" s="168" t="s">
        <v>21</v>
      </c>
      <c r="P964" s="168" t="s">
        <v>525</v>
      </c>
      <c r="Q964" s="168" t="s">
        <v>1451</v>
      </c>
      <c r="R964" s="168" t="s">
        <v>21</v>
      </c>
      <c r="S964" s="168" t="s">
        <v>21</v>
      </c>
      <c r="T964" s="168" t="s">
        <v>21</v>
      </c>
      <c r="U964" s="168" t="s">
        <v>21</v>
      </c>
      <c r="V964" s="168" t="s">
        <v>1451</v>
      </c>
      <c r="W964" s="168" t="s">
        <v>21</v>
      </c>
      <c r="X964" s="168" t="s">
        <v>21</v>
      </c>
      <c r="Y964" s="168" t="s">
        <v>21</v>
      </c>
      <c r="Z964" s="168" t="s">
        <v>21</v>
      </c>
      <c r="AA964" s="168" t="s">
        <v>1956</v>
      </c>
      <c r="AB964" s="168" t="s">
        <v>1259</v>
      </c>
      <c r="AC964" s="168" t="s">
        <v>9703</v>
      </c>
      <c r="AD964" s="169">
        <v>16935.34496448866</v>
      </c>
      <c r="AE964" s="168" t="s">
        <v>809</v>
      </c>
      <c r="AF964" s="169">
        <v>-15599.67172784564</v>
      </c>
      <c r="AG964" s="169">
        <v>-14335.551855606671</v>
      </c>
      <c r="AH964" s="169">
        <v>-8694.7534353895244</v>
      </c>
      <c r="AI964" s="168" t="s">
        <v>21</v>
      </c>
      <c r="AJ964"/>
    </row>
    <row r="965" spans="1:36" x14ac:dyDescent="0.25">
      <c r="A965" s="179" t="b">
        <f>IF(E965&lt;&gt;1,"",NOT(ISNA(VLOOKUP(P965,Mapping!$P:$P,1,FALSE))))</f>
        <v>0</v>
      </c>
      <c r="B965" s="180" t="str">
        <f t="shared" si="14"/>
        <v/>
      </c>
      <c r="E965" s="167">
        <v>1</v>
      </c>
      <c r="F965" s="170" t="s">
        <v>1122</v>
      </c>
      <c r="G965" s="169">
        <v>150600.2049038597</v>
      </c>
      <c r="H965" s="168" t="s">
        <v>1266</v>
      </c>
      <c r="I965" s="168" t="s">
        <v>446</v>
      </c>
      <c r="J965" s="169">
        <v>43356.870242744451</v>
      </c>
      <c r="K965" s="169">
        <v>23962.561554529329</v>
      </c>
      <c r="L965" s="168" t="s">
        <v>18</v>
      </c>
      <c r="M965" s="168" t="s">
        <v>21</v>
      </c>
      <c r="N965" s="168" t="s">
        <v>1449</v>
      </c>
      <c r="O965" s="168" t="s">
        <v>21</v>
      </c>
      <c r="P965" s="168" t="s">
        <v>344</v>
      </c>
      <c r="Q965" s="168" t="s">
        <v>1450</v>
      </c>
      <c r="R965" s="168" t="s">
        <v>21</v>
      </c>
      <c r="S965" s="168" t="s">
        <v>21</v>
      </c>
      <c r="T965" s="168" t="s">
        <v>21</v>
      </c>
      <c r="U965" s="168" t="s">
        <v>21</v>
      </c>
      <c r="V965" s="168" t="s">
        <v>1450</v>
      </c>
      <c r="W965" s="168" t="s">
        <v>21</v>
      </c>
      <c r="X965" s="168" t="s">
        <v>21</v>
      </c>
      <c r="Y965" s="168" t="s">
        <v>21</v>
      </c>
      <c r="Z965" s="168" t="s">
        <v>21</v>
      </c>
      <c r="AA965" s="168" t="s">
        <v>1957</v>
      </c>
      <c r="AB965" s="168" t="s">
        <v>1259</v>
      </c>
      <c r="AC965" s="168" t="s">
        <v>11631</v>
      </c>
      <c r="AD965" s="169">
        <v>64523.195058071389</v>
      </c>
      <c r="AE965" s="168" t="s">
        <v>810</v>
      </c>
      <c r="AF965" s="169">
        <v>-40696.403314451381</v>
      </c>
      <c r="AG965" s="169">
        <v>-105872.3139217237</v>
      </c>
      <c r="AH965" s="169">
        <v>-34134.128108483063</v>
      </c>
      <c r="AI965" s="168" t="s">
        <v>21</v>
      </c>
      <c r="AJ965"/>
    </row>
    <row r="966" spans="1:36" x14ac:dyDescent="0.25">
      <c r="A966" s="179" t="b">
        <f>IF(E966&lt;&gt;1,"",NOT(ISNA(VLOOKUP(P966,Mapping!$P:$P,1,FALSE))))</f>
        <v>0</v>
      </c>
      <c r="B966" s="180" t="str">
        <f t="shared" si="14"/>
        <v/>
      </c>
      <c r="E966" s="167">
        <v>1</v>
      </c>
      <c r="F966" s="170" t="s">
        <v>11632</v>
      </c>
      <c r="G966" s="169">
        <v>2848102.5667123538</v>
      </c>
      <c r="H966" s="168" t="s">
        <v>1266</v>
      </c>
      <c r="I966" s="168" t="s">
        <v>421</v>
      </c>
      <c r="J966" s="169">
        <v>1558847.3889228711</v>
      </c>
      <c r="K966" s="169">
        <v>620654.80129110441</v>
      </c>
      <c r="L966" s="168" t="s">
        <v>18</v>
      </c>
      <c r="M966" s="168" t="s">
        <v>21</v>
      </c>
      <c r="N966" s="168" t="s">
        <v>1449</v>
      </c>
      <c r="O966" s="168" t="s">
        <v>21</v>
      </c>
      <c r="P966" s="168" t="s">
        <v>344</v>
      </c>
      <c r="Q966" s="168" t="s">
        <v>1450</v>
      </c>
      <c r="R966" s="168" t="s">
        <v>21</v>
      </c>
      <c r="S966" s="168" t="s">
        <v>21</v>
      </c>
      <c r="T966" s="168" t="s">
        <v>21</v>
      </c>
      <c r="U966" s="168" t="s">
        <v>21</v>
      </c>
      <c r="V966" s="168" t="s">
        <v>1450</v>
      </c>
      <c r="W966" s="168" t="s">
        <v>21</v>
      </c>
      <c r="X966" s="168" t="s">
        <v>21</v>
      </c>
      <c r="Y966" s="168" t="s">
        <v>21</v>
      </c>
      <c r="Z966" s="168" t="s">
        <v>21</v>
      </c>
      <c r="AA966" s="168" t="s">
        <v>11633</v>
      </c>
      <c r="AB966" s="168" t="s">
        <v>1259</v>
      </c>
      <c r="AC966" s="168" t="s">
        <v>11634</v>
      </c>
      <c r="AD966" s="169">
        <v>2825166.150036179</v>
      </c>
      <c r="AE966" s="168" t="s">
        <v>810</v>
      </c>
      <c r="AF966" s="169">
        <v>-187410.86700565231</v>
      </c>
      <c r="AG966" s="169">
        <v>-1366596.9315830311</v>
      </c>
      <c r="AH966" s="169">
        <v>-360601.15271694999</v>
      </c>
      <c r="AI966" s="168" t="s">
        <v>21</v>
      </c>
      <c r="AJ966"/>
    </row>
    <row r="967" spans="1:36" x14ac:dyDescent="0.25">
      <c r="A967" s="179" t="b">
        <f>IF(E967&lt;&gt;1,"",NOT(ISNA(VLOOKUP(P967,Mapping!$P:$P,1,FALSE))))</f>
        <v>0</v>
      </c>
      <c r="B967" s="180" t="str">
        <f t="shared" si="14"/>
        <v/>
      </c>
      <c r="E967" s="167">
        <v>1</v>
      </c>
      <c r="F967" s="170" t="s">
        <v>447</v>
      </c>
      <c r="G967" s="169">
        <v>99231.939069370739</v>
      </c>
      <c r="H967" s="168" t="s">
        <v>1266</v>
      </c>
      <c r="I967" s="168" t="s">
        <v>657</v>
      </c>
      <c r="J967" s="169">
        <v>22552.636936291401</v>
      </c>
      <c r="K967" s="169">
        <v>6682.0512966551796</v>
      </c>
      <c r="L967" s="168" t="s">
        <v>18</v>
      </c>
      <c r="M967" s="168" t="s">
        <v>21</v>
      </c>
      <c r="N967" s="168" t="s">
        <v>1449</v>
      </c>
      <c r="O967" s="168" t="s">
        <v>21</v>
      </c>
      <c r="P967" s="168" t="s">
        <v>525</v>
      </c>
      <c r="Q967" s="168" t="s">
        <v>1451</v>
      </c>
      <c r="R967" s="168" t="s">
        <v>21</v>
      </c>
      <c r="S967" s="168" t="s">
        <v>21</v>
      </c>
      <c r="T967" s="168" t="s">
        <v>21</v>
      </c>
      <c r="U967" s="168" t="s">
        <v>21</v>
      </c>
      <c r="V967" s="168" t="s">
        <v>1451</v>
      </c>
      <c r="W967" s="168" t="s">
        <v>21</v>
      </c>
      <c r="X967" s="168" t="s">
        <v>21</v>
      </c>
      <c r="Y967" s="168" t="s">
        <v>21</v>
      </c>
      <c r="Z967" s="168" t="s">
        <v>21</v>
      </c>
      <c r="AA967" s="168" t="s">
        <v>1958</v>
      </c>
      <c r="AB967" s="168" t="s">
        <v>1259</v>
      </c>
      <c r="AC967" s="168" t="s">
        <v>7305</v>
      </c>
      <c r="AD967" s="169">
        <v>34183.613979001821</v>
      </c>
      <c r="AE967" s="168" t="s">
        <v>817</v>
      </c>
      <c r="AF967" s="169">
        <v>-8245.708760297086</v>
      </c>
      <c r="AG967" s="169">
        <v>-1916.1291505568661</v>
      </c>
      <c r="AH967" s="169">
        <v>-14774.112931815531</v>
      </c>
      <c r="AI967" s="168" t="s">
        <v>21</v>
      </c>
      <c r="AJ967"/>
    </row>
    <row r="968" spans="1:36" x14ac:dyDescent="0.25">
      <c r="A968" s="179" t="b">
        <f>IF(E968&lt;&gt;1,"",NOT(ISNA(VLOOKUP(P968,Mapping!$P:$P,1,FALSE))))</f>
        <v>0</v>
      </c>
      <c r="B968" s="180" t="str">
        <f t="shared" si="14"/>
        <v/>
      </c>
      <c r="E968" s="167">
        <v>1</v>
      </c>
      <c r="F968" s="170" t="s">
        <v>2735</v>
      </c>
      <c r="G968" s="169">
        <v>27932.809447038271</v>
      </c>
      <c r="H968" s="168" t="s">
        <v>1266</v>
      </c>
      <c r="I968" s="168" t="s">
        <v>446</v>
      </c>
      <c r="J968" s="169">
        <v>22431.587839514519</v>
      </c>
      <c r="K968" s="169">
        <v>10243.925889473659</v>
      </c>
      <c r="L968" s="168" t="s">
        <v>18</v>
      </c>
      <c r="M968" s="168" t="s">
        <v>21</v>
      </c>
      <c r="N968" s="168" t="s">
        <v>1449</v>
      </c>
      <c r="O968" s="168" t="s">
        <v>21</v>
      </c>
      <c r="P968" s="168" t="s">
        <v>525</v>
      </c>
      <c r="Q968" s="168" t="s">
        <v>1451</v>
      </c>
      <c r="R968" s="168" t="s">
        <v>21</v>
      </c>
      <c r="S968" s="168" t="s">
        <v>21</v>
      </c>
      <c r="T968" s="168" t="s">
        <v>21</v>
      </c>
      <c r="U968" s="168" t="s">
        <v>21</v>
      </c>
      <c r="V968" s="168" t="s">
        <v>1451</v>
      </c>
      <c r="W968" s="168" t="s">
        <v>21</v>
      </c>
      <c r="X968" s="168" t="s">
        <v>21</v>
      </c>
      <c r="Y968" s="168" t="s">
        <v>21</v>
      </c>
      <c r="Z968" s="168" t="s">
        <v>21</v>
      </c>
      <c r="AA968" s="168" t="s">
        <v>2736</v>
      </c>
      <c r="AB968" s="168" t="s">
        <v>1259</v>
      </c>
      <c r="AC968" s="168" t="s">
        <v>11635</v>
      </c>
      <c r="AD968" s="169">
        <v>22533.012642288249</v>
      </c>
      <c r="AE968" s="168" t="s">
        <v>813</v>
      </c>
      <c r="AF968" s="169">
        <v>-7371.5308098596224</v>
      </c>
      <c r="AG968" s="169">
        <v>-25466.390093429851</v>
      </c>
      <c r="AH968" s="169">
        <v>-7552.8066483829243</v>
      </c>
      <c r="AI968" s="168" t="s">
        <v>21</v>
      </c>
      <c r="AJ968"/>
    </row>
    <row r="969" spans="1:36" x14ac:dyDescent="0.25">
      <c r="A969" s="179" t="b">
        <f>IF(E969&lt;&gt;1,"",NOT(ISNA(VLOOKUP(P969,Mapping!$P:$P,1,FALSE))))</f>
        <v>0</v>
      </c>
      <c r="B969" s="180" t="str">
        <f t="shared" si="14"/>
        <v/>
      </c>
      <c r="E969" s="167">
        <v>1</v>
      </c>
      <c r="F969" s="170" t="s">
        <v>448</v>
      </c>
      <c r="G969" s="169">
        <v>642440.66158845008</v>
      </c>
      <c r="H969" s="168" t="s">
        <v>1266</v>
      </c>
      <c r="I969" s="168" t="s">
        <v>498</v>
      </c>
      <c r="J969" s="169">
        <v>323030.50680298317</v>
      </c>
      <c r="K969" s="169">
        <v>165436.06514244081</v>
      </c>
      <c r="L969" s="168" t="s">
        <v>18</v>
      </c>
      <c r="M969" s="168" t="s">
        <v>21</v>
      </c>
      <c r="N969" s="168" t="s">
        <v>1449</v>
      </c>
      <c r="O969" s="168" t="s">
        <v>21</v>
      </c>
      <c r="P969" s="168" t="s">
        <v>344</v>
      </c>
      <c r="Q969" s="168" t="s">
        <v>1450</v>
      </c>
      <c r="R969" s="168" t="s">
        <v>21</v>
      </c>
      <c r="S969" s="168" t="s">
        <v>21</v>
      </c>
      <c r="T969" s="168" t="s">
        <v>21</v>
      </c>
      <c r="U969" s="168" t="s">
        <v>21</v>
      </c>
      <c r="V969" s="168" t="s">
        <v>1450</v>
      </c>
      <c r="W969" s="168" t="s">
        <v>21</v>
      </c>
      <c r="X969" s="168" t="s">
        <v>21</v>
      </c>
      <c r="Y969" s="168" t="s">
        <v>21</v>
      </c>
      <c r="Z969" s="168" t="s">
        <v>21</v>
      </c>
      <c r="AA969" s="168" t="s">
        <v>1959</v>
      </c>
      <c r="AB969" s="168" t="s">
        <v>1259</v>
      </c>
      <c r="AC969" s="168" t="s">
        <v>11636</v>
      </c>
      <c r="AD969" s="169">
        <v>481392.68097948172</v>
      </c>
      <c r="AE969" s="168" t="s">
        <v>813</v>
      </c>
      <c r="AF969" s="169">
        <v>-233473.96130837049</v>
      </c>
      <c r="AG969" s="169">
        <v>-324036.34730980772</v>
      </c>
      <c r="AH969" s="169">
        <v>-182170.22120922041</v>
      </c>
      <c r="AI969" s="168" t="s">
        <v>21</v>
      </c>
      <c r="AJ969"/>
    </row>
    <row r="970" spans="1:36" x14ac:dyDescent="0.25">
      <c r="A970" s="179" t="b">
        <f>IF(E970&lt;&gt;1,"",NOT(ISNA(VLOOKUP(P970,Mapping!$P:$P,1,FALSE))))</f>
        <v>0</v>
      </c>
      <c r="B970" s="180" t="str">
        <f t="shared" si="14"/>
        <v/>
      </c>
      <c r="E970" s="167">
        <v>1</v>
      </c>
      <c r="F970" s="170" t="s">
        <v>448</v>
      </c>
      <c r="G970" s="169">
        <v>61625.572636054989</v>
      </c>
      <c r="H970" s="168" t="s">
        <v>1266</v>
      </c>
      <c r="I970" s="168" t="s">
        <v>498</v>
      </c>
      <c r="J970" s="169">
        <v>30986.425908080739</v>
      </c>
      <c r="K970" s="169">
        <v>15869.313476907</v>
      </c>
      <c r="L970" s="168" t="s">
        <v>18</v>
      </c>
      <c r="M970" s="168" t="s">
        <v>21</v>
      </c>
      <c r="N970" s="168" t="s">
        <v>1449</v>
      </c>
      <c r="O970" s="168" t="s">
        <v>21</v>
      </c>
      <c r="P970" s="168" t="s">
        <v>525</v>
      </c>
      <c r="Q970" s="168" t="s">
        <v>1451</v>
      </c>
      <c r="R970" s="168" t="s">
        <v>21</v>
      </c>
      <c r="S970" s="168" t="s">
        <v>21</v>
      </c>
      <c r="T970" s="168" t="s">
        <v>21</v>
      </c>
      <c r="U970" s="168" t="s">
        <v>21</v>
      </c>
      <c r="V970" s="168" t="s">
        <v>1451</v>
      </c>
      <c r="W970" s="168" t="s">
        <v>21</v>
      </c>
      <c r="X970" s="168" t="s">
        <v>21</v>
      </c>
      <c r="Y970" s="168" t="s">
        <v>21</v>
      </c>
      <c r="Z970" s="168" t="s">
        <v>21</v>
      </c>
      <c r="AA970" s="168" t="s">
        <v>1959</v>
      </c>
      <c r="AB970" s="168" t="s">
        <v>1259</v>
      </c>
      <c r="AC970" s="168" t="s">
        <v>7109</v>
      </c>
      <c r="AD970" s="169">
        <v>46177.182426180851</v>
      </c>
      <c r="AE970" s="168" t="s">
        <v>813</v>
      </c>
      <c r="AF970" s="169">
        <v>-22395.79064883888</v>
      </c>
      <c r="AG970" s="169">
        <v>-31082.910300990039</v>
      </c>
      <c r="AH970" s="169">
        <v>-17474.52312793778</v>
      </c>
      <c r="AI970" s="168" t="s">
        <v>21</v>
      </c>
      <c r="AJ970"/>
    </row>
    <row r="971" spans="1:36" x14ac:dyDescent="0.25">
      <c r="A971" s="179" t="b">
        <f>IF(E971&lt;&gt;1,"",NOT(ISNA(VLOOKUP(P971,Mapping!$P:$P,1,FALSE))))</f>
        <v>0</v>
      </c>
      <c r="B971" s="180" t="str">
        <f t="shared" si="14"/>
        <v/>
      </c>
      <c r="E971" s="167">
        <v>1</v>
      </c>
      <c r="F971" s="170" t="s">
        <v>1960</v>
      </c>
      <c r="G971" s="169">
        <v>578260.34397934703</v>
      </c>
      <c r="H971" s="168" t="s">
        <v>1266</v>
      </c>
      <c r="I971" s="168" t="s">
        <v>446</v>
      </c>
      <c r="J971" s="169">
        <v>326010.56421298551</v>
      </c>
      <c r="K971" s="169">
        <v>180060.71120759251</v>
      </c>
      <c r="L971" s="168" t="s">
        <v>18</v>
      </c>
      <c r="M971" s="168" t="s">
        <v>21</v>
      </c>
      <c r="N971" s="168" t="s">
        <v>1449</v>
      </c>
      <c r="O971" s="168" t="s">
        <v>21</v>
      </c>
      <c r="P971" s="168" t="s">
        <v>344</v>
      </c>
      <c r="Q971" s="168" t="s">
        <v>1450</v>
      </c>
      <c r="R971" s="168" t="s">
        <v>21</v>
      </c>
      <c r="S971" s="168" t="s">
        <v>21</v>
      </c>
      <c r="T971" s="168" t="s">
        <v>21</v>
      </c>
      <c r="U971" s="168" t="s">
        <v>21</v>
      </c>
      <c r="V971" s="168" t="s">
        <v>1450</v>
      </c>
      <c r="W971" s="168" t="s">
        <v>21</v>
      </c>
      <c r="X971" s="168" t="s">
        <v>21</v>
      </c>
      <c r="Y971" s="168" t="s">
        <v>21</v>
      </c>
      <c r="Z971" s="168" t="s">
        <v>21</v>
      </c>
      <c r="AA971" s="168" t="s">
        <v>1961</v>
      </c>
      <c r="AB971" s="168" t="s">
        <v>1259</v>
      </c>
      <c r="AC971" s="168" t="s">
        <v>7073</v>
      </c>
      <c r="AD971" s="169">
        <v>463196.53469881602</v>
      </c>
      <c r="AE971" s="168" t="s">
        <v>813</v>
      </c>
      <c r="AF971" s="169">
        <v>-252886.56953836419</v>
      </c>
      <c r="AG971" s="169">
        <v>-257455.87224489899</v>
      </c>
      <c r="AH971" s="169">
        <v>-59329.537948079873</v>
      </c>
      <c r="AI971" s="168" t="s">
        <v>21</v>
      </c>
      <c r="AJ971"/>
    </row>
    <row r="972" spans="1:36" x14ac:dyDescent="0.25">
      <c r="A972" s="179" t="b">
        <f>IF(E972&lt;&gt;1,"",NOT(ISNA(VLOOKUP(P972,Mapping!$P:$P,1,FALSE))))</f>
        <v>0</v>
      </c>
      <c r="B972" s="180" t="str">
        <f t="shared" si="14"/>
        <v/>
      </c>
      <c r="E972" s="167">
        <v>1</v>
      </c>
      <c r="F972" s="170" t="s">
        <v>1960</v>
      </c>
      <c r="G972" s="169">
        <v>58074.771781729818</v>
      </c>
      <c r="H972" s="168" t="s">
        <v>1266</v>
      </c>
      <c r="I972" s="168" t="s">
        <v>446</v>
      </c>
      <c r="J972" s="169">
        <v>32741.28913079734</v>
      </c>
      <c r="K972" s="169">
        <v>18083.523829900299</v>
      </c>
      <c r="L972" s="168" t="s">
        <v>18</v>
      </c>
      <c r="M972" s="168" t="s">
        <v>21</v>
      </c>
      <c r="N972" s="168" t="s">
        <v>1449</v>
      </c>
      <c r="O972" s="168" t="s">
        <v>21</v>
      </c>
      <c r="P972" s="168" t="s">
        <v>525</v>
      </c>
      <c r="Q972" s="168" t="s">
        <v>1451</v>
      </c>
      <c r="R972" s="168" t="s">
        <v>21</v>
      </c>
      <c r="S972" s="168" t="s">
        <v>21</v>
      </c>
      <c r="T972" s="168" t="s">
        <v>21</v>
      </c>
      <c r="U972" s="168" t="s">
        <v>21</v>
      </c>
      <c r="V972" s="168" t="s">
        <v>1451</v>
      </c>
      <c r="W972" s="168" t="s">
        <v>21</v>
      </c>
      <c r="X972" s="168" t="s">
        <v>21</v>
      </c>
      <c r="Y972" s="168" t="s">
        <v>21</v>
      </c>
      <c r="Z972" s="168" t="s">
        <v>21</v>
      </c>
      <c r="AA972" s="168" t="s">
        <v>1961</v>
      </c>
      <c r="AB972" s="168" t="s">
        <v>1259</v>
      </c>
      <c r="AC972" s="168" t="s">
        <v>11637</v>
      </c>
      <c r="AD972" s="169">
        <v>46518.896415422547</v>
      </c>
      <c r="AE972" s="168" t="s">
        <v>813</v>
      </c>
      <c r="AF972" s="169">
        <v>-25397.435541818129</v>
      </c>
      <c r="AG972" s="169">
        <v>-25856.33128773345</v>
      </c>
      <c r="AH972" s="169">
        <v>-5958.4742618512901</v>
      </c>
      <c r="AI972" s="168" t="s">
        <v>21</v>
      </c>
      <c r="AJ972"/>
    </row>
    <row r="973" spans="1:36" x14ac:dyDescent="0.25">
      <c r="A973" s="179" t="b">
        <f>IF(E973&lt;&gt;1,"",NOT(ISNA(VLOOKUP(P973,Mapping!$P:$P,1,FALSE))))</f>
        <v>0</v>
      </c>
      <c r="B973" s="180" t="str">
        <f t="shared" si="14"/>
        <v/>
      </c>
      <c r="E973" s="167">
        <v>1</v>
      </c>
      <c r="F973" s="170" t="s">
        <v>449</v>
      </c>
      <c r="G973" s="169">
        <v>781068.41192232247</v>
      </c>
      <c r="H973" s="168" t="s">
        <v>1266</v>
      </c>
      <c r="I973" s="168" t="s">
        <v>421</v>
      </c>
      <c r="J973" s="169">
        <v>293092.6820094093</v>
      </c>
      <c r="K973" s="169">
        <v>127527.9559483389</v>
      </c>
      <c r="L973" s="168" t="s">
        <v>18</v>
      </c>
      <c r="M973" s="168" t="s">
        <v>21</v>
      </c>
      <c r="N973" s="168" t="s">
        <v>1449</v>
      </c>
      <c r="O973" s="168" t="s">
        <v>21</v>
      </c>
      <c r="P973" s="168" t="s">
        <v>344</v>
      </c>
      <c r="Q973" s="168" t="s">
        <v>1450</v>
      </c>
      <c r="R973" s="168" t="s">
        <v>21</v>
      </c>
      <c r="S973" s="168" t="s">
        <v>21</v>
      </c>
      <c r="T973" s="168" t="s">
        <v>21</v>
      </c>
      <c r="U973" s="168" t="s">
        <v>21</v>
      </c>
      <c r="V973" s="168" t="s">
        <v>1450</v>
      </c>
      <c r="W973" s="168" t="s">
        <v>21</v>
      </c>
      <c r="X973" s="168" t="s">
        <v>21</v>
      </c>
      <c r="Y973" s="168" t="s">
        <v>21</v>
      </c>
      <c r="Z973" s="168" t="s">
        <v>21</v>
      </c>
      <c r="AA973" s="168" t="s">
        <v>1962</v>
      </c>
      <c r="AB973" s="168" t="s">
        <v>1259</v>
      </c>
      <c r="AC973" s="168" t="s">
        <v>11638</v>
      </c>
      <c r="AD973" s="169">
        <v>423431.24661086418</v>
      </c>
      <c r="AE973" s="168" t="s">
        <v>818</v>
      </c>
      <c r="AF973" s="169">
        <v>29850.1949023694</v>
      </c>
      <c r="AG973" s="169">
        <v>-285855.78512928972</v>
      </c>
      <c r="AH973" s="169">
        <v>-292556.30676456599</v>
      </c>
      <c r="AI973" s="168" t="s">
        <v>21</v>
      </c>
      <c r="AJ973"/>
    </row>
    <row r="974" spans="1:36" x14ac:dyDescent="0.25">
      <c r="A974" s="179" t="b">
        <f>IF(E974&lt;&gt;1,"",NOT(ISNA(VLOOKUP(P974,Mapping!$P:$P,1,FALSE))))</f>
        <v>0</v>
      </c>
      <c r="B974" s="180" t="str">
        <f t="shared" si="14"/>
        <v/>
      </c>
      <c r="E974" s="167">
        <v>1</v>
      </c>
      <c r="F974" s="170" t="s">
        <v>449</v>
      </c>
      <c r="G974" s="169">
        <v>5268943.5442677932</v>
      </c>
      <c r="H974" s="168" t="s">
        <v>1266</v>
      </c>
      <c r="I974" s="168" t="s">
        <v>421</v>
      </c>
      <c r="J974" s="169">
        <v>1977149.2114818641</v>
      </c>
      <c r="K974" s="169">
        <v>860280.08552276855</v>
      </c>
      <c r="L974" s="168" t="s">
        <v>18</v>
      </c>
      <c r="M974" s="168" t="s">
        <v>21</v>
      </c>
      <c r="N974" s="168" t="s">
        <v>1449</v>
      </c>
      <c r="O974" s="168" t="s">
        <v>21</v>
      </c>
      <c r="P974" s="168" t="s">
        <v>785</v>
      </c>
      <c r="Q974" s="168" t="s">
        <v>1452</v>
      </c>
      <c r="R974" s="168" t="s">
        <v>21</v>
      </c>
      <c r="S974" s="168" t="s">
        <v>21</v>
      </c>
      <c r="T974" s="168" t="s">
        <v>21</v>
      </c>
      <c r="U974" s="168" t="s">
        <v>21</v>
      </c>
      <c r="V974" s="168" t="s">
        <v>1452</v>
      </c>
      <c r="W974" s="168" t="s">
        <v>21</v>
      </c>
      <c r="X974" s="168" t="s">
        <v>21</v>
      </c>
      <c r="Y974" s="168" t="s">
        <v>21</v>
      </c>
      <c r="Z974" s="168" t="s">
        <v>21</v>
      </c>
      <c r="AA974" s="168" t="s">
        <v>1962</v>
      </c>
      <c r="AB974" s="168" t="s">
        <v>1259</v>
      </c>
      <c r="AC974" s="168" t="s">
        <v>11639</v>
      </c>
      <c r="AD974" s="169">
        <v>2856389.144941445</v>
      </c>
      <c r="AE974" s="168" t="s">
        <v>818</v>
      </c>
      <c r="AF974" s="169">
        <v>201363.9129751623</v>
      </c>
      <c r="AG974" s="169">
        <v>-1928330.43899663</v>
      </c>
      <c r="AH974" s="169">
        <v>-1973530.9229421089</v>
      </c>
      <c r="AI974" s="168" t="s">
        <v>21</v>
      </c>
      <c r="AJ974"/>
    </row>
    <row r="975" spans="1:36" x14ac:dyDescent="0.25">
      <c r="A975" s="179" t="b">
        <f>IF(E975&lt;&gt;1,"",NOT(ISNA(VLOOKUP(P975,Mapping!$P:$P,1,FALSE))))</f>
        <v>0</v>
      </c>
      <c r="B975" s="180" t="str">
        <f t="shared" si="14"/>
        <v/>
      </c>
      <c r="E975" s="167">
        <v>1</v>
      </c>
      <c r="F975" s="170" t="s">
        <v>450</v>
      </c>
      <c r="G975" s="169">
        <v>220610.6340213253</v>
      </c>
      <c r="H975" s="168" t="s">
        <v>1266</v>
      </c>
      <c r="I975" s="168" t="s">
        <v>451</v>
      </c>
      <c r="J975" s="169">
        <v>60490.654440940583</v>
      </c>
      <c r="K975" s="169">
        <v>1012.602728058811</v>
      </c>
      <c r="L975" s="168" t="s">
        <v>18</v>
      </c>
      <c r="M975" s="168" t="s">
        <v>21</v>
      </c>
      <c r="N975" s="168" t="s">
        <v>1449</v>
      </c>
      <c r="O975" s="168" t="s">
        <v>21</v>
      </c>
      <c r="P975" s="168" t="s">
        <v>344</v>
      </c>
      <c r="Q975" s="168" t="s">
        <v>1450</v>
      </c>
      <c r="R975" s="168" t="s">
        <v>21</v>
      </c>
      <c r="S975" s="168" t="s">
        <v>21</v>
      </c>
      <c r="T975" s="168" t="s">
        <v>21</v>
      </c>
      <c r="U975" s="168" t="s">
        <v>21</v>
      </c>
      <c r="V975" s="168" t="s">
        <v>1450</v>
      </c>
      <c r="W975" s="168" t="s">
        <v>21</v>
      </c>
      <c r="X975" s="168" t="s">
        <v>21</v>
      </c>
      <c r="Y975" s="168" t="s">
        <v>21</v>
      </c>
      <c r="Z975" s="168" t="s">
        <v>21</v>
      </c>
      <c r="AA975" s="168" t="s">
        <v>6894</v>
      </c>
      <c r="AB975" s="168" t="s">
        <v>1259</v>
      </c>
      <c r="AC975" s="168" t="s">
        <v>11640</v>
      </c>
      <c r="AD975" s="169">
        <v>95345.677178271959</v>
      </c>
      <c r="AE975" s="168" t="s">
        <v>809</v>
      </c>
      <c r="AF975" s="169">
        <v>-106572.6564141523</v>
      </c>
      <c r="AG975" s="169">
        <v>-103235.2861932042</v>
      </c>
      <c r="AH975" s="169">
        <v>-44084.922761795307</v>
      </c>
      <c r="AI975" s="168" t="s">
        <v>21</v>
      </c>
      <c r="AJ975"/>
    </row>
    <row r="976" spans="1:36" x14ac:dyDescent="0.25">
      <c r="A976" s="179" t="b">
        <f>IF(E976&lt;&gt;1,"",NOT(ISNA(VLOOKUP(P976,Mapping!$P:$P,1,FALSE))))</f>
        <v>0</v>
      </c>
      <c r="B976" s="180" t="str">
        <f t="shared" si="14"/>
        <v/>
      </c>
      <c r="E976" s="167">
        <v>1</v>
      </c>
      <c r="F976" s="170" t="s">
        <v>450</v>
      </c>
      <c r="G976" s="169">
        <v>1040788.3766248689</v>
      </c>
      <c r="H976" s="168" t="s">
        <v>1266</v>
      </c>
      <c r="I976" s="168" t="s">
        <v>451</v>
      </c>
      <c r="J976" s="169">
        <v>285380.48637527059</v>
      </c>
      <c r="K976" s="169">
        <v>4777.2182613842979</v>
      </c>
      <c r="L976" s="168" t="s">
        <v>18</v>
      </c>
      <c r="M976" s="168" t="s">
        <v>21</v>
      </c>
      <c r="N976" s="168" t="s">
        <v>1449</v>
      </c>
      <c r="O976" s="168" t="s">
        <v>21</v>
      </c>
      <c r="P976" s="168" t="s">
        <v>525</v>
      </c>
      <c r="Q976" s="168" t="s">
        <v>1451</v>
      </c>
      <c r="R976" s="168" t="s">
        <v>21</v>
      </c>
      <c r="S976" s="168" t="s">
        <v>21</v>
      </c>
      <c r="T976" s="168" t="s">
        <v>21</v>
      </c>
      <c r="U976" s="168" t="s">
        <v>21</v>
      </c>
      <c r="V976" s="168" t="s">
        <v>1451</v>
      </c>
      <c r="W976" s="168" t="s">
        <v>21</v>
      </c>
      <c r="X976" s="168" t="s">
        <v>21</v>
      </c>
      <c r="Y976" s="168" t="s">
        <v>21</v>
      </c>
      <c r="Z976" s="168" t="s">
        <v>21</v>
      </c>
      <c r="AA976" s="168" t="s">
        <v>6894</v>
      </c>
      <c r="AB976" s="168" t="s">
        <v>1259</v>
      </c>
      <c r="AC976" s="168" t="s">
        <v>11641</v>
      </c>
      <c r="AD976" s="169">
        <v>449818.17403679591</v>
      </c>
      <c r="AE976" s="168" t="s">
        <v>809</v>
      </c>
      <c r="AF976" s="169">
        <v>-502784.38550320943</v>
      </c>
      <c r="AG976" s="169">
        <v>-487039.46844666812</v>
      </c>
      <c r="AH976" s="169">
        <v>-207982.1555222329</v>
      </c>
      <c r="AI976" s="168" t="s">
        <v>21</v>
      </c>
      <c r="AJ976"/>
    </row>
    <row r="977" spans="1:36" x14ac:dyDescent="0.25">
      <c r="A977" s="179" t="b">
        <f>IF(E977&lt;&gt;1,"",NOT(ISNA(VLOOKUP(P977,Mapping!$P:$P,1,FALSE))))</f>
        <v>0</v>
      </c>
      <c r="B977" s="180" t="str">
        <f t="shared" si="14"/>
        <v/>
      </c>
      <c r="E977" s="167">
        <v>1</v>
      </c>
      <c r="F977" s="170" t="s">
        <v>452</v>
      </c>
      <c r="G977" s="169">
        <v>549328.38868908491</v>
      </c>
      <c r="H977" s="168" t="s">
        <v>1266</v>
      </c>
      <c r="I977" s="168" t="s">
        <v>384</v>
      </c>
      <c r="J977" s="169">
        <v>197132.4028559674</v>
      </c>
      <c r="K977" s="169">
        <v>56442.535074161882</v>
      </c>
      <c r="L977" s="168" t="s">
        <v>18</v>
      </c>
      <c r="M977" s="168" t="s">
        <v>21</v>
      </c>
      <c r="N977" s="168" t="s">
        <v>1449</v>
      </c>
      <c r="O977" s="168" t="s">
        <v>21</v>
      </c>
      <c r="P977" s="168" t="s">
        <v>344</v>
      </c>
      <c r="Q977" s="168" t="s">
        <v>1450</v>
      </c>
      <c r="R977" s="168" t="s">
        <v>21</v>
      </c>
      <c r="S977" s="168" t="s">
        <v>21</v>
      </c>
      <c r="T977" s="168" t="s">
        <v>21</v>
      </c>
      <c r="U977" s="168" t="s">
        <v>21</v>
      </c>
      <c r="V977" s="168" t="s">
        <v>1450</v>
      </c>
      <c r="W977" s="168" t="s">
        <v>21</v>
      </c>
      <c r="X977" s="168" t="s">
        <v>21</v>
      </c>
      <c r="Y977" s="168" t="s">
        <v>21</v>
      </c>
      <c r="Z977" s="168" t="s">
        <v>21</v>
      </c>
      <c r="AA977" s="168" t="s">
        <v>1963</v>
      </c>
      <c r="AB977" s="168" t="s">
        <v>1259</v>
      </c>
      <c r="AC977" s="168" t="s">
        <v>6908</v>
      </c>
      <c r="AD977" s="169">
        <v>269146.21591913572</v>
      </c>
      <c r="AE977" s="168" t="s">
        <v>817</v>
      </c>
      <c r="AF977" s="169">
        <v>56780.176801742753</v>
      </c>
      <c r="AG977" s="169">
        <v>-255790.8991185104</v>
      </c>
      <c r="AH977" s="169">
        <v>7976.6797677061986</v>
      </c>
      <c r="AI977" s="168" t="s">
        <v>21</v>
      </c>
      <c r="AJ977"/>
    </row>
    <row r="978" spans="1:36" x14ac:dyDescent="0.25">
      <c r="A978" s="179" t="b">
        <f>IF(E978&lt;&gt;1,"",NOT(ISNA(VLOOKUP(P978,Mapping!$P:$P,1,FALSE))))</f>
        <v>0</v>
      </c>
      <c r="B978" s="180" t="str">
        <f t="shared" si="14"/>
        <v/>
      </c>
      <c r="E978" s="167">
        <v>1</v>
      </c>
      <c r="F978" s="170" t="s">
        <v>452</v>
      </c>
      <c r="G978" s="169">
        <v>14939469.489197651</v>
      </c>
      <c r="H978" s="168" t="s">
        <v>1266</v>
      </c>
      <c r="I978" s="168" t="s">
        <v>384</v>
      </c>
      <c r="J978" s="169">
        <v>5361189.3694899017</v>
      </c>
      <c r="K978" s="169">
        <v>1535004.4672653249</v>
      </c>
      <c r="L978" s="168" t="s">
        <v>18</v>
      </c>
      <c r="M978" s="168" t="s">
        <v>21</v>
      </c>
      <c r="N978" s="168" t="s">
        <v>1449</v>
      </c>
      <c r="O978" s="168" t="s">
        <v>21</v>
      </c>
      <c r="P978" s="168" t="s">
        <v>753</v>
      </c>
      <c r="Q978" s="168" t="s">
        <v>1460</v>
      </c>
      <c r="R978" s="168" t="s">
        <v>21</v>
      </c>
      <c r="S978" s="168" t="s">
        <v>21</v>
      </c>
      <c r="T978" s="168" t="s">
        <v>21</v>
      </c>
      <c r="U978" s="168" t="s">
        <v>21</v>
      </c>
      <c r="V978" s="168" t="s">
        <v>1460</v>
      </c>
      <c r="W978" s="168" t="s">
        <v>21</v>
      </c>
      <c r="X978" s="168" t="s">
        <v>21</v>
      </c>
      <c r="Y978" s="168" t="s">
        <v>21</v>
      </c>
      <c r="Z978" s="168" t="s">
        <v>21</v>
      </c>
      <c r="AA978" s="168" t="s">
        <v>1963</v>
      </c>
      <c r="AB978" s="168" t="s">
        <v>1259</v>
      </c>
      <c r="AC978" s="168" t="s">
        <v>11642</v>
      </c>
      <c r="AD978" s="169">
        <v>7319668.4599760436</v>
      </c>
      <c r="AE978" s="168" t="s">
        <v>817</v>
      </c>
      <c r="AF978" s="169">
        <v>1544186.9315095539</v>
      </c>
      <c r="AG978" s="169">
        <v>-6956458.8535370361</v>
      </c>
      <c r="AH978" s="169">
        <v>216932.83374472521</v>
      </c>
      <c r="AI978" s="168" t="s">
        <v>21</v>
      </c>
      <c r="AJ978"/>
    </row>
    <row r="979" spans="1:36" x14ac:dyDescent="0.25">
      <c r="A979" s="179" t="b">
        <f>IF(E979&lt;&gt;1,"",NOT(ISNA(VLOOKUP(P979,Mapping!$P:$P,1,FALSE))))</f>
        <v>0</v>
      </c>
      <c r="B979" s="180" t="str">
        <f t="shared" si="14"/>
        <v/>
      </c>
      <c r="E979" s="167">
        <v>1</v>
      </c>
      <c r="F979" s="170" t="s">
        <v>452</v>
      </c>
      <c r="G979" s="169">
        <v>12304714.04493437</v>
      </c>
      <c r="H979" s="168" t="s">
        <v>1266</v>
      </c>
      <c r="I979" s="168" t="s">
        <v>384</v>
      </c>
      <c r="J979" s="169">
        <v>4415679.0292998767</v>
      </c>
      <c r="K979" s="169">
        <v>1264287.9347927291</v>
      </c>
      <c r="L979" s="168" t="s">
        <v>18</v>
      </c>
      <c r="M979" s="168" t="s">
        <v>21</v>
      </c>
      <c r="N979" s="168" t="s">
        <v>1449</v>
      </c>
      <c r="O979" s="168" t="s">
        <v>21</v>
      </c>
      <c r="P979" s="168" t="s">
        <v>788</v>
      </c>
      <c r="Q979" s="168" t="s">
        <v>1457</v>
      </c>
      <c r="R979" s="168" t="s">
        <v>21</v>
      </c>
      <c r="S979" s="168" t="s">
        <v>21</v>
      </c>
      <c r="T979" s="168" t="s">
        <v>21</v>
      </c>
      <c r="U979" s="168" t="s">
        <v>21</v>
      </c>
      <c r="V979" s="168" t="s">
        <v>1457</v>
      </c>
      <c r="W979" s="168" t="s">
        <v>21</v>
      </c>
      <c r="X979" s="168" t="s">
        <v>21</v>
      </c>
      <c r="Y979" s="168" t="s">
        <v>21</v>
      </c>
      <c r="Z979" s="168" t="s">
        <v>21</v>
      </c>
      <c r="AA979" s="168" t="s">
        <v>1963</v>
      </c>
      <c r="AB979" s="168" t="s">
        <v>1259</v>
      </c>
      <c r="AC979" s="168" t="s">
        <v>2805</v>
      </c>
      <c r="AD979" s="169">
        <v>6028756.7352277664</v>
      </c>
      <c r="AE979" s="168" t="s">
        <v>817</v>
      </c>
      <c r="AF979" s="169">
        <v>1271850.960831553</v>
      </c>
      <c r="AG979" s="169">
        <v>-5729603.5190552408</v>
      </c>
      <c r="AH979" s="169">
        <v>178674.1147747077</v>
      </c>
      <c r="AI979" s="168" t="s">
        <v>21</v>
      </c>
      <c r="AJ979"/>
    </row>
    <row r="980" spans="1:36" x14ac:dyDescent="0.25">
      <c r="A980" s="179" t="b">
        <f>IF(E980&lt;&gt;1,"",NOT(ISNA(VLOOKUP(P980,Mapping!$P:$P,1,FALSE))))</f>
        <v>0</v>
      </c>
      <c r="B980" s="180" t="str">
        <f t="shared" si="14"/>
        <v/>
      </c>
      <c r="E980" s="167">
        <v>1</v>
      </c>
      <c r="F980" s="170" t="s">
        <v>646</v>
      </c>
      <c r="G980" s="169">
        <v>76723.731766194047</v>
      </c>
      <c r="H980" s="168" t="s">
        <v>1266</v>
      </c>
      <c r="I980" s="168" t="s">
        <v>446</v>
      </c>
      <c r="J980" s="169">
        <v>57134.710324148808</v>
      </c>
      <c r="K980" s="169">
        <v>27865.54420643513</v>
      </c>
      <c r="L980" s="168" t="s">
        <v>18</v>
      </c>
      <c r="M980" s="168" t="s">
        <v>21</v>
      </c>
      <c r="N980" s="168" t="s">
        <v>1449</v>
      </c>
      <c r="O980" s="168" t="s">
        <v>21</v>
      </c>
      <c r="P980" s="168" t="s">
        <v>525</v>
      </c>
      <c r="Q980" s="168" t="s">
        <v>1451</v>
      </c>
      <c r="R980" s="168" t="s">
        <v>21</v>
      </c>
      <c r="S980" s="168" t="s">
        <v>21</v>
      </c>
      <c r="T980" s="168" t="s">
        <v>21</v>
      </c>
      <c r="U980" s="168" t="s">
        <v>21</v>
      </c>
      <c r="V980" s="168" t="s">
        <v>1451</v>
      </c>
      <c r="W980" s="168" t="s">
        <v>21</v>
      </c>
      <c r="X980" s="168" t="s">
        <v>21</v>
      </c>
      <c r="Y980" s="168" t="s">
        <v>21</v>
      </c>
      <c r="Z980" s="168" t="s">
        <v>21</v>
      </c>
      <c r="AA980" s="168" t="s">
        <v>1964</v>
      </c>
      <c r="AB980" s="168" t="s">
        <v>1259</v>
      </c>
      <c r="AC980" s="168" t="s">
        <v>5800</v>
      </c>
      <c r="AD980" s="169">
        <v>64284.772931765292</v>
      </c>
      <c r="AE980" s="168" t="s">
        <v>814</v>
      </c>
      <c r="AF980" s="169">
        <v>34875.897890287379</v>
      </c>
      <c r="AG980" s="169">
        <v>-45082.620063253147</v>
      </c>
      <c r="AH980" s="169">
        <v>-23054.26984515211</v>
      </c>
      <c r="AI980" s="168" t="s">
        <v>21</v>
      </c>
      <c r="AJ980"/>
    </row>
    <row r="981" spans="1:36" x14ac:dyDescent="0.25">
      <c r="A981" s="179" t="b">
        <f>IF(E981&lt;&gt;1,"",NOT(ISNA(VLOOKUP(P981,Mapping!$P:$P,1,FALSE))))</f>
        <v>0</v>
      </c>
      <c r="B981" s="180" t="str">
        <f t="shared" ref="B981:B1044" si="15">IF(AI981="","",VALUE(AI981))</f>
        <v/>
      </c>
      <c r="E981" s="167">
        <v>1</v>
      </c>
      <c r="F981" s="170" t="s">
        <v>11643</v>
      </c>
      <c r="G981" s="169">
        <v>2640693.2116568591</v>
      </c>
      <c r="H981" s="168" t="s">
        <v>1266</v>
      </c>
      <c r="I981" s="168" t="s">
        <v>430</v>
      </c>
      <c r="J981" s="169">
        <v>994662.69066566043</v>
      </c>
      <c r="K981" s="169">
        <v>451140.11418273702</v>
      </c>
      <c r="L981" s="168" t="s">
        <v>18</v>
      </c>
      <c r="M981" s="168" t="s">
        <v>21</v>
      </c>
      <c r="N981" s="168" t="s">
        <v>1449</v>
      </c>
      <c r="O981" s="168" t="s">
        <v>21</v>
      </c>
      <c r="P981" s="168" t="s">
        <v>7293</v>
      </c>
      <c r="Q981" s="168" t="s">
        <v>7294</v>
      </c>
      <c r="R981" s="168" t="s">
        <v>21</v>
      </c>
      <c r="S981" s="168" t="s">
        <v>21</v>
      </c>
      <c r="T981" s="168" t="s">
        <v>21</v>
      </c>
      <c r="U981" s="168" t="s">
        <v>21</v>
      </c>
      <c r="V981" s="168" t="s">
        <v>7294</v>
      </c>
      <c r="W981" s="168" t="s">
        <v>21</v>
      </c>
      <c r="X981" s="168" t="s">
        <v>21</v>
      </c>
      <c r="Y981" s="168" t="s">
        <v>21</v>
      </c>
      <c r="Z981" s="168" t="s">
        <v>21</v>
      </c>
      <c r="AA981" s="168" t="s">
        <v>11644</v>
      </c>
      <c r="AB981" s="168" t="s">
        <v>1259</v>
      </c>
      <c r="AC981" s="168" t="s">
        <v>11645</v>
      </c>
      <c r="AD981" s="169">
        <v>1334372.870335025</v>
      </c>
      <c r="AE981" s="168" t="s">
        <v>814</v>
      </c>
      <c r="AF981" s="169">
        <v>-1240685.576584294</v>
      </c>
      <c r="AG981" s="169">
        <v>-1439143.8302887559</v>
      </c>
      <c r="AH981" s="169">
        <v>-1023423.134568928</v>
      </c>
      <c r="AI981" s="168" t="s">
        <v>21</v>
      </c>
      <c r="AJ981"/>
    </row>
    <row r="982" spans="1:36" x14ac:dyDescent="0.25">
      <c r="A982" s="179" t="b">
        <f>IF(E982&lt;&gt;1,"",NOT(ISNA(VLOOKUP(P982,Mapping!$P:$P,1,FALSE))))</f>
        <v>0</v>
      </c>
      <c r="B982" s="180" t="str">
        <f t="shared" si="15"/>
        <v/>
      </c>
      <c r="E982" s="167">
        <v>1</v>
      </c>
      <c r="F982" s="170" t="s">
        <v>798</v>
      </c>
      <c r="G982" s="169">
        <v>4570984.3048947873</v>
      </c>
      <c r="H982" s="168" t="s">
        <v>1266</v>
      </c>
      <c r="I982" s="168" t="s">
        <v>402</v>
      </c>
      <c r="J982" s="169">
        <v>1116194.461218552</v>
      </c>
      <c r="K982" s="169">
        <v>378613.58861425403</v>
      </c>
      <c r="L982" s="168" t="s">
        <v>18</v>
      </c>
      <c r="M982" s="168" t="s">
        <v>21</v>
      </c>
      <c r="N982" s="168" t="s">
        <v>1449</v>
      </c>
      <c r="O982" s="168" t="s">
        <v>21</v>
      </c>
      <c r="P982" s="168" t="s">
        <v>789</v>
      </c>
      <c r="Q982" s="168" t="s">
        <v>1458</v>
      </c>
      <c r="R982" s="168" t="s">
        <v>21</v>
      </c>
      <c r="S982" s="168" t="s">
        <v>21</v>
      </c>
      <c r="T982" s="168" t="s">
        <v>21</v>
      </c>
      <c r="U982" s="168" t="s">
        <v>21</v>
      </c>
      <c r="V982" s="168" t="s">
        <v>1458</v>
      </c>
      <c r="W982" s="168" t="s">
        <v>21</v>
      </c>
      <c r="X982" s="168" t="s">
        <v>21</v>
      </c>
      <c r="Y982" s="168" t="s">
        <v>21</v>
      </c>
      <c r="Z982" s="168" t="s">
        <v>21</v>
      </c>
      <c r="AA982" s="168" t="s">
        <v>1439</v>
      </c>
      <c r="AB982" s="168" t="s">
        <v>1259</v>
      </c>
      <c r="AC982" s="168" t="s">
        <v>11646</v>
      </c>
      <c r="AD982" s="169">
        <v>1719598.58454481</v>
      </c>
      <c r="AE982" s="168" t="s">
        <v>817</v>
      </c>
      <c r="AF982" s="169">
        <v>-1223154.590624322</v>
      </c>
      <c r="AG982" s="169">
        <v>-887271.31107177958</v>
      </c>
      <c r="AH982" s="169">
        <v>-293629.28556036018</v>
      </c>
      <c r="AI982" s="168" t="s">
        <v>21</v>
      </c>
      <c r="AJ982"/>
    </row>
    <row r="983" spans="1:36" x14ac:dyDescent="0.25">
      <c r="A983" s="179" t="b">
        <f>IF(E983&lt;&gt;1,"",NOT(ISNA(VLOOKUP(P983,Mapping!$P:$P,1,FALSE))))</f>
        <v>0</v>
      </c>
      <c r="B983" s="180" t="str">
        <f t="shared" si="15"/>
        <v/>
      </c>
      <c r="E983" s="167">
        <v>1</v>
      </c>
      <c r="F983" s="170" t="s">
        <v>1181</v>
      </c>
      <c r="G983" s="169">
        <v>2145770.732308262</v>
      </c>
      <c r="H983" s="168" t="s">
        <v>1266</v>
      </c>
      <c r="I983" s="168" t="s">
        <v>430</v>
      </c>
      <c r="J983" s="169">
        <v>685046.29846555192</v>
      </c>
      <c r="K983" s="169">
        <v>339822.34562142368</v>
      </c>
      <c r="L983" s="168" t="s">
        <v>18</v>
      </c>
      <c r="M983" s="168" t="s">
        <v>21</v>
      </c>
      <c r="N983" s="168" t="s">
        <v>1449</v>
      </c>
      <c r="O983" s="168" t="s">
        <v>21</v>
      </c>
      <c r="P983" s="168" t="s">
        <v>762</v>
      </c>
      <c r="Q983" s="168" t="s">
        <v>1455</v>
      </c>
      <c r="R983" s="168" t="s">
        <v>21</v>
      </c>
      <c r="S983" s="168" t="s">
        <v>21</v>
      </c>
      <c r="T983" s="168" t="s">
        <v>21</v>
      </c>
      <c r="U983" s="168" t="s">
        <v>21</v>
      </c>
      <c r="V983" s="168" t="s">
        <v>1455</v>
      </c>
      <c r="W983" s="168" t="s">
        <v>21</v>
      </c>
      <c r="X983" s="168" t="s">
        <v>21</v>
      </c>
      <c r="Y983" s="168" t="s">
        <v>21</v>
      </c>
      <c r="Z983" s="168" t="s">
        <v>21</v>
      </c>
      <c r="AA983" s="168" t="s">
        <v>1965</v>
      </c>
      <c r="AB983" s="168" t="s">
        <v>1259</v>
      </c>
      <c r="AC983" s="168" t="s">
        <v>11647</v>
      </c>
      <c r="AD983" s="169">
        <v>1035716.365755775</v>
      </c>
      <c r="AE983" s="168" t="s">
        <v>807</v>
      </c>
      <c r="AF983" s="169">
        <v>-473493.76560804318</v>
      </c>
      <c r="AG983" s="169">
        <v>-1169417.445761547</v>
      </c>
      <c r="AH983" s="169">
        <v>-765870.01373729738</v>
      </c>
      <c r="AI983" s="168" t="s">
        <v>21</v>
      </c>
      <c r="AJ983"/>
    </row>
    <row r="984" spans="1:36" x14ac:dyDescent="0.25">
      <c r="A984" s="179" t="b">
        <f>IF(E984&lt;&gt;1,"",NOT(ISNA(VLOOKUP(P984,Mapping!$P:$P,1,FALSE))))</f>
        <v>0</v>
      </c>
      <c r="B984" s="180" t="str">
        <f t="shared" si="15"/>
        <v/>
      </c>
      <c r="E984" s="167">
        <v>1</v>
      </c>
      <c r="F984" s="170" t="s">
        <v>647</v>
      </c>
      <c r="G984" s="169">
        <v>2249120.400993478</v>
      </c>
      <c r="H984" s="168" t="s">
        <v>1266</v>
      </c>
      <c r="I984" s="168" t="s">
        <v>470</v>
      </c>
      <c r="J984" s="169">
        <v>835425.29042955325</v>
      </c>
      <c r="K984" s="169">
        <v>336966.81712210312</v>
      </c>
      <c r="L984" s="168" t="s">
        <v>18</v>
      </c>
      <c r="M984" s="168" t="s">
        <v>21</v>
      </c>
      <c r="N984" s="168" t="s">
        <v>1449</v>
      </c>
      <c r="O984" s="168" t="s">
        <v>21</v>
      </c>
      <c r="P984" s="168" t="s">
        <v>344</v>
      </c>
      <c r="Q984" s="168" t="s">
        <v>1450</v>
      </c>
      <c r="R984" s="168" t="s">
        <v>21</v>
      </c>
      <c r="S984" s="168" t="s">
        <v>21</v>
      </c>
      <c r="T984" s="168" t="s">
        <v>21</v>
      </c>
      <c r="U984" s="168" t="s">
        <v>21</v>
      </c>
      <c r="V984" s="168" t="s">
        <v>1450</v>
      </c>
      <c r="W984" s="168" t="s">
        <v>21</v>
      </c>
      <c r="X984" s="168" t="s">
        <v>21</v>
      </c>
      <c r="Y984" s="168" t="s">
        <v>21</v>
      </c>
      <c r="Z984" s="168" t="s">
        <v>21</v>
      </c>
      <c r="AA984" s="168" t="s">
        <v>1966</v>
      </c>
      <c r="AB984" s="168" t="s">
        <v>1259</v>
      </c>
      <c r="AC984" s="168" t="s">
        <v>11648</v>
      </c>
      <c r="AD984" s="169">
        <v>1334450.075528329</v>
      </c>
      <c r="AE984" s="168" t="s">
        <v>816</v>
      </c>
      <c r="AF984" s="169">
        <v>-849217.63478850666</v>
      </c>
      <c r="AG984" s="169">
        <v>-755499.10888358904</v>
      </c>
      <c r="AH984" s="169">
        <v>-399001.34835272771</v>
      </c>
      <c r="AI984" s="168" t="s">
        <v>21</v>
      </c>
      <c r="AJ984"/>
    </row>
    <row r="985" spans="1:36" x14ac:dyDescent="0.25">
      <c r="A985" s="179" t="b">
        <f>IF(E985&lt;&gt;1,"",NOT(ISNA(VLOOKUP(P985,Mapping!$P:$P,1,FALSE))))</f>
        <v>0</v>
      </c>
      <c r="B985" s="180" t="str">
        <f t="shared" si="15"/>
        <v/>
      </c>
      <c r="E985" s="167">
        <v>1</v>
      </c>
      <c r="F985" s="170" t="s">
        <v>647</v>
      </c>
      <c r="G985" s="169">
        <v>303798.34322289209</v>
      </c>
      <c r="H985" s="168" t="s">
        <v>1266</v>
      </c>
      <c r="I985" s="168" t="s">
        <v>470</v>
      </c>
      <c r="J985" s="169">
        <v>112844.478671259</v>
      </c>
      <c r="K985" s="169">
        <v>45515.553866110189</v>
      </c>
      <c r="L985" s="168" t="s">
        <v>18</v>
      </c>
      <c r="M985" s="168" t="s">
        <v>21</v>
      </c>
      <c r="N985" s="168" t="s">
        <v>1449</v>
      </c>
      <c r="O985" s="168" t="s">
        <v>21</v>
      </c>
      <c r="P985" s="168" t="s">
        <v>525</v>
      </c>
      <c r="Q985" s="168" t="s">
        <v>1451</v>
      </c>
      <c r="R985" s="168" t="s">
        <v>21</v>
      </c>
      <c r="S985" s="168" t="s">
        <v>21</v>
      </c>
      <c r="T985" s="168" t="s">
        <v>21</v>
      </c>
      <c r="U985" s="168" t="s">
        <v>21</v>
      </c>
      <c r="V985" s="168" t="s">
        <v>1451</v>
      </c>
      <c r="W985" s="168" t="s">
        <v>21</v>
      </c>
      <c r="X985" s="168" t="s">
        <v>21</v>
      </c>
      <c r="Y985" s="168" t="s">
        <v>21</v>
      </c>
      <c r="Z985" s="168" t="s">
        <v>21</v>
      </c>
      <c r="AA985" s="168" t="s">
        <v>1966</v>
      </c>
      <c r="AB985" s="168" t="s">
        <v>1259</v>
      </c>
      <c r="AC985" s="168" t="s">
        <v>2699</v>
      </c>
      <c r="AD985" s="169">
        <v>180249.8976400253</v>
      </c>
      <c r="AE985" s="168" t="s">
        <v>816</v>
      </c>
      <c r="AF985" s="169">
        <v>-114707.46980484101</v>
      </c>
      <c r="AG985" s="169">
        <v>-102048.50637779231</v>
      </c>
      <c r="AH985" s="169">
        <v>-53894.824180917763</v>
      </c>
      <c r="AI985" s="168" t="s">
        <v>21</v>
      </c>
      <c r="AJ985"/>
    </row>
    <row r="986" spans="1:36" x14ac:dyDescent="0.25">
      <c r="A986" s="179" t="b">
        <f>IF(E986&lt;&gt;1,"",NOT(ISNA(VLOOKUP(P986,Mapping!$P:$P,1,FALSE))))</f>
        <v>0</v>
      </c>
      <c r="B986" s="180" t="str">
        <f t="shared" si="15"/>
        <v/>
      </c>
      <c r="E986" s="167">
        <v>1</v>
      </c>
      <c r="F986" s="170" t="s">
        <v>648</v>
      </c>
      <c r="G986" s="169">
        <v>1182782.5857870751</v>
      </c>
      <c r="H986" s="168" t="s">
        <v>1266</v>
      </c>
      <c r="I986" s="168" t="s">
        <v>430</v>
      </c>
      <c r="J986" s="169">
        <v>390475.76794797787</v>
      </c>
      <c r="K986" s="169">
        <v>193769.12017258591</v>
      </c>
      <c r="L986" s="168" t="s">
        <v>18</v>
      </c>
      <c r="M986" s="168" t="s">
        <v>21</v>
      </c>
      <c r="N986" s="168" t="s">
        <v>1449</v>
      </c>
      <c r="O986" s="168" t="s">
        <v>21</v>
      </c>
      <c r="P986" s="168" t="s">
        <v>525</v>
      </c>
      <c r="Q986" s="168" t="s">
        <v>1451</v>
      </c>
      <c r="R986" s="168" t="s">
        <v>21</v>
      </c>
      <c r="S986" s="168" t="s">
        <v>21</v>
      </c>
      <c r="T986" s="168" t="s">
        <v>21</v>
      </c>
      <c r="U986" s="168" t="s">
        <v>21</v>
      </c>
      <c r="V986" s="168" t="s">
        <v>1451</v>
      </c>
      <c r="W986" s="168" t="s">
        <v>21</v>
      </c>
      <c r="X986" s="168" t="s">
        <v>21</v>
      </c>
      <c r="Y986" s="168" t="s">
        <v>21</v>
      </c>
      <c r="Z986" s="168" t="s">
        <v>21</v>
      </c>
      <c r="AA986" s="168" t="s">
        <v>1967</v>
      </c>
      <c r="AB986" s="168" t="s">
        <v>1259</v>
      </c>
      <c r="AC986" s="168" t="s">
        <v>6785</v>
      </c>
      <c r="AD986" s="169">
        <v>604321.22407439584</v>
      </c>
      <c r="AE986" s="168" t="s">
        <v>814</v>
      </c>
      <c r="AF986" s="169">
        <v>-631311.62047509244</v>
      </c>
      <c r="AG986" s="169">
        <v>-644601.29385512276</v>
      </c>
      <c r="AH986" s="169">
        <v>-482787.60549511347</v>
      </c>
      <c r="AI986" s="168" t="s">
        <v>21</v>
      </c>
      <c r="AJ986"/>
    </row>
    <row r="987" spans="1:36" x14ac:dyDescent="0.25">
      <c r="A987" s="179" t="b">
        <f>IF(E987&lt;&gt;1,"",NOT(ISNA(VLOOKUP(P987,Mapping!$P:$P,1,FALSE))))</f>
        <v>0</v>
      </c>
      <c r="B987" s="180" t="str">
        <f t="shared" si="15"/>
        <v/>
      </c>
      <c r="E987" s="167">
        <v>1</v>
      </c>
      <c r="F987" s="170" t="s">
        <v>1220</v>
      </c>
      <c r="G987" s="169">
        <v>103006.7714268838</v>
      </c>
      <c r="H987" s="168" t="s">
        <v>1266</v>
      </c>
      <c r="I987" s="168" t="s">
        <v>524</v>
      </c>
      <c r="J987" s="169">
        <v>160743.22260017999</v>
      </c>
      <c r="K987" s="169">
        <v>14161.343000080429</v>
      </c>
      <c r="L987" s="168" t="s">
        <v>18</v>
      </c>
      <c r="M987" s="168" t="s">
        <v>21</v>
      </c>
      <c r="N987" s="168" t="s">
        <v>1449</v>
      </c>
      <c r="O987" s="168" t="s">
        <v>21</v>
      </c>
      <c r="P987" s="168" t="s">
        <v>525</v>
      </c>
      <c r="Q987" s="168" t="s">
        <v>1451</v>
      </c>
      <c r="R987" s="168" t="s">
        <v>21</v>
      </c>
      <c r="S987" s="168" t="s">
        <v>21</v>
      </c>
      <c r="T987" s="168" t="s">
        <v>21</v>
      </c>
      <c r="U987" s="168" t="s">
        <v>21</v>
      </c>
      <c r="V987" s="168" t="s">
        <v>1451</v>
      </c>
      <c r="W987" s="168" t="s">
        <v>21</v>
      </c>
      <c r="X987" s="168" t="s">
        <v>21</v>
      </c>
      <c r="Y987" s="168" t="s">
        <v>21</v>
      </c>
      <c r="Z987" s="168" t="s">
        <v>21</v>
      </c>
      <c r="AA987" s="168" t="s">
        <v>2737</v>
      </c>
      <c r="AB987" s="168" t="s">
        <v>1259</v>
      </c>
      <c r="AC987" s="168" t="s">
        <v>11649</v>
      </c>
      <c r="AD987" s="169">
        <v>102670.97316951471</v>
      </c>
      <c r="AE987" s="168" t="s">
        <v>814</v>
      </c>
      <c r="AF987" s="169">
        <v>-20249.80995571036</v>
      </c>
      <c r="AG987" s="169">
        <v>-37859.395370685626</v>
      </c>
      <c r="AH987" s="169">
        <v>-71534.136417152899</v>
      </c>
      <c r="AI987" s="168" t="s">
        <v>21</v>
      </c>
      <c r="AJ987"/>
    </row>
    <row r="988" spans="1:36" x14ac:dyDescent="0.25">
      <c r="A988" s="179" t="b">
        <f>IF(E988&lt;&gt;1,"",NOT(ISNA(VLOOKUP(P988,Mapping!$P:$P,1,FALSE))))</f>
        <v>0</v>
      </c>
      <c r="B988" s="180" t="str">
        <f t="shared" si="15"/>
        <v/>
      </c>
      <c r="E988" s="167">
        <v>1</v>
      </c>
      <c r="F988" s="170" t="s">
        <v>11650</v>
      </c>
      <c r="G988" s="169">
        <v>1974765.316102691</v>
      </c>
      <c r="H988" s="168" t="s">
        <v>1266</v>
      </c>
      <c r="I988" s="168" t="s">
        <v>303</v>
      </c>
      <c r="J988" s="169">
        <v>760502.78710097645</v>
      </c>
      <c r="K988" s="169">
        <v>276581.22983638622</v>
      </c>
      <c r="L988" s="168" t="s">
        <v>18</v>
      </c>
      <c r="M988" s="168" t="s">
        <v>21</v>
      </c>
      <c r="N988" s="168" t="s">
        <v>1449</v>
      </c>
      <c r="O988" s="168" t="s">
        <v>21</v>
      </c>
      <c r="P988" s="168" t="s">
        <v>762</v>
      </c>
      <c r="Q988" s="168" t="s">
        <v>1455</v>
      </c>
      <c r="R988" s="168" t="s">
        <v>21</v>
      </c>
      <c r="S988" s="168" t="s">
        <v>21</v>
      </c>
      <c r="T988" s="168" t="s">
        <v>21</v>
      </c>
      <c r="U988" s="168" t="s">
        <v>21</v>
      </c>
      <c r="V988" s="168" t="s">
        <v>1455</v>
      </c>
      <c r="W988" s="168" t="s">
        <v>21</v>
      </c>
      <c r="X988" s="168" t="s">
        <v>21</v>
      </c>
      <c r="Y988" s="168" t="s">
        <v>21</v>
      </c>
      <c r="Z988" s="168" t="s">
        <v>21</v>
      </c>
      <c r="AA988" s="168" t="s">
        <v>11651</v>
      </c>
      <c r="AB988" s="168" t="s">
        <v>11652</v>
      </c>
      <c r="AC988" s="168" t="s">
        <v>11653</v>
      </c>
      <c r="AD988" s="169">
        <v>1132402.4550531041</v>
      </c>
      <c r="AE988" s="168" t="s">
        <v>807</v>
      </c>
      <c r="AF988" s="169">
        <v>-659524.00384046347</v>
      </c>
      <c r="AG988" s="169">
        <v>-900951.20584731014</v>
      </c>
      <c r="AH988" s="169">
        <v>-1050553.026240882</v>
      </c>
      <c r="AI988" s="168" t="s">
        <v>21</v>
      </c>
      <c r="AJ988"/>
    </row>
    <row r="989" spans="1:36" x14ac:dyDescent="0.25">
      <c r="A989" s="179" t="b">
        <f>IF(E989&lt;&gt;1,"",NOT(ISNA(VLOOKUP(P989,Mapping!$P:$P,1,FALSE))))</f>
        <v>0</v>
      </c>
      <c r="B989" s="180" t="str">
        <f t="shared" si="15"/>
        <v/>
      </c>
      <c r="E989" s="167">
        <v>1</v>
      </c>
      <c r="F989" s="170" t="s">
        <v>453</v>
      </c>
      <c r="G989" s="169">
        <v>409575.3745251596</v>
      </c>
      <c r="H989" s="168" t="s">
        <v>1266</v>
      </c>
      <c r="I989" s="168" t="s">
        <v>446</v>
      </c>
      <c r="J989" s="169">
        <v>206984.84253558761</v>
      </c>
      <c r="K989" s="169">
        <v>135658.3606351169</v>
      </c>
      <c r="L989" s="168" t="s">
        <v>18</v>
      </c>
      <c r="M989" s="168" t="s">
        <v>21</v>
      </c>
      <c r="N989" s="168" t="s">
        <v>1449</v>
      </c>
      <c r="O989" s="168" t="s">
        <v>21</v>
      </c>
      <c r="P989" s="168" t="s">
        <v>525</v>
      </c>
      <c r="Q989" s="168" t="s">
        <v>1451</v>
      </c>
      <c r="R989" s="168" t="s">
        <v>21</v>
      </c>
      <c r="S989" s="168" t="s">
        <v>21</v>
      </c>
      <c r="T989" s="168" t="s">
        <v>21</v>
      </c>
      <c r="U989" s="168" t="s">
        <v>21</v>
      </c>
      <c r="V989" s="168" t="s">
        <v>1451</v>
      </c>
      <c r="W989" s="168" t="s">
        <v>21</v>
      </c>
      <c r="X989" s="168" t="s">
        <v>21</v>
      </c>
      <c r="Y989" s="168" t="s">
        <v>21</v>
      </c>
      <c r="Z989" s="168" t="s">
        <v>21</v>
      </c>
      <c r="AA989" s="168" t="s">
        <v>1968</v>
      </c>
      <c r="AB989" s="168" t="s">
        <v>1259</v>
      </c>
      <c r="AC989" s="168" t="s">
        <v>6786</v>
      </c>
      <c r="AD989" s="169">
        <v>315320.99966204382</v>
      </c>
      <c r="AE989" s="168" t="s">
        <v>813</v>
      </c>
      <c r="AF989" s="169">
        <v>-93782.075164613081</v>
      </c>
      <c r="AG989" s="169">
        <v>137236.86831051641</v>
      </c>
      <c r="AH989" s="169">
        <v>-116136.429986602</v>
      </c>
      <c r="AI989" s="168" t="s">
        <v>21</v>
      </c>
      <c r="AJ989"/>
    </row>
    <row r="990" spans="1:36" x14ac:dyDescent="0.25">
      <c r="A990" s="179" t="b">
        <f>IF(E990&lt;&gt;1,"",NOT(ISNA(VLOOKUP(P990,Mapping!$P:$P,1,FALSE))))</f>
        <v>0</v>
      </c>
      <c r="B990" s="180" t="str">
        <f t="shared" si="15"/>
        <v/>
      </c>
      <c r="E990" s="167">
        <v>1</v>
      </c>
      <c r="F990" s="170" t="s">
        <v>453</v>
      </c>
      <c r="G990" s="169">
        <v>64793.762418566141</v>
      </c>
      <c r="H990" s="168" t="s">
        <v>1266</v>
      </c>
      <c r="I990" s="168" t="s">
        <v>446</v>
      </c>
      <c r="J990" s="169">
        <v>34757.393051277082</v>
      </c>
      <c r="K990" s="169">
        <v>20143.975506052881</v>
      </c>
      <c r="L990" s="168" t="s">
        <v>18</v>
      </c>
      <c r="M990" s="168" t="s">
        <v>21</v>
      </c>
      <c r="N990" s="168" t="s">
        <v>1449</v>
      </c>
      <c r="O990" s="168" t="s">
        <v>21</v>
      </c>
      <c r="P990" s="168" t="s">
        <v>525</v>
      </c>
      <c r="Q990" s="168" t="s">
        <v>1451</v>
      </c>
      <c r="R990" s="168" t="s">
        <v>21</v>
      </c>
      <c r="S990" s="168" t="s">
        <v>21</v>
      </c>
      <c r="T990" s="168" t="s">
        <v>21</v>
      </c>
      <c r="U990" s="168" t="s">
        <v>21</v>
      </c>
      <c r="V990" s="168" t="s">
        <v>1451</v>
      </c>
      <c r="W990" s="168" t="s">
        <v>21</v>
      </c>
      <c r="X990" s="168" t="s">
        <v>21</v>
      </c>
      <c r="Y990" s="168" t="s">
        <v>21</v>
      </c>
      <c r="Z990" s="168" t="s">
        <v>21</v>
      </c>
      <c r="AA990" s="168" t="s">
        <v>1969</v>
      </c>
      <c r="AB990" s="168" t="s">
        <v>1259</v>
      </c>
      <c r="AC990" s="168" t="s">
        <v>2818</v>
      </c>
      <c r="AD990" s="169">
        <v>48718.474079395222</v>
      </c>
      <c r="AE990" s="168" t="s">
        <v>813</v>
      </c>
      <c r="AF990" s="169">
        <v>-16655.903969931631</v>
      </c>
      <c r="AG990" s="169">
        <v>28230.14076129044</v>
      </c>
      <c r="AH990" s="169">
        <v>-25696.948536344971</v>
      </c>
      <c r="AI990" s="168" t="s">
        <v>21</v>
      </c>
      <c r="AJ990"/>
    </row>
    <row r="991" spans="1:36" x14ac:dyDescent="0.25">
      <c r="A991" s="179" t="b">
        <f>IF(E991&lt;&gt;1,"",NOT(ISNA(VLOOKUP(P991,Mapping!$P:$P,1,FALSE))))</f>
        <v>0</v>
      </c>
      <c r="B991" s="180" t="str">
        <f t="shared" si="15"/>
        <v/>
      </c>
      <c r="E991" s="167">
        <v>1</v>
      </c>
      <c r="F991" s="170" t="s">
        <v>453</v>
      </c>
      <c r="G991" s="169">
        <v>2041755.1054620771</v>
      </c>
      <c r="H991" s="168" t="s">
        <v>1266</v>
      </c>
      <c r="I991" s="168" t="s">
        <v>446</v>
      </c>
      <c r="J991" s="169">
        <v>1031830.489052846</v>
      </c>
      <c r="K991" s="169">
        <v>676264.16931555874</v>
      </c>
      <c r="L991" s="168" t="s">
        <v>18</v>
      </c>
      <c r="M991" s="168" t="s">
        <v>21</v>
      </c>
      <c r="N991" s="168" t="s">
        <v>1449</v>
      </c>
      <c r="O991" s="168" t="s">
        <v>21</v>
      </c>
      <c r="P991" s="168" t="s">
        <v>785</v>
      </c>
      <c r="Q991" s="168" t="s">
        <v>1452</v>
      </c>
      <c r="R991" s="168" t="s">
        <v>21</v>
      </c>
      <c r="S991" s="168" t="s">
        <v>21</v>
      </c>
      <c r="T991" s="168" t="s">
        <v>21</v>
      </c>
      <c r="U991" s="168" t="s">
        <v>21</v>
      </c>
      <c r="V991" s="168" t="s">
        <v>1452</v>
      </c>
      <c r="W991" s="168" t="s">
        <v>21</v>
      </c>
      <c r="X991" s="168" t="s">
        <v>21</v>
      </c>
      <c r="Y991" s="168" t="s">
        <v>21</v>
      </c>
      <c r="Z991" s="168" t="s">
        <v>21</v>
      </c>
      <c r="AA991" s="168" t="s">
        <v>1968</v>
      </c>
      <c r="AB991" s="168" t="s">
        <v>1259</v>
      </c>
      <c r="AC991" s="168" t="s">
        <v>2738</v>
      </c>
      <c r="AD991" s="169">
        <v>1571892.015397124</v>
      </c>
      <c r="AE991" s="168" t="s">
        <v>813</v>
      </c>
      <c r="AF991" s="169">
        <v>-467508.65085619222</v>
      </c>
      <c r="AG991" s="169">
        <v>684133.11433939938</v>
      </c>
      <c r="AH991" s="169">
        <v>-578946.30293676909</v>
      </c>
      <c r="AI991" s="168" t="s">
        <v>21</v>
      </c>
      <c r="AJ991"/>
    </row>
    <row r="992" spans="1:36" x14ac:dyDescent="0.25">
      <c r="A992" s="179" t="b">
        <f>IF(E992&lt;&gt;1,"",NOT(ISNA(VLOOKUP(P992,Mapping!$P:$P,1,FALSE))))</f>
        <v>0</v>
      </c>
      <c r="B992" s="180" t="str">
        <f t="shared" si="15"/>
        <v/>
      </c>
      <c r="E992" s="167">
        <v>1</v>
      </c>
      <c r="F992" s="170" t="s">
        <v>453</v>
      </c>
      <c r="G992" s="169">
        <v>2574952.1138933878</v>
      </c>
      <c r="H992" s="168" t="s">
        <v>1266</v>
      </c>
      <c r="I992" s="168" t="s">
        <v>446</v>
      </c>
      <c r="J992" s="169">
        <v>1381284.546074826</v>
      </c>
      <c r="K992" s="169">
        <v>800536.50807388057</v>
      </c>
      <c r="L992" s="168" t="s">
        <v>18</v>
      </c>
      <c r="M992" s="168" t="s">
        <v>21</v>
      </c>
      <c r="N992" s="168" t="s">
        <v>1449</v>
      </c>
      <c r="O992" s="168" t="s">
        <v>21</v>
      </c>
      <c r="P992" s="168" t="s">
        <v>785</v>
      </c>
      <c r="Q992" s="168" t="s">
        <v>1452</v>
      </c>
      <c r="R992" s="168" t="s">
        <v>21</v>
      </c>
      <c r="S992" s="168" t="s">
        <v>21</v>
      </c>
      <c r="T992" s="168" t="s">
        <v>21</v>
      </c>
      <c r="U992" s="168" t="s">
        <v>21</v>
      </c>
      <c r="V992" s="168" t="s">
        <v>1452</v>
      </c>
      <c r="W992" s="168" t="s">
        <v>21</v>
      </c>
      <c r="X992" s="168" t="s">
        <v>21</v>
      </c>
      <c r="Y992" s="168" t="s">
        <v>21</v>
      </c>
      <c r="Z992" s="168" t="s">
        <v>21</v>
      </c>
      <c r="AA992" s="168" t="s">
        <v>1969</v>
      </c>
      <c r="AB992" s="168" t="s">
        <v>1259</v>
      </c>
      <c r="AC992" s="168" t="s">
        <v>11654</v>
      </c>
      <c r="AD992" s="169">
        <v>1936108.247673742</v>
      </c>
      <c r="AE992" s="168" t="s">
        <v>813</v>
      </c>
      <c r="AF992" s="169">
        <v>-661917.96147172758</v>
      </c>
      <c r="AG992" s="169">
        <v>1121886.7050690609</v>
      </c>
      <c r="AH992" s="169">
        <v>-1021215.769611043</v>
      </c>
      <c r="AI992" s="168" t="s">
        <v>21</v>
      </c>
      <c r="AJ992"/>
    </row>
    <row r="993" spans="1:36" x14ac:dyDescent="0.25">
      <c r="A993" s="179" t="b">
        <f>IF(E993&lt;&gt;1,"",NOT(ISNA(VLOOKUP(P993,Mapping!$P:$P,1,FALSE))))</f>
        <v>0</v>
      </c>
      <c r="B993" s="180" t="str">
        <f t="shared" si="15"/>
        <v/>
      </c>
      <c r="E993" s="167">
        <v>1</v>
      </c>
      <c r="F993" s="170" t="s">
        <v>454</v>
      </c>
      <c r="G993" s="169">
        <v>211531.29788578881</v>
      </c>
      <c r="H993" s="168" t="s">
        <v>1266</v>
      </c>
      <c r="I993" s="168" t="s">
        <v>446</v>
      </c>
      <c r="J993" s="169">
        <v>91987.670324301929</v>
      </c>
      <c r="K993" s="169">
        <v>60067.477506445503</v>
      </c>
      <c r="L993" s="168" t="s">
        <v>18</v>
      </c>
      <c r="M993" s="168" t="s">
        <v>21</v>
      </c>
      <c r="N993" s="168" t="s">
        <v>1449</v>
      </c>
      <c r="O993" s="168" t="s">
        <v>21</v>
      </c>
      <c r="P993" s="168" t="s">
        <v>525</v>
      </c>
      <c r="Q993" s="168" t="s">
        <v>1451</v>
      </c>
      <c r="R993" s="168" t="s">
        <v>21</v>
      </c>
      <c r="S993" s="168" t="s">
        <v>21</v>
      </c>
      <c r="T993" s="168" t="s">
        <v>21</v>
      </c>
      <c r="U993" s="168" t="s">
        <v>21</v>
      </c>
      <c r="V993" s="168" t="s">
        <v>1451</v>
      </c>
      <c r="W993" s="168" t="s">
        <v>21</v>
      </c>
      <c r="X993" s="168" t="s">
        <v>21</v>
      </c>
      <c r="Y993" s="168" t="s">
        <v>21</v>
      </c>
      <c r="Z993" s="168" t="s">
        <v>21</v>
      </c>
      <c r="AA993" s="168" t="s">
        <v>1970</v>
      </c>
      <c r="AB993" s="168" t="s">
        <v>1259</v>
      </c>
      <c r="AC993" s="168" t="s">
        <v>11655</v>
      </c>
      <c r="AD993" s="169">
        <v>129941.2230178367</v>
      </c>
      <c r="AE993" s="168" t="s">
        <v>814</v>
      </c>
      <c r="AF993" s="169">
        <v>-86802.376098850596</v>
      </c>
      <c r="AG993" s="169">
        <v>-181109.94036118931</v>
      </c>
      <c r="AH993" s="169">
        <v>-67448.069155566714</v>
      </c>
      <c r="AI993" s="168" t="s">
        <v>21</v>
      </c>
      <c r="AJ993"/>
    </row>
    <row r="994" spans="1:36" x14ac:dyDescent="0.25">
      <c r="A994" s="179" t="b">
        <f>IF(E994&lt;&gt;1,"",NOT(ISNA(VLOOKUP(P994,Mapping!$P:$P,1,FALSE))))</f>
        <v>0</v>
      </c>
      <c r="B994" s="180" t="str">
        <f t="shared" si="15"/>
        <v/>
      </c>
      <c r="E994" s="167">
        <v>1</v>
      </c>
      <c r="F994" s="170" t="s">
        <v>649</v>
      </c>
      <c r="G994" s="169">
        <v>96144.218685577784</v>
      </c>
      <c r="H994" s="168" t="s">
        <v>1266</v>
      </c>
      <c r="I994" s="168" t="s">
        <v>446</v>
      </c>
      <c r="J994" s="169">
        <v>48391.869878651283</v>
      </c>
      <c r="K994" s="169">
        <v>32485.580446407439</v>
      </c>
      <c r="L994" s="168" t="s">
        <v>18</v>
      </c>
      <c r="M994" s="168" t="s">
        <v>21</v>
      </c>
      <c r="N994" s="168" t="s">
        <v>1449</v>
      </c>
      <c r="O994" s="168" t="s">
        <v>21</v>
      </c>
      <c r="P994" s="168" t="s">
        <v>525</v>
      </c>
      <c r="Q994" s="168" t="s">
        <v>1451</v>
      </c>
      <c r="R994" s="168" t="s">
        <v>21</v>
      </c>
      <c r="S994" s="168" t="s">
        <v>21</v>
      </c>
      <c r="T994" s="168" t="s">
        <v>21</v>
      </c>
      <c r="U994" s="168" t="s">
        <v>21</v>
      </c>
      <c r="V994" s="168" t="s">
        <v>1451</v>
      </c>
      <c r="W994" s="168" t="s">
        <v>21</v>
      </c>
      <c r="X994" s="168" t="s">
        <v>21</v>
      </c>
      <c r="Y994" s="168" t="s">
        <v>21</v>
      </c>
      <c r="Z994" s="168" t="s">
        <v>21</v>
      </c>
      <c r="AA994" s="168" t="s">
        <v>1971</v>
      </c>
      <c r="AB994" s="168" t="s">
        <v>1259</v>
      </c>
      <c r="AC994" s="168" t="s">
        <v>11656</v>
      </c>
      <c r="AD994" s="169">
        <v>63685.069722175002</v>
      </c>
      <c r="AE994" s="168" t="s">
        <v>816</v>
      </c>
      <c r="AF994" s="169">
        <v>-6894.9945623288513</v>
      </c>
      <c r="AG994" s="169">
        <v>-52515.234389933757</v>
      </c>
      <c r="AH994" s="169">
        <v>-31868.451883707519</v>
      </c>
      <c r="AI994" s="168" t="s">
        <v>21</v>
      </c>
      <c r="AJ994"/>
    </row>
    <row r="995" spans="1:36" x14ac:dyDescent="0.25">
      <c r="A995" s="179" t="b">
        <f>IF(E995&lt;&gt;1,"",NOT(ISNA(VLOOKUP(P995,Mapping!$P:$P,1,FALSE))))</f>
        <v>0</v>
      </c>
      <c r="B995" s="180" t="str">
        <f t="shared" si="15"/>
        <v/>
      </c>
      <c r="E995" s="167">
        <v>1</v>
      </c>
      <c r="F995" s="170" t="s">
        <v>455</v>
      </c>
      <c r="G995" s="169">
        <v>283882.94299219822</v>
      </c>
      <c r="H995" s="168" t="s">
        <v>1266</v>
      </c>
      <c r="I995" s="168" t="s">
        <v>446</v>
      </c>
      <c r="J995" s="169">
        <v>133033.83717419399</v>
      </c>
      <c r="K995" s="169">
        <v>76878.176471661092</v>
      </c>
      <c r="L995" s="168" t="s">
        <v>18</v>
      </c>
      <c r="M995" s="168" t="s">
        <v>21</v>
      </c>
      <c r="N995" s="168" t="s">
        <v>1449</v>
      </c>
      <c r="O995" s="168" t="s">
        <v>21</v>
      </c>
      <c r="P995" s="168" t="s">
        <v>525</v>
      </c>
      <c r="Q995" s="168" t="s">
        <v>1451</v>
      </c>
      <c r="R995" s="168" t="s">
        <v>21</v>
      </c>
      <c r="S995" s="168" t="s">
        <v>21</v>
      </c>
      <c r="T995" s="168" t="s">
        <v>21</v>
      </c>
      <c r="U995" s="168" t="s">
        <v>21</v>
      </c>
      <c r="V995" s="168" t="s">
        <v>1451</v>
      </c>
      <c r="W995" s="168" t="s">
        <v>21</v>
      </c>
      <c r="X995" s="168" t="s">
        <v>21</v>
      </c>
      <c r="Y995" s="168" t="s">
        <v>21</v>
      </c>
      <c r="Z995" s="168" t="s">
        <v>21</v>
      </c>
      <c r="AA995" s="168" t="s">
        <v>1972</v>
      </c>
      <c r="AB995" s="168" t="s">
        <v>1259</v>
      </c>
      <c r="AC995" s="168" t="s">
        <v>6788</v>
      </c>
      <c r="AD995" s="169">
        <v>170081.6732976746</v>
      </c>
      <c r="AE995" s="168" t="s">
        <v>807</v>
      </c>
      <c r="AF995" s="169">
        <v>-87027.331829052011</v>
      </c>
      <c r="AG995" s="169">
        <v>-172202.20932624061</v>
      </c>
      <c r="AH995" s="169">
        <v>-85694.982882556331</v>
      </c>
      <c r="AI995" s="168" t="s">
        <v>21</v>
      </c>
      <c r="AJ995"/>
    </row>
    <row r="996" spans="1:36" x14ac:dyDescent="0.25">
      <c r="A996" s="179" t="b">
        <f>IF(E996&lt;&gt;1,"",NOT(ISNA(VLOOKUP(P996,Mapping!$P:$P,1,FALSE))))</f>
        <v>0</v>
      </c>
      <c r="B996" s="180" t="str">
        <f t="shared" si="15"/>
        <v/>
      </c>
      <c r="E996" s="167">
        <v>1</v>
      </c>
      <c r="F996" s="170" t="s">
        <v>455</v>
      </c>
      <c r="G996" s="169">
        <v>9075090.8081433699</v>
      </c>
      <c r="H996" s="168" t="s">
        <v>1266</v>
      </c>
      <c r="I996" s="168" t="s">
        <v>446</v>
      </c>
      <c r="J996" s="169">
        <v>4252788.6324778134</v>
      </c>
      <c r="K996" s="169">
        <v>2457620.1207832689</v>
      </c>
      <c r="L996" s="168" t="s">
        <v>18</v>
      </c>
      <c r="M996" s="168" t="s">
        <v>21</v>
      </c>
      <c r="N996" s="168" t="s">
        <v>1449</v>
      </c>
      <c r="O996" s="168" t="s">
        <v>21</v>
      </c>
      <c r="P996" s="168" t="s">
        <v>785</v>
      </c>
      <c r="Q996" s="168" t="s">
        <v>1452</v>
      </c>
      <c r="R996" s="168" t="s">
        <v>21</v>
      </c>
      <c r="S996" s="168" t="s">
        <v>21</v>
      </c>
      <c r="T996" s="168" t="s">
        <v>21</v>
      </c>
      <c r="U996" s="168" t="s">
        <v>21</v>
      </c>
      <c r="V996" s="168" t="s">
        <v>1452</v>
      </c>
      <c r="W996" s="168" t="s">
        <v>21</v>
      </c>
      <c r="X996" s="168" t="s">
        <v>21</v>
      </c>
      <c r="Y996" s="168" t="s">
        <v>21</v>
      </c>
      <c r="Z996" s="168" t="s">
        <v>21</v>
      </c>
      <c r="AA996" s="168" t="s">
        <v>1972</v>
      </c>
      <c r="AB996" s="168" t="s">
        <v>1259</v>
      </c>
      <c r="AC996" s="168" t="s">
        <v>11657</v>
      </c>
      <c r="AD996" s="169">
        <v>5437123.5330605656</v>
      </c>
      <c r="AE996" s="168" t="s">
        <v>807</v>
      </c>
      <c r="AF996" s="169">
        <v>-2782065.4908483811</v>
      </c>
      <c r="AG996" s="169">
        <v>-5504912.2378638126</v>
      </c>
      <c r="AH996" s="169">
        <v>-2739473.3310301891</v>
      </c>
      <c r="AI996" s="168" t="s">
        <v>21</v>
      </c>
      <c r="AJ996"/>
    </row>
    <row r="997" spans="1:36" x14ac:dyDescent="0.25">
      <c r="A997" s="179" t="b">
        <f>IF(E997&lt;&gt;1,"",NOT(ISNA(VLOOKUP(P997,Mapping!$P:$P,1,FALSE))))</f>
        <v>0</v>
      </c>
      <c r="B997" s="180" t="str">
        <f t="shared" si="15"/>
        <v/>
      </c>
      <c r="E997" s="167">
        <v>1</v>
      </c>
      <c r="F997" s="170" t="s">
        <v>650</v>
      </c>
      <c r="G997" s="169">
        <v>529433.92658781342</v>
      </c>
      <c r="H997" s="168" t="s">
        <v>1266</v>
      </c>
      <c r="I997" s="168" t="s">
        <v>446</v>
      </c>
      <c r="J997" s="169">
        <v>257881.22418201191</v>
      </c>
      <c r="K997" s="169">
        <v>178190.9795471851</v>
      </c>
      <c r="L997" s="168" t="s">
        <v>18</v>
      </c>
      <c r="M997" s="168" t="s">
        <v>21</v>
      </c>
      <c r="N997" s="168" t="s">
        <v>1449</v>
      </c>
      <c r="O997" s="168" t="s">
        <v>21</v>
      </c>
      <c r="P997" s="168" t="s">
        <v>525</v>
      </c>
      <c r="Q997" s="168" t="s">
        <v>1451</v>
      </c>
      <c r="R997" s="168" t="s">
        <v>21</v>
      </c>
      <c r="S997" s="168" t="s">
        <v>21</v>
      </c>
      <c r="T997" s="168" t="s">
        <v>21</v>
      </c>
      <c r="U997" s="168" t="s">
        <v>21</v>
      </c>
      <c r="V997" s="168" t="s">
        <v>1451</v>
      </c>
      <c r="W997" s="168" t="s">
        <v>21</v>
      </c>
      <c r="X997" s="168" t="s">
        <v>21</v>
      </c>
      <c r="Y997" s="168" t="s">
        <v>21</v>
      </c>
      <c r="Z997" s="168" t="s">
        <v>21</v>
      </c>
      <c r="AA997" s="168" t="s">
        <v>1186</v>
      </c>
      <c r="AB997" s="168" t="s">
        <v>1259</v>
      </c>
      <c r="AC997" s="168" t="s">
        <v>6789</v>
      </c>
      <c r="AD997" s="169">
        <v>404511.31042602722</v>
      </c>
      <c r="AE997" s="168" t="s">
        <v>814</v>
      </c>
      <c r="AF997" s="169">
        <v>-188633.1115183323</v>
      </c>
      <c r="AG997" s="169">
        <v>-289183.76090472803</v>
      </c>
      <c r="AH997" s="169">
        <v>-181126.9999046718</v>
      </c>
      <c r="AI997" s="168" t="s">
        <v>21</v>
      </c>
      <c r="AJ997"/>
    </row>
    <row r="998" spans="1:36" x14ac:dyDescent="0.25">
      <c r="A998" s="179" t="b">
        <f>IF(E998&lt;&gt;1,"",NOT(ISNA(VLOOKUP(P998,Mapping!$P:$P,1,FALSE))))</f>
        <v>0</v>
      </c>
      <c r="B998" s="180" t="str">
        <f t="shared" si="15"/>
        <v/>
      </c>
      <c r="E998" s="167">
        <v>1</v>
      </c>
      <c r="F998" s="170" t="s">
        <v>1973</v>
      </c>
      <c r="G998" s="169">
        <v>91961.942554678884</v>
      </c>
      <c r="H998" s="168" t="s">
        <v>1266</v>
      </c>
      <c r="I998" s="168" t="s">
        <v>446</v>
      </c>
      <c r="J998" s="169">
        <v>34195.618794050679</v>
      </c>
      <c r="K998" s="169">
        <v>17738.96204204499</v>
      </c>
      <c r="L998" s="168" t="s">
        <v>18</v>
      </c>
      <c r="M998" s="168" t="s">
        <v>21</v>
      </c>
      <c r="N998" s="168" t="s">
        <v>1449</v>
      </c>
      <c r="O998" s="168" t="s">
        <v>21</v>
      </c>
      <c r="P998" s="168" t="s">
        <v>525</v>
      </c>
      <c r="Q998" s="168" t="s">
        <v>1451</v>
      </c>
      <c r="R998" s="168" t="s">
        <v>21</v>
      </c>
      <c r="S998" s="168" t="s">
        <v>21</v>
      </c>
      <c r="T998" s="168" t="s">
        <v>21</v>
      </c>
      <c r="U998" s="168" t="s">
        <v>21</v>
      </c>
      <c r="V998" s="168" t="s">
        <v>1451</v>
      </c>
      <c r="W998" s="168" t="s">
        <v>21</v>
      </c>
      <c r="X998" s="168" t="s">
        <v>21</v>
      </c>
      <c r="Y998" s="168" t="s">
        <v>21</v>
      </c>
      <c r="Z998" s="168" t="s">
        <v>21</v>
      </c>
      <c r="AA998" s="168" t="s">
        <v>1974</v>
      </c>
      <c r="AB998" s="168" t="s">
        <v>1259</v>
      </c>
      <c r="AC998" s="168" t="s">
        <v>6790</v>
      </c>
      <c r="AD998" s="169">
        <v>63735.765209476813</v>
      </c>
      <c r="AE998" s="168" t="s">
        <v>817</v>
      </c>
      <c r="AF998" s="169">
        <v>-27493.285610648909</v>
      </c>
      <c r="AG998" s="169">
        <v>-10627.319545240111</v>
      </c>
      <c r="AH998" s="169">
        <v>-10962.74735348795</v>
      </c>
      <c r="AI998" s="168" t="s">
        <v>21</v>
      </c>
      <c r="AJ998"/>
    </row>
    <row r="999" spans="1:36" x14ac:dyDescent="0.25">
      <c r="A999" s="179" t="b">
        <f>IF(E999&lt;&gt;1,"",NOT(ISNA(VLOOKUP(P999,Mapping!$P:$P,1,FALSE))))</f>
        <v>0</v>
      </c>
      <c r="B999" s="180" t="str">
        <f t="shared" si="15"/>
        <v/>
      </c>
      <c r="E999" s="167">
        <v>1</v>
      </c>
      <c r="F999" s="170" t="s">
        <v>1975</v>
      </c>
      <c r="G999" s="169">
        <v>738023.61440445529</v>
      </c>
      <c r="H999" s="168" t="s">
        <v>1266</v>
      </c>
      <c r="I999" s="168" t="s">
        <v>446</v>
      </c>
      <c r="J999" s="169">
        <v>341374.6649546189</v>
      </c>
      <c r="K999" s="169">
        <v>174193.9135107304</v>
      </c>
      <c r="L999" s="168" t="s">
        <v>18</v>
      </c>
      <c r="M999" s="168" t="s">
        <v>21</v>
      </c>
      <c r="N999" s="168" t="s">
        <v>1449</v>
      </c>
      <c r="O999" s="168" t="s">
        <v>21</v>
      </c>
      <c r="P999" s="168" t="s">
        <v>344</v>
      </c>
      <c r="Q999" s="168" t="s">
        <v>1450</v>
      </c>
      <c r="R999" s="168" t="s">
        <v>21</v>
      </c>
      <c r="S999" s="168" t="s">
        <v>21</v>
      </c>
      <c r="T999" s="168" t="s">
        <v>21</v>
      </c>
      <c r="U999" s="168" t="s">
        <v>21</v>
      </c>
      <c r="V999" s="168" t="s">
        <v>1450</v>
      </c>
      <c r="W999" s="168" t="s">
        <v>21</v>
      </c>
      <c r="X999" s="168" t="s">
        <v>21</v>
      </c>
      <c r="Y999" s="168" t="s">
        <v>21</v>
      </c>
      <c r="Z999" s="168" t="s">
        <v>21</v>
      </c>
      <c r="AA999" s="168" t="s">
        <v>1976</v>
      </c>
      <c r="AB999" s="168" t="s">
        <v>1259</v>
      </c>
      <c r="AC999" s="168" t="s">
        <v>11658</v>
      </c>
      <c r="AD999" s="169">
        <v>426812.50024665397</v>
      </c>
      <c r="AE999" s="168" t="s">
        <v>816</v>
      </c>
      <c r="AF999" s="169">
        <v>165740.10359100861</v>
      </c>
      <c r="AG999" s="169">
        <v>-403118.18667438941</v>
      </c>
      <c r="AH999" s="169">
        <v>-243912.34406944091</v>
      </c>
      <c r="AI999" s="168" t="s">
        <v>21</v>
      </c>
      <c r="AJ999"/>
    </row>
    <row r="1000" spans="1:36" x14ac:dyDescent="0.25">
      <c r="A1000" s="179" t="b">
        <f>IF(E1000&lt;&gt;1,"",NOT(ISNA(VLOOKUP(P1000,Mapping!$P:$P,1,FALSE))))</f>
        <v>0</v>
      </c>
      <c r="B1000" s="180" t="str">
        <f t="shared" si="15"/>
        <v/>
      </c>
      <c r="E1000" s="167">
        <v>1</v>
      </c>
      <c r="F1000" s="170" t="s">
        <v>1975</v>
      </c>
      <c r="G1000" s="169">
        <v>64247.591432530709</v>
      </c>
      <c r="H1000" s="168" t="s">
        <v>1266</v>
      </c>
      <c r="I1000" s="168" t="s">
        <v>446</v>
      </c>
      <c r="J1000" s="169">
        <v>29717.88377953161</v>
      </c>
      <c r="K1000" s="169">
        <v>15164.2022922288</v>
      </c>
      <c r="L1000" s="168" t="s">
        <v>18</v>
      </c>
      <c r="M1000" s="168" t="s">
        <v>21</v>
      </c>
      <c r="N1000" s="168" t="s">
        <v>1449</v>
      </c>
      <c r="O1000" s="168" t="s">
        <v>21</v>
      </c>
      <c r="P1000" s="168" t="s">
        <v>525</v>
      </c>
      <c r="Q1000" s="168" t="s">
        <v>1451</v>
      </c>
      <c r="R1000" s="168" t="s">
        <v>21</v>
      </c>
      <c r="S1000" s="168" t="s">
        <v>21</v>
      </c>
      <c r="T1000" s="168" t="s">
        <v>21</v>
      </c>
      <c r="U1000" s="168" t="s">
        <v>21</v>
      </c>
      <c r="V1000" s="168" t="s">
        <v>1451</v>
      </c>
      <c r="W1000" s="168" t="s">
        <v>21</v>
      </c>
      <c r="X1000" s="168" t="s">
        <v>21</v>
      </c>
      <c r="Y1000" s="168" t="s">
        <v>21</v>
      </c>
      <c r="Z1000" s="168" t="s">
        <v>21</v>
      </c>
      <c r="AA1000" s="168" t="s">
        <v>1976</v>
      </c>
      <c r="AB1000" s="168" t="s">
        <v>1259</v>
      </c>
      <c r="AC1000" s="168" t="s">
        <v>6791</v>
      </c>
      <c r="AD1000" s="169">
        <v>37155.552476829187</v>
      </c>
      <c r="AE1000" s="168" t="s">
        <v>816</v>
      </c>
      <c r="AF1000" s="169">
        <v>14428.267946538679</v>
      </c>
      <c r="AG1000" s="169">
        <v>-35092.877857815147</v>
      </c>
      <c r="AH1000" s="169">
        <v>-21233.440666759361</v>
      </c>
      <c r="AI1000" s="168" t="s">
        <v>21</v>
      </c>
      <c r="AJ1000"/>
    </row>
    <row r="1001" spans="1:36" x14ac:dyDescent="0.25">
      <c r="A1001" s="179" t="b">
        <f>IF(E1001&lt;&gt;1,"",NOT(ISNA(VLOOKUP(P1001,Mapping!$P:$P,1,FALSE))))</f>
        <v>0</v>
      </c>
      <c r="B1001" s="180" t="str">
        <f t="shared" si="15"/>
        <v/>
      </c>
      <c r="E1001" s="167">
        <v>1</v>
      </c>
      <c r="F1001" s="170" t="s">
        <v>651</v>
      </c>
      <c r="G1001" s="169">
        <v>78904.639638806213</v>
      </c>
      <c r="H1001" s="168" t="s">
        <v>1266</v>
      </c>
      <c r="I1001" s="168" t="s">
        <v>446</v>
      </c>
      <c r="J1001" s="169">
        <v>21948.147408059041</v>
      </c>
      <c r="K1001" s="169">
        <v>8929.3340469950945</v>
      </c>
      <c r="L1001" s="168" t="s">
        <v>18</v>
      </c>
      <c r="M1001" s="168" t="s">
        <v>21</v>
      </c>
      <c r="N1001" s="168" t="s">
        <v>1449</v>
      </c>
      <c r="O1001" s="168" t="s">
        <v>21</v>
      </c>
      <c r="P1001" s="168" t="s">
        <v>525</v>
      </c>
      <c r="Q1001" s="168" t="s">
        <v>1451</v>
      </c>
      <c r="R1001" s="168" t="s">
        <v>21</v>
      </c>
      <c r="S1001" s="168" t="s">
        <v>21</v>
      </c>
      <c r="T1001" s="168" t="s">
        <v>21</v>
      </c>
      <c r="U1001" s="168" t="s">
        <v>21</v>
      </c>
      <c r="V1001" s="168" t="s">
        <v>1451</v>
      </c>
      <c r="W1001" s="168" t="s">
        <v>21</v>
      </c>
      <c r="X1001" s="168" t="s">
        <v>21</v>
      </c>
      <c r="Y1001" s="168" t="s">
        <v>21</v>
      </c>
      <c r="Z1001" s="168" t="s">
        <v>21</v>
      </c>
      <c r="AA1001" s="168" t="s">
        <v>1977</v>
      </c>
      <c r="AB1001" s="168" t="s">
        <v>1259</v>
      </c>
      <c r="AC1001" s="168" t="s">
        <v>6792</v>
      </c>
      <c r="AD1001" s="169">
        <v>36011.714215873348</v>
      </c>
      <c r="AE1001" s="168" t="s">
        <v>810</v>
      </c>
      <c r="AF1001" s="169">
        <v>-20992.591461438478</v>
      </c>
      <c r="AG1001" s="169">
        <v>-50130.972861835253</v>
      </c>
      <c r="AH1001" s="169">
        <v>-21934.279775159001</v>
      </c>
      <c r="AI1001" s="168" t="s">
        <v>21</v>
      </c>
      <c r="AJ1001"/>
    </row>
    <row r="1002" spans="1:36" x14ac:dyDescent="0.25">
      <c r="A1002" s="179" t="b">
        <f>IF(E1002&lt;&gt;1,"",NOT(ISNA(VLOOKUP(P1002,Mapping!$P:$P,1,FALSE))))</f>
        <v>0</v>
      </c>
      <c r="B1002" s="180" t="str">
        <f t="shared" si="15"/>
        <v/>
      </c>
      <c r="E1002" s="167">
        <v>1</v>
      </c>
      <c r="F1002" s="170" t="s">
        <v>1978</v>
      </c>
      <c r="G1002" s="169">
        <v>707896.34852111398</v>
      </c>
      <c r="H1002" s="168" t="s">
        <v>1266</v>
      </c>
      <c r="I1002" s="168" t="s">
        <v>384</v>
      </c>
      <c r="J1002" s="169">
        <v>327827.93640364183</v>
      </c>
      <c r="K1002" s="169">
        <v>132305.22948567729</v>
      </c>
      <c r="L1002" s="168" t="s">
        <v>18</v>
      </c>
      <c r="M1002" s="168" t="s">
        <v>21</v>
      </c>
      <c r="N1002" s="168" t="s">
        <v>1449</v>
      </c>
      <c r="O1002" s="168" t="s">
        <v>21</v>
      </c>
      <c r="P1002" s="168" t="s">
        <v>344</v>
      </c>
      <c r="Q1002" s="168" t="s">
        <v>1450</v>
      </c>
      <c r="R1002" s="168" t="s">
        <v>21</v>
      </c>
      <c r="S1002" s="168" t="s">
        <v>21</v>
      </c>
      <c r="T1002" s="168" t="s">
        <v>21</v>
      </c>
      <c r="U1002" s="168" t="s">
        <v>21</v>
      </c>
      <c r="V1002" s="168" t="s">
        <v>1450</v>
      </c>
      <c r="W1002" s="168" t="s">
        <v>21</v>
      </c>
      <c r="X1002" s="168" t="s">
        <v>21</v>
      </c>
      <c r="Y1002" s="168" t="s">
        <v>21</v>
      </c>
      <c r="Z1002" s="168" t="s">
        <v>21</v>
      </c>
      <c r="AA1002" s="168" t="s">
        <v>1979</v>
      </c>
      <c r="AB1002" s="168" t="s">
        <v>1259</v>
      </c>
      <c r="AC1002" s="168" t="s">
        <v>11659</v>
      </c>
      <c r="AD1002" s="169">
        <v>547939.37158027967</v>
      </c>
      <c r="AE1002" s="168" t="s">
        <v>816</v>
      </c>
      <c r="AF1002" s="169">
        <v>-184439.81123546089</v>
      </c>
      <c r="AG1002" s="169">
        <v>-380888.0321107519</v>
      </c>
      <c r="AH1002" s="169">
        <v>-245257.72705840191</v>
      </c>
      <c r="AI1002" s="168" t="s">
        <v>21</v>
      </c>
      <c r="AJ1002"/>
    </row>
    <row r="1003" spans="1:36" x14ac:dyDescent="0.25">
      <c r="A1003" s="179" t="b">
        <f>IF(E1003&lt;&gt;1,"",NOT(ISNA(VLOOKUP(P1003,Mapping!$P:$P,1,FALSE))))</f>
        <v>0</v>
      </c>
      <c r="B1003" s="180" t="str">
        <f t="shared" si="15"/>
        <v/>
      </c>
      <c r="E1003" s="167">
        <v>1</v>
      </c>
      <c r="F1003" s="170" t="s">
        <v>652</v>
      </c>
      <c r="G1003" s="169">
        <v>273418.50890060287</v>
      </c>
      <c r="H1003" s="168" t="s">
        <v>1266</v>
      </c>
      <c r="I1003" s="168" t="s">
        <v>470</v>
      </c>
      <c r="J1003" s="169">
        <v>85643.807373085961</v>
      </c>
      <c r="K1003" s="169">
        <v>26676.341662245661</v>
      </c>
      <c r="L1003" s="168" t="s">
        <v>18</v>
      </c>
      <c r="M1003" s="168" t="s">
        <v>21</v>
      </c>
      <c r="N1003" s="168" t="s">
        <v>1449</v>
      </c>
      <c r="O1003" s="168" t="s">
        <v>21</v>
      </c>
      <c r="P1003" s="168" t="s">
        <v>525</v>
      </c>
      <c r="Q1003" s="168" t="s">
        <v>1451</v>
      </c>
      <c r="R1003" s="168" t="s">
        <v>21</v>
      </c>
      <c r="S1003" s="168" t="s">
        <v>21</v>
      </c>
      <c r="T1003" s="168" t="s">
        <v>21</v>
      </c>
      <c r="U1003" s="168" t="s">
        <v>21</v>
      </c>
      <c r="V1003" s="168" t="s">
        <v>1451</v>
      </c>
      <c r="W1003" s="168" t="s">
        <v>21</v>
      </c>
      <c r="X1003" s="168" t="s">
        <v>21</v>
      </c>
      <c r="Y1003" s="168" t="s">
        <v>21</v>
      </c>
      <c r="Z1003" s="168" t="s">
        <v>21</v>
      </c>
      <c r="AA1003" s="168" t="s">
        <v>1980</v>
      </c>
      <c r="AB1003" s="168" t="s">
        <v>1259</v>
      </c>
      <c r="AC1003" s="168" t="s">
        <v>7107</v>
      </c>
      <c r="AD1003" s="169">
        <v>111470.27742239569</v>
      </c>
      <c r="AE1003" s="168" t="s">
        <v>816</v>
      </c>
      <c r="AF1003" s="169">
        <v>-71626.583704106917</v>
      </c>
      <c r="AG1003" s="169">
        <v>15722.83116115775</v>
      </c>
      <c r="AH1003" s="169">
        <v>-10107.86361421563</v>
      </c>
      <c r="AI1003" s="168" t="s">
        <v>21</v>
      </c>
      <c r="AJ1003"/>
    </row>
    <row r="1004" spans="1:36" x14ac:dyDescent="0.25">
      <c r="A1004" s="179" t="b">
        <f>IF(E1004&lt;&gt;1,"",NOT(ISNA(VLOOKUP(P1004,Mapping!$P:$P,1,FALSE))))</f>
        <v>0</v>
      </c>
      <c r="B1004" s="180" t="str">
        <f t="shared" si="15"/>
        <v/>
      </c>
      <c r="E1004" s="167">
        <v>1</v>
      </c>
      <c r="F1004" s="170" t="s">
        <v>653</v>
      </c>
      <c r="G1004" s="169">
        <v>266361.21447211859</v>
      </c>
      <c r="H1004" s="168" t="s">
        <v>1266</v>
      </c>
      <c r="I1004" s="168" t="s">
        <v>372</v>
      </c>
      <c r="J1004" s="169">
        <v>143157.41318704229</v>
      </c>
      <c r="K1004" s="169">
        <v>65807.395361031216</v>
      </c>
      <c r="L1004" s="168" t="s">
        <v>18</v>
      </c>
      <c r="M1004" s="168" t="s">
        <v>21</v>
      </c>
      <c r="N1004" s="168" t="s">
        <v>1449</v>
      </c>
      <c r="O1004" s="168" t="s">
        <v>21</v>
      </c>
      <c r="P1004" s="168" t="s">
        <v>525</v>
      </c>
      <c r="Q1004" s="168" t="s">
        <v>1451</v>
      </c>
      <c r="R1004" s="168" t="s">
        <v>21</v>
      </c>
      <c r="S1004" s="168" t="s">
        <v>21</v>
      </c>
      <c r="T1004" s="168" t="s">
        <v>21</v>
      </c>
      <c r="U1004" s="168" t="s">
        <v>21</v>
      </c>
      <c r="V1004" s="168" t="s">
        <v>1451</v>
      </c>
      <c r="W1004" s="168" t="s">
        <v>21</v>
      </c>
      <c r="X1004" s="168" t="s">
        <v>21</v>
      </c>
      <c r="Y1004" s="168" t="s">
        <v>21</v>
      </c>
      <c r="Z1004" s="168" t="s">
        <v>21</v>
      </c>
      <c r="AA1004" s="168" t="s">
        <v>1981</v>
      </c>
      <c r="AB1004" s="168" t="s">
        <v>1259</v>
      </c>
      <c r="AC1004" s="168" t="s">
        <v>6958</v>
      </c>
      <c r="AD1004" s="169">
        <v>215031.42224520919</v>
      </c>
      <c r="AE1004" s="168" t="s">
        <v>814</v>
      </c>
      <c r="AF1004" s="169">
        <v>-152820.64978285029</v>
      </c>
      <c r="AG1004" s="169">
        <v>-184338.2309006904</v>
      </c>
      <c r="AH1004" s="169">
        <v>-155470.46011279491</v>
      </c>
      <c r="AI1004" s="168" t="s">
        <v>21</v>
      </c>
      <c r="AJ1004"/>
    </row>
    <row r="1005" spans="1:36" x14ac:dyDescent="0.25">
      <c r="A1005" s="179" t="b">
        <f>IF(E1005&lt;&gt;1,"",NOT(ISNA(VLOOKUP(P1005,Mapping!$P:$P,1,FALSE))))</f>
        <v>0</v>
      </c>
      <c r="B1005" s="180" t="str">
        <f t="shared" si="15"/>
        <v/>
      </c>
      <c r="E1005" s="167">
        <v>1</v>
      </c>
      <c r="F1005" s="170" t="s">
        <v>653</v>
      </c>
      <c r="G1005" s="169">
        <v>3099061.282677399</v>
      </c>
      <c r="H1005" s="168" t="s">
        <v>1266</v>
      </c>
      <c r="I1005" s="168" t="s">
        <v>372</v>
      </c>
      <c r="J1005" s="169">
        <v>1665608.8515569209</v>
      </c>
      <c r="K1005" s="169">
        <v>765656.33431801177</v>
      </c>
      <c r="L1005" s="168" t="s">
        <v>18</v>
      </c>
      <c r="M1005" s="168" t="s">
        <v>21</v>
      </c>
      <c r="N1005" s="168" t="s">
        <v>1449</v>
      </c>
      <c r="O1005" s="168" t="s">
        <v>21</v>
      </c>
      <c r="P1005" s="168" t="s">
        <v>789</v>
      </c>
      <c r="Q1005" s="168" t="s">
        <v>1458</v>
      </c>
      <c r="R1005" s="168" t="s">
        <v>21</v>
      </c>
      <c r="S1005" s="168" t="s">
        <v>21</v>
      </c>
      <c r="T1005" s="168" t="s">
        <v>21</v>
      </c>
      <c r="U1005" s="168" t="s">
        <v>21</v>
      </c>
      <c r="V1005" s="168" t="s">
        <v>1458</v>
      </c>
      <c r="W1005" s="168" t="s">
        <v>21</v>
      </c>
      <c r="X1005" s="168" t="s">
        <v>21</v>
      </c>
      <c r="Y1005" s="168" t="s">
        <v>21</v>
      </c>
      <c r="Z1005" s="168" t="s">
        <v>21</v>
      </c>
      <c r="AA1005" s="168" t="s">
        <v>1981</v>
      </c>
      <c r="AB1005" s="168" t="s">
        <v>1259</v>
      </c>
      <c r="AC1005" s="168" t="s">
        <v>11660</v>
      </c>
      <c r="AD1005" s="169">
        <v>2501849.0644738311</v>
      </c>
      <c r="AE1005" s="168" t="s">
        <v>814</v>
      </c>
      <c r="AF1005" s="169">
        <v>-1778038.7428936581</v>
      </c>
      <c r="AG1005" s="169">
        <v>-2144739.71157454</v>
      </c>
      <c r="AH1005" s="169">
        <v>-1808868.7742713271</v>
      </c>
      <c r="AI1005" s="168" t="s">
        <v>21</v>
      </c>
      <c r="AJ1005"/>
    </row>
    <row r="1006" spans="1:36" x14ac:dyDescent="0.25">
      <c r="A1006" s="179" t="b">
        <f>IF(E1006&lt;&gt;1,"",NOT(ISNA(VLOOKUP(P1006,Mapping!$P:$P,1,FALSE))))</f>
        <v>0</v>
      </c>
      <c r="B1006" s="180" t="str">
        <f t="shared" si="15"/>
        <v/>
      </c>
      <c r="E1006" s="167">
        <v>1</v>
      </c>
      <c r="F1006" s="170" t="s">
        <v>456</v>
      </c>
      <c r="G1006" s="169">
        <v>1754478.7272502619</v>
      </c>
      <c r="H1006" s="168" t="s">
        <v>1266</v>
      </c>
      <c r="I1006" s="168" t="s">
        <v>372</v>
      </c>
      <c r="J1006" s="169">
        <v>894528.59555113816</v>
      </c>
      <c r="K1006" s="169">
        <v>411881.59063348401</v>
      </c>
      <c r="L1006" s="168" t="s">
        <v>18</v>
      </c>
      <c r="M1006" s="168" t="s">
        <v>21</v>
      </c>
      <c r="N1006" s="168" t="s">
        <v>1449</v>
      </c>
      <c r="O1006" s="168" t="s">
        <v>21</v>
      </c>
      <c r="P1006" s="168" t="s">
        <v>789</v>
      </c>
      <c r="Q1006" s="168" t="s">
        <v>1458</v>
      </c>
      <c r="R1006" s="168" t="s">
        <v>21</v>
      </c>
      <c r="S1006" s="168" t="s">
        <v>21</v>
      </c>
      <c r="T1006" s="168" t="s">
        <v>21</v>
      </c>
      <c r="U1006" s="168" t="s">
        <v>21</v>
      </c>
      <c r="V1006" s="168" t="s">
        <v>1458</v>
      </c>
      <c r="W1006" s="168" t="s">
        <v>21</v>
      </c>
      <c r="X1006" s="168" t="s">
        <v>21</v>
      </c>
      <c r="Y1006" s="168" t="s">
        <v>21</v>
      </c>
      <c r="Z1006" s="168" t="s">
        <v>21</v>
      </c>
      <c r="AA1006" s="168" t="s">
        <v>1982</v>
      </c>
      <c r="AB1006" s="168" t="s">
        <v>1259</v>
      </c>
      <c r="AC1006" s="168" t="s">
        <v>7280</v>
      </c>
      <c r="AD1006" s="169">
        <v>1532242.8290198389</v>
      </c>
      <c r="AE1006" s="168" t="s">
        <v>807</v>
      </c>
      <c r="AF1006" s="169">
        <v>-1015498.404935164</v>
      </c>
      <c r="AG1006" s="169">
        <v>-1525465.4874293939</v>
      </c>
      <c r="AH1006" s="169">
        <v>-869857.78833421925</v>
      </c>
      <c r="AI1006" s="168" t="s">
        <v>21</v>
      </c>
      <c r="AJ1006"/>
    </row>
    <row r="1007" spans="1:36" x14ac:dyDescent="0.25">
      <c r="A1007" s="179" t="b">
        <f>IF(E1007&lt;&gt;1,"",NOT(ISNA(VLOOKUP(P1007,Mapping!$P:$P,1,FALSE))))</f>
        <v>0</v>
      </c>
      <c r="B1007" s="180" t="str">
        <f t="shared" si="15"/>
        <v/>
      </c>
      <c r="E1007" s="167">
        <v>1</v>
      </c>
      <c r="F1007" s="170" t="s">
        <v>7001</v>
      </c>
      <c r="G1007" s="169">
        <v>3154147.972850041</v>
      </c>
      <c r="H1007" s="168" t="s">
        <v>1266</v>
      </c>
      <c r="I1007" s="168" t="s">
        <v>470</v>
      </c>
      <c r="J1007" s="169">
        <v>1293568.6851835931</v>
      </c>
      <c r="K1007" s="169">
        <v>434129.83423644368</v>
      </c>
      <c r="L1007" s="168" t="s">
        <v>18</v>
      </c>
      <c r="M1007" s="168" t="s">
        <v>21</v>
      </c>
      <c r="N1007" s="168" t="s">
        <v>1449</v>
      </c>
      <c r="O1007" s="168" t="s">
        <v>21</v>
      </c>
      <c r="P1007" s="168" t="s">
        <v>762</v>
      </c>
      <c r="Q1007" s="168" t="s">
        <v>1455</v>
      </c>
      <c r="R1007" s="168" t="s">
        <v>21</v>
      </c>
      <c r="S1007" s="168" t="s">
        <v>21</v>
      </c>
      <c r="T1007" s="168" t="s">
        <v>21</v>
      </c>
      <c r="U1007" s="168" t="s">
        <v>21</v>
      </c>
      <c r="V1007" s="168" t="s">
        <v>1455</v>
      </c>
      <c r="W1007" s="168" t="s">
        <v>21</v>
      </c>
      <c r="X1007" s="168" t="s">
        <v>21</v>
      </c>
      <c r="Y1007" s="168" t="s">
        <v>21</v>
      </c>
      <c r="Z1007" s="168" t="s">
        <v>21</v>
      </c>
      <c r="AA1007" s="168" t="s">
        <v>7002</v>
      </c>
      <c r="AB1007" s="168" t="s">
        <v>1259</v>
      </c>
      <c r="AC1007" s="168" t="s">
        <v>2756</v>
      </c>
      <c r="AD1007" s="169">
        <v>1298285.075152782</v>
      </c>
      <c r="AE1007" s="168" t="s">
        <v>816</v>
      </c>
      <c r="AF1007" s="169">
        <v>-820469.04302934185</v>
      </c>
      <c r="AG1007" s="169">
        <v>-1759193.1301766951</v>
      </c>
      <c r="AH1007" s="169">
        <v>-474084.10645341832</v>
      </c>
      <c r="AI1007" s="168" t="s">
        <v>21</v>
      </c>
      <c r="AJ1007"/>
    </row>
    <row r="1008" spans="1:36" x14ac:dyDescent="0.25">
      <c r="A1008" s="179" t="b">
        <f>IF(E1008&lt;&gt;1,"",NOT(ISNA(VLOOKUP(P1008,Mapping!$P:$P,1,FALSE))))</f>
        <v>0</v>
      </c>
      <c r="B1008" s="180" t="str">
        <f t="shared" si="15"/>
        <v/>
      </c>
      <c r="E1008" s="167">
        <v>1</v>
      </c>
      <c r="F1008" s="170" t="s">
        <v>1983</v>
      </c>
      <c r="G1008" s="169">
        <v>21367.328704783631</v>
      </c>
      <c r="H1008" s="168" t="s">
        <v>1266</v>
      </c>
      <c r="I1008" s="168" t="s">
        <v>446</v>
      </c>
      <c r="J1008" s="169">
        <v>11316.9695802929</v>
      </c>
      <c r="K1008" s="169">
        <v>7759.5790184369562</v>
      </c>
      <c r="L1008" s="168" t="s">
        <v>18</v>
      </c>
      <c r="M1008" s="168" t="s">
        <v>21</v>
      </c>
      <c r="N1008" s="168" t="s">
        <v>1449</v>
      </c>
      <c r="O1008" s="168" t="s">
        <v>21</v>
      </c>
      <c r="P1008" s="168" t="s">
        <v>525</v>
      </c>
      <c r="Q1008" s="168" t="s">
        <v>1451</v>
      </c>
      <c r="R1008" s="168" t="s">
        <v>21</v>
      </c>
      <c r="S1008" s="168" t="s">
        <v>21</v>
      </c>
      <c r="T1008" s="168" t="s">
        <v>21</v>
      </c>
      <c r="U1008" s="168" t="s">
        <v>21</v>
      </c>
      <c r="V1008" s="168" t="s">
        <v>1451</v>
      </c>
      <c r="W1008" s="168" t="s">
        <v>21</v>
      </c>
      <c r="X1008" s="168" t="s">
        <v>21</v>
      </c>
      <c r="Y1008" s="168" t="s">
        <v>21</v>
      </c>
      <c r="Z1008" s="168" t="s">
        <v>21</v>
      </c>
      <c r="AA1008" s="168" t="s">
        <v>1984</v>
      </c>
      <c r="AB1008" s="168" t="s">
        <v>1259</v>
      </c>
      <c r="AC1008" s="168" t="s">
        <v>11661</v>
      </c>
      <c r="AD1008" s="169">
        <v>17783.855062072631</v>
      </c>
      <c r="AE1008" s="168" t="s">
        <v>813</v>
      </c>
      <c r="AF1008" s="169">
        <v>-7989.7996924317295</v>
      </c>
      <c r="AG1008" s="169">
        <v>8226.3045321411009</v>
      </c>
      <c r="AH1008" s="169">
        <v>-5124.3461304182347</v>
      </c>
      <c r="AI1008" s="168" t="s">
        <v>21</v>
      </c>
      <c r="AJ1008"/>
    </row>
    <row r="1009" spans="1:36" x14ac:dyDescent="0.25">
      <c r="A1009" s="179" t="b">
        <f>IF(E1009&lt;&gt;1,"",NOT(ISNA(VLOOKUP(P1009,Mapping!$P:$P,1,FALSE))))</f>
        <v>0</v>
      </c>
      <c r="B1009" s="180" t="str">
        <f t="shared" si="15"/>
        <v/>
      </c>
      <c r="E1009" s="167">
        <v>1</v>
      </c>
      <c r="F1009" s="170" t="s">
        <v>654</v>
      </c>
      <c r="G1009" s="169">
        <v>165616.0398879119</v>
      </c>
      <c r="H1009" s="168" t="s">
        <v>1266</v>
      </c>
      <c r="I1009" s="168" t="s">
        <v>477</v>
      </c>
      <c r="J1009" s="169">
        <v>87138.624411434808</v>
      </c>
      <c r="K1009" s="169">
        <v>28110.697295623679</v>
      </c>
      <c r="L1009" s="168" t="s">
        <v>18</v>
      </c>
      <c r="M1009" s="168" t="s">
        <v>21</v>
      </c>
      <c r="N1009" s="168" t="s">
        <v>1449</v>
      </c>
      <c r="O1009" s="168" t="s">
        <v>21</v>
      </c>
      <c r="P1009" s="168" t="s">
        <v>525</v>
      </c>
      <c r="Q1009" s="168" t="s">
        <v>1451</v>
      </c>
      <c r="R1009" s="168" t="s">
        <v>21</v>
      </c>
      <c r="S1009" s="168" t="s">
        <v>21</v>
      </c>
      <c r="T1009" s="168" t="s">
        <v>21</v>
      </c>
      <c r="U1009" s="168" t="s">
        <v>21</v>
      </c>
      <c r="V1009" s="168" t="s">
        <v>1451</v>
      </c>
      <c r="W1009" s="168" t="s">
        <v>21</v>
      </c>
      <c r="X1009" s="168" t="s">
        <v>21</v>
      </c>
      <c r="Y1009" s="168" t="s">
        <v>21</v>
      </c>
      <c r="Z1009" s="168" t="s">
        <v>21</v>
      </c>
      <c r="AA1009" s="168" t="s">
        <v>1985</v>
      </c>
      <c r="AB1009" s="168" t="s">
        <v>1259</v>
      </c>
      <c r="AC1009" s="168" t="s">
        <v>6793</v>
      </c>
      <c r="AD1009" s="169">
        <v>133818.47204950961</v>
      </c>
      <c r="AE1009" s="168" t="s">
        <v>807</v>
      </c>
      <c r="AF1009" s="169">
        <v>-79807.745872252388</v>
      </c>
      <c r="AG1009" s="169">
        <v>276317.5278186982</v>
      </c>
      <c r="AH1009" s="169">
        <v>-59234.337074463678</v>
      </c>
      <c r="AI1009" s="168" t="s">
        <v>21</v>
      </c>
      <c r="AJ1009"/>
    </row>
    <row r="1010" spans="1:36" x14ac:dyDescent="0.25">
      <c r="A1010" s="179" t="b">
        <f>IF(E1010&lt;&gt;1,"",NOT(ISNA(VLOOKUP(P1010,Mapping!$P:$P,1,FALSE))))</f>
        <v>0</v>
      </c>
      <c r="B1010" s="180" t="str">
        <f t="shared" si="15"/>
        <v/>
      </c>
      <c r="E1010" s="167">
        <v>1</v>
      </c>
      <c r="F1010" s="170" t="s">
        <v>654</v>
      </c>
      <c r="G1010" s="169">
        <v>8506642.0487882029</v>
      </c>
      <c r="H1010" s="168" t="s">
        <v>1266</v>
      </c>
      <c r="I1010" s="168" t="s">
        <v>477</v>
      </c>
      <c r="J1010" s="169">
        <v>4475756.6174964169</v>
      </c>
      <c r="K1010" s="169">
        <v>1443867.6338206651</v>
      </c>
      <c r="L1010" s="168" t="s">
        <v>18</v>
      </c>
      <c r="M1010" s="168" t="s">
        <v>21</v>
      </c>
      <c r="N1010" s="168" t="s">
        <v>1449</v>
      </c>
      <c r="O1010" s="168" t="s">
        <v>21</v>
      </c>
      <c r="P1010" s="168" t="s">
        <v>803</v>
      </c>
      <c r="Q1010" s="168" t="s">
        <v>1453</v>
      </c>
      <c r="R1010" s="168" t="s">
        <v>21</v>
      </c>
      <c r="S1010" s="168" t="s">
        <v>21</v>
      </c>
      <c r="T1010" s="168" t="s">
        <v>21</v>
      </c>
      <c r="U1010" s="168" t="s">
        <v>21</v>
      </c>
      <c r="V1010" s="168" t="s">
        <v>1453</v>
      </c>
      <c r="W1010" s="168" t="s">
        <v>21</v>
      </c>
      <c r="X1010" s="168" t="s">
        <v>21</v>
      </c>
      <c r="Y1010" s="168" t="s">
        <v>21</v>
      </c>
      <c r="Z1010" s="168" t="s">
        <v>21</v>
      </c>
      <c r="AA1010" s="168" t="s">
        <v>1985</v>
      </c>
      <c r="AB1010" s="168" t="s">
        <v>1259</v>
      </c>
      <c r="AC1010" s="168" t="s">
        <v>12519</v>
      </c>
      <c r="AD1010" s="169">
        <v>6873403.3370884461</v>
      </c>
      <c r="AE1010" s="168" t="s">
        <v>807</v>
      </c>
      <c r="AF1010" s="169">
        <v>-4099216.0379838729</v>
      </c>
      <c r="AG1010" s="169">
        <v>14192673.019778591</v>
      </c>
      <c r="AH1010" s="169">
        <v>-3042490.9497338161</v>
      </c>
      <c r="AI1010" s="168" t="s">
        <v>21</v>
      </c>
      <c r="AJ1010"/>
    </row>
    <row r="1011" spans="1:36" x14ac:dyDescent="0.25">
      <c r="A1011" s="179" t="b">
        <f>IF(E1011&lt;&gt;1,"",NOT(ISNA(VLOOKUP(P1011,Mapping!$P:$P,1,FALSE))))</f>
        <v>0</v>
      </c>
      <c r="B1011" s="180" t="str">
        <f t="shared" si="15"/>
        <v/>
      </c>
      <c r="E1011" s="167">
        <v>1</v>
      </c>
      <c r="F1011" s="170" t="s">
        <v>11662</v>
      </c>
      <c r="G1011" s="169">
        <v>54764.516436057107</v>
      </c>
      <c r="H1011" s="168" t="s">
        <v>1266</v>
      </c>
      <c r="I1011" s="168" t="s">
        <v>446</v>
      </c>
      <c r="J1011" s="169">
        <v>27093.96230170588</v>
      </c>
      <c r="K1011" s="169">
        <v>12455.55975703014</v>
      </c>
      <c r="L1011" s="168" t="s">
        <v>18</v>
      </c>
      <c r="M1011" s="168" t="s">
        <v>21</v>
      </c>
      <c r="N1011" s="168" t="s">
        <v>1449</v>
      </c>
      <c r="O1011" s="168" t="s">
        <v>21</v>
      </c>
      <c r="P1011" s="168" t="s">
        <v>525</v>
      </c>
      <c r="Q1011" s="168" t="s">
        <v>1451</v>
      </c>
      <c r="R1011" s="168" t="s">
        <v>21</v>
      </c>
      <c r="S1011" s="168" t="s">
        <v>21</v>
      </c>
      <c r="T1011" s="168" t="s">
        <v>21</v>
      </c>
      <c r="U1011" s="168" t="s">
        <v>21</v>
      </c>
      <c r="V1011" s="168" t="s">
        <v>1451</v>
      </c>
      <c r="W1011" s="168" t="s">
        <v>21</v>
      </c>
      <c r="X1011" s="168" t="s">
        <v>21</v>
      </c>
      <c r="Y1011" s="168" t="s">
        <v>21</v>
      </c>
      <c r="Z1011" s="168" t="s">
        <v>21</v>
      </c>
      <c r="AA1011" s="168" t="s">
        <v>11663</v>
      </c>
      <c r="AB1011" s="168" t="s">
        <v>1259</v>
      </c>
      <c r="AC1011" s="168" t="s">
        <v>11664</v>
      </c>
      <c r="AD1011" s="169">
        <v>33723.29421744946</v>
      </c>
      <c r="AE1011" s="168" t="s">
        <v>814</v>
      </c>
      <c r="AF1011" s="169">
        <v>-5838.0478817146723</v>
      </c>
      <c r="AG1011" s="169">
        <v>-35693.100495565253</v>
      </c>
      <c r="AH1011" s="169">
        <v>-20807.548206753501</v>
      </c>
      <c r="AI1011" s="168" t="s">
        <v>21</v>
      </c>
      <c r="AJ1011"/>
    </row>
    <row r="1012" spans="1:36" x14ac:dyDescent="0.25">
      <c r="A1012" s="179" t="b">
        <f>IF(E1012&lt;&gt;1,"",NOT(ISNA(VLOOKUP(P1012,Mapping!$P:$P,1,FALSE))))</f>
        <v>0</v>
      </c>
      <c r="B1012" s="180" t="str">
        <f t="shared" si="15"/>
        <v/>
      </c>
      <c r="E1012" s="167">
        <v>1</v>
      </c>
      <c r="F1012" s="170" t="s">
        <v>1002</v>
      </c>
      <c r="G1012" s="169">
        <v>203332.64441237849</v>
      </c>
      <c r="H1012" s="168" t="s">
        <v>1266</v>
      </c>
      <c r="I1012" s="168" t="s">
        <v>430</v>
      </c>
      <c r="J1012" s="169">
        <v>67408.112136336858</v>
      </c>
      <c r="K1012" s="169">
        <v>27927.93734071889</v>
      </c>
      <c r="L1012" s="168" t="s">
        <v>18</v>
      </c>
      <c r="M1012" s="168" t="s">
        <v>21</v>
      </c>
      <c r="N1012" s="168" t="s">
        <v>1449</v>
      </c>
      <c r="O1012" s="168" t="s">
        <v>21</v>
      </c>
      <c r="P1012" s="168" t="s">
        <v>525</v>
      </c>
      <c r="Q1012" s="168" t="s">
        <v>1451</v>
      </c>
      <c r="R1012" s="168" t="s">
        <v>21</v>
      </c>
      <c r="S1012" s="168" t="s">
        <v>21</v>
      </c>
      <c r="T1012" s="168" t="s">
        <v>21</v>
      </c>
      <c r="U1012" s="168" t="s">
        <v>21</v>
      </c>
      <c r="V1012" s="168" t="s">
        <v>1451</v>
      </c>
      <c r="W1012" s="168" t="s">
        <v>21</v>
      </c>
      <c r="X1012" s="168" t="s">
        <v>21</v>
      </c>
      <c r="Y1012" s="168" t="s">
        <v>21</v>
      </c>
      <c r="Z1012" s="168" t="s">
        <v>21</v>
      </c>
      <c r="AA1012" s="168" t="s">
        <v>1986</v>
      </c>
      <c r="AB1012" s="168" t="s">
        <v>1259</v>
      </c>
      <c r="AC1012" s="168" t="s">
        <v>7198</v>
      </c>
      <c r="AD1012" s="169">
        <v>90445.280948157801</v>
      </c>
      <c r="AE1012" s="168" t="s">
        <v>816</v>
      </c>
      <c r="AF1012" s="169">
        <v>-86541.475635018622</v>
      </c>
      <c r="AG1012" s="169">
        <v>-110813.6755192283</v>
      </c>
      <c r="AH1012" s="169">
        <v>-67919.541044399317</v>
      </c>
      <c r="AI1012" s="168" t="s">
        <v>21</v>
      </c>
      <c r="AJ1012"/>
    </row>
    <row r="1013" spans="1:36" x14ac:dyDescent="0.25">
      <c r="A1013" s="179" t="b">
        <f>IF(E1013&lt;&gt;1,"",NOT(ISNA(VLOOKUP(P1013,Mapping!$P:$P,1,FALSE))))</f>
        <v>0</v>
      </c>
      <c r="B1013" s="180" t="str">
        <f t="shared" si="15"/>
        <v/>
      </c>
      <c r="E1013" s="167">
        <v>1</v>
      </c>
      <c r="F1013" s="170" t="s">
        <v>655</v>
      </c>
      <c r="G1013" s="169">
        <v>227358.3612707743</v>
      </c>
      <c r="H1013" s="168" t="s">
        <v>1266</v>
      </c>
      <c r="I1013" s="168" t="s">
        <v>430</v>
      </c>
      <c r="J1013" s="169">
        <v>75566.754713202739</v>
      </c>
      <c r="K1013" s="169">
        <v>23257.769335219149</v>
      </c>
      <c r="L1013" s="168" t="s">
        <v>18</v>
      </c>
      <c r="M1013" s="168" t="s">
        <v>21</v>
      </c>
      <c r="N1013" s="168" t="s">
        <v>1449</v>
      </c>
      <c r="O1013" s="168" t="s">
        <v>21</v>
      </c>
      <c r="P1013" s="168" t="s">
        <v>525</v>
      </c>
      <c r="Q1013" s="168" t="s">
        <v>1451</v>
      </c>
      <c r="R1013" s="168" t="s">
        <v>21</v>
      </c>
      <c r="S1013" s="168" t="s">
        <v>21</v>
      </c>
      <c r="T1013" s="168" t="s">
        <v>21</v>
      </c>
      <c r="U1013" s="168" t="s">
        <v>21</v>
      </c>
      <c r="V1013" s="168" t="s">
        <v>1451</v>
      </c>
      <c r="W1013" s="168" t="s">
        <v>21</v>
      </c>
      <c r="X1013" s="168" t="s">
        <v>21</v>
      </c>
      <c r="Y1013" s="168" t="s">
        <v>21</v>
      </c>
      <c r="Z1013" s="168" t="s">
        <v>21</v>
      </c>
      <c r="AA1013" s="168" t="s">
        <v>1987</v>
      </c>
      <c r="AB1013" s="168" t="s">
        <v>1259</v>
      </c>
      <c r="AC1013" s="168" t="s">
        <v>11665</v>
      </c>
      <c r="AD1013" s="169">
        <v>100648.45174915961</v>
      </c>
      <c r="AE1013" s="168" t="s">
        <v>808</v>
      </c>
      <c r="AF1013" s="169">
        <v>-26918.77447632881</v>
      </c>
      <c r="AG1013" s="169">
        <v>-123907.3821385332</v>
      </c>
      <c r="AH1013" s="169">
        <v>-21336.65360548918</v>
      </c>
      <c r="AI1013" s="168" t="s">
        <v>21</v>
      </c>
      <c r="AJ1013"/>
    </row>
    <row r="1014" spans="1:36" x14ac:dyDescent="0.25">
      <c r="A1014" s="179" t="b">
        <f>IF(E1014&lt;&gt;1,"",NOT(ISNA(VLOOKUP(P1014,Mapping!$P:$P,1,FALSE))))</f>
        <v>0</v>
      </c>
      <c r="B1014" s="180" t="str">
        <f t="shared" si="15"/>
        <v/>
      </c>
      <c r="E1014" s="167">
        <v>1</v>
      </c>
      <c r="F1014" s="170" t="s">
        <v>1203</v>
      </c>
      <c r="G1014" s="169">
        <v>625071.90269946202</v>
      </c>
      <c r="H1014" s="168" t="s">
        <v>1266</v>
      </c>
      <c r="I1014" s="168" t="s">
        <v>384</v>
      </c>
      <c r="J1014" s="169">
        <v>289272.53145698953</v>
      </c>
      <c r="K1014" s="169">
        <v>140766.79107444579</v>
      </c>
      <c r="L1014" s="168" t="s">
        <v>18</v>
      </c>
      <c r="M1014" s="168" t="s">
        <v>21</v>
      </c>
      <c r="N1014" s="168" t="s">
        <v>1449</v>
      </c>
      <c r="O1014" s="168" t="s">
        <v>21</v>
      </c>
      <c r="P1014" s="168" t="s">
        <v>344</v>
      </c>
      <c r="Q1014" s="168" t="s">
        <v>1450</v>
      </c>
      <c r="R1014" s="168" t="s">
        <v>21</v>
      </c>
      <c r="S1014" s="168" t="s">
        <v>21</v>
      </c>
      <c r="T1014" s="168" t="s">
        <v>21</v>
      </c>
      <c r="U1014" s="168" t="s">
        <v>21</v>
      </c>
      <c r="V1014" s="168" t="s">
        <v>1450</v>
      </c>
      <c r="W1014" s="168" t="s">
        <v>21</v>
      </c>
      <c r="X1014" s="168" t="s">
        <v>21</v>
      </c>
      <c r="Y1014" s="168" t="s">
        <v>21</v>
      </c>
      <c r="Z1014" s="168" t="s">
        <v>21</v>
      </c>
      <c r="AA1014" s="168" t="s">
        <v>6634</v>
      </c>
      <c r="AB1014" s="168" t="s">
        <v>1259</v>
      </c>
      <c r="AC1014" s="168" t="s">
        <v>11666</v>
      </c>
      <c r="AD1014" s="169">
        <v>433475.15985724039</v>
      </c>
      <c r="AE1014" s="168" t="s">
        <v>816</v>
      </c>
      <c r="AF1014" s="169">
        <v>-162860.2040162106</v>
      </c>
      <c r="AG1014" s="169">
        <v>-336323.82402353978</v>
      </c>
      <c r="AH1014" s="169">
        <v>-168713.0666249519</v>
      </c>
      <c r="AI1014" s="168" t="s">
        <v>21</v>
      </c>
      <c r="AJ1014"/>
    </row>
    <row r="1015" spans="1:36" x14ac:dyDescent="0.25">
      <c r="A1015" s="179" t="b">
        <f>IF(E1015&lt;&gt;1,"",NOT(ISNA(VLOOKUP(P1015,Mapping!$P:$P,1,FALSE))))</f>
        <v>0</v>
      </c>
      <c r="B1015" s="180" t="str">
        <f t="shared" si="15"/>
        <v/>
      </c>
      <c r="E1015" s="167">
        <v>1</v>
      </c>
      <c r="F1015" s="170" t="s">
        <v>1203</v>
      </c>
      <c r="G1015" s="169">
        <v>6391877.6503391638</v>
      </c>
      <c r="H1015" s="168" t="s">
        <v>1266</v>
      </c>
      <c r="I1015" s="168" t="s">
        <v>384</v>
      </c>
      <c r="J1015" s="169">
        <v>2958051.0989084919</v>
      </c>
      <c r="K1015" s="169">
        <v>1439456.9678991351</v>
      </c>
      <c r="L1015" s="168" t="s">
        <v>18</v>
      </c>
      <c r="M1015" s="168" t="s">
        <v>21</v>
      </c>
      <c r="N1015" s="168" t="s">
        <v>1449</v>
      </c>
      <c r="O1015" s="168" t="s">
        <v>21</v>
      </c>
      <c r="P1015" s="168" t="s">
        <v>753</v>
      </c>
      <c r="Q1015" s="168" t="s">
        <v>1460</v>
      </c>
      <c r="R1015" s="168" t="s">
        <v>21</v>
      </c>
      <c r="S1015" s="168" t="s">
        <v>21</v>
      </c>
      <c r="T1015" s="168" t="s">
        <v>21</v>
      </c>
      <c r="U1015" s="168" t="s">
        <v>21</v>
      </c>
      <c r="V1015" s="168" t="s">
        <v>1460</v>
      </c>
      <c r="W1015" s="168" t="s">
        <v>21</v>
      </c>
      <c r="X1015" s="168" t="s">
        <v>21</v>
      </c>
      <c r="Y1015" s="168" t="s">
        <v>21</v>
      </c>
      <c r="Z1015" s="168" t="s">
        <v>21</v>
      </c>
      <c r="AA1015" s="168" t="s">
        <v>6634</v>
      </c>
      <c r="AB1015" s="168" t="s">
        <v>1259</v>
      </c>
      <c r="AC1015" s="168" t="s">
        <v>11667</v>
      </c>
      <c r="AD1015" s="169">
        <v>4432642.3477090187</v>
      </c>
      <c r="AE1015" s="168" t="s">
        <v>816</v>
      </c>
      <c r="AF1015" s="169">
        <v>-1665380.4045346819</v>
      </c>
      <c r="AG1015" s="169">
        <v>-3439189.5152680902</v>
      </c>
      <c r="AH1015" s="169">
        <v>-1725230.7698090679</v>
      </c>
      <c r="AI1015" s="168" t="s">
        <v>21</v>
      </c>
      <c r="AJ1015"/>
    </row>
    <row r="1016" spans="1:36" x14ac:dyDescent="0.25">
      <c r="A1016" s="179" t="b">
        <f>IF(E1016&lt;&gt;1,"",NOT(ISNA(VLOOKUP(P1016,Mapping!$P:$P,1,FALSE))))</f>
        <v>0</v>
      </c>
      <c r="B1016" s="180" t="str">
        <f t="shared" si="15"/>
        <v/>
      </c>
      <c r="E1016" s="167">
        <v>1</v>
      </c>
      <c r="F1016" s="170" t="s">
        <v>1988</v>
      </c>
      <c r="G1016" s="169">
        <v>73697.69247069741</v>
      </c>
      <c r="H1016" s="168" t="s">
        <v>1266</v>
      </c>
      <c r="I1016" s="168" t="s">
        <v>451</v>
      </c>
      <c r="J1016" s="169">
        <v>30761.158725260881</v>
      </c>
      <c r="K1016" s="169">
        <v>1952.4292492239149</v>
      </c>
      <c r="L1016" s="168" t="s">
        <v>18</v>
      </c>
      <c r="M1016" s="168" t="s">
        <v>21</v>
      </c>
      <c r="N1016" s="168" t="s">
        <v>1449</v>
      </c>
      <c r="O1016" s="168" t="s">
        <v>21</v>
      </c>
      <c r="P1016" s="168" t="s">
        <v>525</v>
      </c>
      <c r="Q1016" s="168" t="s">
        <v>1451</v>
      </c>
      <c r="R1016" s="168" t="s">
        <v>21</v>
      </c>
      <c r="S1016" s="168" t="s">
        <v>21</v>
      </c>
      <c r="T1016" s="168" t="s">
        <v>21</v>
      </c>
      <c r="U1016" s="168" t="s">
        <v>21</v>
      </c>
      <c r="V1016" s="168" t="s">
        <v>1451</v>
      </c>
      <c r="W1016" s="168" t="s">
        <v>21</v>
      </c>
      <c r="X1016" s="168" t="s">
        <v>21</v>
      </c>
      <c r="Y1016" s="168" t="s">
        <v>21</v>
      </c>
      <c r="Z1016" s="168" t="s">
        <v>21</v>
      </c>
      <c r="AA1016" s="168" t="s">
        <v>6897</v>
      </c>
      <c r="AB1016" s="168" t="s">
        <v>1259</v>
      </c>
      <c r="AC1016" s="168" t="s">
        <v>11668</v>
      </c>
      <c r="AD1016" s="169">
        <v>53051.356755234498</v>
      </c>
      <c r="AE1016" s="168" t="s">
        <v>819</v>
      </c>
      <c r="AF1016" s="169">
        <v>-47651.823612580381</v>
      </c>
      <c r="AG1016" s="169">
        <v>74122.691095438684</v>
      </c>
      <c r="AH1016" s="169">
        <v>-19853.785944417479</v>
      </c>
      <c r="AI1016" s="168" t="s">
        <v>21</v>
      </c>
      <c r="AJ1016"/>
    </row>
    <row r="1017" spans="1:36" x14ac:dyDescent="0.25">
      <c r="A1017" s="179" t="b">
        <f>IF(E1017&lt;&gt;1,"",NOT(ISNA(VLOOKUP(P1017,Mapping!$P:$P,1,FALSE))))</f>
        <v>0</v>
      </c>
      <c r="B1017" s="180" t="str">
        <f t="shared" si="15"/>
        <v/>
      </c>
      <c r="E1017" s="167">
        <v>1</v>
      </c>
      <c r="F1017" s="170" t="s">
        <v>787</v>
      </c>
      <c r="G1017" s="169">
        <v>2286262.8253013678</v>
      </c>
      <c r="H1017" s="168" t="s">
        <v>1266</v>
      </c>
      <c r="I1017" s="168" t="s">
        <v>470</v>
      </c>
      <c r="J1017" s="169">
        <v>815616.40071083128</v>
      </c>
      <c r="K1017" s="169">
        <v>276117.12354823801</v>
      </c>
      <c r="L1017" s="168" t="s">
        <v>18</v>
      </c>
      <c r="M1017" s="168" t="s">
        <v>21</v>
      </c>
      <c r="N1017" s="168" t="s">
        <v>1449</v>
      </c>
      <c r="O1017" s="168" t="s">
        <v>21</v>
      </c>
      <c r="P1017" s="168" t="s">
        <v>785</v>
      </c>
      <c r="Q1017" s="168" t="s">
        <v>1452</v>
      </c>
      <c r="R1017" s="168" t="s">
        <v>21</v>
      </c>
      <c r="S1017" s="168" t="s">
        <v>21</v>
      </c>
      <c r="T1017" s="168" t="s">
        <v>21</v>
      </c>
      <c r="U1017" s="168" t="s">
        <v>21</v>
      </c>
      <c r="V1017" s="168" t="s">
        <v>1452</v>
      </c>
      <c r="W1017" s="168" t="s">
        <v>21</v>
      </c>
      <c r="X1017" s="168" t="s">
        <v>21</v>
      </c>
      <c r="Y1017" s="168" t="s">
        <v>21</v>
      </c>
      <c r="Z1017" s="168" t="s">
        <v>21</v>
      </c>
      <c r="AA1017" s="168" t="s">
        <v>1989</v>
      </c>
      <c r="AB1017" s="168" t="s">
        <v>1259</v>
      </c>
      <c r="AC1017" s="168" t="s">
        <v>11669</v>
      </c>
      <c r="AD1017" s="169">
        <v>1229610.7569224951</v>
      </c>
      <c r="AE1017" s="168" t="s">
        <v>816</v>
      </c>
      <c r="AF1017" s="169">
        <v>62658.787494683638</v>
      </c>
      <c r="AG1017" s="169">
        <v>-1947808.587157788</v>
      </c>
      <c r="AH1017" s="169">
        <v>-722609.49812144367</v>
      </c>
      <c r="AI1017" s="168" t="s">
        <v>21</v>
      </c>
      <c r="AJ1017"/>
    </row>
    <row r="1018" spans="1:36" x14ac:dyDescent="0.25">
      <c r="A1018" s="179" t="b">
        <f>IF(E1018&lt;&gt;1,"",NOT(ISNA(VLOOKUP(P1018,Mapping!$P:$P,1,FALSE))))</f>
        <v>0</v>
      </c>
      <c r="B1018" s="180" t="str">
        <f t="shared" si="15"/>
        <v/>
      </c>
      <c r="E1018" s="167">
        <v>1</v>
      </c>
      <c r="F1018" s="170" t="s">
        <v>1212</v>
      </c>
      <c r="G1018" s="169">
        <v>190134.0795981526</v>
      </c>
      <c r="H1018" s="168" t="s">
        <v>1266</v>
      </c>
      <c r="I1018" s="168" t="s">
        <v>430</v>
      </c>
      <c r="J1018" s="169">
        <v>82811.2994542284</v>
      </c>
      <c r="K1018" s="169">
        <v>21115.809310116201</v>
      </c>
      <c r="L1018" s="168" t="s">
        <v>18</v>
      </c>
      <c r="M1018" s="168" t="s">
        <v>21</v>
      </c>
      <c r="N1018" s="168" t="s">
        <v>1449</v>
      </c>
      <c r="O1018" s="168" t="s">
        <v>21</v>
      </c>
      <c r="P1018" s="168" t="s">
        <v>525</v>
      </c>
      <c r="Q1018" s="168" t="s">
        <v>1451</v>
      </c>
      <c r="R1018" s="168" t="s">
        <v>21</v>
      </c>
      <c r="S1018" s="168" t="s">
        <v>21</v>
      </c>
      <c r="T1018" s="168" t="s">
        <v>21</v>
      </c>
      <c r="U1018" s="168" t="s">
        <v>21</v>
      </c>
      <c r="V1018" s="168" t="s">
        <v>1451</v>
      </c>
      <c r="W1018" s="168" t="s">
        <v>21</v>
      </c>
      <c r="X1018" s="168" t="s">
        <v>21</v>
      </c>
      <c r="Y1018" s="168" t="s">
        <v>21</v>
      </c>
      <c r="Z1018" s="168" t="s">
        <v>21</v>
      </c>
      <c r="AA1018" s="168" t="s">
        <v>2739</v>
      </c>
      <c r="AB1018" s="168" t="s">
        <v>1259</v>
      </c>
      <c r="AC1018" s="168" t="s">
        <v>11670</v>
      </c>
      <c r="AD1018" s="169">
        <v>102301.6351803351</v>
      </c>
      <c r="AE1018" s="168" t="s">
        <v>819</v>
      </c>
      <c r="AF1018" s="169">
        <v>5820.9713755179246</v>
      </c>
      <c r="AG1018" s="169">
        <v>-13441.571430616779</v>
      </c>
      <c r="AH1018" s="169">
        <v>-44293.499577929288</v>
      </c>
      <c r="AI1018" s="168" t="s">
        <v>21</v>
      </c>
      <c r="AJ1018"/>
    </row>
    <row r="1019" spans="1:36" x14ac:dyDescent="0.25">
      <c r="A1019" s="179" t="b">
        <f>IF(E1019&lt;&gt;1,"",NOT(ISNA(VLOOKUP(P1019,Mapping!$P:$P,1,FALSE))))</f>
        <v>0</v>
      </c>
      <c r="B1019" s="180" t="str">
        <f t="shared" si="15"/>
        <v/>
      </c>
      <c r="E1019" s="167">
        <v>1</v>
      </c>
      <c r="F1019" s="170" t="s">
        <v>1990</v>
      </c>
      <c r="G1019" s="169">
        <v>879918.89737199713</v>
      </c>
      <c r="H1019" s="168" t="s">
        <v>1266</v>
      </c>
      <c r="I1019" s="168" t="s">
        <v>430</v>
      </c>
      <c r="J1019" s="169">
        <v>357066.77044274641</v>
      </c>
      <c r="K1019" s="169">
        <v>163499.97178245659</v>
      </c>
      <c r="L1019" s="168" t="s">
        <v>18</v>
      </c>
      <c r="M1019" s="168" t="s">
        <v>21</v>
      </c>
      <c r="N1019" s="168" t="s">
        <v>1449</v>
      </c>
      <c r="O1019" s="168" t="s">
        <v>21</v>
      </c>
      <c r="P1019" s="168" t="s">
        <v>344</v>
      </c>
      <c r="Q1019" s="168" t="s">
        <v>1450</v>
      </c>
      <c r="R1019" s="168" t="s">
        <v>21</v>
      </c>
      <c r="S1019" s="168" t="s">
        <v>21</v>
      </c>
      <c r="T1019" s="168" t="s">
        <v>21</v>
      </c>
      <c r="U1019" s="168" t="s">
        <v>21</v>
      </c>
      <c r="V1019" s="168" t="s">
        <v>1450</v>
      </c>
      <c r="W1019" s="168" t="s">
        <v>21</v>
      </c>
      <c r="X1019" s="168" t="s">
        <v>21</v>
      </c>
      <c r="Y1019" s="168" t="s">
        <v>21</v>
      </c>
      <c r="Z1019" s="168" t="s">
        <v>21</v>
      </c>
      <c r="AA1019" s="168" t="s">
        <v>1991</v>
      </c>
      <c r="AB1019" s="168" t="s">
        <v>1259</v>
      </c>
      <c r="AC1019" s="168" t="s">
        <v>11671</v>
      </c>
      <c r="AD1019" s="169">
        <v>444289.46845701121</v>
      </c>
      <c r="AE1019" s="168" t="s">
        <v>807</v>
      </c>
      <c r="AF1019" s="169">
        <v>-382405.59269009129</v>
      </c>
      <c r="AG1019" s="169">
        <v>-479544.47972881241</v>
      </c>
      <c r="AH1019" s="169">
        <v>-361948.80766859022</v>
      </c>
      <c r="AI1019" s="168" t="s">
        <v>21</v>
      </c>
      <c r="AJ1019"/>
    </row>
    <row r="1020" spans="1:36" x14ac:dyDescent="0.25">
      <c r="A1020" s="179" t="b">
        <f>IF(E1020&lt;&gt;1,"",NOT(ISNA(VLOOKUP(P1020,Mapping!$P:$P,1,FALSE))))</f>
        <v>0</v>
      </c>
      <c r="B1020" s="180" t="str">
        <f t="shared" si="15"/>
        <v/>
      </c>
      <c r="E1020" s="167">
        <v>1</v>
      </c>
      <c r="F1020" s="170" t="s">
        <v>1990</v>
      </c>
      <c r="G1020" s="169">
        <v>1325494.24465974</v>
      </c>
      <c r="H1020" s="168" t="s">
        <v>1266</v>
      </c>
      <c r="I1020" s="168" t="s">
        <v>430</v>
      </c>
      <c r="J1020" s="169">
        <v>537879.05975726596</v>
      </c>
      <c r="K1020" s="169">
        <v>246293.46209853681</v>
      </c>
      <c r="L1020" s="168" t="s">
        <v>18</v>
      </c>
      <c r="M1020" s="168" t="s">
        <v>21</v>
      </c>
      <c r="N1020" s="168" t="s">
        <v>1449</v>
      </c>
      <c r="O1020" s="168" t="s">
        <v>21</v>
      </c>
      <c r="P1020" s="168" t="s">
        <v>525</v>
      </c>
      <c r="Q1020" s="168" t="s">
        <v>1451</v>
      </c>
      <c r="R1020" s="168" t="s">
        <v>21</v>
      </c>
      <c r="S1020" s="168" t="s">
        <v>21</v>
      </c>
      <c r="T1020" s="168" t="s">
        <v>21</v>
      </c>
      <c r="U1020" s="168" t="s">
        <v>21</v>
      </c>
      <c r="V1020" s="168" t="s">
        <v>1451</v>
      </c>
      <c r="W1020" s="168" t="s">
        <v>21</v>
      </c>
      <c r="X1020" s="168" t="s">
        <v>21</v>
      </c>
      <c r="Y1020" s="168" t="s">
        <v>21</v>
      </c>
      <c r="Z1020" s="168" t="s">
        <v>21</v>
      </c>
      <c r="AA1020" s="168" t="s">
        <v>1991</v>
      </c>
      <c r="AB1020" s="168" t="s">
        <v>1259</v>
      </c>
      <c r="AC1020" s="168" t="s">
        <v>11672</v>
      </c>
      <c r="AD1020" s="169">
        <v>669269.78743330308</v>
      </c>
      <c r="AE1020" s="168" t="s">
        <v>807</v>
      </c>
      <c r="AF1020" s="169">
        <v>-576049.01286956237</v>
      </c>
      <c r="AG1020" s="169">
        <v>-722377.31208785251</v>
      </c>
      <c r="AH1020" s="169">
        <v>-545233.27417907026</v>
      </c>
      <c r="AI1020" s="168" t="s">
        <v>21</v>
      </c>
      <c r="AJ1020"/>
    </row>
    <row r="1021" spans="1:36" x14ac:dyDescent="0.25">
      <c r="A1021" s="179" t="b">
        <f>IF(E1021&lt;&gt;1,"",NOT(ISNA(VLOOKUP(P1021,Mapping!$P:$P,1,FALSE))))</f>
        <v>0</v>
      </c>
      <c r="B1021" s="180" t="str">
        <f t="shared" si="15"/>
        <v/>
      </c>
      <c r="E1021" s="167">
        <v>1</v>
      </c>
      <c r="F1021" s="170" t="s">
        <v>1990</v>
      </c>
      <c r="G1021" s="169">
        <v>10043880.626683731</v>
      </c>
      <c r="H1021" s="168" t="s">
        <v>1266</v>
      </c>
      <c r="I1021" s="168" t="s">
        <v>430</v>
      </c>
      <c r="J1021" s="169">
        <v>4075757.469004855</v>
      </c>
      <c r="K1021" s="169">
        <v>1866279.04452756</v>
      </c>
      <c r="L1021" s="168" t="s">
        <v>18</v>
      </c>
      <c r="M1021" s="168" t="s">
        <v>21</v>
      </c>
      <c r="N1021" s="168" t="s">
        <v>1449</v>
      </c>
      <c r="O1021" s="168" t="s">
        <v>21</v>
      </c>
      <c r="P1021" s="168" t="s">
        <v>803</v>
      </c>
      <c r="Q1021" s="168" t="s">
        <v>1453</v>
      </c>
      <c r="R1021" s="168" t="s">
        <v>21</v>
      </c>
      <c r="S1021" s="168" t="s">
        <v>21</v>
      </c>
      <c r="T1021" s="168" t="s">
        <v>21</v>
      </c>
      <c r="U1021" s="168" t="s">
        <v>21</v>
      </c>
      <c r="V1021" s="168" t="s">
        <v>1453</v>
      </c>
      <c r="W1021" s="168" t="s">
        <v>21</v>
      </c>
      <c r="X1021" s="168" t="s">
        <v>21</v>
      </c>
      <c r="Y1021" s="168" t="s">
        <v>21</v>
      </c>
      <c r="Z1021" s="168" t="s">
        <v>21</v>
      </c>
      <c r="AA1021" s="168" t="s">
        <v>1991</v>
      </c>
      <c r="AB1021" s="168" t="s">
        <v>1259</v>
      </c>
      <c r="AC1021" s="168" t="s">
        <v>11673</v>
      </c>
      <c r="AD1021" s="169">
        <v>5071365.5522145852</v>
      </c>
      <c r="AE1021" s="168" t="s">
        <v>807</v>
      </c>
      <c r="AF1021" s="169">
        <v>-4364988.7909291647</v>
      </c>
      <c r="AG1021" s="169">
        <v>-5473785.7363519212</v>
      </c>
      <c r="AH1021" s="169">
        <v>-4131483.7402076251</v>
      </c>
      <c r="AI1021" s="168" t="s">
        <v>21</v>
      </c>
      <c r="AJ1021"/>
    </row>
    <row r="1022" spans="1:36" x14ac:dyDescent="0.25">
      <c r="A1022" s="179" t="b">
        <f>IF(E1022&lt;&gt;1,"",NOT(ISNA(VLOOKUP(P1022,Mapping!$P:$P,1,FALSE))))</f>
        <v>0</v>
      </c>
      <c r="B1022" s="180" t="str">
        <f t="shared" si="15"/>
        <v/>
      </c>
      <c r="E1022" s="167">
        <v>1</v>
      </c>
      <c r="F1022" s="170" t="s">
        <v>11674</v>
      </c>
      <c r="G1022" s="169">
        <v>6973126.0663633747</v>
      </c>
      <c r="H1022" s="168" t="s">
        <v>1266</v>
      </c>
      <c r="I1022" s="168" t="s">
        <v>303</v>
      </c>
      <c r="J1022" s="169">
        <v>3452895.1821677298</v>
      </c>
      <c r="K1022" s="169">
        <v>1690256.4291773301</v>
      </c>
      <c r="L1022" s="168" t="s">
        <v>18</v>
      </c>
      <c r="M1022" s="168" t="s">
        <v>21</v>
      </c>
      <c r="N1022" s="168" t="s">
        <v>1449</v>
      </c>
      <c r="O1022" s="168" t="s">
        <v>21</v>
      </c>
      <c r="P1022" s="168" t="s">
        <v>803</v>
      </c>
      <c r="Q1022" s="168" t="s">
        <v>1453</v>
      </c>
      <c r="R1022" s="168" t="s">
        <v>21</v>
      </c>
      <c r="S1022" s="168" t="s">
        <v>21</v>
      </c>
      <c r="T1022" s="168" t="s">
        <v>21</v>
      </c>
      <c r="U1022" s="168" t="s">
        <v>21</v>
      </c>
      <c r="V1022" s="168" t="s">
        <v>1453</v>
      </c>
      <c r="W1022" s="168" t="s">
        <v>21</v>
      </c>
      <c r="X1022" s="168" t="s">
        <v>21</v>
      </c>
      <c r="Y1022" s="168" t="s">
        <v>21</v>
      </c>
      <c r="Z1022" s="168" t="s">
        <v>21</v>
      </c>
      <c r="AA1022" s="168" t="s">
        <v>11675</v>
      </c>
      <c r="AB1022" s="168" t="s">
        <v>1259</v>
      </c>
      <c r="AC1022" s="168" t="s">
        <v>11676</v>
      </c>
      <c r="AD1022" s="169">
        <v>4450236.3381443731</v>
      </c>
      <c r="AE1022" s="168" t="s">
        <v>807</v>
      </c>
      <c r="AF1022" s="169">
        <v>-2328855.9835801371</v>
      </c>
      <c r="AG1022" s="169">
        <v>-3181363.5204076548</v>
      </c>
      <c r="AH1022" s="169">
        <v>-3556565.734374709</v>
      </c>
      <c r="AI1022" s="168" t="s">
        <v>21</v>
      </c>
      <c r="AJ1022"/>
    </row>
    <row r="1023" spans="1:36" x14ac:dyDescent="0.25">
      <c r="A1023" s="179" t="b">
        <f>IF(E1023&lt;&gt;1,"",NOT(ISNA(VLOOKUP(P1023,Mapping!$P:$P,1,FALSE))))</f>
        <v>0</v>
      </c>
      <c r="B1023" s="180" t="str">
        <f t="shared" si="15"/>
        <v/>
      </c>
      <c r="E1023" s="167">
        <v>1</v>
      </c>
      <c r="F1023" s="170" t="s">
        <v>656</v>
      </c>
      <c r="G1023" s="169">
        <v>509349.23080049548</v>
      </c>
      <c r="H1023" s="168" t="s">
        <v>1266</v>
      </c>
      <c r="I1023" s="168" t="s">
        <v>657</v>
      </c>
      <c r="J1023" s="169">
        <v>91116.642070150076</v>
      </c>
      <c r="K1023" s="169">
        <v>26260.048514660339</v>
      </c>
      <c r="L1023" s="168" t="s">
        <v>18</v>
      </c>
      <c r="M1023" s="168" t="s">
        <v>21</v>
      </c>
      <c r="N1023" s="168" t="s">
        <v>1449</v>
      </c>
      <c r="O1023" s="168" t="s">
        <v>21</v>
      </c>
      <c r="P1023" s="168" t="s">
        <v>525</v>
      </c>
      <c r="Q1023" s="168" t="s">
        <v>1451</v>
      </c>
      <c r="R1023" s="168" t="s">
        <v>21</v>
      </c>
      <c r="S1023" s="168" t="s">
        <v>21</v>
      </c>
      <c r="T1023" s="168" t="s">
        <v>21</v>
      </c>
      <c r="U1023" s="168" t="s">
        <v>21</v>
      </c>
      <c r="V1023" s="168" t="s">
        <v>1451</v>
      </c>
      <c r="W1023" s="168" t="s">
        <v>21</v>
      </c>
      <c r="X1023" s="168" t="s">
        <v>21</v>
      </c>
      <c r="Y1023" s="168" t="s">
        <v>21</v>
      </c>
      <c r="Z1023" s="168" t="s">
        <v>21</v>
      </c>
      <c r="AA1023" s="168" t="s">
        <v>1992</v>
      </c>
      <c r="AB1023" s="168" t="s">
        <v>1259</v>
      </c>
      <c r="AC1023" s="168" t="s">
        <v>6794</v>
      </c>
      <c r="AD1023" s="169">
        <v>145586.2059416277</v>
      </c>
      <c r="AE1023" s="168" t="s">
        <v>809</v>
      </c>
      <c r="AF1023" s="169">
        <v>-163228.73240973469</v>
      </c>
      <c r="AG1023" s="169">
        <v>-158327.11676111189</v>
      </c>
      <c r="AH1023" s="169">
        <v>-48683.497225477651</v>
      </c>
      <c r="AI1023" s="168" t="s">
        <v>21</v>
      </c>
      <c r="AJ1023"/>
    </row>
    <row r="1024" spans="1:36" x14ac:dyDescent="0.25">
      <c r="A1024" s="179" t="b">
        <f>IF(E1024&lt;&gt;1,"",NOT(ISNA(VLOOKUP(P1024,Mapping!$P:$P,1,FALSE))))</f>
        <v>0</v>
      </c>
      <c r="B1024" s="180" t="str">
        <f t="shared" si="15"/>
        <v/>
      </c>
      <c r="E1024" s="167">
        <v>1</v>
      </c>
      <c r="F1024" s="170" t="s">
        <v>1993</v>
      </c>
      <c r="G1024" s="169">
        <v>1000879.544694383</v>
      </c>
      <c r="H1024" s="168" t="s">
        <v>1266</v>
      </c>
      <c r="I1024" s="168" t="s">
        <v>657</v>
      </c>
      <c r="J1024" s="169">
        <v>317941.87780221412</v>
      </c>
      <c r="K1024" s="169">
        <v>80645.168457286316</v>
      </c>
      <c r="L1024" s="168" t="s">
        <v>18</v>
      </c>
      <c r="M1024" s="168" t="s">
        <v>21</v>
      </c>
      <c r="N1024" s="168" t="s">
        <v>1449</v>
      </c>
      <c r="O1024" s="168" t="s">
        <v>21</v>
      </c>
      <c r="P1024" s="168" t="s">
        <v>344</v>
      </c>
      <c r="Q1024" s="168" t="s">
        <v>1450</v>
      </c>
      <c r="R1024" s="168" t="s">
        <v>21</v>
      </c>
      <c r="S1024" s="168" t="s">
        <v>21</v>
      </c>
      <c r="T1024" s="168" t="s">
        <v>21</v>
      </c>
      <c r="U1024" s="168" t="s">
        <v>21</v>
      </c>
      <c r="V1024" s="168" t="s">
        <v>1450</v>
      </c>
      <c r="W1024" s="168" t="s">
        <v>21</v>
      </c>
      <c r="X1024" s="168" t="s">
        <v>21</v>
      </c>
      <c r="Y1024" s="168" t="s">
        <v>21</v>
      </c>
      <c r="Z1024" s="168" t="s">
        <v>21</v>
      </c>
      <c r="AA1024" s="168" t="s">
        <v>1994</v>
      </c>
      <c r="AB1024" s="168" t="s">
        <v>1259</v>
      </c>
      <c r="AC1024" s="168" t="s">
        <v>3525</v>
      </c>
      <c r="AD1024" s="169">
        <v>427871.86867583031</v>
      </c>
      <c r="AE1024" s="168" t="s">
        <v>814</v>
      </c>
      <c r="AF1024" s="169">
        <v>110459.9396774116</v>
      </c>
      <c r="AG1024" s="169">
        <v>-596965.70240219962</v>
      </c>
      <c r="AH1024" s="169">
        <v>-287907.42656193028</v>
      </c>
      <c r="AI1024" s="168" t="s">
        <v>21</v>
      </c>
      <c r="AJ1024"/>
    </row>
    <row r="1025" spans="1:36" x14ac:dyDescent="0.25">
      <c r="A1025" s="179" t="b">
        <f>IF(E1025&lt;&gt;1,"",NOT(ISNA(VLOOKUP(P1025,Mapping!$P:$P,1,FALSE))))</f>
        <v>0</v>
      </c>
      <c r="B1025" s="180" t="str">
        <f t="shared" si="15"/>
        <v/>
      </c>
      <c r="E1025" s="167">
        <v>1</v>
      </c>
      <c r="F1025" s="170" t="s">
        <v>1993</v>
      </c>
      <c r="G1025" s="169">
        <v>89094.960803545007</v>
      </c>
      <c r="H1025" s="168" t="s">
        <v>1266</v>
      </c>
      <c r="I1025" s="168" t="s">
        <v>657</v>
      </c>
      <c r="J1025" s="169">
        <v>28302.126155693692</v>
      </c>
      <c r="K1025" s="169">
        <v>7178.7640788394147</v>
      </c>
      <c r="L1025" s="168" t="s">
        <v>18</v>
      </c>
      <c r="M1025" s="168" t="s">
        <v>21</v>
      </c>
      <c r="N1025" s="168" t="s">
        <v>1449</v>
      </c>
      <c r="O1025" s="168" t="s">
        <v>21</v>
      </c>
      <c r="P1025" s="168" t="s">
        <v>525</v>
      </c>
      <c r="Q1025" s="168" t="s">
        <v>1451</v>
      </c>
      <c r="R1025" s="168" t="s">
        <v>21</v>
      </c>
      <c r="S1025" s="168" t="s">
        <v>21</v>
      </c>
      <c r="T1025" s="168" t="s">
        <v>21</v>
      </c>
      <c r="U1025" s="168" t="s">
        <v>21</v>
      </c>
      <c r="V1025" s="168" t="s">
        <v>1451</v>
      </c>
      <c r="W1025" s="168" t="s">
        <v>21</v>
      </c>
      <c r="X1025" s="168" t="s">
        <v>21</v>
      </c>
      <c r="Y1025" s="168" t="s">
        <v>21</v>
      </c>
      <c r="Z1025" s="168" t="s">
        <v>21</v>
      </c>
      <c r="AA1025" s="168" t="s">
        <v>1994</v>
      </c>
      <c r="AB1025" s="168" t="s">
        <v>1259</v>
      </c>
      <c r="AC1025" s="168" t="s">
        <v>11677</v>
      </c>
      <c r="AD1025" s="169">
        <v>38087.727509960059</v>
      </c>
      <c r="AE1025" s="168" t="s">
        <v>814</v>
      </c>
      <c r="AF1025" s="169">
        <v>9832.7756302842317</v>
      </c>
      <c r="AG1025" s="169">
        <v>-53139.896942169151</v>
      </c>
      <c r="AH1025" s="169">
        <v>-25628.559421121179</v>
      </c>
      <c r="AI1025" s="168" t="s">
        <v>21</v>
      </c>
      <c r="AJ1025"/>
    </row>
    <row r="1026" spans="1:36" x14ac:dyDescent="0.25">
      <c r="A1026" s="179" t="b">
        <f>IF(E1026&lt;&gt;1,"",NOT(ISNA(VLOOKUP(P1026,Mapping!$P:$P,1,FALSE))))</f>
        <v>0</v>
      </c>
      <c r="B1026" s="180" t="str">
        <f t="shared" si="15"/>
        <v/>
      </c>
      <c r="E1026" s="167">
        <v>1</v>
      </c>
      <c r="F1026" s="170" t="s">
        <v>658</v>
      </c>
      <c r="G1026" s="169">
        <v>721737.58987085964</v>
      </c>
      <c r="H1026" s="168" t="s">
        <v>1266</v>
      </c>
      <c r="I1026" s="168" t="s">
        <v>679</v>
      </c>
      <c r="J1026" s="169">
        <v>278487.58759733348</v>
      </c>
      <c r="K1026" s="169">
        <v>54198.12247201617</v>
      </c>
      <c r="L1026" s="168" t="s">
        <v>18</v>
      </c>
      <c r="M1026" s="168" t="s">
        <v>21</v>
      </c>
      <c r="N1026" s="168" t="s">
        <v>1449</v>
      </c>
      <c r="O1026" s="168" t="s">
        <v>21</v>
      </c>
      <c r="P1026" s="168" t="s">
        <v>344</v>
      </c>
      <c r="Q1026" s="168" t="s">
        <v>1450</v>
      </c>
      <c r="R1026" s="168" t="s">
        <v>21</v>
      </c>
      <c r="S1026" s="168" t="s">
        <v>21</v>
      </c>
      <c r="T1026" s="168" t="s">
        <v>21</v>
      </c>
      <c r="U1026" s="168" t="s">
        <v>21</v>
      </c>
      <c r="V1026" s="168" t="s">
        <v>1450</v>
      </c>
      <c r="W1026" s="168" t="s">
        <v>21</v>
      </c>
      <c r="X1026" s="168" t="s">
        <v>21</v>
      </c>
      <c r="Y1026" s="168" t="s">
        <v>21</v>
      </c>
      <c r="Z1026" s="168" t="s">
        <v>21</v>
      </c>
      <c r="AA1026" s="168" t="s">
        <v>1995</v>
      </c>
      <c r="AB1026" s="168" t="s">
        <v>1259</v>
      </c>
      <c r="AC1026" s="168" t="s">
        <v>11678</v>
      </c>
      <c r="AD1026" s="169">
        <v>332074.53271146771</v>
      </c>
      <c r="AE1026" s="168" t="s">
        <v>818</v>
      </c>
      <c r="AF1026" s="169">
        <v>633282.2979870562</v>
      </c>
      <c r="AG1026" s="169">
        <v>-645009.22826113657</v>
      </c>
      <c r="AH1026" s="169">
        <v>-53550.363029681728</v>
      </c>
      <c r="AI1026" s="168" t="s">
        <v>21</v>
      </c>
      <c r="AJ1026"/>
    </row>
    <row r="1027" spans="1:36" x14ac:dyDescent="0.25">
      <c r="A1027" s="179" t="b">
        <f>IF(E1027&lt;&gt;1,"",NOT(ISNA(VLOOKUP(P1027,Mapping!$P:$P,1,FALSE))))</f>
        <v>0</v>
      </c>
      <c r="B1027" s="180" t="str">
        <f t="shared" si="15"/>
        <v/>
      </c>
      <c r="E1027" s="167">
        <v>1</v>
      </c>
      <c r="F1027" s="170" t="s">
        <v>658</v>
      </c>
      <c r="G1027" s="169">
        <v>123170.4435687621</v>
      </c>
      <c r="H1027" s="168" t="s">
        <v>1266</v>
      </c>
      <c r="I1027" s="168" t="s">
        <v>679</v>
      </c>
      <c r="J1027" s="169">
        <v>47526.192586000208</v>
      </c>
      <c r="K1027" s="169">
        <v>9249.3544456604741</v>
      </c>
      <c r="L1027" s="168" t="s">
        <v>18</v>
      </c>
      <c r="M1027" s="168" t="s">
        <v>21</v>
      </c>
      <c r="N1027" s="168" t="s">
        <v>1449</v>
      </c>
      <c r="O1027" s="168" t="s">
        <v>21</v>
      </c>
      <c r="P1027" s="168" t="s">
        <v>525</v>
      </c>
      <c r="Q1027" s="168" t="s">
        <v>1451</v>
      </c>
      <c r="R1027" s="168" t="s">
        <v>21</v>
      </c>
      <c r="S1027" s="168" t="s">
        <v>21</v>
      </c>
      <c r="T1027" s="168" t="s">
        <v>21</v>
      </c>
      <c r="U1027" s="168" t="s">
        <v>21</v>
      </c>
      <c r="V1027" s="168" t="s">
        <v>1451</v>
      </c>
      <c r="W1027" s="168" t="s">
        <v>21</v>
      </c>
      <c r="X1027" s="168" t="s">
        <v>21</v>
      </c>
      <c r="Y1027" s="168" t="s">
        <v>21</v>
      </c>
      <c r="Z1027" s="168" t="s">
        <v>21</v>
      </c>
      <c r="AA1027" s="168" t="s">
        <v>1995</v>
      </c>
      <c r="AB1027" s="168" t="s">
        <v>1259</v>
      </c>
      <c r="AC1027" s="168" t="s">
        <v>11679</v>
      </c>
      <c r="AD1027" s="169">
        <v>56671.244599133752</v>
      </c>
      <c r="AE1027" s="168" t="s">
        <v>818</v>
      </c>
      <c r="AF1027" s="169">
        <v>108074.82198795761</v>
      </c>
      <c r="AG1027" s="169">
        <v>-110076.1188911948</v>
      </c>
      <c r="AH1027" s="169">
        <v>-9138.8089801645692</v>
      </c>
      <c r="AI1027" s="168" t="s">
        <v>21</v>
      </c>
      <c r="AJ1027"/>
    </row>
    <row r="1028" spans="1:36" x14ac:dyDescent="0.25">
      <c r="A1028" s="179" t="b">
        <f>IF(E1028&lt;&gt;1,"",NOT(ISNA(VLOOKUP(P1028,Mapping!$P:$P,1,FALSE))))</f>
        <v>0</v>
      </c>
      <c r="B1028" s="180" t="str">
        <f t="shared" si="15"/>
        <v/>
      </c>
      <c r="E1028" s="167">
        <v>1</v>
      </c>
      <c r="F1028" s="170" t="s">
        <v>11680</v>
      </c>
      <c r="G1028" s="169">
        <v>136313.01814257991</v>
      </c>
      <c r="H1028" s="168" t="s">
        <v>1266</v>
      </c>
      <c r="I1028" s="168" t="s">
        <v>430</v>
      </c>
      <c r="J1028" s="169">
        <v>35302.114345683403</v>
      </c>
      <c r="K1028" s="169">
        <v>11163.25879558049</v>
      </c>
      <c r="L1028" s="168" t="s">
        <v>18</v>
      </c>
      <c r="M1028" s="168" t="s">
        <v>21</v>
      </c>
      <c r="N1028" s="168" t="s">
        <v>1449</v>
      </c>
      <c r="O1028" s="168" t="s">
        <v>21</v>
      </c>
      <c r="P1028" s="168" t="s">
        <v>525</v>
      </c>
      <c r="Q1028" s="168" t="s">
        <v>1451</v>
      </c>
      <c r="R1028" s="168" t="s">
        <v>21</v>
      </c>
      <c r="S1028" s="168" t="s">
        <v>21</v>
      </c>
      <c r="T1028" s="168" t="s">
        <v>21</v>
      </c>
      <c r="U1028" s="168" t="s">
        <v>21</v>
      </c>
      <c r="V1028" s="168" t="s">
        <v>1451</v>
      </c>
      <c r="W1028" s="168" t="s">
        <v>21</v>
      </c>
      <c r="X1028" s="168" t="s">
        <v>21</v>
      </c>
      <c r="Y1028" s="168" t="s">
        <v>21</v>
      </c>
      <c r="Z1028" s="168" t="s">
        <v>21</v>
      </c>
      <c r="AA1028" s="168" t="s">
        <v>11681</v>
      </c>
      <c r="AB1028" s="168" t="s">
        <v>1259</v>
      </c>
      <c r="AC1028" s="168" t="s">
        <v>11682</v>
      </c>
      <c r="AD1028" s="169">
        <v>46098.539296014293</v>
      </c>
      <c r="AE1028" s="168" t="s">
        <v>808</v>
      </c>
      <c r="AF1028" s="169">
        <v>-53848.712711534223</v>
      </c>
      <c r="AG1028" s="169">
        <v>-74288.841347400215</v>
      </c>
      <c r="AH1028" s="169">
        <v>-26591.170316551641</v>
      </c>
      <c r="AI1028" s="168" t="s">
        <v>21</v>
      </c>
      <c r="AJ1028"/>
    </row>
    <row r="1029" spans="1:36" x14ac:dyDescent="0.25">
      <c r="A1029" s="179" t="b">
        <f>IF(E1029&lt;&gt;1,"",NOT(ISNA(VLOOKUP(P1029,Mapping!$P:$P,1,FALSE))))</f>
        <v>0</v>
      </c>
      <c r="B1029" s="180" t="str">
        <f t="shared" si="15"/>
        <v/>
      </c>
      <c r="E1029" s="167">
        <v>1</v>
      </c>
      <c r="F1029" s="170" t="s">
        <v>457</v>
      </c>
      <c r="G1029" s="169">
        <v>642933.96553559974</v>
      </c>
      <c r="H1029" s="168" t="s">
        <v>1266</v>
      </c>
      <c r="I1029" s="168" t="s">
        <v>430</v>
      </c>
      <c r="J1029" s="169">
        <v>158617.77386298071</v>
      </c>
      <c r="K1029" s="169">
        <v>40261.625273959457</v>
      </c>
      <c r="L1029" s="168" t="s">
        <v>18</v>
      </c>
      <c r="M1029" s="168" t="s">
        <v>21</v>
      </c>
      <c r="N1029" s="168" t="s">
        <v>1449</v>
      </c>
      <c r="O1029" s="168" t="s">
        <v>21</v>
      </c>
      <c r="P1029" s="168" t="s">
        <v>344</v>
      </c>
      <c r="Q1029" s="168" t="s">
        <v>1450</v>
      </c>
      <c r="R1029" s="168" t="s">
        <v>21</v>
      </c>
      <c r="S1029" s="168" t="s">
        <v>21</v>
      </c>
      <c r="T1029" s="168" t="s">
        <v>21</v>
      </c>
      <c r="U1029" s="168" t="s">
        <v>21</v>
      </c>
      <c r="V1029" s="168" t="s">
        <v>1450</v>
      </c>
      <c r="W1029" s="168" t="s">
        <v>21</v>
      </c>
      <c r="X1029" s="168" t="s">
        <v>21</v>
      </c>
      <c r="Y1029" s="168" t="s">
        <v>21</v>
      </c>
      <c r="Z1029" s="168" t="s">
        <v>21</v>
      </c>
      <c r="AA1029" s="168" t="s">
        <v>1996</v>
      </c>
      <c r="AB1029" s="168" t="s">
        <v>1259</v>
      </c>
      <c r="AC1029" s="168" t="s">
        <v>11683</v>
      </c>
      <c r="AD1029" s="169">
        <v>230906.97469511349</v>
      </c>
      <c r="AE1029" s="168" t="s">
        <v>817</v>
      </c>
      <c r="AF1029" s="169">
        <v>-211.6233495937195</v>
      </c>
      <c r="AG1029" s="169">
        <v>-350390.74046889908</v>
      </c>
      <c r="AH1029" s="169">
        <v>-120300.32427739361</v>
      </c>
      <c r="AI1029" s="168" t="s">
        <v>21</v>
      </c>
      <c r="AJ1029"/>
    </row>
    <row r="1030" spans="1:36" x14ac:dyDescent="0.25">
      <c r="A1030" s="179" t="b">
        <f>IF(E1030&lt;&gt;1,"",NOT(ISNA(VLOOKUP(P1030,Mapping!$P:$P,1,FALSE))))</f>
        <v>0</v>
      </c>
      <c r="B1030" s="180" t="str">
        <f t="shared" si="15"/>
        <v/>
      </c>
      <c r="E1030" s="167">
        <v>1</v>
      </c>
      <c r="F1030" s="170" t="s">
        <v>457</v>
      </c>
      <c r="G1030" s="169">
        <v>171089.09239285419</v>
      </c>
      <c r="H1030" s="168" t="s">
        <v>1266</v>
      </c>
      <c r="I1030" s="168" t="s">
        <v>430</v>
      </c>
      <c r="J1030" s="169">
        <v>42209.266304643061</v>
      </c>
      <c r="K1030" s="169">
        <v>10713.891776808779</v>
      </c>
      <c r="L1030" s="168" t="s">
        <v>18</v>
      </c>
      <c r="M1030" s="168" t="s">
        <v>21</v>
      </c>
      <c r="N1030" s="168" t="s">
        <v>1449</v>
      </c>
      <c r="O1030" s="168" t="s">
        <v>21</v>
      </c>
      <c r="P1030" s="168" t="s">
        <v>525</v>
      </c>
      <c r="Q1030" s="168" t="s">
        <v>1451</v>
      </c>
      <c r="R1030" s="168" t="s">
        <v>21</v>
      </c>
      <c r="S1030" s="168" t="s">
        <v>21</v>
      </c>
      <c r="T1030" s="168" t="s">
        <v>21</v>
      </c>
      <c r="U1030" s="168" t="s">
        <v>21</v>
      </c>
      <c r="V1030" s="168" t="s">
        <v>1451</v>
      </c>
      <c r="W1030" s="168" t="s">
        <v>21</v>
      </c>
      <c r="X1030" s="168" t="s">
        <v>21</v>
      </c>
      <c r="Y1030" s="168" t="s">
        <v>21</v>
      </c>
      <c r="Z1030" s="168" t="s">
        <v>21</v>
      </c>
      <c r="AA1030" s="168" t="s">
        <v>1996</v>
      </c>
      <c r="AB1030" s="168" t="s">
        <v>1259</v>
      </c>
      <c r="AC1030" s="168" t="s">
        <v>6795</v>
      </c>
      <c r="AD1030" s="169">
        <v>61445.913337081773</v>
      </c>
      <c r="AE1030" s="168" t="s">
        <v>817</v>
      </c>
      <c r="AF1030" s="169">
        <v>-56.314409802493167</v>
      </c>
      <c r="AG1030" s="169">
        <v>-93241.354451921085</v>
      </c>
      <c r="AH1030" s="169">
        <v>-32012.732875357269</v>
      </c>
      <c r="AI1030" s="168" t="s">
        <v>21</v>
      </c>
      <c r="AJ1030"/>
    </row>
    <row r="1031" spans="1:36" x14ac:dyDescent="0.25">
      <c r="A1031" s="179" t="b">
        <f>IF(E1031&lt;&gt;1,"",NOT(ISNA(VLOOKUP(P1031,Mapping!$P:$P,1,FALSE))))</f>
        <v>0</v>
      </c>
      <c r="B1031" s="180" t="str">
        <f t="shared" si="15"/>
        <v/>
      </c>
      <c r="E1031" s="167">
        <v>1</v>
      </c>
      <c r="F1031" s="170" t="s">
        <v>458</v>
      </c>
      <c r="G1031" s="169">
        <v>777863.26413333393</v>
      </c>
      <c r="H1031" s="168" t="s">
        <v>1266</v>
      </c>
      <c r="I1031" s="168" t="s">
        <v>430</v>
      </c>
      <c r="J1031" s="169">
        <v>246165.87485951971</v>
      </c>
      <c r="K1031" s="169">
        <v>95883.444810053305</v>
      </c>
      <c r="L1031" s="168" t="s">
        <v>18</v>
      </c>
      <c r="M1031" s="168" t="s">
        <v>21</v>
      </c>
      <c r="N1031" s="168" t="s">
        <v>1449</v>
      </c>
      <c r="O1031" s="168" t="s">
        <v>21</v>
      </c>
      <c r="P1031" s="168" t="s">
        <v>525</v>
      </c>
      <c r="Q1031" s="168" t="s">
        <v>1451</v>
      </c>
      <c r="R1031" s="168" t="s">
        <v>21</v>
      </c>
      <c r="S1031" s="168" t="s">
        <v>21</v>
      </c>
      <c r="T1031" s="168" t="s">
        <v>21</v>
      </c>
      <c r="U1031" s="168" t="s">
        <v>21</v>
      </c>
      <c r="V1031" s="168" t="s">
        <v>1451</v>
      </c>
      <c r="W1031" s="168" t="s">
        <v>21</v>
      </c>
      <c r="X1031" s="168" t="s">
        <v>21</v>
      </c>
      <c r="Y1031" s="168" t="s">
        <v>21</v>
      </c>
      <c r="Z1031" s="168" t="s">
        <v>21</v>
      </c>
      <c r="AA1031" s="168" t="s">
        <v>1997</v>
      </c>
      <c r="AB1031" s="168" t="s">
        <v>1259</v>
      </c>
      <c r="AC1031" s="168" t="s">
        <v>7090</v>
      </c>
      <c r="AD1031" s="169">
        <v>338012.57775871892</v>
      </c>
      <c r="AE1031" s="168" t="s">
        <v>807</v>
      </c>
      <c r="AF1031" s="169">
        <v>86834.943806020892</v>
      </c>
      <c r="AG1031" s="169">
        <v>-423925.47246462438</v>
      </c>
      <c r="AH1031" s="169">
        <v>-255456.03672476389</v>
      </c>
      <c r="AI1031" s="168" t="s">
        <v>21</v>
      </c>
      <c r="AJ1031"/>
    </row>
    <row r="1032" spans="1:36" x14ac:dyDescent="0.25">
      <c r="A1032" s="179" t="b">
        <f>IF(E1032&lt;&gt;1,"",NOT(ISNA(VLOOKUP(P1032,Mapping!$P:$P,1,FALSE))))</f>
        <v>0</v>
      </c>
      <c r="B1032" s="180" t="str">
        <f t="shared" si="15"/>
        <v/>
      </c>
      <c r="E1032" s="167">
        <v>1</v>
      </c>
      <c r="F1032" s="170" t="s">
        <v>1998</v>
      </c>
      <c r="G1032" s="169">
        <v>139416.14977178609</v>
      </c>
      <c r="H1032" s="168" t="s">
        <v>1266</v>
      </c>
      <c r="I1032" s="168" t="s">
        <v>480</v>
      </c>
      <c r="J1032" s="169">
        <v>45067.585578682672</v>
      </c>
      <c r="K1032" s="169">
        <v>582.29320523379249</v>
      </c>
      <c r="L1032" s="168" t="s">
        <v>18</v>
      </c>
      <c r="M1032" s="168" t="s">
        <v>21</v>
      </c>
      <c r="N1032" s="168" t="s">
        <v>1449</v>
      </c>
      <c r="O1032" s="168" t="s">
        <v>21</v>
      </c>
      <c r="P1032" s="168" t="s">
        <v>525</v>
      </c>
      <c r="Q1032" s="168" t="s">
        <v>1451</v>
      </c>
      <c r="R1032" s="168" t="s">
        <v>21</v>
      </c>
      <c r="S1032" s="168" t="s">
        <v>21</v>
      </c>
      <c r="T1032" s="168" t="s">
        <v>21</v>
      </c>
      <c r="U1032" s="168" t="s">
        <v>21</v>
      </c>
      <c r="V1032" s="168" t="s">
        <v>1451</v>
      </c>
      <c r="W1032" s="168" t="s">
        <v>21</v>
      </c>
      <c r="X1032" s="168" t="s">
        <v>21</v>
      </c>
      <c r="Y1032" s="168" t="s">
        <v>21</v>
      </c>
      <c r="Z1032" s="168" t="s">
        <v>21</v>
      </c>
      <c r="AA1032" s="168" t="s">
        <v>1999</v>
      </c>
      <c r="AB1032" s="168" t="s">
        <v>1259</v>
      </c>
      <c r="AC1032" s="168" t="s">
        <v>6796</v>
      </c>
      <c r="AD1032" s="169">
        <v>81959.269633606309</v>
      </c>
      <c r="AE1032" s="168" t="s">
        <v>809</v>
      </c>
      <c r="AF1032" s="169">
        <v>-67082.012715450852</v>
      </c>
      <c r="AG1032" s="169">
        <v>-66718.927842169913</v>
      </c>
      <c r="AH1032" s="169">
        <v>-8684.1957937406405</v>
      </c>
      <c r="AI1032" s="168" t="s">
        <v>21</v>
      </c>
      <c r="AJ1032"/>
    </row>
    <row r="1033" spans="1:36" x14ac:dyDescent="0.25">
      <c r="A1033" s="179" t="b">
        <f>IF(E1033&lt;&gt;1,"",NOT(ISNA(VLOOKUP(P1033,Mapping!$P:$P,1,FALSE))))</f>
        <v>0</v>
      </c>
      <c r="B1033" s="180" t="str">
        <f t="shared" si="15"/>
        <v/>
      </c>
      <c r="E1033" s="167">
        <v>1</v>
      </c>
      <c r="F1033" s="170" t="s">
        <v>1158</v>
      </c>
      <c r="G1033" s="169">
        <v>3641952.675770551</v>
      </c>
      <c r="H1033" s="168" t="s">
        <v>1266</v>
      </c>
      <c r="I1033" s="168" t="s">
        <v>470</v>
      </c>
      <c r="J1033" s="169">
        <v>1557932.442479074</v>
      </c>
      <c r="K1033" s="169">
        <v>606232.66107389622</v>
      </c>
      <c r="L1033" s="168" t="s">
        <v>18</v>
      </c>
      <c r="M1033" s="168" t="s">
        <v>21</v>
      </c>
      <c r="N1033" s="168" t="s">
        <v>1449</v>
      </c>
      <c r="O1033" s="168" t="s">
        <v>21</v>
      </c>
      <c r="P1033" s="168" t="s">
        <v>762</v>
      </c>
      <c r="Q1033" s="168" t="s">
        <v>1455</v>
      </c>
      <c r="R1033" s="168" t="s">
        <v>21</v>
      </c>
      <c r="S1033" s="168" t="s">
        <v>21</v>
      </c>
      <c r="T1033" s="168" t="s">
        <v>21</v>
      </c>
      <c r="U1033" s="168" t="s">
        <v>21</v>
      </c>
      <c r="V1033" s="168" t="s">
        <v>1455</v>
      </c>
      <c r="W1033" s="168" t="s">
        <v>21</v>
      </c>
      <c r="X1033" s="168" t="s">
        <v>21</v>
      </c>
      <c r="Y1033" s="168" t="s">
        <v>21</v>
      </c>
      <c r="Z1033" s="168" t="s">
        <v>21</v>
      </c>
      <c r="AA1033" s="168" t="s">
        <v>2000</v>
      </c>
      <c r="AB1033" s="168" t="s">
        <v>1259</v>
      </c>
      <c r="AC1033" s="168" t="s">
        <v>11684</v>
      </c>
      <c r="AD1033" s="169">
        <v>1914054.6275677821</v>
      </c>
      <c r="AE1033" s="168" t="s">
        <v>816</v>
      </c>
      <c r="AF1033" s="169">
        <v>-256294.40370677781</v>
      </c>
      <c r="AG1033" s="169">
        <v>-2031261.114821766</v>
      </c>
      <c r="AH1033" s="169">
        <v>-838026.51068086689</v>
      </c>
      <c r="AI1033" s="168" t="s">
        <v>21</v>
      </c>
      <c r="AJ1033"/>
    </row>
    <row r="1034" spans="1:36" x14ac:dyDescent="0.25">
      <c r="A1034" s="179" t="b">
        <f>IF(E1034&lt;&gt;1,"",NOT(ISNA(VLOOKUP(P1034,Mapping!$P:$P,1,FALSE))))</f>
        <v>0</v>
      </c>
      <c r="B1034" s="180" t="str">
        <f t="shared" si="15"/>
        <v/>
      </c>
      <c r="E1034" s="167">
        <v>1</v>
      </c>
      <c r="F1034" s="170" t="s">
        <v>1123</v>
      </c>
      <c r="G1034" s="169">
        <v>386978.20264095208</v>
      </c>
      <c r="H1034" s="168" t="s">
        <v>1266</v>
      </c>
      <c r="I1034" s="168" t="s">
        <v>430</v>
      </c>
      <c r="J1034" s="169">
        <v>131254.17324532411</v>
      </c>
      <c r="K1034" s="169">
        <v>32437.904051776441</v>
      </c>
      <c r="L1034" s="168" t="s">
        <v>18</v>
      </c>
      <c r="M1034" s="168" t="s">
        <v>21</v>
      </c>
      <c r="N1034" s="168" t="s">
        <v>1449</v>
      </c>
      <c r="O1034" s="168" t="s">
        <v>21</v>
      </c>
      <c r="P1034" s="168" t="s">
        <v>525</v>
      </c>
      <c r="Q1034" s="168" t="s">
        <v>1451</v>
      </c>
      <c r="R1034" s="168" t="s">
        <v>21</v>
      </c>
      <c r="S1034" s="168" t="s">
        <v>21</v>
      </c>
      <c r="T1034" s="168" t="s">
        <v>21</v>
      </c>
      <c r="U1034" s="168" t="s">
        <v>21</v>
      </c>
      <c r="V1034" s="168" t="s">
        <v>1451</v>
      </c>
      <c r="W1034" s="168" t="s">
        <v>21</v>
      </c>
      <c r="X1034" s="168" t="s">
        <v>21</v>
      </c>
      <c r="Y1034" s="168" t="s">
        <v>21</v>
      </c>
      <c r="Z1034" s="168" t="s">
        <v>21</v>
      </c>
      <c r="AA1034" s="168" t="s">
        <v>2001</v>
      </c>
      <c r="AB1034" s="168" t="s">
        <v>1259</v>
      </c>
      <c r="AC1034" s="168" t="s">
        <v>6797</v>
      </c>
      <c r="AD1034" s="169">
        <v>140046.34767361419</v>
      </c>
      <c r="AE1034" s="168" t="s">
        <v>808</v>
      </c>
      <c r="AF1034" s="169">
        <v>-152870.78478331529</v>
      </c>
      <c r="AG1034" s="169">
        <v>-210898.14232435191</v>
      </c>
      <c r="AH1034" s="169">
        <v>-75489.512560387258</v>
      </c>
      <c r="AI1034" s="168" t="s">
        <v>21</v>
      </c>
      <c r="AJ1034"/>
    </row>
    <row r="1035" spans="1:36" x14ac:dyDescent="0.25">
      <c r="A1035" s="179" t="b">
        <f>IF(E1035&lt;&gt;1,"",NOT(ISNA(VLOOKUP(P1035,Mapping!$P:$P,1,FALSE))))</f>
        <v>0</v>
      </c>
      <c r="B1035" s="180" t="str">
        <f t="shared" si="15"/>
        <v/>
      </c>
      <c r="E1035" s="167">
        <v>1</v>
      </c>
      <c r="F1035" s="170" t="s">
        <v>659</v>
      </c>
      <c r="G1035" s="169">
        <v>60559.79718785685</v>
      </c>
      <c r="H1035" s="168" t="s">
        <v>1266</v>
      </c>
      <c r="I1035" s="168" t="s">
        <v>657</v>
      </c>
      <c r="J1035" s="169">
        <v>13462.449689652551</v>
      </c>
      <c r="K1035" s="169">
        <v>6060.8847546679644</v>
      </c>
      <c r="L1035" s="168" t="s">
        <v>18</v>
      </c>
      <c r="M1035" s="168" t="s">
        <v>21</v>
      </c>
      <c r="N1035" s="168" t="s">
        <v>1449</v>
      </c>
      <c r="O1035" s="168" t="s">
        <v>21</v>
      </c>
      <c r="P1035" s="168" t="s">
        <v>525</v>
      </c>
      <c r="Q1035" s="168" t="s">
        <v>1451</v>
      </c>
      <c r="R1035" s="168" t="s">
        <v>21</v>
      </c>
      <c r="S1035" s="168" t="s">
        <v>21</v>
      </c>
      <c r="T1035" s="168" t="s">
        <v>21</v>
      </c>
      <c r="U1035" s="168" t="s">
        <v>21</v>
      </c>
      <c r="V1035" s="168" t="s">
        <v>1451</v>
      </c>
      <c r="W1035" s="168" t="s">
        <v>21</v>
      </c>
      <c r="X1035" s="168" t="s">
        <v>21</v>
      </c>
      <c r="Y1035" s="168" t="s">
        <v>21</v>
      </c>
      <c r="Z1035" s="168" t="s">
        <v>21</v>
      </c>
      <c r="AA1035" s="168" t="s">
        <v>2002</v>
      </c>
      <c r="AB1035" s="168" t="s">
        <v>1259</v>
      </c>
      <c r="AC1035" s="168" t="s">
        <v>11685</v>
      </c>
      <c r="AD1035" s="169">
        <v>23498.19812364137</v>
      </c>
      <c r="AE1035" s="168" t="s">
        <v>810</v>
      </c>
      <c r="AF1035" s="169">
        <v>-13178.698789597311</v>
      </c>
      <c r="AG1035" s="169">
        <v>-30404.378129849381</v>
      </c>
      <c r="AH1035" s="169">
        <v>-288.99266591366899</v>
      </c>
      <c r="AI1035" s="168" t="s">
        <v>21</v>
      </c>
      <c r="AJ1035"/>
    </row>
    <row r="1036" spans="1:36" x14ac:dyDescent="0.25">
      <c r="A1036" s="179" t="b">
        <f>IF(E1036&lt;&gt;1,"",NOT(ISNA(VLOOKUP(P1036,Mapping!$P:$P,1,FALSE))))</f>
        <v>0</v>
      </c>
      <c r="B1036" s="180" t="str">
        <f t="shared" si="15"/>
        <v/>
      </c>
      <c r="E1036" s="167">
        <v>1</v>
      </c>
      <c r="F1036" s="170" t="s">
        <v>660</v>
      </c>
      <c r="G1036" s="169">
        <v>75837.647894801397</v>
      </c>
      <c r="H1036" s="168" t="s">
        <v>1266</v>
      </c>
      <c r="I1036" s="168" t="s">
        <v>477</v>
      </c>
      <c r="J1036" s="169">
        <v>43255.900933344266</v>
      </c>
      <c r="K1036" s="169">
        <v>20098.94255455353</v>
      </c>
      <c r="L1036" s="168" t="s">
        <v>18</v>
      </c>
      <c r="M1036" s="168" t="s">
        <v>21</v>
      </c>
      <c r="N1036" s="168" t="s">
        <v>1449</v>
      </c>
      <c r="O1036" s="168" t="s">
        <v>21</v>
      </c>
      <c r="P1036" s="168" t="s">
        <v>525</v>
      </c>
      <c r="Q1036" s="168" t="s">
        <v>1451</v>
      </c>
      <c r="R1036" s="168" t="s">
        <v>21</v>
      </c>
      <c r="S1036" s="168" t="s">
        <v>21</v>
      </c>
      <c r="T1036" s="168" t="s">
        <v>21</v>
      </c>
      <c r="U1036" s="168" t="s">
        <v>21</v>
      </c>
      <c r="V1036" s="168" t="s">
        <v>1451</v>
      </c>
      <c r="W1036" s="168" t="s">
        <v>21</v>
      </c>
      <c r="X1036" s="168" t="s">
        <v>21</v>
      </c>
      <c r="Y1036" s="168" t="s">
        <v>21</v>
      </c>
      <c r="Z1036" s="168" t="s">
        <v>21</v>
      </c>
      <c r="AA1036" s="168" t="s">
        <v>2003</v>
      </c>
      <c r="AB1036" s="168" t="s">
        <v>1259</v>
      </c>
      <c r="AC1036" s="168" t="s">
        <v>6932</v>
      </c>
      <c r="AD1036" s="169">
        <v>62811.891007640312</v>
      </c>
      <c r="AE1036" s="168" t="s">
        <v>809</v>
      </c>
      <c r="AF1036" s="169">
        <v>-59509.977478639688</v>
      </c>
      <c r="AG1036" s="169">
        <v>-51362.039624978323</v>
      </c>
      <c r="AH1036" s="169">
        <v>-28579.67209850837</v>
      </c>
      <c r="AI1036" s="168" t="s">
        <v>21</v>
      </c>
      <c r="AJ1036"/>
    </row>
    <row r="1037" spans="1:36" x14ac:dyDescent="0.25">
      <c r="A1037" s="179" t="b">
        <f>IF(E1037&lt;&gt;1,"",NOT(ISNA(VLOOKUP(P1037,Mapping!$P:$P,1,FALSE))))</f>
        <v>0</v>
      </c>
      <c r="B1037" s="180" t="str">
        <f t="shared" si="15"/>
        <v/>
      </c>
      <c r="E1037" s="167">
        <v>1</v>
      </c>
      <c r="F1037" s="170" t="s">
        <v>459</v>
      </c>
      <c r="G1037" s="169">
        <v>5539162.3173172679</v>
      </c>
      <c r="H1037" s="168" t="s">
        <v>1266</v>
      </c>
      <c r="I1037" s="168" t="s">
        <v>470</v>
      </c>
      <c r="J1037" s="169">
        <v>2199773.9041043492</v>
      </c>
      <c r="K1037" s="169">
        <v>1011691.811824278</v>
      </c>
      <c r="L1037" s="168" t="s">
        <v>18</v>
      </c>
      <c r="M1037" s="168" t="s">
        <v>21</v>
      </c>
      <c r="N1037" s="168" t="s">
        <v>1449</v>
      </c>
      <c r="O1037" s="168" t="s">
        <v>21</v>
      </c>
      <c r="P1037" s="168" t="s">
        <v>344</v>
      </c>
      <c r="Q1037" s="168" t="s">
        <v>1450</v>
      </c>
      <c r="R1037" s="168" t="s">
        <v>21</v>
      </c>
      <c r="S1037" s="168" t="s">
        <v>21</v>
      </c>
      <c r="T1037" s="168" t="s">
        <v>21</v>
      </c>
      <c r="U1037" s="168" t="s">
        <v>21</v>
      </c>
      <c r="V1037" s="168" t="s">
        <v>1450</v>
      </c>
      <c r="W1037" s="168" t="s">
        <v>21</v>
      </c>
      <c r="X1037" s="168" t="s">
        <v>21</v>
      </c>
      <c r="Y1037" s="168" t="s">
        <v>21</v>
      </c>
      <c r="Z1037" s="168" t="s">
        <v>21</v>
      </c>
      <c r="AA1037" s="168" t="s">
        <v>2004</v>
      </c>
      <c r="AB1037" s="168" t="s">
        <v>1259</v>
      </c>
      <c r="AC1037" s="168" t="s">
        <v>11686</v>
      </c>
      <c r="AD1037" s="169">
        <v>2599471.9932140531</v>
      </c>
      <c r="AE1037" s="168" t="s">
        <v>816</v>
      </c>
      <c r="AF1037" s="169">
        <v>-414326.73827503901</v>
      </c>
      <c r="AG1037" s="169">
        <v>-721677.0938483011</v>
      </c>
      <c r="AH1037" s="169">
        <v>-564973.58981260564</v>
      </c>
      <c r="AI1037" s="168" t="s">
        <v>21</v>
      </c>
      <c r="AJ1037"/>
    </row>
    <row r="1038" spans="1:36" x14ac:dyDescent="0.25">
      <c r="A1038" s="179" t="b">
        <f>IF(E1038&lt;&gt;1,"",NOT(ISNA(VLOOKUP(P1038,Mapping!$P:$P,1,FALSE))))</f>
        <v>0</v>
      </c>
      <c r="B1038" s="180" t="str">
        <f t="shared" si="15"/>
        <v/>
      </c>
      <c r="E1038" s="167">
        <v>1</v>
      </c>
      <c r="F1038" s="170" t="s">
        <v>459</v>
      </c>
      <c r="G1038" s="169">
        <v>2356110.533936176</v>
      </c>
      <c r="H1038" s="168" t="s">
        <v>1266</v>
      </c>
      <c r="I1038" s="168" t="s">
        <v>470</v>
      </c>
      <c r="J1038" s="169">
        <v>935684.8871416261</v>
      </c>
      <c r="K1038" s="169">
        <v>430328.19736732432</v>
      </c>
      <c r="L1038" s="168" t="s">
        <v>18</v>
      </c>
      <c r="M1038" s="168" t="s">
        <v>21</v>
      </c>
      <c r="N1038" s="168" t="s">
        <v>1449</v>
      </c>
      <c r="O1038" s="168" t="s">
        <v>21</v>
      </c>
      <c r="P1038" s="168" t="s">
        <v>525</v>
      </c>
      <c r="Q1038" s="168" t="s">
        <v>1451</v>
      </c>
      <c r="R1038" s="168" t="s">
        <v>21</v>
      </c>
      <c r="S1038" s="168" t="s">
        <v>21</v>
      </c>
      <c r="T1038" s="168" t="s">
        <v>21</v>
      </c>
      <c r="U1038" s="168" t="s">
        <v>21</v>
      </c>
      <c r="V1038" s="168" t="s">
        <v>1451</v>
      </c>
      <c r="W1038" s="168" t="s">
        <v>21</v>
      </c>
      <c r="X1038" s="168" t="s">
        <v>21</v>
      </c>
      <c r="Y1038" s="168" t="s">
        <v>21</v>
      </c>
      <c r="Z1038" s="168" t="s">
        <v>21</v>
      </c>
      <c r="AA1038" s="168" t="s">
        <v>2004</v>
      </c>
      <c r="AB1038" s="168" t="s">
        <v>1259</v>
      </c>
      <c r="AC1038" s="168" t="s">
        <v>2756</v>
      </c>
      <c r="AD1038" s="169">
        <v>1105698.478402779</v>
      </c>
      <c r="AE1038" s="168" t="s">
        <v>816</v>
      </c>
      <c r="AF1038" s="169">
        <v>-176235.96071364681</v>
      </c>
      <c r="AG1038" s="169">
        <v>-306968.97933475667</v>
      </c>
      <c r="AH1038" s="169">
        <v>-240314.35623246289</v>
      </c>
      <c r="AI1038" s="168" t="s">
        <v>21</v>
      </c>
      <c r="AJ1038"/>
    </row>
    <row r="1039" spans="1:36" x14ac:dyDescent="0.25">
      <c r="A1039" s="179" t="b">
        <f>IF(E1039&lt;&gt;1,"",NOT(ISNA(VLOOKUP(P1039,Mapping!$P:$P,1,FALSE))))</f>
        <v>0</v>
      </c>
      <c r="B1039" s="180" t="str">
        <f t="shared" si="15"/>
        <v/>
      </c>
      <c r="E1039" s="167">
        <v>1</v>
      </c>
      <c r="F1039" s="170" t="s">
        <v>459</v>
      </c>
      <c r="G1039" s="169">
        <v>12048292.503082709</v>
      </c>
      <c r="H1039" s="168" t="s">
        <v>1266</v>
      </c>
      <c r="I1039" s="168" t="s">
        <v>470</v>
      </c>
      <c r="J1039" s="169">
        <v>4784752.2637924114</v>
      </c>
      <c r="K1039" s="169">
        <v>2200541.9183556358</v>
      </c>
      <c r="L1039" s="168" t="s">
        <v>18</v>
      </c>
      <c r="M1039" s="168" t="s">
        <v>21</v>
      </c>
      <c r="N1039" s="168" t="s">
        <v>1449</v>
      </c>
      <c r="O1039" s="168" t="s">
        <v>21</v>
      </c>
      <c r="P1039" s="168" t="s">
        <v>803</v>
      </c>
      <c r="Q1039" s="168" t="s">
        <v>1453</v>
      </c>
      <c r="R1039" s="168" t="s">
        <v>21</v>
      </c>
      <c r="S1039" s="168" t="s">
        <v>21</v>
      </c>
      <c r="T1039" s="168" t="s">
        <v>21</v>
      </c>
      <c r="U1039" s="168" t="s">
        <v>21</v>
      </c>
      <c r="V1039" s="168" t="s">
        <v>1453</v>
      </c>
      <c r="W1039" s="168" t="s">
        <v>21</v>
      </c>
      <c r="X1039" s="168" t="s">
        <v>21</v>
      </c>
      <c r="Y1039" s="168" t="s">
        <v>21</v>
      </c>
      <c r="Z1039" s="168" t="s">
        <v>21</v>
      </c>
      <c r="AA1039" s="168" t="s">
        <v>2004</v>
      </c>
      <c r="AB1039" s="168" t="s">
        <v>1259</v>
      </c>
      <c r="AC1039" s="168" t="s">
        <v>2740</v>
      </c>
      <c r="AD1039" s="169">
        <v>5654139.9463778324</v>
      </c>
      <c r="AE1039" s="168" t="s">
        <v>816</v>
      </c>
      <c r="AF1039" s="169">
        <v>-901206.6172856912</v>
      </c>
      <c r="AG1039" s="169">
        <v>-1569727.7352345509</v>
      </c>
      <c r="AH1039" s="169">
        <v>-1228880.2307341839</v>
      </c>
      <c r="AI1039" s="168" t="s">
        <v>21</v>
      </c>
      <c r="AJ1039"/>
    </row>
    <row r="1040" spans="1:36" x14ac:dyDescent="0.25">
      <c r="A1040" s="179" t="b">
        <f>IF(E1040&lt;&gt;1,"",NOT(ISNA(VLOOKUP(P1040,Mapping!$P:$P,1,FALSE))))</f>
        <v>0</v>
      </c>
      <c r="B1040" s="180" t="str">
        <f t="shared" si="15"/>
        <v/>
      </c>
      <c r="E1040" s="167">
        <v>1</v>
      </c>
      <c r="F1040" s="170" t="s">
        <v>2005</v>
      </c>
      <c r="G1040" s="169">
        <v>590968.63067982811</v>
      </c>
      <c r="H1040" s="168" t="s">
        <v>1266</v>
      </c>
      <c r="I1040" s="168" t="s">
        <v>470</v>
      </c>
      <c r="J1040" s="169">
        <v>138684.48572762939</v>
      </c>
      <c r="K1040" s="169">
        <v>85391.144860413653</v>
      </c>
      <c r="L1040" s="168" t="s">
        <v>18</v>
      </c>
      <c r="M1040" s="168" t="s">
        <v>21</v>
      </c>
      <c r="N1040" s="168" t="s">
        <v>1449</v>
      </c>
      <c r="O1040" s="168" t="s">
        <v>21</v>
      </c>
      <c r="P1040" s="168" t="s">
        <v>525</v>
      </c>
      <c r="Q1040" s="168" t="s">
        <v>1451</v>
      </c>
      <c r="R1040" s="168" t="s">
        <v>21</v>
      </c>
      <c r="S1040" s="168" t="s">
        <v>21</v>
      </c>
      <c r="T1040" s="168" t="s">
        <v>21</v>
      </c>
      <c r="U1040" s="168" t="s">
        <v>21</v>
      </c>
      <c r="V1040" s="168" t="s">
        <v>1451</v>
      </c>
      <c r="W1040" s="168" t="s">
        <v>21</v>
      </c>
      <c r="X1040" s="168" t="s">
        <v>21</v>
      </c>
      <c r="Y1040" s="168" t="s">
        <v>21</v>
      </c>
      <c r="Z1040" s="168" t="s">
        <v>21</v>
      </c>
      <c r="AA1040" s="168" t="s">
        <v>2006</v>
      </c>
      <c r="AB1040" s="168" t="s">
        <v>1259</v>
      </c>
      <c r="AC1040" s="168" t="s">
        <v>11687</v>
      </c>
      <c r="AD1040" s="169">
        <v>208498.64595117391</v>
      </c>
      <c r="AE1040" s="168" t="s">
        <v>809</v>
      </c>
      <c r="AF1040" s="169">
        <v>-285488.14657105412</v>
      </c>
      <c r="AG1040" s="169">
        <v>-307854.45632884267</v>
      </c>
      <c r="AH1040" s="169">
        <v>-54617.449875820777</v>
      </c>
      <c r="AI1040" s="168" t="s">
        <v>21</v>
      </c>
      <c r="AJ1040"/>
    </row>
    <row r="1041" spans="1:36" x14ac:dyDescent="0.25">
      <c r="A1041" s="179" t="b">
        <f>IF(E1041&lt;&gt;1,"",NOT(ISNA(VLOOKUP(P1041,Mapping!$P:$P,1,FALSE))))</f>
        <v>0</v>
      </c>
      <c r="B1041" s="180" t="str">
        <f t="shared" si="15"/>
        <v/>
      </c>
      <c r="E1041" s="167">
        <v>1</v>
      </c>
      <c r="F1041" s="170" t="s">
        <v>460</v>
      </c>
      <c r="G1041" s="169">
        <v>7310069.5060281521</v>
      </c>
      <c r="H1041" s="168" t="s">
        <v>1266</v>
      </c>
      <c r="I1041" s="168" t="s">
        <v>421</v>
      </c>
      <c r="J1041" s="169">
        <v>3886853.621008426</v>
      </c>
      <c r="K1041" s="169">
        <v>1998060.7853560799</v>
      </c>
      <c r="L1041" s="168" t="s">
        <v>18</v>
      </c>
      <c r="M1041" s="168" t="s">
        <v>21</v>
      </c>
      <c r="N1041" s="168" t="s">
        <v>1449</v>
      </c>
      <c r="O1041" s="168" t="s">
        <v>21</v>
      </c>
      <c r="P1041" s="168" t="s">
        <v>344</v>
      </c>
      <c r="Q1041" s="168" t="s">
        <v>1450</v>
      </c>
      <c r="R1041" s="168" t="s">
        <v>21</v>
      </c>
      <c r="S1041" s="168" t="s">
        <v>21</v>
      </c>
      <c r="T1041" s="168" t="s">
        <v>21</v>
      </c>
      <c r="U1041" s="168" t="s">
        <v>21</v>
      </c>
      <c r="V1041" s="168" t="s">
        <v>1450</v>
      </c>
      <c r="W1041" s="168" t="s">
        <v>21</v>
      </c>
      <c r="X1041" s="168" t="s">
        <v>21</v>
      </c>
      <c r="Y1041" s="168" t="s">
        <v>21</v>
      </c>
      <c r="Z1041" s="168" t="s">
        <v>21</v>
      </c>
      <c r="AA1041" s="168" t="s">
        <v>1440</v>
      </c>
      <c r="AB1041" s="168" t="s">
        <v>1259</v>
      </c>
      <c r="AC1041" s="168" t="s">
        <v>11688</v>
      </c>
      <c r="AD1041" s="169">
        <v>5900576.7293113582</v>
      </c>
      <c r="AE1041" s="168" t="s">
        <v>807</v>
      </c>
      <c r="AF1041" s="169">
        <v>-1003630.15971511</v>
      </c>
      <c r="AG1041" s="169">
        <v>-3507569.8022099012</v>
      </c>
      <c r="AH1041" s="169">
        <v>-837214.49027476273</v>
      </c>
      <c r="AI1041" s="168" t="s">
        <v>21</v>
      </c>
      <c r="AJ1041"/>
    </row>
    <row r="1042" spans="1:36" x14ac:dyDescent="0.25">
      <c r="A1042" s="179" t="b">
        <f>IF(E1042&lt;&gt;1,"",NOT(ISNA(VLOOKUP(P1042,Mapping!$P:$P,1,FALSE))))</f>
        <v>0</v>
      </c>
      <c r="B1042" s="180" t="str">
        <f t="shared" si="15"/>
        <v/>
      </c>
      <c r="E1042" s="167">
        <v>1</v>
      </c>
      <c r="F1042" s="170" t="s">
        <v>460</v>
      </c>
      <c r="G1042" s="169">
        <v>23573824.199417479</v>
      </c>
      <c r="H1042" s="168" t="s">
        <v>1266</v>
      </c>
      <c r="I1042" s="168" t="s">
        <v>421</v>
      </c>
      <c r="J1042" s="169">
        <v>12534491.481231751</v>
      </c>
      <c r="K1042" s="169">
        <v>6443431.7149641691</v>
      </c>
      <c r="L1042" s="168" t="s">
        <v>18</v>
      </c>
      <c r="M1042" s="168" t="s">
        <v>21</v>
      </c>
      <c r="N1042" s="168" t="s">
        <v>1449</v>
      </c>
      <c r="O1042" s="168" t="s">
        <v>21</v>
      </c>
      <c r="P1042" s="168" t="s">
        <v>788</v>
      </c>
      <c r="Q1042" s="168" t="s">
        <v>1457</v>
      </c>
      <c r="R1042" s="168" t="s">
        <v>21</v>
      </c>
      <c r="S1042" s="168" t="s">
        <v>21</v>
      </c>
      <c r="T1042" s="168" t="s">
        <v>21</v>
      </c>
      <c r="U1042" s="168" t="s">
        <v>21</v>
      </c>
      <c r="V1042" s="168" t="s">
        <v>1457</v>
      </c>
      <c r="W1042" s="168" t="s">
        <v>21</v>
      </c>
      <c r="X1042" s="168" t="s">
        <v>21</v>
      </c>
      <c r="Y1042" s="168" t="s">
        <v>21</v>
      </c>
      <c r="Z1042" s="168" t="s">
        <v>21</v>
      </c>
      <c r="AA1042" s="168" t="s">
        <v>1440</v>
      </c>
      <c r="AB1042" s="168" t="s">
        <v>1259</v>
      </c>
      <c r="AC1042" s="168" t="s">
        <v>11689</v>
      </c>
      <c r="AD1042" s="169">
        <v>19028431.723836999</v>
      </c>
      <c r="AE1042" s="168" t="s">
        <v>807</v>
      </c>
      <c r="AF1042" s="169">
        <v>-3236549.3825806831</v>
      </c>
      <c r="AG1042" s="169">
        <v>-11311360.83128828</v>
      </c>
      <c r="AH1042" s="169">
        <v>-2699885.0277233119</v>
      </c>
      <c r="AI1042" s="168" t="s">
        <v>21</v>
      </c>
      <c r="AJ1042"/>
    </row>
    <row r="1043" spans="1:36" x14ac:dyDescent="0.25">
      <c r="A1043" s="179" t="b">
        <f>IF(E1043&lt;&gt;1,"",NOT(ISNA(VLOOKUP(P1043,Mapping!$P:$P,1,FALSE))))</f>
        <v>0</v>
      </c>
      <c r="B1043" s="180" t="str">
        <f t="shared" si="15"/>
        <v/>
      </c>
      <c r="E1043" s="167">
        <v>1</v>
      </c>
      <c r="F1043" s="170" t="s">
        <v>460</v>
      </c>
      <c r="G1043" s="169">
        <v>18728751.175459769</v>
      </c>
      <c r="H1043" s="168" t="s">
        <v>1266</v>
      </c>
      <c r="I1043" s="168" t="s">
        <v>421</v>
      </c>
      <c r="J1043" s="169">
        <v>9958306.7251647059</v>
      </c>
      <c r="K1043" s="169">
        <v>5119128.2451581173</v>
      </c>
      <c r="L1043" s="168" t="s">
        <v>18</v>
      </c>
      <c r="M1043" s="168" t="s">
        <v>21</v>
      </c>
      <c r="N1043" s="168" t="s">
        <v>1449</v>
      </c>
      <c r="O1043" s="168" t="s">
        <v>21</v>
      </c>
      <c r="P1043" s="168" t="s">
        <v>803</v>
      </c>
      <c r="Q1043" s="168" t="s">
        <v>1453</v>
      </c>
      <c r="R1043" s="168" t="s">
        <v>21</v>
      </c>
      <c r="S1043" s="168" t="s">
        <v>21</v>
      </c>
      <c r="T1043" s="168" t="s">
        <v>21</v>
      </c>
      <c r="U1043" s="168" t="s">
        <v>21</v>
      </c>
      <c r="V1043" s="168" t="s">
        <v>1453</v>
      </c>
      <c r="W1043" s="168" t="s">
        <v>21</v>
      </c>
      <c r="X1043" s="168" t="s">
        <v>21</v>
      </c>
      <c r="Y1043" s="168" t="s">
        <v>21</v>
      </c>
      <c r="Z1043" s="168" t="s">
        <v>21</v>
      </c>
      <c r="AA1043" s="168" t="s">
        <v>1440</v>
      </c>
      <c r="AB1043" s="168" t="s">
        <v>1259</v>
      </c>
      <c r="AC1043" s="168" t="s">
        <v>11690</v>
      </c>
      <c r="AD1043" s="169">
        <v>15117562.59825569</v>
      </c>
      <c r="AE1043" s="168" t="s">
        <v>807</v>
      </c>
      <c r="AF1043" s="169">
        <v>-2571348.9479122981</v>
      </c>
      <c r="AG1043" s="169">
        <v>-8986563.260715032</v>
      </c>
      <c r="AH1043" s="169">
        <v>-2144983.964367934</v>
      </c>
      <c r="AI1043" s="168" t="s">
        <v>21</v>
      </c>
      <c r="AJ1043"/>
    </row>
    <row r="1044" spans="1:36" x14ac:dyDescent="0.25">
      <c r="A1044" s="179" t="b">
        <f>IF(E1044&lt;&gt;1,"",NOT(ISNA(VLOOKUP(P1044,Mapping!$P:$P,1,FALSE))))</f>
        <v>0</v>
      </c>
      <c r="B1044" s="180" t="str">
        <f t="shared" si="15"/>
        <v/>
      </c>
      <c r="E1044" s="167">
        <v>1</v>
      </c>
      <c r="F1044" s="170" t="s">
        <v>974</v>
      </c>
      <c r="G1044" s="169">
        <v>19877410.399378821</v>
      </c>
      <c r="H1044" s="168" t="s">
        <v>1266</v>
      </c>
      <c r="I1044" s="168" t="s">
        <v>303</v>
      </c>
      <c r="J1044" s="169">
        <v>11885223.780264771</v>
      </c>
      <c r="K1044" s="169">
        <v>4968018.3426415417</v>
      </c>
      <c r="L1044" s="168" t="s">
        <v>18</v>
      </c>
      <c r="M1044" s="168" t="s">
        <v>21</v>
      </c>
      <c r="N1044" s="168" t="s">
        <v>1449</v>
      </c>
      <c r="O1044" s="168" t="s">
        <v>21</v>
      </c>
      <c r="P1044" s="168" t="s">
        <v>788</v>
      </c>
      <c r="Q1044" s="168" t="s">
        <v>1457</v>
      </c>
      <c r="R1044" s="168" t="s">
        <v>21</v>
      </c>
      <c r="S1044" s="168" t="s">
        <v>21</v>
      </c>
      <c r="T1044" s="168" t="s">
        <v>21</v>
      </c>
      <c r="U1044" s="168" t="s">
        <v>21</v>
      </c>
      <c r="V1044" s="168" t="s">
        <v>1457</v>
      </c>
      <c r="W1044" s="168" t="s">
        <v>21</v>
      </c>
      <c r="X1044" s="168" t="s">
        <v>21</v>
      </c>
      <c r="Y1044" s="168" t="s">
        <v>21</v>
      </c>
      <c r="Z1044" s="168" t="s">
        <v>21</v>
      </c>
      <c r="AA1044" s="168" t="s">
        <v>1441</v>
      </c>
      <c r="AB1044" s="168" t="s">
        <v>821</v>
      </c>
      <c r="AC1044" s="168" t="s">
        <v>11691</v>
      </c>
      <c r="AD1044" s="169">
        <v>16354882.744945491</v>
      </c>
      <c r="AE1044" s="168" t="s">
        <v>807</v>
      </c>
      <c r="AF1044" s="169">
        <v>-8018412.5339137632</v>
      </c>
      <c r="AG1044" s="169">
        <v>-9068711.467844585</v>
      </c>
      <c r="AH1044" s="169">
        <v>-5076813.2750669476</v>
      </c>
      <c r="AI1044" s="168" t="s">
        <v>21</v>
      </c>
      <c r="AJ1044"/>
    </row>
    <row r="1045" spans="1:36" x14ac:dyDescent="0.25">
      <c r="A1045" s="179" t="b">
        <f>IF(E1045&lt;&gt;1,"",NOT(ISNA(VLOOKUP(P1045,Mapping!$P:$P,1,FALSE))))</f>
        <v>0</v>
      </c>
      <c r="B1045" s="180" t="str">
        <f t="shared" ref="B1045:B1108" si="16">IF(AI1045="","",VALUE(AI1045))</f>
        <v/>
      </c>
      <c r="E1045" s="167">
        <v>1</v>
      </c>
      <c r="F1045" s="170" t="s">
        <v>974</v>
      </c>
      <c r="G1045" s="169">
        <v>13185205.32721526</v>
      </c>
      <c r="H1045" s="168" t="s">
        <v>1266</v>
      </c>
      <c r="I1045" s="168" t="s">
        <v>303</v>
      </c>
      <c r="J1045" s="169">
        <v>7883779.2626946</v>
      </c>
      <c r="K1045" s="169">
        <v>3295416.2841628278</v>
      </c>
      <c r="L1045" s="168" t="s">
        <v>18</v>
      </c>
      <c r="M1045" s="168" t="s">
        <v>21</v>
      </c>
      <c r="N1045" s="168" t="s">
        <v>1449</v>
      </c>
      <c r="O1045" s="168" t="s">
        <v>21</v>
      </c>
      <c r="P1045" s="168" t="s">
        <v>789</v>
      </c>
      <c r="Q1045" s="168" t="s">
        <v>1458</v>
      </c>
      <c r="R1045" s="168" t="s">
        <v>21</v>
      </c>
      <c r="S1045" s="168" t="s">
        <v>21</v>
      </c>
      <c r="T1045" s="168" t="s">
        <v>21</v>
      </c>
      <c r="U1045" s="168" t="s">
        <v>21</v>
      </c>
      <c r="V1045" s="168" t="s">
        <v>1458</v>
      </c>
      <c r="W1045" s="168" t="s">
        <v>21</v>
      </c>
      <c r="X1045" s="168" t="s">
        <v>21</v>
      </c>
      <c r="Y1045" s="168" t="s">
        <v>21</v>
      </c>
      <c r="Z1045" s="168" t="s">
        <v>21</v>
      </c>
      <c r="AA1045" s="168" t="s">
        <v>1441</v>
      </c>
      <c r="AB1045" s="168" t="s">
        <v>821</v>
      </c>
      <c r="AC1045" s="168" t="s">
        <v>11692</v>
      </c>
      <c r="AD1045" s="169">
        <v>10848620.75903886</v>
      </c>
      <c r="AE1045" s="168" t="s">
        <v>807</v>
      </c>
      <c r="AF1045" s="169">
        <v>-5318822.3985793069</v>
      </c>
      <c r="AG1045" s="169">
        <v>-6015513.1052956088</v>
      </c>
      <c r="AH1045" s="169">
        <v>-3367582.8035316779</v>
      </c>
      <c r="AI1045" s="168" t="s">
        <v>21</v>
      </c>
      <c r="AJ1045"/>
    </row>
    <row r="1046" spans="1:36" x14ac:dyDescent="0.25">
      <c r="A1046" s="179" t="b">
        <f>IF(E1046&lt;&gt;1,"",NOT(ISNA(VLOOKUP(P1046,Mapping!$P:$P,1,FALSE))))</f>
        <v>0</v>
      </c>
      <c r="B1046" s="180" t="str">
        <f t="shared" si="16"/>
        <v/>
      </c>
      <c r="E1046" s="167">
        <v>1</v>
      </c>
      <c r="F1046" s="170" t="s">
        <v>2007</v>
      </c>
      <c r="G1046" s="169">
        <v>41510.758691177369</v>
      </c>
      <c r="H1046" s="168" t="s">
        <v>1266</v>
      </c>
      <c r="I1046" s="168" t="s">
        <v>432</v>
      </c>
      <c r="J1046" s="169">
        <v>20739.007135711381</v>
      </c>
      <c r="K1046" s="169">
        <v>7538.2611187935327</v>
      </c>
      <c r="L1046" s="168" t="s">
        <v>18</v>
      </c>
      <c r="M1046" s="168" t="s">
        <v>21</v>
      </c>
      <c r="N1046" s="168" t="s">
        <v>1449</v>
      </c>
      <c r="O1046" s="168" t="s">
        <v>21</v>
      </c>
      <c r="P1046" s="168" t="s">
        <v>525</v>
      </c>
      <c r="Q1046" s="168" t="s">
        <v>1451</v>
      </c>
      <c r="R1046" s="168" t="s">
        <v>21</v>
      </c>
      <c r="S1046" s="168" t="s">
        <v>21</v>
      </c>
      <c r="T1046" s="168" t="s">
        <v>21</v>
      </c>
      <c r="U1046" s="168" t="s">
        <v>21</v>
      </c>
      <c r="V1046" s="168" t="s">
        <v>1451</v>
      </c>
      <c r="W1046" s="168" t="s">
        <v>21</v>
      </c>
      <c r="X1046" s="168" t="s">
        <v>21</v>
      </c>
      <c r="Y1046" s="168" t="s">
        <v>21</v>
      </c>
      <c r="Z1046" s="168" t="s">
        <v>21</v>
      </c>
      <c r="AA1046" s="168" t="s">
        <v>2008</v>
      </c>
      <c r="AB1046" s="168" t="s">
        <v>1259</v>
      </c>
      <c r="AC1046" s="168" t="s">
        <v>6798</v>
      </c>
      <c r="AD1046" s="169">
        <v>29331.210100720971</v>
      </c>
      <c r="AE1046" s="168" t="s">
        <v>813</v>
      </c>
      <c r="AF1046" s="169">
        <v>-20965.687141327289</v>
      </c>
      <c r="AG1046" s="169">
        <v>-24461.01444983363</v>
      </c>
      <c r="AH1046" s="169">
        <v>-16183.33358905814</v>
      </c>
      <c r="AI1046" s="168" t="s">
        <v>21</v>
      </c>
      <c r="AJ1046"/>
    </row>
    <row r="1047" spans="1:36" x14ac:dyDescent="0.25">
      <c r="A1047" s="179" t="b">
        <f>IF(E1047&lt;&gt;1,"",NOT(ISNA(VLOOKUP(P1047,Mapping!$P:$P,1,FALSE))))</f>
        <v>0</v>
      </c>
      <c r="B1047" s="180" t="str">
        <f t="shared" si="16"/>
        <v/>
      </c>
      <c r="E1047" s="167">
        <v>1</v>
      </c>
      <c r="F1047" s="170" t="s">
        <v>1042</v>
      </c>
      <c r="G1047" s="169">
        <v>623572.39677213016</v>
      </c>
      <c r="H1047" s="168" t="s">
        <v>1266</v>
      </c>
      <c r="I1047" s="168" t="s">
        <v>446</v>
      </c>
      <c r="J1047" s="169">
        <v>326448.38933267281</v>
      </c>
      <c r="K1047" s="169">
        <v>157034.01773979221</v>
      </c>
      <c r="L1047" s="168" t="s">
        <v>18</v>
      </c>
      <c r="M1047" s="168" t="s">
        <v>21</v>
      </c>
      <c r="N1047" s="168" t="s">
        <v>1449</v>
      </c>
      <c r="O1047" s="168" t="s">
        <v>21</v>
      </c>
      <c r="P1047" s="168" t="s">
        <v>344</v>
      </c>
      <c r="Q1047" s="168" t="s">
        <v>1450</v>
      </c>
      <c r="R1047" s="168" t="s">
        <v>21</v>
      </c>
      <c r="S1047" s="168" t="s">
        <v>21</v>
      </c>
      <c r="T1047" s="168" t="s">
        <v>21</v>
      </c>
      <c r="U1047" s="168" t="s">
        <v>21</v>
      </c>
      <c r="V1047" s="168" t="s">
        <v>1450</v>
      </c>
      <c r="W1047" s="168" t="s">
        <v>21</v>
      </c>
      <c r="X1047" s="168" t="s">
        <v>21</v>
      </c>
      <c r="Y1047" s="168" t="s">
        <v>21</v>
      </c>
      <c r="Z1047" s="168" t="s">
        <v>21</v>
      </c>
      <c r="AA1047" s="168" t="s">
        <v>2009</v>
      </c>
      <c r="AB1047" s="168" t="s">
        <v>1259</v>
      </c>
      <c r="AC1047" s="168" t="s">
        <v>11693</v>
      </c>
      <c r="AD1047" s="169">
        <v>365828.39779499348</v>
      </c>
      <c r="AE1047" s="168" t="s">
        <v>809</v>
      </c>
      <c r="AF1047" s="169">
        <v>-320835.04068160692</v>
      </c>
      <c r="AG1047" s="169">
        <v>-340603.42913258751</v>
      </c>
      <c r="AH1047" s="169">
        <v>-169932.20512924189</v>
      </c>
      <c r="AI1047" s="168" t="s">
        <v>21</v>
      </c>
      <c r="AJ1047"/>
    </row>
    <row r="1048" spans="1:36" x14ac:dyDescent="0.25">
      <c r="A1048" s="179" t="b">
        <f>IF(E1048&lt;&gt;1,"",NOT(ISNA(VLOOKUP(P1048,Mapping!$P:$P,1,FALSE))))</f>
        <v>0</v>
      </c>
      <c r="B1048" s="180" t="str">
        <f t="shared" si="16"/>
        <v/>
      </c>
      <c r="E1048" s="167">
        <v>1</v>
      </c>
      <c r="F1048" s="170" t="s">
        <v>1042</v>
      </c>
      <c r="G1048" s="169">
        <v>300947.8661438225</v>
      </c>
      <c r="H1048" s="168" t="s">
        <v>1266</v>
      </c>
      <c r="I1048" s="168" t="s">
        <v>446</v>
      </c>
      <c r="J1048" s="169">
        <v>157550.1845243742</v>
      </c>
      <c r="K1048" s="169">
        <v>75787.595466724073</v>
      </c>
      <c r="L1048" s="168" t="s">
        <v>18</v>
      </c>
      <c r="M1048" s="168" t="s">
        <v>21</v>
      </c>
      <c r="N1048" s="168" t="s">
        <v>1449</v>
      </c>
      <c r="O1048" s="168" t="s">
        <v>21</v>
      </c>
      <c r="P1048" s="168" t="s">
        <v>525</v>
      </c>
      <c r="Q1048" s="168" t="s">
        <v>1451</v>
      </c>
      <c r="R1048" s="168" t="s">
        <v>21</v>
      </c>
      <c r="S1048" s="168" t="s">
        <v>21</v>
      </c>
      <c r="T1048" s="168" t="s">
        <v>21</v>
      </c>
      <c r="U1048" s="168" t="s">
        <v>21</v>
      </c>
      <c r="V1048" s="168" t="s">
        <v>1451</v>
      </c>
      <c r="W1048" s="168" t="s">
        <v>21</v>
      </c>
      <c r="X1048" s="168" t="s">
        <v>21</v>
      </c>
      <c r="Y1048" s="168" t="s">
        <v>21</v>
      </c>
      <c r="Z1048" s="168" t="s">
        <v>21</v>
      </c>
      <c r="AA1048" s="168" t="s">
        <v>2009</v>
      </c>
      <c r="AB1048" s="168" t="s">
        <v>1259</v>
      </c>
      <c r="AC1048" s="168" t="s">
        <v>11694</v>
      </c>
      <c r="AD1048" s="169">
        <v>176555.7235392647</v>
      </c>
      <c r="AE1048" s="168" t="s">
        <v>809</v>
      </c>
      <c r="AF1048" s="169">
        <v>-154841.0759955105</v>
      </c>
      <c r="AG1048" s="169">
        <v>-164381.67521417479</v>
      </c>
      <c r="AH1048" s="169">
        <v>-82012.505344183563</v>
      </c>
      <c r="AI1048" s="168" t="s">
        <v>21</v>
      </c>
      <c r="AJ1048"/>
    </row>
    <row r="1049" spans="1:36" x14ac:dyDescent="0.25">
      <c r="A1049" s="179" t="b">
        <f>IF(E1049&lt;&gt;1,"",NOT(ISNA(VLOOKUP(P1049,Mapping!$P:$P,1,FALSE))))</f>
        <v>0</v>
      </c>
      <c r="B1049" s="180" t="str">
        <f t="shared" si="16"/>
        <v/>
      </c>
      <c r="E1049" s="167">
        <v>1</v>
      </c>
      <c r="F1049" s="170" t="s">
        <v>2010</v>
      </c>
      <c r="G1049" s="169">
        <v>122446.2453716912</v>
      </c>
      <c r="H1049" s="168" t="s">
        <v>1266</v>
      </c>
      <c r="I1049" s="168" t="s">
        <v>480</v>
      </c>
      <c r="J1049" s="169">
        <v>38960.018530469082</v>
      </c>
      <c r="K1049" s="169">
        <v>3845.2864296106</v>
      </c>
      <c r="L1049" s="168" t="s">
        <v>18</v>
      </c>
      <c r="M1049" s="168" t="s">
        <v>21</v>
      </c>
      <c r="N1049" s="168" t="s">
        <v>1449</v>
      </c>
      <c r="O1049" s="168" t="s">
        <v>21</v>
      </c>
      <c r="P1049" s="168" t="s">
        <v>525</v>
      </c>
      <c r="Q1049" s="168" t="s">
        <v>1451</v>
      </c>
      <c r="R1049" s="168" t="s">
        <v>21</v>
      </c>
      <c r="S1049" s="168" t="s">
        <v>21</v>
      </c>
      <c r="T1049" s="168" t="s">
        <v>21</v>
      </c>
      <c r="U1049" s="168" t="s">
        <v>21</v>
      </c>
      <c r="V1049" s="168" t="s">
        <v>1451</v>
      </c>
      <c r="W1049" s="168" t="s">
        <v>21</v>
      </c>
      <c r="X1049" s="168" t="s">
        <v>21</v>
      </c>
      <c r="Y1049" s="168" t="s">
        <v>21</v>
      </c>
      <c r="Z1049" s="168" t="s">
        <v>21</v>
      </c>
      <c r="AA1049" s="168" t="s">
        <v>2011</v>
      </c>
      <c r="AB1049" s="168" t="s">
        <v>1259</v>
      </c>
      <c r="AC1049" s="168" t="s">
        <v>11695</v>
      </c>
      <c r="AD1049" s="169">
        <v>65771.050305523808</v>
      </c>
      <c r="AE1049" s="168" t="s">
        <v>813</v>
      </c>
      <c r="AF1049" s="169">
        <v>-59223.708208165343</v>
      </c>
      <c r="AG1049" s="169">
        <v>-58597.818279097002</v>
      </c>
      <c r="AH1049" s="169">
        <v>-15908.0205038268</v>
      </c>
      <c r="AI1049" s="168" t="s">
        <v>21</v>
      </c>
      <c r="AJ1049"/>
    </row>
    <row r="1050" spans="1:36" x14ac:dyDescent="0.25">
      <c r="A1050" s="179" t="b">
        <f>IF(E1050&lt;&gt;1,"",NOT(ISNA(VLOOKUP(P1050,Mapping!$P:$P,1,FALSE))))</f>
        <v>0</v>
      </c>
      <c r="B1050" s="180" t="str">
        <f t="shared" si="16"/>
        <v/>
      </c>
      <c r="E1050" s="167">
        <v>1</v>
      </c>
      <c r="F1050" s="170" t="s">
        <v>11696</v>
      </c>
      <c r="G1050" s="169">
        <v>152673.14579116279</v>
      </c>
      <c r="H1050" s="168" t="s">
        <v>1266</v>
      </c>
      <c r="I1050" s="168" t="s">
        <v>402</v>
      </c>
      <c r="J1050" s="169">
        <v>54087.1372954982</v>
      </c>
      <c r="K1050" s="169">
        <v>17740.95407096792</v>
      </c>
      <c r="L1050" s="168" t="s">
        <v>18</v>
      </c>
      <c r="M1050" s="168" t="s">
        <v>21</v>
      </c>
      <c r="N1050" s="168" t="s">
        <v>1449</v>
      </c>
      <c r="O1050" s="168" t="s">
        <v>21</v>
      </c>
      <c r="P1050" s="168" t="s">
        <v>525</v>
      </c>
      <c r="Q1050" s="168" t="s">
        <v>1451</v>
      </c>
      <c r="R1050" s="168" t="s">
        <v>21</v>
      </c>
      <c r="S1050" s="168" t="s">
        <v>21</v>
      </c>
      <c r="T1050" s="168" t="s">
        <v>21</v>
      </c>
      <c r="U1050" s="168" t="s">
        <v>21</v>
      </c>
      <c r="V1050" s="168" t="s">
        <v>1451</v>
      </c>
      <c r="W1050" s="168" t="s">
        <v>21</v>
      </c>
      <c r="X1050" s="168" t="s">
        <v>21</v>
      </c>
      <c r="Y1050" s="168" t="s">
        <v>21</v>
      </c>
      <c r="Z1050" s="168" t="s">
        <v>21</v>
      </c>
      <c r="AA1050" s="168" t="s">
        <v>2038</v>
      </c>
      <c r="AB1050" s="168" t="s">
        <v>1259</v>
      </c>
      <c r="AC1050" s="168" t="s">
        <v>11697</v>
      </c>
      <c r="AD1050" s="169">
        <v>81577.68451722512</v>
      </c>
      <c r="AE1050" s="168" t="s">
        <v>814</v>
      </c>
      <c r="AF1050" s="169">
        <v>-82770.21057235873</v>
      </c>
      <c r="AG1050" s="169">
        <v>-144180.08208903251</v>
      </c>
      <c r="AH1050" s="169">
        <v>-32069.06244867617</v>
      </c>
      <c r="AI1050" s="168" t="s">
        <v>21</v>
      </c>
      <c r="AJ1050"/>
    </row>
    <row r="1051" spans="1:36" x14ac:dyDescent="0.25">
      <c r="A1051" s="179" t="b">
        <f>IF(E1051&lt;&gt;1,"",NOT(ISNA(VLOOKUP(P1051,Mapping!$P:$P,1,FALSE))))</f>
        <v>0</v>
      </c>
      <c r="B1051" s="180" t="str">
        <f t="shared" si="16"/>
        <v/>
      </c>
      <c r="E1051" s="167">
        <v>1</v>
      </c>
      <c r="F1051" s="170" t="s">
        <v>2012</v>
      </c>
      <c r="G1051" s="169">
        <v>890245.93935602508</v>
      </c>
      <c r="H1051" s="168" t="s">
        <v>1266</v>
      </c>
      <c r="I1051" s="168" t="s">
        <v>679</v>
      </c>
      <c r="J1051" s="169">
        <v>281576.3915368634</v>
      </c>
      <c r="K1051" s="169">
        <v>119264.73705684859</v>
      </c>
      <c r="L1051" s="168" t="s">
        <v>18</v>
      </c>
      <c r="M1051" s="168" t="s">
        <v>21</v>
      </c>
      <c r="N1051" s="168" t="s">
        <v>1449</v>
      </c>
      <c r="O1051" s="168" t="s">
        <v>21</v>
      </c>
      <c r="P1051" s="168" t="s">
        <v>344</v>
      </c>
      <c r="Q1051" s="168" t="s">
        <v>1450</v>
      </c>
      <c r="R1051" s="168" t="s">
        <v>21</v>
      </c>
      <c r="S1051" s="168" t="s">
        <v>21</v>
      </c>
      <c r="T1051" s="168" t="s">
        <v>21</v>
      </c>
      <c r="U1051" s="168" t="s">
        <v>21</v>
      </c>
      <c r="V1051" s="168" t="s">
        <v>1450</v>
      </c>
      <c r="W1051" s="168" t="s">
        <v>21</v>
      </c>
      <c r="X1051" s="168" t="s">
        <v>21</v>
      </c>
      <c r="Y1051" s="168" t="s">
        <v>21</v>
      </c>
      <c r="Z1051" s="168" t="s">
        <v>21</v>
      </c>
      <c r="AA1051" s="168" t="s">
        <v>2013</v>
      </c>
      <c r="AB1051" s="168" t="s">
        <v>1259</v>
      </c>
      <c r="AC1051" s="168" t="s">
        <v>11698</v>
      </c>
      <c r="AD1051" s="169">
        <v>453654.46003933612</v>
      </c>
      <c r="AE1051" s="168" t="s">
        <v>809</v>
      </c>
      <c r="AF1051" s="169">
        <v>-341404.60695985082</v>
      </c>
      <c r="AG1051" s="169">
        <v>-472639.55559351062</v>
      </c>
      <c r="AH1051" s="169">
        <v>-308205.55037635291</v>
      </c>
      <c r="AI1051" s="168" t="s">
        <v>21</v>
      </c>
      <c r="AJ1051"/>
    </row>
    <row r="1052" spans="1:36" x14ac:dyDescent="0.25">
      <c r="A1052" s="179" t="b">
        <f>IF(E1052&lt;&gt;1,"",NOT(ISNA(VLOOKUP(P1052,Mapping!$P:$P,1,FALSE))))</f>
        <v>0</v>
      </c>
      <c r="B1052" s="180" t="str">
        <f t="shared" si="16"/>
        <v/>
      </c>
      <c r="E1052" s="167">
        <v>1</v>
      </c>
      <c r="F1052" s="170" t="s">
        <v>2012</v>
      </c>
      <c r="G1052" s="169">
        <v>93121.736386616176</v>
      </c>
      <c r="H1052" s="168" t="s">
        <v>1266</v>
      </c>
      <c r="I1052" s="168" t="s">
        <v>679</v>
      </c>
      <c r="J1052" s="169">
        <v>29453.526656193</v>
      </c>
      <c r="K1052" s="169">
        <v>12475.360923814769</v>
      </c>
      <c r="L1052" s="168" t="s">
        <v>18</v>
      </c>
      <c r="M1052" s="168" t="s">
        <v>21</v>
      </c>
      <c r="N1052" s="168" t="s">
        <v>1449</v>
      </c>
      <c r="O1052" s="168" t="s">
        <v>21</v>
      </c>
      <c r="P1052" s="168" t="s">
        <v>525</v>
      </c>
      <c r="Q1052" s="168" t="s">
        <v>1451</v>
      </c>
      <c r="R1052" s="168" t="s">
        <v>21</v>
      </c>
      <c r="S1052" s="168" t="s">
        <v>21</v>
      </c>
      <c r="T1052" s="168" t="s">
        <v>21</v>
      </c>
      <c r="U1052" s="168" t="s">
        <v>21</v>
      </c>
      <c r="V1052" s="168" t="s">
        <v>1451</v>
      </c>
      <c r="W1052" s="168" t="s">
        <v>21</v>
      </c>
      <c r="X1052" s="168" t="s">
        <v>21</v>
      </c>
      <c r="Y1052" s="168" t="s">
        <v>21</v>
      </c>
      <c r="Z1052" s="168" t="s">
        <v>21</v>
      </c>
      <c r="AA1052" s="168" t="s">
        <v>2013</v>
      </c>
      <c r="AB1052" s="168" t="s">
        <v>1259</v>
      </c>
      <c r="AC1052" s="168" t="s">
        <v>11699</v>
      </c>
      <c r="AD1052" s="169">
        <v>47453.281358356668</v>
      </c>
      <c r="AE1052" s="168" t="s">
        <v>809</v>
      </c>
      <c r="AF1052" s="169">
        <v>-35711.693145704157</v>
      </c>
      <c r="AG1052" s="169">
        <v>-49439.165242027273</v>
      </c>
      <c r="AH1052" s="169">
        <v>-32238.99682799989</v>
      </c>
      <c r="AI1052" s="168" t="s">
        <v>21</v>
      </c>
      <c r="AJ1052"/>
    </row>
    <row r="1053" spans="1:36" x14ac:dyDescent="0.25">
      <c r="A1053" s="179" t="b">
        <f>IF(E1053&lt;&gt;1,"",NOT(ISNA(VLOOKUP(P1053,Mapping!$P:$P,1,FALSE))))</f>
        <v>0</v>
      </c>
      <c r="B1053" s="180" t="str">
        <f t="shared" si="16"/>
        <v/>
      </c>
      <c r="E1053" s="167">
        <v>1</v>
      </c>
      <c r="F1053" s="170" t="s">
        <v>462</v>
      </c>
      <c r="G1053" s="169">
        <v>137432.58383892741</v>
      </c>
      <c r="H1053" s="168" t="s">
        <v>1266</v>
      </c>
      <c r="I1053" s="168" t="s">
        <v>470</v>
      </c>
      <c r="J1053" s="169">
        <v>45760.962701016673</v>
      </c>
      <c r="K1053" s="169">
        <v>19435.798768463461</v>
      </c>
      <c r="L1053" s="168" t="s">
        <v>18</v>
      </c>
      <c r="M1053" s="168" t="s">
        <v>21</v>
      </c>
      <c r="N1053" s="168" t="s">
        <v>1449</v>
      </c>
      <c r="O1053" s="168" t="s">
        <v>21</v>
      </c>
      <c r="P1053" s="168" t="s">
        <v>525</v>
      </c>
      <c r="Q1053" s="168" t="s">
        <v>1451</v>
      </c>
      <c r="R1053" s="168" t="s">
        <v>21</v>
      </c>
      <c r="S1053" s="168" t="s">
        <v>21</v>
      </c>
      <c r="T1053" s="168" t="s">
        <v>21</v>
      </c>
      <c r="U1053" s="168" t="s">
        <v>21</v>
      </c>
      <c r="V1053" s="168" t="s">
        <v>1451</v>
      </c>
      <c r="W1053" s="168" t="s">
        <v>21</v>
      </c>
      <c r="X1053" s="168" t="s">
        <v>21</v>
      </c>
      <c r="Y1053" s="168" t="s">
        <v>21</v>
      </c>
      <c r="Z1053" s="168" t="s">
        <v>21</v>
      </c>
      <c r="AA1053" s="168" t="s">
        <v>2014</v>
      </c>
      <c r="AB1053" s="168" t="s">
        <v>1259</v>
      </c>
      <c r="AC1053" s="168" t="s">
        <v>4931</v>
      </c>
      <c r="AD1053" s="169">
        <v>61367.210728328093</v>
      </c>
      <c r="AE1053" s="168" t="s">
        <v>816</v>
      </c>
      <c r="AF1053" s="169">
        <v>-29339.547649905591</v>
      </c>
      <c r="AG1053" s="169">
        <v>-36899.637619465917</v>
      </c>
      <c r="AH1053" s="169">
        <v>-18868.431539480411</v>
      </c>
      <c r="AI1053" s="168" t="s">
        <v>21</v>
      </c>
      <c r="AJ1053"/>
    </row>
    <row r="1054" spans="1:36" x14ac:dyDescent="0.25">
      <c r="A1054" s="179" t="b">
        <f>IF(E1054&lt;&gt;1,"",NOT(ISNA(VLOOKUP(P1054,Mapping!$P:$P,1,FALSE))))</f>
        <v>0</v>
      </c>
      <c r="B1054" s="180" t="str">
        <f t="shared" si="16"/>
        <v/>
      </c>
      <c r="E1054" s="167">
        <v>1</v>
      </c>
      <c r="F1054" s="170" t="s">
        <v>462</v>
      </c>
      <c r="G1054" s="169">
        <v>4990972.7815189417</v>
      </c>
      <c r="H1054" s="168" t="s">
        <v>1266</v>
      </c>
      <c r="I1054" s="168" t="s">
        <v>470</v>
      </c>
      <c r="J1054" s="169">
        <v>1661845.4875632389</v>
      </c>
      <c r="K1054" s="169">
        <v>705826.3763284086</v>
      </c>
      <c r="L1054" s="168" t="s">
        <v>18</v>
      </c>
      <c r="M1054" s="168" t="s">
        <v>21</v>
      </c>
      <c r="N1054" s="168" t="s">
        <v>1449</v>
      </c>
      <c r="O1054" s="168" t="s">
        <v>21</v>
      </c>
      <c r="P1054" s="168" t="s">
        <v>785</v>
      </c>
      <c r="Q1054" s="168" t="s">
        <v>1452</v>
      </c>
      <c r="R1054" s="168" t="s">
        <v>21</v>
      </c>
      <c r="S1054" s="168" t="s">
        <v>21</v>
      </c>
      <c r="T1054" s="168" t="s">
        <v>21</v>
      </c>
      <c r="U1054" s="168" t="s">
        <v>21</v>
      </c>
      <c r="V1054" s="168" t="s">
        <v>1452</v>
      </c>
      <c r="W1054" s="168" t="s">
        <v>21</v>
      </c>
      <c r="X1054" s="168" t="s">
        <v>21</v>
      </c>
      <c r="Y1054" s="168" t="s">
        <v>21</v>
      </c>
      <c r="Z1054" s="168" t="s">
        <v>21</v>
      </c>
      <c r="AA1054" s="168" t="s">
        <v>2014</v>
      </c>
      <c r="AB1054" s="168" t="s">
        <v>1259</v>
      </c>
      <c r="AC1054" s="168" t="s">
        <v>2741</v>
      </c>
      <c r="AD1054" s="169">
        <v>2228598.705397184</v>
      </c>
      <c r="AE1054" s="168" t="s">
        <v>816</v>
      </c>
      <c r="AF1054" s="169">
        <v>-1065488.835707098</v>
      </c>
      <c r="AG1054" s="169">
        <v>-1340039.471443763</v>
      </c>
      <c r="AH1054" s="169">
        <v>-685221.98748639412</v>
      </c>
      <c r="AI1054" s="168" t="s">
        <v>21</v>
      </c>
      <c r="AJ1054"/>
    </row>
    <row r="1055" spans="1:36" x14ac:dyDescent="0.25">
      <c r="A1055" s="179" t="b">
        <f>IF(E1055&lt;&gt;1,"",NOT(ISNA(VLOOKUP(P1055,Mapping!$P:$P,1,FALSE))))</f>
        <v>0</v>
      </c>
      <c r="B1055" s="180" t="str">
        <f t="shared" si="16"/>
        <v/>
      </c>
      <c r="E1055" s="167">
        <v>1</v>
      </c>
      <c r="F1055" s="170" t="s">
        <v>783</v>
      </c>
      <c r="G1055" s="169">
        <v>5282943.7118085213</v>
      </c>
      <c r="H1055" s="168" t="s">
        <v>1266</v>
      </c>
      <c r="I1055" s="168" t="s">
        <v>384</v>
      </c>
      <c r="J1055" s="169">
        <v>1760133.9874824809</v>
      </c>
      <c r="K1055" s="169">
        <v>970454.15893910814</v>
      </c>
      <c r="L1055" s="168" t="s">
        <v>18</v>
      </c>
      <c r="M1055" s="168" t="s">
        <v>21</v>
      </c>
      <c r="N1055" s="168" t="s">
        <v>1449</v>
      </c>
      <c r="O1055" s="168" t="s">
        <v>21</v>
      </c>
      <c r="P1055" s="168" t="s">
        <v>753</v>
      </c>
      <c r="Q1055" s="168" t="s">
        <v>1460</v>
      </c>
      <c r="R1055" s="168" t="s">
        <v>21</v>
      </c>
      <c r="S1055" s="168" t="s">
        <v>21</v>
      </c>
      <c r="T1055" s="168" t="s">
        <v>21</v>
      </c>
      <c r="U1055" s="168" t="s">
        <v>21</v>
      </c>
      <c r="V1055" s="168" t="s">
        <v>1460</v>
      </c>
      <c r="W1055" s="168" t="s">
        <v>21</v>
      </c>
      <c r="X1055" s="168" t="s">
        <v>21</v>
      </c>
      <c r="Y1055" s="168" t="s">
        <v>21</v>
      </c>
      <c r="Z1055" s="168" t="s">
        <v>21</v>
      </c>
      <c r="AA1055" s="168" t="s">
        <v>2015</v>
      </c>
      <c r="AB1055" s="168" t="s">
        <v>1259</v>
      </c>
      <c r="AC1055" s="168" t="s">
        <v>11700</v>
      </c>
      <c r="AD1055" s="169">
        <v>2724136.7447027839</v>
      </c>
      <c r="AE1055" s="168" t="s">
        <v>807</v>
      </c>
      <c r="AF1055" s="169">
        <v>-1746324.1901972231</v>
      </c>
      <c r="AG1055" s="169">
        <v>-101609.40625645781</v>
      </c>
      <c r="AH1055" s="169">
        <v>-440487.38748886721</v>
      </c>
      <c r="AI1055" s="168" t="s">
        <v>21</v>
      </c>
      <c r="AJ1055"/>
    </row>
    <row r="1056" spans="1:36" x14ac:dyDescent="0.25">
      <c r="A1056" s="179" t="b">
        <f>IF(E1056&lt;&gt;1,"",NOT(ISNA(VLOOKUP(P1056,Mapping!$P:$P,1,FALSE))))</f>
        <v>0</v>
      </c>
      <c r="B1056" s="180" t="str">
        <f t="shared" si="16"/>
        <v/>
      </c>
      <c r="E1056" s="167">
        <v>1</v>
      </c>
      <c r="F1056" s="170" t="s">
        <v>783</v>
      </c>
      <c r="G1056" s="169">
        <v>7458101.6176998736</v>
      </c>
      <c r="H1056" s="168" t="s">
        <v>1266</v>
      </c>
      <c r="I1056" s="168" t="s">
        <v>384</v>
      </c>
      <c r="J1056" s="169">
        <v>2484837.7827818529</v>
      </c>
      <c r="K1056" s="169">
        <v>1370021.3607253509</v>
      </c>
      <c r="L1056" s="168" t="s">
        <v>18</v>
      </c>
      <c r="M1056" s="168" t="s">
        <v>21</v>
      </c>
      <c r="N1056" s="168" t="s">
        <v>1449</v>
      </c>
      <c r="O1056" s="168" t="s">
        <v>21</v>
      </c>
      <c r="P1056" s="168" t="s">
        <v>803</v>
      </c>
      <c r="Q1056" s="168" t="s">
        <v>1453</v>
      </c>
      <c r="R1056" s="168" t="s">
        <v>21</v>
      </c>
      <c r="S1056" s="168" t="s">
        <v>21</v>
      </c>
      <c r="T1056" s="168" t="s">
        <v>21</v>
      </c>
      <c r="U1056" s="168" t="s">
        <v>21</v>
      </c>
      <c r="V1056" s="168" t="s">
        <v>1453</v>
      </c>
      <c r="W1056" s="168" t="s">
        <v>21</v>
      </c>
      <c r="X1056" s="168" t="s">
        <v>21</v>
      </c>
      <c r="Y1056" s="168" t="s">
        <v>21</v>
      </c>
      <c r="Z1056" s="168" t="s">
        <v>21</v>
      </c>
      <c r="AA1056" s="168" t="s">
        <v>2015</v>
      </c>
      <c r="AB1056" s="168" t="s">
        <v>1259</v>
      </c>
      <c r="AC1056" s="168" t="s">
        <v>11701</v>
      </c>
      <c r="AD1056" s="169">
        <v>3845751.4921256332</v>
      </c>
      <c r="AE1056" s="168" t="s">
        <v>807</v>
      </c>
      <c r="AF1056" s="169">
        <v>-2465342.0476213442</v>
      </c>
      <c r="AG1056" s="169">
        <v>-143445.26811462079</v>
      </c>
      <c r="AH1056" s="169">
        <v>-621850.21768526174</v>
      </c>
      <c r="AI1056" s="168" t="s">
        <v>21</v>
      </c>
      <c r="AJ1056"/>
    </row>
    <row r="1057" spans="1:36" x14ac:dyDescent="0.25">
      <c r="A1057" s="179" t="b">
        <f>IF(E1057&lt;&gt;1,"",NOT(ISNA(VLOOKUP(P1057,Mapping!$P:$P,1,FALSE))))</f>
        <v>0</v>
      </c>
      <c r="B1057" s="180" t="str">
        <f t="shared" si="16"/>
        <v/>
      </c>
      <c r="E1057" s="167">
        <v>1</v>
      </c>
      <c r="F1057" s="170" t="s">
        <v>11702</v>
      </c>
      <c r="G1057" s="169">
        <v>1845470.622909908</v>
      </c>
      <c r="H1057" s="168" t="s">
        <v>1266</v>
      </c>
      <c r="I1057" s="168" t="s">
        <v>432</v>
      </c>
      <c r="J1057" s="169">
        <v>805503.98582956987</v>
      </c>
      <c r="K1057" s="169">
        <v>65422.904037952867</v>
      </c>
      <c r="L1057" s="168" t="s">
        <v>18</v>
      </c>
      <c r="M1057" s="168" t="s">
        <v>21</v>
      </c>
      <c r="N1057" s="168" t="s">
        <v>1449</v>
      </c>
      <c r="O1057" s="168" t="s">
        <v>21</v>
      </c>
      <c r="P1057" s="168" t="s">
        <v>762</v>
      </c>
      <c r="Q1057" s="168" t="s">
        <v>1455</v>
      </c>
      <c r="R1057" s="168" t="s">
        <v>21</v>
      </c>
      <c r="S1057" s="168" t="s">
        <v>21</v>
      </c>
      <c r="T1057" s="168" t="s">
        <v>21</v>
      </c>
      <c r="U1057" s="168" t="s">
        <v>21</v>
      </c>
      <c r="V1057" s="168" t="s">
        <v>1455</v>
      </c>
      <c r="W1057" s="168" t="s">
        <v>21</v>
      </c>
      <c r="X1057" s="168" t="s">
        <v>21</v>
      </c>
      <c r="Y1057" s="168" t="s">
        <v>21</v>
      </c>
      <c r="Z1057" s="168" t="s">
        <v>21</v>
      </c>
      <c r="AA1057" s="168" t="s">
        <v>11703</v>
      </c>
      <c r="AB1057" s="168" t="s">
        <v>1259</v>
      </c>
      <c r="AC1057" s="168" t="s">
        <v>11704</v>
      </c>
      <c r="AD1057" s="169">
        <v>1040816.65258536</v>
      </c>
      <c r="AE1057" s="168" t="s">
        <v>817</v>
      </c>
      <c r="AF1057" s="169">
        <v>-576679.62171960925</v>
      </c>
      <c r="AG1057" s="169">
        <v>-1087479.125823281</v>
      </c>
      <c r="AH1057" s="169">
        <v>-221047.85780907099</v>
      </c>
      <c r="AI1057" s="168" t="s">
        <v>21</v>
      </c>
      <c r="AJ1057"/>
    </row>
    <row r="1058" spans="1:36" x14ac:dyDescent="0.25">
      <c r="A1058" s="179" t="b">
        <f>IF(E1058&lt;&gt;1,"",NOT(ISNA(VLOOKUP(P1058,Mapping!$P:$P,1,FALSE))))</f>
        <v>0</v>
      </c>
      <c r="B1058" s="180" t="str">
        <f t="shared" si="16"/>
        <v/>
      </c>
      <c r="E1058" s="167">
        <v>1</v>
      </c>
      <c r="F1058" s="170" t="s">
        <v>661</v>
      </c>
      <c r="G1058" s="169">
        <v>85629.637235009592</v>
      </c>
      <c r="H1058" s="168" t="s">
        <v>1266</v>
      </c>
      <c r="I1058" s="168" t="s">
        <v>730</v>
      </c>
      <c r="J1058" s="169">
        <v>36028.245527871157</v>
      </c>
      <c r="K1058" s="169">
        <v>15875.947858456741</v>
      </c>
      <c r="L1058" s="168" t="s">
        <v>18</v>
      </c>
      <c r="M1058" s="168" t="s">
        <v>21</v>
      </c>
      <c r="N1058" s="168" t="s">
        <v>1449</v>
      </c>
      <c r="O1058" s="168" t="s">
        <v>21</v>
      </c>
      <c r="P1058" s="168" t="s">
        <v>525</v>
      </c>
      <c r="Q1058" s="168" t="s">
        <v>1451</v>
      </c>
      <c r="R1058" s="168" t="s">
        <v>21</v>
      </c>
      <c r="S1058" s="168" t="s">
        <v>21</v>
      </c>
      <c r="T1058" s="168" t="s">
        <v>21</v>
      </c>
      <c r="U1058" s="168" t="s">
        <v>21</v>
      </c>
      <c r="V1058" s="168" t="s">
        <v>1451</v>
      </c>
      <c r="W1058" s="168" t="s">
        <v>21</v>
      </c>
      <c r="X1058" s="168" t="s">
        <v>21</v>
      </c>
      <c r="Y1058" s="168" t="s">
        <v>21</v>
      </c>
      <c r="Z1058" s="168" t="s">
        <v>21</v>
      </c>
      <c r="AA1058" s="168" t="s">
        <v>2016</v>
      </c>
      <c r="AB1058" s="168" t="s">
        <v>1259</v>
      </c>
      <c r="AC1058" s="168" t="s">
        <v>11705</v>
      </c>
      <c r="AD1058" s="169">
        <v>63345.505124829018</v>
      </c>
      <c r="AE1058" s="168" t="s">
        <v>807</v>
      </c>
      <c r="AF1058" s="169">
        <v>-35572.931992659273</v>
      </c>
      <c r="AG1058" s="169">
        <v>-43917.983585446527</v>
      </c>
      <c r="AH1058" s="169">
        <v>-40962.598911133457</v>
      </c>
      <c r="AI1058" s="168" t="s">
        <v>21</v>
      </c>
      <c r="AJ1058"/>
    </row>
    <row r="1059" spans="1:36" x14ac:dyDescent="0.25">
      <c r="A1059" s="179" t="b">
        <f>IF(E1059&lt;&gt;1,"",NOT(ISNA(VLOOKUP(P1059,Mapping!$P:$P,1,FALSE))))</f>
        <v>0</v>
      </c>
      <c r="B1059" s="180" t="str">
        <f t="shared" si="16"/>
        <v/>
      </c>
      <c r="E1059" s="167">
        <v>1</v>
      </c>
      <c r="F1059" s="170" t="s">
        <v>463</v>
      </c>
      <c r="G1059" s="169">
        <v>45381.06931081941</v>
      </c>
      <c r="H1059" s="168" t="s">
        <v>1266</v>
      </c>
      <c r="I1059" s="168" t="s">
        <v>446</v>
      </c>
      <c r="J1059" s="169">
        <v>22652.010604647428</v>
      </c>
      <c r="K1059" s="169">
        <v>14491.636835979951</v>
      </c>
      <c r="L1059" s="168" t="s">
        <v>18</v>
      </c>
      <c r="M1059" s="168" t="s">
        <v>21</v>
      </c>
      <c r="N1059" s="168" t="s">
        <v>1449</v>
      </c>
      <c r="O1059" s="168" t="s">
        <v>21</v>
      </c>
      <c r="P1059" s="168" t="s">
        <v>525</v>
      </c>
      <c r="Q1059" s="168" t="s">
        <v>1451</v>
      </c>
      <c r="R1059" s="168" t="s">
        <v>21</v>
      </c>
      <c r="S1059" s="168" t="s">
        <v>21</v>
      </c>
      <c r="T1059" s="168" t="s">
        <v>21</v>
      </c>
      <c r="U1059" s="168" t="s">
        <v>21</v>
      </c>
      <c r="V1059" s="168" t="s">
        <v>1451</v>
      </c>
      <c r="W1059" s="168" t="s">
        <v>21</v>
      </c>
      <c r="X1059" s="168" t="s">
        <v>21</v>
      </c>
      <c r="Y1059" s="168" t="s">
        <v>21</v>
      </c>
      <c r="Z1059" s="168" t="s">
        <v>21</v>
      </c>
      <c r="AA1059" s="168" t="s">
        <v>2017</v>
      </c>
      <c r="AB1059" s="168" t="s">
        <v>1259</v>
      </c>
      <c r="AC1059" s="168" t="s">
        <v>11706</v>
      </c>
      <c r="AD1059" s="169">
        <v>29641.203310177199</v>
      </c>
      <c r="AE1059" s="168" t="s">
        <v>809</v>
      </c>
      <c r="AF1059" s="169">
        <v>-8209.8179728249888</v>
      </c>
      <c r="AG1059" s="169">
        <v>-30417.931932474588</v>
      </c>
      <c r="AH1059" s="169">
        <v>-18671.91597059273</v>
      </c>
      <c r="AI1059" s="168" t="s">
        <v>21</v>
      </c>
      <c r="AJ1059"/>
    </row>
    <row r="1060" spans="1:36" x14ac:dyDescent="0.25">
      <c r="A1060" s="179" t="b">
        <f>IF(E1060&lt;&gt;1,"",NOT(ISNA(VLOOKUP(P1060,Mapping!$P:$P,1,FALSE))))</f>
        <v>0</v>
      </c>
      <c r="B1060" s="180" t="str">
        <f t="shared" si="16"/>
        <v/>
      </c>
      <c r="E1060" s="167">
        <v>1</v>
      </c>
      <c r="F1060" s="170" t="s">
        <v>662</v>
      </c>
      <c r="G1060" s="169">
        <v>539760.04017447087</v>
      </c>
      <c r="H1060" s="168" t="s">
        <v>1266</v>
      </c>
      <c r="I1060" s="168" t="s">
        <v>657</v>
      </c>
      <c r="J1060" s="169">
        <v>102793.4769379311</v>
      </c>
      <c r="K1060" s="169">
        <v>16142.465093095019</v>
      </c>
      <c r="L1060" s="168" t="s">
        <v>18</v>
      </c>
      <c r="M1060" s="168" t="s">
        <v>21</v>
      </c>
      <c r="N1060" s="168" t="s">
        <v>1449</v>
      </c>
      <c r="O1060" s="168" t="s">
        <v>21</v>
      </c>
      <c r="P1060" s="168" t="s">
        <v>344</v>
      </c>
      <c r="Q1060" s="168" t="s">
        <v>1450</v>
      </c>
      <c r="R1060" s="168" t="s">
        <v>21</v>
      </c>
      <c r="S1060" s="168" t="s">
        <v>21</v>
      </c>
      <c r="T1060" s="168" t="s">
        <v>21</v>
      </c>
      <c r="U1060" s="168" t="s">
        <v>21</v>
      </c>
      <c r="V1060" s="168" t="s">
        <v>1450</v>
      </c>
      <c r="W1060" s="168" t="s">
        <v>21</v>
      </c>
      <c r="X1060" s="168" t="s">
        <v>21</v>
      </c>
      <c r="Y1060" s="168" t="s">
        <v>21</v>
      </c>
      <c r="Z1060" s="168" t="s">
        <v>21</v>
      </c>
      <c r="AA1060" s="168" t="s">
        <v>2018</v>
      </c>
      <c r="AB1060" s="168" t="s">
        <v>1259</v>
      </c>
      <c r="AC1060" s="168" t="s">
        <v>11707</v>
      </c>
      <c r="AD1060" s="169">
        <v>163696.03363167119</v>
      </c>
      <c r="AE1060" s="168" t="s">
        <v>814</v>
      </c>
      <c r="AF1060" s="169">
        <v>20940.907465734981</v>
      </c>
      <c r="AG1060" s="169">
        <v>-35186.489730518078</v>
      </c>
      <c r="AH1060" s="169">
        <v>23167.9260505077</v>
      </c>
      <c r="AI1060" s="168" t="s">
        <v>21</v>
      </c>
      <c r="AJ1060"/>
    </row>
    <row r="1061" spans="1:36" x14ac:dyDescent="0.25">
      <c r="A1061" s="179" t="b">
        <f>IF(E1061&lt;&gt;1,"",NOT(ISNA(VLOOKUP(P1061,Mapping!$P:$P,1,FALSE))))</f>
        <v>0</v>
      </c>
      <c r="B1061" s="180" t="str">
        <f t="shared" si="16"/>
        <v/>
      </c>
      <c r="E1061" s="167">
        <v>1</v>
      </c>
      <c r="F1061" s="170" t="s">
        <v>662</v>
      </c>
      <c r="G1061" s="169">
        <v>110556.1134918763</v>
      </c>
      <c r="H1061" s="168" t="s">
        <v>1266</v>
      </c>
      <c r="I1061" s="168" t="s">
        <v>657</v>
      </c>
      <c r="J1061" s="169">
        <v>21054.62882895353</v>
      </c>
      <c r="K1061" s="169">
        <v>3306.3733326646302</v>
      </c>
      <c r="L1061" s="168" t="s">
        <v>18</v>
      </c>
      <c r="M1061" s="168" t="s">
        <v>21</v>
      </c>
      <c r="N1061" s="168" t="s">
        <v>1449</v>
      </c>
      <c r="O1061" s="168" t="s">
        <v>21</v>
      </c>
      <c r="P1061" s="168" t="s">
        <v>525</v>
      </c>
      <c r="Q1061" s="168" t="s">
        <v>1451</v>
      </c>
      <c r="R1061" s="168" t="s">
        <v>21</v>
      </c>
      <c r="S1061" s="168" t="s">
        <v>21</v>
      </c>
      <c r="T1061" s="168" t="s">
        <v>21</v>
      </c>
      <c r="U1061" s="168" t="s">
        <v>21</v>
      </c>
      <c r="V1061" s="168" t="s">
        <v>1451</v>
      </c>
      <c r="W1061" s="168" t="s">
        <v>21</v>
      </c>
      <c r="X1061" s="168" t="s">
        <v>21</v>
      </c>
      <c r="Y1061" s="168" t="s">
        <v>21</v>
      </c>
      <c r="Z1061" s="168" t="s">
        <v>21</v>
      </c>
      <c r="AA1061" s="168" t="s">
        <v>2018</v>
      </c>
      <c r="AB1061" s="168" t="s">
        <v>1259</v>
      </c>
      <c r="AC1061" s="168" t="s">
        <v>7358</v>
      </c>
      <c r="AD1061" s="169">
        <v>33528.968292100901</v>
      </c>
      <c r="AE1061" s="168" t="s">
        <v>814</v>
      </c>
      <c r="AF1061" s="169">
        <v>4289.2121870606352</v>
      </c>
      <c r="AG1061" s="169">
        <v>-7207.0573263824344</v>
      </c>
      <c r="AH1061" s="169">
        <v>4745.3602919241685</v>
      </c>
      <c r="AI1061" s="168" t="s">
        <v>21</v>
      </c>
      <c r="AJ1061"/>
    </row>
    <row r="1062" spans="1:36" x14ac:dyDescent="0.25">
      <c r="A1062" s="179" t="b">
        <f>IF(E1062&lt;&gt;1,"",NOT(ISNA(VLOOKUP(P1062,Mapping!$P:$P,1,FALSE))))</f>
        <v>0</v>
      </c>
      <c r="B1062" s="180" t="str">
        <f t="shared" si="16"/>
        <v/>
      </c>
      <c r="E1062" s="167">
        <v>1</v>
      </c>
      <c r="F1062" s="170" t="s">
        <v>799</v>
      </c>
      <c r="G1062" s="169">
        <v>4406989.8264441993</v>
      </c>
      <c r="H1062" s="168" t="s">
        <v>1266</v>
      </c>
      <c r="I1062" s="168" t="s">
        <v>432</v>
      </c>
      <c r="J1062" s="169">
        <v>1843226.302816777</v>
      </c>
      <c r="K1062" s="169">
        <v>274452.83810542722</v>
      </c>
      <c r="L1062" s="168" t="s">
        <v>18</v>
      </c>
      <c r="M1062" s="168" t="s">
        <v>21</v>
      </c>
      <c r="N1062" s="168" t="s">
        <v>1449</v>
      </c>
      <c r="O1062" s="168" t="s">
        <v>21</v>
      </c>
      <c r="P1062" s="168" t="s">
        <v>789</v>
      </c>
      <c r="Q1062" s="168" t="s">
        <v>1458</v>
      </c>
      <c r="R1062" s="168" t="s">
        <v>21</v>
      </c>
      <c r="S1062" s="168" t="s">
        <v>21</v>
      </c>
      <c r="T1062" s="168" t="s">
        <v>21</v>
      </c>
      <c r="U1062" s="168" t="s">
        <v>21</v>
      </c>
      <c r="V1062" s="168" t="s">
        <v>1458</v>
      </c>
      <c r="W1062" s="168" t="s">
        <v>21</v>
      </c>
      <c r="X1062" s="168" t="s">
        <v>21</v>
      </c>
      <c r="Y1062" s="168" t="s">
        <v>21</v>
      </c>
      <c r="Z1062" s="168" t="s">
        <v>21</v>
      </c>
      <c r="AA1062" s="168" t="s">
        <v>2019</v>
      </c>
      <c r="AB1062" s="168" t="s">
        <v>1259</v>
      </c>
      <c r="AC1062" s="168" t="s">
        <v>11708</v>
      </c>
      <c r="AD1062" s="169">
        <v>2832984.6819334552</v>
      </c>
      <c r="AE1062" s="168" t="s">
        <v>807</v>
      </c>
      <c r="AF1062" s="169">
        <v>-2235948.4720351971</v>
      </c>
      <c r="AG1062" s="169">
        <v>-2596903.6756688552</v>
      </c>
      <c r="AH1062" s="169">
        <v>-2192056.2993397862</v>
      </c>
      <c r="AI1062" s="168" t="s">
        <v>21</v>
      </c>
      <c r="AJ1062"/>
    </row>
    <row r="1063" spans="1:36" x14ac:dyDescent="0.25">
      <c r="A1063" s="179" t="b">
        <f>IF(E1063&lt;&gt;1,"",NOT(ISNA(VLOOKUP(P1063,Mapping!$P:$P,1,FALSE))))</f>
        <v>0</v>
      </c>
      <c r="B1063" s="180" t="str">
        <f t="shared" si="16"/>
        <v/>
      </c>
      <c r="E1063" s="167">
        <v>1</v>
      </c>
      <c r="F1063" s="170" t="s">
        <v>2020</v>
      </c>
      <c r="G1063" s="169">
        <v>141191.8379823608</v>
      </c>
      <c r="H1063" s="168" t="s">
        <v>1266</v>
      </c>
      <c r="I1063" s="168" t="s">
        <v>451</v>
      </c>
      <c r="J1063" s="169">
        <v>43620.618166259199</v>
      </c>
      <c r="K1063" s="169">
        <v>3212.638636061441</v>
      </c>
      <c r="L1063" s="168" t="s">
        <v>18</v>
      </c>
      <c r="M1063" s="168" t="s">
        <v>21</v>
      </c>
      <c r="N1063" s="168" t="s">
        <v>1449</v>
      </c>
      <c r="O1063" s="168" t="s">
        <v>21</v>
      </c>
      <c r="P1063" s="168" t="s">
        <v>525</v>
      </c>
      <c r="Q1063" s="168" t="s">
        <v>1451</v>
      </c>
      <c r="R1063" s="168" t="s">
        <v>21</v>
      </c>
      <c r="S1063" s="168" t="s">
        <v>21</v>
      </c>
      <c r="T1063" s="168" t="s">
        <v>21</v>
      </c>
      <c r="U1063" s="168" t="s">
        <v>21</v>
      </c>
      <c r="V1063" s="168" t="s">
        <v>1451</v>
      </c>
      <c r="W1063" s="168" t="s">
        <v>21</v>
      </c>
      <c r="X1063" s="168" t="s">
        <v>21</v>
      </c>
      <c r="Y1063" s="168" t="s">
        <v>21</v>
      </c>
      <c r="Z1063" s="168" t="s">
        <v>21</v>
      </c>
      <c r="AA1063" s="168" t="s">
        <v>6635</v>
      </c>
      <c r="AB1063" s="168" t="s">
        <v>1259</v>
      </c>
      <c r="AC1063" s="168" t="s">
        <v>6801</v>
      </c>
      <c r="AD1063" s="169">
        <v>79784.298798320102</v>
      </c>
      <c r="AE1063" s="168" t="s">
        <v>810</v>
      </c>
      <c r="AF1063" s="169">
        <v>-72506.030072820169</v>
      </c>
      <c r="AG1063" s="169">
        <v>100531.67613843871</v>
      </c>
      <c r="AH1063" s="169">
        <v>-9194.5298122158565</v>
      </c>
      <c r="AI1063" s="168" t="s">
        <v>21</v>
      </c>
      <c r="AJ1063"/>
    </row>
    <row r="1064" spans="1:36" x14ac:dyDescent="0.25">
      <c r="A1064" s="179" t="b">
        <f>IF(E1064&lt;&gt;1,"",NOT(ISNA(VLOOKUP(P1064,Mapping!$P:$P,1,FALSE))))</f>
        <v>0</v>
      </c>
      <c r="B1064" s="180" t="str">
        <f t="shared" si="16"/>
        <v/>
      </c>
      <c r="E1064" s="167">
        <v>1</v>
      </c>
      <c r="F1064" s="170" t="s">
        <v>2021</v>
      </c>
      <c r="G1064" s="169">
        <v>56128.037868830957</v>
      </c>
      <c r="H1064" s="168" t="s">
        <v>1266</v>
      </c>
      <c r="I1064" s="168" t="s">
        <v>489</v>
      </c>
      <c r="J1064" s="169">
        <v>17374.15724827056</v>
      </c>
      <c r="K1064" s="169">
        <v>192.0089458590835</v>
      </c>
      <c r="L1064" s="168" t="s">
        <v>18</v>
      </c>
      <c r="M1064" s="168" t="s">
        <v>21</v>
      </c>
      <c r="N1064" s="168" t="s">
        <v>1449</v>
      </c>
      <c r="O1064" s="168" t="s">
        <v>21</v>
      </c>
      <c r="P1064" s="168" t="s">
        <v>525</v>
      </c>
      <c r="Q1064" s="168" t="s">
        <v>1451</v>
      </c>
      <c r="R1064" s="168" t="s">
        <v>21</v>
      </c>
      <c r="S1064" s="168" t="s">
        <v>21</v>
      </c>
      <c r="T1064" s="168" t="s">
        <v>21</v>
      </c>
      <c r="U1064" s="168" t="s">
        <v>21</v>
      </c>
      <c r="V1064" s="168" t="s">
        <v>1451</v>
      </c>
      <c r="W1064" s="168" t="s">
        <v>21</v>
      </c>
      <c r="X1064" s="168" t="s">
        <v>21</v>
      </c>
      <c r="Y1064" s="168" t="s">
        <v>21</v>
      </c>
      <c r="Z1064" s="168" t="s">
        <v>21</v>
      </c>
      <c r="AA1064" s="168" t="s">
        <v>2022</v>
      </c>
      <c r="AB1064" s="168" t="s">
        <v>1259</v>
      </c>
      <c r="AC1064" s="168" t="s">
        <v>11709</v>
      </c>
      <c r="AD1064" s="169">
        <v>31303.777016849232</v>
      </c>
      <c r="AE1064" s="168" t="s">
        <v>810</v>
      </c>
      <c r="AF1064" s="169">
        <v>-25980.22799082665</v>
      </c>
      <c r="AG1064" s="169">
        <v>956.49751824525447</v>
      </c>
      <c r="AH1064" s="169">
        <v>-5495.4459963947738</v>
      </c>
      <c r="AI1064" s="168" t="s">
        <v>21</v>
      </c>
      <c r="AJ1064"/>
    </row>
    <row r="1065" spans="1:36" x14ac:dyDescent="0.25">
      <c r="A1065" s="179" t="b">
        <f>IF(E1065&lt;&gt;1,"",NOT(ISNA(VLOOKUP(P1065,Mapping!$P:$P,1,FALSE))))</f>
        <v>0</v>
      </c>
      <c r="B1065" s="180" t="str">
        <f t="shared" si="16"/>
        <v/>
      </c>
      <c r="E1065" s="167">
        <v>1</v>
      </c>
      <c r="F1065" s="170" t="s">
        <v>663</v>
      </c>
      <c r="G1065" s="169">
        <v>146053.6393456872</v>
      </c>
      <c r="H1065" s="168" t="s">
        <v>1266</v>
      </c>
      <c r="I1065" s="168" t="s">
        <v>424</v>
      </c>
      <c r="J1065" s="169">
        <v>56051.089435608941</v>
      </c>
      <c r="K1065" s="169">
        <v>23310.78969226297</v>
      </c>
      <c r="L1065" s="168" t="s">
        <v>18</v>
      </c>
      <c r="M1065" s="168" t="s">
        <v>21</v>
      </c>
      <c r="N1065" s="168" t="s">
        <v>1449</v>
      </c>
      <c r="O1065" s="168" t="s">
        <v>21</v>
      </c>
      <c r="P1065" s="168" t="s">
        <v>525</v>
      </c>
      <c r="Q1065" s="168" t="s">
        <v>1451</v>
      </c>
      <c r="R1065" s="168" t="s">
        <v>21</v>
      </c>
      <c r="S1065" s="168" t="s">
        <v>21</v>
      </c>
      <c r="T1065" s="168" t="s">
        <v>21</v>
      </c>
      <c r="U1065" s="168" t="s">
        <v>21</v>
      </c>
      <c r="V1065" s="168" t="s">
        <v>1451</v>
      </c>
      <c r="W1065" s="168" t="s">
        <v>21</v>
      </c>
      <c r="X1065" s="168" t="s">
        <v>21</v>
      </c>
      <c r="Y1065" s="168" t="s">
        <v>21</v>
      </c>
      <c r="Z1065" s="168" t="s">
        <v>21</v>
      </c>
      <c r="AA1065" s="168" t="s">
        <v>2023</v>
      </c>
      <c r="AB1065" s="168" t="s">
        <v>1259</v>
      </c>
      <c r="AC1065" s="168" t="s">
        <v>6802</v>
      </c>
      <c r="AD1065" s="169">
        <v>84437.243414177254</v>
      </c>
      <c r="AE1065" s="168" t="s">
        <v>811</v>
      </c>
      <c r="AF1065" s="169">
        <v>-84550.367631607893</v>
      </c>
      <c r="AG1065" s="169">
        <v>12070.781350003699</v>
      </c>
      <c r="AH1065" s="169">
        <v>-35136.50858381798</v>
      </c>
      <c r="AI1065" s="168" t="s">
        <v>21</v>
      </c>
      <c r="AJ1065"/>
    </row>
    <row r="1066" spans="1:36" x14ac:dyDescent="0.25">
      <c r="A1066" s="179" t="b">
        <f>IF(E1066&lt;&gt;1,"",NOT(ISNA(VLOOKUP(P1066,Mapping!$P:$P,1,FALSE))))</f>
        <v>0</v>
      </c>
      <c r="B1066" s="180" t="str">
        <f t="shared" si="16"/>
        <v/>
      </c>
      <c r="E1066" s="167">
        <v>1</v>
      </c>
      <c r="F1066" s="170" t="s">
        <v>1120</v>
      </c>
      <c r="G1066" s="169">
        <v>2320355.7292860532</v>
      </c>
      <c r="H1066" s="168" t="s">
        <v>1266</v>
      </c>
      <c r="I1066" s="168" t="s">
        <v>430</v>
      </c>
      <c r="J1066" s="169">
        <v>935174.24491984781</v>
      </c>
      <c r="K1066" s="169">
        <v>462952.34845436382</v>
      </c>
      <c r="L1066" s="168" t="s">
        <v>18</v>
      </c>
      <c r="M1066" s="168" t="s">
        <v>21</v>
      </c>
      <c r="N1066" s="168" t="s">
        <v>1449</v>
      </c>
      <c r="O1066" s="168" t="s">
        <v>21</v>
      </c>
      <c r="P1066" s="168" t="s">
        <v>762</v>
      </c>
      <c r="Q1066" s="168" t="s">
        <v>1455</v>
      </c>
      <c r="R1066" s="168" t="s">
        <v>21</v>
      </c>
      <c r="S1066" s="168" t="s">
        <v>21</v>
      </c>
      <c r="T1066" s="168" t="s">
        <v>21</v>
      </c>
      <c r="U1066" s="168" t="s">
        <v>21</v>
      </c>
      <c r="V1066" s="168" t="s">
        <v>1455</v>
      </c>
      <c r="W1066" s="168" t="s">
        <v>21</v>
      </c>
      <c r="X1066" s="168" t="s">
        <v>21</v>
      </c>
      <c r="Y1066" s="168" t="s">
        <v>21</v>
      </c>
      <c r="Z1066" s="168" t="s">
        <v>21</v>
      </c>
      <c r="AA1066" s="168" t="s">
        <v>2024</v>
      </c>
      <c r="AB1066" s="168" t="s">
        <v>1259</v>
      </c>
      <c r="AC1066" s="168" t="s">
        <v>11710</v>
      </c>
      <c r="AD1066" s="169">
        <v>1395634.0409778841</v>
      </c>
      <c r="AE1066" s="168" t="s">
        <v>813</v>
      </c>
      <c r="AF1066" s="169">
        <v>-1203584.653173187</v>
      </c>
      <c r="AG1066" s="169">
        <v>-1264564.023240695</v>
      </c>
      <c r="AH1066" s="169">
        <v>-1003683.482745908</v>
      </c>
      <c r="AI1066" s="168" t="s">
        <v>21</v>
      </c>
      <c r="AJ1066"/>
    </row>
    <row r="1067" spans="1:36" x14ac:dyDescent="0.25">
      <c r="A1067" s="179" t="b">
        <f>IF(E1067&lt;&gt;1,"",NOT(ISNA(VLOOKUP(P1067,Mapping!$P:$P,1,FALSE))))</f>
        <v>0</v>
      </c>
      <c r="B1067" s="180" t="str">
        <f t="shared" si="16"/>
        <v/>
      </c>
      <c r="E1067" s="167">
        <v>1</v>
      </c>
      <c r="F1067" s="170" t="s">
        <v>664</v>
      </c>
      <c r="G1067" s="169">
        <v>31109.124136298062</v>
      </c>
      <c r="H1067" s="168" t="s">
        <v>1266</v>
      </c>
      <c r="I1067" s="168" t="s">
        <v>394</v>
      </c>
      <c r="J1067" s="169">
        <v>11067.799577469779</v>
      </c>
      <c r="K1067" s="169">
        <v>5481.9558768872976</v>
      </c>
      <c r="L1067" s="168" t="s">
        <v>18</v>
      </c>
      <c r="M1067" s="168" t="s">
        <v>21</v>
      </c>
      <c r="N1067" s="168" t="s">
        <v>1449</v>
      </c>
      <c r="O1067" s="168" t="s">
        <v>21</v>
      </c>
      <c r="P1067" s="168" t="s">
        <v>525</v>
      </c>
      <c r="Q1067" s="168" t="s">
        <v>1451</v>
      </c>
      <c r="R1067" s="168" t="s">
        <v>21</v>
      </c>
      <c r="S1067" s="168" t="s">
        <v>21</v>
      </c>
      <c r="T1067" s="168" t="s">
        <v>21</v>
      </c>
      <c r="U1067" s="168" t="s">
        <v>21</v>
      </c>
      <c r="V1067" s="168" t="s">
        <v>1451</v>
      </c>
      <c r="W1067" s="168" t="s">
        <v>21</v>
      </c>
      <c r="X1067" s="168" t="s">
        <v>21</v>
      </c>
      <c r="Y1067" s="168" t="s">
        <v>21</v>
      </c>
      <c r="Z1067" s="168" t="s">
        <v>21</v>
      </c>
      <c r="AA1067" s="168" t="s">
        <v>2025</v>
      </c>
      <c r="AB1067" s="168" t="s">
        <v>1259</v>
      </c>
      <c r="AC1067" s="168" t="s">
        <v>6803</v>
      </c>
      <c r="AD1067" s="169">
        <v>15791.623027025869</v>
      </c>
      <c r="AE1067" s="168" t="s">
        <v>809</v>
      </c>
      <c r="AF1067" s="169">
        <v>-18594.250861135621</v>
      </c>
      <c r="AG1067" s="169">
        <v>-10405.306336577471</v>
      </c>
      <c r="AH1067" s="169">
        <v>-12406.661687360651</v>
      </c>
      <c r="AI1067" s="168" t="s">
        <v>21</v>
      </c>
      <c r="AJ1067"/>
    </row>
    <row r="1068" spans="1:36" x14ac:dyDescent="0.25">
      <c r="A1068" s="179" t="b">
        <f>IF(E1068&lt;&gt;1,"",NOT(ISNA(VLOOKUP(P1068,Mapping!$P:$P,1,FALSE))))</f>
        <v>0</v>
      </c>
      <c r="B1068" s="180" t="str">
        <f t="shared" si="16"/>
        <v/>
      </c>
      <c r="E1068" s="167">
        <v>1</v>
      </c>
      <c r="F1068" s="170" t="s">
        <v>2026</v>
      </c>
      <c r="G1068" s="169">
        <v>94004.65083625885</v>
      </c>
      <c r="H1068" s="168" t="s">
        <v>1266</v>
      </c>
      <c r="I1068" s="168" t="s">
        <v>489</v>
      </c>
      <c r="J1068" s="169">
        <v>27158.965761392301</v>
      </c>
      <c r="K1068" s="169">
        <v>-1312.35904209608</v>
      </c>
      <c r="L1068" s="168" t="s">
        <v>18</v>
      </c>
      <c r="M1068" s="168" t="s">
        <v>21</v>
      </c>
      <c r="N1068" s="168" t="s">
        <v>1449</v>
      </c>
      <c r="O1068" s="168" t="s">
        <v>21</v>
      </c>
      <c r="P1068" s="168" t="s">
        <v>525</v>
      </c>
      <c r="Q1068" s="168" t="s">
        <v>1451</v>
      </c>
      <c r="R1068" s="168" t="s">
        <v>21</v>
      </c>
      <c r="S1068" s="168" t="s">
        <v>21</v>
      </c>
      <c r="T1068" s="168" t="s">
        <v>21</v>
      </c>
      <c r="U1068" s="168" t="s">
        <v>21</v>
      </c>
      <c r="V1068" s="168" t="s">
        <v>1451</v>
      </c>
      <c r="W1068" s="168" t="s">
        <v>21</v>
      </c>
      <c r="X1068" s="168" t="s">
        <v>21</v>
      </c>
      <c r="Y1068" s="168" t="s">
        <v>21</v>
      </c>
      <c r="Z1068" s="168" t="s">
        <v>21</v>
      </c>
      <c r="AA1068" s="168" t="s">
        <v>2027</v>
      </c>
      <c r="AB1068" s="168" t="s">
        <v>1259</v>
      </c>
      <c r="AC1068" s="168" t="s">
        <v>6804</v>
      </c>
      <c r="AD1068" s="169">
        <v>32962.984698495617</v>
      </c>
      <c r="AE1068" s="168" t="s">
        <v>808</v>
      </c>
      <c r="AF1068" s="169">
        <v>19001.949860375109</v>
      </c>
      <c r="AG1068" s="169">
        <v>1601.9661232149519</v>
      </c>
      <c r="AH1068" s="169">
        <v>-11913.89604388716</v>
      </c>
      <c r="AI1068" s="168" t="s">
        <v>21</v>
      </c>
      <c r="AJ1068"/>
    </row>
    <row r="1069" spans="1:36" x14ac:dyDescent="0.25">
      <c r="A1069" s="179" t="b">
        <f>IF(E1069&lt;&gt;1,"",NOT(ISNA(VLOOKUP(P1069,Mapping!$P:$P,1,FALSE))))</f>
        <v>0</v>
      </c>
      <c r="B1069" s="180" t="str">
        <f t="shared" si="16"/>
        <v/>
      </c>
      <c r="E1069" s="167">
        <v>1</v>
      </c>
      <c r="F1069" s="170" t="s">
        <v>2026</v>
      </c>
      <c r="G1069" s="169">
        <v>1602004.1018296049</v>
      </c>
      <c r="H1069" s="168" t="s">
        <v>1266</v>
      </c>
      <c r="I1069" s="168" t="s">
        <v>489</v>
      </c>
      <c r="J1069" s="169">
        <v>462836.40398798609</v>
      </c>
      <c r="K1069" s="169">
        <v>-22364.899500271971</v>
      </c>
      <c r="L1069" s="168" t="s">
        <v>18</v>
      </c>
      <c r="M1069" s="168" t="s">
        <v>21</v>
      </c>
      <c r="N1069" s="168" t="s">
        <v>1449</v>
      </c>
      <c r="O1069" s="168" t="s">
        <v>21</v>
      </c>
      <c r="P1069" s="168" t="s">
        <v>762</v>
      </c>
      <c r="Q1069" s="168" t="s">
        <v>1455</v>
      </c>
      <c r="R1069" s="168" t="s">
        <v>21</v>
      </c>
      <c r="S1069" s="168" t="s">
        <v>21</v>
      </c>
      <c r="T1069" s="168" t="s">
        <v>21</v>
      </c>
      <c r="U1069" s="168" t="s">
        <v>21</v>
      </c>
      <c r="V1069" s="168" t="s">
        <v>1455</v>
      </c>
      <c r="W1069" s="168" t="s">
        <v>21</v>
      </c>
      <c r="X1069" s="168" t="s">
        <v>21</v>
      </c>
      <c r="Y1069" s="168" t="s">
        <v>21</v>
      </c>
      <c r="Z1069" s="168" t="s">
        <v>21</v>
      </c>
      <c r="AA1069" s="168" t="s">
        <v>2027</v>
      </c>
      <c r="AB1069" s="168" t="s">
        <v>1259</v>
      </c>
      <c r="AC1069" s="168" t="s">
        <v>11711</v>
      </c>
      <c r="AD1069" s="169">
        <v>561747.0649140306</v>
      </c>
      <c r="AE1069" s="168" t="s">
        <v>808</v>
      </c>
      <c r="AF1069" s="169">
        <v>323826.54845562018</v>
      </c>
      <c r="AG1069" s="169">
        <v>27300.312032992952</v>
      </c>
      <c r="AH1069" s="169">
        <v>-203033.6814326742</v>
      </c>
      <c r="AI1069" s="168" t="s">
        <v>21</v>
      </c>
      <c r="AJ1069"/>
    </row>
    <row r="1070" spans="1:36" x14ac:dyDescent="0.25">
      <c r="A1070" s="179" t="b">
        <f>IF(E1070&lt;&gt;1,"",NOT(ISNA(VLOOKUP(P1070,Mapping!$P:$P,1,FALSE))))</f>
        <v>0</v>
      </c>
      <c r="B1070" s="180" t="str">
        <f t="shared" si="16"/>
        <v/>
      </c>
      <c r="E1070" s="167">
        <v>1</v>
      </c>
      <c r="F1070" s="170" t="s">
        <v>464</v>
      </c>
      <c r="G1070" s="169">
        <v>141048.2777480986</v>
      </c>
      <c r="H1070" s="168" t="s">
        <v>1266</v>
      </c>
      <c r="I1070" s="168" t="s">
        <v>430</v>
      </c>
      <c r="J1070" s="169">
        <v>52316.843279507077</v>
      </c>
      <c r="K1070" s="169">
        <v>14540.87977332186</v>
      </c>
      <c r="L1070" s="168" t="s">
        <v>18</v>
      </c>
      <c r="M1070" s="168" t="s">
        <v>21</v>
      </c>
      <c r="N1070" s="168" t="s">
        <v>1449</v>
      </c>
      <c r="O1070" s="168" t="s">
        <v>21</v>
      </c>
      <c r="P1070" s="168" t="s">
        <v>525</v>
      </c>
      <c r="Q1070" s="168" t="s">
        <v>1451</v>
      </c>
      <c r="R1070" s="168" t="s">
        <v>21</v>
      </c>
      <c r="S1070" s="168" t="s">
        <v>21</v>
      </c>
      <c r="T1070" s="168" t="s">
        <v>21</v>
      </c>
      <c r="U1070" s="168" t="s">
        <v>21</v>
      </c>
      <c r="V1070" s="168" t="s">
        <v>1451</v>
      </c>
      <c r="W1070" s="168" t="s">
        <v>21</v>
      </c>
      <c r="X1070" s="168" t="s">
        <v>21</v>
      </c>
      <c r="Y1070" s="168" t="s">
        <v>21</v>
      </c>
      <c r="Z1070" s="168" t="s">
        <v>21</v>
      </c>
      <c r="AA1070" s="168" t="s">
        <v>2028</v>
      </c>
      <c r="AB1070" s="168" t="s">
        <v>1259</v>
      </c>
      <c r="AC1070" s="168" t="s">
        <v>9904</v>
      </c>
      <c r="AD1070" s="169">
        <v>66130.030609817361</v>
      </c>
      <c r="AE1070" s="168" t="s">
        <v>816</v>
      </c>
      <c r="AF1070" s="169">
        <v>-40834.175628860197</v>
      </c>
      <c r="AG1070" s="169">
        <v>-76869.496917693425</v>
      </c>
      <c r="AH1070" s="169">
        <v>-35815.316609074333</v>
      </c>
      <c r="AI1070" s="168" t="s">
        <v>21</v>
      </c>
      <c r="AJ1070"/>
    </row>
    <row r="1071" spans="1:36" x14ac:dyDescent="0.25">
      <c r="A1071" s="179" t="b">
        <f>IF(E1071&lt;&gt;1,"",NOT(ISNA(VLOOKUP(P1071,Mapping!$P:$P,1,FALSE))))</f>
        <v>0</v>
      </c>
      <c r="B1071" s="180" t="str">
        <f t="shared" si="16"/>
        <v/>
      </c>
      <c r="E1071" s="167">
        <v>1</v>
      </c>
      <c r="F1071" s="170" t="s">
        <v>2029</v>
      </c>
      <c r="G1071" s="169">
        <v>430187.24693703122</v>
      </c>
      <c r="H1071" s="168" t="s">
        <v>1266</v>
      </c>
      <c r="I1071" s="168" t="s">
        <v>657</v>
      </c>
      <c r="J1071" s="169">
        <v>131429.67989881261</v>
      </c>
      <c r="K1071" s="169">
        <v>46153.54159878756</v>
      </c>
      <c r="L1071" s="168" t="s">
        <v>18</v>
      </c>
      <c r="M1071" s="168" t="s">
        <v>21</v>
      </c>
      <c r="N1071" s="168" t="s">
        <v>1449</v>
      </c>
      <c r="O1071" s="168" t="s">
        <v>21</v>
      </c>
      <c r="P1071" s="168" t="s">
        <v>344</v>
      </c>
      <c r="Q1071" s="168" t="s">
        <v>1450</v>
      </c>
      <c r="R1071" s="168" t="s">
        <v>21</v>
      </c>
      <c r="S1071" s="168" t="s">
        <v>21</v>
      </c>
      <c r="T1071" s="168" t="s">
        <v>21</v>
      </c>
      <c r="U1071" s="168" t="s">
        <v>21</v>
      </c>
      <c r="V1071" s="168" t="s">
        <v>1450</v>
      </c>
      <c r="W1071" s="168" t="s">
        <v>21</v>
      </c>
      <c r="X1071" s="168" t="s">
        <v>21</v>
      </c>
      <c r="Y1071" s="168" t="s">
        <v>21</v>
      </c>
      <c r="Z1071" s="168" t="s">
        <v>21</v>
      </c>
      <c r="AA1071" s="168" t="s">
        <v>2030</v>
      </c>
      <c r="AB1071" s="168" t="s">
        <v>1259</v>
      </c>
      <c r="AC1071" s="168" t="s">
        <v>11712</v>
      </c>
      <c r="AD1071" s="169">
        <v>209730.96129783531</v>
      </c>
      <c r="AE1071" s="168" t="s">
        <v>807</v>
      </c>
      <c r="AF1071" s="169">
        <v>-94499.383959811064</v>
      </c>
      <c r="AG1071" s="169">
        <v>-211761.32116582629</v>
      </c>
      <c r="AH1071" s="169">
        <v>-159828.20249686259</v>
      </c>
      <c r="AI1071" s="168" t="s">
        <v>21</v>
      </c>
      <c r="AJ1071"/>
    </row>
    <row r="1072" spans="1:36" x14ac:dyDescent="0.25">
      <c r="A1072" s="179" t="b">
        <f>IF(E1072&lt;&gt;1,"",NOT(ISNA(VLOOKUP(P1072,Mapping!$P:$P,1,FALSE))))</f>
        <v>0</v>
      </c>
      <c r="B1072" s="180" t="str">
        <f t="shared" si="16"/>
        <v/>
      </c>
      <c r="E1072" s="167">
        <v>1</v>
      </c>
      <c r="F1072" s="170" t="s">
        <v>2029</v>
      </c>
      <c r="G1072" s="169">
        <v>55946.720790130108</v>
      </c>
      <c r="H1072" s="168" t="s">
        <v>1266</v>
      </c>
      <c r="I1072" s="168" t="s">
        <v>657</v>
      </c>
      <c r="J1072" s="169">
        <v>17092.695465031669</v>
      </c>
      <c r="K1072" s="169">
        <v>6002.3613523833228</v>
      </c>
      <c r="L1072" s="168" t="s">
        <v>18</v>
      </c>
      <c r="M1072" s="168" t="s">
        <v>21</v>
      </c>
      <c r="N1072" s="168" t="s">
        <v>1449</v>
      </c>
      <c r="O1072" s="168" t="s">
        <v>21</v>
      </c>
      <c r="P1072" s="168" t="s">
        <v>525</v>
      </c>
      <c r="Q1072" s="168" t="s">
        <v>1451</v>
      </c>
      <c r="R1072" s="168" t="s">
        <v>21</v>
      </c>
      <c r="S1072" s="168" t="s">
        <v>21</v>
      </c>
      <c r="T1072" s="168" t="s">
        <v>21</v>
      </c>
      <c r="U1072" s="168" t="s">
        <v>21</v>
      </c>
      <c r="V1072" s="168" t="s">
        <v>1451</v>
      </c>
      <c r="W1072" s="168" t="s">
        <v>21</v>
      </c>
      <c r="X1072" s="168" t="s">
        <v>21</v>
      </c>
      <c r="Y1072" s="168" t="s">
        <v>21</v>
      </c>
      <c r="Z1072" s="168" t="s">
        <v>21</v>
      </c>
      <c r="AA1072" s="168" t="s">
        <v>2030</v>
      </c>
      <c r="AB1072" s="168" t="s">
        <v>1259</v>
      </c>
      <c r="AC1072" s="168" t="s">
        <v>11713</v>
      </c>
      <c r="AD1072" s="169">
        <v>27275.93534285577</v>
      </c>
      <c r="AE1072" s="168" t="s">
        <v>807</v>
      </c>
      <c r="AF1072" s="169">
        <v>-12289.83584911509</v>
      </c>
      <c r="AG1072" s="169">
        <v>-27539.98774665609</v>
      </c>
      <c r="AH1072" s="169">
        <v>-20785.980716878901</v>
      </c>
      <c r="AI1072" s="168" t="s">
        <v>21</v>
      </c>
      <c r="AJ1072"/>
    </row>
    <row r="1073" spans="1:36" x14ac:dyDescent="0.25">
      <c r="A1073" s="179" t="b">
        <f>IF(E1073&lt;&gt;1,"",NOT(ISNA(VLOOKUP(P1073,Mapping!$P:$P,1,FALSE))))</f>
        <v>0</v>
      </c>
      <c r="B1073" s="180" t="str">
        <f t="shared" si="16"/>
        <v/>
      </c>
      <c r="E1073" s="167">
        <v>1</v>
      </c>
      <c r="F1073" s="170" t="s">
        <v>2031</v>
      </c>
      <c r="G1073" s="169">
        <v>148883.6328586243</v>
      </c>
      <c r="H1073" s="168" t="s">
        <v>1266</v>
      </c>
      <c r="I1073" s="168" t="s">
        <v>430</v>
      </c>
      <c r="J1073" s="169">
        <v>38828.525916535888</v>
      </c>
      <c r="K1073" s="169">
        <v>17810.372656420299</v>
      </c>
      <c r="L1073" s="168" t="s">
        <v>18</v>
      </c>
      <c r="M1073" s="168" t="s">
        <v>21</v>
      </c>
      <c r="N1073" s="168" t="s">
        <v>1449</v>
      </c>
      <c r="O1073" s="168" t="s">
        <v>21</v>
      </c>
      <c r="P1073" s="168" t="s">
        <v>525</v>
      </c>
      <c r="Q1073" s="168" t="s">
        <v>1451</v>
      </c>
      <c r="R1073" s="168" t="s">
        <v>21</v>
      </c>
      <c r="S1073" s="168" t="s">
        <v>21</v>
      </c>
      <c r="T1073" s="168" t="s">
        <v>21</v>
      </c>
      <c r="U1073" s="168" t="s">
        <v>21</v>
      </c>
      <c r="V1073" s="168" t="s">
        <v>1451</v>
      </c>
      <c r="W1073" s="168" t="s">
        <v>21</v>
      </c>
      <c r="X1073" s="168" t="s">
        <v>21</v>
      </c>
      <c r="Y1073" s="168" t="s">
        <v>21</v>
      </c>
      <c r="Z1073" s="168" t="s">
        <v>21</v>
      </c>
      <c r="AA1073" s="168" t="s">
        <v>2032</v>
      </c>
      <c r="AB1073" s="168" t="s">
        <v>1259</v>
      </c>
      <c r="AC1073" s="168" t="s">
        <v>7066</v>
      </c>
      <c r="AD1073" s="169">
        <v>63839.939942277058</v>
      </c>
      <c r="AE1073" s="168" t="s">
        <v>807</v>
      </c>
      <c r="AF1073" s="169">
        <v>-79700.15138582098</v>
      </c>
      <c r="AG1073" s="169">
        <v>-81139.664658367692</v>
      </c>
      <c r="AH1073" s="169">
        <v>-33211.000606991118</v>
      </c>
      <c r="AI1073" s="168" t="s">
        <v>21</v>
      </c>
      <c r="AJ1073"/>
    </row>
    <row r="1074" spans="1:36" x14ac:dyDescent="0.25">
      <c r="A1074" s="179" t="b">
        <f>IF(E1074&lt;&gt;1,"",NOT(ISNA(VLOOKUP(P1074,Mapping!$P:$P,1,FALSE))))</f>
        <v>0</v>
      </c>
      <c r="B1074" s="180" t="str">
        <f t="shared" si="16"/>
        <v/>
      </c>
      <c r="E1074" s="167">
        <v>1</v>
      </c>
      <c r="F1074" s="170" t="s">
        <v>465</v>
      </c>
      <c r="G1074" s="169">
        <v>328045.81612308318</v>
      </c>
      <c r="H1074" s="168" t="s">
        <v>1266</v>
      </c>
      <c r="I1074" s="168" t="s">
        <v>498</v>
      </c>
      <c r="J1074" s="169">
        <v>194343.94620314401</v>
      </c>
      <c r="K1074" s="169">
        <v>105268.5719826229</v>
      </c>
      <c r="L1074" s="168" t="s">
        <v>18</v>
      </c>
      <c r="M1074" s="168" t="s">
        <v>21</v>
      </c>
      <c r="N1074" s="168" t="s">
        <v>1449</v>
      </c>
      <c r="O1074" s="168" t="s">
        <v>21</v>
      </c>
      <c r="P1074" s="168" t="s">
        <v>525</v>
      </c>
      <c r="Q1074" s="168" t="s">
        <v>1451</v>
      </c>
      <c r="R1074" s="168" t="s">
        <v>21</v>
      </c>
      <c r="S1074" s="168" t="s">
        <v>21</v>
      </c>
      <c r="T1074" s="168" t="s">
        <v>21</v>
      </c>
      <c r="U1074" s="168" t="s">
        <v>21</v>
      </c>
      <c r="V1074" s="168" t="s">
        <v>1451</v>
      </c>
      <c r="W1074" s="168" t="s">
        <v>21</v>
      </c>
      <c r="X1074" s="168" t="s">
        <v>21</v>
      </c>
      <c r="Y1074" s="168" t="s">
        <v>21</v>
      </c>
      <c r="Z1074" s="168" t="s">
        <v>21</v>
      </c>
      <c r="AA1074" s="168" t="s">
        <v>2033</v>
      </c>
      <c r="AB1074" s="168" t="s">
        <v>1259</v>
      </c>
      <c r="AC1074" s="168" t="s">
        <v>6805</v>
      </c>
      <c r="AD1074" s="169">
        <v>260453.00582079741</v>
      </c>
      <c r="AE1074" s="168" t="s">
        <v>810</v>
      </c>
      <c r="AF1074" s="169">
        <v>-101748.8841615946</v>
      </c>
      <c r="AG1074" s="169">
        <v>-243910.4858736085</v>
      </c>
      <c r="AH1074" s="169">
        <v>-219104.36229769979</v>
      </c>
      <c r="AI1074" s="168" t="s">
        <v>21</v>
      </c>
      <c r="AJ1074"/>
    </row>
    <row r="1075" spans="1:36" x14ac:dyDescent="0.25">
      <c r="A1075" s="179" t="b">
        <f>IF(E1075&lt;&gt;1,"",NOT(ISNA(VLOOKUP(P1075,Mapping!$P:$P,1,FALSE))))</f>
        <v>0</v>
      </c>
      <c r="B1075" s="180" t="str">
        <f t="shared" si="16"/>
        <v/>
      </c>
      <c r="E1075" s="167">
        <v>1</v>
      </c>
      <c r="F1075" s="170" t="s">
        <v>1014</v>
      </c>
      <c r="G1075" s="169">
        <v>97369.945287343609</v>
      </c>
      <c r="H1075" s="168" t="s">
        <v>1266</v>
      </c>
      <c r="I1075" s="168" t="s">
        <v>509</v>
      </c>
      <c r="J1075" s="169">
        <v>36130.884474286569</v>
      </c>
      <c r="K1075" s="169">
        <v>4586.353795804991</v>
      </c>
      <c r="L1075" s="168" t="s">
        <v>18</v>
      </c>
      <c r="M1075" s="168" t="s">
        <v>21</v>
      </c>
      <c r="N1075" s="168" t="s">
        <v>1449</v>
      </c>
      <c r="O1075" s="168" t="s">
        <v>21</v>
      </c>
      <c r="P1075" s="168" t="s">
        <v>525</v>
      </c>
      <c r="Q1075" s="168" t="s">
        <v>1451</v>
      </c>
      <c r="R1075" s="168" t="s">
        <v>21</v>
      </c>
      <c r="S1075" s="168" t="s">
        <v>21</v>
      </c>
      <c r="T1075" s="168" t="s">
        <v>21</v>
      </c>
      <c r="U1075" s="168" t="s">
        <v>21</v>
      </c>
      <c r="V1075" s="168" t="s">
        <v>1451</v>
      </c>
      <c r="W1075" s="168" t="s">
        <v>21</v>
      </c>
      <c r="X1075" s="168" t="s">
        <v>21</v>
      </c>
      <c r="Y1075" s="168" t="s">
        <v>21</v>
      </c>
      <c r="Z1075" s="168" t="s">
        <v>21</v>
      </c>
      <c r="AA1075" s="168" t="s">
        <v>2034</v>
      </c>
      <c r="AB1075" s="168" t="s">
        <v>1259</v>
      </c>
      <c r="AC1075" s="168" t="s">
        <v>6806</v>
      </c>
      <c r="AD1075" s="169">
        <v>54767.334987583323</v>
      </c>
      <c r="AE1075" s="168" t="s">
        <v>814</v>
      </c>
      <c r="AF1075" s="169">
        <v>-44230.726378517968</v>
      </c>
      <c r="AG1075" s="169">
        <v>-46596.588024460449</v>
      </c>
      <c r="AH1075" s="169">
        <v>-17778.694107714779</v>
      </c>
      <c r="AI1075" s="168" t="s">
        <v>21</v>
      </c>
      <c r="AJ1075"/>
    </row>
    <row r="1076" spans="1:36" x14ac:dyDescent="0.25">
      <c r="A1076" s="179" t="b">
        <f>IF(E1076&lt;&gt;1,"",NOT(ISNA(VLOOKUP(P1076,Mapping!$P:$P,1,FALSE))))</f>
        <v>0</v>
      </c>
      <c r="B1076" s="180" t="str">
        <f t="shared" si="16"/>
        <v/>
      </c>
      <c r="E1076" s="167">
        <v>1</v>
      </c>
      <c r="F1076" s="170" t="s">
        <v>2035</v>
      </c>
      <c r="G1076" s="169">
        <v>1052848.2681000959</v>
      </c>
      <c r="H1076" s="168" t="s">
        <v>1266</v>
      </c>
      <c r="I1076" s="168" t="s">
        <v>430</v>
      </c>
      <c r="J1076" s="169">
        <v>395524.81256749871</v>
      </c>
      <c r="K1076" s="169">
        <v>199604.90489424439</v>
      </c>
      <c r="L1076" s="168" t="s">
        <v>18</v>
      </c>
      <c r="M1076" s="168" t="s">
        <v>21</v>
      </c>
      <c r="N1076" s="168" t="s">
        <v>1449</v>
      </c>
      <c r="O1076" s="168" t="s">
        <v>21</v>
      </c>
      <c r="P1076" s="168" t="s">
        <v>344</v>
      </c>
      <c r="Q1076" s="168" t="s">
        <v>1450</v>
      </c>
      <c r="R1076" s="168" t="s">
        <v>21</v>
      </c>
      <c r="S1076" s="168" t="s">
        <v>21</v>
      </c>
      <c r="T1076" s="168" t="s">
        <v>21</v>
      </c>
      <c r="U1076" s="168" t="s">
        <v>21</v>
      </c>
      <c r="V1076" s="168" t="s">
        <v>1450</v>
      </c>
      <c r="W1076" s="168" t="s">
        <v>21</v>
      </c>
      <c r="X1076" s="168" t="s">
        <v>21</v>
      </c>
      <c r="Y1076" s="168" t="s">
        <v>21</v>
      </c>
      <c r="Z1076" s="168" t="s">
        <v>21</v>
      </c>
      <c r="AA1076" s="168" t="s">
        <v>2036</v>
      </c>
      <c r="AB1076" s="168" t="s">
        <v>1259</v>
      </c>
      <c r="AC1076" s="168" t="s">
        <v>11714</v>
      </c>
      <c r="AD1076" s="169">
        <v>571414.21529893286</v>
      </c>
      <c r="AE1076" s="168" t="s">
        <v>809</v>
      </c>
      <c r="AF1076" s="169">
        <v>-550289.12370081886</v>
      </c>
      <c r="AG1076" s="169">
        <v>-573788.76219997124</v>
      </c>
      <c r="AH1076" s="169">
        <v>-462533.82092445059</v>
      </c>
      <c r="AI1076" s="168" t="s">
        <v>21</v>
      </c>
      <c r="AJ1076"/>
    </row>
    <row r="1077" spans="1:36" x14ac:dyDescent="0.25">
      <c r="A1077" s="179" t="b">
        <f>IF(E1077&lt;&gt;1,"",NOT(ISNA(VLOOKUP(P1077,Mapping!$P:$P,1,FALSE))))</f>
        <v>0</v>
      </c>
      <c r="B1077" s="180" t="str">
        <f t="shared" si="16"/>
        <v/>
      </c>
      <c r="E1077" s="167">
        <v>1</v>
      </c>
      <c r="F1077" s="170" t="s">
        <v>2035</v>
      </c>
      <c r="G1077" s="169">
        <v>126564.0325863746</v>
      </c>
      <c r="H1077" s="168" t="s">
        <v>1266</v>
      </c>
      <c r="I1077" s="168" t="s">
        <v>430</v>
      </c>
      <c r="J1077" s="169">
        <v>47546.466839752968</v>
      </c>
      <c r="K1077" s="169">
        <v>23994.722176846059</v>
      </c>
      <c r="L1077" s="168" t="s">
        <v>18</v>
      </c>
      <c r="M1077" s="168" t="s">
        <v>21</v>
      </c>
      <c r="N1077" s="168" t="s">
        <v>1449</v>
      </c>
      <c r="O1077" s="168" t="s">
        <v>21</v>
      </c>
      <c r="P1077" s="168" t="s">
        <v>525</v>
      </c>
      <c r="Q1077" s="168" t="s">
        <v>1451</v>
      </c>
      <c r="R1077" s="168" t="s">
        <v>21</v>
      </c>
      <c r="S1077" s="168" t="s">
        <v>21</v>
      </c>
      <c r="T1077" s="168" t="s">
        <v>21</v>
      </c>
      <c r="U1077" s="168" t="s">
        <v>21</v>
      </c>
      <c r="V1077" s="168" t="s">
        <v>1451</v>
      </c>
      <c r="W1077" s="168" t="s">
        <v>21</v>
      </c>
      <c r="X1077" s="168" t="s">
        <v>21</v>
      </c>
      <c r="Y1077" s="168" t="s">
        <v>21</v>
      </c>
      <c r="Z1077" s="168" t="s">
        <v>21</v>
      </c>
      <c r="AA1077" s="168" t="s">
        <v>2036</v>
      </c>
      <c r="AB1077" s="168" t="s">
        <v>1259</v>
      </c>
      <c r="AC1077" s="168" t="s">
        <v>6807</v>
      </c>
      <c r="AD1077" s="169">
        <v>68690.322771690888</v>
      </c>
      <c r="AE1077" s="168" t="s">
        <v>809</v>
      </c>
      <c r="AF1077" s="169">
        <v>-66150.852591207833</v>
      </c>
      <c r="AG1077" s="169">
        <v>-68975.769630907977</v>
      </c>
      <c r="AH1077" s="169">
        <v>-55601.692435150573</v>
      </c>
      <c r="AI1077" s="168" t="s">
        <v>21</v>
      </c>
      <c r="AJ1077"/>
    </row>
    <row r="1078" spans="1:36" x14ac:dyDescent="0.25">
      <c r="A1078" s="179" t="b">
        <f>IF(E1078&lt;&gt;1,"",NOT(ISNA(VLOOKUP(P1078,Mapping!$P:$P,1,FALSE))))</f>
        <v>0</v>
      </c>
      <c r="B1078" s="180" t="str">
        <f t="shared" si="16"/>
        <v/>
      </c>
      <c r="E1078" s="167">
        <v>1</v>
      </c>
      <c r="F1078" s="170" t="s">
        <v>2037</v>
      </c>
      <c r="G1078" s="169">
        <v>4349695.1434040898</v>
      </c>
      <c r="H1078" s="168" t="s">
        <v>1266</v>
      </c>
      <c r="I1078" s="168" t="s">
        <v>384</v>
      </c>
      <c r="J1078" s="169">
        <v>1922362.3975859741</v>
      </c>
      <c r="K1078" s="169">
        <v>481173.69195363479</v>
      </c>
      <c r="L1078" s="168" t="s">
        <v>18</v>
      </c>
      <c r="M1078" s="168" t="s">
        <v>21</v>
      </c>
      <c r="N1078" s="168" t="s">
        <v>1449</v>
      </c>
      <c r="O1078" s="168" t="s">
        <v>21</v>
      </c>
      <c r="P1078" s="168" t="s">
        <v>753</v>
      </c>
      <c r="Q1078" s="168" t="s">
        <v>1460</v>
      </c>
      <c r="R1078" s="168" t="s">
        <v>21</v>
      </c>
      <c r="S1078" s="168" t="s">
        <v>21</v>
      </c>
      <c r="T1078" s="168" t="s">
        <v>21</v>
      </c>
      <c r="U1078" s="168" t="s">
        <v>21</v>
      </c>
      <c r="V1078" s="168" t="s">
        <v>1460</v>
      </c>
      <c r="W1078" s="168" t="s">
        <v>21</v>
      </c>
      <c r="X1078" s="168" t="s">
        <v>21</v>
      </c>
      <c r="Y1078" s="168" t="s">
        <v>21</v>
      </c>
      <c r="Z1078" s="168" t="s">
        <v>21</v>
      </c>
      <c r="AA1078" s="168" t="s">
        <v>6636</v>
      </c>
      <c r="AB1078" s="168" t="s">
        <v>1259</v>
      </c>
      <c r="AC1078" s="168" t="s">
        <v>11715</v>
      </c>
      <c r="AD1078" s="169">
        <v>2670566.1558410628</v>
      </c>
      <c r="AE1078" s="168" t="s">
        <v>817</v>
      </c>
      <c r="AF1078" s="169">
        <v>-896919.99036745587</v>
      </c>
      <c r="AG1078" s="169">
        <v>-1701618.8107975251</v>
      </c>
      <c r="AH1078" s="169">
        <v>355465.6955468962</v>
      </c>
      <c r="AI1078" s="168" t="s">
        <v>21</v>
      </c>
      <c r="AJ1078"/>
    </row>
    <row r="1079" spans="1:36" x14ac:dyDescent="0.25">
      <c r="A1079" s="179" t="b">
        <f>IF(E1079&lt;&gt;1,"",NOT(ISNA(VLOOKUP(P1079,Mapping!$P:$P,1,FALSE))))</f>
        <v>0</v>
      </c>
      <c r="B1079" s="180" t="str">
        <f t="shared" si="16"/>
        <v/>
      </c>
      <c r="E1079" s="167">
        <v>1</v>
      </c>
      <c r="F1079" s="170" t="s">
        <v>2039</v>
      </c>
      <c r="G1079" s="169">
        <v>57203.156867230573</v>
      </c>
      <c r="H1079" s="168" t="s">
        <v>1266</v>
      </c>
      <c r="I1079" s="168" t="s">
        <v>489</v>
      </c>
      <c r="J1079" s="169">
        <v>11752.56836242182</v>
      </c>
      <c r="K1079" s="169">
        <v>-0.33848146086716951</v>
      </c>
      <c r="L1079" s="168" t="s">
        <v>18</v>
      </c>
      <c r="M1079" s="168" t="s">
        <v>21</v>
      </c>
      <c r="N1079" s="168" t="s">
        <v>1449</v>
      </c>
      <c r="O1079" s="168" t="s">
        <v>21</v>
      </c>
      <c r="P1079" s="168" t="s">
        <v>525</v>
      </c>
      <c r="Q1079" s="168" t="s">
        <v>1451</v>
      </c>
      <c r="R1079" s="168" t="s">
        <v>21</v>
      </c>
      <c r="S1079" s="168" t="s">
        <v>21</v>
      </c>
      <c r="T1079" s="168" t="s">
        <v>21</v>
      </c>
      <c r="U1079" s="168" t="s">
        <v>21</v>
      </c>
      <c r="V1079" s="168" t="s">
        <v>1451</v>
      </c>
      <c r="W1079" s="168" t="s">
        <v>21</v>
      </c>
      <c r="X1079" s="168" t="s">
        <v>21</v>
      </c>
      <c r="Y1079" s="168" t="s">
        <v>21</v>
      </c>
      <c r="Z1079" s="168" t="s">
        <v>21</v>
      </c>
      <c r="AA1079" s="168" t="s">
        <v>2040</v>
      </c>
      <c r="AB1079" s="168" t="s">
        <v>1259</v>
      </c>
      <c r="AC1079" s="168" t="s">
        <v>8198</v>
      </c>
      <c r="AD1079" s="169">
        <v>20110.294344805239</v>
      </c>
      <c r="AE1079" s="168" t="s">
        <v>817</v>
      </c>
      <c r="AF1079" s="169">
        <v>6929.3416929738742</v>
      </c>
      <c r="AG1079" s="169">
        <v>974.81899700762733</v>
      </c>
      <c r="AH1079" s="169">
        <v>-4869.8747349977784</v>
      </c>
      <c r="AI1079" s="168" t="s">
        <v>21</v>
      </c>
      <c r="AJ1079"/>
    </row>
    <row r="1080" spans="1:36" x14ac:dyDescent="0.25">
      <c r="A1080" s="179" t="b">
        <f>IF(E1080&lt;&gt;1,"",NOT(ISNA(VLOOKUP(P1080,Mapping!$P:$P,1,FALSE))))</f>
        <v>0</v>
      </c>
      <c r="B1080" s="180" t="str">
        <f t="shared" si="16"/>
        <v/>
      </c>
      <c r="E1080" s="167">
        <v>1</v>
      </c>
      <c r="F1080" s="170" t="s">
        <v>665</v>
      </c>
      <c r="G1080" s="169">
        <v>285093.26115224598</v>
      </c>
      <c r="H1080" s="168" t="s">
        <v>1266</v>
      </c>
      <c r="I1080" s="168" t="s">
        <v>470</v>
      </c>
      <c r="J1080" s="169">
        <v>75909.924145805417</v>
      </c>
      <c r="K1080" s="169">
        <v>35646.683333094938</v>
      </c>
      <c r="L1080" s="168" t="s">
        <v>18</v>
      </c>
      <c r="M1080" s="168" t="s">
        <v>21</v>
      </c>
      <c r="N1080" s="168" t="s">
        <v>1449</v>
      </c>
      <c r="O1080" s="168" t="s">
        <v>21</v>
      </c>
      <c r="P1080" s="168" t="s">
        <v>525</v>
      </c>
      <c r="Q1080" s="168" t="s">
        <v>1451</v>
      </c>
      <c r="R1080" s="168" t="s">
        <v>21</v>
      </c>
      <c r="S1080" s="168" t="s">
        <v>21</v>
      </c>
      <c r="T1080" s="168" t="s">
        <v>21</v>
      </c>
      <c r="U1080" s="168" t="s">
        <v>21</v>
      </c>
      <c r="V1080" s="168" t="s">
        <v>1451</v>
      </c>
      <c r="W1080" s="168" t="s">
        <v>21</v>
      </c>
      <c r="X1080" s="168" t="s">
        <v>21</v>
      </c>
      <c r="Y1080" s="168" t="s">
        <v>21</v>
      </c>
      <c r="Z1080" s="168" t="s">
        <v>21</v>
      </c>
      <c r="AA1080" s="168" t="s">
        <v>2041</v>
      </c>
      <c r="AB1080" s="168" t="s">
        <v>1259</v>
      </c>
      <c r="AC1080" s="168" t="s">
        <v>11716</v>
      </c>
      <c r="AD1080" s="169">
        <v>137036.7604243969</v>
      </c>
      <c r="AE1080" s="168" t="s">
        <v>813</v>
      </c>
      <c r="AF1080" s="169">
        <v>-82607.65752945788</v>
      </c>
      <c r="AG1080" s="169">
        <v>-139076.59473071911</v>
      </c>
      <c r="AH1080" s="169">
        <v>-63824.871315785771</v>
      </c>
      <c r="AI1080" s="168" t="s">
        <v>21</v>
      </c>
      <c r="AJ1080"/>
    </row>
    <row r="1081" spans="1:36" x14ac:dyDescent="0.25">
      <c r="A1081" s="179" t="b">
        <f>IF(E1081&lt;&gt;1,"",NOT(ISNA(VLOOKUP(P1081,Mapping!$P:$P,1,FALSE))))</f>
        <v>0</v>
      </c>
      <c r="B1081" s="180" t="str">
        <f t="shared" si="16"/>
        <v/>
      </c>
      <c r="E1081" s="167">
        <v>1</v>
      </c>
      <c r="F1081" s="170" t="s">
        <v>666</v>
      </c>
      <c r="G1081" s="169">
        <v>46649.347585860582</v>
      </c>
      <c r="H1081" s="168" t="s">
        <v>1266</v>
      </c>
      <c r="I1081" s="168" t="s">
        <v>470</v>
      </c>
      <c r="J1081" s="169">
        <v>20813.019495164761</v>
      </c>
      <c r="K1081" s="169">
        <v>10239.469049250951</v>
      </c>
      <c r="L1081" s="168" t="s">
        <v>18</v>
      </c>
      <c r="M1081" s="168" t="s">
        <v>21</v>
      </c>
      <c r="N1081" s="168" t="s">
        <v>1449</v>
      </c>
      <c r="O1081" s="168" t="s">
        <v>21</v>
      </c>
      <c r="P1081" s="168" t="s">
        <v>525</v>
      </c>
      <c r="Q1081" s="168" t="s">
        <v>1451</v>
      </c>
      <c r="R1081" s="168" t="s">
        <v>21</v>
      </c>
      <c r="S1081" s="168" t="s">
        <v>21</v>
      </c>
      <c r="T1081" s="168" t="s">
        <v>21</v>
      </c>
      <c r="U1081" s="168" t="s">
        <v>21</v>
      </c>
      <c r="V1081" s="168" t="s">
        <v>1451</v>
      </c>
      <c r="W1081" s="168" t="s">
        <v>21</v>
      </c>
      <c r="X1081" s="168" t="s">
        <v>21</v>
      </c>
      <c r="Y1081" s="168" t="s">
        <v>21</v>
      </c>
      <c r="Z1081" s="168" t="s">
        <v>21</v>
      </c>
      <c r="AA1081" s="168" t="s">
        <v>2042</v>
      </c>
      <c r="AB1081" s="168" t="s">
        <v>1259</v>
      </c>
      <c r="AC1081" s="168" t="s">
        <v>2450</v>
      </c>
      <c r="AD1081" s="169">
        <v>32697.948997269279</v>
      </c>
      <c r="AE1081" s="168" t="s">
        <v>816</v>
      </c>
      <c r="AF1081" s="169">
        <v>-14495.220659509539</v>
      </c>
      <c r="AG1081" s="169">
        <v>-26084.649630412081</v>
      </c>
      <c r="AH1081" s="169">
        <v>-19828.040678762791</v>
      </c>
      <c r="AI1081" s="168" t="s">
        <v>21</v>
      </c>
      <c r="AJ1081"/>
    </row>
    <row r="1082" spans="1:36" x14ac:dyDescent="0.25">
      <c r="A1082" s="179" t="b">
        <f>IF(E1082&lt;&gt;1,"",NOT(ISNA(VLOOKUP(P1082,Mapping!$P:$P,1,FALSE))))</f>
        <v>0</v>
      </c>
      <c r="B1082" s="180" t="str">
        <f t="shared" si="16"/>
        <v/>
      </c>
      <c r="E1082" s="167">
        <v>1</v>
      </c>
      <c r="F1082" s="170" t="s">
        <v>7296</v>
      </c>
      <c r="G1082" s="169">
        <v>3354822.1089976188</v>
      </c>
      <c r="H1082" s="168" t="s">
        <v>1266</v>
      </c>
      <c r="I1082" s="168" t="s">
        <v>430</v>
      </c>
      <c r="J1082" s="169">
        <v>1032938.773584321</v>
      </c>
      <c r="K1082" s="169">
        <v>246492.24016796891</v>
      </c>
      <c r="L1082" s="168" t="s">
        <v>18</v>
      </c>
      <c r="M1082" s="168" t="s">
        <v>21</v>
      </c>
      <c r="N1082" s="168" t="s">
        <v>1449</v>
      </c>
      <c r="O1082" s="168" t="s">
        <v>21</v>
      </c>
      <c r="P1082" s="168" t="s">
        <v>7293</v>
      </c>
      <c r="Q1082" s="168" t="s">
        <v>7294</v>
      </c>
      <c r="R1082" s="168" t="s">
        <v>21</v>
      </c>
      <c r="S1082" s="168" t="s">
        <v>21</v>
      </c>
      <c r="T1082" s="168" t="s">
        <v>21</v>
      </c>
      <c r="U1082" s="168" t="s">
        <v>21</v>
      </c>
      <c r="V1082" s="168" t="s">
        <v>7294</v>
      </c>
      <c r="W1082" s="168" t="s">
        <v>21</v>
      </c>
      <c r="X1082" s="168" t="s">
        <v>21</v>
      </c>
      <c r="Y1082" s="168" t="s">
        <v>21</v>
      </c>
      <c r="Z1082" s="168" t="s">
        <v>21</v>
      </c>
      <c r="AA1082" s="168" t="s">
        <v>7297</v>
      </c>
      <c r="AB1082" s="168" t="s">
        <v>1259</v>
      </c>
      <c r="AC1082" s="168" t="s">
        <v>11717</v>
      </c>
      <c r="AD1082" s="169">
        <v>1345281.998986634</v>
      </c>
      <c r="AE1082" s="168" t="s">
        <v>808</v>
      </c>
      <c r="AF1082" s="169">
        <v>-1325279.525076305</v>
      </c>
      <c r="AG1082" s="169">
        <v>-1828334.8927348291</v>
      </c>
      <c r="AH1082" s="169">
        <v>-1059256.6841062161</v>
      </c>
      <c r="AI1082" s="168" t="s">
        <v>21</v>
      </c>
      <c r="AJ1082"/>
    </row>
    <row r="1083" spans="1:36" x14ac:dyDescent="0.25">
      <c r="A1083" s="179" t="b">
        <f>IF(E1083&lt;&gt;1,"",NOT(ISNA(VLOOKUP(P1083,Mapping!$P:$P,1,FALSE))))</f>
        <v>0</v>
      </c>
      <c r="B1083" s="180" t="str">
        <f t="shared" si="16"/>
        <v/>
      </c>
      <c r="E1083" s="167">
        <v>1</v>
      </c>
      <c r="F1083" s="170" t="s">
        <v>466</v>
      </c>
      <c r="G1083" s="169">
        <v>586580.4972570932</v>
      </c>
      <c r="H1083" s="168" t="s">
        <v>1266</v>
      </c>
      <c r="I1083" s="168" t="s">
        <v>384</v>
      </c>
      <c r="J1083" s="169">
        <v>223899.21572685009</v>
      </c>
      <c r="K1083" s="169">
        <v>3224.3698759787212</v>
      </c>
      <c r="L1083" s="168" t="s">
        <v>18</v>
      </c>
      <c r="M1083" s="168" t="s">
        <v>21</v>
      </c>
      <c r="N1083" s="168" t="s">
        <v>1449</v>
      </c>
      <c r="O1083" s="168" t="s">
        <v>21</v>
      </c>
      <c r="P1083" s="168" t="s">
        <v>344</v>
      </c>
      <c r="Q1083" s="168" t="s">
        <v>1450</v>
      </c>
      <c r="R1083" s="168" t="s">
        <v>21</v>
      </c>
      <c r="S1083" s="168" t="s">
        <v>21</v>
      </c>
      <c r="T1083" s="168" t="s">
        <v>21</v>
      </c>
      <c r="U1083" s="168" t="s">
        <v>21</v>
      </c>
      <c r="V1083" s="168" t="s">
        <v>1450</v>
      </c>
      <c r="W1083" s="168" t="s">
        <v>21</v>
      </c>
      <c r="X1083" s="168" t="s">
        <v>21</v>
      </c>
      <c r="Y1083" s="168" t="s">
        <v>21</v>
      </c>
      <c r="Z1083" s="168" t="s">
        <v>21</v>
      </c>
      <c r="AA1083" s="168" t="s">
        <v>2043</v>
      </c>
      <c r="AB1083" s="168" t="s">
        <v>1259</v>
      </c>
      <c r="AC1083" s="168" t="s">
        <v>11718</v>
      </c>
      <c r="AD1083" s="169">
        <v>261458.05557095719</v>
      </c>
      <c r="AE1083" s="168" t="s">
        <v>814</v>
      </c>
      <c r="AF1083" s="169">
        <v>346356.87865082239</v>
      </c>
      <c r="AG1083" s="169">
        <v>-197553.47597288259</v>
      </c>
      <c r="AH1083" s="169">
        <v>44234.572666146087</v>
      </c>
      <c r="AI1083" s="168" t="s">
        <v>21</v>
      </c>
      <c r="AJ1083"/>
    </row>
    <row r="1084" spans="1:36" x14ac:dyDescent="0.25">
      <c r="A1084" s="179" t="b">
        <f>IF(E1084&lt;&gt;1,"",NOT(ISNA(VLOOKUP(P1084,Mapping!$P:$P,1,FALSE))))</f>
        <v>0</v>
      </c>
      <c r="B1084" s="180" t="str">
        <f t="shared" si="16"/>
        <v/>
      </c>
      <c r="E1084" s="167">
        <v>1</v>
      </c>
      <c r="F1084" s="170" t="s">
        <v>2044</v>
      </c>
      <c r="G1084" s="169">
        <v>1393966.7550587279</v>
      </c>
      <c r="H1084" s="168" t="s">
        <v>1266</v>
      </c>
      <c r="I1084" s="168" t="s">
        <v>498</v>
      </c>
      <c r="J1084" s="169">
        <v>618319.4500286238</v>
      </c>
      <c r="K1084" s="169">
        <v>389578.66320337338</v>
      </c>
      <c r="L1084" s="168" t="s">
        <v>18</v>
      </c>
      <c r="M1084" s="168" t="s">
        <v>21</v>
      </c>
      <c r="N1084" s="168" t="s">
        <v>1449</v>
      </c>
      <c r="O1084" s="168" t="s">
        <v>21</v>
      </c>
      <c r="P1084" s="168" t="s">
        <v>344</v>
      </c>
      <c r="Q1084" s="168" t="s">
        <v>1450</v>
      </c>
      <c r="R1084" s="168" t="s">
        <v>21</v>
      </c>
      <c r="S1084" s="168" t="s">
        <v>21</v>
      </c>
      <c r="T1084" s="168" t="s">
        <v>21</v>
      </c>
      <c r="U1084" s="168" t="s">
        <v>21</v>
      </c>
      <c r="V1084" s="168" t="s">
        <v>1450</v>
      </c>
      <c r="W1084" s="168" t="s">
        <v>21</v>
      </c>
      <c r="X1084" s="168" t="s">
        <v>21</v>
      </c>
      <c r="Y1084" s="168" t="s">
        <v>21</v>
      </c>
      <c r="Z1084" s="168" t="s">
        <v>21</v>
      </c>
      <c r="AA1084" s="168" t="s">
        <v>2045</v>
      </c>
      <c r="AB1084" s="168" t="s">
        <v>1259</v>
      </c>
      <c r="AC1084" s="168" t="s">
        <v>11719</v>
      </c>
      <c r="AD1084" s="169">
        <v>881355.26954432519</v>
      </c>
      <c r="AE1084" s="168" t="s">
        <v>807</v>
      </c>
      <c r="AF1084" s="169">
        <v>-419646.72860667831</v>
      </c>
      <c r="AG1084" s="169">
        <v>-1115000.2425124091</v>
      </c>
      <c r="AH1084" s="169">
        <v>-301144.47209413367</v>
      </c>
      <c r="AI1084" s="168" t="s">
        <v>21</v>
      </c>
      <c r="AJ1084"/>
    </row>
    <row r="1085" spans="1:36" x14ac:dyDescent="0.25">
      <c r="A1085" s="179" t="b">
        <f>IF(E1085&lt;&gt;1,"",NOT(ISNA(VLOOKUP(P1085,Mapping!$P:$P,1,FALSE))))</f>
        <v>0</v>
      </c>
      <c r="B1085" s="180" t="str">
        <f t="shared" si="16"/>
        <v/>
      </c>
      <c r="E1085" s="167">
        <v>1</v>
      </c>
      <c r="F1085" s="170" t="s">
        <v>2044</v>
      </c>
      <c r="G1085" s="169">
        <v>1696820.7076270171</v>
      </c>
      <c r="H1085" s="168" t="s">
        <v>1266</v>
      </c>
      <c r="I1085" s="168" t="s">
        <v>498</v>
      </c>
      <c r="J1085" s="169">
        <v>752655.85992609698</v>
      </c>
      <c r="K1085" s="169">
        <v>474218.72908675327</v>
      </c>
      <c r="L1085" s="168" t="s">
        <v>18</v>
      </c>
      <c r="M1085" s="168" t="s">
        <v>21</v>
      </c>
      <c r="N1085" s="168" t="s">
        <v>1449</v>
      </c>
      <c r="O1085" s="168" t="s">
        <v>21</v>
      </c>
      <c r="P1085" s="168" t="s">
        <v>525</v>
      </c>
      <c r="Q1085" s="168" t="s">
        <v>1451</v>
      </c>
      <c r="R1085" s="168" t="s">
        <v>21</v>
      </c>
      <c r="S1085" s="168" t="s">
        <v>21</v>
      </c>
      <c r="T1085" s="168" t="s">
        <v>21</v>
      </c>
      <c r="U1085" s="168" t="s">
        <v>21</v>
      </c>
      <c r="V1085" s="168" t="s">
        <v>1451</v>
      </c>
      <c r="W1085" s="168" t="s">
        <v>21</v>
      </c>
      <c r="X1085" s="168" t="s">
        <v>21</v>
      </c>
      <c r="Y1085" s="168" t="s">
        <v>21</v>
      </c>
      <c r="Z1085" s="168" t="s">
        <v>21</v>
      </c>
      <c r="AA1085" s="168" t="s">
        <v>2045</v>
      </c>
      <c r="AB1085" s="168" t="s">
        <v>1259</v>
      </c>
      <c r="AC1085" s="168" t="s">
        <v>11720</v>
      </c>
      <c r="AD1085" s="169">
        <v>1072838.980349998</v>
      </c>
      <c r="AE1085" s="168" t="s">
        <v>807</v>
      </c>
      <c r="AF1085" s="169">
        <v>-510819.39824149339</v>
      </c>
      <c r="AG1085" s="169">
        <v>-1357245.78340069</v>
      </c>
      <c r="AH1085" s="169">
        <v>-366571.27896511741</v>
      </c>
      <c r="AI1085" s="168" t="s">
        <v>21</v>
      </c>
      <c r="AJ1085"/>
    </row>
    <row r="1086" spans="1:36" x14ac:dyDescent="0.25">
      <c r="A1086" s="179" t="b">
        <f>IF(E1086&lt;&gt;1,"",NOT(ISNA(VLOOKUP(P1086,Mapping!$P:$P,1,FALSE))))</f>
        <v>0</v>
      </c>
      <c r="B1086" s="180" t="str">
        <f t="shared" si="16"/>
        <v/>
      </c>
      <c r="E1086" s="167">
        <v>1</v>
      </c>
      <c r="F1086" s="170" t="s">
        <v>2044</v>
      </c>
      <c r="G1086" s="169">
        <v>22054476.332928229</v>
      </c>
      <c r="H1086" s="168" t="s">
        <v>1266</v>
      </c>
      <c r="I1086" s="168" t="s">
        <v>498</v>
      </c>
      <c r="J1086" s="169">
        <v>9782666.3565379884</v>
      </c>
      <c r="K1086" s="169">
        <v>6163671.6774286507</v>
      </c>
      <c r="L1086" s="168" t="s">
        <v>18</v>
      </c>
      <c r="M1086" s="168" t="s">
        <v>21</v>
      </c>
      <c r="N1086" s="168" t="s">
        <v>1449</v>
      </c>
      <c r="O1086" s="168" t="s">
        <v>21</v>
      </c>
      <c r="P1086" s="168" t="s">
        <v>785</v>
      </c>
      <c r="Q1086" s="168" t="s">
        <v>1452</v>
      </c>
      <c r="R1086" s="168" t="s">
        <v>21</v>
      </c>
      <c r="S1086" s="168" t="s">
        <v>21</v>
      </c>
      <c r="T1086" s="168" t="s">
        <v>21</v>
      </c>
      <c r="U1086" s="168" t="s">
        <v>21</v>
      </c>
      <c r="V1086" s="168" t="s">
        <v>1452</v>
      </c>
      <c r="W1086" s="168" t="s">
        <v>21</v>
      </c>
      <c r="X1086" s="168" t="s">
        <v>21</v>
      </c>
      <c r="Y1086" s="168" t="s">
        <v>21</v>
      </c>
      <c r="Z1086" s="168" t="s">
        <v>21</v>
      </c>
      <c r="AA1086" s="168" t="s">
        <v>2045</v>
      </c>
      <c r="AB1086" s="168" t="s">
        <v>1259</v>
      </c>
      <c r="AC1086" s="168" t="s">
        <v>2742</v>
      </c>
      <c r="AD1086" s="169">
        <v>13944255.74535884</v>
      </c>
      <c r="AE1086" s="168" t="s">
        <v>807</v>
      </c>
      <c r="AF1086" s="169">
        <v>-6639389.9357067682</v>
      </c>
      <c r="AG1086" s="169">
        <v>-17640841.412077401</v>
      </c>
      <c r="AH1086" s="169">
        <v>-4764520.8241084814</v>
      </c>
      <c r="AI1086" s="168" t="s">
        <v>21</v>
      </c>
      <c r="AJ1086"/>
    </row>
    <row r="1087" spans="1:36" x14ac:dyDescent="0.25">
      <c r="A1087" s="179" t="b">
        <f>IF(E1087&lt;&gt;1,"",NOT(ISNA(VLOOKUP(P1087,Mapping!$P:$P,1,FALSE))))</f>
        <v>0</v>
      </c>
      <c r="B1087" s="180" t="str">
        <f t="shared" si="16"/>
        <v/>
      </c>
      <c r="E1087" s="167">
        <v>1</v>
      </c>
      <c r="F1087" s="170" t="s">
        <v>667</v>
      </c>
      <c r="G1087" s="169">
        <v>1752155.6536162801</v>
      </c>
      <c r="H1087" s="168" t="s">
        <v>1266</v>
      </c>
      <c r="I1087" s="168" t="s">
        <v>402</v>
      </c>
      <c r="J1087" s="169">
        <v>969377.60274572973</v>
      </c>
      <c r="K1087" s="169">
        <v>542686.34957975289</v>
      </c>
      <c r="L1087" s="168" t="s">
        <v>18</v>
      </c>
      <c r="M1087" s="168" t="s">
        <v>21</v>
      </c>
      <c r="N1087" s="168" t="s">
        <v>1449</v>
      </c>
      <c r="O1087" s="168" t="s">
        <v>21</v>
      </c>
      <c r="P1087" s="168" t="s">
        <v>344</v>
      </c>
      <c r="Q1087" s="168" t="s">
        <v>1450</v>
      </c>
      <c r="R1087" s="168" t="s">
        <v>21</v>
      </c>
      <c r="S1087" s="168" t="s">
        <v>21</v>
      </c>
      <c r="T1087" s="168" t="s">
        <v>21</v>
      </c>
      <c r="U1087" s="168" t="s">
        <v>21</v>
      </c>
      <c r="V1087" s="168" t="s">
        <v>1450</v>
      </c>
      <c r="W1087" s="168" t="s">
        <v>21</v>
      </c>
      <c r="X1087" s="168" t="s">
        <v>21</v>
      </c>
      <c r="Y1087" s="168" t="s">
        <v>21</v>
      </c>
      <c r="Z1087" s="168" t="s">
        <v>21</v>
      </c>
      <c r="AA1087" s="168" t="s">
        <v>2046</v>
      </c>
      <c r="AB1087" s="168" t="s">
        <v>1259</v>
      </c>
      <c r="AC1087" s="168" t="s">
        <v>11721</v>
      </c>
      <c r="AD1087" s="169">
        <v>1523845.536640055</v>
      </c>
      <c r="AE1087" s="168" t="s">
        <v>809</v>
      </c>
      <c r="AF1087" s="169">
        <v>-1183510.168670357</v>
      </c>
      <c r="AG1087" s="169">
        <v>-1337341.3996958679</v>
      </c>
      <c r="AH1087" s="169">
        <v>-1070324.327617063</v>
      </c>
      <c r="AI1087" s="168" t="s">
        <v>21</v>
      </c>
      <c r="AJ1087"/>
    </row>
    <row r="1088" spans="1:36" x14ac:dyDescent="0.25">
      <c r="A1088" s="179" t="b">
        <f>IF(E1088&lt;&gt;1,"",NOT(ISNA(VLOOKUP(P1088,Mapping!$P:$P,1,FALSE))))</f>
        <v>0</v>
      </c>
      <c r="B1088" s="180" t="str">
        <f t="shared" si="16"/>
        <v/>
      </c>
      <c r="E1088" s="167">
        <v>1</v>
      </c>
      <c r="F1088" s="170" t="s">
        <v>667</v>
      </c>
      <c r="G1088" s="169">
        <v>258335.62602195601</v>
      </c>
      <c r="H1088" s="168" t="s">
        <v>1266</v>
      </c>
      <c r="I1088" s="168" t="s">
        <v>402</v>
      </c>
      <c r="J1088" s="169">
        <v>142923.81463948611</v>
      </c>
      <c r="K1088" s="169">
        <v>80012.992888449226</v>
      </c>
      <c r="L1088" s="168" t="s">
        <v>18</v>
      </c>
      <c r="M1088" s="168" t="s">
        <v>21</v>
      </c>
      <c r="N1088" s="168" t="s">
        <v>1449</v>
      </c>
      <c r="O1088" s="168" t="s">
        <v>21</v>
      </c>
      <c r="P1088" s="168" t="s">
        <v>525</v>
      </c>
      <c r="Q1088" s="168" t="s">
        <v>1451</v>
      </c>
      <c r="R1088" s="168" t="s">
        <v>21</v>
      </c>
      <c r="S1088" s="168" t="s">
        <v>21</v>
      </c>
      <c r="T1088" s="168" t="s">
        <v>21</v>
      </c>
      <c r="U1088" s="168" t="s">
        <v>21</v>
      </c>
      <c r="V1088" s="168" t="s">
        <v>1451</v>
      </c>
      <c r="W1088" s="168" t="s">
        <v>21</v>
      </c>
      <c r="X1088" s="168" t="s">
        <v>21</v>
      </c>
      <c r="Y1088" s="168" t="s">
        <v>21</v>
      </c>
      <c r="Z1088" s="168" t="s">
        <v>21</v>
      </c>
      <c r="AA1088" s="168" t="s">
        <v>2046</v>
      </c>
      <c r="AB1088" s="168" t="s">
        <v>1259</v>
      </c>
      <c r="AC1088" s="168" t="s">
        <v>8748</v>
      </c>
      <c r="AD1088" s="169">
        <v>224673.86950251181</v>
      </c>
      <c r="AE1088" s="168" t="s">
        <v>809</v>
      </c>
      <c r="AF1088" s="169">
        <v>-174495.2508618648</v>
      </c>
      <c r="AG1088" s="169">
        <v>-197175.93410292489</v>
      </c>
      <c r="AH1088" s="169">
        <v>-157807.27280182429</v>
      </c>
      <c r="AI1088" s="168" t="s">
        <v>21</v>
      </c>
      <c r="AJ1088"/>
    </row>
    <row r="1089" spans="1:36" x14ac:dyDescent="0.25">
      <c r="A1089" s="179" t="b">
        <f>IF(E1089&lt;&gt;1,"",NOT(ISNA(VLOOKUP(P1089,Mapping!$P:$P,1,FALSE))))</f>
        <v>0</v>
      </c>
      <c r="B1089" s="180" t="str">
        <f t="shared" si="16"/>
        <v/>
      </c>
      <c r="E1089" s="167">
        <v>1</v>
      </c>
      <c r="F1089" s="170" t="s">
        <v>667</v>
      </c>
      <c r="G1089" s="169">
        <v>6626316.9930026541</v>
      </c>
      <c r="H1089" s="168" t="s">
        <v>1266</v>
      </c>
      <c r="I1089" s="168" t="s">
        <v>402</v>
      </c>
      <c r="J1089" s="169">
        <v>3666000.374140799</v>
      </c>
      <c r="K1089" s="169">
        <v>2052335.8028546569</v>
      </c>
      <c r="L1089" s="168" t="s">
        <v>18</v>
      </c>
      <c r="M1089" s="168" t="s">
        <v>21</v>
      </c>
      <c r="N1089" s="168" t="s">
        <v>1449</v>
      </c>
      <c r="O1089" s="168" t="s">
        <v>21</v>
      </c>
      <c r="P1089" s="168" t="s">
        <v>803</v>
      </c>
      <c r="Q1089" s="168" t="s">
        <v>1453</v>
      </c>
      <c r="R1089" s="168" t="s">
        <v>21</v>
      </c>
      <c r="S1089" s="168" t="s">
        <v>21</v>
      </c>
      <c r="T1089" s="168" t="s">
        <v>21</v>
      </c>
      <c r="U1089" s="168" t="s">
        <v>21</v>
      </c>
      <c r="V1089" s="168" t="s">
        <v>1453</v>
      </c>
      <c r="W1089" s="168" t="s">
        <v>21</v>
      </c>
      <c r="X1089" s="168" t="s">
        <v>21</v>
      </c>
      <c r="Y1089" s="168" t="s">
        <v>21</v>
      </c>
      <c r="Z1089" s="168" t="s">
        <v>21</v>
      </c>
      <c r="AA1089" s="168" t="s">
        <v>2046</v>
      </c>
      <c r="AB1089" s="168" t="s">
        <v>1259</v>
      </c>
      <c r="AC1089" s="168" t="s">
        <v>11722</v>
      </c>
      <c r="AD1089" s="169">
        <v>5762891.8716833312</v>
      </c>
      <c r="AE1089" s="168" t="s">
        <v>809</v>
      </c>
      <c r="AF1089" s="169">
        <v>-4475808.7136071771</v>
      </c>
      <c r="AG1089" s="169">
        <v>-5057568.9573931973</v>
      </c>
      <c r="AH1089" s="169">
        <v>-4047761.5475972369</v>
      </c>
      <c r="AI1089" s="168" t="s">
        <v>21</v>
      </c>
      <c r="AJ1089"/>
    </row>
    <row r="1090" spans="1:36" x14ac:dyDescent="0.25">
      <c r="A1090" s="179" t="b">
        <f>IF(E1090&lt;&gt;1,"",NOT(ISNA(VLOOKUP(P1090,Mapping!$P:$P,1,FALSE))))</f>
        <v>0</v>
      </c>
      <c r="B1090" s="180" t="str">
        <f t="shared" si="16"/>
        <v/>
      </c>
      <c r="E1090" s="167">
        <v>1</v>
      </c>
      <c r="F1090" s="170" t="s">
        <v>467</v>
      </c>
      <c r="G1090" s="169">
        <v>122665.14399082441</v>
      </c>
      <c r="H1090" s="168" t="s">
        <v>1266</v>
      </c>
      <c r="I1090" s="168" t="s">
        <v>451</v>
      </c>
      <c r="J1090" s="169">
        <v>38139.173054329913</v>
      </c>
      <c r="K1090" s="169">
        <v>-94.392367628969055</v>
      </c>
      <c r="L1090" s="168" t="s">
        <v>18</v>
      </c>
      <c r="M1090" s="168" t="s">
        <v>21</v>
      </c>
      <c r="N1090" s="168" t="s">
        <v>1449</v>
      </c>
      <c r="O1090" s="168" t="s">
        <v>21</v>
      </c>
      <c r="P1090" s="168" t="s">
        <v>344</v>
      </c>
      <c r="Q1090" s="168" t="s">
        <v>1450</v>
      </c>
      <c r="R1090" s="168" t="s">
        <v>21</v>
      </c>
      <c r="S1090" s="168" t="s">
        <v>21</v>
      </c>
      <c r="T1090" s="168" t="s">
        <v>21</v>
      </c>
      <c r="U1090" s="168" t="s">
        <v>21</v>
      </c>
      <c r="V1090" s="168" t="s">
        <v>1450</v>
      </c>
      <c r="W1090" s="168" t="s">
        <v>21</v>
      </c>
      <c r="X1090" s="168" t="s">
        <v>21</v>
      </c>
      <c r="Y1090" s="168" t="s">
        <v>21</v>
      </c>
      <c r="Z1090" s="168" t="s">
        <v>21</v>
      </c>
      <c r="AA1090" s="168" t="s">
        <v>6637</v>
      </c>
      <c r="AB1090" s="168" t="s">
        <v>1259</v>
      </c>
      <c r="AC1090" s="168" t="s">
        <v>11723</v>
      </c>
      <c r="AD1090" s="169">
        <v>58804.051818208427</v>
      </c>
      <c r="AE1090" s="168" t="s">
        <v>809</v>
      </c>
      <c r="AF1090" s="169">
        <v>-44077.738236053541</v>
      </c>
      <c r="AG1090" s="169">
        <v>81811.071453625264</v>
      </c>
      <c r="AH1090" s="169">
        <v>-21909.997914476891</v>
      </c>
      <c r="AI1090" s="168" t="s">
        <v>21</v>
      </c>
      <c r="AJ1090"/>
    </row>
    <row r="1091" spans="1:36" x14ac:dyDescent="0.25">
      <c r="A1091" s="179" t="b">
        <f>IF(E1091&lt;&gt;1,"",NOT(ISNA(VLOOKUP(P1091,Mapping!$P:$P,1,FALSE))))</f>
        <v>0</v>
      </c>
      <c r="B1091" s="180" t="str">
        <f t="shared" si="16"/>
        <v/>
      </c>
      <c r="E1091" s="167">
        <v>1</v>
      </c>
      <c r="F1091" s="170" t="s">
        <v>467</v>
      </c>
      <c r="G1091" s="169">
        <v>952154.22216068232</v>
      </c>
      <c r="H1091" s="168" t="s">
        <v>1266</v>
      </c>
      <c r="I1091" s="168" t="s">
        <v>451</v>
      </c>
      <c r="J1091" s="169">
        <v>296044.77255668899</v>
      </c>
      <c r="K1091" s="169">
        <v>-732.69462256034626</v>
      </c>
      <c r="L1091" s="168" t="s">
        <v>18</v>
      </c>
      <c r="M1091" s="168" t="s">
        <v>21</v>
      </c>
      <c r="N1091" s="168" t="s">
        <v>1449</v>
      </c>
      <c r="O1091" s="168" t="s">
        <v>21</v>
      </c>
      <c r="P1091" s="168" t="s">
        <v>525</v>
      </c>
      <c r="Q1091" s="168" t="s">
        <v>1451</v>
      </c>
      <c r="R1091" s="168" t="s">
        <v>21</v>
      </c>
      <c r="S1091" s="168" t="s">
        <v>21</v>
      </c>
      <c r="T1091" s="168" t="s">
        <v>21</v>
      </c>
      <c r="U1091" s="168" t="s">
        <v>21</v>
      </c>
      <c r="V1091" s="168" t="s">
        <v>1451</v>
      </c>
      <c r="W1091" s="168" t="s">
        <v>21</v>
      </c>
      <c r="X1091" s="168" t="s">
        <v>21</v>
      </c>
      <c r="Y1091" s="168" t="s">
        <v>21</v>
      </c>
      <c r="Z1091" s="168" t="s">
        <v>21</v>
      </c>
      <c r="AA1091" s="168" t="s">
        <v>6637</v>
      </c>
      <c r="AB1091" s="168" t="s">
        <v>1259</v>
      </c>
      <c r="AC1091" s="168" t="s">
        <v>11724</v>
      </c>
      <c r="AD1091" s="169">
        <v>456450.17318897828</v>
      </c>
      <c r="AE1091" s="168" t="s">
        <v>809</v>
      </c>
      <c r="AF1091" s="169">
        <v>-342141.24077407899</v>
      </c>
      <c r="AG1091" s="169">
        <v>635035.79394881311</v>
      </c>
      <c r="AH1091" s="169">
        <v>-170070.29334560921</v>
      </c>
      <c r="AI1091" s="168" t="s">
        <v>21</v>
      </c>
      <c r="AJ1091"/>
    </row>
    <row r="1092" spans="1:36" x14ac:dyDescent="0.25">
      <c r="A1092" s="179" t="b">
        <f>IF(E1092&lt;&gt;1,"",NOT(ISNA(VLOOKUP(P1092,Mapping!$P:$P,1,FALSE))))</f>
        <v>0</v>
      </c>
      <c r="B1092" s="180" t="str">
        <f t="shared" si="16"/>
        <v/>
      </c>
      <c r="E1092" s="167">
        <v>1</v>
      </c>
      <c r="F1092" s="170" t="s">
        <v>773</v>
      </c>
      <c r="G1092" s="169">
        <v>2669741.6119567808</v>
      </c>
      <c r="H1092" s="168" t="s">
        <v>1266</v>
      </c>
      <c r="I1092" s="168" t="s">
        <v>509</v>
      </c>
      <c r="J1092" s="169">
        <v>853373.37438713922</v>
      </c>
      <c r="K1092" s="169">
        <v>-403.42411426638631</v>
      </c>
      <c r="L1092" s="168" t="s">
        <v>18</v>
      </c>
      <c r="M1092" s="168" t="s">
        <v>21</v>
      </c>
      <c r="N1092" s="168" t="s">
        <v>1449</v>
      </c>
      <c r="O1092" s="168" t="s">
        <v>21</v>
      </c>
      <c r="P1092" s="168" t="s">
        <v>762</v>
      </c>
      <c r="Q1092" s="168" t="s">
        <v>1455</v>
      </c>
      <c r="R1092" s="168" t="s">
        <v>21</v>
      </c>
      <c r="S1092" s="168" t="s">
        <v>21</v>
      </c>
      <c r="T1092" s="168" t="s">
        <v>21</v>
      </c>
      <c r="U1092" s="168" t="s">
        <v>21</v>
      </c>
      <c r="V1092" s="168" t="s">
        <v>1455</v>
      </c>
      <c r="W1092" s="168" t="s">
        <v>21</v>
      </c>
      <c r="X1092" s="168" t="s">
        <v>21</v>
      </c>
      <c r="Y1092" s="168" t="s">
        <v>21</v>
      </c>
      <c r="Z1092" s="168" t="s">
        <v>21</v>
      </c>
      <c r="AA1092" s="168" t="s">
        <v>2047</v>
      </c>
      <c r="AB1092" s="168" t="s">
        <v>1259</v>
      </c>
      <c r="AC1092" s="168" t="s">
        <v>11725</v>
      </c>
      <c r="AD1092" s="169">
        <v>1451894.304311401</v>
      </c>
      <c r="AE1092" s="168" t="s">
        <v>818</v>
      </c>
      <c r="AF1092" s="169">
        <v>-1867359.566897233</v>
      </c>
      <c r="AG1092" s="169">
        <v>14363.46596177993</v>
      </c>
      <c r="AH1092" s="169">
        <v>-42672.424185107462</v>
      </c>
      <c r="AI1092" s="168" t="s">
        <v>21</v>
      </c>
      <c r="AJ1092"/>
    </row>
    <row r="1093" spans="1:36" x14ac:dyDescent="0.25">
      <c r="A1093" s="179" t="b">
        <f>IF(E1093&lt;&gt;1,"",NOT(ISNA(VLOOKUP(P1093,Mapping!$P:$P,1,FALSE))))</f>
        <v>0</v>
      </c>
      <c r="B1093" s="180" t="str">
        <f t="shared" si="16"/>
        <v/>
      </c>
      <c r="E1093" s="167">
        <v>1</v>
      </c>
      <c r="F1093" s="170" t="s">
        <v>11726</v>
      </c>
      <c r="G1093" s="169">
        <v>2865536.1328873578</v>
      </c>
      <c r="H1093" s="168" t="s">
        <v>1266</v>
      </c>
      <c r="I1093" s="168" t="s">
        <v>489</v>
      </c>
      <c r="J1093" s="169">
        <v>955393.92761289189</v>
      </c>
      <c r="K1093" s="169">
        <v>66802.583158144203</v>
      </c>
      <c r="L1093" s="168" t="s">
        <v>18</v>
      </c>
      <c r="M1093" s="168" t="s">
        <v>21</v>
      </c>
      <c r="N1093" s="168" t="s">
        <v>1449</v>
      </c>
      <c r="O1093" s="168" t="s">
        <v>21</v>
      </c>
      <c r="P1093" s="168" t="s">
        <v>762</v>
      </c>
      <c r="Q1093" s="168" t="s">
        <v>1455</v>
      </c>
      <c r="R1093" s="168" t="s">
        <v>21</v>
      </c>
      <c r="S1093" s="168" t="s">
        <v>21</v>
      </c>
      <c r="T1093" s="168" t="s">
        <v>21</v>
      </c>
      <c r="U1093" s="168" t="s">
        <v>21</v>
      </c>
      <c r="V1093" s="168" t="s">
        <v>1455</v>
      </c>
      <c r="W1093" s="168" t="s">
        <v>21</v>
      </c>
      <c r="X1093" s="168" t="s">
        <v>21</v>
      </c>
      <c r="Y1093" s="168" t="s">
        <v>21</v>
      </c>
      <c r="Z1093" s="168" t="s">
        <v>21</v>
      </c>
      <c r="AA1093" s="168" t="s">
        <v>11727</v>
      </c>
      <c r="AB1093" s="168" t="s">
        <v>1259</v>
      </c>
      <c r="AC1093" s="168" t="s">
        <v>11728</v>
      </c>
      <c r="AD1093" s="169">
        <v>1102877.1001416701</v>
      </c>
      <c r="AE1093" s="168" t="s">
        <v>808</v>
      </c>
      <c r="AF1093" s="169">
        <v>579234.89354865393</v>
      </c>
      <c r="AG1093" s="169">
        <v>48832.603162686341</v>
      </c>
      <c r="AH1093" s="169">
        <v>-712631.40034885751</v>
      </c>
      <c r="AI1093" s="168" t="s">
        <v>21</v>
      </c>
      <c r="AJ1093"/>
    </row>
    <row r="1094" spans="1:36" x14ac:dyDescent="0.25">
      <c r="A1094" s="179" t="b">
        <f>IF(E1094&lt;&gt;1,"",NOT(ISNA(VLOOKUP(P1094,Mapping!$P:$P,1,FALSE))))</f>
        <v>0</v>
      </c>
      <c r="B1094" s="180" t="str">
        <f t="shared" si="16"/>
        <v/>
      </c>
      <c r="E1094" s="167">
        <v>1</v>
      </c>
      <c r="F1094" s="170" t="s">
        <v>2048</v>
      </c>
      <c r="G1094" s="169">
        <v>72813.133610796358</v>
      </c>
      <c r="H1094" s="168" t="s">
        <v>1266</v>
      </c>
      <c r="I1094" s="168" t="s">
        <v>372</v>
      </c>
      <c r="J1094" s="169">
        <v>36300.125584139147</v>
      </c>
      <c r="K1094" s="169">
        <v>15604.713740744321</v>
      </c>
      <c r="L1094" s="168" t="s">
        <v>18</v>
      </c>
      <c r="M1094" s="168" t="s">
        <v>21</v>
      </c>
      <c r="N1094" s="168" t="s">
        <v>1449</v>
      </c>
      <c r="O1094" s="168" t="s">
        <v>21</v>
      </c>
      <c r="P1094" s="168" t="s">
        <v>525</v>
      </c>
      <c r="Q1094" s="168" t="s">
        <v>1451</v>
      </c>
      <c r="R1094" s="168" t="s">
        <v>21</v>
      </c>
      <c r="S1094" s="168" t="s">
        <v>21</v>
      </c>
      <c r="T1094" s="168" t="s">
        <v>21</v>
      </c>
      <c r="U1094" s="168" t="s">
        <v>21</v>
      </c>
      <c r="V1094" s="168" t="s">
        <v>1451</v>
      </c>
      <c r="W1094" s="168" t="s">
        <v>21</v>
      </c>
      <c r="X1094" s="168" t="s">
        <v>21</v>
      </c>
      <c r="Y1094" s="168" t="s">
        <v>21</v>
      </c>
      <c r="Z1094" s="168" t="s">
        <v>21</v>
      </c>
      <c r="AA1094" s="168" t="s">
        <v>2049</v>
      </c>
      <c r="AB1094" s="168" t="s">
        <v>1259</v>
      </c>
      <c r="AC1094" s="168" t="s">
        <v>6690</v>
      </c>
      <c r="AD1094" s="169">
        <v>61249.732505806132</v>
      </c>
      <c r="AE1094" s="168" t="s">
        <v>817</v>
      </c>
      <c r="AF1094" s="169">
        <v>-5600.8024445502087</v>
      </c>
      <c r="AG1094" s="169">
        <v>-19627.353193444149</v>
      </c>
      <c r="AH1094" s="169">
        <v>-42906.811251292012</v>
      </c>
      <c r="AI1094" s="168" t="s">
        <v>21</v>
      </c>
      <c r="AJ1094"/>
    </row>
    <row r="1095" spans="1:36" x14ac:dyDescent="0.25">
      <c r="A1095" s="179" t="b">
        <f>IF(E1095&lt;&gt;1,"",NOT(ISNA(VLOOKUP(P1095,Mapping!$P:$P,1,FALSE))))</f>
        <v>0</v>
      </c>
      <c r="B1095" s="180" t="str">
        <f t="shared" si="16"/>
        <v/>
      </c>
      <c r="E1095" s="167">
        <v>1</v>
      </c>
      <c r="F1095" s="170" t="s">
        <v>2050</v>
      </c>
      <c r="G1095" s="169">
        <v>741608.36497651681</v>
      </c>
      <c r="H1095" s="168" t="s">
        <v>1266</v>
      </c>
      <c r="I1095" s="168" t="s">
        <v>446</v>
      </c>
      <c r="J1095" s="169">
        <v>308739.56606042641</v>
      </c>
      <c r="K1095" s="169">
        <v>203937.76410541439</v>
      </c>
      <c r="L1095" s="168" t="s">
        <v>18</v>
      </c>
      <c r="M1095" s="168" t="s">
        <v>21</v>
      </c>
      <c r="N1095" s="168" t="s">
        <v>1449</v>
      </c>
      <c r="O1095" s="168" t="s">
        <v>21</v>
      </c>
      <c r="P1095" s="168" t="s">
        <v>525</v>
      </c>
      <c r="Q1095" s="168" t="s">
        <v>1451</v>
      </c>
      <c r="R1095" s="168" t="s">
        <v>21</v>
      </c>
      <c r="S1095" s="168" t="s">
        <v>21</v>
      </c>
      <c r="T1095" s="168" t="s">
        <v>21</v>
      </c>
      <c r="U1095" s="168" t="s">
        <v>21</v>
      </c>
      <c r="V1095" s="168" t="s">
        <v>1451</v>
      </c>
      <c r="W1095" s="168" t="s">
        <v>21</v>
      </c>
      <c r="X1095" s="168" t="s">
        <v>21</v>
      </c>
      <c r="Y1095" s="168" t="s">
        <v>21</v>
      </c>
      <c r="Z1095" s="168" t="s">
        <v>21</v>
      </c>
      <c r="AA1095" s="168" t="s">
        <v>2051</v>
      </c>
      <c r="AB1095" s="168" t="s">
        <v>1259</v>
      </c>
      <c r="AC1095" s="168" t="s">
        <v>6808</v>
      </c>
      <c r="AD1095" s="169">
        <v>440250.95570857282</v>
      </c>
      <c r="AE1095" s="168" t="s">
        <v>810</v>
      </c>
      <c r="AF1095" s="169">
        <v>-140834.15256065791</v>
      </c>
      <c r="AG1095" s="169">
        <v>-265344.81640059617</v>
      </c>
      <c r="AH1095" s="169">
        <v>-132998.41156099949</v>
      </c>
      <c r="AI1095" s="168" t="s">
        <v>21</v>
      </c>
      <c r="AJ1095"/>
    </row>
    <row r="1096" spans="1:36" x14ac:dyDescent="0.25">
      <c r="A1096" s="179" t="b">
        <f>IF(E1096&lt;&gt;1,"",NOT(ISNA(VLOOKUP(P1096,Mapping!$P:$P,1,FALSE))))</f>
        <v>0</v>
      </c>
      <c r="B1096" s="180" t="str">
        <f t="shared" si="16"/>
        <v/>
      </c>
      <c r="E1096" s="167">
        <v>1</v>
      </c>
      <c r="F1096" s="170" t="s">
        <v>668</v>
      </c>
      <c r="G1096" s="169">
        <v>80702.200729737538</v>
      </c>
      <c r="H1096" s="168" t="s">
        <v>1266</v>
      </c>
      <c r="I1096" s="168" t="s">
        <v>446</v>
      </c>
      <c r="J1096" s="169">
        <v>35870.384712410698</v>
      </c>
      <c r="K1096" s="169">
        <v>18428.046670855842</v>
      </c>
      <c r="L1096" s="168" t="s">
        <v>18</v>
      </c>
      <c r="M1096" s="168" t="s">
        <v>21</v>
      </c>
      <c r="N1096" s="168" t="s">
        <v>1449</v>
      </c>
      <c r="O1096" s="168" t="s">
        <v>21</v>
      </c>
      <c r="P1096" s="168" t="s">
        <v>525</v>
      </c>
      <c r="Q1096" s="168" t="s">
        <v>1451</v>
      </c>
      <c r="R1096" s="168" t="s">
        <v>21</v>
      </c>
      <c r="S1096" s="168" t="s">
        <v>21</v>
      </c>
      <c r="T1096" s="168" t="s">
        <v>21</v>
      </c>
      <c r="U1096" s="168" t="s">
        <v>21</v>
      </c>
      <c r="V1096" s="168" t="s">
        <v>1451</v>
      </c>
      <c r="W1096" s="168" t="s">
        <v>21</v>
      </c>
      <c r="X1096" s="168" t="s">
        <v>21</v>
      </c>
      <c r="Y1096" s="168" t="s">
        <v>21</v>
      </c>
      <c r="Z1096" s="168" t="s">
        <v>21</v>
      </c>
      <c r="AA1096" s="168" t="s">
        <v>2052</v>
      </c>
      <c r="AB1096" s="168" t="s">
        <v>1259</v>
      </c>
      <c r="AC1096" s="168" t="s">
        <v>6791</v>
      </c>
      <c r="AD1096" s="169">
        <v>53931.858971361762</v>
      </c>
      <c r="AE1096" s="168" t="s">
        <v>810</v>
      </c>
      <c r="AF1096" s="169">
        <v>19071.503577896179</v>
      </c>
      <c r="AG1096" s="169">
        <v>1727.5048633050169</v>
      </c>
      <c r="AH1096" s="169">
        <v>-7180.7454588795808</v>
      </c>
      <c r="AI1096" s="168" t="s">
        <v>21</v>
      </c>
      <c r="AJ1096"/>
    </row>
    <row r="1097" spans="1:36" x14ac:dyDescent="0.25">
      <c r="A1097" s="179" t="b">
        <f>IF(E1097&lt;&gt;1,"",NOT(ISNA(VLOOKUP(P1097,Mapping!$P:$P,1,FALSE))))</f>
        <v>0</v>
      </c>
      <c r="B1097" s="180" t="str">
        <f t="shared" si="16"/>
        <v/>
      </c>
      <c r="E1097" s="167">
        <v>1</v>
      </c>
      <c r="F1097" s="170" t="s">
        <v>468</v>
      </c>
      <c r="G1097" s="169">
        <v>291668.9180448603</v>
      </c>
      <c r="H1097" s="168" t="s">
        <v>1266</v>
      </c>
      <c r="I1097" s="168" t="s">
        <v>498</v>
      </c>
      <c r="J1097" s="169">
        <v>144942.7521492104</v>
      </c>
      <c r="K1097" s="169">
        <v>72221.653836234735</v>
      </c>
      <c r="L1097" s="168" t="s">
        <v>18</v>
      </c>
      <c r="M1097" s="168" t="s">
        <v>21</v>
      </c>
      <c r="N1097" s="168" t="s">
        <v>1449</v>
      </c>
      <c r="O1097" s="168" t="s">
        <v>21</v>
      </c>
      <c r="P1097" s="168" t="s">
        <v>525</v>
      </c>
      <c r="Q1097" s="168" t="s">
        <v>1451</v>
      </c>
      <c r="R1097" s="168" t="s">
        <v>21</v>
      </c>
      <c r="S1097" s="168" t="s">
        <v>21</v>
      </c>
      <c r="T1097" s="168" t="s">
        <v>21</v>
      </c>
      <c r="U1097" s="168" t="s">
        <v>21</v>
      </c>
      <c r="V1097" s="168" t="s">
        <v>1451</v>
      </c>
      <c r="W1097" s="168" t="s">
        <v>21</v>
      </c>
      <c r="X1097" s="168" t="s">
        <v>21</v>
      </c>
      <c r="Y1097" s="168" t="s">
        <v>21</v>
      </c>
      <c r="Z1097" s="168" t="s">
        <v>21</v>
      </c>
      <c r="AA1097" s="168" t="s">
        <v>2053</v>
      </c>
      <c r="AB1097" s="168" t="s">
        <v>1259</v>
      </c>
      <c r="AC1097" s="168" t="s">
        <v>11729</v>
      </c>
      <c r="AD1097" s="169">
        <v>204813.98450910361</v>
      </c>
      <c r="AE1097" s="168" t="s">
        <v>809</v>
      </c>
      <c r="AF1097" s="169">
        <v>-109345.1978982998</v>
      </c>
      <c r="AG1097" s="169">
        <v>-158427.5281255361</v>
      </c>
      <c r="AH1097" s="169">
        <v>-181559.02722934051</v>
      </c>
      <c r="AI1097" s="168" t="s">
        <v>21</v>
      </c>
      <c r="AJ1097"/>
    </row>
    <row r="1098" spans="1:36" x14ac:dyDescent="0.25">
      <c r="A1098" s="179" t="b">
        <f>IF(E1098&lt;&gt;1,"",NOT(ISNA(VLOOKUP(P1098,Mapping!$P:$P,1,FALSE))))</f>
        <v>0</v>
      </c>
      <c r="B1098" s="180" t="str">
        <f t="shared" si="16"/>
        <v/>
      </c>
      <c r="E1098" s="167">
        <v>1</v>
      </c>
      <c r="F1098" s="170" t="s">
        <v>976</v>
      </c>
      <c r="G1098" s="169">
        <v>180528.5996635909</v>
      </c>
      <c r="H1098" s="168" t="s">
        <v>1266</v>
      </c>
      <c r="I1098" s="168" t="s">
        <v>498</v>
      </c>
      <c r="J1098" s="169">
        <v>69175.879379559585</v>
      </c>
      <c r="K1098" s="169">
        <v>31032.022235032211</v>
      </c>
      <c r="L1098" s="168" t="s">
        <v>18</v>
      </c>
      <c r="M1098" s="168" t="s">
        <v>21</v>
      </c>
      <c r="N1098" s="168" t="s">
        <v>1449</v>
      </c>
      <c r="O1098" s="168" t="s">
        <v>21</v>
      </c>
      <c r="P1098" s="168" t="s">
        <v>525</v>
      </c>
      <c r="Q1098" s="168" t="s">
        <v>1451</v>
      </c>
      <c r="R1098" s="168" t="s">
        <v>21</v>
      </c>
      <c r="S1098" s="168" t="s">
        <v>21</v>
      </c>
      <c r="T1098" s="168" t="s">
        <v>21</v>
      </c>
      <c r="U1098" s="168" t="s">
        <v>21</v>
      </c>
      <c r="V1098" s="168" t="s">
        <v>1451</v>
      </c>
      <c r="W1098" s="168" t="s">
        <v>21</v>
      </c>
      <c r="X1098" s="168" t="s">
        <v>21</v>
      </c>
      <c r="Y1098" s="168" t="s">
        <v>21</v>
      </c>
      <c r="Z1098" s="168" t="s">
        <v>21</v>
      </c>
      <c r="AA1098" s="168" t="s">
        <v>2054</v>
      </c>
      <c r="AB1098" s="168" t="s">
        <v>1259</v>
      </c>
      <c r="AC1098" s="168" t="s">
        <v>11730</v>
      </c>
      <c r="AD1098" s="169">
        <v>121074.6801826853</v>
      </c>
      <c r="AE1098" s="168" t="s">
        <v>819</v>
      </c>
      <c r="AF1098" s="169">
        <v>-121012.393629659</v>
      </c>
      <c r="AG1098" s="169">
        <v>-108822.37577384509</v>
      </c>
      <c r="AH1098" s="169">
        <v>-100405.6572763213</v>
      </c>
      <c r="AI1098" s="168" t="s">
        <v>21</v>
      </c>
      <c r="AJ1098"/>
    </row>
    <row r="1099" spans="1:36" x14ac:dyDescent="0.25">
      <c r="A1099" s="179" t="b">
        <f>IF(E1099&lt;&gt;1,"",NOT(ISNA(VLOOKUP(P1099,Mapping!$P:$P,1,FALSE))))</f>
        <v>0</v>
      </c>
      <c r="B1099" s="180" t="str">
        <f t="shared" si="16"/>
        <v/>
      </c>
      <c r="E1099" s="167">
        <v>1</v>
      </c>
      <c r="F1099" s="170" t="s">
        <v>6638</v>
      </c>
      <c r="G1099" s="169">
        <v>363267.271110781</v>
      </c>
      <c r="H1099" s="168" t="s">
        <v>1266</v>
      </c>
      <c r="I1099" s="168" t="s">
        <v>430</v>
      </c>
      <c r="J1099" s="169">
        <v>86126.52455440411</v>
      </c>
      <c r="K1099" s="169">
        <v>22269.9776469178</v>
      </c>
      <c r="L1099" s="168" t="s">
        <v>18</v>
      </c>
      <c r="M1099" s="168" t="s">
        <v>21</v>
      </c>
      <c r="N1099" s="168" t="s">
        <v>1449</v>
      </c>
      <c r="O1099" s="168" t="s">
        <v>21</v>
      </c>
      <c r="P1099" s="168" t="s">
        <v>525</v>
      </c>
      <c r="Q1099" s="168" t="s">
        <v>1451</v>
      </c>
      <c r="R1099" s="168" t="s">
        <v>21</v>
      </c>
      <c r="S1099" s="168" t="s">
        <v>21</v>
      </c>
      <c r="T1099" s="168" t="s">
        <v>21</v>
      </c>
      <c r="U1099" s="168" t="s">
        <v>21</v>
      </c>
      <c r="V1099" s="168" t="s">
        <v>1451</v>
      </c>
      <c r="W1099" s="168" t="s">
        <v>21</v>
      </c>
      <c r="X1099" s="168" t="s">
        <v>21</v>
      </c>
      <c r="Y1099" s="168" t="s">
        <v>21</v>
      </c>
      <c r="Z1099" s="168" t="s">
        <v>21</v>
      </c>
      <c r="AA1099" s="168" t="s">
        <v>6639</v>
      </c>
      <c r="AB1099" s="168" t="s">
        <v>1259</v>
      </c>
      <c r="AC1099" s="168" t="s">
        <v>11731</v>
      </c>
      <c r="AD1099" s="169">
        <v>119833.1539560691</v>
      </c>
      <c r="AE1099" s="168" t="s">
        <v>817</v>
      </c>
      <c r="AF1099" s="169">
        <v>-35028.232209617388</v>
      </c>
      <c r="AG1099" s="169">
        <v>-197975.98965950881</v>
      </c>
      <c r="AH1099" s="169">
        <v>-66902.75478907238</v>
      </c>
      <c r="AI1099" s="168" t="s">
        <v>21</v>
      </c>
      <c r="AJ1099"/>
    </row>
    <row r="1100" spans="1:36" x14ac:dyDescent="0.25">
      <c r="A1100" s="179" t="b">
        <f>IF(E1100&lt;&gt;1,"",NOT(ISNA(VLOOKUP(P1100,Mapping!$P:$P,1,FALSE))))</f>
        <v>0</v>
      </c>
      <c r="B1100" s="180" t="str">
        <f t="shared" si="16"/>
        <v/>
      </c>
      <c r="E1100" s="167">
        <v>1</v>
      </c>
      <c r="F1100" s="170" t="s">
        <v>2055</v>
      </c>
      <c r="G1100" s="169">
        <v>37363.661198553476</v>
      </c>
      <c r="H1100" s="168" t="s">
        <v>1266</v>
      </c>
      <c r="I1100" s="168" t="s">
        <v>657</v>
      </c>
      <c r="J1100" s="169">
        <v>4947.7515830400826</v>
      </c>
      <c r="K1100" s="169">
        <v>-476.34005735295511</v>
      </c>
      <c r="L1100" s="168" t="s">
        <v>18</v>
      </c>
      <c r="M1100" s="168" t="s">
        <v>21</v>
      </c>
      <c r="N1100" s="168" t="s">
        <v>1449</v>
      </c>
      <c r="O1100" s="168" t="s">
        <v>21</v>
      </c>
      <c r="P1100" s="168" t="s">
        <v>525</v>
      </c>
      <c r="Q1100" s="168" t="s">
        <v>1451</v>
      </c>
      <c r="R1100" s="168" t="s">
        <v>21</v>
      </c>
      <c r="S1100" s="168" t="s">
        <v>21</v>
      </c>
      <c r="T1100" s="168" t="s">
        <v>21</v>
      </c>
      <c r="U1100" s="168" t="s">
        <v>21</v>
      </c>
      <c r="V1100" s="168" t="s">
        <v>1451</v>
      </c>
      <c r="W1100" s="168" t="s">
        <v>21</v>
      </c>
      <c r="X1100" s="168" t="s">
        <v>21</v>
      </c>
      <c r="Y1100" s="168" t="s">
        <v>21</v>
      </c>
      <c r="Z1100" s="168" t="s">
        <v>21</v>
      </c>
      <c r="AA1100" s="168" t="s">
        <v>2056</v>
      </c>
      <c r="AB1100" s="168" t="s">
        <v>1259</v>
      </c>
      <c r="AC1100" s="168" t="s">
        <v>7391</v>
      </c>
      <c r="AD1100" s="169">
        <v>8141.1931934450486</v>
      </c>
      <c r="AE1100" s="168" t="s">
        <v>817</v>
      </c>
      <c r="AF1100" s="169">
        <v>6104.0208912406824</v>
      </c>
      <c r="AG1100" s="169">
        <v>-4020.1075215170199</v>
      </c>
      <c r="AH1100" s="169">
        <v>-713.80063469633023</v>
      </c>
      <c r="AI1100" s="168" t="s">
        <v>21</v>
      </c>
      <c r="AJ1100"/>
    </row>
    <row r="1101" spans="1:36" x14ac:dyDescent="0.25">
      <c r="A1101" s="179" t="b">
        <f>IF(E1101&lt;&gt;1,"",NOT(ISNA(VLOOKUP(P1101,Mapping!$P:$P,1,FALSE))))</f>
        <v>0</v>
      </c>
      <c r="B1101" s="180" t="str">
        <f t="shared" si="16"/>
        <v/>
      </c>
      <c r="E1101" s="167">
        <v>1</v>
      </c>
      <c r="F1101" s="170" t="s">
        <v>469</v>
      </c>
      <c r="G1101" s="169">
        <v>2739111.5354496869</v>
      </c>
      <c r="H1101" s="168" t="s">
        <v>1266</v>
      </c>
      <c r="I1101" s="168" t="s">
        <v>421</v>
      </c>
      <c r="J1101" s="169">
        <v>1131909.649064729</v>
      </c>
      <c r="K1101" s="169">
        <v>522366.73507297889</v>
      </c>
      <c r="L1101" s="168" t="s">
        <v>18</v>
      </c>
      <c r="M1101" s="168" t="s">
        <v>21</v>
      </c>
      <c r="N1101" s="168" t="s">
        <v>1449</v>
      </c>
      <c r="O1101" s="168" t="s">
        <v>21</v>
      </c>
      <c r="P1101" s="168" t="s">
        <v>344</v>
      </c>
      <c r="Q1101" s="168" t="s">
        <v>1450</v>
      </c>
      <c r="R1101" s="168" t="s">
        <v>21</v>
      </c>
      <c r="S1101" s="168" t="s">
        <v>21</v>
      </c>
      <c r="T1101" s="168" t="s">
        <v>21</v>
      </c>
      <c r="U1101" s="168" t="s">
        <v>21</v>
      </c>
      <c r="V1101" s="168" t="s">
        <v>1450</v>
      </c>
      <c r="W1101" s="168" t="s">
        <v>21</v>
      </c>
      <c r="X1101" s="168" t="s">
        <v>21</v>
      </c>
      <c r="Y1101" s="168" t="s">
        <v>21</v>
      </c>
      <c r="Z1101" s="168" t="s">
        <v>21</v>
      </c>
      <c r="AA1101" s="168" t="s">
        <v>2057</v>
      </c>
      <c r="AB1101" s="168" t="s">
        <v>1259</v>
      </c>
      <c r="AC1101" s="168" t="s">
        <v>11732</v>
      </c>
      <c r="AD1101" s="169">
        <v>1881073.461739681</v>
      </c>
      <c r="AE1101" s="168" t="s">
        <v>810</v>
      </c>
      <c r="AF1101" s="169">
        <v>-180239.03832802319</v>
      </c>
      <c r="AG1101" s="169">
        <v>-1314300.0759028781</v>
      </c>
      <c r="AH1101" s="169">
        <v>-346801.68777896703</v>
      </c>
      <c r="AI1101" s="168" t="s">
        <v>21</v>
      </c>
      <c r="AJ1101"/>
    </row>
    <row r="1102" spans="1:36" x14ac:dyDescent="0.25">
      <c r="A1102" s="179" t="b">
        <f>IF(E1102&lt;&gt;1,"",NOT(ISNA(VLOOKUP(P1102,Mapping!$P:$P,1,FALSE))))</f>
        <v>0</v>
      </c>
      <c r="B1102" s="180" t="str">
        <f t="shared" si="16"/>
        <v/>
      </c>
      <c r="E1102" s="167">
        <v>1</v>
      </c>
      <c r="F1102" s="170" t="s">
        <v>669</v>
      </c>
      <c r="G1102" s="169">
        <v>35403.036927775283</v>
      </c>
      <c r="H1102" s="168" t="s">
        <v>1266</v>
      </c>
      <c r="I1102" s="168" t="s">
        <v>446</v>
      </c>
      <c r="J1102" s="169">
        <v>15170.768666935361</v>
      </c>
      <c r="K1102" s="169">
        <v>6313.107886340088</v>
      </c>
      <c r="L1102" s="168" t="s">
        <v>18</v>
      </c>
      <c r="M1102" s="168" t="s">
        <v>21</v>
      </c>
      <c r="N1102" s="168" t="s">
        <v>1449</v>
      </c>
      <c r="O1102" s="168" t="s">
        <v>21</v>
      </c>
      <c r="P1102" s="168" t="s">
        <v>525</v>
      </c>
      <c r="Q1102" s="168" t="s">
        <v>1451</v>
      </c>
      <c r="R1102" s="168" t="s">
        <v>21</v>
      </c>
      <c r="S1102" s="168" t="s">
        <v>21</v>
      </c>
      <c r="T1102" s="168" t="s">
        <v>21</v>
      </c>
      <c r="U1102" s="168" t="s">
        <v>21</v>
      </c>
      <c r="V1102" s="168" t="s">
        <v>1451</v>
      </c>
      <c r="W1102" s="168" t="s">
        <v>21</v>
      </c>
      <c r="X1102" s="168" t="s">
        <v>21</v>
      </c>
      <c r="Y1102" s="168" t="s">
        <v>21</v>
      </c>
      <c r="Z1102" s="168" t="s">
        <v>21</v>
      </c>
      <c r="AA1102" s="168" t="s">
        <v>2058</v>
      </c>
      <c r="AB1102" s="168" t="s">
        <v>1259</v>
      </c>
      <c r="AC1102" s="168" t="s">
        <v>11733</v>
      </c>
      <c r="AD1102" s="169">
        <v>24012.713547701362</v>
      </c>
      <c r="AE1102" s="168" t="s">
        <v>810</v>
      </c>
      <c r="AF1102" s="169">
        <v>-8380.8225843535438</v>
      </c>
      <c r="AG1102" s="169">
        <v>-21938.339445703139</v>
      </c>
      <c r="AH1102" s="169">
        <v>2643.4441988603498</v>
      </c>
      <c r="AI1102" s="168" t="s">
        <v>21</v>
      </c>
      <c r="AJ1102"/>
    </row>
    <row r="1103" spans="1:36" x14ac:dyDescent="0.25">
      <c r="A1103" s="179" t="b">
        <f>IF(E1103&lt;&gt;1,"",NOT(ISNA(VLOOKUP(P1103,Mapping!$P:$P,1,FALSE))))</f>
        <v>0</v>
      </c>
      <c r="B1103" s="180" t="str">
        <f t="shared" si="16"/>
        <v/>
      </c>
      <c r="E1103" s="167">
        <v>1</v>
      </c>
      <c r="F1103" s="170" t="s">
        <v>11734</v>
      </c>
      <c r="G1103" s="169">
        <v>548327.54821480135</v>
      </c>
      <c r="H1103" s="168" t="s">
        <v>1266</v>
      </c>
      <c r="I1103" s="168" t="s">
        <v>384</v>
      </c>
      <c r="J1103" s="169">
        <v>244239.27769569389</v>
      </c>
      <c r="K1103" s="169">
        <v>12066.088597299569</v>
      </c>
      <c r="L1103" s="168" t="s">
        <v>18</v>
      </c>
      <c r="M1103" s="168" t="s">
        <v>21</v>
      </c>
      <c r="N1103" s="168" t="s">
        <v>1449</v>
      </c>
      <c r="O1103" s="168" t="s">
        <v>21</v>
      </c>
      <c r="P1103" s="168" t="s">
        <v>344</v>
      </c>
      <c r="Q1103" s="168" t="s">
        <v>1450</v>
      </c>
      <c r="R1103" s="168" t="s">
        <v>21</v>
      </c>
      <c r="S1103" s="168" t="s">
        <v>21</v>
      </c>
      <c r="T1103" s="168" t="s">
        <v>21</v>
      </c>
      <c r="U1103" s="168" t="s">
        <v>21</v>
      </c>
      <c r="V1103" s="168" t="s">
        <v>1450</v>
      </c>
      <c r="W1103" s="168" t="s">
        <v>21</v>
      </c>
      <c r="X1103" s="168" t="s">
        <v>21</v>
      </c>
      <c r="Y1103" s="168" t="s">
        <v>21</v>
      </c>
      <c r="Z1103" s="168" t="s">
        <v>21</v>
      </c>
      <c r="AA1103" s="168" t="s">
        <v>11735</v>
      </c>
      <c r="AB1103" s="168" t="s">
        <v>1259</v>
      </c>
      <c r="AC1103" s="168" t="s">
        <v>11736</v>
      </c>
      <c r="AD1103" s="169">
        <v>348544.47033789637</v>
      </c>
      <c r="AE1103" s="168" t="s">
        <v>817</v>
      </c>
      <c r="AF1103" s="169">
        <v>233606.74244014421</v>
      </c>
      <c r="AG1103" s="169">
        <v>-349818.20937050303</v>
      </c>
      <c r="AH1103" s="169">
        <v>168446.1399934378</v>
      </c>
      <c r="AI1103" s="168" t="s">
        <v>21</v>
      </c>
      <c r="AJ1103"/>
    </row>
    <row r="1104" spans="1:36" x14ac:dyDescent="0.25">
      <c r="A1104" s="179" t="b">
        <f>IF(E1104&lt;&gt;1,"",NOT(ISNA(VLOOKUP(P1104,Mapping!$P:$P,1,FALSE))))</f>
        <v>0</v>
      </c>
      <c r="B1104" s="180" t="str">
        <f t="shared" si="16"/>
        <v/>
      </c>
      <c r="E1104" s="167">
        <v>1</v>
      </c>
      <c r="F1104" s="170" t="s">
        <v>2059</v>
      </c>
      <c r="G1104" s="169">
        <v>555128.21846160968</v>
      </c>
      <c r="H1104" s="168" t="s">
        <v>1266</v>
      </c>
      <c r="I1104" s="168" t="s">
        <v>421</v>
      </c>
      <c r="J1104" s="169">
        <v>328031.83707540692</v>
      </c>
      <c r="K1104" s="169">
        <v>139690.48219443439</v>
      </c>
      <c r="L1104" s="168" t="s">
        <v>18</v>
      </c>
      <c r="M1104" s="168" t="s">
        <v>21</v>
      </c>
      <c r="N1104" s="168" t="s">
        <v>1449</v>
      </c>
      <c r="O1104" s="168" t="s">
        <v>21</v>
      </c>
      <c r="P1104" s="168" t="s">
        <v>344</v>
      </c>
      <c r="Q1104" s="168" t="s">
        <v>1450</v>
      </c>
      <c r="R1104" s="168" t="s">
        <v>21</v>
      </c>
      <c r="S1104" s="168" t="s">
        <v>21</v>
      </c>
      <c r="T1104" s="168" t="s">
        <v>21</v>
      </c>
      <c r="U1104" s="168" t="s">
        <v>21</v>
      </c>
      <c r="V1104" s="168" t="s">
        <v>1450</v>
      </c>
      <c r="W1104" s="168" t="s">
        <v>21</v>
      </c>
      <c r="X1104" s="168" t="s">
        <v>21</v>
      </c>
      <c r="Y1104" s="168" t="s">
        <v>21</v>
      </c>
      <c r="Z1104" s="168" t="s">
        <v>21</v>
      </c>
      <c r="AA1104" s="168" t="s">
        <v>2060</v>
      </c>
      <c r="AB1104" s="168" t="s">
        <v>1259</v>
      </c>
      <c r="AC1104" s="168" t="s">
        <v>11737</v>
      </c>
      <c r="AD1104" s="169">
        <v>551001.75429056503</v>
      </c>
      <c r="AE1104" s="168" t="s">
        <v>807</v>
      </c>
      <c r="AF1104" s="169">
        <v>-76215.885785702849</v>
      </c>
      <c r="AG1104" s="169">
        <v>-266365.58979703678</v>
      </c>
      <c r="AH1104" s="169">
        <v>-128178.6251292306</v>
      </c>
      <c r="AI1104" s="168" t="s">
        <v>21</v>
      </c>
      <c r="AJ1104"/>
    </row>
    <row r="1105" spans="1:36" x14ac:dyDescent="0.25">
      <c r="A1105" s="179" t="b">
        <f>IF(E1105&lt;&gt;1,"",NOT(ISNA(VLOOKUP(P1105,Mapping!$P:$P,1,FALSE))))</f>
        <v>0</v>
      </c>
      <c r="B1105" s="180" t="str">
        <f t="shared" si="16"/>
        <v/>
      </c>
      <c r="E1105" s="167">
        <v>1</v>
      </c>
      <c r="F1105" s="170" t="s">
        <v>2059</v>
      </c>
      <c r="G1105" s="169">
        <v>1889620.100394919</v>
      </c>
      <c r="H1105" s="168" t="s">
        <v>1266</v>
      </c>
      <c r="I1105" s="168" t="s">
        <v>421</v>
      </c>
      <c r="J1105" s="169">
        <v>1116598.8906579539</v>
      </c>
      <c r="K1105" s="169">
        <v>475497.25308499491</v>
      </c>
      <c r="L1105" s="168" t="s">
        <v>18</v>
      </c>
      <c r="M1105" s="168" t="s">
        <v>21</v>
      </c>
      <c r="N1105" s="168" t="s">
        <v>1449</v>
      </c>
      <c r="O1105" s="168" t="s">
        <v>21</v>
      </c>
      <c r="P1105" s="168" t="s">
        <v>753</v>
      </c>
      <c r="Q1105" s="168" t="s">
        <v>1460</v>
      </c>
      <c r="R1105" s="168" t="s">
        <v>21</v>
      </c>
      <c r="S1105" s="168" t="s">
        <v>21</v>
      </c>
      <c r="T1105" s="168" t="s">
        <v>21</v>
      </c>
      <c r="U1105" s="168" t="s">
        <v>21</v>
      </c>
      <c r="V1105" s="168" t="s">
        <v>1460</v>
      </c>
      <c r="W1105" s="168" t="s">
        <v>21</v>
      </c>
      <c r="X1105" s="168" t="s">
        <v>21</v>
      </c>
      <c r="Y1105" s="168" t="s">
        <v>21</v>
      </c>
      <c r="Z1105" s="168" t="s">
        <v>21</v>
      </c>
      <c r="AA1105" s="168" t="s">
        <v>2060</v>
      </c>
      <c r="AB1105" s="168" t="s">
        <v>1259</v>
      </c>
      <c r="AC1105" s="168" t="s">
        <v>11738</v>
      </c>
      <c r="AD1105" s="169">
        <v>1875573.886598099</v>
      </c>
      <c r="AE1105" s="168" t="s">
        <v>807</v>
      </c>
      <c r="AF1105" s="169">
        <v>-259433.88384971331</v>
      </c>
      <c r="AG1105" s="169">
        <v>-906691.02343396121</v>
      </c>
      <c r="AH1105" s="169">
        <v>-436311.64554451383</v>
      </c>
      <c r="AI1105" s="168" t="s">
        <v>21</v>
      </c>
      <c r="AJ1105"/>
    </row>
    <row r="1106" spans="1:36" x14ac:dyDescent="0.25">
      <c r="A1106" s="179" t="b">
        <f>IF(E1106&lt;&gt;1,"",NOT(ISNA(VLOOKUP(P1106,Mapping!$P:$P,1,FALSE))))</f>
        <v>0</v>
      </c>
      <c r="B1106" s="180" t="str">
        <f t="shared" si="16"/>
        <v/>
      </c>
      <c r="E1106" s="167">
        <v>1</v>
      </c>
      <c r="F1106" s="170" t="s">
        <v>11739</v>
      </c>
      <c r="G1106" s="169">
        <v>1051724.514234348</v>
      </c>
      <c r="H1106" s="168" t="s">
        <v>1266</v>
      </c>
      <c r="I1106" s="168" t="s">
        <v>430</v>
      </c>
      <c r="J1106" s="169">
        <v>253079.44067046369</v>
      </c>
      <c r="K1106" s="169">
        <v>95002.872320559603</v>
      </c>
      <c r="L1106" s="168" t="s">
        <v>18</v>
      </c>
      <c r="M1106" s="168" t="s">
        <v>21</v>
      </c>
      <c r="N1106" s="168" t="s">
        <v>1449</v>
      </c>
      <c r="O1106" s="168" t="s">
        <v>21</v>
      </c>
      <c r="P1106" s="168" t="s">
        <v>762</v>
      </c>
      <c r="Q1106" s="168" t="s">
        <v>1455</v>
      </c>
      <c r="R1106" s="168" t="s">
        <v>21</v>
      </c>
      <c r="S1106" s="168" t="s">
        <v>21</v>
      </c>
      <c r="T1106" s="168" t="s">
        <v>21</v>
      </c>
      <c r="U1106" s="168" t="s">
        <v>21</v>
      </c>
      <c r="V1106" s="168" t="s">
        <v>1455</v>
      </c>
      <c r="W1106" s="168" t="s">
        <v>21</v>
      </c>
      <c r="X1106" s="168" t="s">
        <v>21</v>
      </c>
      <c r="Y1106" s="168" t="s">
        <v>21</v>
      </c>
      <c r="Z1106" s="168" t="s">
        <v>21</v>
      </c>
      <c r="AA1106" s="168" t="s">
        <v>11740</v>
      </c>
      <c r="AB1106" s="168" t="s">
        <v>1259</v>
      </c>
      <c r="AC1106" s="168" t="s">
        <v>11741</v>
      </c>
      <c r="AD1106" s="169">
        <v>444281.19404154533</v>
      </c>
      <c r="AE1106" s="168" t="s">
        <v>819</v>
      </c>
      <c r="AF1106" s="169">
        <v>32198.63743116194</v>
      </c>
      <c r="AG1106" s="169">
        <v>-74351.90058136778</v>
      </c>
      <c r="AH1106" s="169">
        <v>-245008.99273708949</v>
      </c>
      <c r="AI1106" s="168" t="s">
        <v>21</v>
      </c>
      <c r="AJ1106"/>
    </row>
    <row r="1107" spans="1:36" x14ac:dyDescent="0.25">
      <c r="A1107" s="179" t="b">
        <f>IF(E1107&lt;&gt;1,"",NOT(ISNA(VLOOKUP(P1107,Mapping!$P:$P,1,FALSE))))</f>
        <v>0</v>
      </c>
      <c r="B1107" s="180" t="str">
        <f t="shared" si="16"/>
        <v/>
      </c>
      <c r="E1107" s="167">
        <v>1</v>
      </c>
      <c r="F1107" s="170" t="s">
        <v>670</v>
      </c>
      <c r="G1107" s="169">
        <v>841326.90220721031</v>
      </c>
      <c r="H1107" s="168" t="s">
        <v>1266</v>
      </c>
      <c r="I1107" s="168" t="s">
        <v>446</v>
      </c>
      <c r="J1107" s="169">
        <v>351827.10569880018</v>
      </c>
      <c r="K1107" s="169">
        <v>200893.42505128731</v>
      </c>
      <c r="L1107" s="168" t="s">
        <v>18</v>
      </c>
      <c r="M1107" s="168" t="s">
        <v>21</v>
      </c>
      <c r="N1107" s="168" t="s">
        <v>1449</v>
      </c>
      <c r="O1107" s="168" t="s">
        <v>21</v>
      </c>
      <c r="P1107" s="168" t="s">
        <v>344</v>
      </c>
      <c r="Q1107" s="168" t="s">
        <v>1450</v>
      </c>
      <c r="R1107" s="168" t="s">
        <v>21</v>
      </c>
      <c r="S1107" s="168" t="s">
        <v>21</v>
      </c>
      <c r="T1107" s="168" t="s">
        <v>21</v>
      </c>
      <c r="U1107" s="168" t="s">
        <v>21</v>
      </c>
      <c r="V1107" s="168" t="s">
        <v>1450</v>
      </c>
      <c r="W1107" s="168" t="s">
        <v>21</v>
      </c>
      <c r="X1107" s="168" t="s">
        <v>21</v>
      </c>
      <c r="Y1107" s="168" t="s">
        <v>21</v>
      </c>
      <c r="Z1107" s="168" t="s">
        <v>21</v>
      </c>
      <c r="AA1107" s="168" t="s">
        <v>2061</v>
      </c>
      <c r="AB1107" s="168" t="s">
        <v>1259</v>
      </c>
      <c r="AC1107" s="168" t="s">
        <v>11742</v>
      </c>
      <c r="AD1107" s="169">
        <v>496341.17460830271</v>
      </c>
      <c r="AE1107" s="168" t="s">
        <v>809</v>
      </c>
      <c r="AF1107" s="169">
        <v>-290117.17347443081</v>
      </c>
      <c r="AG1107" s="169">
        <v>-400063.54128364671</v>
      </c>
      <c r="AH1107" s="169">
        <v>-286293.68145486648</v>
      </c>
      <c r="AI1107" s="168" t="s">
        <v>21</v>
      </c>
      <c r="AJ1107"/>
    </row>
    <row r="1108" spans="1:36" x14ac:dyDescent="0.25">
      <c r="A1108" s="179" t="b">
        <f>IF(E1108&lt;&gt;1,"",NOT(ISNA(VLOOKUP(P1108,Mapping!$P:$P,1,FALSE))))</f>
        <v>0</v>
      </c>
      <c r="B1108" s="180" t="str">
        <f t="shared" si="16"/>
        <v/>
      </c>
      <c r="E1108" s="167">
        <v>1</v>
      </c>
      <c r="F1108" s="170" t="s">
        <v>670</v>
      </c>
      <c r="G1108" s="169">
        <v>68836.082234293455</v>
      </c>
      <c r="H1108" s="168" t="s">
        <v>1266</v>
      </c>
      <c r="I1108" s="168" t="s">
        <v>446</v>
      </c>
      <c r="J1108" s="169">
        <v>28785.956465434909</v>
      </c>
      <c r="K1108" s="169">
        <v>16436.793226128691</v>
      </c>
      <c r="L1108" s="168" t="s">
        <v>18</v>
      </c>
      <c r="M1108" s="168" t="s">
        <v>21</v>
      </c>
      <c r="N1108" s="168" t="s">
        <v>1449</v>
      </c>
      <c r="O1108" s="168" t="s">
        <v>21</v>
      </c>
      <c r="P1108" s="168" t="s">
        <v>525</v>
      </c>
      <c r="Q1108" s="168" t="s">
        <v>1451</v>
      </c>
      <c r="R1108" s="168" t="s">
        <v>21</v>
      </c>
      <c r="S1108" s="168" t="s">
        <v>21</v>
      </c>
      <c r="T1108" s="168" t="s">
        <v>21</v>
      </c>
      <c r="U1108" s="168" t="s">
        <v>21</v>
      </c>
      <c r="V1108" s="168" t="s">
        <v>1451</v>
      </c>
      <c r="W1108" s="168" t="s">
        <v>21</v>
      </c>
      <c r="X1108" s="168" t="s">
        <v>21</v>
      </c>
      <c r="Y1108" s="168" t="s">
        <v>21</v>
      </c>
      <c r="Z1108" s="168" t="s">
        <v>21</v>
      </c>
      <c r="AA1108" s="168" t="s">
        <v>2061</v>
      </c>
      <c r="AB1108" s="168" t="s">
        <v>1259</v>
      </c>
      <c r="AC1108" s="168" t="s">
        <v>11743</v>
      </c>
      <c r="AD1108" s="169">
        <v>40609.876876596201</v>
      </c>
      <c r="AE1108" s="168" t="s">
        <v>809</v>
      </c>
      <c r="AF1108" s="169">
        <v>-23736.94405643547</v>
      </c>
      <c r="AG1108" s="169">
        <v>-32732.587956591011</v>
      </c>
      <c r="AH1108" s="169">
        <v>-23424.111778767408</v>
      </c>
      <c r="AI1108" s="168" t="s">
        <v>21</v>
      </c>
      <c r="AJ1108"/>
    </row>
    <row r="1109" spans="1:36" x14ac:dyDescent="0.25">
      <c r="A1109" s="179" t="b">
        <f>IF(E1109&lt;&gt;1,"",NOT(ISNA(VLOOKUP(P1109,Mapping!$P:$P,1,FALSE))))</f>
        <v>0</v>
      </c>
      <c r="B1109" s="180" t="str">
        <f t="shared" ref="B1109:B1172" si="17">IF(AI1109="","",VALUE(AI1109))</f>
        <v/>
      </c>
      <c r="E1109" s="167">
        <v>1</v>
      </c>
      <c r="F1109" s="170" t="s">
        <v>11744</v>
      </c>
      <c r="G1109" s="169">
        <v>128311.337654339</v>
      </c>
      <c r="H1109" s="168" t="s">
        <v>1266</v>
      </c>
      <c r="I1109" s="168" t="s">
        <v>430</v>
      </c>
      <c r="J1109" s="169">
        <v>41050.818045298518</v>
      </c>
      <c r="K1109" s="169">
        <v>12866.72427043367</v>
      </c>
      <c r="L1109" s="168" t="s">
        <v>18</v>
      </c>
      <c r="M1109" s="168" t="s">
        <v>21</v>
      </c>
      <c r="N1109" s="168" t="s">
        <v>1449</v>
      </c>
      <c r="O1109" s="168" t="s">
        <v>21</v>
      </c>
      <c r="P1109" s="168" t="s">
        <v>525</v>
      </c>
      <c r="Q1109" s="168" t="s">
        <v>1451</v>
      </c>
      <c r="R1109" s="168" t="s">
        <v>21</v>
      </c>
      <c r="S1109" s="168" t="s">
        <v>21</v>
      </c>
      <c r="T1109" s="168" t="s">
        <v>21</v>
      </c>
      <c r="U1109" s="168" t="s">
        <v>21</v>
      </c>
      <c r="V1109" s="168" t="s">
        <v>1451</v>
      </c>
      <c r="W1109" s="168" t="s">
        <v>21</v>
      </c>
      <c r="X1109" s="168" t="s">
        <v>21</v>
      </c>
      <c r="Y1109" s="168" t="s">
        <v>21</v>
      </c>
      <c r="Z1109" s="168" t="s">
        <v>21</v>
      </c>
      <c r="AA1109" s="168" t="s">
        <v>11745</v>
      </c>
      <c r="AB1109" s="168" t="s">
        <v>1259</v>
      </c>
      <c r="AC1109" s="168" t="s">
        <v>11746</v>
      </c>
      <c r="AD1109" s="169">
        <v>52121.588076389518</v>
      </c>
      <c r="AE1109" s="168" t="s">
        <v>818</v>
      </c>
      <c r="AF1109" s="169">
        <v>-33232.235119020552</v>
      </c>
      <c r="AG1109" s="169">
        <v>-69928.028415492634</v>
      </c>
      <c r="AH1109" s="169">
        <v>-16733.556318447041</v>
      </c>
      <c r="AI1109" s="168" t="s">
        <v>21</v>
      </c>
      <c r="AJ1109"/>
    </row>
    <row r="1110" spans="1:36" x14ac:dyDescent="0.25">
      <c r="A1110" s="179" t="b">
        <f>IF(E1110&lt;&gt;1,"",NOT(ISNA(VLOOKUP(P1110,Mapping!$P:$P,1,FALSE))))</f>
        <v>0</v>
      </c>
      <c r="B1110" s="180" t="str">
        <f t="shared" si="17"/>
        <v/>
      </c>
      <c r="E1110" s="167">
        <v>1</v>
      </c>
      <c r="F1110" s="170" t="s">
        <v>1019</v>
      </c>
      <c r="G1110" s="169">
        <v>1630717.182912088</v>
      </c>
      <c r="H1110" s="168" t="s">
        <v>1266</v>
      </c>
      <c r="I1110" s="168" t="s">
        <v>446</v>
      </c>
      <c r="J1110" s="169">
        <v>637246.62955480174</v>
      </c>
      <c r="K1110" s="169">
        <v>289232.9634777708</v>
      </c>
      <c r="L1110" s="168" t="s">
        <v>18</v>
      </c>
      <c r="M1110" s="168" t="s">
        <v>21</v>
      </c>
      <c r="N1110" s="168" t="s">
        <v>1449</v>
      </c>
      <c r="O1110" s="168" t="s">
        <v>21</v>
      </c>
      <c r="P1110" s="168" t="s">
        <v>762</v>
      </c>
      <c r="Q1110" s="168" t="s">
        <v>1455</v>
      </c>
      <c r="R1110" s="168" t="s">
        <v>21</v>
      </c>
      <c r="S1110" s="168" t="s">
        <v>21</v>
      </c>
      <c r="T1110" s="168" t="s">
        <v>21</v>
      </c>
      <c r="U1110" s="168" t="s">
        <v>21</v>
      </c>
      <c r="V1110" s="168" t="s">
        <v>1455</v>
      </c>
      <c r="W1110" s="168" t="s">
        <v>21</v>
      </c>
      <c r="X1110" s="168" t="s">
        <v>21</v>
      </c>
      <c r="Y1110" s="168" t="s">
        <v>21</v>
      </c>
      <c r="Z1110" s="168" t="s">
        <v>21</v>
      </c>
      <c r="AA1110" s="168" t="s">
        <v>2062</v>
      </c>
      <c r="AB1110" s="168" t="s">
        <v>1259</v>
      </c>
      <c r="AC1110" s="168" t="s">
        <v>11747</v>
      </c>
      <c r="AD1110" s="169">
        <v>977799.48854665225</v>
      </c>
      <c r="AE1110" s="168" t="s">
        <v>814</v>
      </c>
      <c r="AF1110" s="169">
        <v>-675963.51907460287</v>
      </c>
      <c r="AG1110" s="169">
        <v>-936792.80704589351</v>
      </c>
      <c r="AH1110" s="169">
        <v>-472207.16925919731</v>
      </c>
      <c r="AI1110" s="168" t="s">
        <v>21</v>
      </c>
      <c r="AJ1110"/>
    </row>
    <row r="1111" spans="1:36" x14ac:dyDescent="0.25">
      <c r="A1111" s="179" t="b">
        <f>IF(E1111&lt;&gt;1,"",NOT(ISNA(VLOOKUP(P1111,Mapping!$P:$P,1,FALSE))))</f>
        <v>0</v>
      </c>
      <c r="B1111" s="180" t="str">
        <f t="shared" si="17"/>
        <v/>
      </c>
      <c r="E1111" s="167">
        <v>1</v>
      </c>
      <c r="F1111" s="170" t="s">
        <v>671</v>
      </c>
      <c r="G1111" s="169">
        <v>838457.90564332088</v>
      </c>
      <c r="H1111" s="168" t="s">
        <v>1266</v>
      </c>
      <c r="I1111" s="168" t="s">
        <v>470</v>
      </c>
      <c r="J1111" s="169">
        <v>286469.09780617309</v>
      </c>
      <c r="K1111" s="169">
        <v>150495.27849793431</v>
      </c>
      <c r="L1111" s="168" t="s">
        <v>18</v>
      </c>
      <c r="M1111" s="168" t="s">
        <v>21</v>
      </c>
      <c r="N1111" s="168" t="s">
        <v>1449</v>
      </c>
      <c r="O1111" s="168" t="s">
        <v>21</v>
      </c>
      <c r="P1111" s="168" t="s">
        <v>344</v>
      </c>
      <c r="Q1111" s="168" t="s">
        <v>1450</v>
      </c>
      <c r="R1111" s="168" t="s">
        <v>21</v>
      </c>
      <c r="S1111" s="168" t="s">
        <v>21</v>
      </c>
      <c r="T1111" s="168" t="s">
        <v>21</v>
      </c>
      <c r="U1111" s="168" t="s">
        <v>21</v>
      </c>
      <c r="V1111" s="168" t="s">
        <v>1450</v>
      </c>
      <c r="W1111" s="168" t="s">
        <v>21</v>
      </c>
      <c r="X1111" s="168" t="s">
        <v>21</v>
      </c>
      <c r="Y1111" s="168" t="s">
        <v>21</v>
      </c>
      <c r="Z1111" s="168" t="s">
        <v>21</v>
      </c>
      <c r="AA1111" s="168" t="s">
        <v>2063</v>
      </c>
      <c r="AB1111" s="168" t="s">
        <v>1259</v>
      </c>
      <c r="AC1111" s="168" t="s">
        <v>2454</v>
      </c>
      <c r="AD1111" s="169">
        <v>419820.47067789122</v>
      </c>
      <c r="AE1111" s="168" t="s">
        <v>807</v>
      </c>
      <c r="AF1111" s="169">
        <v>-317031.68561998958</v>
      </c>
      <c r="AG1111" s="169">
        <v>-467641.15071534622</v>
      </c>
      <c r="AH1111" s="169">
        <v>-213602.17266375999</v>
      </c>
      <c r="AI1111" s="168" t="s">
        <v>21</v>
      </c>
      <c r="AJ1111"/>
    </row>
    <row r="1112" spans="1:36" x14ac:dyDescent="0.25">
      <c r="A1112" s="179" t="b">
        <f>IF(E1112&lt;&gt;1,"",NOT(ISNA(VLOOKUP(P1112,Mapping!$P:$P,1,FALSE))))</f>
        <v>0</v>
      </c>
      <c r="B1112" s="180" t="str">
        <f t="shared" si="17"/>
        <v/>
      </c>
      <c r="E1112" s="167">
        <v>1</v>
      </c>
      <c r="F1112" s="170" t="s">
        <v>671</v>
      </c>
      <c r="G1112" s="169">
        <v>89498.516891178951</v>
      </c>
      <c r="H1112" s="168" t="s">
        <v>1266</v>
      </c>
      <c r="I1112" s="168" t="s">
        <v>470</v>
      </c>
      <c r="J1112" s="169">
        <v>30578.230840503551</v>
      </c>
      <c r="K1112" s="169">
        <v>16064.138860203921</v>
      </c>
      <c r="L1112" s="168" t="s">
        <v>18</v>
      </c>
      <c r="M1112" s="168" t="s">
        <v>21</v>
      </c>
      <c r="N1112" s="168" t="s">
        <v>1449</v>
      </c>
      <c r="O1112" s="168" t="s">
        <v>21</v>
      </c>
      <c r="P1112" s="168" t="s">
        <v>525</v>
      </c>
      <c r="Q1112" s="168" t="s">
        <v>1451</v>
      </c>
      <c r="R1112" s="168" t="s">
        <v>21</v>
      </c>
      <c r="S1112" s="168" t="s">
        <v>21</v>
      </c>
      <c r="T1112" s="168" t="s">
        <v>21</v>
      </c>
      <c r="U1112" s="168" t="s">
        <v>21</v>
      </c>
      <c r="V1112" s="168" t="s">
        <v>1451</v>
      </c>
      <c r="W1112" s="168" t="s">
        <v>21</v>
      </c>
      <c r="X1112" s="168" t="s">
        <v>21</v>
      </c>
      <c r="Y1112" s="168" t="s">
        <v>21</v>
      </c>
      <c r="Z1112" s="168" t="s">
        <v>21</v>
      </c>
      <c r="AA1112" s="168" t="s">
        <v>2063</v>
      </c>
      <c r="AB1112" s="168" t="s">
        <v>1259</v>
      </c>
      <c r="AC1112" s="168" t="s">
        <v>5422</v>
      </c>
      <c r="AD1112" s="169">
        <v>44812.398133928349</v>
      </c>
      <c r="AE1112" s="168" t="s">
        <v>807</v>
      </c>
      <c r="AF1112" s="169">
        <v>-33840.536870755917</v>
      </c>
      <c r="AG1112" s="169">
        <v>-49916.864215377893</v>
      </c>
      <c r="AH1112" s="169">
        <v>-22800.28315013877</v>
      </c>
      <c r="AI1112" s="168" t="s">
        <v>21</v>
      </c>
      <c r="AJ1112"/>
    </row>
    <row r="1113" spans="1:36" x14ac:dyDescent="0.25">
      <c r="A1113" s="179" t="b">
        <f>IF(E1113&lt;&gt;1,"",NOT(ISNA(VLOOKUP(P1113,Mapping!$P:$P,1,FALSE))))</f>
        <v>0</v>
      </c>
      <c r="B1113" s="180" t="str">
        <f t="shared" si="17"/>
        <v/>
      </c>
      <c r="E1113" s="167">
        <v>1</v>
      </c>
      <c r="F1113" s="170" t="s">
        <v>2758</v>
      </c>
      <c r="G1113" s="169">
        <v>1063327.817985768</v>
      </c>
      <c r="H1113" s="168" t="s">
        <v>1266</v>
      </c>
      <c r="I1113" s="168" t="s">
        <v>384</v>
      </c>
      <c r="J1113" s="169">
        <v>552019.80056029069</v>
      </c>
      <c r="K1113" s="169">
        <v>157541.688258184</v>
      </c>
      <c r="L1113" s="168" t="s">
        <v>18</v>
      </c>
      <c r="M1113" s="168" t="s">
        <v>21</v>
      </c>
      <c r="N1113" s="168" t="s">
        <v>1449</v>
      </c>
      <c r="O1113" s="168" t="s">
        <v>21</v>
      </c>
      <c r="P1113" s="168" t="s">
        <v>753</v>
      </c>
      <c r="Q1113" s="168" t="s">
        <v>1460</v>
      </c>
      <c r="R1113" s="168" t="s">
        <v>21</v>
      </c>
      <c r="S1113" s="168" t="s">
        <v>21</v>
      </c>
      <c r="T1113" s="168" t="s">
        <v>21</v>
      </c>
      <c r="U1113" s="168" t="s">
        <v>21</v>
      </c>
      <c r="V1113" s="168" t="s">
        <v>1460</v>
      </c>
      <c r="W1113" s="168" t="s">
        <v>21</v>
      </c>
      <c r="X1113" s="168" t="s">
        <v>21</v>
      </c>
      <c r="Y1113" s="168" t="s">
        <v>21</v>
      </c>
      <c r="Z1113" s="168" t="s">
        <v>21</v>
      </c>
      <c r="AA1113" s="168" t="s">
        <v>6640</v>
      </c>
      <c r="AB1113" s="168" t="s">
        <v>1259</v>
      </c>
      <c r="AC1113" s="168" t="s">
        <v>11748</v>
      </c>
      <c r="AD1113" s="169">
        <v>604100.59686919639</v>
      </c>
      <c r="AE1113" s="168" t="s">
        <v>814</v>
      </c>
      <c r="AF1113" s="169">
        <v>-326725.69551414601</v>
      </c>
      <c r="AG1113" s="169">
        <v>-358116.41799212393</v>
      </c>
      <c r="AH1113" s="169">
        <v>54518.997095450293</v>
      </c>
      <c r="AI1113" s="168" t="s">
        <v>21</v>
      </c>
      <c r="AJ1113"/>
    </row>
    <row r="1114" spans="1:36" x14ac:dyDescent="0.25">
      <c r="A1114" s="179" t="b">
        <f>IF(E1114&lt;&gt;1,"",NOT(ISNA(VLOOKUP(P1114,Mapping!$P:$P,1,FALSE))))</f>
        <v>0</v>
      </c>
      <c r="B1114" s="180" t="str">
        <f t="shared" si="17"/>
        <v/>
      </c>
      <c r="E1114" s="167">
        <v>1</v>
      </c>
      <c r="F1114" s="170" t="s">
        <v>11749</v>
      </c>
      <c r="G1114" s="169">
        <v>2199786.6686818092</v>
      </c>
      <c r="H1114" s="168" t="s">
        <v>1266</v>
      </c>
      <c r="I1114" s="168" t="s">
        <v>384</v>
      </c>
      <c r="J1114" s="169">
        <v>1028565.540276398</v>
      </c>
      <c r="K1114" s="169">
        <v>315739.61046869599</v>
      </c>
      <c r="L1114" s="168" t="s">
        <v>18</v>
      </c>
      <c r="M1114" s="168" t="s">
        <v>21</v>
      </c>
      <c r="N1114" s="168" t="s">
        <v>1449</v>
      </c>
      <c r="O1114" s="168" t="s">
        <v>21</v>
      </c>
      <c r="P1114" s="168" t="s">
        <v>753</v>
      </c>
      <c r="Q1114" s="168" t="s">
        <v>1460</v>
      </c>
      <c r="R1114" s="168" t="s">
        <v>21</v>
      </c>
      <c r="S1114" s="168" t="s">
        <v>21</v>
      </c>
      <c r="T1114" s="168" t="s">
        <v>21</v>
      </c>
      <c r="U1114" s="168" t="s">
        <v>21</v>
      </c>
      <c r="V1114" s="168" t="s">
        <v>1460</v>
      </c>
      <c r="W1114" s="168" t="s">
        <v>21</v>
      </c>
      <c r="X1114" s="168" t="s">
        <v>21</v>
      </c>
      <c r="Y1114" s="168" t="s">
        <v>21</v>
      </c>
      <c r="Z1114" s="168" t="s">
        <v>21</v>
      </c>
      <c r="AA1114" s="168" t="s">
        <v>11750</v>
      </c>
      <c r="AB1114" s="168" t="s">
        <v>1259</v>
      </c>
      <c r="AC1114" s="168" t="s">
        <v>11751</v>
      </c>
      <c r="AD1114" s="169">
        <v>1283988.5212020499</v>
      </c>
      <c r="AE1114" s="168" t="s">
        <v>814</v>
      </c>
      <c r="AF1114" s="169">
        <v>-675922.15415681945</v>
      </c>
      <c r="AG1114" s="169">
        <v>-740862.51559507335</v>
      </c>
      <c r="AH1114" s="169">
        <v>-103891.0532512334</v>
      </c>
      <c r="AI1114" s="168" t="s">
        <v>21</v>
      </c>
      <c r="AJ1114"/>
    </row>
    <row r="1115" spans="1:36" x14ac:dyDescent="0.25">
      <c r="A1115" s="179" t="b">
        <f>IF(E1115&lt;&gt;1,"",NOT(ISNA(VLOOKUP(P1115,Mapping!$P:$P,1,FALSE))))</f>
        <v>0</v>
      </c>
      <c r="B1115" s="180" t="str">
        <f t="shared" si="17"/>
        <v/>
      </c>
      <c r="E1115" s="167">
        <v>1</v>
      </c>
      <c r="F1115" s="170" t="s">
        <v>11752</v>
      </c>
      <c r="G1115" s="169">
        <v>1498767.3499545229</v>
      </c>
      <c r="H1115" s="168" t="s">
        <v>1266</v>
      </c>
      <c r="I1115" s="168" t="s">
        <v>384</v>
      </c>
      <c r="J1115" s="169">
        <v>877764.48669877276</v>
      </c>
      <c r="K1115" s="169">
        <v>429211.01846621552</v>
      </c>
      <c r="L1115" s="168" t="s">
        <v>18</v>
      </c>
      <c r="M1115" s="168" t="s">
        <v>21</v>
      </c>
      <c r="N1115" s="168" t="s">
        <v>1449</v>
      </c>
      <c r="O1115" s="168" t="s">
        <v>21</v>
      </c>
      <c r="P1115" s="168" t="s">
        <v>753</v>
      </c>
      <c r="Q1115" s="168" t="s">
        <v>1460</v>
      </c>
      <c r="R1115" s="168" t="s">
        <v>21</v>
      </c>
      <c r="S1115" s="168" t="s">
        <v>21</v>
      </c>
      <c r="T1115" s="168" t="s">
        <v>21</v>
      </c>
      <c r="U1115" s="168" t="s">
        <v>21</v>
      </c>
      <c r="V1115" s="168" t="s">
        <v>1460</v>
      </c>
      <c r="W1115" s="168" t="s">
        <v>21</v>
      </c>
      <c r="X1115" s="168" t="s">
        <v>21</v>
      </c>
      <c r="Y1115" s="168" t="s">
        <v>21</v>
      </c>
      <c r="Z1115" s="168" t="s">
        <v>21</v>
      </c>
      <c r="AA1115" s="168" t="s">
        <v>11753</v>
      </c>
      <c r="AB1115" s="168" t="s">
        <v>1259</v>
      </c>
      <c r="AC1115" s="168" t="s">
        <v>11754</v>
      </c>
      <c r="AD1115" s="169">
        <v>1069242.562218199</v>
      </c>
      <c r="AE1115" s="168" t="s">
        <v>807</v>
      </c>
      <c r="AF1115" s="169">
        <v>-495430.92288737878</v>
      </c>
      <c r="AG1115" s="169">
        <v>-28826.5158315138</v>
      </c>
      <c r="AH1115" s="169">
        <v>-426816.8047238877</v>
      </c>
      <c r="AI1115" s="168" t="s">
        <v>21</v>
      </c>
      <c r="AJ1115"/>
    </row>
    <row r="1116" spans="1:36" x14ac:dyDescent="0.25">
      <c r="A1116" s="179" t="b">
        <f>IF(E1116&lt;&gt;1,"",NOT(ISNA(VLOOKUP(P1116,Mapping!$P:$P,1,FALSE))))</f>
        <v>0</v>
      </c>
      <c r="B1116" s="180" t="str">
        <f t="shared" si="17"/>
        <v/>
      </c>
      <c r="E1116" s="167">
        <v>1</v>
      </c>
      <c r="F1116" s="170" t="s">
        <v>7167</v>
      </c>
      <c r="G1116" s="169">
        <v>897392.57313600671</v>
      </c>
      <c r="H1116" s="168" t="s">
        <v>1266</v>
      </c>
      <c r="I1116" s="168" t="s">
        <v>430</v>
      </c>
      <c r="J1116" s="169">
        <v>395979.89924507571</v>
      </c>
      <c r="K1116" s="169">
        <v>169093.25116818151</v>
      </c>
      <c r="L1116" s="168" t="s">
        <v>18</v>
      </c>
      <c r="M1116" s="168" t="s">
        <v>21</v>
      </c>
      <c r="N1116" s="168" t="s">
        <v>1449</v>
      </c>
      <c r="O1116" s="168" t="s">
        <v>21</v>
      </c>
      <c r="P1116" s="168" t="s">
        <v>344</v>
      </c>
      <c r="Q1116" s="168" t="s">
        <v>1450</v>
      </c>
      <c r="R1116" s="168" t="s">
        <v>21</v>
      </c>
      <c r="S1116" s="168" t="s">
        <v>21</v>
      </c>
      <c r="T1116" s="168" t="s">
        <v>21</v>
      </c>
      <c r="U1116" s="168" t="s">
        <v>21</v>
      </c>
      <c r="V1116" s="168" t="s">
        <v>1450</v>
      </c>
      <c r="W1116" s="168" t="s">
        <v>21</v>
      </c>
      <c r="X1116" s="168" t="s">
        <v>21</v>
      </c>
      <c r="Y1116" s="168" t="s">
        <v>21</v>
      </c>
      <c r="Z1116" s="168" t="s">
        <v>21</v>
      </c>
      <c r="AA1116" s="168" t="s">
        <v>7168</v>
      </c>
      <c r="AB1116" s="168" t="s">
        <v>1259</v>
      </c>
      <c r="AC1116" s="168" t="s">
        <v>11755</v>
      </c>
      <c r="AD1116" s="169">
        <v>593464.47341576556</v>
      </c>
      <c r="AE1116" s="168" t="s">
        <v>813</v>
      </c>
      <c r="AF1116" s="169">
        <v>-462406.38467861229</v>
      </c>
      <c r="AG1116" s="169">
        <v>-489067.40823759668</v>
      </c>
      <c r="AH1116" s="169">
        <v>-324550.13520059059</v>
      </c>
      <c r="AI1116" s="168" t="s">
        <v>21</v>
      </c>
      <c r="AJ1116"/>
    </row>
    <row r="1117" spans="1:36" x14ac:dyDescent="0.25">
      <c r="A1117" s="179" t="b">
        <f>IF(E1117&lt;&gt;1,"",NOT(ISNA(VLOOKUP(P1117,Mapping!$P:$P,1,FALSE))))</f>
        <v>0</v>
      </c>
      <c r="B1117" s="180" t="str">
        <f t="shared" si="17"/>
        <v/>
      </c>
      <c r="E1117" s="167">
        <v>1</v>
      </c>
      <c r="F1117" s="170" t="s">
        <v>7167</v>
      </c>
      <c r="G1117" s="169">
        <v>124813.0316134631</v>
      </c>
      <c r="H1117" s="168" t="s">
        <v>1266</v>
      </c>
      <c r="I1117" s="168" t="s">
        <v>430</v>
      </c>
      <c r="J1117" s="169">
        <v>55074.504918240607</v>
      </c>
      <c r="K1117" s="169">
        <v>23518.181379554218</v>
      </c>
      <c r="L1117" s="168" t="s">
        <v>18</v>
      </c>
      <c r="M1117" s="168" t="s">
        <v>21</v>
      </c>
      <c r="N1117" s="168" t="s">
        <v>1449</v>
      </c>
      <c r="O1117" s="168" t="s">
        <v>21</v>
      </c>
      <c r="P1117" s="168" t="s">
        <v>525</v>
      </c>
      <c r="Q1117" s="168" t="s">
        <v>1451</v>
      </c>
      <c r="R1117" s="168" t="s">
        <v>21</v>
      </c>
      <c r="S1117" s="168" t="s">
        <v>21</v>
      </c>
      <c r="T1117" s="168" t="s">
        <v>21</v>
      </c>
      <c r="U1117" s="168" t="s">
        <v>21</v>
      </c>
      <c r="V1117" s="168" t="s">
        <v>1451</v>
      </c>
      <c r="W1117" s="168" t="s">
        <v>21</v>
      </c>
      <c r="X1117" s="168" t="s">
        <v>21</v>
      </c>
      <c r="Y1117" s="168" t="s">
        <v>21</v>
      </c>
      <c r="Z1117" s="168" t="s">
        <v>21</v>
      </c>
      <c r="AA1117" s="168" t="s">
        <v>7168</v>
      </c>
      <c r="AB1117" s="168" t="s">
        <v>1259</v>
      </c>
      <c r="AC1117" s="168" t="s">
        <v>7169</v>
      </c>
      <c r="AD1117" s="169">
        <v>82541.467691290047</v>
      </c>
      <c r="AE1117" s="168" t="s">
        <v>813</v>
      </c>
      <c r="AF1117" s="169">
        <v>-64313.37235996018</v>
      </c>
      <c r="AG1117" s="169">
        <v>-68021.496625671542</v>
      </c>
      <c r="AH1117" s="169">
        <v>-45139.761011601018</v>
      </c>
      <c r="AI1117" s="168" t="s">
        <v>21</v>
      </c>
      <c r="AJ1117"/>
    </row>
    <row r="1118" spans="1:36" x14ac:dyDescent="0.25">
      <c r="A1118" s="179" t="b">
        <f>IF(E1118&lt;&gt;1,"",NOT(ISNA(VLOOKUP(P1118,Mapping!$P:$P,1,FALSE))))</f>
        <v>0</v>
      </c>
      <c r="B1118" s="180" t="str">
        <f t="shared" si="17"/>
        <v/>
      </c>
      <c r="E1118" s="167">
        <v>1</v>
      </c>
      <c r="F1118" s="170" t="s">
        <v>471</v>
      </c>
      <c r="G1118" s="169">
        <v>2338684.3521086141</v>
      </c>
      <c r="H1118" s="168" t="s">
        <v>1266</v>
      </c>
      <c r="I1118" s="168" t="s">
        <v>421</v>
      </c>
      <c r="J1118" s="169">
        <v>808007.70318831934</v>
      </c>
      <c r="K1118" s="169">
        <v>348337.57090376707</v>
      </c>
      <c r="L1118" s="168" t="s">
        <v>18</v>
      </c>
      <c r="M1118" s="168" t="s">
        <v>21</v>
      </c>
      <c r="N1118" s="168" t="s">
        <v>1449</v>
      </c>
      <c r="O1118" s="168" t="s">
        <v>21</v>
      </c>
      <c r="P1118" s="168" t="s">
        <v>753</v>
      </c>
      <c r="Q1118" s="168" t="s">
        <v>1460</v>
      </c>
      <c r="R1118" s="168" t="s">
        <v>21</v>
      </c>
      <c r="S1118" s="168" t="s">
        <v>21</v>
      </c>
      <c r="T1118" s="168" t="s">
        <v>21</v>
      </c>
      <c r="U1118" s="168" t="s">
        <v>21</v>
      </c>
      <c r="V1118" s="168" t="s">
        <v>1460</v>
      </c>
      <c r="W1118" s="168" t="s">
        <v>21</v>
      </c>
      <c r="X1118" s="168" t="s">
        <v>21</v>
      </c>
      <c r="Y1118" s="168" t="s">
        <v>21</v>
      </c>
      <c r="Z1118" s="168" t="s">
        <v>21</v>
      </c>
      <c r="AA1118" s="168" t="s">
        <v>2064</v>
      </c>
      <c r="AB1118" s="168" t="s">
        <v>1259</v>
      </c>
      <c r="AC1118" s="168" t="s">
        <v>11756</v>
      </c>
      <c r="AD1118" s="169">
        <v>1388802.057866595</v>
      </c>
      <c r="AE1118" s="168" t="s">
        <v>817</v>
      </c>
      <c r="AF1118" s="169">
        <v>-471887.1717206249</v>
      </c>
      <c r="AG1118" s="169">
        <v>-1122164.2425687499</v>
      </c>
      <c r="AH1118" s="169">
        <v>-380577.65124992328</v>
      </c>
      <c r="AI1118" s="168" t="s">
        <v>21</v>
      </c>
      <c r="AJ1118"/>
    </row>
    <row r="1119" spans="1:36" x14ac:dyDescent="0.25">
      <c r="A1119" s="179" t="b">
        <f>IF(E1119&lt;&gt;1,"",NOT(ISNA(VLOOKUP(P1119,Mapping!$P:$P,1,FALSE))))</f>
        <v>0</v>
      </c>
      <c r="B1119" s="180" t="str">
        <f t="shared" si="17"/>
        <v/>
      </c>
      <c r="E1119" s="167">
        <v>1</v>
      </c>
      <c r="F1119" s="170" t="s">
        <v>672</v>
      </c>
      <c r="G1119" s="169">
        <v>95476.801338183926</v>
      </c>
      <c r="H1119" s="168" t="s">
        <v>1266</v>
      </c>
      <c r="I1119" s="168" t="s">
        <v>498</v>
      </c>
      <c r="J1119" s="169">
        <v>54892.017520927649</v>
      </c>
      <c r="K1119" s="169">
        <v>21485.794779490301</v>
      </c>
      <c r="L1119" s="168" t="s">
        <v>18</v>
      </c>
      <c r="M1119" s="168" t="s">
        <v>21</v>
      </c>
      <c r="N1119" s="168" t="s">
        <v>1449</v>
      </c>
      <c r="O1119" s="168" t="s">
        <v>21</v>
      </c>
      <c r="P1119" s="168" t="s">
        <v>525</v>
      </c>
      <c r="Q1119" s="168" t="s">
        <v>1451</v>
      </c>
      <c r="R1119" s="168" t="s">
        <v>21</v>
      </c>
      <c r="S1119" s="168" t="s">
        <v>21</v>
      </c>
      <c r="T1119" s="168" t="s">
        <v>21</v>
      </c>
      <c r="U1119" s="168" t="s">
        <v>21</v>
      </c>
      <c r="V1119" s="168" t="s">
        <v>1451</v>
      </c>
      <c r="W1119" s="168" t="s">
        <v>21</v>
      </c>
      <c r="X1119" s="168" t="s">
        <v>21</v>
      </c>
      <c r="Y1119" s="168" t="s">
        <v>21</v>
      </c>
      <c r="Z1119" s="168" t="s">
        <v>21</v>
      </c>
      <c r="AA1119" s="168" t="s">
        <v>2065</v>
      </c>
      <c r="AB1119" s="168" t="s">
        <v>1259</v>
      </c>
      <c r="AC1119" s="168" t="s">
        <v>6692</v>
      </c>
      <c r="AD1119" s="169">
        <v>85956.688338684166</v>
      </c>
      <c r="AE1119" s="168" t="s">
        <v>813</v>
      </c>
      <c r="AF1119" s="169">
        <v>-57358.741629770528</v>
      </c>
      <c r="AG1119" s="169">
        <v>45395.085722735821</v>
      </c>
      <c r="AH1119" s="169">
        <v>-59333.291657212547</v>
      </c>
      <c r="AI1119" s="168" t="s">
        <v>21</v>
      </c>
      <c r="AJ1119"/>
    </row>
    <row r="1120" spans="1:36" x14ac:dyDescent="0.25">
      <c r="A1120" s="179" t="b">
        <f>IF(E1120&lt;&gt;1,"",NOT(ISNA(VLOOKUP(P1120,Mapping!$P:$P,1,FALSE))))</f>
        <v>0</v>
      </c>
      <c r="B1120" s="180" t="str">
        <f t="shared" si="17"/>
        <v/>
      </c>
      <c r="E1120" s="167">
        <v>1</v>
      </c>
      <c r="F1120" s="170" t="s">
        <v>472</v>
      </c>
      <c r="G1120" s="169">
        <v>1936895.7670073011</v>
      </c>
      <c r="H1120" s="168" t="s">
        <v>1266</v>
      </c>
      <c r="I1120" s="168" t="s">
        <v>470</v>
      </c>
      <c r="J1120" s="169">
        <v>736227.70084159425</v>
      </c>
      <c r="K1120" s="169">
        <v>362152.94803503301</v>
      </c>
      <c r="L1120" s="168" t="s">
        <v>18</v>
      </c>
      <c r="M1120" s="168" t="s">
        <v>21</v>
      </c>
      <c r="N1120" s="168" t="s">
        <v>1449</v>
      </c>
      <c r="O1120" s="168" t="s">
        <v>21</v>
      </c>
      <c r="P1120" s="168" t="s">
        <v>344</v>
      </c>
      <c r="Q1120" s="168" t="s">
        <v>1450</v>
      </c>
      <c r="R1120" s="168" t="s">
        <v>21</v>
      </c>
      <c r="S1120" s="168" t="s">
        <v>21</v>
      </c>
      <c r="T1120" s="168" t="s">
        <v>21</v>
      </c>
      <c r="U1120" s="168" t="s">
        <v>21</v>
      </c>
      <c r="V1120" s="168" t="s">
        <v>1450</v>
      </c>
      <c r="W1120" s="168" t="s">
        <v>21</v>
      </c>
      <c r="X1120" s="168" t="s">
        <v>21</v>
      </c>
      <c r="Y1120" s="168" t="s">
        <v>21</v>
      </c>
      <c r="Z1120" s="168" t="s">
        <v>21</v>
      </c>
      <c r="AA1120" s="168" t="s">
        <v>2066</v>
      </c>
      <c r="AB1120" s="168" t="s">
        <v>1259</v>
      </c>
      <c r="AC1120" s="168" t="s">
        <v>11757</v>
      </c>
      <c r="AD1120" s="169">
        <v>962063.94982672378</v>
      </c>
      <c r="AE1120" s="168" t="s">
        <v>816</v>
      </c>
      <c r="AF1120" s="169">
        <v>-518517.68386371218</v>
      </c>
      <c r="AG1120" s="169">
        <v>-879027.98476258432</v>
      </c>
      <c r="AH1120" s="169">
        <v>-330993.84739495208</v>
      </c>
      <c r="AI1120" s="168" t="s">
        <v>21</v>
      </c>
      <c r="AJ1120"/>
    </row>
    <row r="1121" spans="1:36" x14ac:dyDescent="0.25">
      <c r="A1121" s="179" t="b">
        <f>IF(E1121&lt;&gt;1,"",NOT(ISNA(VLOOKUP(P1121,Mapping!$P:$P,1,FALSE))))</f>
        <v>0</v>
      </c>
      <c r="B1121" s="180" t="str">
        <f t="shared" si="17"/>
        <v/>
      </c>
      <c r="E1121" s="167">
        <v>1</v>
      </c>
      <c r="F1121" s="170" t="s">
        <v>472</v>
      </c>
      <c r="G1121" s="169">
        <v>382047.46872678422</v>
      </c>
      <c r="H1121" s="168" t="s">
        <v>1266</v>
      </c>
      <c r="I1121" s="168" t="s">
        <v>470</v>
      </c>
      <c r="J1121" s="169">
        <v>145218.92933230361</v>
      </c>
      <c r="K1121" s="169">
        <v>71433.692739442922</v>
      </c>
      <c r="L1121" s="168" t="s">
        <v>18</v>
      </c>
      <c r="M1121" s="168" t="s">
        <v>21</v>
      </c>
      <c r="N1121" s="168" t="s">
        <v>1449</v>
      </c>
      <c r="O1121" s="168" t="s">
        <v>21</v>
      </c>
      <c r="P1121" s="168" t="s">
        <v>525</v>
      </c>
      <c r="Q1121" s="168" t="s">
        <v>1451</v>
      </c>
      <c r="R1121" s="168" t="s">
        <v>21</v>
      </c>
      <c r="S1121" s="168" t="s">
        <v>21</v>
      </c>
      <c r="T1121" s="168" t="s">
        <v>21</v>
      </c>
      <c r="U1121" s="168" t="s">
        <v>21</v>
      </c>
      <c r="V1121" s="168" t="s">
        <v>1451</v>
      </c>
      <c r="W1121" s="168" t="s">
        <v>21</v>
      </c>
      <c r="X1121" s="168" t="s">
        <v>21</v>
      </c>
      <c r="Y1121" s="168" t="s">
        <v>21</v>
      </c>
      <c r="Z1121" s="168" t="s">
        <v>21</v>
      </c>
      <c r="AA1121" s="168" t="s">
        <v>2066</v>
      </c>
      <c r="AB1121" s="168" t="s">
        <v>1259</v>
      </c>
      <c r="AC1121" s="168" t="s">
        <v>7854</v>
      </c>
      <c r="AD1121" s="169">
        <v>189764.520654872</v>
      </c>
      <c r="AE1121" s="168" t="s">
        <v>816</v>
      </c>
      <c r="AF1121" s="169">
        <v>-102276.21536717391</v>
      </c>
      <c r="AG1121" s="169">
        <v>-173385.9003871145</v>
      </c>
      <c r="AH1121" s="169">
        <v>-65287.64413418452</v>
      </c>
      <c r="AI1121" s="168" t="s">
        <v>21</v>
      </c>
      <c r="AJ1121"/>
    </row>
    <row r="1122" spans="1:36" x14ac:dyDescent="0.25">
      <c r="A1122" s="179" t="b">
        <f>IF(E1122&lt;&gt;1,"",NOT(ISNA(VLOOKUP(P1122,Mapping!$P:$P,1,FALSE))))</f>
        <v>0</v>
      </c>
      <c r="B1122" s="180" t="str">
        <f t="shared" si="17"/>
        <v/>
      </c>
      <c r="E1122" s="167">
        <v>1</v>
      </c>
      <c r="F1122" s="170" t="s">
        <v>673</v>
      </c>
      <c r="G1122" s="169">
        <v>784220.06249840755</v>
      </c>
      <c r="H1122" s="168" t="s">
        <v>1266</v>
      </c>
      <c r="I1122" s="168" t="s">
        <v>430</v>
      </c>
      <c r="J1122" s="169">
        <v>215002.1761022257</v>
      </c>
      <c r="K1122" s="169">
        <v>52185.253163920563</v>
      </c>
      <c r="L1122" s="168" t="s">
        <v>18</v>
      </c>
      <c r="M1122" s="168" t="s">
        <v>21</v>
      </c>
      <c r="N1122" s="168" t="s">
        <v>1449</v>
      </c>
      <c r="O1122" s="168" t="s">
        <v>21</v>
      </c>
      <c r="P1122" s="168" t="s">
        <v>525</v>
      </c>
      <c r="Q1122" s="168" t="s">
        <v>1451</v>
      </c>
      <c r="R1122" s="168" t="s">
        <v>21</v>
      </c>
      <c r="S1122" s="168" t="s">
        <v>21</v>
      </c>
      <c r="T1122" s="168" t="s">
        <v>21</v>
      </c>
      <c r="U1122" s="168" t="s">
        <v>21</v>
      </c>
      <c r="V1122" s="168" t="s">
        <v>1451</v>
      </c>
      <c r="W1122" s="168" t="s">
        <v>21</v>
      </c>
      <c r="X1122" s="168" t="s">
        <v>21</v>
      </c>
      <c r="Y1122" s="168" t="s">
        <v>21</v>
      </c>
      <c r="Z1122" s="168" t="s">
        <v>21</v>
      </c>
      <c r="AA1122" s="168" t="s">
        <v>2067</v>
      </c>
      <c r="AB1122" s="168" t="s">
        <v>1259</v>
      </c>
      <c r="AC1122" s="168" t="s">
        <v>11758</v>
      </c>
      <c r="AD1122" s="169">
        <v>254515.76372499499</v>
      </c>
      <c r="AE1122" s="168" t="s">
        <v>818</v>
      </c>
      <c r="AF1122" s="169">
        <v>55040.853582201758</v>
      </c>
      <c r="AG1122" s="169">
        <v>-427389.84579928592</v>
      </c>
      <c r="AH1122" s="169">
        <v>-221861.57400900251</v>
      </c>
      <c r="AI1122" s="168" t="s">
        <v>21</v>
      </c>
      <c r="AJ1122"/>
    </row>
    <row r="1123" spans="1:36" x14ac:dyDescent="0.25">
      <c r="A1123" s="179" t="b">
        <f>IF(E1123&lt;&gt;1,"",NOT(ISNA(VLOOKUP(P1123,Mapping!$P:$P,1,FALSE))))</f>
        <v>0</v>
      </c>
      <c r="B1123" s="180" t="str">
        <f t="shared" si="17"/>
        <v/>
      </c>
      <c r="E1123" s="167">
        <v>1</v>
      </c>
      <c r="F1123" s="170" t="s">
        <v>2760</v>
      </c>
      <c r="G1123" s="169">
        <v>1646546.522983908</v>
      </c>
      <c r="H1123" s="168" t="s">
        <v>1266</v>
      </c>
      <c r="I1123" s="168" t="s">
        <v>303</v>
      </c>
      <c r="J1123" s="169">
        <v>771908.0441395794</v>
      </c>
      <c r="K1123" s="169">
        <v>381244.05830571707</v>
      </c>
      <c r="L1123" s="168" t="s">
        <v>18</v>
      </c>
      <c r="M1123" s="168" t="s">
        <v>21</v>
      </c>
      <c r="N1123" s="168" t="s">
        <v>1449</v>
      </c>
      <c r="O1123" s="168" t="s">
        <v>21</v>
      </c>
      <c r="P1123" s="168" t="s">
        <v>525</v>
      </c>
      <c r="Q1123" s="168" t="s">
        <v>1451</v>
      </c>
      <c r="R1123" s="168" t="s">
        <v>21</v>
      </c>
      <c r="S1123" s="168" t="s">
        <v>21</v>
      </c>
      <c r="T1123" s="168" t="s">
        <v>21</v>
      </c>
      <c r="U1123" s="168" t="s">
        <v>21</v>
      </c>
      <c r="V1123" s="168" t="s">
        <v>1451</v>
      </c>
      <c r="W1123" s="168" t="s">
        <v>21</v>
      </c>
      <c r="X1123" s="168" t="s">
        <v>21</v>
      </c>
      <c r="Y1123" s="168" t="s">
        <v>21</v>
      </c>
      <c r="Z1123" s="168" t="s">
        <v>21</v>
      </c>
      <c r="AA1123" s="168" t="s">
        <v>2761</v>
      </c>
      <c r="AB1123" s="168" t="s">
        <v>1259</v>
      </c>
      <c r="AC1123" s="168" t="s">
        <v>11759</v>
      </c>
      <c r="AD1123" s="169">
        <v>1269107.125133282</v>
      </c>
      <c r="AE1123" s="168" t="s">
        <v>809</v>
      </c>
      <c r="AF1123" s="169">
        <v>-893070.71571711649</v>
      </c>
      <c r="AG1123" s="169">
        <v>-751207.27676832734</v>
      </c>
      <c r="AH1123" s="169">
        <v>-598576.81442483515</v>
      </c>
      <c r="AI1123" s="168" t="s">
        <v>21</v>
      </c>
      <c r="AJ1123"/>
    </row>
    <row r="1124" spans="1:36" x14ac:dyDescent="0.25">
      <c r="A1124" s="179" t="b">
        <f>IF(E1124&lt;&gt;1,"",NOT(ISNA(VLOOKUP(P1124,Mapping!$P:$P,1,FALSE))))</f>
        <v>0</v>
      </c>
      <c r="B1124" s="180" t="str">
        <f t="shared" si="17"/>
        <v/>
      </c>
      <c r="E1124" s="167">
        <v>1</v>
      </c>
      <c r="F1124" s="170" t="s">
        <v>2760</v>
      </c>
      <c r="G1124" s="169">
        <v>17072394.46320368</v>
      </c>
      <c r="H1124" s="168" t="s">
        <v>1266</v>
      </c>
      <c r="I1124" s="168" t="s">
        <v>303</v>
      </c>
      <c r="J1124" s="169">
        <v>8003611.4588422887</v>
      </c>
      <c r="K1124" s="169">
        <v>3952969.964281681</v>
      </c>
      <c r="L1124" s="168" t="s">
        <v>18</v>
      </c>
      <c r="M1124" s="168" t="s">
        <v>21</v>
      </c>
      <c r="N1124" s="168" t="s">
        <v>1449</v>
      </c>
      <c r="O1124" s="168" t="s">
        <v>21</v>
      </c>
      <c r="P1124" s="168" t="s">
        <v>788</v>
      </c>
      <c r="Q1124" s="168" t="s">
        <v>1457</v>
      </c>
      <c r="R1124" s="168" t="s">
        <v>21</v>
      </c>
      <c r="S1124" s="168" t="s">
        <v>21</v>
      </c>
      <c r="T1124" s="168" t="s">
        <v>21</v>
      </c>
      <c r="U1124" s="168" t="s">
        <v>21</v>
      </c>
      <c r="V1124" s="168" t="s">
        <v>1457</v>
      </c>
      <c r="W1124" s="168" t="s">
        <v>21</v>
      </c>
      <c r="X1124" s="168" t="s">
        <v>21</v>
      </c>
      <c r="Y1124" s="168" t="s">
        <v>21</v>
      </c>
      <c r="Z1124" s="168" t="s">
        <v>21</v>
      </c>
      <c r="AA1124" s="168" t="s">
        <v>2761</v>
      </c>
      <c r="AB1124" s="168" t="s">
        <v>1259</v>
      </c>
      <c r="AC1124" s="168" t="s">
        <v>11760</v>
      </c>
      <c r="AD1124" s="169">
        <v>13158873.529472411</v>
      </c>
      <c r="AE1124" s="168" t="s">
        <v>809</v>
      </c>
      <c r="AF1124" s="169">
        <v>-9259899.6320052668</v>
      </c>
      <c r="AG1124" s="169">
        <v>-7788973.3290841486</v>
      </c>
      <c r="AH1124" s="169">
        <v>-6206407.9877131525</v>
      </c>
      <c r="AI1124" s="168" t="s">
        <v>21</v>
      </c>
      <c r="AJ1124"/>
    </row>
    <row r="1125" spans="1:36" x14ac:dyDescent="0.25">
      <c r="A1125" s="179" t="b">
        <f>IF(E1125&lt;&gt;1,"",NOT(ISNA(VLOOKUP(P1125,Mapping!$P:$P,1,FALSE))))</f>
        <v>0</v>
      </c>
      <c r="B1125" s="180" t="str">
        <f t="shared" si="17"/>
        <v/>
      </c>
      <c r="E1125" s="167">
        <v>1</v>
      </c>
      <c r="F1125" s="170" t="s">
        <v>11761</v>
      </c>
      <c r="G1125" s="169">
        <v>3357110.353085998</v>
      </c>
      <c r="H1125" s="168" t="s">
        <v>1266</v>
      </c>
      <c r="I1125" s="168" t="s">
        <v>430</v>
      </c>
      <c r="J1125" s="169">
        <v>1283325.8793373569</v>
      </c>
      <c r="K1125" s="169">
        <v>708523.13438364153</v>
      </c>
      <c r="L1125" s="168" t="s">
        <v>18</v>
      </c>
      <c r="M1125" s="168" t="s">
        <v>21</v>
      </c>
      <c r="N1125" s="168" t="s">
        <v>1449</v>
      </c>
      <c r="O1125" s="168" t="s">
        <v>21</v>
      </c>
      <c r="P1125" s="168" t="s">
        <v>762</v>
      </c>
      <c r="Q1125" s="168" t="s">
        <v>1455</v>
      </c>
      <c r="R1125" s="168" t="s">
        <v>21</v>
      </c>
      <c r="S1125" s="168" t="s">
        <v>21</v>
      </c>
      <c r="T1125" s="168" t="s">
        <v>21</v>
      </c>
      <c r="U1125" s="168" t="s">
        <v>21</v>
      </c>
      <c r="V1125" s="168" t="s">
        <v>1455</v>
      </c>
      <c r="W1125" s="168" t="s">
        <v>21</v>
      </c>
      <c r="X1125" s="168" t="s">
        <v>21</v>
      </c>
      <c r="Y1125" s="168" t="s">
        <v>21</v>
      </c>
      <c r="Z1125" s="168" t="s">
        <v>21</v>
      </c>
      <c r="AA1125" s="168" t="s">
        <v>11762</v>
      </c>
      <c r="AB1125" s="168" t="s">
        <v>1259</v>
      </c>
      <c r="AC1125" s="168" t="s">
        <v>11763</v>
      </c>
      <c r="AD1125" s="169">
        <v>1733336.973606911</v>
      </c>
      <c r="AE1125" s="168" t="s">
        <v>809</v>
      </c>
      <c r="AF1125" s="169">
        <v>-1754651.0454923459</v>
      </c>
      <c r="AG1125" s="169">
        <v>-1829581.9563268609</v>
      </c>
      <c r="AH1125" s="169">
        <v>-1421357.1118633989</v>
      </c>
      <c r="AI1125" s="168" t="s">
        <v>21</v>
      </c>
      <c r="AJ1125"/>
    </row>
    <row r="1126" spans="1:36" x14ac:dyDescent="0.25">
      <c r="A1126" s="179" t="b">
        <f>IF(E1126&lt;&gt;1,"",NOT(ISNA(VLOOKUP(P1126,Mapping!$P:$P,1,FALSE))))</f>
        <v>0</v>
      </c>
      <c r="B1126" s="180" t="str">
        <f t="shared" si="17"/>
        <v/>
      </c>
      <c r="E1126" s="167">
        <v>1</v>
      </c>
      <c r="F1126" s="170" t="s">
        <v>1116</v>
      </c>
      <c r="G1126" s="169">
        <v>337801.28386109951</v>
      </c>
      <c r="H1126" s="168" t="s">
        <v>1266</v>
      </c>
      <c r="I1126" s="168" t="s">
        <v>384</v>
      </c>
      <c r="J1126" s="169">
        <v>120240.2999775889</v>
      </c>
      <c r="K1126" s="169">
        <v>32941.461825287093</v>
      </c>
      <c r="L1126" s="168" t="s">
        <v>18</v>
      </c>
      <c r="M1126" s="168" t="s">
        <v>21</v>
      </c>
      <c r="N1126" s="168" t="s">
        <v>1449</v>
      </c>
      <c r="O1126" s="168" t="s">
        <v>21</v>
      </c>
      <c r="P1126" s="168" t="s">
        <v>344</v>
      </c>
      <c r="Q1126" s="168" t="s">
        <v>1450</v>
      </c>
      <c r="R1126" s="168" t="s">
        <v>21</v>
      </c>
      <c r="S1126" s="168" t="s">
        <v>21</v>
      </c>
      <c r="T1126" s="168" t="s">
        <v>21</v>
      </c>
      <c r="U1126" s="168" t="s">
        <v>21</v>
      </c>
      <c r="V1126" s="168" t="s">
        <v>1450</v>
      </c>
      <c r="W1126" s="168" t="s">
        <v>21</v>
      </c>
      <c r="X1126" s="168" t="s">
        <v>21</v>
      </c>
      <c r="Y1126" s="168" t="s">
        <v>21</v>
      </c>
      <c r="Z1126" s="168" t="s">
        <v>21</v>
      </c>
      <c r="AA1126" s="168" t="s">
        <v>2068</v>
      </c>
      <c r="AB1126" s="168" t="s">
        <v>1259</v>
      </c>
      <c r="AC1126" s="168" t="s">
        <v>11764</v>
      </c>
      <c r="AD1126" s="169">
        <v>186557.5108592943</v>
      </c>
      <c r="AE1126" s="168" t="s">
        <v>811</v>
      </c>
      <c r="AF1126" s="169">
        <v>128351.1480592708</v>
      </c>
      <c r="AG1126" s="169">
        <v>-100918.8429448144</v>
      </c>
      <c r="AH1126" s="169">
        <v>-82289.739942167624</v>
      </c>
      <c r="AI1126" s="168" t="s">
        <v>21</v>
      </c>
      <c r="AJ1126"/>
    </row>
    <row r="1127" spans="1:36" x14ac:dyDescent="0.25">
      <c r="A1127" s="179" t="b">
        <f>IF(E1127&lt;&gt;1,"",NOT(ISNA(VLOOKUP(P1127,Mapping!$P:$P,1,FALSE))))</f>
        <v>0</v>
      </c>
      <c r="B1127" s="180" t="str">
        <f t="shared" si="17"/>
        <v/>
      </c>
      <c r="E1127" s="167">
        <v>1</v>
      </c>
      <c r="F1127" s="170" t="s">
        <v>2069</v>
      </c>
      <c r="G1127" s="169">
        <v>2227151.4529641452</v>
      </c>
      <c r="H1127" s="168" t="s">
        <v>1266</v>
      </c>
      <c r="I1127" s="168" t="s">
        <v>430</v>
      </c>
      <c r="J1127" s="169">
        <v>747304.86745501391</v>
      </c>
      <c r="K1127" s="169">
        <v>209836.83680363401</v>
      </c>
      <c r="L1127" s="168" t="s">
        <v>18</v>
      </c>
      <c r="M1127" s="168" t="s">
        <v>21</v>
      </c>
      <c r="N1127" s="168" t="s">
        <v>1449</v>
      </c>
      <c r="O1127" s="168" t="s">
        <v>21</v>
      </c>
      <c r="P1127" s="168" t="s">
        <v>344</v>
      </c>
      <c r="Q1127" s="168" t="s">
        <v>1450</v>
      </c>
      <c r="R1127" s="168" t="s">
        <v>21</v>
      </c>
      <c r="S1127" s="168" t="s">
        <v>21</v>
      </c>
      <c r="T1127" s="168" t="s">
        <v>21</v>
      </c>
      <c r="U1127" s="168" t="s">
        <v>21</v>
      </c>
      <c r="V1127" s="168" t="s">
        <v>1450</v>
      </c>
      <c r="W1127" s="168" t="s">
        <v>21</v>
      </c>
      <c r="X1127" s="168" t="s">
        <v>21</v>
      </c>
      <c r="Y1127" s="168" t="s">
        <v>21</v>
      </c>
      <c r="Z1127" s="168" t="s">
        <v>21</v>
      </c>
      <c r="AA1127" s="168" t="s">
        <v>2070</v>
      </c>
      <c r="AB1127" s="168" t="s">
        <v>1259</v>
      </c>
      <c r="AC1127" s="168" t="s">
        <v>11765</v>
      </c>
      <c r="AD1127" s="169">
        <v>1058977.7560989161</v>
      </c>
      <c r="AE1127" s="168" t="s">
        <v>811</v>
      </c>
      <c r="AF1127" s="169">
        <v>-749423.93567572697</v>
      </c>
      <c r="AG1127" s="169">
        <v>-1213768.891631657</v>
      </c>
      <c r="AH1127" s="169">
        <v>-814523.91762151988</v>
      </c>
      <c r="AI1127" s="168" t="s">
        <v>21</v>
      </c>
      <c r="AJ1127"/>
    </row>
    <row r="1128" spans="1:36" x14ac:dyDescent="0.25">
      <c r="A1128" s="179" t="b">
        <f>IF(E1128&lt;&gt;1,"",NOT(ISNA(VLOOKUP(P1128,Mapping!$P:$P,1,FALSE))))</f>
        <v>0</v>
      </c>
      <c r="B1128" s="180" t="str">
        <f t="shared" si="17"/>
        <v/>
      </c>
      <c r="E1128" s="167">
        <v>1</v>
      </c>
      <c r="F1128" s="170" t="s">
        <v>2069</v>
      </c>
      <c r="G1128" s="169">
        <v>404319.47704658489</v>
      </c>
      <c r="H1128" s="168" t="s">
        <v>1266</v>
      </c>
      <c r="I1128" s="168" t="s">
        <v>430</v>
      </c>
      <c r="J1128" s="169">
        <v>135666.53170427351</v>
      </c>
      <c r="K1128" s="169">
        <v>38094.005689931357</v>
      </c>
      <c r="L1128" s="168" t="s">
        <v>18</v>
      </c>
      <c r="M1128" s="168" t="s">
        <v>21</v>
      </c>
      <c r="N1128" s="168" t="s">
        <v>1449</v>
      </c>
      <c r="O1128" s="168" t="s">
        <v>21</v>
      </c>
      <c r="P1128" s="168" t="s">
        <v>525</v>
      </c>
      <c r="Q1128" s="168" t="s">
        <v>1451</v>
      </c>
      <c r="R1128" s="168" t="s">
        <v>21</v>
      </c>
      <c r="S1128" s="168" t="s">
        <v>21</v>
      </c>
      <c r="T1128" s="168" t="s">
        <v>21</v>
      </c>
      <c r="U1128" s="168" t="s">
        <v>21</v>
      </c>
      <c r="V1128" s="168" t="s">
        <v>1451</v>
      </c>
      <c r="W1128" s="168" t="s">
        <v>21</v>
      </c>
      <c r="X1128" s="168" t="s">
        <v>21</v>
      </c>
      <c r="Y1128" s="168" t="s">
        <v>21</v>
      </c>
      <c r="Z1128" s="168" t="s">
        <v>21</v>
      </c>
      <c r="AA1128" s="168" t="s">
        <v>2070</v>
      </c>
      <c r="AB1128" s="168" t="s">
        <v>1259</v>
      </c>
      <c r="AC1128" s="168" t="s">
        <v>6809</v>
      </c>
      <c r="AD1128" s="169">
        <v>192247.96408884929</v>
      </c>
      <c r="AE1128" s="168" t="s">
        <v>811</v>
      </c>
      <c r="AF1128" s="169">
        <v>-136051.2296347552</v>
      </c>
      <c r="AG1128" s="169">
        <v>-220348.91379604151</v>
      </c>
      <c r="AH1128" s="169">
        <v>-147869.55057607859</v>
      </c>
      <c r="AI1128" s="168" t="s">
        <v>21</v>
      </c>
      <c r="AJ1128"/>
    </row>
    <row r="1129" spans="1:36" x14ac:dyDescent="0.25">
      <c r="A1129" s="179" t="b">
        <f>IF(E1129&lt;&gt;1,"",NOT(ISNA(VLOOKUP(P1129,Mapping!$P:$P,1,FALSE))))</f>
        <v>0</v>
      </c>
      <c r="B1129" s="180" t="str">
        <f t="shared" si="17"/>
        <v/>
      </c>
      <c r="E1129" s="167">
        <v>1</v>
      </c>
      <c r="F1129" s="170" t="s">
        <v>11766</v>
      </c>
      <c r="G1129" s="169">
        <v>112284.9391145058</v>
      </c>
      <c r="H1129" s="168" t="s">
        <v>1266</v>
      </c>
      <c r="I1129" s="168" t="s">
        <v>430</v>
      </c>
      <c r="J1129" s="169">
        <v>49400.248334878706</v>
      </c>
      <c r="K1129" s="169">
        <v>18539.268511952589</v>
      </c>
      <c r="L1129" s="168" t="s">
        <v>18</v>
      </c>
      <c r="M1129" s="168" t="s">
        <v>21</v>
      </c>
      <c r="N1129" s="168" t="s">
        <v>1449</v>
      </c>
      <c r="O1129" s="168" t="s">
        <v>21</v>
      </c>
      <c r="P1129" s="168" t="s">
        <v>525</v>
      </c>
      <c r="Q1129" s="168" t="s">
        <v>1451</v>
      </c>
      <c r="R1129" s="168" t="s">
        <v>21</v>
      </c>
      <c r="S1129" s="168" t="s">
        <v>21</v>
      </c>
      <c r="T1129" s="168" t="s">
        <v>21</v>
      </c>
      <c r="U1129" s="168" t="s">
        <v>21</v>
      </c>
      <c r="V1129" s="168" t="s">
        <v>1451</v>
      </c>
      <c r="W1129" s="168" t="s">
        <v>21</v>
      </c>
      <c r="X1129" s="168" t="s">
        <v>21</v>
      </c>
      <c r="Y1129" s="168" t="s">
        <v>21</v>
      </c>
      <c r="Z1129" s="168" t="s">
        <v>21</v>
      </c>
      <c r="AA1129" s="168" t="s">
        <v>11767</v>
      </c>
      <c r="AB1129" s="168" t="s">
        <v>1259</v>
      </c>
      <c r="AC1129" s="168" t="s">
        <v>11768</v>
      </c>
      <c r="AD1129" s="169">
        <v>59812.469940336377</v>
      </c>
      <c r="AE1129" s="168" t="s">
        <v>811</v>
      </c>
      <c r="AF1129" s="169">
        <v>-45587.441377962663</v>
      </c>
      <c r="AG1129" s="169">
        <v>-61193.847376007747</v>
      </c>
      <c r="AH1129" s="169">
        <v>-41879.956255279038</v>
      </c>
      <c r="AI1129" s="168" t="s">
        <v>21</v>
      </c>
      <c r="AJ1129"/>
    </row>
    <row r="1130" spans="1:36" x14ac:dyDescent="0.25">
      <c r="A1130" s="179" t="b">
        <f>IF(E1130&lt;&gt;1,"",NOT(ISNA(VLOOKUP(P1130,Mapping!$P:$P,1,FALSE))))</f>
        <v>0</v>
      </c>
      <c r="B1130" s="180" t="str">
        <f t="shared" si="17"/>
        <v/>
      </c>
      <c r="E1130" s="167">
        <v>1</v>
      </c>
      <c r="F1130" s="170" t="s">
        <v>674</v>
      </c>
      <c r="G1130" s="169">
        <v>130662.2171625375</v>
      </c>
      <c r="H1130" s="168" t="s">
        <v>1266</v>
      </c>
      <c r="I1130" s="168" t="s">
        <v>498</v>
      </c>
      <c r="J1130" s="169">
        <v>58728.724704527689</v>
      </c>
      <c r="K1130" s="169">
        <v>33624.00469522296</v>
      </c>
      <c r="L1130" s="168" t="s">
        <v>18</v>
      </c>
      <c r="M1130" s="168" t="s">
        <v>21</v>
      </c>
      <c r="N1130" s="168" t="s">
        <v>1449</v>
      </c>
      <c r="O1130" s="168" t="s">
        <v>21</v>
      </c>
      <c r="P1130" s="168" t="s">
        <v>525</v>
      </c>
      <c r="Q1130" s="168" t="s">
        <v>1451</v>
      </c>
      <c r="R1130" s="168" t="s">
        <v>21</v>
      </c>
      <c r="S1130" s="168" t="s">
        <v>21</v>
      </c>
      <c r="T1130" s="168" t="s">
        <v>21</v>
      </c>
      <c r="U1130" s="168" t="s">
        <v>21</v>
      </c>
      <c r="V1130" s="168" t="s">
        <v>1451</v>
      </c>
      <c r="W1130" s="168" t="s">
        <v>21</v>
      </c>
      <c r="X1130" s="168" t="s">
        <v>21</v>
      </c>
      <c r="Y1130" s="168" t="s">
        <v>21</v>
      </c>
      <c r="Z1130" s="168" t="s">
        <v>21</v>
      </c>
      <c r="AA1130" s="168" t="s">
        <v>2071</v>
      </c>
      <c r="AB1130" s="168" t="s">
        <v>1259</v>
      </c>
      <c r="AC1130" s="168" t="s">
        <v>6810</v>
      </c>
      <c r="AD1130" s="169">
        <v>91693.694932951563</v>
      </c>
      <c r="AE1130" s="168" t="s">
        <v>809</v>
      </c>
      <c r="AF1130" s="169">
        <v>-83302.067799701355</v>
      </c>
      <c r="AG1130" s="169">
        <v>-76663.164757895865</v>
      </c>
      <c r="AH1130" s="169">
        <v>-56715.876861842611</v>
      </c>
      <c r="AI1130" s="168" t="s">
        <v>21</v>
      </c>
      <c r="AJ1130"/>
    </row>
    <row r="1131" spans="1:36" x14ac:dyDescent="0.25">
      <c r="A1131" s="179" t="b">
        <f>IF(E1131&lt;&gt;1,"",NOT(ISNA(VLOOKUP(P1131,Mapping!$P:$P,1,FALSE))))</f>
        <v>0</v>
      </c>
      <c r="B1131" s="180" t="str">
        <f t="shared" si="17"/>
        <v/>
      </c>
      <c r="E1131" s="167">
        <v>1</v>
      </c>
      <c r="F1131" s="170" t="s">
        <v>2072</v>
      </c>
      <c r="G1131" s="169">
        <v>1039823.442277611</v>
      </c>
      <c r="H1131" s="168" t="s">
        <v>1266</v>
      </c>
      <c r="I1131" s="168" t="s">
        <v>480</v>
      </c>
      <c r="J1131" s="169">
        <v>308910.74820088758</v>
      </c>
      <c r="K1131" s="169">
        <v>34479.705664806257</v>
      </c>
      <c r="L1131" s="168" t="s">
        <v>18</v>
      </c>
      <c r="M1131" s="168" t="s">
        <v>21</v>
      </c>
      <c r="N1131" s="168" t="s">
        <v>1449</v>
      </c>
      <c r="O1131" s="168" t="s">
        <v>21</v>
      </c>
      <c r="P1131" s="168" t="s">
        <v>344</v>
      </c>
      <c r="Q1131" s="168" t="s">
        <v>1450</v>
      </c>
      <c r="R1131" s="168" t="s">
        <v>21</v>
      </c>
      <c r="S1131" s="168" t="s">
        <v>21</v>
      </c>
      <c r="T1131" s="168" t="s">
        <v>21</v>
      </c>
      <c r="U1131" s="168" t="s">
        <v>21</v>
      </c>
      <c r="V1131" s="168" t="s">
        <v>1450</v>
      </c>
      <c r="W1131" s="168" t="s">
        <v>21</v>
      </c>
      <c r="X1131" s="168" t="s">
        <v>21</v>
      </c>
      <c r="Y1131" s="168" t="s">
        <v>21</v>
      </c>
      <c r="Z1131" s="168" t="s">
        <v>21</v>
      </c>
      <c r="AA1131" s="168" t="s">
        <v>2073</v>
      </c>
      <c r="AB1131" s="168" t="s">
        <v>1259</v>
      </c>
      <c r="AC1131" s="168" t="s">
        <v>11769</v>
      </c>
      <c r="AD1131" s="169">
        <v>437928.64902566973</v>
      </c>
      <c r="AE1131" s="168" t="s">
        <v>810</v>
      </c>
      <c r="AF1131" s="169">
        <v>-346059.14874509681</v>
      </c>
      <c r="AG1131" s="169">
        <v>1046903.816973727</v>
      </c>
      <c r="AH1131" s="169">
        <v>-112152.9910554353</v>
      </c>
      <c r="AI1131" s="168" t="s">
        <v>21</v>
      </c>
      <c r="AJ1131"/>
    </row>
    <row r="1132" spans="1:36" x14ac:dyDescent="0.25">
      <c r="A1132" s="179" t="b">
        <f>IF(E1132&lt;&gt;1,"",NOT(ISNA(VLOOKUP(P1132,Mapping!$P:$P,1,FALSE))))</f>
        <v>0</v>
      </c>
      <c r="B1132" s="180" t="str">
        <f t="shared" si="17"/>
        <v/>
      </c>
      <c r="E1132" s="167">
        <v>1</v>
      </c>
      <c r="F1132" s="170" t="s">
        <v>2072</v>
      </c>
      <c r="G1132" s="169">
        <v>102443.73370949581</v>
      </c>
      <c r="H1132" s="168" t="s">
        <v>1266</v>
      </c>
      <c r="I1132" s="168" t="s">
        <v>480</v>
      </c>
      <c r="J1132" s="169">
        <v>30433.984407368309</v>
      </c>
      <c r="K1132" s="169">
        <v>3396.9514841579962</v>
      </c>
      <c r="L1132" s="168" t="s">
        <v>18</v>
      </c>
      <c r="M1132" s="168" t="s">
        <v>21</v>
      </c>
      <c r="N1132" s="168" t="s">
        <v>1449</v>
      </c>
      <c r="O1132" s="168" t="s">
        <v>21</v>
      </c>
      <c r="P1132" s="168" t="s">
        <v>525</v>
      </c>
      <c r="Q1132" s="168" t="s">
        <v>1451</v>
      </c>
      <c r="R1132" s="168" t="s">
        <v>21</v>
      </c>
      <c r="S1132" s="168" t="s">
        <v>21</v>
      </c>
      <c r="T1132" s="168" t="s">
        <v>21</v>
      </c>
      <c r="U1132" s="168" t="s">
        <v>21</v>
      </c>
      <c r="V1132" s="168" t="s">
        <v>1451</v>
      </c>
      <c r="W1132" s="168" t="s">
        <v>21</v>
      </c>
      <c r="X1132" s="168" t="s">
        <v>21</v>
      </c>
      <c r="Y1132" s="168" t="s">
        <v>21</v>
      </c>
      <c r="Z1132" s="168" t="s">
        <v>21</v>
      </c>
      <c r="AA1132" s="168" t="s">
        <v>2073</v>
      </c>
      <c r="AB1132" s="168" t="s">
        <v>1259</v>
      </c>
      <c r="AC1132" s="168" t="s">
        <v>11770</v>
      </c>
      <c r="AD1132" s="169">
        <v>43144.8687156714</v>
      </c>
      <c r="AE1132" s="168" t="s">
        <v>810</v>
      </c>
      <c r="AF1132" s="169">
        <v>-34093.85655330577</v>
      </c>
      <c r="AG1132" s="169">
        <v>103141.29445917789</v>
      </c>
      <c r="AH1132" s="169">
        <v>-11049.348075131271</v>
      </c>
      <c r="AI1132" s="168" t="s">
        <v>21</v>
      </c>
      <c r="AJ1132"/>
    </row>
    <row r="1133" spans="1:36" x14ac:dyDescent="0.25">
      <c r="A1133" s="179" t="b">
        <f>IF(E1133&lt;&gt;1,"",NOT(ISNA(VLOOKUP(P1133,Mapping!$P:$P,1,FALSE))))</f>
        <v>0</v>
      </c>
      <c r="B1133" s="180" t="str">
        <f t="shared" si="17"/>
        <v/>
      </c>
      <c r="E1133" s="167">
        <v>1</v>
      </c>
      <c r="F1133" s="170" t="s">
        <v>2074</v>
      </c>
      <c r="G1133" s="169">
        <v>120808.0396636362</v>
      </c>
      <c r="H1133" s="168" t="s">
        <v>1266</v>
      </c>
      <c r="I1133" s="168" t="s">
        <v>402</v>
      </c>
      <c r="J1133" s="169">
        <v>39526.202654458953</v>
      </c>
      <c r="K1133" s="169">
        <v>9939.2998149930136</v>
      </c>
      <c r="L1133" s="168" t="s">
        <v>18</v>
      </c>
      <c r="M1133" s="168" t="s">
        <v>21</v>
      </c>
      <c r="N1133" s="168" t="s">
        <v>1449</v>
      </c>
      <c r="O1133" s="168" t="s">
        <v>21</v>
      </c>
      <c r="P1133" s="168" t="s">
        <v>525</v>
      </c>
      <c r="Q1133" s="168" t="s">
        <v>1451</v>
      </c>
      <c r="R1133" s="168" t="s">
        <v>21</v>
      </c>
      <c r="S1133" s="168" t="s">
        <v>21</v>
      </c>
      <c r="T1133" s="168" t="s">
        <v>21</v>
      </c>
      <c r="U1133" s="168" t="s">
        <v>21</v>
      </c>
      <c r="V1133" s="168" t="s">
        <v>1451</v>
      </c>
      <c r="W1133" s="168" t="s">
        <v>21</v>
      </c>
      <c r="X1133" s="168" t="s">
        <v>21</v>
      </c>
      <c r="Y1133" s="168" t="s">
        <v>21</v>
      </c>
      <c r="Z1133" s="168" t="s">
        <v>21</v>
      </c>
      <c r="AA1133" s="168" t="s">
        <v>2075</v>
      </c>
      <c r="AB1133" s="168" t="s">
        <v>1259</v>
      </c>
      <c r="AC1133" s="168" t="s">
        <v>6811</v>
      </c>
      <c r="AD1133" s="169">
        <v>53286.860447966414</v>
      </c>
      <c r="AE1133" s="168" t="s">
        <v>807</v>
      </c>
      <c r="AF1133" s="169">
        <v>-18523.716993107872</v>
      </c>
      <c r="AG1133" s="169">
        <v>-62935.372675498613</v>
      </c>
      <c r="AH1133" s="169">
        <v>-47792.526269462833</v>
      </c>
      <c r="AI1133" s="168" t="s">
        <v>21</v>
      </c>
      <c r="AJ1133"/>
    </row>
    <row r="1134" spans="1:36" x14ac:dyDescent="0.25">
      <c r="A1134" s="179" t="b">
        <f>IF(E1134&lt;&gt;1,"",NOT(ISNA(VLOOKUP(P1134,Mapping!$P:$P,1,FALSE))))</f>
        <v>0</v>
      </c>
      <c r="B1134" s="180" t="str">
        <f t="shared" si="17"/>
        <v/>
      </c>
      <c r="E1134" s="167">
        <v>1</v>
      </c>
      <c r="F1134" s="170" t="s">
        <v>2076</v>
      </c>
      <c r="G1134" s="169">
        <v>29316.083349901739</v>
      </c>
      <c r="H1134" s="168" t="s">
        <v>1266</v>
      </c>
      <c r="I1134" s="168" t="s">
        <v>461</v>
      </c>
      <c r="J1134" s="169">
        <v>10495.91661398428</v>
      </c>
      <c r="K1134" s="169">
        <v>4739.3916743092486</v>
      </c>
      <c r="L1134" s="168" t="s">
        <v>18</v>
      </c>
      <c r="M1134" s="168" t="s">
        <v>21</v>
      </c>
      <c r="N1134" s="168" t="s">
        <v>1449</v>
      </c>
      <c r="O1134" s="168" t="s">
        <v>21</v>
      </c>
      <c r="P1134" s="168" t="s">
        <v>525</v>
      </c>
      <c r="Q1134" s="168" t="s">
        <v>1451</v>
      </c>
      <c r="R1134" s="168" t="s">
        <v>21</v>
      </c>
      <c r="S1134" s="168" t="s">
        <v>21</v>
      </c>
      <c r="T1134" s="168" t="s">
        <v>21</v>
      </c>
      <c r="U1134" s="168" t="s">
        <v>21</v>
      </c>
      <c r="V1134" s="168" t="s">
        <v>1451</v>
      </c>
      <c r="W1134" s="168" t="s">
        <v>21</v>
      </c>
      <c r="X1134" s="168" t="s">
        <v>21</v>
      </c>
      <c r="Y1134" s="168" t="s">
        <v>21</v>
      </c>
      <c r="Z1134" s="168" t="s">
        <v>21</v>
      </c>
      <c r="AA1134" s="168" t="s">
        <v>2077</v>
      </c>
      <c r="AB1134" s="168" t="s">
        <v>1259</v>
      </c>
      <c r="AC1134" s="168" t="s">
        <v>11771</v>
      </c>
      <c r="AD1134" s="169">
        <v>16941.901142477989</v>
      </c>
      <c r="AE1134" s="168" t="s">
        <v>810</v>
      </c>
      <c r="AF1134" s="169">
        <v>-11487.222502202951</v>
      </c>
      <c r="AG1134" s="169">
        <v>-21722.89059094356</v>
      </c>
      <c r="AH1134" s="169">
        <v>-8587.6637095790866</v>
      </c>
      <c r="AI1134" s="168" t="s">
        <v>21</v>
      </c>
      <c r="AJ1134"/>
    </row>
    <row r="1135" spans="1:36" x14ac:dyDescent="0.25">
      <c r="A1135" s="179" t="b">
        <f>IF(E1135&lt;&gt;1,"",NOT(ISNA(VLOOKUP(P1135,Mapping!$P:$P,1,FALSE))))</f>
        <v>0</v>
      </c>
      <c r="B1135" s="180" t="str">
        <f t="shared" si="17"/>
        <v/>
      </c>
      <c r="E1135" s="167">
        <v>1</v>
      </c>
      <c r="F1135" s="170" t="s">
        <v>11772</v>
      </c>
      <c r="G1135" s="169">
        <v>2067189.7831103129</v>
      </c>
      <c r="H1135" s="168" t="s">
        <v>1266</v>
      </c>
      <c r="I1135" s="168" t="s">
        <v>402</v>
      </c>
      <c r="J1135" s="169">
        <v>871534.69897678052</v>
      </c>
      <c r="K1135" s="169">
        <v>523923.70853120269</v>
      </c>
      <c r="L1135" s="168" t="s">
        <v>18</v>
      </c>
      <c r="M1135" s="168" t="s">
        <v>21</v>
      </c>
      <c r="N1135" s="168" t="s">
        <v>1449</v>
      </c>
      <c r="O1135" s="168" t="s">
        <v>21</v>
      </c>
      <c r="P1135" s="168" t="s">
        <v>762</v>
      </c>
      <c r="Q1135" s="168" t="s">
        <v>1455</v>
      </c>
      <c r="R1135" s="168" t="s">
        <v>21</v>
      </c>
      <c r="S1135" s="168" t="s">
        <v>21</v>
      </c>
      <c r="T1135" s="168" t="s">
        <v>21</v>
      </c>
      <c r="U1135" s="168" t="s">
        <v>21</v>
      </c>
      <c r="V1135" s="168" t="s">
        <v>1455</v>
      </c>
      <c r="W1135" s="168" t="s">
        <v>21</v>
      </c>
      <c r="X1135" s="168" t="s">
        <v>21</v>
      </c>
      <c r="Y1135" s="168" t="s">
        <v>21</v>
      </c>
      <c r="Z1135" s="168" t="s">
        <v>21</v>
      </c>
      <c r="AA1135" s="168" t="s">
        <v>11773</v>
      </c>
      <c r="AB1135" s="168" t="s">
        <v>1259</v>
      </c>
      <c r="AC1135" s="168" t="s">
        <v>11774</v>
      </c>
      <c r="AD1135" s="169">
        <v>1291473.8071210741</v>
      </c>
      <c r="AE1135" s="168" t="s">
        <v>809</v>
      </c>
      <c r="AF1135" s="169">
        <v>-1509478.8167286611</v>
      </c>
      <c r="AG1135" s="169">
        <v>-742486.2627049319</v>
      </c>
      <c r="AH1135" s="169">
        <v>-753443.85278852028</v>
      </c>
      <c r="AI1135" s="168" t="s">
        <v>21</v>
      </c>
      <c r="AJ1135"/>
    </row>
    <row r="1136" spans="1:36" x14ac:dyDescent="0.25">
      <c r="A1136" s="179" t="b">
        <f>IF(E1136&lt;&gt;1,"",NOT(ISNA(VLOOKUP(P1136,Mapping!$P:$P,1,FALSE))))</f>
        <v>0</v>
      </c>
      <c r="B1136" s="180" t="str">
        <f t="shared" si="17"/>
        <v/>
      </c>
      <c r="E1136" s="167">
        <v>1</v>
      </c>
      <c r="F1136" s="170" t="s">
        <v>11775</v>
      </c>
      <c r="G1136" s="169">
        <v>967878.05915674625</v>
      </c>
      <c r="H1136" s="168" t="s">
        <v>1266</v>
      </c>
      <c r="I1136" s="168" t="s">
        <v>430</v>
      </c>
      <c r="J1136" s="169">
        <v>421119.32159552397</v>
      </c>
      <c r="K1136" s="169">
        <v>194509.3015288891</v>
      </c>
      <c r="L1136" s="168" t="s">
        <v>18</v>
      </c>
      <c r="M1136" s="168" t="s">
        <v>21</v>
      </c>
      <c r="N1136" s="168" t="s">
        <v>1449</v>
      </c>
      <c r="O1136" s="168" t="s">
        <v>21</v>
      </c>
      <c r="P1136" s="168" t="s">
        <v>344</v>
      </c>
      <c r="Q1136" s="168" t="s">
        <v>1450</v>
      </c>
      <c r="R1136" s="168" t="s">
        <v>21</v>
      </c>
      <c r="S1136" s="168" t="s">
        <v>21</v>
      </c>
      <c r="T1136" s="168" t="s">
        <v>21</v>
      </c>
      <c r="U1136" s="168" t="s">
        <v>21</v>
      </c>
      <c r="V1136" s="168" t="s">
        <v>1450</v>
      </c>
      <c r="W1136" s="168" t="s">
        <v>21</v>
      </c>
      <c r="X1136" s="168" t="s">
        <v>21</v>
      </c>
      <c r="Y1136" s="168" t="s">
        <v>21</v>
      </c>
      <c r="Z1136" s="168" t="s">
        <v>21</v>
      </c>
      <c r="AA1136" s="168" t="s">
        <v>11776</v>
      </c>
      <c r="AB1136" s="168" t="s">
        <v>1259</v>
      </c>
      <c r="AC1136" s="168" t="s">
        <v>11777</v>
      </c>
      <c r="AD1136" s="169">
        <v>525541.77963958215</v>
      </c>
      <c r="AE1136" s="168" t="s">
        <v>816</v>
      </c>
      <c r="AF1136" s="169">
        <v>-405701.98821692407</v>
      </c>
      <c r="AG1136" s="169">
        <v>-527481.09138862253</v>
      </c>
      <c r="AH1136" s="169">
        <v>-402602.53234853072</v>
      </c>
      <c r="AI1136" s="168" t="s">
        <v>21</v>
      </c>
      <c r="AJ1136"/>
    </row>
    <row r="1137" spans="1:36" x14ac:dyDescent="0.25">
      <c r="A1137" s="179" t="b">
        <f>IF(E1137&lt;&gt;1,"",NOT(ISNA(VLOOKUP(P1137,Mapping!$P:$P,1,FALSE))))</f>
        <v>0</v>
      </c>
      <c r="B1137" s="180" t="str">
        <f t="shared" si="17"/>
        <v/>
      </c>
      <c r="E1137" s="167">
        <v>1</v>
      </c>
      <c r="F1137" s="170" t="s">
        <v>11775</v>
      </c>
      <c r="G1137" s="169">
        <v>118779.91691473839</v>
      </c>
      <c r="H1137" s="168" t="s">
        <v>1266</v>
      </c>
      <c r="I1137" s="168" t="s">
        <v>430</v>
      </c>
      <c r="J1137" s="169">
        <v>51680.599179908182</v>
      </c>
      <c r="K1137" s="169">
        <v>23870.56763625185</v>
      </c>
      <c r="L1137" s="168" t="s">
        <v>18</v>
      </c>
      <c r="M1137" s="168" t="s">
        <v>21</v>
      </c>
      <c r="N1137" s="168" t="s">
        <v>1449</v>
      </c>
      <c r="O1137" s="168" t="s">
        <v>21</v>
      </c>
      <c r="P1137" s="168" t="s">
        <v>525</v>
      </c>
      <c r="Q1137" s="168" t="s">
        <v>1451</v>
      </c>
      <c r="R1137" s="168" t="s">
        <v>21</v>
      </c>
      <c r="S1137" s="168" t="s">
        <v>21</v>
      </c>
      <c r="T1137" s="168" t="s">
        <v>21</v>
      </c>
      <c r="U1137" s="168" t="s">
        <v>21</v>
      </c>
      <c r="V1137" s="168" t="s">
        <v>1451</v>
      </c>
      <c r="W1137" s="168" t="s">
        <v>21</v>
      </c>
      <c r="X1137" s="168" t="s">
        <v>21</v>
      </c>
      <c r="Y1137" s="168" t="s">
        <v>21</v>
      </c>
      <c r="Z1137" s="168" t="s">
        <v>21</v>
      </c>
      <c r="AA1137" s="168" t="s">
        <v>11776</v>
      </c>
      <c r="AB1137" s="168" t="s">
        <v>1259</v>
      </c>
      <c r="AC1137" s="168" t="s">
        <v>11778</v>
      </c>
      <c r="AD1137" s="169">
        <v>64495.530537389692</v>
      </c>
      <c r="AE1137" s="168" t="s">
        <v>816</v>
      </c>
      <c r="AF1137" s="169">
        <v>-49788.553420184762</v>
      </c>
      <c r="AG1137" s="169">
        <v>-64733.526725280753</v>
      </c>
      <c r="AH1137" s="169">
        <v>-49408.182042772387</v>
      </c>
      <c r="AI1137" s="168" t="s">
        <v>21</v>
      </c>
      <c r="AJ1137"/>
    </row>
    <row r="1138" spans="1:36" x14ac:dyDescent="0.25">
      <c r="A1138" s="179" t="b">
        <f>IF(E1138&lt;&gt;1,"",NOT(ISNA(VLOOKUP(P1138,Mapping!$P:$P,1,FALSE))))</f>
        <v>0</v>
      </c>
      <c r="B1138" s="180" t="str">
        <f t="shared" si="17"/>
        <v/>
      </c>
      <c r="E1138" s="167">
        <v>1</v>
      </c>
      <c r="F1138" s="170" t="s">
        <v>2078</v>
      </c>
      <c r="G1138" s="169">
        <v>38141.767389977424</v>
      </c>
      <c r="H1138" s="168" t="s">
        <v>1266</v>
      </c>
      <c r="I1138" s="168" t="s">
        <v>461</v>
      </c>
      <c r="J1138" s="169">
        <v>16961.243479653502</v>
      </c>
      <c r="K1138" s="169">
        <v>8539.8246461800609</v>
      </c>
      <c r="L1138" s="168" t="s">
        <v>18</v>
      </c>
      <c r="M1138" s="168" t="s">
        <v>21</v>
      </c>
      <c r="N1138" s="168" t="s">
        <v>1449</v>
      </c>
      <c r="O1138" s="168" t="s">
        <v>21</v>
      </c>
      <c r="P1138" s="168" t="s">
        <v>525</v>
      </c>
      <c r="Q1138" s="168" t="s">
        <v>1451</v>
      </c>
      <c r="R1138" s="168" t="s">
        <v>21</v>
      </c>
      <c r="S1138" s="168" t="s">
        <v>21</v>
      </c>
      <c r="T1138" s="168" t="s">
        <v>21</v>
      </c>
      <c r="U1138" s="168" t="s">
        <v>21</v>
      </c>
      <c r="V1138" s="168" t="s">
        <v>1451</v>
      </c>
      <c r="W1138" s="168" t="s">
        <v>21</v>
      </c>
      <c r="X1138" s="168" t="s">
        <v>21</v>
      </c>
      <c r="Y1138" s="168" t="s">
        <v>21</v>
      </c>
      <c r="Z1138" s="168" t="s">
        <v>21</v>
      </c>
      <c r="AA1138" s="168" t="s">
        <v>2079</v>
      </c>
      <c r="AB1138" s="168" t="s">
        <v>1259</v>
      </c>
      <c r="AC1138" s="168" t="s">
        <v>11779</v>
      </c>
      <c r="AD1138" s="169">
        <v>31445.108163663561</v>
      </c>
      <c r="AE1138" s="168" t="s">
        <v>813</v>
      </c>
      <c r="AF1138" s="169">
        <v>-26714.31897754591</v>
      </c>
      <c r="AG1138" s="169">
        <v>-4281.1297247538969</v>
      </c>
      <c r="AH1138" s="169">
        <v>-18587.820865748341</v>
      </c>
      <c r="AI1138" s="168" t="s">
        <v>21</v>
      </c>
      <c r="AJ1138"/>
    </row>
    <row r="1139" spans="1:36" x14ac:dyDescent="0.25">
      <c r="A1139" s="179" t="b">
        <f>IF(E1139&lt;&gt;1,"",NOT(ISNA(VLOOKUP(P1139,Mapping!$P:$P,1,FALSE))))</f>
        <v>0</v>
      </c>
      <c r="B1139" s="180" t="str">
        <f t="shared" si="17"/>
        <v/>
      </c>
      <c r="E1139" s="167">
        <v>1</v>
      </c>
      <c r="F1139" s="170" t="s">
        <v>2080</v>
      </c>
      <c r="G1139" s="169">
        <v>449132.996392617</v>
      </c>
      <c r="H1139" s="168" t="s">
        <v>1266</v>
      </c>
      <c r="I1139" s="168" t="s">
        <v>446</v>
      </c>
      <c r="J1139" s="169">
        <v>152686.1735302677</v>
      </c>
      <c r="K1139" s="169">
        <v>77126.693250652766</v>
      </c>
      <c r="L1139" s="168" t="s">
        <v>18</v>
      </c>
      <c r="M1139" s="168" t="s">
        <v>21</v>
      </c>
      <c r="N1139" s="168" t="s">
        <v>1449</v>
      </c>
      <c r="O1139" s="168" t="s">
        <v>21</v>
      </c>
      <c r="P1139" s="168" t="s">
        <v>344</v>
      </c>
      <c r="Q1139" s="168" t="s">
        <v>1450</v>
      </c>
      <c r="R1139" s="168" t="s">
        <v>21</v>
      </c>
      <c r="S1139" s="168" t="s">
        <v>21</v>
      </c>
      <c r="T1139" s="168" t="s">
        <v>21</v>
      </c>
      <c r="U1139" s="168" t="s">
        <v>21</v>
      </c>
      <c r="V1139" s="168" t="s">
        <v>1450</v>
      </c>
      <c r="W1139" s="168" t="s">
        <v>21</v>
      </c>
      <c r="X1139" s="168" t="s">
        <v>21</v>
      </c>
      <c r="Y1139" s="168" t="s">
        <v>21</v>
      </c>
      <c r="Z1139" s="168" t="s">
        <v>21</v>
      </c>
      <c r="AA1139" s="168" t="s">
        <v>2081</v>
      </c>
      <c r="AB1139" s="168" t="s">
        <v>1259</v>
      </c>
      <c r="AC1139" s="168" t="s">
        <v>11780</v>
      </c>
      <c r="AD1139" s="169">
        <v>236710.81923763</v>
      </c>
      <c r="AE1139" s="168" t="s">
        <v>817</v>
      </c>
      <c r="AF1139" s="169">
        <v>-150804.93325048531</v>
      </c>
      <c r="AG1139" s="169">
        <v>-245322.33867276361</v>
      </c>
      <c r="AH1139" s="169">
        <v>14364.487463507279</v>
      </c>
      <c r="AI1139" s="168" t="s">
        <v>21</v>
      </c>
      <c r="AJ1139"/>
    </row>
    <row r="1140" spans="1:36" x14ac:dyDescent="0.25">
      <c r="A1140" s="179" t="b">
        <f>IF(E1140&lt;&gt;1,"",NOT(ISNA(VLOOKUP(P1140,Mapping!$P:$P,1,FALSE))))</f>
        <v>0</v>
      </c>
      <c r="B1140" s="180" t="str">
        <f t="shared" si="17"/>
        <v/>
      </c>
      <c r="E1140" s="167">
        <v>1</v>
      </c>
      <c r="F1140" s="170" t="s">
        <v>2080</v>
      </c>
      <c r="G1140" s="169">
        <v>74396.866142059313</v>
      </c>
      <c r="H1140" s="168" t="s">
        <v>1266</v>
      </c>
      <c r="I1140" s="168" t="s">
        <v>446</v>
      </c>
      <c r="J1140" s="169">
        <v>25291.779729193069</v>
      </c>
      <c r="K1140" s="169">
        <v>12775.69076383898</v>
      </c>
      <c r="L1140" s="168" t="s">
        <v>18</v>
      </c>
      <c r="M1140" s="168" t="s">
        <v>21</v>
      </c>
      <c r="N1140" s="168" t="s">
        <v>1449</v>
      </c>
      <c r="O1140" s="168" t="s">
        <v>21</v>
      </c>
      <c r="P1140" s="168" t="s">
        <v>525</v>
      </c>
      <c r="Q1140" s="168" t="s">
        <v>1451</v>
      </c>
      <c r="R1140" s="168" t="s">
        <v>21</v>
      </c>
      <c r="S1140" s="168" t="s">
        <v>21</v>
      </c>
      <c r="T1140" s="168" t="s">
        <v>21</v>
      </c>
      <c r="U1140" s="168" t="s">
        <v>21</v>
      </c>
      <c r="V1140" s="168" t="s">
        <v>1451</v>
      </c>
      <c r="W1140" s="168" t="s">
        <v>21</v>
      </c>
      <c r="X1140" s="168" t="s">
        <v>21</v>
      </c>
      <c r="Y1140" s="168" t="s">
        <v>21</v>
      </c>
      <c r="Z1140" s="168" t="s">
        <v>21</v>
      </c>
      <c r="AA1140" s="168" t="s">
        <v>2081</v>
      </c>
      <c r="AB1140" s="168" t="s">
        <v>1259</v>
      </c>
      <c r="AC1140" s="168" t="s">
        <v>6813</v>
      </c>
      <c r="AD1140" s="169">
        <v>39210.085374811242</v>
      </c>
      <c r="AE1140" s="168" t="s">
        <v>817</v>
      </c>
      <c r="AF1140" s="169">
        <v>-24980.160715671209</v>
      </c>
      <c r="AG1140" s="169">
        <v>-40636.544939886669</v>
      </c>
      <c r="AH1140" s="169">
        <v>2379.4129124453029</v>
      </c>
      <c r="AI1140" s="168" t="s">
        <v>21</v>
      </c>
      <c r="AJ1140"/>
    </row>
    <row r="1141" spans="1:36" x14ac:dyDescent="0.25">
      <c r="A1141" s="179" t="b">
        <f>IF(E1141&lt;&gt;1,"",NOT(ISNA(VLOOKUP(P1141,Mapping!$P:$P,1,FALSE))))</f>
        <v>0</v>
      </c>
      <c r="B1141" s="180" t="str">
        <f t="shared" si="17"/>
        <v/>
      </c>
      <c r="E1141" s="167">
        <v>1</v>
      </c>
      <c r="F1141" s="170" t="s">
        <v>1139</v>
      </c>
      <c r="G1141" s="169">
        <v>2218014.1050084992</v>
      </c>
      <c r="H1141" s="168" t="s">
        <v>1266</v>
      </c>
      <c r="I1141" s="168" t="s">
        <v>477</v>
      </c>
      <c r="J1141" s="169">
        <v>848832.36895644013</v>
      </c>
      <c r="K1141" s="169">
        <v>414055.34038769791</v>
      </c>
      <c r="L1141" s="168" t="s">
        <v>18</v>
      </c>
      <c r="M1141" s="168" t="s">
        <v>21</v>
      </c>
      <c r="N1141" s="168" t="s">
        <v>1449</v>
      </c>
      <c r="O1141" s="168" t="s">
        <v>21</v>
      </c>
      <c r="P1141" s="168" t="s">
        <v>344</v>
      </c>
      <c r="Q1141" s="168" t="s">
        <v>1450</v>
      </c>
      <c r="R1141" s="168" t="s">
        <v>21</v>
      </c>
      <c r="S1141" s="168" t="s">
        <v>21</v>
      </c>
      <c r="T1141" s="168" t="s">
        <v>21</v>
      </c>
      <c r="U1141" s="168" t="s">
        <v>21</v>
      </c>
      <c r="V1141" s="168" t="s">
        <v>1450</v>
      </c>
      <c r="W1141" s="168" t="s">
        <v>21</v>
      </c>
      <c r="X1141" s="168" t="s">
        <v>21</v>
      </c>
      <c r="Y1141" s="168" t="s">
        <v>21</v>
      </c>
      <c r="Z1141" s="168" t="s">
        <v>21</v>
      </c>
      <c r="AA1141" s="168" t="s">
        <v>2082</v>
      </c>
      <c r="AB1141" s="168" t="s">
        <v>1259</v>
      </c>
      <c r="AC1141" s="168" t="s">
        <v>11781</v>
      </c>
      <c r="AD1141" s="169">
        <v>1324263.1932821111</v>
      </c>
      <c r="AE1141" s="168" t="s">
        <v>811</v>
      </c>
      <c r="AF1141" s="169">
        <v>-1081056.267539016</v>
      </c>
      <c r="AG1141" s="169">
        <v>-1102666.065842655</v>
      </c>
      <c r="AH1141" s="169">
        <v>-620785.18070917507</v>
      </c>
      <c r="AI1141" s="168" t="s">
        <v>21</v>
      </c>
      <c r="AJ1141"/>
    </row>
    <row r="1142" spans="1:36" x14ac:dyDescent="0.25">
      <c r="A1142" s="179" t="b">
        <f>IF(E1142&lt;&gt;1,"",NOT(ISNA(VLOOKUP(P1142,Mapping!$P:$P,1,FALSE))))</f>
        <v>0</v>
      </c>
      <c r="B1142" s="180" t="str">
        <f t="shared" si="17"/>
        <v/>
      </c>
      <c r="E1142" s="167">
        <v>1</v>
      </c>
      <c r="F1142" s="170" t="s">
        <v>1139</v>
      </c>
      <c r="G1142" s="169">
        <v>337312.10296856641</v>
      </c>
      <c r="H1142" s="168" t="s">
        <v>1266</v>
      </c>
      <c r="I1142" s="168" t="s">
        <v>477</v>
      </c>
      <c r="J1142" s="169">
        <v>129089.0940656977</v>
      </c>
      <c r="K1142" s="169">
        <v>62968.886129335348</v>
      </c>
      <c r="L1142" s="168" t="s">
        <v>18</v>
      </c>
      <c r="M1142" s="168" t="s">
        <v>21</v>
      </c>
      <c r="N1142" s="168" t="s">
        <v>1449</v>
      </c>
      <c r="O1142" s="168" t="s">
        <v>21</v>
      </c>
      <c r="P1142" s="168" t="s">
        <v>525</v>
      </c>
      <c r="Q1142" s="168" t="s">
        <v>1451</v>
      </c>
      <c r="R1142" s="168" t="s">
        <v>21</v>
      </c>
      <c r="S1142" s="168" t="s">
        <v>21</v>
      </c>
      <c r="T1142" s="168" t="s">
        <v>21</v>
      </c>
      <c r="U1142" s="168" t="s">
        <v>21</v>
      </c>
      <c r="V1142" s="168" t="s">
        <v>1451</v>
      </c>
      <c r="W1142" s="168" t="s">
        <v>21</v>
      </c>
      <c r="X1142" s="168" t="s">
        <v>21</v>
      </c>
      <c r="Y1142" s="168" t="s">
        <v>21</v>
      </c>
      <c r="Z1142" s="168" t="s">
        <v>21</v>
      </c>
      <c r="AA1142" s="168" t="s">
        <v>2082</v>
      </c>
      <c r="AB1142" s="168" t="s">
        <v>1259</v>
      </c>
      <c r="AC1142" s="168" t="s">
        <v>6814</v>
      </c>
      <c r="AD1142" s="169">
        <v>201391.86743726721</v>
      </c>
      <c r="AE1142" s="168" t="s">
        <v>811</v>
      </c>
      <c r="AF1142" s="169">
        <v>-164405.33998747371</v>
      </c>
      <c r="AG1142" s="169">
        <v>-167691.72418767659</v>
      </c>
      <c r="AH1142" s="169">
        <v>-94408.035694584134</v>
      </c>
      <c r="AI1142" s="168" t="s">
        <v>21</v>
      </c>
      <c r="AJ1142"/>
    </row>
    <row r="1143" spans="1:36" x14ac:dyDescent="0.25">
      <c r="A1143" s="179" t="b">
        <f>IF(E1143&lt;&gt;1,"",NOT(ISNA(VLOOKUP(P1143,Mapping!$P:$P,1,FALSE))))</f>
        <v>0</v>
      </c>
      <c r="B1143" s="180" t="str">
        <f t="shared" si="17"/>
        <v/>
      </c>
      <c r="E1143" s="167">
        <v>1</v>
      </c>
      <c r="F1143" s="170" t="s">
        <v>2083</v>
      </c>
      <c r="G1143" s="169">
        <v>3000796.8857968701</v>
      </c>
      <c r="H1143" s="168" t="s">
        <v>1266</v>
      </c>
      <c r="I1143" s="168" t="s">
        <v>424</v>
      </c>
      <c r="J1143" s="169">
        <v>1560344.6666657131</v>
      </c>
      <c r="K1143" s="169">
        <v>788930.12129276176</v>
      </c>
      <c r="L1143" s="168" t="s">
        <v>18</v>
      </c>
      <c r="M1143" s="168" t="s">
        <v>21</v>
      </c>
      <c r="N1143" s="168" t="s">
        <v>1449</v>
      </c>
      <c r="O1143" s="168" t="s">
        <v>21</v>
      </c>
      <c r="P1143" s="168" t="s">
        <v>344</v>
      </c>
      <c r="Q1143" s="168" t="s">
        <v>1450</v>
      </c>
      <c r="R1143" s="168" t="s">
        <v>21</v>
      </c>
      <c r="S1143" s="168" t="s">
        <v>21</v>
      </c>
      <c r="T1143" s="168" t="s">
        <v>21</v>
      </c>
      <c r="U1143" s="168" t="s">
        <v>21</v>
      </c>
      <c r="V1143" s="168" t="s">
        <v>1450</v>
      </c>
      <c r="W1143" s="168" t="s">
        <v>21</v>
      </c>
      <c r="X1143" s="168" t="s">
        <v>21</v>
      </c>
      <c r="Y1143" s="168" t="s">
        <v>21</v>
      </c>
      <c r="Z1143" s="168" t="s">
        <v>21</v>
      </c>
      <c r="AA1143" s="168" t="s">
        <v>2084</v>
      </c>
      <c r="AB1143" s="168" t="s">
        <v>1259</v>
      </c>
      <c r="AC1143" s="168" t="s">
        <v>11782</v>
      </c>
      <c r="AD1143" s="169">
        <v>2378754.8710855958</v>
      </c>
      <c r="AE1143" s="168" t="s">
        <v>809</v>
      </c>
      <c r="AF1143" s="169">
        <v>-2496740.8758786409</v>
      </c>
      <c r="AG1143" s="169">
        <v>1566925.956573389</v>
      </c>
      <c r="AH1143" s="169">
        <v>-1134132.9986677291</v>
      </c>
      <c r="AI1143" s="168" t="s">
        <v>21</v>
      </c>
      <c r="AJ1143"/>
    </row>
    <row r="1144" spans="1:36" x14ac:dyDescent="0.25">
      <c r="A1144" s="179" t="b">
        <f>IF(E1144&lt;&gt;1,"",NOT(ISNA(VLOOKUP(P1144,Mapping!$P:$P,1,FALSE))))</f>
        <v>0</v>
      </c>
      <c r="B1144" s="180" t="str">
        <f t="shared" si="17"/>
        <v/>
      </c>
      <c r="E1144" s="167">
        <v>1</v>
      </c>
      <c r="F1144" s="170" t="s">
        <v>2083</v>
      </c>
      <c r="G1144" s="169">
        <v>509703.0194299203</v>
      </c>
      <c r="H1144" s="168" t="s">
        <v>1266</v>
      </c>
      <c r="I1144" s="168" t="s">
        <v>424</v>
      </c>
      <c r="J1144" s="169">
        <v>265033.72877891018</v>
      </c>
      <c r="K1144" s="169">
        <v>134004.42623938169</v>
      </c>
      <c r="L1144" s="168" t="s">
        <v>18</v>
      </c>
      <c r="M1144" s="168" t="s">
        <v>21</v>
      </c>
      <c r="N1144" s="168" t="s">
        <v>1449</v>
      </c>
      <c r="O1144" s="168" t="s">
        <v>21</v>
      </c>
      <c r="P1144" s="168" t="s">
        <v>525</v>
      </c>
      <c r="Q1144" s="168" t="s">
        <v>1451</v>
      </c>
      <c r="R1144" s="168" t="s">
        <v>21</v>
      </c>
      <c r="S1144" s="168" t="s">
        <v>21</v>
      </c>
      <c r="T1144" s="168" t="s">
        <v>21</v>
      </c>
      <c r="U1144" s="168" t="s">
        <v>21</v>
      </c>
      <c r="V1144" s="168" t="s">
        <v>1451</v>
      </c>
      <c r="W1144" s="168" t="s">
        <v>21</v>
      </c>
      <c r="X1144" s="168" t="s">
        <v>21</v>
      </c>
      <c r="Y1144" s="168" t="s">
        <v>21</v>
      </c>
      <c r="Z1144" s="168" t="s">
        <v>21</v>
      </c>
      <c r="AA1144" s="168" t="s">
        <v>2084</v>
      </c>
      <c r="AB1144" s="168" t="s">
        <v>1259</v>
      </c>
      <c r="AC1144" s="168" t="s">
        <v>7225</v>
      </c>
      <c r="AD1144" s="169">
        <v>404045.52071307099</v>
      </c>
      <c r="AE1144" s="168" t="s">
        <v>809</v>
      </c>
      <c r="AF1144" s="169">
        <v>-424086.13831639121</v>
      </c>
      <c r="AG1144" s="169">
        <v>266151.59961967397</v>
      </c>
      <c r="AH1144" s="169">
        <v>-192639.16747985521</v>
      </c>
      <c r="AI1144" s="168" t="s">
        <v>21</v>
      </c>
      <c r="AJ1144"/>
    </row>
    <row r="1145" spans="1:36" x14ac:dyDescent="0.25">
      <c r="A1145" s="179" t="b">
        <f>IF(E1145&lt;&gt;1,"",NOT(ISNA(VLOOKUP(P1145,Mapping!$P:$P,1,FALSE))))</f>
        <v>0</v>
      </c>
      <c r="B1145" s="180" t="str">
        <f t="shared" si="17"/>
        <v/>
      </c>
      <c r="E1145" s="167">
        <v>1</v>
      </c>
      <c r="F1145" s="170" t="s">
        <v>2083</v>
      </c>
      <c r="G1145" s="169">
        <v>9196396.3691611234</v>
      </c>
      <c r="H1145" s="168" t="s">
        <v>1266</v>
      </c>
      <c r="I1145" s="168" t="s">
        <v>424</v>
      </c>
      <c r="J1145" s="169">
        <v>4781912.463013608</v>
      </c>
      <c r="K1145" s="169">
        <v>2417795.7986156498</v>
      </c>
      <c r="L1145" s="168" t="s">
        <v>18</v>
      </c>
      <c r="M1145" s="168" t="s">
        <v>21</v>
      </c>
      <c r="N1145" s="168" t="s">
        <v>1449</v>
      </c>
      <c r="O1145" s="168" t="s">
        <v>21</v>
      </c>
      <c r="P1145" s="168" t="s">
        <v>785</v>
      </c>
      <c r="Q1145" s="168" t="s">
        <v>1452</v>
      </c>
      <c r="R1145" s="168" t="s">
        <v>21</v>
      </c>
      <c r="S1145" s="168" t="s">
        <v>21</v>
      </c>
      <c r="T1145" s="168" t="s">
        <v>21</v>
      </c>
      <c r="U1145" s="168" t="s">
        <v>21</v>
      </c>
      <c r="V1145" s="168" t="s">
        <v>1452</v>
      </c>
      <c r="W1145" s="168" t="s">
        <v>21</v>
      </c>
      <c r="X1145" s="168" t="s">
        <v>21</v>
      </c>
      <c r="Y1145" s="168" t="s">
        <v>21</v>
      </c>
      <c r="Z1145" s="168" t="s">
        <v>21</v>
      </c>
      <c r="AA1145" s="168" t="s">
        <v>2084</v>
      </c>
      <c r="AB1145" s="168" t="s">
        <v>1259</v>
      </c>
      <c r="AC1145" s="168" t="s">
        <v>11783</v>
      </c>
      <c r="AD1145" s="169">
        <v>7290054.4395781904</v>
      </c>
      <c r="AE1145" s="168" t="s">
        <v>809</v>
      </c>
      <c r="AF1145" s="169">
        <v>-7651640.4140326008</v>
      </c>
      <c r="AG1145" s="169">
        <v>4802081.8223254047</v>
      </c>
      <c r="AH1145" s="169">
        <v>-3475722.2791252062</v>
      </c>
      <c r="AI1145" s="168" t="s">
        <v>21</v>
      </c>
      <c r="AJ1145"/>
    </row>
    <row r="1146" spans="1:36" x14ac:dyDescent="0.25">
      <c r="A1146" s="179" t="b">
        <f>IF(E1146&lt;&gt;1,"",NOT(ISNA(VLOOKUP(P1146,Mapping!$P:$P,1,FALSE))))</f>
        <v>0</v>
      </c>
      <c r="B1146" s="180" t="str">
        <f t="shared" si="17"/>
        <v/>
      </c>
      <c r="E1146" s="167">
        <v>1</v>
      </c>
      <c r="F1146" s="170" t="s">
        <v>1059</v>
      </c>
      <c r="G1146" s="169">
        <v>150153.29486001321</v>
      </c>
      <c r="H1146" s="168" t="s">
        <v>1266</v>
      </c>
      <c r="I1146" s="168" t="s">
        <v>498</v>
      </c>
      <c r="J1146" s="169">
        <v>54483.480589345163</v>
      </c>
      <c r="K1146" s="169">
        <v>30909.535175072841</v>
      </c>
      <c r="L1146" s="168" t="s">
        <v>18</v>
      </c>
      <c r="M1146" s="168" t="s">
        <v>21</v>
      </c>
      <c r="N1146" s="168" t="s">
        <v>1449</v>
      </c>
      <c r="O1146" s="168" t="s">
        <v>21</v>
      </c>
      <c r="P1146" s="168" t="s">
        <v>525</v>
      </c>
      <c r="Q1146" s="168" t="s">
        <v>1451</v>
      </c>
      <c r="R1146" s="168" t="s">
        <v>21</v>
      </c>
      <c r="S1146" s="168" t="s">
        <v>21</v>
      </c>
      <c r="T1146" s="168" t="s">
        <v>21</v>
      </c>
      <c r="U1146" s="168" t="s">
        <v>21</v>
      </c>
      <c r="V1146" s="168" t="s">
        <v>1451</v>
      </c>
      <c r="W1146" s="168" t="s">
        <v>21</v>
      </c>
      <c r="X1146" s="168" t="s">
        <v>21</v>
      </c>
      <c r="Y1146" s="168" t="s">
        <v>21</v>
      </c>
      <c r="Z1146" s="168" t="s">
        <v>21</v>
      </c>
      <c r="AA1146" s="168" t="s">
        <v>2085</v>
      </c>
      <c r="AB1146" s="168" t="s">
        <v>1259</v>
      </c>
      <c r="AC1146" s="168" t="s">
        <v>7337</v>
      </c>
      <c r="AD1146" s="169">
        <v>59457.296621671368</v>
      </c>
      <c r="AE1146" s="168" t="s">
        <v>809</v>
      </c>
      <c r="AF1146" s="169">
        <v>-45235.922636633128</v>
      </c>
      <c r="AG1146" s="169">
        <v>-93377.235695222713</v>
      </c>
      <c r="AH1146" s="169">
        <v>-53261.71298920858</v>
      </c>
      <c r="AI1146" s="168" t="s">
        <v>21</v>
      </c>
      <c r="AJ1146"/>
    </row>
    <row r="1147" spans="1:36" x14ac:dyDescent="0.25">
      <c r="A1147" s="179" t="b">
        <f>IF(E1147&lt;&gt;1,"",NOT(ISNA(VLOOKUP(P1147,Mapping!$P:$P,1,FALSE))))</f>
        <v>0</v>
      </c>
      <c r="B1147" s="180" t="str">
        <f t="shared" si="17"/>
        <v/>
      </c>
      <c r="E1147" s="167">
        <v>1</v>
      </c>
      <c r="F1147" s="170" t="s">
        <v>473</v>
      </c>
      <c r="G1147" s="169">
        <v>149753.93673825491</v>
      </c>
      <c r="H1147" s="168" t="s">
        <v>1266</v>
      </c>
      <c r="I1147" s="168" t="s">
        <v>430</v>
      </c>
      <c r="J1147" s="169">
        <v>45050.490484574693</v>
      </c>
      <c r="K1147" s="169">
        <v>10444.954027392851</v>
      </c>
      <c r="L1147" s="168" t="s">
        <v>18</v>
      </c>
      <c r="M1147" s="168" t="s">
        <v>21</v>
      </c>
      <c r="N1147" s="168" t="s">
        <v>1449</v>
      </c>
      <c r="O1147" s="168" t="s">
        <v>21</v>
      </c>
      <c r="P1147" s="168" t="s">
        <v>525</v>
      </c>
      <c r="Q1147" s="168" t="s">
        <v>1451</v>
      </c>
      <c r="R1147" s="168" t="s">
        <v>21</v>
      </c>
      <c r="S1147" s="168" t="s">
        <v>21</v>
      </c>
      <c r="T1147" s="168" t="s">
        <v>21</v>
      </c>
      <c r="U1147" s="168" t="s">
        <v>21</v>
      </c>
      <c r="V1147" s="168" t="s">
        <v>1451</v>
      </c>
      <c r="W1147" s="168" t="s">
        <v>21</v>
      </c>
      <c r="X1147" s="168" t="s">
        <v>21</v>
      </c>
      <c r="Y1147" s="168" t="s">
        <v>21</v>
      </c>
      <c r="Z1147" s="168" t="s">
        <v>21</v>
      </c>
      <c r="AA1147" s="168" t="s">
        <v>2086</v>
      </c>
      <c r="AB1147" s="168" t="s">
        <v>1259</v>
      </c>
      <c r="AC1147" s="168" t="s">
        <v>6815</v>
      </c>
      <c r="AD1147" s="169">
        <v>62011.666737643864</v>
      </c>
      <c r="AE1147" s="168" t="s">
        <v>807</v>
      </c>
      <c r="AF1147" s="169">
        <v>-40844.9194683526</v>
      </c>
      <c r="AG1147" s="169">
        <v>-81613.969077115718</v>
      </c>
      <c r="AH1147" s="169">
        <v>-37787.881014748047</v>
      </c>
      <c r="AI1147" s="168" t="s">
        <v>21</v>
      </c>
      <c r="AJ1147"/>
    </row>
    <row r="1148" spans="1:36" x14ac:dyDescent="0.25">
      <c r="A1148" s="179" t="b">
        <f>IF(E1148&lt;&gt;1,"",NOT(ISNA(VLOOKUP(P1148,Mapping!$P:$P,1,FALSE))))</f>
        <v>0</v>
      </c>
      <c r="B1148" s="180" t="str">
        <f t="shared" si="17"/>
        <v/>
      </c>
      <c r="E1148" s="167">
        <v>1</v>
      </c>
      <c r="F1148" s="170" t="s">
        <v>11784</v>
      </c>
      <c r="G1148" s="169">
        <v>55512.572345963177</v>
      </c>
      <c r="H1148" s="168" t="s">
        <v>1266</v>
      </c>
      <c r="I1148" s="168" t="s">
        <v>303</v>
      </c>
      <c r="J1148" s="169">
        <v>33855.55784543066</v>
      </c>
      <c r="K1148" s="169">
        <v>15798.58122811646</v>
      </c>
      <c r="L1148" s="168" t="s">
        <v>18</v>
      </c>
      <c r="M1148" s="168" t="s">
        <v>21</v>
      </c>
      <c r="N1148" s="168" t="s">
        <v>1449</v>
      </c>
      <c r="O1148" s="168" t="s">
        <v>21</v>
      </c>
      <c r="P1148" s="168" t="s">
        <v>525</v>
      </c>
      <c r="Q1148" s="168" t="s">
        <v>1451</v>
      </c>
      <c r="R1148" s="168" t="s">
        <v>21</v>
      </c>
      <c r="S1148" s="168" t="s">
        <v>21</v>
      </c>
      <c r="T1148" s="168" t="s">
        <v>21</v>
      </c>
      <c r="U1148" s="168" t="s">
        <v>21</v>
      </c>
      <c r="V1148" s="168" t="s">
        <v>1451</v>
      </c>
      <c r="W1148" s="168" t="s">
        <v>21</v>
      </c>
      <c r="X1148" s="168" t="s">
        <v>21</v>
      </c>
      <c r="Y1148" s="168" t="s">
        <v>21</v>
      </c>
      <c r="Z1148" s="168" t="s">
        <v>21</v>
      </c>
      <c r="AA1148" s="168" t="s">
        <v>11785</v>
      </c>
      <c r="AB1148" s="168" t="s">
        <v>1259</v>
      </c>
      <c r="AC1148" s="168" t="s">
        <v>7291</v>
      </c>
      <c r="AD1148" s="169">
        <v>55202.619908198118</v>
      </c>
      <c r="AE1148" s="168" t="s">
        <v>809</v>
      </c>
      <c r="AF1148" s="169">
        <v>-30109.475817581901</v>
      </c>
      <c r="AG1148" s="169">
        <v>-25326.61404722623</v>
      </c>
      <c r="AH1148" s="169">
        <v>-29291.452950673891</v>
      </c>
      <c r="AI1148" s="168" t="s">
        <v>21</v>
      </c>
      <c r="AJ1148"/>
    </row>
    <row r="1149" spans="1:36" x14ac:dyDescent="0.25">
      <c r="A1149" s="179" t="b">
        <f>IF(E1149&lt;&gt;1,"",NOT(ISNA(VLOOKUP(P1149,Mapping!$P:$P,1,FALSE))))</f>
        <v>0</v>
      </c>
      <c r="B1149" s="180" t="str">
        <f t="shared" si="17"/>
        <v/>
      </c>
      <c r="E1149" s="167">
        <v>1</v>
      </c>
      <c r="F1149" s="170" t="s">
        <v>774</v>
      </c>
      <c r="G1149" s="169">
        <v>3465236.1963318191</v>
      </c>
      <c r="H1149" s="168" t="s">
        <v>1266</v>
      </c>
      <c r="I1149" s="168" t="s">
        <v>446</v>
      </c>
      <c r="J1149" s="169">
        <v>1834985.119688794</v>
      </c>
      <c r="K1149" s="169">
        <v>1151013.791894357</v>
      </c>
      <c r="L1149" s="168" t="s">
        <v>18</v>
      </c>
      <c r="M1149" s="168" t="s">
        <v>21</v>
      </c>
      <c r="N1149" s="168" t="s">
        <v>1449</v>
      </c>
      <c r="O1149" s="168" t="s">
        <v>21</v>
      </c>
      <c r="P1149" s="168" t="s">
        <v>762</v>
      </c>
      <c r="Q1149" s="168" t="s">
        <v>1455</v>
      </c>
      <c r="R1149" s="168" t="s">
        <v>21</v>
      </c>
      <c r="S1149" s="168" t="s">
        <v>21</v>
      </c>
      <c r="T1149" s="168" t="s">
        <v>21</v>
      </c>
      <c r="U1149" s="168" t="s">
        <v>21</v>
      </c>
      <c r="V1149" s="168" t="s">
        <v>1455</v>
      </c>
      <c r="W1149" s="168" t="s">
        <v>21</v>
      </c>
      <c r="X1149" s="168" t="s">
        <v>21</v>
      </c>
      <c r="Y1149" s="168" t="s">
        <v>21</v>
      </c>
      <c r="Z1149" s="168" t="s">
        <v>21</v>
      </c>
      <c r="AA1149" s="168" t="s">
        <v>2087</v>
      </c>
      <c r="AB1149" s="168" t="s">
        <v>1259</v>
      </c>
      <c r="AC1149" s="168" t="s">
        <v>11786</v>
      </c>
      <c r="AD1149" s="169">
        <v>2133655.3799925991</v>
      </c>
      <c r="AE1149" s="168" t="s">
        <v>816</v>
      </c>
      <c r="AF1149" s="169">
        <v>-694516.01267929235</v>
      </c>
      <c r="AG1149" s="169">
        <v>-1892757.5007081081</v>
      </c>
      <c r="AH1149" s="169">
        <v>-1472011.8496143131</v>
      </c>
      <c r="AI1149" s="168" t="s">
        <v>21</v>
      </c>
      <c r="AJ1149"/>
    </row>
    <row r="1150" spans="1:36" x14ac:dyDescent="0.25">
      <c r="A1150" s="179" t="b">
        <f>IF(E1150&lt;&gt;1,"",NOT(ISNA(VLOOKUP(P1150,Mapping!$P:$P,1,FALSE))))</f>
        <v>0</v>
      </c>
      <c r="B1150" s="180" t="str">
        <f t="shared" si="17"/>
        <v/>
      </c>
      <c r="E1150" s="167">
        <v>1</v>
      </c>
      <c r="F1150" s="170" t="s">
        <v>775</v>
      </c>
      <c r="G1150" s="169">
        <v>1498169.545309688</v>
      </c>
      <c r="H1150" s="168" t="s">
        <v>1266</v>
      </c>
      <c r="I1150" s="168" t="s">
        <v>524</v>
      </c>
      <c r="J1150" s="169">
        <v>667905.8644888954</v>
      </c>
      <c r="K1150" s="169">
        <v>231744.52540680661</v>
      </c>
      <c r="L1150" s="168" t="s">
        <v>18</v>
      </c>
      <c r="M1150" s="168" t="s">
        <v>21</v>
      </c>
      <c r="N1150" s="168" t="s">
        <v>1449</v>
      </c>
      <c r="O1150" s="168" t="s">
        <v>21</v>
      </c>
      <c r="P1150" s="168" t="s">
        <v>762</v>
      </c>
      <c r="Q1150" s="168" t="s">
        <v>1455</v>
      </c>
      <c r="R1150" s="168" t="s">
        <v>21</v>
      </c>
      <c r="S1150" s="168" t="s">
        <v>21</v>
      </c>
      <c r="T1150" s="168" t="s">
        <v>21</v>
      </c>
      <c r="U1150" s="168" t="s">
        <v>21</v>
      </c>
      <c r="V1150" s="168" t="s">
        <v>1455</v>
      </c>
      <c r="W1150" s="168" t="s">
        <v>21</v>
      </c>
      <c r="X1150" s="168" t="s">
        <v>21</v>
      </c>
      <c r="Y1150" s="168" t="s">
        <v>21</v>
      </c>
      <c r="Z1150" s="168" t="s">
        <v>21</v>
      </c>
      <c r="AA1150" s="168" t="s">
        <v>2088</v>
      </c>
      <c r="AB1150" s="168" t="s">
        <v>1259</v>
      </c>
      <c r="AC1150" s="168" t="s">
        <v>11787</v>
      </c>
      <c r="AD1150" s="169">
        <v>1018386.8525281081</v>
      </c>
      <c r="AE1150" s="168" t="s">
        <v>819</v>
      </c>
      <c r="AF1150" s="169">
        <v>-535135.28656690975</v>
      </c>
      <c r="AG1150" s="169">
        <v>-674771.17765449407</v>
      </c>
      <c r="AH1150" s="169">
        <v>-783391.16805555159</v>
      </c>
      <c r="AI1150" s="168" t="s">
        <v>21</v>
      </c>
      <c r="AJ1150"/>
    </row>
    <row r="1151" spans="1:36" x14ac:dyDescent="0.25">
      <c r="A1151" s="179" t="b">
        <f>IF(E1151&lt;&gt;1,"",NOT(ISNA(VLOOKUP(P1151,Mapping!$P:$P,1,FALSE))))</f>
        <v>0</v>
      </c>
      <c r="B1151" s="180" t="str">
        <f t="shared" si="17"/>
        <v/>
      </c>
      <c r="E1151" s="167">
        <v>1</v>
      </c>
      <c r="F1151" s="170" t="s">
        <v>775</v>
      </c>
      <c r="G1151" s="169">
        <v>3570178.753048569</v>
      </c>
      <c r="H1151" s="168" t="s">
        <v>1266</v>
      </c>
      <c r="I1151" s="168" t="s">
        <v>524</v>
      </c>
      <c r="J1151" s="169">
        <v>1591637.831579258</v>
      </c>
      <c r="K1151" s="169">
        <v>552253.50383936637</v>
      </c>
      <c r="L1151" s="168" t="s">
        <v>18</v>
      </c>
      <c r="M1151" s="168" t="s">
        <v>21</v>
      </c>
      <c r="N1151" s="168" t="s">
        <v>1449</v>
      </c>
      <c r="O1151" s="168" t="s">
        <v>21</v>
      </c>
      <c r="P1151" s="168" t="s">
        <v>789</v>
      </c>
      <c r="Q1151" s="168" t="s">
        <v>1458</v>
      </c>
      <c r="R1151" s="168" t="s">
        <v>21</v>
      </c>
      <c r="S1151" s="168" t="s">
        <v>21</v>
      </c>
      <c r="T1151" s="168" t="s">
        <v>21</v>
      </c>
      <c r="U1151" s="168" t="s">
        <v>21</v>
      </c>
      <c r="V1151" s="168" t="s">
        <v>1458</v>
      </c>
      <c r="W1151" s="168" t="s">
        <v>21</v>
      </c>
      <c r="X1151" s="168" t="s">
        <v>21</v>
      </c>
      <c r="Y1151" s="168" t="s">
        <v>21</v>
      </c>
      <c r="Z1151" s="168" t="s">
        <v>21</v>
      </c>
      <c r="AA1151" s="168" t="s">
        <v>2088</v>
      </c>
      <c r="AB1151" s="168" t="s">
        <v>1259</v>
      </c>
      <c r="AC1151" s="168" t="s">
        <v>7289</v>
      </c>
      <c r="AD1151" s="169">
        <v>2426843.5536301681</v>
      </c>
      <c r="AE1151" s="168" t="s">
        <v>819</v>
      </c>
      <c r="AF1151" s="169">
        <v>-1275241.9351261151</v>
      </c>
      <c r="AG1151" s="169">
        <v>-1607998.0594810841</v>
      </c>
      <c r="AH1151" s="169">
        <v>-1866842.449356887</v>
      </c>
      <c r="AI1151" s="168" t="s">
        <v>21</v>
      </c>
      <c r="AJ1151"/>
    </row>
    <row r="1152" spans="1:36" x14ac:dyDescent="0.25">
      <c r="A1152" s="179" t="b">
        <f>IF(E1152&lt;&gt;1,"",NOT(ISNA(VLOOKUP(P1152,Mapping!$P:$P,1,FALSE))))</f>
        <v>0</v>
      </c>
      <c r="B1152" s="180" t="str">
        <f t="shared" si="17"/>
        <v/>
      </c>
      <c r="E1152" s="167">
        <v>1</v>
      </c>
      <c r="F1152" s="170" t="s">
        <v>2089</v>
      </c>
      <c r="G1152" s="169">
        <v>1525533.4805749881</v>
      </c>
      <c r="H1152" s="168" t="s">
        <v>1266</v>
      </c>
      <c r="I1152" s="168" t="s">
        <v>303</v>
      </c>
      <c r="J1152" s="169">
        <v>584972.02950541629</v>
      </c>
      <c r="K1152" s="169">
        <v>336427.4037786054</v>
      </c>
      <c r="L1152" s="168" t="s">
        <v>18</v>
      </c>
      <c r="M1152" s="168" t="s">
        <v>21</v>
      </c>
      <c r="N1152" s="168" t="s">
        <v>1449</v>
      </c>
      <c r="O1152" s="168" t="s">
        <v>21</v>
      </c>
      <c r="P1152" s="168" t="s">
        <v>762</v>
      </c>
      <c r="Q1152" s="168" t="s">
        <v>1455</v>
      </c>
      <c r="R1152" s="168" t="s">
        <v>21</v>
      </c>
      <c r="S1152" s="168" t="s">
        <v>21</v>
      </c>
      <c r="T1152" s="168" t="s">
        <v>21</v>
      </c>
      <c r="U1152" s="168" t="s">
        <v>21</v>
      </c>
      <c r="V1152" s="168" t="s">
        <v>1455</v>
      </c>
      <c r="W1152" s="168" t="s">
        <v>21</v>
      </c>
      <c r="X1152" s="168" t="s">
        <v>21</v>
      </c>
      <c r="Y1152" s="168" t="s">
        <v>21</v>
      </c>
      <c r="Z1152" s="168" t="s">
        <v>21</v>
      </c>
      <c r="AA1152" s="168" t="s">
        <v>2090</v>
      </c>
      <c r="AB1152" s="168" t="s">
        <v>1259</v>
      </c>
      <c r="AC1152" s="168" t="s">
        <v>11788</v>
      </c>
      <c r="AD1152" s="169">
        <v>1116784.7243728871</v>
      </c>
      <c r="AE1152" s="168" t="s">
        <v>809</v>
      </c>
      <c r="AF1152" s="169">
        <v>-827434.42613363871</v>
      </c>
      <c r="AG1152" s="169">
        <v>-695997.24973750103</v>
      </c>
      <c r="AH1152" s="169">
        <v>-554584.37302225654</v>
      </c>
      <c r="AI1152" s="168" t="s">
        <v>21</v>
      </c>
      <c r="AJ1152"/>
    </row>
    <row r="1153" spans="1:36" x14ac:dyDescent="0.25">
      <c r="A1153" s="179" t="b">
        <f>IF(E1153&lt;&gt;1,"",NOT(ISNA(VLOOKUP(P1153,Mapping!$P:$P,1,FALSE))))</f>
        <v>0</v>
      </c>
      <c r="B1153" s="180" t="str">
        <f t="shared" si="17"/>
        <v/>
      </c>
      <c r="E1153" s="167">
        <v>1</v>
      </c>
      <c r="F1153" s="170" t="s">
        <v>7338</v>
      </c>
      <c r="G1153" s="169">
        <v>254691.2588406507</v>
      </c>
      <c r="H1153" s="168" t="s">
        <v>1266</v>
      </c>
      <c r="I1153" s="168" t="s">
        <v>430</v>
      </c>
      <c r="J1153" s="169">
        <v>107520.3213863983</v>
      </c>
      <c r="K1153" s="169">
        <v>58760.343225197161</v>
      </c>
      <c r="L1153" s="168" t="s">
        <v>18</v>
      </c>
      <c r="M1153" s="168" t="s">
        <v>21</v>
      </c>
      <c r="N1153" s="168" t="s">
        <v>1449</v>
      </c>
      <c r="O1153" s="168" t="s">
        <v>21</v>
      </c>
      <c r="P1153" s="168" t="s">
        <v>525</v>
      </c>
      <c r="Q1153" s="168" t="s">
        <v>1451</v>
      </c>
      <c r="R1153" s="168" t="s">
        <v>21</v>
      </c>
      <c r="S1153" s="168" t="s">
        <v>21</v>
      </c>
      <c r="T1153" s="168" t="s">
        <v>21</v>
      </c>
      <c r="U1153" s="168" t="s">
        <v>21</v>
      </c>
      <c r="V1153" s="168" t="s">
        <v>1451</v>
      </c>
      <c r="W1153" s="168" t="s">
        <v>21</v>
      </c>
      <c r="X1153" s="168" t="s">
        <v>21</v>
      </c>
      <c r="Y1153" s="168" t="s">
        <v>21</v>
      </c>
      <c r="Z1153" s="168" t="s">
        <v>21</v>
      </c>
      <c r="AA1153" s="168" t="s">
        <v>7339</v>
      </c>
      <c r="AB1153" s="168" t="s">
        <v>1259</v>
      </c>
      <c r="AC1153" s="168" t="s">
        <v>9139</v>
      </c>
      <c r="AD1153" s="169">
        <v>171502.26963087259</v>
      </c>
      <c r="AE1153" s="168" t="s">
        <v>809</v>
      </c>
      <c r="AF1153" s="169">
        <v>-133118.73504298291</v>
      </c>
      <c r="AG1153" s="169">
        <v>-138803.45970178841</v>
      </c>
      <c r="AH1153" s="169">
        <v>-107832.98551679379</v>
      </c>
      <c r="AI1153" s="168" t="s">
        <v>21</v>
      </c>
      <c r="AJ1153"/>
    </row>
    <row r="1154" spans="1:36" x14ac:dyDescent="0.25">
      <c r="A1154" s="179" t="b">
        <f>IF(E1154&lt;&gt;1,"",NOT(ISNA(VLOOKUP(P1154,Mapping!$P:$P,1,FALSE))))</f>
        <v>0</v>
      </c>
      <c r="B1154" s="180" t="str">
        <f t="shared" si="17"/>
        <v/>
      </c>
      <c r="E1154" s="167">
        <v>1</v>
      </c>
      <c r="F1154" s="170" t="s">
        <v>7338</v>
      </c>
      <c r="G1154" s="169">
        <v>6788884.8295692597</v>
      </c>
      <c r="H1154" s="168" t="s">
        <v>1266</v>
      </c>
      <c r="I1154" s="168" t="s">
        <v>430</v>
      </c>
      <c r="J1154" s="169">
        <v>2865991.8760196748</v>
      </c>
      <c r="K1154" s="169">
        <v>1566277.5570613891</v>
      </c>
      <c r="L1154" s="168" t="s">
        <v>18</v>
      </c>
      <c r="M1154" s="168" t="s">
        <v>21</v>
      </c>
      <c r="N1154" s="168" t="s">
        <v>1449</v>
      </c>
      <c r="O1154" s="168" t="s">
        <v>21</v>
      </c>
      <c r="P1154" s="168" t="s">
        <v>803</v>
      </c>
      <c r="Q1154" s="168" t="s">
        <v>1453</v>
      </c>
      <c r="R1154" s="168" t="s">
        <v>21</v>
      </c>
      <c r="S1154" s="168" t="s">
        <v>21</v>
      </c>
      <c r="T1154" s="168" t="s">
        <v>21</v>
      </c>
      <c r="U1154" s="168" t="s">
        <v>21</v>
      </c>
      <c r="V1154" s="168" t="s">
        <v>1453</v>
      </c>
      <c r="W1154" s="168" t="s">
        <v>21</v>
      </c>
      <c r="X1154" s="168" t="s">
        <v>21</v>
      </c>
      <c r="Y1154" s="168" t="s">
        <v>21</v>
      </c>
      <c r="Z1154" s="168" t="s">
        <v>21</v>
      </c>
      <c r="AA1154" s="168" t="s">
        <v>7339</v>
      </c>
      <c r="AB1154" s="168" t="s">
        <v>1259</v>
      </c>
      <c r="AC1154" s="168" t="s">
        <v>11789</v>
      </c>
      <c r="AD1154" s="169">
        <v>4571453.1461881874</v>
      </c>
      <c r="AE1154" s="168" t="s">
        <v>809</v>
      </c>
      <c r="AF1154" s="169">
        <v>-3548326.569896847</v>
      </c>
      <c r="AG1154" s="169">
        <v>-3699854.8994206688</v>
      </c>
      <c r="AH1154" s="169">
        <v>-2874326.0480727558</v>
      </c>
      <c r="AI1154" s="168" t="s">
        <v>21</v>
      </c>
      <c r="AJ1154"/>
    </row>
    <row r="1155" spans="1:36" x14ac:dyDescent="0.25">
      <c r="A1155" s="179" t="b">
        <f>IF(E1155&lt;&gt;1,"",NOT(ISNA(VLOOKUP(P1155,Mapping!$P:$P,1,FALSE))))</f>
        <v>0</v>
      </c>
      <c r="B1155" s="180" t="str">
        <f t="shared" si="17"/>
        <v/>
      </c>
      <c r="E1155" s="167">
        <v>1</v>
      </c>
      <c r="F1155" s="170" t="s">
        <v>1055</v>
      </c>
      <c r="G1155" s="169">
        <v>4225038.8838811982</v>
      </c>
      <c r="H1155" s="168" t="s">
        <v>1266</v>
      </c>
      <c r="I1155" s="168" t="s">
        <v>303</v>
      </c>
      <c r="J1155" s="169">
        <v>2815977.2351568379</v>
      </c>
      <c r="K1155" s="169">
        <v>1341032.609171798</v>
      </c>
      <c r="L1155" s="168" t="s">
        <v>18</v>
      </c>
      <c r="M1155" s="168" t="s">
        <v>21</v>
      </c>
      <c r="N1155" s="168" t="s">
        <v>1449</v>
      </c>
      <c r="O1155" s="168" t="s">
        <v>21</v>
      </c>
      <c r="P1155" s="168" t="s">
        <v>344</v>
      </c>
      <c r="Q1155" s="168" t="s">
        <v>1450</v>
      </c>
      <c r="R1155" s="168" t="s">
        <v>21</v>
      </c>
      <c r="S1155" s="168" t="s">
        <v>21</v>
      </c>
      <c r="T1155" s="168" t="s">
        <v>21</v>
      </c>
      <c r="U1155" s="168" t="s">
        <v>21</v>
      </c>
      <c r="V1155" s="168" t="s">
        <v>1450</v>
      </c>
      <c r="W1155" s="168" t="s">
        <v>21</v>
      </c>
      <c r="X1155" s="168" t="s">
        <v>21</v>
      </c>
      <c r="Y1155" s="168" t="s">
        <v>21</v>
      </c>
      <c r="Z1155" s="168" t="s">
        <v>21</v>
      </c>
      <c r="AA1155" s="168" t="s">
        <v>1442</v>
      </c>
      <c r="AB1155" s="168" t="s">
        <v>822</v>
      </c>
      <c r="AC1155" s="168" t="s">
        <v>11790</v>
      </c>
      <c r="AD1155" s="169">
        <v>3605077.04549558</v>
      </c>
      <c r="AE1155" s="168" t="s">
        <v>807</v>
      </c>
      <c r="AF1155" s="169">
        <v>-1411061.121216323</v>
      </c>
      <c r="AG1155" s="169">
        <v>-1927598.1029973649</v>
      </c>
      <c r="AH1155" s="169">
        <v>538507.04717538506</v>
      </c>
      <c r="AI1155" s="168" t="s">
        <v>21</v>
      </c>
      <c r="AJ1155"/>
    </row>
    <row r="1156" spans="1:36" x14ac:dyDescent="0.25">
      <c r="A1156" s="179" t="b">
        <f>IF(E1156&lt;&gt;1,"",NOT(ISNA(VLOOKUP(P1156,Mapping!$P:$P,1,FALSE))))</f>
        <v>0</v>
      </c>
      <c r="B1156" s="180" t="str">
        <f t="shared" si="17"/>
        <v/>
      </c>
      <c r="E1156" s="167">
        <v>1</v>
      </c>
      <c r="F1156" s="170" t="s">
        <v>1055</v>
      </c>
      <c r="G1156" s="169">
        <v>16190653.569730259</v>
      </c>
      <c r="H1156" s="168" t="s">
        <v>1266</v>
      </c>
      <c r="I1156" s="168" t="s">
        <v>303</v>
      </c>
      <c r="J1156" s="169">
        <v>10791027.758018911</v>
      </c>
      <c r="K1156" s="169">
        <v>5138933.6281958194</v>
      </c>
      <c r="L1156" s="168" t="s">
        <v>18</v>
      </c>
      <c r="M1156" s="168" t="s">
        <v>21</v>
      </c>
      <c r="N1156" s="168" t="s">
        <v>1449</v>
      </c>
      <c r="O1156" s="168" t="s">
        <v>21</v>
      </c>
      <c r="P1156" s="168" t="s">
        <v>788</v>
      </c>
      <c r="Q1156" s="168" t="s">
        <v>1457</v>
      </c>
      <c r="R1156" s="168" t="s">
        <v>21</v>
      </c>
      <c r="S1156" s="168" t="s">
        <v>21</v>
      </c>
      <c r="T1156" s="168" t="s">
        <v>21</v>
      </c>
      <c r="U1156" s="168" t="s">
        <v>21</v>
      </c>
      <c r="V1156" s="168" t="s">
        <v>1457</v>
      </c>
      <c r="W1156" s="168" t="s">
        <v>21</v>
      </c>
      <c r="X1156" s="168" t="s">
        <v>21</v>
      </c>
      <c r="Y1156" s="168" t="s">
        <v>21</v>
      </c>
      <c r="Z1156" s="168" t="s">
        <v>21</v>
      </c>
      <c r="AA1156" s="168" t="s">
        <v>1442</v>
      </c>
      <c r="AB1156" s="168" t="s">
        <v>822</v>
      </c>
      <c r="AC1156" s="168" t="s">
        <v>11791</v>
      </c>
      <c r="AD1156" s="169">
        <v>13814915.11438759</v>
      </c>
      <c r="AE1156" s="168" t="s">
        <v>807</v>
      </c>
      <c r="AF1156" s="169">
        <v>-5407287.934434792</v>
      </c>
      <c r="AG1156" s="169">
        <v>-7386694.8837711867</v>
      </c>
      <c r="AH1156" s="169">
        <v>2063597.8236644829</v>
      </c>
      <c r="AI1156" s="168" t="s">
        <v>21</v>
      </c>
      <c r="AJ1156"/>
    </row>
    <row r="1157" spans="1:36" x14ac:dyDescent="0.25">
      <c r="A1157" s="179" t="b">
        <f>IF(E1157&lt;&gt;1,"",NOT(ISNA(VLOOKUP(P1157,Mapping!$P:$P,1,FALSE))))</f>
        <v>0</v>
      </c>
      <c r="B1157" s="180" t="str">
        <f t="shared" si="17"/>
        <v/>
      </c>
      <c r="E1157" s="167">
        <v>1</v>
      </c>
      <c r="F1157" s="170" t="s">
        <v>1060</v>
      </c>
      <c r="G1157" s="169">
        <v>43444.655958673458</v>
      </c>
      <c r="H1157" s="168" t="s">
        <v>1266</v>
      </c>
      <c r="I1157" s="168" t="s">
        <v>505</v>
      </c>
      <c r="J1157" s="169">
        <v>26164.95228456577</v>
      </c>
      <c r="K1157" s="169">
        <v>10342.90852805416</v>
      </c>
      <c r="L1157" s="168" t="s">
        <v>18</v>
      </c>
      <c r="M1157" s="168" t="s">
        <v>21</v>
      </c>
      <c r="N1157" s="168" t="s">
        <v>1449</v>
      </c>
      <c r="O1157" s="168" t="s">
        <v>21</v>
      </c>
      <c r="P1157" s="168" t="s">
        <v>525</v>
      </c>
      <c r="Q1157" s="168" t="s">
        <v>1451</v>
      </c>
      <c r="R1157" s="168" t="s">
        <v>21</v>
      </c>
      <c r="S1157" s="168" t="s">
        <v>21</v>
      </c>
      <c r="T1157" s="168" t="s">
        <v>21</v>
      </c>
      <c r="U1157" s="168" t="s">
        <v>21</v>
      </c>
      <c r="V1157" s="168" t="s">
        <v>1451</v>
      </c>
      <c r="W1157" s="168" t="s">
        <v>21</v>
      </c>
      <c r="X1157" s="168" t="s">
        <v>21</v>
      </c>
      <c r="Y1157" s="168" t="s">
        <v>21</v>
      </c>
      <c r="Z1157" s="168" t="s">
        <v>21</v>
      </c>
      <c r="AA1157" s="168" t="s">
        <v>2091</v>
      </c>
      <c r="AB1157" s="168" t="s">
        <v>1259</v>
      </c>
      <c r="AC1157" s="168" t="s">
        <v>11792</v>
      </c>
      <c r="AD1157" s="169">
        <v>30704.013008150581</v>
      </c>
      <c r="AE1157" s="168" t="s">
        <v>814</v>
      </c>
      <c r="AF1157" s="169">
        <v>-26374.05869791222</v>
      </c>
      <c r="AG1157" s="169">
        <v>-34898.626886416088</v>
      </c>
      <c r="AH1157" s="169">
        <v>-27759.70478948695</v>
      </c>
      <c r="AI1157" s="168" t="s">
        <v>21</v>
      </c>
      <c r="AJ1157"/>
    </row>
    <row r="1158" spans="1:36" x14ac:dyDescent="0.25">
      <c r="A1158" s="179" t="b">
        <f>IF(E1158&lt;&gt;1,"",NOT(ISNA(VLOOKUP(P1158,Mapping!$P:$P,1,FALSE))))</f>
        <v>0</v>
      </c>
      <c r="B1158" s="180" t="str">
        <f t="shared" si="17"/>
        <v/>
      </c>
      <c r="E1158" s="167">
        <v>1</v>
      </c>
      <c r="F1158" s="170" t="s">
        <v>675</v>
      </c>
      <c r="G1158" s="169">
        <v>1952884.3952753269</v>
      </c>
      <c r="H1158" s="168" t="s">
        <v>1266</v>
      </c>
      <c r="I1158" s="168" t="s">
        <v>470</v>
      </c>
      <c r="J1158" s="169">
        <v>547956.66169130569</v>
      </c>
      <c r="K1158" s="169">
        <v>282172.32404513977</v>
      </c>
      <c r="L1158" s="168" t="s">
        <v>18</v>
      </c>
      <c r="M1158" s="168" t="s">
        <v>21</v>
      </c>
      <c r="N1158" s="168" t="s">
        <v>1449</v>
      </c>
      <c r="O1158" s="168" t="s">
        <v>21</v>
      </c>
      <c r="P1158" s="168" t="s">
        <v>344</v>
      </c>
      <c r="Q1158" s="168" t="s">
        <v>1450</v>
      </c>
      <c r="R1158" s="168" t="s">
        <v>21</v>
      </c>
      <c r="S1158" s="168" t="s">
        <v>21</v>
      </c>
      <c r="T1158" s="168" t="s">
        <v>21</v>
      </c>
      <c r="U1158" s="168" t="s">
        <v>21</v>
      </c>
      <c r="V1158" s="168" t="s">
        <v>1450</v>
      </c>
      <c r="W1158" s="168" t="s">
        <v>21</v>
      </c>
      <c r="X1158" s="168" t="s">
        <v>21</v>
      </c>
      <c r="Y1158" s="168" t="s">
        <v>21</v>
      </c>
      <c r="Z1158" s="168" t="s">
        <v>21</v>
      </c>
      <c r="AA1158" s="168" t="s">
        <v>2092</v>
      </c>
      <c r="AB1158" s="168" t="s">
        <v>1259</v>
      </c>
      <c r="AC1158" s="168" t="s">
        <v>11793</v>
      </c>
      <c r="AD1158" s="169">
        <v>823967.98472707451</v>
      </c>
      <c r="AE1158" s="168" t="s">
        <v>816</v>
      </c>
      <c r="AF1158" s="169">
        <v>-523308.54468313092</v>
      </c>
      <c r="AG1158" s="169">
        <v>-1089200.9004553319</v>
      </c>
      <c r="AH1158" s="169">
        <v>-348779.88578665652</v>
      </c>
      <c r="AI1158" s="168" t="s">
        <v>21</v>
      </c>
      <c r="AJ1158"/>
    </row>
    <row r="1159" spans="1:36" x14ac:dyDescent="0.25">
      <c r="A1159" s="179" t="b">
        <f>IF(E1159&lt;&gt;1,"",NOT(ISNA(VLOOKUP(P1159,Mapping!$P:$P,1,FALSE))))</f>
        <v>0</v>
      </c>
      <c r="B1159" s="180" t="str">
        <f t="shared" si="17"/>
        <v/>
      </c>
      <c r="E1159" s="167">
        <v>1</v>
      </c>
      <c r="F1159" s="170" t="s">
        <v>675</v>
      </c>
      <c r="G1159" s="169">
        <v>240240.36148082351</v>
      </c>
      <c r="H1159" s="168" t="s">
        <v>1266</v>
      </c>
      <c r="I1159" s="168" t="s">
        <v>470</v>
      </c>
      <c r="J1159" s="169">
        <v>67408.652964317123</v>
      </c>
      <c r="K1159" s="169">
        <v>34712.33693734921</v>
      </c>
      <c r="L1159" s="168" t="s">
        <v>18</v>
      </c>
      <c r="M1159" s="168" t="s">
        <v>21</v>
      </c>
      <c r="N1159" s="168" t="s">
        <v>1449</v>
      </c>
      <c r="O1159" s="168" t="s">
        <v>21</v>
      </c>
      <c r="P1159" s="168" t="s">
        <v>525</v>
      </c>
      <c r="Q1159" s="168" t="s">
        <v>1451</v>
      </c>
      <c r="R1159" s="168" t="s">
        <v>21</v>
      </c>
      <c r="S1159" s="168" t="s">
        <v>21</v>
      </c>
      <c r="T1159" s="168" t="s">
        <v>21</v>
      </c>
      <c r="U1159" s="168" t="s">
        <v>21</v>
      </c>
      <c r="V1159" s="168" t="s">
        <v>1451</v>
      </c>
      <c r="W1159" s="168" t="s">
        <v>21</v>
      </c>
      <c r="X1159" s="168" t="s">
        <v>21</v>
      </c>
      <c r="Y1159" s="168" t="s">
        <v>21</v>
      </c>
      <c r="Z1159" s="168" t="s">
        <v>21</v>
      </c>
      <c r="AA1159" s="168" t="s">
        <v>2092</v>
      </c>
      <c r="AB1159" s="168" t="s">
        <v>1259</v>
      </c>
      <c r="AC1159" s="168" t="s">
        <v>2448</v>
      </c>
      <c r="AD1159" s="169">
        <v>101363.0745262569</v>
      </c>
      <c r="AE1159" s="168" t="s">
        <v>816</v>
      </c>
      <c r="AF1159" s="169">
        <v>-64376.485492350163</v>
      </c>
      <c r="AG1159" s="169">
        <v>-133991.55561061049</v>
      </c>
      <c r="AH1159" s="169">
        <v>-42906.280597737838</v>
      </c>
      <c r="AI1159" s="168" t="s">
        <v>21</v>
      </c>
      <c r="AJ1159"/>
    </row>
    <row r="1160" spans="1:36" x14ac:dyDescent="0.25">
      <c r="A1160" s="179" t="b">
        <f>IF(E1160&lt;&gt;1,"",NOT(ISNA(VLOOKUP(P1160,Mapping!$P:$P,1,FALSE))))</f>
        <v>0</v>
      </c>
      <c r="B1160" s="180" t="str">
        <f t="shared" si="17"/>
        <v/>
      </c>
      <c r="E1160" s="167">
        <v>1</v>
      </c>
      <c r="F1160" s="170" t="s">
        <v>676</v>
      </c>
      <c r="G1160" s="169">
        <v>81610.772146753356</v>
      </c>
      <c r="H1160" s="168" t="s">
        <v>1266</v>
      </c>
      <c r="I1160" s="168" t="s">
        <v>498</v>
      </c>
      <c r="J1160" s="169">
        <v>34353.446105360403</v>
      </c>
      <c r="K1160" s="169">
        <v>16758.849646988529</v>
      </c>
      <c r="L1160" s="168" t="s">
        <v>18</v>
      </c>
      <c r="M1160" s="168" t="s">
        <v>21</v>
      </c>
      <c r="N1160" s="168" t="s">
        <v>1449</v>
      </c>
      <c r="O1160" s="168" t="s">
        <v>21</v>
      </c>
      <c r="P1160" s="168" t="s">
        <v>525</v>
      </c>
      <c r="Q1160" s="168" t="s">
        <v>1451</v>
      </c>
      <c r="R1160" s="168" t="s">
        <v>21</v>
      </c>
      <c r="S1160" s="168" t="s">
        <v>21</v>
      </c>
      <c r="T1160" s="168" t="s">
        <v>21</v>
      </c>
      <c r="U1160" s="168" t="s">
        <v>21</v>
      </c>
      <c r="V1160" s="168" t="s">
        <v>1451</v>
      </c>
      <c r="W1160" s="168" t="s">
        <v>21</v>
      </c>
      <c r="X1160" s="168" t="s">
        <v>21</v>
      </c>
      <c r="Y1160" s="168" t="s">
        <v>21</v>
      </c>
      <c r="Z1160" s="168" t="s">
        <v>21</v>
      </c>
      <c r="AA1160" s="168" t="s">
        <v>2093</v>
      </c>
      <c r="AB1160" s="168" t="s">
        <v>1259</v>
      </c>
      <c r="AC1160" s="168" t="s">
        <v>6816</v>
      </c>
      <c r="AD1160" s="169">
        <v>47167.225811036209</v>
      </c>
      <c r="AE1160" s="168" t="s">
        <v>807</v>
      </c>
      <c r="AF1160" s="169">
        <v>-23386.963091061509</v>
      </c>
      <c r="AG1160" s="169">
        <v>-48592.016163021057</v>
      </c>
      <c r="AH1160" s="169">
        <v>-31035.29658421416</v>
      </c>
      <c r="AI1160" s="168" t="s">
        <v>21</v>
      </c>
      <c r="AJ1160"/>
    </row>
    <row r="1161" spans="1:36" x14ac:dyDescent="0.25">
      <c r="A1161" s="179" t="b">
        <f>IF(E1161&lt;&gt;1,"",NOT(ISNA(VLOOKUP(P1161,Mapping!$P:$P,1,FALSE))))</f>
        <v>0</v>
      </c>
      <c r="B1161" s="180" t="str">
        <f t="shared" si="17"/>
        <v/>
      </c>
      <c r="E1161" s="167">
        <v>1</v>
      </c>
      <c r="F1161" s="170" t="s">
        <v>2743</v>
      </c>
      <c r="G1161" s="169">
        <v>284222.8877519407</v>
      </c>
      <c r="H1161" s="168" t="s">
        <v>1266</v>
      </c>
      <c r="I1161" s="168" t="s">
        <v>430</v>
      </c>
      <c r="J1161" s="169">
        <v>104626.639933033</v>
      </c>
      <c r="K1161" s="169">
        <v>31721.693328603949</v>
      </c>
      <c r="L1161" s="168" t="s">
        <v>18</v>
      </c>
      <c r="M1161" s="168" t="s">
        <v>21</v>
      </c>
      <c r="N1161" s="168" t="s">
        <v>1449</v>
      </c>
      <c r="O1161" s="168" t="s">
        <v>21</v>
      </c>
      <c r="P1161" s="168" t="s">
        <v>525</v>
      </c>
      <c r="Q1161" s="168" t="s">
        <v>1451</v>
      </c>
      <c r="R1161" s="168" t="s">
        <v>21</v>
      </c>
      <c r="S1161" s="168" t="s">
        <v>21</v>
      </c>
      <c r="T1161" s="168" t="s">
        <v>21</v>
      </c>
      <c r="U1161" s="168" t="s">
        <v>21</v>
      </c>
      <c r="V1161" s="168" t="s">
        <v>1451</v>
      </c>
      <c r="W1161" s="168" t="s">
        <v>21</v>
      </c>
      <c r="X1161" s="168" t="s">
        <v>21</v>
      </c>
      <c r="Y1161" s="168" t="s">
        <v>21</v>
      </c>
      <c r="Z1161" s="168" t="s">
        <v>21</v>
      </c>
      <c r="AA1161" s="168" t="s">
        <v>11794</v>
      </c>
      <c r="AB1161" s="168" t="s">
        <v>1259</v>
      </c>
      <c r="AC1161" s="168" t="s">
        <v>11795</v>
      </c>
      <c r="AD1161" s="169">
        <v>99046.703488112675</v>
      </c>
      <c r="AE1161" s="168" t="s">
        <v>816</v>
      </c>
      <c r="AF1161" s="169">
        <v>-120969.5973137197</v>
      </c>
      <c r="AG1161" s="169">
        <v>-154897.81756147859</v>
      </c>
      <c r="AH1161" s="169">
        <v>-93855.767816303181</v>
      </c>
      <c r="AI1161" s="168" t="s">
        <v>21</v>
      </c>
      <c r="AJ1161"/>
    </row>
    <row r="1162" spans="1:36" x14ac:dyDescent="0.25">
      <c r="A1162" s="179" t="b">
        <f>IF(E1162&lt;&gt;1,"",NOT(ISNA(VLOOKUP(P1162,Mapping!$P:$P,1,FALSE))))</f>
        <v>0</v>
      </c>
      <c r="B1162" s="180" t="str">
        <f t="shared" si="17"/>
        <v/>
      </c>
      <c r="E1162" s="167">
        <v>1</v>
      </c>
      <c r="F1162" s="170" t="s">
        <v>1443</v>
      </c>
      <c r="G1162" s="169">
        <v>2780863.459715955</v>
      </c>
      <c r="H1162" s="168" t="s">
        <v>1266</v>
      </c>
      <c r="I1162" s="168" t="s">
        <v>372</v>
      </c>
      <c r="J1162" s="169">
        <v>1410205.578540622</v>
      </c>
      <c r="K1162" s="169">
        <v>672634.26244107436</v>
      </c>
      <c r="L1162" s="168" t="s">
        <v>18</v>
      </c>
      <c r="M1162" s="168" t="s">
        <v>21</v>
      </c>
      <c r="N1162" s="168" t="s">
        <v>1449</v>
      </c>
      <c r="O1162" s="168" t="s">
        <v>21</v>
      </c>
      <c r="P1162" s="168" t="s">
        <v>344</v>
      </c>
      <c r="Q1162" s="168" t="s">
        <v>1450</v>
      </c>
      <c r="R1162" s="168" t="s">
        <v>21</v>
      </c>
      <c r="S1162" s="168" t="s">
        <v>21</v>
      </c>
      <c r="T1162" s="168" t="s">
        <v>21</v>
      </c>
      <c r="U1162" s="168" t="s">
        <v>21</v>
      </c>
      <c r="V1162" s="168" t="s">
        <v>1450</v>
      </c>
      <c r="W1162" s="168" t="s">
        <v>21</v>
      </c>
      <c r="X1162" s="168" t="s">
        <v>21</v>
      </c>
      <c r="Y1162" s="168" t="s">
        <v>21</v>
      </c>
      <c r="Z1162" s="168" t="s">
        <v>21</v>
      </c>
      <c r="AA1162" s="168" t="s">
        <v>2094</v>
      </c>
      <c r="AB1162" s="168" t="s">
        <v>1259</v>
      </c>
      <c r="AC1162" s="168" t="s">
        <v>11435</v>
      </c>
      <c r="AD1162" s="169">
        <v>1906420.2816714221</v>
      </c>
      <c r="AE1162" s="168" t="s">
        <v>811</v>
      </c>
      <c r="AF1162" s="169">
        <v>-934970.81242695753</v>
      </c>
      <c r="AG1162" s="169">
        <v>-1213111.383570933</v>
      </c>
      <c r="AH1162" s="169">
        <v>-1752079.815760429</v>
      </c>
      <c r="AI1162" s="168" t="s">
        <v>21</v>
      </c>
      <c r="AJ1162"/>
    </row>
    <row r="1163" spans="1:36" x14ac:dyDescent="0.25">
      <c r="A1163" s="179" t="b">
        <f>IF(E1163&lt;&gt;1,"",NOT(ISNA(VLOOKUP(P1163,Mapping!$P:$P,1,FALSE))))</f>
        <v>0</v>
      </c>
      <c r="B1163" s="180" t="str">
        <f t="shared" si="17"/>
        <v/>
      </c>
      <c r="E1163" s="167">
        <v>1</v>
      </c>
      <c r="F1163" s="170" t="s">
        <v>1443</v>
      </c>
      <c r="G1163" s="169">
        <v>1303985.4405786151</v>
      </c>
      <c r="H1163" s="168" t="s">
        <v>1266</v>
      </c>
      <c r="I1163" s="168" t="s">
        <v>372</v>
      </c>
      <c r="J1163" s="169">
        <v>661264.95215537993</v>
      </c>
      <c r="K1163" s="169">
        <v>315407.53358206491</v>
      </c>
      <c r="L1163" s="168" t="s">
        <v>18</v>
      </c>
      <c r="M1163" s="168" t="s">
        <v>21</v>
      </c>
      <c r="N1163" s="168" t="s">
        <v>1449</v>
      </c>
      <c r="O1163" s="168" t="s">
        <v>21</v>
      </c>
      <c r="P1163" s="168" t="s">
        <v>525</v>
      </c>
      <c r="Q1163" s="168" t="s">
        <v>1451</v>
      </c>
      <c r="R1163" s="168" t="s">
        <v>21</v>
      </c>
      <c r="S1163" s="168" t="s">
        <v>21</v>
      </c>
      <c r="T1163" s="168" t="s">
        <v>21</v>
      </c>
      <c r="U1163" s="168" t="s">
        <v>21</v>
      </c>
      <c r="V1163" s="168" t="s">
        <v>1451</v>
      </c>
      <c r="W1163" s="168" t="s">
        <v>21</v>
      </c>
      <c r="X1163" s="168" t="s">
        <v>21</v>
      </c>
      <c r="Y1163" s="168" t="s">
        <v>21</v>
      </c>
      <c r="Z1163" s="168" t="s">
        <v>21</v>
      </c>
      <c r="AA1163" s="168" t="s">
        <v>2094</v>
      </c>
      <c r="AB1163" s="168" t="s">
        <v>1259</v>
      </c>
      <c r="AC1163" s="168" t="s">
        <v>6817</v>
      </c>
      <c r="AD1163" s="169">
        <v>893946.90783460322</v>
      </c>
      <c r="AE1163" s="168" t="s">
        <v>811</v>
      </c>
      <c r="AF1163" s="169">
        <v>-438420.77988800022</v>
      </c>
      <c r="AG1163" s="169">
        <v>-568844.75088117179</v>
      </c>
      <c r="AH1163" s="169">
        <v>-821574.52301402332</v>
      </c>
      <c r="AI1163" s="168" t="s">
        <v>21</v>
      </c>
      <c r="AJ1163"/>
    </row>
    <row r="1164" spans="1:36" x14ac:dyDescent="0.25">
      <c r="A1164" s="179" t="b">
        <f>IF(E1164&lt;&gt;1,"",NOT(ISNA(VLOOKUP(P1164,Mapping!$P:$P,1,FALSE))))</f>
        <v>0</v>
      </c>
      <c r="B1164" s="180" t="str">
        <f t="shared" si="17"/>
        <v/>
      </c>
      <c r="E1164" s="167">
        <v>1</v>
      </c>
      <c r="F1164" s="170" t="s">
        <v>1443</v>
      </c>
      <c r="G1164" s="169">
        <v>1029948.822304228</v>
      </c>
      <c r="H1164" s="168" t="s">
        <v>1266</v>
      </c>
      <c r="I1164" s="168" t="s">
        <v>372</v>
      </c>
      <c r="J1164" s="169">
        <v>542712.4217830972</v>
      </c>
      <c r="K1164" s="169">
        <v>263292.59417107952</v>
      </c>
      <c r="L1164" s="168" t="s">
        <v>18</v>
      </c>
      <c r="M1164" s="168" t="s">
        <v>21</v>
      </c>
      <c r="N1164" s="168" t="s">
        <v>1449</v>
      </c>
      <c r="O1164" s="168" t="s">
        <v>21</v>
      </c>
      <c r="P1164" s="168" t="s">
        <v>525</v>
      </c>
      <c r="Q1164" s="168" t="s">
        <v>1451</v>
      </c>
      <c r="R1164" s="168" t="s">
        <v>21</v>
      </c>
      <c r="S1164" s="168" t="s">
        <v>21</v>
      </c>
      <c r="T1164" s="168" t="s">
        <v>21</v>
      </c>
      <c r="U1164" s="168" t="s">
        <v>21</v>
      </c>
      <c r="V1164" s="168" t="s">
        <v>1451</v>
      </c>
      <c r="W1164" s="168" t="s">
        <v>21</v>
      </c>
      <c r="X1164" s="168" t="s">
        <v>21</v>
      </c>
      <c r="Y1164" s="168" t="s">
        <v>21</v>
      </c>
      <c r="Z1164" s="168" t="s">
        <v>21</v>
      </c>
      <c r="AA1164" s="168" t="s">
        <v>2095</v>
      </c>
      <c r="AB1164" s="168" t="s">
        <v>1259</v>
      </c>
      <c r="AC1164" s="168" t="s">
        <v>11796</v>
      </c>
      <c r="AD1164" s="169">
        <v>730238.27309369878</v>
      </c>
      <c r="AE1164" s="168" t="s">
        <v>811</v>
      </c>
      <c r="AF1164" s="169">
        <v>-344257.44067815662</v>
      </c>
      <c r="AG1164" s="169">
        <v>-354850.91143072979</v>
      </c>
      <c r="AH1164" s="169">
        <v>-666282.82408819336</v>
      </c>
      <c r="AI1164" s="168" t="s">
        <v>21</v>
      </c>
      <c r="AJ1164"/>
    </row>
    <row r="1165" spans="1:36" x14ac:dyDescent="0.25">
      <c r="A1165" s="179" t="b">
        <f>IF(E1165&lt;&gt;1,"",NOT(ISNA(VLOOKUP(P1165,Mapping!$P:$P,1,FALSE))))</f>
        <v>0</v>
      </c>
      <c r="B1165" s="180" t="str">
        <f t="shared" si="17"/>
        <v/>
      </c>
      <c r="E1165" s="167">
        <v>1</v>
      </c>
      <c r="F1165" s="170" t="s">
        <v>1443</v>
      </c>
      <c r="G1165" s="169">
        <v>11398027.33080144</v>
      </c>
      <c r="H1165" s="168" t="s">
        <v>1266</v>
      </c>
      <c r="I1165" s="168" t="s">
        <v>303</v>
      </c>
      <c r="J1165" s="169">
        <v>5540218.47891868</v>
      </c>
      <c r="K1165" s="169">
        <v>2393921.1776283612</v>
      </c>
      <c r="L1165" s="168" t="s">
        <v>18</v>
      </c>
      <c r="M1165" s="168" t="s">
        <v>21</v>
      </c>
      <c r="N1165" s="168" t="s">
        <v>1449</v>
      </c>
      <c r="O1165" s="168" t="s">
        <v>21</v>
      </c>
      <c r="P1165" s="168" t="s">
        <v>785</v>
      </c>
      <c r="Q1165" s="168" t="s">
        <v>1452</v>
      </c>
      <c r="R1165" s="168" t="s">
        <v>21</v>
      </c>
      <c r="S1165" s="168" t="s">
        <v>21</v>
      </c>
      <c r="T1165" s="168" t="s">
        <v>21</v>
      </c>
      <c r="U1165" s="168" t="s">
        <v>21</v>
      </c>
      <c r="V1165" s="168" t="s">
        <v>1452</v>
      </c>
      <c r="W1165" s="168" t="s">
        <v>21</v>
      </c>
      <c r="X1165" s="168" t="s">
        <v>21</v>
      </c>
      <c r="Y1165" s="168" t="s">
        <v>21</v>
      </c>
      <c r="Z1165" s="168" t="s">
        <v>21</v>
      </c>
      <c r="AA1165" s="168" t="s">
        <v>2096</v>
      </c>
      <c r="AB1165" s="168" t="s">
        <v>927</v>
      </c>
      <c r="AC1165" s="168" t="s">
        <v>7316</v>
      </c>
      <c r="AD1165" s="169">
        <v>8849625.314672932</v>
      </c>
      <c r="AE1165" s="168" t="s">
        <v>811</v>
      </c>
      <c r="AF1165" s="169">
        <v>-4299707.7066703644</v>
      </c>
      <c r="AG1165" s="169">
        <v>-6681442.8186089247</v>
      </c>
      <c r="AH1165" s="169">
        <v>-6897488.8584614238</v>
      </c>
      <c r="AI1165" s="168" t="s">
        <v>21</v>
      </c>
      <c r="AJ1165"/>
    </row>
    <row r="1166" spans="1:36" x14ac:dyDescent="0.25">
      <c r="A1166" s="179" t="b">
        <f>IF(E1166&lt;&gt;1,"",NOT(ISNA(VLOOKUP(P1166,Mapping!$P:$P,1,FALSE))))</f>
        <v>0</v>
      </c>
      <c r="B1166" s="180" t="str">
        <f t="shared" si="17"/>
        <v/>
      </c>
      <c r="E1166" s="167">
        <v>1</v>
      </c>
      <c r="F1166" s="170" t="s">
        <v>1443</v>
      </c>
      <c r="G1166" s="169">
        <v>21551781.205695711</v>
      </c>
      <c r="H1166" s="168" t="s">
        <v>1266</v>
      </c>
      <c r="I1166" s="168" t="s">
        <v>303</v>
      </c>
      <c r="J1166" s="169">
        <v>10552977.239399061</v>
      </c>
      <c r="K1166" s="169">
        <v>4787493.2628330607</v>
      </c>
      <c r="L1166" s="168" t="s">
        <v>18</v>
      </c>
      <c r="M1166" s="168" t="s">
        <v>21</v>
      </c>
      <c r="N1166" s="168" t="s">
        <v>1449</v>
      </c>
      <c r="O1166" s="168" t="s">
        <v>21</v>
      </c>
      <c r="P1166" s="168" t="s">
        <v>788</v>
      </c>
      <c r="Q1166" s="168" t="s">
        <v>1457</v>
      </c>
      <c r="R1166" s="168" t="s">
        <v>21</v>
      </c>
      <c r="S1166" s="168" t="s">
        <v>21</v>
      </c>
      <c r="T1166" s="168" t="s">
        <v>21</v>
      </c>
      <c r="U1166" s="168" t="s">
        <v>21</v>
      </c>
      <c r="V1166" s="168" t="s">
        <v>1457</v>
      </c>
      <c r="W1166" s="168" t="s">
        <v>21</v>
      </c>
      <c r="X1166" s="168" t="s">
        <v>21</v>
      </c>
      <c r="Y1166" s="168" t="s">
        <v>21</v>
      </c>
      <c r="Z1166" s="168" t="s">
        <v>21</v>
      </c>
      <c r="AA1166" s="168" t="s">
        <v>1444</v>
      </c>
      <c r="AB1166" s="168" t="s">
        <v>812</v>
      </c>
      <c r="AC1166" s="168" t="s">
        <v>11797</v>
      </c>
      <c r="AD1166" s="169">
        <v>16015527.5285413</v>
      </c>
      <c r="AE1166" s="168" t="s">
        <v>811</v>
      </c>
      <c r="AF1166" s="169">
        <v>-8017640.1725211982</v>
      </c>
      <c r="AG1166" s="169">
        <v>-10303459.03938815</v>
      </c>
      <c r="AH1166" s="169">
        <v>-13499701.66778641</v>
      </c>
      <c r="AI1166" s="168" t="s">
        <v>21</v>
      </c>
      <c r="AJ1166"/>
    </row>
    <row r="1167" spans="1:36" x14ac:dyDescent="0.25">
      <c r="A1167" s="179" t="b">
        <f>IF(E1167&lt;&gt;1,"",NOT(ISNA(VLOOKUP(P1167,Mapping!$P:$P,1,FALSE))))</f>
        <v>0</v>
      </c>
      <c r="B1167" s="180" t="str">
        <f t="shared" si="17"/>
        <v/>
      </c>
      <c r="E1167" s="167">
        <v>1</v>
      </c>
      <c r="F1167" s="170" t="s">
        <v>474</v>
      </c>
      <c r="G1167" s="169">
        <v>90594.963173817232</v>
      </c>
      <c r="H1167" s="168" t="s">
        <v>1266</v>
      </c>
      <c r="I1167" s="168" t="s">
        <v>657</v>
      </c>
      <c r="J1167" s="169">
        <v>28491.778126601101</v>
      </c>
      <c r="K1167" s="169">
        <v>15275.73046257539</v>
      </c>
      <c r="L1167" s="168" t="s">
        <v>18</v>
      </c>
      <c r="M1167" s="168" t="s">
        <v>21</v>
      </c>
      <c r="N1167" s="168" t="s">
        <v>1449</v>
      </c>
      <c r="O1167" s="168" t="s">
        <v>21</v>
      </c>
      <c r="P1167" s="168" t="s">
        <v>525</v>
      </c>
      <c r="Q1167" s="168" t="s">
        <v>1451</v>
      </c>
      <c r="R1167" s="168" t="s">
        <v>21</v>
      </c>
      <c r="S1167" s="168" t="s">
        <v>21</v>
      </c>
      <c r="T1167" s="168" t="s">
        <v>21</v>
      </c>
      <c r="U1167" s="168" t="s">
        <v>21</v>
      </c>
      <c r="V1167" s="168" t="s">
        <v>1451</v>
      </c>
      <c r="W1167" s="168" t="s">
        <v>21</v>
      </c>
      <c r="X1167" s="168" t="s">
        <v>21</v>
      </c>
      <c r="Y1167" s="168" t="s">
        <v>21</v>
      </c>
      <c r="Z1167" s="168" t="s">
        <v>21</v>
      </c>
      <c r="AA1167" s="168" t="s">
        <v>2097</v>
      </c>
      <c r="AB1167" s="168" t="s">
        <v>1259</v>
      </c>
      <c r="AC1167" s="168" t="s">
        <v>10219</v>
      </c>
      <c r="AD1167" s="169">
        <v>48675.189150109909</v>
      </c>
      <c r="AE1167" s="168" t="s">
        <v>813</v>
      </c>
      <c r="AF1167" s="169">
        <v>-36652.603189337977</v>
      </c>
      <c r="AG1167" s="169">
        <v>-45483.69784746955</v>
      </c>
      <c r="AH1167" s="169">
        <v>-27240.25060615284</v>
      </c>
      <c r="AI1167" s="168" t="s">
        <v>21</v>
      </c>
      <c r="AJ1167"/>
    </row>
    <row r="1168" spans="1:36" x14ac:dyDescent="0.25">
      <c r="A1168" s="179" t="b">
        <f>IF(E1168&lt;&gt;1,"",NOT(ISNA(VLOOKUP(P1168,Mapping!$P:$P,1,FALSE))))</f>
        <v>0</v>
      </c>
      <c r="B1168" s="180" t="str">
        <f t="shared" si="17"/>
        <v/>
      </c>
      <c r="E1168" s="167">
        <v>1</v>
      </c>
      <c r="F1168" s="170" t="s">
        <v>677</v>
      </c>
      <c r="G1168" s="169">
        <v>51925.329762340167</v>
      </c>
      <c r="H1168" s="168" t="s">
        <v>1266</v>
      </c>
      <c r="I1168" s="168" t="s">
        <v>657</v>
      </c>
      <c r="J1168" s="169">
        <v>12179.31141283754</v>
      </c>
      <c r="K1168" s="169">
        <v>1925.604597260472</v>
      </c>
      <c r="L1168" s="168" t="s">
        <v>18</v>
      </c>
      <c r="M1168" s="168" t="s">
        <v>21</v>
      </c>
      <c r="N1168" s="168" t="s">
        <v>1449</v>
      </c>
      <c r="O1168" s="168" t="s">
        <v>21</v>
      </c>
      <c r="P1168" s="168" t="s">
        <v>525</v>
      </c>
      <c r="Q1168" s="168" t="s">
        <v>1451</v>
      </c>
      <c r="R1168" s="168" t="s">
        <v>21</v>
      </c>
      <c r="S1168" s="168" t="s">
        <v>21</v>
      </c>
      <c r="T1168" s="168" t="s">
        <v>21</v>
      </c>
      <c r="U1168" s="168" t="s">
        <v>21</v>
      </c>
      <c r="V1168" s="168" t="s">
        <v>1451</v>
      </c>
      <c r="W1168" s="168" t="s">
        <v>21</v>
      </c>
      <c r="X1168" s="168" t="s">
        <v>21</v>
      </c>
      <c r="Y1168" s="168" t="s">
        <v>21</v>
      </c>
      <c r="Z1168" s="168" t="s">
        <v>21</v>
      </c>
      <c r="AA1168" s="168" t="s">
        <v>2098</v>
      </c>
      <c r="AB1168" s="168" t="s">
        <v>1259</v>
      </c>
      <c r="AC1168" s="168" t="s">
        <v>9985</v>
      </c>
      <c r="AD1168" s="169">
        <v>17692.34088708536</v>
      </c>
      <c r="AE1168" s="168" t="s">
        <v>811</v>
      </c>
      <c r="AF1168" s="169">
        <v>11282.68368555441</v>
      </c>
      <c r="AG1168" s="169">
        <v>9991.0468383978223</v>
      </c>
      <c r="AH1168" s="169">
        <v>-3400.6293237094869</v>
      </c>
      <c r="AI1168" s="168" t="s">
        <v>21</v>
      </c>
      <c r="AJ1168"/>
    </row>
    <row r="1169" spans="1:36" x14ac:dyDescent="0.25">
      <c r="A1169" s="179" t="b">
        <f>IF(E1169&lt;&gt;1,"",NOT(ISNA(VLOOKUP(P1169,Mapping!$P:$P,1,FALSE))))</f>
        <v>0</v>
      </c>
      <c r="B1169" s="180" t="str">
        <f t="shared" si="17"/>
        <v/>
      </c>
      <c r="E1169" s="167">
        <v>1</v>
      </c>
      <c r="F1169" s="170" t="s">
        <v>475</v>
      </c>
      <c r="G1169" s="169">
        <v>763924.44807553396</v>
      </c>
      <c r="H1169" s="168" t="s">
        <v>1266</v>
      </c>
      <c r="I1169" s="168" t="s">
        <v>657</v>
      </c>
      <c r="J1169" s="169">
        <v>128819.8773830444</v>
      </c>
      <c r="K1169" s="169">
        <v>-8357.3870589797698</v>
      </c>
      <c r="L1169" s="168" t="s">
        <v>18</v>
      </c>
      <c r="M1169" s="168" t="s">
        <v>21</v>
      </c>
      <c r="N1169" s="168" t="s">
        <v>1449</v>
      </c>
      <c r="O1169" s="168" t="s">
        <v>21</v>
      </c>
      <c r="P1169" s="168" t="s">
        <v>344</v>
      </c>
      <c r="Q1169" s="168" t="s">
        <v>1450</v>
      </c>
      <c r="R1169" s="168" t="s">
        <v>21</v>
      </c>
      <c r="S1169" s="168" t="s">
        <v>21</v>
      </c>
      <c r="T1169" s="168" t="s">
        <v>21</v>
      </c>
      <c r="U1169" s="168" t="s">
        <v>21</v>
      </c>
      <c r="V1169" s="168" t="s">
        <v>1450</v>
      </c>
      <c r="W1169" s="168" t="s">
        <v>21</v>
      </c>
      <c r="X1169" s="168" t="s">
        <v>21</v>
      </c>
      <c r="Y1169" s="168" t="s">
        <v>21</v>
      </c>
      <c r="Z1169" s="168" t="s">
        <v>21</v>
      </c>
      <c r="AA1169" s="168" t="s">
        <v>2099</v>
      </c>
      <c r="AB1169" s="168" t="s">
        <v>1259</v>
      </c>
      <c r="AC1169" s="168" t="s">
        <v>11798</v>
      </c>
      <c r="AD1169" s="169">
        <v>170896.97444940489</v>
      </c>
      <c r="AE1169" s="168" t="s">
        <v>818</v>
      </c>
      <c r="AF1169" s="169">
        <v>48557.430402476341</v>
      </c>
      <c r="AG1169" s="169">
        <v>-66568.497610432445</v>
      </c>
      <c r="AH1169" s="169">
        <v>-23542.592701064419</v>
      </c>
      <c r="AI1169" s="168" t="s">
        <v>21</v>
      </c>
      <c r="AJ1169"/>
    </row>
    <row r="1170" spans="1:36" x14ac:dyDescent="0.25">
      <c r="A1170" s="179" t="b">
        <f>IF(E1170&lt;&gt;1,"",NOT(ISNA(VLOOKUP(P1170,Mapping!$P:$P,1,FALSE))))</f>
        <v>0</v>
      </c>
      <c r="B1170" s="180" t="str">
        <f t="shared" si="17"/>
        <v/>
      </c>
      <c r="E1170" s="167">
        <v>1</v>
      </c>
      <c r="F1170" s="170" t="s">
        <v>475</v>
      </c>
      <c r="G1170" s="169">
        <v>148571.66334125039</v>
      </c>
      <c r="H1170" s="168" t="s">
        <v>1266</v>
      </c>
      <c r="I1170" s="168" t="s">
        <v>657</v>
      </c>
      <c r="J1170" s="169">
        <v>25053.50300337877</v>
      </c>
      <c r="K1170" s="169">
        <v>-1625.3844207594959</v>
      </c>
      <c r="L1170" s="168" t="s">
        <v>18</v>
      </c>
      <c r="M1170" s="168" t="s">
        <v>21</v>
      </c>
      <c r="N1170" s="168" t="s">
        <v>1449</v>
      </c>
      <c r="O1170" s="168" t="s">
        <v>21</v>
      </c>
      <c r="P1170" s="168" t="s">
        <v>525</v>
      </c>
      <c r="Q1170" s="168" t="s">
        <v>1451</v>
      </c>
      <c r="R1170" s="168" t="s">
        <v>21</v>
      </c>
      <c r="S1170" s="168" t="s">
        <v>21</v>
      </c>
      <c r="T1170" s="168" t="s">
        <v>21</v>
      </c>
      <c r="U1170" s="168" t="s">
        <v>21</v>
      </c>
      <c r="V1170" s="168" t="s">
        <v>1451</v>
      </c>
      <c r="W1170" s="168" t="s">
        <v>21</v>
      </c>
      <c r="X1170" s="168" t="s">
        <v>21</v>
      </c>
      <c r="Y1170" s="168" t="s">
        <v>21</v>
      </c>
      <c r="Z1170" s="168" t="s">
        <v>21</v>
      </c>
      <c r="AA1170" s="168" t="s">
        <v>2099</v>
      </c>
      <c r="AB1170" s="168" t="s">
        <v>1259</v>
      </c>
      <c r="AC1170" s="168" t="s">
        <v>6818</v>
      </c>
      <c r="AD1170" s="169">
        <v>33236.857149811884</v>
      </c>
      <c r="AE1170" s="168" t="s">
        <v>818</v>
      </c>
      <c r="AF1170" s="169">
        <v>9443.6802234134229</v>
      </c>
      <c r="AG1170" s="169">
        <v>-12946.55831610729</v>
      </c>
      <c r="AH1170" s="169">
        <v>-4578.6755035451788</v>
      </c>
      <c r="AI1170" s="168" t="s">
        <v>21</v>
      </c>
      <c r="AJ1170"/>
    </row>
    <row r="1171" spans="1:36" x14ac:dyDescent="0.25">
      <c r="A1171" s="179" t="b">
        <f>IF(E1171&lt;&gt;1,"",NOT(ISNA(VLOOKUP(P1171,Mapping!$P:$P,1,FALSE))))</f>
        <v>0</v>
      </c>
      <c r="B1171" s="180" t="str">
        <f t="shared" si="17"/>
        <v/>
      </c>
      <c r="E1171" s="167">
        <v>1</v>
      </c>
      <c r="F1171" s="170" t="s">
        <v>2100</v>
      </c>
      <c r="G1171" s="169">
        <v>902754.32292229461</v>
      </c>
      <c r="H1171" s="168" t="s">
        <v>1266</v>
      </c>
      <c r="I1171" s="168" t="s">
        <v>430</v>
      </c>
      <c r="J1171" s="169">
        <v>278293.92817757069</v>
      </c>
      <c r="K1171" s="169">
        <v>102647.74381773931</v>
      </c>
      <c r="L1171" s="168" t="s">
        <v>18</v>
      </c>
      <c r="M1171" s="168" t="s">
        <v>21</v>
      </c>
      <c r="N1171" s="168" t="s">
        <v>1449</v>
      </c>
      <c r="O1171" s="168" t="s">
        <v>21</v>
      </c>
      <c r="P1171" s="168" t="s">
        <v>344</v>
      </c>
      <c r="Q1171" s="168" t="s">
        <v>1450</v>
      </c>
      <c r="R1171" s="168" t="s">
        <v>21</v>
      </c>
      <c r="S1171" s="168" t="s">
        <v>21</v>
      </c>
      <c r="T1171" s="168" t="s">
        <v>21</v>
      </c>
      <c r="U1171" s="168" t="s">
        <v>21</v>
      </c>
      <c r="V1171" s="168" t="s">
        <v>1450</v>
      </c>
      <c r="W1171" s="168" t="s">
        <v>21</v>
      </c>
      <c r="X1171" s="168" t="s">
        <v>21</v>
      </c>
      <c r="Y1171" s="168" t="s">
        <v>21</v>
      </c>
      <c r="Z1171" s="168" t="s">
        <v>21</v>
      </c>
      <c r="AA1171" s="168" t="s">
        <v>2101</v>
      </c>
      <c r="AB1171" s="168" t="s">
        <v>1259</v>
      </c>
      <c r="AC1171" s="168" t="s">
        <v>11799</v>
      </c>
      <c r="AD1171" s="169">
        <v>484059.12035540532</v>
      </c>
      <c r="AE1171" s="168" t="s">
        <v>811</v>
      </c>
      <c r="AF1171" s="169">
        <v>-388673.19521250197</v>
      </c>
      <c r="AG1171" s="169">
        <v>-491989.49289719498</v>
      </c>
      <c r="AH1171" s="169">
        <v>-238386.19619053041</v>
      </c>
      <c r="AI1171" s="168" t="s">
        <v>21</v>
      </c>
      <c r="AJ1171"/>
    </row>
    <row r="1172" spans="1:36" x14ac:dyDescent="0.25">
      <c r="A1172" s="179" t="b">
        <f>IF(E1172&lt;&gt;1,"",NOT(ISNA(VLOOKUP(P1172,Mapping!$P:$P,1,FALSE))))</f>
        <v>0</v>
      </c>
      <c r="B1172" s="180" t="str">
        <f t="shared" si="17"/>
        <v/>
      </c>
      <c r="E1172" s="167">
        <v>1</v>
      </c>
      <c r="F1172" s="170" t="s">
        <v>2100</v>
      </c>
      <c r="G1172" s="169">
        <v>137882.8863131773</v>
      </c>
      <c r="H1172" s="168" t="s">
        <v>1266</v>
      </c>
      <c r="I1172" s="168" t="s">
        <v>430</v>
      </c>
      <c r="J1172" s="169">
        <v>42505.440390849697</v>
      </c>
      <c r="K1172" s="169">
        <v>15677.983291522571</v>
      </c>
      <c r="L1172" s="168" t="s">
        <v>18</v>
      </c>
      <c r="M1172" s="168" t="s">
        <v>21</v>
      </c>
      <c r="N1172" s="168" t="s">
        <v>1449</v>
      </c>
      <c r="O1172" s="168" t="s">
        <v>21</v>
      </c>
      <c r="P1172" s="168" t="s">
        <v>525</v>
      </c>
      <c r="Q1172" s="168" t="s">
        <v>1451</v>
      </c>
      <c r="R1172" s="168" t="s">
        <v>21</v>
      </c>
      <c r="S1172" s="168" t="s">
        <v>21</v>
      </c>
      <c r="T1172" s="168" t="s">
        <v>21</v>
      </c>
      <c r="U1172" s="168" t="s">
        <v>21</v>
      </c>
      <c r="V1172" s="168" t="s">
        <v>1451</v>
      </c>
      <c r="W1172" s="168" t="s">
        <v>21</v>
      </c>
      <c r="X1172" s="168" t="s">
        <v>21</v>
      </c>
      <c r="Y1172" s="168" t="s">
        <v>21</v>
      </c>
      <c r="Z1172" s="168" t="s">
        <v>21</v>
      </c>
      <c r="AA1172" s="168" t="s">
        <v>2101</v>
      </c>
      <c r="AB1172" s="168" t="s">
        <v>1259</v>
      </c>
      <c r="AC1172" s="168" t="s">
        <v>2782</v>
      </c>
      <c r="AD1172" s="169">
        <v>73933.147663881056</v>
      </c>
      <c r="AE1172" s="168" t="s">
        <v>811</v>
      </c>
      <c r="AF1172" s="169">
        <v>-59364.303917133053</v>
      </c>
      <c r="AG1172" s="169">
        <v>-75144.399305480605</v>
      </c>
      <c r="AH1172" s="169">
        <v>-36410.101788899367</v>
      </c>
      <c r="AI1172" s="168" t="s">
        <v>21</v>
      </c>
      <c r="AJ1172"/>
    </row>
    <row r="1173" spans="1:36" x14ac:dyDescent="0.25">
      <c r="A1173" s="179" t="b">
        <f>IF(E1173&lt;&gt;1,"",NOT(ISNA(VLOOKUP(P1173,Mapping!$P:$P,1,FALSE))))</f>
        <v>0</v>
      </c>
      <c r="B1173" s="180" t="str">
        <f t="shared" ref="B1173:B1236" si="18">IF(AI1173="","",VALUE(AI1173))</f>
        <v/>
      </c>
      <c r="E1173" s="167">
        <v>1</v>
      </c>
      <c r="F1173" s="170" t="s">
        <v>2100</v>
      </c>
      <c r="G1173" s="169">
        <v>3896041.3378366549</v>
      </c>
      <c r="H1173" s="168" t="s">
        <v>1266</v>
      </c>
      <c r="I1173" s="168" t="s">
        <v>430</v>
      </c>
      <c r="J1173" s="169">
        <v>1201040.660474451</v>
      </c>
      <c r="K1173" s="169">
        <v>442999.65449625731</v>
      </c>
      <c r="L1173" s="168" t="s">
        <v>18</v>
      </c>
      <c r="M1173" s="168" t="s">
        <v>21</v>
      </c>
      <c r="N1173" s="168" t="s">
        <v>1449</v>
      </c>
      <c r="O1173" s="168" t="s">
        <v>21</v>
      </c>
      <c r="P1173" s="168" t="s">
        <v>785</v>
      </c>
      <c r="Q1173" s="168" t="s">
        <v>1452</v>
      </c>
      <c r="R1173" s="168" t="s">
        <v>21</v>
      </c>
      <c r="S1173" s="168" t="s">
        <v>21</v>
      </c>
      <c r="T1173" s="168" t="s">
        <v>21</v>
      </c>
      <c r="U1173" s="168" t="s">
        <v>21</v>
      </c>
      <c r="V1173" s="168" t="s">
        <v>1452</v>
      </c>
      <c r="W1173" s="168" t="s">
        <v>21</v>
      </c>
      <c r="X1173" s="168" t="s">
        <v>21</v>
      </c>
      <c r="Y1173" s="168" t="s">
        <v>21</v>
      </c>
      <c r="Z1173" s="168" t="s">
        <v>21</v>
      </c>
      <c r="AA1173" s="168" t="s">
        <v>2101</v>
      </c>
      <c r="AB1173" s="168" t="s">
        <v>1259</v>
      </c>
      <c r="AC1173" s="168" t="s">
        <v>11800</v>
      </c>
      <c r="AD1173" s="169">
        <v>2089067.08611114</v>
      </c>
      <c r="AE1173" s="168" t="s">
        <v>811</v>
      </c>
      <c r="AF1173" s="169">
        <v>-1677407.459601063</v>
      </c>
      <c r="AG1173" s="169">
        <v>-2123292.410169668</v>
      </c>
      <c r="AH1173" s="169">
        <v>-1028809.7781924329</v>
      </c>
      <c r="AI1173" s="168" t="s">
        <v>21</v>
      </c>
      <c r="AJ1173"/>
    </row>
    <row r="1174" spans="1:36" x14ac:dyDescent="0.25">
      <c r="A1174" s="179" t="b">
        <f>IF(E1174&lt;&gt;1,"",NOT(ISNA(VLOOKUP(P1174,Mapping!$P:$P,1,FALSE))))</f>
        <v>0</v>
      </c>
      <c r="B1174" s="180" t="str">
        <f t="shared" si="18"/>
        <v/>
      </c>
      <c r="E1174" s="167">
        <v>1</v>
      </c>
      <c r="F1174" s="170" t="s">
        <v>678</v>
      </c>
      <c r="G1174" s="169">
        <v>55037.68594694831</v>
      </c>
      <c r="H1174" s="168" t="s">
        <v>1266</v>
      </c>
      <c r="I1174" s="168" t="s">
        <v>477</v>
      </c>
      <c r="J1174" s="169">
        <v>30742.694070066151</v>
      </c>
      <c r="K1174" s="169">
        <v>10831.96062483931</v>
      </c>
      <c r="L1174" s="168" t="s">
        <v>18</v>
      </c>
      <c r="M1174" s="168" t="s">
        <v>21</v>
      </c>
      <c r="N1174" s="168" t="s">
        <v>1449</v>
      </c>
      <c r="O1174" s="168" t="s">
        <v>21</v>
      </c>
      <c r="P1174" s="168" t="s">
        <v>525</v>
      </c>
      <c r="Q1174" s="168" t="s">
        <v>1451</v>
      </c>
      <c r="R1174" s="168" t="s">
        <v>21</v>
      </c>
      <c r="S1174" s="168" t="s">
        <v>21</v>
      </c>
      <c r="T1174" s="168" t="s">
        <v>21</v>
      </c>
      <c r="U1174" s="168" t="s">
        <v>21</v>
      </c>
      <c r="V1174" s="168" t="s">
        <v>1451</v>
      </c>
      <c r="W1174" s="168" t="s">
        <v>21</v>
      </c>
      <c r="X1174" s="168" t="s">
        <v>21</v>
      </c>
      <c r="Y1174" s="168" t="s">
        <v>21</v>
      </c>
      <c r="Z1174" s="168" t="s">
        <v>21</v>
      </c>
      <c r="AA1174" s="168" t="s">
        <v>2102</v>
      </c>
      <c r="AB1174" s="168" t="s">
        <v>1259</v>
      </c>
      <c r="AC1174" s="168" t="s">
        <v>6819</v>
      </c>
      <c r="AD1174" s="169">
        <v>46382.172150773462</v>
      </c>
      <c r="AE1174" s="168" t="s">
        <v>818</v>
      </c>
      <c r="AF1174" s="169">
        <v>-39903.602436491521</v>
      </c>
      <c r="AG1174" s="169">
        <v>2147.0058554004208</v>
      </c>
      <c r="AH1174" s="169">
        <v>-17494.965909602561</v>
      </c>
      <c r="AI1174" s="168" t="s">
        <v>21</v>
      </c>
      <c r="AJ1174"/>
    </row>
    <row r="1175" spans="1:36" x14ac:dyDescent="0.25">
      <c r="A1175" s="179" t="b">
        <f>IF(E1175&lt;&gt;1,"",NOT(ISNA(VLOOKUP(P1175,Mapping!$P:$P,1,FALSE))))</f>
        <v>0</v>
      </c>
      <c r="B1175" s="180" t="str">
        <f t="shared" si="18"/>
        <v/>
      </c>
      <c r="E1175" s="167">
        <v>1</v>
      </c>
      <c r="F1175" s="170" t="s">
        <v>1015</v>
      </c>
      <c r="G1175" s="169">
        <v>177140.12848618391</v>
      </c>
      <c r="H1175" s="168" t="s">
        <v>1266</v>
      </c>
      <c r="I1175" s="168" t="s">
        <v>470</v>
      </c>
      <c r="J1175" s="169">
        <v>110534.8345519775</v>
      </c>
      <c r="K1175" s="169">
        <v>25811.140725120149</v>
      </c>
      <c r="L1175" s="168" t="s">
        <v>18</v>
      </c>
      <c r="M1175" s="168" t="s">
        <v>21</v>
      </c>
      <c r="N1175" s="168" t="s">
        <v>1449</v>
      </c>
      <c r="O1175" s="168" t="s">
        <v>21</v>
      </c>
      <c r="P1175" s="168" t="s">
        <v>525</v>
      </c>
      <c r="Q1175" s="168" t="s">
        <v>1451</v>
      </c>
      <c r="R1175" s="168" t="s">
        <v>21</v>
      </c>
      <c r="S1175" s="168" t="s">
        <v>21</v>
      </c>
      <c r="T1175" s="168" t="s">
        <v>21</v>
      </c>
      <c r="U1175" s="168" t="s">
        <v>21</v>
      </c>
      <c r="V1175" s="168" t="s">
        <v>1451</v>
      </c>
      <c r="W1175" s="168" t="s">
        <v>21</v>
      </c>
      <c r="X1175" s="168" t="s">
        <v>21</v>
      </c>
      <c r="Y1175" s="168" t="s">
        <v>21</v>
      </c>
      <c r="Z1175" s="168" t="s">
        <v>21</v>
      </c>
      <c r="AA1175" s="168" t="s">
        <v>2103</v>
      </c>
      <c r="AB1175" s="168" t="s">
        <v>1259</v>
      </c>
      <c r="AC1175" s="168" t="s">
        <v>2453</v>
      </c>
      <c r="AD1175" s="169">
        <v>118839.4137934294</v>
      </c>
      <c r="AE1175" s="168" t="s">
        <v>808</v>
      </c>
      <c r="AF1175" s="169">
        <v>-30657.288020775159</v>
      </c>
      <c r="AG1175" s="169">
        <v>-17136.609533275561</v>
      </c>
      <c r="AH1175" s="169">
        <v>-74525.780905062711</v>
      </c>
      <c r="AI1175" s="168" t="s">
        <v>21</v>
      </c>
      <c r="AJ1175"/>
    </row>
    <row r="1176" spans="1:36" x14ac:dyDescent="0.25">
      <c r="A1176" s="179" t="b">
        <f>IF(E1176&lt;&gt;1,"",NOT(ISNA(VLOOKUP(P1176,Mapping!$P:$P,1,FALSE))))</f>
        <v>0</v>
      </c>
      <c r="B1176" s="180" t="str">
        <f t="shared" si="18"/>
        <v/>
      </c>
      <c r="E1176" s="167">
        <v>1</v>
      </c>
      <c r="F1176" s="170" t="s">
        <v>2104</v>
      </c>
      <c r="G1176" s="169">
        <v>149119.83317973791</v>
      </c>
      <c r="H1176" s="168" t="s">
        <v>1266</v>
      </c>
      <c r="I1176" s="168" t="s">
        <v>430</v>
      </c>
      <c r="J1176" s="169">
        <v>66013.567070395919</v>
      </c>
      <c r="K1176" s="169">
        <v>25869.49724094458</v>
      </c>
      <c r="L1176" s="168" t="s">
        <v>18</v>
      </c>
      <c r="M1176" s="168" t="s">
        <v>21</v>
      </c>
      <c r="N1176" s="168" t="s">
        <v>1449</v>
      </c>
      <c r="O1176" s="168" t="s">
        <v>21</v>
      </c>
      <c r="P1176" s="168" t="s">
        <v>525</v>
      </c>
      <c r="Q1176" s="168" t="s">
        <v>1451</v>
      </c>
      <c r="R1176" s="168" t="s">
        <v>21</v>
      </c>
      <c r="S1176" s="168" t="s">
        <v>21</v>
      </c>
      <c r="T1176" s="168" t="s">
        <v>21</v>
      </c>
      <c r="U1176" s="168" t="s">
        <v>21</v>
      </c>
      <c r="V1176" s="168" t="s">
        <v>1451</v>
      </c>
      <c r="W1176" s="168" t="s">
        <v>21</v>
      </c>
      <c r="X1176" s="168" t="s">
        <v>21</v>
      </c>
      <c r="Y1176" s="168" t="s">
        <v>21</v>
      </c>
      <c r="Z1176" s="168" t="s">
        <v>21</v>
      </c>
      <c r="AA1176" s="168" t="s">
        <v>2105</v>
      </c>
      <c r="AB1176" s="168" t="s">
        <v>1259</v>
      </c>
      <c r="AC1176" s="168" t="s">
        <v>9936</v>
      </c>
      <c r="AD1176" s="169">
        <v>96657.148867056036</v>
      </c>
      <c r="AE1176" s="168" t="s">
        <v>819</v>
      </c>
      <c r="AF1176" s="169">
        <v>-107832.548225245</v>
      </c>
      <c r="AG1176" s="169">
        <v>-10542.06007488718</v>
      </c>
      <c r="AH1176" s="169">
        <v>-45447.168359772142</v>
      </c>
      <c r="AI1176" s="168" t="s">
        <v>21</v>
      </c>
      <c r="AJ1176"/>
    </row>
    <row r="1177" spans="1:36" x14ac:dyDescent="0.25">
      <c r="A1177" s="179" t="b">
        <f>IF(E1177&lt;&gt;1,"",NOT(ISNA(VLOOKUP(P1177,Mapping!$P:$P,1,FALSE))))</f>
        <v>0</v>
      </c>
      <c r="B1177" s="180" t="str">
        <f t="shared" si="18"/>
        <v/>
      </c>
      <c r="E1177" s="167">
        <v>1</v>
      </c>
      <c r="F1177" s="170" t="s">
        <v>2104</v>
      </c>
      <c r="G1177" s="169">
        <v>5815478.8205983173</v>
      </c>
      <c r="H1177" s="168" t="s">
        <v>1266</v>
      </c>
      <c r="I1177" s="168" t="s">
        <v>430</v>
      </c>
      <c r="J1177" s="169">
        <v>2574442.9361539618</v>
      </c>
      <c r="K1177" s="169">
        <v>1008876.62020723</v>
      </c>
      <c r="L1177" s="168" t="s">
        <v>18</v>
      </c>
      <c r="M1177" s="168" t="s">
        <v>21</v>
      </c>
      <c r="N1177" s="168" t="s">
        <v>1449</v>
      </c>
      <c r="O1177" s="168" t="s">
        <v>21</v>
      </c>
      <c r="P1177" s="168" t="s">
        <v>762</v>
      </c>
      <c r="Q1177" s="168" t="s">
        <v>1455</v>
      </c>
      <c r="R1177" s="168" t="s">
        <v>21</v>
      </c>
      <c r="S1177" s="168" t="s">
        <v>21</v>
      </c>
      <c r="T1177" s="168" t="s">
        <v>21</v>
      </c>
      <c r="U1177" s="168" t="s">
        <v>21</v>
      </c>
      <c r="V1177" s="168" t="s">
        <v>1455</v>
      </c>
      <c r="W1177" s="168" t="s">
        <v>21</v>
      </c>
      <c r="X1177" s="168" t="s">
        <v>21</v>
      </c>
      <c r="Y1177" s="168" t="s">
        <v>21</v>
      </c>
      <c r="Z1177" s="168" t="s">
        <v>21</v>
      </c>
      <c r="AA1177" s="168" t="s">
        <v>2105</v>
      </c>
      <c r="AB1177" s="168" t="s">
        <v>1259</v>
      </c>
      <c r="AC1177" s="168" t="s">
        <v>11801</v>
      </c>
      <c r="AD1177" s="169">
        <v>3769502.6215477269</v>
      </c>
      <c r="AE1177" s="168" t="s">
        <v>819</v>
      </c>
      <c r="AF1177" s="169">
        <v>-4205328.6072229017</v>
      </c>
      <c r="AG1177" s="169">
        <v>-411126.58044008439</v>
      </c>
      <c r="AH1177" s="169">
        <v>-1772380.2355241161</v>
      </c>
      <c r="AI1177" s="168" t="s">
        <v>21</v>
      </c>
      <c r="AJ1177"/>
    </row>
    <row r="1178" spans="1:36" x14ac:dyDescent="0.25">
      <c r="A1178" s="179" t="b">
        <f>IF(E1178&lt;&gt;1,"",NOT(ISNA(VLOOKUP(P1178,Mapping!$P:$P,1,FALSE))))</f>
        <v>0</v>
      </c>
      <c r="B1178" s="180" t="str">
        <f t="shared" si="18"/>
        <v/>
      </c>
      <c r="E1178" s="167">
        <v>1</v>
      </c>
      <c r="F1178" s="170" t="s">
        <v>2106</v>
      </c>
      <c r="G1178" s="169">
        <v>1249380.8877156731</v>
      </c>
      <c r="H1178" s="168" t="s">
        <v>1266</v>
      </c>
      <c r="I1178" s="168" t="s">
        <v>430</v>
      </c>
      <c r="J1178" s="169">
        <v>461788.23193253792</v>
      </c>
      <c r="K1178" s="169">
        <v>254665.20383328761</v>
      </c>
      <c r="L1178" s="168" t="s">
        <v>18</v>
      </c>
      <c r="M1178" s="168" t="s">
        <v>21</v>
      </c>
      <c r="N1178" s="168" t="s">
        <v>1449</v>
      </c>
      <c r="O1178" s="168" t="s">
        <v>21</v>
      </c>
      <c r="P1178" s="168" t="s">
        <v>344</v>
      </c>
      <c r="Q1178" s="168" t="s">
        <v>1450</v>
      </c>
      <c r="R1178" s="168" t="s">
        <v>21</v>
      </c>
      <c r="S1178" s="168" t="s">
        <v>21</v>
      </c>
      <c r="T1178" s="168" t="s">
        <v>21</v>
      </c>
      <c r="U1178" s="168" t="s">
        <v>21</v>
      </c>
      <c r="V1178" s="168" t="s">
        <v>1450</v>
      </c>
      <c r="W1178" s="168" t="s">
        <v>21</v>
      </c>
      <c r="X1178" s="168" t="s">
        <v>21</v>
      </c>
      <c r="Y1178" s="168" t="s">
        <v>21</v>
      </c>
      <c r="Z1178" s="168" t="s">
        <v>21</v>
      </c>
      <c r="AA1178" s="168" t="s">
        <v>2107</v>
      </c>
      <c r="AB1178" s="168" t="s">
        <v>1259</v>
      </c>
      <c r="AC1178" s="168" t="s">
        <v>11802</v>
      </c>
      <c r="AD1178" s="169">
        <v>633105.35606388492</v>
      </c>
      <c r="AE1178" s="168" t="s">
        <v>813</v>
      </c>
      <c r="AF1178" s="169">
        <v>-648062.55499675393</v>
      </c>
      <c r="AG1178" s="169">
        <v>-680896.51168094226</v>
      </c>
      <c r="AH1178" s="169">
        <v>-362795.62043056468</v>
      </c>
      <c r="AI1178" s="168" t="s">
        <v>21</v>
      </c>
      <c r="AJ1178"/>
    </row>
    <row r="1179" spans="1:36" x14ac:dyDescent="0.25">
      <c r="A1179" s="179" t="b">
        <f>IF(E1179&lt;&gt;1,"",NOT(ISNA(VLOOKUP(P1179,Mapping!$P:$P,1,FALSE))))</f>
        <v>0</v>
      </c>
      <c r="B1179" s="180" t="str">
        <f t="shared" si="18"/>
        <v/>
      </c>
      <c r="E1179" s="167">
        <v>1</v>
      </c>
      <c r="F1179" s="170" t="s">
        <v>2106</v>
      </c>
      <c r="G1179" s="169">
        <v>174036.85958237751</v>
      </c>
      <c r="H1179" s="168" t="s">
        <v>1266</v>
      </c>
      <c r="I1179" s="168" t="s">
        <v>430</v>
      </c>
      <c r="J1179" s="169">
        <v>64326.399153247788</v>
      </c>
      <c r="K1179" s="169">
        <v>35474.476003140138</v>
      </c>
      <c r="L1179" s="168" t="s">
        <v>18</v>
      </c>
      <c r="M1179" s="168" t="s">
        <v>21</v>
      </c>
      <c r="N1179" s="168" t="s">
        <v>1449</v>
      </c>
      <c r="O1179" s="168" t="s">
        <v>21</v>
      </c>
      <c r="P1179" s="168" t="s">
        <v>525</v>
      </c>
      <c r="Q1179" s="168" t="s">
        <v>1451</v>
      </c>
      <c r="R1179" s="168" t="s">
        <v>21</v>
      </c>
      <c r="S1179" s="168" t="s">
        <v>21</v>
      </c>
      <c r="T1179" s="168" t="s">
        <v>21</v>
      </c>
      <c r="U1179" s="168" t="s">
        <v>21</v>
      </c>
      <c r="V1179" s="168" t="s">
        <v>1451</v>
      </c>
      <c r="W1179" s="168" t="s">
        <v>21</v>
      </c>
      <c r="X1179" s="168" t="s">
        <v>21</v>
      </c>
      <c r="Y1179" s="168" t="s">
        <v>21</v>
      </c>
      <c r="Z1179" s="168" t="s">
        <v>21</v>
      </c>
      <c r="AA1179" s="168" t="s">
        <v>2107</v>
      </c>
      <c r="AB1179" s="168" t="s">
        <v>1259</v>
      </c>
      <c r="AC1179" s="168" t="s">
        <v>6820</v>
      </c>
      <c r="AD1179" s="169">
        <v>88190.614277443005</v>
      </c>
      <c r="AE1179" s="168" t="s">
        <v>813</v>
      </c>
      <c r="AF1179" s="169">
        <v>-90274.129365611254</v>
      </c>
      <c r="AG1179" s="169">
        <v>-94847.849649925673</v>
      </c>
      <c r="AH1179" s="169">
        <v>-50536.878761943022</v>
      </c>
      <c r="AI1179" s="168" t="s">
        <v>21</v>
      </c>
      <c r="AJ1179"/>
    </row>
    <row r="1180" spans="1:36" x14ac:dyDescent="0.25">
      <c r="A1180" s="179" t="b">
        <f>IF(E1180&lt;&gt;1,"",NOT(ISNA(VLOOKUP(P1180,Mapping!$P:$P,1,FALSE))))</f>
        <v>0</v>
      </c>
      <c r="B1180" s="180" t="str">
        <f t="shared" si="18"/>
        <v/>
      </c>
      <c r="E1180" s="167">
        <v>1</v>
      </c>
      <c r="F1180" s="170" t="s">
        <v>2106</v>
      </c>
      <c r="G1180" s="169">
        <v>1442398.511454589</v>
      </c>
      <c r="H1180" s="168" t="s">
        <v>1266</v>
      </c>
      <c r="I1180" s="168" t="s">
        <v>430</v>
      </c>
      <c r="J1180" s="169">
        <v>533130.18063257041</v>
      </c>
      <c r="K1180" s="169">
        <v>294008.5882056558</v>
      </c>
      <c r="L1180" s="168" t="s">
        <v>18</v>
      </c>
      <c r="M1180" s="168" t="s">
        <v>21</v>
      </c>
      <c r="N1180" s="168" t="s">
        <v>1449</v>
      </c>
      <c r="O1180" s="168" t="s">
        <v>21</v>
      </c>
      <c r="P1180" s="168" t="s">
        <v>762</v>
      </c>
      <c r="Q1180" s="168" t="s">
        <v>1455</v>
      </c>
      <c r="R1180" s="168" t="s">
        <v>21</v>
      </c>
      <c r="S1180" s="168" t="s">
        <v>21</v>
      </c>
      <c r="T1180" s="168" t="s">
        <v>21</v>
      </c>
      <c r="U1180" s="168" t="s">
        <v>21</v>
      </c>
      <c r="V1180" s="168" t="s">
        <v>1455</v>
      </c>
      <c r="W1180" s="168" t="s">
        <v>21</v>
      </c>
      <c r="X1180" s="168" t="s">
        <v>21</v>
      </c>
      <c r="Y1180" s="168" t="s">
        <v>21</v>
      </c>
      <c r="Z1180" s="168" t="s">
        <v>21</v>
      </c>
      <c r="AA1180" s="168" t="s">
        <v>2107</v>
      </c>
      <c r="AB1180" s="168" t="s">
        <v>1259</v>
      </c>
      <c r="AC1180" s="168" t="s">
        <v>11803</v>
      </c>
      <c r="AD1180" s="169">
        <v>730914.19290887716</v>
      </c>
      <c r="AE1180" s="168" t="s">
        <v>813</v>
      </c>
      <c r="AF1180" s="169">
        <v>-748182.13872782083</v>
      </c>
      <c r="AG1180" s="169">
        <v>-786088.63362628885</v>
      </c>
      <c r="AH1180" s="169">
        <v>-418844.13953863789</v>
      </c>
      <c r="AI1180" s="168" t="s">
        <v>21</v>
      </c>
      <c r="AJ1180"/>
    </row>
    <row r="1181" spans="1:36" x14ac:dyDescent="0.25">
      <c r="A1181" s="179" t="b">
        <f>IF(E1181&lt;&gt;1,"",NOT(ISNA(VLOOKUP(P1181,Mapping!$P:$P,1,FALSE))))</f>
        <v>0</v>
      </c>
      <c r="B1181" s="180" t="str">
        <f t="shared" si="18"/>
        <v/>
      </c>
      <c r="E1181" s="167">
        <v>1</v>
      </c>
      <c r="F1181" s="170" t="s">
        <v>2108</v>
      </c>
      <c r="G1181" s="169">
        <v>9215572.2068623956</v>
      </c>
      <c r="H1181" s="168" t="s">
        <v>1266</v>
      </c>
      <c r="I1181" s="168" t="s">
        <v>421</v>
      </c>
      <c r="J1181" s="169">
        <v>4058354.4774956042</v>
      </c>
      <c r="K1181" s="169">
        <v>1730942.4188107981</v>
      </c>
      <c r="L1181" s="168" t="s">
        <v>18</v>
      </c>
      <c r="M1181" s="168" t="s">
        <v>21</v>
      </c>
      <c r="N1181" s="168" t="s">
        <v>1449</v>
      </c>
      <c r="O1181" s="168" t="s">
        <v>21</v>
      </c>
      <c r="P1181" s="168" t="s">
        <v>785</v>
      </c>
      <c r="Q1181" s="168" t="s">
        <v>1452</v>
      </c>
      <c r="R1181" s="168" t="s">
        <v>21</v>
      </c>
      <c r="S1181" s="168" t="s">
        <v>21</v>
      </c>
      <c r="T1181" s="168" t="s">
        <v>21</v>
      </c>
      <c r="U1181" s="168" t="s">
        <v>21</v>
      </c>
      <c r="V1181" s="168" t="s">
        <v>1452</v>
      </c>
      <c r="W1181" s="168" t="s">
        <v>21</v>
      </c>
      <c r="X1181" s="168" t="s">
        <v>21</v>
      </c>
      <c r="Y1181" s="168" t="s">
        <v>21</v>
      </c>
      <c r="Z1181" s="168" t="s">
        <v>21</v>
      </c>
      <c r="AA1181" s="168" t="s">
        <v>2109</v>
      </c>
      <c r="AB1181" s="168" t="s">
        <v>1259</v>
      </c>
      <c r="AC1181" s="168" t="s">
        <v>11804</v>
      </c>
      <c r="AD1181" s="169">
        <v>5687021.7387466552</v>
      </c>
      <c r="AE1181" s="168" t="s">
        <v>809</v>
      </c>
      <c r="AF1181" s="169">
        <v>135869.65000972711</v>
      </c>
      <c r="AG1181" s="169">
        <v>-4421881.7285142932</v>
      </c>
      <c r="AH1181" s="169">
        <v>-1663173.8799550261</v>
      </c>
      <c r="AI1181" s="168" t="s">
        <v>21</v>
      </c>
      <c r="AJ1181"/>
    </row>
    <row r="1182" spans="1:36" x14ac:dyDescent="0.25">
      <c r="A1182" s="179" t="b">
        <f>IF(E1182&lt;&gt;1,"",NOT(ISNA(VLOOKUP(P1182,Mapping!$P:$P,1,FALSE))))</f>
        <v>0</v>
      </c>
      <c r="B1182" s="180" t="str">
        <f t="shared" si="18"/>
        <v/>
      </c>
      <c r="E1182" s="167">
        <v>1</v>
      </c>
      <c r="F1182" s="170" t="s">
        <v>680</v>
      </c>
      <c r="G1182" s="169">
        <v>1808356.495254325</v>
      </c>
      <c r="H1182" s="168" t="s">
        <v>1266</v>
      </c>
      <c r="I1182" s="168" t="s">
        <v>430</v>
      </c>
      <c r="J1182" s="169">
        <v>498291.78502562008</v>
      </c>
      <c r="K1182" s="169">
        <v>212978.3705126188</v>
      </c>
      <c r="L1182" s="168" t="s">
        <v>18</v>
      </c>
      <c r="M1182" s="168" t="s">
        <v>21</v>
      </c>
      <c r="N1182" s="168" t="s">
        <v>1449</v>
      </c>
      <c r="O1182" s="168" t="s">
        <v>21</v>
      </c>
      <c r="P1182" s="168" t="s">
        <v>344</v>
      </c>
      <c r="Q1182" s="168" t="s">
        <v>1450</v>
      </c>
      <c r="R1182" s="168" t="s">
        <v>21</v>
      </c>
      <c r="S1182" s="168" t="s">
        <v>21</v>
      </c>
      <c r="T1182" s="168" t="s">
        <v>21</v>
      </c>
      <c r="U1182" s="168" t="s">
        <v>21</v>
      </c>
      <c r="V1182" s="168" t="s">
        <v>1450</v>
      </c>
      <c r="W1182" s="168" t="s">
        <v>21</v>
      </c>
      <c r="X1182" s="168" t="s">
        <v>21</v>
      </c>
      <c r="Y1182" s="168" t="s">
        <v>21</v>
      </c>
      <c r="Z1182" s="168" t="s">
        <v>21</v>
      </c>
      <c r="AA1182" s="168" t="s">
        <v>2110</v>
      </c>
      <c r="AB1182" s="168" t="s">
        <v>1259</v>
      </c>
      <c r="AC1182" s="168" t="s">
        <v>11805</v>
      </c>
      <c r="AD1182" s="169">
        <v>763923.14920971706</v>
      </c>
      <c r="AE1182" s="168" t="s">
        <v>813</v>
      </c>
      <c r="AF1182" s="169">
        <v>-697383.42951944191</v>
      </c>
      <c r="AG1182" s="169">
        <v>-985531.02708775958</v>
      </c>
      <c r="AH1182" s="169">
        <v>-286700.45402964723</v>
      </c>
      <c r="AI1182" s="168" t="s">
        <v>21</v>
      </c>
      <c r="AJ1182"/>
    </row>
    <row r="1183" spans="1:36" x14ac:dyDescent="0.25">
      <c r="A1183" s="179" t="b">
        <f>IF(E1183&lt;&gt;1,"",NOT(ISNA(VLOOKUP(P1183,Mapping!$P:$P,1,FALSE))))</f>
        <v>0</v>
      </c>
      <c r="B1183" s="180" t="str">
        <f t="shared" si="18"/>
        <v/>
      </c>
      <c r="E1183" s="167">
        <v>1</v>
      </c>
      <c r="F1183" s="170" t="s">
        <v>680</v>
      </c>
      <c r="G1183" s="169">
        <v>245225.58549003169</v>
      </c>
      <c r="H1183" s="168" t="s">
        <v>1266</v>
      </c>
      <c r="I1183" s="168" t="s">
        <v>430</v>
      </c>
      <c r="J1183" s="169">
        <v>67571.795189971905</v>
      </c>
      <c r="K1183" s="169">
        <v>28881.332714390821</v>
      </c>
      <c r="L1183" s="168" t="s">
        <v>18</v>
      </c>
      <c r="M1183" s="168" t="s">
        <v>21</v>
      </c>
      <c r="N1183" s="168" t="s">
        <v>1449</v>
      </c>
      <c r="O1183" s="168" t="s">
        <v>21</v>
      </c>
      <c r="P1183" s="168" t="s">
        <v>525</v>
      </c>
      <c r="Q1183" s="168" t="s">
        <v>1451</v>
      </c>
      <c r="R1183" s="168" t="s">
        <v>21</v>
      </c>
      <c r="S1183" s="168" t="s">
        <v>21</v>
      </c>
      <c r="T1183" s="168" t="s">
        <v>21</v>
      </c>
      <c r="U1183" s="168" t="s">
        <v>21</v>
      </c>
      <c r="V1183" s="168" t="s">
        <v>1451</v>
      </c>
      <c r="W1183" s="168" t="s">
        <v>21</v>
      </c>
      <c r="X1183" s="168" t="s">
        <v>21</v>
      </c>
      <c r="Y1183" s="168" t="s">
        <v>21</v>
      </c>
      <c r="Z1183" s="168" t="s">
        <v>21</v>
      </c>
      <c r="AA1183" s="168" t="s">
        <v>2110</v>
      </c>
      <c r="AB1183" s="168" t="s">
        <v>1259</v>
      </c>
      <c r="AC1183" s="168" t="s">
        <v>6821</v>
      </c>
      <c r="AD1183" s="169">
        <v>103593.2361931738</v>
      </c>
      <c r="AE1183" s="168" t="s">
        <v>813</v>
      </c>
      <c r="AF1183" s="169">
        <v>-94569.992290651688</v>
      </c>
      <c r="AG1183" s="169">
        <v>-133644.78949279239</v>
      </c>
      <c r="AH1183" s="169">
        <v>-38878.554579355987</v>
      </c>
      <c r="AI1183" s="168" t="s">
        <v>21</v>
      </c>
      <c r="AJ1183"/>
    </row>
    <row r="1184" spans="1:36" x14ac:dyDescent="0.25">
      <c r="A1184" s="179" t="b">
        <f>IF(E1184&lt;&gt;1,"",NOT(ISNA(VLOOKUP(P1184,Mapping!$P:$P,1,FALSE))))</f>
        <v>0</v>
      </c>
      <c r="B1184" s="180" t="str">
        <f t="shared" si="18"/>
        <v/>
      </c>
      <c r="E1184" s="167">
        <v>1</v>
      </c>
      <c r="F1184" s="170" t="s">
        <v>1156</v>
      </c>
      <c r="G1184" s="169">
        <v>3695100.3394627292</v>
      </c>
      <c r="H1184" s="168" t="s">
        <v>1266</v>
      </c>
      <c r="I1184" s="168" t="s">
        <v>421</v>
      </c>
      <c r="J1184" s="169">
        <v>1591299.9380668609</v>
      </c>
      <c r="K1184" s="169">
        <v>987910.19556519471</v>
      </c>
      <c r="L1184" s="168" t="s">
        <v>18</v>
      </c>
      <c r="M1184" s="168" t="s">
        <v>21</v>
      </c>
      <c r="N1184" s="168" t="s">
        <v>1449</v>
      </c>
      <c r="O1184" s="168" t="s">
        <v>21</v>
      </c>
      <c r="P1184" s="168" t="s">
        <v>344</v>
      </c>
      <c r="Q1184" s="168" t="s">
        <v>1450</v>
      </c>
      <c r="R1184" s="168" t="s">
        <v>21</v>
      </c>
      <c r="S1184" s="168" t="s">
        <v>21</v>
      </c>
      <c r="T1184" s="168" t="s">
        <v>21</v>
      </c>
      <c r="U1184" s="168" t="s">
        <v>21</v>
      </c>
      <c r="V1184" s="168" t="s">
        <v>1450</v>
      </c>
      <c r="W1184" s="168" t="s">
        <v>21</v>
      </c>
      <c r="X1184" s="168" t="s">
        <v>21</v>
      </c>
      <c r="Y1184" s="168" t="s">
        <v>21</v>
      </c>
      <c r="Z1184" s="168" t="s">
        <v>21</v>
      </c>
      <c r="AA1184" s="168" t="s">
        <v>2111</v>
      </c>
      <c r="AB1184" s="168" t="s">
        <v>1259</v>
      </c>
      <c r="AC1184" s="168" t="s">
        <v>11806</v>
      </c>
      <c r="AD1184" s="169">
        <v>2519750.8035904379</v>
      </c>
      <c r="AE1184" s="168" t="s">
        <v>809</v>
      </c>
      <c r="AF1184" s="169">
        <v>-712062.88968116837</v>
      </c>
      <c r="AG1184" s="169">
        <v>-1773009.457180544</v>
      </c>
      <c r="AH1184" s="169">
        <v>-440311.59587300662</v>
      </c>
      <c r="AI1184" s="168" t="s">
        <v>21</v>
      </c>
      <c r="AJ1184"/>
    </row>
    <row r="1185" spans="1:36" x14ac:dyDescent="0.25">
      <c r="A1185" s="179" t="b">
        <f>IF(E1185&lt;&gt;1,"",NOT(ISNA(VLOOKUP(P1185,Mapping!$P:$P,1,FALSE))))</f>
        <v>0</v>
      </c>
      <c r="B1185" s="180" t="str">
        <f t="shared" si="18"/>
        <v/>
      </c>
      <c r="E1185" s="167">
        <v>1</v>
      </c>
      <c r="F1185" s="170" t="s">
        <v>1156</v>
      </c>
      <c r="G1185" s="169">
        <v>8215374.6627354091</v>
      </c>
      <c r="H1185" s="168" t="s">
        <v>1266</v>
      </c>
      <c r="I1185" s="168" t="s">
        <v>421</v>
      </c>
      <c r="J1185" s="169">
        <v>3537962.1636763918</v>
      </c>
      <c r="K1185" s="169">
        <v>2196436.2653503432</v>
      </c>
      <c r="L1185" s="168" t="s">
        <v>18</v>
      </c>
      <c r="M1185" s="168" t="s">
        <v>21</v>
      </c>
      <c r="N1185" s="168" t="s">
        <v>1449</v>
      </c>
      <c r="O1185" s="168" t="s">
        <v>21</v>
      </c>
      <c r="P1185" s="168" t="s">
        <v>785</v>
      </c>
      <c r="Q1185" s="168" t="s">
        <v>1452</v>
      </c>
      <c r="R1185" s="168" t="s">
        <v>21</v>
      </c>
      <c r="S1185" s="168" t="s">
        <v>21</v>
      </c>
      <c r="T1185" s="168" t="s">
        <v>21</v>
      </c>
      <c r="U1185" s="168" t="s">
        <v>21</v>
      </c>
      <c r="V1185" s="168" t="s">
        <v>1452</v>
      </c>
      <c r="W1185" s="168" t="s">
        <v>21</v>
      </c>
      <c r="X1185" s="168" t="s">
        <v>21</v>
      </c>
      <c r="Y1185" s="168" t="s">
        <v>21</v>
      </c>
      <c r="Z1185" s="168" t="s">
        <v>21</v>
      </c>
      <c r="AA1185" s="168" t="s">
        <v>2111</v>
      </c>
      <c r="AB1185" s="168" t="s">
        <v>1259</v>
      </c>
      <c r="AC1185" s="168" t="s">
        <v>11807</v>
      </c>
      <c r="AD1185" s="169">
        <v>5602201.5659888694</v>
      </c>
      <c r="AE1185" s="168" t="s">
        <v>809</v>
      </c>
      <c r="AF1185" s="169">
        <v>-1583140.614528321</v>
      </c>
      <c r="AG1185" s="169">
        <v>-3941959.793554402</v>
      </c>
      <c r="AH1185" s="169">
        <v>-978951.69173393957</v>
      </c>
      <c r="AI1185" s="168" t="s">
        <v>21</v>
      </c>
      <c r="AJ1185"/>
    </row>
    <row r="1186" spans="1:36" x14ac:dyDescent="0.25">
      <c r="A1186" s="179" t="b">
        <f>IF(E1186&lt;&gt;1,"",NOT(ISNA(VLOOKUP(P1186,Mapping!$P:$P,1,FALSE))))</f>
        <v>0</v>
      </c>
      <c r="B1186" s="180" t="str">
        <f t="shared" si="18"/>
        <v/>
      </c>
      <c r="E1186" s="167">
        <v>1</v>
      </c>
      <c r="F1186" s="170" t="s">
        <v>1156</v>
      </c>
      <c r="G1186" s="169">
        <v>16721338.626325529</v>
      </c>
      <c r="H1186" s="168" t="s">
        <v>1266</v>
      </c>
      <c r="I1186" s="168" t="s">
        <v>421</v>
      </c>
      <c r="J1186" s="169">
        <v>7201067.0011563897</v>
      </c>
      <c r="K1186" s="169">
        <v>4470563.5557509717</v>
      </c>
      <c r="L1186" s="168" t="s">
        <v>18</v>
      </c>
      <c r="M1186" s="168" t="s">
        <v>21</v>
      </c>
      <c r="N1186" s="168" t="s">
        <v>1449</v>
      </c>
      <c r="O1186" s="168" t="s">
        <v>21</v>
      </c>
      <c r="P1186" s="168" t="s">
        <v>788</v>
      </c>
      <c r="Q1186" s="168" t="s">
        <v>1457</v>
      </c>
      <c r="R1186" s="168" t="s">
        <v>21</v>
      </c>
      <c r="S1186" s="168" t="s">
        <v>21</v>
      </c>
      <c r="T1186" s="168" t="s">
        <v>21</v>
      </c>
      <c r="U1186" s="168" t="s">
        <v>21</v>
      </c>
      <c r="V1186" s="168" t="s">
        <v>1457</v>
      </c>
      <c r="W1186" s="168" t="s">
        <v>21</v>
      </c>
      <c r="X1186" s="168" t="s">
        <v>21</v>
      </c>
      <c r="Y1186" s="168" t="s">
        <v>21</v>
      </c>
      <c r="Z1186" s="168" t="s">
        <v>21</v>
      </c>
      <c r="AA1186" s="168" t="s">
        <v>2111</v>
      </c>
      <c r="AB1186" s="168" t="s">
        <v>1259</v>
      </c>
      <c r="AC1186" s="168" t="s">
        <v>11808</v>
      </c>
      <c r="AD1186" s="169">
        <v>11402560.842750451</v>
      </c>
      <c r="AE1186" s="168" t="s">
        <v>809</v>
      </c>
      <c r="AF1186" s="169">
        <v>-3222279.128509386</v>
      </c>
      <c r="AG1186" s="169">
        <v>-8023352.2225553971</v>
      </c>
      <c r="AH1186" s="169">
        <v>-1992530.275040075</v>
      </c>
      <c r="AI1186" s="168" t="s">
        <v>21</v>
      </c>
      <c r="AJ1186"/>
    </row>
    <row r="1187" spans="1:36" x14ac:dyDescent="0.25">
      <c r="A1187" s="179" t="b">
        <f>IF(E1187&lt;&gt;1,"",NOT(ISNA(VLOOKUP(P1187,Mapping!$P:$P,1,FALSE))))</f>
        <v>0</v>
      </c>
      <c r="B1187" s="180" t="str">
        <f t="shared" si="18"/>
        <v/>
      </c>
      <c r="E1187" s="167">
        <v>1</v>
      </c>
      <c r="F1187" s="170" t="s">
        <v>1167</v>
      </c>
      <c r="G1187" s="169">
        <v>900864.79278517468</v>
      </c>
      <c r="H1187" s="168" t="s">
        <v>1266</v>
      </c>
      <c r="I1187" s="168" t="s">
        <v>402</v>
      </c>
      <c r="J1187" s="169">
        <v>539925.56707131967</v>
      </c>
      <c r="K1187" s="169">
        <v>204364.1924438526</v>
      </c>
      <c r="L1187" s="168" t="s">
        <v>18</v>
      </c>
      <c r="M1187" s="168" t="s">
        <v>21</v>
      </c>
      <c r="N1187" s="168" t="s">
        <v>1449</v>
      </c>
      <c r="O1187" s="168" t="s">
        <v>21</v>
      </c>
      <c r="P1187" s="168" t="s">
        <v>344</v>
      </c>
      <c r="Q1187" s="168" t="s">
        <v>1450</v>
      </c>
      <c r="R1187" s="168" t="s">
        <v>21</v>
      </c>
      <c r="S1187" s="168" t="s">
        <v>21</v>
      </c>
      <c r="T1187" s="168" t="s">
        <v>21</v>
      </c>
      <c r="U1187" s="168" t="s">
        <v>21</v>
      </c>
      <c r="V1187" s="168" t="s">
        <v>1450</v>
      </c>
      <c r="W1187" s="168" t="s">
        <v>21</v>
      </c>
      <c r="X1187" s="168" t="s">
        <v>21</v>
      </c>
      <c r="Y1187" s="168" t="s">
        <v>21</v>
      </c>
      <c r="Z1187" s="168" t="s">
        <v>21</v>
      </c>
      <c r="AA1187" s="168" t="s">
        <v>2112</v>
      </c>
      <c r="AB1187" s="168" t="s">
        <v>1259</v>
      </c>
      <c r="AC1187" s="168" t="s">
        <v>8422</v>
      </c>
      <c r="AD1187" s="169">
        <v>897799.1448432433</v>
      </c>
      <c r="AE1187" s="168" t="s">
        <v>809</v>
      </c>
      <c r="AF1187" s="169">
        <v>-717290.36874622933</v>
      </c>
      <c r="AG1187" s="169">
        <v>-677602.55977622967</v>
      </c>
      <c r="AH1187" s="169">
        <v>-519457.51704408391</v>
      </c>
      <c r="AI1187" s="168" t="s">
        <v>21</v>
      </c>
      <c r="AJ1187"/>
    </row>
    <row r="1188" spans="1:36" x14ac:dyDescent="0.25">
      <c r="A1188" s="179" t="b">
        <f>IF(E1188&lt;&gt;1,"",NOT(ISNA(VLOOKUP(P1188,Mapping!$P:$P,1,FALSE))))</f>
        <v>0</v>
      </c>
      <c r="B1188" s="180" t="str">
        <f t="shared" si="18"/>
        <v/>
      </c>
      <c r="E1188" s="167">
        <v>1</v>
      </c>
      <c r="F1188" s="170" t="s">
        <v>1167</v>
      </c>
      <c r="G1188" s="169">
        <v>167344.90978735869</v>
      </c>
      <c r="H1188" s="168" t="s">
        <v>1266</v>
      </c>
      <c r="I1188" s="168" t="s">
        <v>402</v>
      </c>
      <c r="J1188" s="169">
        <v>100296.7326918109</v>
      </c>
      <c r="K1188" s="169">
        <v>37962.752704043443</v>
      </c>
      <c r="L1188" s="168" t="s">
        <v>18</v>
      </c>
      <c r="M1188" s="168" t="s">
        <v>21</v>
      </c>
      <c r="N1188" s="168" t="s">
        <v>1449</v>
      </c>
      <c r="O1188" s="168" t="s">
        <v>21</v>
      </c>
      <c r="P1188" s="168" t="s">
        <v>525</v>
      </c>
      <c r="Q1188" s="168" t="s">
        <v>1451</v>
      </c>
      <c r="R1188" s="168" t="s">
        <v>21</v>
      </c>
      <c r="S1188" s="168" t="s">
        <v>21</v>
      </c>
      <c r="T1188" s="168" t="s">
        <v>21</v>
      </c>
      <c r="U1188" s="168" t="s">
        <v>21</v>
      </c>
      <c r="V1188" s="168" t="s">
        <v>1451</v>
      </c>
      <c r="W1188" s="168" t="s">
        <v>21</v>
      </c>
      <c r="X1188" s="168" t="s">
        <v>21</v>
      </c>
      <c r="Y1188" s="168" t="s">
        <v>21</v>
      </c>
      <c r="Z1188" s="168" t="s">
        <v>21</v>
      </c>
      <c r="AA1188" s="168" t="s">
        <v>2112</v>
      </c>
      <c r="AB1188" s="168" t="s">
        <v>1259</v>
      </c>
      <c r="AC1188" s="168" t="s">
        <v>7329</v>
      </c>
      <c r="AD1188" s="169">
        <v>166775.43412087639</v>
      </c>
      <c r="AE1188" s="168" t="s">
        <v>809</v>
      </c>
      <c r="AF1188" s="169">
        <v>-133244.07059806501</v>
      </c>
      <c r="AG1188" s="169">
        <v>-125871.6514904106</v>
      </c>
      <c r="AH1188" s="169">
        <v>-96494.581677848983</v>
      </c>
      <c r="AI1188" s="168" t="s">
        <v>21</v>
      </c>
      <c r="AJ1188"/>
    </row>
    <row r="1189" spans="1:36" x14ac:dyDescent="0.25">
      <c r="A1189" s="179" t="b">
        <f>IF(E1189&lt;&gt;1,"",NOT(ISNA(VLOOKUP(P1189,Mapping!$P:$P,1,FALSE))))</f>
        <v>0</v>
      </c>
      <c r="B1189" s="180" t="str">
        <f t="shared" si="18"/>
        <v/>
      </c>
      <c r="E1189" s="167">
        <v>1</v>
      </c>
      <c r="F1189" s="170" t="s">
        <v>476</v>
      </c>
      <c r="G1189" s="169">
        <v>71931.167373689153</v>
      </c>
      <c r="H1189" s="168" t="s">
        <v>1266</v>
      </c>
      <c r="I1189" s="168" t="s">
        <v>679</v>
      </c>
      <c r="J1189" s="169">
        <v>23531.265402192908</v>
      </c>
      <c r="K1189" s="169">
        <v>3666.3884684654308</v>
      </c>
      <c r="L1189" s="168" t="s">
        <v>18</v>
      </c>
      <c r="M1189" s="168" t="s">
        <v>21</v>
      </c>
      <c r="N1189" s="168" t="s">
        <v>1449</v>
      </c>
      <c r="O1189" s="168" t="s">
        <v>21</v>
      </c>
      <c r="P1189" s="168" t="s">
        <v>525</v>
      </c>
      <c r="Q1189" s="168" t="s">
        <v>1451</v>
      </c>
      <c r="R1189" s="168" t="s">
        <v>21</v>
      </c>
      <c r="S1189" s="168" t="s">
        <v>21</v>
      </c>
      <c r="T1189" s="168" t="s">
        <v>21</v>
      </c>
      <c r="U1189" s="168" t="s">
        <v>21</v>
      </c>
      <c r="V1189" s="168" t="s">
        <v>1451</v>
      </c>
      <c r="W1189" s="168" t="s">
        <v>21</v>
      </c>
      <c r="X1189" s="168" t="s">
        <v>21</v>
      </c>
      <c r="Y1189" s="168" t="s">
        <v>21</v>
      </c>
      <c r="Z1189" s="168" t="s">
        <v>21</v>
      </c>
      <c r="AA1189" s="168" t="s">
        <v>2113</v>
      </c>
      <c r="AB1189" s="168" t="s">
        <v>1259</v>
      </c>
      <c r="AC1189" s="168" t="s">
        <v>11809</v>
      </c>
      <c r="AD1189" s="169">
        <v>36434.243219025819</v>
      </c>
      <c r="AE1189" s="168" t="s">
        <v>810</v>
      </c>
      <c r="AF1189" s="169">
        <v>-3429.3006295066011</v>
      </c>
      <c r="AG1189" s="169">
        <v>-55011.886818040883</v>
      </c>
      <c r="AH1189" s="169">
        <v>-825.22746531978191</v>
      </c>
      <c r="AI1189" s="168" t="s">
        <v>21</v>
      </c>
      <c r="AJ1189"/>
    </row>
    <row r="1190" spans="1:36" x14ac:dyDescent="0.25">
      <c r="A1190" s="179" t="b">
        <f>IF(E1190&lt;&gt;1,"",NOT(ISNA(VLOOKUP(P1190,Mapping!$P:$P,1,FALSE))))</f>
        <v>0</v>
      </c>
      <c r="B1190" s="180" t="str">
        <f t="shared" si="18"/>
        <v/>
      </c>
      <c r="E1190" s="167">
        <v>1</v>
      </c>
      <c r="F1190" s="170" t="s">
        <v>11810</v>
      </c>
      <c r="G1190" s="169">
        <v>3280638.6213753489</v>
      </c>
      <c r="H1190" s="168" t="s">
        <v>1266</v>
      </c>
      <c r="I1190" s="168" t="s">
        <v>430</v>
      </c>
      <c r="J1190" s="169">
        <v>1770398.139150802</v>
      </c>
      <c r="K1190" s="169">
        <v>526545.55382107466</v>
      </c>
      <c r="L1190" s="168" t="s">
        <v>18</v>
      </c>
      <c r="M1190" s="168" t="s">
        <v>21</v>
      </c>
      <c r="N1190" s="168" t="s">
        <v>1449</v>
      </c>
      <c r="O1190" s="168" t="s">
        <v>21</v>
      </c>
      <c r="P1190" s="168" t="s">
        <v>762</v>
      </c>
      <c r="Q1190" s="168" t="s">
        <v>1455</v>
      </c>
      <c r="R1190" s="168" t="s">
        <v>21</v>
      </c>
      <c r="S1190" s="168" t="s">
        <v>21</v>
      </c>
      <c r="T1190" s="168" t="s">
        <v>21</v>
      </c>
      <c r="U1190" s="168" t="s">
        <v>21</v>
      </c>
      <c r="V1190" s="168" t="s">
        <v>1455</v>
      </c>
      <c r="W1190" s="168" t="s">
        <v>21</v>
      </c>
      <c r="X1190" s="168" t="s">
        <v>21</v>
      </c>
      <c r="Y1190" s="168" t="s">
        <v>21</v>
      </c>
      <c r="Z1190" s="168" t="s">
        <v>21</v>
      </c>
      <c r="AA1190" s="168" t="s">
        <v>11811</v>
      </c>
      <c r="AB1190" s="168" t="s">
        <v>1259</v>
      </c>
      <c r="AC1190" s="168" t="s">
        <v>12212</v>
      </c>
      <c r="AD1190" s="169">
        <v>2574679.7402803618</v>
      </c>
      <c r="AE1190" s="168" t="s">
        <v>809</v>
      </c>
      <c r="AF1190" s="169">
        <v>-1714681.789232017</v>
      </c>
      <c r="AG1190" s="169">
        <v>-1787905.8462823241</v>
      </c>
      <c r="AH1190" s="169">
        <v>-1842118.5415691989</v>
      </c>
      <c r="AI1190" s="168" t="s">
        <v>21</v>
      </c>
      <c r="AJ1190"/>
    </row>
    <row r="1191" spans="1:36" x14ac:dyDescent="0.25">
      <c r="A1191" s="179" t="b">
        <f>IF(E1191&lt;&gt;1,"",NOT(ISNA(VLOOKUP(P1191,Mapping!$P:$P,1,FALSE))))</f>
        <v>0</v>
      </c>
      <c r="B1191" s="180" t="str">
        <f t="shared" si="18"/>
        <v/>
      </c>
      <c r="E1191" s="167">
        <v>1</v>
      </c>
      <c r="F1191" s="170" t="s">
        <v>1213</v>
      </c>
      <c r="G1191" s="169">
        <v>168755.04069057541</v>
      </c>
      <c r="H1191" s="168" t="s">
        <v>1266</v>
      </c>
      <c r="I1191" s="168" t="s">
        <v>430</v>
      </c>
      <c r="J1191" s="169">
        <v>65570.244564886598</v>
      </c>
      <c r="K1191" s="169">
        <v>31555.80336741242</v>
      </c>
      <c r="L1191" s="168" t="s">
        <v>18</v>
      </c>
      <c r="M1191" s="168" t="s">
        <v>21</v>
      </c>
      <c r="N1191" s="168" t="s">
        <v>1449</v>
      </c>
      <c r="O1191" s="168" t="s">
        <v>21</v>
      </c>
      <c r="P1191" s="168" t="s">
        <v>525</v>
      </c>
      <c r="Q1191" s="168" t="s">
        <v>1451</v>
      </c>
      <c r="R1191" s="168" t="s">
        <v>21</v>
      </c>
      <c r="S1191" s="168" t="s">
        <v>21</v>
      </c>
      <c r="T1191" s="168" t="s">
        <v>21</v>
      </c>
      <c r="U1191" s="168" t="s">
        <v>21</v>
      </c>
      <c r="V1191" s="168" t="s">
        <v>1451</v>
      </c>
      <c r="W1191" s="168" t="s">
        <v>21</v>
      </c>
      <c r="X1191" s="168" t="s">
        <v>21</v>
      </c>
      <c r="Y1191" s="168" t="s">
        <v>21</v>
      </c>
      <c r="Z1191" s="168" t="s">
        <v>21</v>
      </c>
      <c r="AA1191" s="168" t="s">
        <v>2744</v>
      </c>
      <c r="AB1191" s="168" t="s">
        <v>1259</v>
      </c>
      <c r="AC1191" s="168" t="s">
        <v>6733</v>
      </c>
      <c r="AD1191" s="169">
        <v>78816.320842223678</v>
      </c>
      <c r="AE1191" s="168" t="s">
        <v>814</v>
      </c>
      <c r="AF1191" s="169">
        <v>-79286.735784550183</v>
      </c>
      <c r="AG1191" s="169">
        <v>-91969.3262995853</v>
      </c>
      <c r="AH1191" s="169">
        <v>-70171.54027952053</v>
      </c>
      <c r="AI1191" s="168" t="s">
        <v>21</v>
      </c>
      <c r="AJ1191"/>
    </row>
    <row r="1192" spans="1:36" x14ac:dyDescent="0.25">
      <c r="A1192" s="179" t="b">
        <f>IF(E1192&lt;&gt;1,"",NOT(ISNA(VLOOKUP(P1192,Mapping!$P:$P,1,FALSE))))</f>
        <v>0</v>
      </c>
      <c r="B1192" s="180" t="str">
        <f t="shared" si="18"/>
        <v/>
      </c>
      <c r="E1192" s="167">
        <v>1</v>
      </c>
      <c r="F1192" s="170" t="s">
        <v>11812</v>
      </c>
      <c r="G1192" s="169">
        <v>1680721.814291741</v>
      </c>
      <c r="H1192" s="168" t="s">
        <v>1266</v>
      </c>
      <c r="I1192" s="168" t="s">
        <v>421</v>
      </c>
      <c r="J1192" s="169">
        <v>882157.76157813892</v>
      </c>
      <c r="K1192" s="169">
        <v>370153.52824746532</v>
      </c>
      <c r="L1192" s="168" t="s">
        <v>18</v>
      </c>
      <c r="M1192" s="168" t="s">
        <v>21</v>
      </c>
      <c r="N1192" s="168" t="s">
        <v>1449</v>
      </c>
      <c r="O1192" s="168" t="s">
        <v>21</v>
      </c>
      <c r="P1192" s="168" t="s">
        <v>344</v>
      </c>
      <c r="Q1192" s="168" t="s">
        <v>1450</v>
      </c>
      <c r="R1192" s="168" t="s">
        <v>21</v>
      </c>
      <c r="S1192" s="168" t="s">
        <v>21</v>
      </c>
      <c r="T1192" s="168" t="s">
        <v>21</v>
      </c>
      <c r="U1192" s="168" t="s">
        <v>21</v>
      </c>
      <c r="V1192" s="168" t="s">
        <v>1450</v>
      </c>
      <c r="W1192" s="168" t="s">
        <v>21</v>
      </c>
      <c r="X1192" s="168" t="s">
        <v>21</v>
      </c>
      <c r="Y1192" s="168" t="s">
        <v>21</v>
      </c>
      <c r="Z1192" s="168" t="s">
        <v>21</v>
      </c>
      <c r="AA1192" s="168" t="s">
        <v>11813</v>
      </c>
      <c r="AB1192" s="168" t="s">
        <v>1259</v>
      </c>
      <c r="AC1192" s="168" t="s">
        <v>11814</v>
      </c>
      <c r="AD1192" s="169">
        <v>1412431.9668474209</v>
      </c>
      <c r="AE1192" s="168" t="s">
        <v>807</v>
      </c>
      <c r="AF1192" s="169">
        <v>-230753.3603508526</v>
      </c>
      <c r="AG1192" s="169">
        <v>-806455.95460668439</v>
      </c>
      <c r="AH1192" s="169">
        <v>-388077.21210360317</v>
      </c>
      <c r="AI1192" s="168" t="s">
        <v>21</v>
      </c>
      <c r="AJ1192"/>
    </row>
    <row r="1193" spans="1:36" x14ac:dyDescent="0.25">
      <c r="A1193" s="179" t="b">
        <f>IF(E1193&lt;&gt;1,"",NOT(ISNA(VLOOKUP(P1193,Mapping!$P:$P,1,FALSE))))</f>
        <v>0</v>
      </c>
      <c r="B1193" s="180" t="str">
        <f t="shared" si="18"/>
        <v/>
      </c>
      <c r="E1193" s="167">
        <v>1</v>
      </c>
      <c r="F1193" s="170" t="s">
        <v>1214</v>
      </c>
      <c r="G1193" s="169">
        <v>33903.080620993613</v>
      </c>
      <c r="H1193" s="168" t="s">
        <v>1266</v>
      </c>
      <c r="I1193" s="168" t="s">
        <v>446</v>
      </c>
      <c r="J1193" s="169">
        <v>24708.416571778849</v>
      </c>
      <c r="K1193" s="169">
        <v>12442.80798230901</v>
      </c>
      <c r="L1193" s="168" t="s">
        <v>18</v>
      </c>
      <c r="M1193" s="168" t="s">
        <v>21</v>
      </c>
      <c r="N1193" s="168" t="s">
        <v>1449</v>
      </c>
      <c r="O1193" s="168" t="s">
        <v>21</v>
      </c>
      <c r="P1193" s="168" t="s">
        <v>525</v>
      </c>
      <c r="Q1193" s="168" t="s">
        <v>1451</v>
      </c>
      <c r="R1193" s="168" t="s">
        <v>21</v>
      </c>
      <c r="S1193" s="168" t="s">
        <v>21</v>
      </c>
      <c r="T1193" s="168" t="s">
        <v>21</v>
      </c>
      <c r="U1193" s="168" t="s">
        <v>21</v>
      </c>
      <c r="V1193" s="168" t="s">
        <v>1451</v>
      </c>
      <c r="W1193" s="168" t="s">
        <v>21</v>
      </c>
      <c r="X1193" s="168" t="s">
        <v>21</v>
      </c>
      <c r="Y1193" s="168" t="s">
        <v>21</v>
      </c>
      <c r="Z1193" s="168" t="s">
        <v>21</v>
      </c>
      <c r="AA1193" s="168" t="s">
        <v>2745</v>
      </c>
      <c r="AB1193" s="168" t="s">
        <v>1259</v>
      </c>
      <c r="AC1193" s="168" t="s">
        <v>6347</v>
      </c>
      <c r="AD1193" s="169">
        <v>26072.909372496029</v>
      </c>
      <c r="AE1193" s="168" t="s">
        <v>816</v>
      </c>
      <c r="AF1193" s="169">
        <v>-7684.6196242085462</v>
      </c>
      <c r="AG1193" s="169">
        <v>-28285.409524729519</v>
      </c>
      <c r="AH1193" s="169">
        <v>-10036.284689898959</v>
      </c>
      <c r="AI1193" s="168" t="s">
        <v>21</v>
      </c>
      <c r="AJ1193"/>
    </row>
    <row r="1194" spans="1:36" x14ac:dyDescent="0.25">
      <c r="A1194" s="179" t="b">
        <f>IF(E1194&lt;&gt;1,"",NOT(ISNA(VLOOKUP(P1194,Mapping!$P:$P,1,FALSE))))</f>
        <v>0</v>
      </c>
      <c r="B1194" s="180" t="str">
        <f t="shared" si="18"/>
        <v/>
      </c>
      <c r="E1194" s="167">
        <v>1</v>
      </c>
      <c r="F1194" s="170" t="s">
        <v>1097</v>
      </c>
      <c r="G1194" s="169">
        <v>157974.72155822749</v>
      </c>
      <c r="H1194" s="168" t="s">
        <v>1266</v>
      </c>
      <c r="I1194" s="168" t="s">
        <v>446</v>
      </c>
      <c r="J1194" s="169">
        <v>91600.898031217803</v>
      </c>
      <c r="K1194" s="169">
        <v>45996.663226625002</v>
      </c>
      <c r="L1194" s="168" t="s">
        <v>18</v>
      </c>
      <c r="M1194" s="168" t="s">
        <v>21</v>
      </c>
      <c r="N1194" s="168" t="s">
        <v>1449</v>
      </c>
      <c r="O1194" s="168" t="s">
        <v>21</v>
      </c>
      <c r="P1194" s="168" t="s">
        <v>525</v>
      </c>
      <c r="Q1194" s="168" t="s">
        <v>1451</v>
      </c>
      <c r="R1194" s="168" t="s">
        <v>21</v>
      </c>
      <c r="S1194" s="168" t="s">
        <v>21</v>
      </c>
      <c r="T1194" s="168" t="s">
        <v>21</v>
      </c>
      <c r="U1194" s="168" t="s">
        <v>21</v>
      </c>
      <c r="V1194" s="168" t="s">
        <v>1451</v>
      </c>
      <c r="W1194" s="168" t="s">
        <v>21</v>
      </c>
      <c r="X1194" s="168" t="s">
        <v>21</v>
      </c>
      <c r="Y1194" s="168" t="s">
        <v>21</v>
      </c>
      <c r="Z1194" s="168" t="s">
        <v>21</v>
      </c>
      <c r="AA1194" s="168" t="s">
        <v>2114</v>
      </c>
      <c r="AB1194" s="168" t="s">
        <v>1259</v>
      </c>
      <c r="AC1194" s="168" t="s">
        <v>6822</v>
      </c>
      <c r="AD1194" s="169">
        <v>118918.90997304941</v>
      </c>
      <c r="AE1194" s="168" t="s">
        <v>814</v>
      </c>
      <c r="AF1194" s="169">
        <v>-17081.29148849659</v>
      </c>
      <c r="AG1194" s="169">
        <v>-122272.8027968346</v>
      </c>
      <c r="AH1194" s="169">
        <v>-54588.846509222712</v>
      </c>
      <c r="AI1194" s="168" t="s">
        <v>21</v>
      </c>
      <c r="AJ1194"/>
    </row>
    <row r="1195" spans="1:36" x14ac:dyDescent="0.25">
      <c r="A1195" s="179" t="b">
        <f>IF(E1195&lt;&gt;1,"",NOT(ISNA(VLOOKUP(P1195,Mapping!$P:$P,1,FALSE))))</f>
        <v>0</v>
      </c>
      <c r="B1195" s="180" t="str">
        <f t="shared" si="18"/>
        <v/>
      </c>
      <c r="E1195" s="167">
        <v>1</v>
      </c>
      <c r="F1195" s="170" t="s">
        <v>478</v>
      </c>
      <c r="G1195" s="169">
        <v>616738.21077983209</v>
      </c>
      <c r="H1195" s="168" t="s">
        <v>1266</v>
      </c>
      <c r="I1195" s="168" t="s">
        <v>446</v>
      </c>
      <c r="J1195" s="169">
        <v>324685.83525996457</v>
      </c>
      <c r="K1195" s="169">
        <v>200863.74216801801</v>
      </c>
      <c r="L1195" s="168" t="s">
        <v>18</v>
      </c>
      <c r="M1195" s="168" t="s">
        <v>21</v>
      </c>
      <c r="N1195" s="168" t="s">
        <v>1449</v>
      </c>
      <c r="O1195" s="168" t="s">
        <v>21</v>
      </c>
      <c r="P1195" s="168" t="s">
        <v>525</v>
      </c>
      <c r="Q1195" s="168" t="s">
        <v>1451</v>
      </c>
      <c r="R1195" s="168" t="s">
        <v>21</v>
      </c>
      <c r="S1195" s="168" t="s">
        <v>21</v>
      </c>
      <c r="T1195" s="168" t="s">
        <v>21</v>
      </c>
      <c r="U1195" s="168" t="s">
        <v>21</v>
      </c>
      <c r="V1195" s="168" t="s">
        <v>1451</v>
      </c>
      <c r="W1195" s="168" t="s">
        <v>21</v>
      </c>
      <c r="X1195" s="168" t="s">
        <v>21</v>
      </c>
      <c r="Y1195" s="168" t="s">
        <v>21</v>
      </c>
      <c r="Z1195" s="168" t="s">
        <v>21</v>
      </c>
      <c r="AA1195" s="168" t="s">
        <v>2115</v>
      </c>
      <c r="AB1195" s="168" t="s">
        <v>1259</v>
      </c>
      <c r="AC1195" s="168" t="s">
        <v>6823</v>
      </c>
      <c r="AD1195" s="169">
        <v>400526.47820649907</v>
      </c>
      <c r="AE1195" s="168" t="s">
        <v>813</v>
      </c>
      <c r="AF1195" s="169">
        <v>-257194.4676176646</v>
      </c>
      <c r="AG1195" s="169">
        <v>-216622.76369721719</v>
      </c>
      <c r="AH1195" s="169">
        <v>-175104.97871733911</v>
      </c>
      <c r="AI1195" s="168" t="s">
        <v>21</v>
      </c>
      <c r="AJ1195"/>
    </row>
    <row r="1196" spans="1:36" x14ac:dyDescent="0.25">
      <c r="A1196" s="179" t="b">
        <f>IF(E1196&lt;&gt;1,"",NOT(ISNA(VLOOKUP(P1196,Mapping!$P:$P,1,FALSE))))</f>
        <v>0</v>
      </c>
      <c r="B1196" s="180" t="str">
        <f t="shared" si="18"/>
        <v/>
      </c>
      <c r="E1196" s="167">
        <v>1</v>
      </c>
      <c r="F1196" s="170" t="s">
        <v>2116</v>
      </c>
      <c r="G1196" s="169">
        <v>71336.637079263819</v>
      </c>
      <c r="H1196" s="168" t="s">
        <v>1266</v>
      </c>
      <c r="I1196" s="168" t="s">
        <v>446</v>
      </c>
      <c r="J1196" s="169">
        <v>44578.746841601263</v>
      </c>
      <c r="K1196" s="169">
        <v>20737.344419448389</v>
      </c>
      <c r="L1196" s="168" t="s">
        <v>18</v>
      </c>
      <c r="M1196" s="168" t="s">
        <v>21</v>
      </c>
      <c r="N1196" s="168" t="s">
        <v>1449</v>
      </c>
      <c r="O1196" s="168" t="s">
        <v>21</v>
      </c>
      <c r="P1196" s="168" t="s">
        <v>525</v>
      </c>
      <c r="Q1196" s="168" t="s">
        <v>1451</v>
      </c>
      <c r="R1196" s="168" t="s">
        <v>21</v>
      </c>
      <c r="S1196" s="168" t="s">
        <v>21</v>
      </c>
      <c r="T1196" s="168" t="s">
        <v>21</v>
      </c>
      <c r="U1196" s="168" t="s">
        <v>21</v>
      </c>
      <c r="V1196" s="168" t="s">
        <v>1451</v>
      </c>
      <c r="W1196" s="168" t="s">
        <v>21</v>
      </c>
      <c r="X1196" s="168" t="s">
        <v>21</v>
      </c>
      <c r="Y1196" s="168" t="s">
        <v>21</v>
      </c>
      <c r="Z1196" s="168" t="s">
        <v>21</v>
      </c>
      <c r="AA1196" s="168" t="s">
        <v>2117</v>
      </c>
      <c r="AB1196" s="168" t="s">
        <v>1259</v>
      </c>
      <c r="AC1196" s="168" t="s">
        <v>6710</v>
      </c>
      <c r="AD1196" s="169">
        <v>56282.560679490627</v>
      </c>
      <c r="AE1196" s="168" t="s">
        <v>814</v>
      </c>
      <c r="AF1196" s="169">
        <v>-27022.621135206671</v>
      </c>
      <c r="AG1196" s="169">
        <v>-50001.624421630251</v>
      </c>
      <c r="AH1196" s="169">
        <v>-30882.48649973319</v>
      </c>
      <c r="AI1196" s="168" t="s">
        <v>21</v>
      </c>
      <c r="AJ1196"/>
    </row>
    <row r="1197" spans="1:36" x14ac:dyDescent="0.25">
      <c r="A1197" s="179" t="b">
        <f>IF(E1197&lt;&gt;1,"",NOT(ISNA(VLOOKUP(P1197,Mapping!$P:$P,1,FALSE))))</f>
        <v>0</v>
      </c>
      <c r="B1197" s="180" t="str">
        <f t="shared" si="18"/>
        <v/>
      </c>
      <c r="E1197" s="167">
        <v>1</v>
      </c>
      <c r="F1197" s="170" t="s">
        <v>2118</v>
      </c>
      <c r="G1197" s="169">
        <v>1432964.753691653</v>
      </c>
      <c r="H1197" s="168" t="s">
        <v>1266</v>
      </c>
      <c r="I1197" s="168" t="s">
        <v>421</v>
      </c>
      <c r="J1197" s="169">
        <v>445547.04109155439</v>
      </c>
      <c r="K1197" s="169">
        <v>144367.5952477777</v>
      </c>
      <c r="L1197" s="168" t="s">
        <v>18</v>
      </c>
      <c r="M1197" s="168" t="s">
        <v>21</v>
      </c>
      <c r="N1197" s="168" t="s">
        <v>1449</v>
      </c>
      <c r="O1197" s="168" t="s">
        <v>21</v>
      </c>
      <c r="P1197" s="168" t="s">
        <v>344</v>
      </c>
      <c r="Q1197" s="168" t="s">
        <v>1450</v>
      </c>
      <c r="R1197" s="168" t="s">
        <v>21</v>
      </c>
      <c r="S1197" s="168" t="s">
        <v>21</v>
      </c>
      <c r="T1197" s="168" t="s">
        <v>21</v>
      </c>
      <c r="U1197" s="168" t="s">
        <v>21</v>
      </c>
      <c r="V1197" s="168" t="s">
        <v>1450</v>
      </c>
      <c r="W1197" s="168" t="s">
        <v>21</v>
      </c>
      <c r="X1197" s="168" t="s">
        <v>21</v>
      </c>
      <c r="Y1197" s="168" t="s">
        <v>21</v>
      </c>
      <c r="Z1197" s="168" t="s">
        <v>21</v>
      </c>
      <c r="AA1197" s="168" t="s">
        <v>2119</v>
      </c>
      <c r="AB1197" s="168" t="s">
        <v>1259</v>
      </c>
      <c r="AC1197" s="168" t="s">
        <v>11815</v>
      </c>
      <c r="AD1197" s="169">
        <v>760986.76894669456</v>
      </c>
      <c r="AE1197" s="168" t="s">
        <v>809</v>
      </c>
      <c r="AF1197" s="169">
        <v>-438280.15255196427</v>
      </c>
      <c r="AG1197" s="169">
        <v>-687575.39084070036</v>
      </c>
      <c r="AH1197" s="169">
        <v>116549.7750674547</v>
      </c>
      <c r="AI1197" s="168" t="s">
        <v>21</v>
      </c>
      <c r="AJ1197"/>
    </row>
    <row r="1198" spans="1:36" x14ac:dyDescent="0.25">
      <c r="A1198" s="179" t="b">
        <f>IF(E1198&lt;&gt;1,"",NOT(ISNA(VLOOKUP(P1198,Mapping!$P:$P,1,FALSE))))</f>
        <v>0</v>
      </c>
      <c r="B1198" s="180" t="str">
        <f t="shared" si="18"/>
        <v/>
      </c>
      <c r="E1198" s="167">
        <v>1</v>
      </c>
      <c r="F1198" s="170" t="s">
        <v>479</v>
      </c>
      <c r="G1198" s="169">
        <v>1159431.2409728121</v>
      </c>
      <c r="H1198" s="168" t="s">
        <v>1266</v>
      </c>
      <c r="I1198" s="168" t="s">
        <v>470</v>
      </c>
      <c r="J1198" s="169">
        <v>299376.79088357708</v>
      </c>
      <c r="K1198" s="169">
        <v>149223.0175179232</v>
      </c>
      <c r="L1198" s="168" t="s">
        <v>18</v>
      </c>
      <c r="M1198" s="168" t="s">
        <v>21</v>
      </c>
      <c r="N1198" s="168" t="s">
        <v>1449</v>
      </c>
      <c r="O1198" s="168" t="s">
        <v>21</v>
      </c>
      <c r="P1198" s="168" t="s">
        <v>344</v>
      </c>
      <c r="Q1198" s="168" t="s">
        <v>1450</v>
      </c>
      <c r="R1198" s="168" t="s">
        <v>21</v>
      </c>
      <c r="S1198" s="168" t="s">
        <v>21</v>
      </c>
      <c r="T1198" s="168" t="s">
        <v>21</v>
      </c>
      <c r="U1198" s="168" t="s">
        <v>21</v>
      </c>
      <c r="V1198" s="168" t="s">
        <v>1450</v>
      </c>
      <c r="W1198" s="168" t="s">
        <v>21</v>
      </c>
      <c r="X1198" s="168" t="s">
        <v>21</v>
      </c>
      <c r="Y1198" s="168" t="s">
        <v>21</v>
      </c>
      <c r="Z1198" s="168" t="s">
        <v>21</v>
      </c>
      <c r="AA1198" s="168" t="s">
        <v>2120</v>
      </c>
      <c r="AB1198" s="168" t="s">
        <v>1259</v>
      </c>
      <c r="AC1198" s="168" t="s">
        <v>11816</v>
      </c>
      <c r="AD1198" s="169">
        <v>451215.09738932259</v>
      </c>
      <c r="AE1198" s="168" t="s">
        <v>807</v>
      </c>
      <c r="AF1198" s="169">
        <v>-379324.45299144677</v>
      </c>
      <c r="AG1198" s="169">
        <v>-288347.45732381992</v>
      </c>
      <c r="AH1198" s="169">
        <v>-309815.5192930554</v>
      </c>
      <c r="AI1198" s="168" t="s">
        <v>21</v>
      </c>
      <c r="AJ1198"/>
    </row>
    <row r="1199" spans="1:36" x14ac:dyDescent="0.25">
      <c r="A1199" s="179" t="b">
        <f>IF(E1199&lt;&gt;1,"",NOT(ISNA(VLOOKUP(P1199,Mapping!$P:$P,1,FALSE))))</f>
        <v>0</v>
      </c>
      <c r="B1199" s="180" t="str">
        <f t="shared" si="18"/>
        <v/>
      </c>
      <c r="E1199" s="167">
        <v>1</v>
      </c>
      <c r="F1199" s="170" t="s">
        <v>479</v>
      </c>
      <c r="G1199" s="169">
        <v>157836.95017479331</v>
      </c>
      <c r="H1199" s="168" t="s">
        <v>1266</v>
      </c>
      <c r="I1199" s="168" t="s">
        <v>470</v>
      </c>
      <c r="J1199" s="169">
        <v>40755.08573197815</v>
      </c>
      <c r="K1199" s="169">
        <v>20314.189534126101</v>
      </c>
      <c r="L1199" s="168" t="s">
        <v>18</v>
      </c>
      <c r="M1199" s="168" t="s">
        <v>21</v>
      </c>
      <c r="N1199" s="168" t="s">
        <v>1449</v>
      </c>
      <c r="O1199" s="168" t="s">
        <v>21</v>
      </c>
      <c r="P1199" s="168" t="s">
        <v>525</v>
      </c>
      <c r="Q1199" s="168" t="s">
        <v>1451</v>
      </c>
      <c r="R1199" s="168" t="s">
        <v>21</v>
      </c>
      <c r="S1199" s="168" t="s">
        <v>21</v>
      </c>
      <c r="T1199" s="168" t="s">
        <v>21</v>
      </c>
      <c r="U1199" s="168" t="s">
        <v>21</v>
      </c>
      <c r="V1199" s="168" t="s">
        <v>1451</v>
      </c>
      <c r="W1199" s="168" t="s">
        <v>21</v>
      </c>
      <c r="X1199" s="168" t="s">
        <v>21</v>
      </c>
      <c r="Y1199" s="168" t="s">
        <v>21</v>
      </c>
      <c r="Z1199" s="168" t="s">
        <v>21</v>
      </c>
      <c r="AA1199" s="168" t="s">
        <v>2120</v>
      </c>
      <c r="AB1199" s="168" t="s">
        <v>1259</v>
      </c>
      <c r="AC1199" s="168" t="s">
        <v>2653</v>
      </c>
      <c r="AD1199" s="169">
        <v>61425.302620790113</v>
      </c>
      <c r="AE1199" s="168" t="s">
        <v>807</v>
      </c>
      <c r="AF1199" s="169">
        <v>-51638.607509538087</v>
      </c>
      <c r="AG1199" s="169">
        <v>-39253.628543303421</v>
      </c>
      <c r="AH1199" s="169">
        <v>-42176.142020294566</v>
      </c>
      <c r="AI1199" s="168" t="s">
        <v>21</v>
      </c>
      <c r="AJ1199"/>
    </row>
    <row r="1200" spans="1:36" x14ac:dyDescent="0.25">
      <c r="A1200" s="179" t="b">
        <f>IF(E1200&lt;&gt;1,"",NOT(ISNA(VLOOKUP(P1200,Mapping!$P:$P,1,FALSE))))</f>
        <v>0</v>
      </c>
      <c r="B1200" s="180" t="str">
        <f t="shared" si="18"/>
        <v/>
      </c>
      <c r="E1200" s="167">
        <v>1</v>
      </c>
      <c r="F1200" s="170" t="s">
        <v>2121</v>
      </c>
      <c r="G1200" s="169">
        <v>471836.45090478571</v>
      </c>
      <c r="H1200" s="168" t="s">
        <v>1266</v>
      </c>
      <c r="I1200" s="168" t="s">
        <v>489</v>
      </c>
      <c r="J1200" s="169">
        <v>122862.6075904153</v>
      </c>
      <c r="K1200" s="169">
        <v>217.37004095069361</v>
      </c>
      <c r="L1200" s="168" t="s">
        <v>18</v>
      </c>
      <c r="M1200" s="168" t="s">
        <v>21</v>
      </c>
      <c r="N1200" s="168" t="s">
        <v>1449</v>
      </c>
      <c r="O1200" s="168" t="s">
        <v>21</v>
      </c>
      <c r="P1200" s="168" t="s">
        <v>344</v>
      </c>
      <c r="Q1200" s="168" t="s">
        <v>1450</v>
      </c>
      <c r="R1200" s="168" t="s">
        <v>21</v>
      </c>
      <c r="S1200" s="168" t="s">
        <v>21</v>
      </c>
      <c r="T1200" s="168" t="s">
        <v>21</v>
      </c>
      <c r="U1200" s="168" t="s">
        <v>21</v>
      </c>
      <c r="V1200" s="168" t="s">
        <v>1450</v>
      </c>
      <c r="W1200" s="168" t="s">
        <v>21</v>
      </c>
      <c r="X1200" s="168" t="s">
        <v>21</v>
      </c>
      <c r="Y1200" s="168" t="s">
        <v>21</v>
      </c>
      <c r="Z1200" s="168" t="s">
        <v>21</v>
      </c>
      <c r="AA1200" s="168" t="s">
        <v>2122</v>
      </c>
      <c r="AB1200" s="168" t="s">
        <v>1259</v>
      </c>
      <c r="AC1200" s="168" t="s">
        <v>11817</v>
      </c>
      <c r="AD1200" s="169">
        <v>207909.63773481411</v>
      </c>
      <c r="AE1200" s="168" t="s">
        <v>818</v>
      </c>
      <c r="AF1200" s="169">
        <v>-175660.8688134776</v>
      </c>
      <c r="AG1200" s="169">
        <v>-225768.437311911</v>
      </c>
      <c r="AH1200" s="169">
        <v>-37023.348419129266</v>
      </c>
      <c r="AI1200" s="168" t="s">
        <v>21</v>
      </c>
      <c r="AJ1200"/>
    </row>
    <row r="1201" spans="1:36" x14ac:dyDescent="0.25">
      <c r="A1201" s="179" t="b">
        <f>IF(E1201&lt;&gt;1,"",NOT(ISNA(VLOOKUP(P1201,Mapping!$P:$P,1,FALSE))))</f>
        <v>0</v>
      </c>
      <c r="B1201" s="180" t="str">
        <f t="shared" si="18"/>
        <v/>
      </c>
      <c r="E1201" s="167">
        <v>1</v>
      </c>
      <c r="F1201" s="170" t="s">
        <v>2121</v>
      </c>
      <c r="G1201" s="169">
        <v>51260.137959410458</v>
      </c>
      <c r="H1201" s="168" t="s">
        <v>1266</v>
      </c>
      <c r="I1201" s="168" t="s">
        <v>489</v>
      </c>
      <c r="J1201" s="169">
        <v>13347.748362935439</v>
      </c>
      <c r="K1201" s="169">
        <v>23.615001058117741</v>
      </c>
      <c r="L1201" s="168" t="s">
        <v>18</v>
      </c>
      <c r="M1201" s="168" t="s">
        <v>21</v>
      </c>
      <c r="N1201" s="168" t="s">
        <v>1449</v>
      </c>
      <c r="O1201" s="168" t="s">
        <v>21</v>
      </c>
      <c r="P1201" s="168" t="s">
        <v>525</v>
      </c>
      <c r="Q1201" s="168" t="s">
        <v>1451</v>
      </c>
      <c r="R1201" s="168" t="s">
        <v>21</v>
      </c>
      <c r="S1201" s="168" t="s">
        <v>21</v>
      </c>
      <c r="T1201" s="168" t="s">
        <v>21</v>
      </c>
      <c r="U1201" s="168" t="s">
        <v>21</v>
      </c>
      <c r="V1201" s="168" t="s">
        <v>1451</v>
      </c>
      <c r="W1201" s="168" t="s">
        <v>21</v>
      </c>
      <c r="X1201" s="168" t="s">
        <v>21</v>
      </c>
      <c r="Y1201" s="168" t="s">
        <v>21</v>
      </c>
      <c r="Z1201" s="168" t="s">
        <v>21</v>
      </c>
      <c r="AA1201" s="168" t="s">
        <v>2122</v>
      </c>
      <c r="AB1201" s="168" t="s">
        <v>1259</v>
      </c>
      <c r="AC1201" s="168" t="s">
        <v>11818</v>
      </c>
      <c r="AD1201" s="169">
        <v>22587.22634281647</v>
      </c>
      <c r="AE1201" s="168" t="s">
        <v>818</v>
      </c>
      <c r="AF1201" s="169">
        <v>-19083.73198421206</v>
      </c>
      <c r="AG1201" s="169">
        <v>-24527.399740518209</v>
      </c>
      <c r="AH1201" s="169">
        <v>-4022.2029138373109</v>
      </c>
      <c r="AI1201" s="168" t="s">
        <v>21</v>
      </c>
      <c r="AJ1201"/>
    </row>
    <row r="1202" spans="1:36" x14ac:dyDescent="0.25">
      <c r="A1202" s="179" t="b">
        <f>IF(E1202&lt;&gt;1,"",NOT(ISNA(VLOOKUP(P1202,Mapping!$P:$P,1,FALSE))))</f>
        <v>0</v>
      </c>
      <c r="B1202" s="180" t="str">
        <f t="shared" si="18"/>
        <v/>
      </c>
      <c r="E1202" s="167">
        <v>1</v>
      </c>
      <c r="F1202" s="170" t="s">
        <v>2123</v>
      </c>
      <c r="G1202" s="169">
        <v>2163821.0970908268</v>
      </c>
      <c r="H1202" s="168" t="s">
        <v>1266</v>
      </c>
      <c r="I1202" s="168" t="s">
        <v>430</v>
      </c>
      <c r="J1202" s="169">
        <v>795887.95143056265</v>
      </c>
      <c r="K1202" s="169">
        <v>250813.67640654329</v>
      </c>
      <c r="L1202" s="168" t="s">
        <v>18</v>
      </c>
      <c r="M1202" s="168" t="s">
        <v>21</v>
      </c>
      <c r="N1202" s="168" t="s">
        <v>1449</v>
      </c>
      <c r="O1202" s="168" t="s">
        <v>21</v>
      </c>
      <c r="P1202" s="168" t="s">
        <v>344</v>
      </c>
      <c r="Q1202" s="168" t="s">
        <v>1450</v>
      </c>
      <c r="R1202" s="168" t="s">
        <v>21</v>
      </c>
      <c r="S1202" s="168" t="s">
        <v>21</v>
      </c>
      <c r="T1202" s="168" t="s">
        <v>21</v>
      </c>
      <c r="U1202" s="168" t="s">
        <v>21</v>
      </c>
      <c r="V1202" s="168" t="s">
        <v>1450</v>
      </c>
      <c r="W1202" s="168" t="s">
        <v>21</v>
      </c>
      <c r="X1202" s="168" t="s">
        <v>21</v>
      </c>
      <c r="Y1202" s="168" t="s">
        <v>21</v>
      </c>
      <c r="Z1202" s="168" t="s">
        <v>21</v>
      </c>
      <c r="AA1202" s="168" t="s">
        <v>2124</v>
      </c>
      <c r="AB1202" s="168" t="s">
        <v>1259</v>
      </c>
      <c r="AC1202" s="168" t="s">
        <v>11819</v>
      </c>
      <c r="AD1202" s="169">
        <v>908707.35225749086</v>
      </c>
      <c r="AE1202" s="168" t="s">
        <v>809</v>
      </c>
      <c r="AF1202" s="169">
        <v>144137.04155465591</v>
      </c>
      <c r="AG1202" s="169">
        <v>-1179254.6623668759</v>
      </c>
      <c r="AH1202" s="169">
        <v>-762298.66008258099</v>
      </c>
      <c r="AI1202" s="168" t="s">
        <v>21</v>
      </c>
      <c r="AJ1202"/>
    </row>
    <row r="1203" spans="1:36" x14ac:dyDescent="0.25">
      <c r="A1203" s="179" t="b">
        <f>IF(E1203&lt;&gt;1,"",NOT(ISNA(VLOOKUP(P1203,Mapping!$P:$P,1,FALSE))))</f>
        <v>0</v>
      </c>
      <c r="B1203" s="180" t="str">
        <f t="shared" si="18"/>
        <v/>
      </c>
      <c r="E1203" s="167">
        <v>1</v>
      </c>
      <c r="F1203" s="170" t="s">
        <v>2123</v>
      </c>
      <c r="G1203" s="169">
        <v>338247.0633387455</v>
      </c>
      <c r="H1203" s="168" t="s">
        <v>1266</v>
      </c>
      <c r="I1203" s="168" t="s">
        <v>430</v>
      </c>
      <c r="J1203" s="169">
        <v>124412.6710290495</v>
      </c>
      <c r="K1203" s="169">
        <v>39207.025758168063</v>
      </c>
      <c r="L1203" s="168" t="s">
        <v>18</v>
      </c>
      <c r="M1203" s="168" t="s">
        <v>21</v>
      </c>
      <c r="N1203" s="168" t="s">
        <v>1449</v>
      </c>
      <c r="O1203" s="168" t="s">
        <v>21</v>
      </c>
      <c r="P1203" s="168" t="s">
        <v>525</v>
      </c>
      <c r="Q1203" s="168" t="s">
        <v>1451</v>
      </c>
      <c r="R1203" s="168" t="s">
        <v>21</v>
      </c>
      <c r="S1203" s="168" t="s">
        <v>21</v>
      </c>
      <c r="T1203" s="168" t="s">
        <v>21</v>
      </c>
      <c r="U1203" s="168" t="s">
        <v>21</v>
      </c>
      <c r="V1203" s="168" t="s">
        <v>1451</v>
      </c>
      <c r="W1203" s="168" t="s">
        <v>21</v>
      </c>
      <c r="X1203" s="168" t="s">
        <v>21</v>
      </c>
      <c r="Y1203" s="168" t="s">
        <v>21</v>
      </c>
      <c r="Z1203" s="168" t="s">
        <v>21</v>
      </c>
      <c r="AA1203" s="168" t="s">
        <v>2124</v>
      </c>
      <c r="AB1203" s="168" t="s">
        <v>1259</v>
      </c>
      <c r="AC1203" s="168" t="s">
        <v>6824</v>
      </c>
      <c r="AD1203" s="169">
        <v>142048.52413569111</v>
      </c>
      <c r="AE1203" s="168" t="s">
        <v>809</v>
      </c>
      <c r="AF1203" s="169">
        <v>22531.405710825518</v>
      </c>
      <c r="AG1203" s="169">
        <v>-184340.29828547171</v>
      </c>
      <c r="AH1203" s="169">
        <v>-119162.0155227512</v>
      </c>
      <c r="AI1203" s="168" t="s">
        <v>21</v>
      </c>
      <c r="AJ1203"/>
    </row>
    <row r="1204" spans="1:36" x14ac:dyDescent="0.25">
      <c r="A1204" s="179" t="b">
        <f>IF(E1204&lt;&gt;1,"",NOT(ISNA(VLOOKUP(P1204,Mapping!$P:$P,1,FALSE))))</f>
        <v>0</v>
      </c>
      <c r="B1204" s="180" t="str">
        <f t="shared" si="18"/>
        <v/>
      </c>
      <c r="E1204" s="167">
        <v>1</v>
      </c>
      <c r="F1204" s="170" t="s">
        <v>2125</v>
      </c>
      <c r="G1204" s="169">
        <v>1649065.0587269759</v>
      </c>
      <c r="H1204" s="168" t="s">
        <v>1266</v>
      </c>
      <c r="I1204" s="168" t="s">
        <v>430</v>
      </c>
      <c r="J1204" s="169">
        <v>469415.5758068029</v>
      </c>
      <c r="K1204" s="169">
        <v>83032.91820602282</v>
      </c>
      <c r="L1204" s="168" t="s">
        <v>18</v>
      </c>
      <c r="M1204" s="168" t="s">
        <v>21</v>
      </c>
      <c r="N1204" s="168" t="s">
        <v>1449</v>
      </c>
      <c r="O1204" s="168" t="s">
        <v>21</v>
      </c>
      <c r="P1204" s="168" t="s">
        <v>344</v>
      </c>
      <c r="Q1204" s="168" t="s">
        <v>1450</v>
      </c>
      <c r="R1204" s="168" t="s">
        <v>21</v>
      </c>
      <c r="S1204" s="168" t="s">
        <v>21</v>
      </c>
      <c r="T1204" s="168" t="s">
        <v>21</v>
      </c>
      <c r="U1204" s="168" t="s">
        <v>21</v>
      </c>
      <c r="V1204" s="168" t="s">
        <v>1450</v>
      </c>
      <c r="W1204" s="168" t="s">
        <v>21</v>
      </c>
      <c r="X1204" s="168" t="s">
        <v>21</v>
      </c>
      <c r="Y1204" s="168" t="s">
        <v>21</v>
      </c>
      <c r="Z1204" s="168" t="s">
        <v>21</v>
      </c>
      <c r="AA1204" s="168" t="s">
        <v>2126</v>
      </c>
      <c r="AB1204" s="168" t="s">
        <v>1259</v>
      </c>
      <c r="AC1204" s="168" t="s">
        <v>11820</v>
      </c>
      <c r="AD1204" s="169">
        <v>604502.61732757255</v>
      </c>
      <c r="AE1204" s="168" t="s">
        <v>818</v>
      </c>
      <c r="AF1204" s="169">
        <v>35763.573181136511</v>
      </c>
      <c r="AG1204" s="169">
        <v>-898719.24331666017</v>
      </c>
      <c r="AH1204" s="169">
        <v>-253110.0451661793</v>
      </c>
      <c r="AI1204" s="168" t="s">
        <v>21</v>
      </c>
      <c r="AJ1204"/>
    </row>
    <row r="1205" spans="1:36" x14ac:dyDescent="0.25">
      <c r="A1205" s="179" t="b">
        <f>IF(E1205&lt;&gt;1,"",NOT(ISNA(VLOOKUP(P1205,Mapping!$P:$P,1,FALSE))))</f>
        <v>0</v>
      </c>
      <c r="B1205" s="180" t="str">
        <f t="shared" si="18"/>
        <v/>
      </c>
      <c r="E1205" s="167">
        <v>1</v>
      </c>
      <c r="F1205" s="170" t="s">
        <v>2125</v>
      </c>
      <c r="G1205" s="169">
        <v>736517.66806718474</v>
      </c>
      <c r="H1205" s="168" t="s">
        <v>1266</v>
      </c>
      <c r="I1205" s="168" t="s">
        <v>430</v>
      </c>
      <c r="J1205" s="169">
        <v>209653.8662425704</v>
      </c>
      <c r="K1205" s="169">
        <v>37084.777805627018</v>
      </c>
      <c r="L1205" s="168" t="s">
        <v>18</v>
      </c>
      <c r="M1205" s="168" t="s">
        <v>21</v>
      </c>
      <c r="N1205" s="168" t="s">
        <v>1449</v>
      </c>
      <c r="O1205" s="168" t="s">
        <v>21</v>
      </c>
      <c r="P1205" s="168" t="s">
        <v>525</v>
      </c>
      <c r="Q1205" s="168" t="s">
        <v>1451</v>
      </c>
      <c r="R1205" s="168" t="s">
        <v>21</v>
      </c>
      <c r="S1205" s="168" t="s">
        <v>21</v>
      </c>
      <c r="T1205" s="168" t="s">
        <v>21</v>
      </c>
      <c r="U1205" s="168" t="s">
        <v>21</v>
      </c>
      <c r="V1205" s="168" t="s">
        <v>1451</v>
      </c>
      <c r="W1205" s="168" t="s">
        <v>21</v>
      </c>
      <c r="X1205" s="168" t="s">
        <v>21</v>
      </c>
      <c r="Y1205" s="168" t="s">
        <v>21</v>
      </c>
      <c r="Z1205" s="168" t="s">
        <v>21</v>
      </c>
      <c r="AA1205" s="168" t="s">
        <v>2126</v>
      </c>
      <c r="AB1205" s="168" t="s">
        <v>1259</v>
      </c>
      <c r="AC1205" s="168" t="s">
        <v>11821</v>
      </c>
      <c r="AD1205" s="169">
        <v>269987.44270181342</v>
      </c>
      <c r="AE1205" s="168" t="s">
        <v>818</v>
      </c>
      <c r="AF1205" s="169">
        <v>15972.99232175539</v>
      </c>
      <c r="AG1205" s="169">
        <v>-401392.65448124497</v>
      </c>
      <c r="AH1205" s="169">
        <v>-113045.8857542492</v>
      </c>
      <c r="AI1205" s="168" t="s">
        <v>21</v>
      </c>
      <c r="AJ1205"/>
    </row>
    <row r="1206" spans="1:36" x14ac:dyDescent="0.25">
      <c r="A1206" s="179" t="b">
        <f>IF(E1206&lt;&gt;1,"",NOT(ISNA(VLOOKUP(P1206,Mapping!$P:$P,1,FALSE))))</f>
        <v>0</v>
      </c>
      <c r="B1206" s="180" t="str">
        <f t="shared" si="18"/>
        <v/>
      </c>
      <c r="E1206" s="167">
        <v>1</v>
      </c>
      <c r="F1206" s="170" t="s">
        <v>2127</v>
      </c>
      <c r="G1206" s="169">
        <v>2412655.1527465838</v>
      </c>
      <c r="H1206" s="168" t="s">
        <v>1266</v>
      </c>
      <c r="I1206" s="168" t="s">
        <v>477</v>
      </c>
      <c r="J1206" s="169">
        <v>1102441.5582085759</v>
      </c>
      <c r="K1206" s="169">
        <v>578181.37983834534</v>
      </c>
      <c r="L1206" s="168" t="s">
        <v>18</v>
      </c>
      <c r="M1206" s="168" t="s">
        <v>21</v>
      </c>
      <c r="N1206" s="168" t="s">
        <v>1449</v>
      </c>
      <c r="O1206" s="168" t="s">
        <v>21</v>
      </c>
      <c r="P1206" s="168" t="s">
        <v>344</v>
      </c>
      <c r="Q1206" s="168" t="s">
        <v>1450</v>
      </c>
      <c r="R1206" s="168" t="s">
        <v>21</v>
      </c>
      <c r="S1206" s="168" t="s">
        <v>21</v>
      </c>
      <c r="T1206" s="168" t="s">
        <v>21</v>
      </c>
      <c r="U1206" s="168" t="s">
        <v>21</v>
      </c>
      <c r="V1206" s="168" t="s">
        <v>1450</v>
      </c>
      <c r="W1206" s="168" t="s">
        <v>21</v>
      </c>
      <c r="X1206" s="168" t="s">
        <v>21</v>
      </c>
      <c r="Y1206" s="168" t="s">
        <v>21</v>
      </c>
      <c r="Z1206" s="168" t="s">
        <v>21</v>
      </c>
      <c r="AA1206" s="168" t="s">
        <v>2128</v>
      </c>
      <c r="AB1206" s="168" t="s">
        <v>1259</v>
      </c>
      <c r="AC1206" s="168" t="s">
        <v>11822</v>
      </c>
      <c r="AD1206" s="169">
        <v>1649877.148879251</v>
      </c>
      <c r="AE1206" s="168" t="s">
        <v>809</v>
      </c>
      <c r="AF1206" s="169">
        <v>-1652451.5600341549</v>
      </c>
      <c r="AG1206" s="169">
        <v>-965430.25292893476</v>
      </c>
      <c r="AH1206" s="169">
        <v>-827266.39799368195</v>
      </c>
      <c r="AI1206" s="168" t="s">
        <v>21</v>
      </c>
      <c r="AJ1206"/>
    </row>
    <row r="1207" spans="1:36" x14ac:dyDescent="0.25">
      <c r="A1207" s="179" t="b">
        <f>IF(E1207&lt;&gt;1,"",NOT(ISNA(VLOOKUP(P1207,Mapping!$P:$P,1,FALSE))))</f>
        <v>0</v>
      </c>
      <c r="B1207" s="180" t="str">
        <f t="shared" si="18"/>
        <v/>
      </c>
      <c r="E1207" s="167">
        <v>1</v>
      </c>
      <c r="F1207" s="170" t="s">
        <v>2127</v>
      </c>
      <c r="G1207" s="169">
        <v>492779.14346654777</v>
      </c>
      <c r="H1207" s="168" t="s">
        <v>1266</v>
      </c>
      <c r="I1207" s="168" t="s">
        <v>477</v>
      </c>
      <c r="J1207" s="169">
        <v>225171.0967302956</v>
      </c>
      <c r="K1207" s="169">
        <v>118092.18768819761</v>
      </c>
      <c r="L1207" s="168" t="s">
        <v>18</v>
      </c>
      <c r="M1207" s="168" t="s">
        <v>21</v>
      </c>
      <c r="N1207" s="168" t="s">
        <v>1449</v>
      </c>
      <c r="O1207" s="168" t="s">
        <v>21</v>
      </c>
      <c r="P1207" s="168" t="s">
        <v>525</v>
      </c>
      <c r="Q1207" s="168" t="s">
        <v>1451</v>
      </c>
      <c r="R1207" s="168" t="s">
        <v>21</v>
      </c>
      <c r="S1207" s="168" t="s">
        <v>21</v>
      </c>
      <c r="T1207" s="168" t="s">
        <v>21</v>
      </c>
      <c r="U1207" s="168" t="s">
        <v>21</v>
      </c>
      <c r="V1207" s="168" t="s">
        <v>1451</v>
      </c>
      <c r="W1207" s="168" t="s">
        <v>21</v>
      </c>
      <c r="X1207" s="168" t="s">
        <v>21</v>
      </c>
      <c r="Y1207" s="168" t="s">
        <v>21</v>
      </c>
      <c r="Z1207" s="168" t="s">
        <v>21</v>
      </c>
      <c r="AA1207" s="168" t="s">
        <v>2128</v>
      </c>
      <c r="AB1207" s="168" t="s">
        <v>1259</v>
      </c>
      <c r="AC1207" s="168" t="s">
        <v>6825</v>
      </c>
      <c r="AD1207" s="169">
        <v>336983.52925580629</v>
      </c>
      <c r="AE1207" s="168" t="s">
        <v>809</v>
      </c>
      <c r="AF1207" s="169">
        <v>-337509.34668246889</v>
      </c>
      <c r="AG1207" s="169">
        <v>-197186.8597024414</v>
      </c>
      <c r="AH1207" s="169">
        <v>-168967.2171167522</v>
      </c>
      <c r="AI1207" s="168" t="s">
        <v>21</v>
      </c>
      <c r="AJ1207"/>
    </row>
    <row r="1208" spans="1:36" x14ac:dyDescent="0.25">
      <c r="A1208" s="179" t="b">
        <f>IF(E1208&lt;&gt;1,"",NOT(ISNA(VLOOKUP(P1208,Mapping!$P:$P,1,FALSE))))</f>
        <v>0</v>
      </c>
      <c r="B1208" s="180" t="str">
        <f t="shared" si="18"/>
        <v/>
      </c>
      <c r="E1208" s="167">
        <v>1</v>
      </c>
      <c r="F1208" s="170" t="s">
        <v>681</v>
      </c>
      <c r="G1208" s="169">
        <v>902355.77491058875</v>
      </c>
      <c r="H1208" s="168" t="s">
        <v>1266</v>
      </c>
      <c r="I1208" s="168" t="s">
        <v>477</v>
      </c>
      <c r="J1208" s="169">
        <v>346384.04391183372</v>
      </c>
      <c r="K1208" s="169">
        <v>175904.597048044</v>
      </c>
      <c r="L1208" s="168" t="s">
        <v>18</v>
      </c>
      <c r="M1208" s="168" t="s">
        <v>21</v>
      </c>
      <c r="N1208" s="168" t="s">
        <v>1449</v>
      </c>
      <c r="O1208" s="168" t="s">
        <v>21</v>
      </c>
      <c r="P1208" s="168" t="s">
        <v>344</v>
      </c>
      <c r="Q1208" s="168" t="s">
        <v>1450</v>
      </c>
      <c r="R1208" s="168" t="s">
        <v>21</v>
      </c>
      <c r="S1208" s="168" t="s">
        <v>21</v>
      </c>
      <c r="T1208" s="168" t="s">
        <v>21</v>
      </c>
      <c r="U1208" s="168" t="s">
        <v>21</v>
      </c>
      <c r="V1208" s="168" t="s">
        <v>1450</v>
      </c>
      <c r="W1208" s="168" t="s">
        <v>21</v>
      </c>
      <c r="X1208" s="168" t="s">
        <v>21</v>
      </c>
      <c r="Y1208" s="168" t="s">
        <v>21</v>
      </c>
      <c r="Z1208" s="168" t="s">
        <v>21</v>
      </c>
      <c r="AA1208" s="168" t="s">
        <v>2129</v>
      </c>
      <c r="AB1208" s="168" t="s">
        <v>1259</v>
      </c>
      <c r="AC1208" s="168" t="s">
        <v>11823</v>
      </c>
      <c r="AD1208" s="169">
        <v>563827.76724164712</v>
      </c>
      <c r="AE1208" s="168" t="s">
        <v>809</v>
      </c>
      <c r="AF1208" s="169">
        <v>-626883.51235146716</v>
      </c>
      <c r="AG1208" s="169">
        <v>-361080.01718027459</v>
      </c>
      <c r="AH1208" s="169">
        <v>-232184.27235231359</v>
      </c>
      <c r="AI1208" s="168" t="s">
        <v>21</v>
      </c>
      <c r="AJ1208"/>
    </row>
    <row r="1209" spans="1:36" x14ac:dyDescent="0.25">
      <c r="A1209" s="179" t="b">
        <f>IF(E1209&lt;&gt;1,"",NOT(ISNA(VLOOKUP(P1209,Mapping!$P:$P,1,FALSE))))</f>
        <v>0</v>
      </c>
      <c r="B1209" s="180" t="str">
        <f t="shared" si="18"/>
        <v/>
      </c>
      <c r="E1209" s="167">
        <v>1</v>
      </c>
      <c r="F1209" s="170" t="s">
        <v>681</v>
      </c>
      <c r="G1209" s="169">
        <v>247676.62941865629</v>
      </c>
      <c r="H1209" s="168" t="s">
        <v>1266</v>
      </c>
      <c r="I1209" s="168" t="s">
        <v>477</v>
      </c>
      <c r="J1209" s="169">
        <v>95074.730905321179</v>
      </c>
      <c r="K1209" s="169">
        <v>48281.907100803342</v>
      </c>
      <c r="L1209" s="168" t="s">
        <v>18</v>
      </c>
      <c r="M1209" s="168" t="s">
        <v>21</v>
      </c>
      <c r="N1209" s="168" t="s">
        <v>1449</v>
      </c>
      <c r="O1209" s="168" t="s">
        <v>21</v>
      </c>
      <c r="P1209" s="168" t="s">
        <v>525</v>
      </c>
      <c r="Q1209" s="168" t="s">
        <v>1451</v>
      </c>
      <c r="R1209" s="168" t="s">
        <v>21</v>
      </c>
      <c r="S1209" s="168" t="s">
        <v>21</v>
      </c>
      <c r="T1209" s="168" t="s">
        <v>21</v>
      </c>
      <c r="U1209" s="168" t="s">
        <v>21</v>
      </c>
      <c r="V1209" s="168" t="s">
        <v>1451</v>
      </c>
      <c r="W1209" s="168" t="s">
        <v>21</v>
      </c>
      <c r="X1209" s="168" t="s">
        <v>21</v>
      </c>
      <c r="Y1209" s="168" t="s">
        <v>21</v>
      </c>
      <c r="Z1209" s="168" t="s">
        <v>21</v>
      </c>
      <c r="AA1209" s="168" t="s">
        <v>2129</v>
      </c>
      <c r="AB1209" s="168" t="s">
        <v>1259</v>
      </c>
      <c r="AC1209" s="168" t="s">
        <v>11198</v>
      </c>
      <c r="AD1209" s="169">
        <v>154758.20607109729</v>
      </c>
      <c r="AE1209" s="168" t="s">
        <v>809</v>
      </c>
      <c r="AF1209" s="169">
        <v>-172065.608371293</v>
      </c>
      <c r="AG1209" s="169">
        <v>-99108.449341394531</v>
      </c>
      <c r="AH1209" s="169">
        <v>-63729.428656831587</v>
      </c>
      <c r="AI1209" s="168" t="s">
        <v>21</v>
      </c>
      <c r="AJ1209"/>
    </row>
    <row r="1210" spans="1:36" x14ac:dyDescent="0.25">
      <c r="A1210" s="179" t="b">
        <f>IF(E1210&lt;&gt;1,"",NOT(ISNA(VLOOKUP(P1210,Mapping!$P:$P,1,FALSE))))</f>
        <v>0</v>
      </c>
      <c r="B1210" s="180" t="str">
        <f t="shared" si="18"/>
        <v/>
      </c>
      <c r="E1210" s="167">
        <v>1</v>
      </c>
      <c r="F1210" s="170" t="s">
        <v>2130</v>
      </c>
      <c r="G1210" s="169">
        <v>84886.626046260455</v>
      </c>
      <c r="H1210" s="168" t="s">
        <v>1266</v>
      </c>
      <c r="I1210" s="168" t="s">
        <v>657</v>
      </c>
      <c r="J1210" s="169">
        <v>14623.379469823711</v>
      </c>
      <c r="K1210" s="169">
        <v>3103.558294572083</v>
      </c>
      <c r="L1210" s="168" t="s">
        <v>18</v>
      </c>
      <c r="M1210" s="168" t="s">
        <v>21</v>
      </c>
      <c r="N1210" s="168" t="s">
        <v>1449</v>
      </c>
      <c r="O1210" s="168" t="s">
        <v>21</v>
      </c>
      <c r="P1210" s="168" t="s">
        <v>525</v>
      </c>
      <c r="Q1210" s="168" t="s">
        <v>1451</v>
      </c>
      <c r="R1210" s="168" t="s">
        <v>21</v>
      </c>
      <c r="S1210" s="168" t="s">
        <v>21</v>
      </c>
      <c r="T1210" s="168" t="s">
        <v>21</v>
      </c>
      <c r="U1210" s="168" t="s">
        <v>21</v>
      </c>
      <c r="V1210" s="168" t="s">
        <v>1451</v>
      </c>
      <c r="W1210" s="168" t="s">
        <v>21</v>
      </c>
      <c r="X1210" s="168" t="s">
        <v>21</v>
      </c>
      <c r="Y1210" s="168" t="s">
        <v>21</v>
      </c>
      <c r="Z1210" s="168" t="s">
        <v>21</v>
      </c>
      <c r="AA1210" s="168" t="s">
        <v>2131</v>
      </c>
      <c r="AB1210" s="168" t="s">
        <v>1259</v>
      </c>
      <c r="AC1210" s="168" t="s">
        <v>7082</v>
      </c>
      <c r="AD1210" s="169">
        <v>22560.693428557541</v>
      </c>
      <c r="AE1210" s="168" t="s">
        <v>817</v>
      </c>
      <c r="AF1210" s="169">
        <v>12153.643716956451</v>
      </c>
      <c r="AG1210" s="169">
        <v>-3741.986043233177</v>
      </c>
      <c r="AH1210" s="169">
        <v>-6325.2171589796344</v>
      </c>
      <c r="AI1210" s="168" t="s">
        <v>21</v>
      </c>
      <c r="AJ1210"/>
    </row>
    <row r="1211" spans="1:36" x14ac:dyDescent="0.25">
      <c r="A1211" s="179" t="b">
        <f>IF(E1211&lt;&gt;1,"",NOT(ISNA(VLOOKUP(P1211,Mapping!$P:$P,1,FALSE))))</f>
        <v>0</v>
      </c>
      <c r="B1211" s="180" t="str">
        <f t="shared" si="18"/>
        <v/>
      </c>
      <c r="E1211" s="167">
        <v>1</v>
      </c>
      <c r="F1211" s="170" t="s">
        <v>2132</v>
      </c>
      <c r="G1211" s="169">
        <v>257462.0785067353</v>
      </c>
      <c r="H1211" s="168" t="s">
        <v>1266</v>
      </c>
      <c r="I1211" s="168" t="s">
        <v>470</v>
      </c>
      <c r="J1211" s="169">
        <v>39974.275788477287</v>
      </c>
      <c r="K1211" s="169">
        <v>10275.074907197089</v>
      </c>
      <c r="L1211" s="168" t="s">
        <v>18</v>
      </c>
      <c r="M1211" s="168" t="s">
        <v>21</v>
      </c>
      <c r="N1211" s="168" t="s">
        <v>1449</v>
      </c>
      <c r="O1211" s="168" t="s">
        <v>21</v>
      </c>
      <c r="P1211" s="168" t="s">
        <v>525</v>
      </c>
      <c r="Q1211" s="168" t="s">
        <v>1451</v>
      </c>
      <c r="R1211" s="168" t="s">
        <v>21</v>
      </c>
      <c r="S1211" s="168" t="s">
        <v>21</v>
      </c>
      <c r="T1211" s="168" t="s">
        <v>21</v>
      </c>
      <c r="U1211" s="168" t="s">
        <v>21</v>
      </c>
      <c r="V1211" s="168" t="s">
        <v>1451</v>
      </c>
      <c r="W1211" s="168" t="s">
        <v>21</v>
      </c>
      <c r="X1211" s="168" t="s">
        <v>21</v>
      </c>
      <c r="Y1211" s="168" t="s">
        <v>21</v>
      </c>
      <c r="Z1211" s="168" t="s">
        <v>21</v>
      </c>
      <c r="AA1211" s="168" t="s">
        <v>2133</v>
      </c>
      <c r="AB1211" s="168" t="s">
        <v>1259</v>
      </c>
      <c r="AC1211" s="168" t="s">
        <v>2427</v>
      </c>
      <c r="AD1211" s="169">
        <v>68702.456150546801</v>
      </c>
      <c r="AE1211" s="168" t="s">
        <v>817</v>
      </c>
      <c r="AF1211" s="169">
        <v>-43338.655947335043</v>
      </c>
      <c r="AG1211" s="169">
        <v>-153660.48829971571</v>
      </c>
      <c r="AH1211" s="169">
        <v>-4103.1376433256082</v>
      </c>
      <c r="AI1211" s="168" t="s">
        <v>21</v>
      </c>
      <c r="AJ1211"/>
    </row>
    <row r="1212" spans="1:36" x14ac:dyDescent="0.25">
      <c r="A1212" s="179" t="b">
        <f>IF(E1212&lt;&gt;1,"",NOT(ISNA(VLOOKUP(P1212,Mapping!$P:$P,1,FALSE))))</f>
        <v>0</v>
      </c>
      <c r="B1212" s="180" t="str">
        <f t="shared" si="18"/>
        <v/>
      </c>
      <c r="E1212" s="167">
        <v>1</v>
      </c>
      <c r="F1212" s="170" t="s">
        <v>682</v>
      </c>
      <c r="G1212" s="169">
        <v>694265.80294659256</v>
      </c>
      <c r="H1212" s="168" t="s">
        <v>1266</v>
      </c>
      <c r="I1212" s="168" t="s">
        <v>657</v>
      </c>
      <c r="J1212" s="169">
        <v>218824.09853017019</v>
      </c>
      <c r="K1212" s="169">
        <v>90737.466665424756</v>
      </c>
      <c r="L1212" s="168" t="s">
        <v>18</v>
      </c>
      <c r="M1212" s="168" t="s">
        <v>21</v>
      </c>
      <c r="N1212" s="168" t="s">
        <v>1449</v>
      </c>
      <c r="O1212" s="168" t="s">
        <v>21</v>
      </c>
      <c r="P1212" s="168" t="s">
        <v>344</v>
      </c>
      <c r="Q1212" s="168" t="s">
        <v>1450</v>
      </c>
      <c r="R1212" s="168" t="s">
        <v>21</v>
      </c>
      <c r="S1212" s="168" t="s">
        <v>21</v>
      </c>
      <c r="T1212" s="168" t="s">
        <v>21</v>
      </c>
      <c r="U1212" s="168" t="s">
        <v>21</v>
      </c>
      <c r="V1212" s="168" t="s">
        <v>1450</v>
      </c>
      <c r="W1212" s="168" t="s">
        <v>21</v>
      </c>
      <c r="X1212" s="168" t="s">
        <v>21</v>
      </c>
      <c r="Y1212" s="168" t="s">
        <v>21</v>
      </c>
      <c r="Z1212" s="168" t="s">
        <v>21</v>
      </c>
      <c r="AA1212" s="168" t="s">
        <v>2134</v>
      </c>
      <c r="AB1212" s="168" t="s">
        <v>1259</v>
      </c>
      <c r="AC1212" s="168" t="s">
        <v>11824</v>
      </c>
      <c r="AD1212" s="169">
        <v>337823.32910100499</v>
      </c>
      <c r="AE1212" s="168" t="s">
        <v>813</v>
      </c>
      <c r="AF1212" s="169">
        <v>-268428.33730873751</v>
      </c>
      <c r="AG1212" s="169">
        <v>-418530.33359768812</v>
      </c>
      <c r="AH1212" s="169">
        <v>-242295.495853695</v>
      </c>
      <c r="AI1212" s="168" t="s">
        <v>21</v>
      </c>
      <c r="AJ1212"/>
    </row>
    <row r="1213" spans="1:36" x14ac:dyDescent="0.25">
      <c r="A1213" s="179" t="b">
        <f>IF(E1213&lt;&gt;1,"",NOT(ISNA(VLOOKUP(P1213,Mapping!$P:$P,1,FALSE))))</f>
        <v>0</v>
      </c>
      <c r="B1213" s="180" t="str">
        <f t="shared" si="18"/>
        <v/>
      </c>
      <c r="E1213" s="167">
        <v>1</v>
      </c>
      <c r="F1213" s="170" t="s">
        <v>682</v>
      </c>
      <c r="G1213" s="169">
        <v>152206.12286585971</v>
      </c>
      <c r="H1213" s="168" t="s">
        <v>1266</v>
      </c>
      <c r="I1213" s="168" t="s">
        <v>657</v>
      </c>
      <c r="J1213" s="169">
        <v>47973.510268741098</v>
      </c>
      <c r="K1213" s="169">
        <v>19892.666383968339</v>
      </c>
      <c r="L1213" s="168" t="s">
        <v>18</v>
      </c>
      <c r="M1213" s="168" t="s">
        <v>21</v>
      </c>
      <c r="N1213" s="168" t="s">
        <v>1449</v>
      </c>
      <c r="O1213" s="168" t="s">
        <v>21</v>
      </c>
      <c r="P1213" s="168" t="s">
        <v>525</v>
      </c>
      <c r="Q1213" s="168" t="s">
        <v>1451</v>
      </c>
      <c r="R1213" s="168" t="s">
        <v>21</v>
      </c>
      <c r="S1213" s="168" t="s">
        <v>21</v>
      </c>
      <c r="T1213" s="168" t="s">
        <v>21</v>
      </c>
      <c r="U1213" s="168" t="s">
        <v>21</v>
      </c>
      <c r="V1213" s="168" t="s">
        <v>1451</v>
      </c>
      <c r="W1213" s="168" t="s">
        <v>21</v>
      </c>
      <c r="X1213" s="168" t="s">
        <v>21</v>
      </c>
      <c r="Y1213" s="168" t="s">
        <v>21</v>
      </c>
      <c r="Z1213" s="168" t="s">
        <v>21</v>
      </c>
      <c r="AA1213" s="168" t="s">
        <v>2134</v>
      </c>
      <c r="AB1213" s="168" t="s">
        <v>1259</v>
      </c>
      <c r="AC1213" s="168" t="s">
        <v>6826</v>
      </c>
      <c r="AD1213" s="169">
        <v>74062.093967282199</v>
      </c>
      <c r="AE1213" s="168" t="s">
        <v>813</v>
      </c>
      <c r="AF1213" s="169">
        <v>-58848.4069295792</v>
      </c>
      <c r="AG1213" s="169">
        <v>-91755.749899090719</v>
      </c>
      <c r="AH1213" s="169">
        <v>-53119.220124671563</v>
      </c>
      <c r="AI1213" s="168" t="s">
        <v>21</v>
      </c>
      <c r="AJ1213"/>
    </row>
    <row r="1214" spans="1:36" x14ac:dyDescent="0.25">
      <c r="A1214" s="179" t="b">
        <f>IF(E1214&lt;&gt;1,"",NOT(ISNA(VLOOKUP(P1214,Mapping!$P:$P,1,FALSE))))</f>
        <v>0</v>
      </c>
      <c r="B1214" s="180" t="str">
        <f t="shared" si="18"/>
        <v/>
      </c>
      <c r="E1214" s="167">
        <v>1</v>
      </c>
      <c r="F1214" s="170" t="s">
        <v>11825</v>
      </c>
      <c r="G1214" s="169">
        <v>128429.3991945036</v>
      </c>
      <c r="H1214" s="168" t="s">
        <v>1266</v>
      </c>
      <c r="I1214" s="168" t="s">
        <v>430</v>
      </c>
      <c r="J1214" s="169">
        <v>59796.671124656852</v>
      </c>
      <c r="K1214" s="169">
        <v>16681.567015303041</v>
      </c>
      <c r="L1214" s="168" t="s">
        <v>18</v>
      </c>
      <c r="M1214" s="168" t="s">
        <v>21</v>
      </c>
      <c r="N1214" s="168" t="s">
        <v>1449</v>
      </c>
      <c r="O1214" s="168" t="s">
        <v>21</v>
      </c>
      <c r="P1214" s="168" t="s">
        <v>525</v>
      </c>
      <c r="Q1214" s="168" t="s">
        <v>1451</v>
      </c>
      <c r="R1214" s="168" t="s">
        <v>21</v>
      </c>
      <c r="S1214" s="168" t="s">
        <v>21</v>
      </c>
      <c r="T1214" s="168" t="s">
        <v>21</v>
      </c>
      <c r="U1214" s="168" t="s">
        <v>21</v>
      </c>
      <c r="V1214" s="168" t="s">
        <v>1451</v>
      </c>
      <c r="W1214" s="168" t="s">
        <v>21</v>
      </c>
      <c r="X1214" s="168" t="s">
        <v>21</v>
      </c>
      <c r="Y1214" s="168" t="s">
        <v>21</v>
      </c>
      <c r="Z1214" s="168" t="s">
        <v>21</v>
      </c>
      <c r="AA1214" s="168" t="s">
        <v>11826</v>
      </c>
      <c r="AB1214" s="168" t="s">
        <v>1259</v>
      </c>
      <c r="AC1214" s="168" t="s">
        <v>11827</v>
      </c>
      <c r="AD1214" s="169">
        <v>68186.449441649849</v>
      </c>
      <c r="AE1214" s="168" t="s">
        <v>819</v>
      </c>
      <c r="AF1214" s="169">
        <v>3931.877220886337</v>
      </c>
      <c r="AG1214" s="169">
        <v>-9079.3452005691361</v>
      </c>
      <c r="AH1214" s="169">
        <v>-67570.962695253256</v>
      </c>
      <c r="AI1214" s="168" t="s">
        <v>21</v>
      </c>
      <c r="AJ1214"/>
    </row>
    <row r="1215" spans="1:36" x14ac:dyDescent="0.25">
      <c r="A1215" s="179" t="b">
        <f>IF(E1215&lt;&gt;1,"",NOT(ISNA(VLOOKUP(P1215,Mapping!$P:$P,1,FALSE))))</f>
        <v>0</v>
      </c>
      <c r="B1215" s="180" t="str">
        <f t="shared" si="18"/>
        <v/>
      </c>
      <c r="E1215" s="167">
        <v>1</v>
      </c>
      <c r="F1215" s="170" t="s">
        <v>2135</v>
      </c>
      <c r="G1215" s="169">
        <v>247891.57438191</v>
      </c>
      <c r="H1215" s="168" t="s">
        <v>1266</v>
      </c>
      <c r="I1215" s="168" t="s">
        <v>372</v>
      </c>
      <c r="J1215" s="169">
        <v>164358.5289528376</v>
      </c>
      <c r="K1215" s="169">
        <v>73505.926254552833</v>
      </c>
      <c r="L1215" s="168" t="s">
        <v>18</v>
      </c>
      <c r="M1215" s="168" t="s">
        <v>21</v>
      </c>
      <c r="N1215" s="168" t="s">
        <v>1449</v>
      </c>
      <c r="O1215" s="168" t="s">
        <v>21</v>
      </c>
      <c r="P1215" s="168" t="s">
        <v>525</v>
      </c>
      <c r="Q1215" s="168" t="s">
        <v>1451</v>
      </c>
      <c r="R1215" s="168" t="s">
        <v>21</v>
      </c>
      <c r="S1215" s="168" t="s">
        <v>21</v>
      </c>
      <c r="T1215" s="168" t="s">
        <v>21</v>
      </c>
      <c r="U1215" s="168" t="s">
        <v>21</v>
      </c>
      <c r="V1215" s="168" t="s">
        <v>1451</v>
      </c>
      <c r="W1215" s="168" t="s">
        <v>21</v>
      </c>
      <c r="X1215" s="168" t="s">
        <v>21</v>
      </c>
      <c r="Y1215" s="168" t="s">
        <v>21</v>
      </c>
      <c r="Z1215" s="168" t="s">
        <v>21</v>
      </c>
      <c r="AA1215" s="168" t="s">
        <v>2136</v>
      </c>
      <c r="AB1215" s="168" t="s">
        <v>1259</v>
      </c>
      <c r="AC1215" s="168" t="s">
        <v>11828</v>
      </c>
      <c r="AD1215" s="169">
        <v>186839.48466335741</v>
      </c>
      <c r="AE1215" s="168" t="s">
        <v>811</v>
      </c>
      <c r="AF1215" s="169">
        <v>-86848.096875275049</v>
      </c>
      <c r="AG1215" s="169">
        <v>-104457.8752642832</v>
      </c>
      <c r="AH1215" s="169">
        <v>-190329.67387226661</v>
      </c>
      <c r="AI1215" s="168" t="s">
        <v>21</v>
      </c>
      <c r="AJ1215"/>
    </row>
    <row r="1216" spans="1:36" x14ac:dyDescent="0.25">
      <c r="A1216" s="179" t="b">
        <f>IF(E1216&lt;&gt;1,"",NOT(ISNA(VLOOKUP(P1216,Mapping!$P:$P,1,FALSE))))</f>
        <v>0</v>
      </c>
      <c r="B1216" s="180" t="str">
        <f t="shared" si="18"/>
        <v/>
      </c>
      <c r="E1216" s="167">
        <v>1</v>
      </c>
      <c r="F1216" s="170" t="s">
        <v>2135</v>
      </c>
      <c r="G1216" s="169">
        <v>8866196.2885895576</v>
      </c>
      <c r="H1216" s="168" t="s">
        <v>1266</v>
      </c>
      <c r="I1216" s="168" t="s">
        <v>372</v>
      </c>
      <c r="J1216" s="169">
        <v>5878517.5858967472</v>
      </c>
      <c r="K1216" s="169">
        <v>2629044.4609601572</v>
      </c>
      <c r="L1216" s="168" t="s">
        <v>18</v>
      </c>
      <c r="M1216" s="168" t="s">
        <v>21</v>
      </c>
      <c r="N1216" s="168" t="s">
        <v>1449</v>
      </c>
      <c r="O1216" s="168" t="s">
        <v>21</v>
      </c>
      <c r="P1216" s="168" t="s">
        <v>803</v>
      </c>
      <c r="Q1216" s="168" t="s">
        <v>1453</v>
      </c>
      <c r="R1216" s="168" t="s">
        <v>21</v>
      </c>
      <c r="S1216" s="168" t="s">
        <v>21</v>
      </c>
      <c r="T1216" s="168" t="s">
        <v>21</v>
      </c>
      <c r="U1216" s="168" t="s">
        <v>21</v>
      </c>
      <c r="V1216" s="168" t="s">
        <v>1453</v>
      </c>
      <c r="W1216" s="168" t="s">
        <v>21</v>
      </c>
      <c r="X1216" s="168" t="s">
        <v>21</v>
      </c>
      <c r="Y1216" s="168" t="s">
        <v>21</v>
      </c>
      <c r="Z1216" s="168" t="s">
        <v>21</v>
      </c>
      <c r="AA1216" s="168" t="s">
        <v>2136</v>
      </c>
      <c r="AB1216" s="168" t="s">
        <v>1259</v>
      </c>
      <c r="AC1216" s="168" t="s">
        <v>11829</v>
      </c>
      <c r="AD1216" s="169">
        <v>6682581.0825344846</v>
      </c>
      <c r="AE1216" s="168" t="s">
        <v>811</v>
      </c>
      <c r="AF1216" s="169">
        <v>-3106246.2534540342</v>
      </c>
      <c r="AG1216" s="169">
        <v>-3736085.13436318</v>
      </c>
      <c r="AH1216" s="169">
        <v>-6807412.685575719</v>
      </c>
      <c r="AI1216" s="168" t="s">
        <v>21</v>
      </c>
      <c r="AJ1216"/>
    </row>
    <row r="1217" spans="1:36" x14ac:dyDescent="0.25">
      <c r="A1217" s="179" t="b">
        <f>IF(E1217&lt;&gt;1,"",NOT(ISNA(VLOOKUP(P1217,Mapping!$P:$P,1,FALSE))))</f>
        <v>0</v>
      </c>
      <c r="B1217" s="180" t="str">
        <f t="shared" si="18"/>
        <v/>
      </c>
      <c r="E1217" s="167">
        <v>1</v>
      </c>
      <c r="F1217" s="170" t="s">
        <v>1221</v>
      </c>
      <c r="G1217" s="169">
        <v>130534.7575195766</v>
      </c>
      <c r="H1217" s="168" t="s">
        <v>1266</v>
      </c>
      <c r="I1217" s="168" t="s">
        <v>461</v>
      </c>
      <c r="J1217" s="169">
        <v>39558.760803184632</v>
      </c>
      <c r="K1217" s="169">
        <v>13224.70472235232</v>
      </c>
      <c r="L1217" s="168" t="s">
        <v>18</v>
      </c>
      <c r="M1217" s="168" t="s">
        <v>21</v>
      </c>
      <c r="N1217" s="168" t="s">
        <v>1449</v>
      </c>
      <c r="O1217" s="168" t="s">
        <v>21</v>
      </c>
      <c r="P1217" s="168" t="s">
        <v>525</v>
      </c>
      <c r="Q1217" s="168" t="s">
        <v>1451</v>
      </c>
      <c r="R1217" s="168" t="s">
        <v>21</v>
      </c>
      <c r="S1217" s="168" t="s">
        <v>21</v>
      </c>
      <c r="T1217" s="168" t="s">
        <v>21</v>
      </c>
      <c r="U1217" s="168" t="s">
        <v>21</v>
      </c>
      <c r="V1217" s="168" t="s">
        <v>1451</v>
      </c>
      <c r="W1217" s="168" t="s">
        <v>21</v>
      </c>
      <c r="X1217" s="168" t="s">
        <v>21</v>
      </c>
      <c r="Y1217" s="168" t="s">
        <v>21</v>
      </c>
      <c r="Z1217" s="168" t="s">
        <v>21</v>
      </c>
      <c r="AA1217" s="168" t="s">
        <v>2746</v>
      </c>
      <c r="AB1217" s="168" t="s">
        <v>1259</v>
      </c>
      <c r="AC1217" s="168" t="s">
        <v>11830</v>
      </c>
      <c r="AD1217" s="169">
        <v>57881.559025506482</v>
      </c>
      <c r="AE1217" s="168" t="s">
        <v>819</v>
      </c>
      <c r="AF1217" s="169">
        <v>-23991.057625662808</v>
      </c>
      <c r="AG1217" s="169">
        <v>-16168.711595556189</v>
      </c>
      <c r="AH1217" s="169">
        <v>-49869.000102759223</v>
      </c>
      <c r="AI1217" s="168" t="s">
        <v>21</v>
      </c>
      <c r="AJ1217"/>
    </row>
    <row r="1218" spans="1:36" x14ac:dyDescent="0.25">
      <c r="A1218" s="179" t="b">
        <f>IF(E1218&lt;&gt;1,"",NOT(ISNA(VLOOKUP(P1218,Mapping!$P:$P,1,FALSE))))</f>
        <v>0</v>
      </c>
      <c r="B1218" s="180" t="str">
        <f t="shared" si="18"/>
        <v/>
      </c>
      <c r="E1218" s="167">
        <v>1</v>
      </c>
      <c r="F1218" s="170" t="s">
        <v>2137</v>
      </c>
      <c r="G1218" s="169">
        <v>864979.73345162568</v>
      </c>
      <c r="H1218" s="168" t="s">
        <v>1266</v>
      </c>
      <c r="I1218" s="168" t="s">
        <v>461</v>
      </c>
      <c r="J1218" s="169">
        <v>323546.39323350933</v>
      </c>
      <c r="K1218" s="169">
        <v>170738.43213664211</v>
      </c>
      <c r="L1218" s="168" t="s">
        <v>18</v>
      </c>
      <c r="M1218" s="168" t="s">
        <v>21</v>
      </c>
      <c r="N1218" s="168" t="s">
        <v>1449</v>
      </c>
      <c r="O1218" s="168" t="s">
        <v>21</v>
      </c>
      <c r="P1218" s="168" t="s">
        <v>344</v>
      </c>
      <c r="Q1218" s="168" t="s">
        <v>1450</v>
      </c>
      <c r="R1218" s="168" t="s">
        <v>21</v>
      </c>
      <c r="S1218" s="168" t="s">
        <v>21</v>
      </c>
      <c r="T1218" s="168" t="s">
        <v>21</v>
      </c>
      <c r="U1218" s="168" t="s">
        <v>21</v>
      </c>
      <c r="V1218" s="168" t="s">
        <v>1450</v>
      </c>
      <c r="W1218" s="168" t="s">
        <v>21</v>
      </c>
      <c r="X1218" s="168" t="s">
        <v>21</v>
      </c>
      <c r="Y1218" s="168" t="s">
        <v>21</v>
      </c>
      <c r="Z1218" s="168" t="s">
        <v>21</v>
      </c>
      <c r="AA1218" s="168" t="s">
        <v>2138</v>
      </c>
      <c r="AB1218" s="168" t="s">
        <v>1259</v>
      </c>
      <c r="AC1218" s="168" t="s">
        <v>11831</v>
      </c>
      <c r="AD1218" s="169">
        <v>501875.70548909443</v>
      </c>
      <c r="AE1218" s="168" t="s">
        <v>814</v>
      </c>
      <c r="AF1218" s="169">
        <v>-469973.99277342868</v>
      </c>
      <c r="AG1218" s="169">
        <v>-559775.00457245996</v>
      </c>
      <c r="AH1218" s="169">
        <v>-336768.27380762302</v>
      </c>
      <c r="AI1218" s="168" t="s">
        <v>21</v>
      </c>
      <c r="AJ1218"/>
    </row>
    <row r="1219" spans="1:36" x14ac:dyDescent="0.25">
      <c r="A1219" s="179" t="b">
        <f>IF(E1219&lt;&gt;1,"",NOT(ISNA(VLOOKUP(P1219,Mapping!$P:$P,1,FALSE))))</f>
        <v>0</v>
      </c>
      <c r="B1219" s="180" t="str">
        <f t="shared" si="18"/>
        <v/>
      </c>
      <c r="E1219" s="167">
        <v>1</v>
      </c>
      <c r="F1219" s="170" t="s">
        <v>2137</v>
      </c>
      <c r="G1219" s="169">
        <v>63585.266956210988</v>
      </c>
      <c r="H1219" s="168" t="s">
        <v>1266</v>
      </c>
      <c r="I1219" s="168" t="s">
        <v>461</v>
      </c>
      <c r="J1219" s="169">
        <v>23784.122322008669</v>
      </c>
      <c r="K1219" s="169">
        <v>12551.10191284093</v>
      </c>
      <c r="L1219" s="168" t="s">
        <v>18</v>
      </c>
      <c r="M1219" s="168" t="s">
        <v>21</v>
      </c>
      <c r="N1219" s="168" t="s">
        <v>1449</v>
      </c>
      <c r="O1219" s="168" t="s">
        <v>21</v>
      </c>
      <c r="P1219" s="168" t="s">
        <v>525</v>
      </c>
      <c r="Q1219" s="168" t="s">
        <v>1451</v>
      </c>
      <c r="R1219" s="168" t="s">
        <v>21</v>
      </c>
      <c r="S1219" s="168" t="s">
        <v>21</v>
      </c>
      <c r="T1219" s="168" t="s">
        <v>21</v>
      </c>
      <c r="U1219" s="168" t="s">
        <v>21</v>
      </c>
      <c r="V1219" s="168" t="s">
        <v>1451</v>
      </c>
      <c r="W1219" s="168" t="s">
        <v>21</v>
      </c>
      <c r="X1219" s="168" t="s">
        <v>21</v>
      </c>
      <c r="Y1219" s="168" t="s">
        <v>21</v>
      </c>
      <c r="Z1219" s="168" t="s">
        <v>21</v>
      </c>
      <c r="AA1219" s="168" t="s">
        <v>2138</v>
      </c>
      <c r="AB1219" s="168" t="s">
        <v>1259</v>
      </c>
      <c r="AC1219" s="168" t="s">
        <v>5170</v>
      </c>
      <c r="AD1219" s="169">
        <v>36893.235157104769</v>
      </c>
      <c r="AE1219" s="168" t="s">
        <v>814</v>
      </c>
      <c r="AF1219" s="169">
        <v>-34548.117877545723</v>
      </c>
      <c r="AG1219" s="169">
        <v>-41149.453246865778</v>
      </c>
      <c r="AH1219" s="169">
        <v>-24756.072037654991</v>
      </c>
      <c r="AI1219" s="168" t="s">
        <v>21</v>
      </c>
      <c r="AJ1219"/>
    </row>
    <row r="1220" spans="1:36" x14ac:dyDescent="0.25">
      <c r="A1220" s="179" t="b">
        <f>IF(E1220&lt;&gt;1,"",NOT(ISNA(VLOOKUP(P1220,Mapping!$P:$P,1,FALSE))))</f>
        <v>0</v>
      </c>
      <c r="B1220" s="180" t="str">
        <f t="shared" si="18"/>
        <v/>
      </c>
      <c r="E1220" s="167">
        <v>1</v>
      </c>
      <c r="F1220" s="170" t="s">
        <v>2139</v>
      </c>
      <c r="G1220" s="169">
        <v>1705787.9818344079</v>
      </c>
      <c r="H1220" s="168" t="s">
        <v>1266</v>
      </c>
      <c r="I1220" s="168" t="s">
        <v>730</v>
      </c>
      <c r="J1220" s="169">
        <v>559763.82564179169</v>
      </c>
      <c r="K1220" s="169">
        <v>201282.85785430981</v>
      </c>
      <c r="L1220" s="168" t="s">
        <v>18</v>
      </c>
      <c r="M1220" s="168" t="s">
        <v>21</v>
      </c>
      <c r="N1220" s="168" t="s">
        <v>1449</v>
      </c>
      <c r="O1220" s="168" t="s">
        <v>21</v>
      </c>
      <c r="P1220" s="168" t="s">
        <v>344</v>
      </c>
      <c r="Q1220" s="168" t="s">
        <v>1450</v>
      </c>
      <c r="R1220" s="168" t="s">
        <v>21</v>
      </c>
      <c r="S1220" s="168" t="s">
        <v>21</v>
      </c>
      <c r="T1220" s="168" t="s">
        <v>21</v>
      </c>
      <c r="U1220" s="168" t="s">
        <v>21</v>
      </c>
      <c r="V1220" s="168" t="s">
        <v>1450</v>
      </c>
      <c r="W1220" s="168" t="s">
        <v>21</v>
      </c>
      <c r="X1220" s="168" t="s">
        <v>21</v>
      </c>
      <c r="Y1220" s="168" t="s">
        <v>21</v>
      </c>
      <c r="Z1220" s="168" t="s">
        <v>21</v>
      </c>
      <c r="AA1220" s="168" t="s">
        <v>2140</v>
      </c>
      <c r="AB1220" s="168" t="s">
        <v>1259</v>
      </c>
      <c r="AC1220" s="168" t="s">
        <v>11832</v>
      </c>
      <c r="AD1220" s="169">
        <v>911737.76555282006</v>
      </c>
      <c r="AE1220" s="168" t="s">
        <v>811</v>
      </c>
      <c r="AF1220" s="169">
        <v>-584651.95990864281</v>
      </c>
      <c r="AG1220" s="169">
        <v>-853767.32376628031</v>
      </c>
      <c r="AH1220" s="169">
        <v>-872587.82108192903</v>
      </c>
      <c r="AI1220" s="168" t="s">
        <v>21</v>
      </c>
      <c r="AJ1220"/>
    </row>
    <row r="1221" spans="1:36" x14ac:dyDescent="0.25">
      <c r="A1221" s="179" t="b">
        <f>IF(E1221&lt;&gt;1,"",NOT(ISNA(VLOOKUP(P1221,Mapping!$P:$P,1,FALSE))))</f>
        <v>0</v>
      </c>
      <c r="B1221" s="180" t="str">
        <f t="shared" si="18"/>
        <v/>
      </c>
      <c r="E1221" s="167">
        <v>1</v>
      </c>
      <c r="F1221" s="170" t="s">
        <v>2139</v>
      </c>
      <c r="G1221" s="169">
        <v>238610.22502493041</v>
      </c>
      <c r="H1221" s="168" t="s">
        <v>1266</v>
      </c>
      <c r="I1221" s="168" t="s">
        <v>730</v>
      </c>
      <c r="J1221" s="169">
        <v>78301.274144027848</v>
      </c>
      <c r="K1221" s="169">
        <v>28155.989207186471</v>
      </c>
      <c r="L1221" s="168" t="s">
        <v>18</v>
      </c>
      <c r="M1221" s="168" t="s">
        <v>21</v>
      </c>
      <c r="N1221" s="168" t="s">
        <v>1449</v>
      </c>
      <c r="O1221" s="168" t="s">
        <v>21</v>
      </c>
      <c r="P1221" s="168" t="s">
        <v>525</v>
      </c>
      <c r="Q1221" s="168" t="s">
        <v>1451</v>
      </c>
      <c r="R1221" s="168" t="s">
        <v>21</v>
      </c>
      <c r="S1221" s="168" t="s">
        <v>21</v>
      </c>
      <c r="T1221" s="168" t="s">
        <v>21</v>
      </c>
      <c r="U1221" s="168" t="s">
        <v>21</v>
      </c>
      <c r="V1221" s="168" t="s">
        <v>1451</v>
      </c>
      <c r="W1221" s="168" t="s">
        <v>21</v>
      </c>
      <c r="X1221" s="168" t="s">
        <v>21</v>
      </c>
      <c r="Y1221" s="168" t="s">
        <v>21</v>
      </c>
      <c r="Z1221" s="168" t="s">
        <v>21</v>
      </c>
      <c r="AA1221" s="168" t="s">
        <v>2140</v>
      </c>
      <c r="AB1221" s="168" t="s">
        <v>1259</v>
      </c>
      <c r="AC1221" s="168" t="s">
        <v>11833</v>
      </c>
      <c r="AD1221" s="169">
        <v>127536.3384658935</v>
      </c>
      <c r="AE1221" s="168" t="s">
        <v>811</v>
      </c>
      <c r="AF1221" s="169">
        <v>-81782.693512147409</v>
      </c>
      <c r="AG1221" s="169">
        <v>-119427.2766675999</v>
      </c>
      <c r="AH1221" s="169">
        <v>-122059.9386088212</v>
      </c>
      <c r="AI1221" s="168" t="s">
        <v>21</v>
      </c>
      <c r="AJ1221"/>
    </row>
    <row r="1222" spans="1:36" x14ac:dyDescent="0.25">
      <c r="A1222" s="179" t="b">
        <f>IF(E1222&lt;&gt;1,"",NOT(ISNA(VLOOKUP(P1222,Mapping!$P:$P,1,FALSE))))</f>
        <v>0</v>
      </c>
      <c r="B1222" s="180" t="str">
        <f t="shared" si="18"/>
        <v/>
      </c>
      <c r="E1222" s="167">
        <v>1</v>
      </c>
      <c r="F1222" s="170" t="s">
        <v>683</v>
      </c>
      <c r="G1222" s="169">
        <v>752169.32391430205</v>
      </c>
      <c r="H1222" s="168" t="s">
        <v>1266</v>
      </c>
      <c r="I1222" s="168" t="s">
        <v>730</v>
      </c>
      <c r="J1222" s="169">
        <v>310128.01669106021</v>
      </c>
      <c r="K1222" s="169">
        <v>124808.0891310357</v>
      </c>
      <c r="L1222" s="168" t="s">
        <v>18</v>
      </c>
      <c r="M1222" s="168" t="s">
        <v>21</v>
      </c>
      <c r="N1222" s="168" t="s">
        <v>1449</v>
      </c>
      <c r="O1222" s="168" t="s">
        <v>21</v>
      </c>
      <c r="P1222" s="168" t="s">
        <v>344</v>
      </c>
      <c r="Q1222" s="168" t="s">
        <v>1450</v>
      </c>
      <c r="R1222" s="168" t="s">
        <v>21</v>
      </c>
      <c r="S1222" s="168" t="s">
        <v>21</v>
      </c>
      <c r="T1222" s="168" t="s">
        <v>21</v>
      </c>
      <c r="U1222" s="168" t="s">
        <v>21</v>
      </c>
      <c r="V1222" s="168" t="s">
        <v>1450</v>
      </c>
      <c r="W1222" s="168" t="s">
        <v>21</v>
      </c>
      <c r="X1222" s="168" t="s">
        <v>21</v>
      </c>
      <c r="Y1222" s="168" t="s">
        <v>21</v>
      </c>
      <c r="Z1222" s="168" t="s">
        <v>21</v>
      </c>
      <c r="AA1222" s="168" t="s">
        <v>2141</v>
      </c>
      <c r="AB1222" s="168" t="s">
        <v>1259</v>
      </c>
      <c r="AC1222" s="168" t="s">
        <v>11834</v>
      </c>
      <c r="AD1222" s="169">
        <v>584274.11882693262</v>
      </c>
      <c r="AE1222" s="168" t="s">
        <v>813</v>
      </c>
      <c r="AF1222" s="169">
        <v>-450268.65747393109</v>
      </c>
      <c r="AG1222" s="169">
        <v>-423938.27830481209</v>
      </c>
      <c r="AH1222" s="169">
        <v>-330765.72454805899</v>
      </c>
      <c r="AI1222" s="168" t="s">
        <v>21</v>
      </c>
      <c r="AJ1222"/>
    </row>
    <row r="1223" spans="1:36" x14ac:dyDescent="0.25">
      <c r="A1223" s="179" t="b">
        <f>IF(E1223&lt;&gt;1,"",NOT(ISNA(VLOOKUP(P1223,Mapping!$P:$P,1,FALSE))))</f>
        <v>0</v>
      </c>
      <c r="B1223" s="180" t="str">
        <f t="shared" si="18"/>
        <v/>
      </c>
      <c r="E1223" s="167">
        <v>1</v>
      </c>
      <c r="F1223" s="170" t="s">
        <v>683</v>
      </c>
      <c r="G1223" s="169">
        <v>61971.94752767271</v>
      </c>
      <c r="H1223" s="168" t="s">
        <v>1266</v>
      </c>
      <c r="I1223" s="168" t="s">
        <v>730</v>
      </c>
      <c r="J1223" s="169">
        <v>25551.74289377073</v>
      </c>
      <c r="K1223" s="169">
        <v>10283.05742436643</v>
      </c>
      <c r="L1223" s="168" t="s">
        <v>18</v>
      </c>
      <c r="M1223" s="168" t="s">
        <v>21</v>
      </c>
      <c r="N1223" s="168" t="s">
        <v>1449</v>
      </c>
      <c r="O1223" s="168" t="s">
        <v>21</v>
      </c>
      <c r="P1223" s="168" t="s">
        <v>525</v>
      </c>
      <c r="Q1223" s="168" t="s">
        <v>1451</v>
      </c>
      <c r="R1223" s="168" t="s">
        <v>21</v>
      </c>
      <c r="S1223" s="168" t="s">
        <v>21</v>
      </c>
      <c r="T1223" s="168" t="s">
        <v>21</v>
      </c>
      <c r="U1223" s="168" t="s">
        <v>21</v>
      </c>
      <c r="V1223" s="168" t="s">
        <v>1451</v>
      </c>
      <c r="W1223" s="168" t="s">
        <v>21</v>
      </c>
      <c r="X1223" s="168" t="s">
        <v>21</v>
      </c>
      <c r="Y1223" s="168" t="s">
        <v>21</v>
      </c>
      <c r="Z1223" s="168" t="s">
        <v>21</v>
      </c>
      <c r="AA1223" s="168" t="s">
        <v>2141</v>
      </c>
      <c r="AB1223" s="168" t="s">
        <v>1259</v>
      </c>
      <c r="AC1223" s="168" t="s">
        <v>6827</v>
      </c>
      <c r="AD1223" s="169">
        <v>48138.901551169023</v>
      </c>
      <c r="AE1223" s="168" t="s">
        <v>813</v>
      </c>
      <c r="AF1223" s="169">
        <v>-37098.063862957169</v>
      </c>
      <c r="AG1223" s="169">
        <v>-34928.678826406183</v>
      </c>
      <c r="AH1223" s="169">
        <v>-27252.1033149451</v>
      </c>
      <c r="AI1223" s="168" t="s">
        <v>21</v>
      </c>
      <c r="AJ1223"/>
    </row>
    <row r="1224" spans="1:36" x14ac:dyDescent="0.25">
      <c r="A1224" s="179" t="b">
        <f>IF(E1224&lt;&gt;1,"",NOT(ISNA(VLOOKUP(P1224,Mapping!$P:$P,1,FALSE))))</f>
        <v>0</v>
      </c>
      <c r="B1224" s="180" t="str">
        <f t="shared" si="18"/>
        <v/>
      </c>
      <c r="E1224" s="167">
        <v>1</v>
      </c>
      <c r="F1224" s="170" t="s">
        <v>2142</v>
      </c>
      <c r="G1224" s="169">
        <v>78651.717457016246</v>
      </c>
      <c r="H1224" s="168" t="s">
        <v>1266</v>
      </c>
      <c r="I1224" s="168" t="s">
        <v>730</v>
      </c>
      <c r="J1224" s="169">
        <v>25657.21496533207</v>
      </c>
      <c r="K1224" s="169">
        <v>7108.8307736579054</v>
      </c>
      <c r="L1224" s="168" t="s">
        <v>18</v>
      </c>
      <c r="M1224" s="168" t="s">
        <v>21</v>
      </c>
      <c r="N1224" s="168" t="s">
        <v>1449</v>
      </c>
      <c r="O1224" s="168" t="s">
        <v>21</v>
      </c>
      <c r="P1224" s="168" t="s">
        <v>525</v>
      </c>
      <c r="Q1224" s="168" t="s">
        <v>1451</v>
      </c>
      <c r="R1224" s="168" t="s">
        <v>21</v>
      </c>
      <c r="S1224" s="168" t="s">
        <v>21</v>
      </c>
      <c r="T1224" s="168" t="s">
        <v>21</v>
      </c>
      <c r="U1224" s="168" t="s">
        <v>21</v>
      </c>
      <c r="V1224" s="168" t="s">
        <v>1451</v>
      </c>
      <c r="W1224" s="168" t="s">
        <v>21</v>
      </c>
      <c r="X1224" s="168" t="s">
        <v>21</v>
      </c>
      <c r="Y1224" s="168" t="s">
        <v>21</v>
      </c>
      <c r="Z1224" s="168" t="s">
        <v>21</v>
      </c>
      <c r="AA1224" s="168" t="s">
        <v>2143</v>
      </c>
      <c r="AB1224" s="168" t="s">
        <v>1259</v>
      </c>
      <c r="AC1224" s="168" t="s">
        <v>2816</v>
      </c>
      <c r="AD1224" s="169">
        <v>44071.739020842113</v>
      </c>
      <c r="AE1224" s="168" t="s">
        <v>807</v>
      </c>
      <c r="AF1224" s="169">
        <v>-864.8947964025283</v>
      </c>
      <c r="AG1224" s="169">
        <v>-44046.656284542987</v>
      </c>
      <c r="AH1224" s="169">
        <v>-27547.830354316669</v>
      </c>
      <c r="AI1224" s="168" t="s">
        <v>21</v>
      </c>
      <c r="AJ1224"/>
    </row>
    <row r="1225" spans="1:36" x14ac:dyDescent="0.25">
      <c r="A1225" s="179" t="b">
        <f>IF(E1225&lt;&gt;1,"",NOT(ISNA(VLOOKUP(P1225,Mapping!$P:$P,1,FALSE))))</f>
        <v>0</v>
      </c>
      <c r="B1225" s="180" t="str">
        <f t="shared" si="18"/>
        <v/>
      </c>
      <c r="E1225" s="167">
        <v>1</v>
      </c>
      <c r="F1225" s="170" t="s">
        <v>684</v>
      </c>
      <c r="G1225" s="169">
        <v>406642.30020131078</v>
      </c>
      <c r="H1225" s="168" t="s">
        <v>1266</v>
      </c>
      <c r="I1225" s="168" t="s">
        <v>730</v>
      </c>
      <c r="J1225" s="169">
        <v>118327.8146043731</v>
      </c>
      <c r="K1225" s="169">
        <v>46255.521674395088</v>
      </c>
      <c r="L1225" s="168" t="s">
        <v>18</v>
      </c>
      <c r="M1225" s="168" t="s">
        <v>21</v>
      </c>
      <c r="N1225" s="168" t="s">
        <v>1449</v>
      </c>
      <c r="O1225" s="168" t="s">
        <v>21</v>
      </c>
      <c r="P1225" s="168" t="s">
        <v>525</v>
      </c>
      <c r="Q1225" s="168" t="s">
        <v>1451</v>
      </c>
      <c r="R1225" s="168" t="s">
        <v>21</v>
      </c>
      <c r="S1225" s="168" t="s">
        <v>21</v>
      </c>
      <c r="T1225" s="168" t="s">
        <v>21</v>
      </c>
      <c r="U1225" s="168" t="s">
        <v>21</v>
      </c>
      <c r="V1225" s="168" t="s">
        <v>1451</v>
      </c>
      <c r="W1225" s="168" t="s">
        <v>21</v>
      </c>
      <c r="X1225" s="168" t="s">
        <v>21</v>
      </c>
      <c r="Y1225" s="168" t="s">
        <v>21</v>
      </c>
      <c r="Z1225" s="168" t="s">
        <v>21</v>
      </c>
      <c r="AA1225" s="168" t="s">
        <v>2144</v>
      </c>
      <c r="AB1225" s="168" t="s">
        <v>1259</v>
      </c>
      <c r="AC1225" s="168" t="s">
        <v>11835</v>
      </c>
      <c r="AD1225" s="169">
        <v>212485.39152972409</v>
      </c>
      <c r="AE1225" s="168" t="s">
        <v>811</v>
      </c>
      <c r="AF1225" s="169">
        <v>-140686.57294106751</v>
      </c>
      <c r="AG1225" s="169">
        <v>-229192.05975607369</v>
      </c>
      <c r="AH1225" s="169">
        <v>-132891.43616723831</v>
      </c>
      <c r="AI1225" s="168" t="s">
        <v>21</v>
      </c>
      <c r="AJ1225"/>
    </row>
    <row r="1226" spans="1:36" x14ac:dyDescent="0.25">
      <c r="A1226" s="179" t="b">
        <f>IF(E1226&lt;&gt;1,"",NOT(ISNA(VLOOKUP(P1226,Mapping!$P:$P,1,FALSE))))</f>
        <v>0</v>
      </c>
      <c r="B1226" s="180" t="str">
        <f t="shared" si="18"/>
        <v/>
      </c>
      <c r="E1226" s="167">
        <v>1</v>
      </c>
      <c r="F1226" s="170" t="s">
        <v>685</v>
      </c>
      <c r="G1226" s="169">
        <v>606453.98727863608</v>
      </c>
      <c r="H1226" s="168" t="s">
        <v>1266</v>
      </c>
      <c r="I1226" s="168" t="s">
        <v>657</v>
      </c>
      <c r="J1226" s="169">
        <v>139589.67884986379</v>
      </c>
      <c r="K1226" s="169">
        <v>34890.111242654537</v>
      </c>
      <c r="L1226" s="168" t="s">
        <v>18</v>
      </c>
      <c r="M1226" s="168" t="s">
        <v>21</v>
      </c>
      <c r="N1226" s="168" t="s">
        <v>1449</v>
      </c>
      <c r="O1226" s="168" t="s">
        <v>21</v>
      </c>
      <c r="P1226" s="168" t="s">
        <v>525</v>
      </c>
      <c r="Q1226" s="168" t="s">
        <v>1451</v>
      </c>
      <c r="R1226" s="168" t="s">
        <v>21</v>
      </c>
      <c r="S1226" s="168" t="s">
        <v>21</v>
      </c>
      <c r="T1226" s="168" t="s">
        <v>21</v>
      </c>
      <c r="U1226" s="168" t="s">
        <v>21</v>
      </c>
      <c r="V1226" s="168" t="s">
        <v>1451</v>
      </c>
      <c r="W1226" s="168" t="s">
        <v>21</v>
      </c>
      <c r="X1226" s="168" t="s">
        <v>21</v>
      </c>
      <c r="Y1226" s="168" t="s">
        <v>21</v>
      </c>
      <c r="Z1226" s="168" t="s">
        <v>21</v>
      </c>
      <c r="AA1226" s="168" t="s">
        <v>2145</v>
      </c>
      <c r="AB1226" s="168" t="s">
        <v>1259</v>
      </c>
      <c r="AC1226" s="168" t="s">
        <v>11836</v>
      </c>
      <c r="AD1226" s="169">
        <v>201600.88593531089</v>
      </c>
      <c r="AE1226" s="168" t="s">
        <v>809</v>
      </c>
      <c r="AF1226" s="169">
        <v>-53763.419533097302</v>
      </c>
      <c r="AG1226" s="169">
        <v>3785.2742298289668</v>
      </c>
      <c r="AH1226" s="169">
        <v>-101830.43031983561</v>
      </c>
      <c r="AI1226" s="168" t="s">
        <v>21</v>
      </c>
      <c r="AJ1226"/>
    </row>
    <row r="1227" spans="1:36" x14ac:dyDescent="0.25">
      <c r="A1227" s="179" t="b">
        <f>IF(E1227&lt;&gt;1,"",NOT(ISNA(VLOOKUP(P1227,Mapping!$P:$P,1,FALSE))))</f>
        <v>0</v>
      </c>
      <c r="B1227" s="180" t="str">
        <f t="shared" si="18"/>
        <v/>
      </c>
      <c r="E1227" s="167">
        <v>1</v>
      </c>
      <c r="F1227" s="170" t="s">
        <v>2146</v>
      </c>
      <c r="G1227" s="169">
        <v>760359.96748522413</v>
      </c>
      <c r="H1227" s="168" t="s">
        <v>1266</v>
      </c>
      <c r="I1227" s="168" t="s">
        <v>402</v>
      </c>
      <c r="J1227" s="169">
        <v>335462.70634325797</v>
      </c>
      <c r="K1227" s="169">
        <v>82605.797510918055</v>
      </c>
      <c r="L1227" s="168" t="s">
        <v>18</v>
      </c>
      <c r="M1227" s="168" t="s">
        <v>21</v>
      </c>
      <c r="N1227" s="168" t="s">
        <v>1449</v>
      </c>
      <c r="O1227" s="168" t="s">
        <v>21</v>
      </c>
      <c r="P1227" s="168" t="s">
        <v>344</v>
      </c>
      <c r="Q1227" s="168" t="s">
        <v>1450</v>
      </c>
      <c r="R1227" s="168" t="s">
        <v>21</v>
      </c>
      <c r="S1227" s="168" t="s">
        <v>21</v>
      </c>
      <c r="T1227" s="168" t="s">
        <v>21</v>
      </c>
      <c r="U1227" s="168" t="s">
        <v>21</v>
      </c>
      <c r="V1227" s="168" t="s">
        <v>1450</v>
      </c>
      <c r="W1227" s="168" t="s">
        <v>21</v>
      </c>
      <c r="X1227" s="168" t="s">
        <v>21</v>
      </c>
      <c r="Y1227" s="168" t="s">
        <v>21</v>
      </c>
      <c r="Z1227" s="168" t="s">
        <v>21</v>
      </c>
      <c r="AA1227" s="168" t="s">
        <v>2147</v>
      </c>
      <c r="AB1227" s="168" t="s">
        <v>1259</v>
      </c>
      <c r="AC1227" s="168" t="s">
        <v>11837</v>
      </c>
      <c r="AD1227" s="169">
        <v>435227.16648921842</v>
      </c>
      <c r="AE1227" s="168" t="s">
        <v>818</v>
      </c>
      <c r="AF1227" s="169">
        <v>-185581.1326526289</v>
      </c>
      <c r="AG1227" s="169">
        <v>-247279.13603957259</v>
      </c>
      <c r="AH1227" s="169">
        <v>-307400.98237912671</v>
      </c>
      <c r="AI1227" s="168" t="s">
        <v>21</v>
      </c>
      <c r="AJ1227"/>
    </row>
    <row r="1228" spans="1:36" x14ac:dyDescent="0.25">
      <c r="A1228" s="179" t="b">
        <f>IF(E1228&lt;&gt;1,"",NOT(ISNA(VLOOKUP(P1228,Mapping!$P:$P,1,FALSE))))</f>
        <v>0</v>
      </c>
      <c r="B1228" s="180" t="str">
        <f t="shared" si="18"/>
        <v/>
      </c>
      <c r="E1228" s="167">
        <v>1</v>
      </c>
      <c r="F1228" s="170" t="s">
        <v>2146</v>
      </c>
      <c r="G1228" s="169">
        <v>110984.44158492589</v>
      </c>
      <c r="H1228" s="168" t="s">
        <v>1266</v>
      </c>
      <c r="I1228" s="168" t="s">
        <v>402</v>
      </c>
      <c r="J1228" s="169">
        <v>48965.151675739617</v>
      </c>
      <c r="K1228" s="169">
        <v>12057.392156965239</v>
      </c>
      <c r="L1228" s="168" t="s">
        <v>18</v>
      </c>
      <c r="M1228" s="168" t="s">
        <v>21</v>
      </c>
      <c r="N1228" s="168" t="s">
        <v>1449</v>
      </c>
      <c r="O1228" s="168" t="s">
        <v>21</v>
      </c>
      <c r="P1228" s="168" t="s">
        <v>525</v>
      </c>
      <c r="Q1228" s="168" t="s">
        <v>1451</v>
      </c>
      <c r="R1228" s="168" t="s">
        <v>21</v>
      </c>
      <c r="S1228" s="168" t="s">
        <v>21</v>
      </c>
      <c r="T1228" s="168" t="s">
        <v>21</v>
      </c>
      <c r="U1228" s="168" t="s">
        <v>21</v>
      </c>
      <c r="V1228" s="168" t="s">
        <v>1451</v>
      </c>
      <c r="W1228" s="168" t="s">
        <v>21</v>
      </c>
      <c r="X1228" s="168" t="s">
        <v>21</v>
      </c>
      <c r="Y1228" s="168" t="s">
        <v>21</v>
      </c>
      <c r="Z1228" s="168" t="s">
        <v>21</v>
      </c>
      <c r="AA1228" s="168" t="s">
        <v>2147</v>
      </c>
      <c r="AB1228" s="168" t="s">
        <v>1259</v>
      </c>
      <c r="AC1228" s="168" t="s">
        <v>11567</v>
      </c>
      <c r="AD1228" s="169">
        <v>63527.074150355329</v>
      </c>
      <c r="AE1228" s="168" t="s">
        <v>818</v>
      </c>
      <c r="AF1228" s="169">
        <v>-27087.983661567949</v>
      </c>
      <c r="AG1228" s="169">
        <v>-36093.610924470733</v>
      </c>
      <c r="AH1228" s="169">
        <v>-44869.177535530907</v>
      </c>
      <c r="AI1228" s="168" t="s">
        <v>21</v>
      </c>
      <c r="AJ1228"/>
    </row>
    <row r="1229" spans="1:36" x14ac:dyDescent="0.25">
      <c r="A1229" s="179" t="b">
        <f>IF(E1229&lt;&gt;1,"",NOT(ISNA(VLOOKUP(P1229,Mapping!$P:$P,1,FALSE))))</f>
        <v>0</v>
      </c>
      <c r="B1229" s="180" t="str">
        <f t="shared" si="18"/>
        <v/>
      </c>
      <c r="E1229" s="167">
        <v>1</v>
      </c>
      <c r="F1229" s="170" t="s">
        <v>7170</v>
      </c>
      <c r="G1229" s="169">
        <v>863682.31933323212</v>
      </c>
      <c r="H1229" s="168" t="s">
        <v>1266</v>
      </c>
      <c r="I1229" s="168" t="s">
        <v>430</v>
      </c>
      <c r="J1229" s="169">
        <v>340880.67310385598</v>
      </c>
      <c r="K1229" s="169">
        <v>97600.318176299232</v>
      </c>
      <c r="L1229" s="168" t="s">
        <v>18</v>
      </c>
      <c r="M1229" s="168" t="s">
        <v>21</v>
      </c>
      <c r="N1229" s="168" t="s">
        <v>1449</v>
      </c>
      <c r="O1229" s="168" t="s">
        <v>21</v>
      </c>
      <c r="P1229" s="168" t="s">
        <v>344</v>
      </c>
      <c r="Q1229" s="168" t="s">
        <v>1450</v>
      </c>
      <c r="R1229" s="168" t="s">
        <v>21</v>
      </c>
      <c r="S1229" s="168" t="s">
        <v>21</v>
      </c>
      <c r="T1229" s="168" t="s">
        <v>21</v>
      </c>
      <c r="U1229" s="168" t="s">
        <v>21</v>
      </c>
      <c r="V1229" s="168" t="s">
        <v>1450</v>
      </c>
      <c r="W1229" s="168" t="s">
        <v>21</v>
      </c>
      <c r="X1229" s="168" t="s">
        <v>21</v>
      </c>
      <c r="Y1229" s="168" t="s">
        <v>21</v>
      </c>
      <c r="Z1229" s="168" t="s">
        <v>21</v>
      </c>
      <c r="AA1229" s="168" t="s">
        <v>7171</v>
      </c>
      <c r="AB1229" s="168" t="s">
        <v>1259</v>
      </c>
      <c r="AC1229" s="168" t="s">
        <v>11838</v>
      </c>
      <c r="AD1229" s="169">
        <v>487610.30890454899</v>
      </c>
      <c r="AE1229" s="168" t="s">
        <v>809</v>
      </c>
      <c r="AF1229" s="169">
        <v>-303488.07923581632</v>
      </c>
      <c r="AG1229" s="169">
        <v>-470695.75356617349</v>
      </c>
      <c r="AH1229" s="169">
        <v>-238442.84154982431</v>
      </c>
      <c r="AI1229" s="168" t="s">
        <v>21</v>
      </c>
      <c r="AJ1229"/>
    </row>
    <row r="1230" spans="1:36" x14ac:dyDescent="0.25">
      <c r="A1230" s="179" t="b">
        <f>IF(E1230&lt;&gt;1,"",NOT(ISNA(VLOOKUP(P1230,Mapping!$P:$P,1,FALSE))))</f>
        <v>0</v>
      </c>
      <c r="B1230" s="180" t="str">
        <f t="shared" si="18"/>
        <v/>
      </c>
      <c r="E1230" s="167">
        <v>1</v>
      </c>
      <c r="F1230" s="170" t="s">
        <v>7170</v>
      </c>
      <c r="G1230" s="169">
        <v>113995.12149573449</v>
      </c>
      <c r="H1230" s="168" t="s">
        <v>1266</v>
      </c>
      <c r="I1230" s="168" t="s">
        <v>430</v>
      </c>
      <c r="J1230" s="169">
        <v>44991.929180651678</v>
      </c>
      <c r="K1230" s="169">
        <v>12882.00519968831</v>
      </c>
      <c r="L1230" s="168" t="s">
        <v>18</v>
      </c>
      <c r="M1230" s="168" t="s">
        <v>21</v>
      </c>
      <c r="N1230" s="168" t="s">
        <v>1449</v>
      </c>
      <c r="O1230" s="168" t="s">
        <v>21</v>
      </c>
      <c r="P1230" s="168" t="s">
        <v>525</v>
      </c>
      <c r="Q1230" s="168" t="s">
        <v>1451</v>
      </c>
      <c r="R1230" s="168" t="s">
        <v>21</v>
      </c>
      <c r="S1230" s="168" t="s">
        <v>21</v>
      </c>
      <c r="T1230" s="168" t="s">
        <v>21</v>
      </c>
      <c r="U1230" s="168" t="s">
        <v>21</v>
      </c>
      <c r="V1230" s="168" t="s">
        <v>1451</v>
      </c>
      <c r="W1230" s="168" t="s">
        <v>21</v>
      </c>
      <c r="X1230" s="168" t="s">
        <v>21</v>
      </c>
      <c r="Y1230" s="168" t="s">
        <v>21</v>
      </c>
      <c r="Z1230" s="168" t="s">
        <v>21</v>
      </c>
      <c r="AA1230" s="168" t="s">
        <v>7171</v>
      </c>
      <c r="AB1230" s="168" t="s">
        <v>1259</v>
      </c>
      <c r="AC1230" s="168" t="s">
        <v>7172</v>
      </c>
      <c r="AD1230" s="169">
        <v>64358.381735842908</v>
      </c>
      <c r="AE1230" s="168" t="s">
        <v>809</v>
      </c>
      <c r="AF1230" s="169">
        <v>-40056.580632219499</v>
      </c>
      <c r="AG1230" s="169">
        <v>-62125.874773870317</v>
      </c>
      <c r="AH1230" s="169">
        <v>-31471.43351648617</v>
      </c>
      <c r="AI1230" s="168" t="s">
        <v>21</v>
      </c>
      <c r="AJ1230"/>
    </row>
    <row r="1231" spans="1:36" x14ac:dyDescent="0.25">
      <c r="A1231" s="179" t="b">
        <f>IF(E1231&lt;&gt;1,"",NOT(ISNA(VLOOKUP(P1231,Mapping!$P:$P,1,FALSE))))</f>
        <v>0</v>
      </c>
      <c r="B1231" s="180" t="str">
        <f t="shared" si="18"/>
        <v/>
      </c>
      <c r="E1231" s="167">
        <v>1</v>
      </c>
      <c r="F1231" s="170" t="s">
        <v>1108</v>
      </c>
      <c r="G1231" s="169">
        <v>1398730.6795285691</v>
      </c>
      <c r="H1231" s="168" t="s">
        <v>1266</v>
      </c>
      <c r="I1231" s="168" t="s">
        <v>430</v>
      </c>
      <c r="J1231" s="169">
        <v>586866.25703556335</v>
      </c>
      <c r="K1231" s="169">
        <v>201965.96520687139</v>
      </c>
      <c r="L1231" s="168" t="s">
        <v>18</v>
      </c>
      <c r="M1231" s="168" t="s">
        <v>21</v>
      </c>
      <c r="N1231" s="168" t="s">
        <v>1449</v>
      </c>
      <c r="O1231" s="168" t="s">
        <v>21</v>
      </c>
      <c r="P1231" s="168" t="s">
        <v>762</v>
      </c>
      <c r="Q1231" s="168" t="s">
        <v>1455</v>
      </c>
      <c r="R1231" s="168" t="s">
        <v>21</v>
      </c>
      <c r="S1231" s="168" t="s">
        <v>21</v>
      </c>
      <c r="T1231" s="168" t="s">
        <v>21</v>
      </c>
      <c r="U1231" s="168" t="s">
        <v>21</v>
      </c>
      <c r="V1231" s="168" t="s">
        <v>1455</v>
      </c>
      <c r="W1231" s="168" t="s">
        <v>21</v>
      </c>
      <c r="X1231" s="168" t="s">
        <v>21</v>
      </c>
      <c r="Y1231" s="168" t="s">
        <v>21</v>
      </c>
      <c r="Z1231" s="168" t="s">
        <v>21</v>
      </c>
      <c r="AA1231" s="168" t="s">
        <v>2148</v>
      </c>
      <c r="AB1231" s="168" t="s">
        <v>1259</v>
      </c>
      <c r="AC1231" s="168" t="s">
        <v>12958</v>
      </c>
      <c r="AD1231" s="169">
        <v>1112330.6282996859</v>
      </c>
      <c r="AE1231" s="168" t="s">
        <v>810</v>
      </c>
      <c r="AF1231" s="169">
        <v>-826433.02423212107</v>
      </c>
      <c r="AG1231" s="169">
        <v>-1045433.562973203</v>
      </c>
      <c r="AH1231" s="169">
        <v>-543842.12998757861</v>
      </c>
      <c r="AI1231" s="168" t="s">
        <v>21</v>
      </c>
      <c r="AJ1231"/>
    </row>
    <row r="1232" spans="1:36" x14ac:dyDescent="0.25">
      <c r="A1232" s="179" t="b">
        <f>IF(E1232&lt;&gt;1,"",NOT(ISNA(VLOOKUP(P1232,Mapping!$P:$P,1,FALSE))))</f>
        <v>0</v>
      </c>
      <c r="B1232" s="180" t="str">
        <f t="shared" si="18"/>
        <v/>
      </c>
      <c r="E1232" s="167">
        <v>1</v>
      </c>
      <c r="F1232" s="170" t="s">
        <v>1108</v>
      </c>
      <c r="G1232" s="169">
        <v>3993587.2512309281</v>
      </c>
      <c r="H1232" s="168" t="s">
        <v>1266</v>
      </c>
      <c r="I1232" s="168" t="s">
        <v>430</v>
      </c>
      <c r="J1232" s="169">
        <v>1675591.76085618</v>
      </c>
      <c r="K1232" s="169">
        <v>576643.32071743777</v>
      </c>
      <c r="L1232" s="168" t="s">
        <v>18</v>
      </c>
      <c r="M1232" s="168" t="s">
        <v>21</v>
      </c>
      <c r="N1232" s="168" t="s">
        <v>1449</v>
      </c>
      <c r="O1232" s="168" t="s">
        <v>21</v>
      </c>
      <c r="P1232" s="168" t="s">
        <v>789</v>
      </c>
      <c r="Q1232" s="168" t="s">
        <v>1458</v>
      </c>
      <c r="R1232" s="168" t="s">
        <v>21</v>
      </c>
      <c r="S1232" s="168" t="s">
        <v>21</v>
      </c>
      <c r="T1232" s="168" t="s">
        <v>21</v>
      </c>
      <c r="U1232" s="168" t="s">
        <v>21</v>
      </c>
      <c r="V1232" s="168" t="s">
        <v>1458</v>
      </c>
      <c r="W1232" s="168" t="s">
        <v>21</v>
      </c>
      <c r="X1232" s="168" t="s">
        <v>21</v>
      </c>
      <c r="Y1232" s="168" t="s">
        <v>21</v>
      </c>
      <c r="Z1232" s="168" t="s">
        <v>21</v>
      </c>
      <c r="AA1232" s="168" t="s">
        <v>2148</v>
      </c>
      <c r="AB1232" s="168" t="s">
        <v>1259</v>
      </c>
      <c r="AC1232" s="168" t="s">
        <v>7281</v>
      </c>
      <c r="AD1232" s="169">
        <v>3175871.8682202068</v>
      </c>
      <c r="AE1232" s="168" t="s">
        <v>810</v>
      </c>
      <c r="AF1232" s="169">
        <v>-2359591.0477076289</v>
      </c>
      <c r="AG1232" s="169">
        <v>-2984870.6475115479</v>
      </c>
      <c r="AH1232" s="169">
        <v>-1552751.382941484</v>
      </c>
      <c r="AI1232" s="168" t="s">
        <v>21</v>
      </c>
      <c r="AJ1232"/>
    </row>
    <row r="1233" spans="1:36" x14ac:dyDescent="0.25">
      <c r="A1233" s="179" t="b">
        <f>IF(E1233&lt;&gt;1,"",NOT(ISNA(VLOOKUP(P1233,Mapping!$P:$P,1,FALSE))))</f>
        <v>0</v>
      </c>
      <c r="B1233" s="180" t="str">
        <f t="shared" si="18"/>
        <v/>
      </c>
      <c r="E1233" s="167">
        <v>1</v>
      </c>
      <c r="F1233" s="170" t="s">
        <v>2149</v>
      </c>
      <c r="G1233" s="169">
        <v>638820.35422623158</v>
      </c>
      <c r="H1233" s="168" t="s">
        <v>1266</v>
      </c>
      <c r="I1233" s="168" t="s">
        <v>480</v>
      </c>
      <c r="J1233" s="169">
        <v>167618.17487719501</v>
      </c>
      <c r="K1233" s="169">
        <v>17466.325659300612</v>
      </c>
      <c r="L1233" s="168" t="s">
        <v>18</v>
      </c>
      <c r="M1233" s="168" t="s">
        <v>21</v>
      </c>
      <c r="N1233" s="168" t="s">
        <v>1449</v>
      </c>
      <c r="O1233" s="168" t="s">
        <v>21</v>
      </c>
      <c r="P1233" s="168" t="s">
        <v>344</v>
      </c>
      <c r="Q1233" s="168" t="s">
        <v>1450</v>
      </c>
      <c r="R1233" s="168" t="s">
        <v>21</v>
      </c>
      <c r="S1233" s="168" t="s">
        <v>21</v>
      </c>
      <c r="T1233" s="168" t="s">
        <v>21</v>
      </c>
      <c r="U1233" s="168" t="s">
        <v>21</v>
      </c>
      <c r="V1233" s="168" t="s">
        <v>1450</v>
      </c>
      <c r="W1233" s="168" t="s">
        <v>21</v>
      </c>
      <c r="X1233" s="168" t="s">
        <v>21</v>
      </c>
      <c r="Y1233" s="168" t="s">
        <v>21</v>
      </c>
      <c r="Z1233" s="168" t="s">
        <v>21</v>
      </c>
      <c r="AA1233" s="168" t="s">
        <v>2150</v>
      </c>
      <c r="AB1233" s="168" t="s">
        <v>1259</v>
      </c>
      <c r="AC1233" s="168" t="s">
        <v>11839</v>
      </c>
      <c r="AD1233" s="169">
        <v>286713.77508615551</v>
      </c>
      <c r="AE1233" s="168" t="s">
        <v>818</v>
      </c>
      <c r="AF1233" s="169">
        <v>-185556.283306514</v>
      </c>
      <c r="AG1233" s="169">
        <v>1250979.033959402</v>
      </c>
      <c r="AH1233" s="169">
        <v>-46052.62092261028</v>
      </c>
      <c r="AI1233" s="168" t="s">
        <v>21</v>
      </c>
      <c r="AJ1233"/>
    </row>
    <row r="1234" spans="1:36" x14ac:dyDescent="0.25">
      <c r="A1234" s="179" t="b">
        <f>IF(E1234&lt;&gt;1,"",NOT(ISNA(VLOOKUP(P1234,Mapping!$P:$P,1,FALSE))))</f>
        <v>0</v>
      </c>
      <c r="B1234" s="180" t="str">
        <f t="shared" si="18"/>
        <v/>
      </c>
      <c r="E1234" s="167">
        <v>1</v>
      </c>
      <c r="F1234" s="170" t="s">
        <v>2149</v>
      </c>
      <c r="G1234" s="169">
        <v>66603.303185437559</v>
      </c>
      <c r="H1234" s="168" t="s">
        <v>1266</v>
      </c>
      <c r="I1234" s="168" t="s">
        <v>480</v>
      </c>
      <c r="J1234" s="169">
        <v>17475.842851403369</v>
      </c>
      <c r="K1234" s="169">
        <v>1821.036189166274</v>
      </c>
      <c r="L1234" s="168" t="s">
        <v>18</v>
      </c>
      <c r="M1234" s="168" t="s">
        <v>21</v>
      </c>
      <c r="N1234" s="168" t="s">
        <v>1449</v>
      </c>
      <c r="O1234" s="168" t="s">
        <v>21</v>
      </c>
      <c r="P1234" s="168" t="s">
        <v>525</v>
      </c>
      <c r="Q1234" s="168" t="s">
        <v>1451</v>
      </c>
      <c r="R1234" s="168" t="s">
        <v>21</v>
      </c>
      <c r="S1234" s="168" t="s">
        <v>21</v>
      </c>
      <c r="T1234" s="168" t="s">
        <v>21</v>
      </c>
      <c r="U1234" s="168" t="s">
        <v>21</v>
      </c>
      <c r="V1234" s="168" t="s">
        <v>1451</v>
      </c>
      <c r="W1234" s="168" t="s">
        <v>21</v>
      </c>
      <c r="X1234" s="168" t="s">
        <v>21</v>
      </c>
      <c r="Y1234" s="168" t="s">
        <v>21</v>
      </c>
      <c r="Z1234" s="168" t="s">
        <v>21</v>
      </c>
      <c r="AA1234" s="168" t="s">
        <v>2150</v>
      </c>
      <c r="AB1234" s="168" t="s">
        <v>1259</v>
      </c>
      <c r="AC1234" s="168" t="s">
        <v>11840</v>
      </c>
      <c r="AD1234" s="169">
        <v>29892.730191157749</v>
      </c>
      <c r="AE1234" s="168" t="s">
        <v>818</v>
      </c>
      <c r="AF1234" s="169">
        <v>-19346.067033189742</v>
      </c>
      <c r="AG1234" s="169">
        <v>130426.86465171271</v>
      </c>
      <c r="AH1234" s="169">
        <v>-4801.4385476302414</v>
      </c>
      <c r="AI1234" s="168" t="s">
        <v>21</v>
      </c>
      <c r="AJ1234"/>
    </row>
    <row r="1235" spans="1:36" x14ac:dyDescent="0.25">
      <c r="A1235" s="179" t="b">
        <f>IF(E1235&lt;&gt;1,"",NOT(ISNA(VLOOKUP(P1235,Mapping!$P:$P,1,FALSE))))</f>
        <v>0</v>
      </c>
      <c r="B1235" s="180" t="str">
        <f t="shared" si="18"/>
        <v/>
      </c>
      <c r="E1235" s="167">
        <v>1</v>
      </c>
      <c r="F1235" s="170" t="s">
        <v>2151</v>
      </c>
      <c r="G1235" s="169">
        <v>138900.52214676511</v>
      </c>
      <c r="H1235" s="168" t="s">
        <v>1266</v>
      </c>
      <c r="I1235" s="168" t="s">
        <v>480</v>
      </c>
      <c r="J1235" s="169">
        <v>31080.651418967569</v>
      </c>
      <c r="K1235" s="169">
        <v>270.49997484650021</v>
      </c>
      <c r="L1235" s="168" t="s">
        <v>18</v>
      </c>
      <c r="M1235" s="168" t="s">
        <v>21</v>
      </c>
      <c r="N1235" s="168" t="s">
        <v>1449</v>
      </c>
      <c r="O1235" s="168" t="s">
        <v>21</v>
      </c>
      <c r="P1235" s="168" t="s">
        <v>525</v>
      </c>
      <c r="Q1235" s="168" t="s">
        <v>1451</v>
      </c>
      <c r="R1235" s="168" t="s">
        <v>21</v>
      </c>
      <c r="S1235" s="168" t="s">
        <v>21</v>
      </c>
      <c r="T1235" s="168" t="s">
        <v>21</v>
      </c>
      <c r="U1235" s="168" t="s">
        <v>21</v>
      </c>
      <c r="V1235" s="168" t="s">
        <v>1451</v>
      </c>
      <c r="W1235" s="168" t="s">
        <v>21</v>
      </c>
      <c r="X1235" s="168" t="s">
        <v>21</v>
      </c>
      <c r="Y1235" s="168" t="s">
        <v>21</v>
      </c>
      <c r="Z1235" s="168" t="s">
        <v>21</v>
      </c>
      <c r="AA1235" s="168" t="s">
        <v>2152</v>
      </c>
      <c r="AB1235" s="168" t="s">
        <v>1259</v>
      </c>
      <c r="AC1235" s="168" t="s">
        <v>11841</v>
      </c>
      <c r="AD1235" s="169">
        <v>61213.630952764383</v>
      </c>
      <c r="AE1235" s="168" t="s">
        <v>811</v>
      </c>
      <c r="AF1235" s="169">
        <v>-21418.359111963578</v>
      </c>
      <c r="AG1235" s="169">
        <v>-76556.070434979498</v>
      </c>
      <c r="AH1235" s="169">
        <v>-10176.06386957315</v>
      </c>
      <c r="AI1235" s="168" t="s">
        <v>21</v>
      </c>
      <c r="AJ1235"/>
    </row>
    <row r="1236" spans="1:36" x14ac:dyDescent="0.25">
      <c r="A1236" s="179" t="b">
        <f>IF(E1236&lt;&gt;1,"",NOT(ISNA(VLOOKUP(P1236,Mapping!$P:$P,1,FALSE))))</f>
        <v>0</v>
      </c>
      <c r="B1236" s="180" t="str">
        <f t="shared" si="18"/>
        <v/>
      </c>
      <c r="E1236" s="167">
        <v>1</v>
      </c>
      <c r="F1236" s="170" t="s">
        <v>686</v>
      </c>
      <c r="G1236" s="169">
        <v>1044063.085522767</v>
      </c>
      <c r="H1236" s="168" t="s">
        <v>1266</v>
      </c>
      <c r="I1236" s="168" t="s">
        <v>480</v>
      </c>
      <c r="J1236" s="169">
        <v>303198.31948416762</v>
      </c>
      <c r="K1236" s="169">
        <v>917.05658097314029</v>
      </c>
      <c r="L1236" s="168" t="s">
        <v>18</v>
      </c>
      <c r="M1236" s="168" t="s">
        <v>21</v>
      </c>
      <c r="N1236" s="168" t="s">
        <v>1449</v>
      </c>
      <c r="O1236" s="168" t="s">
        <v>21</v>
      </c>
      <c r="P1236" s="168" t="s">
        <v>344</v>
      </c>
      <c r="Q1236" s="168" t="s">
        <v>1450</v>
      </c>
      <c r="R1236" s="168" t="s">
        <v>21</v>
      </c>
      <c r="S1236" s="168" t="s">
        <v>21</v>
      </c>
      <c r="T1236" s="168" t="s">
        <v>21</v>
      </c>
      <c r="U1236" s="168" t="s">
        <v>21</v>
      </c>
      <c r="V1236" s="168" t="s">
        <v>1450</v>
      </c>
      <c r="W1236" s="168" t="s">
        <v>21</v>
      </c>
      <c r="X1236" s="168" t="s">
        <v>21</v>
      </c>
      <c r="Y1236" s="168" t="s">
        <v>21</v>
      </c>
      <c r="Z1236" s="168" t="s">
        <v>21</v>
      </c>
      <c r="AA1236" s="168" t="s">
        <v>2153</v>
      </c>
      <c r="AB1236" s="168" t="s">
        <v>1259</v>
      </c>
      <c r="AC1236" s="168" t="s">
        <v>11842</v>
      </c>
      <c r="AD1236" s="169">
        <v>439363.78057658463</v>
      </c>
      <c r="AE1236" s="168" t="s">
        <v>811</v>
      </c>
      <c r="AF1236" s="169">
        <v>-346963.14432735491</v>
      </c>
      <c r="AG1236" s="169">
        <v>-499646.34498724132</v>
      </c>
      <c r="AH1236" s="169">
        <v>38310.934365082881</v>
      </c>
      <c r="AI1236" s="168" t="s">
        <v>21</v>
      </c>
      <c r="AJ1236"/>
    </row>
    <row r="1237" spans="1:36" x14ac:dyDescent="0.25">
      <c r="A1237" s="179" t="b">
        <f>IF(E1237&lt;&gt;1,"",NOT(ISNA(VLOOKUP(P1237,Mapping!$P:$P,1,FALSE))))</f>
        <v>0</v>
      </c>
      <c r="B1237" s="180" t="str">
        <f t="shared" ref="B1237:B1300" si="19">IF(AI1237="","",VALUE(AI1237))</f>
        <v/>
      </c>
      <c r="E1237" s="167">
        <v>1</v>
      </c>
      <c r="F1237" s="170" t="s">
        <v>686</v>
      </c>
      <c r="G1237" s="169">
        <v>146050.71072847859</v>
      </c>
      <c r="H1237" s="168" t="s">
        <v>1266</v>
      </c>
      <c r="I1237" s="168" t="s">
        <v>480</v>
      </c>
      <c r="J1237" s="169">
        <v>42413.462046855711</v>
      </c>
      <c r="K1237" s="169">
        <v>128.28416911445339</v>
      </c>
      <c r="L1237" s="168" t="s">
        <v>18</v>
      </c>
      <c r="M1237" s="168" t="s">
        <v>21</v>
      </c>
      <c r="N1237" s="168" t="s">
        <v>1449</v>
      </c>
      <c r="O1237" s="168" t="s">
        <v>21</v>
      </c>
      <c r="P1237" s="168" t="s">
        <v>525</v>
      </c>
      <c r="Q1237" s="168" t="s">
        <v>1451</v>
      </c>
      <c r="R1237" s="168" t="s">
        <v>21</v>
      </c>
      <c r="S1237" s="168" t="s">
        <v>21</v>
      </c>
      <c r="T1237" s="168" t="s">
        <v>21</v>
      </c>
      <c r="U1237" s="168" t="s">
        <v>21</v>
      </c>
      <c r="V1237" s="168" t="s">
        <v>1451</v>
      </c>
      <c r="W1237" s="168" t="s">
        <v>21</v>
      </c>
      <c r="X1237" s="168" t="s">
        <v>21</v>
      </c>
      <c r="Y1237" s="168" t="s">
        <v>21</v>
      </c>
      <c r="Z1237" s="168" t="s">
        <v>21</v>
      </c>
      <c r="AA1237" s="168" t="s">
        <v>2153</v>
      </c>
      <c r="AB1237" s="168" t="s">
        <v>1259</v>
      </c>
      <c r="AC1237" s="168" t="s">
        <v>11843</v>
      </c>
      <c r="AD1237" s="169">
        <v>61461.221368085979</v>
      </c>
      <c r="AE1237" s="168" t="s">
        <v>811</v>
      </c>
      <c r="AF1237" s="169">
        <v>-48535.586142503184</v>
      </c>
      <c r="AG1237" s="169">
        <v>-69893.960250241973</v>
      </c>
      <c r="AH1237" s="169">
        <v>5359.1964607108384</v>
      </c>
      <c r="AI1237" s="168" t="s">
        <v>21</v>
      </c>
      <c r="AJ1237"/>
    </row>
    <row r="1238" spans="1:36" x14ac:dyDescent="0.25">
      <c r="A1238" s="179" t="b">
        <f>IF(E1238&lt;&gt;1,"",NOT(ISNA(VLOOKUP(P1238,Mapping!$P:$P,1,FALSE))))</f>
        <v>0</v>
      </c>
      <c r="B1238" s="180" t="str">
        <f t="shared" si="19"/>
        <v/>
      </c>
      <c r="E1238" s="167">
        <v>1</v>
      </c>
      <c r="F1238" s="170" t="s">
        <v>2154</v>
      </c>
      <c r="G1238" s="169">
        <v>94789.980504326712</v>
      </c>
      <c r="H1238" s="168" t="s">
        <v>1266</v>
      </c>
      <c r="I1238" s="168" t="s">
        <v>480</v>
      </c>
      <c r="J1238" s="169">
        <v>24970.320814758808</v>
      </c>
      <c r="K1238" s="169">
        <v>4575.4915354341074</v>
      </c>
      <c r="L1238" s="168" t="s">
        <v>18</v>
      </c>
      <c r="M1238" s="168" t="s">
        <v>21</v>
      </c>
      <c r="N1238" s="168" t="s">
        <v>1449</v>
      </c>
      <c r="O1238" s="168" t="s">
        <v>21</v>
      </c>
      <c r="P1238" s="168" t="s">
        <v>525</v>
      </c>
      <c r="Q1238" s="168" t="s">
        <v>1451</v>
      </c>
      <c r="R1238" s="168" t="s">
        <v>21</v>
      </c>
      <c r="S1238" s="168" t="s">
        <v>21</v>
      </c>
      <c r="T1238" s="168" t="s">
        <v>21</v>
      </c>
      <c r="U1238" s="168" t="s">
        <v>21</v>
      </c>
      <c r="V1238" s="168" t="s">
        <v>1451</v>
      </c>
      <c r="W1238" s="168" t="s">
        <v>21</v>
      </c>
      <c r="X1238" s="168" t="s">
        <v>21</v>
      </c>
      <c r="Y1238" s="168" t="s">
        <v>21</v>
      </c>
      <c r="Z1238" s="168" t="s">
        <v>21</v>
      </c>
      <c r="AA1238" s="168" t="s">
        <v>2155</v>
      </c>
      <c r="AB1238" s="168" t="s">
        <v>1259</v>
      </c>
      <c r="AC1238" s="168" t="s">
        <v>6828</v>
      </c>
      <c r="AD1238" s="169">
        <v>44138.857665140931</v>
      </c>
      <c r="AE1238" s="168" t="s">
        <v>809</v>
      </c>
      <c r="AF1238" s="169">
        <v>-48946.187000668477</v>
      </c>
      <c r="AG1238" s="169">
        <v>164592.7904932104</v>
      </c>
      <c r="AH1238" s="169">
        <v>-12808.495807245639</v>
      </c>
      <c r="AI1238" s="168" t="s">
        <v>21</v>
      </c>
      <c r="AJ1238"/>
    </row>
    <row r="1239" spans="1:36" x14ac:dyDescent="0.25">
      <c r="A1239" s="179" t="b">
        <f>IF(E1239&lt;&gt;1,"",NOT(ISNA(VLOOKUP(P1239,Mapping!$P:$P,1,FALSE))))</f>
        <v>0</v>
      </c>
      <c r="B1239" s="180" t="str">
        <f t="shared" si="19"/>
        <v/>
      </c>
      <c r="E1239" s="167">
        <v>1</v>
      </c>
      <c r="F1239" s="170" t="s">
        <v>11844</v>
      </c>
      <c r="G1239" s="169">
        <v>408065.4404792891</v>
      </c>
      <c r="H1239" s="168" t="s">
        <v>1266</v>
      </c>
      <c r="I1239" s="168" t="s">
        <v>480</v>
      </c>
      <c r="J1239" s="169">
        <v>115227.4269647422</v>
      </c>
      <c r="K1239" s="169">
        <v>14163.29973583231</v>
      </c>
      <c r="L1239" s="168" t="s">
        <v>18</v>
      </c>
      <c r="M1239" s="168" t="s">
        <v>21</v>
      </c>
      <c r="N1239" s="168" t="s">
        <v>1449</v>
      </c>
      <c r="O1239" s="168" t="s">
        <v>21</v>
      </c>
      <c r="P1239" s="168" t="s">
        <v>525</v>
      </c>
      <c r="Q1239" s="168" t="s">
        <v>1451</v>
      </c>
      <c r="R1239" s="168" t="s">
        <v>21</v>
      </c>
      <c r="S1239" s="168" t="s">
        <v>21</v>
      </c>
      <c r="T1239" s="168" t="s">
        <v>21</v>
      </c>
      <c r="U1239" s="168" t="s">
        <v>21</v>
      </c>
      <c r="V1239" s="168" t="s">
        <v>1451</v>
      </c>
      <c r="W1239" s="168" t="s">
        <v>21</v>
      </c>
      <c r="X1239" s="168" t="s">
        <v>21</v>
      </c>
      <c r="Y1239" s="168" t="s">
        <v>21</v>
      </c>
      <c r="Z1239" s="168" t="s">
        <v>21</v>
      </c>
      <c r="AA1239" s="168" t="s">
        <v>2156</v>
      </c>
      <c r="AB1239" s="168" t="s">
        <v>1259</v>
      </c>
      <c r="AC1239" s="168" t="s">
        <v>11845</v>
      </c>
      <c r="AD1239" s="169">
        <v>185036.561153708</v>
      </c>
      <c r="AE1239" s="168" t="s">
        <v>809</v>
      </c>
      <c r="AF1239" s="169">
        <v>-217555.05683976409</v>
      </c>
      <c r="AG1239" s="169">
        <v>339478.38223663857</v>
      </c>
      <c r="AH1239" s="169">
        <v>-9149.6092106787255</v>
      </c>
      <c r="AI1239" s="168" t="s">
        <v>21</v>
      </c>
      <c r="AJ1239"/>
    </row>
    <row r="1240" spans="1:36" x14ac:dyDescent="0.25">
      <c r="A1240" s="179" t="b">
        <f>IF(E1240&lt;&gt;1,"",NOT(ISNA(VLOOKUP(P1240,Mapping!$P:$P,1,FALSE))))</f>
        <v>0</v>
      </c>
      <c r="B1240" s="180" t="str">
        <f t="shared" si="19"/>
        <v/>
      </c>
      <c r="E1240" s="167">
        <v>1</v>
      </c>
      <c r="F1240" s="170" t="s">
        <v>2157</v>
      </c>
      <c r="G1240" s="169">
        <v>91772.470611712575</v>
      </c>
      <c r="H1240" s="168" t="s">
        <v>1266</v>
      </c>
      <c r="I1240" s="168" t="s">
        <v>480</v>
      </c>
      <c r="J1240" s="169">
        <v>25380.743090067099</v>
      </c>
      <c r="K1240" s="169">
        <v>4342.3458101924753</v>
      </c>
      <c r="L1240" s="168" t="s">
        <v>18</v>
      </c>
      <c r="M1240" s="168" t="s">
        <v>21</v>
      </c>
      <c r="N1240" s="168" t="s">
        <v>1449</v>
      </c>
      <c r="O1240" s="168" t="s">
        <v>21</v>
      </c>
      <c r="P1240" s="168" t="s">
        <v>344</v>
      </c>
      <c r="Q1240" s="168" t="s">
        <v>1450</v>
      </c>
      <c r="R1240" s="168" t="s">
        <v>21</v>
      </c>
      <c r="S1240" s="168" t="s">
        <v>21</v>
      </c>
      <c r="T1240" s="168" t="s">
        <v>21</v>
      </c>
      <c r="U1240" s="168" t="s">
        <v>21</v>
      </c>
      <c r="V1240" s="168" t="s">
        <v>1450</v>
      </c>
      <c r="W1240" s="168" t="s">
        <v>21</v>
      </c>
      <c r="X1240" s="168" t="s">
        <v>21</v>
      </c>
      <c r="Y1240" s="168" t="s">
        <v>21</v>
      </c>
      <c r="Z1240" s="168" t="s">
        <v>21</v>
      </c>
      <c r="AA1240" s="168" t="s">
        <v>2158</v>
      </c>
      <c r="AB1240" s="168" t="s">
        <v>1259</v>
      </c>
      <c r="AC1240" s="168" t="s">
        <v>11846</v>
      </c>
      <c r="AD1240" s="169">
        <v>41891.502618388062</v>
      </c>
      <c r="AE1240" s="168" t="s">
        <v>809</v>
      </c>
      <c r="AF1240" s="169">
        <v>-44830.499054830558</v>
      </c>
      <c r="AG1240" s="169">
        <v>22742.061405443601</v>
      </c>
      <c r="AH1240" s="169">
        <v>-999.79694486795051</v>
      </c>
      <c r="AI1240" s="168" t="s">
        <v>21</v>
      </c>
      <c r="AJ1240"/>
    </row>
    <row r="1241" spans="1:36" x14ac:dyDescent="0.25">
      <c r="A1241" s="179" t="b">
        <f>IF(E1241&lt;&gt;1,"",NOT(ISNA(VLOOKUP(P1241,Mapping!$P:$P,1,FALSE))))</f>
        <v>0</v>
      </c>
      <c r="B1241" s="180" t="str">
        <f t="shared" si="19"/>
        <v/>
      </c>
      <c r="E1241" s="167">
        <v>1</v>
      </c>
      <c r="F1241" s="170" t="s">
        <v>2157</v>
      </c>
      <c r="G1241" s="169">
        <v>874453.09929424326</v>
      </c>
      <c r="H1241" s="168" t="s">
        <v>1266</v>
      </c>
      <c r="I1241" s="168" t="s">
        <v>480</v>
      </c>
      <c r="J1241" s="169">
        <v>241840.16524305721</v>
      </c>
      <c r="K1241" s="169">
        <v>41376.00008608208</v>
      </c>
      <c r="L1241" s="168" t="s">
        <v>18</v>
      </c>
      <c r="M1241" s="168" t="s">
        <v>21</v>
      </c>
      <c r="N1241" s="168" t="s">
        <v>1449</v>
      </c>
      <c r="O1241" s="168" t="s">
        <v>21</v>
      </c>
      <c r="P1241" s="168" t="s">
        <v>525</v>
      </c>
      <c r="Q1241" s="168" t="s">
        <v>1451</v>
      </c>
      <c r="R1241" s="168" t="s">
        <v>21</v>
      </c>
      <c r="S1241" s="168" t="s">
        <v>21</v>
      </c>
      <c r="T1241" s="168" t="s">
        <v>21</v>
      </c>
      <c r="U1241" s="168" t="s">
        <v>21</v>
      </c>
      <c r="V1241" s="168" t="s">
        <v>1451</v>
      </c>
      <c r="W1241" s="168" t="s">
        <v>21</v>
      </c>
      <c r="X1241" s="168" t="s">
        <v>21</v>
      </c>
      <c r="Y1241" s="168" t="s">
        <v>21</v>
      </c>
      <c r="Z1241" s="168" t="s">
        <v>21</v>
      </c>
      <c r="AA1241" s="168" t="s">
        <v>2158</v>
      </c>
      <c r="AB1241" s="168" t="s">
        <v>1259</v>
      </c>
      <c r="AC1241" s="168" t="s">
        <v>6829</v>
      </c>
      <c r="AD1241" s="169">
        <v>399162.77784143051</v>
      </c>
      <c r="AE1241" s="168" t="s">
        <v>809</v>
      </c>
      <c r="AF1241" s="169">
        <v>-427166.97698232182</v>
      </c>
      <c r="AG1241" s="169">
        <v>216697.51231249989</v>
      </c>
      <c r="AH1241" s="169">
        <v>-9526.5555266976589</v>
      </c>
      <c r="AI1241" s="168" t="s">
        <v>21</v>
      </c>
      <c r="AJ1241"/>
    </row>
    <row r="1242" spans="1:36" x14ac:dyDescent="0.25">
      <c r="A1242" s="179" t="b">
        <f>IF(E1242&lt;&gt;1,"",NOT(ISNA(VLOOKUP(P1242,Mapping!$P:$P,1,FALSE))))</f>
        <v>0</v>
      </c>
      <c r="B1242" s="180" t="str">
        <f t="shared" si="19"/>
        <v/>
      </c>
      <c r="E1242" s="167">
        <v>1</v>
      </c>
      <c r="F1242" s="170" t="s">
        <v>1105</v>
      </c>
      <c r="G1242" s="169">
        <v>1224211.329368188</v>
      </c>
      <c r="H1242" s="168" t="s">
        <v>1266</v>
      </c>
      <c r="I1242" s="168" t="s">
        <v>303</v>
      </c>
      <c r="J1242" s="169">
        <v>822503.55818938499</v>
      </c>
      <c r="K1242" s="169">
        <v>400005.84040355613</v>
      </c>
      <c r="L1242" s="168" t="s">
        <v>18</v>
      </c>
      <c r="M1242" s="168" t="s">
        <v>21</v>
      </c>
      <c r="N1242" s="168" t="s">
        <v>1449</v>
      </c>
      <c r="O1242" s="168" t="s">
        <v>21</v>
      </c>
      <c r="P1242" s="168" t="s">
        <v>344</v>
      </c>
      <c r="Q1242" s="168" t="s">
        <v>1450</v>
      </c>
      <c r="R1242" s="168" t="s">
        <v>21</v>
      </c>
      <c r="S1242" s="168" t="s">
        <v>21</v>
      </c>
      <c r="T1242" s="168" t="s">
        <v>21</v>
      </c>
      <c r="U1242" s="168" t="s">
        <v>21</v>
      </c>
      <c r="V1242" s="168" t="s">
        <v>1450</v>
      </c>
      <c r="W1242" s="168" t="s">
        <v>21</v>
      </c>
      <c r="X1242" s="168" t="s">
        <v>21</v>
      </c>
      <c r="Y1242" s="168" t="s">
        <v>21</v>
      </c>
      <c r="Z1242" s="168" t="s">
        <v>21</v>
      </c>
      <c r="AA1242" s="168" t="s">
        <v>2159</v>
      </c>
      <c r="AB1242" s="168" t="s">
        <v>929</v>
      </c>
      <c r="AC1242" s="168" t="s">
        <v>11847</v>
      </c>
      <c r="AD1242" s="169">
        <v>1180094.792497796</v>
      </c>
      <c r="AE1242" s="168" t="s">
        <v>809</v>
      </c>
      <c r="AF1242" s="169">
        <v>-664000.24101750669</v>
      </c>
      <c r="AG1242" s="169">
        <v>-558524.43042849877</v>
      </c>
      <c r="AH1242" s="169">
        <v>-125792.3553891042</v>
      </c>
      <c r="AI1242" s="168" t="s">
        <v>21</v>
      </c>
      <c r="AJ1242"/>
    </row>
    <row r="1243" spans="1:36" x14ac:dyDescent="0.25">
      <c r="A1243" s="179" t="b">
        <f>IF(E1243&lt;&gt;1,"",NOT(ISNA(VLOOKUP(P1243,Mapping!$P:$P,1,FALSE))))</f>
        <v>0</v>
      </c>
      <c r="B1243" s="180" t="str">
        <f t="shared" si="19"/>
        <v/>
      </c>
      <c r="E1243" s="167">
        <v>1</v>
      </c>
      <c r="F1243" s="170" t="s">
        <v>687</v>
      </c>
      <c r="G1243" s="169">
        <v>901318.05537392409</v>
      </c>
      <c r="H1243" s="168" t="s">
        <v>1266</v>
      </c>
      <c r="I1243" s="168" t="s">
        <v>657</v>
      </c>
      <c r="J1243" s="169">
        <v>165171.58355899609</v>
      </c>
      <c r="K1243" s="169">
        <v>38121.695768727703</v>
      </c>
      <c r="L1243" s="168" t="s">
        <v>18</v>
      </c>
      <c r="M1243" s="168" t="s">
        <v>21</v>
      </c>
      <c r="N1243" s="168" t="s">
        <v>1449</v>
      </c>
      <c r="O1243" s="168" t="s">
        <v>21</v>
      </c>
      <c r="P1243" s="168" t="s">
        <v>344</v>
      </c>
      <c r="Q1243" s="168" t="s">
        <v>1450</v>
      </c>
      <c r="R1243" s="168" t="s">
        <v>21</v>
      </c>
      <c r="S1243" s="168" t="s">
        <v>21</v>
      </c>
      <c r="T1243" s="168" t="s">
        <v>21</v>
      </c>
      <c r="U1243" s="168" t="s">
        <v>21</v>
      </c>
      <c r="V1243" s="168" t="s">
        <v>1450</v>
      </c>
      <c r="W1243" s="168" t="s">
        <v>21</v>
      </c>
      <c r="X1243" s="168" t="s">
        <v>21</v>
      </c>
      <c r="Y1243" s="168" t="s">
        <v>21</v>
      </c>
      <c r="Z1243" s="168" t="s">
        <v>21</v>
      </c>
      <c r="AA1243" s="168" t="s">
        <v>2160</v>
      </c>
      <c r="AB1243" s="168" t="s">
        <v>1259</v>
      </c>
      <c r="AC1243" s="168" t="s">
        <v>11848</v>
      </c>
      <c r="AD1243" s="169">
        <v>210114.06117899061</v>
      </c>
      <c r="AE1243" s="168" t="s">
        <v>817</v>
      </c>
      <c r="AF1243" s="169">
        <v>-34370.992187998963</v>
      </c>
      <c r="AG1243" s="169">
        <v>-114032.86402189211</v>
      </c>
      <c r="AH1243" s="169">
        <v>-123438.89399343439</v>
      </c>
      <c r="AI1243" s="168" t="s">
        <v>21</v>
      </c>
      <c r="AJ1243"/>
    </row>
    <row r="1244" spans="1:36" x14ac:dyDescent="0.25">
      <c r="A1244" s="179" t="b">
        <f>IF(E1244&lt;&gt;1,"",NOT(ISNA(VLOOKUP(P1244,Mapping!$P:$P,1,FALSE))))</f>
        <v>0</v>
      </c>
      <c r="B1244" s="180" t="str">
        <f t="shared" si="19"/>
        <v/>
      </c>
      <c r="E1244" s="167">
        <v>1</v>
      </c>
      <c r="F1244" s="170" t="s">
        <v>687</v>
      </c>
      <c r="G1244" s="169">
        <v>52267.735922367203</v>
      </c>
      <c r="H1244" s="168" t="s">
        <v>1266</v>
      </c>
      <c r="I1244" s="168" t="s">
        <v>657</v>
      </c>
      <c r="J1244" s="169">
        <v>9578.3554538461285</v>
      </c>
      <c r="K1244" s="169">
        <v>2210.6899062684938</v>
      </c>
      <c r="L1244" s="168" t="s">
        <v>18</v>
      </c>
      <c r="M1244" s="168" t="s">
        <v>21</v>
      </c>
      <c r="N1244" s="168" t="s">
        <v>1449</v>
      </c>
      <c r="O1244" s="168" t="s">
        <v>21</v>
      </c>
      <c r="P1244" s="168" t="s">
        <v>525</v>
      </c>
      <c r="Q1244" s="168" t="s">
        <v>1451</v>
      </c>
      <c r="R1244" s="168" t="s">
        <v>21</v>
      </c>
      <c r="S1244" s="168" t="s">
        <v>21</v>
      </c>
      <c r="T1244" s="168" t="s">
        <v>21</v>
      </c>
      <c r="U1244" s="168" t="s">
        <v>21</v>
      </c>
      <c r="V1244" s="168" t="s">
        <v>1451</v>
      </c>
      <c r="W1244" s="168" t="s">
        <v>21</v>
      </c>
      <c r="X1244" s="168" t="s">
        <v>21</v>
      </c>
      <c r="Y1244" s="168" t="s">
        <v>21</v>
      </c>
      <c r="Z1244" s="168" t="s">
        <v>21</v>
      </c>
      <c r="AA1244" s="168" t="s">
        <v>2160</v>
      </c>
      <c r="AB1244" s="168" t="s">
        <v>1259</v>
      </c>
      <c r="AC1244" s="168" t="s">
        <v>10080</v>
      </c>
      <c r="AD1244" s="169">
        <v>12184.584784250759</v>
      </c>
      <c r="AE1244" s="168" t="s">
        <v>817</v>
      </c>
      <c r="AF1244" s="169">
        <v>-1993.185349345717</v>
      </c>
      <c r="AG1244" s="169">
        <v>-6612.8039792731943</v>
      </c>
      <c r="AH1244" s="169">
        <v>-7158.2628078178896</v>
      </c>
      <c r="AI1244" s="168" t="s">
        <v>21</v>
      </c>
      <c r="AJ1244"/>
    </row>
    <row r="1245" spans="1:36" x14ac:dyDescent="0.25">
      <c r="A1245" s="179" t="b">
        <f>IF(E1245&lt;&gt;1,"",NOT(ISNA(VLOOKUP(P1245,Mapping!$P:$P,1,FALSE))))</f>
        <v>0</v>
      </c>
      <c r="B1245" s="180" t="str">
        <f t="shared" si="19"/>
        <v/>
      </c>
      <c r="E1245" s="167">
        <v>1</v>
      </c>
      <c r="F1245" s="170" t="s">
        <v>687</v>
      </c>
      <c r="G1245" s="169">
        <v>806470.13803204219</v>
      </c>
      <c r="H1245" s="168" t="s">
        <v>1266</v>
      </c>
      <c r="I1245" s="168" t="s">
        <v>657</v>
      </c>
      <c r="J1245" s="169">
        <v>147790.17129145621</v>
      </c>
      <c r="K1245" s="169">
        <v>34110.055895714613</v>
      </c>
      <c r="L1245" s="168" t="s">
        <v>18</v>
      </c>
      <c r="M1245" s="168" t="s">
        <v>21</v>
      </c>
      <c r="N1245" s="168" t="s">
        <v>1449</v>
      </c>
      <c r="O1245" s="168" t="s">
        <v>21</v>
      </c>
      <c r="P1245" s="168" t="s">
        <v>762</v>
      </c>
      <c r="Q1245" s="168" t="s">
        <v>1455</v>
      </c>
      <c r="R1245" s="168" t="s">
        <v>21</v>
      </c>
      <c r="S1245" s="168" t="s">
        <v>21</v>
      </c>
      <c r="T1245" s="168" t="s">
        <v>21</v>
      </c>
      <c r="U1245" s="168" t="s">
        <v>21</v>
      </c>
      <c r="V1245" s="168" t="s">
        <v>1455</v>
      </c>
      <c r="W1245" s="168" t="s">
        <v>21</v>
      </c>
      <c r="X1245" s="168" t="s">
        <v>21</v>
      </c>
      <c r="Y1245" s="168" t="s">
        <v>21</v>
      </c>
      <c r="Z1245" s="168" t="s">
        <v>21</v>
      </c>
      <c r="AA1245" s="168" t="s">
        <v>2160</v>
      </c>
      <c r="AB1245" s="168" t="s">
        <v>1259</v>
      </c>
      <c r="AC1245" s="168" t="s">
        <v>11849</v>
      </c>
      <c r="AD1245" s="169">
        <v>188003.24137653349</v>
      </c>
      <c r="AE1245" s="168" t="s">
        <v>817</v>
      </c>
      <c r="AF1245" s="169">
        <v>-30754.048084229351</v>
      </c>
      <c r="AG1245" s="169">
        <v>-102032.9050767454</v>
      </c>
      <c r="AH1245" s="169">
        <v>-110449.1153637305</v>
      </c>
      <c r="AI1245" s="168" t="s">
        <v>21</v>
      </c>
      <c r="AJ1245"/>
    </row>
    <row r="1246" spans="1:36" x14ac:dyDescent="0.25">
      <c r="A1246" s="179" t="b">
        <f>IF(E1246&lt;&gt;1,"",NOT(ISNA(VLOOKUP(P1246,Mapping!$P:$P,1,FALSE))))</f>
        <v>0</v>
      </c>
      <c r="B1246" s="180" t="str">
        <f t="shared" si="19"/>
        <v/>
      </c>
      <c r="E1246" s="167">
        <v>1</v>
      </c>
      <c r="F1246" s="170" t="s">
        <v>2161</v>
      </c>
      <c r="G1246" s="169">
        <v>1039659.359140973</v>
      </c>
      <c r="H1246" s="168" t="s">
        <v>1266</v>
      </c>
      <c r="I1246" s="168" t="s">
        <v>480</v>
      </c>
      <c r="J1246" s="169">
        <v>362484.91128724278</v>
      </c>
      <c r="K1246" s="169">
        <v>34130.62872822534</v>
      </c>
      <c r="L1246" s="168" t="s">
        <v>18</v>
      </c>
      <c r="M1246" s="168" t="s">
        <v>21</v>
      </c>
      <c r="N1246" s="168" t="s">
        <v>1449</v>
      </c>
      <c r="O1246" s="168" t="s">
        <v>21</v>
      </c>
      <c r="P1246" s="168" t="s">
        <v>762</v>
      </c>
      <c r="Q1246" s="168" t="s">
        <v>1455</v>
      </c>
      <c r="R1246" s="168" t="s">
        <v>21</v>
      </c>
      <c r="S1246" s="168" t="s">
        <v>21</v>
      </c>
      <c r="T1246" s="168" t="s">
        <v>21</v>
      </c>
      <c r="U1246" s="168" t="s">
        <v>21</v>
      </c>
      <c r="V1246" s="168" t="s">
        <v>1455</v>
      </c>
      <c r="W1246" s="168" t="s">
        <v>21</v>
      </c>
      <c r="X1246" s="168" t="s">
        <v>21</v>
      </c>
      <c r="Y1246" s="168" t="s">
        <v>21</v>
      </c>
      <c r="Z1246" s="168" t="s">
        <v>21</v>
      </c>
      <c r="AA1246" s="168" t="s">
        <v>2162</v>
      </c>
      <c r="AB1246" s="168" t="s">
        <v>1259</v>
      </c>
      <c r="AC1246" s="168" t="s">
        <v>11850</v>
      </c>
      <c r="AD1246" s="169">
        <v>641677.46101544821</v>
      </c>
      <c r="AE1246" s="168" t="s">
        <v>809</v>
      </c>
      <c r="AF1246" s="169">
        <v>-592020.44819101389</v>
      </c>
      <c r="AG1246" s="169">
        <v>-497538.89973656891</v>
      </c>
      <c r="AH1246" s="169">
        <v>-34676.110345838009</v>
      </c>
      <c r="AI1246" s="168" t="s">
        <v>21</v>
      </c>
      <c r="AJ1246"/>
    </row>
    <row r="1247" spans="1:36" x14ac:dyDescent="0.25">
      <c r="A1247" s="179" t="b">
        <f>IF(E1247&lt;&gt;1,"",NOT(ISNA(VLOOKUP(P1247,Mapping!$P:$P,1,FALSE))))</f>
        <v>0</v>
      </c>
      <c r="B1247" s="180" t="str">
        <f t="shared" si="19"/>
        <v/>
      </c>
      <c r="E1247" s="167">
        <v>1</v>
      </c>
      <c r="F1247" s="170" t="s">
        <v>481</v>
      </c>
      <c r="G1247" s="169">
        <v>1758883.735116875</v>
      </c>
      <c r="H1247" s="168" t="s">
        <v>1266</v>
      </c>
      <c r="I1247" s="168" t="s">
        <v>470</v>
      </c>
      <c r="J1247" s="169">
        <v>634658.33375308919</v>
      </c>
      <c r="K1247" s="169">
        <v>243725.7389606573</v>
      </c>
      <c r="L1247" s="168" t="s">
        <v>18</v>
      </c>
      <c r="M1247" s="168" t="s">
        <v>21</v>
      </c>
      <c r="N1247" s="168" t="s">
        <v>1449</v>
      </c>
      <c r="O1247" s="168" t="s">
        <v>21</v>
      </c>
      <c r="P1247" s="168" t="s">
        <v>344</v>
      </c>
      <c r="Q1247" s="168" t="s">
        <v>1450</v>
      </c>
      <c r="R1247" s="168" t="s">
        <v>21</v>
      </c>
      <c r="S1247" s="168" t="s">
        <v>21</v>
      </c>
      <c r="T1247" s="168" t="s">
        <v>21</v>
      </c>
      <c r="U1247" s="168" t="s">
        <v>21</v>
      </c>
      <c r="V1247" s="168" t="s">
        <v>1450</v>
      </c>
      <c r="W1247" s="168" t="s">
        <v>21</v>
      </c>
      <c r="X1247" s="168" t="s">
        <v>21</v>
      </c>
      <c r="Y1247" s="168" t="s">
        <v>21</v>
      </c>
      <c r="Z1247" s="168" t="s">
        <v>21</v>
      </c>
      <c r="AA1247" s="168" t="s">
        <v>2163</v>
      </c>
      <c r="AB1247" s="168" t="s">
        <v>1259</v>
      </c>
      <c r="AC1247" s="168" t="s">
        <v>11851</v>
      </c>
      <c r="AD1247" s="169">
        <v>711381.07295366446</v>
      </c>
      <c r="AE1247" s="168" t="s">
        <v>816</v>
      </c>
      <c r="AF1247" s="169">
        <v>-217691.17663202161</v>
      </c>
      <c r="AG1247" s="169">
        <v>-821290.902042498</v>
      </c>
      <c r="AH1247" s="169">
        <v>-144706.83295843139</v>
      </c>
      <c r="AI1247" s="168" t="s">
        <v>21</v>
      </c>
      <c r="AJ1247"/>
    </row>
    <row r="1248" spans="1:36" x14ac:dyDescent="0.25">
      <c r="A1248" s="179" t="b">
        <f>IF(E1248&lt;&gt;1,"",NOT(ISNA(VLOOKUP(P1248,Mapping!$P:$P,1,FALSE))))</f>
        <v>0</v>
      </c>
      <c r="B1248" s="180" t="str">
        <f t="shared" si="19"/>
        <v/>
      </c>
      <c r="E1248" s="167">
        <v>1</v>
      </c>
      <c r="F1248" s="170" t="s">
        <v>481</v>
      </c>
      <c r="G1248" s="169">
        <v>978502.7233955242</v>
      </c>
      <c r="H1248" s="168" t="s">
        <v>1266</v>
      </c>
      <c r="I1248" s="168" t="s">
        <v>470</v>
      </c>
      <c r="J1248" s="169">
        <v>353073.31326353888</v>
      </c>
      <c r="K1248" s="169">
        <v>135589.57569116581</v>
      </c>
      <c r="L1248" s="168" t="s">
        <v>18</v>
      </c>
      <c r="M1248" s="168" t="s">
        <v>21</v>
      </c>
      <c r="N1248" s="168" t="s">
        <v>1449</v>
      </c>
      <c r="O1248" s="168" t="s">
        <v>21</v>
      </c>
      <c r="P1248" s="168" t="s">
        <v>525</v>
      </c>
      <c r="Q1248" s="168" t="s">
        <v>1451</v>
      </c>
      <c r="R1248" s="168" t="s">
        <v>21</v>
      </c>
      <c r="S1248" s="168" t="s">
        <v>21</v>
      </c>
      <c r="T1248" s="168" t="s">
        <v>21</v>
      </c>
      <c r="U1248" s="168" t="s">
        <v>21</v>
      </c>
      <c r="V1248" s="168" t="s">
        <v>1451</v>
      </c>
      <c r="W1248" s="168" t="s">
        <v>21</v>
      </c>
      <c r="X1248" s="168" t="s">
        <v>21</v>
      </c>
      <c r="Y1248" s="168" t="s">
        <v>21</v>
      </c>
      <c r="Z1248" s="168" t="s">
        <v>21</v>
      </c>
      <c r="AA1248" s="168" t="s">
        <v>2163</v>
      </c>
      <c r="AB1248" s="168" t="s">
        <v>1259</v>
      </c>
      <c r="AC1248" s="168" t="s">
        <v>11852</v>
      </c>
      <c r="AD1248" s="169">
        <v>395755.7303871116</v>
      </c>
      <c r="AE1248" s="168" t="s">
        <v>816</v>
      </c>
      <c r="AF1248" s="169">
        <v>-121106.0202222263</v>
      </c>
      <c r="AG1248" s="169">
        <v>-456900.79924194119</v>
      </c>
      <c r="AH1248" s="169">
        <v>-80503.348411689047</v>
      </c>
      <c r="AI1248" s="168" t="s">
        <v>21</v>
      </c>
      <c r="AJ1248"/>
    </row>
    <row r="1249" spans="1:36" x14ac:dyDescent="0.25">
      <c r="A1249" s="179" t="b">
        <f>IF(E1249&lt;&gt;1,"",NOT(ISNA(VLOOKUP(P1249,Mapping!$P:$P,1,FALSE))))</f>
        <v>0</v>
      </c>
      <c r="B1249" s="180" t="str">
        <f t="shared" si="19"/>
        <v/>
      </c>
      <c r="E1249" s="167">
        <v>1</v>
      </c>
      <c r="F1249" s="170" t="s">
        <v>688</v>
      </c>
      <c r="G1249" s="169">
        <v>241848.85754635499</v>
      </c>
      <c r="H1249" s="168" t="s">
        <v>1266</v>
      </c>
      <c r="I1249" s="168" t="s">
        <v>372</v>
      </c>
      <c r="J1249" s="169">
        <v>97230.746183751748</v>
      </c>
      <c r="K1249" s="169">
        <v>32233.034899746039</v>
      </c>
      <c r="L1249" s="168" t="s">
        <v>18</v>
      </c>
      <c r="M1249" s="168" t="s">
        <v>21</v>
      </c>
      <c r="N1249" s="168" t="s">
        <v>1449</v>
      </c>
      <c r="O1249" s="168" t="s">
        <v>21</v>
      </c>
      <c r="P1249" s="168" t="s">
        <v>525</v>
      </c>
      <c r="Q1249" s="168" t="s">
        <v>1451</v>
      </c>
      <c r="R1249" s="168" t="s">
        <v>21</v>
      </c>
      <c r="S1249" s="168" t="s">
        <v>21</v>
      </c>
      <c r="T1249" s="168" t="s">
        <v>21</v>
      </c>
      <c r="U1249" s="168" t="s">
        <v>21</v>
      </c>
      <c r="V1249" s="168" t="s">
        <v>1451</v>
      </c>
      <c r="W1249" s="168" t="s">
        <v>21</v>
      </c>
      <c r="X1249" s="168" t="s">
        <v>21</v>
      </c>
      <c r="Y1249" s="168" t="s">
        <v>21</v>
      </c>
      <c r="Z1249" s="168" t="s">
        <v>21</v>
      </c>
      <c r="AA1249" s="168" t="s">
        <v>2164</v>
      </c>
      <c r="AB1249" s="168" t="s">
        <v>1259</v>
      </c>
      <c r="AC1249" s="168" t="s">
        <v>11853</v>
      </c>
      <c r="AD1249" s="169">
        <v>135312.8456728622</v>
      </c>
      <c r="AE1249" s="168" t="s">
        <v>817</v>
      </c>
      <c r="AF1249" s="169">
        <v>-96074.262924884621</v>
      </c>
      <c r="AG1249" s="169">
        <v>-9331.8378852150927</v>
      </c>
      <c r="AH1249" s="169">
        <v>-29494.19734817991</v>
      </c>
      <c r="AI1249" s="168" t="s">
        <v>21</v>
      </c>
      <c r="AJ1249"/>
    </row>
    <row r="1250" spans="1:36" x14ac:dyDescent="0.25">
      <c r="A1250" s="179" t="b">
        <f>IF(E1250&lt;&gt;1,"",NOT(ISNA(VLOOKUP(P1250,Mapping!$P:$P,1,FALSE))))</f>
        <v>0</v>
      </c>
      <c r="B1250" s="180" t="str">
        <f t="shared" si="19"/>
        <v/>
      </c>
      <c r="E1250" s="167">
        <v>1</v>
      </c>
      <c r="F1250" s="170" t="s">
        <v>688</v>
      </c>
      <c r="G1250" s="169">
        <v>4179989.624877776</v>
      </c>
      <c r="H1250" s="168" t="s">
        <v>1266</v>
      </c>
      <c r="I1250" s="168" t="s">
        <v>372</v>
      </c>
      <c r="J1250" s="169">
        <v>1680485.549489551</v>
      </c>
      <c r="K1250" s="169">
        <v>557098.97837097512</v>
      </c>
      <c r="L1250" s="168" t="s">
        <v>18</v>
      </c>
      <c r="M1250" s="168" t="s">
        <v>21</v>
      </c>
      <c r="N1250" s="168" t="s">
        <v>1449</v>
      </c>
      <c r="O1250" s="168" t="s">
        <v>21</v>
      </c>
      <c r="P1250" s="168" t="s">
        <v>789</v>
      </c>
      <c r="Q1250" s="168" t="s">
        <v>1458</v>
      </c>
      <c r="R1250" s="168" t="s">
        <v>21</v>
      </c>
      <c r="S1250" s="168" t="s">
        <v>21</v>
      </c>
      <c r="T1250" s="168" t="s">
        <v>21</v>
      </c>
      <c r="U1250" s="168" t="s">
        <v>21</v>
      </c>
      <c r="V1250" s="168" t="s">
        <v>1458</v>
      </c>
      <c r="W1250" s="168" t="s">
        <v>21</v>
      </c>
      <c r="X1250" s="168" t="s">
        <v>21</v>
      </c>
      <c r="Y1250" s="168" t="s">
        <v>21</v>
      </c>
      <c r="Z1250" s="168" t="s">
        <v>21</v>
      </c>
      <c r="AA1250" s="168" t="s">
        <v>2164</v>
      </c>
      <c r="AB1250" s="168" t="s">
        <v>1259</v>
      </c>
      <c r="AC1250" s="168" t="s">
        <v>7282</v>
      </c>
      <c r="AD1250" s="169">
        <v>2338676.7122389409</v>
      </c>
      <c r="AE1250" s="168" t="s">
        <v>817</v>
      </c>
      <c r="AF1250" s="169">
        <v>-1660497.4954939571</v>
      </c>
      <c r="AG1250" s="169">
        <v>-161286.62312892641</v>
      </c>
      <c r="AH1250" s="169">
        <v>-509762.33735509589</v>
      </c>
      <c r="AI1250" s="168" t="s">
        <v>21</v>
      </c>
      <c r="AJ1250"/>
    </row>
    <row r="1251" spans="1:36" x14ac:dyDescent="0.25">
      <c r="A1251" s="179" t="b">
        <f>IF(E1251&lt;&gt;1,"",NOT(ISNA(VLOOKUP(P1251,Mapping!$P:$P,1,FALSE))))</f>
        <v>0</v>
      </c>
      <c r="B1251" s="180" t="str">
        <f t="shared" si="19"/>
        <v/>
      </c>
      <c r="E1251" s="167">
        <v>1</v>
      </c>
      <c r="F1251" s="170" t="s">
        <v>688</v>
      </c>
      <c r="G1251" s="169">
        <v>8638804.4792110287</v>
      </c>
      <c r="H1251" s="168" t="s">
        <v>1266</v>
      </c>
      <c r="I1251" s="168" t="s">
        <v>372</v>
      </c>
      <c r="J1251" s="169">
        <v>3473067.4941817038</v>
      </c>
      <c r="K1251" s="169">
        <v>1151359.1136857839</v>
      </c>
      <c r="L1251" s="168" t="s">
        <v>18</v>
      </c>
      <c r="M1251" s="168" t="s">
        <v>21</v>
      </c>
      <c r="N1251" s="168" t="s">
        <v>1449</v>
      </c>
      <c r="O1251" s="168" t="s">
        <v>21</v>
      </c>
      <c r="P1251" s="168" t="s">
        <v>803</v>
      </c>
      <c r="Q1251" s="168" t="s">
        <v>1453</v>
      </c>
      <c r="R1251" s="168" t="s">
        <v>21</v>
      </c>
      <c r="S1251" s="168" t="s">
        <v>21</v>
      </c>
      <c r="T1251" s="168" t="s">
        <v>21</v>
      </c>
      <c r="U1251" s="168" t="s">
        <v>21</v>
      </c>
      <c r="V1251" s="168" t="s">
        <v>1453</v>
      </c>
      <c r="W1251" s="168" t="s">
        <v>21</v>
      </c>
      <c r="X1251" s="168" t="s">
        <v>21</v>
      </c>
      <c r="Y1251" s="168" t="s">
        <v>21</v>
      </c>
      <c r="Z1251" s="168" t="s">
        <v>21</v>
      </c>
      <c r="AA1251" s="168" t="s">
        <v>2164</v>
      </c>
      <c r="AB1251" s="168" t="s">
        <v>1259</v>
      </c>
      <c r="AC1251" s="168" t="s">
        <v>11854</v>
      </c>
      <c r="AD1251" s="169">
        <v>4833354.307119092</v>
      </c>
      <c r="AE1251" s="168" t="s">
        <v>817</v>
      </c>
      <c r="AF1251" s="169">
        <v>-3431758.087727631</v>
      </c>
      <c r="AG1251" s="169">
        <v>-333331.83269892348</v>
      </c>
      <c r="AH1251" s="169">
        <v>-1053528.252095856</v>
      </c>
      <c r="AI1251" s="168" t="s">
        <v>21</v>
      </c>
      <c r="AJ1251"/>
    </row>
    <row r="1252" spans="1:36" x14ac:dyDescent="0.25">
      <c r="A1252" s="179" t="b">
        <f>IF(E1252&lt;&gt;1,"",NOT(ISNA(VLOOKUP(P1252,Mapping!$P:$P,1,FALSE))))</f>
        <v>0</v>
      </c>
      <c r="B1252" s="180" t="str">
        <f t="shared" si="19"/>
        <v/>
      </c>
      <c r="E1252" s="167">
        <v>1</v>
      </c>
      <c r="F1252" s="170" t="s">
        <v>11855</v>
      </c>
      <c r="G1252" s="169">
        <v>102768.4408283446</v>
      </c>
      <c r="H1252" s="168" t="s">
        <v>1266</v>
      </c>
      <c r="I1252" s="168" t="s">
        <v>430</v>
      </c>
      <c r="J1252" s="169">
        <v>58457.217336211128</v>
      </c>
      <c r="K1252" s="169">
        <v>20345.651909841541</v>
      </c>
      <c r="L1252" s="168" t="s">
        <v>18</v>
      </c>
      <c r="M1252" s="168" t="s">
        <v>21</v>
      </c>
      <c r="N1252" s="168" t="s">
        <v>1449</v>
      </c>
      <c r="O1252" s="168" t="s">
        <v>21</v>
      </c>
      <c r="P1252" s="168" t="s">
        <v>525</v>
      </c>
      <c r="Q1252" s="168" t="s">
        <v>1451</v>
      </c>
      <c r="R1252" s="168" t="s">
        <v>21</v>
      </c>
      <c r="S1252" s="168" t="s">
        <v>21</v>
      </c>
      <c r="T1252" s="168" t="s">
        <v>21</v>
      </c>
      <c r="U1252" s="168" t="s">
        <v>21</v>
      </c>
      <c r="V1252" s="168" t="s">
        <v>1451</v>
      </c>
      <c r="W1252" s="168" t="s">
        <v>21</v>
      </c>
      <c r="X1252" s="168" t="s">
        <v>21</v>
      </c>
      <c r="Y1252" s="168" t="s">
        <v>21</v>
      </c>
      <c r="Z1252" s="168" t="s">
        <v>21</v>
      </c>
      <c r="AA1252" s="168" t="s">
        <v>11856</v>
      </c>
      <c r="AB1252" s="168" t="s">
        <v>1259</v>
      </c>
      <c r="AC1252" s="168" t="s">
        <v>11857</v>
      </c>
      <c r="AD1252" s="169">
        <v>62990.815843332442</v>
      </c>
      <c r="AE1252" s="168" t="s">
        <v>814</v>
      </c>
      <c r="AF1252" s="169">
        <v>-48284.034548558513</v>
      </c>
      <c r="AG1252" s="169">
        <v>-56007.478230956927</v>
      </c>
      <c r="AH1252" s="169">
        <v>-51589.813676228172</v>
      </c>
      <c r="AI1252" s="168" t="s">
        <v>21</v>
      </c>
      <c r="AJ1252"/>
    </row>
    <row r="1253" spans="1:36" x14ac:dyDescent="0.25">
      <c r="A1253" s="179" t="b">
        <f>IF(E1253&lt;&gt;1,"",NOT(ISNA(VLOOKUP(P1253,Mapping!$P:$P,1,FALSE))))</f>
        <v>0</v>
      </c>
      <c r="B1253" s="180" t="str">
        <f t="shared" si="19"/>
        <v/>
      </c>
      <c r="E1253" s="167">
        <v>1</v>
      </c>
      <c r="F1253" s="170" t="s">
        <v>689</v>
      </c>
      <c r="G1253" s="169">
        <v>2387710.1823026752</v>
      </c>
      <c r="H1253" s="168" t="s">
        <v>1266</v>
      </c>
      <c r="I1253" s="168" t="s">
        <v>470</v>
      </c>
      <c r="J1253" s="169">
        <v>895431.37184039573</v>
      </c>
      <c r="K1253" s="169">
        <v>346425.37069958099</v>
      </c>
      <c r="L1253" s="168" t="s">
        <v>18</v>
      </c>
      <c r="M1253" s="168" t="s">
        <v>21</v>
      </c>
      <c r="N1253" s="168" t="s">
        <v>1449</v>
      </c>
      <c r="O1253" s="168" t="s">
        <v>21</v>
      </c>
      <c r="P1253" s="168" t="s">
        <v>344</v>
      </c>
      <c r="Q1253" s="168" t="s">
        <v>1450</v>
      </c>
      <c r="R1253" s="168" t="s">
        <v>21</v>
      </c>
      <c r="S1253" s="168" t="s">
        <v>21</v>
      </c>
      <c r="T1253" s="168" t="s">
        <v>21</v>
      </c>
      <c r="U1253" s="168" t="s">
        <v>21</v>
      </c>
      <c r="V1253" s="168" t="s">
        <v>1450</v>
      </c>
      <c r="W1253" s="168" t="s">
        <v>21</v>
      </c>
      <c r="X1253" s="168" t="s">
        <v>21</v>
      </c>
      <c r="Y1253" s="168" t="s">
        <v>21</v>
      </c>
      <c r="Z1253" s="168" t="s">
        <v>21</v>
      </c>
      <c r="AA1253" s="168" t="s">
        <v>2165</v>
      </c>
      <c r="AB1253" s="168" t="s">
        <v>1259</v>
      </c>
      <c r="AC1253" s="168" t="s">
        <v>11858</v>
      </c>
      <c r="AD1253" s="169">
        <v>1233611.273973895</v>
      </c>
      <c r="AE1253" s="168" t="s">
        <v>816</v>
      </c>
      <c r="AF1253" s="169">
        <v>-639145.59969733376</v>
      </c>
      <c r="AG1253" s="169">
        <v>-855449.35484401882</v>
      </c>
      <c r="AH1253" s="169">
        <v>-537366.43588454113</v>
      </c>
      <c r="AI1253" s="168" t="s">
        <v>21</v>
      </c>
      <c r="AJ1253"/>
    </row>
    <row r="1254" spans="1:36" x14ac:dyDescent="0.25">
      <c r="A1254" s="179" t="b">
        <f>IF(E1254&lt;&gt;1,"",NOT(ISNA(VLOOKUP(P1254,Mapping!$P:$P,1,FALSE))))</f>
        <v>0</v>
      </c>
      <c r="B1254" s="180" t="str">
        <f t="shared" si="19"/>
        <v/>
      </c>
      <c r="E1254" s="167">
        <v>1</v>
      </c>
      <c r="F1254" s="170" t="s">
        <v>689</v>
      </c>
      <c r="G1254" s="169">
        <v>300473.18722741771</v>
      </c>
      <c r="H1254" s="168" t="s">
        <v>1266</v>
      </c>
      <c r="I1254" s="168" t="s">
        <v>470</v>
      </c>
      <c r="J1254" s="169">
        <v>112682.4856025161</v>
      </c>
      <c r="K1254" s="169">
        <v>43594.710967039638</v>
      </c>
      <c r="L1254" s="168" t="s">
        <v>18</v>
      </c>
      <c r="M1254" s="168" t="s">
        <v>21</v>
      </c>
      <c r="N1254" s="168" t="s">
        <v>1449</v>
      </c>
      <c r="O1254" s="168" t="s">
        <v>21</v>
      </c>
      <c r="P1254" s="168" t="s">
        <v>525</v>
      </c>
      <c r="Q1254" s="168" t="s">
        <v>1451</v>
      </c>
      <c r="R1254" s="168" t="s">
        <v>21</v>
      </c>
      <c r="S1254" s="168" t="s">
        <v>21</v>
      </c>
      <c r="T1254" s="168" t="s">
        <v>21</v>
      </c>
      <c r="U1254" s="168" t="s">
        <v>21</v>
      </c>
      <c r="V1254" s="168" t="s">
        <v>1451</v>
      </c>
      <c r="W1254" s="168" t="s">
        <v>21</v>
      </c>
      <c r="X1254" s="168" t="s">
        <v>21</v>
      </c>
      <c r="Y1254" s="168" t="s">
        <v>21</v>
      </c>
      <c r="Z1254" s="168" t="s">
        <v>21</v>
      </c>
      <c r="AA1254" s="168" t="s">
        <v>2165</v>
      </c>
      <c r="AB1254" s="168" t="s">
        <v>1259</v>
      </c>
      <c r="AC1254" s="168" t="s">
        <v>2778</v>
      </c>
      <c r="AD1254" s="169">
        <v>155239.57389717491</v>
      </c>
      <c r="AE1254" s="168" t="s">
        <v>816</v>
      </c>
      <c r="AF1254" s="169">
        <v>-80431.082828582788</v>
      </c>
      <c r="AG1254" s="169">
        <v>-107651.0859930811</v>
      </c>
      <c r="AH1254" s="169">
        <v>-67623.033522247628</v>
      </c>
      <c r="AI1254" s="168" t="s">
        <v>21</v>
      </c>
      <c r="AJ1254"/>
    </row>
    <row r="1255" spans="1:36" x14ac:dyDescent="0.25">
      <c r="A1255" s="179" t="b">
        <f>IF(E1255&lt;&gt;1,"",NOT(ISNA(VLOOKUP(P1255,Mapping!$P:$P,1,FALSE))))</f>
        <v>0</v>
      </c>
      <c r="B1255" s="180" t="str">
        <f t="shared" si="19"/>
        <v/>
      </c>
      <c r="E1255" s="167">
        <v>1</v>
      </c>
      <c r="F1255" s="170" t="s">
        <v>1168</v>
      </c>
      <c r="G1255" s="169">
        <v>2180594.9388869931</v>
      </c>
      <c r="H1255" s="168" t="s">
        <v>1266</v>
      </c>
      <c r="I1255" s="168" t="s">
        <v>430</v>
      </c>
      <c r="J1255" s="169">
        <v>821823.30384641513</v>
      </c>
      <c r="K1255" s="169">
        <v>322496.13673942798</v>
      </c>
      <c r="L1255" s="168" t="s">
        <v>18</v>
      </c>
      <c r="M1255" s="168" t="s">
        <v>21</v>
      </c>
      <c r="N1255" s="168" t="s">
        <v>1449</v>
      </c>
      <c r="O1255" s="168" t="s">
        <v>21</v>
      </c>
      <c r="P1255" s="168" t="s">
        <v>344</v>
      </c>
      <c r="Q1255" s="168" t="s">
        <v>1450</v>
      </c>
      <c r="R1255" s="168" t="s">
        <v>21</v>
      </c>
      <c r="S1255" s="168" t="s">
        <v>21</v>
      </c>
      <c r="T1255" s="168" t="s">
        <v>21</v>
      </c>
      <c r="U1255" s="168" t="s">
        <v>21</v>
      </c>
      <c r="V1255" s="168" t="s">
        <v>1450</v>
      </c>
      <c r="W1255" s="168" t="s">
        <v>21</v>
      </c>
      <c r="X1255" s="168" t="s">
        <v>21</v>
      </c>
      <c r="Y1255" s="168" t="s">
        <v>21</v>
      </c>
      <c r="Z1255" s="168" t="s">
        <v>21</v>
      </c>
      <c r="AA1255" s="168" t="s">
        <v>2166</v>
      </c>
      <c r="AB1255" s="168" t="s">
        <v>1259</v>
      </c>
      <c r="AC1255" s="168" t="s">
        <v>11859</v>
      </c>
      <c r="AD1255" s="169">
        <v>987320.07527329749</v>
      </c>
      <c r="AE1255" s="168" t="s">
        <v>809</v>
      </c>
      <c r="AF1255" s="169">
        <v>-276518.05232661049</v>
      </c>
      <c r="AG1255" s="169">
        <v>-1188396.1903658989</v>
      </c>
      <c r="AH1255" s="169">
        <v>-842844.83997035446</v>
      </c>
      <c r="AI1255" s="168" t="s">
        <v>21</v>
      </c>
      <c r="AJ1255"/>
    </row>
    <row r="1256" spans="1:36" x14ac:dyDescent="0.25">
      <c r="A1256" s="179" t="b">
        <f>IF(E1256&lt;&gt;1,"",NOT(ISNA(VLOOKUP(P1256,Mapping!$P:$P,1,FALSE))))</f>
        <v>0</v>
      </c>
      <c r="B1256" s="180" t="str">
        <f t="shared" si="19"/>
        <v/>
      </c>
      <c r="E1256" s="167">
        <v>1</v>
      </c>
      <c r="F1256" s="170" t="s">
        <v>1168</v>
      </c>
      <c r="G1256" s="169">
        <v>323692.35593731399</v>
      </c>
      <c r="H1256" s="168" t="s">
        <v>1266</v>
      </c>
      <c r="I1256" s="168" t="s">
        <v>430</v>
      </c>
      <c r="J1256" s="169">
        <v>121993.27653306061</v>
      </c>
      <c r="K1256" s="169">
        <v>47872.042817429152</v>
      </c>
      <c r="L1256" s="168" t="s">
        <v>18</v>
      </c>
      <c r="M1256" s="168" t="s">
        <v>21</v>
      </c>
      <c r="N1256" s="168" t="s">
        <v>1449</v>
      </c>
      <c r="O1256" s="168" t="s">
        <v>21</v>
      </c>
      <c r="P1256" s="168" t="s">
        <v>525</v>
      </c>
      <c r="Q1256" s="168" t="s">
        <v>1451</v>
      </c>
      <c r="R1256" s="168" t="s">
        <v>21</v>
      </c>
      <c r="S1256" s="168" t="s">
        <v>21</v>
      </c>
      <c r="T1256" s="168" t="s">
        <v>21</v>
      </c>
      <c r="U1256" s="168" t="s">
        <v>21</v>
      </c>
      <c r="V1256" s="168" t="s">
        <v>1451</v>
      </c>
      <c r="W1256" s="168" t="s">
        <v>21</v>
      </c>
      <c r="X1256" s="168" t="s">
        <v>21</v>
      </c>
      <c r="Y1256" s="168" t="s">
        <v>21</v>
      </c>
      <c r="Z1256" s="168" t="s">
        <v>21</v>
      </c>
      <c r="AA1256" s="168" t="s">
        <v>2166</v>
      </c>
      <c r="AB1256" s="168" t="s">
        <v>1259</v>
      </c>
      <c r="AC1256" s="168" t="s">
        <v>6830</v>
      </c>
      <c r="AD1256" s="169">
        <v>146559.98486016091</v>
      </c>
      <c r="AE1256" s="168" t="s">
        <v>809</v>
      </c>
      <c r="AF1256" s="169">
        <v>-41046.953847597062</v>
      </c>
      <c r="AG1256" s="169">
        <v>-176408.1699844769</v>
      </c>
      <c r="AH1256" s="169">
        <v>-125113.7600451668</v>
      </c>
      <c r="AI1256" s="168" t="s">
        <v>21</v>
      </c>
      <c r="AJ1256"/>
    </row>
    <row r="1257" spans="1:36" x14ac:dyDescent="0.25">
      <c r="A1257" s="179" t="b">
        <f>IF(E1257&lt;&gt;1,"",NOT(ISNA(VLOOKUP(P1257,Mapping!$P:$P,1,FALSE))))</f>
        <v>0</v>
      </c>
      <c r="B1257" s="180" t="str">
        <f t="shared" si="19"/>
        <v/>
      </c>
      <c r="E1257" s="167">
        <v>1</v>
      </c>
      <c r="F1257" s="170" t="s">
        <v>2167</v>
      </c>
      <c r="G1257" s="169">
        <v>162199.84411183081</v>
      </c>
      <c r="H1257" s="168" t="s">
        <v>1266</v>
      </c>
      <c r="I1257" s="168" t="s">
        <v>372</v>
      </c>
      <c r="J1257" s="169">
        <v>76109.547055528295</v>
      </c>
      <c r="K1257" s="169">
        <v>31832.82776534892</v>
      </c>
      <c r="L1257" s="168" t="s">
        <v>18</v>
      </c>
      <c r="M1257" s="168" t="s">
        <v>21</v>
      </c>
      <c r="N1257" s="168" t="s">
        <v>1449</v>
      </c>
      <c r="O1257" s="168" t="s">
        <v>21</v>
      </c>
      <c r="P1257" s="168" t="s">
        <v>525</v>
      </c>
      <c r="Q1257" s="168" t="s">
        <v>1451</v>
      </c>
      <c r="R1257" s="168" t="s">
        <v>21</v>
      </c>
      <c r="S1257" s="168" t="s">
        <v>21</v>
      </c>
      <c r="T1257" s="168" t="s">
        <v>21</v>
      </c>
      <c r="U1257" s="168" t="s">
        <v>21</v>
      </c>
      <c r="V1257" s="168" t="s">
        <v>1451</v>
      </c>
      <c r="W1257" s="168" t="s">
        <v>21</v>
      </c>
      <c r="X1257" s="168" t="s">
        <v>21</v>
      </c>
      <c r="Y1257" s="168" t="s">
        <v>21</v>
      </c>
      <c r="Z1257" s="168" t="s">
        <v>21</v>
      </c>
      <c r="AA1257" s="168" t="s">
        <v>2168</v>
      </c>
      <c r="AB1257" s="168" t="s">
        <v>1259</v>
      </c>
      <c r="AC1257" s="168" t="s">
        <v>11860</v>
      </c>
      <c r="AD1257" s="169">
        <v>128375.8183228399</v>
      </c>
      <c r="AE1257" s="168" t="s">
        <v>808</v>
      </c>
      <c r="AF1257" s="169">
        <v>-103613.1847370927</v>
      </c>
      <c r="AG1257" s="169">
        <v>-116165.9368366733</v>
      </c>
      <c r="AH1257" s="169">
        <v>-65745.59405461204</v>
      </c>
      <c r="AI1257" s="168" t="s">
        <v>21</v>
      </c>
      <c r="AJ1257"/>
    </row>
    <row r="1258" spans="1:36" x14ac:dyDescent="0.25">
      <c r="A1258" s="179" t="b">
        <f>IF(E1258&lt;&gt;1,"",NOT(ISNA(VLOOKUP(P1258,Mapping!$P:$P,1,FALSE))))</f>
        <v>0</v>
      </c>
      <c r="B1258" s="180" t="str">
        <f t="shared" si="19"/>
        <v/>
      </c>
      <c r="E1258" s="167">
        <v>1</v>
      </c>
      <c r="F1258" s="170" t="s">
        <v>482</v>
      </c>
      <c r="G1258" s="169">
        <v>140029.0665267588</v>
      </c>
      <c r="H1258" s="168" t="s">
        <v>1266</v>
      </c>
      <c r="I1258" s="168" t="s">
        <v>498</v>
      </c>
      <c r="J1258" s="169">
        <v>46088.415508626407</v>
      </c>
      <c r="K1258" s="169">
        <v>22774.753095628799</v>
      </c>
      <c r="L1258" s="168" t="s">
        <v>18</v>
      </c>
      <c r="M1258" s="168" t="s">
        <v>21</v>
      </c>
      <c r="N1258" s="168" t="s">
        <v>1449</v>
      </c>
      <c r="O1258" s="168" t="s">
        <v>21</v>
      </c>
      <c r="P1258" s="168" t="s">
        <v>525</v>
      </c>
      <c r="Q1258" s="168" t="s">
        <v>1451</v>
      </c>
      <c r="R1258" s="168" t="s">
        <v>21</v>
      </c>
      <c r="S1258" s="168" t="s">
        <v>21</v>
      </c>
      <c r="T1258" s="168" t="s">
        <v>21</v>
      </c>
      <c r="U1258" s="168" t="s">
        <v>21</v>
      </c>
      <c r="V1258" s="168" t="s">
        <v>1451</v>
      </c>
      <c r="W1258" s="168" t="s">
        <v>21</v>
      </c>
      <c r="X1258" s="168" t="s">
        <v>21</v>
      </c>
      <c r="Y1258" s="168" t="s">
        <v>21</v>
      </c>
      <c r="Z1258" s="168" t="s">
        <v>21</v>
      </c>
      <c r="AA1258" s="168" t="s">
        <v>2169</v>
      </c>
      <c r="AB1258" s="168" t="s">
        <v>1259</v>
      </c>
      <c r="AC1258" s="168" t="s">
        <v>4994</v>
      </c>
      <c r="AD1258" s="169">
        <v>84412.545961724012</v>
      </c>
      <c r="AE1258" s="168" t="s">
        <v>809</v>
      </c>
      <c r="AF1258" s="169">
        <v>-100344.7262987898</v>
      </c>
      <c r="AG1258" s="169">
        <v>-86984.622027075675</v>
      </c>
      <c r="AH1258" s="169">
        <v>-46801.989062490327</v>
      </c>
      <c r="AI1258" s="168" t="s">
        <v>21</v>
      </c>
      <c r="AJ1258"/>
    </row>
    <row r="1259" spans="1:36" x14ac:dyDescent="0.25">
      <c r="A1259" s="179" t="b">
        <f>IF(E1259&lt;&gt;1,"",NOT(ISNA(VLOOKUP(P1259,Mapping!$P:$P,1,FALSE))))</f>
        <v>0</v>
      </c>
      <c r="B1259" s="180" t="str">
        <f t="shared" si="19"/>
        <v/>
      </c>
      <c r="E1259" s="167">
        <v>1</v>
      </c>
      <c r="F1259" s="170" t="s">
        <v>483</v>
      </c>
      <c r="G1259" s="169">
        <v>4707799.12498374</v>
      </c>
      <c r="H1259" s="168" t="s">
        <v>1266</v>
      </c>
      <c r="I1259" s="168" t="s">
        <v>430</v>
      </c>
      <c r="J1259" s="169">
        <v>1646156.4699034379</v>
      </c>
      <c r="K1259" s="169">
        <v>990434.19993300596</v>
      </c>
      <c r="L1259" s="168" t="s">
        <v>18</v>
      </c>
      <c r="M1259" s="168" t="s">
        <v>21</v>
      </c>
      <c r="N1259" s="168" t="s">
        <v>1449</v>
      </c>
      <c r="O1259" s="168" t="s">
        <v>21</v>
      </c>
      <c r="P1259" s="168" t="s">
        <v>344</v>
      </c>
      <c r="Q1259" s="168" t="s">
        <v>1450</v>
      </c>
      <c r="R1259" s="168" t="s">
        <v>21</v>
      </c>
      <c r="S1259" s="168" t="s">
        <v>21</v>
      </c>
      <c r="T1259" s="168" t="s">
        <v>21</v>
      </c>
      <c r="U1259" s="168" t="s">
        <v>21</v>
      </c>
      <c r="V1259" s="168" t="s">
        <v>1450</v>
      </c>
      <c r="W1259" s="168" t="s">
        <v>21</v>
      </c>
      <c r="X1259" s="168" t="s">
        <v>21</v>
      </c>
      <c r="Y1259" s="168" t="s">
        <v>21</v>
      </c>
      <c r="Z1259" s="168" t="s">
        <v>21</v>
      </c>
      <c r="AA1259" s="168" t="s">
        <v>2170</v>
      </c>
      <c r="AB1259" s="168" t="s">
        <v>1259</v>
      </c>
      <c r="AC1259" s="168" t="s">
        <v>11861</v>
      </c>
      <c r="AD1259" s="169">
        <v>2438761.2343869801</v>
      </c>
      <c r="AE1259" s="168" t="s">
        <v>811</v>
      </c>
      <c r="AF1259" s="169">
        <v>-1964040.3525091589</v>
      </c>
      <c r="AG1259" s="169">
        <v>-2565689.9616552461</v>
      </c>
      <c r="AH1259" s="169">
        <v>-1742076.6498868919</v>
      </c>
      <c r="AI1259" s="168" t="s">
        <v>21</v>
      </c>
      <c r="AJ1259"/>
    </row>
    <row r="1260" spans="1:36" x14ac:dyDescent="0.25">
      <c r="A1260" s="179" t="b">
        <f>IF(E1260&lt;&gt;1,"",NOT(ISNA(VLOOKUP(P1260,Mapping!$P:$P,1,FALSE))))</f>
        <v>0</v>
      </c>
      <c r="B1260" s="180" t="str">
        <f t="shared" si="19"/>
        <v/>
      </c>
      <c r="E1260" s="167">
        <v>1</v>
      </c>
      <c r="F1260" s="170" t="s">
        <v>483</v>
      </c>
      <c r="G1260" s="169">
        <v>3772182.918419004</v>
      </c>
      <c r="H1260" s="168" t="s">
        <v>1266</v>
      </c>
      <c r="I1260" s="168" t="s">
        <v>430</v>
      </c>
      <c r="J1260" s="169">
        <v>1319003.456171491</v>
      </c>
      <c r="K1260" s="169">
        <v>793597.7877599434</v>
      </c>
      <c r="L1260" s="168" t="s">
        <v>18</v>
      </c>
      <c r="M1260" s="168" t="s">
        <v>21</v>
      </c>
      <c r="N1260" s="168" t="s">
        <v>1449</v>
      </c>
      <c r="O1260" s="168" t="s">
        <v>21</v>
      </c>
      <c r="P1260" s="168" t="s">
        <v>525</v>
      </c>
      <c r="Q1260" s="168" t="s">
        <v>1451</v>
      </c>
      <c r="R1260" s="168" t="s">
        <v>21</v>
      </c>
      <c r="S1260" s="168" t="s">
        <v>21</v>
      </c>
      <c r="T1260" s="168" t="s">
        <v>21</v>
      </c>
      <c r="U1260" s="168" t="s">
        <v>21</v>
      </c>
      <c r="V1260" s="168" t="s">
        <v>1451</v>
      </c>
      <c r="W1260" s="168" t="s">
        <v>21</v>
      </c>
      <c r="X1260" s="168" t="s">
        <v>21</v>
      </c>
      <c r="Y1260" s="168" t="s">
        <v>21</v>
      </c>
      <c r="Z1260" s="168" t="s">
        <v>21</v>
      </c>
      <c r="AA1260" s="168" t="s">
        <v>2170</v>
      </c>
      <c r="AB1260" s="168" t="s">
        <v>1259</v>
      </c>
      <c r="AC1260" s="168" t="s">
        <v>11862</v>
      </c>
      <c r="AD1260" s="169">
        <v>1954087.9349835911</v>
      </c>
      <c r="AE1260" s="168" t="s">
        <v>811</v>
      </c>
      <c r="AF1260" s="169">
        <v>-1573711.89214584</v>
      </c>
      <c r="AG1260" s="169">
        <v>-2055791.1649105151</v>
      </c>
      <c r="AH1260" s="169">
        <v>-1395860.699834476</v>
      </c>
      <c r="AI1260" s="168" t="s">
        <v>21</v>
      </c>
      <c r="AJ1260"/>
    </row>
    <row r="1261" spans="1:36" x14ac:dyDescent="0.25">
      <c r="A1261" s="179" t="b">
        <f>IF(E1261&lt;&gt;1,"",NOT(ISNA(VLOOKUP(P1261,Mapping!$P:$P,1,FALSE))))</f>
        <v>0</v>
      </c>
      <c r="B1261" s="180" t="str">
        <f t="shared" si="19"/>
        <v/>
      </c>
      <c r="E1261" s="167">
        <v>1</v>
      </c>
      <c r="F1261" s="170" t="s">
        <v>483</v>
      </c>
      <c r="G1261" s="169">
        <v>17211392.578385688</v>
      </c>
      <c r="H1261" s="168" t="s">
        <v>1266</v>
      </c>
      <c r="I1261" s="168" t="s">
        <v>430</v>
      </c>
      <c r="J1261" s="169">
        <v>6018235.8033501254</v>
      </c>
      <c r="K1261" s="169">
        <v>3620959.897724024</v>
      </c>
      <c r="L1261" s="168" t="s">
        <v>18</v>
      </c>
      <c r="M1261" s="168" t="s">
        <v>21</v>
      </c>
      <c r="N1261" s="168" t="s">
        <v>1449</v>
      </c>
      <c r="O1261" s="168" t="s">
        <v>21</v>
      </c>
      <c r="P1261" s="168" t="s">
        <v>788</v>
      </c>
      <c r="Q1261" s="168" t="s">
        <v>1457</v>
      </c>
      <c r="R1261" s="168" t="s">
        <v>21</v>
      </c>
      <c r="S1261" s="168" t="s">
        <v>21</v>
      </c>
      <c r="T1261" s="168" t="s">
        <v>21</v>
      </c>
      <c r="U1261" s="168" t="s">
        <v>21</v>
      </c>
      <c r="V1261" s="168" t="s">
        <v>1457</v>
      </c>
      <c r="W1261" s="168" t="s">
        <v>21</v>
      </c>
      <c r="X1261" s="168" t="s">
        <v>21</v>
      </c>
      <c r="Y1261" s="168" t="s">
        <v>21</v>
      </c>
      <c r="Z1261" s="168" t="s">
        <v>21</v>
      </c>
      <c r="AA1261" s="168" t="s">
        <v>2170</v>
      </c>
      <c r="AB1261" s="168" t="s">
        <v>1259</v>
      </c>
      <c r="AC1261" s="168" t="s">
        <v>11863</v>
      </c>
      <c r="AD1261" s="169">
        <v>8915944.7749648709</v>
      </c>
      <c r="AE1261" s="168" t="s">
        <v>811</v>
      </c>
      <c r="AF1261" s="169">
        <v>-7180397.6018078094</v>
      </c>
      <c r="AG1261" s="169">
        <v>-9379987.5466488339</v>
      </c>
      <c r="AH1261" s="169">
        <v>-6368913.4406187758</v>
      </c>
      <c r="AI1261" s="168" t="s">
        <v>21</v>
      </c>
      <c r="AJ1261"/>
    </row>
    <row r="1262" spans="1:36" x14ac:dyDescent="0.25">
      <c r="A1262" s="179" t="b">
        <f>IF(E1262&lt;&gt;1,"",NOT(ISNA(VLOOKUP(P1262,Mapping!$P:$P,1,FALSE))))</f>
        <v>0</v>
      </c>
      <c r="B1262" s="180" t="str">
        <f t="shared" si="19"/>
        <v/>
      </c>
      <c r="E1262" s="167">
        <v>1</v>
      </c>
      <c r="F1262" s="170" t="s">
        <v>690</v>
      </c>
      <c r="G1262" s="169">
        <v>196742.72214489439</v>
      </c>
      <c r="H1262" s="168" t="s">
        <v>1266</v>
      </c>
      <c r="I1262" s="168" t="s">
        <v>498</v>
      </c>
      <c r="J1262" s="169">
        <v>70135.605534540548</v>
      </c>
      <c r="K1262" s="169">
        <v>37295.383799734889</v>
      </c>
      <c r="L1262" s="168" t="s">
        <v>18</v>
      </c>
      <c r="M1262" s="168" t="s">
        <v>21</v>
      </c>
      <c r="N1262" s="168" t="s">
        <v>1449</v>
      </c>
      <c r="O1262" s="168" t="s">
        <v>21</v>
      </c>
      <c r="P1262" s="168" t="s">
        <v>525</v>
      </c>
      <c r="Q1262" s="168" t="s">
        <v>1451</v>
      </c>
      <c r="R1262" s="168" t="s">
        <v>21</v>
      </c>
      <c r="S1262" s="168" t="s">
        <v>21</v>
      </c>
      <c r="T1262" s="168" t="s">
        <v>21</v>
      </c>
      <c r="U1262" s="168" t="s">
        <v>21</v>
      </c>
      <c r="V1262" s="168" t="s">
        <v>1451</v>
      </c>
      <c r="W1262" s="168" t="s">
        <v>21</v>
      </c>
      <c r="X1262" s="168" t="s">
        <v>21</v>
      </c>
      <c r="Y1262" s="168" t="s">
        <v>21</v>
      </c>
      <c r="Z1262" s="168" t="s">
        <v>21</v>
      </c>
      <c r="AA1262" s="168" t="s">
        <v>2171</v>
      </c>
      <c r="AB1262" s="168" t="s">
        <v>1259</v>
      </c>
      <c r="AC1262" s="168" t="s">
        <v>6831</v>
      </c>
      <c r="AD1262" s="169">
        <v>94804.740451550795</v>
      </c>
      <c r="AE1262" s="168" t="s">
        <v>809</v>
      </c>
      <c r="AF1262" s="169">
        <v>-17023.293361626482</v>
      </c>
      <c r="AG1262" s="169">
        <v>5060.8750575177546</v>
      </c>
      <c r="AH1262" s="169">
        <v>-79007.236742943656</v>
      </c>
      <c r="AI1262" s="168" t="s">
        <v>21</v>
      </c>
      <c r="AJ1262"/>
    </row>
    <row r="1263" spans="1:36" x14ac:dyDescent="0.25">
      <c r="A1263" s="179" t="b">
        <f>IF(E1263&lt;&gt;1,"",NOT(ISNA(VLOOKUP(P1263,Mapping!$P:$P,1,FALSE))))</f>
        <v>0</v>
      </c>
      <c r="B1263" s="180" t="str">
        <f t="shared" si="19"/>
        <v/>
      </c>
      <c r="E1263" s="167">
        <v>1</v>
      </c>
      <c r="F1263" s="170" t="s">
        <v>691</v>
      </c>
      <c r="G1263" s="169">
        <v>84305.965402135509</v>
      </c>
      <c r="H1263" s="168" t="s">
        <v>1266</v>
      </c>
      <c r="I1263" s="168" t="s">
        <v>657</v>
      </c>
      <c r="J1263" s="169">
        <v>18717.512397322022</v>
      </c>
      <c r="K1263" s="169">
        <v>5320.3967685125426</v>
      </c>
      <c r="L1263" s="168" t="s">
        <v>18</v>
      </c>
      <c r="M1263" s="168" t="s">
        <v>21</v>
      </c>
      <c r="N1263" s="168" t="s">
        <v>1449</v>
      </c>
      <c r="O1263" s="168" t="s">
        <v>21</v>
      </c>
      <c r="P1263" s="168" t="s">
        <v>525</v>
      </c>
      <c r="Q1263" s="168" t="s">
        <v>1451</v>
      </c>
      <c r="R1263" s="168" t="s">
        <v>21</v>
      </c>
      <c r="S1263" s="168" t="s">
        <v>21</v>
      </c>
      <c r="T1263" s="168" t="s">
        <v>21</v>
      </c>
      <c r="U1263" s="168" t="s">
        <v>21</v>
      </c>
      <c r="V1263" s="168" t="s">
        <v>1451</v>
      </c>
      <c r="W1263" s="168" t="s">
        <v>21</v>
      </c>
      <c r="X1263" s="168" t="s">
        <v>21</v>
      </c>
      <c r="Y1263" s="168" t="s">
        <v>21</v>
      </c>
      <c r="Z1263" s="168" t="s">
        <v>21</v>
      </c>
      <c r="AA1263" s="168" t="s">
        <v>2172</v>
      </c>
      <c r="AB1263" s="168" t="s">
        <v>1259</v>
      </c>
      <c r="AC1263" s="168" t="s">
        <v>11864</v>
      </c>
      <c r="AD1263" s="169">
        <v>27480.35166518336</v>
      </c>
      <c r="AE1263" s="168" t="s">
        <v>809</v>
      </c>
      <c r="AF1263" s="169">
        <v>-3837.345009132579</v>
      </c>
      <c r="AG1263" s="169">
        <v>-61781.343897294479</v>
      </c>
      <c r="AH1263" s="169">
        <v>-8945.8199826630298</v>
      </c>
      <c r="AI1263" s="168" t="s">
        <v>21</v>
      </c>
      <c r="AJ1263"/>
    </row>
    <row r="1264" spans="1:36" x14ac:dyDescent="0.25">
      <c r="A1264" s="179" t="b">
        <f>IF(E1264&lt;&gt;1,"",NOT(ISNA(VLOOKUP(P1264,Mapping!$P:$P,1,FALSE))))</f>
        <v>0</v>
      </c>
      <c r="B1264" s="180" t="str">
        <f t="shared" si="19"/>
        <v/>
      </c>
      <c r="E1264" s="167">
        <v>1</v>
      </c>
      <c r="F1264" s="170" t="s">
        <v>2173</v>
      </c>
      <c r="G1264" s="169">
        <v>156739.77942110569</v>
      </c>
      <c r="H1264" s="168" t="s">
        <v>1266</v>
      </c>
      <c r="I1264" s="168" t="s">
        <v>424</v>
      </c>
      <c r="J1264" s="169">
        <v>51043.579949228493</v>
      </c>
      <c r="K1264" s="169">
        <v>16604.540208466678</v>
      </c>
      <c r="L1264" s="168" t="s">
        <v>18</v>
      </c>
      <c r="M1264" s="168" t="s">
        <v>21</v>
      </c>
      <c r="N1264" s="168" t="s">
        <v>1449</v>
      </c>
      <c r="O1264" s="168" t="s">
        <v>21</v>
      </c>
      <c r="P1264" s="168" t="s">
        <v>525</v>
      </c>
      <c r="Q1264" s="168" t="s">
        <v>1451</v>
      </c>
      <c r="R1264" s="168" t="s">
        <v>21</v>
      </c>
      <c r="S1264" s="168" t="s">
        <v>21</v>
      </c>
      <c r="T1264" s="168" t="s">
        <v>21</v>
      </c>
      <c r="U1264" s="168" t="s">
        <v>21</v>
      </c>
      <c r="V1264" s="168" t="s">
        <v>1451</v>
      </c>
      <c r="W1264" s="168" t="s">
        <v>21</v>
      </c>
      <c r="X1264" s="168" t="s">
        <v>21</v>
      </c>
      <c r="Y1264" s="168" t="s">
        <v>21</v>
      </c>
      <c r="Z1264" s="168" t="s">
        <v>21</v>
      </c>
      <c r="AA1264" s="168" t="s">
        <v>2174</v>
      </c>
      <c r="AB1264" s="168" t="s">
        <v>1259</v>
      </c>
      <c r="AC1264" s="168" t="s">
        <v>3929</v>
      </c>
      <c r="AD1264" s="169">
        <v>71444.009283604624</v>
      </c>
      <c r="AE1264" s="168" t="s">
        <v>808</v>
      </c>
      <c r="AF1264" s="169">
        <v>-63026.590478282153</v>
      </c>
      <c r="AG1264" s="169">
        <v>-31259.59545162418</v>
      </c>
      <c r="AH1264" s="169">
        <v>-29858.391811163408</v>
      </c>
      <c r="AI1264" s="168" t="s">
        <v>21</v>
      </c>
      <c r="AJ1264"/>
    </row>
    <row r="1265" spans="1:36" x14ac:dyDescent="0.25">
      <c r="A1265" s="179" t="b">
        <f>IF(E1265&lt;&gt;1,"",NOT(ISNA(VLOOKUP(P1265,Mapping!$P:$P,1,FALSE))))</f>
        <v>0</v>
      </c>
      <c r="B1265" s="180" t="str">
        <f t="shared" si="19"/>
        <v/>
      </c>
      <c r="E1265" s="167">
        <v>1</v>
      </c>
      <c r="F1265" s="170" t="s">
        <v>2173</v>
      </c>
      <c r="G1265" s="169">
        <v>3795979.4080045042</v>
      </c>
      <c r="H1265" s="168" t="s">
        <v>1266</v>
      </c>
      <c r="I1265" s="168" t="s">
        <v>424</v>
      </c>
      <c r="J1265" s="169">
        <v>1236191.4704341621</v>
      </c>
      <c r="K1265" s="169">
        <v>402134.62685424101</v>
      </c>
      <c r="L1265" s="168" t="s">
        <v>18</v>
      </c>
      <c r="M1265" s="168" t="s">
        <v>21</v>
      </c>
      <c r="N1265" s="168" t="s">
        <v>1449</v>
      </c>
      <c r="O1265" s="168" t="s">
        <v>21</v>
      </c>
      <c r="P1265" s="168" t="s">
        <v>785</v>
      </c>
      <c r="Q1265" s="168" t="s">
        <v>1452</v>
      </c>
      <c r="R1265" s="168" t="s">
        <v>21</v>
      </c>
      <c r="S1265" s="168" t="s">
        <v>21</v>
      </c>
      <c r="T1265" s="168" t="s">
        <v>21</v>
      </c>
      <c r="U1265" s="168" t="s">
        <v>21</v>
      </c>
      <c r="V1265" s="168" t="s">
        <v>1452</v>
      </c>
      <c r="W1265" s="168" t="s">
        <v>21</v>
      </c>
      <c r="X1265" s="168" t="s">
        <v>21</v>
      </c>
      <c r="Y1265" s="168" t="s">
        <v>21</v>
      </c>
      <c r="Z1265" s="168" t="s">
        <v>21</v>
      </c>
      <c r="AA1265" s="168" t="s">
        <v>2174</v>
      </c>
      <c r="AB1265" s="168" t="s">
        <v>1259</v>
      </c>
      <c r="AC1265" s="168" t="s">
        <v>11865</v>
      </c>
      <c r="AD1265" s="169">
        <v>1730256.282530704</v>
      </c>
      <c r="AE1265" s="168" t="s">
        <v>808</v>
      </c>
      <c r="AF1265" s="169">
        <v>-1526400.2571390381</v>
      </c>
      <c r="AG1265" s="169">
        <v>-757055.9373961864</v>
      </c>
      <c r="AH1265" s="169">
        <v>-723121.09210512694</v>
      </c>
      <c r="AI1265" s="168" t="s">
        <v>21</v>
      </c>
      <c r="AJ1265"/>
    </row>
    <row r="1266" spans="1:36" x14ac:dyDescent="0.25">
      <c r="A1266" s="179" t="b">
        <f>IF(E1266&lt;&gt;1,"",NOT(ISNA(VLOOKUP(P1266,Mapping!$P:$P,1,FALSE))))</f>
        <v>0</v>
      </c>
      <c r="B1266" s="180" t="str">
        <f t="shared" si="19"/>
        <v/>
      </c>
      <c r="E1266" s="167">
        <v>1</v>
      </c>
      <c r="F1266" s="170" t="s">
        <v>2173</v>
      </c>
      <c r="G1266" s="169">
        <v>5553990.8608500306</v>
      </c>
      <c r="H1266" s="168" t="s">
        <v>1266</v>
      </c>
      <c r="I1266" s="168" t="s">
        <v>424</v>
      </c>
      <c r="J1266" s="169">
        <v>1808702.153276793</v>
      </c>
      <c r="K1266" s="169">
        <v>588373.06589971425</v>
      </c>
      <c r="L1266" s="168" t="s">
        <v>18</v>
      </c>
      <c r="M1266" s="168" t="s">
        <v>21</v>
      </c>
      <c r="N1266" s="168" t="s">
        <v>1449</v>
      </c>
      <c r="O1266" s="168" t="s">
        <v>21</v>
      </c>
      <c r="P1266" s="168" t="s">
        <v>803</v>
      </c>
      <c r="Q1266" s="168" t="s">
        <v>1453</v>
      </c>
      <c r="R1266" s="168" t="s">
        <v>21</v>
      </c>
      <c r="S1266" s="168" t="s">
        <v>21</v>
      </c>
      <c r="T1266" s="168" t="s">
        <v>21</v>
      </c>
      <c r="U1266" s="168" t="s">
        <v>21</v>
      </c>
      <c r="V1266" s="168" t="s">
        <v>1453</v>
      </c>
      <c r="W1266" s="168" t="s">
        <v>21</v>
      </c>
      <c r="X1266" s="168" t="s">
        <v>21</v>
      </c>
      <c r="Y1266" s="168" t="s">
        <v>21</v>
      </c>
      <c r="Z1266" s="168" t="s">
        <v>21</v>
      </c>
      <c r="AA1266" s="168" t="s">
        <v>2174</v>
      </c>
      <c r="AB1266" s="168" t="s">
        <v>1259</v>
      </c>
      <c r="AC1266" s="168" t="s">
        <v>11866</v>
      </c>
      <c r="AD1266" s="169">
        <v>2531580.5348785301</v>
      </c>
      <c r="AE1266" s="168" t="s">
        <v>808</v>
      </c>
      <c r="AF1266" s="169">
        <v>-2233313.7688452122</v>
      </c>
      <c r="AG1266" s="169">
        <v>-1107667.1671570051</v>
      </c>
      <c r="AH1266" s="169">
        <v>-1058016.2601437899</v>
      </c>
      <c r="AI1266" s="168" t="s">
        <v>21</v>
      </c>
      <c r="AJ1266"/>
    </row>
    <row r="1267" spans="1:36" x14ac:dyDescent="0.25">
      <c r="A1267" s="179" t="b">
        <f>IF(E1267&lt;&gt;1,"",NOT(ISNA(VLOOKUP(P1267,Mapping!$P:$P,1,FALSE))))</f>
        <v>0</v>
      </c>
      <c r="B1267" s="180" t="str">
        <f t="shared" si="19"/>
        <v/>
      </c>
      <c r="E1267" s="167">
        <v>1</v>
      </c>
      <c r="F1267" s="170" t="s">
        <v>692</v>
      </c>
      <c r="G1267" s="169">
        <v>420678.40583828918</v>
      </c>
      <c r="H1267" s="168" t="s">
        <v>1266</v>
      </c>
      <c r="I1267" s="168" t="s">
        <v>489</v>
      </c>
      <c r="J1267" s="169">
        <v>130191.61478826161</v>
      </c>
      <c r="K1267" s="169">
        <v>16804.324203277101</v>
      </c>
      <c r="L1267" s="168" t="s">
        <v>18</v>
      </c>
      <c r="M1267" s="168" t="s">
        <v>21</v>
      </c>
      <c r="N1267" s="168" t="s">
        <v>1449</v>
      </c>
      <c r="O1267" s="168" t="s">
        <v>21</v>
      </c>
      <c r="P1267" s="168" t="s">
        <v>525</v>
      </c>
      <c r="Q1267" s="168" t="s">
        <v>1451</v>
      </c>
      <c r="R1267" s="168" t="s">
        <v>21</v>
      </c>
      <c r="S1267" s="168" t="s">
        <v>21</v>
      </c>
      <c r="T1267" s="168" t="s">
        <v>21</v>
      </c>
      <c r="U1267" s="168" t="s">
        <v>21</v>
      </c>
      <c r="V1267" s="168" t="s">
        <v>1451</v>
      </c>
      <c r="W1267" s="168" t="s">
        <v>21</v>
      </c>
      <c r="X1267" s="168" t="s">
        <v>21</v>
      </c>
      <c r="Y1267" s="168" t="s">
        <v>21</v>
      </c>
      <c r="Z1267" s="168" t="s">
        <v>21</v>
      </c>
      <c r="AA1267" s="168" t="s">
        <v>2175</v>
      </c>
      <c r="AB1267" s="168" t="s">
        <v>1259</v>
      </c>
      <c r="AC1267" s="168" t="s">
        <v>6832</v>
      </c>
      <c r="AD1267" s="169">
        <v>221952.01392918141</v>
      </c>
      <c r="AE1267" s="168" t="s">
        <v>809</v>
      </c>
      <c r="AF1267" s="169">
        <v>-133986.05396793381</v>
      </c>
      <c r="AG1267" s="169">
        <v>109684.91483592631</v>
      </c>
      <c r="AH1267" s="169">
        <v>-126952.29829532299</v>
      </c>
      <c r="AI1267" s="168" t="s">
        <v>21</v>
      </c>
      <c r="AJ1267"/>
    </row>
    <row r="1268" spans="1:36" x14ac:dyDescent="0.25">
      <c r="A1268" s="179" t="b">
        <f>IF(E1268&lt;&gt;1,"",NOT(ISNA(VLOOKUP(P1268,Mapping!$P:$P,1,FALSE))))</f>
        <v>0</v>
      </c>
      <c r="B1268" s="180" t="str">
        <f t="shared" si="19"/>
        <v/>
      </c>
      <c r="E1268" s="167">
        <v>1</v>
      </c>
      <c r="F1268" s="170" t="s">
        <v>2176</v>
      </c>
      <c r="G1268" s="169">
        <v>103325.8974033728</v>
      </c>
      <c r="H1268" s="168" t="s">
        <v>1266</v>
      </c>
      <c r="I1268" s="168" t="s">
        <v>470</v>
      </c>
      <c r="J1268" s="169">
        <v>37298.192916598782</v>
      </c>
      <c r="K1268" s="169">
        <v>13749.541833868851</v>
      </c>
      <c r="L1268" s="168" t="s">
        <v>18</v>
      </c>
      <c r="M1268" s="168" t="s">
        <v>21</v>
      </c>
      <c r="N1268" s="168" t="s">
        <v>1449</v>
      </c>
      <c r="O1268" s="168" t="s">
        <v>21</v>
      </c>
      <c r="P1268" s="168" t="s">
        <v>525</v>
      </c>
      <c r="Q1268" s="168" t="s">
        <v>1451</v>
      </c>
      <c r="R1268" s="168" t="s">
        <v>21</v>
      </c>
      <c r="S1268" s="168" t="s">
        <v>21</v>
      </c>
      <c r="T1268" s="168" t="s">
        <v>21</v>
      </c>
      <c r="U1268" s="168" t="s">
        <v>21</v>
      </c>
      <c r="V1268" s="168" t="s">
        <v>1451</v>
      </c>
      <c r="W1268" s="168" t="s">
        <v>21</v>
      </c>
      <c r="X1268" s="168" t="s">
        <v>21</v>
      </c>
      <c r="Y1268" s="168" t="s">
        <v>21</v>
      </c>
      <c r="Z1268" s="168" t="s">
        <v>21</v>
      </c>
      <c r="AA1268" s="168" t="s">
        <v>2177</v>
      </c>
      <c r="AB1268" s="168" t="s">
        <v>1259</v>
      </c>
      <c r="AC1268" s="168" t="s">
        <v>11867</v>
      </c>
      <c r="AD1268" s="169">
        <v>45780.38139183032</v>
      </c>
      <c r="AE1268" s="168" t="s">
        <v>819</v>
      </c>
      <c r="AF1268" s="169">
        <v>-22552.926076421209</v>
      </c>
      <c r="AG1268" s="169">
        <v>-25282.618094353831</v>
      </c>
      <c r="AH1268" s="169">
        <v>-21639.63594659185</v>
      </c>
      <c r="AI1268" s="168" t="s">
        <v>21</v>
      </c>
      <c r="AJ1268"/>
    </row>
    <row r="1269" spans="1:36" x14ac:dyDescent="0.25">
      <c r="A1269" s="179" t="b">
        <f>IF(E1269&lt;&gt;1,"",NOT(ISNA(VLOOKUP(P1269,Mapping!$P:$P,1,FALSE))))</f>
        <v>0</v>
      </c>
      <c r="B1269" s="180" t="str">
        <f t="shared" si="19"/>
        <v/>
      </c>
      <c r="E1269" s="167">
        <v>1</v>
      </c>
      <c r="F1269" s="170" t="s">
        <v>693</v>
      </c>
      <c r="G1269" s="169">
        <v>169291.51444781179</v>
      </c>
      <c r="H1269" s="168" t="s">
        <v>1266</v>
      </c>
      <c r="I1269" s="168" t="s">
        <v>372</v>
      </c>
      <c r="J1269" s="169">
        <v>87580.399170905992</v>
      </c>
      <c r="K1269" s="169">
        <v>34095.790477210066</v>
      </c>
      <c r="L1269" s="168" t="s">
        <v>18</v>
      </c>
      <c r="M1269" s="168" t="s">
        <v>21</v>
      </c>
      <c r="N1269" s="168" t="s">
        <v>1449</v>
      </c>
      <c r="O1269" s="168" t="s">
        <v>21</v>
      </c>
      <c r="P1269" s="168" t="s">
        <v>525</v>
      </c>
      <c r="Q1269" s="168" t="s">
        <v>1451</v>
      </c>
      <c r="R1269" s="168" t="s">
        <v>21</v>
      </c>
      <c r="S1269" s="168" t="s">
        <v>21</v>
      </c>
      <c r="T1269" s="168" t="s">
        <v>21</v>
      </c>
      <c r="U1269" s="168" t="s">
        <v>21</v>
      </c>
      <c r="V1269" s="168" t="s">
        <v>1451</v>
      </c>
      <c r="W1269" s="168" t="s">
        <v>21</v>
      </c>
      <c r="X1269" s="168" t="s">
        <v>21</v>
      </c>
      <c r="Y1269" s="168" t="s">
        <v>21</v>
      </c>
      <c r="Z1269" s="168" t="s">
        <v>21</v>
      </c>
      <c r="AA1269" s="168" t="s">
        <v>2178</v>
      </c>
      <c r="AB1269" s="168" t="s">
        <v>1259</v>
      </c>
      <c r="AC1269" s="168" t="s">
        <v>11868</v>
      </c>
      <c r="AD1269" s="169">
        <v>131632.58945130039</v>
      </c>
      <c r="AE1269" s="168" t="s">
        <v>814</v>
      </c>
      <c r="AF1269" s="169">
        <v>-107831.46602998181</v>
      </c>
      <c r="AG1269" s="169">
        <v>-117160.0690500488</v>
      </c>
      <c r="AH1269" s="169">
        <v>-52377.169492221357</v>
      </c>
      <c r="AI1269" s="168" t="s">
        <v>21</v>
      </c>
      <c r="AJ1269"/>
    </row>
    <row r="1270" spans="1:36" x14ac:dyDescent="0.25">
      <c r="A1270" s="179" t="b">
        <f>IF(E1270&lt;&gt;1,"",NOT(ISNA(VLOOKUP(P1270,Mapping!$P:$P,1,FALSE))))</f>
        <v>0</v>
      </c>
      <c r="B1270" s="180" t="str">
        <f t="shared" si="19"/>
        <v/>
      </c>
      <c r="E1270" s="167">
        <v>1</v>
      </c>
      <c r="F1270" s="170" t="s">
        <v>484</v>
      </c>
      <c r="G1270" s="169">
        <v>97343.599698606544</v>
      </c>
      <c r="H1270" s="168" t="s">
        <v>1266</v>
      </c>
      <c r="I1270" s="168" t="s">
        <v>446</v>
      </c>
      <c r="J1270" s="169">
        <v>39801.162399225708</v>
      </c>
      <c r="K1270" s="169">
        <v>21993.97805353488</v>
      </c>
      <c r="L1270" s="168" t="s">
        <v>18</v>
      </c>
      <c r="M1270" s="168" t="s">
        <v>21</v>
      </c>
      <c r="N1270" s="168" t="s">
        <v>1449</v>
      </c>
      <c r="O1270" s="168" t="s">
        <v>21</v>
      </c>
      <c r="P1270" s="168" t="s">
        <v>525</v>
      </c>
      <c r="Q1270" s="168" t="s">
        <v>1451</v>
      </c>
      <c r="R1270" s="168" t="s">
        <v>21</v>
      </c>
      <c r="S1270" s="168" t="s">
        <v>21</v>
      </c>
      <c r="T1270" s="168" t="s">
        <v>21</v>
      </c>
      <c r="U1270" s="168" t="s">
        <v>21</v>
      </c>
      <c r="V1270" s="168" t="s">
        <v>1451</v>
      </c>
      <c r="W1270" s="168" t="s">
        <v>21</v>
      </c>
      <c r="X1270" s="168" t="s">
        <v>21</v>
      </c>
      <c r="Y1270" s="168" t="s">
        <v>21</v>
      </c>
      <c r="Z1270" s="168" t="s">
        <v>21</v>
      </c>
      <c r="AA1270" s="168" t="s">
        <v>2179</v>
      </c>
      <c r="AB1270" s="168" t="s">
        <v>1259</v>
      </c>
      <c r="AC1270" s="168" t="s">
        <v>6834</v>
      </c>
      <c r="AD1270" s="169">
        <v>59117.119110674801</v>
      </c>
      <c r="AE1270" s="168" t="s">
        <v>811</v>
      </c>
      <c r="AF1270" s="169">
        <v>-30321.645321775781</v>
      </c>
      <c r="AG1270" s="169">
        <v>49374.774313998802</v>
      </c>
      <c r="AH1270" s="169">
        <v>-27715.853941588211</v>
      </c>
      <c r="AI1270" s="168" t="s">
        <v>21</v>
      </c>
      <c r="AJ1270"/>
    </row>
    <row r="1271" spans="1:36" x14ac:dyDescent="0.25">
      <c r="A1271" s="179" t="b">
        <f>IF(E1271&lt;&gt;1,"",NOT(ISNA(VLOOKUP(P1271,Mapping!$P:$P,1,FALSE))))</f>
        <v>0</v>
      </c>
      <c r="B1271" s="180" t="str">
        <f t="shared" si="19"/>
        <v/>
      </c>
      <c r="E1271" s="167">
        <v>1</v>
      </c>
      <c r="F1271" s="170" t="s">
        <v>2180</v>
      </c>
      <c r="G1271" s="169">
        <v>2208877.04080552</v>
      </c>
      <c r="H1271" s="168" t="s">
        <v>1266</v>
      </c>
      <c r="I1271" s="168" t="s">
        <v>489</v>
      </c>
      <c r="J1271" s="169">
        <v>857616.0514398024</v>
      </c>
      <c r="K1271" s="169">
        <v>49418.757270319787</v>
      </c>
      <c r="L1271" s="168" t="s">
        <v>18</v>
      </c>
      <c r="M1271" s="168" t="s">
        <v>21</v>
      </c>
      <c r="N1271" s="168" t="s">
        <v>1449</v>
      </c>
      <c r="O1271" s="168" t="s">
        <v>21</v>
      </c>
      <c r="P1271" s="168" t="s">
        <v>344</v>
      </c>
      <c r="Q1271" s="168" t="s">
        <v>1450</v>
      </c>
      <c r="R1271" s="168" t="s">
        <v>21</v>
      </c>
      <c r="S1271" s="168" t="s">
        <v>21</v>
      </c>
      <c r="T1271" s="168" t="s">
        <v>21</v>
      </c>
      <c r="U1271" s="168" t="s">
        <v>21</v>
      </c>
      <c r="V1271" s="168" t="s">
        <v>1450</v>
      </c>
      <c r="W1271" s="168" t="s">
        <v>21</v>
      </c>
      <c r="X1271" s="168" t="s">
        <v>21</v>
      </c>
      <c r="Y1271" s="168" t="s">
        <v>21</v>
      </c>
      <c r="Z1271" s="168" t="s">
        <v>21</v>
      </c>
      <c r="AA1271" s="168" t="s">
        <v>2181</v>
      </c>
      <c r="AB1271" s="168" t="s">
        <v>1259</v>
      </c>
      <c r="AC1271" s="168" t="s">
        <v>11869</v>
      </c>
      <c r="AD1271" s="169">
        <v>1480276.2441296291</v>
      </c>
      <c r="AE1271" s="168" t="s">
        <v>813</v>
      </c>
      <c r="AF1271" s="169">
        <v>-1161933.6733970549</v>
      </c>
      <c r="AG1271" s="169">
        <v>-299122.50479344139</v>
      </c>
      <c r="AH1271" s="169">
        <v>-190384.07965274059</v>
      </c>
      <c r="AI1271" s="168" t="s">
        <v>21</v>
      </c>
      <c r="AJ1271"/>
    </row>
    <row r="1272" spans="1:36" x14ac:dyDescent="0.25">
      <c r="A1272" s="179" t="b">
        <f>IF(E1272&lt;&gt;1,"",NOT(ISNA(VLOOKUP(P1272,Mapping!$P:$P,1,FALSE))))</f>
        <v>0</v>
      </c>
      <c r="B1272" s="180" t="str">
        <f t="shared" si="19"/>
        <v/>
      </c>
      <c r="E1272" s="167">
        <v>1</v>
      </c>
      <c r="F1272" s="170" t="s">
        <v>2180</v>
      </c>
      <c r="G1272" s="169">
        <v>298476.50633932528</v>
      </c>
      <c r="H1272" s="168" t="s">
        <v>1266</v>
      </c>
      <c r="I1272" s="168" t="s">
        <v>489</v>
      </c>
      <c r="J1272" s="169">
        <v>115886.1439932988</v>
      </c>
      <c r="K1272" s="169">
        <v>6677.7542367397273</v>
      </c>
      <c r="L1272" s="168" t="s">
        <v>18</v>
      </c>
      <c r="M1272" s="168" t="s">
        <v>21</v>
      </c>
      <c r="N1272" s="168" t="s">
        <v>1449</v>
      </c>
      <c r="O1272" s="168" t="s">
        <v>21</v>
      </c>
      <c r="P1272" s="168" t="s">
        <v>525</v>
      </c>
      <c r="Q1272" s="168" t="s">
        <v>1451</v>
      </c>
      <c r="R1272" s="168" t="s">
        <v>21</v>
      </c>
      <c r="S1272" s="168" t="s">
        <v>21</v>
      </c>
      <c r="T1272" s="168" t="s">
        <v>21</v>
      </c>
      <c r="U1272" s="168" t="s">
        <v>21</v>
      </c>
      <c r="V1272" s="168" t="s">
        <v>1451</v>
      </c>
      <c r="W1272" s="168" t="s">
        <v>21</v>
      </c>
      <c r="X1272" s="168" t="s">
        <v>21</v>
      </c>
      <c r="Y1272" s="168" t="s">
        <v>21</v>
      </c>
      <c r="Z1272" s="168" t="s">
        <v>21</v>
      </c>
      <c r="AA1272" s="168" t="s">
        <v>2181</v>
      </c>
      <c r="AB1272" s="168" t="s">
        <v>1259</v>
      </c>
      <c r="AC1272" s="168" t="s">
        <v>6835</v>
      </c>
      <c r="AD1272" s="169">
        <v>200023.66523932229</v>
      </c>
      <c r="AE1272" s="168" t="s">
        <v>813</v>
      </c>
      <c r="AF1272" s="169">
        <v>-157007.3376773835</v>
      </c>
      <c r="AG1272" s="169">
        <v>-40419.198782407591</v>
      </c>
      <c r="AH1272" s="169">
        <v>-25725.820816470248</v>
      </c>
      <c r="AI1272" s="168" t="s">
        <v>21</v>
      </c>
      <c r="AJ1272"/>
    </row>
    <row r="1273" spans="1:36" x14ac:dyDescent="0.25">
      <c r="A1273" s="179" t="b">
        <f>IF(E1273&lt;&gt;1,"",NOT(ISNA(VLOOKUP(P1273,Mapping!$P:$P,1,FALSE))))</f>
        <v>0</v>
      </c>
      <c r="B1273" s="180" t="str">
        <f t="shared" si="19"/>
        <v/>
      </c>
      <c r="E1273" s="167">
        <v>1</v>
      </c>
      <c r="F1273" s="170" t="s">
        <v>2182</v>
      </c>
      <c r="G1273" s="169">
        <v>108768.9747200874</v>
      </c>
      <c r="H1273" s="168" t="s">
        <v>1266</v>
      </c>
      <c r="I1273" s="168" t="s">
        <v>489</v>
      </c>
      <c r="J1273" s="169">
        <v>39008.745592471809</v>
      </c>
      <c r="K1273" s="169">
        <v>3597.941683766609</v>
      </c>
      <c r="L1273" s="168" t="s">
        <v>18</v>
      </c>
      <c r="M1273" s="168" t="s">
        <v>21</v>
      </c>
      <c r="N1273" s="168" t="s">
        <v>1449</v>
      </c>
      <c r="O1273" s="168" t="s">
        <v>21</v>
      </c>
      <c r="P1273" s="168" t="s">
        <v>525</v>
      </c>
      <c r="Q1273" s="168" t="s">
        <v>1451</v>
      </c>
      <c r="R1273" s="168" t="s">
        <v>21</v>
      </c>
      <c r="S1273" s="168" t="s">
        <v>21</v>
      </c>
      <c r="T1273" s="168" t="s">
        <v>21</v>
      </c>
      <c r="U1273" s="168" t="s">
        <v>21</v>
      </c>
      <c r="V1273" s="168" t="s">
        <v>1451</v>
      </c>
      <c r="W1273" s="168" t="s">
        <v>21</v>
      </c>
      <c r="X1273" s="168" t="s">
        <v>21</v>
      </c>
      <c r="Y1273" s="168" t="s">
        <v>21</v>
      </c>
      <c r="Z1273" s="168" t="s">
        <v>21</v>
      </c>
      <c r="AA1273" s="168" t="s">
        <v>2183</v>
      </c>
      <c r="AB1273" s="168" t="s">
        <v>1259</v>
      </c>
      <c r="AC1273" s="168" t="s">
        <v>6836</v>
      </c>
      <c r="AD1273" s="169">
        <v>59451.882386812409</v>
      </c>
      <c r="AE1273" s="168" t="s">
        <v>813</v>
      </c>
      <c r="AF1273" s="169">
        <v>-46164.892590149</v>
      </c>
      <c r="AG1273" s="169">
        <v>-52044.73160876731</v>
      </c>
      <c r="AH1273" s="169">
        <v>-24239.864717945689</v>
      </c>
      <c r="AI1273" s="168" t="s">
        <v>21</v>
      </c>
      <c r="AJ1273"/>
    </row>
    <row r="1274" spans="1:36" x14ac:dyDescent="0.25">
      <c r="A1274" s="179" t="b">
        <f>IF(E1274&lt;&gt;1,"",NOT(ISNA(VLOOKUP(P1274,Mapping!$P:$P,1,FALSE))))</f>
        <v>0</v>
      </c>
      <c r="B1274" s="180" t="str">
        <f t="shared" si="19"/>
        <v/>
      </c>
      <c r="E1274" s="167">
        <v>1</v>
      </c>
      <c r="F1274" s="170" t="s">
        <v>11870</v>
      </c>
      <c r="G1274" s="169">
        <v>866577.04954546934</v>
      </c>
      <c r="H1274" s="168" t="s">
        <v>1266</v>
      </c>
      <c r="I1274" s="168" t="s">
        <v>489</v>
      </c>
      <c r="J1274" s="169">
        <v>240491.81080881949</v>
      </c>
      <c r="K1274" s="169">
        <v>24664.02814053652</v>
      </c>
      <c r="L1274" s="168" t="s">
        <v>18</v>
      </c>
      <c r="M1274" s="168" t="s">
        <v>21</v>
      </c>
      <c r="N1274" s="168" t="s">
        <v>1449</v>
      </c>
      <c r="O1274" s="168" t="s">
        <v>21</v>
      </c>
      <c r="P1274" s="168" t="s">
        <v>344</v>
      </c>
      <c r="Q1274" s="168" t="s">
        <v>1450</v>
      </c>
      <c r="R1274" s="168" t="s">
        <v>21</v>
      </c>
      <c r="S1274" s="168" t="s">
        <v>21</v>
      </c>
      <c r="T1274" s="168" t="s">
        <v>21</v>
      </c>
      <c r="U1274" s="168" t="s">
        <v>21</v>
      </c>
      <c r="V1274" s="168" t="s">
        <v>1450</v>
      </c>
      <c r="W1274" s="168" t="s">
        <v>21</v>
      </c>
      <c r="X1274" s="168" t="s">
        <v>21</v>
      </c>
      <c r="Y1274" s="168" t="s">
        <v>21</v>
      </c>
      <c r="Z1274" s="168" t="s">
        <v>21</v>
      </c>
      <c r="AA1274" s="168" t="s">
        <v>11871</v>
      </c>
      <c r="AB1274" s="168" t="s">
        <v>1259</v>
      </c>
      <c r="AC1274" s="168" t="s">
        <v>11872</v>
      </c>
      <c r="AD1274" s="169">
        <v>338648.93640581373</v>
      </c>
      <c r="AE1274" s="168" t="s">
        <v>814</v>
      </c>
      <c r="AF1274" s="169">
        <v>-393665.48804656998</v>
      </c>
      <c r="AG1274" s="169">
        <v>-414647.37603693001</v>
      </c>
      <c r="AH1274" s="169">
        <v>-159095.19027105771</v>
      </c>
      <c r="AI1274" s="168" t="s">
        <v>21</v>
      </c>
      <c r="AJ1274"/>
    </row>
    <row r="1275" spans="1:36" x14ac:dyDescent="0.25">
      <c r="A1275" s="179" t="b">
        <f>IF(E1275&lt;&gt;1,"",NOT(ISNA(VLOOKUP(P1275,Mapping!$P:$P,1,FALSE))))</f>
        <v>0</v>
      </c>
      <c r="B1275" s="180" t="str">
        <f t="shared" si="19"/>
        <v/>
      </c>
      <c r="E1275" s="167">
        <v>1</v>
      </c>
      <c r="F1275" s="170" t="s">
        <v>11870</v>
      </c>
      <c r="G1275" s="169">
        <v>67041.498667957378</v>
      </c>
      <c r="H1275" s="168" t="s">
        <v>1266</v>
      </c>
      <c r="I1275" s="168" t="s">
        <v>489</v>
      </c>
      <c r="J1275" s="169">
        <v>18605.30627074742</v>
      </c>
      <c r="K1275" s="169">
        <v>1908.0973937603369</v>
      </c>
      <c r="L1275" s="168" t="s">
        <v>18</v>
      </c>
      <c r="M1275" s="168" t="s">
        <v>21</v>
      </c>
      <c r="N1275" s="168" t="s">
        <v>1449</v>
      </c>
      <c r="O1275" s="168" t="s">
        <v>21</v>
      </c>
      <c r="P1275" s="168" t="s">
        <v>525</v>
      </c>
      <c r="Q1275" s="168" t="s">
        <v>1451</v>
      </c>
      <c r="R1275" s="168" t="s">
        <v>21</v>
      </c>
      <c r="S1275" s="168" t="s">
        <v>21</v>
      </c>
      <c r="T1275" s="168" t="s">
        <v>21</v>
      </c>
      <c r="U1275" s="168" t="s">
        <v>21</v>
      </c>
      <c r="V1275" s="168" t="s">
        <v>1451</v>
      </c>
      <c r="W1275" s="168" t="s">
        <v>21</v>
      </c>
      <c r="X1275" s="168" t="s">
        <v>21</v>
      </c>
      <c r="Y1275" s="168" t="s">
        <v>21</v>
      </c>
      <c r="Z1275" s="168" t="s">
        <v>21</v>
      </c>
      <c r="AA1275" s="168" t="s">
        <v>11871</v>
      </c>
      <c r="AB1275" s="168" t="s">
        <v>1259</v>
      </c>
      <c r="AC1275" s="168" t="s">
        <v>11873</v>
      </c>
      <c r="AD1275" s="169">
        <v>26199.09243022748</v>
      </c>
      <c r="AE1275" s="168" t="s">
        <v>814</v>
      </c>
      <c r="AF1275" s="169">
        <v>-30455.369555814821</v>
      </c>
      <c r="AG1275" s="169">
        <v>-32078.603423472348</v>
      </c>
      <c r="AH1275" s="169">
        <v>-12308.17270343125</v>
      </c>
      <c r="AI1275" s="168" t="s">
        <v>21</v>
      </c>
      <c r="AJ1275"/>
    </row>
    <row r="1276" spans="1:36" x14ac:dyDescent="0.25">
      <c r="A1276" s="179" t="b">
        <f>IF(E1276&lt;&gt;1,"",NOT(ISNA(VLOOKUP(P1276,Mapping!$P:$P,1,FALSE))))</f>
        <v>0</v>
      </c>
      <c r="B1276" s="180" t="str">
        <f t="shared" si="19"/>
        <v/>
      </c>
      <c r="E1276" s="167">
        <v>1</v>
      </c>
      <c r="F1276" s="170" t="s">
        <v>1185</v>
      </c>
      <c r="G1276" s="169">
        <v>3710602.6261417521</v>
      </c>
      <c r="H1276" s="168" t="s">
        <v>1266</v>
      </c>
      <c r="I1276" s="168" t="s">
        <v>430</v>
      </c>
      <c r="J1276" s="169">
        <v>1087672.215623732</v>
      </c>
      <c r="K1276" s="169">
        <v>566545.95470149582</v>
      </c>
      <c r="L1276" s="168" t="s">
        <v>18</v>
      </c>
      <c r="M1276" s="168" t="s">
        <v>21</v>
      </c>
      <c r="N1276" s="168" t="s">
        <v>1449</v>
      </c>
      <c r="O1276" s="168" t="s">
        <v>21</v>
      </c>
      <c r="P1276" s="168" t="s">
        <v>762</v>
      </c>
      <c r="Q1276" s="168" t="s">
        <v>1455</v>
      </c>
      <c r="R1276" s="168" t="s">
        <v>21</v>
      </c>
      <c r="S1276" s="168" t="s">
        <v>21</v>
      </c>
      <c r="T1276" s="168" t="s">
        <v>21</v>
      </c>
      <c r="U1276" s="168" t="s">
        <v>21</v>
      </c>
      <c r="V1276" s="168" t="s">
        <v>1455</v>
      </c>
      <c r="W1276" s="168" t="s">
        <v>21</v>
      </c>
      <c r="X1276" s="168" t="s">
        <v>21</v>
      </c>
      <c r="Y1276" s="168" t="s">
        <v>21</v>
      </c>
      <c r="Z1276" s="168" t="s">
        <v>21</v>
      </c>
      <c r="AA1276" s="168" t="s">
        <v>2747</v>
      </c>
      <c r="AB1276" s="168" t="s">
        <v>1259</v>
      </c>
      <c r="AC1276" s="168" t="s">
        <v>11874</v>
      </c>
      <c r="AD1276" s="169">
        <v>1498244.807771862</v>
      </c>
      <c r="AE1276" s="168" t="s">
        <v>807</v>
      </c>
      <c r="AF1276" s="169">
        <v>-818795.40235734219</v>
      </c>
      <c r="AG1276" s="169">
        <v>-2022230.6977926469</v>
      </c>
      <c r="AH1276" s="169">
        <v>-1324390.924653816</v>
      </c>
      <c r="AI1276" s="168" t="s">
        <v>21</v>
      </c>
      <c r="AJ1276"/>
    </row>
    <row r="1277" spans="1:36" x14ac:dyDescent="0.25">
      <c r="A1277" s="179" t="b">
        <f>IF(E1277&lt;&gt;1,"",NOT(ISNA(VLOOKUP(P1277,Mapping!$P:$P,1,FALSE))))</f>
        <v>0</v>
      </c>
      <c r="B1277" s="180" t="str">
        <f t="shared" si="19"/>
        <v/>
      </c>
      <c r="E1277" s="167">
        <v>1</v>
      </c>
      <c r="F1277" s="170" t="s">
        <v>694</v>
      </c>
      <c r="G1277" s="169">
        <v>479631.57092256012</v>
      </c>
      <c r="H1277" s="168" t="s">
        <v>1266</v>
      </c>
      <c r="I1277" s="168" t="s">
        <v>446</v>
      </c>
      <c r="J1277" s="169">
        <v>162670.19529470691</v>
      </c>
      <c r="K1277" s="169">
        <v>68141.565335424733</v>
      </c>
      <c r="L1277" s="168" t="s">
        <v>18</v>
      </c>
      <c r="M1277" s="168" t="s">
        <v>21</v>
      </c>
      <c r="N1277" s="168" t="s">
        <v>1449</v>
      </c>
      <c r="O1277" s="168" t="s">
        <v>21</v>
      </c>
      <c r="P1277" s="168" t="s">
        <v>525</v>
      </c>
      <c r="Q1277" s="168" t="s">
        <v>1451</v>
      </c>
      <c r="R1277" s="168" t="s">
        <v>21</v>
      </c>
      <c r="S1277" s="168" t="s">
        <v>21</v>
      </c>
      <c r="T1277" s="168" t="s">
        <v>21</v>
      </c>
      <c r="U1277" s="168" t="s">
        <v>21</v>
      </c>
      <c r="V1277" s="168" t="s">
        <v>1451</v>
      </c>
      <c r="W1277" s="168" t="s">
        <v>21</v>
      </c>
      <c r="X1277" s="168" t="s">
        <v>21</v>
      </c>
      <c r="Y1277" s="168" t="s">
        <v>21</v>
      </c>
      <c r="Z1277" s="168" t="s">
        <v>21</v>
      </c>
      <c r="AA1277" s="168" t="s">
        <v>2184</v>
      </c>
      <c r="AB1277" s="168" t="s">
        <v>1259</v>
      </c>
      <c r="AC1277" s="168" t="s">
        <v>6837</v>
      </c>
      <c r="AD1277" s="169">
        <v>236072.90000226369</v>
      </c>
      <c r="AE1277" s="168" t="s">
        <v>808</v>
      </c>
      <c r="AF1277" s="169">
        <v>-248669.8508315096</v>
      </c>
      <c r="AG1277" s="169">
        <v>-261981.0604544309</v>
      </c>
      <c r="AH1277" s="169">
        <v>-627.12721606751438</v>
      </c>
      <c r="AI1277" s="168" t="s">
        <v>21</v>
      </c>
      <c r="AJ1277"/>
    </row>
    <row r="1278" spans="1:36" x14ac:dyDescent="0.25">
      <c r="A1278" s="179" t="b">
        <f>IF(E1278&lt;&gt;1,"",NOT(ISNA(VLOOKUP(P1278,Mapping!$P:$P,1,FALSE))))</f>
        <v>0</v>
      </c>
      <c r="B1278" s="180" t="str">
        <f t="shared" si="19"/>
        <v/>
      </c>
      <c r="E1278" s="167">
        <v>1</v>
      </c>
      <c r="F1278" s="170" t="s">
        <v>2185</v>
      </c>
      <c r="G1278" s="169">
        <v>806234.5705144112</v>
      </c>
      <c r="H1278" s="168" t="s">
        <v>1266</v>
      </c>
      <c r="I1278" s="168" t="s">
        <v>446</v>
      </c>
      <c r="J1278" s="169">
        <v>336302.72739783511</v>
      </c>
      <c r="K1278" s="169">
        <v>228090.384229947</v>
      </c>
      <c r="L1278" s="168" t="s">
        <v>18</v>
      </c>
      <c r="M1278" s="168" t="s">
        <v>21</v>
      </c>
      <c r="N1278" s="168" t="s">
        <v>1449</v>
      </c>
      <c r="O1278" s="168" t="s">
        <v>21</v>
      </c>
      <c r="P1278" s="168" t="s">
        <v>344</v>
      </c>
      <c r="Q1278" s="168" t="s">
        <v>1450</v>
      </c>
      <c r="R1278" s="168" t="s">
        <v>21</v>
      </c>
      <c r="S1278" s="168" t="s">
        <v>21</v>
      </c>
      <c r="T1278" s="168" t="s">
        <v>21</v>
      </c>
      <c r="U1278" s="168" t="s">
        <v>21</v>
      </c>
      <c r="V1278" s="168" t="s">
        <v>1450</v>
      </c>
      <c r="W1278" s="168" t="s">
        <v>21</v>
      </c>
      <c r="X1278" s="168" t="s">
        <v>21</v>
      </c>
      <c r="Y1278" s="168" t="s">
        <v>21</v>
      </c>
      <c r="Z1278" s="168" t="s">
        <v>21</v>
      </c>
      <c r="AA1278" s="168" t="s">
        <v>2186</v>
      </c>
      <c r="AB1278" s="168" t="s">
        <v>1259</v>
      </c>
      <c r="AC1278" s="168" t="s">
        <v>11875</v>
      </c>
      <c r="AD1278" s="169">
        <v>467667.23027236632</v>
      </c>
      <c r="AE1278" s="168" t="s">
        <v>814</v>
      </c>
      <c r="AF1278" s="169">
        <v>-287254.98690638738</v>
      </c>
      <c r="AG1278" s="169">
        <v>-440375.90634852258</v>
      </c>
      <c r="AH1278" s="169">
        <v>-227006.25209478129</v>
      </c>
      <c r="AI1278" s="168" t="s">
        <v>21</v>
      </c>
      <c r="AJ1278"/>
    </row>
    <row r="1279" spans="1:36" x14ac:dyDescent="0.25">
      <c r="A1279" s="179" t="b">
        <f>IF(E1279&lt;&gt;1,"",NOT(ISNA(VLOOKUP(P1279,Mapping!$P:$P,1,FALSE))))</f>
        <v>0</v>
      </c>
      <c r="B1279" s="180" t="str">
        <f t="shared" si="19"/>
        <v/>
      </c>
      <c r="E1279" s="167">
        <v>1</v>
      </c>
      <c r="F1279" s="170" t="s">
        <v>2185</v>
      </c>
      <c r="G1279" s="169">
        <v>314902.21261225728</v>
      </c>
      <c r="H1279" s="168" t="s">
        <v>1266</v>
      </c>
      <c r="I1279" s="168" t="s">
        <v>446</v>
      </c>
      <c r="J1279" s="169">
        <v>131354.41822786751</v>
      </c>
      <c r="K1279" s="169">
        <v>89088.423265901525</v>
      </c>
      <c r="L1279" s="168" t="s">
        <v>18</v>
      </c>
      <c r="M1279" s="168" t="s">
        <v>21</v>
      </c>
      <c r="N1279" s="168" t="s">
        <v>1449</v>
      </c>
      <c r="O1279" s="168" t="s">
        <v>21</v>
      </c>
      <c r="P1279" s="168" t="s">
        <v>525</v>
      </c>
      <c r="Q1279" s="168" t="s">
        <v>1451</v>
      </c>
      <c r="R1279" s="168" t="s">
        <v>21</v>
      </c>
      <c r="S1279" s="168" t="s">
        <v>21</v>
      </c>
      <c r="T1279" s="168" t="s">
        <v>21</v>
      </c>
      <c r="U1279" s="168" t="s">
        <v>21</v>
      </c>
      <c r="V1279" s="168" t="s">
        <v>1451</v>
      </c>
      <c r="W1279" s="168" t="s">
        <v>21</v>
      </c>
      <c r="X1279" s="168" t="s">
        <v>21</v>
      </c>
      <c r="Y1279" s="168" t="s">
        <v>21</v>
      </c>
      <c r="Z1279" s="168" t="s">
        <v>21</v>
      </c>
      <c r="AA1279" s="168" t="s">
        <v>2186</v>
      </c>
      <c r="AB1279" s="168" t="s">
        <v>1259</v>
      </c>
      <c r="AC1279" s="168" t="s">
        <v>11876</v>
      </c>
      <c r="AD1279" s="169">
        <v>182663.27315268901</v>
      </c>
      <c r="AE1279" s="168" t="s">
        <v>814</v>
      </c>
      <c r="AF1279" s="169">
        <v>-112197.1623010546</v>
      </c>
      <c r="AG1279" s="169">
        <v>-172003.72244246161</v>
      </c>
      <c r="AH1279" s="169">
        <v>-88664.978749115486</v>
      </c>
      <c r="AI1279" s="168" t="s">
        <v>21</v>
      </c>
      <c r="AJ1279"/>
    </row>
    <row r="1280" spans="1:36" x14ac:dyDescent="0.25">
      <c r="A1280" s="179" t="b">
        <f>IF(E1280&lt;&gt;1,"",NOT(ISNA(VLOOKUP(P1280,Mapping!$P:$P,1,FALSE))))</f>
        <v>0</v>
      </c>
      <c r="B1280" s="180" t="str">
        <f t="shared" si="19"/>
        <v/>
      </c>
      <c r="E1280" s="167">
        <v>1</v>
      </c>
      <c r="F1280" s="170" t="s">
        <v>11877</v>
      </c>
      <c r="G1280" s="169">
        <v>85741.675306418576</v>
      </c>
      <c r="H1280" s="168" t="s">
        <v>1266</v>
      </c>
      <c r="I1280" s="168" t="s">
        <v>446</v>
      </c>
      <c r="J1280" s="169">
        <v>41993.197557692918</v>
      </c>
      <c r="K1280" s="169">
        <v>22031.837769213871</v>
      </c>
      <c r="L1280" s="168" t="s">
        <v>18</v>
      </c>
      <c r="M1280" s="168" t="s">
        <v>21</v>
      </c>
      <c r="N1280" s="168" t="s">
        <v>1449</v>
      </c>
      <c r="O1280" s="168" t="s">
        <v>21</v>
      </c>
      <c r="P1280" s="168" t="s">
        <v>525</v>
      </c>
      <c r="Q1280" s="168" t="s">
        <v>1451</v>
      </c>
      <c r="R1280" s="168" t="s">
        <v>21</v>
      </c>
      <c r="S1280" s="168" t="s">
        <v>21</v>
      </c>
      <c r="T1280" s="168" t="s">
        <v>21</v>
      </c>
      <c r="U1280" s="168" t="s">
        <v>21</v>
      </c>
      <c r="V1280" s="168" t="s">
        <v>1451</v>
      </c>
      <c r="W1280" s="168" t="s">
        <v>21</v>
      </c>
      <c r="X1280" s="168" t="s">
        <v>21</v>
      </c>
      <c r="Y1280" s="168" t="s">
        <v>21</v>
      </c>
      <c r="Z1280" s="168" t="s">
        <v>21</v>
      </c>
      <c r="AA1280" s="168" t="s">
        <v>2190</v>
      </c>
      <c r="AB1280" s="168" t="s">
        <v>1259</v>
      </c>
      <c r="AC1280" s="168" t="s">
        <v>4964</v>
      </c>
      <c r="AD1280" s="169">
        <v>63841.00562587571</v>
      </c>
      <c r="AE1280" s="168" t="s">
        <v>814</v>
      </c>
      <c r="AF1280" s="169">
        <v>-36228.82266369342</v>
      </c>
      <c r="AG1280" s="169">
        <v>-51087.566127076549</v>
      </c>
      <c r="AH1280" s="169">
        <v>-41747.55867235511</v>
      </c>
      <c r="AI1280" s="168" t="s">
        <v>21</v>
      </c>
      <c r="AJ1280"/>
    </row>
    <row r="1281" spans="1:36" x14ac:dyDescent="0.25">
      <c r="A1281" s="179" t="b">
        <f>IF(E1281&lt;&gt;1,"",NOT(ISNA(VLOOKUP(P1281,Mapping!$P:$P,1,FALSE))))</f>
        <v>0</v>
      </c>
      <c r="B1281" s="180" t="str">
        <f t="shared" si="19"/>
        <v/>
      </c>
      <c r="E1281" s="167">
        <v>1</v>
      </c>
      <c r="F1281" s="170" t="s">
        <v>485</v>
      </c>
      <c r="G1281" s="169">
        <v>188841.33719325159</v>
      </c>
      <c r="H1281" s="168" t="s">
        <v>1266</v>
      </c>
      <c r="I1281" s="168" t="s">
        <v>446</v>
      </c>
      <c r="J1281" s="169">
        <v>74291.726466475258</v>
      </c>
      <c r="K1281" s="169">
        <v>49017.596722606962</v>
      </c>
      <c r="L1281" s="168" t="s">
        <v>18</v>
      </c>
      <c r="M1281" s="168" t="s">
        <v>21</v>
      </c>
      <c r="N1281" s="168" t="s">
        <v>1449</v>
      </c>
      <c r="O1281" s="168" t="s">
        <v>21</v>
      </c>
      <c r="P1281" s="168" t="s">
        <v>525</v>
      </c>
      <c r="Q1281" s="168" t="s">
        <v>1451</v>
      </c>
      <c r="R1281" s="168" t="s">
        <v>21</v>
      </c>
      <c r="S1281" s="168" t="s">
        <v>21</v>
      </c>
      <c r="T1281" s="168" t="s">
        <v>21</v>
      </c>
      <c r="U1281" s="168" t="s">
        <v>21</v>
      </c>
      <c r="V1281" s="168" t="s">
        <v>1451</v>
      </c>
      <c r="W1281" s="168" t="s">
        <v>21</v>
      </c>
      <c r="X1281" s="168" t="s">
        <v>21</v>
      </c>
      <c r="Y1281" s="168" t="s">
        <v>21</v>
      </c>
      <c r="Z1281" s="168" t="s">
        <v>21</v>
      </c>
      <c r="AA1281" s="168" t="s">
        <v>2187</v>
      </c>
      <c r="AB1281" s="168" t="s">
        <v>1259</v>
      </c>
      <c r="AC1281" s="168" t="s">
        <v>6838</v>
      </c>
      <c r="AD1281" s="169">
        <v>103874.2880276568</v>
      </c>
      <c r="AE1281" s="168" t="s">
        <v>816</v>
      </c>
      <c r="AF1281" s="169">
        <v>45230.989117930847</v>
      </c>
      <c r="AG1281" s="169">
        <v>-115232.5528930268</v>
      </c>
      <c r="AH1281" s="169">
        <v>-60413.73786864795</v>
      </c>
      <c r="AI1281" s="168" t="s">
        <v>21</v>
      </c>
      <c r="AJ1281"/>
    </row>
    <row r="1282" spans="1:36" x14ac:dyDescent="0.25">
      <c r="A1282" s="179" t="b">
        <f>IF(E1282&lt;&gt;1,"",NOT(ISNA(VLOOKUP(P1282,Mapping!$P:$P,1,FALSE))))</f>
        <v>0</v>
      </c>
      <c r="B1282" s="180" t="str">
        <f t="shared" si="19"/>
        <v/>
      </c>
      <c r="E1282" s="167">
        <v>1</v>
      </c>
      <c r="F1282" s="170" t="s">
        <v>486</v>
      </c>
      <c r="G1282" s="169">
        <v>571047.54388168512</v>
      </c>
      <c r="H1282" s="168" t="s">
        <v>1266</v>
      </c>
      <c r="I1282" s="168" t="s">
        <v>446</v>
      </c>
      <c r="J1282" s="169">
        <v>206149.30115990451</v>
      </c>
      <c r="K1282" s="169">
        <v>140869.57091947051</v>
      </c>
      <c r="L1282" s="168" t="s">
        <v>18</v>
      </c>
      <c r="M1282" s="168" t="s">
        <v>21</v>
      </c>
      <c r="N1282" s="168" t="s">
        <v>1449</v>
      </c>
      <c r="O1282" s="168" t="s">
        <v>21</v>
      </c>
      <c r="P1282" s="168" t="s">
        <v>344</v>
      </c>
      <c r="Q1282" s="168" t="s">
        <v>1450</v>
      </c>
      <c r="R1282" s="168" t="s">
        <v>21</v>
      </c>
      <c r="S1282" s="168" t="s">
        <v>21</v>
      </c>
      <c r="T1282" s="168" t="s">
        <v>21</v>
      </c>
      <c r="U1282" s="168" t="s">
        <v>21</v>
      </c>
      <c r="V1282" s="168" t="s">
        <v>1450</v>
      </c>
      <c r="W1282" s="168" t="s">
        <v>21</v>
      </c>
      <c r="X1282" s="168" t="s">
        <v>21</v>
      </c>
      <c r="Y1282" s="168" t="s">
        <v>21</v>
      </c>
      <c r="Z1282" s="168" t="s">
        <v>21</v>
      </c>
      <c r="AA1282" s="168" t="s">
        <v>2188</v>
      </c>
      <c r="AB1282" s="168" t="s">
        <v>1259</v>
      </c>
      <c r="AC1282" s="168" t="s">
        <v>11878</v>
      </c>
      <c r="AD1282" s="169">
        <v>270005.27664438158</v>
      </c>
      <c r="AE1282" s="168" t="s">
        <v>816</v>
      </c>
      <c r="AF1282" s="169">
        <v>-187583.23695194311</v>
      </c>
      <c r="AG1282" s="169">
        <v>-155315.6445095661</v>
      </c>
      <c r="AH1282" s="169">
        <v>-125296.8540735626</v>
      </c>
      <c r="AI1282" s="168" t="s">
        <v>21</v>
      </c>
      <c r="AJ1282"/>
    </row>
    <row r="1283" spans="1:36" x14ac:dyDescent="0.25">
      <c r="A1283" s="179" t="b">
        <f>IF(E1283&lt;&gt;1,"",NOT(ISNA(VLOOKUP(P1283,Mapping!$P:$P,1,FALSE))))</f>
        <v>0</v>
      </c>
      <c r="B1283" s="180" t="str">
        <f t="shared" si="19"/>
        <v/>
      </c>
      <c r="E1283" s="167">
        <v>1</v>
      </c>
      <c r="F1283" s="170" t="s">
        <v>486</v>
      </c>
      <c r="G1283" s="169">
        <v>11411132.58818065</v>
      </c>
      <c r="H1283" s="168" t="s">
        <v>1266</v>
      </c>
      <c r="I1283" s="168" t="s">
        <v>446</v>
      </c>
      <c r="J1283" s="169">
        <v>4163767.4611690771</v>
      </c>
      <c r="K1283" s="169">
        <v>2946087.4542491469</v>
      </c>
      <c r="L1283" s="168" t="s">
        <v>18</v>
      </c>
      <c r="M1283" s="168" t="s">
        <v>21</v>
      </c>
      <c r="N1283" s="168" t="s">
        <v>1449</v>
      </c>
      <c r="O1283" s="168" t="s">
        <v>21</v>
      </c>
      <c r="P1283" s="168" t="s">
        <v>344</v>
      </c>
      <c r="Q1283" s="168" t="s">
        <v>1450</v>
      </c>
      <c r="R1283" s="168" t="s">
        <v>21</v>
      </c>
      <c r="S1283" s="168" t="s">
        <v>21</v>
      </c>
      <c r="T1283" s="168" t="s">
        <v>21</v>
      </c>
      <c r="U1283" s="168" t="s">
        <v>21</v>
      </c>
      <c r="V1283" s="168" t="s">
        <v>1450</v>
      </c>
      <c r="W1283" s="168" t="s">
        <v>21</v>
      </c>
      <c r="X1283" s="168" t="s">
        <v>21</v>
      </c>
      <c r="Y1283" s="168" t="s">
        <v>21</v>
      </c>
      <c r="Z1283" s="168" t="s">
        <v>21</v>
      </c>
      <c r="AA1283" s="168" t="s">
        <v>2189</v>
      </c>
      <c r="AB1283" s="168" t="s">
        <v>1259</v>
      </c>
      <c r="AC1283" s="168" t="s">
        <v>11879</v>
      </c>
      <c r="AD1283" s="169">
        <v>5127319.7071029674</v>
      </c>
      <c r="AE1283" s="168" t="s">
        <v>816</v>
      </c>
      <c r="AF1283" s="169">
        <v>-1873063.580159791</v>
      </c>
      <c r="AG1283" s="169">
        <v>-1119200.6105956831</v>
      </c>
      <c r="AH1283" s="169">
        <v>-2395098.1411578339</v>
      </c>
      <c r="AI1283" s="168" t="s">
        <v>21</v>
      </c>
      <c r="AJ1283"/>
    </row>
    <row r="1284" spans="1:36" x14ac:dyDescent="0.25">
      <c r="A1284" s="179" t="b">
        <f>IF(E1284&lt;&gt;1,"",NOT(ISNA(VLOOKUP(P1284,Mapping!$P:$P,1,FALSE))))</f>
        <v>0</v>
      </c>
      <c r="B1284" s="180" t="str">
        <f t="shared" si="19"/>
        <v/>
      </c>
      <c r="E1284" s="167">
        <v>1</v>
      </c>
      <c r="F1284" s="170" t="s">
        <v>486</v>
      </c>
      <c r="G1284" s="169">
        <v>7892645.3248818163</v>
      </c>
      <c r="H1284" s="168" t="s">
        <v>1266</v>
      </c>
      <c r="I1284" s="168" t="s">
        <v>446</v>
      </c>
      <c r="J1284" s="169">
        <v>2879919.195779915</v>
      </c>
      <c r="K1284" s="169">
        <v>2037696.3629847551</v>
      </c>
      <c r="L1284" s="168" t="s">
        <v>18</v>
      </c>
      <c r="M1284" s="168" t="s">
        <v>21</v>
      </c>
      <c r="N1284" s="168" t="s">
        <v>1449</v>
      </c>
      <c r="O1284" s="168" t="s">
        <v>21</v>
      </c>
      <c r="P1284" s="168" t="s">
        <v>525</v>
      </c>
      <c r="Q1284" s="168" t="s">
        <v>1451</v>
      </c>
      <c r="R1284" s="168" t="s">
        <v>21</v>
      </c>
      <c r="S1284" s="168" t="s">
        <v>21</v>
      </c>
      <c r="T1284" s="168" t="s">
        <v>21</v>
      </c>
      <c r="U1284" s="168" t="s">
        <v>21</v>
      </c>
      <c r="V1284" s="168" t="s">
        <v>1451</v>
      </c>
      <c r="W1284" s="168" t="s">
        <v>21</v>
      </c>
      <c r="X1284" s="168" t="s">
        <v>21</v>
      </c>
      <c r="Y1284" s="168" t="s">
        <v>21</v>
      </c>
      <c r="Z1284" s="168" t="s">
        <v>21</v>
      </c>
      <c r="AA1284" s="168" t="s">
        <v>2189</v>
      </c>
      <c r="AB1284" s="168" t="s">
        <v>1259</v>
      </c>
      <c r="AC1284" s="168" t="s">
        <v>11881</v>
      </c>
      <c r="AD1284" s="169">
        <v>3546371.5457444089</v>
      </c>
      <c r="AE1284" s="168" t="s">
        <v>816</v>
      </c>
      <c r="AF1284" s="169">
        <v>-1295526.661785251</v>
      </c>
      <c r="AG1284" s="169">
        <v>-774108.38920339476</v>
      </c>
      <c r="AH1284" s="169">
        <v>-1656598.063370364</v>
      </c>
      <c r="AI1284" s="168" t="s">
        <v>21</v>
      </c>
      <c r="AJ1284"/>
    </row>
    <row r="1285" spans="1:36" x14ac:dyDescent="0.25">
      <c r="A1285" s="179" t="b">
        <f>IF(E1285&lt;&gt;1,"",NOT(ISNA(VLOOKUP(P1285,Mapping!$P:$P,1,FALSE))))</f>
        <v>0</v>
      </c>
      <c r="B1285" s="180" t="str">
        <f t="shared" si="19"/>
        <v/>
      </c>
      <c r="E1285" s="167">
        <v>1</v>
      </c>
      <c r="F1285" s="170" t="s">
        <v>486</v>
      </c>
      <c r="G1285" s="169">
        <v>1203076.9311466571</v>
      </c>
      <c r="H1285" s="168" t="s">
        <v>1266</v>
      </c>
      <c r="I1285" s="168" t="s">
        <v>446</v>
      </c>
      <c r="J1285" s="169">
        <v>434313.1692881799</v>
      </c>
      <c r="K1285" s="169">
        <v>296782.52343355922</v>
      </c>
      <c r="L1285" s="168" t="s">
        <v>18</v>
      </c>
      <c r="M1285" s="168" t="s">
        <v>21</v>
      </c>
      <c r="N1285" s="168" t="s">
        <v>1449</v>
      </c>
      <c r="O1285" s="168" t="s">
        <v>21</v>
      </c>
      <c r="P1285" s="168" t="s">
        <v>525</v>
      </c>
      <c r="Q1285" s="168" t="s">
        <v>1451</v>
      </c>
      <c r="R1285" s="168" t="s">
        <v>21</v>
      </c>
      <c r="S1285" s="168" t="s">
        <v>21</v>
      </c>
      <c r="T1285" s="168" t="s">
        <v>21</v>
      </c>
      <c r="U1285" s="168" t="s">
        <v>21</v>
      </c>
      <c r="V1285" s="168" t="s">
        <v>1451</v>
      </c>
      <c r="W1285" s="168" t="s">
        <v>21</v>
      </c>
      <c r="X1285" s="168" t="s">
        <v>21</v>
      </c>
      <c r="Y1285" s="168" t="s">
        <v>21</v>
      </c>
      <c r="Z1285" s="168" t="s">
        <v>21</v>
      </c>
      <c r="AA1285" s="168" t="s">
        <v>2188</v>
      </c>
      <c r="AB1285" s="168" t="s">
        <v>1259</v>
      </c>
      <c r="AC1285" s="168" t="s">
        <v>11880</v>
      </c>
      <c r="AD1285" s="169">
        <v>568844.26366787252</v>
      </c>
      <c r="AE1285" s="168" t="s">
        <v>816</v>
      </c>
      <c r="AF1285" s="169">
        <v>-395198.38140387408</v>
      </c>
      <c r="AG1285" s="169">
        <v>-327217.35862040322</v>
      </c>
      <c r="AH1285" s="169">
        <v>-263974.08814069629</v>
      </c>
      <c r="AI1285" s="168" t="s">
        <v>21</v>
      </c>
      <c r="AJ1285"/>
    </row>
    <row r="1286" spans="1:36" x14ac:dyDescent="0.25">
      <c r="A1286" s="179" t="b">
        <f>IF(E1286&lt;&gt;1,"",NOT(ISNA(VLOOKUP(P1286,Mapping!$P:$P,1,FALSE))))</f>
        <v>0</v>
      </c>
      <c r="B1286" s="180" t="str">
        <f t="shared" si="19"/>
        <v/>
      </c>
      <c r="E1286" s="167">
        <v>1</v>
      </c>
      <c r="F1286" s="170" t="s">
        <v>486</v>
      </c>
      <c r="G1286" s="169">
        <v>6476114.5216170009</v>
      </c>
      <c r="H1286" s="168" t="s">
        <v>1266</v>
      </c>
      <c r="I1286" s="168" t="s">
        <v>446</v>
      </c>
      <c r="J1286" s="169">
        <v>2337890.246034333</v>
      </c>
      <c r="K1286" s="169">
        <v>1597568.335001112</v>
      </c>
      <c r="L1286" s="168" t="s">
        <v>18</v>
      </c>
      <c r="M1286" s="168" t="s">
        <v>21</v>
      </c>
      <c r="N1286" s="168" t="s">
        <v>1449</v>
      </c>
      <c r="O1286" s="168" t="s">
        <v>21</v>
      </c>
      <c r="P1286" s="168" t="s">
        <v>785</v>
      </c>
      <c r="Q1286" s="168" t="s">
        <v>1452</v>
      </c>
      <c r="R1286" s="168" t="s">
        <v>21</v>
      </c>
      <c r="S1286" s="168" t="s">
        <v>21</v>
      </c>
      <c r="T1286" s="168" t="s">
        <v>21</v>
      </c>
      <c r="U1286" s="168" t="s">
        <v>21</v>
      </c>
      <c r="V1286" s="168" t="s">
        <v>1452</v>
      </c>
      <c r="W1286" s="168" t="s">
        <v>21</v>
      </c>
      <c r="X1286" s="168" t="s">
        <v>21</v>
      </c>
      <c r="Y1286" s="168" t="s">
        <v>21</v>
      </c>
      <c r="Z1286" s="168" t="s">
        <v>21</v>
      </c>
      <c r="AA1286" s="168" t="s">
        <v>2188</v>
      </c>
      <c r="AB1286" s="168" t="s">
        <v>1259</v>
      </c>
      <c r="AC1286" s="168" t="s">
        <v>11882</v>
      </c>
      <c r="AD1286" s="169">
        <v>3062065.6926460308</v>
      </c>
      <c r="AE1286" s="168" t="s">
        <v>816</v>
      </c>
      <c r="AF1286" s="169">
        <v>-2127336.9229096919</v>
      </c>
      <c r="AG1286" s="169">
        <v>-1761397.8233852701</v>
      </c>
      <c r="AH1286" s="169">
        <v>-1420961.8531287231</v>
      </c>
      <c r="AI1286" s="168" t="s">
        <v>21</v>
      </c>
      <c r="AJ1286"/>
    </row>
    <row r="1287" spans="1:36" x14ac:dyDescent="0.25">
      <c r="A1287" s="179" t="b">
        <f>IF(E1287&lt;&gt;1,"",NOT(ISNA(VLOOKUP(P1287,Mapping!$P:$P,1,FALSE))))</f>
        <v>0</v>
      </c>
      <c r="B1287" s="180" t="str">
        <f t="shared" si="19"/>
        <v/>
      </c>
      <c r="E1287" s="167">
        <v>1</v>
      </c>
      <c r="F1287" s="170" t="s">
        <v>486</v>
      </c>
      <c r="G1287" s="169">
        <v>15436730.549441701</v>
      </c>
      <c r="H1287" s="168" t="s">
        <v>1266</v>
      </c>
      <c r="I1287" s="168" t="s">
        <v>446</v>
      </c>
      <c r="J1287" s="169">
        <v>5632653.5400328636</v>
      </c>
      <c r="K1287" s="169">
        <v>3985402.6631361502</v>
      </c>
      <c r="L1287" s="168" t="s">
        <v>18</v>
      </c>
      <c r="M1287" s="168" t="s">
        <v>21</v>
      </c>
      <c r="N1287" s="168" t="s">
        <v>1449</v>
      </c>
      <c r="O1287" s="168" t="s">
        <v>21</v>
      </c>
      <c r="P1287" s="168" t="s">
        <v>785</v>
      </c>
      <c r="Q1287" s="168" t="s">
        <v>1452</v>
      </c>
      <c r="R1287" s="168" t="s">
        <v>21</v>
      </c>
      <c r="S1287" s="168" t="s">
        <v>21</v>
      </c>
      <c r="T1287" s="168" t="s">
        <v>21</v>
      </c>
      <c r="U1287" s="168" t="s">
        <v>21</v>
      </c>
      <c r="V1287" s="168" t="s">
        <v>1452</v>
      </c>
      <c r="W1287" s="168" t="s">
        <v>21</v>
      </c>
      <c r="X1287" s="168" t="s">
        <v>21</v>
      </c>
      <c r="Y1287" s="168" t="s">
        <v>21</v>
      </c>
      <c r="Z1287" s="168" t="s">
        <v>21</v>
      </c>
      <c r="AA1287" s="168" t="s">
        <v>2189</v>
      </c>
      <c r="AB1287" s="168" t="s">
        <v>1259</v>
      </c>
      <c r="AC1287" s="168" t="s">
        <v>7317</v>
      </c>
      <c r="AD1287" s="169">
        <v>6936125.9408528134</v>
      </c>
      <c r="AE1287" s="168" t="s">
        <v>816</v>
      </c>
      <c r="AF1287" s="169">
        <v>-2533839.4384136419</v>
      </c>
      <c r="AG1287" s="169">
        <v>-1514030.103762971</v>
      </c>
      <c r="AH1287" s="169">
        <v>-3240036.373148208</v>
      </c>
      <c r="AI1287" s="168" t="s">
        <v>21</v>
      </c>
      <c r="AJ1287"/>
    </row>
    <row r="1288" spans="1:36" x14ac:dyDescent="0.25">
      <c r="A1288" s="179" t="b">
        <f>IF(E1288&lt;&gt;1,"",NOT(ISNA(VLOOKUP(P1288,Mapping!$P:$P,1,FALSE))))</f>
        <v>0</v>
      </c>
      <c r="B1288" s="180" t="str">
        <f t="shared" si="19"/>
        <v/>
      </c>
      <c r="E1288" s="167">
        <v>1</v>
      </c>
      <c r="F1288" s="170" t="s">
        <v>486</v>
      </c>
      <c r="G1288" s="169">
        <v>26834845.659674201</v>
      </c>
      <c r="H1288" s="168" t="s">
        <v>1266</v>
      </c>
      <c r="I1288" s="168" t="s">
        <v>446</v>
      </c>
      <c r="J1288" s="169">
        <v>9791671.100112984</v>
      </c>
      <c r="K1288" s="169">
        <v>6928129.3091418836</v>
      </c>
      <c r="L1288" s="168" t="s">
        <v>18</v>
      </c>
      <c r="M1288" s="168" t="s">
        <v>21</v>
      </c>
      <c r="N1288" s="168" t="s">
        <v>1449</v>
      </c>
      <c r="O1288" s="168" t="s">
        <v>21</v>
      </c>
      <c r="P1288" s="168" t="s">
        <v>788</v>
      </c>
      <c r="Q1288" s="168" t="s">
        <v>1457</v>
      </c>
      <c r="R1288" s="168" t="s">
        <v>21</v>
      </c>
      <c r="S1288" s="168" t="s">
        <v>21</v>
      </c>
      <c r="T1288" s="168" t="s">
        <v>21</v>
      </c>
      <c r="U1288" s="168" t="s">
        <v>21</v>
      </c>
      <c r="V1288" s="168" t="s">
        <v>1457</v>
      </c>
      <c r="W1288" s="168" t="s">
        <v>21</v>
      </c>
      <c r="X1288" s="168" t="s">
        <v>21</v>
      </c>
      <c r="Y1288" s="168" t="s">
        <v>21</v>
      </c>
      <c r="Z1288" s="168" t="s">
        <v>21</v>
      </c>
      <c r="AA1288" s="168" t="s">
        <v>2189</v>
      </c>
      <c r="AB1288" s="168" t="s">
        <v>1259</v>
      </c>
      <c r="AC1288" s="168" t="s">
        <v>11883</v>
      </c>
      <c r="AD1288" s="169">
        <v>12057596.55535215</v>
      </c>
      <c r="AE1288" s="168" t="s">
        <v>816</v>
      </c>
      <c r="AF1288" s="169">
        <v>-4404766.2837960757</v>
      </c>
      <c r="AG1288" s="169">
        <v>-2631953.9638559818</v>
      </c>
      <c r="AH1288" s="169">
        <v>-5632402.2581522167</v>
      </c>
      <c r="AI1288" s="168" t="s">
        <v>21</v>
      </c>
      <c r="AJ1288"/>
    </row>
    <row r="1289" spans="1:36" x14ac:dyDescent="0.25">
      <c r="A1289" s="179" t="b">
        <f>IF(E1289&lt;&gt;1,"",NOT(ISNA(VLOOKUP(P1289,Mapping!$P:$P,1,FALSE))))</f>
        <v>0</v>
      </c>
      <c r="B1289" s="180" t="str">
        <f t="shared" si="19"/>
        <v/>
      </c>
      <c r="E1289" s="167">
        <v>1</v>
      </c>
      <c r="F1289" s="170" t="s">
        <v>486</v>
      </c>
      <c r="G1289" s="169">
        <v>23420212.748952869</v>
      </c>
      <c r="H1289" s="168" t="s">
        <v>1266</v>
      </c>
      <c r="I1289" s="168" t="s">
        <v>446</v>
      </c>
      <c r="J1289" s="169">
        <v>8545717.8789379895</v>
      </c>
      <c r="K1289" s="169">
        <v>6046550.9818895916</v>
      </c>
      <c r="L1289" s="168" t="s">
        <v>18</v>
      </c>
      <c r="M1289" s="168" t="s">
        <v>21</v>
      </c>
      <c r="N1289" s="168" t="s">
        <v>1449</v>
      </c>
      <c r="O1289" s="168" t="s">
        <v>21</v>
      </c>
      <c r="P1289" s="168" t="s">
        <v>803</v>
      </c>
      <c r="Q1289" s="168" t="s">
        <v>1453</v>
      </c>
      <c r="R1289" s="168" t="s">
        <v>21</v>
      </c>
      <c r="S1289" s="168" t="s">
        <v>21</v>
      </c>
      <c r="T1289" s="168" t="s">
        <v>21</v>
      </c>
      <c r="U1289" s="168" t="s">
        <v>21</v>
      </c>
      <c r="V1289" s="168" t="s">
        <v>1453</v>
      </c>
      <c r="W1289" s="168" t="s">
        <v>21</v>
      </c>
      <c r="X1289" s="168" t="s">
        <v>21</v>
      </c>
      <c r="Y1289" s="168" t="s">
        <v>21</v>
      </c>
      <c r="Z1289" s="168" t="s">
        <v>21</v>
      </c>
      <c r="AA1289" s="168" t="s">
        <v>2189</v>
      </c>
      <c r="AB1289" s="168" t="s">
        <v>1259</v>
      </c>
      <c r="AC1289" s="168" t="s">
        <v>12213</v>
      </c>
      <c r="AD1289" s="169">
        <v>10523312.86524781</v>
      </c>
      <c r="AE1289" s="168" t="s">
        <v>816</v>
      </c>
      <c r="AF1289" s="169">
        <v>-3844276.385421589</v>
      </c>
      <c r="AG1289" s="169">
        <v>-2297047.7475705151</v>
      </c>
      <c r="AH1289" s="169">
        <v>-4915700.311697226</v>
      </c>
      <c r="AI1289" s="168" t="s">
        <v>21</v>
      </c>
      <c r="AJ1289"/>
    </row>
    <row r="1290" spans="1:36" x14ac:dyDescent="0.25">
      <c r="A1290" s="179" t="b">
        <f>IF(E1290&lt;&gt;1,"",NOT(ISNA(VLOOKUP(P1290,Mapping!$P:$P,1,FALSE))))</f>
        <v>0</v>
      </c>
      <c r="B1290" s="180" t="str">
        <f t="shared" si="19"/>
        <v/>
      </c>
      <c r="E1290" s="167">
        <v>1</v>
      </c>
      <c r="F1290" s="170" t="s">
        <v>695</v>
      </c>
      <c r="G1290" s="169">
        <v>1353241.3270483851</v>
      </c>
      <c r="H1290" s="168" t="s">
        <v>1266</v>
      </c>
      <c r="I1290" s="168" t="s">
        <v>446</v>
      </c>
      <c r="J1290" s="169">
        <v>488842.35349667887</v>
      </c>
      <c r="K1290" s="169">
        <v>243372.95812294629</v>
      </c>
      <c r="L1290" s="168" t="s">
        <v>18</v>
      </c>
      <c r="M1290" s="168" t="s">
        <v>21</v>
      </c>
      <c r="N1290" s="168" t="s">
        <v>1449</v>
      </c>
      <c r="O1290" s="168" t="s">
        <v>21</v>
      </c>
      <c r="P1290" s="168" t="s">
        <v>344</v>
      </c>
      <c r="Q1290" s="168" t="s">
        <v>1450</v>
      </c>
      <c r="R1290" s="168" t="s">
        <v>21</v>
      </c>
      <c r="S1290" s="168" t="s">
        <v>21</v>
      </c>
      <c r="T1290" s="168" t="s">
        <v>21</v>
      </c>
      <c r="U1290" s="168" t="s">
        <v>21</v>
      </c>
      <c r="V1290" s="168" t="s">
        <v>1450</v>
      </c>
      <c r="W1290" s="168" t="s">
        <v>21</v>
      </c>
      <c r="X1290" s="168" t="s">
        <v>21</v>
      </c>
      <c r="Y1290" s="168" t="s">
        <v>21</v>
      </c>
      <c r="Z1290" s="168" t="s">
        <v>21</v>
      </c>
      <c r="AA1290" s="168" t="s">
        <v>2191</v>
      </c>
      <c r="AB1290" s="168" t="s">
        <v>1259</v>
      </c>
      <c r="AC1290" s="168" t="s">
        <v>11884</v>
      </c>
      <c r="AD1290" s="169">
        <v>721158.2151092079</v>
      </c>
      <c r="AE1290" s="168" t="s">
        <v>809</v>
      </c>
      <c r="AF1290" s="169">
        <v>-441593.20741997811</v>
      </c>
      <c r="AG1290" s="169">
        <v>460124.8576965828</v>
      </c>
      <c r="AH1290" s="169">
        <v>-382956.7249353613</v>
      </c>
      <c r="AI1290" s="168" t="s">
        <v>21</v>
      </c>
      <c r="AJ1290"/>
    </row>
    <row r="1291" spans="1:36" x14ac:dyDescent="0.25">
      <c r="A1291" s="179" t="b">
        <f>IF(E1291&lt;&gt;1,"",NOT(ISNA(VLOOKUP(P1291,Mapping!$P:$P,1,FALSE))))</f>
        <v>0</v>
      </c>
      <c r="B1291" s="180" t="str">
        <f t="shared" si="19"/>
        <v/>
      </c>
      <c r="E1291" s="167">
        <v>1</v>
      </c>
      <c r="F1291" s="170" t="s">
        <v>695</v>
      </c>
      <c r="G1291" s="169">
        <v>312114.96834723873</v>
      </c>
      <c r="H1291" s="168" t="s">
        <v>1266</v>
      </c>
      <c r="I1291" s="168" t="s">
        <v>446</v>
      </c>
      <c r="J1291" s="169">
        <v>112747.82452971159</v>
      </c>
      <c r="K1291" s="169">
        <v>56132.148496231428</v>
      </c>
      <c r="L1291" s="168" t="s">
        <v>18</v>
      </c>
      <c r="M1291" s="168" t="s">
        <v>21</v>
      </c>
      <c r="N1291" s="168" t="s">
        <v>1449</v>
      </c>
      <c r="O1291" s="168" t="s">
        <v>21</v>
      </c>
      <c r="P1291" s="168" t="s">
        <v>525</v>
      </c>
      <c r="Q1291" s="168" t="s">
        <v>1451</v>
      </c>
      <c r="R1291" s="168" t="s">
        <v>21</v>
      </c>
      <c r="S1291" s="168" t="s">
        <v>21</v>
      </c>
      <c r="T1291" s="168" t="s">
        <v>21</v>
      </c>
      <c r="U1291" s="168" t="s">
        <v>21</v>
      </c>
      <c r="V1291" s="168" t="s">
        <v>1451</v>
      </c>
      <c r="W1291" s="168" t="s">
        <v>21</v>
      </c>
      <c r="X1291" s="168" t="s">
        <v>21</v>
      </c>
      <c r="Y1291" s="168" t="s">
        <v>21</v>
      </c>
      <c r="Z1291" s="168" t="s">
        <v>21</v>
      </c>
      <c r="AA1291" s="168" t="s">
        <v>2191</v>
      </c>
      <c r="AB1291" s="168" t="s">
        <v>1259</v>
      </c>
      <c r="AC1291" s="168" t="s">
        <v>11885</v>
      </c>
      <c r="AD1291" s="169">
        <v>166329.73659849979</v>
      </c>
      <c r="AE1291" s="168" t="s">
        <v>809</v>
      </c>
      <c r="AF1291" s="169">
        <v>-101850.1631611152</v>
      </c>
      <c r="AG1291" s="169">
        <v>106124.34938636181</v>
      </c>
      <c r="AH1291" s="169">
        <v>-88326.098008155794</v>
      </c>
      <c r="AI1291" s="168" t="s">
        <v>21</v>
      </c>
      <c r="AJ1291"/>
    </row>
    <row r="1292" spans="1:36" x14ac:dyDescent="0.25">
      <c r="A1292" s="179" t="b">
        <f>IF(E1292&lt;&gt;1,"",NOT(ISNA(VLOOKUP(P1292,Mapping!$P:$P,1,FALSE))))</f>
        <v>0</v>
      </c>
      <c r="B1292" s="180" t="str">
        <f t="shared" si="19"/>
        <v/>
      </c>
      <c r="E1292" s="167">
        <v>1</v>
      </c>
      <c r="F1292" s="170" t="s">
        <v>695</v>
      </c>
      <c r="G1292" s="169">
        <v>11026575.953181731</v>
      </c>
      <c r="H1292" s="168" t="s">
        <v>1266</v>
      </c>
      <c r="I1292" s="168" t="s">
        <v>446</v>
      </c>
      <c r="J1292" s="169">
        <v>3983219.5723139588</v>
      </c>
      <c r="K1292" s="169">
        <v>1983068.61758829</v>
      </c>
      <c r="L1292" s="168" t="s">
        <v>18</v>
      </c>
      <c r="M1292" s="168" t="s">
        <v>21</v>
      </c>
      <c r="N1292" s="168" t="s">
        <v>1449</v>
      </c>
      <c r="O1292" s="168" t="s">
        <v>21</v>
      </c>
      <c r="P1292" s="168" t="s">
        <v>803</v>
      </c>
      <c r="Q1292" s="168" t="s">
        <v>1453</v>
      </c>
      <c r="R1292" s="168" t="s">
        <v>21</v>
      </c>
      <c r="S1292" s="168" t="s">
        <v>21</v>
      </c>
      <c r="T1292" s="168" t="s">
        <v>21</v>
      </c>
      <c r="U1292" s="168" t="s">
        <v>21</v>
      </c>
      <c r="V1292" s="168" t="s">
        <v>1453</v>
      </c>
      <c r="W1292" s="168" t="s">
        <v>21</v>
      </c>
      <c r="X1292" s="168" t="s">
        <v>21</v>
      </c>
      <c r="Y1292" s="168" t="s">
        <v>21</v>
      </c>
      <c r="Z1292" s="168" t="s">
        <v>21</v>
      </c>
      <c r="AA1292" s="168" t="s">
        <v>2191</v>
      </c>
      <c r="AB1292" s="168" t="s">
        <v>1259</v>
      </c>
      <c r="AC1292" s="168" t="s">
        <v>11886</v>
      </c>
      <c r="AD1292" s="169">
        <v>5876191.9801155599</v>
      </c>
      <c r="AE1292" s="168" t="s">
        <v>809</v>
      </c>
      <c r="AF1292" s="169">
        <v>-3598220.7642491129</v>
      </c>
      <c r="AG1292" s="169">
        <v>3749221.6576067512</v>
      </c>
      <c r="AH1292" s="169">
        <v>-3120434.8624881338</v>
      </c>
      <c r="AI1292" s="168" t="s">
        <v>21</v>
      </c>
      <c r="AJ1292"/>
    </row>
    <row r="1293" spans="1:36" x14ac:dyDescent="0.25">
      <c r="A1293" s="179" t="b">
        <f>IF(E1293&lt;&gt;1,"",NOT(ISNA(VLOOKUP(P1293,Mapping!$P:$P,1,FALSE))))</f>
        <v>0</v>
      </c>
      <c r="B1293" s="180" t="str">
        <f t="shared" si="19"/>
        <v/>
      </c>
      <c r="E1293" s="167">
        <v>1</v>
      </c>
      <c r="F1293" s="170" t="s">
        <v>696</v>
      </c>
      <c r="G1293" s="169">
        <v>228609.9055206363</v>
      </c>
      <c r="H1293" s="168" t="s">
        <v>1266</v>
      </c>
      <c r="I1293" s="168" t="s">
        <v>446</v>
      </c>
      <c r="J1293" s="169">
        <v>121660.3382507432</v>
      </c>
      <c r="K1293" s="169">
        <v>77490.200225092805</v>
      </c>
      <c r="L1293" s="168" t="s">
        <v>18</v>
      </c>
      <c r="M1293" s="168" t="s">
        <v>21</v>
      </c>
      <c r="N1293" s="168" t="s">
        <v>1449</v>
      </c>
      <c r="O1293" s="168" t="s">
        <v>21</v>
      </c>
      <c r="P1293" s="168" t="s">
        <v>525</v>
      </c>
      <c r="Q1293" s="168" t="s">
        <v>1451</v>
      </c>
      <c r="R1293" s="168" t="s">
        <v>21</v>
      </c>
      <c r="S1293" s="168" t="s">
        <v>21</v>
      </c>
      <c r="T1293" s="168" t="s">
        <v>21</v>
      </c>
      <c r="U1293" s="168" t="s">
        <v>21</v>
      </c>
      <c r="V1293" s="168" t="s">
        <v>1451</v>
      </c>
      <c r="W1293" s="168" t="s">
        <v>21</v>
      </c>
      <c r="X1293" s="168" t="s">
        <v>21</v>
      </c>
      <c r="Y1293" s="168" t="s">
        <v>21</v>
      </c>
      <c r="Z1293" s="168" t="s">
        <v>21</v>
      </c>
      <c r="AA1293" s="168" t="s">
        <v>2192</v>
      </c>
      <c r="AB1293" s="168" t="s">
        <v>1259</v>
      </c>
      <c r="AC1293" s="168" t="s">
        <v>6839</v>
      </c>
      <c r="AD1293" s="169">
        <v>161425.67746796139</v>
      </c>
      <c r="AE1293" s="168" t="s">
        <v>814</v>
      </c>
      <c r="AF1293" s="169">
        <v>-75303.821847948624</v>
      </c>
      <c r="AG1293" s="169">
        <v>-61024.484309730702</v>
      </c>
      <c r="AH1293" s="169">
        <v>-104317.68784862031</v>
      </c>
      <c r="AI1293" s="168" t="s">
        <v>21</v>
      </c>
      <c r="AJ1293"/>
    </row>
    <row r="1294" spans="1:36" x14ac:dyDescent="0.25">
      <c r="A1294" s="179" t="b">
        <f>IF(E1294&lt;&gt;1,"",NOT(ISNA(VLOOKUP(P1294,Mapping!$P:$P,1,FALSE))))</f>
        <v>0</v>
      </c>
      <c r="B1294" s="180" t="str">
        <f t="shared" si="19"/>
        <v/>
      </c>
      <c r="E1294" s="167">
        <v>1</v>
      </c>
      <c r="F1294" s="170" t="s">
        <v>697</v>
      </c>
      <c r="G1294" s="169">
        <v>2147963.2092929948</v>
      </c>
      <c r="H1294" s="168" t="s">
        <v>1266</v>
      </c>
      <c r="I1294" s="168" t="s">
        <v>446</v>
      </c>
      <c r="J1294" s="169">
        <v>799901.72627252073</v>
      </c>
      <c r="K1294" s="169">
        <v>478470.08464746748</v>
      </c>
      <c r="L1294" s="168" t="s">
        <v>18</v>
      </c>
      <c r="M1294" s="168" t="s">
        <v>21</v>
      </c>
      <c r="N1294" s="168" t="s">
        <v>1449</v>
      </c>
      <c r="O1294" s="168" t="s">
        <v>21</v>
      </c>
      <c r="P1294" s="168" t="s">
        <v>344</v>
      </c>
      <c r="Q1294" s="168" t="s">
        <v>1450</v>
      </c>
      <c r="R1294" s="168" t="s">
        <v>21</v>
      </c>
      <c r="S1294" s="168" t="s">
        <v>21</v>
      </c>
      <c r="T1294" s="168" t="s">
        <v>21</v>
      </c>
      <c r="U1294" s="168" t="s">
        <v>21</v>
      </c>
      <c r="V1294" s="168" t="s">
        <v>1450</v>
      </c>
      <c r="W1294" s="168" t="s">
        <v>21</v>
      </c>
      <c r="X1294" s="168" t="s">
        <v>21</v>
      </c>
      <c r="Y1294" s="168" t="s">
        <v>21</v>
      </c>
      <c r="Z1294" s="168" t="s">
        <v>21</v>
      </c>
      <c r="AA1294" s="168" t="s">
        <v>2193</v>
      </c>
      <c r="AB1294" s="168" t="s">
        <v>1259</v>
      </c>
      <c r="AC1294" s="168" t="s">
        <v>11887</v>
      </c>
      <c r="AD1294" s="169">
        <v>1286212.3333246771</v>
      </c>
      <c r="AE1294" s="168" t="s">
        <v>809</v>
      </c>
      <c r="AF1294" s="169">
        <v>-1105151.3299873399</v>
      </c>
      <c r="AG1294" s="169">
        <v>-1173245.7025405811</v>
      </c>
      <c r="AH1294" s="169">
        <v>-806184.93607032695</v>
      </c>
      <c r="AI1294" s="168" t="s">
        <v>21</v>
      </c>
      <c r="AJ1294"/>
    </row>
    <row r="1295" spans="1:36" x14ac:dyDescent="0.25">
      <c r="A1295" s="179" t="b">
        <f>IF(E1295&lt;&gt;1,"",NOT(ISNA(VLOOKUP(P1295,Mapping!$P:$P,1,FALSE))))</f>
        <v>0</v>
      </c>
      <c r="B1295" s="180" t="str">
        <f t="shared" si="19"/>
        <v/>
      </c>
      <c r="E1295" s="167">
        <v>1</v>
      </c>
      <c r="F1295" s="170" t="s">
        <v>697</v>
      </c>
      <c r="G1295" s="169">
        <v>277506.41686928272</v>
      </c>
      <c r="H1295" s="168" t="s">
        <v>1266</v>
      </c>
      <c r="I1295" s="168" t="s">
        <v>446</v>
      </c>
      <c r="J1295" s="169">
        <v>103343.4189864478</v>
      </c>
      <c r="K1295" s="169">
        <v>61816.011650108921</v>
      </c>
      <c r="L1295" s="168" t="s">
        <v>18</v>
      </c>
      <c r="M1295" s="168" t="s">
        <v>21</v>
      </c>
      <c r="N1295" s="168" t="s">
        <v>1449</v>
      </c>
      <c r="O1295" s="168" t="s">
        <v>21</v>
      </c>
      <c r="P1295" s="168" t="s">
        <v>525</v>
      </c>
      <c r="Q1295" s="168" t="s">
        <v>1451</v>
      </c>
      <c r="R1295" s="168" t="s">
        <v>21</v>
      </c>
      <c r="S1295" s="168" t="s">
        <v>21</v>
      </c>
      <c r="T1295" s="168" t="s">
        <v>21</v>
      </c>
      <c r="U1295" s="168" t="s">
        <v>21</v>
      </c>
      <c r="V1295" s="168" t="s">
        <v>1451</v>
      </c>
      <c r="W1295" s="168" t="s">
        <v>21</v>
      </c>
      <c r="X1295" s="168" t="s">
        <v>21</v>
      </c>
      <c r="Y1295" s="168" t="s">
        <v>21</v>
      </c>
      <c r="Z1295" s="168" t="s">
        <v>21</v>
      </c>
      <c r="AA1295" s="168" t="s">
        <v>2193</v>
      </c>
      <c r="AB1295" s="168" t="s">
        <v>1259</v>
      </c>
      <c r="AC1295" s="168" t="s">
        <v>6840</v>
      </c>
      <c r="AD1295" s="169">
        <v>166172.38806035931</v>
      </c>
      <c r="AE1295" s="168" t="s">
        <v>809</v>
      </c>
      <c r="AF1295" s="169">
        <v>-142780.18559920081</v>
      </c>
      <c r="AG1295" s="169">
        <v>-151577.6478902016</v>
      </c>
      <c r="AH1295" s="169">
        <v>-104155.1791832162</v>
      </c>
      <c r="AI1295" s="168" t="s">
        <v>21</v>
      </c>
      <c r="AJ1295"/>
    </row>
    <row r="1296" spans="1:36" x14ac:dyDescent="0.25">
      <c r="A1296" s="179" t="b">
        <f>IF(E1296&lt;&gt;1,"",NOT(ISNA(VLOOKUP(P1296,Mapping!$P:$P,1,FALSE))))</f>
        <v>0</v>
      </c>
      <c r="B1296" s="180" t="str">
        <f t="shared" si="19"/>
        <v/>
      </c>
      <c r="E1296" s="167">
        <v>1</v>
      </c>
      <c r="F1296" s="170" t="s">
        <v>487</v>
      </c>
      <c r="G1296" s="169">
        <v>428206.51145200431</v>
      </c>
      <c r="H1296" s="168" t="s">
        <v>1266</v>
      </c>
      <c r="I1296" s="168" t="s">
        <v>446</v>
      </c>
      <c r="J1296" s="169">
        <v>204233.07291832191</v>
      </c>
      <c r="K1296" s="169">
        <v>126049.3403468264</v>
      </c>
      <c r="L1296" s="168" t="s">
        <v>18</v>
      </c>
      <c r="M1296" s="168" t="s">
        <v>21</v>
      </c>
      <c r="N1296" s="168" t="s">
        <v>1449</v>
      </c>
      <c r="O1296" s="168" t="s">
        <v>21</v>
      </c>
      <c r="P1296" s="168" t="s">
        <v>525</v>
      </c>
      <c r="Q1296" s="168" t="s">
        <v>1451</v>
      </c>
      <c r="R1296" s="168" t="s">
        <v>21</v>
      </c>
      <c r="S1296" s="168" t="s">
        <v>21</v>
      </c>
      <c r="T1296" s="168" t="s">
        <v>21</v>
      </c>
      <c r="U1296" s="168" t="s">
        <v>21</v>
      </c>
      <c r="V1296" s="168" t="s">
        <v>1451</v>
      </c>
      <c r="W1296" s="168" t="s">
        <v>21</v>
      </c>
      <c r="X1296" s="168" t="s">
        <v>21</v>
      </c>
      <c r="Y1296" s="168" t="s">
        <v>21</v>
      </c>
      <c r="Z1296" s="168" t="s">
        <v>21</v>
      </c>
      <c r="AA1296" s="168" t="s">
        <v>2194</v>
      </c>
      <c r="AB1296" s="168" t="s">
        <v>1259</v>
      </c>
      <c r="AC1296" s="168" t="s">
        <v>6841</v>
      </c>
      <c r="AD1296" s="169">
        <v>309320.75613731198</v>
      </c>
      <c r="AE1296" s="168" t="s">
        <v>816</v>
      </c>
      <c r="AF1296" s="169">
        <v>-162636.73018677859</v>
      </c>
      <c r="AG1296" s="169">
        <v>218429.0315601773</v>
      </c>
      <c r="AH1296" s="169">
        <v>-120422.6157195517</v>
      </c>
      <c r="AI1296" s="168" t="s">
        <v>21</v>
      </c>
      <c r="AJ1296"/>
    </row>
    <row r="1297" spans="1:36" x14ac:dyDescent="0.25">
      <c r="A1297" s="179" t="b">
        <f>IF(E1297&lt;&gt;1,"",NOT(ISNA(VLOOKUP(P1297,Mapping!$P:$P,1,FALSE))))</f>
        <v>0</v>
      </c>
      <c r="B1297" s="180" t="str">
        <f t="shared" si="19"/>
        <v/>
      </c>
      <c r="E1297" s="167">
        <v>1</v>
      </c>
      <c r="F1297" s="170" t="s">
        <v>487</v>
      </c>
      <c r="G1297" s="169">
        <v>7641371.6293617235</v>
      </c>
      <c r="H1297" s="168" t="s">
        <v>1266</v>
      </c>
      <c r="I1297" s="168" t="s">
        <v>446</v>
      </c>
      <c r="J1297" s="169">
        <v>3644551.7932072761</v>
      </c>
      <c r="K1297" s="169">
        <v>2249358.2593125938</v>
      </c>
      <c r="L1297" s="168" t="s">
        <v>18</v>
      </c>
      <c r="M1297" s="168" t="s">
        <v>21</v>
      </c>
      <c r="N1297" s="168" t="s">
        <v>1449</v>
      </c>
      <c r="O1297" s="168" t="s">
        <v>21</v>
      </c>
      <c r="P1297" s="168" t="s">
        <v>788</v>
      </c>
      <c r="Q1297" s="168" t="s">
        <v>1457</v>
      </c>
      <c r="R1297" s="168" t="s">
        <v>21</v>
      </c>
      <c r="S1297" s="168" t="s">
        <v>21</v>
      </c>
      <c r="T1297" s="168" t="s">
        <v>21</v>
      </c>
      <c r="U1297" s="168" t="s">
        <v>21</v>
      </c>
      <c r="V1297" s="168" t="s">
        <v>1457</v>
      </c>
      <c r="W1297" s="168" t="s">
        <v>21</v>
      </c>
      <c r="X1297" s="168" t="s">
        <v>21</v>
      </c>
      <c r="Y1297" s="168" t="s">
        <v>21</v>
      </c>
      <c r="Z1297" s="168" t="s">
        <v>21</v>
      </c>
      <c r="AA1297" s="168" t="s">
        <v>2194</v>
      </c>
      <c r="AB1297" s="168" t="s">
        <v>1259</v>
      </c>
      <c r="AC1297" s="168" t="s">
        <v>11888</v>
      </c>
      <c r="AD1297" s="169">
        <v>5519847.9871441517</v>
      </c>
      <c r="AE1297" s="168" t="s">
        <v>816</v>
      </c>
      <c r="AF1297" s="169">
        <v>-2902262.489487397</v>
      </c>
      <c r="AG1297" s="169">
        <v>3897879.5514649181</v>
      </c>
      <c r="AH1297" s="169">
        <v>-2148949.011010197</v>
      </c>
      <c r="AI1297" s="168" t="s">
        <v>21</v>
      </c>
      <c r="AJ1297"/>
    </row>
    <row r="1298" spans="1:36" x14ac:dyDescent="0.25">
      <c r="A1298" s="179" t="b">
        <f>IF(E1298&lt;&gt;1,"",NOT(ISNA(VLOOKUP(P1298,Mapping!$P:$P,1,FALSE))))</f>
        <v>0</v>
      </c>
      <c r="B1298" s="180" t="str">
        <f t="shared" si="19"/>
        <v/>
      </c>
      <c r="E1298" s="167">
        <v>1</v>
      </c>
      <c r="F1298" s="170" t="s">
        <v>698</v>
      </c>
      <c r="G1298" s="169">
        <v>1338155.468159213</v>
      </c>
      <c r="H1298" s="168" t="s">
        <v>1266</v>
      </c>
      <c r="I1298" s="168" t="s">
        <v>446</v>
      </c>
      <c r="J1298" s="169">
        <v>516046.17730133218</v>
      </c>
      <c r="K1298" s="169">
        <v>341588.09196602012</v>
      </c>
      <c r="L1298" s="168" t="s">
        <v>18</v>
      </c>
      <c r="M1298" s="168" t="s">
        <v>21</v>
      </c>
      <c r="N1298" s="168" t="s">
        <v>1449</v>
      </c>
      <c r="O1298" s="168" t="s">
        <v>21</v>
      </c>
      <c r="P1298" s="168" t="s">
        <v>344</v>
      </c>
      <c r="Q1298" s="168" t="s">
        <v>1450</v>
      </c>
      <c r="R1298" s="168" t="s">
        <v>21</v>
      </c>
      <c r="S1298" s="168" t="s">
        <v>21</v>
      </c>
      <c r="T1298" s="168" t="s">
        <v>21</v>
      </c>
      <c r="U1298" s="168" t="s">
        <v>21</v>
      </c>
      <c r="V1298" s="168" t="s">
        <v>1450</v>
      </c>
      <c r="W1298" s="168" t="s">
        <v>21</v>
      </c>
      <c r="X1298" s="168" t="s">
        <v>21</v>
      </c>
      <c r="Y1298" s="168" t="s">
        <v>21</v>
      </c>
      <c r="Z1298" s="168" t="s">
        <v>21</v>
      </c>
      <c r="AA1298" s="168" t="s">
        <v>2195</v>
      </c>
      <c r="AB1298" s="168" t="s">
        <v>1259</v>
      </c>
      <c r="AC1298" s="168" t="s">
        <v>7234</v>
      </c>
      <c r="AD1298" s="169">
        <v>733444.31916486879</v>
      </c>
      <c r="AE1298" s="168" t="s">
        <v>816</v>
      </c>
      <c r="AF1298" s="169">
        <v>-268198.283590229</v>
      </c>
      <c r="AG1298" s="169">
        <v>-730918.0834925652</v>
      </c>
      <c r="AH1298" s="169">
        <v>-274497.57140482048</v>
      </c>
      <c r="AI1298" s="168" t="s">
        <v>21</v>
      </c>
      <c r="AJ1298"/>
    </row>
    <row r="1299" spans="1:36" x14ac:dyDescent="0.25">
      <c r="A1299" s="179" t="b">
        <f>IF(E1299&lt;&gt;1,"",NOT(ISNA(VLOOKUP(P1299,Mapping!$P:$P,1,FALSE))))</f>
        <v>0</v>
      </c>
      <c r="B1299" s="180" t="str">
        <f t="shared" si="19"/>
        <v/>
      </c>
      <c r="E1299" s="167">
        <v>1</v>
      </c>
      <c r="F1299" s="170" t="s">
        <v>698</v>
      </c>
      <c r="G1299" s="169">
        <v>192786.37533685341</v>
      </c>
      <c r="H1299" s="168" t="s">
        <v>1266</v>
      </c>
      <c r="I1299" s="168" t="s">
        <v>446</v>
      </c>
      <c r="J1299" s="169">
        <v>74346.123746905549</v>
      </c>
      <c r="K1299" s="169">
        <v>49212.166803719803</v>
      </c>
      <c r="L1299" s="168" t="s">
        <v>18</v>
      </c>
      <c r="M1299" s="168" t="s">
        <v>21</v>
      </c>
      <c r="N1299" s="168" t="s">
        <v>1449</v>
      </c>
      <c r="O1299" s="168" t="s">
        <v>21</v>
      </c>
      <c r="P1299" s="168" t="s">
        <v>525</v>
      </c>
      <c r="Q1299" s="168" t="s">
        <v>1451</v>
      </c>
      <c r="R1299" s="168" t="s">
        <v>21</v>
      </c>
      <c r="S1299" s="168" t="s">
        <v>21</v>
      </c>
      <c r="T1299" s="168" t="s">
        <v>21</v>
      </c>
      <c r="U1299" s="168" t="s">
        <v>21</v>
      </c>
      <c r="V1299" s="168" t="s">
        <v>1451</v>
      </c>
      <c r="W1299" s="168" t="s">
        <v>21</v>
      </c>
      <c r="X1299" s="168" t="s">
        <v>21</v>
      </c>
      <c r="Y1299" s="168" t="s">
        <v>21</v>
      </c>
      <c r="Z1299" s="168" t="s">
        <v>21</v>
      </c>
      <c r="AA1299" s="168" t="s">
        <v>2195</v>
      </c>
      <c r="AB1299" s="168" t="s">
        <v>1259</v>
      </c>
      <c r="AC1299" s="168" t="s">
        <v>7236</v>
      </c>
      <c r="AD1299" s="169">
        <v>105666.4006296001</v>
      </c>
      <c r="AE1299" s="168" t="s">
        <v>816</v>
      </c>
      <c r="AF1299" s="169">
        <v>-38638.989411336399</v>
      </c>
      <c r="AG1299" s="169">
        <v>-105302.4490334674</v>
      </c>
      <c r="AH1299" s="169">
        <v>-39546.519884345878</v>
      </c>
      <c r="AI1299" s="168" t="s">
        <v>21</v>
      </c>
      <c r="AJ1299"/>
    </row>
    <row r="1300" spans="1:36" x14ac:dyDescent="0.25">
      <c r="A1300" s="179" t="b">
        <f>IF(E1300&lt;&gt;1,"",NOT(ISNA(VLOOKUP(P1300,Mapping!$P:$P,1,FALSE))))</f>
        <v>0</v>
      </c>
      <c r="B1300" s="180" t="str">
        <f t="shared" si="19"/>
        <v/>
      </c>
      <c r="E1300" s="167">
        <v>1</v>
      </c>
      <c r="F1300" s="170" t="s">
        <v>488</v>
      </c>
      <c r="G1300" s="169">
        <v>223497.87935109521</v>
      </c>
      <c r="H1300" s="168" t="s">
        <v>1266</v>
      </c>
      <c r="I1300" s="168" t="s">
        <v>430</v>
      </c>
      <c r="J1300" s="169">
        <v>101565.6663517493</v>
      </c>
      <c r="K1300" s="169">
        <v>50323.283734928431</v>
      </c>
      <c r="L1300" s="168" t="s">
        <v>18</v>
      </c>
      <c r="M1300" s="168" t="s">
        <v>21</v>
      </c>
      <c r="N1300" s="168" t="s">
        <v>1449</v>
      </c>
      <c r="O1300" s="168" t="s">
        <v>21</v>
      </c>
      <c r="P1300" s="168" t="s">
        <v>525</v>
      </c>
      <c r="Q1300" s="168" t="s">
        <v>1451</v>
      </c>
      <c r="R1300" s="168" t="s">
        <v>21</v>
      </c>
      <c r="S1300" s="168" t="s">
        <v>21</v>
      </c>
      <c r="T1300" s="168" t="s">
        <v>21</v>
      </c>
      <c r="U1300" s="168" t="s">
        <v>21</v>
      </c>
      <c r="V1300" s="168" t="s">
        <v>1451</v>
      </c>
      <c r="W1300" s="168" t="s">
        <v>21</v>
      </c>
      <c r="X1300" s="168" t="s">
        <v>21</v>
      </c>
      <c r="Y1300" s="168" t="s">
        <v>21</v>
      </c>
      <c r="Z1300" s="168" t="s">
        <v>21</v>
      </c>
      <c r="AA1300" s="168" t="s">
        <v>2196</v>
      </c>
      <c r="AB1300" s="168" t="s">
        <v>1259</v>
      </c>
      <c r="AC1300" s="168" t="s">
        <v>11889</v>
      </c>
      <c r="AD1300" s="169">
        <v>146460.6556822969</v>
      </c>
      <c r="AE1300" s="168" t="s">
        <v>807</v>
      </c>
      <c r="AF1300" s="169">
        <v>-73252.263827346091</v>
      </c>
      <c r="AG1300" s="169">
        <v>-121803.46915382049</v>
      </c>
      <c r="AH1300" s="169">
        <v>-116267.307632246</v>
      </c>
      <c r="AI1300" s="168" t="s">
        <v>21</v>
      </c>
      <c r="AJ1300"/>
    </row>
    <row r="1301" spans="1:36" x14ac:dyDescent="0.25">
      <c r="A1301" s="179" t="b">
        <f>IF(E1301&lt;&gt;1,"",NOT(ISNA(VLOOKUP(P1301,Mapping!$P:$P,1,FALSE))))</f>
        <v>0</v>
      </c>
      <c r="B1301" s="180" t="str">
        <f t="shared" ref="B1301:B1364" si="20">IF(AI1301="","",VALUE(AI1301))</f>
        <v/>
      </c>
      <c r="E1301" s="167">
        <v>1</v>
      </c>
      <c r="F1301" s="170" t="s">
        <v>699</v>
      </c>
      <c r="G1301" s="169">
        <v>375889.05220542243</v>
      </c>
      <c r="H1301" s="168" t="s">
        <v>1266</v>
      </c>
      <c r="I1301" s="168" t="s">
        <v>498</v>
      </c>
      <c r="J1301" s="169">
        <v>132708.9432231145</v>
      </c>
      <c r="K1301" s="169">
        <v>74044.817026741963</v>
      </c>
      <c r="L1301" s="168" t="s">
        <v>18</v>
      </c>
      <c r="M1301" s="168" t="s">
        <v>21</v>
      </c>
      <c r="N1301" s="168" t="s">
        <v>1449</v>
      </c>
      <c r="O1301" s="168" t="s">
        <v>21</v>
      </c>
      <c r="P1301" s="168" t="s">
        <v>525</v>
      </c>
      <c r="Q1301" s="168" t="s">
        <v>1451</v>
      </c>
      <c r="R1301" s="168" t="s">
        <v>21</v>
      </c>
      <c r="S1301" s="168" t="s">
        <v>21</v>
      </c>
      <c r="T1301" s="168" t="s">
        <v>21</v>
      </c>
      <c r="U1301" s="168" t="s">
        <v>21</v>
      </c>
      <c r="V1301" s="168" t="s">
        <v>1451</v>
      </c>
      <c r="W1301" s="168" t="s">
        <v>21</v>
      </c>
      <c r="X1301" s="168" t="s">
        <v>21</v>
      </c>
      <c r="Y1301" s="168" t="s">
        <v>21</v>
      </c>
      <c r="Z1301" s="168" t="s">
        <v>21</v>
      </c>
      <c r="AA1301" s="168" t="s">
        <v>2197</v>
      </c>
      <c r="AB1301" s="168" t="s">
        <v>1259</v>
      </c>
      <c r="AC1301" s="168" t="s">
        <v>6842</v>
      </c>
      <c r="AD1301" s="169">
        <v>179351.559417949</v>
      </c>
      <c r="AE1301" s="168" t="s">
        <v>809</v>
      </c>
      <c r="AF1301" s="169">
        <v>-94182.723113348824</v>
      </c>
      <c r="AG1301" s="169">
        <v>-186857.73100215511</v>
      </c>
      <c r="AH1301" s="169">
        <v>-146288.583061123</v>
      </c>
      <c r="AI1301" s="168" t="s">
        <v>21</v>
      </c>
      <c r="AJ1301"/>
    </row>
    <row r="1302" spans="1:36" x14ac:dyDescent="0.25">
      <c r="A1302" s="179" t="b">
        <f>IF(E1302&lt;&gt;1,"",NOT(ISNA(VLOOKUP(P1302,Mapping!$P:$P,1,FALSE))))</f>
        <v>0</v>
      </c>
      <c r="B1302" s="180" t="str">
        <f t="shared" si="20"/>
        <v/>
      </c>
      <c r="E1302" s="167">
        <v>1</v>
      </c>
      <c r="F1302" s="170" t="s">
        <v>700</v>
      </c>
      <c r="G1302" s="169">
        <v>1396231.2666832539</v>
      </c>
      <c r="H1302" s="168" t="s">
        <v>1266</v>
      </c>
      <c r="I1302" s="168" t="s">
        <v>477</v>
      </c>
      <c r="J1302" s="169">
        <v>646862.03080043325</v>
      </c>
      <c r="K1302" s="169">
        <v>319610.90514946362</v>
      </c>
      <c r="L1302" s="168" t="s">
        <v>18</v>
      </c>
      <c r="M1302" s="168" t="s">
        <v>21</v>
      </c>
      <c r="N1302" s="168" t="s">
        <v>1449</v>
      </c>
      <c r="O1302" s="168" t="s">
        <v>21</v>
      </c>
      <c r="P1302" s="168" t="s">
        <v>344</v>
      </c>
      <c r="Q1302" s="168" t="s">
        <v>1450</v>
      </c>
      <c r="R1302" s="168" t="s">
        <v>21</v>
      </c>
      <c r="S1302" s="168" t="s">
        <v>21</v>
      </c>
      <c r="T1302" s="168" t="s">
        <v>21</v>
      </c>
      <c r="U1302" s="168" t="s">
        <v>21</v>
      </c>
      <c r="V1302" s="168" t="s">
        <v>1450</v>
      </c>
      <c r="W1302" s="168" t="s">
        <v>21</v>
      </c>
      <c r="X1302" s="168" t="s">
        <v>21</v>
      </c>
      <c r="Y1302" s="168" t="s">
        <v>21</v>
      </c>
      <c r="Z1302" s="168" t="s">
        <v>21</v>
      </c>
      <c r="AA1302" s="168" t="s">
        <v>2198</v>
      </c>
      <c r="AB1302" s="168" t="s">
        <v>1259</v>
      </c>
      <c r="AC1302" s="168" t="s">
        <v>11890</v>
      </c>
      <c r="AD1302" s="169">
        <v>948643.19684116566</v>
      </c>
      <c r="AE1302" s="168" t="s">
        <v>809</v>
      </c>
      <c r="AF1302" s="169">
        <v>-976738.74618707795</v>
      </c>
      <c r="AG1302" s="169">
        <v>-200077.461677541</v>
      </c>
      <c r="AH1302" s="169">
        <v>-510828.38715913252</v>
      </c>
      <c r="AI1302" s="168" t="s">
        <v>21</v>
      </c>
      <c r="AJ1302"/>
    </row>
    <row r="1303" spans="1:36" x14ac:dyDescent="0.25">
      <c r="A1303" s="179" t="b">
        <f>IF(E1303&lt;&gt;1,"",NOT(ISNA(VLOOKUP(P1303,Mapping!$P:$P,1,FALSE))))</f>
        <v>0</v>
      </c>
      <c r="B1303" s="180" t="str">
        <f t="shared" si="20"/>
        <v/>
      </c>
      <c r="E1303" s="167">
        <v>1</v>
      </c>
      <c r="F1303" s="170" t="s">
        <v>700</v>
      </c>
      <c r="G1303" s="169">
        <v>163567.40451567739</v>
      </c>
      <c r="H1303" s="168" t="s">
        <v>1266</v>
      </c>
      <c r="I1303" s="168" t="s">
        <v>477</v>
      </c>
      <c r="J1303" s="169">
        <v>75779.382672834778</v>
      </c>
      <c r="K1303" s="169">
        <v>37442.168398355832</v>
      </c>
      <c r="L1303" s="168" t="s">
        <v>18</v>
      </c>
      <c r="M1303" s="168" t="s">
        <v>21</v>
      </c>
      <c r="N1303" s="168" t="s">
        <v>1449</v>
      </c>
      <c r="O1303" s="168" t="s">
        <v>21</v>
      </c>
      <c r="P1303" s="168" t="s">
        <v>525</v>
      </c>
      <c r="Q1303" s="168" t="s">
        <v>1451</v>
      </c>
      <c r="R1303" s="168" t="s">
        <v>21</v>
      </c>
      <c r="S1303" s="168" t="s">
        <v>21</v>
      </c>
      <c r="T1303" s="168" t="s">
        <v>21</v>
      </c>
      <c r="U1303" s="168" t="s">
        <v>21</v>
      </c>
      <c r="V1303" s="168" t="s">
        <v>1451</v>
      </c>
      <c r="W1303" s="168" t="s">
        <v>21</v>
      </c>
      <c r="X1303" s="168" t="s">
        <v>21</v>
      </c>
      <c r="Y1303" s="168" t="s">
        <v>21</v>
      </c>
      <c r="Z1303" s="168" t="s">
        <v>21</v>
      </c>
      <c r="AA1303" s="168" t="s">
        <v>2198</v>
      </c>
      <c r="AB1303" s="168" t="s">
        <v>1259</v>
      </c>
      <c r="AC1303" s="168" t="s">
        <v>6843</v>
      </c>
      <c r="AD1303" s="169">
        <v>111132.8110330632</v>
      </c>
      <c r="AE1303" s="168" t="s">
        <v>809</v>
      </c>
      <c r="AF1303" s="169">
        <v>-114424.18273817439</v>
      </c>
      <c r="AG1303" s="169">
        <v>-23438.91867313729</v>
      </c>
      <c r="AH1303" s="169">
        <v>-59843.147359844887</v>
      </c>
      <c r="AI1303" s="168" t="s">
        <v>21</v>
      </c>
      <c r="AJ1303"/>
    </row>
    <row r="1304" spans="1:36" x14ac:dyDescent="0.25">
      <c r="A1304" s="179" t="b">
        <f>IF(E1304&lt;&gt;1,"",NOT(ISNA(VLOOKUP(P1304,Mapping!$P:$P,1,FALSE))))</f>
        <v>0</v>
      </c>
      <c r="B1304" s="180" t="str">
        <f t="shared" si="20"/>
        <v/>
      </c>
      <c r="E1304" s="167">
        <v>1</v>
      </c>
      <c r="F1304" s="170" t="s">
        <v>1130</v>
      </c>
      <c r="G1304" s="169">
        <v>607510.94358510058</v>
      </c>
      <c r="H1304" s="168" t="s">
        <v>1266</v>
      </c>
      <c r="I1304" s="168" t="s">
        <v>384</v>
      </c>
      <c r="J1304" s="169">
        <v>281636.85630714888</v>
      </c>
      <c r="K1304" s="169">
        <v>32094.04784113956</v>
      </c>
      <c r="L1304" s="168" t="s">
        <v>18</v>
      </c>
      <c r="M1304" s="168" t="s">
        <v>21</v>
      </c>
      <c r="N1304" s="168" t="s">
        <v>1449</v>
      </c>
      <c r="O1304" s="168" t="s">
        <v>21</v>
      </c>
      <c r="P1304" s="168" t="s">
        <v>803</v>
      </c>
      <c r="Q1304" s="168" t="s">
        <v>1453</v>
      </c>
      <c r="R1304" s="168" t="s">
        <v>21</v>
      </c>
      <c r="S1304" s="168" t="s">
        <v>21</v>
      </c>
      <c r="T1304" s="168" t="s">
        <v>21</v>
      </c>
      <c r="U1304" s="168" t="s">
        <v>21</v>
      </c>
      <c r="V1304" s="168" t="s">
        <v>1453</v>
      </c>
      <c r="W1304" s="168" t="s">
        <v>21</v>
      </c>
      <c r="X1304" s="168" t="s">
        <v>21</v>
      </c>
      <c r="Y1304" s="168" t="s">
        <v>21</v>
      </c>
      <c r="Z1304" s="168" t="s">
        <v>21</v>
      </c>
      <c r="AA1304" s="168" t="s">
        <v>2199</v>
      </c>
      <c r="AB1304" s="168" t="s">
        <v>1259</v>
      </c>
      <c r="AC1304" s="168" t="s">
        <v>12959</v>
      </c>
      <c r="AD1304" s="169">
        <v>350547.58670602919</v>
      </c>
      <c r="AE1304" s="168" t="s">
        <v>814</v>
      </c>
      <c r="AF1304" s="169">
        <v>552744.24253287353</v>
      </c>
      <c r="AG1304" s="169">
        <v>-204602.60639078231</v>
      </c>
      <c r="AH1304" s="169">
        <v>209.0203385299537</v>
      </c>
      <c r="AI1304" s="168" t="s">
        <v>21</v>
      </c>
      <c r="AJ1304"/>
    </row>
    <row r="1305" spans="1:36" x14ac:dyDescent="0.25">
      <c r="A1305" s="179" t="b">
        <f>IF(E1305&lt;&gt;1,"",NOT(ISNA(VLOOKUP(P1305,Mapping!$P:$P,1,FALSE))))</f>
        <v>0</v>
      </c>
      <c r="B1305" s="180" t="str">
        <f t="shared" si="20"/>
        <v/>
      </c>
      <c r="E1305" s="167">
        <v>1</v>
      </c>
      <c r="F1305" s="170" t="s">
        <v>1016</v>
      </c>
      <c r="G1305" s="169">
        <v>50092.31088101372</v>
      </c>
      <c r="H1305" s="168" t="s">
        <v>1266</v>
      </c>
      <c r="I1305" s="168" t="s">
        <v>505</v>
      </c>
      <c r="J1305" s="169">
        <v>31093.674194889951</v>
      </c>
      <c r="K1305" s="169">
        <v>10275.906292405851</v>
      </c>
      <c r="L1305" s="168" t="s">
        <v>18</v>
      </c>
      <c r="M1305" s="168" t="s">
        <v>21</v>
      </c>
      <c r="N1305" s="168" t="s">
        <v>1449</v>
      </c>
      <c r="O1305" s="168" t="s">
        <v>21</v>
      </c>
      <c r="P1305" s="168" t="s">
        <v>525</v>
      </c>
      <c r="Q1305" s="168" t="s">
        <v>1451</v>
      </c>
      <c r="R1305" s="168" t="s">
        <v>21</v>
      </c>
      <c r="S1305" s="168" t="s">
        <v>21</v>
      </c>
      <c r="T1305" s="168" t="s">
        <v>21</v>
      </c>
      <c r="U1305" s="168" t="s">
        <v>21</v>
      </c>
      <c r="V1305" s="168" t="s">
        <v>1451</v>
      </c>
      <c r="W1305" s="168" t="s">
        <v>21</v>
      </c>
      <c r="X1305" s="168" t="s">
        <v>21</v>
      </c>
      <c r="Y1305" s="168" t="s">
        <v>21</v>
      </c>
      <c r="Z1305" s="168" t="s">
        <v>21</v>
      </c>
      <c r="AA1305" s="168" t="s">
        <v>2200</v>
      </c>
      <c r="AB1305" s="168" t="s">
        <v>1259</v>
      </c>
      <c r="AC1305" s="168" t="s">
        <v>11891</v>
      </c>
      <c r="AD1305" s="169">
        <v>33927.701783880722</v>
      </c>
      <c r="AE1305" s="168" t="s">
        <v>813</v>
      </c>
      <c r="AF1305" s="169">
        <v>-25899.873820724079</v>
      </c>
      <c r="AG1305" s="169">
        <v>-24320.296036430849</v>
      </c>
      <c r="AH1305" s="169">
        <v>-24282.80091530989</v>
      </c>
      <c r="AI1305" s="168" t="s">
        <v>21</v>
      </c>
      <c r="AJ1305"/>
    </row>
    <row r="1306" spans="1:36" x14ac:dyDescent="0.25">
      <c r="A1306" s="179" t="b">
        <f>IF(E1306&lt;&gt;1,"",NOT(ISNA(VLOOKUP(P1306,Mapping!$P:$P,1,FALSE))))</f>
        <v>0</v>
      </c>
      <c r="B1306" s="180" t="str">
        <f t="shared" si="20"/>
        <v/>
      </c>
      <c r="E1306" s="167">
        <v>1</v>
      </c>
      <c r="F1306" s="170" t="s">
        <v>2201</v>
      </c>
      <c r="G1306" s="169">
        <v>1015585.164914621</v>
      </c>
      <c r="H1306" s="168" t="s">
        <v>1266</v>
      </c>
      <c r="I1306" s="168" t="s">
        <v>498</v>
      </c>
      <c r="J1306" s="169">
        <v>746170.66869221092</v>
      </c>
      <c r="K1306" s="169">
        <v>326865.46695576952</v>
      </c>
      <c r="L1306" s="168" t="s">
        <v>18</v>
      </c>
      <c r="M1306" s="168" t="s">
        <v>21</v>
      </c>
      <c r="N1306" s="168" t="s">
        <v>1449</v>
      </c>
      <c r="O1306" s="168" t="s">
        <v>21</v>
      </c>
      <c r="P1306" s="168" t="s">
        <v>344</v>
      </c>
      <c r="Q1306" s="168" t="s">
        <v>1450</v>
      </c>
      <c r="R1306" s="168" t="s">
        <v>21</v>
      </c>
      <c r="S1306" s="168" t="s">
        <v>21</v>
      </c>
      <c r="T1306" s="168" t="s">
        <v>21</v>
      </c>
      <c r="U1306" s="168" t="s">
        <v>21</v>
      </c>
      <c r="V1306" s="168" t="s">
        <v>1450</v>
      </c>
      <c r="W1306" s="168" t="s">
        <v>21</v>
      </c>
      <c r="X1306" s="168" t="s">
        <v>21</v>
      </c>
      <c r="Y1306" s="168" t="s">
        <v>21</v>
      </c>
      <c r="Z1306" s="168" t="s">
        <v>21</v>
      </c>
      <c r="AA1306" s="168" t="s">
        <v>2202</v>
      </c>
      <c r="AB1306" s="168" t="s">
        <v>930</v>
      </c>
      <c r="AC1306" s="168" t="s">
        <v>11892</v>
      </c>
      <c r="AD1306" s="169">
        <v>1009167.643151626</v>
      </c>
      <c r="AE1306" s="168" t="s">
        <v>813</v>
      </c>
      <c r="AF1306" s="169">
        <v>-427102.47855996288</v>
      </c>
      <c r="AG1306" s="169">
        <v>228129.9493015694</v>
      </c>
      <c r="AH1306" s="169">
        <v>-915469.41900373879</v>
      </c>
      <c r="AI1306" s="168" t="s">
        <v>21</v>
      </c>
      <c r="AJ1306"/>
    </row>
    <row r="1307" spans="1:36" x14ac:dyDescent="0.25">
      <c r="A1307" s="179" t="b">
        <f>IF(E1307&lt;&gt;1,"",NOT(ISNA(VLOOKUP(P1307,Mapping!$P:$P,1,FALSE))))</f>
        <v>0</v>
      </c>
      <c r="B1307" s="180" t="str">
        <f t="shared" si="20"/>
        <v/>
      </c>
      <c r="E1307" s="167">
        <v>1</v>
      </c>
      <c r="F1307" s="170" t="s">
        <v>2201</v>
      </c>
      <c r="G1307" s="169">
        <v>130073.80189878349</v>
      </c>
      <c r="H1307" s="168" t="s">
        <v>1266</v>
      </c>
      <c r="I1307" s="168" t="s">
        <v>498</v>
      </c>
      <c r="J1307" s="169">
        <v>95567.815575872766</v>
      </c>
      <c r="K1307" s="169">
        <v>41864.173941465997</v>
      </c>
      <c r="L1307" s="168" t="s">
        <v>18</v>
      </c>
      <c r="M1307" s="168" t="s">
        <v>21</v>
      </c>
      <c r="N1307" s="168" t="s">
        <v>1449</v>
      </c>
      <c r="O1307" s="168" t="s">
        <v>21</v>
      </c>
      <c r="P1307" s="168" t="s">
        <v>525</v>
      </c>
      <c r="Q1307" s="168" t="s">
        <v>1451</v>
      </c>
      <c r="R1307" s="168" t="s">
        <v>21</v>
      </c>
      <c r="S1307" s="168" t="s">
        <v>21</v>
      </c>
      <c r="T1307" s="168" t="s">
        <v>21</v>
      </c>
      <c r="U1307" s="168" t="s">
        <v>21</v>
      </c>
      <c r="V1307" s="168" t="s">
        <v>1451</v>
      </c>
      <c r="W1307" s="168" t="s">
        <v>21</v>
      </c>
      <c r="X1307" s="168" t="s">
        <v>21</v>
      </c>
      <c r="Y1307" s="168" t="s">
        <v>21</v>
      </c>
      <c r="Z1307" s="168" t="s">
        <v>21</v>
      </c>
      <c r="AA1307" s="168" t="s">
        <v>2202</v>
      </c>
      <c r="AB1307" s="168" t="s">
        <v>930</v>
      </c>
      <c r="AC1307" s="168" t="s">
        <v>6844</v>
      </c>
      <c r="AD1307" s="169">
        <v>129251.8605359917</v>
      </c>
      <c r="AE1307" s="168" t="s">
        <v>813</v>
      </c>
      <c r="AF1307" s="169">
        <v>-54702.298838087583</v>
      </c>
      <c r="AG1307" s="169">
        <v>29218.356921476399</v>
      </c>
      <c r="AH1307" s="169">
        <v>-117251.20843203489</v>
      </c>
      <c r="AI1307" s="168" t="s">
        <v>21</v>
      </c>
      <c r="AJ1307"/>
    </row>
    <row r="1308" spans="1:36" x14ac:dyDescent="0.25">
      <c r="A1308" s="179" t="b">
        <f>IF(E1308&lt;&gt;1,"",NOT(ISNA(VLOOKUP(P1308,Mapping!$P:$P,1,FALSE))))</f>
        <v>0</v>
      </c>
      <c r="B1308" s="180" t="str">
        <f t="shared" si="20"/>
        <v/>
      </c>
      <c r="E1308" s="167">
        <v>1</v>
      </c>
      <c r="F1308" s="170" t="s">
        <v>701</v>
      </c>
      <c r="G1308" s="169">
        <v>766823.34881311085</v>
      </c>
      <c r="H1308" s="168" t="s">
        <v>1266</v>
      </c>
      <c r="I1308" s="168" t="s">
        <v>489</v>
      </c>
      <c r="J1308" s="169">
        <v>298434.68991324469</v>
      </c>
      <c r="K1308" s="169">
        <v>15331.51200565161</v>
      </c>
      <c r="L1308" s="168" t="s">
        <v>18</v>
      </c>
      <c r="M1308" s="168" t="s">
        <v>21</v>
      </c>
      <c r="N1308" s="168" t="s">
        <v>1449</v>
      </c>
      <c r="O1308" s="168" t="s">
        <v>21</v>
      </c>
      <c r="P1308" s="168" t="s">
        <v>525</v>
      </c>
      <c r="Q1308" s="168" t="s">
        <v>1451</v>
      </c>
      <c r="R1308" s="168" t="s">
        <v>21</v>
      </c>
      <c r="S1308" s="168" t="s">
        <v>21</v>
      </c>
      <c r="T1308" s="168" t="s">
        <v>21</v>
      </c>
      <c r="U1308" s="168" t="s">
        <v>21</v>
      </c>
      <c r="V1308" s="168" t="s">
        <v>1451</v>
      </c>
      <c r="W1308" s="168" t="s">
        <v>21</v>
      </c>
      <c r="X1308" s="168" t="s">
        <v>21</v>
      </c>
      <c r="Y1308" s="168" t="s">
        <v>21</v>
      </c>
      <c r="Z1308" s="168" t="s">
        <v>21</v>
      </c>
      <c r="AA1308" s="168" t="s">
        <v>2203</v>
      </c>
      <c r="AB1308" s="168" t="s">
        <v>1259</v>
      </c>
      <c r="AC1308" s="168" t="s">
        <v>6845</v>
      </c>
      <c r="AD1308" s="169">
        <v>411997.49363398412</v>
      </c>
      <c r="AE1308" s="168" t="s">
        <v>813</v>
      </c>
      <c r="AF1308" s="169">
        <v>-359758.79782865098</v>
      </c>
      <c r="AG1308" s="169">
        <v>-366916.35168042203</v>
      </c>
      <c r="AH1308" s="169">
        <v>-138505.98158778119</v>
      </c>
      <c r="AI1308" s="168" t="s">
        <v>21</v>
      </c>
      <c r="AJ1308"/>
    </row>
    <row r="1309" spans="1:36" x14ac:dyDescent="0.25">
      <c r="A1309" s="179" t="b">
        <f>IF(E1309&lt;&gt;1,"",NOT(ISNA(VLOOKUP(P1309,Mapping!$P:$P,1,FALSE))))</f>
        <v>0</v>
      </c>
      <c r="B1309" s="180" t="str">
        <f t="shared" si="20"/>
        <v/>
      </c>
      <c r="E1309" s="167">
        <v>1</v>
      </c>
      <c r="F1309" s="170" t="s">
        <v>2204</v>
      </c>
      <c r="G1309" s="169">
        <v>1344391.248905225</v>
      </c>
      <c r="H1309" s="168" t="s">
        <v>1266</v>
      </c>
      <c r="I1309" s="168" t="s">
        <v>489</v>
      </c>
      <c r="J1309" s="169">
        <v>316289.42970819637</v>
      </c>
      <c r="K1309" s="169">
        <v>12582.49695685505</v>
      </c>
      <c r="L1309" s="168" t="s">
        <v>18</v>
      </c>
      <c r="M1309" s="168" t="s">
        <v>21</v>
      </c>
      <c r="N1309" s="168" t="s">
        <v>1449</v>
      </c>
      <c r="O1309" s="168" t="s">
        <v>21</v>
      </c>
      <c r="P1309" s="168" t="s">
        <v>525</v>
      </c>
      <c r="Q1309" s="168" t="s">
        <v>1451</v>
      </c>
      <c r="R1309" s="168" t="s">
        <v>21</v>
      </c>
      <c r="S1309" s="168" t="s">
        <v>21</v>
      </c>
      <c r="T1309" s="168" t="s">
        <v>21</v>
      </c>
      <c r="U1309" s="168" t="s">
        <v>21</v>
      </c>
      <c r="V1309" s="168" t="s">
        <v>1451</v>
      </c>
      <c r="W1309" s="168" t="s">
        <v>21</v>
      </c>
      <c r="X1309" s="168" t="s">
        <v>21</v>
      </c>
      <c r="Y1309" s="168" t="s">
        <v>21</v>
      </c>
      <c r="Z1309" s="168" t="s">
        <v>21</v>
      </c>
      <c r="AA1309" s="168" t="s">
        <v>2205</v>
      </c>
      <c r="AB1309" s="168" t="s">
        <v>1259</v>
      </c>
      <c r="AC1309" s="168" t="s">
        <v>11893</v>
      </c>
      <c r="AD1309" s="169">
        <v>537545.99743272795</v>
      </c>
      <c r="AE1309" s="168" t="s">
        <v>811</v>
      </c>
      <c r="AF1309" s="169">
        <v>-591189.17344322673</v>
      </c>
      <c r="AG1309" s="169">
        <v>-643276.09878192714</v>
      </c>
      <c r="AH1309" s="169">
        <v>-84564.76221325784</v>
      </c>
      <c r="AI1309" s="168" t="s">
        <v>21</v>
      </c>
      <c r="AJ1309"/>
    </row>
    <row r="1310" spans="1:36" x14ac:dyDescent="0.25">
      <c r="A1310" s="179" t="b">
        <f>IF(E1310&lt;&gt;1,"",NOT(ISNA(VLOOKUP(P1310,Mapping!$P:$P,1,FALSE))))</f>
        <v>0</v>
      </c>
      <c r="B1310" s="180" t="str">
        <f t="shared" si="20"/>
        <v/>
      </c>
      <c r="E1310" s="167">
        <v>1</v>
      </c>
      <c r="F1310" s="170" t="s">
        <v>2206</v>
      </c>
      <c r="G1310" s="169">
        <v>84410.763132494816</v>
      </c>
      <c r="H1310" s="168" t="s">
        <v>1266</v>
      </c>
      <c r="I1310" s="168" t="s">
        <v>489</v>
      </c>
      <c r="J1310" s="169">
        <v>20528.175410801399</v>
      </c>
      <c r="K1310" s="169">
        <v>2013.475591307486</v>
      </c>
      <c r="L1310" s="168" t="s">
        <v>18</v>
      </c>
      <c r="M1310" s="168" t="s">
        <v>21</v>
      </c>
      <c r="N1310" s="168" t="s">
        <v>1449</v>
      </c>
      <c r="O1310" s="168" t="s">
        <v>21</v>
      </c>
      <c r="P1310" s="168" t="s">
        <v>525</v>
      </c>
      <c r="Q1310" s="168" t="s">
        <v>1451</v>
      </c>
      <c r="R1310" s="168" t="s">
        <v>21</v>
      </c>
      <c r="S1310" s="168" t="s">
        <v>21</v>
      </c>
      <c r="T1310" s="168" t="s">
        <v>21</v>
      </c>
      <c r="U1310" s="168" t="s">
        <v>21</v>
      </c>
      <c r="V1310" s="168" t="s">
        <v>1451</v>
      </c>
      <c r="W1310" s="168" t="s">
        <v>21</v>
      </c>
      <c r="X1310" s="168" t="s">
        <v>21</v>
      </c>
      <c r="Y1310" s="168" t="s">
        <v>21</v>
      </c>
      <c r="Z1310" s="168" t="s">
        <v>21</v>
      </c>
      <c r="AA1310" s="168" t="s">
        <v>2207</v>
      </c>
      <c r="AB1310" s="168" t="s">
        <v>1259</v>
      </c>
      <c r="AC1310" s="168" t="s">
        <v>11894</v>
      </c>
      <c r="AD1310" s="169">
        <v>35137.045425336073</v>
      </c>
      <c r="AE1310" s="168" t="s">
        <v>813</v>
      </c>
      <c r="AF1310" s="169">
        <v>-40815.637391486111</v>
      </c>
      <c r="AG1310" s="169">
        <v>-40389.601202249818</v>
      </c>
      <c r="AH1310" s="169">
        <v>-14712.10514406877</v>
      </c>
      <c r="AI1310" s="168" t="s">
        <v>21</v>
      </c>
      <c r="AJ1310"/>
    </row>
    <row r="1311" spans="1:36" x14ac:dyDescent="0.25">
      <c r="A1311" s="179" t="b">
        <f>IF(E1311&lt;&gt;1,"",NOT(ISNA(VLOOKUP(P1311,Mapping!$P:$P,1,FALSE))))</f>
        <v>0</v>
      </c>
      <c r="B1311" s="180" t="str">
        <f t="shared" si="20"/>
        <v/>
      </c>
      <c r="E1311" s="167">
        <v>1</v>
      </c>
      <c r="F1311" s="170" t="s">
        <v>2208</v>
      </c>
      <c r="G1311" s="169">
        <v>978840.04873811256</v>
      </c>
      <c r="H1311" s="168" t="s">
        <v>1266</v>
      </c>
      <c r="I1311" s="168" t="s">
        <v>489</v>
      </c>
      <c r="J1311" s="169">
        <v>347319.85913132591</v>
      </c>
      <c r="K1311" s="169">
        <v>51937.175206644031</v>
      </c>
      <c r="L1311" s="168" t="s">
        <v>18</v>
      </c>
      <c r="M1311" s="168" t="s">
        <v>21</v>
      </c>
      <c r="N1311" s="168" t="s">
        <v>1449</v>
      </c>
      <c r="O1311" s="168" t="s">
        <v>21</v>
      </c>
      <c r="P1311" s="168" t="s">
        <v>344</v>
      </c>
      <c r="Q1311" s="168" t="s">
        <v>1450</v>
      </c>
      <c r="R1311" s="168" t="s">
        <v>21</v>
      </c>
      <c r="S1311" s="168" t="s">
        <v>21</v>
      </c>
      <c r="T1311" s="168" t="s">
        <v>21</v>
      </c>
      <c r="U1311" s="168" t="s">
        <v>21</v>
      </c>
      <c r="V1311" s="168" t="s">
        <v>1450</v>
      </c>
      <c r="W1311" s="168" t="s">
        <v>21</v>
      </c>
      <c r="X1311" s="168" t="s">
        <v>21</v>
      </c>
      <c r="Y1311" s="168" t="s">
        <v>21</v>
      </c>
      <c r="Z1311" s="168" t="s">
        <v>21</v>
      </c>
      <c r="AA1311" s="168" t="s">
        <v>2209</v>
      </c>
      <c r="AB1311" s="168" t="s">
        <v>1259</v>
      </c>
      <c r="AC1311" s="168" t="s">
        <v>11895</v>
      </c>
      <c r="AD1311" s="169">
        <v>585393.69221584895</v>
      </c>
      <c r="AE1311" s="168" t="s">
        <v>809</v>
      </c>
      <c r="AF1311" s="169">
        <v>-195512.7887006294</v>
      </c>
      <c r="AG1311" s="169">
        <v>99330.110681377235</v>
      </c>
      <c r="AH1311" s="169">
        <v>-276916.41871976049</v>
      </c>
      <c r="AI1311" s="168" t="s">
        <v>21</v>
      </c>
      <c r="AJ1311"/>
    </row>
    <row r="1312" spans="1:36" x14ac:dyDescent="0.25">
      <c r="A1312" s="179" t="b">
        <f>IF(E1312&lt;&gt;1,"",NOT(ISNA(VLOOKUP(P1312,Mapping!$P:$P,1,FALSE))))</f>
        <v>0</v>
      </c>
      <c r="B1312" s="180" t="str">
        <f t="shared" si="20"/>
        <v/>
      </c>
      <c r="E1312" s="167">
        <v>1</v>
      </c>
      <c r="F1312" s="170" t="s">
        <v>2208</v>
      </c>
      <c r="G1312" s="169">
        <v>346886.8005320924</v>
      </c>
      <c r="H1312" s="168" t="s">
        <v>1266</v>
      </c>
      <c r="I1312" s="168" t="s">
        <v>489</v>
      </c>
      <c r="J1312" s="169">
        <v>123085.150480553</v>
      </c>
      <c r="K1312" s="169">
        <v>18405.78607233478</v>
      </c>
      <c r="L1312" s="168" t="s">
        <v>18</v>
      </c>
      <c r="M1312" s="168" t="s">
        <v>21</v>
      </c>
      <c r="N1312" s="168" t="s">
        <v>1449</v>
      </c>
      <c r="O1312" s="168" t="s">
        <v>21</v>
      </c>
      <c r="P1312" s="168" t="s">
        <v>525</v>
      </c>
      <c r="Q1312" s="168" t="s">
        <v>1451</v>
      </c>
      <c r="R1312" s="168" t="s">
        <v>21</v>
      </c>
      <c r="S1312" s="168" t="s">
        <v>21</v>
      </c>
      <c r="T1312" s="168" t="s">
        <v>21</v>
      </c>
      <c r="U1312" s="168" t="s">
        <v>21</v>
      </c>
      <c r="V1312" s="168" t="s">
        <v>1451</v>
      </c>
      <c r="W1312" s="168" t="s">
        <v>21</v>
      </c>
      <c r="X1312" s="168" t="s">
        <v>21</v>
      </c>
      <c r="Y1312" s="168" t="s">
        <v>21</v>
      </c>
      <c r="Z1312" s="168" t="s">
        <v>21</v>
      </c>
      <c r="AA1312" s="168" t="s">
        <v>2209</v>
      </c>
      <c r="AB1312" s="168" t="s">
        <v>1259</v>
      </c>
      <c r="AC1312" s="168" t="s">
        <v>6846</v>
      </c>
      <c r="AD1312" s="169">
        <v>207455.08441977811</v>
      </c>
      <c r="AE1312" s="168" t="s">
        <v>809</v>
      </c>
      <c r="AF1312" s="169">
        <v>-69286.913447095489</v>
      </c>
      <c r="AG1312" s="169">
        <v>35201.159101715777</v>
      </c>
      <c r="AH1312" s="169">
        <v>-98135.186262902193</v>
      </c>
      <c r="AI1312" s="168" t="s">
        <v>21</v>
      </c>
      <c r="AJ1312"/>
    </row>
    <row r="1313" spans="1:36" x14ac:dyDescent="0.25">
      <c r="A1313" s="179" t="b">
        <f>IF(E1313&lt;&gt;1,"",NOT(ISNA(VLOOKUP(P1313,Mapping!$P:$P,1,FALSE))))</f>
        <v>0</v>
      </c>
      <c r="B1313" s="180" t="str">
        <f t="shared" si="20"/>
        <v/>
      </c>
      <c r="E1313" s="167">
        <v>1</v>
      </c>
      <c r="F1313" s="170" t="s">
        <v>2210</v>
      </c>
      <c r="G1313" s="169">
        <v>938053.82574671588</v>
      </c>
      <c r="H1313" s="168" t="s">
        <v>1266</v>
      </c>
      <c r="I1313" s="168" t="s">
        <v>489</v>
      </c>
      <c r="J1313" s="169">
        <v>316066.55170743051</v>
      </c>
      <c r="K1313" s="169">
        <v>60435.970312473633</v>
      </c>
      <c r="L1313" s="168" t="s">
        <v>18</v>
      </c>
      <c r="M1313" s="168" t="s">
        <v>21</v>
      </c>
      <c r="N1313" s="168" t="s">
        <v>1449</v>
      </c>
      <c r="O1313" s="168" t="s">
        <v>21</v>
      </c>
      <c r="P1313" s="168" t="s">
        <v>344</v>
      </c>
      <c r="Q1313" s="168" t="s">
        <v>1450</v>
      </c>
      <c r="R1313" s="168" t="s">
        <v>21</v>
      </c>
      <c r="S1313" s="168" t="s">
        <v>21</v>
      </c>
      <c r="T1313" s="168" t="s">
        <v>21</v>
      </c>
      <c r="U1313" s="168" t="s">
        <v>21</v>
      </c>
      <c r="V1313" s="168" t="s">
        <v>1450</v>
      </c>
      <c r="W1313" s="168" t="s">
        <v>21</v>
      </c>
      <c r="X1313" s="168" t="s">
        <v>21</v>
      </c>
      <c r="Y1313" s="168" t="s">
        <v>21</v>
      </c>
      <c r="Z1313" s="168" t="s">
        <v>21</v>
      </c>
      <c r="AA1313" s="168" t="s">
        <v>2211</v>
      </c>
      <c r="AB1313" s="168" t="s">
        <v>1259</v>
      </c>
      <c r="AC1313" s="168" t="s">
        <v>11896</v>
      </c>
      <c r="AD1313" s="169">
        <v>613368.2061533638</v>
      </c>
      <c r="AE1313" s="168" t="s">
        <v>813</v>
      </c>
      <c r="AF1313" s="169">
        <v>-609112.77883616998</v>
      </c>
      <c r="AG1313" s="169">
        <v>-198617.49516045509</v>
      </c>
      <c r="AH1313" s="169">
        <v>-114004.1649196345</v>
      </c>
      <c r="AI1313" s="168" t="s">
        <v>21</v>
      </c>
      <c r="AJ1313"/>
    </row>
    <row r="1314" spans="1:36" x14ac:dyDescent="0.25">
      <c r="A1314" s="179" t="b">
        <f>IF(E1314&lt;&gt;1,"",NOT(ISNA(VLOOKUP(P1314,Mapping!$P:$P,1,FALSE))))</f>
        <v>0</v>
      </c>
      <c r="B1314" s="180" t="str">
        <f t="shared" si="20"/>
        <v/>
      </c>
      <c r="E1314" s="167">
        <v>1</v>
      </c>
      <c r="F1314" s="170" t="s">
        <v>2210</v>
      </c>
      <c r="G1314" s="169">
        <v>692284.8711227919</v>
      </c>
      <c r="H1314" s="168" t="s">
        <v>1266</v>
      </c>
      <c r="I1314" s="168" t="s">
        <v>489</v>
      </c>
      <c r="J1314" s="169">
        <v>233257.50187184231</v>
      </c>
      <c r="K1314" s="169">
        <v>44601.820034843673</v>
      </c>
      <c r="L1314" s="168" t="s">
        <v>18</v>
      </c>
      <c r="M1314" s="168" t="s">
        <v>21</v>
      </c>
      <c r="N1314" s="168" t="s">
        <v>1449</v>
      </c>
      <c r="O1314" s="168" t="s">
        <v>21</v>
      </c>
      <c r="P1314" s="168" t="s">
        <v>525</v>
      </c>
      <c r="Q1314" s="168" t="s">
        <v>1451</v>
      </c>
      <c r="R1314" s="168" t="s">
        <v>21</v>
      </c>
      <c r="S1314" s="168" t="s">
        <v>21</v>
      </c>
      <c r="T1314" s="168" t="s">
        <v>21</v>
      </c>
      <c r="U1314" s="168" t="s">
        <v>21</v>
      </c>
      <c r="V1314" s="168" t="s">
        <v>1451</v>
      </c>
      <c r="W1314" s="168" t="s">
        <v>21</v>
      </c>
      <c r="X1314" s="168" t="s">
        <v>21</v>
      </c>
      <c r="Y1314" s="168" t="s">
        <v>21</v>
      </c>
      <c r="Z1314" s="168" t="s">
        <v>21</v>
      </c>
      <c r="AA1314" s="168" t="s">
        <v>2211</v>
      </c>
      <c r="AB1314" s="168" t="s">
        <v>1259</v>
      </c>
      <c r="AC1314" s="168" t="s">
        <v>6847</v>
      </c>
      <c r="AD1314" s="169">
        <v>452666.48660559329</v>
      </c>
      <c r="AE1314" s="168" t="s">
        <v>813</v>
      </c>
      <c r="AF1314" s="169">
        <v>-449525.97603892873</v>
      </c>
      <c r="AG1314" s="169">
        <v>-146579.95443964409</v>
      </c>
      <c r="AH1314" s="169">
        <v>-84135.213196348981</v>
      </c>
      <c r="AI1314" s="168" t="s">
        <v>21</v>
      </c>
      <c r="AJ1314"/>
    </row>
    <row r="1315" spans="1:36" x14ac:dyDescent="0.25">
      <c r="A1315" s="179" t="b">
        <f>IF(E1315&lt;&gt;1,"",NOT(ISNA(VLOOKUP(P1315,Mapping!$P:$P,1,FALSE))))</f>
        <v>0</v>
      </c>
      <c r="B1315" s="180" t="str">
        <f t="shared" si="20"/>
        <v/>
      </c>
      <c r="E1315" s="167">
        <v>1</v>
      </c>
      <c r="F1315" s="170" t="s">
        <v>2212</v>
      </c>
      <c r="G1315" s="169">
        <v>163856.93749994869</v>
      </c>
      <c r="H1315" s="168" t="s">
        <v>1266</v>
      </c>
      <c r="I1315" s="168" t="s">
        <v>489</v>
      </c>
      <c r="J1315" s="169">
        <v>42750.277678461673</v>
      </c>
      <c r="K1315" s="169">
        <v>-6564.0200939503738</v>
      </c>
      <c r="L1315" s="168" t="s">
        <v>18</v>
      </c>
      <c r="M1315" s="168" t="s">
        <v>21</v>
      </c>
      <c r="N1315" s="168" t="s">
        <v>1449</v>
      </c>
      <c r="O1315" s="168" t="s">
        <v>21</v>
      </c>
      <c r="P1315" s="168" t="s">
        <v>525</v>
      </c>
      <c r="Q1315" s="168" t="s">
        <v>1451</v>
      </c>
      <c r="R1315" s="168" t="s">
        <v>21</v>
      </c>
      <c r="S1315" s="168" t="s">
        <v>21</v>
      </c>
      <c r="T1315" s="168" t="s">
        <v>21</v>
      </c>
      <c r="U1315" s="168" t="s">
        <v>21</v>
      </c>
      <c r="V1315" s="168" t="s">
        <v>1451</v>
      </c>
      <c r="W1315" s="168" t="s">
        <v>21</v>
      </c>
      <c r="X1315" s="168" t="s">
        <v>21</v>
      </c>
      <c r="Y1315" s="168" t="s">
        <v>21</v>
      </c>
      <c r="Z1315" s="168" t="s">
        <v>21</v>
      </c>
      <c r="AA1315" s="168" t="s">
        <v>2213</v>
      </c>
      <c r="AB1315" s="168" t="s">
        <v>1259</v>
      </c>
      <c r="AC1315" s="168" t="s">
        <v>11897</v>
      </c>
      <c r="AD1315" s="169">
        <v>66613.512106344104</v>
      </c>
      <c r="AE1315" s="168" t="s">
        <v>818</v>
      </c>
      <c r="AF1315" s="169">
        <v>729.72375934978481</v>
      </c>
      <c r="AG1315" s="169">
        <v>-83731.751746694135</v>
      </c>
      <c r="AH1315" s="169">
        <v>-5748.6007307463733</v>
      </c>
      <c r="AI1315" s="168" t="s">
        <v>21</v>
      </c>
      <c r="AJ1315"/>
    </row>
    <row r="1316" spans="1:36" x14ac:dyDescent="0.25">
      <c r="A1316" s="179" t="b">
        <f>IF(E1316&lt;&gt;1,"",NOT(ISNA(VLOOKUP(P1316,Mapping!$P:$P,1,FALSE))))</f>
        <v>0</v>
      </c>
      <c r="B1316" s="180" t="str">
        <f t="shared" si="20"/>
        <v/>
      </c>
      <c r="E1316" s="167">
        <v>1</v>
      </c>
      <c r="F1316" s="170" t="s">
        <v>702</v>
      </c>
      <c r="G1316" s="169">
        <v>86174.305585341688</v>
      </c>
      <c r="H1316" s="168" t="s">
        <v>1266</v>
      </c>
      <c r="I1316" s="168" t="s">
        <v>489</v>
      </c>
      <c r="J1316" s="169">
        <v>32415.19037013036</v>
      </c>
      <c r="K1316" s="169">
        <v>2796.3950387588989</v>
      </c>
      <c r="L1316" s="168" t="s">
        <v>18</v>
      </c>
      <c r="M1316" s="168" t="s">
        <v>21</v>
      </c>
      <c r="N1316" s="168" t="s">
        <v>1449</v>
      </c>
      <c r="O1316" s="168" t="s">
        <v>21</v>
      </c>
      <c r="P1316" s="168" t="s">
        <v>525</v>
      </c>
      <c r="Q1316" s="168" t="s">
        <v>1451</v>
      </c>
      <c r="R1316" s="168" t="s">
        <v>21</v>
      </c>
      <c r="S1316" s="168" t="s">
        <v>21</v>
      </c>
      <c r="T1316" s="168" t="s">
        <v>21</v>
      </c>
      <c r="U1316" s="168" t="s">
        <v>21</v>
      </c>
      <c r="V1316" s="168" t="s">
        <v>1451</v>
      </c>
      <c r="W1316" s="168" t="s">
        <v>21</v>
      </c>
      <c r="X1316" s="168" t="s">
        <v>21</v>
      </c>
      <c r="Y1316" s="168" t="s">
        <v>21</v>
      </c>
      <c r="Z1316" s="168" t="s">
        <v>21</v>
      </c>
      <c r="AA1316" s="168" t="s">
        <v>2214</v>
      </c>
      <c r="AB1316" s="168" t="s">
        <v>1259</v>
      </c>
      <c r="AC1316" s="168" t="s">
        <v>11898</v>
      </c>
      <c r="AD1316" s="169">
        <v>59972.690068656841</v>
      </c>
      <c r="AE1316" s="168" t="s">
        <v>813</v>
      </c>
      <c r="AF1316" s="169">
        <v>-53153.895956467219</v>
      </c>
      <c r="AG1316" s="169">
        <v>-41233.436439966121</v>
      </c>
      <c r="AH1316" s="169">
        <v>-28547.009462176549</v>
      </c>
      <c r="AI1316" s="168" t="s">
        <v>21</v>
      </c>
      <c r="AJ1316"/>
    </row>
    <row r="1317" spans="1:36" x14ac:dyDescent="0.25">
      <c r="A1317" s="179" t="b">
        <f>IF(E1317&lt;&gt;1,"",NOT(ISNA(VLOOKUP(P1317,Mapping!$P:$P,1,FALSE))))</f>
        <v>0</v>
      </c>
      <c r="B1317" s="180" t="str">
        <f t="shared" si="20"/>
        <v/>
      </c>
      <c r="E1317" s="167">
        <v>1</v>
      </c>
      <c r="F1317" s="170" t="s">
        <v>2215</v>
      </c>
      <c r="G1317" s="169">
        <v>70918.82806272876</v>
      </c>
      <c r="H1317" s="168" t="s">
        <v>1266</v>
      </c>
      <c r="I1317" s="168" t="s">
        <v>489</v>
      </c>
      <c r="J1317" s="169">
        <v>18843.819766655441</v>
      </c>
      <c r="K1317" s="169">
        <v>3033.1154703921811</v>
      </c>
      <c r="L1317" s="168" t="s">
        <v>18</v>
      </c>
      <c r="M1317" s="168" t="s">
        <v>21</v>
      </c>
      <c r="N1317" s="168" t="s">
        <v>1449</v>
      </c>
      <c r="O1317" s="168" t="s">
        <v>21</v>
      </c>
      <c r="P1317" s="168" t="s">
        <v>525</v>
      </c>
      <c r="Q1317" s="168" t="s">
        <v>1451</v>
      </c>
      <c r="R1317" s="168" t="s">
        <v>21</v>
      </c>
      <c r="S1317" s="168" t="s">
        <v>21</v>
      </c>
      <c r="T1317" s="168" t="s">
        <v>21</v>
      </c>
      <c r="U1317" s="168" t="s">
        <v>21</v>
      </c>
      <c r="V1317" s="168" t="s">
        <v>1451</v>
      </c>
      <c r="W1317" s="168" t="s">
        <v>21</v>
      </c>
      <c r="X1317" s="168" t="s">
        <v>21</v>
      </c>
      <c r="Y1317" s="168" t="s">
        <v>21</v>
      </c>
      <c r="Z1317" s="168" t="s">
        <v>21</v>
      </c>
      <c r="AA1317" s="168" t="s">
        <v>2216</v>
      </c>
      <c r="AB1317" s="168" t="s">
        <v>1259</v>
      </c>
      <c r="AC1317" s="168" t="s">
        <v>11899</v>
      </c>
      <c r="AD1317" s="169">
        <v>30823.318610827358</v>
      </c>
      <c r="AE1317" s="168" t="s">
        <v>809</v>
      </c>
      <c r="AF1317" s="169">
        <v>-30689.480444365181</v>
      </c>
      <c r="AG1317" s="169">
        <v>24729.372791151069</v>
      </c>
      <c r="AH1317" s="169">
        <v>-13549.385741778069</v>
      </c>
      <c r="AI1317" s="168" t="s">
        <v>21</v>
      </c>
      <c r="AJ1317"/>
    </row>
    <row r="1318" spans="1:36" x14ac:dyDescent="0.25">
      <c r="A1318" s="179" t="b">
        <f>IF(E1318&lt;&gt;1,"",NOT(ISNA(VLOOKUP(P1318,Mapping!$P:$P,1,FALSE))))</f>
        <v>0</v>
      </c>
      <c r="B1318" s="180" t="str">
        <f t="shared" si="20"/>
        <v/>
      </c>
      <c r="E1318" s="167">
        <v>1</v>
      </c>
      <c r="F1318" s="170" t="s">
        <v>2217</v>
      </c>
      <c r="G1318" s="169">
        <v>49569.823205817571</v>
      </c>
      <c r="H1318" s="168" t="s">
        <v>1266</v>
      </c>
      <c r="I1318" s="168" t="s">
        <v>489</v>
      </c>
      <c r="J1318" s="169">
        <v>18651.245550955158</v>
      </c>
      <c r="K1318" s="169">
        <v>2008.1610633609091</v>
      </c>
      <c r="L1318" s="168" t="s">
        <v>18</v>
      </c>
      <c r="M1318" s="168" t="s">
        <v>21</v>
      </c>
      <c r="N1318" s="168" t="s">
        <v>1449</v>
      </c>
      <c r="O1318" s="168" t="s">
        <v>21</v>
      </c>
      <c r="P1318" s="168" t="s">
        <v>525</v>
      </c>
      <c r="Q1318" s="168" t="s">
        <v>1451</v>
      </c>
      <c r="R1318" s="168" t="s">
        <v>21</v>
      </c>
      <c r="S1318" s="168" t="s">
        <v>21</v>
      </c>
      <c r="T1318" s="168" t="s">
        <v>21</v>
      </c>
      <c r="U1318" s="168" t="s">
        <v>21</v>
      </c>
      <c r="V1318" s="168" t="s">
        <v>1451</v>
      </c>
      <c r="W1318" s="168" t="s">
        <v>21</v>
      </c>
      <c r="X1318" s="168" t="s">
        <v>21</v>
      </c>
      <c r="Y1318" s="168" t="s">
        <v>21</v>
      </c>
      <c r="Z1318" s="168" t="s">
        <v>21</v>
      </c>
      <c r="AA1318" s="168" t="s">
        <v>2218</v>
      </c>
      <c r="AB1318" s="168" t="s">
        <v>1259</v>
      </c>
      <c r="AC1318" s="168" t="s">
        <v>6849</v>
      </c>
      <c r="AD1318" s="169">
        <v>33594.955141860359</v>
      </c>
      <c r="AE1318" s="168" t="s">
        <v>813</v>
      </c>
      <c r="AF1318" s="169">
        <v>-24438.477817207749</v>
      </c>
      <c r="AG1318" s="169">
        <v>-23718.603133659741</v>
      </c>
      <c r="AH1318" s="169">
        <v>-8582.5275175713396</v>
      </c>
      <c r="AI1318" s="168" t="s">
        <v>21</v>
      </c>
      <c r="AJ1318"/>
    </row>
    <row r="1319" spans="1:36" x14ac:dyDescent="0.25">
      <c r="A1319" s="179" t="b">
        <f>IF(E1319&lt;&gt;1,"",NOT(ISNA(VLOOKUP(P1319,Mapping!$P:$P,1,FALSE))))</f>
        <v>0</v>
      </c>
      <c r="B1319" s="180" t="str">
        <f t="shared" si="20"/>
        <v/>
      </c>
      <c r="E1319" s="167">
        <v>1</v>
      </c>
      <c r="F1319" s="170" t="s">
        <v>2219</v>
      </c>
      <c r="G1319" s="169">
        <v>423853.82039741997</v>
      </c>
      <c r="H1319" s="168" t="s">
        <v>1266</v>
      </c>
      <c r="I1319" s="168" t="s">
        <v>489</v>
      </c>
      <c r="J1319" s="169">
        <v>120016.45133025919</v>
      </c>
      <c r="K1319" s="169">
        <v>13790.27484678841</v>
      </c>
      <c r="L1319" s="168" t="s">
        <v>18</v>
      </c>
      <c r="M1319" s="168" t="s">
        <v>21</v>
      </c>
      <c r="N1319" s="168" t="s">
        <v>1449</v>
      </c>
      <c r="O1319" s="168" t="s">
        <v>21</v>
      </c>
      <c r="P1319" s="168" t="s">
        <v>344</v>
      </c>
      <c r="Q1319" s="168" t="s">
        <v>1450</v>
      </c>
      <c r="R1319" s="168" t="s">
        <v>21</v>
      </c>
      <c r="S1319" s="168" t="s">
        <v>21</v>
      </c>
      <c r="T1319" s="168" t="s">
        <v>21</v>
      </c>
      <c r="U1319" s="168" t="s">
        <v>21</v>
      </c>
      <c r="V1319" s="168" t="s">
        <v>1450</v>
      </c>
      <c r="W1319" s="168" t="s">
        <v>21</v>
      </c>
      <c r="X1319" s="168" t="s">
        <v>21</v>
      </c>
      <c r="Y1319" s="168" t="s">
        <v>21</v>
      </c>
      <c r="Z1319" s="168" t="s">
        <v>21</v>
      </c>
      <c r="AA1319" s="168" t="s">
        <v>2220</v>
      </c>
      <c r="AB1319" s="168" t="s">
        <v>1259</v>
      </c>
      <c r="AC1319" s="168" t="s">
        <v>11900</v>
      </c>
      <c r="AD1319" s="169">
        <v>212302.75849096061</v>
      </c>
      <c r="AE1319" s="168" t="s">
        <v>809</v>
      </c>
      <c r="AF1319" s="169">
        <v>-212556.2951324397</v>
      </c>
      <c r="AG1319" s="169">
        <v>-202809.2880410362</v>
      </c>
      <c r="AH1319" s="169">
        <v>-98179.810734636674</v>
      </c>
      <c r="AI1319" s="168" t="s">
        <v>21</v>
      </c>
      <c r="AJ1319"/>
    </row>
    <row r="1320" spans="1:36" x14ac:dyDescent="0.25">
      <c r="A1320" s="179" t="b">
        <f>IF(E1320&lt;&gt;1,"",NOT(ISNA(VLOOKUP(P1320,Mapping!$P:$P,1,FALSE))))</f>
        <v>0</v>
      </c>
      <c r="B1320" s="180" t="str">
        <f t="shared" si="20"/>
        <v/>
      </c>
      <c r="E1320" s="167">
        <v>1</v>
      </c>
      <c r="F1320" s="170" t="s">
        <v>2219</v>
      </c>
      <c r="G1320" s="169">
        <v>1044554.957295524</v>
      </c>
      <c r="H1320" s="168" t="s">
        <v>1266</v>
      </c>
      <c r="I1320" s="168" t="s">
        <v>489</v>
      </c>
      <c r="J1320" s="169">
        <v>295771.26160262938</v>
      </c>
      <c r="K1320" s="169">
        <v>33985.06574784268</v>
      </c>
      <c r="L1320" s="168" t="s">
        <v>18</v>
      </c>
      <c r="M1320" s="168" t="s">
        <v>21</v>
      </c>
      <c r="N1320" s="168" t="s">
        <v>1449</v>
      </c>
      <c r="O1320" s="168" t="s">
        <v>21</v>
      </c>
      <c r="P1320" s="168" t="s">
        <v>525</v>
      </c>
      <c r="Q1320" s="168" t="s">
        <v>1451</v>
      </c>
      <c r="R1320" s="168" t="s">
        <v>21</v>
      </c>
      <c r="S1320" s="168" t="s">
        <v>21</v>
      </c>
      <c r="T1320" s="168" t="s">
        <v>21</v>
      </c>
      <c r="U1320" s="168" t="s">
        <v>21</v>
      </c>
      <c r="V1320" s="168" t="s">
        <v>1451</v>
      </c>
      <c r="W1320" s="168" t="s">
        <v>21</v>
      </c>
      <c r="X1320" s="168" t="s">
        <v>21</v>
      </c>
      <c r="Y1320" s="168" t="s">
        <v>21</v>
      </c>
      <c r="Z1320" s="168" t="s">
        <v>21</v>
      </c>
      <c r="AA1320" s="168" t="s">
        <v>2220</v>
      </c>
      <c r="AB1320" s="168" t="s">
        <v>1259</v>
      </c>
      <c r="AC1320" s="168" t="s">
        <v>11901</v>
      </c>
      <c r="AD1320" s="169">
        <v>523203.72769393981</v>
      </c>
      <c r="AE1320" s="168" t="s">
        <v>809</v>
      </c>
      <c r="AF1320" s="169">
        <v>-523828.54913701222</v>
      </c>
      <c r="AG1320" s="169">
        <v>-499807.80404481548</v>
      </c>
      <c r="AH1320" s="169">
        <v>-241956.5498148457</v>
      </c>
      <c r="AI1320" s="168" t="s">
        <v>21</v>
      </c>
      <c r="AJ1320"/>
    </row>
    <row r="1321" spans="1:36" x14ac:dyDescent="0.25">
      <c r="A1321" s="179" t="b">
        <f>IF(E1321&lt;&gt;1,"",NOT(ISNA(VLOOKUP(P1321,Mapping!$P:$P,1,FALSE))))</f>
        <v>0</v>
      </c>
      <c r="B1321" s="180" t="str">
        <f t="shared" si="20"/>
        <v/>
      </c>
      <c r="E1321" s="167">
        <v>1</v>
      </c>
      <c r="F1321" s="170" t="s">
        <v>2221</v>
      </c>
      <c r="G1321" s="169">
        <v>103919.1880658614</v>
      </c>
      <c r="H1321" s="168" t="s">
        <v>1266</v>
      </c>
      <c r="I1321" s="168" t="s">
        <v>489</v>
      </c>
      <c r="J1321" s="169">
        <v>43873.424364240818</v>
      </c>
      <c r="K1321" s="169">
        <v>5997.9586231873991</v>
      </c>
      <c r="L1321" s="168" t="s">
        <v>18</v>
      </c>
      <c r="M1321" s="168" t="s">
        <v>21</v>
      </c>
      <c r="N1321" s="168" t="s">
        <v>1449</v>
      </c>
      <c r="O1321" s="168" t="s">
        <v>21</v>
      </c>
      <c r="P1321" s="168" t="s">
        <v>525</v>
      </c>
      <c r="Q1321" s="168" t="s">
        <v>1451</v>
      </c>
      <c r="R1321" s="168" t="s">
        <v>21</v>
      </c>
      <c r="S1321" s="168" t="s">
        <v>21</v>
      </c>
      <c r="T1321" s="168" t="s">
        <v>21</v>
      </c>
      <c r="U1321" s="168" t="s">
        <v>21</v>
      </c>
      <c r="V1321" s="168" t="s">
        <v>1451</v>
      </c>
      <c r="W1321" s="168" t="s">
        <v>21</v>
      </c>
      <c r="X1321" s="168" t="s">
        <v>21</v>
      </c>
      <c r="Y1321" s="168" t="s">
        <v>21</v>
      </c>
      <c r="Z1321" s="168" t="s">
        <v>21</v>
      </c>
      <c r="AA1321" s="168" t="s">
        <v>2222</v>
      </c>
      <c r="AB1321" s="168" t="s">
        <v>1259</v>
      </c>
      <c r="AC1321" s="168" t="s">
        <v>9309</v>
      </c>
      <c r="AD1321" s="169">
        <v>54368.153847287387</v>
      </c>
      <c r="AE1321" s="168" t="s">
        <v>810</v>
      </c>
      <c r="AF1321" s="169">
        <v>-17994.99403944299</v>
      </c>
      <c r="AG1321" s="169">
        <v>1770.923218719108</v>
      </c>
      <c r="AH1321" s="169">
        <v>-25460.411176756581</v>
      </c>
      <c r="AI1321" s="168" t="s">
        <v>21</v>
      </c>
      <c r="AJ1321"/>
    </row>
    <row r="1322" spans="1:36" x14ac:dyDescent="0.25">
      <c r="A1322" s="179" t="b">
        <f>IF(E1322&lt;&gt;1,"",NOT(ISNA(VLOOKUP(P1322,Mapping!$P:$P,1,FALSE))))</f>
        <v>0</v>
      </c>
      <c r="B1322" s="180" t="str">
        <f t="shared" si="20"/>
        <v/>
      </c>
      <c r="E1322" s="167">
        <v>1</v>
      </c>
      <c r="F1322" s="170" t="s">
        <v>703</v>
      </c>
      <c r="G1322" s="169">
        <v>113791.6606284421</v>
      </c>
      <c r="H1322" s="168" t="s">
        <v>1266</v>
      </c>
      <c r="I1322" s="168" t="s">
        <v>489</v>
      </c>
      <c r="J1322" s="169">
        <v>36680.00989057374</v>
      </c>
      <c r="K1322" s="169">
        <v>2697.9434894919182</v>
      </c>
      <c r="L1322" s="168" t="s">
        <v>18</v>
      </c>
      <c r="M1322" s="168" t="s">
        <v>21</v>
      </c>
      <c r="N1322" s="168" t="s">
        <v>1449</v>
      </c>
      <c r="O1322" s="168" t="s">
        <v>21</v>
      </c>
      <c r="P1322" s="168" t="s">
        <v>525</v>
      </c>
      <c r="Q1322" s="168" t="s">
        <v>1451</v>
      </c>
      <c r="R1322" s="168" t="s">
        <v>21</v>
      </c>
      <c r="S1322" s="168" t="s">
        <v>21</v>
      </c>
      <c r="T1322" s="168" t="s">
        <v>21</v>
      </c>
      <c r="U1322" s="168" t="s">
        <v>21</v>
      </c>
      <c r="V1322" s="168" t="s">
        <v>1451</v>
      </c>
      <c r="W1322" s="168" t="s">
        <v>21</v>
      </c>
      <c r="X1322" s="168" t="s">
        <v>21</v>
      </c>
      <c r="Y1322" s="168" t="s">
        <v>21</v>
      </c>
      <c r="Z1322" s="168" t="s">
        <v>21</v>
      </c>
      <c r="AA1322" s="168" t="s">
        <v>2223</v>
      </c>
      <c r="AB1322" s="168" t="s">
        <v>1259</v>
      </c>
      <c r="AC1322" s="168" t="s">
        <v>6850</v>
      </c>
      <c r="AD1322" s="169">
        <v>58321.368273093729</v>
      </c>
      <c r="AE1322" s="168" t="s">
        <v>809</v>
      </c>
      <c r="AF1322" s="169">
        <v>-57064.800731230571</v>
      </c>
      <c r="AG1322" s="169">
        <v>-54448.030350234461</v>
      </c>
      <c r="AH1322" s="169">
        <v>-17920.21190843025</v>
      </c>
      <c r="AI1322" s="168" t="s">
        <v>21</v>
      </c>
      <c r="AJ1322"/>
    </row>
    <row r="1323" spans="1:36" x14ac:dyDescent="0.25">
      <c r="A1323" s="179" t="b">
        <f>IF(E1323&lt;&gt;1,"",NOT(ISNA(VLOOKUP(P1323,Mapping!$P:$P,1,FALSE))))</f>
        <v>0</v>
      </c>
      <c r="B1323" s="180" t="str">
        <f t="shared" si="20"/>
        <v/>
      </c>
      <c r="E1323" s="167">
        <v>1</v>
      </c>
      <c r="F1323" s="170" t="s">
        <v>490</v>
      </c>
      <c r="G1323" s="169">
        <v>2392805.9200806031</v>
      </c>
      <c r="H1323" s="168" t="s">
        <v>1266</v>
      </c>
      <c r="I1323" s="168" t="s">
        <v>489</v>
      </c>
      <c r="J1323" s="169">
        <v>637260.23199143144</v>
      </c>
      <c r="K1323" s="169">
        <v>25328.791396412649</v>
      </c>
      <c r="L1323" s="168" t="s">
        <v>18</v>
      </c>
      <c r="M1323" s="168" t="s">
        <v>21</v>
      </c>
      <c r="N1323" s="168" t="s">
        <v>1449</v>
      </c>
      <c r="O1323" s="168" t="s">
        <v>21</v>
      </c>
      <c r="P1323" s="168" t="s">
        <v>344</v>
      </c>
      <c r="Q1323" s="168" t="s">
        <v>1450</v>
      </c>
      <c r="R1323" s="168" t="s">
        <v>21</v>
      </c>
      <c r="S1323" s="168" t="s">
        <v>21</v>
      </c>
      <c r="T1323" s="168" t="s">
        <v>21</v>
      </c>
      <c r="U1323" s="168" t="s">
        <v>21</v>
      </c>
      <c r="V1323" s="168" t="s">
        <v>1450</v>
      </c>
      <c r="W1323" s="168" t="s">
        <v>21</v>
      </c>
      <c r="X1323" s="168" t="s">
        <v>21</v>
      </c>
      <c r="Y1323" s="168" t="s">
        <v>21</v>
      </c>
      <c r="Z1323" s="168" t="s">
        <v>21</v>
      </c>
      <c r="AA1323" s="168" t="s">
        <v>2224</v>
      </c>
      <c r="AB1323" s="168" t="s">
        <v>1259</v>
      </c>
      <c r="AC1323" s="168" t="s">
        <v>11902</v>
      </c>
      <c r="AD1323" s="169">
        <v>1046377.870501006</v>
      </c>
      <c r="AE1323" s="168" t="s">
        <v>810</v>
      </c>
      <c r="AF1323" s="169">
        <v>-764273.50573309953</v>
      </c>
      <c r="AG1323" s="169">
        <v>-169532.961839722</v>
      </c>
      <c r="AH1323" s="169">
        <v>129292.2625670228</v>
      </c>
      <c r="AI1323" s="168" t="s">
        <v>21</v>
      </c>
      <c r="AJ1323"/>
    </row>
    <row r="1324" spans="1:36" x14ac:dyDescent="0.25">
      <c r="A1324" s="179" t="b">
        <f>IF(E1324&lt;&gt;1,"",NOT(ISNA(VLOOKUP(P1324,Mapping!$P:$P,1,FALSE))))</f>
        <v>0</v>
      </c>
      <c r="B1324" s="180" t="str">
        <f t="shared" si="20"/>
        <v/>
      </c>
      <c r="E1324" s="167">
        <v>1</v>
      </c>
      <c r="F1324" s="170" t="s">
        <v>490</v>
      </c>
      <c r="G1324" s="169">
        <v>896411.52690289682</v>
      </c>
      <c r="H1324" s="168" t="s">
        <v>1266</v>
      </c>
      <c r="I1324" s="168" t="s">
        <v>489</v>
      </c>
      <c r="J1324" s="169">
        <v>238735.3745658948</v>
      </c>
      <c r="K1324" s="169">
        <v>9488.8684367256992</v>
      </c>
      <c r="L1324" s="168" t="s">
        <v>18</v>
      </c>
      <c r="M1324" s="168" t="s">
        <v>21</v>
      </c>
      <c r="N1324" s="168" t="s">
        <v>1449</v>
      </c>
      <c r="O1324" s="168" t="s">
        <v>21</v>
      </c>
      <c r="P1324" s="168" t="s">
        <v>525</v>
      </c>
      <c r="Q1324" s="168" t="s">
        <v>1451</v>
      </c>
      <c r="R1324" s="168" t="s">
        <v>21</v>
      </c>
      <c r="S1324" s="168" t="s">
        <v>21</v>
      </c>
      <c r="T1324" s="168" t="s">
        <v>21</v>
      </c>
      <c r="U1324" s="168" t="s">
        <v>21</v>
      </c>
      <c r="V1324" s="168" t="s">
        <v>1451</v>
      </c>
      <c r="W1324" s="168" t="s">
        <v>21</v>
      </c>
      <c r="X1324" s="168" t="s">
        <v>21</v>
      </c>
      <c r="Y1324" s="168" t="s">
        <v>21</v>
      </c>
      <c r="Z1324" s="168" t="s">
        <v>21</v>
      </c>
      <c r="AA1324" s="168" t="s">
        <v>2224</v>
      </c>
      <c r="AB1324" s="168" t="s">
        <v>1259</v>
      </c>
      <c r="AC1324" s="168" t="s">
        <v>11903</v>
      </c>
      <c r="AD1324" s="169">
        <v>392002.19990328752</v>
      </c>
      <c r="AE1324" s="168" t="s">
        <v>810</v>
      </c>
      <c r="AF1324" s="169">
        <v>-286318.07306066831</v>
      </c>
      <c r="AG1324" s="169">
        <v>-63511.754090777373</v>
      </c>
      <c r="AH1324" s="169">
        <v>48436.470978194149</v>
      </c>
      <c r="AI1324" s="168" t="s">
        <v>21</v>
      </c>
      <c r="AJ1324"/>
    </row>
    <row r="1325" spans="1:36" x14ac:dyDescent="0.25">
      <c r="A1325" s="179" t="b">
        <f>IF(E1325&lt;&gt;1,"",NOT(ISNA(VLOOKUP(P1325,Mapping!$P:$P,1,FALSE))))</f>
        <v>0</v>
      </c>
      <c r="B1325" s="180" t="str">
        <f t="shared" si="20"/>
        <v/>
      </c>
      <c r="E1325" s="167">
        <v>1</v>
      </c>
      <c r="F1325" s="170" t="s">
        <v>2225</v>
      </c>
      <c r="G1325" s="169">
        <v>144697.3648798473</v>
      </c>
      <c r="H1325" s="168" t="s">
        <v>1266</v>
      </c>
      <c r="I1325" s="168" t="s">
        <v>489</v>
      </c>
      <c r="J1325" s="169">
        <v>48741.637797270218</v>
      </c>
      <c r="K1325" s="169">
        <v>6966.1141245062254</v>
      </c>
      <c r="L1325" s="168" t="s">
        <v>18</v>
      </c>
      <c r="M1325" s="168" t="s">
        <v>21</v>
      </c>
      <c r="N1325" s="168" t="s">
        <v>1449</v>
      </c>
      <c r="O1325" s="168" t="s">
        <v>21</v>
      </c>
      <c r="P1325" s="168" t="s">
        <v>525</v>
      </c>
      <c r="Q1325" s="168" t="s">
        <v>1451</v>
      </c>
      <c r="R1325" s="168" t="s">
        <v>21</v>
      </c>
      <c r="S1325" s="168" t="s">
        <v>21</v>
      </c>
      <c r="T1325" s="168" t="s">
        <v>21</v>
      </c>
      <c r="U1325" s="168" t="s">
        <v>21</v>
      </c>
      <c r="V1325" s="168" t="s">
        <v>1451</v>
      </c>
      <c r="W1325" s="168" t="s">
        <v>21</v>
      </c>
      <c r="X1325" s="168" t="s">
        <v>21</v>
      </c>
      <c r="Y1325" s="168" t="s">
        <v>21</v>
      </c>
      <c r="Z1325" s="168" t="s">
        <v>21</v>
      </c>
      <c r="AA1325" s="168" t="s">
        <v>2226</v>
      </c>
      <c r="AB1325" s="168" t="s">
        <v>1259</v>
      </c>
      <c r="AC1325" s="168" t="s">
        <v>11904</v>
      </c>
      <c r="AD1325" s="169">
        <v>76410.463943117284</v>
      </c>
      <c r="AE1325" s="168" t="s">
        <v>817</v>
      </c>
      <c r="AF1325" s="169">
        <v>-52453.136660273172</v>
      </c>
      <c r="AG1325" s="169">
        <v>27299.628939032122</v>
      </c>
      <c r="AH1325" s="169">
        <v>-4670.1415847713652</v>
      </c>
      <c r="AI1325" s="168" t="s">
        <v>21</v>
      </c>
      <c r="AJ1325"/>
    </row>
    <row r="1326" spans="1:36" x14ac:dyDescent="0.25">
      <c r="A1326" s="179" t="b">
        <f>IF(E1326&lt;&gt;1,"",NOT(ISNA(VLOOKUP(P1326,Mapping!$P:$P,1,FALSE))))</f>
        <v>0</v>
      </c>
      <c r="B1326" s="180" t="str">
        <f t="shared" si="20"/>
        <v/>
      </c>
      <c r="E1326" s="167">
        <v>1</v>
      </c>
      <c r="F1326" s="170" t="s">
        <v>2227</v>
      </c>
      <c r="G1326" s="169">
        <v>95327.261754440071</v>
      </c>
      <c r="H1326" s="168" t="s">
        <v>1266</v>
      </c>
      <c r="I1326" s="168" t="s">
        <v>430</v>
      </c>
      <c r="J1326" s="169">
        <v>32992.311132879637</v>
      </c>
      <c r="K1326" s="169">
        <v>17412.33735388585</v>
      </c>
      <c r="L1326" s="168" t="s">
        <v>18</v>
      </c>
      <c r="M1326" s="168" t="s">
        <v>21</v>
      </c>
      <c r="N1326" s="168" t="s">
        <v>1449</v>
      </c>
      <c r="O1326" s="168" t="s">
        <v>21</v>
      </c>
      <c r="P1326" s="168" t="s">
        <v>525</v>
      </c>
      <c r="Q1326" s="168" t="s">
        <v>1451</v>
      </c>
      <c r="R1326" s="168" t="s">
        <v>21</v>
      </c>
      <c r="S1326" s="168" t="s">
        <v>21</v>
      </c>
      <c r="T1326" s="168" t="s">
        <v>21</v>
      </c>
      <c r="U1326" s="168" t="s">
        <v>21</v>
      </c>
      <c r="V1326" s="168" t="s">
        <v>1451</v>
      </c>
      <c r="W1326" s="168" t="s">
        <v>21</v>
      </c>
      <c r="X1326" s="168" t="s">
        <v>21</v>
      </c>
      <c r="Y1326" s="168" t="s">
        <v>21</v>
      </c>
      <c r="Z1326" s="168" t="s">
        <v>21</v>
      </c>
      <c r="AA1326" s="168" t="s">
        <v>2228</v>
      </c>
      <c r="AB1326" s="168" t="s">
        <v>1259</v>
      </c>
      <c r="AC1326" s="168" t="s">
        <v>6851</v>
      </c>
      <c r="AD1326" s="169">
        <v>59642.281305518009</v>
      </c>
      <c r="AE1326" s="168" t="s">
        <v>809</v>
      </c>
      <c r="AF1326" s="169">
        <v>-49824.420977878413</v>
      </c>
      <c r="AG1326" s="169">
        <v>-51952.13135953281</v>
      </c>
      <c r="AH1326" s="169">
        <v>-31205.308776258291</v>
      </c>
      <c r="AI1326" s="168" t="s">
        <v>21</v>
      </c>
      <c r="AJ1326"/>
    </row>
    <row r="1327" spans="1:36" x14ac:dyDescent="0.25">
      <c r="A1327" s="179" t="b">
        <f>IF(E1327&lt;&gt;1,"",NOT(ISNA(VLOOKUP(P1327,Mapping!$P:$P,1,FALSE))))</f>
        <v>0</v>
      </c>
      <c r="B1327" s="180" t="str">
        <f t="shared" si="20"/>
        <v/>
      </c>
      <c r="E1327" s="167">
        <v>1</v>
      </c>
      <c r="F1327" s="170" t="s">
        <v>2229</v>
      </c>
      <c r="G1327" s="169">
        <v>355144.10085669853</v>
      </c>
      <c r="H1327" s="168" t="s">
        <v>1266</v>
      </c>
      <c r="I1327" s="168" t="s">
        <v>430</v>
      </c>
      <c r="J1327" s="169">
        <v>112834.2837145856</v>
      </c>
      <c r="K1327" s="169">
        <v>67893.00757714572</v>
      </c>
      <c r="L1327" s="168" t="s">
        <v>18</v>
      </c>
      <c r="M1327" s="168" t="s">
        <v>21</v>
      </c>
      <c r="N1327" s="168" t="s">
        <v>1449</v>
      </c>
      <c r="O1327" s="168" t="s">
        <v>21</v>
      </c>
      <c r="P1327" s="168" t="s">
        <v>525</v>
      </c>
      <c r="Q1327" s="168" t="s">
        <v>1451</v>
      </c>
      <c r="R1327" s="168" t="s">
        <v>21</v>
      </c>
      <c r="S1327" s="168" t="s">
        <v>21</v>
      </c>
      <c r="T1327" s="168" t="s">
        <v>21</v>
      </c>
      <c r="U1327" s="168" t="s">
        <v>21</v>
      </c>
      <c r="V1327" s="168" t="s">
        <v>1451</v>
      </c>
      <c r="W1327" s="168" t="s">
        <v>21</v>
      </c>
      <c r="X1327" s="168" t="s">
        <v>21</v>
      </c>
      <c r="Y1327" s="168" t="s">
        <v>21</v>
      </c>
      <c r="Z1327" s="168" t="s">
        <v>21</v>
      </c>
      <c r="AA1327" s="168" t="s">
        <v>2230</v>
      </c>
      <c r="AB1327" s="168" t="s">
        <v>1259</v>
      </c>
      <c r="AC1327" s="168" t="s">
        <v>6852</v>
      </c>
      <c r="AD1327" s="169">
        <v>172971.20712177391</v>
      </c>
      <c r="AE1327" s="168" t="s">
        <v>809</v>
      </c>
      <c r="AF1327" s="169">
        <v>-185622.12805897661</v>
      </c>
      <c r="AG1327" s="169">
        <v>-193548.9663680704</v>
      </c>
      <c r="AH1327" s="169">
        <v>-141299.28363554971</v>
      </c>
      <c r="AI1327" s="168" t="s">
        <v>21</v>
      </c>
      <c r="AJ1327"/>
    </row>
    <row r="1328" spans="1:36" x14ac:dyDescent="0.25">
      <c r="A1328" s="179" t="b">
        <f>IF(E1328&lt;&gt;1,"",NOT(ISNA(VLOOKUP(P1328,Mapping!$P:$P,1,FALSE))))</f>
        <v>0</v>
      </c>
      <c r="B1328" s="180" t="str">
        <f t="shared" si="20"/>
        <v/>
      </c>
      <c r="E1328" s="167">
        <v>1</v>
      </c>
      <c r="F1328" s="170" t="s">
        <v>704</v>
      </c>
      <c r="G1328" s="169">
        <v>105271.3017153081</v>
      </c>
      <c r="H1328" s="168" t="s">
        <v>1266</v>
      </c>
      <c r="I1328" s="168" t="s">
        <v>730</v>
      </c>
      <c r="J1328" s="169">
        <v>30608.548041742171</v>
      </c>
      <c r="K1328" s="169">
        <v>13759.76484786853</v>
      </c>
      <c r="L1328" s="168" t="s">
        <v>18</v>
      </c>
      <c r="M1328" s="168" t="s">
        <v>21</v>
      </c>
      <c r="N1328" s="168" t="s">
        <v>1449</v>
      </c>
      <c r="O1328" s="168" t="s">
        <v>21</v>
      </c>
      <c r="P1328" s="168" t="s">
        <v>525</v>
      </c>
      <c r="Q1328" s="168" t="s">
        <v>1451</v>
      </c>
      <c r="R1328" s="168" t="s">
        <v>21</v>
      </c>
      <c r="S1328" s="168" t="s">
        <v>21</v>
      </c>
      <c r="T1328" s="168" t="s">
        <v>21</v>
      </c>
      <c r="U1328" s="168" t="s">
        <v>21</v>
      </c>
      <c r="V1328" s="168" t="s">
        <v>1451</v>
      </c>
      <c r="W1328" s="168" t="s">
        <v>21</v>
      </c>
      <c r="X1328" s="168" t="s">
        <v>21</v>
      </c>
      <c r="Y1328" s="168" t="s">
        <v>21</v>
      </c>
      <c r="Z1328" s="168" t="s">
        <v>21</v>
      </c>
      <c r="AA1328" s="168" t="s">
        <v>2231</v>
      </c>
      <c r="AB1328" s="168" t="s">
        <v>1259</v>
      </c>
      <c r="AC1328" s="168" t="s">
        <v>6779</v>
      </c>
      <c r="AD1328" s="169">
        <v>55474.013084124213</v>
      </c>
      <c r="AE1328" s="168" t="s">
        <v>809</v>
      </c>
      <c r="AF1328" s="169">
        <v>-36476.819605510063</v>
      </c>
      <c r="AG1328" s="169">
        <v>-57957.488279407109</v>
      </c>
      <c r="AH1328" s="169">
        <v>-37429.001037106049</v>
      </c>
      <c r="AI1328" s="168" t="s">
        <v>21</v>
      </c>
      <c r="AJ1328"/>
    </row>
    <row r="1329" spans="1:36" x14ac:dyDescent="0.25">
      <c r="A1329" s="179" t="b">
        <f>IF(E1329&lt;&gt;1,"",NOT(ISNA(VLOOKUP(P1329,Mapping!$P:$P,1,FALSE))))</f>
        <v>0</v>
      </c>
      <c r="B1329" s="180" t="str">
        <f t="shared" si="20"/>
        <v/>
      </c>
      <c r="E1329" s="167">
        <v>1</v>
      </c>
      <c r="F1329" s="170" t="s">
        <v>705</v>
      </c>
      <c r="G1329" s="169">
        <v>17224.55600401491</v>
      </c>
      <c r="H1329" s="168" t="s">
        <v>1266</v>
      </c>
      <c r="I1329" s="168" t="s">
        <v>730</v>
      </c>
      <c r="J1329" s="169">
        <v>5690.322072271324</v>
      </c>
      <c r="K1329" s="169">
        <v>3283.8269962981371</v>
      </c>
      <c r="L1329" s="168" t="s">
        <v>18</v>
      </c>
      <c r="M1329" s="168" t="s">
        <v>21</v>
      </c>
      <c r="N1329" s="168" t="s">
        <v>1449</v>
      </c>
      <c r="O1329" s="168" t="s">
        <v>21</v>
      </c>
      <c r="P1329" s="168" t="s">
        <v>525</v>
      </c>
      <c r="Q1329" s="168" t="s">
        <v>1451</v>
      </c>
      <c r="R1329" s="168" t="s">
        <v>21</v>
      </c>
      <c r="S1329" s="168" t="s">
        <v>21</v>
      </c>
      <c r="T1329" s="168" t="s">
        <v>21</v>
      </c>
      <c r="U1329" s="168" t="s">
        <v>21</v>
      </c>
      <c r="V1329" s="168" t="s">
        <v>1451</v>
      </c>
      <c r="W1329" s="168" t="s">
        <v>21</v>
      </c>
      <c r="X1329" s="168" t="s">
        <v>21</v>
      </c>
      <c r="Y1329" s="168" t="s">
        <v>21</v>
      </c>
      <c r="Z1329" s="168" t="s">
        <v>21</v>
      </c>
      <c r="AA1329" s="168" t="s">
        <v>2232</v>
      </c>
      <c r="AB1329" s="168" t="s">
        <v>1259</v>
      </c>
      <c r="AC1329" s="168" t="s">
        <v>6902</v>
      </c>
      <c r="AD1329" s="169">
        <v>9654.4388127117436</v>
      </c>
      <c r="AE1329" s="168" t="s">
        <v>813</v>
      </c>
      <c r="AF1329" s="169">
        <v>-6594.273864333547</v>
      </c>
      <c r="AG1329" s="169">
        <v>-9708.1180855746607</v>
      </c>
      <c r="AH1329" s="169">
        <v>-4521.7204663610901</v>
      </c>
      <c r="AI1329" s="168" t="s">
        <v>21</v>
      </c>
      <c r="AJ1329"/>
    </row>
    <row r="1330" spans="1:36" x14ac:dyDescent="0.25">
      <c r="A1330" s="179" t="b">
        <f>IF(E1330&lt;&gt;1,"",NOT(ISNA(VLOOKUP(P1330,Mapping!$P:$P,1,FALSE))))</f>
        <v>0</v>
      </c>
      <c r="B1330" s="180" t="str">
        <f t="shared" si="20"/>
        <v/>
      </c>
      <c r="E1330" s="167">
        <v>1</v>
      </c>
      <c r="F1330" s="170" t="s">
        <v>11905</v>
      </c>
      <c r="G1330" s="169">
        <v>116474.5349850174</v>
      </c>
      <c r="H1330" s="168" t="s">
        <v>1266</v>
      </c>
      <c r="I1330" s="168" t="s">
        <v>657</v>
      </c>
      <c r="J1330" s="169">
        <v>28978.935267806381</v>
      </c>
      <c r="K1330" s="169">
        <v>6614.6910102406009</v>
      </c>
      <c r="L1330" s="168" t="s">
        <v>18</v>
      </c>
      <c r="M1330" s="168" t="s">
        <v>21</v>
      </c>
      <c r="N1330" s="168" t="s">
        <v>1449</v>
      </c>
      <c r="O1330" s="168" t="s">
        <v>21</v>
      </c>
      <c r="P1330" s="168" t="s">
        <v>525</v>
      </c>
      <c r="Q1330" s="168" t="s">
        <v>1451</v>
      </c>
      <c r="R1330" s="168" t="s">
        <v>21</v>
      </c>
      <c r="S1330" s="168" t="s">
        <v>21</v>
      </c>
      <c r="T1330" s="168" t="s">
        <v>21</v>
      </c>
      <c r="U1330" s="168" t="s">
        <v>21</v>
      </c>
      <c r="V1330" s="168" t="s">
        <v>1451</v>
      </c>
      <c r="W1330" s="168" t="s">
        <v>21</v>
      </c>
      <c r="X1330" s="168" t="s">
        <v>21</v>
      </c>
      <c r="Y1330" s="168" t="s">
        <v>21</v>
      </c>
      <c r="Z1330" s="168" t="s">
        <v>21</v>
      </c>
      <c r="AA1330" s="168" t="s">
        <v>2257</v>
      </c>
      <c r="AB1330" s="168" t="s">
        <v>1259</v>
      </c>
      <c r="AC1330" s="168" t="s">
        <v>2800</v>
      </c>
      <c r="AD1330" s="169">
        <v>43499.495910984617</v>
      </c>
      <c r="AE1330" s="168" t="s">
        <v>817</v>
      </c>
      <c r="AF1330" s="169">
        <v>-7721.3159548582626</v>
      </c>
      <c r="AG1330" s="169">
        <v>-54056.261992799708</v>
      </c>
      <c r="AH1330" s="169">
        <v>-2581.5829774073209</v>
      </c>
      <c r="AI1330" s="168" t="s">
        <v>21</v>
      </c>
      <c r="AJ1330"/>
    </row>
    <row r="1331" spans="1:36" x14ac:dyDescent="0.25">
      <c r="A1331" s="179" t="b">
        <f>IF(E1331&lt;&gt;1,"",NOT(ISNA(VLOOKUP(P1331,Mapping!$P:$P,1,FALSE))))</f>
        <v>0</v>
      </c>
      <c r="B1331" s="180" t="str">
        <f t="shared" si="20"/>
        <v/>
      </c>
      <c r="E1331" s="167">
        <v>1</v>
      </c>
      <c r="F1331" s="170" t="s">
        <v>1445</v>
      </c>
      <c r="G1331" s="169">
        <v>24446977.40593978</v>
      </c>
      <c r="H1331" s="168" t="s">
        <v>1266</v>
      </c>
      <c r="I1331" s="168" t="s">
        <v>303</v>
      </c>
      <c r="J1331" s="169">
        <v>13394959.509837519</v>
      </c>
      <c r="K1331" s="169">
        <v>5304941.3550029462</v>
      </c>
      <c r="L1331" s="168" t="s">
        <v>18</v>
      </c>
      <c r="M1331" s="168" t="s">
        <v>21</v>
      </c>
      <c r="N1331" s="168" t="s">
        <v>1449</v>
      </c>
      <c r="O1331" s="168" t="s">
        <v>21</v>
      </c>
      <c r="P1331" s="168" t="s">
        <v>788</v>
      </c>
      <c r="Q1331" s="168" t="s">
        <v>1457</v>
      </c>
      <c r="R1331" s="168" t="s">
        <v>21</v>
      </c>
      <c r="S1331" s="168" t="s">
        <v>21</v>
      </c>
      <c r="T1331" s="168" t="s">
        <v>21</v>
      </c>
      <c r="U1331" s="168" t="s">
        <v>21</v>
      </c>
      <c r="V1331" s="168" t="s">
        <v>1457</v>
      </c>
      <c r="W1331" s="168" t="s">
        <v>21</v>
      </c>
      <c r="X1331" s="168" t="s">
        <v>21</v>
      </c>
      <c r="Y1331" s="168" t="s">
        <v>21</v>
      </c>
      <c r="Z1331" s="168" t="s">
        <v>21</v>
      </c>
      <c r="AA1331" s="168" t="s">
        <v>1446</v>
      </c>
      <c r="AB1331" s="168" t="s">
        <v>823</v>
      </c>
      <c r="AC1331" s="168" t="s">
        <v>11906</v>
      </c>
      <c r="AD1331" s="169">
        <v>20063717.10823663</v>
      </c>
      <c r="AE1331" s="168" t="s">
        <v>810</v>
      </c>
      <c r="AF1331" s="169">
        <v>-4557972.0151042566</v>
      </c>
      <c r="AG1331" s="169">
        <v>-11153494.33859412</v>
      </c>
      <c r="AH1331" s="169">
        <v>-3078565.385175392</v>
      </c>
      <c r="AI1331" s="168" t="s">
        <v>21</v>
      </c>
      <c r="AJ1331"/>
    </row>
    <row r="1332" spans="1:36" x14ac:dyDescent="0.25">
      <c r="A1332" s="179" t="b">
        <f>IF(E1332&lt;&gt;1,"",NOT(ISNA(VLOOKUP(P1332,Mapping!$P:$P,1,FALSE))))</f>
        <v>0</v>
      </c>
      <c r="B1332" s="180" t="str">
        <f t="shared" si="20"/>
        <v/>
      </c>
      <c r="E1332" s="167">
        <v>1</v>
      </c>
      <c r="F1332" s="170" t="s">
        <v>2233</v>
      </c>
      <c r="G1332" s="169">
        <v>76155.536870508382</v>
      </c>
      <c r="H1332" s="168" t="s">
        <v>1266</v>
      </c>
      <c r="I1332" s="168" t="s">
        <v>372</v>
      </c>
      <c r="J1332" s="169">
        <v>30964.014483967268</v>
      </c>
      <c r="K1332" s="169">
        <v>11716.957406161029</v>
      </c>
      <c r="L1332" s="168" t="s">
        <v>18</v>
      </c>
      <c r="M1332" s="168" t="s">
        <v>21</v>
      </c>
      <c r="N1332" s="168" t="s">
        <v>1449</v>
      </c>
      <c r="O1332" s="168" t="s">
        <v>21</v>
      </c>
      <c r="P1332" s="168" t="s">
        <v>525</v>
      </c>
      <c r="Q1332" s="168" t="s">
        <v>1451</v>
      </c>
      <c r="R1332" s="168" t="s">
        <v>21</v>
      </c>
      <c r="S1332" s="168" t="s">
        <v>21</v>
      </c>
      <c r="T1332" s="168" t="s">
        <v>21</v>
      </c>
      <c r="U1332" s="168" t="s">
        <v>21</v>
      </c>
      <c r="V1332" s="168" t="s">
        <v>1451</v>
      </c>
      <c r="W1332" s="168" t="s">
        <v>21</v>
      </c>
      <c r="X1332" s="168" t="s">
        <v>21</v>
      </c>
      <c r="Y1332" s="168" t="s">
        <v>21</v>
      </c>
      <c r="Z1332" s="168" t="s">
        <v>21</v>
      </c>
      <c r="AA1332" s="168" t="s">
        <v>2234</v>
      </c>
      <c r="AB1332" s="168" t="s">
        <v>1259</v>
      </c>
      <c r="AC1332" s="168" t="s">
        <v>11907</v>
      </c>
      <c r="AD1332" s="169">
        <v>51042.113245874512</v>
      </c>
      <c r="AE1332" s="168" t="s">
        <v>817</v>
      </c>
      <c r="AF1332" s="169">
        <v>-25200.692932742739</v>
      </c>
      <c r="AG1332" s="169">
        <v>-20528.32429632168</v>
      </c>
      <c r="AH1332" s="169">
        <v>-25595.288611082691</v>
      </c>
      <c r="AI1332" s="168" t="s">
        <v>21</v>
      </c>
      <c r="AJ1332"/>
    </row>
    <row r="1333" spans="1:36" x14ac:dyDescent="0.25">
      <c r="A1333" s="179" t="b">
        <f>IF(E1333&lt;&gt;1,"",NOT(ISNA(VLOOKUP(P1333,Mapping!$P:$P,1,FALSE))))</f>
        <v>0</v>
      </c>
      <c r="B1333" s="180" t="str">
        <f t="shared" si="20"/>
        <v/>
      </c>
      <c r="E1333" s="167">
        <v>1</v>
      </c>
      <c r="F1333" s="170" t="s">
        <v>2233</v>
      </c>
      <c r="G1333" s="169">
        <v>2246399.202408805</v>
      </c>
      <c r="H1333" s="168" t="s">
        <v>1266</v>
      </c>
      <c r="I1333" s="168" t="s">
        <v>372</v>
      </c>
      <c r="J1333" s="169">
        <v>913361.52692917478</v>
      </c>
      <c r="K1333" s="169">
        <v>345621.14395717718</v>
      </c>
      <c r="L1333" s="168" t="s">
        <v>18</v>
      </c>
      <c r="M1333" s="168" t="s">
        <v>21</v>
      </c>
      <c r="N1333" s="168" t="s">
        <v>1449</v>
      </c>
      <c r="O1333" s="168" t="s">
        <v>21</v>
      </c>
      <c r="P1333" s="168" t="s">
        <v>785</v>
      </c>
      <c r="Q1333" s="168" t="s">
        <v>1452</v>
      </c>
      <c r="R1333" s="168" t="s">
        <v>21</v>
      </c>
      <c r="S1333" s="168" t="s">
        <v>21</v>
      </c>
      <c r="T1333" s="168" t="s">
        <v>21</v>
      </c>
      <c r="U1333" s="168" t="s">
        <v>21</v>
      </c>
      <c r="V1333" s="168" t="s">
        <v>1452</v>
      </c>
      <c r="W1333" s="168" t="s">
        <v>21</v>
      </c>
      <c r="X1333" s="168" t="s">
        <v>21</v>
      </c>
      <c r="Y1333" s="168" t="s">
        <v>21</v>
      </c>
      <c r="Z1333" s="168" t="s">
        <v>21</v>
      </c>
      <c r="AA1333" s="168" t="s">
        <v>2234</v>
      </c>
      <c r="AB1333" s="168" t="s">
        <v>1259</v>
      </c>
      <c r="AC1333" s="168" t="s">
        <v>11908</v>
      </c>
      <c r="AD1333" s="169">
        <v>1505615.5756574511</v>
      </c>
      <c r="AE1333" s="168" t="s">
        <v>817</v>
      </c>
      <c r="AF1333" s="169">
        <v>-743357.85460381024</v>
      </c>
      <c r="AG1333" s="169">
        <v>-605534.58384067263</v>
      </c>
      <c r="AH1333" s="169">
        <v>-754997.44712095149</v>
      </c>
      <c r="AI1333" s="168" t="s">
        <v>21</v>
      </c>
      <c r="AJ1333"/>
    </row>
    <row r="1334" spans="1:36" x14ac:dyDescent="0.25">
      <c r="A1334" s="179" t="b">
        <f>IF(E1334&lt;&gt;1,"",NOT(ISNA(VLOOKUP(P1334,Mapping!$P:$P,1,FALSE))))</f>
        <v>0</v>
      </c>
      <c r="B1334" s="180" t="str">
        <f t="shared" si="20"/>
        <v/>
      </c>
      <c r="E1334" s="167">
        <v>1</v>
      </c>
      <c r="F1334" s="170" t="s">
        <v>11909</v>
      </c>
      <c r="G1334" s="169">
        <v>3086438.440762084</v>
      </c>
      <c r="H1334" s="168" t="s">
        <v>1266</v>
      </c>
      <c r="I1334" s="168" t="s">
        <v>384</v>
      </c>
      <c r="J1334" s="169">
        <v>2165683.1954260631</v>
      </c>
      <c r="K1334" s="169">
        <v>469487.08812130388</v>
      </c>
      <c r="L1334" s="168" t="s">
        <v>18</v>
      </c>
      <c r="M1334" s="168" t="s">
        <v>21</v>
      </c>
      <c r="N1334" s="168" t="s">
        <v>1449</v>
      </c>
      <c r="O1334" s="168" t="s">
        <v>21</v>
      </c>
      <c r="P1334" s="168" t="s">
        <v>753</v>
      </c>
      <c r="Q1334" s="168" t="s">
        <v>1460</v>
      </c>
      <c r="R1334" s="168" t="s">
        <v>21</v>
      </c>
      <c r="S1334" s="168" t="s">
        <v>21</v>
      </c>
      <c r="T1334" s="168" t="s">
        <v>21</v>
      </c>
      <c r="U1334" s="168" t="s">
        <v>21</v>
      </c>
      <c r="V1334" s="168" t="s">
        <v>1460</v>
      </c>
      <c r="W1334" s="168" t="s">
        <v>21</v>
      </c>
      <c r="X1334" s="168" t="s">
        <v>21</v>
      </c>
      <c r="Y1334" s="168" t="s">
        <v>21</v>
      </c>
      <c r="Z1334" s="168" t="s">
        <v>21</v>
      </c>
      <c r="AA1334" s="168" t="s">
        <v>11910</v>
      </c>
      <c r="AB1334" s="168" t="s">
        <v>1259</v>
      </c>
      <c r="AC1334" s="168" t="s">
        <v>12214</v>
      </c>
      <c r="AD1334" s="169">
        <v>2336740.763524381</v>
      </c>
      <c r="AE1334" s="168" t="s">
        <v>807</v>
      </c>
      <c r="AF1334" s="169">
        <v>-1020249.770712071</v>
      </c>
      <c r="AG1334" s="169">
        <v>-59362.960220825858</v>
      </c>
      <c r="AH1334" s="169">
        <v>-275899.16037736792</v>
      </c>
      <c r="AI1334" s="168" t="s">
        <v>21</v>
      </c>
      <c r="AJ1334"/>
    </row>
    <row r="1335" spans="1:36" x14ac:dyDescent="0.25">
      <c r="A1335" s="179" t="b">
        <f>IF(E1335&lt;&gt;1,"",NOT(ISNA(VLOOKUP(P1335,Mapping!$P:$P,1,FALSE))))</f>
        <v>0</v>
      </c>
      <c r="B1335" s="180" t="str">
        <f t="shared" si="20"/>
        <v/>
      </c>
      <c r="E1335" s="167">
        <v>1</v>
      </c>
      <c r="F1335" s="170" t="s">
        <v>2235</v>
      </c>
      <c r="G1335" s="169">
        <v>380227.84821769112</v>
      </c>
      <c r="H1335" s="168" t="s">
        <v>1266</v>
      </c>
      <c r="I1335" s="168" t="s">
        <v>384</v>
      </c>
      <c r="J1335" s="169">
        <v>164646.32639532181</v>
      </c>
      <c r="K1335" s="169">
        <v>23002.067491952519</v>
      </c>
      <c r="L1335" s="168" t="s">
        <v>18</v>
      </c>
      <c r="M1335" s="168" t="s">
        <v>21</v>
      </c>
      <c r="N1335" s="168" t="s">
        <v>1449</v>
      </c>
      <c r="O1335" s="168" t="s">
        <v>21</v>
      </c>
      <c r="P1335" s="168" t="s">
        <v>344</v>
      </c>
      <c r="Q1335" s="168" t="s">
        <v>1450</v>
      </c>
      <c r="R1335" s="168" t="s">
        <v>21</v>
      </c>
      <c r="S1335" s="168" t="s">
        <v>21</v>
      </c>
      <c r="T1335" s="168" t="s">
        <v>21</v>
      </c>
      <c r="U1335" s="168" t="s">
        <v>21</v>
      </c>
      <c r="V1335" s="168" t="s">
        <v>1450</v>
      </c>
      <c r="W1335" s="168" t="s">
        <v>21</v>
      </c>
      <c r="X1335" s="168" t="s">
        <v>21</v>
      </c>
      <c r="Y1335" s="168" t="s">
        <v>21</v>
      </c>
      <c r="Z1335" s="168" t="s">
        <v>21</v>
      </c>
      <c r="AA1335" s="168" t="s">
        <v>2236</v>
      </c>
      <c r="AB1335" s="168" t="s">
        <v>1259</v>
      </c>
      <c r="AC1335" s="168" t="s">
        <v>11911</v>
      </c>
      <c r="AD1335" s="169">
        <v>199027.9342129491</v>
      </c>
      <c r="AE1335" s="168" t="s">
        <v>813</v>
      </c>
      <c r="AF1335" s="169">
        <v>118915.0102076357</v>
      </c>
      <c r="AG1335" s="169">
        <v>-90682.181630457344</v>
      </c>
      <c r="AH1335" s="169">
        <v>1669.2755008061649</v>
      </c>
      <c r="AI1335" s="168" t="s">
        <v>21</v>
      </c>
      <c r="AJ1335"/>
    </row>
    <row r="1336" spans="1:36" x14ac:dyDescent="0.25">
      <c r="A1336" s="179" t="b">
        <f>IF(E1336&lt;&gt;1,"",NOT(ISNA(VLOOKUP(P1336,Mapping!$P:$P,1,FALSE))))</f>
        <v>0</v>
      </c>
      <c r="B1336" s="180" t="str">
        <f t="shared" si="20"/>
        <v/>
      </c>
      <c r="E1336" s="167">
        <v>1</v>
      </c>
      <c r="F1336" s="170" t="s">
        <v>11912</v>
      </c>
      <c r="G1336" s="169">
        <v>1800423.6242524399</v>
      </c>
      <c r="H1336" s="168" t="s">
        <v>1266</v>
      </c>
      <c r="I1336" s="168" t="s">
        <v>421</v>
      </c>
      <c r="J1336" s="169">
        <v>727581.24127299117</v>
      </c>
      <c r="K1336" s="169">
        <v>202612.15838853069</v>
      </c>
      <c r="L1336" s="168" t="s">
        <v>18</v>
      </c>
      <c r="M1336" s="168" t="s">
        <v>21</v>
      </c>
      <c r="N1336" s="168" t="s">
        <v>1449</v>
      </c>
      <c r="O1336" s="168" t="s">
        <v>21</v>
      </c>
      <c r="P1336" s="168" t="s">
        <v>789</v>
      </c>
      <c r="Q1336" s="168" t="s">
        <v>1458</v>
      </c>
      <c r="R1336" s="168" t="s">
        <v>21</v>
      </c>
      <c r="S1336" s="168" t="s">
        <v>21</v>
      </c>
      <c r="T1336" s="168" t="s">
        <v>21</v>
      </c>
      <c r="U1336" s="168" t="s">
        <v>21</v>
      </c>
      <c r="V1336" s="168" t="s">
        <v>1458</v>
      </c>
      <c r="W1336" s="168" t="s">
        <v>21</v>
      </c>
      <c r="X1336" s="168" t="s">
        <v>21</v>
      </c>
      <c r="Y1336" s="168" t="s">
        <v>21</v>
      </c>
      <c r="Z1336" s="168" t="s">
        <v>21</v>
      </c>
      <c r="AA1336" s="168" t="s">
        <v>11913</v>
      </c>
      <c r="AB1336" s="168" t="s">
        <v>1259</v>
      </c>
      <c r="AC1336" s="168" t="s">
        <v>11914</v>
      </c>
      <c r="AD1336" s="169">
        <v>1130739.2745552741</v>
      </c>
      <c r="AE1336" s="168" t="s">
        <v>817</v>
      </c>
      <c r="AF1336" s="169">
        <v>-363279.81207958353</v>
      </c>
      <c r="AG1336" s="169">
        <v>-863892.13268156827</v>
      </c>
      <c r="AH1336" s="169">
        <v>-292985.66672970401</v>
      </c>
      <c r="AI1336" s="168" t="s">
        <v>21</v>
      </c>
      <c r="AJ1336"/>
    </row>
    <row r="1337" spans="1:36" x14ac:dyDescent="0.25">
      <c r="A1337" s="179" t="b">
        <f>IF(E1337&lt;&gt;1,"",NOT(ISNA(VLOOKUP(P1337,Mapping!$P:$P,1,FALSE))))</f>
        <v>0</v>
      </c>
      <c r="B1337" s="180" t="str">
        <f t="shared" si="20"/>
        <v/>
      </c>
      <c r="E1337" s="167">
        <v>1</v>
      </c>
      <c r="F1337" s="170" t="s">
        <v>2237</v>
      </c>
      <c r="G1337" s="169">
        <v>187332.44846412499</v>
      </c>
      <c r="H1337" s="168" t="s">
        <v>1266</v>
      </c>
      <c r="I1337" s="168" t="s">
        <v>470</v>
      </c>
      <c r="J1337" s="169">
        <v>46587.192600508693</v>
      </c>
      <c r="K1337" s="169">
        <v>29550.352809836309</v>
      </c>
      <c r="L1337" s="168" t="s">
        <v>18</v>
      </c>
      <c r="M1337" s="168" t="s">
        <v>21</v>
      </c>
      <c r="N1337" s="168" t="s">
        <v>1449</v>
      </c>
      <c r="O1337" s="168" t="s">
        <v>21</v>
      </c>
      <c r="P1337" s="168" t="s">
        <v>525</v>
      </c>
      <c r="Q1337" s="168" t="s">
        <v>1451</v>
      </c>
      <c r="R1337" s="168" t="s">
        <v>21</v>
      </c>
      <c r="S1337" s="168" t="s">
        <v>21</v>
      </c>
      <c r="T1337" s="168" t="s">
        <v>21</v>
      </c>
      <c r="U1337" s="168" t="s">
        <v>21</v>
      </c>
      <c r="V1337" s="168" t="s">
        <v>1451</v>
      </c>
      <c r="W1337" s="168" t="s">
        <v>21</v>
      </c>
      <c r="X1337" s="168" t="s">
        <v>21</v>
      </c>
      <c r="Y1337" s="168" t="s">
        <v>21</v>
      </c>
      <c r="Z1337" s="168" t="s">
        <v>21</v>
      </c>
      <c r="AA1337" s="168" t="s">
        <v>2238</v>
      </c>
      <c r="AB1337" s="168" t="s">
        <v>1259</v>
      </c>
      <c r="AC1337" s="168" t="s">
        <v>6854</v>
      </c>
      <c r="AD1337" s="169">
        <v>79258.247503085207</v>
      </c>
      <c r="AE1337" s="168" t="s">
        <v>809</v>
      </c>
      <c r="AF1337" s="169">
        <v>-78230.459934689658</v>
      </c>
      <c r="AG1337" s="169">
        <v>-104482.7190207847</v>
      </c>
      <c r="AH1337" s="169">
        <v>-43113.089029976749</v>
      </c>
      <c r="AI1337" s="168" t="s">
        <v>21</v>
      </c>
      <c r="AJ1337"/>
    </row>
    <row r="1338" spans="1:36" x14ac:dyDescent="0.25">
      <c r="A1338" s="179" t="b">
        <f>IF(E1338&lt;&gt;1,"",NOT(ISNA(VLOOKUP(P1338,Mapping!$P:$P,1,FALSE))))</f>
        <v>0</v>
      </c>
      <c r="B1338" s="180" t="str">
        <f t="shared" si="20"/>
        <v/>
      </c>
      <c r="E1338" s="167">
        <v>1</v>
      </c>
      <c r="F1338" s="170" t="s">
        <v>2239</v>
      </c>
      <c r="G1338" s="169">
        <v>558214.8553326471</v>
      </c>
      <c r="H1338" s="168" t="s">
        <v>1266</v>
      </c>
      <c r="I1338" s="168" t="s">
        <v>384</v>
      </c>
      <c r="J1338" s="169">
        <v>177229.40248243511</v>
      </c>
      <c r="K1338" s="169">
        <v>27126.58532247764</v>
      </c>
      <c r="L1338" s="168" t="s">
        <v>18</v>
      </c>
      <c r="M1338" s="168" t="s">
        <v>21</v>
      </c>
      <c r="N1338" s="168" t="s">
        <v>1449</v>
      </c>
      <c r="O1338" s="168" t="s">
        <v>21</v>
      </c>
      <c r="P1338" s="168" t="s">
        <v>344</v>
      </c>
      <c r="Q1338" s="168" t="s">
        <v>1450</v>
      </c>
      <c r="R1338" s="168" t="s">
        <v>21</v>
      </c>
      <c r="S1338" s="168" t="s">
        <v>21</v>
      </c>
      <c r="T1338" s="168" t="s">
        <v>21</v>
      </c>
      <c r="U1338" s="168" t="s">
        <v>21</v>
      </c>
      <c r="V1338" s="168" t="s">
        <v>1450</v>
      </c>
      <c r="W1338" s="168" t="s">
        <v>21</v>
      </c>
      <c r="X1338" s="168" t="s">
        <v>21</v>
      </c>
      <c r="Y1338" s="168" t="s">
        <v>21</v>
      </c>
      <c r="Z1338" s="168" t="s">
        <v>21</v>
      </c>
      <c r="AA1338" s="168" t="s">
        <v>2240</v>
      </c>
      <c r="AB1338" s="168" t="s">
        <v>1259</v>
      </c>
      <c r="AC1338" s="168" t="s">
        <v>11915</v>
      </c>
      <c r="AD1338" s="169">
        <v>223589.78921136749</v>
      </c>
      <c r="AE1338" s="168" t="s">
        <v>814</v>
      </c>
      <c r="AF1338" s="169">
        <v>35760.791868817527</v>
      </c>
      <c r="AG1338" s="169">
        <v>-188000.25832146051</v>
      </c>
      <c r="AH1338" s="169">
        <v>-18603.811283859421</v>
      </c>
      <c r="AI1338" s="168" t="s">
        <v>21</v>
      </c>
      <c r="AJ1338"/>
    </row>
    <row r="1339" spans="1:36" x14ac:dyDescent="0.25">
      <c r="A1339" s="179" t="b">
        <f>IF(E1339&lt;&gt;1,"",NOT(ISNA(VLOOKUP(P1339,Mapping!$P:$P,1,FALSE))))</f>
        <v>0</v>
      </c>
      <c r="B1339" s="180" t="str">
        <f t="shared" si="20"/>
        <v/>
      </c>
      <c r="E1339" s="167">
        <v>1</v>
      </c>
      <c r="F1339" s="170" t="s">
        <v>2241</v>
      </c>
      <c r="G1339" s="169">
        <v>1464231.703096499</v>
      </c>
      <c r="H1339" s="168" t="s">
        <v>1266</v>
      </c>
      <c r="I1339" s="168" t="s">
        <v>384</v>
      </c>
      <c r="J1339" s="169">
        <v>693790.94945987454</v>
      </c>
      <c r="K1339" s="169">
        <v>163302.47194410249</v>
      </c>
      <c r="L1339" s="168" t="s">
        <v>18</v>
      </c>
      <c r="M1339" s="168" t="s">
        <v>21</v>
      </c>
      <c r="N1339" s="168" t="s">
        <v>1449</v>
      </c>
      <c r="O1339" s="168" t="s">
        <v>21</v>
      </c>
      <c r="P1339" s="168" t="s">
        <v>753</v>
      </c>
      <c r="Q1339" s="168" t="s">
        <v>1460</v>
      </c>
      <c r="R1339" s="168" t="s">
        <v>21</v>
      </c>
      <c r="S1339" s="168" t="s">
        <v>21</v>
      </c>
      <c r="T1339" s="168" t="s">
        <v>21</v>
      </c>
      <c r="U1339" s="168" t="s">
        <v>21</v>
      </c>
      <c r="V1339" s="168" t="s">
        <v>1460</v>
      </c>
      <c r="W1339" s="168" t="s">
        <v>21</v>
      </c>
      <c r="X1339" s="168" t="s">
        <v>21</v>
      </c>
      <c r="Y1339" s="168" t="s">
        <v>21</v>
      </c>
      <c r="Z1339" s="168" t="s">
        <v>21</v>
      </c>
      <c r="AA1339" s="168" t="s">
        <v>6641</v>
      </c>
      <c r="AB1339" s="168" t="s">
        <v>1259</v>
      </c>
      <c r="AC1339" s="168" t="s">
        <v>11916</v>
      </c>
      <c r="AD1339" s="169">
        <v>742646.89264256379</v>
      </c>
      <c r="AE1339" s="168" t="s">
        <v>817</v>
      </c>
      <c r="AF1339" s="169">
        <v>1459774.920554179</v>
      </c>
      <c r="AG1339" s="169">
        <v>-966619.45193924033</v>
      </c>
      <c r="AH1339" s="169">
        <v>-15964.568964624081</v>
      </c>
      <c r="AI1339" s="168" t="s">
        <v>21</v>
      </c>
      <c r="AJ1339"/>
    </row>
    <row r="1340" spans="1:36" x14ac:dyDescent="0.25">
      <c r="A1340" s="179" t="b">
        <f>IF(E1340&lt;&gt;1,"",NOT(ISNA(VLOOKUP(P1340,Mapping!$P:$P,1,FALSE))))</f>
        <v>0</v>
      </c>
      <c r="B1340" s="180" t="str">
        <f t="shared" si="20"/>
        <v/>
      </c>
      <c r="E1340" s="167">
        <v>1</v>
      </c>
      <c r="F1340" s="170" t="s">
        <v>11917</v>
      </c>
      <c r="G1340" s="169">
        <v>464231.87403409672</v>
      </c>
      <c r="H1340" s="168" t="s">
        <v>1266</v>
      </c>
      <c r="I1340" s="168" t="s">
        <v>384</v>
      </c>
      <c r="J1340" s="169">
        <v>312759.94817058707</v>
      </c>
      <c r="K1340" s="169">
        <v>93969.435038152762</v>
      </c>
      <c r="L1340" s="168" t="s">
        <v>18</v>
      </c>
      <c r="M1340" s="168" t="s">
        <v>21</v>
      </c>
      <c r="N1340" s="168" t="s">
        <v>1449</v>
      </c>
      <c r="O1340" s="168" t="s">
        <v>21</v>
      </c>
      <c r="P1340" s="168" t="s">
        <v>762</v>
      </c>
      <c r="Q1340" s="168" t="s">
        <v>1455</v>
      </c>
      <c r="R1340" s="168" t="s">
        <v>21</v>
      </c>
      <c r="S1340" s="168" t="s">
        <v>21</v>
      </c>
      <c r="T1340" s="168" t="s">
        <v>21</v>
      </c>
      <c r="U1340" s="168" t="s">
        <v>21</v>
      </c>
      <c r="V1340" s="168" t="s">
        <v>1455</v>
      </c>
      <c r="W1340" s="168" t="s">
        <v>21</v>
      </c>
      <c r="X1340" s="168" t="s">
        <v>21</v>
      </c>
      <c r="Y1340" s="168" t="s">
        <v>21</v>
      </c>
      <c r="Z1340" s="168" t="s">
        <v>21</v>
      </c>
      <c r="AA1340" s="168" t="s">
        <v>11918</v>
      </c>
      <c r="AB1340" s="168" t="s">
        <v>1259</v>
      </c>
      <c r="AC1340" s="168" t="s">
        <v>12960</v>
      </c>
      <c r="AD1340" s="169">
        <v>379382.9455307817</v>
      </c>
      <c r="AE1340" s="168" t="s">
        <v>814</v>
      </c>
      <c r="AF1340" s="169">
        <v>-142643.19935778811</v>
      </c>
      <c r="AG1340" s="169">
        <v>-156347.88541673121</v>
      </c>
      <c r="AH1340" s="169">
        <v>-13653.09806508198</v>
      </c>
      <c r="AI1340" s="168" t="s">
        <v>21</v>
      </c>
      <c r="AJ1340"/>
    </row>
    <row r="1341" spans="1:36" x14ac:dyDescent="0.25">
      <c r="A1341" s="179" t="b">
        <f>IF(E1341&lt;&gt;1,"",NOT(ISNA(VLOOKUP(P1341,Mapping!$P:$P,1,FALSE))))</f>
        <v>0</v>
      </c>
      <c r="B1341" s="180" t="str">
        <f t="shared" si="20"/>
        <v/>
      </c>
      <c r="E1341" s="167">
        <v>1</v>
      </c>
      <c r="F1341" s="170" t="s">
        <v>758</v>
      </c>
      <c r="G1341" s="169">
        <v>5806366.6489172215</v>
      </c>
      <c r="H1341" s="168" t="s">
        <v>1266</v>
      </c>
      <c r="I1341" s="168" t="s">
        <v>384</v>
      </c>
      <c r="J1341" s="169">
        <v>2628822.85272054</v>
      </c>
      <c r="K1341" s="169">
        <v>1265055.054010086</v>
      </c>
      <c r="L1341" s="168" t="s">
        <v>18</v>
      </c>
      <c r="M1341" s="168" t="s">
        <v>21</v>
      </c>
      <c r="N1341" s="168" t="s">
        <v>1449</v>
      </c>
      <c r="O1341" s="168" t="s">
        <v>21</v>
      </c>
      <c r="P1341" s="168" t="s">
        <v>803</v>
      </c>
      <c r="Q1341" s="168" t="s">
        <v>1453</v>
      </c>
      <c r="R1341" s="168" t="s">
        <v>21</v>
      </c>
      <c r="S1341" s="168" t="s">
        <v>21</v>
      </c>
      <c r="T1341" s="168" t="s">
        <v>21</v>
      </c>
      <c r="U1341" s="168" t="s">
        <v>21</v>
      </c>
      <c r="V1341" s="168" t="s">
        <v>1453</v>
      </c>
      <c r="W1341" s="168" t="s">
        <v>21</v>
      </c>
      <c r="X1341" s="168" t="s">
        <v>21</v>
      </c>
      <c r="Y1341" s="168" t="s">
        <v>21</v>
      </c>
      <c r="Z1341" s="168" t="s">
        <v>21</v>
      </c>
      <c r="AA1341" s="168" t="s">
        <v>1149</v>
      </c>
      <c r="AB1341" s="168" t="s">
        <v>1259</v>
      </c>
      <c r="AC1341" s="168" t="s">
        <v>11919</v>
      </c>
      <c r="AD1341" s="169">
        <v>3604354.4479135382</v>
      </c>
      <c r="AE1341" s="168" t="s">
        <v>814</v>
      </c>
      <c r="AF1341" s="169">
        <v>-1784105.6630787889</v>
      </c>
      <c r="AG1341" s="169">
        <v>-1955516.624965226</v>
      </c>
      <c r="AH1341" s="169">
        <v>-1099754.380162881</v>
      </c>
      <c r="AI1341" s="168" t="s">
        <v>21</v>
      </c>
      <c r="AJ1341"/>
    </row>
    <row r="1342" spans="1:36" x14ac:dyDescent="0.25">
      <c r="A1342" s="179" t="b">
        <f>IF(E1342&lt;&gt;1,"",NOT(ISNA(VLOOKUP(P1342,Mapping!$P:$P,1,FALSE))))</f>
        <v>0</v>
      </c>
      <c r="B1342" s="180" t="str">
        <f t="shared" si="20"/>
        <v/>
      </c>
      <c r="E1342" s="167">
        <v>1</v>
      </c>
      <c r="F1342" s="170" t="s">
        <v>2242</v>
      </c>
      <c r="G1342" s="169">
        <v>446338.39386543317</v>
      </c>
      <c r="H1342" s="168" t="s">
        <v>1266</v>
      </c>
      <c r="I1342" s="168" t="s">
        <v>384</v>
      </c>
      <c r="J1342" s="169">
        <v>167735.65104231829</v>
      </c>
      <c r="K1342" s="169">
        <v>45048.602033578027</v>
      </c>
      <c r="L1342" s="168" t="s">
        <v>18</v>
      </c>
      <c r="M1342" s="168" t="s">
        <v>21</v>
      </c>
      <c r="N1342" s="168" t="s">
        <v>1449</v>
      </c>
      <c r="O1342" s="168" t="s">
        <v>21</v>
      </c>
      <c r="P1342" s="168" t="s">
        <v>344</v>
      </c>
      <c r="Q1342" s="168" t="s">
        <v>1450</v>
      </c>
      <c r="R1342" s="168" t="s">
        <v>21</v>
      </c>
      <c r="S1342" s="168" t="s">
        <v>21</v>
      </c>
      <c r="T1342" s="168" t="s">
        <v>21</v>
      </c>
      <c r="U1342" s="168" t="s">
        <v>21</v>
      </c>
      <c r="V1342" s="168" t="s">
        <v>1450</v>
      </c>
      <c r="W1342" s="168" t="s">
        <v>21</v>
      </c>
      <c r="X1342" s="168" t="s">
        <v>21</v>
      </c>
      <c r="Y1342" s="168" t="s">
        <v>21</v>
      </c>
      <c r="Z1342" s="168" t="s">
        <v>21</v>
      </c>
      <c r="AA1342" s="168" t="s">
        <v>2243</v>
      </c>
      <c r="AB1342" s="168" t="s">
        <v>1259</v>
      </c>
      <c r="AC1342" s="168" t="s">
        <v>2704</v>
      </c>
      <c r="AD1342" s="169">
        <v>235826.57261641909</v>
      </c>
      <c r="AE1342" s="168" t="s">
        <v>808</v>
      </c>
      <c r="AF1342" s="169">
        <v>-35528.755786774564</v>
      </c>
      <c r="AG1342" s="169">
        <v>7730.0720011508092</v>
      </c>
      <c r="AH1342" s="169">
        <v>22231.934895840179</v>
      </c>
      <c r="AI1342" s="168" t="s">
        <v>21</v>
      </c>
      <c r="AJ1342"/>
    </row>
    <row r="1343" spans="1:36" x14ac:dyDescent="0.25">
      <c r="A1343" s="179" t="b">
        <f>IF(E1343&lt;&gt;1,"",NOT(ISNA(VLOOKUP(P1343,Mapping!$P:$P,1,FALSE))))</f>
        <v>0</v>
      </c>
      <c r="B1343" s="180" t="str">
        <f t="shared" si="20"/>
        <v/>
      </c>
      <c r="E1343" s="167">
        <v>1</v>
      </c>
      <c r="F1343" s="170" t="s">
        <v>776</v>
      </c>
      <c r="G1343" s="169">
        <v>1452337.2399017089</v>
      </c>
      <c r="H1343" s="168" t="s">
        <v>1266</v>
      </c>
      <c r="I1343" s="168" t="s">
        <v>384</v>
      </c>
      <c r="J1343" s="169">
        <v>769441.45302106254</v>
      </c>
      <c r="K1343" s="169">
        <v>138949.86517776779</v>
      </c>
      <c r="L1343" s="168" t="s">
        <v>18</v>
      </c>
      <c r="M1343" s="168" t="s">
        <v>21</v>
      </c>
      <c r="N1343" s="168" t="s">
        <v>1449</v>
      </c>
      <c r="O1343" s="168" t="s">
        <v>21</v>
      </c>
      <c r="P1343" s="168" t="s">
        <v>762</v>
      </c>
      <c r="Q1343" s="168" t="s">
        <v>1455</v>
      </c>
      <c r="R1343" s="168" t="s">
        <v>21</v>
      </c>
      <c r="S1343" s="168" t="s">
        <v>21</v>
      </c>
      <c r="T1343" s="168" t="s">
        <v>21</v>
      </c>
      <c r="U1343" s="168" t="s">
        <v>21</v>
      </c>
      <c r="V1343" s="168" t="s">
        <v>1455</v>
      </c>
      <c r="W1343" s="168" t="s">
        <v>21</v>
      </c>
      <c r="X1343" s="168" t="s">
        <v>21</v>
      </c>
      <c r="Y1343" s="168" t="s">
        <v>21</v>
      </c>
      <c r="Z1343" s="168" t="s">
        <v>21</v>
      </c>
      <c r="AA1343" s="168" t="s">
        <v>2244</v>
      </c>
      <c r="AB1343" s="168" t="s">
        <v>1259</v>
      </c>
      <c r="AC1343" s="168" t="s">
        <v>2457</v>
      </c>
      <c r="AD1343" s="169">
        <v>971846.40042948315</v>
      </c>
      <c r="AE1343" s="168" t="s">
        <v>816</v>
      </c>
      <c r="AF1343" s="169">
        <v>680065.94647950865</v>
      </c>
      <c r="AG1343" s="169">
        <v>-781439.08274563379</v>
      </c>
      <c r="AH1343" s="169">
        <v>-67732.522161252331</v>
      </c>
      <c r="AI1343" s="168" t="s">
        <v>21</v>
      </c>
      <c r="AJ1343"/>
    </row>
    <row r="1344" spans="1:36" x14ac:dyDescent="0.25">
      <c r="A1344" s="179" t="b">
        <f>IF(E1344&lt;&gt;1,"",NOT(ISNA(VLOOKUP(P1344,Mapping!$P:$P,1,FALSE))))</f>
        <v>0</v>
      </c>
      <c r="B1344" s="180" t="str">
        <f t="shared" si="20"/>
        <v/>
      </c>
      <c r="E1344" s="167">
        <v>1</v>
      </c>
      <c r="F1344" s="170" t="s">
        <v>776</v>
      </c>
      <c r="G1344" s="169">
        <v>550138.02034576645</v>
      </c>
      <c r="H1344" s="168" t="s">
        <v>1266</v>
      </c>
      <c r="I1344" s="168" t="s">
        <v>384</v>
      </c>
      <c r="J1344" s="169">
        <v>291460.54105561931</v>
      </c>
      <c r="K1344" s="169">
        <v>52633.508014558749</v>
      </c>
      <c r="L1344" s="168" t="s">
        <v>18</v>
      </c>
      <c r="M1344" s="168" t="s">
        <v>21</v>
      </c>
      <c r="N1344" s="168" t="s">
        <v>1449</v>
      </c>
      <c r="O1344" s="168" t="s">
        <v>21</v>
      </c>
      <c r="P1344" s="168" t="s">
        <v>762</v>
      </c>
      <c r="Q1344" s="168" t="s">
        <v>1455</v>
      </c>
      <c r="R1344" s="168" t="s">
        <v>21</v>
      </c>
      <c r="S1344" s="168" t="s">
        <v>21</v>
      </c>
      <c r="T1344" s="168" t="s">
        <v>21</v>
      </c>
      <c r="U1344" s="168" t="s">
        <v>21</v>
      </c>
      <c r="V1344" s="168" t="s">
        <v>1455</v>
      </c>
      <c r="W1344" s="168" t="s">
        <v>21</v>
      </c>
      <c r="X1344" s="168" t="s">
        <v>21</v>
      </c>
      <c r="Y1344" s="168" t="s">
        <v>21</v>
      </c>
      <c r="Z1344" s="168" t="s">
        <v>21</v>
      </c>
      <c r="AA1344" s="168" t="s">
        <v>2244</v>
      </c>
      <c r="AB1344" s="168" t="s">
        <v>1259</v>
      </c>
      <c r="AC1344" s="168" t="s">
        <v>11920</v>
      </c>
      <c r="AD1344" s="169">
        <v>368130.51412812283</v>
      </c>
      <c r="AE1344" s="168" t="s">
        <v>816</v>
      </c>
      <c r="AF1344" s="169">
        <v>257605.55002096269</v>
      </c>
      <c r="AG1344" s="169">
        <v>-296005.18267478241</v>
      </c>
      <c r="AH1344" s="169">
        <v>-25656.73772665835</v>
      </c>
      <c r="AI1344" s="168" t="s">
        <v>21</v>
      </c>
      <c r="AJ1344"/>
    </row>
    <row r="1345" spans="1:36" x14ac:dyDescent="0.25">
      <c r="A1345" s="179" t="b">
        <f>IF(E1345&lt;&gt;1,"",NOT(ISNA(VLOOKUP(P1345,Mapping!$P:$P,1,FALSE))))</f>
        <v>0</v>
      </c>
      <c r="B1345" s="180" t="str">
        <f t="shared" si="20"/>
        <v/>
      </c>
      <c r="E1345" s="167">
        <v>1</v>
      </c>
      <c r="F1345" s="170" t="s">
        <v>706</v>
      </c>
      <c r="G1345" s="169">
        <v>170246.7950941943</v>
      </c>
      <c r="H1345" s="168" t="s">
        <v>1266</v>
      </c>
      <c r="I1345" s="168" t="s">
        <v>470</v>
      </c>
      <c r="J1345" s="169">
        <v>64115.894087810622</v>
      </c>
      <c r="K1345" s="169">
        <v>37664.318221773232</v>
      </c>
      <c r="L1345" s="168" t="s">
        <v>18</v>
      </c>
      <c r="M1345" s="168" t="s">
        <v>21</v>
      </c>
      <c r="N1345" s="168" t="s">
        <v>1449</v>
      </c>
      <c r="O1345" s="168" t="s">
        <v>21</v>
      </c>
      <c r="P1345" s="168" t="s">
        <v>525</v>
      </c>
      <c r="Q1345" s="168" t="s">
        <v>1451</v>
      </c>
      <c r="R1345" s="168" t="s">
        <v>21</v>
      </c>
      <c r="S1345" s="168" t="s">
        <v>21</v>
      </c>
      <c r="T1345" s="168" t="s">
        <v>21</v>
      </c>
      <c r="U1345" s="168" t="s">
        <v>21</v>
      </c>
      <c r="V1345" s="168" t="s">
        <v>1451</v>
      </c>
      <c r="W1345" s="168" t="s">
        <v>21</v>
      </c>
      <c r="X1345" s="168" t="s">
        <v>21</v>
      </c>
      <c r="Y1345" s="168" t="s">
        <v>21</v>
      </c>
      <c r="Z1345" s="168" t="s">
        <v>21</v>
      </c>
      <c r="AA1345" s="168" t="s">
        <v>2245</v>
      </c>
      <c r="AB1345" s="168" t="s">
        <v>1259</v>
      </c>
      <c r="AC1345" s="168" t="s">
        <v>11921</v>
      </c>
      <c r="AD1345" s="169">
        <v>95513.892213672501</v>
      </c>
      <c r="AE1345" s="168" t="s">
        <v>809</v>
      </c>
      <c r="AF1345" s="169">
        <v>-95681.997068134166</v>
      </c>
      <c r="AG1345" s="169">
        <v>-130358.3751597244</v>
      </c>
      <c r="AH1345" s="169">
        <v>-34757.226816894858</v>
      </c>
      <c r="AI1345" s="168" t="s">
        <v>21</v>
      </c>
      <c r="AJ1345"/>
    </row>
    <row r="1346" spans="1:36" x14ac:dyDescent="0.25">
      <c r="A1346" s="179" t="b">
        <f>IF(E1346&lt;&gt;1,"",NOT(ISNA(VLOOKUP(P1346,Mapping!$P:$P,1,FALSE))))</f>
        <v>0</v>
      </c>
      <c r="B1346" s="180" t="str">
        <f t="shared" si="20"/>
        <v/>
      </c>
      <c r="E1346" s="167">
        <v>1</v>
      </c>
      <c r="F1346" s="170" t="s">
        <v>707</v>
      </c>
      <c r="G1346" s="169">
        <v>1354233.175170149</v>
      </c>
      <c r="H1346" s="168" t="s">
        <v>1266</v>
      </c>
      <c r="I1346" s="168" t="s">
        <v>446</v>
      </c>
      <c r="J1346" s="169">
        <v>494564.0766951447</v>
      </c>
      <c r="K1346" s="169">
        <v>274549.99520978233</v>
      </c>
      <c r="L1346" s="168" t="s">
        <v>18</v>
      </c>
      <c r="M1346" s="168" t="s">
        <v>21</v>
      </c>
      <c r="N1346" s="168" t="s">
        <v>1449</v>
      </c>
      <c r="O1346" s="168" t="s">
        <v>21</v>
      </c>
      <c r="P1346" s="168" t="s">
        <v>344</v>
      </c>
      <c r="Q1346" s="168" t="s">
        <v>1450</v>
      </c>
      <c r="R1346" s="168" t="s">
        <v>21</v>
      </c>
      <c r="S1346" s="168" t="s">
        <v>21</v>
      </c>
      <c r="T1346" s="168" t="s">
        <v>21</v>
      </c>
      <c r="U1346" s="168" t="s">
        <v>21</v>
      </c>
      <c r="V1346" s="168" t="s">
        <v>1450</v>
      </c>
      <c r="W1346" s="168" t="s">
        <v>21</v>
      </c>
      <c r="X1346" s="168" t="s">
        <v>21</v>
      </c>
      <c r="Y1346" s="168" t="s">
        <v>21</v>
      </c>
      <c r="Z1346" s="168" t="s">
        <v>21</v>
      </c>
      <c r="AA1346" s="168" t="s">
        <v>2246</v>
      </c>
      <c r="AB1346" s="168" t="s">
        <v>1259</v>
      </c>
      <c r="AC1346" s="168" t="s">
        <v>11922</v>
      </c>
      <c r="AD1346" s="169">
        <v>782831.48519444815</v>
      </c>
      <c r="AE1346" s="168" t="s">
        <v>809</v>
      </c>
      <c r="AF1346" s="169">
        <v>-791644.02158335864</v>
      </c>
      <c r="AG1346" s="169">
        <v>-829395.3560936565</v>
      </c>
      <c r="AH1346" s="169">
        <v>-420519.49358820391</v>
      </c>
      <c r="AI1346" s="168" t="s">
        <v>21</v>
      </c>
      <c r="AJ1346"/>
    </row>
    <row r="1347" spans="1:36" x14ac:dyDescent="0.25">
      <c r="A1347" s="179" t="b">
        <f>IF(E1347&lt;&gt;1,"",NOT(ISNA(VLOOKUP(P1347,Mapping!$P:$P,1,FALSE))))</f>
        <v>0</v>
      </c>
      <c r="B1347" s="180" t="str">
        <f t="shared" si="20"/>
        <v/>
      </c>
      <c r="E1347" s="167">
        <v>1</v>
      </c>
      <c r="F1347" s="170" t="s">
        <v>707</v>
      </c>
      <c r="G1347" s="169">
        <v>671998.75197201211</v>
      </c>
      <c r="H1347" s="168" t="s">
        <v>1266</v>
      </c>
      <c r="I1347" s="168" t="s">
        <v>446</v>
      </c>
      <c r="J1347" s="169">
        <v>245413.01188221941</v>
      </c>
      <c r="K1347" s="169">
        <v>136237.43496884481</v>
      </c>
      <c r="L1347" s="168" t="s">
        <v>18</v>
      </c>
      <c r="M1347" s="168" t="s">
        <v>21</v>
      </c>
      <c r="N1347" s="168" t="s">
        <v>1449</v>
      </c>
      <c r="O1347" s="168" t="s">
        <v>21</v>
      </c>
      <c r="P1347" s="168" t="s">
        <v>525</v>
      </c>
      <c r="Q1347" s="168" t="s">
        <v>1451</v>
      </c>
      <c r="R1347" s="168" t="s">
        <v>21</v>
      </c>
      <c r="S1347" s="168" t="s">
        <v>21</v>
      </c>
      <c r="T1347" s="168" t="s">
        <v>21</v>
      </c>
      <c r="U1347" s="168" t="s">
        <v>21</v>
      </c>
      <c r="V1347" s="168" t="s">
        <v>1451</v>
      </c>
      <c r="W1347" s="168" t="s">
        <v>21</v>
      </c>
      <c r="X1347" s="168" t="s">
        <v>21</v>
      </c>
      <c r="Y1347" s="168" t="s">
        <v>21</v>
      </c>
      <c r="Z1347" s="168" t="s">
        <v>21</v>
      </c>
      <c r="AA1347" s="168" t="s">
        <v>2246</v>
      </c>
      <c r="AB1347" s="168" t="s">
        <v>1259</v>
      </c>
      <c r="AC1347" s="168" t="s">
        <v>11923</v>
      </c>
      <c r="AD1347" s="169">
        <v>388457.31348220218</v>
      </c>
      <c r="AE1347" s="168" t="s">
        <v>809</v>
      </c>
      <c r="AF1347" s="169">
        <v>-392830.27787536063</v>
      </c>
      <c r="AG1347" s="169">
        <v>-411563.27758422593</v>
      </c>
      <c r="AH1347" s="169">
        <v>-208670.54511175331</v>
      </c>
      <c r="AI1347" s="168" t="s">
        <v>21</v>
      </c>
      <c r="AJ1347"/>
    </row>
    <row r="1348" spans="1:36" x14ac:dyDescent="0.25">
      <c r="A1348" s="179" t="b">
        <f>IF(E1348&lt;&gt;1,"",NOT(ISNA(VLOOKUP(P1348,Mapping!$P:$P,1,FALSE))))</f>
        <v>0</v>
      </c>
      <c r="B1348" s="180" t="str">
        <f t="shared" si="20"/>
        <v/>
      </c>
      <c r="E1348" s="167">
        <v>1</v>
      </c>
      <c r="F1348" s="170" t="s">
        <v>491</v>
      </c>
      <c r="G1348" s="169">
        <v>365601.14420439501</v>
      </c>
      <c r="H1348" s="168" t="s">
        <v>1266</v>
      </c>
      <c r="I1348" s="168" t="s">
        <v>498</v>
      </c>
      <c r="J1348" s="169">
        <v>131848.8018555314</v>
      </c>
      <c r="K1348" s="169">
        <v>55605.721777511542</v>
      </c>
      <c r="L1348" s="168" t="s">
        <v>18</v>
      </c>
      <c r="M1348" s="168" t="s">
        <v>21</v>
      </c>
      <c r="N1348" s="168" t="s">
        <v>1449</v>
      </c>
      <c r="O1348" s="168" t="s">
        <v>21</v>
      </c>
      <c r="P1348" s="168" t="s">
        <v>525</v>
      </c>
      <c r="Q1348" s="168" t="s">
        <v>1451</v>
      </c>
      <c r="R1348" s="168" t="s">
        <v>21</v>
      </c>
      <c r="S1348" s="168" t="s">
        <v>21</v>
      </c>
      <c r="T1348" s="168" t="s">
        <v>21</v>
      </c>
      <c r="U1348" s="168" t="s">
        <v>21</v>
      </c>
      <c r="V1348" s="168" t="s">
        <v>1451</v>
      </c>
      <c r="W1348" s="168" t="s">
        <v>21</v>
      </c>
      <c r="X1348" s="168" t="s">
        <v>21</v>
      </c>
      <c r="Y1348" s="168" t="s">
        <v>21</v>
      </c>
      <c r="Z1348" s="168" t="s">
        <v>21</v>
      </c>
      <c r="AA1348" s="168" t="s">
        <v>2247</v>
      </c>
      <c r="AB1348" s="168" t="s">
        <v>1259</v>
      </c>
      <c r="AC1348" s="168" t="s">
        <v>6855</v>
      </c>
      <c r="AD1348" s="169">
        <v>152719.40472743029</v>
      </c>
      <c r="AE1348" s="168" t="s">
        <v>817</v>
      </c>
      <c r="AF1348" s="169">
        <v>-25177.750947632361</v>
      </c>
      <c r="AG1348" s="169">
        <v>-156741.10955128761</v>
      </c>
      <c r="AH1348" s="169">
        <v>-18287.910354876949</v>
      </c>
      <c r="AI1348" s="168" t="s">
        <v>21</v>
      </c>
      <c r="AJ1348"/>
    </row>
    <row r="1349" spans="1:36" x14ac:dyDescent="0.25">
      <c r="A1349" s="179" t="b">
        <f>IF(E1349&lt;&gt;1,"",NOT(ISNA(VLOOKUP(P1349,Mapping!$P:$P,1,FALSE))))</f>
        <v>0</v>
      </c>
      <c r="B1349" s="180" t="str">
        <f t="shared" si="20"/>
        <v/>
      </c>
      <c r="E1349" s="167">
        <v>1</v>
      </c>
      <c r="F1349" s="170" t="s">
        <v>491</v>
      </c>
      <c r="G1349" s="169">
        <v>10926612.117734261</v>
      </c>
      <c r="H1349" s="168" t="s">
        <v>1266</v>
      </c>
      <c r="I1349" s="168" t="s">
        <v>498</v>
      </c>
      <c r="J1349" s="169">
        <v>3940525.7311174371</v>
      </c>
      <c r="K1349" s="169">
        <v>1661871.586074251</v>
      </c>
      <c r="L1349" s="168" t="s">
        <v>18</v>
      </c>
      <c r="M1349" s="168" t="s">
        <v>21</v>
      </c>
      <c r="N1349" s="168" t="s">
        <v>1449</v>
      </c>
      <c r="O1349" s="168" t="s">
        <v>21</v>
      </c>
      <c r="P1349" s="168" t="s">
        <v>803</v>
      </c>
      <c r="Q1349" s="168" t="s">
        <v>1453</v>
      </c>
      <c r="R1349" s="168" t="s">
        <v>21</v>
      </c>
      <c r="S1349" s="168" t="s">
        <v>21</v>
      </c>
      <c r="T1349" s="168" t="s">
        <v>21</v>
      </c>
      <c r="U1349" s="168" t="s">
        <v>21</v>
      </c>
      <c r="V1349" s="168" t="s">
        <v>1453</v>
      </c>
      <c r="W1349" s="168" t="s">
        <v>21</v>
      </c>
      <c r="X1349" s="168" t="s">
        <v>21</v>
      </c>
      <c r="Y1349" s="168" t="s">
        <v>21</v>
      </c>
      <c r="Z1349" s="168" t="s">
        <v>21</v>
      </c>
      <c r="AA1349" s="168" t="s">
        <v>2247</v>
      </c>
      <c r="AB1349" s="168" t="s">
        <v>1259</v>
      </c>
      <c r="AC1349" s="168" t="s">
        <v>11924</v>
      </c>
      <c r="AD1349" s="169">
        <v>4564279.2008741302</v>
      </c>
      <c r="AE1349" s="168" t="s">
        <v>817</v>
      </c>
      <c r="AF1349" s="169">
        <v>-752479.91687873937</v>
      </c>
      <c r="AG1349" s="169">
        <v>-4684474.6908470513</v>
      </c>
      <c r="AH1349" s="169">
        <v>-546565.31047375686</v>
      </c>
      <c r="AI1349" s="168" t="s">
        <v>21</v>
      </c>
      <c r="AJ1349"/>
    </row>
    <row r="1350" spans="1:36" x14ac:dyDescent="0.25">
      <c r="A1350" s="179" t="b">
        <f>IF(E1350&lt;&gt;1,"",NOT(ISNA(VLOOKUP(P1350,Mapping!$P:$P,1,FALSE))))</f>
        <v>0</v>
      </c>
      <c r="B1350" s="180" t="str">
        <f t="shared" si="20"/>
        <v/>
      </c>
      <c r="E1350" s="167">
        <v>1</v>
      </c>
      <c r="F1350" s="170" t="s">
        <v>708</v>
      </c>
      <c r="G1350" s="169">
        <v>126703.94993918249</v>
      </c>
      <c r="H1350" s="168" t="s">
        <v>1266</v>
      </c>
      <c r="I1350" s="168" t="s">
        <v>430</v>
      </c>
      <c r="J1350" s="169">
        <v>42694.216025062276</v>
      </c>
      <c r="K1350" s="169">
        <v>15621.779851639751</v>
      </c>
      <c r="L1350" s="168" t="s">
        <v>18</v>
      </c>
      <c r="M1350" s="168" t="s">
        <v>21</v>
      </c>
      <c r="N1350" s="168" t="s">
        <v>1449</v>
      </c>
      <c r="O1350" s="168" t="s">
        <v>21</v>
      </c>
      <c r="P1350" s="168" t="s">
        <v>525</v>
      </c>
      <c r="Q1350" s="168" t="s">
        <v>1451</v>
      </c>
      <c r="R1350" s="168" t="s">
        <v>21</v>
      </c>
      <c r="S1350" s="168" t="s">
        <v>21</v>
      </c>
      <c r="T1350" s="168" t="s">
        <v>21</v>
      </c>
      <c r="U1350" s="168" t="s">
        <v>21</v>
      </c>
      <c r="V1350" s="168" t="s">
        <v>1451</v>
      </c>
      <c r="W1350" s="168" t="s">
        <v>21</v>
      </c>
      <c r="X1350" s="168" t="s">
        <v>21</v>
      </c>
      <c r="Y1350" s="168" t="s">
        <v>21</v>
      </c>
      <c r="Z1350" s="168" t="s">
        <v>21</v>
      </c>
      <c r="AA1350" s="168" t="s">
        <v>2248</v>
      </c>
      <c r="AB1350" s="168" t="s">
        <v>1259</v>
      </c>
      <c r="AC1350" s="168" t="s">
        <v>7403</v>
      </c>
      <c r="AD1350" s="169">
        <v>61016.365477280022</v>
      </c>
      <c r="AE1350" s="168" t="s">
        <v>813</v>
      </c>
      <c r="AF1350" s="169">
        <v>3711.0207840753278</v>
      </c>
      <c r="AG1350" s="169">
        <v>-69052.022788281552</v>
      </c>
      <c r="AH1350" s="169">
        <v>-33863.761769193108</v>
      </c>
      <c r="AI1350" s="168" t="s">
        <v>21</v>
      </c>
      <c r="AJ1350"/>
    </row>
    <row r="1351" spans="1:36" x14ac:dyDescent="0.25">
      <c r="A1351" s="179" t="b">
        <f>IF(E1351&lt;&gt;1,"",NOT(ISNA(VLOOKUP(P1351,Mapping!$P:$P,1,FALSE))))</f>
        <v>0</v>
      </c>
      <c r="B1351" s="180" t="str">
        <f t="shared" si="20"/>
        <v/>
      </c>
      <c r="E1351" s="167">
        <v>1</v>
      </c>
      <c r="F1351" s="170" t="s">
        <v>1033</v>
      </c>
      <c r="G1351" s="169">
        <v>2208135.7390173329</v>
      </c>
      <c r="H1351" s="168" t="s">
        <v>1266</v>
      </c>
      <c r="I1351" s="168" t="s">
        <v>430</v>
      </c>
      <c r="J1351" s="169">
        <v>995449.50018090161</v>
      </c>
      <c r="K1351" s="169">
        <v>394663.03184097208</v>
      </c>
      <c r="L1351" s="168" t="s">
        <v>18</v>
      </c>
      <c r="M1351" s="168" t="s">
        <v>21</v>
      </c>
      <c r="N1351" s="168" t="s">
        <v>1449</v>
      </c>
      <c r="O1351" s="168" t="s">
        <v>21</v>
      </c>
      <c r="P1351" s="168" t="s">
        <v>344</v>
      </c>
      <c r="Q1351" s="168" t="s">
        <v>1450</v>
      </c>
      <c r="R1351" s="168" t="s">
        <v>21</v>
      </c>
      <c r="S1351" s="168" t="s">
        <v>21</v>
      </c>
      <c r="T1351" s="168" t="s">
        <v>21</v>
      </c>
      <c r="U1351" s="168" t="s">
        <v>21</v>
      </c>
      <c r="V1351" s="168" t="s">
        <v>1450</v>
      </c>
      <c r="W1351" s="168" t="s">
        <v>21</v>
      </c>
      <c r="X1351" s="168" t="s">
        <v>21</v>
      </c>
      <c r="Y1351" s="168" t="s">
        <v>21</v>
      </c>
      <c r="Z1351" s="168" t="s">
        <v>21</v>
      </c>
      <c r="AA1351" s="168" t="s">
        <v>2249</v>
      </c>
      <c r="AB1351" s="168" t="s">
        <v>1259</v>
      </c>
      <c r="AC1351" s="168" t="s">
        <v>11925</v>
      </c>
      <c r="AD1351" s="169">
        <v>1537684.833322284</v>
      </c>
      <c r="AE1351" s="168" t="s">
        <v>809</v>
      </c>
      <c r="AF1351" s="169">
        <v>-976069.52151192003</v>
      </c>
      <c r="AG1351" s="169">
        <v>-1203405.572150134</v>
      </c>
      <c r="AH1351" s="169">
        <v>-1438578.967062698</v>
      </c>
      <c r="AI1351" s="168" t="s">
        <v>21</v>
      </c>
      <c r="AJ1351"/>
    </row>
    <row r="1352" spans="1:36" x14ac:dyDescent="0.25">
      <c r="A1352" s="179" t="b">
        <f>IF(E1352&lt;&gt;1,"",NOT(ISNA(VLOOKUP(P1352,Mapping!$P:$P,1,FALSE))))</f>
        <v>0</v>
      </c>
      <c r="B1352" s="180" t="str">
        <f t="shared" si="20"/>
        <v/>
      </c>
      <c r="E1352" s="167">
        <v>1</v>
      </c>
      <c r="F1352" s="170" t="s">
        <v>1033</v>
      </c>
      <c r="G1352" s="169">
        <v>426426.745898308</v>
      </c>
      <c r="H1352" s="168" t="s">
        <v>1266</v>
      </c>
      <c r="I1352" s="168" t="s">
        <v>430</v>
      </c>
      <c r="J1352" s="169">
        <v>192237.40803957291</v>
      </c>
      <c r="K1352" s="169">
        <v>76215.818357797616</v>
      </c>
      <c r="L1352" s="168" t="s">
        <v>18</v>
      </c>
      <c r="M1352" s="168" t="s">
        <v>21</v>
      </c>
      <c r="N1352" s="168" t="s">
        <v>1449</v>
      </c>
      <c r="O1352" s="168" t="s">
        <v>21</v>
      </c>
      <c r="P1352" s="168" t="s">
        <v>525</v>
      </c>
      <c r="Q1352" s="168" t="s">
        <v>1451</v>
      </c>
      <c r="R1352" s="168" t="s">
        <v>21</v>
      </c>
      <c r="S1352" s="168" t="s">
        <v>21</v>
      </c>
      <c r="T1352" s="168" t="s">
        <v>21</v>
      </c>
      <c r="U1352" s="168" t="s">
        <v>21</v>
      </c>
      <c r="V1352" s="168" t="s">
        <v>1451</v>
      </c>
      <c r="W1352" s="168" t="s">
        <v>21</v>
      </c>
      <c r="X1352" s="168" t="s">
        <v>21</v>
      </c>
      <c r="Y1352" s="168" t="s">
        <v>21</v>
      </c>
      <c r="Z1352" s="168" t="s">
        <v>21</v>
      </c>
      <c r="AA1352" s="168" t="s">
        <v>2249</v>
      </c>
      <c r="AB1352" s="168" t="s">
        <v>1259</v>
      </c>
      <c r="AC1352" s="168" t="s">
        <v>11926</v>
      </c>
      <c r="AD1352" s="169">
        <v>296951.82596999622</v>
      </c>
      <c r="AE1352" s="168" t="s">
        <v>809</v>
      </c>
      <c r="AF1352" s="169">
        <v>-188494.82052859399</v>
      </c>
      <c r="AG1352" s="169">
        <v>-232397.09093076049</v>
      </c>
      <c r="AH1352" s="169">
        <v>-277812.87934558443</v>
      </c>
      <c r="AI1352" s="168" t="s">
        <v>21</v>
      </c>
      <c r="AJ1352"/>
    </row>
    <row r="1353" spans="1:36" x14ac:dyDescent="0.25">
      <c r="A1353" s="179" t="b">
        <f>IF(E1353&lt;&gt;1,"",NOT(ISNA(VLOOKUP(P1353,Mapping!$P:$P,1,FALSE))))</f>
        <v>0</v>
      </c>
      <c r="B1353" s="180" t="str">
        <f t="shared" si="20"/>
        <v/>
      </c>
      <c r="E1353" s="167">
        <v>1</v>
      </c>
      <c r="F1353" s="170" t="s">
        <v>12961</v>
      </c>
      <c r="G1353" s="169">
        <v>496790.08244366158</v>
      </c>
      <c r="H1353" s="168" t="s">
        <v>1266</v>
      </c>
      <c r="I1353" s="168" t="s">
        <v>430</v>
      </c>
      <c r="J1353" s="169">
        <v>189436.17911152649</v>
      </c>
      <c r="K1353" s="169">
        <v>95962.257447874363</v>
      </c>
      <c r="L1353" s="168" t="s">
        <v>18</v>
      </c>
      <c r="M1353" s="168" t="s">
        <v>21</v>
      </c>
      <c r="N1353" s="168" t="s">
        <v>1449</v>
      </c>
      <c r="O1353" s="168" t="s">
        <v>21</v>
      </c>
      <c r="P1353" s="168" t="s">
        <v>762</v>
      </c>
      <c r="Q1353" s="168" t="s">
        <v>1455</v>
      </c>
      <c r="R1353" s="168" t="s">
        <v>21</v>
      </c>
      <c r="S1353" s="168" t="s">
        <v>21</v>
      </c>
      <c r="T1353" s="168" t="s">
        <v>21</v>
      </c>
      <c r="U1353" s="168" t="s">
        <v>21</v>
      </c>
      <c r="V1353" s="168" t="s">
        <v>1455</v>
      </c>
      <c r="W1353" s="168" t="s">
        <v>21</v>
      </c>
      <c r="X1353" s="168" t="s">
        <v>21</v>
      </c>
      <c r="Y1353" s="168" t="s">
        <v>21</v>
      </c>
      <c r="Z1353" s="168" t="s">
        <v>21</v>
      </c>
      <c r="AA1353" s="168" t="s">
        <v>12962</v>
      </c>
      <c r="AB1353" s="168" t="s">
        <v>1259</v>
      </c>
      <c r="AC1353" s="168" t="s">
        <v>12963</v>
      </c>
      <c r="AD1353" s="169">
        <v>256035.3555730537</v>
      </c>
      <c r="AE1353" s="168" t="s">
        <v>813</v>
      </c>
      <c r="AF1353" s="169">
        <v>-257688.47057852161</v>
      </c>
      <c r="AG1353" s="169">
        <v>-270744.20418904058</v>
      </c>
      <c r="AH1353" s="169">
        <v>-164429.7988907643</v>
      </c>
      <c r="AI1353" s="168" t="s">
        <v>21</v>
      </c>
      <c r="AJ1353"/>
    </row>
    <row r="1354" spans="1:36" x14ac:dyDescent="0.25">
      <c r="A1354" s="179" t="b">
        <f>IF(E1354&lt;&gt;1,"",NOT(ISNA(VLOOKUP(P1354,Mapping!$P:$P,1,FALSE))))</f>
        <v>0</v>
      </c>
      <c r="B1354" s="180" t="str">
        <f t="shared" si="20"/>
        <v/>
      </c>
      <c r="E1354" s="167">
        <v>1</v>
      </c>
      <c r="F1354" s="170" t="s">
        <v>2250</v>
      </c>
      <c r="G1354" s="169">
        <v>158320.09888981329</v>
      </c>
      <c r="H1354" s="168" t="s">
        <v>1266</v>
      </c>
      <c r="I1354" s="168" t="s">
        <v>730</v>
      </c>
      <c r="J1354" s="169">
        <v>40147.038095256321</v>
      </c>
      <c r="K1354" s="169">
        <v>10260.55614702491</v>
      </c>
      <c r="L1354" s="168" t="s">
        <v>18</v>
      </c>
      <c r="M1354" s="168" t="s">
        <v>21</v>
      </c>
      <c r="N1354" s="168" t="s">
        <v>1449</v>
      </c>
      <c r="O1354" s="168" t="s">
        <v>21</v>
      </c>
      <c r="P1354" s="168" t="s">
        <v>525</v>
      </c>
      <c r="Q1354" s="168" t="s">
        <v>1451</v>
      </c>
      <c r="R1354" s="168" t="s">
        <v>21</v>
      </c>
      <c r="S1354" s="168" t="s">
        <v>21</v>
      </c>
      <c r="T1354" s="168" t="s">
        <v>21</v>
      </c>
      <c r="U1354" s="168" t="s">
        <v>21</v>
      </c>
      <c r="V1354" s="168" t="s">
        <v>1451</v>
      </c>
      <c r="W1354" s="168" t="s">
        <v>21</v>
      </c>
      <c r="X1354" s="168" t="s">
        <v>21</v>
      </c>
      <c r="Y1354" s="168" t="s">
        <v>21</v>
      </c>
      <c r="Z1354" s="168" t="s">
        <v>21</v>
      </c>
      <c r="AA1354" s="168" t="s">
        <v>2251</v>
      </c>
      <c r="AB1354" s="168" t="s">
        <v>1259</v>
      </c>
      <c r="AC1354" s="168" t="s">
        <v>3862</v>
      </c>
      <c r="AD1354" s="169">
        <v>74445.786380691075</v>
      </c>
      <c r="AE1354" s="168" t="s">
        <v>813</v>
      </c>
      <c r="AF1354" s="169">
        <v>-48231.313999914993</v>
      </c>
      <c r="AG1354" s="169">
        <v>-89232.501260636462</v>
      </c>
      <c r="AH1354" s="169">
        <v>-16071.28193363512</v>
      </c>
      <c r="AI1354" s="168" t="s">
        <v>21</v>
      </c>
      <c r="AJ1354"/>
    </row>
    <row r="1355" spans="1:36" x14ac:dyDescent="0.25">
      <c r="A1355" s="179" t="b">
        <f>IF(E1355&lt;&gt;1,"",NOT(ISNA(VLOOKUP(P1355,Mapping!$P:$P,1,FALSE))))</f>
        <v>0</v>
      </c>
      <c r="B1355" s="180" t="str">
        <f t="shared" si="20"/>
        <v/>
      </c>
      <c r="E1355" s="167">
        <v>1</v>
      </c>
      <c r="F1355" s="170" t="s">
        <v>492</v>
      </c>
      <c r="G1355" s="169">
        <v>125419.7753751862</v>
      </c>
      <c r="H1355" s="168" t="s">
        <v>1266</v>
      </c>
      <c r="I1355" s="168" t="s">
        <v>498</v>
      </c>
      <c r="J1355" s="169">
        <v>69732.634083805387</v>
      </c>
      <c r="K1355" s="169">
        <v>30676.317482483111</v>
      </c>
      <c r="L1355" s="168" t="s">
        <v>18</v>
      </c>
      <c r="M1355" s="168" t="s">
        <v>21</v>
      </c>
      <c r="N1355" s="168" t="s">
        <v>1449</v>
      </c>
      <c r="O1355" s="168" t="s">
        <v>21</v>
      </c>
      <c r="P1355" s="168" t="s">
        <v>525</v>
      </c>
      <c r="Q1355" s="168" t="s">
        <v>1451</v>
      </c>
      <c r="R1355" s="168" t="s">
        <v>21</v>
      </c>
      <c r="S1355" s="168" t="s">
        <v>21</v>
      </c>
      <c r="T1355" s="168" t="s">
        <v>21</v>
      </c>
      <c r="U1355" s="168" t="s">
        <v>21</v>
      </c>
      <c r="V1355" s="168" t="s">
        <v>1451</v>
      </c>
      <c r="W1355" s="168" t="s">
        <v>21</v>
      </c>
      <c r="X1355" s="168" t="s">
        <v>21</v>
      </c>
      <c r="Y1355" s="168" t="s">
        <v>21</v>
      </c>
      <c r="Z1355" s="168" t="s">
        <v>21</v>
      </c>
      <c r="AA1355" s="168" t="s">
        <v>2252</v>
      </c>
      <c r="AB1355" s="168" t="s">
        <v>1259</v>
      </c>
      <c r="AC1355" s="168" t="s">
        <v>6857</v>
      </c>
      <c r="AD1355" s="169">
        <v>111340.2272070233</v>
      </c>
      <c r="AE1355" s="168" t="s">
        <v>813</v>
      </c>
      <c r="AF1355" s="169">
        <v>-64619.396831499653</v>
      </c>
      <c r="AG1355" s="169">
        <v>-63259.641431330201</v>
      </c>
      <c r="AH1355" s="169">
        <v>-73677.615324544415</v>
      </c>
      <c r="AI1355" s="168" t="s">
        <v>21</v>
      </c>
      <c r="AJ1355"/>
    </row>
    <row r="1356" spans="1:36" x14ac:dyDescent="0.25">
      <c r="A1356" s="179" t="b">
        <f>IF(E1356&lt;&gt;1,"",NOT(ISNA(VLOOKUP(P1356,Mapping!$P:$P,1,FALSE))))</f>
        <v>0</v>
      </c>
      <c r="B1356" s="180" t="str">
        <f t="shared" si="20"/>
        <v/>
      </c>
      <c r="E1356" s="167">
        <v>1</v>
      </c>
      <c r="F1356" s="170" t="s">
        <v>954</v>
      </c>
      <c r="G1356" s="169">
        <v>261066.939720419</v>
      </c>
      <c r="H1356" s="168" t="s">
        <v>1266</v>
      </c>
      <c r="I1356" s="168" t="s">
        <v>384</v>
      </c>
      <c r="J1356" s="169">
        <v>95071.6901025556</v>
      </c>
      <c r="K1356" s="169">
        <v>23645.106376396849</v>
      </c>
      <c r="L1356" s="168" t="s">
        <v>18</v>
      </c>
      <c r="M1356" s="168" t="s">
        <v>21</v>
      </c>
      <c r="N1356" s="168" t="s">
        <v>1449</v>
      </c>
      <c r="O1356" s="168" t="s">
        <v>21</v>
      </c>
      <c r="P1356" s="168" t="s">
        <v>344</v>
      </c>
      <c r="Q1356" s="168" t="s">
        <v>1450</v>
      </c>
      <c r="R1356" s="168" t="s">
        <v>21</v>
      </c>
      <c r="S1356" s="168" t="s">
        <v>21</v>
      </c>
      <c r="T1356" s="168" t="s">
        <v>21</v>
      </c>
      <c r="U1356" s="168" t="s">
        <v>21</v>
      </c>
      <c r="V1356" s="168" t="s">
        <v>1450</v>
      </c>
      <c r="W1356" s="168" t="s">
        <v>21</v>
      </c>
      <c r="X1356" s="168" t="s">
        <v>21</v>
      </c>
      <c r="Y1356" s="168" t="s">
        <v>21</v>
      </c>
      <c r="Z1356" s="168" t="s">
        <v>21</v>
      </c>
      <c r="AA1356" s="168" t="s">
        <v>2253</v>
      </c>
      <c r="AB1356" s="168" t="s">
        <v>1259</v>
      </c>
      <c r="AC1356" s="168" t="s">
        <v>8880</v>
      </c>
      <c r="AD1356" s="169">
        <v>149405.42070469371</v>
      </c>
      <c r="AE1356" s="168" t="s">
        <v>808</v>
      </c>
      <c r="AF1356" s="169">
        <v>-20781.056868085139</v>
      </c>
      <c r="AG1356" s="169">
        <v>4521.3816890853632</v>
      </c>
      <c r="AH1356" s="169">
        <v>-22316.401577306391</v>
      </c>
      <c r="AI1356" s="168" t="s">
        <v>21</v>
      </c>
      <c r="AJ1356"/>
    </row>
    <row r="1357" spans="1:36" x14ac:dyDescent="0.25">
      <c r="A1357" s="179" t="b">
        <f>IF(E1357&lt;&gt;1,"",NOT(ISNA(VLOOKUP(P1357,Mapping!$P:$P,1,FALSE))))</f>
        <v>0</v>
      </c>
      <c r="B1357" s="180" t="str">
        <f t="shared" si="20"/>
        <v/>
      </c>
      <c r="E1357" s="167">
        <v>1</v>
      </c>
      <c r="F1357" s="170" t="s">
        <v>709</v>
      </c>
      <c r="G1357" s="169">
        <v>301214.83821307938</v>
      </c>
      <c r="H1357" s="168" t="s">
        <v>1266</v>
      </c>
      <c r="I1357" s="168" t="s">
        <v>430</v>
      </c>
      <c r="J1357" s="169">
        <v>111968.893871144</v>
      </c>
      <c r="K1357" s="169">
        <v>46826.396215061883</v>
      </c>
      <c r="L1357" s="168" t="s">
        <v>18</v>
      </c>
      <c r="M1357" s="168" t="s">
        <v>21</v>
      </c>
      <c r="N1357" s="168" t="s">
        <v>1449</v>
      </c>
      <c r="O1357" s="168" t="s">
        <v>21</v>
      </c>
      <c r="P1357" s="168" t="s">
        <v>525</v>
      </c>
      <c r="Q1357" s="168" t="s">
        <v>1451</v>
      </c>
      <c r="R1357" s="168" t="s">
        <v>21</v>
      </c>
      <c r="S1357" s="168" t="s">
        <v>21</v>
      </c>
      <c r="T1357" s="168" t="s">
        <v>21</v>
      </c>
      <c r="U1357" s="168" t="s">
        <v>21</v>
      </c>
      <c r="V1357" s="168" t="s">
        <v>1451</v>
      </c>
      <c r="W1357" s="168" t="s">
        <v>21</v>
      </c>
      <c r="X1357" s="168" t="s">
        <v>21</v>
      </c>
      <c r="Y1357" s="168" t="s">
        <v>21</v>
      </c>
      <c r="Z1357" s="168" t="s">
        <v>21</v>
      </c>
      <c r="AA1357" s="168" t="s">
        <v>2254</v>
      </c>
      <c r="AB1357" s="168" t="s">
        <v>1259</v>
      </c>
      <c r="AC1357" s="168" t="s">
        <v>6858</v>
      </c>
      <c r="AD1357" s="169">
        <v>153846.968492001</v>
      </c>
      <c r="AE1357" s="168" t="s">
        <v>814</v>
      </c>
      <c r="AF1357" s="169">
        <v>-182818.46694889551</v>
      </c>
      <c r="AG1357" s="169">
        <v>-164158.21197714671</v>
      </c>
      <c r="AH1357" s="169">
        <v>-76349.474791495129</v>
      </c>
      <c r="AI1357" s="168" t="s">
        <v>21</v>
      </c>
      <c r="AJ1357"/>
    </row>
    <row r="1358" spans="1:36" x14ac:dyDescent="0.25">
      <c r="A1358" s="179" t="b">
        <f>IF(E1358&lt;&gt;1,"",NOT(ISNA(VLOOKUP(P1358,Mapping!$P:$P,1,FALSE))))</f>
        <v>0</v>
      </c>
      <c r="B1358" s="180" t="str">
        <f t="shared" si="20"/>
        <v/>
      </c>
      <c r="E1358" s="167">
        <v>1</v>
      </c>
      <c r="F1358" s="170" t="s">
        <v>493</v>
      </c>
      <c r="G1358" s="169">
        <v>190224.83324759631</v>
      </c>
      <c r="H1358" s="168" t="s">
        <v>1266</v>
      </c>
      <c r="I1358" s="168" t="s">
        <v>470</v>
      </c>
      <c r="J1358" s="169">
        <v>98067.398955208249</v>
      </c>
      <c r="K1358" s="169">
        <v>46198.109001899051</v>
      </c>
      <c r="L1358" s="168" t="s">
        <v>18</v>
      </c>
      <c r="M1358" s="168" t="s">
        <v>21</v>
      </c>
      <c r="N1358" s="168" t="s">
        <v>1449</v>
      </c>
      <c r="O1358" s="168" t="s">
        <v>21</v>
      </c>
      <c r="P1358" s="168" t="s">
        <v>525</v>
      </c>
      <c r="Q1358" s="168" t="s">
        <v>1451</v>
      </c>
      <c r="R1358" s="168" t="s">
        <v>21</v>
      </c>
      <c r="S1358" s="168" t="s">
        <v>21</v>
      </c>
      <c r="T1358" s="168" t="s">
        <v>21</v>
      </c>
      <c r="U1358" s="168" t="s">
        <v>21</v>
      </c>
      <c r="V1358" s="168" t="s">
        <v>1451</v>
      </c>
      <c r="W1358" s="168" t="s">
        <v>21</v>
      </c>
      <c r="X1358" s="168" t="s">
        <v>21</v>
      </c>
      <c r="Y1358" s="168" t="s">
        <v>21</v>
      </c>
      <c r="Z1358" s="168" t="s">
        <v>21</v>
      </c>
      <c r="AA1358" s="168" t="s">
        <v>2255</v>
      </c>
      <c r="AB1358" s="168" t="s">
        <v>1259</v>
      </c>
      <c r="AC1358" s="168" t="s">
        <v>2444</v>
      </c>
      <c r="AD1358" s="169">
        <v>126245.98273035479</v>
      </c>
      <c r="AE1358" s="168" t="s">
        <v>816</v>
      </c>
      <c r="AF1358" s="169">
        <v>-50973.975157068293</v>
      </c>
      <c r="AG1358" s="169">
        <v>-106095.91646260059</v>
      </c>
      <c r="AH1358" s="169">
        <v>-18282.744333864601</v>
      </c>
      <c r="AI1358" s="168" t="s">
        <v>21</v>
      </c>
      <c r="AJ1358"/>
    </row>
    <row r="1359" spans="1:36" x14ac:dyDescent="0.25">
      <c r="A1359" s="179" t="b">
        <f>IF(E1359&lt;&gt;1,"",NOT(ISNA(VLOOKUP(P1359,Mapping!$P:$P,1,FALSE))))</f>
        <v>0</v>
      </c>
      <c r="B1359" s="180" t="str">
        <f t="shared" si="20"/>
        <v/>
      </c>
      <c r="E1359" s="167">
        <v>1</v>
      </c>
      <c r="F1359" s="170" t="s">
        <v>494</v>
      </c>
      <c r="G1359" s="169">
        <v>716910.70264530298</v>
      </c>
      <c r="H1359" s="168" t="s">
        <v>1266</v>
      </c>
      <c r="I1359" s="168" t="s">
        <v>657</v>
      </c>
      <c r="J1359" s="169">
        <v>156954.04280873609</v>
      </c>
      <c r="K1359" s="169">
        <v>30969.707776453441</v>
      </c>
      <c r="L1359" s="168" t="s">
        <v>18</v>
      </c>
      <c r="M1359" s="168" t="s">
        <v>21</v>
      </c>
      <c r="N1359" s="168" t="s">
        <v>1449</v>
      </c>
      <c r="O1359" s="168" t="s">
        <v>21</v>
      </c>
      <c r="P1359" s="168" t="s">
        <v>344</v>
      </c>
      <c r="Q1359" s="168" t="s">
        <v>1450</v>
      </c>
      <c r="R1359" s="168" t="s">
        <v>21</v>
      </c>
      <c r="S1359" s="168" t="s">
        <v>21</v>
      </c>
      <c r="T1359" s="168" t="s">
        <v>21</v>
      </c>
      <c r="U1359" s="168" t="s">
        <v>21</v>
      </c>
      <c r="V1359" s="168" t="s">
        <v>1450</v>
      </c>
      <c r="W1359" s="168" t="s">
        <v>21</v>
      </c>
      <c r="X1359" s="168" t="s">
        <v>21</v>
      </c>
      <c r="Y1359" s="168" t="s">
        <v>21</v>
      </c>
      <c r="Z1359" s="168" t="s">
        <v>21</v>
      </c>
      <c r="AA1359" s="168" t="s">
        <v>2256</v>
      </c>
      <c r="AB1359" s="168" t="s">
        <v>1259</v>
      </c>
      <c r="AC1359" s="168" t="s">
        <v>11927</v>
      </c>
      <c r="AD1359" s="169">
        <v>235186.53867301479</v>
      </c>
      <c r="AE1359" s="168" t="s">
        <v>814</v>
      </c>
      <c r="AF1359" s="169">
        <v>-83641.14045637357</v>
      </c>
      <c r="AG1359" s="169">
        <v>-46417.105227562599</v>
      </c>
      <c r="AH1359" s="169">
        <v>-120269.52308565741</v>
      </c>
      <c r="AI1359" s="168" t="s">
        <v>21</v>
      </c>
      <c r="AJ1359"/>
    </row>
    <row r="1360" spans="1:36" x14ac:dyDescent="0.25">
      <c r="A1360" s="179" t="b">
        <f>IF(E1360&lt;&gt;1,"",NOT(ISNA(VLOOKUP(P1360,Mapping!$P:$P,1,FALSE))))</f>
        <v>0</v>
      </c>
      <c r="B1360" s="180" t="str">
        <f t="shared" si="20"/>
        <v/>
      </c>
      <c r="E1360" s="167">
        <v>1</v>
      </c>
      <c r="F1360" s="170" t="s">
        <v>494</v>
      </c>
      <c r="G1360" s="169">
        <v>71220.481285621368</v>
      </c>
      <c r="H1360" s="168" t="s">
        <v>1266</v>
      </c>
      <c r="I1360" s="168" t="s">
        <v>657</v>
      </c>
      <c r="J1360" s="169">
        <v>15592.3777219612</v>
      </c>
      <c r="K1360" s="169">
        <v>3076.64188158361</v>
      </c>
      <c r="L1360" s="168" t="s">
        <v>18</v>
      </c>
      <c r="M1360" s="168" t="s">
        <v>21</v>
      </c>
      <c r="N1360" s="168" t="s">
        <v>1449</v>
      </c>
      <c r="O1360" s="168" t="s">
        <v>21</v>
      </c>
      <c r="P1360" s="168" t="s">
        <v>525</v>
      </c>
      <c r="Q1360" s="168" t="s">
        <v>1451</v>
      </c>
      <c r="R1360" s="168" t="s">
        <v>21</v>
      </c>
      <c r="S1360" s="168" t="s">
        <v>21</v>
      </c>
      <c r="T1360" s="168" t="s">
        <v>21</v>
      </c>
      <c r="U1360" s="168" t="s">
        <v>21</v>
      </c>
      <c r="V1360" s="168" t="s">
        <v>1451</v>
      </c>
      <c r="W1360" s="168" t="s">
        <v>21</v>
      </c>
      <c r="X1360" s="168" t="s">
        <v>21</v>
      </c>
      <c r="Y1360" s="168" t="s">
        <v>21</v>
      </c>
      <c r="Z1360" s="168" t="s">
        <v>21</v>
      </c>
      <c r="AA1360" s="168" t="s">
        <v>2256</v>
      </c>
      <c r="AB1360" s="168" t="s">
        <v>1259</v>
      </c>
      <c r="AC1360" s="168" t="s">
        <v>11928</v>
      </c>
      <c r="AD1360" s="169">
        <v>23364.274538496851</v>
      </c>
      <c r="AE1360" s="168" t="s">
        <v>814</v>
      </c>
      <c r="AF1360" s="169">
        <v>-8309.2109750918898</v>
      </c>
      <c r="AG1360" s="169">
        <v>-4611.2417655284225</v>
      </c>
      <c r="AH1360" s="169">
        <v>-11948.0059183753</v>
      </c>
      <c r="AI1360" s="168" t="s">
        <v>21</v>
      </c>
      <c r="AJ1360"/>
    </row>
    <row r="1361" spans="1:36" x14ac:dyDescent="0.25">
      <c r="A1361" s="179" t="b">
        <f>IF(E1361&lt;&gt;1,"",NOT(ISNA(VLOOKUP(P1361,Mapping!$P:$P,1,FALSE))))</f>
        <v>0</v>
      </c>
      <c r="B1361" s="180" t="str">
        <f t="shared" si="20"/>
        <v/>
      </c>
      <c r="E1361" s="167">
        <v>1</v>
      </c>
      <c r="F1361" s="170" t="s">
        <v>777</v>
      </c>
      <c r="G1361" s="169">
        <v>1488806.2090906079</v>
      </c>
      <c r="H1361" s="168" t="s">
        <v>1266</v>
      </c>
      <c r="I1361" s="168" t="s">
        <v>470</v>
      </c>
      <c r="J1361" s="169">
        <v>496215.65580633469</v>
      </c>
      <c r="K1361" s="169">
        <v>209229.8632953444</v>
      </c>
      <c r="L1361" s="168" t="s">
        <v>18</v>
      </c>
      <c r="M1361" s="168" t="s">
        <v>21</v>
      </c>
      <c r="N1361" s="168" t="s">
        <v>1449</v>
      </c>
      <c r="O1361" s="168" t="s">
        <v>21</v>
      </c>
      <c r="P1361" s="168" t="s">
        <v>762</v>
      </c>
      <c r="Q1361" s="168" t="s">
        <v>1455</v>
      </c>
      <c r="R1361" s="168" t="s">
        <v>21</v>
      </c>
      <c r="S1361" s="168" t="s">
        <v>21</v>
      </c>
      <c r="T1361" s="168" t="s">
        <v>21</v>
      </c>
      <c r="U1361" s="168" t="s">
        <v>21</v>
      </c>
      <c r="V1361" s="168" t="s">
        <v>1455</v>
      </c>
      <c r="W1361" s="168" t="s">
        <v>21</v>
      </c>
      <c r="X1361" s="168" t="s">
        <v>21</v>
      </c>
      <c r="Y1361" s="168" t="s">
        <v>21</v>
      </c>
      <c r="Z1361" s="168" t="s">
        <v>21</v>
      </c>
      <c r="AA1361" s="168" t="s">
        <v>2258</v>
      </c>
      <c r="AB1361" s="168" t="s">
        <v>1259</v>
      </c>
      <c r="AC1361" s="168" t="s">
        <v>11929</v>
      </c>
      <c r="AD1361" s="169">
        <v>625142.21742052189</v>
      </c>
      <c r="AE1361" s="168" t="s">
        <v>816</v>
      </c>
      <c r="AF1361" s="169">
        <v>-468545.07763256272</v>
      </c>
      <c r="AG1361" s="169">
        <v>-726845.10786901426</v>
      </c>
      <c r="AH1361" s="169">
        <v>-293579.96995778731</v>
      </c>
      <c r="AI1361" s="168" t="s">
        <v>21</v>
      </c>
      <c r="AJ1361"/>
    </row>
    <row r="1362" spans="1:36" x14ac:dyDescent="0.25">
      <c r="A1362" s="179" t="b">
        <f>IF(E1362&lt;&gt;1,"",NOT(ISNA(VLOOKUP(P1362,Mapping!$P:$P,1,FALSE))))</f>
        <v>0</v>
      </c>
      <c r="B1362" s="180" t="str">
        <f t="shared" si="20"/>
        <v/>
      </c>
      <c r="E1362" s="167">
        <v>1</v>
      </c>
      <c r="F1362" s="170" t="s">
        <v>6929</v>
      </c>
      <c r="G1362" s="169">
        <v>3821593.8512109108</v>
      </c>
      <c r="H1362" s="168" t="s">
        <v>1266</v>
      </c>
      <c r="I1362" s="168" t="s">
        <v>384</v>
      </c>
      <c r="J1362" s="169">
        <v>1693668.414919768</v>
      </c>
      <c r="K1362" s="169">
        <v>209072.3390597605</v>
      </c>
      <c r="L1362" s="168" t="s">
        <v>18</v>
      </c>
      <c r="M1362" s="168" t="s">
        <v>21</v>
      </c>
      <c r="N1362" s="168" t="s">
        <v>1449</v>
      </c>
      <c r="O1362" s="168" t="s">
        <v>21</v>
      </c>
      <c r="P1362" s="168" t="s">
        <v>753</v>
      </c>
      <c r="Q1362" s="168" t="s">
        <v>1460</v>
      </c>
      <c r="R1362" s="168" t="s">
        <v>21</v>
      </c>
      <c r="S1362" s="168" t="s">
        <v>21</v>
      </c>
      <c r="T1362" s="168" t="s">
        <v>21</v>
      </c>
      <c r="U1362" s="168" t="s">
        <v>21</v>
      </c>
      <c r="V1362" s="168" t="s">
        <v>1460</v>
      </c>
      <c r="W1362" s="168" t="s">
        <v>21</v>
      </c>
      <c r="X1362" s="168" t="s">
        <v>21</v>
      </c>
      <c r="Y1362" s="168" t="s">
        <v>21</v>
      </c>
      <c r="Z1362" s="168" t="s">
        <v>21</v>
      </c>
      <c r="AA1362" s="168" t="s">
        <v>6944</v>
      </c>
      <c r="AB1362" s="168" t="s">
        <v>1259</v>
      </c>
      <c r="AC1362" s="168" t="s">
        <v>11930</v>
      </c>
      <c r="AD1362" s="169">
        <v>2065656.4229627</v>
      </c>
      <c r="AE1362" s="168" t="s">
        <v>814</v>
      </c>
      <c r="AF1362" s="169">
        <v>62018.700023177553</v>
      </c>
      <c r="AG1362" s="169">
        <v>-1287068.2755284549</v>
      </c>
      <c r="AH1362" s="169">
        <v>113450.6951555312</v>
      </c>
      <c r="AI1362" s="168" t="s">
        <v>21</v>
      </c>
      <c r="AJ1362"/>
    </row>
    <row r="1363" spans="1:36" x14ac:dyDescent="0.25">
      <c r="A1363" s="179" t="b">
        <f>IF(E1363&lt;&gt;1,"",NOT(ISNA(VLOOKUP(P1363,Mapping!$P:$P,1,FALSE))))</f>
        <v>0</v>
      </c>
      <c r="B1363" s="180" t="str">
        <f t="shared" si="20"/>
        <v/>
      </c>
      <c r="E1363" s="167">
        <v>1</v>
      </c>
      <c r="F1363" s="170" t="s">
        <v>495</v>
      </c>
      <c r="G1363" s="169">
        <v>2152964.0516449008</v>
      </c>
      <c r="H1363" s="168" t="s">
        <v>1266</v>
      </c>
      <c r="I1363" s="168" t="s">
        <v>470</v>
      </c>
      <c r="J1363" s="169">
        <v>538687.53139118874</v>
      </c>
      <c r="K1363" s="169">
        <v>325877.63592047797</v>
      </c>
      <c r="L1363" s="168" t="s">
        <v>18</v>
      </c>
      <c r="M1363" s="168" t="s">
        <v>21</v>
      </c>
      <c r="N1363" s="168" t="s">
        <v>1449</v>
      </c>
      <c r="O1363" s="168" t="s">
        <v>21</v>
      </c>
      <c r="P1363" s="168" t="s">
        <v>344</v>
      </c>
      <c r="Q1363" s="168" t="s">
        <v>1450</v>
      </c>
      <c r="R1363" s="168" t="s">
        <v>21</v>
      </c>
      <c r="S1363" s="168" t="s">
        <v>21</v>
      </c>
      <c r="T1363" s="168" t="s">
        <v>21</v>
      </c>
      <c r="U1363" s="168" t="s">
        <v>21</v>
      </c>
      <c r="V1363" s="168" t="s">
        <v>1450</v>
      </c>
      <c r="W1363" s="168" t="s">
        <v>21</v>
      </c>
      <c r="X1363" s="168" t="s">
        <v>21</v>
      </c>
      <c r="Y1363" s="168" t="s">
        <v>21</v>
      </c>
      <c r="Z1363" s="168" t="s">
        <v>21</v>
      </c>
      <c r="AA1363" s="168" t="s">
        <v>2259</v>
      </c>
      <c r="AB1363" s="168" t="s">
        <v>1259</v>
      </c>
      <c r="AC1363" s="168" t="s">
        <v>11931</v>
      </c>
      <c r="AD1363" s="169">
        <v>737988.48107449675</v>
      </c>
      <c r="AE1363" s="168" t="s">
        <v>809</v>
      </c>
      <c r="AF1363" s="169">
        <v>-940519.67347057071</v>
      </c>
      <c r="AG1363" s="169">
        <v>-1108732.40987048</v>
      </c>
      <c r="AH1363" s="169">
        <v>-314379.52489324118</v>
      </c>
      <c r="AI1363" s="168" t="s">
        <v>21</v>
      </c>
      <c r="AJ1363"/>
    </row>
    <row r="1364" spans="1:36" x14ac:dyDescent="0.25">
      <c r="A1364" s="179" t="b">
        <f>IF(E1364&lt;&gt;1,"",NOT(ISNA(VLOOKUP(P1364,Mapping!$P:$P,1,FALSE))))</f>
        <v>0</v>
      </c>
      <c r="B1364" s="180" t="str">
        <f t="shared" si="20"/>
        <v/>
      </c>
      <c r="E1364" s="167">
        <v>1</v>
      </c>
      <c r="F1364" s="170" t="s">
        <v>495</v>
      </c>
      <c r="G1364" s="169">
        <v>313209.41132212</v>
      </c>
      <c r="H1364" s="168" t="s">
        <v>1266</v>
      </c>
      <c r="I1364" s="168" t="s">
        <v>470</v>
      </c>
      <c r="J1364" s="169">
        <v>78367.311551111779</v>
      </c>
      <c r="K1364" s="169">
        <v>47408.103461697639</v>
      </c>
      <c r="L1364" s="168" t="s">
        <v>18</v>
      </c>
      <c r="M1364" s="168" t="s">
        <v>21</v>
      </c>
      <c r="N1364" s="168" t="s">
        <v>1449</v>
      </c>
      <c r="O1364" s="168" t="s">
        <v>21</v>
      </c>
      <c r="P1364" s="168" t="s">
        <v>525</v>
      </c>
      <c r="Q1364" s="168" t="s">
        <v>1451</v>
      </c>
      <c r="R1364" s="168" t="s">
        <v>21</v>
      </c>
      <c r="S1364" s="168" t="s">
        <v>21</v>
      </c>
      <c r="T1364" s="168" t="s">
        <v>21</v>
      </c>
      <c r="U1364" s="168" t="s">
        <v>21</v>
      </c>
      <c r="V1364" s="168" t="s">
        <v>1451</v>
      </c>
      <c r="W1364" s="168" t="s">
        <v>21</v>
      </c>
      <c r="X1364" s="168" t="s">
        <v>21</v>
      </c>
      <c r="Y1364" s="168" t="s">
        <v>21</v>
      </c>
      <c r="Z1364" s="168" t="s">
        <v>21</v>
      </c>
      <c r="AA1364" s="168" t="s">
        <v>2259</v>
      </c>
      <c r="AB1364" s="168" t="s">
        <v>1259</v>
      </c>
      <c r="AC1364" s="168" t="s">
        <v>11932</v>
      </c>
      <c r="AD1364" s="169">
        <v>107361.2620439481</v>
      </c>
      <c r="AE1364" s="168" t="s">
        <v>809</v>
      </c>
      <c r="AF1364" s="169">
        <v>-136825.14254686519</v>
      </c>
      <c r="AG1364" s="169">
        <v>-161296.43462647311</v>
      </c>
      <c r="AH1364" s="169">
        <v>-45735.37855790474</v>
      </c>
      <c r="AI1364" s="168" t="s">
        <v>21</v>
      </c>
      <c r="AJ1364"/>
    </row>
    <row r="1365" spans="1:36" x14ac:dyDescent="0.25">
      <c r="A1365" s="179" t="b">
        <f>IF(E1365&lt;&gt;1,"",NOT(ISNA(VLOOKUP(P1365,Mapping!$P:$P,1,FALSE))))</f>
        <v>0</v>
      </c>
      <c r="B1365" s="180" t="str">
        <f t="shared" ref="B1365:B1428" si="21">IF(AI1365="","",VALUE(AI1365))</f>
        <v/>
      </c>
      <c r="E1365" s="167">
        <v>1</v>
      </c>
      <c r="F1365" s="170" t="s">
        <v>1193</v>
      </c>
      <c r="G1365" s="169">
        <v>841414.97471215902</v>
      </c>
      <c r="H1365" s="168" t="s">
        <v>1266</v>
      </c>
      <c r="I1365" s="168" t="s">
        <v>421</v>
      </c>
      <c r="J1365" s="169">
        <v>430346.88998326572</v>
      </c>
      <c r="K1365" s="169">
        <v>103666.74929739319</v>
      </c>
      <c r="L1365" s="168" t="s">
        <v>18</v>
      </c>
      <c r="M1365" s="168" t="s">
        <v>21</v>
      </c>
      <c r="N1365" s="168" t="s">
        <v>1449</v>
      </c>
      <c r="O1365" s="168" t="s">
        <v>21</v>
      </c>
      <c r="P1365" s="168" t="s">
        <v>344</v>
      </c>
      <c r="Q1365" s="168" t="s">
        <v>1450</v>
      </c>
      <c r="R1365" s="168" t="s">
        <v>21</v>
      </c>
      <c r="S1365" s="168" t="s">
        <v>21</v>
      </c>
      <c r="T1365" s="168" t="s">
        <v>21</v>
      </c>
      <c r="U1365" s="168" t="s">
        <v>21</v>
      </c>
      <c r="V1365" s="168" t="s">
        <v>1450</v>
      </c>
      <c r="W1365" s="168" t="s">
        <v>21</v>
      </c>
      <c r="X1365" s="168" t="s">
        <v>21</v>
      </c>
      <c r="Y1365" s="168" t="s">
        <v>21</v>
      </c>
      <c r="Z1365" s="168" t="s">
        <v>21</v>
      </c>
      <c r="AA1365" s="168" t="s">
        <v>2750</v>
      </c>
      <c r="AB1365" s="168" t="s">
        <v>1259</v>
      </c>
      <c r="AC1365" s="168" t="s">
        <v>11933</v>
      </c>
      <c r="AD1365" s="169">
        <v>615567.43869395473</v>
      </c>
      <c r="AE1365" s="168" t="s">
        <v>814</v>
      </c>
      <c r="AF1365" s="169">
        <v>-99874.406930672005</v>
      </c>
      <c r="AG1365" s="169">
        <v>-403733.74753739423</v>
      </c>
      <c r="AH1365" s="169">
        <v>-128945.247170225</v>
      </c>
      <c r="AI1365" s="168" t="s">
        <v>21</v>
      </c>
      <c r="AJ1365"/>
    </row>
    <row r="1366" spans="1:36" x14ac:dyDescent="0.25">
      <c r="A1366" s="179" t="b">
        <f>IF(E1366&lt;&gt;1,"",NOT(ISNA(VLOOKUP(P1366,Mapping!$P:$P,1,FALSE))))</f>
        <v>0</v>
      </c>
      <c r="B1366" s="180" t="str">
        <f t="shared" si="21"/>
        <v/>
      </c>
      <c r="E1366" s="167">
        <v>1</v>
      </c>
      <c r="F1366" s="170" t="s">
        <v>1140</v>
      </c>
      <c r="G1366" s="169">
        <v>3339852.5479272311</v>
      </c>
      <c r="H1366" s="168" t="s">
        <v>1266</v>
      </c>
      <c r="I1366" s="168" t="s">
        <v>730</v>
      </c>
      <c r="J1366" s="169">
        <v>7099396.375812402</v>
      </c>
      <c r="K1366" s="169">
        <v>347767.0088313797</v>
      </c>
      <c r="L1366" s="168" t="s">
        <v>18</v>
      </c>
      <c r="M1366" s="168" t="s">
        <v>21</v>
      </c>
      <c r="N1366" s="168" t="s">
        <v>1449</v>
      </c>
      <c r="O1366" s="168" t="s">
        <v>21</v>
      </c>
      <c r="P1366" s="168" t="s">
        <v>762</v>
      </c>
      <c r="Q1366" s="168" t="s">
        <v>1455</v>
      </c>
      <c r="R1366" s="168" t="s">
        <v>21</v>
      </c>
      <c r="S1366" s="168" t="s">
        <v>21</v>
      </c>
      <c r="T1366" s="168" t="s">
        <v>21</v>
      </c>
      <c r="U1366" s="168" t="s">
        <v>21</v>
      </c>
      <c r="V1366" s="168" t="s">
        <v>1455</v>
      </c>
      <c r="W1366" s="168" t="s">
        <v>21</v>
      </c>
      <c r="X1366" s="168" t="s">
        <v>21</v>
      </c>
      <c r="Y1366" s="168" t="s">
        <v>21</v>
      </c>
      <c r="Z1366" s="168" t="s">
        <v>21</v>
      </c>
      <c r="AA1366" s="168" t="s">
        <v>2260</v>
      </c>
      <c r="AB1366" s="168" t="s">
        <v>1259</v>
      </c>
      <c r="AC1366" s="168" t="s">
        <v>11934</v>
      </c>
      <c r="AD1366" s="169">
        <v>762845.81903677236</v>
      </c>
      <c r="AE1366" s="168" t="s">
        <v>807</v>
      </c>
      <c r="AF1366" s="169">
        <v>-36726.738879322067</v>
      </c>
      <c r="AG1366" s="169">
        <v>-1870389.3821517909</v>
      </c>
      <c r="AH1366" s="169">
        <v>187426.764127309</v>
      </c>
      <c r="AI1366" s="168" t="s">
        <v>21</v>
      </c>
      <c r="AJ1366"/>
    </row>
    <row r="1367" spans="1:36" x14ac:dyDescent="0.25">
      <c r="A1367" s="179" t="b">
        <f>IF(E1367&lt;&gt;1,"",NOT(ISNA(VLOOKUP(P1367,Mapping!$P:$P,1,FALSE))))</f>
        <v>0</v>
      </c>
      <c r="B1367" s="180" t="str">
        <f t="shared" si="21"/>
        <v/>
      </c>
      <c r="E1367" s="167">
        <v>1</v>
      </c>
      <c r="F1367" s="170" t="s">
        <v>710</v>
      </c>
      <c r="G1367" s="169">
        <v>82541.902778938733</v>
      </c>
      <c r="H1367" s="168" t="s">
        <v>1266</v>
      </c>
      <c r="I1367" s="168" t="s">
        <v>446</v>
      </c>
      <c r="J1367" s="169">
        <v>40837.986017946678</v>
      </c>
      <c r="K1367" s="169">
        <v>17978.924556826882</v>
      </c>
      <c r="L1367" s="168" t="s">
        <v>18</v>
      </c>
      <c r="M1367" s="168" t="s">
        <v>21</v>
      </c>
      <c r="N1367" s="168" t="s">
        <v>1449</v>
      </c>
      <c r="O1367" s="168" t="s">
        <v>21</v>
      </c>
      <c r="P1367" s="168" t="s">
        <v>525</v>
      </c>
      <c r="Q1367" s="168" t="s">
        <v>1451</v>
      </c>
      <c r="R1367" s="168" t="s">
        <v>21</v>
      </c>
      <c r="S1367" s="168" t="s">
        <v>21</v>
      </c>
      <c r="T1367" s="168" t="s">
        <v>21</v>
      </c>
      <c r="U1367" s="168" t="s">
        <v>21</v>
      </c>
      <c r="V1367" s="168" t="s">
        <v>1451</v>
      </c>
      <c r="W1367" s="168" t="s">
        <v>21</v>
      </c>
      <c r="X1367" s="168" t="s">
        <v>21</v>
      </c>
      <c r="Y1367" s="168" t="s">
        <v>21</v>
      </c>
      <c r="Z1367" s="168" t="s">
        <v>21</v>
      </c>
      <c r="AA1367" s="168" t="s">
        <v>2261</v>
      </c>
      <c r="AB1367" s="168" t="s">
        <v>1259</v>
      </c>
      <c r="AC1367" s="168" t="s">
        <v>6860</v>
      </c>
      <c r="AD1367" s="169">
        <v>58161.294717247983</v>
      </c>
      <c r="AE1367" s="168" t="s">
        <v>808</v>
      </c>
      <c r="AF1367" s="169">
        <v>-42794.68637126407</v>
      </c>
      <c r="AG1367" s="169">
        <v>-45085.470875820058</v>
      </c>
      <c r="AH1367" s="169">
        <v>2730.737177720308</v>
      </c>
      <c r="AI1367" s="168" t="s">
        <v>21</v>
      </c>
      <c r="AJ1367"/>
    </row>
    <row r="1368" spans="1:36" x14ac:dyDescent="0.25">
      <c r="A1368" s="179" t="b">
        <f>IF(E1368&lt;&gt;1,"",NOT(ISNA(VLOOKUP(P1368,Mapping!$P:$P,1,FALSE))))</f>
        <v>0</v>
      </c>
      <c r="B1368" s="180" t="str">
        <f t="shared" si="21"/>
        <v/>
      </c>
      <c r="E1368" s="167">
        <v>1</v>
      </c>
      <c r="F1368" s="170" t="s">
        <v>496</v>
      </c>
      <c r="G1368" s="169">
        <v>20638.949680541878</v>
      </c>
      <c r="H1368" s="168" t="s">
        <v>1266</v>
      </c>
      <c r="I1368" s="168" t="s">
        <v>446</v>
      </c>
      <c r="J1368" s="169">
        <v>10509.812460444609</v>
      </c>
      <c r="K1368" s="169">
        <v>4370.8234814451362</v>
      </c>
      <c r="L1368" s="168" t="s">
        <v>18</v>
      </c>
      <c r="M1368" s="168" t="s">
        <v>21</v>
      </c>
      <c r="N1368" s="168" t="s">
        <v>1449</v>
      </c>
      <c r="O1368" s="168" t="s">
        <v>21</v>
      </c>
      <c r="P1368" s="168" t="s">
        <v>525</v>
      </c>
      <c r="Q1368" s="168" t="s">
        <v>1451</v>
      </c>
      <c r="R1368" s="168" t="s">
        <v>21</v>
      </c>
      <c r="S1368" s="168" t="s">
        <v>21</v>
      </c>
      <c r="T1368" s="168" t="s">
        <v>21</v>
      </c>
      <c r="U1368" s="168" t="s">
        <v>21</v>
      </c>
      <c r="V1368" s="168" t="s">
        <v>1451</v>
      </c>
      <c r="W1368" s="168" t="s">
        <v>21</v>
      </c>
      <c r="X1368" s="168" t="s">
        <v>21</v>
      </c>
      <c r="Y1368" s="168" t="s">
        <v>21</v>
      </c>
      <c r="Z1368" s="168" t="s">
        <v>21</v>
      </c>
      <c r="AA1368" s="168" t="s">
        <v>2262</v>
      </c>
      <c r="AB1368" s="168" t="s">
        <v>1259</v>
      </c>
      <c r="AC1368" s="168" t="s">
        <v>6861</v>
      </c>
      <c r="AD1368" s="169">
        <v>17375.44295733019</v>
      </c>
      <c r="AE1368" s="168" t="s">
        <v>808</v>
      </c>
      <c r="AF1368" s="169">
        <v>-10700.472715979789</v>
      </c>
      <c r="AG1368" s="169">
        <v>-11273.265255608039</v>
      </c>
      <c r="AH1368" s="169">
        <v>682.79922444597105</v>
      </c>
      <c r="AI1368" s="168" t="s">
        <v>21</v>
      </c>
      <c r="AJ1368"/>
    </row>
    <row r="1369" spans="1:36" x14ac:dyDescent="0.25">
      <c r="A1369" s="179" t="b">
        <f>IF(E1369&lt;&gt;1,"",NOT(ISNA(VLOOKUP(P1369,Mapping!$P:$P,1,FALSE))))</f>
        <v>0</v>
      </c>
      <c r="B1369" s="180" t="str">
        <f t="shared" si="21"/>
        <v/>
      </c>
      <c r="E1369" s="167">
        <v>1</v>
      </c>
      <c r="F1369" s="170" t="s">
        <v>497</v>
      </c>
      <c r="G1369" s="169">
        <v>3653417.3755264631</v>
      </c>
      <c r="H1369" s="168" t="s">
        <v>1266</v>
      </c>
      <c r="I1369" s="168" t="s">
        <v>446</v>
      </c>
      <c r="J1369" s="169">
        <v>2026021.907072905</v>
      </c>
      <c r="K1369" s="169">
        <v>1450086.1516487619</v>
      </c>
      <c r="L1369" s="168" t="s">
        <v>18</v>
      </c>
      <c r="M1369" s="168" t="s">
        <v>21</v>
      </c>
      <c r="N1369" s="168" t="s">
        <v>1449</v>
      </c>
      <c r="O1369" s="168" t="s">
        <v>21</v>
      </c>
      <c r="P1369" s="168" t="s">
        <v>344</v>
      </c>
      <c r="Q1369" s="168" t="s">
        <v>1450</v>
      </c>
      <c r="R1369" s="168" t="s">
        <v>21</v>
      </c>
      <c r="S1369" s="168" t="s">
        <v>21</v>
      </c>
      <c r="T1369" s="168" t="s">
        <v>21</v>
      </c>
      <c r="U1369" s="168" t="s">
        <v>21</v>
      </c>
      <c r="V1369" s="168" t="s">
        <v>1450</v>
      </c>
      <c r="W1369" s="168" t="s">
        <v>21</v>
      </c>
      <c r="X1369" s="168" t="s">
        <v>21</v>
      </c>
      <c r="Y1369" s="168" t="s">
        <v>21</v>
      </c>
      <c r="Z1369" s="168" t="s">
        <v>21</v>
      </c>
      <c r="AA1369" s="168" t="s">
        <v>2263</v>
      </c>
      <c r="AB1369" s="168" t="s">
        <v>1259</v>
      </c>
      <c r="AC1369" s="168" t="s">
        <v>11935</v>
      </c>
      <c r="AD1369" s="169">
        <v>2597125.6829654081</v>
      </c>
      <c r="AE1369" s="168" t="s">
        <v>816</v>
      </c>
      <c r="AF1369" s="169">
        <v>-2064284.1173274419</v>
      </c>
      <c r="AG1369" s="169">
        <v>-3629922.7488417188</v>
      </c>
      <c r="AH1369" s="169">
        <v>-962614.41972931894</v>
      </c>
      <c r="AI1369" s="168" t="s">
        <v>21</v>
      </c>
      <c r="AJ1369"/>
    </row>
    <row r="1370" spans="1:36" x14ac:dyDescent="0.25">
      <c r="A1370" s="179" t="b">
        <f>IF(E1370&lt;&gt;1,"",NOT(ISNA(VLOOKUP(P1370,Mapping!$P:$P,1,FALSE))))</f>
        <v>0</v>
      </c>
      <c r="B1370" s="180" t="str">
        <f t="shared" si="21"/>
        <v/>
      </c>
      <c r="E1370" s="167">
        <v>1</v>
      </c>
      <c r="F1370" s="170" t="s">
        <v>497</v>
      </c>
      <c r="G1370" s="169">
        <v>2723422.0102831312</v>
      </c>
      <c r="H1370" s="168" t="s">
        <v>1266</v>
      </c>
      <c r="I1370" s="168" t="s">
        <v>446</v>
      </c>
      <c r="J1370" s="169">
        <v>1510288.0639918791</v>
      </c>
      <c r="K1370" s="169">
        <v>1080959.5883191191</v>
      </c>
      <c r="L1370" s="168" t="s">
        <v>18</v>
      </c>
      <c r="M1370" s="168" t="s">
        <v>21</v>
      </c>
      <c r="N1370" s="168" t="s">
        <v>1449</v>
      </c>
      <c r="O1370" s="168" t="s">
        <v>21</v>
      </c>
      <c r="P1370" s="168" t="s">
        <v>525</v>
      </c>
      <c r="Q1370" s="168" t="s">
        <v>1451</v>
      </c>
      <c r="R1370" s="168" t="s">
        <v>21</v>
      </c>
      <c r="S1370" s="168" t="s">
        <v>21</v>
      </c>
      <c r="T1370" s="168" t="s">
        <v>21</v>
      </c>
      <c r="U1370" s="168" t="s">
        <v>21</v>
      </c>
      <c r="V1370" s="168" t="s">
        <v>1451</v>
      </c>
      <c r="W1370" s="168" t="s">
        <v>21</v>
      </c>
      <c r="X1370" s="168" t="s">
        <v>21</v>
      </c>
      <c r="Y1370" s="168" t="s">
        <v>21</v>
      </c>
      <c r="Z1370" s="168" t="s">
        <v>21</v>
      </c>
      <c r="AA1370" s="168" t="s">
        <v>2263</v>
      </c>
      <c r="AB1370" s="168" t="s">
        <v>1259</v>
      </c>
      <c r="AC1370" s="168" t="s">
        <v>11936</v>
      </c>
      <c r="AD1370" s="169">
        <v>1936014.564292789</v>
      </c>
      <c r="AE1370" s="168" t="s">
        <v>816</v>
      </c>
      <c r="AF1370" s="169">
        <v>-1538810.4404023411</v>
      </c>
      <c r="AG1370" s="169">
        <v>-2705908.056398408</v>
      </c>
      <c r="AH1370" s="169">
        <v>-717576.18378572841</v>
      </c>
      <c r="AI1370" s="168" t="s">
        <v>21</v>
      </c>
      <c r="AJ1370"/>
    </row>
    <row r="1371" spans="1:36" x14ac:dyDescent="0.25">
      <c r="A1371" s="179" t="b">
        <f>IF(E1371&lt;&gt;1,"",NOT(ISNA(VLOOKUP(P1371,Mapping!$P:$P,1,FALSE))))</f>
        <v>0</v>
      </c>
      <c r="B1371" s="180" t="str">
        <f t="shared" si="21"/>
        <v/>
      </c>
      <c r="E1371" s="167">
        <v>1</v>
      </c>
      <c r="F1371" s="170" t="s">
        <v>711</v>
      </c>
      <c r="G1371" s="169">
        <v>161335.52591477591</v>
      </c>
      <c r="H1371" s="168" t="s">
        <v>1266</v>
      </c>
      <c r="I1371" s="168" t="s">
        <v>446</v>
      </c>
      <c r="J1371" s="169">
        <v>85662.821055866763</v>
      </c>
      <c r="K1371" s="169">
        <v>54525.779548112507</v>
      </c>
      <c r="L1371" s="168" t="s">
        <v>18</v>
      </c>
      <c r="M1371" s="168" t="s">
        <v>21</v>
      </c>
      <c r="N1371" s="168" t="s">
        <v>1449</v>
      </c>
      <c r="O1371" s="168" t="s">
        <v>21</v>
      </c>
      <c r="P1371" s="168" t="s">
        <v>525</v>
      </c>
      <c r="Q1371" s="168" t="s">
        <v>1451</v>
      </c>
      <c r="R1371" s="168" t="s">
        <v>21</v>
      </c>
      <c r="S1371" s="168" t="s">
        <v>21</v>
      </c>
      <c r="T1371" s="168" t="s">
        <v>21</v>
      </c>
      <c r="U1371" s="168" t="s">
        <v>21</v>
      </c>
      <c r="V1371" s="168" t="s">
        <v>1451</v>
      </c>
      <c r="W1371" s="168" t="s">
        <v>21</v>
      </c>
      <c r="X1371" s="168" t="s">
        <v>21</v>
      </c>
      <c r="Y1371" s="168" t="s">
        <v>21</v>
      </c>
      <c r="Z1371" s="168" t="s">
        <v>21</v>
      </c>
      <c r="AA1371" s="168" t="s">
        <v>2264</v>
      </c>
      <c r="AB1371" s="168" t="s">
        <v>1259</v>
      </c>
      <c r="AC1371" s="168" t="s">
        <v>6862</v>
      </c>
      <c r="AD1371" s="169">
        <v>125157.51242025189</v>
      </c>
      <c r="AE1371" s="168" t="s">
        <v>814</v>
      </c>
      <c r="AF1371" s="169">
        <v>-57482.569067479228</v>
      </c>
      <c r="AG1371" s="169">
        <v>-88123.582204622231</v>
      </c>
      <c r="AH1371" s="169">
        <v>-70250.159110799432</v>
      </c>
      <c r="AI1371" s="168" t="s">
        <v>21</v>
      </c>
      <c r="AJ1371"/>
    </row>
    <row r="1372" spans="1:36" x14ac:dyDescent="0.25">
      <c r="A1372" s="179" t="b">
        <f>IF(E1372&lt;&gt;1,"",NOT(ISNA(VLOOKUP(P1372,Mapping!$P:$P,1,FALSE))))</f>
        <v>0</v>
      </c>
      <c r="B1372" s="180" t="str">
        <f t="shared" si="21"/>
        <v/>
      </c>
      <c r="E1372" s="167">
        <v>1</v>
      </c>
      <c r="F1372" s="170" t="s">
        <v>712</v>
      </c>
      <c r="G1372" s="169">
        <v>206140.37677970869</v>
      </c>
      <c r="H1372" s="168" t="s">
        <v>1266</v>
      </c>
      <c r="I1372" s="168" t="s">
        <v>446</v>
      </c>
      <c r="J1372" s="169">
        <v>134218.25196050949</v>
      </c>
      <c r="K1372" s="169">
        <v>84052.129692808347</v>
      </c>
      <c r="L1372" s="168" t="s">
        <v>18</v>
      </c>
      <c r="M1372" s="168" t="s">
        <v>21</v>
      </c>
      <c r="N1372" s="168" t="s">
        <v>1449</v>
      </c>
      <c r="O1372" s="168" t="s">
        <v>21</v>
      </c>
      <c r="P1372" s="168" t="s">
        <v>525</v>
      </c>
      <c r="Q1372" s="168" t="s">
        <v>1451</v>
      </c>
      <c r="R1372" s="168" t="s">
        <v>21</v>
      </c>
      <c r="S1372" s="168" t="s">
        <v>21</v>
      </c>
      <c r="T1372" s="168" t="s">
        <v>21</v>
      </c>
      <c r="U1372" s="168" t="s">
        <v>21</v>
      </c>
      <c r="V1372" s="168" t="s">
        <v>1451</v>
      </c>
      <c r="W1372" s="168" t="s">
        <v>21</v>
      </c>
      <c r="X1372" s="168" t="s">
        <v>21</v>
      </c>
      <c r="Y1372" s="168" t="s">
        <v>21</v>
      </c>
      <c r="Z1372" s="168" t="s">
        <v>21</v>
      </c>
      <c r="AA1372" s="168" t="s">
        <v>2265</v>
      </c>
      <c r="AB1372" s="168" t="s">
        <v>1259</v>
      </c>
      <c r="AC1372" s="168" t="s">
        <v>8494</v>
      </c>
      <c r="AD1372" s="169">
        <v>181297.148418222</v>
      </c>
      <c r="AE1372" s="168" t="s">
        <v>811</v>
      </c>
      <c r="AF1372" s="169">
        <v>-44534.102880266837</v>
      </c>
      <c r="AG1372" s="169">
        <v>-112596.57992768681</v>
      </c>
      <c r="AH1372" s="169">
        <v>-99858.396803971511</v>
      </c>
      <c r="AI1372" s="168" t="s">
        <v>21</v>
      </c>
      <c r="AJ1372"/>
    </row>
    <row r="1373" spans="1:36" x14ac:dyDescent="0.25">
      <c r="A1373" s="179" t="b">
        <f>IF(E1373&lt;&gt;1,"",NOT(ISNA(VLOOKUP(P1373,Mapping!$P:$P,1,FALSE))))</f>
        <v>0</v>
      </c>
      <c r="B1373" s="180" t="str">
        <f t="shared" si="21"/>
        <v/>
      </c>
      <c r="E1373" s="167">
        <v>1</v>
      </c>
      <c r="F1373" s="170" t="s">
        <v>713</v>
      </c>
      <c r="G1373" s="169">
        <v>235266.37448246719</v>
      </c>
      <c r="H1373" s="168" t="s">
        <v>1266</v>
      </c>
      <c r="I1373" s="168" t="s">
        <v>446</v>
      </c>
      <c r="J1373" s="169">
        <v>114576.9921417602</v>
      </c>
      <c r="K1373" s="169">
        <v>82003.205297008215</v>
      </c>
      <c r="L1373" s="168" t="s">
        <v>18</v>
      </c>
      <c r="M1373" s="168" t="s">
        <v>21</v>
      </c>
      <c r="N1373" s="168" t="s">
        <v>1449</v>
      </c>
      <c r="O1373" s="168" t="s">
        <v>21</v>
      </c>
      <c r="P1373" s="168" t="s">
        <v>525</v>
      </c>
      <c r="Q1373" s="168" t="s">
        <v>1451</v>
      </c>
      <c r="R1373" s="168" t="s">
        <v>21</v>
      </c>
      <c r="S1373" s="168" t="s">
        <v>21</v>
      </c>
      <c r="T1373" s="168" t="s">
        <v>21</v>
      </c>
      <c r="U1373" s="168" t="s">
        <v>21</v>
      </c>
      <c r="V1373" s="168" t="s">
        <v>1451</v>
      </c>
      <c r="W1373" s="168" t="s">
        <v>21</v>
      </c>
      <c r="X1373" s="168" t="s">
        <v>21</v>
      </c>
      <c r="Y1373" s="168" t="s">
        <v>21</v>
      </c>
      <c r="Z1373" s="168" t="s">
        <v>21</v>
      </c>
      <c r="AA1373" s="168" t="s">
        <v>2266</v>
      </c>
      <c r="AB1373" s="168" t="s">
        <v>1259</v>
      </c>
      <c r="AC1373" s="168" t="s">
        <v>11937</v>
      </c>
      <c r="AD1373" s="169">
        <v>172071.57854356401</v>
      </c>
      <c r="AE1373" s="168" t="s">
        <v>814</v>
      </c>
      <c r="AF1373" s="169">
        <v>-83823.54440390048</v>
      </c>
      <c r="AG1373" s="169">
        <v>-128505.5822276918</v>
      </c>
      <c r="AH1373" s="169">
        <v>-80488.027775436407</v>
      </c>
      <c r="AI1373" s="168" t="s">
        <v>21</v>
      </c>
      <c r="AJ1373"/>
    </row>
    <row r="1374" spans="1:36" x14ac:dyDescent="0.25">
      <c r="A1374" s="179" t="b">
        <f>IF(E1374&lt;&gt;1,"",NOT(ISNA(VLOOKUP(P1374,Mapping!$P:$P,1,FALSE))))</f>
        <v>0</v>
      </c>
      <c r="B1374" s="180" t="str">
        <f t="shared" si="21"/>
        <v/>
      </c>
      <c r="E1374" s="167">
        <v>1</v>
      </c>
      <c r="F1374" s="170" t="s">
        <v>713</v>
      </c>
      <c r="G1374" s="169">
        <v>6147157.2672955208</v>
      </c>
      <c r="H1374" s="168" t="s">
        <v>1266</v>
      </c>
      <c r="I1374" s="168" t="s">
        <v>446</v>
      </c>
      <c r="J1374" s="169">
        <v>2993724.842568059</v>
      </c>
      <c r="K1374" s="169">
        <v>2142620.6804602039</v>
      </c>
      <c r="L1374" s="168" t="s">
        <v>18</v>
      </c>
      <c r="M1374" s="168" t="s">
        <v>21</v>
      </c>
      <c r="N1374" s="168" t="s">
        <v>1449</v>
      </c>
      <c r="O1374" s="168" t="s">
        <v>21</v>
      </c>
      <c r="P1374" s="168" t="s">
        <v>785</v>
      </c>
      <c r="Q1374" s="168" t="s">
        <v>1452</v>
      </c>
      <c r="R1374" s="168" t="s">
        <v>21</v>
      </c>
      <c r="S1374" s="168" t="s">
        <v>21</v>
      </c>
      <c r="T1374" s="168" t="s">
        <v>21</v>
      </c>
      <c r="U1374" s="168" t="s">
        <v>21</v>
      </c>
      <c r="V1374" s="168" t="s">
        <v>1452</v>
      </c>
      <c r="W1374" s="168" t="s">
        <v>21</v>
      </c>
      <c r="X1374" s="168" t="s">
        <v>21</v>
      </c>
      <c r="Y1374" s="168" t="s">
        <v>21</v>
      </c>
      <c r="Z1374" s="168" t="s">
        <v>21</v>
      </c>
      <c r="AA1374" s="168" t="s">
        <v>2266</v>
      </c>
      <c r="AB1374" s="168" t="s">
        <v>1259</v>
      </c>
      <c r="AC1374" s="168" t="s">
        <v>11938</v>
      </c>
      <c r="AD1374" s="169">
        <v>4495972.0948898708</v>
      </c>
      <c r="AE1374" s="168" t="s">
        <v>814</v>
      </c>
      <c r="AF1374" s="169">
        <v>-2190183.4092797888</v>
      </c>
      <c r="AG1374" s="169">
        <v>-3357657.9968841532</v>
      </c>
      <c r="AH1374" s="169">
        <v>-2103031.365865374</v>
      </c>
      <c r="AI1374" s="168" t="s">
        <v>21</v>
      </c>
      <c r="AJ1374"/>
    </row>
    <row r="1375" spans="1:36" x14ac:dyDescent="0.25">
      <c r="A1375" s="179" t="b">
        <f>IF(E1375&lt;&gt;1,"",NOT(ISNA(VLOOKUP(P1375,Mapping!$P:$P,1,FALSE))))</f>
        <v>0</v>
      </c>
      <c r="B1375" s="180" t="str">
        <f t="shared" si="21"/>
        <v/>
      </c>
      <c r="E1375" s="167">
        <v>1</v>
      </c>
      <c r="F1375" s="170" t="s">
        <v>1215</v>
      </c>
      <c r="G1375" s="169">
        <v>1011229.941711117</v>
      </c>
      <c r="H1375" s="168" t="s">
        <v>1266</v>
      </c>
      <c r="I1375" s="168" t="s">
        <v>446</v>
      </c>
      <c r="J1375" s="169">
        <v>266924.17877860123</v>
      </c>
      <c r="K1375" s="169">
        <v>114506.9573888993</v>
      </c>
      <c r="L1375" s="168" t="s">
        <v>18</v>
      </c>
      <c r="M1375" s="168" t="s">
        <v>21</v>
      </c>
      <c r="N1375" s="168" t="s">
        <v>1449</v>
      </c>
      <c r="O1375" s="168" t="s">
        <v>21</v>
      </c>
      <c r="P1375" s="168" t="s">
        <v>344</v>
      </c>
      <c r="Q1375" s="168" t="s">
        <v>1450</v>
      </c>
      <c r="R1375" s="168" t="s">
        <v>21</v>
      </c>
      <c r="S1375" s="168" t="s">
        <v>21</v>
      </c>
      <c r="T1375" s="168" t="s">
        <v>21</v>
      </c>
      <c r="U1375" s="168" t="s">
        <v>21</v>
      </c>
      <c r="V1375" s="168" t="s">
        <v>1450</v>
      </c>
      <c r="W1375" s="168" t="s">
        <v>21</v>
      </c>
      <c r="X1375" s="168" t="s">
        <v>21</v>
      </c>
      <c r="Y1375" s="168" t="s">
        <v>21</v>
      </c>
      <c r="Z1375" s="168" t="s">
        <v>21</v>
      </c>
      <c r="AA1375" s="168" t="s">
        <v>2751</v>
      </c>
      <c r="AB1375" s="168" t="s">
        <v>1259</v>
      </c>
      <c r="AC1375" s="168" t="s">
        <v>11939</v>
      </c>
      <c r="AD1375" s="169">
        <v>421767.91869524319</v>
      </c>
      <c r="AE1375" s="168" t="s">
        <v>810</v>
      </c>
      <c r="AF1375" s="169">
        <v>-214539.25518901859</v>
      </c>
      <c r="AG1375" s="169">
        <v>-664340.98286519479</v>
      </c>
      <c r="AH1375" s="169">
        <v>-198708.419452384</v>
      </c>
      <c r="AI1375" s="168" t="s">
        <v>21</v>
      </c>
      <c r="AJ1375"/>
    </row>
    <row r="1376" spans="1:36" x14ac:dyDescent="0.25">
      <c r="A1376" s="179" t="b">
        <f>IF(E1376&lt;&gt;1,"",NOT(ISNA(VLOOKUP(P1376,Mapping!$P:$P,1,FALSE))))</f>
        <v>0</v>
      </c>
      <c r="B1376" s="180" t="str">
        <f t="shared" si="21"/>
        <v/>
      </c>
      <c r="E1376" s="167">
        <v>1</v>
      </c>
      <c r="F1376" s="170" t="s">
        <v>1215</v>
      </c>
      <c r="G1376" s="169">
        <v>119498.8686625582</v>
      </c>
      <c r="H1376" s="168" t="s">
        <v>1266</v>
      </c>
      <c r="I1376" s="168" t="s">
        <v>446</v>
      </c>
      <c r="J1376" s="169">
        <v>31542.912316017599</v>
      </c>
      <c r="K1376" s="169">
        <v>13531.49397337984</v>
      </c>
      <c r="L1376" s="168" t="s">
        <v>18</v>
      </c>
      <c r="M1376" s="168" t="s">
        <v>21</v>
      </c>
      <c r="N1376" s="168" t="s">
        <v>1449</v>
      </c>
      <c r="O1376" s="168" t="s">
        <v>21</v>
      </c>
      <c r="P1376" s="168" t="s">
        <v>525</v>
      </c>
      <c r="Q1376" s="168" t="s">
        <v>1451</v>
      </c>
      <c r="R1376" s="168" t="s">
        <v>21</v>
      </c>
      <c r="S1376" s="168" t="s">
        <v>21</v>
      </c>
      <c r="T1376" s="168" t="s">
        <v>21</v>
      </c>
      <c r="U1376" s="168" t="s">
        <v>21</v>
      </c>
      <c r="V1376" s="168" t="s">
        <v>1451</v>
      </c>
      <c r="W1376" s="168" t="s">
        <v>21</v>
      </c>
      <c r="X1376" s="168" t="s">
        <v>21</v>
      </c>
      <c r="Y1376" s="168" t="s">
        <v>21</v>
      </c>
      <c r="Z1376" s="168" t="s">
        <v>21</v>
      </c>
      <c r="AA1376" s="168" t="s">
        <v>2751</v>
      </c>
      <c r="AB1376" s="168" t="s">
        <v>1259</v>
      </c>
      <c r="AC1376" s="168" t="s">
        <v>11940</v>
      </c>
      <c r="AD1376" s="169">
        <v>49841.076735682283</v>
      </c>
      <c r="AE1376" s="168" t="s">
        <v>810</v>
      </c>
      <c r="AF1376" s="169">
        <v>-25352.491279495269</v>
      </c>
      <c r="AG1376" s="169">
        <v>-78506.373856206395</v>
      </c>
      <c r="AH1376" s="169">
        <v>-23481.7328273577</v>
      </c>
      <c r="AI1376" s="168" t="s">
        <v>21</v>
      </c>
      <c r="AJ1376"/>
    </row>
    <row r="1377" spans="1:36" x14ac:dyDescent="0.25">
      <c r="A1377" s="179" t="b">
        <f>IF(E1377&lt;&gt;1,"",NOT(ISNA(VLOOKUP(P1377,Mapping!$P:$P,1,FALSE))))</f>
        <v>0</v>
      </c>
      <c r="B1377" s="180" t="str">
        <f t="shared" si="21"/>
        <v/>
      </c>
      <c r="E1377" s="167">
        <v>1</v>
      </c>
      <c r="F1377" s="170" t="s">
        <v>2267</v>
      </c>
      <c r="G1377" s="169">
        <v>59540.491706643486</v>
      </c>
      <c r="H1377" s="168" t="s">
        <v>1266</v>
      </c>
      <c r="I1377" s="168" t="s">
        <v>446</v>
      </c>
      <c r="J1377" s="169">
        <v>35367.706724849777</v>
      </c>
      <c r="K1377" s="169">
        <v>20880.328901362122</v>
      </c>
      <c r="L1377" s="168" t="s">
        <v>18</v>
      </c>
      <c r="M1377" s="168" t="s">
        <v>21</v>
      </c>
      <c r="N1377" s="168" t="s">
        <v>1449</v>
      </c>
      <c r="O1377" s="168" t="s">
        <v>21</v>
      </c>
      <c r="P1377" s="168" t="s">
        <v>525</v>
      </c>
      <c r="Q1377" s="168" t="s">
        <v>1451</v>
      </c>
      <c r="R1377" s="168" t="s">
        <v>21</v>
      </c>
      <c r="S1377" s="168" t="s">
        <v>21</v>
      </c>
      <c r="T1377" s="168" t="s">
        <v>21</v>
      </c>
      <c r="U1377" s="168" t="s">
        <v>21</v>
      </c>
      <c r="V1377" s="168" t="s">
        <v>1451</v>
      </c>
      <c r="W1377" s="168" t="s">
        <v>21</v>
      </c>
      <c r="X1377" s="168" t="s">
        <v>21</v>
      </c>
      <c r="Y1377" s="168" t="s">
        <v>21</v>
      </c>
      <c r="Z1377" s="168" t="s">
        <v>21</v>
      </c>
      <c r="AA1377" s="168" t="s">
        <v>2268</v>
      </c>
      <c r="AB1377" s="168" t="s">
        <v>1259</v>
      </c>
      <c r="AC1377" s="168" t="s">
        <v>11941</v>
      </c>
      <c r="AD1377" s="169">
        <v>47317.696460386607</v>
      </c>
      <c r="AE1377" s="168" t="s">
        <v>813</v>
      </c>
      <c r="AF1377" s="169">
        <v>-8628.2331234966696</v>
      </c>
      <c r="AG1377" s="169">
        <v>-6451.4306916279747</v>
      </c>
      <c r="AH1377" s="169">
        <v>-24579.38977551035</v>
      </c>
      <c r="AI1377" s="168" t="s">
        <v>21</v>
      </c>
      <c r="AJ1377"/>
    </row>
    <row r="1378" spans="1:36" x14ac:dyDescent="0.25">
      <c r="A1378" s="179" t="b">
        <f>IF(E1378&lt;&gt;1,"",NOT(ISNA(VLOOKUP(P1378,Mapping!$P:$P,1,FALSE))))</f>
        <v>0</v>
      </c>
      <c r="B1378" s="180" t="str">
        <f t="shared" si="21"/>
        <v/>
      </c>
      <c r="E1378" s="167">
        <v>1</v>
      </c>
      <c r="F1378" s="170" t="s">
        <v>714</v>
      </c>
      <c r="G1378" s="169">
        <v>128302.94451478431</v>
      </c>
      <c r="H1378" s="168" t="s">
        <v>1266</v>
      </c>
      <c r="I1378" s="168" t="s">
        <v>679</v>
      </c>
      <c r="J1378" s="169">
        <v>33260.548279865303</v>
      </c>
      <c r="K1378" s="169">
        <v>9999.3626462183292</v>
      </c>
      <c r="L1378" s="168" t="s">
        <v>18</v>
      </c>
      <c r="M1378" s="168" t="s">
        <v>21</v>
      </c>
      <c r="N1378" s="168" t="s">
        <v>1449</v>
      </c>
      <c r="O1378" s="168" t="s">
        <v>21</v>
      </c>
      <c r="P1378" s="168" t="s">
        <v>525</v>
      </c>
      <c r="Q1378" s="168" t="s">
        <v>1451</v>
      </c>
      <c r="R1378" s="168" t="s">
        <v>21</v>
      </c>
      <c r="S1378" s="168" t="s">
        <v>21</v>
      </c>
      <c r="T1378" s="168" t="s">
        <v>21</v>
      </c>
      <c r="U1378" s="168" t="s">
        <v>21</v>
      </c>
      <c r="V1378" s="168" t="s">
        <v>1451</v>
      </c>
      <c r="W1378" s="168" t="s">
        <v>21</v>
      </c>
      <c r="X1378" s="168" t="s">
        <v>21</v>
      </c>
      <c r="Y1378" s="168" t="s">
        <v>21</v>
      </c>
      <c r="Z1378" s="168" t="s">
        <v>21</v>
      </c>
      <c r="AA1378" s="168" t="s">
        <v>2269</v>
      </c>
      <c r="AB1378" s="168" t="s">
        <v>1259</v>
      </c>
      <c r="AC1378" s="168" t="s">
        <v>11942</v>
      </c>
      <c r="AD1378" s="169">
        <v>56741.788384151747</v>
      </c>
      <c r="AE1378" s="168" t="s">
        <v>814</v>
      </c>
      <c r="AF1378" s="169">
        <v>-27761.21193770321</v>
      </c>
      <c r="AG1378" s="169">
        <v>-81090.391789335859</v>
      </c>
      <c r="AH1378" s="169">
        <v>-25154.076071053802</v>
      </c>
      <c r="AI1378" s="168" t="s">
        <v>21</v>
      </c>
      <c r="AJ1378"/>
    </row>
    <row r="1379" spans="1:36" x14ac:dyDescent="0.25">
      <c r="A1379" s="179" t="b">
        <f>IF(E1379&lt;&gt;1,"",NOT(ISNA(VLOOKUP(P1379,Mapping!$P:$P,1,FALSE))))</f>
        <v>0</v>
      </c>
      <c r="B1379" s="180" t="str">
        <f t="shared" si="21"/>
        <v/>
      </c>
      <c r="E1379" s="167">
        <v>1</v>
      </c>
      <c r="F1379" s="170" t="s">
        <v>715</v>
      </c>
      <c r="G1379" s="169">
        <v>191170.81257888241</v>
      </c>
      <c r="H1379" s="168" t="s">
        <v>1266</v>
      </c>
      <c r="I1379" s="168" t="s">
        <v>679</v>
      </c>
      <c r="J1379" s="169">
        <v>60864.437374626847</v>
      </c>
      <c r="K1379" s="169">
        <v>27536.468792930449</v>
      </c>
      <c r="L1379" s="168" t="s">
        <v>18</v>
      </c>
      <c r="M1379" s="168" t="s">
        <v>21</v>
      </c>
      <c r="N1379" s="168" t="s">
        <v>1449</v>
      </c>
      <c r="O1379" s="168" t="s">
        <v>21</v>
      </c>
      <c r="P1379" s="168" t="s">
        <v>525</v>
      </c>
      <c r="Q1379" s="168" t="s">
        <v>1451</v>
      </c>
      <c r="R1379" s="168" t="s">
        <v>21</v>
      </c>
      <c r="S1379" s="168" t="s">
        <v>21</v>
      </c>
      <c r="T1379" s="168" t="s">
        <v>21</v>
      </c>
      <c r="U1379" s="168" t="s">
        <v>21</v>
      </c>
      <c r="V1379" s="168" t="s">
        <v>1451</v>
      </c>
      <c r="W1379" s="168" t="s">
        <v>21</v>
      </c>
      <c r="X1379" s="168" t="s">
        <v>21</v>
      </c>
      <c r="Y1379" s="168" t="s">
        <v>21</v>
      </c>
      <c r="Z1379" s="168" t="s">
        <v>21</v>
      </c>
      <c r="AA1379" s="168" t="s">
        <v>2270</v>
      </c>
      <c r="AB1379" s="168" t="s">
        <v>1259</v>
      </c>
      <c r="AC1379" s="168" t="s">
        <v>11943</v>
      </c>
      <c r="AD1379" s="169">
        <v>102255.7802727362</v>
      </c>
      <c r="AE1379" s="168" t="s">
        <v>819</v>
      </c>
      <c r="AF1379" s="169">
        <v>5720.2358221607574</v>
      </c>
      <c r="AG1379" s="169">
        <v>-64791.267087063003</v>
      </c>
      <c r="AH1379" s="169">
        <v>-63001.351640410343</v>
      </c>
      <c r="AI1379" s="168" t="s">
        <v>21</v>
      </c>
      <c r="AJ1379"/>
    </row>
    <row r="1380" spans="1:36" x14ac:dyDescent="0.25">
      <c r="A1380" s="179" t="b">
        <f>IF(E1380&lt;&gt;1,"",NOT(ISNA(VLOOKUP(P1380,Mapping!$P:$P,1,FALSE))))</f>
        <v>0</v>
      </c>
      <c r="B1380" s="180" t="str">
        <f t="shared" si="21"/>
        <v/>
      </c>
      <c r="E1380" s="167">
        <v>1</v>
      </c>
      <c r="F1380" s="170" t="s">
        <v>716</v>
      </c>
      <c r="G1380" s="169">
        <v>236153.2122698506</v>
      </c>
      <c r="H1380" s="168" t="s">
        <v>1266</v>
      </c>
      <c r="I1380" s="168" t="s">
        <v>524</v>
      </c>
      <c r="J1380" s="169">
        <v>123451.9791630426</v>
      </c>
      <c r="K1380" s="169">
        <v>64014.167772442743</v>
      </c>
      <c r="L1380" s="168" t="s">
        <v>18</v>
      </c>
      <c r="M1380" s="168" t="s">
        <v>21</v>
      </c>
      <c r="N1380" s="168" t="s">
        <v>1449</v>
      </c>
      <c r="O1380" s="168" t="s">
        <v>21</v>
      </c>
      <c r="P1380" s="168" t="s">
        <v>525</v>
      </c>
      <c r="Q1380" s="168" t="s">
        <v>1451</v>
      </c>
      <c r="R1380" s="168" t="s">
        <v>21</v>
      </c>
      <c r="S1380" s="168" t="s">
        <v>21</v>
      </c>
      <c r="T1380" s="168" t="s">
        <v>21</v>
      </c>
      <c r="U1380" s="168" t="s">
        <v>21</v>
      </c>
      <c r="V1380" s="168" t="s">
        <v>1451</v>
      </c>
      <c r="W1380" s="168" t="s">
        <v>21</v>
      </c>
      <c r="X1380" s="168" t="s">
        <v>21</v>
      </c>
      <c r="Y1380" s="168" t="s">
        <v>21</v>
      </c>
      <c r="Z1380" s="168" t="s">
        <v>21</v>
      </c>
      <c r="AA1380" s="168" t="s">
        <v>2271</v>
      </c>
      <c r="AB1380" s="168" t="s">
        <v>1259</v>
      </c>
      <c r="AC1380" s="168" t="s">
        <v>2786</v>
      </c>
      <c r="AD1380" s="169">
        <v>154340.50457562829</v>
      </c>
      <c r="AE1380" s="168" t="s">
        <v>813</v>
      </c>
      <c r="AF1380" s="169">
        <v>-35457.959794959257</v>
      </c>
      <c r="AG1380" s="169">
        <v>-30895.116015174219</v>
      </c>
      <c r="AH1380" s="169">
        <v>-97331.559556498338</v>
      </c>
      <c r="AI1380" s="168" t="s">
        <v>21</v>
      </c>
      <c r="AJ1380"/>
    </row>
    <row r="1381" spans="1:36" x14ac:dyDescent="0.25">
      <c r="A1381" s="179" t="b">
        <f>IF(E1381&lt;&gt;1,"",NOT(ISNA(VLOOKUP(P1381,Mapping!$P:$P,1,FALSE))))</f>
        <v>0</v>
      </c>
      <c r="B1381" s="180" t="str">
        <f t="shared" si="21"/>
        <v/>
      </c>
      <c r="E1381" s="167">
        <v>1</v>
      </c>
      <c r="F1381" s="170" t="s">
        <v>1031</v>
      </c>
      <c r="G1381" s="169">
        <v>3985061.9240169548</v>
      </c>
      <c r="H1381" s="168" t="s">
        <v>1266</v>
      </c>
      <c r="I1381" s="168" t="s">
        <v>446</v>
      </c>
      <c r="J1381" s="169">
        <v>1758689.6435530439</v>
      </c>
      <c r="K1381" s="169">
        <v>1054980.6299641251</v>
      </c>
      <c r="L1381" s="168" t="s">
        <v>18</v>
      </c>
      <c r="M1381" s="168" t="s">
        <v>21</v>
      </c>
      <c r="N1381" s="168" t="s">
        <v>1449</v>
      </c>
      <c r="O1381" s="168" t="s">
        <v>21</v>
      </c>
      <c r="P1381" s="168" t="s">
        <v>762</v>
      </c>
      <c r="Q1381" s="168" t="s">
        <v>1455</v>
      </c>
      <c r="R1381" s="168" t="s">
        <v>21</v>
      </c>
      <c r="S1381" s="168" t="s">
        <v>21</v>
      </c>
      <c r="T1381" s="168" t="s">
        <v>21</v>
      </c>
      <c r="U1381" s="168" t="s">
        <v>21</v>
      </c>
      <c r="V1381" s="168" t="s">
        <v>1455</v>
      </c>
      <c r="W1381" s="168" t="s">
        <v>21</v>
      </c>
      <c r="X1381" s="168" t="s">
        <v>21</v>
      </c>
      <c r="Y1381" s="168" t="s">
        <v>21</v>
      </c>
      <c r="Z1381" s="168" t="s">
        <v>21</v>
      </c>
      <c r="AA1381" s="168" t="s">
        <v>2272</v>
      </c>
      <c r="AB1381" s="168" t="s">
        <v>1259</v>
      </c>
      <c r="AC1381" s="168" t="s">
        <v>11944</v>
      </c>
      <c r="AD1381" s="169">
        <v>2410941.2369016651</v>
      </c>
      <c r="AE1381" s="168" t="s">
        <v>816</v>
      </c>
      <c r="AF1381" s="169">
        <v>-798701.49130905</v>
      </c>
      <c r="AG1381" s="169">
        <v>-2176693.137239499</v>
      </c>
      <c r="AH1381" s="169">
        <v>-893022.35703653516</v>
      </c>
      <c r="AI1381" s="168" t="s">
        <v>21</v>
      </c>
      <c r="AJ1381"/>
    </row>
    <row r="1382" spans="1:36" x14ac:dyDescent="0.25">
      <c r="A1382" s="179" t="b">
        <f>IF(E1382&lt;&gt;1,"",NOT(ISNA(VLOOKUP(P1382,Mapping!$P:$P,1,FALSE))))</f>
        <v>0</v>
      </c>
      <c r="B1382" s="180" t="str">
        <f t="shared" si="21"/>
        <v/>
      </c>
      <c r="E1382" s="167">
        <v>1</v>
      </c>
      <c r="F1382" s="170" t="s">
        <v>1124</v>
      </c>
      <c r="G1382" s="169">
        <v>135691.15408551469</v>
      </c>
      <c r="H1382" s="168" t="s">
        <v>1266</v>
      </c>
      <c r="I1382" s="168" t="s">
        <v>430</v>
      </c>
      <c r="J1382" s="169">
        <v>50850.120446324523</v>
      </c>
      <c r="K1382" s="169">
        <v>21756.99009530215</v>
      </c>
      <c r="L1382" s="168" t="s">
        <v>18</v>
      </c>
      <c r="M1382" s="168" t="s">
        <v>21</v>
      </c>
      <c r="N1382" s="168" t="s">
        <v>1449</v>
      </c>
      <c r="O1382" s="168" t="s">
        <v>21</v>
      </c>
      <c r="P1382" s="168" t="s">
        <v>525</v>
      </c>
      <c r="Q1382" s="168" t="s">
        <v>1451</v>
      </c>
      <c r="R1382" s="168" t="s">
        <v>21</v>
      </c>
      <c r="S1382" s="168" t="s">
        <v>21</v>
      </c>
      <c r="T1382" s="168" t="s">
        <v>21</v>
      </c>
      <c r="U1382" s="168" t="s">
        <v>21</v>
      </c>
      <c r="V1382" s="168" t="s">
        <v>1451</v>
      </c>
      <c r="W1382" s="168" t="s">
        <v>21</v>
      </c>
      <c r="X1382" s="168" t="s">
        <v>21</v>
      </c>
      <c r="Y1382" s="168" t="s">
        <v>21</v>
      </c>
      <c r="Z1382" s="168" t="s">
        <v>21</v>
      </c>
      <c r="AA1382" s="168" t="s">
        <v>2273</v>
      </c>
      <c r="AB1382" s="168" t="s">
        <v>1259</v>
      </c>
      <c r="AC1382" s="168" t="s">
        <v>2442</v>
      </c>
      <c r="AD1382" s="169">
        <v>68209.438520385054</v>
      </c>
      <c r="AE1382" s="168" t="s">
        <v>807</v>
      </c>
      <c r="AF1382" s="169">
        <v>-29942.11568844417</v>
      </c>
      <c r="AG1382" s="169">
        <v>-73949.933436002873</v>
      </c>
      <c r="AH1382" s="169">
        <v>-48430.983086301792</v>
      </c>
      <c r="AI1382" s="168" t="s">
        <v>21</v>
      </c>
      <c r="AJ1382"/>
    </row>
    <row r="1383" spans="1:36" x14ac:dyDescent="0.25">
      <c r="A1383" s="179" t="b">
        <f>IF(E1383&lt;&gt;1,"",NOT(ISNA(VLOOKUP(P1383,Mapping!$P:$P,1,FALSE))))</f>
        <v>0</v>
      </c>
      <c r="B1383" s="180" t="str">
        <f t="shared" si="21"/>
        <v/>
      </c>
      <c r="E1383" s="167">
        <v>1</v>
      </c>
      <c r="F1383" s="170" t="s">
        <v>717</v>
      </c>
      <c r="G1383" s="169">
        <v>364519.34391575819</v>
      </c>
      <c r="H1383" s="168" t="s">
        <v>1266</v>
      </c>
      <c r="I1383" s="168" t="s">
        <v>303</v>
      </c>
      <c r="J1383" s="169">
        <v>157221.72875233131</v>
      </c>
      <c r="K1383" s="169">
        <v>92446.342113001825</v>
      </c>
      <c r="L1383" s="168" t="s">
        <v>18</v>
      </c>
      <c r="M1383" s="168" t="s">
        <v>21</v>
      </c>
      <c r="N1383" s="168" t="s">
        <v>1449</v>
      </c>
      <c r="O1383" s="168" t="s">
        <v>21</v>
      </c>
      <c r="P1383" s="168" t="s">
        <v>525</v>
      </c>
      <c r="Q1383" s="168" t="s">
        <v>1451</v>
      </c>
      <c r="R1383" s="168" t="s">
        <v>21</v>
      </c>
      <c r="S1383" s="168" t="s">
        <v>21</v>
      </c>
      <c r="T1383" s="168" t="s">
        <v>21</v>
      </c>
      <c r="U1383" s="168" t="s">
        <v>21</v>
      </c>
      <c r="V1383" s="168" t="s">
        <v>1451</v>
      </c>
      <c r="W1383" s="168" t="s">
        <v>21</v>
      </c>
      <c r="X1383" s="168" t="s">
        <v>21</v>
      </c>
      <c r="Y1383" s="168" t="s">
        <v>21</v>
      </c>
      <c r="Z1383" s="168" t="s">
        <v>21</v>
      </c>
      <c r="AA1383" s="168" t="s">
        <v>2274</v>
      </c>
      <c r="AB1383" s="168" t="s">
        <v>931</v>
      </c>
      <c r="AC1383" s="168" t="s">
        <v>11945</v>
      </c>
      <c r="AD1383" s="169">
        <v>217883.35435426771</v>
      </c>
      <c r="AE1383" s="168" t="s">
        <v>813</v>
      </c>
      <c r="AF1383" s="169">
        <v>-105847.5541274118</v>
      </c>
      <c r="AG1383" s="169">
        <v>9795.8604547621799</v>
      </c>
      <c r="AH1383" s="169">
        <v>-104472.1744949338</v>
      </c>
      <c r="AI1383" s="168" t="s">
        <v>21</v>
      </c>
      <c r="AJ1383"/>
    </row>
    <row r="1384" spans="1:36" x14ac:dyDescent="0.25">
      <c r="A1384" s="179" t="b">
        <f>IF(E1384&lt;&gt;1,"",NOT(ISNA(VLOOKUP(P1384,Mapping!$P:$P,1,FALSE))))</f>
        <v>0</v>
      </c>
      <c r="B1384" s="180" t="str">
        <f t="shared" si="21"/>
        <v/>
      </c>
      <c r="E1384" s="167">
        <v>1</v>
      </c>
      <c r="F1384" s="170" t="s">
        <v>718</v>
      </c>
      <c r="G1384" s="169">
        <v>167391.4486958218</v>
      </c>
      <c r="H1384" s="168" t="s">
        <v>1266</v>
      </c>
      <c r="I1384" s="168" t="s">
        <v>430</v>
      </c>
      <c r="J1384" s="169">
        <v>52764.493365098548</v>
      </c>
      <c r="K1384" s="169">
        <v>20816.85592739674</v>
      </c>
      <c r="L1384" s="168" t="s">
        <v>18</v>
      </c>
      <c r="M1384" s="168" t="s">
        <v>21</v>
      </c>
      <c r="N1384" s="168" t="s">
        <v>1449</v>
      </c>
      <c r="O1384" s="168" t="s">
        <v>21</v>
      </c>
      <c r="P1384" s="168" t="s">
        <v>525</v>
      </c>
      <c r="Q1384" s="168" t="s">
        <v>1451</v>
      </c>
      <c r="R1384" s="168" t="s">
        <v>21</v>
      </c>
      <c r="S1384" s="168" t="s">
        <v>21</v>
      </c>
      <c r="T1384" s="168" t="s">
        <v>21</v>
      </c>
      <c r="U1384" s="168" t="s">
        <v>21</v>
      </c>
      <c r="V1384" s="168" t="s">
        <v>1451</v>
      </c>
      <c r="W1384" s="168" t="s">
        <v>21</v>
      </c>
      <c r="X1384" s="168" t="s">
        <v>21</v>
      </c>
      <c r="Y1384" s="168" t="s">
        <v>21</v>
      </c>
      <c r="Z1384" s="168" t="s">
        <v>21</v>
      </c>
      <c r="AA1384" s="168" t="s">
        <v>2275</v>
      </c>
      <c r="AB1384" s="168" t="s">
        <v>1259</v>
      </c>
      <c r="AC1384" s="168" t="s">
        <v>6864</v>
      </c>
      <c r="AD1384" s="169">
        <v>71245.666864456158</v>
      </c>
      <c r="AE1384" s="168" t="s">
        <v>813</v>
      </c>
      <c r="AF1384" s="169">
        <v>-71744.738324317543</v>
      </c>
      <c r="AG1384" s="169">
        <v>-91226.186203788428</v>
      </c>
      <c r="AH1384" s="169">
        <v>-53401.604365662577</v>
      </c>
      <c r="AI1384" s="168" t="s">
        <v>21</v>
      </c>
      <c r="AJ1384"/>
    </row>
    <row r="1385" spans="1:36" x14ac:dyDescent="0.25">
      <c r="A1385" s="179" t="b">
        <f>IF(E1385&lt;&gt;1,"",NOT(ISNA(VLOOKUP(P1385,Mapping!$P:$P,1,FALSE))))</f>
        <v>0</v>
      </c>
      <c r="B1385" s="180" t="str">
        <f t="shared" si="21"/>
        <v/>
      </c>
      <c r="E1385" s="167">
        <v>1</v>
      </c>
      <c r="F1385" s="170" t="s">
        <v>499</v>
      </c>
      <c r="G1385" s="169">
        <v>1116418.765087886</v>
      </c>
      <c r="H1385" s="168" t="s">
        <v>1266</v>
      </c>
      <c r="I1385" s="168" t="s">
        <v>498</v>
      </c>
      <c r="J1385" s="169">
        <v>465060.96964056691</v>
      </c>
      <c r="K1385" s="169">
        <v>246342.32068791549</v>
      </c>
      <c r="L1385" s="168" t="s">
        <v>18</v>
      </c>
      <c r="M1385" s="168" t="s">
        <v>21</v>
      </c>
      <c r="N1385" s="168" t="s">
        <v>1449</v>
      </c>
      <c r="O1385" s="168" t="s">
        <v>21</v>
      </c>
      <c r="P1385" s="168" t="s">
        <v>344</v>
      </c>
      <c r="Q1385" s="168" t="s">
        <v>1450</v>
      </c>
      <c r="R1385" s="168" t="s">
        <v>21</v>
      </c>
      <c r="S1385" s="168" t="s">
        <v>21</v>
      </c>
      <c r="T1385" s="168" t="s">
        <v>21</v>
      </c>
      <c r="U1385" s="168" t="s">
        <v>21</v>
      </c>
      <c r="V1385" s="168" t="s">
        <v>1450</v>
      </c>
      <c r="W1385" s="168" t="s">
        <v>21</v>
      </c>
      <c r="X1385" s="168" t="s">
        <v>21</v>
      </c>
      <c r="Y1385" s="168" t="s">
        <v>21</v>
      </c>
      <c r="Z1385" s="168" t="s">
        <v>21</v>
      </c>
      <c r="AA1385" s="168" t="s">
        <v>2276</v>
      </c>
      <c r="AB1385" s="168" t="s">
        <v>1259</v>
      </c>
      <c r="AC1385" s="168" t="s">
        <v>11946</v>
      </c>
      <c r="AD1385" s="169">
        <v>657904.63079241279</v>
      </c>
      <c r="AE1385" s="168" t="s">
        <v>809</v>
      </c>
      <c r="AF1385" s="169">
        <v>-445664.12175563158</v>
      </c>
      <c r="AG1385" s="169">
        <v>-237524.3878668948</v>
      </c>
      <c r="AH1385" s="169">
        <v>-501969.9785464966</v>
      </c>
      <c r="AI1385" s="168" t="s">
        <v>21</v>
      </c>
      <c r="AJ1385"/>
    </row>
    <row r="1386" spans="1:36" x14ac:dyDescent="0.25">
      <c r="A1386" s="179" t="b">
        <f>IF(E1386&lt;&gt;1,"",NOT(ISNA(VLOOKUP(P1386,Mapping!$P:$P,1,FALSE))))</f>
        <v>0</v>
      </c>
      <c r="B1386" s="180" t="str">
        <f t="shared" si="21"/>
        <v/>
      </c>
      <c r="E1386" s="167">
        <v>1</v>
      </c>
      <c r="F1386" s="170" t="s">
        <v>499</v>
      </c>
      <c r="G1386" s="169">
        <v>707506.41623549105</v>
      </c>
      <c r="H1386" s="168" t="s">
        <v>1266</v>
      </c>
      <c r="I1386" s="168" t="s">
        <v>498</v>
      </c>
      <c r="J1386" s="169">
        <v>294722.40188966919</v>
      </c>
      <c r="K1386" s="169">
        <v>156114.1553038306</v>
      </c>
      <c r="L1386" s="168" t="s">
        <v>18</v>
      </c>
      <c r="M1386" s="168" t="s">
        <v>21</v>
      </c>
      <c r="N1386" s="168" t="s">
        <v>1449</v>
      </c>
      <c r="O1386" s="168" t="s">
        <v>21</v>
      </c>
      <c r="P1386" s="168" t="s">
        <v>525</v>
      </c>
      <c r="Q1386" s="168" t="s">
        <v>1451</v>
      </c>
      <c r="R1386" s="168" t="s">
        <v>21</v>
      </c>
      <c r="S1386" s="168" t="s">
        <v>21</v>
      </c>
      <c r="T1386" s="168" t="s">
        <v>21</v>
      </c>
      <c r="U1386" s="168" t="s">
        <v>21</v>
      </c>
      <c r="V1386" s="168" t="s">
        <v>1451</v>
      </c>
      <c r="W1386" s="168" t="s">
        <v>21</v>
      </c>
      <c r="X1386" s="168" t="s">
        <v>21</v>
      </c>
      <c r="Y1386" s="168" t="s">
        <v>21</v>
      </c>
      <c r="Z1386" s="168" t="s">
        <v>21</v>
      </c>
      <c r="AA1386" s="168" t="s">
        <v>2276</v>
      </c>
      <c r="AB1386" s="168" t="s">
        <v>1259</v>
      </c>
      <c r="AC1386" s="168" t="s">
        <v>11947</v>
      </c>
      <c r="AD1386" s="169">
        <v>416932.9306463523</v>
      </c>
      <c r="AE1386" s="168" t="s">
        <v>809</v>
      </c>
      <c r="AF1386" s="169">
        <v>-282430.06610807258</v>
      </c>
      <c r="AG1386" s="169">
        <v>-150525.97975187769</v>
      </c>
      <c r="AH1386" s="169">
        <v>-318112.69362825563</v>
      </c>
      <c r="AI1386" s="168" t="s">
        <v>21</v>
      </c>
      <c r="AJ1386"/>
    </row>
    <row r="1387" spans="1:36" x14ac:dyDescent="0.25">
      <c r="A1387" s="179" t="b">
        <f>IF(E1387&lt;&gt;1,"",NOT(ISNA(VLOOKUP(P1387,Mapping!$P:$P,1,FALSE))))</f>
        <v>0</v>
      </c>
      <c r="B1387" s="180" t="str">
        <f t="shared" si="21"/>
        <v/>
      </c>
      <c r="E1387" s="167">
        <v>1</v>
      </c>
      <c r="F1387" s="170" t="s">
        <v>719</v>
      </c>
      <c r="G1387" s="169">
        <v>3018603.31125018</v>
      </c>
      <c r="H1387" s="168" t="s">
        <v>1266</v>
      </c>
      <c r="I1387" s="168" t="s">
        <v>430</v>
      </c>
      <c r="J1387" s="169">
        <v>1061120.3280640149</v>
      </c>
      <c r="K1387" s="169">
        <v>433700.0285410168</v>
      </c>
      <c r="L1387" s="168" t="s">
        <v>18</v>
      </c>
      <c r="M1387" s="168" t="s">
        <v>21</v>
      </c>
      <c r="N1387" s="168" t="s">
        <v>1449</v>
      </c>
      <c r="O1387" s="168" t="s">
        <v>21</v>
      </c>
      <c r="P1387" s="168" t="s">
        <v>344</v>
      </c>
      <c r="Q1387" s="168" t="s">
        <v>1450</v>
      </c>
      <c r="R1387" s="168" t="s">
        <v>21</v>
      </c>
      <c r="S1387" s="168" t="s">
        <v>21</v>
      </c>
      <c r="T1387" s="168" t="s">
        <v>21</v>
      </c>
      <c r="U1387" s="168" t="s">
        <v>21</v>
      </c>
      <c r="V1387" s="168" t="s">
        <v>1450</v>
      </c>
      <c r="W1387" s="168" t="s">
        <v>21</v>
      </c>
      <c r="X1387" s="168" t="s">
        <v>21</v>
      </c>
      <c r="Y1387" s="168" t="s">
        <v>21</v>
      </c>
      <c r="Z1387" s="168" t="s">
        <v>21</v>
      </c>
      <c r="AA1387" s="168" t="s">
        <v>2277</v>
      </c>
      <c r="AB1387" s="168" t="s">
        <v>1259</v>
      </c>
      <c r="AC1387" s="168" t="s">
        <v>11948</v>
      </c>
      <c r="AD1387" s="169">
        <v>1471406.2040533689</v>
      </c>
      <c r="AE1387" s="168" t="s">
        <v>809</v>
      </c>
      <c r="AF1387" s="169">
        <v>-915545.39642518153</v>
      </c>
      <c r="AG1387" s="169">
        <v>-1645099.9731048669</v>
      </c>
      <c r="AH1387" s="169">
        <v>-1270869.955759391</v>
      </c>
      <c r="AI1387" s="168" t="s">
        <v>21</v>
      </c>
      <c r="AJ1387"/>
    </row>
    <row r="1388" spans="1:36" x14ac:dyDescent="0.25">
      <c r="A1388" s="179" t="b">
        <f>IF(E1388&lt;&gt;1,"",NOT(ISNA(VLOOKUP(P1388,Mapping!$P:$P,1,FALSE))))</f>
        <v>0</v>
      </c>
      <c r="B1388" s="180" t="str">
        <f t="shared" si="21"/>
        <v/>
      </c>
      <c r="E1388" s="167">
        <v>1</v>
      </c>
      <c r="F1388" s="170" t="s">
        <v>719</v>
      </c>
      <c r="G1388" s="169">
        <v>716688.86085837567</v>
      </c>
      <c r="H1388" s="168" t="s">
        <v>1266</v>
      </c>
      <c r="I1388" s="168" t="s">
        <v>430</v>
      </c>
      <c r="J1388" s="169">
        <v>251935.42865322731</v>
      </c>
      <c r="K1388" s="169">
        <v>102970.7938936088</v>
      </c>
      <c r="L1388" s="168" t="s">
        <v>18</v>
      </c>
      <c r="M1388" s="168" t="s">
        <v>21</v>
      </c>
      <c r="N1388" s="168" t="s">
        <v>1449</v>
      </c>
      <c r="O1388" s="168" t="s">
        <v>21</v>
      </c>
      <c r="P1388" s="168" t="s">
        <v>525</v>
      </c>
      <c r="Q1388" s="168" t="s">
        <v>1451</v>
      </c>
      <c r="R1388" s="168" t="s">
        <v>21</v>
      </c>
      <c r="S1388" s="168" t="s">
        <v>21</v>
      </c>
      <c r="T1388" s="168" t="s">
        <v>21</v>
      </c>
      <c r="U1388" s="168" t="s">
        <v>21</v>
      </c>
      <c r="V1388" s="168" t="s">
        <v>1451</v>
      </c>
      <c r="W1388" s="168" t="s">
        <v>21</v>
      </c>
      <c r="X1388" s="168" t="s">
        <v>21</v>
      </c>
      <c r="Y1388" s="168" t="s">
        <v>21</v>
      </c>
      <c r="Z1388" s="168" t="s">
        <v>21</v>
      </c>
      <c r="AA1388" s="168" t="s">
        <v>2277</v>
      </c>
      <c r="AB1388" s="168" t="s">
        <v>1259</v>
      </c>
      <c r="AC1388" s="168" t="s">
        <v>6865</v>
      </c>
      <c r="AD1388" s="169">
        <v>349347.1408822558</v>
      </c>
      <c r="AE1388" s="168" t="s">
        <v>809</v>
      </c>
      <c r="AF1388" s="169">
        <v>-217372.44664862519</v>
      </c>
      <c r="AG1388" s="169">
        <v>-390586.20963162219</v>
      </c>
      <c r="AH1388" s="169">
        <v>-301735.02344536601</v>
      </c>
      <c r="AI1388" s="168" t="s">
        <v>21</v>
      </c>
      <c r="AJ1388"/>
    </row>
    <row r="1389" spans="1:36" x14ac:dyDescent="0.25">
      <c r="A1389" s="179" t="b">
        <f>IF(E1389&lt;&gt;1,"",NOT(ISNA(VLOOKUP(P1389,Mapping!$P:$P,1,FALSE))))</f>
        <v>0</v>
      </c>
      <c r="B1389" s="180" t="str">
        <f t="shared" si="21"/>
        <v/>
      </c>
      <c r="E1389" s="167">
        <v>1</v>
      </c>
      <c r="F1389" s="170" t="s">
        <v>11949</v>
      </c>
      <c r="G1389" s="169">
        <v>93508.191188937984</v>
      </c>
      <c r="H1389" s="168" t="s">
        <v>1266</v>
      </c>
      <c r="I1389" s="168" t="s">
        <v>303</v>
      </c>
      <c r="J1389" s="169">
        <v>59324.015917289078</v>
      </c>
      <c r="K1389" s="169">
        <v>27940.84161821306</v>
      </c>
      <c r="L1389" s="168" t="s">
        <v>18</v>
      </c>
      <c r="M1389" s="168" t="s">
        <v>21</v>
      </c>
      <c r="N1389" s="168" t="s">
        <v>1449</v>
      </c>
      <c r="O1389" s="168" t="s">
        <v>21</v>
      </c>
      <c r="P1389" s="168" t="s">
        <v>525</v>
      </c>
      <c r="Q1389" s="168" t="s">
        <v>1451</v>
      </c>
      <c r="R1389" s="168" t="s">
        <v>21</v>
      </c>
      <c r="S1389" s="168" t="s">
        <v>21</v>
      </c>
      <c r="T1389" s="168" t="s">
        <v>21</v>
      </c>
      <c r="U1389" s="168" t="s">
        <v>21</v>
      </c>
      <c r="V1389" s="168" t="s">
        <v>1451</v>
      </c>
      <c r="W1389" s="168" t="s">
        <v>21</v>
      </c>
      <c r="X1389" s="168" t="s">
        <v>21</v>
      </c>
      <c r="Y1389" s="168" t="s">
        <v>21</v>
      </c>
      <c r="Z1389" s="168" t="s">
        <v>21</v>
      </c>
      <c r="AA1389" s="168" t="s">
        <v>11950</v>
      </c>
      <c r="AB1389" s="168" t="s">
        <v>1259</v>
      </c>
      <c r="AC1389" s="168" t="s">
        <v>11951</v>
      </c>
      <c r="AD1389" s="169">
        <v>93035.761432248692</v>
      </c>
      <c r="AE1389" s="168" t="s">
        <v>809</v>
      </c>
      <c r="AF1389" s="169">
        <v>-50717.927531850197</v>
      </c>
      <c r="AG1389" s="169">
        <v>-42661.432688386129</v>
      </c>
      <c r="AH1389" s="169">
        <v>-44731.338335327848</v>
      </c>
      <c r="AI1389" s="168" t="s">
        <v>21</v>
      </c>
      <c r="AJ1389"/>
    </row>
    <row r="1390" spans="1:36" x14ac:dyDescent="0.25">
      <c r="A1390" s="179" t="b">
        <f>IF(E1390&lt;&gt;1,"",NOT(ISNA(VLOOKUP(P1390,Mapping!$P:$P,1,FALSE))))</f>
        <v>0</v>
      </c>
      <c r="B1390" s="180" t="str">
        <f t="shared" si="21"/>
        <v/>
      </c>
      <c r="E1390" s="167">
        <v>1</v>
      </c>
      <c r="F1390" s="170" t="s">
        <v>11952</v>
      </c>
      <c r="G1390" s="169">
        <v>1298746.0673188569</v>
      </c>
      <c r="H1390" s="168" t="s">
        <v>1266</v>
      </c>
      <c r="I1390" s="168" t="s">
        <v>430</v>
      </c>
      <c r="J1390" s="169">
        <v>653267.0659302962</v>
      </c>
      <c r="K1390" s="169">
        <v>116959.6283636947</v>
      </c>
      <c r="L1390" s="168" t="s">
        <v>18</v>
      </c>
      <c r="M1390" s="168" t="s">
        <v>21</v>
      </c>
      <c r="N1390" s="168" t="s">
        <v>1449</v>
      </c>
      <c r="O1390" s="168" t="s">
        <v>21</v>
      </c>
      <c r="P1390" s="168" t="s">
        <v>7293</v>
      </c>
      <c r="Q1390" s="168" t="s">
        <v>7294</v>
      </c>
      <c r="R1390" s="168" t="s">
        <v>21</v>
      </c>
      <c r="S1390" s="168" t="s">
        <v>21</v>
      </c>
      <c r="T1390" s="168" t="s">
        <v>21</v>
      </c>
      <c r="U1390" s="168" t="s">
        <v>21</v>
      </c>
      <c r="V1390" s="168" t="s">
        <v>7294</v>
      </c>
      <c r="W1390" s="168" t="s">
        <v>21</v>
      </c>
      <c r="X1390" s="168" t="s">
        <v>21</v>
      </c>
      <c r="Y1390" s="168" t="s">
        <v>21</v>
      </c>
      <c r="Z1390" s="168" t="s">
        <v>21</v>
      </c>
      <c r="AA1390" s="168" t="s">
        <v>11953</v>
      </c>
      <c r="AB1390" s="168" t="s">
        <v>1259</v>
      </c>
      <c r="AC1390" s="168" t="s">
        <v>11954</v>
      </c>
      <c r="AD1390" s="169">
        <v>769814.64185232238</v>
      </c>
      <c r="AE1390" s="168" t="s">
        <v>814</v>
      </c>
      <c r="AF1390" s="169">
        <v>-454524.14844034601</v>
      </c>
      <c r="AG1390" s="169">
        <v>-707799.89952751598</v>
      </c>
      <c r="AH1390" s="169">
        <v>-567564.60475789022</v>
      </c>
      <c r="AI1390" s="168" t="s">
        <v>21</v>
      </c>
      <c r="AJ1390"/>
    </row>
    <row r="1391" spans="1:36" x14ac:dyDescent="0.25">
      <c r="A1391" s="179" t="b">
        <f>IF(E1391&lt;&gt;1,"",NOT(ISNA(VLOOKUP(P1391,Mapping!$P:$P,1,FALSE))))</f>
        <v>0</v>
      </c>
      <c r="B1391" s="180" t="str">
        <f t="shared" si="21"/>
        <v/>
      </c>
      <c r="E1391" s="167">
        <v>1</v>
      </c>
      <c r="F1391" s="170" t="s">
        <v>720</v>
      </c>
      <c r="G1391" s="169">
        <v>156017.11521279471</v>
      </c>
      <c r="H1391" s="168" t="s">
        <v>1266</v>
      </c>
      <c r="I1391" s="168" t="s">
        <v>432</v>
      </c>
      <c r="J1391" s="169">
        <v>57280.266530219968</v>
      </c>
      <c r="K1391" s="169">
        <v>7767.7462817653304</v>
      </c>
      <c r="L1391" s="168" t="s">
        <v>18</v>
      </c>
      <c r="M1391" s="168" t="s">
        <v>21</v>
      </c>
      <c r="N1391" s="168" t="s">
        <v>1449</v>
      </c>
      <c r="O1391" s="168" t="s">
        <v>21</v>
      </c>
      <c r="P1391" s="168" t="s">
        <v>525</v>
      </c>
      <c r="Q1391" s="168" t="s">
        <v>1451</v>
      </c>
      <c r="R1391" s="168" t="s">
        <v>21</v>
      </c>
      <c r="S1391" s="168" t="s">
        <v>21</v>
      </c>
      <c r="T1391" s="168" t="s">
        <v>21</v>
      </c>
      <c r="U1391" s="168" t="s">
        <v>21</v>
      </c>
      <c r="V1391" s="168" t="s">
        <v>1451</v>
      </c>
      <c r="W1391" s="168" t="s">
        <v>21</v>
      </c>
      <c r="X1391" s="168" t="s">
        <v>21</v>
      </c>
      <c r="Y1391" s="168" t="s">
        <v>21</v>
      </c>
      <c r="Z1391" s="168" t="s">
        <v>21</v>
      </c>
      <c r="AA1391" s="168" t="s">
        <v>2278</v>
      </c>
      <c r="AB1391" s="168" t="s">
        <v>1259</v>
      </c>
      <c r="AC1391" s="168" t="s">
        <v>6866</v>
      </c>
      <c r="AD1391" s="169">
        <v>72685.703700416823</v>
      </c>
      <c r="AE1391" s="168" t="s">
        <v>817</v>
      </c>
      <c r="AF1391" s="169">
        <v>-46467.119937659227</v>
      </c>
      <c r="AG1391" s="169">
        <v>-91936.09150903445</v>
      </c>
      <c r="AH1391" s="169">
        <v>-40877.963764414257</v>
      </c>
      <c r="AI1391" s="168" t="s">
        <v>21</v>
      </c>
      <c r="AJ1391"/>
    </row>
    <row r="1392" spans="1:36" x14ac:dyDescent="0.25">
      <c r="A1392" s="179" t="b">
        <f>IF(E1392&lt;&gt;1,"",NOT(ISNA(VLOOKUP(P1392,Mapping!$P:$P,1,FALSE))))</f>
        <v>0</v>
      </c>
      <c r="B1392" s="180" t="str">
        <f t="shared" si="21"/>
        <v/>
      </c>
      <c r="E1392" s="167">
        <v>1</v>
      </c>
      <c r="F1392" s="170" t="s">
        <v>500</v>
      </c>
      <c r="G1392" s="169">
        <v>2573885.9900531578</v>
      </c>
      <c r="H1392" s="168" t="s">
        <v>1266</v>
      </c>
      <c r="I1392" s="168" t="s">
        <v>430</v>
      </c>
      <c r="J1392" s="169">
        <v>645392.48851367075</v>
      </c>
      <c r="K1392" s="169">
        <v>131345.23241070949</v>
      </c>
      <c r="L1392" s="168" t="s">
        <v>18</v>
      </c>
      <c r="M1392" s="168" t="s">
        <v>21</v>
      </c>
      <c r="N1392" s="168" t="s">
        <v>1449</v>
      </c>
      <c r="O1392" s="168" t="s">
        <v>21</v>
      </c>
      <c r="P1392" s="168" t="s">
        <v>344</v>
      </c>
      <c r="Q1392" s="168" t="s">
        <v>1450</v>
      </c>
      <c r="R1392" s="168" t="s">
        <v>21</v>
      </c>
      <c r="S1392" s="168" t="s">
        <v>21</v>
      </c>
      <c r="T1392" s="168" t="s">
        <v>21</v>
      </c>
      <c r="U1392" s="168" t="s">
        <v>21</v>
      </c>
      <c r="V1392" s="168" t="s">
        <v>1450</v>
      </c>
      <c r="W1392" s="168" t="s">
        <v>21</v>
      </c>
      <c r="X1392" s="168" t="s">
        <v>21</v>
      </c>
      <c r="Y1392" s="168" t="s">
        <v>21</v>
      </c>
      <c r="Z1392" s="168" t="s">
        <v>21</v>
      </c>
      <c r="AA1392" s="168" t="s">
        <v>2279</v>
      </c>
      <c r="AB1392" s="168" t="s">
        <v>1259</v>
      </c>
      <c r="AC1392" s="168" t="s">
        <v>11955</v>
      </c>
      <c r="AD1392" s="169">
        <v>780614.19951329986</v>
      </c>
      <c r="AE1392" s="168" t="s">
        <v>808</v>
      </c>
      <c r="AF1392" s="169">
        <v>-863230.36445659236</v>
      </c>
      <c r="AG1392" s="169">
        <v>-1402734.7539275631</v>
      </c>
      <c r="AH1392" s="169">
        <v>-412296.4997851979</v>
      </c>
      <c r="AI1392" s="168" t="s">
        <v>21</v>
      </c>
      <c r="AJ1392"/>
    </row>
    <row r="1393" spans="1:36" x14ac:dyDescent="0.25">
      <c r="A1393" s="179" t="b">
        <f>IF(E1393&lt;&gt;1,"",NOT(ISNA(VLOOKUP(P1393,Mapping!$P:$P,1,FALSE))))</f>
        <v>0</v>
      </c>
      <c r="B1393" s="180" t="str">
        <f t="shared" si="21"/>
        <v/>
      </c>
      <c r="E1393" s="167">
        <v>1</v>
      </c>
      <c r="F1393" s="170" t="s">
        <v>500</v>
      </c>
      <c r="G1393" s="169">
        <v>840389.03571597859</v>
      </c>
      <c r="H1393" s="168" t="s">
        <v>1266</v>
      </c>
      <c r="I1393" s="168" t="s">
        <v>430</v>
      </c>
      <c r="J1393" s="169">
        <v>210724.4738797218</v>
      </c>
      <c r="K1393" s="169">
        <v>42884.997097034327</v>
      </c>
      <c r="L1393" s="168" t="s">
        <v>18</v>
      </c>
      <c r="M1393" s="168" t="s">
        <v>21</v>
      </c>
      <c r="N1393" s="168" t="s">
        <v>1449</v>
      </c>
      <c r="O1393" s="168" t="s">
        <v>21</v>
      </c>
      <c r="P1393" s="168" t="s">
        <v>525</v>
      </c>
      <c r="Q1393" s="168" t="s">
        <v>1451</v>
      </c>
      <c r="R1393" s="168" t="s">
        <v>21</v>
      </c>
      <c r="S1393" s="168" t="s">
        <v>21</v>
      </c>
      <c r="T1393" s="168" t="s">
        <v>21</v>
      </c>
      <c r="U1393" s="168" t="s">
        <v>21</v>
      </c>
      <c r="V1393" s="168" t="s">
        <v>1451</v>
      </c>
      <c r="W1393" s="168" t="s">
        <v>21</v>
      </c>
      <c r="X1393" s="168" t="s">
        <v>21</v>
      </c>
      <c r="Y1393" s="168" t="s">
        <v>21</v>
      </c>
      <c r="Z1393" s="168" t="s">
        <v>21</v>
      </c>
      <c r="AA1393" s="168" t="s">
        <v>2279</v>
      </c>
      <c r="AB1393" s="168" t="s">
        <v>1259</v>
      </c>
      <c r="AC1393" s="168" t="s">
        <v>6867</v>
      </c>
      <c r="AD1393" s="169">
        <v>254875.1642187672</v>
      </c>
      <c r="AE1393" s="168" t="s">
        <v>808</v>
      </c>
      <c r="AF1393" s="169">
        <v>-281849.83188452962</v>
      </c>
      <c r="AG1393" s="169">
        <v>-458001.2136412182</v>
      </c>
      <c r="AH1393" s="169">
        <v>-134617.2515886765</v>
      </c>
      <c r="AI1393" s="168" t="s">
        <v>21</v>
      </c>
      <c r="AJ1393"/>
    </row>
    <row r="1394" spans="1:36" x14ac:dyDescent="0.25">
      <c r="A1394" s="179" t="b">
        <f>IF(E1394&lt;&gt;1,"",NOT(ISNA(VLOOKUP(P1394,Mapping!$P:$P,1,FALSE))))</f>
        <v>0</v>
      </c>
      <c r="B1394" s="180" t="str">
        <f t="shared" si="21"/>
        <v/>
      </c>
      <c r="E1394" s="167">
        <v>1</v>
      </c>
      <c r="F1394" s="170" t="s">
        <v>11956</v>
      </c>
      <c r="G1394" s="169">
        <v>148787.1284889323</v>
      </c>
      <c r="H1394" s="168" t="s">
        <v>1266</v>
      </c>
      <c r="I1394" s="168" t="s">
        <v>430</v>
      </c>
      <c r="J1394" s="169">
        <v>51047.438626286938</v>
      </c>
      <c r="K1394" s="169">
        <v>10694.1556230634</v>
      </c>
      <c r="L1394" s="168" t="s">
        <v>18</v>
      </c>
      <c r="M1394" s="168" t="s">
        <v>21</v>
      </c>
      <c r="N1394" s="168" t="s">
        <v>1449</v>
      </c>
      <c r="O1394" s="168" t="s">
        <v>21</v>
      </c>
      <c r="P1394" s="168" t="s">
        <v>525</v>
      </c>
      <c r="Q1394" s="168" t="s">
        <v>1451</v>
      </c>
      <c r="R1394" s="168" t="s">
        <v>21</v>
      </c>
      <c r="S1394" s="168" t="s">
        <v>21</v>
      </c>
      <c r="T1394" s="168" t="s">
        <v>21</v>
      </c>
      <c r="U1394" s="168" t="s">
        <v>21</v>
      </c>
      <c r="V1394" s="168" t="s">
        <v>1451</v>
      </c>
      <c r="W1394" s="168" t="s">
        <v>21</v>
      </c>
      <c r="X1394" s="168" t="s">
        <v>21</v>
      </c>
      <c r="Y1394" s="168" t="s">
        <v>21</v>
      </c>
      <c r="Z1394" s="168" t="s">
        <v>21</v>
      </c>
      <c r="AA1394" s="168" t="s">
        <v>11957</v>
      </c>
      <c r="AB1394" s="168" t="s">
        <v>1259</v>
      </c>
      <c r="AC1394" s="168" t="s">
        <v>11958</v>
      </c>
      <c r="AD1394" s="169">
        <v>71885.677871424094</v>
      </c>
      <c r="AE1394" s="168" t="s">
        <v>809</v>
      </c>
      <c r="AF1394" s="169">
        <v>-60941.986213518729</v>
      </c>
      <c r="AG1394" s="169">
        <v>-81087.071018324568</v>
      </c>
      <c r="AH1394" s="169">
        <v>-47055.052046930054</v>
      </c>
      <c r="AI1394" s="168" t="s">
        <v>21</v>
      </c>
      <c r="AJ1394"/>
    </row>
    <row r="1395" spans="1:36" x14ac:dyDescent="0.25">
      <c r="A1395" s="179" t="b">
        <f>IF(E1395&lt;&gt;1,"",NOT(ISNA(VLOOKUP(P1395,Mapping!$P:$P,1,FALSE))))</f>
        <v>0</v>
      </c>
      <c r="B1395" s="180" t="str">
        <f t="shared" si="21"/>
        <v/>
      </c>
      <c r="E1395" s="167">
        <v>1</v>
      </c>
      <c r="F1395" s="170" t="s">
        <v>778</v>
      </c>
      <c r="G1395" s="169">
        <v>2180015.3742319811</v>
      </c>
      <c r="H1395" s="168" t="s">
        <v>1266</v>
      </c>
      <c r="I1395" s="168" t="s">
        <v>421</v>
      </c>
      <c r="J1395" s="169">
        <v>723692.97947976447</v>
      </c>
      <c r="K1395" s="169">
        <v>196312.1138945467</v>
      </c>
      <c r="L1395" s="168" t="s">
        <v>18</v>
      </c>
      <c r="M1395" s="168" t="s">
        <v>21</v>
      </c>
      <c r="N1395" s="168" t="s">
        <v>1449</v>
      </c>
      <c r="O1395" s="168" t="s">
        <v>21</v>
      </c>
      <c r="P1395" s="168" t="s">
        <v>762</v>
      </c>
      <c r="Q1395" s="168" t="s">
        <v>1455</v>
      </c>
      <c r="R1395" s="168" t="s">
        <v>21</v>
      </c>
      <c r="S1395" s="168" t="s">
        <v>21</v>
      </c>
      <c r="T1395" s="168" t="s">
        <v>21</v>
      </c>
      <c r="U1395" s="168" t="s">
        <v>21</v>
      </c>
      <c r="V1395" s="168" t="s">
        <v>1455</v>
      </c>
      <c r="W1395" s="168" t="s">
        <v>21</v>
      </c>
      <c r="X1395" s="168" t="s">
        <v>21</v>
      </c>
      <c r="Y1395" s="168" t="s">
        <v>21</v>
      </c>
      <c r="Z1395" s="168" t="s">
        <v>21</v>
      </c>
      <c r="AA1395" s="168" t="s">
        <v>2280</v>
      </c>
      <c r="AB1395" s="168" t="s">
        <v>1259</v>
      </c>
      <c r="AC1395" s="168" t="s">
        <v>11959</v>
      </c>
      <c r="AD1395" s="169">
        <v>1177439.1538895869</v>
      </c>
      <c r="AE1395" s="168" t="s">
        <v>816</v>
      </c>
      <c r="AF1395" s="169">
        <v>-379543.27740628022</v>
      </c>
      <c r="AG1395" s="169">
        <v>-2027701.8151275651</v>
      </c>
      <c r="AH1395" s="169">
        <v>-411851.44985244889</v>
      </c>
      <c r="AI1395" s="168" t="s">
        <v>21</v>
      </c>
      <c r="AJ1395"/>
    </row>
    <row r="1396" spans="1:36" x14ac:dyDescent="0.25">
      <c r="A1396" s="179" t="b">
        <f>IF(E1396&lt;&gt;1,"",NOT(ISNA(VLOOKUP(P1396,Mapping!$P:$P,1,FALSE))))</f>
        <v>0</v>
      </c>
      <c r="B1396" s="180" t="str">
        <f t="shared" si="21"/>
        <v/>
      </c>
      <c r="E1396" s="167">
        <v>1</v>
      </c>
      <c r="F1396" s="170" t="s">
        <v>759</v>
      </c>
      <c r="G1396" s="169">
        <v>121219.0212571192</v>
      </c>
      <c r="H1396" s="168" t="s">
        <v>1266</v>
      </c>
      <c r="I1396" s="168" t="s">
        <v>384</v>
      </c>
      <c r="J1396" s="169">
        <v>72503.018819934281</v>
      </c>
      <c r="K1396" s="169">
        <v>23279.112260959409</v>
      </c>
      <c r="L1396" s="168" t="s">
        <v>18</v>
      </c>
      <c r="M1396" s="168" t="s">
        <v>21</v>
      </c>
      <c r="N1396" s="168" t="s">
        <v>1449</v>
      </c>
      <c r="O1396" s="168" t="s">
        <v>21</v>
      </c>
      <c r="P1396" s="168" t="s">
        <v>344</v>
      </c>
      <c r="Q1396" s="168" t="s">
        <v>1450</v>
      </c>
      <c r="R1396" s="168" t="s">
        <v>21</v>
      </c>
      <c r="S1396" s="168" t="s">
        <v>21</v>
      </c>
      <c r="T1396" s="168" t="s">
        <v>21</v>
      </c>
      <c r="U1396" s="168" t="s">
        <v>21</v>
      </c>
      <c r="V1396" s="168" t="s">
        <v>1450</v>
      </c>
      <c r="W1396" s="168" t="s">
        <v>21</v>
      </c>
      <c r="X1396" s="168" t="s">
        <v>21</v>
      </c>
      <c r="Y1396" s="168" t="s">
        <v>21</v>
      </c>
      <c r="Z1396" s="168" t="s">
        <v>21</v>
      </c>
      <c r="AA1396" s="168" t="s">
        <v>6642</v>
      </c>
      <c r="AB1396" s="168" t="s">
        <v>1259</v>
      </c>
      <c r="AC1396" s="168" t="s">
        <v>5562</v>
      </c>
      <c r="AD1396" s="169">
        <v>77813.609129242715</v>
      </c>
      <c r="AE1396" s="168" t="s">
        <v>814</v>
      </c>
      <c r="AF1396" s="169">
        <v>-37246.621747185782</v>
      </c>
      <c r="AG1396" s="169">
        <v>-40825.153777451211</v>
      </c>
      <c r="AH1396" s="169">
        <v>-27207.950073880551</v>
      </c>
      <c r="AI1396" s="168" t="s">
        <v>21</v>
      </c>
      <c r="AJ1396"/>
    </row>
    <row r="1397" spans="1:36" x14ac:dyDescent="0.25">
      <c r="A1397" s="179" t="b">
        <f>IF(E1397&lt;&gt;1,"",NOT(ISNA(VLOOKUP(P1397,Mapping!$P:$P,1,FALSE))))</f>
        <v>0</v>
      </c>
      <c r="B1397" s="180" t="str">
        <f t="shared" si="21"/>
        <v/>
      </c>
      <c r="E1397" s="167">
        <v>1</v>
      </c>
      <c r="F1397" s="170" t="s">
        <v>759</v>
      </c>
      <c r="G1397" s="169">
        <v>3971382.8601640589</v>
      </c>
      <c r="H1397" s="168" t="s">
        <v>1266</v>
      </c>
      <c r="I1397" s="168" t="s">
        <v>384</v>
      </c>
      <c r="J1397" s="169">
        <v>2375347.064062594</v>
      </c>
      <c r="K1397" s="169">
        <v>762671.29097595636</v>
      </c>
      <c r="L1397" s="168" t="s">
        <v>18</v>
      </c>
      <c r="M1397" s="168" t="s">
        <v>21</v>
      </c>
      <c r="N1397" s="168" t="s">
        <v>1449</v>
      </c>
      <c r="O1397" s="168" t="s">
        <v>21</v>
      </c>
      <c r="P1397" s="168" t="s">
        <v>753</v>
      </c>
      <c r="Q1397" s="168" t="s">
        <v>1460</v>
      </c>
      <c r="R1397" s="168" t="s">
        <v>21</v>
      </c>
      <c r="S1397" s="168" t="s">
        <v>21</v>
      </c>
      <c r="T1397" s="168" t="s">
        <v>21</v>
      </c>
      <c r="U1397" s="168" t="s">
        <v>21</v>
      </c>
      <c r="V1397" s="168" t="s">
        <v>1460</v>
      </c>
      <c r="W1397" s="168" t="s">
        <v>21</v>
      </c>
      <c r="X1397" s="168" t="s">
        <v>21</v>
      </c>
      <c r="Y1397" s="168" t="s">
        <v>21</v>
      </c>
      <c r="Z1397" s="168" t="s">
        <v>21</v>
      </c>
      <c r="AA1397" s="168" t="s">
        <v>6642</v>
      </c>
      <c r="AB1397" s="168" t="s">
        <v>1259</v>
      </c>
      <c r="AC1397" s="168" t="s">
        <v>11960</v>
      </c>
      <c r="AD1397" s="169">
        <v>2549332.8553436981</v>
      </c>
      <c r="AE1397" s="168" t="s">
        <v>814</v>
      </c>
      <c r="AF1397" s="169">
        <v>-1220275.4458149869</v>
      </c>
      <c r="AG1397" s="169">
        <v>-1337515.4682319269</v>
      </c>
      <c r="AH1397" s="169">
        <v>-891388.0467192987</v>
      </c>
      <c r="AI1397" s="168" t="s">
        <v>21</v>
      </c>
      <c r="AJ1397"/>
    </row>
    <row r="1398" spans="1:36" x14ac:dyDescent="0.25">
      <c r="A1398" s="179" t="b">
        <f>IF(E1398&lt;&gt;1,"",NOT(ISNA(VLOOKUP(P1398,Mapping!$P:$P,1,FALSE))))</f>
        <v>0</v>
      </c>
      <c r="B1398" s="180" t="str">
        <f t="shared" si="21"/>
        <v/>
      </c>
      <c r="E1398" s="167">
        <v>1</v>
      </c>
      <c r="F1398" s="170" t="s">
        <v>11961</v>
      </c>
      <c r="G1398" s="169">
        <v>90575.836089786419</v>
      </c>
      <c r="H1398" s="168" t="s">
        <v>1266</v>
      </c>
      <c r="I1398" s="168" t="s">
        <v>657</v>
      </c>
      <c r="J1398" s="169">
        <v>22472.870172892432</v>
      </c>
      <c r="K1398" s="169">
        <v>4212.1868190270261</v>
      </c>
      <c r="L1398" s="168" t="s">
        <v>18</v>
      </c>
      <c r="M1398" s="168" t="s">
        <v>21</v>
      </c>
      <c r="N1398" s="168" t="s">
        <v>1449</v>
      </c>
      <c r="O1398" s="168" t="s">
        <v>21</v>
      </c>
      <c r="P1398" s="168" t="s">
        <v>525</v>
      </c>
      <c r="Q1398" s="168" t="s">
        <v>1451</v>
      </c>
      <c r="R1398" s="168" t="s">
        <v>21</v>
      </c>
      <c r="S1398" s="168" t="s">
        <v>21</v>
      </c>
      <c r="T1398" s="168" t="s">
        <v>21</v>
      </c>
      <c r="U1398" s="168" t="s">
        <v>21</v>
      </c>
      <c r="V1398" s="168" t="s">
        <v>1451</v>
      </c>
      <c r="W1398" s="168" t="s">
        <v>21</v>
      </c>
      <c r="X1398" s="168" t="s">
        <v>21</v>
      </c>
      <c r="Y1398" s="168" t="s">
        <v>21</v>
      </c>
      <c r="Z1398" s="168" t="s">
        <v>21</v>
      </c>
      <c r="AA1398" s="168" t="s">
        <v>11962</v>
      </c>
      <c r="AB1398" s="168" t="s">
        <v>1259</v>
      </c>
      <c r="AC1398" s="168" t="s">
        <v>6827</v>
      </c>
      <c r="AD1398" s="169">
        <v>24183.079751626941</v>
      </c>
      <c r="AE1398" s="168" t="s">
        <v>814</v>
      </c>
      <c r="AF1398" s="169">
        <v>-7204.0884438512876</v>
      </c>
      <c r="AG1398" s="169">
        <v>-43136.972291491642</v>
      </c>
      <c r="AH1398" s="169">
        <v>-14561.14615624289</v>
      </c>
      <c r="AI1398" s="168" t="s">
        <v>21</v>
      </c>
      <c r="AJ1398"/>
    </row>
    <row r="1399" spans="1:36" x14ac:dyDescent="0.25">
      <c r="A1399" s="179" t="b">
        <f>IF(E1399&lt;&gt;1,"",NOT(ISNA(VLOOKUP(P1399,Mapping!$P:$P,1,FALSE))))</f>
        <v>0</v>
      </c>
      <c r="B1399" s="180" t="str">
        <f t="shared" si="21"/>
        <v/>
      </c>
      <c r="E1399" s="167">
        <v>1</v>
      </c>
      <c r="F1399" s="170" t="s">
        <v>1180</v>
      </c>
      <c r="G1399" s="169">
        <v>1154829.5204609809</v>
      </c>
      <c r="H1399" s="168" t="s">
        <v>1266</v>
      </c>
      <c r="I1399" s="168" t="s">
        <v>430</v>
      </c>
      <c r="J1399" s="169">
        <v>422933.75666382402</v>
      </c>
      <c r="K1399" s="169">
        <v>124662.2338798741</v>
      </c>
      <c r="L1399" s="168" t="s">
        <v>18</v>
      </c>
      <c r="M1399" s="168" t="s">
        <v>21</v>
      </c>
      <c r="N1399" s="168" t="s">
        <v>1449</v>
      </c>
      <c r="O1399" s="168" t="s">
        <v>21</v>
      </c>
      <c r="P1399" s="168" t="s">
        <v>344</v>
      </c>
      <c r="Q1399" s="168" t="s">
        <v>1450</v>
      </c>
      <c r="R1399" s="168" t="s">
        <v>21</v>
      </c>
      <c r="S1399" s="168" t="s">
        <v>21</v>
      </c>
      <c r="T1399" s="168" t="s">
        <v>21</v>
      </c>
      <c r="U1399" s="168" t="s">
        <v>21</v>
      </c>
      <c r="V1399" s="168" t="s">
        <v>1450</v>
      </c>
      <c r="W1399" s="168" t="s">
        <v>21</v>
      </c>
      <c r="X1399" s="168" t="s">
        <v>21</v>
      </c>
      <c r="Y1399" s="168" t="s">
        <v>21</v>
      </c>
      <c r="Z1399" s="168" t="s">
        <v>21</v>
      </c>
      <c r="AA1399" s="168" t="s">
        <v>2281</v>
      </c>
      <c r="AB1399" s="168" t="s">
        <v>1259</v>
      </c>
      <c r="AC1399" s="168" t="s">
        <v>11963</v>
      </c>
      <c r="AD1399" s="169">
        <v>584264.96808729647</v>
      </c>
      <c r="AE1399" s="168" t="s">
        <v>813</v>
      </c>
      <c r="AF1399" s="169">
        <v>-563411.40682112949</v>
      </c>
      <c r="AG1399" s="169">
        <v>-629367.23284261045</v>
      </c>
      <c r="AH1399" s="169">
        <v>-433124.92844479549</v>
      </c>
      <c r="AI1399" s="168" t="s">
        <v>21</v>
      </c>
      <c r="AJ1399"/>
    </row>
    <row r="1400" spans="1:36" x14ac:dyDescent="0.25">
      <c r="A1400" s="179" t="b">
        <f>IF(E1400&lt;&gt;1,"",NOT(ISNA(VLOOKUP(P1400,Mapping!$P:$P,1,FALSE))))</f>
        <v>0</v>
      </c>
      <c r="B1400" s="180" t="str">
        <f t="shared" si="21"/>
        <v/>
      </c>
      <c r="E1400" s="167">
        <v>1</v>
      </c>
      <c r="F1400" s="170" t="s">
        <v>1180</v>
      </c>
      <c r="G1400" s="169">
        <v>149532.94652591579</v>
      </c>
      <c r="H1400" s="168" t="s">
        <v>1266</v>
      </c>
      <c r="I1400" s="168" t="s">
        <v>430</v>
      </c>
      <c r="J1400" s="169">
        <v>54763.521107402259</v>
      </c>
      <c r="K1400" s="169">
        <v>16141.872737301779</v>
      </c>
      <c r="L1400" s="168" t="s">
        <v>18</v>
      </c>
      <c r="M1400" s="168" t="s">
        <v>21</v>
      </c>
      <c r="N1400" s="168" t="s">
        <v>1449</v>
      </c>
      <c r="O1400" s="168" t="s">
        <v>21</v>
      </c>
      <c r="P1400" s="168" t="s">
        <v>525</v>
      </c>
      <c r="Q1400" s="168" t="s">
        <v>1451</v>
      </c>
      <c r="R1400" s="168" t="s">
        <v>21</v>
      </c>
      <c r="S1400" s="168" t="s">
        <v>21</v>
      </c>
      <c r="T1400" s="168" t="s">
        <v>21</v>
      </c>
      <c r="U1400" s="168" t="s">
        <v>21</v>
      </c>
      <c r="V1400" s="168" t="s">
        <v>1451</v>
      </c>
      <c r="W1400" s="168" t="s">
        <v>21</v>
      </c>
      <c r="X1400" s="168" t="s">
        <v>21</v>
      </c>
      <c r="Y1400" s="168" t="s">
        <v>21</v>
      </c>
      <c r="Z1400" s="168" t="s">
        <v>21</v>
      </c>
      <c r="AA1400" s="168" t="s">
        <v>2281</v>
      </c>
      <c r="AB1400" s="168" t="s">
        <v>1259</v>
      </c>
      <c r="AC1400" s="168" t="s">
        <v>6868</v>
      </c>
      <c r="AD1400" s="169">
        <v>75653.471514210178</v>
      </c>
      <c r="AE1400" s="168" t="s">
        <v>813</v>
      </c>
      <c r="AF1400" s="169">
        <v>-72953.250913299198</v>
      </c>
      <c r="AG1400" s="169">
        <v>-81493.532254224585</v>
      </c>
      <c r="AH1400" s="169">
        <v>-56083.123627047098</v>
      </c>
      <c r="AI1400" s="168" t="s">
        <v>21</v>
      </c>
      <c r="AJ1400"/>
    </row>
    <row r="1401" spans="1:36" x14ac:dyDescent="0.25">
      <c r="A1401" s="179" t="b">
        <f>IF(E1401&lt;&gt;1,"",NOT(ISNA(VLOOKUP(P1401,Mapping!$P:$P,1,FALSE))))</f>
        <v>0</v>
      </c>
      <c r="B1401" s="180" t="str">
        <f t="shared" si="21"/>
        <v/>
      </c>
      <c r="E1401" s="167">
        <v>1</v>
      </c>
      <c r="F1401" s="170" t="s">
        <v>721</v>
      </c>
      <c r="G1401" s="169">
        <v>334310.06566430302</v>
      </c>
      <c r="H1401" s="168" t="s">
        <v>1266</v>
      </c>
      <c r="I1401" s="168" t="s">
        <v>372</v>
      </c>
      <c r="J1401" s="169">
        <v>138540.41103062511</v>
      </c>
      <c r="K1401" s="169">
        <v>58146.021632063523</v>
      </c>
      <c r="L1401" s="168" t="s">
        <v>18</v>
      </c>
      <c r="M1401" s="168" t="s">
        <v>21</v>
      </c>
      <c r="N1401" s="168" t="s">
        <v>1449</v>
      </c>
      <c r="O1401" s="168" t="s">
        <v>21</v>
      </c>
      <c r="P1401" s="168" t="s">
        <v>525</v>
      </c>
      <c r="Q1401" s="168" t="s">
        <v>1451</v>
      </c>
      <c r="R1401" s="168" t="s">
        <v>21</v>
      </c>
      <c r="S1401" s="168" t="s">
        <v>21</v>
      </c>
      <c r="T1401" s="168" t="s">
        <v>21</v>
      </c>
      <c r="U1401" s="168" t="s">
        <v>21</v>
      </c>
      <c r="V1401" s="168" t="s">
        <v>1451</v>
      </c>
      <c r="W1401" s="168" t="s">
        <v>21</v>
      </c>
      <c r="X1401" s="168" t="s">
        <v>21</v>
      </c>
      <c r="Y1401" s="168" t="s">
        <v>21</v>
      </c>
      <c r="Z1401" s="168" t="s">
        <v>21</v>
      </c>
      <c r="AA1401" s="168" t="s">
        <v>2282</v>
      </c>
      <c r="AB1401" s="168" t="s">
        <v>1259</v>
      </c>
      <c r="AC1401" s="168" t="s">
        <v>11860</v>
      </c>
      <c r="AD1401" s="169">
        <v>194489.04758568481</v>
      </c>
      <c r="AE1401" s="168" t="s">
        <v>813</v>
      </c>
      <c r="AF1401" s="169">
        <v>-155120.05063107921</v>
      </c>
      <c r="AG1401" s="169">
        <v>-61933.376729656593</v>
      </c>
      <c r="AH1401" s="169">
        <v>-116404.6928450939</v>
      </c>
      <c r="AI1401" s="168" t="s">
        <v>21</v>
      </c>
      <c r="AJ1401"/>
    </row>
    <row r="1402" spans="1:36" x14ac:dyDescent="0.25">
      <c r="A1402" s="179" t="b">
        <f>IF(E1402&lt;&gt;1,"",NOT(ISNA(VLOOKUP(P1402,Mapping!$P:$P,1,FALSE))))</f>
        <v>0</v>
      </c>
      <c r="B1402" s="180" t="str">
        <f t="shared" si="21"/>
        <v/>
      </c>
      <c r="E1402" s="167">
        <v>1</v>
      </c>
      <c r="F1402" s="170" t="s">
        <v>721</v>
      </c>
      <c r="G1402" s="169">
        <v>5719807.4919139734</v>
      </c>
      <c r="H1402" s="168" t="s">
        <v>1266</v>
      </c>
      <c r="I1402" s="168" t="s">
        <v>372</v>
      </c>
      <c r="J1402" s="169">
        <v>2370327.9151083762</v>
      </c>
      <c r="K1402" s="169">
        <v>994837.0818425559</v>
      </c>
      <c r="L1402" s="168" t="s">
        <v>18</v>
      </c>
      <c r="M1402" s="168" t="s">
        <v>21</v>
      </c>
      <c r="N1402" s="168" t="s">
        <v>1449</v>
      </c>
      <c r="O1402" s="168" t="s">
        <v>21</v>
      </c>
      <c r="P1402" s="168" t="s">
        <v>803</v>
      </c>
      <c r="Q1402" s="168" t="s">
        <v>1453</v>
      </c>
      <c r="R1402" s="168" t="s">
        <v>21</v>
      </c>
      <c r="S1402" s="168" t="s">
        <v>21</v>
      </c>
      <c r="T1402" s="168" t="s">
        <v>21</v>
      </c>
      <c r="U1402" s="168" t="s">
        <v>21</v>
      </c>
      <c r="V1402" s="168" t="s">
        <v>1453</v>
      </c>
      <c r="W1402" s="168" t="s">
        <v>21</v>
      </c>
      <c r="X1402" s="168" t="s">
        <v>21</v>
      </c>
      <c r="Y1402" s="168" t="s">
        <v>21</v>
      </c>
      <c r="Z1402" s="168" t="s">
        <v>21</v>
      </c>
      <c r="AA1402" s="168" t="s">
        <v>2282</v>
      </c>
      <c r="AB1402" s="168" t="s">
        <v>1259</v>
      </c>
      <c r="AC1402" s="168" t="s">
        <v>11964</v>
      </c>
      <c r="AD1402" s="169">
        <v>3327569.3008683338</v>
      </c>
      <c r="AE1402" s="168" t="s">
        <v>813</v>
      </c>
      <c r="AF1402" s="169">
        <v>-2653993.7587062051</v>
      </c>
      <c r="AG1402" s="169">
        <v>-1059636.0343320831</v>
      </c>
      <c r="AH1402" s="169">
        <v>-1991601.51790909</v>
      </c>
      <c r="AI1402" s="168" t="s">
        <v>21</v>
      </c>
      <c r="AJ1402"/>
    </row>
    <row r="1403" spans="1:36" x14ac:dyDescent="0.25">
      <c r="A1403" s="179" t="b">
        <f>IF(E1403&lt;&gt;1,"",NOT(ISNA(VLOOKUP(P1403,Mapping!$P:$P,1,FALSE))))</f>
        <v>0</v>
      </c>
      <c r="B1403" s="180" t="str">
        <f t="shared" si="21"/>
        <v/>
      </c>
      <c r="E1403" s="167">
        <v>1</v>
      </c>
      <c r="F1403" s="170" t="s">
        <v>1216</v>
      </c>
      <c r="G1403" s="169">
        <v>284288.1126003571</v>
      </c>
      <c r="H1403" s="168" t="s">
        <v>1266</v>
      </c>
      <c r="I1403" s="168" t="s">
        <v>430</v>
      </c>
      <c r="J1403" s="169">
        <v>212570.90658859539</v>
      </c>
      <c r="K1403" s="169">
        <v>42255.057837297609</v>
      </c>
      <c r="L1403" s="168" t="s">
        <v>18</v>
      </c>
      <c r="M1403" s="168" t="s">
        <v>21</v>
      </c>
      <c r="N1403" s="168" t="s">
        <v>1449</v>
      </c>
      <c r="O1403" s="168" t="s">
        <v>21</v>
      </c>
      <c r="P1403" s="168" t="s">
        <v>525</v>
      </c>
      <c r="Q1403" s="168" t="s">
        <v>1451</v>
      </c>
      <c r="R1403" s="168" t="s">
        <v>21</v>
      </c>
      <c r="S1403" s="168" t="s">
        <v>21</v>
      </c>
      <c r="T1403" s="168" t="s">
        <v>21</v>
      </c>
      <c r="U1403" s="168" t="s">
        <v>21</v>
      </c>
      <c r="V1403" s="168" t="s">
        <v>1451</v>
      </c>
      <c r="W1403" s="168" t="s">
        <v>21</v>
      </c>
      <c r="X1403" s="168" t="s">
        <v>21</v>
      </c>
      <c r="Y1403" s="168" t="s">
        <v>21</v>
      </c>
      <c r="Z1403" s="168" t="s">
        <v>21</v>
      </c>
      <c r="AA1403" s="168" t="s">
        <v>2752</v>
      </c>
      <c r="AB1403" s="168" t="s">
        <v>1259</v>
      </c>
      <c r="AC1403" s="168" t="s">
        <v>11965</v>
      </c>
      <c r="AD1403" s="169">
        <v>246617.3854832144</v>
      </c>
      <c r="AE1403" s="168" t="s">
        <v>814</v>
      </c>
      <c r="AF1403" s="169">
        <v>-232571.77949488829</v>
      </c>
      <c r="AG1403" s="169">
        <v>-154933.36426480851</v>
      </c>
      <c r="AH1403" s="169">
        <v>-79938.82402648445</v>
      </c>
      <c r="AI1403" s="168" t="s">
        <v>21</v>
      </c>
      <c r="AJ1403"/>
    </row>
    <row r="1404" spans="1:36" x14ac:dyDescent="0.25">
      <c r="A1404" s="179" t="b">
        <f>IF(E1404&lt;&gt;1,"",NOT(ISNA(VLOOKUP(P1404,Mapping!$P:$P,1,FALSE))))</f>
        <v>0</v>
      </c>
      <c r="B1404" s="180" t="str">
        <f t="shared" si="21"/>
        <v/>
      </c>
      <c r="E1404" s="167">
        <v>1</v>
      </c>
      <c r="F1404" s="170" t="s">
        <v>780</v>
      </c>
      <c r="G1404" s="169">
        <v>2480163.0834807511</v>
      </c>
      <c r="H1404" s="168" t="s">
        <v>1266</v>
      </c>
      <c r="I1404" s="168" t="s">
        <v>430</v>
      </c>
      <c r="J1404" s="169">
        <v>756534.6264186136</v>
      </c>
      <c r="K1404" s="169">
        <v>267450.90389046812</v>
      </c>
      <c r="L1404" s="168" t="s">
        <v>18</v>
      </c>
      <c r="M1404" s="168" t="s">
        <v>21</v>
      </c>
      <c r="N1404" s="168" t="s">
        <v>1449</v>
      </c>
      <c r="O1404" s="168" t="s">
        <v>21</v>
      </c>
      <c r="P1404" s="168" t="s">
        <v>762</v>
      </c>
      <c r="Q1404" s="168" t="s">
        <v>1455</v>
      </c>
      <c r="R1404" s="168" t="s">
        <v>21</v>
      </c>
      <c r="S1404" s="168" t="s">
        <v>21</v>
      </c>
      <c r="T1404" s="168" t="s">
        <v>21</v>
      </c>
      <c r="U1404" s="168" t="s">
        <v>21</v>
      </c>
      <c r="V1404" s="168" t="s">
        <v>1455</v>
      </c>
      <c r="W1404" s="168" t="s">
        <v>21</v>
      </c>
      <c r="X1404" s="168" t="s">
        <v>21</v>
      </c>
      <c r="Y1404" s="168" t="s">
        <v>21</v>
      </c>
      <c r="Z1404" s="168" t="s">
        <v>21</v>
      </c>
      <c r="AA1404" s="168" t="s">
        <v>2283</v>
      </c>
      <c r="AB1404" s="168" t="s">
        <v>1259</v>
      </c>
      <c r="AC1404" s="168" t="s">
        <v>11966</v>
      </c>
      <c r="AD1404" s="169">
        <v>1039221.008266261</v>
      </c>
      <c r="AE1404" s="168" t="s">
        <v>808</v>
      </c>
      <c r="AF1404" s="169">
        <v>-979756.67460032413</v>
      </c>
      <c r="AG1404" s="169">
        <v>-1351656.9755036989</v>
      </c>
      <c r="AH1404" s="169">
        <v>-613099.39656494511</v>
      </c>
      <c r="AI1404" s="168" t="s">
        <v>21</v>
      </c>
      <c r="AJ1404"/>
    </row>
    <row r="1405" spans="1:36" x14ac:dyDescent="0.25">
      <c r="A1405" s="179" t="b">
        <f>IF(E1405&lt;&gt;1,"",NOT(ISNA(VLOOKUP(P1405,Mapping!$P:$P,1,FALSE))))</f>
        <v>0</v>
      </c>
      <c r="B1405" s="180" t="str">
        <f t="shared" si="21"/>
        <v/>
      </c>
      <c r="E1405" s="167">
        <v>1</v>
      </c>
      <c r="F1405" s="170" t="s">
        <v>722</v>
      </c>
      <c r="G1405" s="169">
        <v>965477.48278743343</v>
      </c>
      <c r="H1405" s="168" t="s">
        <v>1266</v>
      </c>
      <c r="I1405" s="168" t="s">
        <v>470</v>
      </c>
      <c r="J1405" s="169">
        <v>242568.47850658791</v>
      </c>
      <c r="K1405" s="169">
        <v>75813.303265978029</v>
      </c>
      <c r="L1405" s="168" t="s">
        <v>18</v>
      </c>
      <c r="M1405" s="168" t="s">
        <v>21</v>
      </c>
      <c r="N1405" s="168" t="s">
        <v>1449</v>
      </c>
      <c r="O1405" s="168" t="s">
        <v>21</v>
      </c>
      <c r="P1405" s="168" t="s">
        <v>344</v>
      </c>
      <c r="Q1405" s="168" t="s">
        <v>1450</v>
      </c>
      <c r="R1405" s="168" t="s">
        <v>21</v>
      </c>
      <c r="S1405" s="168" t="s">
        <v>21</v>
      </c>
      <c r="T1405" s="168" t="s">
        <v>21</v>
      </c>
      <c r="U1405" s="168" t="s">
        <v>21</v>
      </c>
      <c r="V1405" s="168" t="s">
        <v>1450</v>
      </c>
      <c r="W1405" s="168" t="s">
        <v>21</v>
      </c>
      <c r="X1405" s="168" t="s">
        <v>21</v>
      </c>
      <c r="Y1405" s="168" t="s">
        <v>21</v>
      </c>
      <c r="Z1405" s="168" t="s">
        <v>21</v>
      </c>
      <c r="AA1405" s="168" t="s">
        <v>2284</v>
      </c>
      <c r="AB1405" s="168" t="s">
        <v>1259</v>
      </c>
      <c r="AC1405" s="168" t="s">
        <v>11967</v>
      </c>
      <c r="AD1405" s="169">
        <v>354195.96326127189</v>
      </c>
      <c r="AE1405" s="168" t="s">
        <v>816</v>
      </c>
      <c r="AF1405" s="169">
        <v>-210586.2216933342</v>
      </c>
      <c r="AG1405" s="169">
        <v>-459676.01838124043</v>
      </c>
      <c r="AH1405" s="169">
        <v>-48448.535949800978</v>
      </c>
      <c r="AI1405" s="168" t="s">
        <v>21</v>
      </c>
      <c r="AJ1405"/>
    </row>
    <row r="1406" spans="1:36" x14ac:dyDescent="0.25">
      <c r="A1406" s="179" t="b">
        <f>IF(E1406&lt;&gt;1,"",NOT(ISNA(VLOOKUP(P1406,Mapping!$P:$P,1,FALSE))))</f>
        <v>0</v>
      </c>
      <c r="B1406" s="180" t="str">
        <f t="shared" si="21"/>
        <v/>
      </c>
      <c r="E1406" s="167">
        <v>1</v>
      </c>
      <c r="F1406" s="170" t="s">
        <v>722</v>
      </c>
      <c r="G1406" s="169">
        <v>120612.4765631184</v>
      </c>
      <c r="H1406" s="168" t="s">
        <v>1266</v>
      </c>
      <c r="I1406" s="168" t="s">
        <v>470</v>
      </c>
      <c r="J1406" s="169">
        <v>30302.917934823108</v>
      </c>
      <c r="K1406" s="169">
        <v>9470.9927744151955</v>
      </c>
      <c r="L1406" s="168" t="s">
        <v>18</v>
      </c>
      <c r="M1406" s="168" t="s">
        <v>21</v>
      </c>
      <c r="N1406" s="168" t="s">
        <v>1449</v>
      </c>
      <c r="O1406" s="168" t="s">
        <v>21</v>
      </c>
      <c r="P1406" s="168" t="s">
        <v>525</v>
      </c>
      <c r="Q1406" s="168" t="s">
        <v>1451</v>
      </c>
      <c r="R1406" s="168" t="s">
        <v>21</v>
      </c>
      <c r="S1406" s="168" t="s">
        <v>21</v>
      </c>
      <c r="T1406" s="168" t="s">
        <v>21</v>
      </c>
      <c r="U1406" s="168" t="s">
        <v>21</v>
      </c>
      <c r="V1406" s="168" t="s">
        <v>1451</v>
      </c>
      <c r="W1406" s="168" t="s">
        <v>21</v>
      </c>
      <c r="X1406" s="168" t="s">
        <v>21</v>
      </c>
      <c r="Y1406" s="168" t="s">
        <v>21</v>
      </c>
      <c r="Z1406" s="168" t="s">
        <v>21</v>
      </c>
      <c r="AA1406" s="168" t="s">
        <v>2284</v>
      </c>
      <c r="AB1406" s="168" t="s">
        <v>1259</v>
      </c>
      <c r="AC1406" s="168" t="s">
        <v>2822</v>
      </c>
      <c r="AD1406" s="169">
        <v>44248.004825822529</v>
      </c>
      <c r="AE1406" s="168" t="s">
        <v>816</v>
      </c>
      <c r="AF1406" s="169">
        <v>-26307.52781014884</v>
      </c>
      <c r="AG1406" s="169">
        <v>-57425.122783357103</v>
      </c>
      <c r="AH1406" s="169">
        <v>-6052.4434913717123</v>
      </c>
      <c r="AI1406" s="168" t="s">
        <v>21</v>
      </c>
      <c r="AJ1406"/>
    </row>
    <row r="1407" spans="1:36" x14ac:dyDescent="0.25">
      <c r="A1407" s="179" t="b">
        <f>IF(E1407&lt;&gt;1,"",NOT(ISNA(VLOOKUP(P1407,Mapping!$P:$P,1,FALSE))))</f>
        <v>0</v>
      </c>
      <c r="B1407" s="180" t="str">
        <f t="shared" si="21"/>
        <v/>
      </c>
      <c r="E1407" s="167">
        <v>1</v>
      </c>
      <c r="F1407" s="170" t="s">
        <v>723</v>
      </c>
      <c r="G1407" s="169">
        <v>255752.09328494829</v>
      </c>
      <c r="H1407" s="168" t="s">
        <v>1266</v>
      </c>
      <c r="I1407" s="168" t="s">
        <v>470</v>
      </c>
      <c r="J1407" s="169">
        <v>77722.527214035872</v>
      </c>
      <c r="K1407" s="169">
        <v>42750.164365527948</v>
      </c>
      <c r="L1407" s="168" t="s">
        <v>18</v>
      </c>
      <c r="M1407" s="168" t="s">
        <v>21</v>
      </c>
      <c r="N1407" s="168" t="s">
        <v>1449</v>
      </c>
      <c r="O1407" s="168" t="s">
        <v>21</v>
      </c>
      <c r="P1407" s="168" t="s">
        <v>525</v>
      </c>
      <c r="Q1407" s="168" t="s">
        <v>1451</v>
      </c>
      <c r="R1407" s="168" t="s">
        <v>21</v>
      </c>
      <c r="S1407" s="168" t="s">
        <v>21</v>
      </c>
      <c r="T1407" s="168" t="s">
        <v>21</v>
      </c>
      <c r="U1407" s="168" t="s">
        <v>21</v>
      </c>
      <c r="V1407" s="168" t="s">
        <v>1451</v>
      </c>
      <c r="W1407" s="168" t="s">
        <v>21</v>
      </c>
      <c r="X1407" s="168" t="s">
        <v>21</v>
      </c>
      <c r="Y1407" s="168" t="s">
        <v>21</v>
      </c>
      <c r="Z1407" s="168" t="s">
        <v>21</v>
      </c>
      <c r="AA1407" s="168" t="s">
        <v>2285</v>
      </c>
      <c r="AB1407" s="168" t="s">
        <v>1259</v>
      </c>
      <c r="AC1407" s="168" t="s">
        <v>11968</v>
      </c>
      <c r="AD1407" s="169">
        <v>116024.0679044938</v>
      </c>
      <c r="AE1407" s="168" t="s">
        <v>809</v>
      </c>
      <c r="AF1407" s="169">
        <v>-121382.0971653554</v>
      </c>
      <c r="AG1407" s="169">
        <v>-80888.937920612196</v>
      </c>
      <c r="AH1407" s="169">
        <v>-51479.806877822673</v>
      </c>
      <c r="AI1407" s="168" t="s">
        <v>21</v>
      </c>
      <c r="AJ1407"/>
    </row>
    <row r="1408" spans="1:36" x14ac:dyDescent="0.25">
      <c r="A1408" s="179" t="b">
        <f>IF(E1408&lt;&gt;1,"",NOT(ISNA(VLOOKUP(P1408,Mapping!$P:$P,1,FALSE))))</f>
        <v>0</v>
      </c>
      <c r="B1408" s="180" t="str">
        <f t="shared" si="21"/>
        <v/>
      </c>
      <c r="E1408" s="167">
        <v>1</v>
      </c>
      <c r="F1408" s="170" t="s">
        <v>1017</v>
      </c>
      <c r="G1408" s="169">
        <v>128659.569991387</v>
      </c>
      <c r="H1408" s="168" t="s">
        <v>1266</v>
      </c>
      <c r="I1408" s="168" t="s">
        <v>470</v>
      </c>
      <c r="J1408" s="169">
        <v>30437.292969387261</v>
      </c>
      <c r="K1408" s="169">
        <v>17007.183160127679</v>
      </c>
      <c r="L1408" s="168" t="s">
        <v>18</v>
      </c>
      <c r="M1408" s="168" t="s">
        <v>21</v>
      </c>
      <c r="N1408" s="168" t="s">
        <v>1449</v>
      </c>
      <c r="O1408" s="168" t="s">
        <v>21</v>
      </c>
      <c r="P1408" s="168" t="s">
        <v>525</v>
      </c>
      <c r="Q1408" s="168" t="s">
        <v>1451</v>
      </c>
      <c r="R1408" s="168" t="s">
        <v>21</v>
      </c>
      <c r="S1408" s="168" t="s">
        <v>21</v>
      </c>
      <c r="T1408" s="168" t="s">
        <v>21</v>
      </c>
      <c r="U1408" s="168" t="s">
        <v>21</v>
      </c>
      <c r="V1408" s="168" t="s">
        <v>1451</v>
      </c>
      <c r="W1408" s="168" t="s">
        <v>21</v>
      </c>
      <c r="X1408" s="168" t="s">
        <v>21</v>
      </c>
      <c r="Y1408" s="168" t="s">
        <v>21</v>
      </c>
      <c r="Z1408" s="168" t="s">
        <v>21</v>
      </c>
      <c r="AA1408" s="168" t="s">
        <v>2286</v>
      </c>
      <c r="AB1408" s="168" t="s">
        <v>1259</v>
      </c>
      <c r="AC1408" s="168" t="s">
        <v>11969</v>
      </c>
      <c r="AD1408" s="169">
        <v>44206.408538625197</v>
      </c>
      <c r="AE1408" s="168" t="s">
        <v>809</v>
      </c>
      <c r="AF1408" s="169">
        <v>-44027.247884440469</v>
      </c>
      <c r="AG1408" s="169">
        <v>-89554.364530142862</v>
      </c>
      <c r="AH1408" s="169">
        <v>-23471.124832838668</v>
      </c>
      <c r="AI1408" s="168" t="s">
        <v>21</v>
      </c>
      <c r="AJ1408"/>
    </row>
    <row r="1409" spans="1:36" x14ac:dyDescent="0.25">
      <c r="A1409" s="179" t="b">
        <f>IF(E1409&lt;&gt;1,"",NOT(ISNA(VLOOKUP(P1409,Mapping!$P:$P,1,FALSE))))</f>
        <v>0</v>
      </c>
      <c r="B1409" s="180" t="str">
        <f t="shared" si="21"/>
        <v/>
      </c>
      <c r="E1409" s="167">
        <v>1</v>
      </c>
      <c r="F1409" s="170" t="s">
        <v>2288</v>
      </c>
      <c r="G1409" s="169">
        <v>345632.71594304359</v>
      </c>
      <c r="H1409" s="168" t="s">
        <v>1266</v>
      </c>
      <c r="I1409" s="168" t="s">
        <v>470</v>
      </c>
      <c r="J1409" s="169">
        <v>73656.550727971538</v>
      </c>
      <c r="K1409" s="169">
        <v>48257.21929228447</v>
      </c>
      <c r="L1409" s="168" t="s">
        <v>18</v>
      </c>
      <c r="M1409" s="168" t="s">
        <v>21</v>
      </c>
      <c r="N1409" s="168" t="s">
        <v>1449</v>
      </c>
      <c r="O1409" s="168" t="s">
        <v>21</v>
      </c>
      <c r="P1409" s="168" t="s">
        <v>525</v>
      </c>
      <c r="Q1409" s="168" t="s">
        <v>1451</v>
      </c>
      <c r="R1409" s="168" t="s">
        <v>21</v>
      </c>
      <c r="S1409" s="168" t="s">
        <v>21</v>
      </c>
      <c r="T1409" s="168" t="s">
        <v>21</v>
      </c>
      <c r="U1409" s="168" t="s">
        <v>21</v>
      </c>
      <c r="V1409" s="168" t="s">
        <v>1451</v>
      </c>
      <c r="W1409" s="168" t="s">
        <v>21</v>
      </c>
      <c r="X1409" s="168" t="s">
        <v>21</v>
      </c>
      <c r="Y1409" s="168" t="s">
        <v>21</v>
      </c>
      <c r="Z1409" s="168" t="s">
        <v>21</v>
      </c>
      <c r="AA1409" s="168" t="s">
        <v>2289</v>
      </c>
      <c r="AB1409" s="168" t="s">
        <v>1259</v>
      </c>
      <c r="AC1409" s="168" t="s">
        <v>11970</v>
      </c>
      <c r="AD1409" s="169">
        <v>109823.78925555031</v>
      </c>
      <c r="AE1409" s="168" t="s">
        <v>809</v>
      </c>
      <c r="AF1409" s="169">
        <v>-113589.7155850268</v>
      </c>
      <c r="AG1409" s="169">
        <v>-192773.0419387726</v>
      </c>
      <c r="AH1409" s="169">
        <v>-47839.027437981043</v>
      </c>
      <c r="AI1409" s="168" t="s">
        <v>21</v>
      </c>
      <c r="AJ1409"/>
    </row>
    <row r="1410" spans="1:36" x14ac:dyDescent="0.25">
      <c r="A1410" s="179" t="b">
        <f>IF(E1410&lt;&gt;1,"",NOT(ISNA(VLOOKUP(P1410,Mapping!$P:$P,1,FALSE))))</f>
        <v>0</v>
      </c>
      <c r="B1410" s="180" t="str">
        <f t="shared" si="21"/>
        <v/>
      </c>
      <c r="E1410" s="167">
        <v>1</v>
      </c>
      <c r="F1410" s="170" t="s">
        <v>724</v>
      </c>
      <c r="G1410" s="169">
        <v>95013.093782374868</v>
      </c>
      <c r="H1410" s="168" t="s">
        <v>1266</v>
      </c>
      <c r="I1410" s="168" t="s">
        <v>470</v>
      </c>
      <c r="J1410" s="169">
        <v>20817.164181512351</v>
      </c>
      <c r="K1410" s="169">
        <v>7227.7515934206604</v>
      </c>
      <c r="L1410" s="168" t="s">
        <v>18</v>
      </c>
      <c r="M1410" s="168" t="s">
        <v>21</v>
      </c>
      <c r="N1410" s="168" t="s">
        <v>1449</v>
      </c>
      <c r="O1410" s="168" t="s">
        <v>21</v>
      </c>
      <c r="P1410" s="168" t="s">
        <v>525</v>
      </c>
      <c r="Q1410" s="168" t="s">
        <v>1451</v>
      </c>
      <c r="R1410" s="168" t="s">
        <v>21</v>
      </c>
      <c r="S1410" s="168" t="s">
        <v>21</v>
      </c>
      <c r="T1410" s="168" t="s">
        <v>21</v>
      </c>
      <c r="U1410" s="168" t="s">
        <v>21</v>
      </c>
      <c r="V1410" s="168" t="s">
        <v>1451</v>
      </c>
      <c r="W1410" s="168" t="s">
        <v>21</v>
      </c>
      <c r="X1410" s="168" t="s">
        <v>21</v>
      </c>
      <c r="Y1410" s="168" t="s">
        <v>21</v>
      </c>
      <c r="Z1410" s="168" t="s">
        <v>21</v>
      </c>
      <c r="AA1410" s="168" t="s">
        <v>2290</v>
      </c>
      <c r="AB1410" s="168" t="s">
        <v>1259</v>
      </c>
      <c r="AC1410" s="168" t="s">
        <v>2710</v>
      </c>
      <c r="AD1410" s="169">
        <v>40459.704894534167</v>
      </c>
      <c r="AE1410" s="168" t="s">
        <v>814</v>
      </c>
      <c r="AF1410" s="169">
        <v>-54119.421638133063</v>
      </c>
      <c r="AG1410" s="169">
        <v>-52992.561952557029</v>
      </c>
      <c r="AH1410" s="169">
        <v>-12297.01463985287</v>
      </c>
      <c r="AI1410" s="168" t="s">
        <v>21</v>
      </c>
      <c r="AJ1410"/>
    </row>
    <row r="1411" spans="1:36" x14ac:dyDescent="0.25">
      <c r="A1411" s="179" t="b">
        <f>IF(E1411&lt;&gt;1,"",NOT(ISNA(VLOOKUP(P1411,Mapping!$P:$P,1,FALSE))))</f>
        <v>0</v>
      </c>
      <c r="B1411" s="180" t="str">
        <f t="shared" si="21"/>
        <v/>
      </c>
      <c r="E1411" s="167">
        <v>1</v>
      </c>
      <c r="F1411" s="170" t="s">
        <v>725</v>
      </c>
      <c r="G1411" s="169">
        <v>258843.96151784161</v>
      </c>
      <c r="H1411" s="168" t="s">
        <v>1266</v>
      </c>
      <c r="I1411" s="168" t="s">
        <v>470</v>
      </c>
      <c r="J1411" s="169">
        <v>49813.982716960243</v>
      </c>
      <c r="K1411" s="169">
        <v>2777.923110723259</v>
      </c>
      <c r="L1411" s="168" t="s">
        <v>18</v>
      </c>
      <c r="M1411" s="168" t="s">
        <v>21</v>
      </c>
      <c r="N1411" s="168" t="s">
        <v>1449</v>
      </c>
      <c r="O1411" s="168" t="s">
        <v>21</v>
      </c>
      <c r="P1411" s="168" t="s">
        <v>525</v>
      </c>
      <c r="Q1411" s="168" t="s">
        <v>1451</v>
      </c>
      <c r="R1411" s="168" t="s">
        <v>21</v>
      </c>
      <c r="S1411" s="168" t="s">
        <v>21</v>
      </c>
      <c r="T1411" s="168" t="s">
        <v>21</v>
      </c>
      <c r="U1411" s="168" t="s">
        <v>21</v>
      </c>
      <c r="V1411" s="168" t="s">
        <v>1451</v>
      </c>
      <c r="W1411" s="168" t="s">
        <v>21</v>
      </c>
      <c r="X1411" s="168" t="s">
        <v>21</v>
      </c>
      <c r="Y1411" s="168" t="s">
        <v>21</v>
      </c>
      <c r="Z1411" s="168" t="s">
        <v>21</v>
      </c>
      <c r="AA1411" s="168" t="s">
        <v>2291</v>
      </c>
      <c r="AB1411" s="168" t="s">
        <v>1259</v>
      </c>
      <c r="AC1411" s="168" t="s">
        <v>10131</v>
      </c>
      <c r="AD1411" s="169">
        <v>81344.42945592945</v>
      </c>
      <c r="AE1411" s="168" t="s">
        <v>810</v>
      </c>
      <c r="AF1411" s="169">
        <v>-23835.97558107664</v>
      </c>
      <c r="AG1411" s="169">
        <v>-154229.8432282182</v>
      </c>
      <c r="AH1411" s="169">
        <v>2964.2758558135829</v>
      </c>
      <c r="AI1411" s="168" t="s">
        <v>21</v>
      </c>
      <c r="AJ1411"/>
    </row>
    <row r="1412" spans="1:36" x14ac:dyDescent="0.25">
      <c r="A1412" s="179" t="b">
        <f>IF(E1412&lt;&gt;1,"",NOT(ISNA(VLOOKUP(P1412,Mapping!$P:$P,1,FALSE))))</f>
        <v>0</v>
      </c>
      <c r="B1412" s="180" t="str">
        <f t="shared" si="21"/>
        <v/>
      </c>
      <c r="E1412" s="167">
        <v>1</v>
      </c>
      <c r="F1412" s="170" t="s">
        <v>2292</v>
      </c>
      <c r="G1412" s="169">
        <v>49282693.000919439</v>
      </c>
      <c r="H1412" s="168" t="s">
        <v>1266</v>
      </c>
      <c r="I1412" s="168" t="s">
        <v>470</v>
      </c>
      <c r="J1412" s="169">
        <v>15140168.4026563</v>
      </c>
      <c r="K1412" s="169">
        <v>10332914.243036149</v>
      </c>
      <c r="L1412" s="168" t="s">
        <v>18</v>
      </c>
      <c r="M1412" s="168" t="s">
        <v>21</v>
      </c>
      <c r="N1412" s="168" t="s">
        <v>1449</v>
      </c>
      <c r="O1412" s="168" t="s">
        <v>21</v>
      </c>
      <c r="P1412" s="168" t="s">
        <v>344</v>
      </c>
      <c r="Q1412" s="168" t="s">
        <v>1450</v>
      </c>
      <c r="R1412" s="168" t="s">
        <v>21</v>
      </c>
      <c r="S1412" s="168" t="s">
        <v>21</v>
      </c>
      <c r="T1412" s="168" t="s">
        <v>21</v>
      </c>
      <c r="U1412" s="168" t="s">
        <v>21</v>
      </c>
      <c r="V1412" s="168" t="s">
        <v>1450</v>
      </c>
      <c r="W1412" s="168" t="s">
        <v>21</v>
      </c>
      <c r="X1412" s="168" t="s">
        <v>21</v>
      </c>
      <c r="Y1412" s="168" t="s">
        <v>21</v>
      </c>
      <c r="Z1412" s="168" t="s">
        <v>21</v>
      </c>
      <c r="AA1412" s="168" t="s">
        <v>2293</v>
      </c>
      <c r="AB1412" s="168" t="s">
        <v>1259</v>
      </c>
      <c r="AC1412" s="168" t="s">
        <v>11971</v>
      </c>
      <c r="AD1412" s="169">
        <v>19118019.375674039</v>
      </c>
      <c r="AE1412" s="168" t="s">
        <v>816</v>
      </c>
      <c r="AF1412" s="169">
        <v>-5874684.2777187685</v>
      </c>
      <c r="AG1412" s="169">
        <v>-28776354.78087021</v>
      </c>
      <c r="AH1412" s="169">
        <v>-6115537.2344580442</v>
      </c>
      <c r="AI1412" s="168" t="s">
        <v>21</v>
      </c>
      <c r="AJ1412"/>
    </row>
    <row r="1413" spans="1:36" x14ac:dyDescent="0.25">
      <c r="A1413" s="179" t="b">
        <f>IF(E1413&lt;&gt;1,"",NOT(ISNA(VLOOKUP(P1413,Mapping!$P:$P,1,FALSE))))</f>
        <v>0</v>
      </c>
      <c r="B1413" s="180" t="str">
        <f t="shared" si="21"/>
        <v/>
      </c>
      <c r="E1413" s="167">
        <v>1</v>
      </c>
      <c r="F1413" s="170" t="s">
        <v>2292</v>
      </c>
      <c r="G1413" s="169">
        <v>31736886.623039659</v>
      </c>
      <c r="H1413" s="168" t="s">
        <v>1266</v>
      </c>
      <c r="I1413" s="168" t="s">
        <v>470</v>
      </c>
      <c r="J1413" s="169">
        <v>9749909.7307824828</v>
      </c>
      <c r="K1413" s="169">
        <v>6654151.9516945258</v>
      </c>
      <c r="L1413" s="168" t="s">
        <v>18</v>
      </c>
      <c r="M1413" s="168" t="s">
        <v>21</v>
      </c>
      <c r="N1413" s="168" t="s">
        <v>1449</v>
      </c>
      <c r="O1413" s="168" t="s">
        <v>21</v>
      </c>
      <c r="P1413" s="168" t="s">
        <v>525</v>
      </c>
      <c r="Q1413" s="168" t="s">
        <v>1451</v>
      </c>
      <c r="R1413" s="168" t="s">
        <v>21</v>
      </c>
      <c r="S1413" s="168" t="s">
        <v>21</v>
      </c>
      <c r="T1413" s="168" t="s">
        <v>21</v>
      </c>
      <c r="U1413" s="168" t="s">
        <v>21</v>
      </c>
      <c r="V1413" s="168" t="s">
        <v>1451</v>
      </c>
      <c r="W1413" s="168" t="s">
        <v>21</v>
      </c>
      <c r="X1413" s="168" t="s">
        <v>21</v>
      </c>
      <c r="Y1413" s="168" t="s">
        <v>21</v>
      </c>
      <c r="Z1413" s="168" t="s">
        <v>21</v>
      </c>
      <c r="AA1413" s="168" t="s">
        <v>2293</v>
      </c>
      <c r="AB1413" s="168" t="s">
        <v>1259</v>
      </c>
      <c r="AC1413" s="168" t="s">
        <v>11972</v>
      </c>
      <c r="AD1413" s="169">
        <v>12311551.50899571</v>
      </c>
      <c r="AE1413" s="168" t="s">
        <v>816</v>
      </c>
      <c r="AF1413" s="169">
        <v>-3783157.484203137</v>
      </c>
      <c r="AG1413" s="169">
        <v>-18531290.672118999</v>
      </c>
      <c r="AH1413" s="169">
        <v>-3938261.0817422532</v>
      </c>
      <c r="AI1413" s="168" t="s">
        <v>21</v>
      </c>
      <c r="AJ1413"/>
    </row>
    <row r="1414" spans="1:36" x14ac:dyDescent="0.25">
      <c r="A1414" s="179" t="b">
        <f>IF(E1414&lt;&gt;1,"",NOT(ISNA(VLOOKUP(P1414,Mapping!$P:$P,1,FALSE))))</f>
        <v>0</v>
      </c>
      <c r="B1414" s="180" t="str">
        <f t="shared" si="21"/>
        <v/>
      </c>
      <c r="E1414" s="167">
        <v>1</v>
      </c>
      <c r="F1414" s="170" t="s">
        <v>2292</v>
      </c>
      <c r="G1414" s="169">
        <v>48202886.377252698</v>
      </c>
      <c r="H1414" s="168" t="s">
        <v>1266</v>
      </c>
      <c r="I1414" s="168" t="s">
        <v>470</v>
      </c>
      <c r="J1414" s="169">
        <v>14808440.3024018</v>
      </c>
      <c r="K1414" s="169">
        <v>10106515.307385391</v>
      </c>
      <c r="L1414" s="168" t="s">
        <v>18</v>
      </c>
      <c r="M1414" s="168" t="s">
        <v>21</v>
      </c>
      <c r="N1414" s="168" t="s">
        <v>1449</v>
      </c>
      <c r="O1414" s="168" t="s">
        <v>21</v>
      </c>
      <c r="P1414" s="168" t="s">
        <v>785</v>
      </c>
      <c r="Q1414" s="168" t="s">
        <v>1452</v>
      </c>
      <c r="R1414" s="168" t="s">
        <v>21</v>
      </c>
      <c r="S1414" s="168" t="s">
        <v>21</v>
      </c>
      <c r="T1414" s="168" t="s">
        <v>21</v>
      </c>
      <c r="U1414" s="168" t="s">
        <v>21</v>
      </c>
      <c r="V1414" s="168" t="s">
        <v>1452</v>
      </c>
      <c r="W1414" s="168" t="s">
        <v>21</v>
      </c>
      <c r="X1414" s="168" t="s">
        <v>21</v>
      </c>
      <c r="Y1414" s="168" t="s">
        <v>21</v>
      </c>
      <c r="Z1414" s="168" t="s">
        <v>21</v>
      </c>
      <c r="AA1414" s="168" t="s">
        <v>2293</v>
      </c>
      <c r="AB1414" s="168" t="s">
        <v>1259</v>
      </c>
      <c r="AC1414" s="168" t="s">
        <v>6898</v>
      </c>
      <c r="AD1414" s="169">
        <v>18699134.718683939</v>
      </c>
      <c r="AE1414" s="168" t="s">
        <v>816</v>
      </c>
      <c r="AF1414" s="169">
        <v>-5745967.2249612575</v>
      </c>
      <c r="AG1414" s="169">
        <v>-28145851.522925511</v>
      </c>
      <c r="AH1414" s="169">
        <v>-5981542.9818930402</v>
      </c>
      <c r="AI1414" s="168" t="s">
        <v>21</v>
      </c>
      <c r="AJ1414"/>
    </row>
    <row r="1415" spans="1:36" x14ac:dyDescent="0.25">
      <c r="A1415" s="179" t="b">
        <f>IF(E1415&lt;&gt;1,"",NOT(ISNA(VLOOKUP(P1415,Mapping!$P:$P,1,FALSE))))</f>
        <v>0</v>
      </c>
      <c r="B1415" s="180" t="str">
        <f t="shared" si="21"/>
        <v/>
      </c>
      <c r="E1415" s="167">
        <v>1</v>
      </c>
      <c r="F1415" s="170" t="s">
        <v>2292</v>
      </c>
      <c r="G1415" s="169">
        <v>69493601.113210961</v>
      </c>
      <c r="H1415" s="168" t="s">
        <v>1266</v>
      </c>
      <c r="I1415" s="168" t="s">
        <v>470</v>
      </c>
      <c r="J1415" s="169">
        <v>21349174.724307481</v>
      </c>
      <c r="K1415" s="169">
        <v>14570458.24848032</v>
      </c>
      <c r="L1415" s="168" t="s">
        <v>18</v>
      </c>
      <c r="M1415" s="168" t="s">
        <v>21</v>
      </c>
      <c r="N1415" s="168" t="s">
        <v>1449</v>
      </c>
      <c r="O1415" s="168" t="s">
        <v>21</v>
      </c>
      <c r="P1415" s="168" t="s">
        <v>788</v>
      </c>
      <c r="Q1415" s="168" t="s">
        <v>1457</v>
      </c>
      <c r="R1415" s="168" t="s">
        <v>21</v>
      </c>
      <c r="S1415" s="168" t="s">
        <v>21</v>
      </c>
      <c r="T1415" s="168" t="s">
        <v>21</v>
      </c>
      <c r="U1415" s="168" t="s">
        <v>21</v>
      </c>
      <c r="V1415" s="168" t="s">
        <v>1457</v>
      </c>
      <c r="W1415" s="168" t="s">
        <v>21</v>
      </c>
      <c r="X1415" s="168" t="s">
        <v>21</v>
      </c>
      <c r="Y1415" s="168" t="s">
        <v>21</v>
      </c>
      <c r="Z1415" s="168" t="s">
        <v>21</v>
      </c>
      <c r="AA1415" s="168" t="s">
        <v>2293</v>
      </c>
      <c r="AB1415" s="168" t="s">
        <v>1259</v>
      </c>
      <c r="AC1415" s="168" t="s">
        <v>11973</v>
      </c>
      <c r="AD1415" s="169">
        <v>26958348.492501099</v>
      </c>
      <c r="AE1415" s="168" t="s">
        <v>816</v>
      </c>
      <c r="AF1415" s="169">
        <v>-8283901.3252425864</v>
      </c>
      <c r="AG1415" s="169">
        <v>-40577582.085393071</v>
      </c>
      <c r="AH1415" s="169">
        <v>-8623528.449561134</v>
      </c>
      <c r="AI1415" s="168" t="s">
        <v>21</v>
      </c>
      <c r="AJ1415"/>
    </row>
    <row r="1416" spans="1:36" x14ac:dyDescent="0.25">
      <c r="A1416" s="179" t="b">
        <f>IF(E1416&lt;&gt;1,"",NOT(ISNA(VLOOKUP(P1416,Mapping!$P:$P,1,FALSE))))</f>
        <v>0</v>
      </c>
      <c r="B1416" s="180" t="str">
        <f t="shared" si="21"/>
        <v/>
      </c>
      <c r="E1416" s="167">
        <v>1</v>
      </c>
      <c r="F1416" s="170" t="s">
        <v>2292</v>
      </c>
      <c r="G1416" s="169">
        <v>59224482.986927561</v>
      </c>
      <c r="H1416" s="168" t="s">
        <v>1266</v>
      </c>
      <c r="I1416" s="168" t="s">
        <v>470</v>
      </c>
      <c r="J1416" s="169">
        <v>18194392.217276052</v>
      </c>
      <c r="K1416" s="169">
        <v>12417371.42450105</v>
      </c>
      <c r="L1416" s="168" t="s">
        <v>18</v>
      </c>
      <c r="M1416" s="168" t="s">
        <v>21</v>
      </c>
      <c r="N1416" s="168" t="s">
        <v>1449</v>
      </c>
      <c r="O1416" s="168" t="s">
        <v>21</v>
      </c>
      <c r="P1416" s="168" t="s">
        <v>803</v>
      </c>
      <c r="Q1416" s="168" t="s">
        <v>1453</v>
      </c>
      <c r="R1416" s="168" t="s">
        <v>21</v>
      </c>
      <c r="S1416" s="168" t="s">
        <v>21</v>
      </c>
      <c r="T1416" s="168" t="s">
        <v>21</v>
      </c>
      <c r="U1416" s="168" t="s">
        <v>21</v>
      </c>
      <c r="V1416" s="168" t="s">
        <v>1453</v>
      </c>
      <c r="W1416" s="168" t="s">
        <v>21</v>
      </c>
      <c r="X1416" s="168" t="s">
        <v>21</v>
      </c>
      <c r="Y1416" s="168" t="s">
        <v>21</v>
      </c>
      <c r="Z1416" s="168" t="s">
        <v>21</v>
      </c>
      <c r="AA1416" s="168" t="s">
        <v>2293</v>
      </c>
      <c r="AB1416" s="168" t="s">
        <v>1259</v>
      </c>
      <c r="AC1416" s="168" t="s">
        <v>11974</v>
      </c>
      <c r="AD1416" s="169">
        <v>22974694.447749399</v>
      </c>
      <c r="AE1416" s="168" t="s">
        <v>816</v>
      </c>
      <c r="AF1416" s="169">
        <v>-7059783.4224041924</v>
      </c>
      <c r="AG1416" s="169">
        <v>-34581404.350481488</v>
      </c>
      <c r="AH1416" s="169">
        <v>-7349223.6086068824</v>
      </c>
      <c r="AI1416" s="168" t="s">
        <v>21</v>
      </c>
      <c r="AJ1416"/>
    </row>
    <row r="1417" spans="1:36" x14ac:dyDescent="0.25">
      <c r="A1417" s="179" t="b">
        <f>IF(E1417&lt;&gt;1,"",NOT(ISNA(VLOOKUP(P1417,Mapping!$P:$P,1,FALSE))))</f>
        <v>0</v>
      </c>
      <c r="B1417" s="180" t="str">
        <f t="shared" si="21"/>
        <v/>
      </c>
      <c r="E1417" s="167">
        <v>1</v>
      </c>
      <c r="F1417" s="170" t="s">
        <v>955</v>
      </c>
      <c r="G1417" s="169">
        <v>290646.27395980718</v>
      </c>
      <c r="H1417" s="168" t="s">
        <v>1266</v>
      </c>
      <c r="I1417" s="168" t="s">
        <v>303</v>
      </c>
      <c r="J1417" s="169">
        <v>215288.56642529409</v>
      </c>
      <c r="K1417" s="169">
        <v>90430.977497129119</v>
      </c>
      <c r="L1417" s="168" t="s">
        <v>18</v>
      </c>
      <c r="M1417" s="168" t="s">
        <v>21</v>
      </c>
      <c r="N1417" s="168" t="s">
        <v>1449</v>
      </c>
      <c r="O1417" s="168" t="s">
        <v>21</v>
      </c>
      <c r="P1417" s="168" t="s">
        <v>344</v>
      </c>
      <c r="Q1417" s="168" t="s">
        <v>1450</v>
      </c>
      <c r="R1417" s="168" t="s">
        <v>21</v>
      </c>
      <c r="S1417" s="168" t="s">
        <v>21</v>
      </c>
      <c r="T1417" s="168" t="s">
        <v>21</v>
      </c>
      <c r="U1417" s="168" t="s">
        <v>21</v>
      </c>
      <c r="V1417" s="168" t="s">
        <v>1450</v>
      </c>
      <c r="W1417" s="168" t="s">
        <v>21</v>
      </c>
      <c r="X1417" s="168" t="s">
        <v>21</v>
      </c>
      <c r="Y1417" s="168" t="s">
        <v>21</v>
      </c>
      <c r="Z1417" s="168" t="s">
        <v>21</v>
      </c>
      <c r="AA1417" s="168" t="s">
        <v>2294</v>
      </c>
      <c r="AB1417" s="168" t="s">
        <v>958</v>
      </c>
      <c r="AC1417" s="168" t="s">
        <v>11975</v>
      </c>
      <c r="AD1417" s="169">
        <v>289172.26999247179</v>
      </c>
      <c r="AE1417" s="168" t="s">
        <v>807</v>
      </c>
      <c r="AF1417" s="169">
        <v>-97068.847999412625</v>
      </c>
      <c r="AG1417" s="169">
        <v>-132602.1420691688</v>
      </c>
      <c r="AH1417" s="169">
        <v>-30742.065886108609</v>
      </c>
      <c r="AI1417" s="168" t="s">
        <v>21</v>
      </c>
      <c r="AJ1417"/>
    </row>
    <row r="1418" spans="1:36" x14ac:dyDescent="0.25">
      <c r="A1418" s="179" t="b">
        <f>IF(E1418&lt;&gt;1,"",NOT(ISNA(VLOOKUP(P1418,Mapping!$P:$P,1,FALSE))))</f>
        <v>0</v>
      </c>
      <c r="B1418" s="180" t="str">
        <f t="shared" si="21"/>
        <v/>
      </c>
      <c r="E1418" s="167">
        <v>1</v>
      </c>
      <c r="F1418" s="170" t="s">
        <v>11976</v>
      </c>
      <c r="G1418" s="169">
        <v>50372.035413960701</v>
      </c>
      <c r="H1418" s="168" t="s">
        <v>1266</v>
      </c>
      <c r="I1418" s="168" t="s">
        <v>590</v>
      </c>
      <c r="J1418" s="169">
        <v>25420.804150199641</v>
      </c>
      <c r="K1418" s="169">
        <v>3741.226891425179</v>
      </c>
      <c r="L1418" s="168" t="s">
        <v>18</v>
      </c>
      <c r="M1418" s="168" t="s">
        <v>21</v>
      </c>
      <c r="N1418" s="168" t="s">
        <v>1449</v>
      </c>
      <c r="O1418" s="168" t="s">
        <v>21</v>
      </c>
      <c r="P1418" s="168" t="s">
        <v>525</v>
      </c>
      <c r="Q1418" s="168" t="s">
        <v>1451</v>
      </c>
      <c r="R1418" s="168" t="s">
        <v>21</v>
      </c>
      <c r="S1418" s="168" t="s">
        <v>21</v>
      </c>
      <c r="T1418" s="168" t="s">
        <v>21</v>
      </c>
      <c r="U1418" s="168" t="s">
        <v>21</v>
      </c>
      <c r="V1418" s="168" t="s">
        <v>1451</v>
      </c>
      <c r="W1418" s="168" t="s">
        <v>21</v>
      </c>
      <c r="X1418" s="168" t="s">
        <v>21</v>
      </c>
      <c r="Y1418" s="168" t="s">
        <v>21</v>
      </c>
      <c r="Z1418" s="168" t="s">
        <v>21</v>
      </c>
      <c r="AA1418" s="168" t="s">
        <v>11977</v>
      </c>
      <c r="AB1418" s="168" t="s">
        <v>1259</v>
      </c>
      <c r="AC1418" s="168" t="s">
        <v>11978</v>
      </c>
      <c r="AD1418" s="169">
        <v>34002.978104628688</v>
      </c>
      <c r="AE1418" s="168" t="s">
        <v>819</v>
      </c>
      <c r="AF1418" s="169">
        <v>-24997.63843480996</v>
      </c>
      <c r="AG1418" s="169">
        <v>-34648.062342718637</v>
      </c>
      <c r="AH1418" s="169">
        <v>-9410.6361546607295</v>
      </c>
      <c r="AI1418" s="168" t="s">
        <v>21</v>
      </c>
      <c r="AJ1418"/>
    </row>
    <row r="1419" spans="1:36" x14ac:dyDescent="0.25">
      <c r="A1419" s="179" t="b">
        <f>IF(E1419&lt;&gt;1,"",NOT(ISNA(VLOOKUP(P1419,Mapping!$P:$P,1,FALSE))))</f>
        <v>0</v>
      </c>
      <c r="B1419" s="180" t="str">
        <f t="shared" si="21"/>
        <v/>
      </c>
      <c r="E1419" s="167">
        <v>1</v>
      </c>
      <c r="F1419" s="170" t="s">
        <v>1217</v>
      </c>
      <c r="G1419" s="169">
        <v>98944.967898298346</v>
      </c>
      <c r="H1419" s="168" t="s">
        <v>1266</v>
      </c>
      <c r="I1419" s="168" t="s">
        <v>430</v>
      </c>
      <c r="J1419" s="169">
        <v>43350.686421495717</v>
      </c>
      <c r="K1419" s="169">
        <v>17723.1257518071</v>
      </c>
      <c r="L1419" s="168" t="s">
        <v>18</v>
      </c>
      <c r="M1419" s="168" t="s">
        <v>21</v>
      </c>
      <c r="N1419" s="168" t="s">
        <v>1449</v>
      </c>
      <c r="O1419" s="168" t="s">
        <v>21</v>
      </c>
      <c r="P1419" s="168" t="s">
        <v>525</v>
      </c>
      <c r="Q1419" s="168" t="s">
        <v>1451</v>
      </c>
      <c r="R1419" s="168" t="s">
        <v>21</v>
      </c>
      <c r="S1419" s="168" t="s">
        <v>21</v>
      </c>
      <c r="T1419" s="168" t="s">
        <v>21</v>
      </c>
      <c r="U1419" s="168" t="s">
        <v>21</v>
      </c>
      <c r="V1419" s="168" t="s">
        <v>1451</v>
      </c>
      <c r="W1419" s="168" t="s">
        <v>21</v>
      </c>
      <c r="X1419" s="168" t="s">
        <v>21</v>
      </c>
      <c r="Y1419" s="168" t="s">
        <v>21</v>
      </c>
      <c r="Z1419" s="168" t="s">
        <v>21</v>
      </c>
      <c r="AA1419" s="168" t="s">
        <v>2753</v>
      </c>
      <c r="AB1419" s="168" t="s">
        <v>1259</v>
      </c>
      <c r="AC1419" s="168" t="s">
        <v>6870</v>
      </c>
      <c r="AD1419" s="169">
        <v>47607.55454521138</v>
      </c>
      <c r="AE1419" s="168" t="s">
        <v>810</v>
      </c>
      <c r="AF1419" s="169">
        <v>3342.5512736325618</v>
      </c>
      <c r="AG1419" s="169">
        <v>-73953.043171292244</v>
      </c>
      <c r="AH1419" s="169">
        <v>-37532.140750998558</v>
      </c>
      <c r="AI1419" s="168" t="s">
        <v>21</v>
      </c>
      <c r="AJ1419"/>
    </row>
    <row r="1420" spans="1:36" x14ac:dyDescent="0.25">
      <c r="A1420" s="179" t="b">
        <f>IF(E1420&lt;&gt;1,"",NOT(ISNA(VLOOKUP(P1420,Mapping!$P:$P,1,FALSE))))</f>
        <v>0</v>
      </c>
      <c r="B1420" s="180" t="str">
        <f t="shared" si="21"/>
        <v/>
      </c>
      <c r="E1420" s="167">
        <v>1</v>
      </c>
      <c r="F1420" s="170" t="s">
        <v>2295</v>
      </c>
      <c r="G1420" s="169">
        <v>4302944.3668041984</v>
      </c>
      <c r="H1420" s="168" t="s">
        <v>1266</v>
      </c>
      <c r="I1420" s="168" t="s">
        <v>430</v>
      </c>
      <c r="J1420" s="169">
        <v>1089242.4366706391</v>
      </c>
      <c r="K1420" s="169">
        <v>454403.82726640231</v>
      </c>
      <c r="L1420" s="168" t="s">
        <v>18</v>
      </c>
      <c r="M1420" s="168" t="s">
        <v>21</v>
      </c>
      <c r="N1420" s="168" t="s">
        <v>1449</v>
      </c>
      <c r="O1420" s="168" t="s">
        <v>21</v>
      </c>
      <c r="P1420" s="168" t="s">
        <v>344</v>
      </c>
      <c r="Q1420" s="168" t="s">
        <v>1450</v>
      </c>
      <c r="R1420" s="168" t="s">
        <v>21</v>
      </c>
      <c r="S1420" s="168" t="s">
        <v>21</v>
      </c>
      <c r="T1420" s="168" t="s">
        <v>21</v>
      </c>
      <c r="U1420" s="168" t="s">
        <v>21</v>
      </c>
      <c r="V1420" s="168" t="s">
        <v>1450</v>
      </c>
      <c r="W1420" s="168" t="s">
        <v>21</v>
      </c>
      <c r="X1420" s="168" t="s">
        <v>21</v>
      </c>
      <c r="Y1420" s="168" t="s">
        <v>21</v>
      </c>
      <c r="Z1420" s="168" t="s">
        <v>21</v>
      </c>
      <c r="AA1420" s="168" t="s">
        <v>2296</v>
      </c>
      <c r="AB1420" s="168" t="s">
        <v>1259</v>
      </c>
      <c r="AC1420" s="168" t="s">
        <v>11979</v>
      </c>
      <c r="AD1420" s="169">
        <v>1600353.8179316821</v>
      </c>
      <c r="AE1420" s="168" t="s">
        <v>816</v>
      </c>
      <c r="AF1420" s="169">
        <v>-1796788.6643909391</v>
      </c>
      <c r="AG1420" s="169">
        <v>-2345049.326527637</v>
      </c>
      <c r="AH1420" s="169">
        <v>-805824.49639101746</v>
      </c>
      <c r="AI1420" s="168" t="s">
        <v>21</v>
      </c>
      <c r="AJ1420"/>
    </row>
    <row r="1421" spans="1:36" x14ac:dyDescent="0.25">
      <c r="A1421" s="179" t="b">
        <f>IF(E1421&lt;&gt;1,"",NOT(ISNA(VLOOKUP(P1421,Mapping!$P:$P,1,FALSE))))</f>
        <v>0</v>
      </c>
      <c r="B1421" s="180" t="str">
        <f t="shared" si="21"/>
        <v/>
      </c>
      <c r="E1421" s="167">
        <v>1</v>
      </c>
      <c r="F1421" s="170" t="s">
        <v>2295</v>
      </c>
      <c r="G1421" s="169">
        <v>1761980.375863889</v>
      </c>
      <c r="H1421" s="168" t="s">
        <v>1266</v>
      </c>
      <c r="I1421" s="168" t="s">
        <v>430</v>
      </c>
      <c r="J1421" s="169">
        <v>446025.70574186591</v>
      </c>
      <c r="K1421" s="169">
        <v>186070.410888321</v>
      </c>
      <c r="L1421" s="168" t="s">
        <v>18</v>
      </c>
      <c r="M1421" s="168" t="s">
        <v>21</v>
      </c>
      <c r="N1421" s="168" t="s">
        <v>1449</v>
      </c>
      <c r="O1421" s="168" t="s">
        <v>21</v>
      </c>
      <c r="P1421" s="168" t="s">
        <v>525</v>
      </c>
      <c r="Q1421" s="168" t="s">
        <v>1451</v>
      </c>
      <c r="R1421" s="168" t="s">
        <v>21</v>
      </c>
      <c r="S1421" s="168" t="s">
        <v>21</v>
      </c>
      <c r="T1421" s="168" t="s">
        <v>21</v>
      </c>
      <c r="U1421" s="168" t="s">
        <v>21</v>
      </c>
      <c r="V1421" s="168" t="s">
        <v>1451</v>
      </c>
      <c r="W1421" s="168" t="s">
        <v>21</v>
      </c>
      <c r="X1421" s="168" t="s">
        <v>21</v>
      </c>
      <c r="Y1421" s="168" t="s">
        <v>21</v>
      </c>
      <c r="Z1421" s="168" t="s">
        <v>21</v>
      </c>
      <c r="AA1421" s="168" t="s">
        <v>2296</v>
      </c>
      <c r="AB1421" s="168" t="s">
        <v>1259</v>
      </c>
      <c r="AC1421" s="168" t="s">
        <v>11980</v>
      </c>
      <c r="AD1421" s="169">
        <v>655316.86707089329</v>
      </c>
      <c r="AE1421" s="168" t="s">
        <v>816</v>
      </c>
      <c r="AF1421" s="169">
        <v>-735753.49722284311</v>
      </c>
      <c r="AG1421" s="169">
        <v>-960256.63860565179</v>
      </c>
      <c r="AH1421" s="169">
        <v>-329971.02169970522</v>
      </c>
      <c r="AI1421" s="168" t="s">
        <v>21</v>
      </c>
      <c r="AJ1421"/>
    </row>
    <row r="1422" spans="1:36" x14ac:dyDescent="0.25">
      <c r="A1422" s="179" t="b">
        <f>IF(E1422&lt;&gt;1,"",NOT(ISNA(VLOOKUP(P1422,Mapping!$P:$P,1,FALSE))))</f>
        <v>0</v>
      </c>
      <c r="B1422" s="180" t="str">
        <f t="shared" si="21"/>
        <v/>
      </c>
      <c r="E1422" s="167">
        <v>1</v>
      </c>
      <c r="F1422" s="170" t="s">
        <v>2295</v>
      </c>
      <c r="G1422" s="169">
        <v>13174070.263285199</v>
      </c>
      <c r="H1422" s="168" t="s">
        <v>1266</v>
      </c>
      <c r="I1422" s="168" t="s">
        <v>430</v>
      </c>
      <c r="J1422" s="169">
        <v>3334869.143360212</v>
      </c>
      <c r="K1422" s="169">
        <v>1391221.3214969721</v>
      </c>
      <c r="L1422" s="168" t="s">
        <v>18</v>
      </c>
      <c r="M1422" s="168" t="s">
        <v>21</v>
      </c>
      <c r="N1422" s="168" t="s">
        <v>1449</v>
      </c>
      <c r="O1422" s="168" t="s">
        <v>21</v>
      </c>
      <c r="P1422" s="168" t="s">
        <v>803</v>
      </c>
      <c r="Q1422" s="168" t="s">
        <v>1453</v>
      </c>
      <c r="R1422" s="168" t="s">
        <v>21</v>
      </c>
      <c r="S1422" s="168" t="s">
        <v>21</v>
      </c>
      <c r="T1422" s="168" t="s">
        <v>21</v>
      </c>
      <c r="U1422" s="168" t="s">
        <v>21</v>
      </c>
      <c r="V1422" s="168" t="s">
        <v>1453</v>
      </c>
      <c r="W1422" s="168" t="s">
        <v>21</v>
      </c>
      <c r="X1422" s="168" t="s">
        <v>21</v>
      </c>
      <c r="Y1422" s="168" t="s">
        <v>21</v>
      </c>
      <c r="Z1422" s="168" t="s">
        <v>21</v>
      </c>
      <c r="AA1422" s="168" t="s">
        <v>2296</v>
      </c>
      <c r="AB1422" s="168" t="s">
        <v>1259</v>
      </c>
      <c r="AC1422" s="168" t="s">
        <v>12964</v>
      </c>
      <c r="AD1422" s="169">
        <v>4899708.6288631754</v>
      </c>
      <c r="AE1422" s="168" t="s">
        <v>816</v>
      </c>
      <c r="AF1422" s="169">
        <v>-5501121.5798128257</v>
      </c>
      <c r="AG1422" s="169">
        <v>-7179698.8213188611</v>
      </c>
      <c r="AH1422" s="169">
        <v>-2467145.1988156158</v>
      </c>
      <c r="AI1422" s="168" t="s">
        <v>21</v>
      </c>
      <c r="AJ1422"/>
    </row>
    <row r="1423" spans="1:36" x14ac:dyDescent="0.25">
      <c r="A1423" s="179" t="b">
        <f>IF(E1423&lt;&gt;1,"",NOT(ISNA(VLOOKUP(P1423,Mapping!$P:$P,1,FALSE))))</f>
        <v>0</v>
      </c>
      <c r="B1423" s="180" t="str">
        <f t="shared" si="21"/>
        <v/>
      </c>
      <c r="E1423" s="167">
        <v>1</v>
      </c>
      <c r="F1423" s="170" t="s">
        <v>726</v>
      </c>
      <c r="G1423" s="169">
        <v>2378133.1511142962</v>
      </c>
      <c r="H1423" s="168" t="s">
        <v>1266</v>
      </c>
      <c r="I1423" s="168" t="s">
        <v>430</v>
      </c>
      <c r="J1423" s="169">
        <v>724931.01884719974</v>
      </c>
      <c r="K1423" s="169">
        <v>256655.21210912379</v>
      </c>
      <c r="L1423" s="168" t="s">
        <v>18</v>
      </c>
      <c r="M1423" s="168" t="s">
        <v>21</v>
      </c>
      <c r="N1423" s="168" t="s">
        <v>1449</v>
      </c>
      <c r="O1423" s="168" t="s">
        <v>21</v>
      </c>
      <c r="P1423" s="168" t="s">
        <v>7293</v>
      </c>
      <c r="Q1423" s="168" t="s">
        <v>7294</v>
      </c>
      <c r="R1423" s="168" t="s">
        <v>21</v>
      </c>
      <c r="S1423" s="168" t="s">
        <v>21</v>
      </c>
      <c r="T1423" s="168" t="s">
        <v>21</v>
      </c>
      <c r="U1423" s="168" t="s">
        <v>21</v>
      </c>
      <c r="V1423" s="168" t="s">
        <v>7294</v>
      </c>
      <c r="W1423" s="168" t="s">
        <v>21</v>
      </c>
      <c r="X1423" s="168" t="s">
        <v>21</v>
      </c>
      <c r="Y1423" s="168" t="s">
        <v>21</v>
      </c>
      <c r="Z1423" s="168" t="s">
        <v>21</v>
      </c>
      <c r="AA1423" s="168" t="s">
        <v>2297</v>
      </c>
      <c r="AB1423" s="168" t="s">
        <v>1259</v>
      </c>
      <c r="AC1423" s="168" t="s">
        <v>11981</v>
      </c>
      <c r="AD1423" s="169">
        <v>1016202.192372726</v>
      </c>
      <c r="AE1423" s="168" t="s">
        <v>817</v>
      </c>
      <c r="AF1423" s="169">
        <v>-482464.14191066538</v>
      </c>
      <c r="AG1423" s="169">
        <v>-1296051.9748842469</v>
      </c>
      <c r="AH1423" s="169">
        <v>-875514.05576237128</v>
      </c>
      <c r="AI1423" s="168" t="s">
        <v>21</v>
      </c>
      <c r="AJ1423"/>
    </row>
    <row r="1424" spans="1:36" x14ac:dyDescent="0.25">
      <c r="A1424" s="179" t="b">
        <f>IF(E1424&lt;&gt;1,"",NOT(ISNA(VLOOKUP(P1424,Mapping!$P:$P,1,FALSE))))</f>
        <v>0</v>
      </c>
      <c r="B1424" s="180" t="str">
        <f t="shared" si="21"/>
        <v/>
      </c>
      <c r="E1424" s="167">
        <v>1</v>
      </c>
      <c r="F1424" s="170" t="s">
        <v>726</v>
      </c>
      <c r="G1424" s="169">
        <v>279928.9302172286</v>
      </c>
      <c r="H1424" s="168" t="s">
        <v>1266</v>
      </c>
      <c r="I1424" s="168" t="s">
        <v>430</v>
      </c>
      <c r="J1424" s="169">
        <v>85331.287902066353</v>
      </c>
      <c r="K1424" s="169">
        <v>30210.763819813499</v>
      </c>
      <c r="L1424" s="168" t="s">
        <v>18</v>
      </c>
      <c r="M1424" s="168" t="s">
        <v>21</v>
      </c>
      <c r="N1424" s="168" t="s">
        <v>1449</v>
      </c>
      <c r="O1424" s="168" t="s">
        <v>21</v>
      </c>
      <c r="P1424" s="168" t="s">
        <v>525</v>
      </c>
      <c r="Q1424" s="168" t="s">
        <v>1451</v>
      </c>
      <c r="R1424" s="168" t="s">
        <v>21</v>
      </c>
      <c r="S1424" s="168" t="s">
        <v>21</v>
      </c>
      <c r="T1424" s="168" t="s">
        <v>21</v>
      </c>
      <c r="U1424" s="168" t="s">
        <v>21</v>
      </c>
      <c r="V1424" s="168" t="s">
        <v>1451</v>
      </c>
      <c r="W1424" s="168" t="s">
        <v>21</v>
      </c>
      <c r="X1424" s="168" t="s">
        <v>21</v>
      </c>
      <c r="Y1424" s="168" t="s">
        <v>21</v>
      </c>
      <c r="Z1424" s="168" t="s">
        <v>21</v>
      </c>
      <c r="AA1424" s="168" t="s">
        <v>2297</v>
      </c>
      <c r="AB1424" s="168" t="s">
        <v>1259</v>
      </c>
      <c r="AC1424" s="168" t="s">
        <v>11982</v>
      </c>
      <c r="AD1424" s="169">
        <v>119616.68019387779</v>
      </c>
      <c r="AE1424" s="168" t="s">
        <v>817</v>
      </c>
      <c r="AF1424" s="169">
        <v>-56790.626315412228</v>
      </c>
      <c r="AG1424" s="169">
        <v>-152557.6659428339</v>
      </c>
      <c r="AH1424" s="169">
        <v>-103056.3460691309</v>
      </c>
      <c r="AI1424" s="168" t="s">
        <v>21</v>
      </c>
      <c r="AJ1424"/>
    </row>
    <row r="1425" spans="1:36" x14ac:dyDescent="0.25">
      <c r="A1425" s="179" t="b">
        <f>IF(E1425&lt;&gt;1,"",NOT(ISNA(VLOOKUP(P1425,Mapping!$P:$P,1,FALSE))))</f>
        <v>0</v>
      </c>
      <c r="B1425" s="180" t="str">
        <f t="shared" si="21"/>
        <v/>
      </c>
      <c r="E1425" s="167">
        <v>1</v>
      </c>
      <c r="F1425" s="170" t="s">
        <v>2298</v>
      </c>
      <c r="G1425" s="169">
        <v>99518.358369131209</v>
      </c>
      <c r="H1425" s="168" t="s">
        <v>1266</v>
      </c>
      <c r="I1425" s="168" t="s">
        <v>430</v>
      </c>
      <c r="J1425" s="169">
        <v>38821.298696635611</v>
      </c>
      <c r="K1425" s="169">
        <v>12351.446097289871</v>
      </c>
      <c r="L1425" s="168" t="s">
        <v>18</v>
      </c>
      <c r="M1425" s="168" t="s">
        <v>21</v>
      </c>
      <c r="N1425" s="168" t="s">
        <v>1449</v>
      </c>
      <c r="O1425" s="168" t="s">
        <v>21</v>
      </c>
      <c r="P1425" s="168" t="s">
        <v>525</v>
      </c>
      <c r="Q1425" s="168" t="s">
        <v>1451</v>
      </c>
      <c r="R1425" s="168" t="s">
        <v>21</v>
      </c>
      <c r="S1425" s="168" t="s">
        <v>21</v>
      </c>
      <c r="T1425" s="168" t="s">
        <v>21</v>
      </c>
      <c r="U1425" s="168" t="s">
        <v>21</v>
      </c>
      <c r="V1425" s="168" t="s">
        <v>1451</v>
      </c>
      <c r="W1425" s="168" t="s">
        <v>21</v>
      </c>
      <c r="X1425" s="168" t="s">
        <v>21</v>
      </c>
      <c r="Y1425" s="168" t="s">
        <v>21</v>
      </c>
      <c r="Z1425" s="168" t="s">
        <v>21</v>
      </c>
      <c r="AA1425" s="168" t="s">
        <v>2299</v>
      </c>
      <c r="AB1425" s="168" t="s">
        <v>1259</v>
      </c>
      <c r="AC1425" s="168" t="s">
        <v>7396</v>
      </c>
      <c r="AD1425" s="169">
        <v>45472.590752269018</v>
      </c>
      <c r="AE1425" s="168" t="s">
        <v>816</v>
      </c>
      <c r="AF1425" s="169">
        <v>-49677.974229449363</v>
      </c>
      <c r="AG1425" s="169">
        <v>-54236.225099976233</v>
      </c>
      <c r="AH1425" s="169">
        <v>-44003.573844171158</v>
      </c>
      <c r="AI1425" s="168" t="s">
        <v>21</v>
      </c>
      <c r="AJ1425"/>
    </row>
    <row r="1426" spans="1:36" x14ac:dyDescent="0.25">
      <c r="A1426" s="179" t="b">
        <f>IF(E1426&lt;&gt;1,"",NOT(ISNA(VLOOKUP(P1426,Mapping!$P:$P,1,FALSE))))</f>
        <v>0</v>
      </c>
      <c r="B1426" s="180" t="str">
        <f t="shared" si="21"/>
        <v/>
      </c>
      <c r="E1426" s="167">
        <v>1</v>
      </c>
      <c r="F1426" s="170" t="s">
        <v>727</v>
      </c>
      <c r="G1426" s="169">
        <v>2750984.5203473079</v>
      </c>
      <c r="H1426" s="168" t="s">
        <v>1266</v>
      </c>
      <c r="I1426" s="168" t="s">
        <v>430</v>
      </c>
      <c r="J1426" s="169">
        <v>1278224.6044189769</v>
      </c>
      <c r="K1426" s="169">
        <v>710643.40509922162</v>
      </c>
      <c r="L1426" s="168" t="s">
        <v>18</v>
      </c>
      <c r="M1426" s="168" t="s">
        <v>21</v>
      </c>
      <c r="N1426" s="168" t="s">
        <v>1449</v>
      </c>
      <c r="O1426" s="168" t="s">
        <v>21</v>
      </c>
      <c r="P1426" s="168" t="s">
        <v>344</v>
      </c>
      <c r="Q1426" s="168" t="s">
        <v>1450</v>
      </c>
      <c r="R1426" s="168" t="s">
        <v>21</v>
      </c>
      <c r="S1426" s="168" t="s">
        <v>21</v>
      </c>
      <c r="T1426" s="168" t="s">
        <v>21</v>
      </c>
      <c r="U1426" s="168" t="s">
        <v>21</v>
      </c>
      <c r="V1426" s="168" t="s">
        <v>1450</v>
      </c>
      <c r="W1426" s="168" t="s">
        <v>21</v>
      </c>
      <c r="X1426" s="168" t="s">
        <v>21</v>
      </c>
      <c r="Y1426" s="168" t="s">
        <v>21</v>
      </c>
      <c r="Z1426" s="168" t="s">
        <v>21</v>
      </c>
      <c r="AA1426" s="168" t="s">
        <v>2300</v>
      </c>
      <c r="AB1426" s="168" t="s">
        <v>1259</v>
      </c>
      <c r="AC1426" s="168" t="s">
        <v>11983</v>
      </c>
      <c r="AD1426" s="169">
        <v>1646206.096228133</v>
      </c>
      <c r="AE1426" s="168" t="s">
        <v>807</v>
      </c>
      <c r="AF1426" s="169">
        <v>-1793747.279030384</v>
      </c>
      <c r="AG1426" s="169">
        <v>-1499251.174729856</v>
      </c>
      <c r="AH1426" s="169">
        <v>-1506281.981229096</v>
      </c>
      <c r="AI1426" s="168" t="s">
        <v>21</v>
      </c>
      <c r="AJ1426"/>
    </row>
    <row r="1427" spans="1:36" x14ac:dyDescent="0.25">
      <c r="A1427" s="179" t="b">
        <f>IF(E1427&lt;&gt;1,"",NOT(ISNA(VLOOKUP(P1427,Mapping!$P:$P,1,FALSE))))</f>
        <v>0</v>
      </c>
      <c r="B1427" s="180" t="str">
        <f t="shared" si="21"/>
        <v/>
      </c>
      <c r="E1427" s="167">
        <v>1</v>
      </c>
      <c r="F1427" s="170" t="s">
        <v>727</v>
      </c>
      <c r="G1427" s="169">
        <v>722713.11434116331</v>
      </c>
      <c r="H1427" s="168" t="s">
        <v>1266</v>
      </c>
      <c r="I1427" s="168" t="s">
        <v>430</v>
      </c>
      <c r="J1427" s="169">
        <v>335803.30163781223</v>
      </c>
      <c r="K1427" s="169">
        <v>186693.6381090316</v>
      </c>
      <c r="L1427" s="168" t="s">
        <v>18</v>
      </c>
      <c r="M1427" s="168" t="s">
        <v>21</v>
      </c>
      <c r="N1427" s="168" t="s">
        <v>1449</v>
      </c>
      <c r="O1427" s="168" t="s">
        <v>21</v>
      </c>
      <c r="P1427" s="168" t="s">
        <v>525</v>
      </c>
      <c r="Q1427" s="168" t="s">
        <v>1451</v>
      </c>
      <c r="R1427" s="168" t="s">
        <v>21</v>
      </c>
      <c r="S1427" s="168" t="s">
        <v>21</v>
      </c>
      <c r="T1427" s="168" t="s">
        <v>21</v>
      </c>
      <c r="U1427" s="168" t="s">
        <v>21</v>
      </c>
      <c r="V1427" s="168" t="s">
        <v>1451</v>
      </c>
      <c r="W1427" s="168" t="s">
        <v>21</v>
      </c>
      <c r="X1427" s="168" t="s">
        <v>21</v>
      </c>
      <c r="Y1427" s="168" t="s">
        <v>21</v>
      </c>
      <c r="Z1427" s="168" t="s">
        <v>21</v>
      </c>
      <c r="AA1427" s="168" t="s">
        <v>2300</v>
      </c>
      <c r="AB1427" s="168" t="s">
        <v>1259</v>
      </c>
      <c r="AC1427" s="168" t="s">
        <v>11984</v>
      </c>
      <c r="AD1427" s="169">
        <v>432475.98299907608</v>
      </c>
      <c r="AE1427" s="168" t="s">
        <v>807</v>
      </c>
      <c r="AF1427" s="169">
        <v>-471236.63284203887</v>
      </c>
      <c r="AG1427" s="169">
        <v>-393869.35028331878</v>
      </c>
      <c r="AH1427" s="169">
        <v>-395716.41849610338</v>
      </c>
      <c r="AI1427" s="168" t="s">
        <v>21</v>
      </c>
      <c r="AJ1427"/>
    </row>
    <row r="1428" spans="1:36" x14ac:dyDescent="0.25">
      <c r="A1428" s="179" t="b">
        <f>IF(E1428&lt;&gt;1,"",NOT(ISNA(VLOOKUP(P1428,Mapping!$P:$P,1,FALSE))))</f>
        <v>0</v>
      </c>
      <c r="B1428" s="180" t="str">
        <f t="shared" si="21"/>
        <v/>
      </c>
      <c r="E1428" s="167">
        <v>1</v>
      </c>
      <c r="F1428" s="170" t="s">
        <v>501</v>
      </c>
      <c r="G1428" s="169">
        <v>527806.00505978533</v>
      </c>
      <c r="H1428" s="168" t="s">
        <v>1266</v>
      </c>
      <c r="I1428" s="168" t="s">
        <v>430</v>
      </c>
      <c r="J1428" s="169">
        <v>220540.5241911565</v>
      </c>
      <c r="K1428" s="169">
        <v>122990.32930147871</v>
      </c>
      <c r="L1428" s="168" t="s">
        <v>18</v>
      </c>
      <c r="M1428" s="168" t="s">
        <v>21</v>
      </c>
      <c r="N1428" s="168" t="s">
        <v>1449</v>
      </c>
      <c r="O1428" s="168" t="s">
        <v>21</v>
      </c>
      <c r="P1428" s="168" t="s">
        <v>525</v>
      </c>
      <c r="Q1428" s="168" t="s">
        <v>1451</v>
      </c>
      <c r="R1428" s="168" t="s">
        <v>21</v>
      </c>
      <c r="S1428" s="168" t="s">
        <v>21</v>
      </c>
      <c r="T1428" s="168" t="s">
        <v>21</v>
      </c>
      <c r="U1428" s="168" t="s">
        <v>21</v>
      </c>
      <c r="V1428" s="168" t="s">
        <v>1451</v>
      </c>
      <c r="W1428" s="168" t="s">
        <v>21</v>
      </c>
      <c r="X1428" s="168" t="s">
        <v>21</v>
      </c>
      <c r="Y1428" s="168" t="s">
        <v>21</v>
      </c>
      <c r="Z1428" s="168" t="s">
        <v>21</v>
      </c>
      <c r="AA1428" s="168" t="s">
        <v>2301</v>
      </c>
      <c r="AB1428" s="168" t="s">
        <v>1259</v>
      </c>
      <c r="AC1428" s="168" t="s">
        <v>11985</v>
      </c>
      <c r="AD1428" s="169">
        <v>335837.88048213138</v>
      </c>
      <c r="AE1428" s="168" t="s">
        <v>813</v>
      </c>
      <c r="AF1428" s="169">
        <v>-381944.84295857372</v>
      </c>
      <c r="AG1428" s="169">
        <v>-287647.48302380601</v>
      </c>
      <c r="AH1428" s="169">
        <v>-173112.08189774209</v>
      </c>
      <c r="AI1428" s="168" t="s">
        <v>21</v>
      </c>
      <c r="AJ1428"/>
    </row>
    <row r="1429" spans="1:36" x14ac:dyDescent="0.25">
      <c r="A1429" s="179" t="b">
        <f>IF(E1429&lt;&gt;1,"",NOT(ISNA(VLOOKUP(P1429,Mapping!$P:$P,1,FALSE))))</f>
        <v>0</v>
      </c>
      <c r="B1429" s="180" t="str">
        <f t="shared" ref="B1429:B1492" si="22">IF(AI1429="","",VALUE(AI1429))</f>
        <v/>
      </c>
      <c r="E1429" s="167">
        <v>1</v>
      </c>
      <c r="F1429" s="170" t="s">
        <v>11986</v>
      </c>
      <c r="G1429" s="169">
        <v>283829.87460934208</v>
      </c>
      <c r="H1429" s="168" t="s">
        <v>1266</v>
      </c>
      <c r="I1429" s="168" t="s">
        <v>470</v>
      </c>
      <c r="J1429" s="169">
        <v>79339.588304787685</v>
      </c>
      <c r="K1429" s="169">
        <v>35200.698560152341</v>
      </c>
      <c r="L1429" s="168" t="s">
        <v>18</v>
      </c>
      <c r="M1429" s="168" t="s">
        <v>21</v>
      </c>
      <c r="N1429" s="168" t="s">
        <v>1449</v>
      </c>
      <c r="O1429" s="168" t="s">
        <v>21</v>
      </c>
      <c r="P1429" s="168" t="s">
        <v>525</v>
      </c>
      <c r="Q1429" s="168" t="s">
        <v>1451</v>
      </c>
      <c r="R1429" s="168" t="s">
        <v>21</v>
      </c>
      <c r="S1429" s="168" t="s">
        <v>21</v>
      </c>
      <c r="T1429" s="168" t="s">
        <v>21</v>
      </c>
      <c r="U1429" s="168" t="s">
        <v>21</v>
      </c>
      <c r="V1429" s="168" t="s">
        <v>1451</v>
      </c>
      <c r="W1429" s="168" t="s">
        <v>21</v>
      </c>
      <c r="X1429" s="168" t="s">
        <v>21</v>
      </c>
      <c r="Y1429" s="168" t="s">
        <v>21</v>
      </c>
      <c r="Z1429" s="168" t="s">
        <v>21</v>
      </c>
      <c r="AA1429" s="168" t="s">
        <v>2287</v>
      </c>
      <c r="AB1429" s="168" t="s">
        <v>1259</v>
      </c>
      <c r="AC1429" s="168" t="s">
        <v>11987</v>
      </c>
      <c r="AD1429" s="169">
        <v>111346.6942528238</v>
      </c>
      <c r="AE1429" s="168" t="s">
        <v>813</v>
      </c>
      <c r="AF1429" s="169">
        <v>-25776.026011836369</v>
      </c>
      <c r="AG1429" s="169">
        <v>-166151.79305962319</v>
      </c>
      <c r="AH1429" s="169">
        <v>-21911.68957786047</v>
      </c>
      <c r="AI1429" s="168" t="s">
        <v>21</v>
      </c>
      <c r="AJ1429"/>
    </row>
    <row r="1430" spans="1:36" x14ac:dyDescent="0.25">
      <c r="A1430" s="179" t="b">
        <f>IF(E1430&lt;&gt;1,"",NOT(ISNA(VLOOKUP(P1430,Mapping!$P:$P,1,FALSE))))</f>
        <v>0</v>
      </c>
      <c r="B1430" s="180" t="str">
        <f t="shared" si="22"/>
        <v/>
      </c>
      <c r="E1430" s="167">
        <v>1</v>
      </c>
      <c r="F1430" s="170" t="s">
        <v>728</v>
      </c>
      <c r="G1430" s="169">
        <v>433917.68534996099</v>
      </c>
      <c r="H1430" s="168" t="s">
        <v>1266</v>
      </c>
      <c r="I1430" s="168" t="s">
        <v>430</v>
      </c>
      <c r="J1430" s="169">
        <v>154613.32690403989</v>
      </c>
      <c r="K1430" s="169">
        <v>63350.628163997637</v>
      </c>
      <c r="L1430" s="168" t="s">
        <v>18</v>
      </c>
      <c r="M1430" s="168" t="s">
        <v>21</v>
      </c>
      <c r="N1430" s="168" t="s">
        <v>1449</v>
      </c>
      <c r="O1430" s="168" t="s">
        <v>21</v>
      </c>
      <c r="P1430" s="168" t="s">
        <v>525</v>
      </c>
      <c r="Q1430" s="168" t="s">
        <v>1451</v>
      </c>
      <c r="R1430" s="168" t="s">
        <v>21</v>
      </c>
      <c r="S1430" s="168" t="s">
        <v>21</v>
      </c>
      <c r="T1430" s="168" t="s">
        <v>21</v>
      </c>
      <c r="U1430" s="168" t="s">
        <v>21</v>
      </c>
      <c r="V1430" s="168" t="s">
        <v>1451</v>
      </c>
      <c r="W1430" s="168" t="s">
        <v>21</v>
      </c>
      <c r="X1430" s="168" t="s">
        <v>21</v>
      </c>
      <c r="Y1430" s="168" t="s">
        <v>21</v>
      </c>
      <c r="Z1430" s="168" t="s">
        <v>21</v>
      </c>
      <c r="AA1430" s="168" t="s">
        <v>2302</v>
      </c>
      <c r="AB1430" s="168" t="s">
        <v>1259</v>
      </c>
      <c r="AC1430" s="168" t="s">
        <v>11988</v>
      </c>
      <c r="AD1430" s="169">
        <v>265502.59873119323</v>
      </c>
      <c r="AE1430" s="168" t="s">
        <v>816</v>
      </c>
      <c r="AF1430" s="169">
        <v>-283540.95229805238</v>
      </c>
      <c r="AG1430" s="169">
        <v>-236479.5565679365</v>
      </c>
      <c r="AH1430" s="169">
        <v>-168496.0049824279</v>
      </c>
      <c r="AI1430" s="168" t="s">
        <v>21</v>
      </c>
      <c r="AJ1430"/>
    </row>
    <row r="1431" spans="1:36" x14ac:dyDescent="0.25">
      <c r="A1431" s="179" t="b">
        <f>IF(E1431&lt;&gt;1,"",NOT(ISNA(VLOOKUP(P1431,Mapping!$P:$P,1,FALSE))))</f>
        <v>0</v>
      </c>
      <c r="B1431" s="180" t="str">
        <f t="shared" si="22"/>
        <v/>
      </c>
      <c r="E1431" s="167">
        <v>1</v>
      </c>
      <c r="F1431" s="170" t="s">
        <v>1155</v>
      </c>
      <c r="G1431" s="169">
        <v>133815.54431912361</v>
      </c>
      <c r="H1431" s="168" t="s">
        <v>1266</v>
      </c>
      <c r="I1431" s="168" t="s">
        <v>372</v>
      </c>
      <c r="J1431" s="169">
        <v>37844.585587193593</v>
      </c>
      <c r="K1431" s="169">
        <v>11314.946753867251</v>
      </c>
      <c r="L1431" s="168" t="s">
        <v>18</v>
      </c>
      <c r="M1431" s="168" t="s">
        <v>21</v>
      </c>
      <c r="N1431" s="168" t="s">
        <v>1449</v>
      </c>
      <c r="O1431" s="168" t="s">
        <v>21</v>
      </c>
      <c r="P1431" s="168" t="s">
        <v>525</v>
      </c>
      <c r="Q1431" s="168" t="s">
        <v>1451</v>
      </c>
      <c r="R1431" s="168" t="s">
        <v>21</v>
      </c>
      <c r="S1431" s="168" t="s">
        <v>21</v>
      </c>
      <c r="T1431" s="168" t="s">
        <v>21</v>
      </c>
      <c r="U1431" s="168" t="s">
        <v>21</v>
      </c>
      <c r="V1431" s="168" t="s">
        <v>1451</v>
      </c>
      <c r="W1431" s="168" t="s">
        <v>21</v>
      </c>
      <c r="X1431" s="168" t="s">
        <v>21</v>
      </c>
      <c r="Y1431" s="168" t="s">
        <v>21</v>
      </c>
      <c r="Z1431" s="168" t="s">
        <v>21</v>
      </c>
      <c r="AA1431" s="168" t="s">
        <v>2303</v>
      </c>
      <c r="AB1431" s="168" t="s">
        <v>1259</v>
      </c>
      <c r="AC1431" s="168" t="s">
        <v>8900</v>
      </c>
      <c r="AD1431" s="169">
        <v>54312.72360769911</v>
      </c>
      <c r="AE1431" s="168" t="s">
        <v>810</v>
      </c>
      <c r="AF1431" s="169">
        <v>-24605.1771107729</v>
      </c>
      <c r="AG1431" s="169">
        <v>-81307.387098613632</v>
      </c>
      <c r="AH1431" s="169">
        <v>-22709.171214970789</v>
      </c>
      <c r="AI1431" s="168" t="s">
        <v>21</v>
      </c>
      <c r="AJ1431"/>
    </row>
    <row r="1432" spans="1:36" x14ac:dyDescent="0.25">
      <c r="A1432" s="179" t="b">
        <f>IF(E1432&lt;&gt;1,"",NOT(ISNA(VLOOKUP(P1432,Mapping!$P:$P,1,FALSE))))</f>
        <v>0</v>
      </c>
      <c r="B1432" s="180" t="str">
        <f t="shared" si="22"/>
        <v/>
      </c>
      <c r="E1432" s="167">
        <v>1</v>
      </c>
      <c r="F1432" s="170" t="s">
        <v>502</v>
      </c>
      <c r="G1432" s="169">
        <v>848661.19303709385</v>
      </c>
      <c r="H1432" s="168" t="s">
        <v>1266</v>
      </c>
      <c r="I1432" s="168" t="s">
        <v>657</v>
      </c>
      <c r="J1432" s="169">
        <v>188668.7901828381</v>
      </c>
      <c r="K1432" s="169">
        <v>30548.215743061392</v>
      </c>
      <c r="L1432" s="168" t="s">
        <v>18</v>
      </c>
      <c r="M1432" s="168" t="s">
        <v>21</v>
      </c>
      <c r="N1432" s="168" t="s">
        <v>1449</v>
      </c>
      <c r="O1432" s="168" t="s">
        <v>21</v>
      </c>
      <c r="P1432" s="168" t="s">
        <v>344</v>
      </c>
      <c r="Q1432" s="168" t="s">
        <v>1450</v>
      </c>
      <c r="R1432" s="168" t="s">
        <v>21</v>
      </c>
      <c r="S1432" s="168" t="s">
        <v>21</v>
      </c>
      <c r="T1432" s="168" t="s">
        <v>21</v>
      </c>
      <c r="U1432" s="168" t="s">
        <v>21</v>
      </c>
      <c r="V1432" s="168" t="s">
        <v>1450</v>
      </c>
      <c r="W1432" s="168" t="s">
        <v>21</v>
      </c>
      <c r="X1432" s="168" t="s">
        <v>21</v>
      </c>
      <c r="Y1432" s="168" t="s">
        <v>21</v>
      </c>
      <c r="Z1432" s="168" t="s">
        <v>21</v>
      </c>
      <c r="AA1432" s="168" t="s">
        <v>2304</v>
      </c>
      <c r="AB1432" s="168" t="s">
        <v>1259</v>
      </c>
      <c r="AC1432" s="168" t="s">
        <v>11989</v>
      </c>
      <c r="AD1432" s="169">
        <v>227677.12344581951</v>
      </c>
      <c r="AE1432" s="168" t="s">
        <v>810</v>
      </c>
      <c r="AF1432" s="169">
        <v>76229.777909939177</v>
      </c>
      <c r="AG1432" s="169">
        <v>-428960.51138459099</v>
      </c>
      <c r="AH1432" s="169">
        <v>-47193.343410120113</v>
      </c>
      <c r="AI1432" s="168" t="s">
        <v>21</v>
      </c>
      <c r="AJ1432"/>
    </row>
    <row r="1433" spans="1:36" x14ac:dyDescent="0.25">
      <c r="A1433" s="179" t="b">
        <f>IF(E1433&lt;&gt;1,"",NOT(ISNA(VLOOKUP(P1433,Mapping!$P:$P,1,FALSE))))</f>
        <v>0</v>
      </c>
      <c r="B1433" s="180" t="str">
        <f t="shared" si="22"/>
        <v/>
      </c>
      <c r="E1433" s="167">
        <v>1</v>
      </c>
      <c r="F1433" s="170" t="s">
        <v>502</v>
      </c>
      <c r="G1433" s="169">
        <v>67193.132641493969</v>
      </c>
      <c r="H1433" s="168" t="s">
        <v>1266</v>
      </c>
      <c r="I1433" s="168" t="s">
        <v>657</v>
      </c>
      <c r="J1433" s="169">
        <v>14937.93653825237</v>
      </c>
      <c r="K1433" s="169">
        <v>2418.6687564194731</v>
      </c>
      <c r="L1433" s="168" t="s">
        <v>18</v>
      </c>
      <c r="M1433" s="168" t="s">
        <v>21</v>
      </c>
      <c r="N1433" s="168" t="s">
        <v>1449</v>
      </c>
      <c r="O1433" s="168" t="s">
        <v>21</v>
      </c>
      <c r="P1433" s="168" t="s">
        <v>525</v>
      </c>
      <c r="Q1433" s="168" t="s">
        <v>1451</v>
      </c>
      <c r="R1433" s="168" t="s">
        <v>21</v>
      </c>
      <c r="S1433" s="168" t="s">
        <v>21</v>
      </c>
      <c r="T1433" s="168" t="s">
        <v>21</v>
      </c>
      <c r="U1433" s="168" t="s">
        <v>21</v>
      </c>
      <c r="V1433" s="168" t="s">
        <v>1451</v>
      </c>
      <c r="W1433" s="168" t="s">
        <v>21</v>
      </c>
      <c r="X1433" s="168" t="s">
        <v>21</v>
      </c>
      <c r="Y1433" s="168" t="s">
        <v>21</v>
      </c>
      <c r="Z1433" s="168" t="s">
        <v>21</v>
      </c>
      <c r="AA1433" s="168" t="s">
        <v>2304</v>
      </c>
      <c r="AB1433" s="168" t="s">
        <v>1259</v>
      </c>
      <c r="AC1433" s="168" t="s">
        <v>9461</v>
      </c>
      <c r="AD1433" s="169">
        <v>18026.438914192171</v>
      </c>
      <c r="AE1433" s="168" t="s">
        <v>810</v>
      </c>
      <c r="AF1433" s="169">
        <v>6035.5270399530127</v>
      </c>
      <c r="AG1433" s="169">
        <v>-33963.141918011657</v>
      </c>
      <c r="AH1433" s="169">
        <v>-3736.5542451676301</v>
      </c>
      <c r="AI1433" s="168" t="s">
        <v>21</v>
      </c>
      <c r="AJ1433"/>
    </row>
    <row r="1434" spans="1:36" x14ac:dyDescent="0.25">
      <c r="A1434" s="179" t="b">
        <f>IF(E1434&lt;&gt;1,"",NOT(ISNA(VLOOKUP(P1434,Mapping!$P:$P,1,FALSE))))</f>
        <v>0</v>
      </c>
      <c r="B1434" s="180" t="str">
        <f t="shared" si="22"/>
        <v/>
      </c>
      <c r="E1434" s="167">
        <v>1</v>
      </c>
      <c r="F1434" s="170" t="s">
        <v>2305</v>
      </c>
      <c r="G1434" s="169">
        <v>1308557.084061309</v>
      </c>
      <c r="H1434" s="168" t="s">
        <v>1266</v>
      </c>
      <c r="I1434" s="168" t="s">
        <v>432</v>
      </c>
      <c r="J1434" s="169">
        <v>384881.930126191</v>
      </c>
      <c r="K1434" s="169">
        <v>86460.76092679835</v>
      </c>
      <c r="L1434" s="168" t="s">
        <v>18</v>
      </c>
      <c r="M1434" s="168" t="s">
        <v>21</v>
      </c>
      <c r="N1434" s="168" t="s">
        <v>1449</v>
      </c>
      <c r="O1434" s="168" t="s">
        <v>21</v>
      </c>
      <c r="P1434" s="168" t="s">
        <v>344</v>
      </c>
      <c r="Q1434" s="168" t="s">
        <v>1450</v>
      </c>
      <c r="R1434" s="168" t="s">
        <v>21</v>
      </c>
      <c r="S1434" s="168" t="s">
        <v>21</v>
      </c>
      <c r="T1434" s="168" t="s">
        <v>21</v>
      </c>
      <c r="U1434" s="168" t="s">
        <v>21</v>
      </c>
      <c r="V1434" s="168" t="s">
        <v>1450</v>
      </c>
      <c r="W1434" s="168" t="s">
        <v>21</v>
      </c>
      <c r="X1434" s="168" t="s">
        <v>21</v>
      </c>
      <c r="Y1434" s="168" t="s">
        <v>21</v>
      </c>
      <c r="Z1434" s="168" t="s">
        <v>21</v>
      </c>
      <c r="AA1434" s="168" t="s">
        <v>2306</v>
      </c>
      <c r="AB1434" s="168" t="s">
        <v>1259</v>
      </c>
      <c r="AC1434" s="168" t="s">
        <v>11990</v>
      </c>
      <c r="AD1434" s="169">
        <v>633754.82307915005</v>
      </c>
      <c r="AE1434" s="168" t="s">
        <v>810</v>
      </c>
      <c r="AF1434" s="169">
        <v>-346456.17871101422</v>
      </c>
      <c r="AG1434" s="169">
        <v>-268201.24341168889</v>
      </c>
      <c r="AH1434" s="169">
        <v>-425178.67330815841</v>
      </c>
      <c r="AI1434" s="168" t="s">
        <v>21</v>
      </c>
      <c r="AJ1434"/>
    </row>
    <row r="1435" spans="1:36" x14ac:dyDescent="0.25">
      <c r="A1435" s="179" t="b">
        <f>IF(E1435&lt;&gt;1,"",NOT(ISNA(VLOOKUP(P1435,Mapping!$P:$P,1,FALSE))))</f>
        <v>0</v>
      </c>
      <c r="B1435" s="180" t="str">
        <f t="shared" si="22"/>
        <v/>
      </c>
      <c r="E1435" s="167">
        <v>1</v>
      </c>
      <c r="F1435" s="170" t="s">
        <v>2305</v>
      </c>
      <c r="G1435" s="169">
        <v>357762.52907682752</v>
      </c>
      <c r="H1435" s="168" t="s">
        <v>1266</v>
      </c>
      <c r="I1435" s="168" t="s">
        <v>432</v>
      </c>
      <c r="J1435" s="169">
        <v>105227.60863481381</v>
      </c>
      <c r="K1435" s="169">
        <v>23638.57173053149</v>
      </c>
      <c r="L1435" s="168" t="s">
        <v>18</v>
      </c>
      <c r="M1435" s="168" t="s">
        <v>21</v>
      </c>
      <c r="N1435" s="168" t="s">
        <v>1449</v>
      </c>
      <c r="O1435" s="168" t="s">
        <v>21</v>
      </c>
      <c r="P1435" s="168" t="s">
        <v>525</v>
      </c>
      <c r="Q1435" s="168" t="s">
        <v>1451</v>
      </c>
      <c r="R1435" s="168" t="s">
        <v>21</v>
      </c>
      <c r="S1435" s="168" t="s">
        <v>21</v>
      </c>
      <c r="T1435" s="168" t="s">
        <v>21</v>
      </c>
      <c r="U1435" s="168" t="s">
        <v>21</v>
      </c>
      <c r="V1435" s="168" t="s">
        <v>1451</v>
      </c>
      <c r="W1435" s="168" t="s">
        <v>21</v>
      </c>
      <c r="X1435" s="168" t="s">
        <v>21</v>
      </c>
      <c r="Y1435" s="168" t="s">
        <v>21</v>
      </c>
      <c r="Z1435" s="168" t="s">
        <v>21</v>
      </c>
      <c r="AA1435" s="168" t="s">
        <v>2306</v>
      </c>
      <c r="AB1435" s="168" t="s">
        <v>1259</v>
      </c>
      <c r="AC1435" s="168" t="s">
        <v>6871</v>
      </c>
      <c r="AD1435" s="169">
        <v>173270.03237469029</v>
      </c>
      <c r="AE1435" s="168" t="s">
        <v>810</v>
      </c>
      <c r="AF1435" s="169">
        <v>-94721.919448290952</v>
      </c>
      <c r="AG1435" s="169">
        <v>-73326.839396805444</v>
      </c>
      <c r="AH1435" s="169">
        <v>-116244.83129169339</v>
      </c>
      <c r="AI1435" s="168" t="s">
        <v>21</v>
      </c>
      <c r="AJ1435"/>
    </row>
    <row r="1436" spans="1:36" x14ac:dyDescent="0.25">
      <c r="A1436" s="179" t="b">
        <f>IF(E1436&lt;&gt;1,"",NOT(ISNA(VLOOKUP(P1436,Mapping!$P:$P,1,FALSE))))</f>
        <v>0</v>
      </c>
      <c r="B1436" s="180" t="str">
        <f t="shared" si="22"/>
        <v/>
      </c>
      <c r="E1436" s="167">
        <v>1</v>
      </c>
      <c r="F1436" s="170" t="s">
        <v>729</v>
      </c>
      <c r="G1436" s="169">
        <v>354362.78245756659</v>
      </c>
      <c r="H1436" s="168" t="s">
        <v>1266</v>
      </c>
      <c r="I1436" s="168" t="s">
        <v>657</v>
      </c>
      <c r="J1436" s="169">
        <v>74507.268864172569</v>
      </c>
      <c r="K1436" s="169">
        <v>3049.1085460360368</v>
      </c>
      <c r="L1436" s="168" t="s">
        <v>18</v>
      </c>
      <c r="M1436" s="168" t="s">
        <v>21</v>
      </c>
      <c r="N1436" s="168" t="s">
        <v>1449</v>
      </c>
      <c r="O1436" s="168" t="s">
        <v>21</v>
      </c>
      <c r="P1436" s="168" t="s">
        <v>525</v>
      </c>
      <c r="Q1436" s="168" t="s">
        <v>1451</v>
      </c>
      <c r="R1436" s="168" t="s">
        <v>21</v>
      </c>
      <c r="S1436" s="168" t="s">
        <v>21</v>
      </c>
      <c r="T1436" s="168" t="s">
        <v>21</v>
      </c>
      <c r="U1436" s="168" t="s">
        <v>21</v>
      </c>
      <c r="V1436" s="168" t="s">
        <v>1451</v>
      </c>
      <c r="W1436" s="168" t="s">
        <v>21</v>
      </c>
      <c r="X1436" s="168" t="s">
        <v>21</v>
      </c>
      <c r="Y1436" s="168" t="s">
        <v>21</v>
      </c>
      <c r="Z1436" s="168" t="s">
        <v>21</v>
      </c>
      <c r="AA1436" s="168" t="s">
        <v>2307</v>
      </c>
      <c r="AB1436" s="168" t="s">
        <v>1259</v>
      </c>
      <c r="AC1436" s="168" t="s">
        <v>11991</v>
      </c>
      <c r="AD1436" s="169">
        <v>114007.2390877859</v>
      </c>
      <c r="AE1436" s="168" t="s">
        <v>818</v>
      </c>
      <c r="AF1436" s="169">
        <v>-45378.071760066843</v>
      </c>
      <c r="AG1436" s="169">
        <v>-145446.3209070228</v>
      </c>
      <c r="AH1436" s="169">
        <v>7447.1545889395638</v>
      </c>
      <c r="AI1436" s="168" t="s">
        <v>21</v>
      </c>
      <c r="AJ1436"/>
    </row>
    <row r="1437" spans="1:36" x14ac:dyDescent="0.25">
      <c r="A1437" s="179" t="b">
        <f>IF(E1437&lt;&gt;1,"",NOT(ISNA(VLOOKUP(P1437,Mapping!$P:$P,1,FALSE))))</f>
        <v>0</v>
      </c>
      <c r="B1437" s="180" t="str">
        <f t="shared" si="22"/>
        <v/>
      </c>
      <c r="E1437" s="167">
        <v>1</v>
      </c>
      <c r="F1437" s="170" t="s">
        <v>503</v>
      </c>
      <c r="G1437" s="169">
        <v>23879355.205043592</v>
      </c>
      <c r="H1437" s="168" t="s">
        <v>1266</v>
      </c>
      <c r="I1437" s="168" t="s">
        <v>421</v>
      </c>
      <c r="J1437" s="169">
        <v>9561566.6683916245</v>
      </c>
      <c r="K1437" s="169">
        <v>6309827.7773164054</v>
      </c>
      <c r="L1437" s="168" t="s">
        <v>18</v>
      </c>
      <c r="M1437" s="168" t="s">
        <v>21</v>
      </c>
      <c r="N1437" s="168" t="s">
        <v>1449</v>
      </c>
      <c r="O1437" s="168" t="s">
        <v>21</v>
      </c>
      <c r="P1437" s="168" t="s">
        <v>344</v>
      </c>
      <c r="Q1437" s="168" t="s">
        <v>1450</v>
      </c>
      <c r="R1437" s="168" t="s">
        <v>21</v>
      </c>
      <c r="S1437" s="168" t="s">
        <v>21</v>
      </c>
      <c r="T1437" s="168" t="s">
        <v>21</v>
      </c>
      <c r="U1437" s="168" t="s">
        <v>21</v>
      </c>
      <c r="V1437" s="168" t="s">
        <v>1450</v>
      </c>
      <c r="W1437" s="168" t="s">
        <v>21</v>
      </c>
      <c r="X1437" s="168" t="s">
        <v>21</v>
      </c>
      <c r="Y1437" s="168" t="s">
        <v>21</v>
      </c>
      <c r="Z1437" s="168" t="s">
        <v>21</v>
      </c>
      <c r="AA1437" s="168" t="s">
        <v>1447</v>
      </c>
      <c r="AB1437" s="168" t="s">
        <v>1259</v>
      </c>
      <c r="AC1437" s="168" t="s">
        <v>11992</v>
      </c>
      <c r="AD1437" s="169">
        <v>14588850.6738673</v>
      </c>
      <c r="AE1437" s="168" t="s">
        <v>810</v>
      </c>
      <c r="AF1437" s="169">
        <v>-4413078.8899773024</v>
      </c>
      <c r="AG1437" s="169">
        <v>-11457962.902320471</v>
      </c>
      <c r="AH1437" s="169">
        <v>-435927.83582353959</v>
      </c>
      <c r="AI1437" s="168" t="s">
        <v>21</v>
      </c>
      <c r="AJ1437"/>
    </row>
    <row r="1438" spans="1:36" x14ac:dyDescent="0.25">
      <c r="A1438" s="179" t="b">
        <f>IF(E1438&lt;&gt;1,"",NOT(ISNA(VLOOKUP(P1438,Mapping!$P:$P,1,FALSE))))</f>
        <v>0</v>
      </c>
      <c r="B1438" s="180" t="str">
        <f t="shared" si="22"/>
        <v/>
      </c>
      <c r="E1438" s="167">
        <v>1</v>
      </c>
      <c r="F1438" s="170" t="s">
        <v>503</v>
      </c>
      <c r="G1438" s="169">
        <v>18150994.668870971</v>
      </c>
      <c r="H1438" s="168" t="s">
        <v>1266</v>
      </c>
      <c r="I1438" s="168" t="s">
        <v>421</v>
      </c>
      <c r="J1438" s="169">
        <v>7267865.6577533921</v>
      </c>
      <c r="K1438" s="169">
        <v>4796178.5133701675</v>
      </c>
      <c r="L1438" s="168" t="s">
        <v>18</v>
      </c>
      <c r="M1438" s="168" t="s">
        <v>21</v>
      </c>
      <c r="N1438" s="168" t="s">
        <v>1449</v>
      </c>
      <c r="O1438" s="168" t="s">
        <v>21</v>
      </c>
      <c r="P1438" s="168" t="s">
        <v>753</v>
      </c>
      <c r="Q1438" s="168" t="s">
        <v>1460</v>
      </c>
      <c r="R1438" s="168" t="s">
        <v>21</v>
      </c>
      <c r="S1438" s="168" t="s">
        <v>21</v>
      </c>
      <c r="T1438" s="168" t="s">
        <v>21</v>
      </c>
      <c r="U1438" s="168" t="s">
        <v>21</v>
      </c>
      <c r="V1438" s="168" t="s">
        <v>1460</v>
      </c>
      <c r="W1438" s="168" t="s">
        <v>21</v>
      </c>
      <c r="X1438" s="168" t="s">
        <v>21</v>
      </c>
      <c r="Y1438" s="168" t="s">
        <v>21</v>
      </c>
      <c r="Z1438" s="168" t="s">
        <v>21</v>
      </c>
      <c r="AA1438" s="168" t="s">
        <v>1447</v>
      </c>
      <c r="AB1438" s="168" t="s">
        <v>1259</v>
      </c>
      <c r="AC1438" s="168" t="s">
        <v>11993</v>
      </c>
      <c r="AD1438" s="169">
        <v>11089166.71043068</v>
      </c>
      <c r="AE1438" s="168" t="s">
        <v>810</v>
      </c>
      <c r="AF1438" s="169">
        <v>-3354436.110920053</v>
      </c>
      <c r="AG1438" s="169">
        <v>-8709340.0039635003</v>
      </c>
      <c r="AH1438" s="169">
        <v>-331354.16580989963</v>
      </c>
      <c r="AI1438" s="168" t="s">
        <v>21</v>
      </c>
      <c r="AJ1438"/>
    </row>
    <row r="1439" spans="1:36" x14ac:dyDescent="0.25">
      <c r="A1439" s="179" t="b">
        <f>IF(E1439&lt;&gt;1,"",NOT(ISNA(VLOOKUP(P1439,Mapping!$P:$P,1,FALSE))))</f>
        <v>0</v>
      </c>
      <c r="B1439" s="180" t="str">
        <f t="shared" si="22"/>
        <v/>
      </c>
      <c r="E1439" s="167">
        <v>1</v>
      </c>
      <c r="F1439" s="170" t="s">
        <v>503</v>
      </c>
      <c r="G1439" s="169">
        <v>41357712.531281963</v>
      </c>
      <c r="H1439" s="168" t="s">
        <v>1266</v>
      </c>
      <c r="I1439" s="168" t="s">
        <v>421</v>
      </c>
      <c r="J1439" s="169">
        <v>16560100.64863502</v>
      </c>
      <c r="K1439" s="169">
        <v>10928270.093366349</v>
      </c>
      <c r="L1439" s="168" t="s">
        <v>18</v>
      </c>
      <c r="M1439" s="168" t="s">
        <v>21</v>
      </c>
      <c r="N1439" s="168" t="s">
        <v>1449</v>
      </c>
      <c r="O1439" s="168" t="s">
        <v>21</v>
      </c>
      <c r="P1439" s="168" t="s">
        <v>788</v>
      </c>
      <c r="Q1439" s="168" t="s">
        <v>1457</v>
      </c>
      <c r="R1439" s="168" t="s">
        <v>21</v>
      </c>
      <c r="S1439" s="168" t="s">
        <v>21</v>
      </c>
      <c r="T1439" s="168" t="s">
        <v>21</v>
      </c>
      <c r="U1439" s="168" t="s">
        <v>21</v>
      </c>
      <c r="V1439" s="168" t="s">
        <v>1457</v>
      </c>
      <c r="W1439" s="168" t="s">
        <v>21</v>
      </c>
      <c r="X1439" s="168" t="s">
        <v>21</v>
      </c>
      <c r="Y1439" s="168" t="s">
        <v>21</v>
      </c>
      <c r="Z1439" s="168" t="s">
        <v>21</v>
      </c>
      <c r="AA1439" s="168" t="s">
        <v>1447</v>
      </c>
      <c r="AB1439" s="168" t="s">
        <v>1259</v>
      </c>
      <c r="AC1439" s="168" t="s">
        <v>11994</v>
      </c>
      <c r="AD1439" s="169">
        <v>25267076.39928925</v>
      </c>
      <c r="AE1439" s="168" t="s">
        <v>810</v>
      </c>
      <c r="AF1439" s="169">
        <v>-7643206.7173656747</v>
      </c>
      <c r="AG1439" s="169">
        <v>-19844553.248580828</v>
      </c>
      <c r="AH1439" s="169">
        <v>-755002.71944385767</v>
      </c>
      <c r="AI1439" s="168" t="s">
        <v>21</v>
      </c>
      <c r="AJ1439"/>
    </row>
    <row r="1440" spans="1:36" x14ac:dyDescent="0.25">
      <c r="A1440" s="179" t="b">
        <f>IF(E1440&lt;&gt;1,"",NOT(ISNA(VLOOKUP(P1440,Mapping!$P:$P,1,FALSE))))</f>
        <v>0</v>
      </c>
      <c r="B1440" s="180" t="str">
        <f t="shared" si="22"/>
        <v/>
      </c>
      <c r="E1440" s="167">
        <v>1</v>
      </c>
      <c r="F1440" s="170" t="s">
        <v>503</v>
      </c>
      <c r="G1440" s="169">
        <v>14240651.765930921</v>
      </c>
      <c r="H1440" s="168" t="s">
        <v>1266</v>
      </c>
      <c r="I1440" s="168" t="s">
        <v>421</v>
      </c>
      <c r="J1440" s="169">
        <v>5702119.6800380247</v>
      </c>
      <c r="K1440" s="169">
        <v>3762918.1905540801</v>
      </c>
      <c r="L1440" s="168" t="s">
        <v>18</v>
      </c>
      <c r="M1440" s="168" t="s">
        <v>21</v>
      </c>
      <c r="N1440" s="168" t="s">
        <v>1449</v>
      </c>
      <c r="O1440" s="168" t="s">
        <v>21</v>
      </c>
      <c r="P1440" s="168" t="s">
        <v>789</v>
      </c>
      <c r="Q1440" s="168" t="s">
        <v>1458</v>
      </c>
      <c r="R1440" s="168" t="s">
        <v>21</v>
      </c>
      <c r="S1440" s="168" t="s">
        <v>21</v>
      </c>
      <c r="T1440" s="168" t="s">
        <v>21</v>
      </c>
      <c r="U1440" s="168" t="s">
        <v>21</v>
      </c>
      <c r="V1440" s="168" t="s">
        <v>1458</v>
      </c>
      <c r="W1440" s="168" t="s">
        <v>21</v>
      </c>
      <c r="X1440" s="168" t="s">
        <v>21</v>
      </c>
      <c r="Y1440" s="168" t="s">
        <v>21</v>
      </c>
      <c r="Z1440" s="168" t="s">
        <v>21</v>
      </c>
      <c r="AA1440" s="168" t="s">
        <v>1447</v>
      </c>
      <c r="AB1440" s="168" t="s">
        <v>1259</v>
      </c>
      <c r="AC1440" s="168" t="s">
        <v>7173</v>
      </c>
      <c r="AD1440" s="169">
        <v>8700182.2422671653</v>
      </c>
      <c r="AE1440" s="168" t="s">
        <v>810</v>
      </c>
      <c r="AF1440" s="169">
        <v>-2631776.2413649298</v>
      </c>
      <c r="AG1440" s="169">
        <v>-6833051.3214376038</v>
      </c>
      <c r="AH1440" s="169">
        <v>-259969.18475117351</v>
      </c>
      <c r="AI1440" s="168" t="s">
        <v>21</v>
      </c>
      <c r="AJ1440"/>
    </row>
    <row r="1441" spans="1:36" x14ac:dyDescent="0.25">
      <c r="A1441" s="179" t="b">
        <f>IF(E1441&lt;&gt;1,"",NOT(ISNA(VLOOKUP(P1441,Mapping!$P:$P,1,FALSE))))</f>
        <v>0</v>
      </c>
      <c r="B1441" s="180" t="str">
        <f t="shared" si="22"/>
        <v/>
      </c>
      <c r="E1441" s="167">
        <v>1</v>
      </c>
      <c r="F1441" s="170" t="s">
        <v>503</v>
      </c>
      <c r="G1441" s="169">
        <v>37921571.659482032</v>
      </c>
      <c r="H1441" s="168" t="s">
        <v>1266</v>
      </c>
      <c r="I1441" s="168" t="s">
        <v>421</v>
      </c>
      <c r="J1441" s="169">
        <v>15184230.582396351</v>
      </c>
      <c r="K1441" s="169">
        <v>10020311.86193653</v>
      </c>
      <c r="L1441" s="168" t="s">
        <v>18</v>
      </c>
      <c r="M1441" s="168" t="s">
        <v>21</v>
      </c>
      <c r="N1441" s="168" t="s">
        <v>1449</v>
      </c>
      <c r="O1441" s="168" t="s">
        <v>21</v>
      </c>
      <c r="P1441" s="168" t="s">
        <v>803</v>
      </c>
      <c r="Q1441" s="168" t="s">
        <v>1453</v>
      </c>
      <c r="R1441" s="168" t="s">
        <v>21</v>
      </c>
      <c r="S1441" s="168" t="s">
        <v>21</v>
      </c>
      <c r="T1441" s="168" t="s">
        <v>21</v>
      </c>
      <c r="U1441" s="168" t="s">
        <v>21</v>
      </c>
      <c r="V1441" s="168" t="s">
        <v>1453</v>
      </c>
      <c r="W1441" s="168" t="s">
        <v>21</v>
      </c>
      <c r="X1441" s="168" t="s">
        <v>21</v>
      </c>
      <c r="Y1441" s="168" t="s">
        <v>21</v>
      </c>
      <c r="Z1441" s="168" t="s">
        <v>21</v>
      </c>
      <c r="AA1441" s="168" t="s">
        <v>1447</v>
      </c>
      <c r="AB1441" s="168" t="s">
        <v>1259</v>
      </c>
      <c r="AC1441" s="168" t="s">
        <v>11995</v>
      </c>
      <c r="AD1441" s="169">
        <v>23167800.868496269</v>
      </c>
      <c r="AE1441" s="168" t="s">
        <v>810</v>
      </c>
      <c r="AF1441" s="169">
        <v>-7008182.8394543603</v>
      </c>
      <c r="AG1441" s="169">
        <v>-18195799.574197061</v>
      </c>
      <c r="AH1441" s="169">
        <v>-692274.49914785475</v>
      </c>
      <c r="AI1441" s="168" t="s">
        <v>21</v>
      </c>
      <c r="AJ1441"/>
    </row>
    <row r="1442" spans="1:36" x14ac:dyDescent="0.25">
      <c r="A1442" s="179" t="b">
        <f>IF(E1442&lt;&gt;1,"",NOT(ISNA(VLOOKUP(P1442,Mapping!$P:$P,1,FALSE))))</f>
        <v>0</v>
      </c>
      <c r="B1442" s="180" t="str">
        <f t="shared" si="22"/>
        <v/>
      </c>
      <c r="E1442" s="167">
        <v>1</v>
      </c>
      <c r="F1442" s="170" t="s">
        <v>956</v>
      </c>
      <c r="G1442" s="169">
        <v>1979159.0987056871</v>
      </c>
      <c r="H1442" s="168" t="s">
        <v>1266</v>
      </c>
      <c r="I1442" s="168" t="s">
        <v>303</v>
      </c>
      <c r="J1442" s="169">
        <v>1050489.8803308511</v>
      </c>
      <c r="K1442" s="169">
        <v>477280.33890793257</v>
      </c>
      <c r="L1442" s="168" t="s">
        <v>18</v>
      </c>
      <c r="M1442" s="168" t="s">
        <v>21</v>
      </c>
      <c r="N1442" s="168" t="s">
        <v>1449</v>
      </c>
      <c r="O1442" s="168" t="s">
        <v>21</v>
      </c>
      <c r="P1442" s="168" t="s">
        <v>344</v>
      </c>
      <c r="Q1442" s="168" t="s">
        <v>1450</v>
      </c>
      <c r="R1442" s="168" t="s">
        <v>21</v>
      </c>
      <c r="S1442" s="168" t="s">
        <v>21</v>
      </c>
      <c r="T1442" s="168" t="s">
        <v>21</v>
      </c>
      <c r="U1442" s="168" t="s">
        <v>21</v>
      </c>
      <c r="V1442" s="168" t="s">
        <v>1450</v>
      </c>
      <c r="W1442" s="168" t="s">
        <v>21</v>
      </c>
      <c r="X1442" s="168" t="s">
        <v>21</v>
      </c>
      <c r="Y1442" s="168" t="s">
        <v>21</v>
      </c>
      <c r="Z1442" s="168" t="s">
        <v>21</v>
      </c>
      <c r="AA1442" s="168" t="s">
        <v>2308</v>
      </c>
      <c r="AB1442" s="168" t="s">
        <v>959</v>
      </c>
      <c r="AC1442" s="168" t="s">
        <v>11996</v>
      </c>
      <c r="AD1442" s="169">
        <v>1558068.639484141</v>
      </c>
      <c r="AE1442" s="168" t="s">
        <v>810</v>
      </c>
      <c r="AF1442" s="169">
        <v>-369000.70039528841</v>
      </c>
      <c r="AG1442" s="169">
        <v>-902955.79024127219</v>
      </c>
      <c r="AH1442" s="169">
        <v>-302135.85555738327</v>
      </c>
      <c r="AI1442" s="168" t="s">
        <v>21</v>
      </c>
      <c r="AJ1442"/>
    </row>
    <row r="1443" spans="1:36" x14ac:dyDescent="0.25">
      <c r="A1443" s="179" t="b">
        <f>IF(E1443&lt;&gt;1,"",NOT(ISNA(VLOOKUP(P1443,Mapping!$P:$P,1,FALSE))))</f>
        <v>0</v>
      </c>
      <c r="B1443" s="180" t="str">
        <f t="shared" si="22"/>
        <v/>
      </c>
      <c r="E1443" s="167">
        <v>1</v>
      </c>
      <c r="F1443" s="170" t="s">
        <v>731</v>
      </c>
      <c r="G1443" s="169">
        <v>79226.881937338447</v>
      </c>
      <c r="H1443" s="168" t="s">
        <v>1266</v>
      </c>
      <c r="I1443" s="168" t="s">
        <v>730</v>
      </c>
      <c r="J1443" s="169">
        <v>30888.077118775422</v>
      </c>
      <c r="K1443" s="169">
        <v>10414.15853770405</v>
      </c>
      <c r="L1443" s="168" t="s">
        <v>18</v>
      </c>
      <c r="M1443" s="168" t="s">
        <v>21</v>
      </c>
      <c r="N1443" s="168" t="s">
        <v>1449</v>
      </c>
      <c r="O1443" s="168" t="s">
        <v>21</v>
      </c>
      <c r="P1443" s="168" t="s">
        <v>525</v>
      </c>
      <c r="Q1443" s="168" t="s">
        <v>1451</v>
      </c>
      <c r="R1443" s="168" t="s">
        <v>21</v>
      </c>
      <c r="S1443" s="168" t="s">
        <v>21</v>
      </c>
      <c r="T1443" s="168" t="s">
        <v>21</v>
      </c>
      <c r="U1443" s="168" t="s">
        <v>21</v>
      </c>
      <c r="V1443" s="168" t="s">
        <v>1451</v>
      </c>
      <c r="W1443" s="168" t="s">
        <v>21</v>
      </c>
      <c r="X1443" s="168" t="s">
        <v>21</v>
      </c>
      <c r="Y1443" s="168" t="s">
        <v>21</v>
      </c>
      <c r="Z1443" s="168" t="s">
        <v>21</v>
      </c>
      <c r="AA1443" s="168" t="s">
        <v>2309</v>
      </c>
      <c r="AB1443" s="168" t="s">
        <v>1259</v>
      </c>
      <c r="AC1443" s="168" t="s">
        <v>2813</v>
      </c>
      <c r="AD1443" s="169">
        <v>55316.033160981562</v>
      </c>
      <c r="AE1443" s="168" t="s">
        <v>811</v>
      </c>
      <c r="AF1443" s="169">
        <v>-35489.768969037686</v>
      </c>
      <c r="AG1443" s="169">
        <v>-44653.918813366327</v>
      </c>
      <c r="AH1443" s="169">
        <v>-31159.43804056551</v>
      </c>
      <c r="AI1443" s="168" t="s">
        <v>21</v>
      </c>
      <c r="AJ1443"/>
    </row>
    <row r="1444" spans="1:36" x14ac:dyDescent="0.25">
      <c r="A1444" s="179" t="b">
        <f>IF(E1444&lt;&gt;1,"",NOT(ISNA(VLOOKUP(P1444,Mapping!$P:$P,1,FALSE))))</f>
        <v>0</v>
      </c>
      <c r="B1444" s="180" t="str">
        <f t="shared" si="22"/>
        <v/>
      </c>
      <c r="E1444" s="167">
        <v>1</v>
      </c>
      <c r="F1444" s="170" t="s">
        <v>11997</v>
      </c>
      <c r="G1444" s="169">
        <v>102897.0500637284</v>
      </c>
      <c r="H1444" s="168" t="s">
        <v>1266</v>
      </c>
      <c r="I1444" s="168" t="s">
        <v>430</v>
      </c>
      <c r="J1444" s="169">
        <v>38747.349293785061</v>
      </c>
      <c r="K1444" s="169">
        <v>13413.90038009214</v>
      </c>
      <c r="L1444" s="168" t="s">
        <v>18</v>
      </c>
      <c r="M1444" s="168" t="s">
        <v>21</v>
      </c>
      <c r="N1444" s="168" t="s">
        <v>1449</v>
      </c>
      <c r="O1444" s="168" t="s">
        <v>21</v>
      </c>
      <c r="P1444" s="168" t="s">
        <v>525</v>
      </c>
      <c r="Q1444" s="168" t="s">
        <v>1451</v>
      </c>
      <c r="R1444" s="168" t="s">
        <v>21</v>
      </c>
      <c r="S1444" s="168" t="s">
        <v>21</v>
      </c>
      <c r="T1444" s="168" t="s">
        <v>21</v>
      </c>
      <c r="U1444" s="168" t="s">
        <v>21</v>
      </c>
      <c r="V1444" s="168" t="s">
        <v>1451</v>
      </c>
      <c r="W1444" s="168" t="s">
        <v>21</v>
      </c>
      <c r="X1444" s="168" t="s">
        <v>21</v>
      </c>
      <c r="Y1444" s="168" t="s">
        <v>21</v>
      </c>
      <c r="Z1444" s="168" t="s">
        <v>21</v>
      </c>
      <c r="AA1444" s="168" t="s">
        <v>11998</v>
      </c>
      <c r="AB1444" s="168" t="s">
        <v>1259</v>
      </c>
      <c r="AC1444" s="168" t="s">
        <v>11999</v>
      </c>
      <c r="AD1444" s="169">
        <v>55781.760606003932</v>
      </c>
      <c r="AE1444" s="168" t="s">
        <v>814</v>
      </c>
      <c r="AF1444" s="169">
        <v>-68439.544040141394</v>
      </c>
      <c r="AG1444" s="169">
        <v>-56077.568609802751</v>
      </c>
      <c r="AH1444" s="169">
        <v>-28999.707119342889</v>
      </c>
      <c r="AI1444" s="168" t="s">
        <v>21</v>
      </c>
      <c r="AJ1444"/>
    </row>
    <row r="1445" spans="1:36" x14ac:dyDescent="0.25">
      <c r="A1445" s="179" t="b">
        <f>IF(E1445&lt;&gt;1,"",NOT(ISNA(VLOOKUP(P1445,Mapping!$P:$P,1,FALSE))))</f>
        <v>0</v>
      </c>
      <c r="B1445" s="180" t="str">
        <f t="shared" si="22"/>
        <v/>
      </c>
      <c r="E1445" s="167">
        <v>1</v>
      </c>
      <c r="F1445" s="170" t="s">
        <v>2310</v>
      </c>
      <c r="G1445" s="169">
        <v>95170.945116883333</v>
      </c>
      <c r="H1445" s="168" t="s">
        <v>1266</v>
      </c>
      <c r="I1445" s="168" t="s">
        <v>372</v>
      </c>
      <c r="J1445" s="169">
        <v>39967.880636151313</v>
      </c>
      <c r="K1445" s="169">
        <v>12807.447481344219</v>
      </c>
      <c r="L1445" s="168" t="s">
        <v>18</v>
      </c>
      <c r="M1445" s="168" t="s">
        <v>21</v>
      </c>
      <c r="N1445" s="168" t="s">
        <v>1449</v>
      </c>
      <c r="O1445" s="168" t="s">
        <v>21</v>
      </c>
      <c r="P1445" s="168" t="s">
        <v>525</v>
      </c>
      <c r="Q1445" s="168" t="s">
        <v>1451</v>
      </c>
      <c r="R1445" s="168" t="s">
        <v>21</v>
      </c>
      <c r="S1445" s="168" t="s">
        <v>21</v>
      </c>
      <c r="T1445" s="168" t="s">
        <v>21</v>
      </c>
      <c r="U1445" s="168" t="s">
        <v>21</v>
      </c>
      <c r="V1445" s="168" t="s">
        <v>1451</v>
      </c>
      <c r="W1445" s="168" t="s">
        <v>21</v>
      </c>
      <c r="X1445" s="168" t="s">
        <v>21</v>
      </c>
      <c r="Y1445" s="168" t="s">
        <v>21</v>
      </c>
      <c r="Z1445" s="168" t="s">
        <v>21</v>
      </c>
      <c r="AA1445" s="168" t="s">
        <v>2311</v>
      </c>
      <c r="AB1445" s="168" t="s">
        <v>1259</v>
      </c>
      <c r="AC1445" s="168" t="s">
        <v>4972</v>
      </c>
      <c r="AD1445" s="169">
        <v>51909.23973890573</v>
      </c>
      <c r="AE1445" s="168" t="s">
        <v>810</v>
      </c>
      <c r="AF1445" s="169">
        <v>-17797.091769620591</v>
      </c>
      <c r="AG1445" s="169">
        <v>-79007.692371324956</v>
      </c>
      <c r="AH1445" s="169">
        <v>-30847.90544898012</v>
      </c>
      <c r="AI1445" s="168" t="s">
        <v>21</v>
      </c>
      <c r="AJ1445"/>
    </row>
    <row r="1446" spans="1:36" x14ac:dyDescent="0.25">
      <c r="A1446" s="179" t="b">
        <f>IF(E1446&lt;&gt;1,"",NOT(ISNA(VLOOKUP(P1446,Mapping!$P:$P,1,FALSE))))</f>
        <v>0</v>
      </c>
      <c r="B1446" s="180" t="str">
        <f t="shared" si="22"/>
        <v/>
      </c>
      <c r="E1446" s="167">
        <v>1</v>
      </c>
      <c r="F1446" s="170" t="s">
        <v>2310</v>
      </c>
      <c r="G1446" s="169">
        <v>7136207.8168998621</v>
      </c>
      <c r="H1446" s="168" t="s">
        <v>1266</v>
      </c>
      <c r="I1446" s="168" t="s">
        <v>372</v>
      </c>
      <c r="J1446" s="169">
        <v>2996913.6260056398</v>
      </c>
      <c r="K1446" s="169">
        <v>960341.48571977869</v>
      </c>
      <c r="L1446" s="168" t="s">
        <v>18</v>
      </c>
      <c r="M1446" s="168" t="s">
        <v>21</v>
      </c>
      <c r="N1446" s="168" t="s">
        <v>1449</v>
      </c>
      <c r="O1446" s="168" t="s">
        <v>21</v>
      </c>
      <c r="P1446" s="168" t="s">
        <v>785</v>
      </c>
      <c r="Q1446" s="168" t="s">
        <v>1452</v>
      </c>
      <c r="R1446" s="168" t="s">
        <v>21</v>
      </c>
      <c r="S1446" s="168" t="s">
        <v>21</v>
      </c>
      <c r="T1446" s="168" t="s">
        <v>21</v>
      </c>
      <c r="U1446" s="168" t="s">
        <v>21</v>
      </c>
      <c r="V1446" s="168" t="s">
        <v>1452</v>
      </c>
      <c r="W1446" s="168" t="s">
        <v>21</v>
      </c>
      <c r="X1446" s="168" t="s">
        <v>21</v>
      </c>
      <c r="Y1446" s="168" t="s">
        <v>21</v>
      </c>
      <c r="Z1446" s="168" t="s">
        <v>21</v>
      </c>
      <c r="AA1446" s="168" t="s">
        <v>2311</v>
      </c>
      <c r="AB1446" s="168" t="s">
        <v>1259</v>
      </c>
      <c r="AC1446" s="168" t="s">
        <v>12000</v>
      </c>
      <c r="AD1446" s="169">
        <v>3892313.1627952391</v>
      </c>
      <c r="AE1446" s="168" t="s">
        <v>810</v>
      </c>
      <c r="AF1446" s="169">
        <v>-1334480.2370983299</v>
      </c>
      <c r="AG1446" s="169">
        <v>-5924237.8144193497</v>
      </c>
      <c r="AH1446" s="169">
        <v>-2313070.0628184411</v>
      </c>
      <c r="AI1446" s="168" t="s">
        <v>21</v>
      </c>
      <c r="AJ1446"/>
    </row>
    <row r="1447" spans="1:36" x14ac:dyDescent="0.25">
      <c r="A1447" s="179" t="b">
        <f>IF(E1447&lt;&gt;1,"",NOT(ISNA(VLOOKUP(P1447,Mapping!$P:$P,1,FALSE))))</f>
        <v>0</v>
      </c>
      <c r="B1447" s="180" t="str">
        <f t="shared" si="22"/>
        <v/>
      </c>
      <c r="E1447" s="167">
        <v>1</v>
      </c>
      <c r="F1447" s="170" t="s">
        <v>12001</v>
      </c>
      <c r="G1447" s="169">
        <v>903019.14662940998</v>
      </c>
      <c r="H1447" s="168" t="s">
        <v>1266</v>
      </c>
      <c r="I1447" s="168" t="s">
        <v>421</v>
      </c>
      <c r="J1447" s="169">
        <v>269614.46548384009</v>
      </c>
      <c r="K1447" s="169">
        <v>33485.100320239922</v>
      </c>
      <c r="L1447" s="168" t="s">
        <v>18</v>
      </c>
      <c r="M1447" s="168" t="s">
        <v>21</v>
      </c>
      <c r="N1447" s="168" t="s">
        <v>1449</v>
      </c>
      <c r="O1447" s="168" t="s">
        <v>21</v>
      </c>
      <c r="P1447" s="168" t="s">
        <v>344</v>
      </c>
      <c r="Q1447" s="168" t="s">
        <v>1450</v>
      </c>
      <c r="R1447" s="168" t="s">
        <v>21</v>
      </c>
      <c r="S1447" s="168" t="s">
        <v>21</v>
      </c>
      <c r="T1447" s="168" t="s">
        <v>21</v>
      </c>
      <c r="U1447" s="168" t="s">
        <v>21</v>
      </c>
      <c r="V1447" s="168" t="s">
        <v>1450</v>
      </c>
      <c r="W1447" s="168" t="s">
        <v>21</v>
      </c>
      <c r="X1447" s="168" t="s">
        <v>21</v>
      </c>
      <c r="Y1447" s="168" t="s">
        <v>21</v>
      </c>
      <c r="Z1447" s="168" t="s">
        <v>21</v>
      </c>
      <c r="AA1447" s="168" t="s">
        <v>12002</v>
      </c>
      <c r="AB1447" s="168" t="s">
        <v>1259</v>
      </c>
      <c r="AC1447" s="168" t="s">
        <v>12003</v>
      </c>
      <c r="AD1447" s="169">
        <v>390467.47135154251</v>
      </c>
      <c r="AE1447" s="168" t="s">
        <v>817</v>
      </c>
      <c r="AF1447" s="169">
        <v>111300.1731678322</v>
      </c>
      <c r="AG1447" s="169">
        <v>2480760.4823091552</v>
      </c>
      <c r="AH1447" s="169">
        <v>-56013.427117794752</v>
      </c>
      <c r="AI1447" s="168" t="s">
        <v>21</v>
      </c>
      <c r="AJ1447"/>
    </row>
    <row r="1448" spans="1:36" x14ac:dyDescent="0.25">
      <c r="A1448" s="179" t="b">
        <f>IF(E1448&lt;&gt;1,"",NOT(ISNA(VLOOKUP(P1448,Mapping!$P:$P,1,FALSE))))</f>
        <v>0</v>
      </c>
      <c r="B1448" s="180" t="str">
        <f t="shared" si="22"/>
        <v/>
      </c>
      <c r="E1448" s="167">
        <v>1</v>
      </c>
      <c r="F1448" s="170" t="s">
        <v>12001</v>
      </c>
      <c r="G1448" s="169">
        <v>2069342.3633636001</v>
      </c>
      <c r="H1448" s="168" t="s">
        <v>1266</v>
      </c>
      <c r="I1448" s="168" t="s">
        <v>421</v>
      </c>
      <c r="J1448" s="169">
        <v>617843.63851402304</v>
      </c>
      <c r="K1448" s="169">
        <v>76733.850985099198</v>
      </c>
      <c r="L1448" s="168" t="s">
        <v>18</v>
      </c>
      <c r="M1448" s="168" t="s">
        <v>21</v>
      </c>
      <c r="N1448" s="168" t="s">
        <v>1449</v>
      </c>
      <c r="O1448" s="168" t="s">
        <v>21</v>
      </c>
      <c r="P1448" s="168" t="s">
        <v>753</v>
      </c>
      <c r="Q1448" s="168" t="s">
        <v>1460</v>
      </c>
      <c r="R1448" s="168" t="s">
        <v>21</v>
      </c>
      <c r="S1448" s="168" t="s">
        <v>21</v>
      </c>
      <c r="T1448" s="168" t="s">
        <v>21</v>
      </c>
      <c r="U1448" s="168" t="s">
        <v>21</v>
      </c>
      <c r="V1448" s="168" t="s">
        <v>1460</v>
      </c>
      <c r="W1448" s="168" t="s">
        <v>21</v>
      </c>
      <c r="X1448" s="168" t="s">
        <v>21</v>
      </c>
      <c r="Y1448" s="168" t="s">
        <v>21</v>
      </c>
      <c r="Z1448" s="168" t="s">
        <v>21</v>
      </c>
      <c r="AA1448" s="168" t="s">
        <v>12002</v>
      </c>
      <c r="AB1448" s="168" t="s">
        <v>1259</v>
      </c>
      <c r="AC1448" s="168" t="s">
        <v>12004</v>
      </c>
      <c r="AD1448" s="169">
        <v>894788.20354936272</v>
      </c>
      <c r="AE1448" s="168" t="s">
        <v>817</v>
      </c>
      <c r="AF1448" s="169">
        <v>255053.46619236169</v>
      </c>
      <c r="AG1448" s="169">
        <v>5684865.906290031</v>
      </c>
      <c r="AH1448" s="169">
        <v>-128359.35769986641</v>
      </c>
      <c r="AI1448" s="168" t="s">
        <v>21</v>
      </c>
      <c r="AJ1448"/>
    </row>
    <row r="1449" spans="1:36" x14ac:dyDescent="0.25">
      <c r="A1449" s="179" t="b">
        <f>IF(E1449&lt;&gt;1,"",NOT(ISNA(VLOOKUP(P1449,Mapping!$P:$P,1,FALSE))))</f>
        <v>0</v>
      </c>
      <c r="B1449" s="180" t="str">
        <f t="shared" si="22"/>
        <v/>
      </c>
      <c r="E1449" s="167">
        <v>1</v>
      </c>
      <c r="F1449" s="170" t="s">
        <v>2312</v>
      </c>
      <c r="G1449" s="169">
        <v>2787332.5635843421</v>
      </c>
      <c r="H1449" s="168" t="s">
        <v>1266</v>
      </c>
      <c r="I1449" s="168" t="s">
        <v>430</v>
      </c>
      <c r="J1449" s="169">
        <v>849250.34231587243</v>
      </c>
      <c r="K1449" s="169">
        <v>356950.15661419521</v>
      </c>
      <c r="L1449" s="168" t="s">
        <v>18</v>
      </c>
      <c r="M1449" s="168" t="s">
        <v>21</v>
      </c>
      <c r="N1449" s="168" t="s">
        <v>1449</v>
      </c>
      <c r="O1449" s="168" t="s">
        <v>21</v>
      </c>
      <c r="P1449" s="168" t="s">
        <v>7293</v>
      </c>
      <c r="Q1449" s="168" t="s">
        <v>7294</v>
      </c>
      <c r="R1449" s="168" t="s">
        <v>21</v>
      </c>
      <c r="S1449" s="168" t="s">
        <v>21</v>
      </c>
      <c r="T1449" s="168" t="s">
        <v>21</v>
      </c>
      <c r="U1449" s="168" t="s">
        <v>21</v>
      </c>
      <c r="V1449" s="168" t="s">
        <v>7294</v>
      </c>
      <c r="W1449" s="168" t="s">
        <v>21</v>
      </c>
      <c r="X1449" s="168" t="s">
        <v>21</v>
      </c>
      <c r="Y1449" s="168" t="s">
        <v>21</v>
      </c>
      <c r="Z1449" s="168" t="s">
        <v>21</v>
      </c>
      <c r="AA1449" s="168" t="s">
        <v>2313</v>
      </c>
      <c r="AB1449" s="168" t="s">
        <v>1259</v>
      </c>
      <c r="AC1449" s="168" t="s">
        <v>12005</v>
      </c>
      <c r="AD1449" s="169">
        <v>1268229.7422365709</v>
      </c>
      <c r="AE1449" s="168" t="s">
        <v>807</v>
      </c>
      <c r="AF1449" s="169">
        <v>-1199856.622111382</v>
      </c>
      <c r="AG1449" s="169">
        <v>-1519060.3907102409</v>
      </c>
      <c r="AH1449" s="169">
        <v>-991330.91646450292</v>
      </c>
      <c r="AI1449" s="168" t="s">
        <v>21</v>
      </c>
      <c r="AJ1449"/>
    </row>
    <row r="1450" spans="1:36" x14ac:dyDescent="0.25">
      <c r="A1450" s="179" t="b">
        <f>IF(E1450&lt;&gt;1,"",NOT(ISNA(VLOOKUP(P1450,Mapping!$P:$P,1,FALSE))))</f>
        <v>0</v>
      </c>
      <c r="B1450" s="180" t="str">
        <f t="shared" si="22"/>
        <v/>
      </c>
      <c r="E1450" s="167">
        <v>1</v>
      </c>
      <c r="F1450" s="170" t="s">
        <v>2312</v>
      </c>
      <c r="G1450" s="169">
        <v>568746.3853170278</v>
      </c>
      <c r="H1450" s="168" t="s">
        <v>1266</v>
      </c>
      <c r="I1450" s="168" t="s">
        <v>430</v>
      </c>
      <c r="J1450" s="169">
        <v>173286.8437486632</v>
      </c>
      <c r="K1450" s="169">
        <v>72834.549405761136</v>
      </c>
      <c r="L1450" s="168" t="s">
        <v>18</v>
      </c>
      <c r="M1450" s="168" t="s">
        <v>21</v>
      </c>
      <c r="N1450" s="168" t="s">
        <v>1449</v>
      </c>
      <c r="O1450" s="168" t="s">
        <v>21</v>
      </c>
      <c r="P1450" s="168" t="s">
        <v>525</v>
      </c>
      <c r="Q1450" s="168" t="s">
        <v>1451</v>
      </c>
      <c r="R1450" s="168" t="s">
        <v>21</v>
      </c>
      <c r="S1450" s="168" t="s">
        <v>21</v>
      </c>
      <c r="T1450" s="168" t="s">
        <v>21</v>
      </c>
      <c r="U1450" s="168" t="s">
        <v>21</v>
      </c>
      <c r="V1450" s="168" t="s">
        <v>1451</v>
      </c>
      <c r="W1450" s="168" t="s">
        <v>21</v>
      </c>
      <c r="X1450" s="168" t="s">
        <v>21</v>
      </c>
      <c r="Y1450" s="168" t="s">
        <v>21</v>
      </c>
      <c r="Z1450" s="168" t="s">
        <v>21</v>
      </c>
      <c r="AA1450" s="168" t="s">
        <v>2313</v>
      </c>
      <c r="AB1450" s="168" t="s">
        <v>1259</v>
      </c>
      <c r="AC1450" s="168" t="s">
        <v>6872</v>
      </c>
      <c r="AD1450" s="169">
        <v>258778.26387571069</v>
      </c>
      <c r="AE1450" s="168" t="s">
        <v>807</v>
      </c>
      <c r="AF1450" s="169">
        <v>-244826.9451733467</v>
      </c>
      <c r="AG1450" s="169">
        <v>-309959.4636040561</v>
      </c>
      <c r="AH1450" s="169">
        <v>-202277.93509762219</v>
      </c>
      <c r="AI1450" s="168" t="s">
        <v>21</v>
      </c>
      <c r="AJ1450"/>
    </row>
    <row r="1451" spans="1:36" x14ac:dyDescent="0.25">
      <c r="A1451" s="179" t="b">
        <f>IF(E1451&lt;&gt;1,"",NOT(ISNA(VLOOKUP(P1451,Mapping!$P:$P,1,FALSE))))</f>
        <v>0</v>
      </c>
      <c r="B1451" s="180" t="str">
        <f t="shared" si="22"/>
        <v/>
      </c>
      <c r="E1451" s="167">
        <v>1</v>
      </c>
      <c r="F1451" s="170" t="s">
        <v>2312</v>
      </c>
      <c r="G1451" s="169">
        <v>8678584.0027284734</v>
      </c>
      <c r="H1451" s="168" t="s">
        <v>1266</v>
      </c>
      <c r="I1451" s="168" t="s">
        <v>430</v>
      </c>
      <c r="J1451" s="169">
        <v>2644209.209702794</v>
      </c>
      <c r="K1451" s="169">
        <v>1111393.0068609279</v>
      </c>
      <c r="L1451" s="168" t="s">
        <v>18</v>
      </c>
      <c r="M1451" s="168" t="s">
        <v>21</v>
      </c>
      <c r="N1451" s="168" t="s">
        <v>1449</v>
      </c>
      <c r="O1451" s="168" t="s">
        <v>21</v>
      </c>
      <c r="P1451" s="168" t="s">
        <v>789</v>
      </c>
      <c r="Q1451" s="168" t="s">
        <v>1458</v>
      </c>
      <c r="R1451" s="168" t="s">
        <v>21</v>
      </c>
      <c r="S1451" s="168" t="s">
        <v>21</v>
      </c>
      <c r="T1451" s="168" t="s">
        <v>21</v>
      </c>
      <c r="U1451" s="168" t="s">
        <v>21</v>
      </c>
      <c r="V1451" s="168" t="s">
        <v>1458</v>
      </c>
      <c r="W1451" s="168" t="s">
        <v>21</v>
      </c>
      <c r="X1451" s="168" t="s">
        <v>21</v>
      </c>
      <c r="Y1451" s="168" t="s">
        <v>21</v>
      </c>
      <c r="Z1451" s="168" t="s">
        <v>21</v>
      </c>
      <c r="AA1451" s="168" t="s">
        <v>2313</v>
      </c>
      <c r="AB1451" s="168" t="s">
        <v>1259</v>
      </c>
      <c r="AC1451" s="168" t="s">
        <v>7283</v>
      </c>
      <c r="AD1451" s="169">
        <v>3948735.2519589812</v>
      </c>
      <c r="AE1451" s="168" t="s">
        <v>807</v>
      </c>
      <c r="AF1451" s="169">
        <v>-3735850.0461219079</v>
      </c>
      <c r="AG1451" s="169">
        <v>-4729716.6395686315</v>
      </c>
      <c r="AH1451" s="169">
        <v>-3086588.4987816461</v>
      </c>
      <c r="AI1451" s="168" t="s">
        <v>21</v>
      </c>
      <c r="AJ1451"/>
    </row>
    <row r="1452" spans="1:36" x14ac:dyDescent="0.25">
      <c r="A1452" s="179" t="b">
        <f>IF(E1452&lt;&gt;1,"",NOT(ISNA(VLOOKUP(P1452,Mapping!$P:$P,1,FALSE))))</f>
        <v>0</v>
      </c>
      <c r="B1452" s="180" t="str">
        <f t="shared" si="22"/>
        <v/>
      </c>
      <c r="E1452" s="167">
        <v>1</v>
      </c>
      <c r="F1452" s="170" t="s">
        <v>2314</v>
      </c>
      <c r="G1452" s="169">
        <v>51633.325489340452</v>
      </c>
      <c r="H1452" s="168" t="s">
        <v>1266</v>
      </c>
      <c r="I1452" s="168" t="s">
        <v>730</v>
      </c>
      <c r="J1452" s="169">
        <v>18167.148963001251</v>
      </c>
      <c r="K1452" s="169">
        <v>7398.8498831691741</v>
      </c>
      <c r="L1452" s="168" t="s">
        <v>18</v>
      </c>
      <c r="M1452" s="168" t="s">
        <v>21</v>
      </c>
      <c r="N1452" s="168" t="s">
        <v>1449</v>
      </c>
      <c r="O1452" s="168" t="s">
        <v>21</v>
      </c>
      <c r="P1452" s="168" t="s">
        <v>525</v>
      </c>
      <c r="Q1452" s="168" t="s">
        <v>1451</v>
      </c>
      <c r="R1452" s="168" t="s">
        <v>21</v>
      </c>
      <c r="S1452" s="168" t="s">
        <v>21</v>
      </c>
      <c r="T1452" s="168" t="s">
        <v>21</v>
      </c>
      <c r="U1452" s="168" t="s">
        <v>21</v>
      </c>
      <c r="V1452" s="168" t="s">
        <v>1451</v>
      </c>
      <c r="W1452" s="168" t="s">
        <v>21</v>
      </c>
      <c r="X1452" s="168" t="s">
        <v>21</v>
      </c>
      <c r="Y1452" s="168" t="s">
        <v>21</v>
      </c>
      <c r="Z1452" s="168" t="s">
        <v>21</v>
      </c>
      <c r="AA1452" s="168" t="s">
        <v>2315</v>
      </c>
      <c r="AB1452" s="168" t="s">
        <v>1259</v>
      </c>
      <c r="AC1452" s="168" t="s">
        <v>12006</v>
      </c>
      <c r="AD1452" s="169">
        <v>33599.606134257272</v>
      </c>
      <c r="AE1452" s="168" t="s">
        <v>809</v>
      </c>
      <c r="AF1452" s="169">
        <v>-27832.615994788561</v>
      </c>
      <c r="AG1452" s="169">
        <v>-28426.910355570359</v>
      </c>
      <c r="AH1452" s="169">
        <v>-21729.284291853372</v>
      </c>
      <c r="AI1452" s="168" t="s">
        <v>21</v>
      </c>
      <c r="AJ1452"/>
    </row>
    <row r="1453" spans="1:36" x14ac:dyDescent="0.25">
      <c r="A1453" s="179" t="b">
        <f>IF(E1453&lt;&gt;1,"",NOT(ISNA(VLOOKUP(P1453,Mapping!$P:$P,1,FALSE))))</f>
        <v>0</v>
      </c>
      <c r="B1453" s="180" t="str">
        <f t="shared" si="22"/>
        <v/>
      </c>
      <c r="E1453" s="167">
        <v>1</v>
      </c>
      <c r="F1453" s="170" t="s">
        <v>1125</v>
      </c>
      <c r="G1453" s="169">
        <v>26007.05720610169</v>
      </c>
      <c r="H1453" s="168" t="s">
        <v>1266</v>
      </c>
      <c r="I1453" s="168" t="s">
        <v>505</v>
      </c>
      <c r="J1453" s="169">
        <v>13954.84767755006</v>
      </c>
      <c r="K1453" s="169">
        <v>6107.8948595681131</v>
      </c>
      <c r="L1453" s="168" t="s">
        <v>18</v>
      </c>
      <c r="M1453" s="168" t="s">
        <v>21</v>
      </c>
      <c r="N1453" s="168" t="s">
        <v>1449</v>
      </c>
      <c r="O1453" s="168" t="s">
        <v>21</v>
      </c>
      <c r="P1453" s="168" t="s">
        <v>525</v>
      </c>
      <c r="Q1453" s="168" t="s">
        <v>1451</v>
      </c>
      <c r="R1453" s="168" t="s">
        <v>21</v>
      </c>
      <c r="S1453" s="168" t="s">
        <v>21</v>
      </c>
      <c r="T1453" s="168" t="s">
        <v>21</v>
      </c>
      <c r="U1453" s="168" t="s">
        <v>21</v>
      </c>
      <c r="V1453" s="168" t="s">
        <v>1451</v>
      </c>
      <c r="W1453" s="168" t="s">
        <v>21</v>
      </c>
      <c r="X1453" s="168" t="s">
        <v>21</v>
      </c>
      <c r="Y1453" s="168" t="s">
        <v>21</v>
      </c>
      <c r="Z1453" s="168" t="s">
        <v>21</v>
      </c>
      <c r="AA1453" s="168" t="s">
        <v>2316</v>
      </c>
      <c r="AB1453" s="168" t="s">
        <v>1259</v>
      </c>
      <c r="AC1453" s="168" t="s">
        <v>7196</v>
      </c>
      <c r="AD1453" s="169">
        <v>19019.351271252861</v>
      </c>
      <c r="AE1453" s="168" t="s">
        <v>807</v>
      </c>
      <c r="AF1453" s="169">
        <v>-19219.58602822122</v>
      </c>
      <c r="AG1453" s="169">
        <v>-15483.858700917401</v>
      </c>
      <c r="AH1453" s="169">
        <v>-9224.875546195537</v>
      </c>
      <c r="AI1453" s="168" t="s">
        <v>21</v>
      </c>
      <c r="AJ1453"/>
    </row>
    <row r="1454" spans="1:36" x14ac:dyDescent="0.25">
      <c r="A1454" s="179" t="b">
        <f>IF(E1454&lt;&gt;1,"",NOT(ISNA(VLOOKUP(P1454,Mapping!$P:$P,1,FALSE))))</f>
        <v>0</v>
      </c>
      <c r="B1454" s="180" t="str">
        <f t="shared" si="22"/>
        <v/>
      </c>
      <c r="E1454" s="167">
        <v>1</v>
      </c>
      <c r="F1454" s="170" t="s">
        <v>2317</v>
      </c>
      <c r="G1454" s="169">
        <v>814471.44121088949</v>
      </c>
      <c r="H1454" s="168" t="s">
        <v>1266</v>
      </c>
      <c r="I1454" s="168" t="s">
        <v>446</v>
      </c>
      <c r="J1454" s="169">
        <v>447922.28950958292</v>
      </c>
      <c r="K1454" s="169">
        <v>236150.6630935799</v>
      </c>
      <c r="L1454" s="168" t="s">
        <v>18</v>
      </c>
      <c r="M1454" s="168" t="s">
        <v>21</v>
      </c>
      <c r="N1454" s="168" t="s">
        <v>1449</v>
      </c>
      <c r="O1454" s="168" t="s">
        <v>21</v>
      </c>
      <c r="P1454" s="168" t="s">
        <v>762</v>
      </c>
      <c r="Q1454" s="168" t="s">
        <v>1455</v>
      </c>
      <c r="R1454" s="168" t="s">
        <v>21</v>
      </c>
      <c r="S1454" s="168" t="s">
        <v>21</v>
      </c>
      <c r="T1454" s="168" t="s">
        <v>21</v>
      </c>
      <c r="U1454" s="168" t="s">
        <v>21</v>
      </c>
      <c r="V1454" s="168" t="s">
        <v>1455</v>
      </c>
      <c r="W1454" s="168" t="s">
        <v>21</v>
      </c>
      <c r="X1454" s="168" t="s">
        <v>21</v>
      </c>
      <c r="Y1454" s="168" t="s">
        <v>21</v>
      </c>
      <c r="Z1454" s="168" t="s">
        <v>21</v>
      </c>
      <c r="AA1454" s="168" t="s">
        <v>2318</v>
      </c>
      <c r="AB1454" s="168" t="s">
        <v>1259</v>
      </c>
      <c r="AC1454" s="168" t="s">
        <v>2785</v>
      </c>
      <c r="AD1454" s="169">
        <v>576202.70326950774</v>
      </c>
      <c r="AE1454" s="168" t="s">
        <v>816</v>
      </c>
      <c r="AF1454" s="169">
        <v>-175192.21748292501</v>
      </c>
      <c r="AG1454" s="169">
        <v>-444874.99325337069</v>
      </c>
      <c r="AH1454" s="169">
        <v>-194069.94080716939</v>
      </c>
      <c r="AI1454" s="168" t="s">
        <v>21</v>
      </c>
      <c r="AJ1454"/>
    </row>
    <row r="1455" spans="1:36" x14ac:dyDescent="0.25">
      <c r="A1455" s="179" t="b">
        <f>IF(E1455&lt;&gt;1,"",NOT(ISNA(VLOOKUP(P1455,Mapping!$P:$P,1,FALSE))))</f>
        <v>0</v>
      </c>
      <c r="B1455" s="180" t="str">
        <f t="shared" si="22"/>
        <v/>
      </c>
      <c r="E1455" s="167">
        <v>1</v>
      </c>
      <c r="F1455" s="170" t="s">
        <v>2319</v>
      </c>
      <c r="G1455" s="169">
        <v>233357.4943895418</v>
      </c>
      <c r="H1455" s="168" t="s">
        <v>1266</v>
      </c>
      <c r="I1455" s="168" t="s">
        <v>421</v>
      </c>
      <c r="J1455" s="169">
        <v>114465.1803956316</v>
      </c>
      <c r="K1455" s="169">
        <v>48958.627031714866</v>
      </c>
      <c r="L1455" s="168" t="s">
        <v>18</v>
      </c>
      <c r="M1455" s="168" t="s">
        <v>21</v>
      </c>
      <c r="N1455" s="168" t="s">
        <v>1449</v>
      </c>
      <c r="O1455" s="168" t="s">
        <v>21</v>
      </c>
      <c r="P1455" s="168" t="s">
        <v>344</v>
      </c>
      <c r="Q1455" s="168" t="s">
        <v>1450</v>
      </c>
      <c r="R1455" s="168" t="s">
        <v>21</v>
      </c>
      <c r="S1455" s="168" t="s">
        <v>21</v>
      </c>
      <c r="T1455" s="168" t="s">
        <v>21</v>
      </c>
      <c r="U1455" s="168" t="s">
        <v>21</v>
      </c>
      <c r="V1455" s="168" t="s">
        <v>1450</v>
      </c>
      <c r="W1455" s="168" t="s">
        <v>21</v>
      </c>
      <c r="X1455" s="168" t="s">
        <v>21</v>
      </c>
      <c r="Y1455" s="168" t="s">
        <v>21</v>
      </c>
      <c r="Z1455" s="168" t="s">
        <v>21</v>
      </c>
      <c r="AA1455" s="168" t="s">
        <v>2320</v>
      </c>
      <c r="AB1455" s="168" t="s">
        <v>1259</v>
      </c>
      <c r="AC1455" s="168" t="s">
        <v>12007</v>
      </c>
      <c r="AD1455" s="169">
        <v>196287.36429221439</v>
      </c>
      <c r="AE1455" s="168" t="s">
        <v>807</v>
      </c>
      <c r="AF1455" s="169">
        <v>-32038.630983161071</v>
      </c>
      <c r="AG1455" s="169">
        <v>-111971.2609798229</v>
      </c>
      <c r="AH1455" s="169">
        <v>-55116.436896693573</v>
      </c>
      <c r="AI1455" s="168" t="s">
        <v>21</v>
      </c>
      <c r="AJ1455"/>
    </row>
    <row r="1456" spans="1:36" x14ac:dyDescent="0.25">
      <c r="A1456" s="179" t="b">
        <f>IF(E1456&lt;&gt;1,"",NOT(ISNA(VLOOKUP(P1456,Mapping!$P:$P,1,FALSE))))</f>
        <v>0</v>
      </c>
      <c r="B1456" s="180" t="str">
        <f t="shared" si="22"/>
        <v/>
      </c>
      <c r="E1456" s="167">
        <v>1</v>
      </c>
      <c r="F1456" s="170" t="s">
        <v>2321</v>
      </c>
      <c r="G1456" s="169">
        <v>865735.64656266943</v>
      </c>
      <c r="H1456" s="168" t="s">
        <v>1266</v>
      </c>
      <c r="I1456" s="168" t="s">
        <v>430</v>
      </c>
      <c r="J1456" s="169">
        <v>253852.20210442611</v>
      </c>
      <c r="K1456" s="169">
        <v>102218.16342923899</v>
      </c>
      <c r="L1456" s="168" t="s">
        <v>18</v>
      </c>
      <c r="M1456" s="168" t="s">
        <v>21</v>
      </c>
      <c r="N1456" s="168" t="s">
        <v>1449</v>
      </c>
      <c r="O1456" s="168" t="s">
        <v>21</v>
      </c>
      <c r="P1456" s="168" t="s">
        <v>344</v>
      </c>
      <c r="Q1456" s="168" t="s">
        <v>1450</v>
      </c>
      <c r="R1456" s="168" t="s">
        <v>21</v>
      </c>
      <c r="S1456" s="168" t="s">
        <v>21</v>
      </c>
      <c r="T1456" s="168" t="s">
        <v>21</v>
      </c>
      <c r="U1456" s="168" t="s">
        <v>21</v>
      </c>
      <c r="V1456" s="168" t="s">
        <v>1450</v>
      </c>
      <c r="W1456" s="168" t="s">
        <v>21</v>
      </c>
      <c r="X1456" s="168" t="s">
        <v>21</v>
      </c>
      <c r="Y1456" s="168" t="s">
        <v>21</v>
      </c>
      <c r="Z1456" s="168" t="s">
        <v>21</v>
      </c>
      <c r="AA1456" s="168" t="s">
        <v>2322</v>
      </c>
      <c r="AB1456" s="168" t="s">
        <v>1259</v>
      </c>
      <c r="AC1456" s="168" t="s">
        <v>12008</v>
      </c>
      <c r="AD1456" s="169">
        <v>335834.70791880362</v>
      </c>
      <c r="AE1456" s="168" t="s">
        <v>808</v>
      </c>
      <c r="AF1456" s="169">
        <v>-282201.12086810073</v>
      </c>
      <c r="AG1456" s="169">
        <v>-471814.79049207008</v>
      </c>
      <c r="AH1456" s="169">
        <v>-122614.99011407539</v>
      </c>
      <c r="AI1456" s="168" t="s">
        <v>21</v>
      </c>
      <c r="AJ1456"/>
    </row>
    <row r="1457" spans="1:36" x14ac:dyDescent="0.25">
      <c r="A1457" s="179" t="b">
        <f>IF(E1457&lt;&gt;1,"",NOT(ISNA(VLOOKUP(P1457,Mapping!$P:$P,1,FALSE))))</f>
        <v>0</v>
      </c>
      <c r="B1457" s="180" t="str">
        <f t="shared" si="22"/>
        <v/>
      </c>
      <c r="E1457" s="167">
        <v>1</v>
      </c>
      <c r="F1457" s="170" t="s">
        <v>2321</v>
      </c>
      <c r="G1457" s="169">
        <v>188956.3948516993</v>
      </c>
      <c r="H1457" s="168" t="s">
        <v>1266</v>
      </c>
      <c r="I1457" s="168" t="s">
        <v>430</v>
      </c>
      <c r="J1457" s="169">
        <v>55406.055099228397</v>
      </c>
      <c r="K1457" s="169">
        <v>22310.246466849931</v>
      </c>
      <c r="L1457" s="168" t="s">
        <v>18</v>
      </c>
      <c r="M1457" s="168" t="s">
        <v>21</v>
      </c>
      <c r="N1457" s="168" t="s">
        <v>1449</v>
      </c>
      <c r="O1457" s="168" t="s">
        <v>21</v>
      </c>
      <c r="P1457" s="168" t="s">
        <v>525</v>
      </c>
      <c r="Q1457" s="168" t="s">
        <v>1451</v>
      </c>
      <c r="R1457" s="168" t="s">
        <v>21</v>
      </c>
      <c r="S1457" s="168" t="s">
        <v>21</v>
      </c>
      <c r="T1457" s="168" t="s">
        <v>21</v>
      </c>
      <c r="U1457" s="168" t="s">
        <v>21</v>
      </c>
      <c r="V1457" s="168" t="s">
        <v>1451</v>
      </c>
      <c r="W1457" s="168" t="s">
        <v>21</v>
      </c>
      <c r="X1457" s="168" t="s">
        <v>21</v>
      </c>
      <c r="Y1457" s="168" t="s">
        <v>21</v>
      </c>
      <c r="Z1457" s="168" t="s">
        <v>21</v>
      </c>
      <c r="AA1457" s="168" t="s">
        <v>2322</v>
      </c>
      <c r="AB1457" s="168" t="s">
        <v>1259</v>
      </c>
      <c r="AC1457" s="168" t="s">
        <v>12009</v>
      </c>
      <c r="AD1457" s="169">
        <v>73299.645135747342</v>
      </c>
      <c r="AE1457" s="168" t="s">
        <v>808</v>
      </c>
      <c r="AF1457" s="169">
        <v>-61593.520648089572</v>
      </c>
      <c r="AG1457" s="169">
        <v>-102978.80444574921</v>
      </c>
      <c r="AH1457" s="169">
        <v>-26762.079832016319</v>
      </c>
      <c r="AI1457" s="168" t="s">
        <v>21</v>
      </c>
      <c r="AJ1457"/>
    </row>
    <row r="1458" spans="1:36" x14ac:dyDescent="0.25">
      <c r="A1458" s="179" t="b">
        <f>IF(E1458&lt;&gt;1,"",NOT(ISNA(VLOOKUP(P1458,Mapping!$P:$P,1,FALSE))))</f>
        <v>0</v>
      </c>
      <c r="B1458" s="180" t="str">
        <f t="shared" si="22"/>
        <v/>
      </c>
      <c r="E1458" s="167">
        <v>1</v>
      </c>
      <c r="F1458" s="170" t="s">
        <v>12010</v>
      </c>
      <c r="G1458" s="169">
        <v>140964.4631736553</v>
      </c>
      <c r="H1458" s="168" t="s">
        <v>1266</v>
      </c>
      <c r="I1458" s="168" t="s">
        <v>430</v>
      </c>
      <c r="J1458" s="169">
        <v>50978.045344982689</v>
      </c>
      <c r="K1458" s="169">
        <v>16929.805860234159</v>
      </c>
      <c r="L1458" s="168" t="s">
        <v>18</v>
      </c>
      <c r="M1458" s="168" t="s">
        <v>21</v>
      </c>
      <c r="N1458" s="168" t="s">
        <v>1449</v>
      </c>
      <c r="O1458" s="168" t="s">
        <v>21</v>
      </c>
      <c r="P1458" s="168" t="s">
        <v>525</v>
      </c>
      <c r="Q1458" s="168" t="s">
        <v>1451</v>
      </c>
      <c r="R1458" s="168" t="s">
        <v>21</v>
      </c>
      <c r="S1458" s="168" t="s">
        <v>21</v>
      </c>
      <c r="T1458" s="168" t="s">
        <v>21</v>
      </c>
      <c r="U1458" s="168" t="s">
        <v>21</v>
      </c>
      <c r="V1458" s="168" t="s">
        <v>1451</v>
      </c>
      <c r="W1458" s="168" t="s">
        <v>21</v>
      </c>
      <c r="X1458" s="168" t="s">
        <v>21</v>
      </c>
      <c r="Y1458" s="168" t="s">
        <v>21</v>
      </c>
      <c r="Z1458" s="168" t="s">
        <v>21</v>
      </c>
      <c r="AA1458" s="168" t="s">
        <v>12011</v>
      </c>
      <c r="AB1458" s="168" t="s">
        <v>1259</v>
      </c>
      <c r="AC1458" s="168" t="s">
        <v>12012</v>
      </c>
      <c r="AD1458" s="169">
        <v>57299.763142822543</v>
      </c>
      <c r="AE1458" s="168" t="s">
        <v>818</v>
      </c>
      <c r="AF1458" s="169">
        <v>-49313.019377303834</v>
      </c>
      <c r="AG1458" s="169">
        <v>-76823.819052818508</v>
      </c>
      <c r="AH1458" s="169">
        <v>-24241.319176917721</v>
      </c>
      <c r="AI1458" s="168" t="s">
        <v>21</v>
      </c>
      <c r="AJ1458"/>
    </row>
    <row r="1459" spans="1:36" x14ac:dyDescent="0.25">
      <c r="A1459" s="179" t="b">
        <f>IF(E1459&lt;&gt;1,"",NOT(ISNA(VLOOKUP(P1459,Mapping!$P:$P,1,FALSE))))</f>
        <v>0</v>
      </c>
      <c r="B1459" s="180" t="str">
        <f t="shared" si="22"/>
        <v/>
      </c>
      <c r="E1459" s="167">
        <v>1</v>
      </c>
      <c r="F1459" s="170" t="s">
        <v>504</v>
      </c>
      <c r="G1459" s="169">
        <v>112411.0866527586</v>
      </c>
      <c r="H1459" s="168" t="s">
        <v>1266</v>
      </c>
      <c r="I1459" s="168" t="s">
        <v>372</v>
      </c>
      <c r="J1459" s="169">
        <v>48192.059692971678</v>
      </c>
      <c r="K1459" s="169">
        <v>19562.088867119081</v>
      </c>
      <c r="L1459" s="168" t="s">
        <v>18</v>
      </c>
      <c r="M1459" s="168" t="s">
        <v>21</v>
      </c>
      <c r="N1459" s="168" t="s">
        <v>1449</v>
      </c>
      <c r="O1459" s="168" t="s">
        <v>21</v>
      </c>
      <c r="P1459" s="168" t="s">
        <v>525</v>
      </c>
      <c r="Q1459" s="168" t="s">
        <v>1451</v>
      </c>
      <c r="R1459" s="168" t="s">
        <v>21</v>
      </c>
      <c r="S1459" s="168" t="s">
        <v>21</v>
      </c>
      <c r="T1459" s="168" t="s">
        <v>21</v>
      </c>
      <c r="U1459" s="168" t="s">
        <v>21</v>
      </c>
      <c r="V1459" s="168" t="s">
        <v>1451</v>
      </c>
      <c r="W1459" s="168" t="s">
        <v>21</v>
      </c>
      <c r="X1459" s="168" t="s">
        <v>21</v>
      </c>
      <c r="Y1459" s="168" t="s">
        <v>21</v>
      </c>
      <c r="Z1459" s="168" t="s">
        <v>21</v>
      </c>
      <c r="AA1459" s="168" t="s">
        <v>2323</v>
      </c>
      <c r="AB1459" s="168" t="s">
        <v>1259</v>
      </c>
      <c r="AC1459" s="168" t="s">
        <v>7365</v>
      </c>
      <c r="AD1459" s="169">
        <v>69193.868295870125</v>
      </c>
      <c r="AE1459" s="168" t="s">
        <v>816</v>
      </c>
      <c r="AF1459" s="169">
        <v>-40597.669259278373</v>
      </c>
      <c r="AG1459" s="169">
        <v>-80507.717275257804</v>
      </c>
      <c r="AH1459" s="169">
        <v>-56924.200437521809</v>
      </c>
      <c r="AI1459" s="168" t="s">
        <v>21</v>
      </c>
      <c r="AJ1459"/>
    </row>
    <row r="1460" spans="1:36" x14ac:dyDescent="0.25">
      <c r="A1460" s="179" t="b">
        <f>IF(E1460&lt;&gt;1,"",NOT(ISNA(VLOOKUP(P1460,Mapping!$P:$P,1,FALSE))))</f>
        <v>0</v>
      </c>
      <c r="B1460" s="180" t="str">
        <f t="shared" si="22"/>
        <v/>
      </c>
      <c r="E1460" s="167">
        <v>1</v>
      </c>
      <c r="F1460" s="170" t="s">
        <v>732</v>
      </c>
      <c r="G1460" s="169">
        <v>3052537.710651217</v>
      </c>
      <c r="H1460" s="168" t="s">
        <v>1266</v>
      </c>
      <c r="I1460" s="168" t="s">
        <v>430</v>
      </c>
      <c r="J1460" s="169">
        <v>1211086.9172255259</v>
      </c>
      <c r="K1460" s="169">
        <v>432259.30943800829</v>
      </c>
      <c r="L1460" s="168" t="s">
        <v>18</v>
      </c>
      <c r="M1460" s="168" t="s">
        <v>21</v>
      </c>
      <c r="N1460" s="168" t="s">
        <v>1449</v>
      </c>
      <c r="O1460" s="168" t="s">
        <v>21</v>
      </c>
      <c r="P1460" s="168" t="s">
        <v>7293</v>
      </c>
      <c r="Q1460" s="168" t="s">
        <v>7294</v>
      </c>
      <c r="R1460" s="168" t="s">
        <v>21</v>
      </c>
      <c r="S1460" s="168" t="s">
        <v>21</v>
      </c>
      <c r="T1460" s="168" t="s">
        <v>21</v>
      </c>
      <c r="U1460" s="168" t="s">
        <v>21</v>
      </c>
      <c r="V1460" s="168" t="s">
        <v>7294</v>
      </c>
      <c r="W1460" s="168" t="s">
        <v>21</v>
      </c>
      <c r="X1460" s="168" t="s">
        <v>21</v>
      </c>
      <c r="Y1460" s="168" t="s">
        <v>21</v>
      </c>
      <c r="Z1460" s="168" t="s">
        <v>21</v>
      </c>
      <c r="AA1460" s="168" t="s">
        <v>2324</v>
      </c>
      <c r="AB1460" s="168" t="s">
        <v>1259</v>
      </c>
      <c r="AC1460" s="168" t="s">
        <v>12013</v>
      </c>
      <c r="AD1460" s="169">
        <v>1265130.964419978</v>
      </c>
      <c r="AE1460" s="168" t="s">
        <v>807</v>
      </c>
      <c r="AF1460" s="169">
        <v>-1201182.9238783449</v>
      </c>
      <c r="AG1460" s="169">
        <v>-1663593.784243919</v>
      </c>
      <c r="AH1460" s="169">
        <v>-1456437.571787389</v>
      </c>
      <c r="AI1460" s="168" t="s">
        <v>21</v>
      </c>
      <c r="AJ1460"/>
    </row>
    <row r="1461" spans="1:36" x14ac:dyDescent="0.25">
      <c r="A1461" s="179" t="b">
        <f>IF(E1461&lt;&gt;1,"",NOT(ISNA(VLOOKUP(P1461,Mapping!$P:$P,1,FALSE))))</f>
        <v>0</v>
      </c>
      <c r="B1461" s="180" t="str">
        <f t="shared" si="22"/>
        <v/>
      </c>
      <c r="E1461" s="167">
        <v>1</v>
      </c>
      <c r="F1461" s="170" t="s">
        <v>732</v>
      </c>
      <c r="G1461" s="169">
        <v>1566708.5023050939</v>
      </c>
      <c r="H1461" s="168" t="s">
        <v>1266</v>
      </c>
      <c r="I1461" s="168" t="s">
        <v>430</v>
      </c>
      <c r="J1461" s="169">
        <v>621587.79025956918</v>
      </c>
      <c r="K1461" s="169">
        <v>221856.17328625169</v>
      </c>
      <c r="L1461" s="168" t="s">
        <v>18</v>
      </c>
      <c r="M1461" s="168" t="s">
        <v>21</v>
      </c>
      <c r="N1461" s="168" t="s">
        <v>1449</v>
      </c>
      <c r="O1461" s="168" t="s">
        <v>21</v>
      </c>
      <c r="P1461" s="168" t="s">
        <v>344</v>
      </c>
      <c r="Q1461" s="168" t="s">
        <v>1450</v>
      </c>
      <c r="R1461" s="168" t="s">
        <v>21</v>
      </c>
      <c r="S1461" s="168" t="s">
        <v>21</v>
      </c>
      <c r="T1461" s="168" t="s">
        <v>21</v>
      </c>
      <c r="U1461" s="168" t="s">
        <v>21</v>
      </c>
      <c r="V1461" s="168" t="s">
        <v>1450</v>
      </c>
      <c r="W1461" s="168" t="s">
        <v>21</v>
      </c>
      <c r="X1461" s="168" t="s">
        <v>21</v>
      </c>
      <c r="Y1461" s="168" t="s">
        <v>21</v>
      </c>
      <c r="Z1461" s="168" t="s">
        <v>21</v>
      </c>
      <c r="AA1461" s="168" t="s">
        <v>2324</v>
      </c>
      <c r="AB1461" s="168" t="s">
        <v>1259</v>
      </c>
      <c r="AC1461" s="168" t="s">
        <v>9658</v>
      </c>
      <c r="AD1461" s="169">
        <v>649325.78279708338</v>
      </c>
      <c r="AE1461" s="168" t="s">
        <v>807</v>
      </c>
      <c r="AF1461" s="169">
        <v>-616504.58669105743</v>
      </c>
      <c r="AG1461" s="169">
        <v>-853835.97950730042</v>
      </c>
      <c r="AH1461" s="169">
        <v>-747513.49306315207</v>
      </c>
      <c r="AI1461" s="168" t="s">
        <v>21</v>
      </c>
      <c r="AJ1461"/>
    </row>
    <row r="1462" spans="1:36" x14ac:dyDescent="0.25">
      <c r="A1462" s="179" t="b">
        <f>IF(E1462&lt;&gt;1,"",NOT(ISNA(VLOOKUP(P1462,Mapping!$P:$P,1,FALSE))))</f>
        <v>0</v>
      </c>
      <c r="B1462" s="180" t="str">
        <f t="shared" si="22"/>
        <v/>
      </c>
      <c r="E1462" s="167">
        <v>1</v>
      </c>
      <c r="F1462" s="170" t="s">
        <v>732</v>
      </c>
      <c r="G1462" s="169">
        <v>559546.24380953261</v>
      </c>
      <c r="H1462" s="168" t="s">
        <v>1266</v>
      </c>
      <c r="I1462" s="168" t="s">
        <v>430</v>
      </c>
      <c r="J1462" s="169">
        <v>221998.61220251379</v>
      </c>
      <c r="K1462" s="169">
        <v>79235.408658109751</v>
      </c>
      <c r="L1462" s="168" t="s">
        <v>18</v>
      </c>
      <c r="M1462" s="168" t="s">
        <v>21</v>
      </c>
      <c r="N1462" s="168" t="s">
        <v>1449</v>
      </c>
      <c r="O1462" s="168" t="s">
        <v>21</v>
      </c>
      <c r="P1462" s="168" t="s">
        <v>525</v>
      </c>
      <c r="Q1462" s="168" t="s">
        <v>1451</v>
      </c>
      <c r="R1462" s="168" t="s">
        <v>21</v>
      </c>
      <c r="S1462" s="168" t="s">
        <v>21</v>
      </c>
      <c r="T1462" s="168" t="s">
        <v>21</v>
      </c>
      <c r="U1462" s="168" t="s">
        <v>21</v>
      </c>
      <c r="V1462" s="168" t="s">
        <v>1451</v>
      </c>
      <c r="W1462" s="168" t="s">
        <v>21</v>
      </c>
      <c r="X1462" s="168" t="s">
        <v>21</v>
      </c>
      <c r="Y1462" s="168" t="s">
        <v>21</v>
      </c>
      <c r="Z1462" s="168" t="s">
        <v>21</v>
      </c>
      <c r="AA1462" s="168" t="s">
        <v>2324</v>
      </c>
      <c r="AB1462" s="168" t="s">
        <v>1259</v>
      </c>
      <c r="AC1462" s="168" t="s">
        <v>6873</v>
      </c>
      <c r="AD1462" s="169">
        <v>231905.17076931099</v>
      </c>
      <c r="AE1462" s="168" t="s">
        <v>807</v>
      </c>
      <c r="AF1462" s="169">
        <v>-220183.1580455373</v>
      </c>
      <c r="AG1462" s="169">
        <v>-304945.50483374228</v>
      </c>
      <c r="AH1462" s="169">
        <v>-266972.67974548723</v>
      </c>
      <c r="AI1462" s="168" t="s">
        <v>21</v>
      </c>
      <c r="AJ1462"/>
    </row>
    <row r="1463" spans="1:36" x14ac:dyDescent="0.25">
      <c r="A1463" s="179" t="b">
        <f>IF(E1463&lt;&gt;1,"",NOT(ISNA(VLOOKUP(P1463,Mapping!$P:$P,1,FALSE))))</f>
        <v>0</v>
      </c>
      <c r="B1463" s="180" t="str">
        <f t="shared" si="22"/>
        <v/>
      </c>
      <c r="E1463" s="167">
        <v>1</v>
      </c>
      <c r="F1463" s="170" t="s">
        <v>800</v>
      </c>
      <c r="G1463" s="169">
        <v>1334100.425656813</v>
      </c>
      <c r="H1463" s="168" t="s">
        <v>1266</v>
      </c>
      <c r="I1463" s="168" t="s">
        <v>421</v>
      </c>
      <c r="J1463" s="169">
        <v>583063.96163562511</v>
      </c>
      <c r="K1463" s="169">
        <v>281868.02966181643</v>
      </c>
      <c r="L1463" s="168" t="s">
        <v>18</v>
      </c>
      <c r="M1463" s="168" t="s">
        <v>21</v>
      </c>
      <c r="N1463" s="168" t="s">
        <v>1449</v>
      </c>
      <c r="O1463" s="168" t="s">
        <v>21</v>
      </c>
      <c r="P1463" s="168" t="s">
        <v>344</v>
      </c>
      <c r="Q1463" s="168" t="s">
        <v>1450</v>
      </c>
      <c r="R1463" s="168" t="s">
        <v>21</v>
      </c>
      <c r="S1463" s="168" t="s">
        <v>21</v>
      </c>
      <c r="T1463" s="168" t="s">
        <v>21</v>
      </c>
      <c r="U1463" s="168" t="s">
        <v>21</v>
      </c>
      <c r="V1463" s="168" t="s">
        <v>1450</v>
      </c>
      <c r="W1463" s="168" t="s">
        <v>21</v>
      </c>
      <c r="X1463" s="168" t="s">
        <v>21</v>
      </c>
      <c r="Y1463" s="168" t="s">
        <v>21</v>
      </c>
      <c r="Z1463" s="168" t="s">
        <v>21</v>
      </c>
      <c r="AA1463" s="168" t="s">
        <v>2754</v>
      </c>
      <c r="AB1463" s="168" t="s">
        <v>1259</v>
      </c>
      <c r="AC1463" s="168" t="s">
        <v>12014</v>
      </c>
      <c r="AD1463" s="169">
        <v>897342.65040514653</v>
      </c>
      <c r="AE1463" s="168" t="s">
        <v>807</v>
      </c>
      <c r="AF1463" s="169">
        <v>-183164.25338689351</v>
      </c>
      <c r="AG1463" s="169">
        <v>-640137.60228823603</v>
      </c>
      <c r="AH1463" s="169">
        <v>-308042.6334998809</v>
      </c>
      <c r="AI1463" s="168" t="s">
        <v>21</v>
      </c>
      <c r="AJ1463"/>
    </row>
    <row r="1464" spans="1:36" x14ac:dyDescent="0.25">
      <c r="A1464" s="179" t="b">
        <f>IF(E1464&lt;&gt;1,"",NOT(ISNA(VLOOKUP(P1464,Mapping!$P:$P,1,FALSE))))</f>
        <v>0</v>
      </c>
      <c r="B1464" s="180" t="str">
        <f t="shared" si="22"/>
        <v/>
      </c>
      <c r="E1464" s="167">
        <v>1</v>
      </c>
      <c r="F1464" s="170" t="s">
        <v>800</v>
      </c>
      <c r="G1464" s="169">
        <v>4186056.1974739879</v>
      </c>
      <c r="H1464" s="168" t="s">
        <v>1266</v>
      </c>
      <c r="I1464" s="168" t="s">
        <v>421</v>
      </c>
      <c r="J1464" s="169">
        <v>1829501.335273843</v>
      </c>
      <c r="K1464" s="169">
        <v>884427.73103435838</v>
      </c>
      <c r="L1464" s="168" t="s">
        <v>18</v>
      </c>
      <c r="M1464" s="168" t="s">
        <v>21</v>
      </c>
      <c r="N1464" s="168" t="s">
        <v>1449</v>
      </c>
      <c r="O1464" s="168" t="s">
        <v>21</v>
      </c>
      <c r="P1464" s="168" t="s">
        <v>753</v>
      </c>
      <c r="Q1464" s="168" t="s">
        <v>1460</v>
      </c>
      <c r="R1464" s="168" t="s">
        <v>21</v>
      </c>
      <c r="S1464" s="168" t="s">
        <v>21</v>
      </c>
      <c r="T1464" s="168" t="s">
        <v>21</v>
      </c>
      <c r="U1464" s="168" t="s">
        <v>21</v>
      </c>
      <c r="V1464" s="168" t="s">
        <v>1460</v>
      </c>
      <c r="W1464" s="168" t="s">
        <v>21</v>
      </c>
      <c r="X1464" s="168" t="s">
        <v>21</v>
      </c>
      <c r="Y1464" s="168" t="s">
        <v>21</v>
      </c>
      <c r="Z1464" s="168" t="s">
        <v>21</v>
      </c>
      <c r="AA1464" s="168" t="s">
        <v>2754</v>
      </c>
      <c r="AB1464" s="168" t="s">
        <v>1259</v>
      </c>
      <c r="AC1464" s="168" t="s">
        <v>2779</v>
      </c>
      <c r="AD1464" s="169">
        <v>2815625.188888506</v>
      </c>
      <c r="AE1464" s="168" t="s">
        <v>807</v>
      </c>
      <c r="AF1464" s="169">
        <v>-574721.24534284463</v>
      </c>
      <c r="AG1464" s="169">
        <v>-2008583.4062870829</v>
      </c>
      <c r="AH1464" s="169">
        <v>-966556.75258745113</v>
      </c>
      <c r="AI1464" s="168" t="s">
        <v>21</v>
      </c>
      <c r="AJ1464"/>
    </row>
    <row r="1465" spans="1:36" x14ac:dyDescent="0.25">
      <c r="A1465" s="179" t="b">
        <f>IF(E1465&lt;&gt;1,"",NOT(ISNA(VLOOKUP(P1465,Mapping!$P:$P,1,FALSE))))</f>
        <v>0</v>
      </c>
      <c r="B1465" s="180" t="str">
        <f t="shared" si="22"/>
        <v/>
      </c>
      <c r="E1465" s="167">
        <v>1</v>
      </c>
      <c r="F1465" s="170" t="s">
        <v>800</v>
      </c>
      <c r="G1465" s="169">
        <v>6686757.9376875656</v>
      </c>
      <c r="H1465" s="168" t="s">
        <v>1266</v>
      </c>
      <c r="I1465" s="168" t="s">
        <v>303</v>
      </c>
      <c r="J1465" s="169">
        <v>3265702.9539870201</v>
      </c>
      <c r="K1465" s="169">
        <v>1741402.554664884</v>
      </c>
      <c r="L1465" s="168" t="s">
        <v>18</v>
      </c>
      <c r="M1465" s="168" t="s">
        <v>21</v>
      </c>
      <c r="N1465" s="168" t="s">
        <v>1449</v>
      </c>
      <c r="O1465" s="168" t="s">
        <v>21</v>
      </c>
      <c r="P1465" s="168" t="s">
        <v>789</v>
      </c>
      <c r="Q1465" s="168" t="s">
        <v>1458</v>
      </c>
      <c r="R1465" s="168" t="s">
        <v>21</v>
      </c>
      <c r="S1465" s="168" t="s">
        <v>21</v>
      </c>
      <c r="T1465" s="168" t="s">
        <v>21</v>
      </c>
      <c r="U1465" s="168" t="s">
        <v>21</v>
      </c>
      <c r="V1465" s="168" t="s">
        <v>1458</v>
      </c>
      <c r="W1465" s="168" t="s">
        <v>21</v>
      </c>
      <c r="X1465" s="168" t="s">
        <v>21</v>
      </c>
      <c r="Y1465" s="168" t="s">
        <v>21</v>
      </c>
      <c r="Z1465" s="168" t="s">
        <v>21</v>
      </c>
      <c r="AA1465" s="168" t="s">
        <v>2325</v>
      </c>
      <c r="AB1465" s="168" t="s">
        <v>928</v>
      </c>
      <c r="AC1465" s="168" t="s">
        <v>7284</v>
      </c>
      <c r="AD1465" s="169">
        <v>4893493.7426460022</v>
      </c>
      <c r="AE1465" s="168" t="s">
        <v>807</v>
      </c>
      <c r="AF1465" s="169">
        <v>-3279775.983719334</v>
      </c>
      <c r="AG1465" s="169">
        <v>-3050713.2052826709</v>
      </c>
      <c r="AH1465" s="169">
        <v>-1511601.656500201</v>
      </c>
      <c r="AI1465" s="168" t="s">
        <v>21</v>
      </c>
      <c r="AJ1465"/>
    </row>
    <row r="1466" spans="1:36" x14ac:dyDescent="0.25">
      <c r="A1466" s="179" t="b">
        <f>IF(E1466&lt;&gt;1,"",NOT(ISNA(VLOOKUP(P1466,Mapping!$P:$P,1,FALSE))))</f>
        <v>0</v>
      </c>
      <c r="B1466" s="180" t="str">
        <f t="shared" si="22"/>
        <v/>
      </c>
      <c r="E1466" s="167">
        <v>1</v>
      </c>
      <c r="F1466" s="170" t="s">
        <v>800</v>
      </c>
      <c r="G1466" s="169">
        <v>12633242.08985162</v>
      </c>
      <c r="H1466" s="168" t="s">
        <v>1266</v>
      </c>
      <c r="I1466" s="168" t="s">
        <v>303</v>
      </c>
      <c r="J1466" s="169">
        <v>6169868.3271805542</v>
      </c>
      <c r="K1466" s="169">
        <v>3290018.9081131141</v>
      </c>
      <c r="L1466" s="168" t="s">
        <v>18</v>
      </c>
      <c r="M1466" s="168" t="s">
        <v>21</v>
      </c>
      <c r="N1466" s="168" t="s">
        <v>1449</v>
      </c>
      <c r="O1466" s="168" t="s">
        <v>21</v>
      </c>
      <c r="P1466" s="168" t="s">
        <v>803</v>
      </c>
      <c r="Q1466" s="168" t="s">
        <v>1453</v>
      </c>
      <c r="R1466" s="168" t="s">
        <v>21</v>
      </c>
      <c r="S1466" s="168" t="s">
        <v>21</v>
      </c>
      <c r="T1466" s="168" t="s">
        <v>21</v>
      </c>
      <c r="U1466" s="168" t="s">
        <v>21</v>
      </c>
      <c r="V1466" s="168" t="s">
        <v>1453</v>
      </c>
      <c r="W1466" s="168" t="s">
        <v>21</v>
      </c>
      <c r="X1466" s="168" t="s">
        <v>21</v>
      </c>
      <c r="Y1466" s="168" t="s">
        <v>21</v>
      </c>
      <c r="Z1466" s="168" t="s">
        <v>21</v>
      </c>
      <c r="AA1466" s="168" t="s">
        <v>2325</v>
      </c>
      <c r="AB1466" s="168" t="s">
        <v>928</v>
      </c>
      <c r="AC1466" s="168" t="s">
        <v>12015</v>
      </c>
      <c r="AD1466" s="169">
        <v>9245241.3699007183</v>
      </c>
      <c r="AE1466" s="168" t="s">
        <v>807</v>
      </c>
      <c r="AF1466" s="169">
        <v>-6196456.3976928564</v>
      </c>
      <c r="AG1466" s="169">
        <v>-5763689.7923018513</v>
      </c>
      <c r="AH1466" s="169">
        <v>-2855857.7786041028</v>
      </c>
      <c r="AI1466" s="168" t="s">
        <v>21</v>
      </c>
      <c r="AJ1466"/>
    </row>
    <row r="1467" spans="1:36" x14ac:dyDescent="0.25">
      <c r="A1467" s="179" t="b">
        <f>IF(E1467&lt;&gt;1,"",NOT(ISNA(VLOOKUP(P1467,Mapping!$P:$P,1,FALSE))))</f>
        <v>0</v>
      </c>
      <c r="B1467" s="180" t="str">
        <f t="shared" si="22"/>
        <v/>
      </c>
      <c r="E1467" s="167">
        <v>1</v>
      </c>
      <c r="F1467" s="170" t="s">
        <v>2326</v>
      </c>
      <c r="G1467" s="169">
        <v>158674.85386054951</v>
      </c>
      <c r="H1467" s="168" t="s">
        <v>1266</v>
      </c>
      <c r="I1467" s="168" t="s">
        <v>730</v>
      </c>
      <c r="J1467" s="169">
        <v>40709.941387540253</v>
      </c>
      <c r="K1467" s="169">
        <v>6608.8922996429892</v>
      </c>
      <c r="L1467" s="168" t="s">
        <v>18</v>
      </c>
      <c r="M1467" s="168" t="s">
        <v>21</v>
      </c>
      <c r="N1467" s="168" t="s">
        <v>1449</v>
      </c>
      <c r="O1467" s="168" t="s">
        <v>21</v>
      </c>
      <c r="P1467" s="168" t="s">
        <v>525</v>
      </c>
      <c r="Q1467" s="168" t="s">
        <v>1451</v>
      </c>
      <c r="R1467" s="168" t="s">
        <v>21</v>
      </c>
      <c r="S1467" s="168" t="s">
        <v>21</v>
      </c>
      <c r="T1467" s="168" t="s">
        <v>21</v>
      </c>
      <c r="U1467" s="168" t="s">
        <v>21</v>
      </c>
      <c r="V1467" s="168" t="s">
        <v>1451</v>
      </c>
      <c r="W1467" s="168" t="s">
        <v>21</v>
      </c>
      <c r="X1467" s="168" t="s">
        <v>21</v>
      </c>
      <c r="Y1467" s="168" t="s">
        <v>21</v>
      </c>
      <c r="Z1467" s="168" t="s">
        <v>21</v>
      </c>
      <c r="AA1467" s="168" t="s">
        <v>2327</v>
      </c>
      <c r="AB1467" s="168" t="s">
        <v>1259</v>
      </c>
      <c r="AC1467" s="168" t="s">
        <v>12016</v>
      </c>
      <c r="AD1467" s="169">
        <v>57370.849652279278</v>
      </c>
      <c r="AE1467" s="168" t="s">
        <v>810</v>
      </c>
      <c r="AF1467" s="169">
        <v>3360.0488964474062</v>
      </c>
      <c r="AG1467" s="169">
        <v>-89432.448542096114</v>
      </c>
      <c r="AH1467" s="169">
        <v>-13974.63944870571</v>
      </c>
      <c r="AI1467" s="168" t="s">
        <v>21</v>
      </c>
      <c r="AJ1467"/>
    </row>
    <row r="1468" spans="1:36" x14ac:dyDescent="0.25">
      <c r="A1468" s="179" t="b">
        <f>IF(E1468&lt;&gt;1,"",NOT(ISNA(VLOOKUP(P1468,Mapping!$P:$P,1,FALSE))))</f>
        <v>0</v>
      </c>
      <c r="B1468" s="180" t="str">
        <f t="shared" si="22"/>
        <v/>
      </c>
      <c r="E1468" s="167">
        <v>1</v>
      </c>
      <c r="F1468" s="170" t="s">
        <v>2328</v>
      </c>
      <c r="G1468" s="169">
        <v>2926911.5318403798</v>
      </c>
      <c r="H1468" s="168" t="s">
        <v>1266</v>
      </c>
      <c r="I1468" s="168" t="s">
        <v>430</v>
      </c>
      <c r="J1468" s="169">
        <v>1273535.377748705</v>
      </c>
      <c r="K1468" s="169">
        <v>335272.86354866938</v>
      </c>
      <c r="L1468" s="168" t="s">
        <v>18</v>
      </c>
      <c r="M1468" s="168" t="s">
        <v>21</v>
      </c>
      <c r="N1468" s="168" t="s">
        <v>1449</v>
      </c>
      <c r="O1468" s="168" t="s">
        <v>21</v>
      </c>
      <c r="P1468" s="168" t="s">
        <v>7293</v>
      </c>
      <c r="Q1468" s="168" t="s">
        <v>7294</v>
      </c>
      <c r="R1468" s="168" t="s">
        <v>21</v>
      </c>
      <c r="S1468" s="168" t="s">
        <v>21</v>
      </c>
      <c r="T1468" s="168" t="s">
        <v>21</v>
      </c>
      <c r="U1468" s="168" t="s">
        <v>21</v>
      </c>
      <c r="V1468" s="168" t="s">
        <v>7294</v>
      </c>
      <c r="W1468" s="168" t="s">
        <v>21</v>
      </c>
      <c r="X1468" s="168" t="s">
        <v>21</v>
      </c>
      <c r="Y1468" s="168" t="s">
        <v>21</v>
      </c>
      <c r="Z1468" s="168" t="s">
        <v>21</v>
      </c>
      <c r="AA1468" s="168" t="s">
        <v>2329</v>
      </c>
      <c r="AB1468" s="168" t="s">
        <v>1259</v>
      </c>
      <c r="AC1468" s="168" t="s">
        <v>12215</v>
      </c>
      <c r="AD1468" s="169">
        <v>1568685.719728726</v>
      </c>
      <c r="AE1468" s="168" t="s">
        <v>807</v>
      </c>
      <c r="AF1468" s="169">
        <v>-645863.20520920027</v>
      </c>
      <c r="AG1468" s="169">
        <v>-1595129.1328560619</v>
      </c>
      <c r="AH1468" s="169">
        <v>-1010771.030610606</v>
      </c>
      <c r="AI1468" s="168" t="s">
        <v>21</v>
      </c>
      <c r="AJ1468"/>
    </row>
    <row r="1469" spans="1:36" x14ac:dyDescent="0.25">
      <c r="A1469" s="179" t="b">
        <f>IF(E1469&lt;&gt;1,"",NOT(ISNA(VLOOKUP(P1469,Mapping!$P:$P,1,FALSE))))</f>
        <v>0</v>
      </c>
      <c r="B1469" s="180" t="str">
        <f t="shared" si="22"/>
        <v/>
      </c>
      <c r="E1469" s="167">
        <v>1</v>
      </c>
      <c r="F1469" s="170" t="s">
        <v>2328</v>
      </c>
      <c r="G1469" s="169">
        <v>179262.76630076789</v>
      </c>
      <c r="H1469" s="168" t="s">
        <v>1266</v>
      </c>
      <c r="I1469" s="168" t="s">
        <v>430</v>
      </c>
      <c r="J1469" s="169">
        <v>77999.44491440714</v>
      </c>
      <c r="K1469" s="169">
        <v>20534.252686320051</v>
      </c>
      <c r="L1469" s="168" t="s">
        <v>18</v>
      </c>
      <c r="M1469" s="168" t="s">
        <v>21</v>
      </c>
      <c r="N1469" s="168" t="s">
        <v>1449</v>
      </c>
      <c r="O1469" s="168" t="s">
        <v>21</v>
      </c>
      <c r="P1469" s="168" t="s">
        <v>525</v>
      </c>
      <c r="Q1469" s="168" t="s">
        <v>1451</v>
      </c>
      <c r="R1469" s="168" t="s">
        <v>21</v>
      </c>
      <c r="S1469" s="168" t="s">
        <v>21</v>
      </c>
      <c r="T1469" s="168" t="s">
        <v>21</v>
      </c>
      <c r="U1469" s="168" t="s">
        <v>21</v>
      </c>
      <c r="V1469" s="168" t="s">
        <v>1451</v>
      </c>
      <c r="W1469" s="168" t="s">
        <v>21</v>
      </c>
      <c r="X1469" s="168" t="s">
        <v>21</v>
      </c>
      <c r="Y1469" s="168" t="s">
        <v>21</v>
      </c>
      <c r="Z1469" s="168" t="s">
        <v>21</v>
      </c>
      <c r="AA1469" s="168" t="s">
        <v>2329</v>
      </c>
      <c r="AB1469" s="168" t="s">
        <v>1259</v>
      </c>
      <c r="AC1469" s="168" t="s">
        <v>6874</v>
      </c>
      <c r="AD1469" s="169">
        <v>96076.337981512712</v>
      </c>
      <c r="AE1469" s="168" t="s">
        <v>807</v>
      </c>
      <c r="AF1469" s="169">
        <v>-39556.790001398622</v>
      </c>
      <c r="AG1469" s="169">
        <v>-97695.901585014828</v>
      </c>
      <c r="AH1469" s="169">
        <v>-61906.07713038892</v>
      </c>
      <c r="AI1469" s="168" t="s">
        <v>21</v>
      </c>
      <c r="AJ1469"/>
    </row>
    <row r="1470" spans="1:36" x14ac:dyDescent="0.25">
      <c r="A1470" s="179" t="b">
        <f>IF(E1470&lt;&gt;1,"",NOT(ISNA(VLOOKUP(P1470,Mapping!$P:$P,1,FALSE))))</f>
        <v>0</v>
      </c>
      <c r="B1470" s="180" t="str">
        <f t="shared" si="22"/>
        <v/>
      </c>
      <c r="E1470" s="167">
        <v>1</v>
      </c>
      <c r="F1470" s="170" t="s">
        <v>733</v>
      </c>
      <c r="G1470" s="169">
        <v>169793.58267821619</v>
      </c>
      <c r="H1470" s="168" t="s">
        <v>1266</v>
      </c>
      <c r="I1470" s="168" t="s">
        <v>505</v>
      </c>
      <c r="J1470" s="169">
        <v>88769.655213376274</v>
      </c>
      <c r="K1470" s="169">
        <v>35186.591970550879</v>
      </c>
      <c r="L1470" s="168" t="s">
        <v>18</v>
      </c>
      <c r="M1470" s="168" t="s">
        <v>21</v>
      </c>
      <c r="N1470" s="168" t="s">
        <v>1449</v>
      </c>
      <c r="O1470" s="168" t="s">
        <v>21</v>
      </c>
      <c r="P1470" s="168" t="s">
        <v>525</v>
      </c>
      <c r="Q1470" s="168" t="s">
        <v>1451</v>
      </c>
      <c r="R1470" s="168" t="s">
        <v>21</v>
      </c>
      <c r="S1470" s="168" t="s">
        <v>21</v>
      </c>
      <c r="T1470" s="168" t="s">
        <v>21</v>
      </c>
      <c r="U1470" s="168" t="s">
        <v>21</v>
      </c>
      <c r="V1470" s="168" t="s">
        <v>1451</v>
      </c>
      <c r="W1470" s="168" t="s">
        <v>21</v>
      </c>
      <c r="X1470" s="168" t="s">
        <v>21</v>
      </c>
      <c r="Y1470" s="168" t="s">
        <v>21</v>
      </c>
      <c r="Z1470" s="168" t="s">
        <v>21</v>
      </c>
      <c r="AA1470" s="168" t="s">
        <v>2330</v>
      </c>
      <c r="AB1470" s="168" t="s">
        <v>1259</v>
      </c>
      <c r="AC1470" s="168" t="s">
        <v>12017</v>
      </c>
      <c r="AD1470" s="169">
        <v>96347.744289408307</v>
      </c>
      <c r="AE1470" s="168" t="s">
        <v>814</v>
      </c>
      <c r="AF1470" s="169">
        <v>-51257.172032726099</v>
      </c>
      <c r="AG1470" s="169">
        <v>-146389.1606137676</v>
      </c>
      <c r="AH1470" s="169">
        <v>-73931.377612792639</v>
      </c>
      <c r="AI1470" s="168" t="s">
        <v>21</v>
      </c>
      <c r="AJ1470"/>
    </row>
    <row r="1471" spans="1:36" x14ac:dyDescent="0.25">
      <c r="A1471" s="179" t="b">
        <f>IF(E1471&lt;&gt;1,"",NOT(ISNA(VLOOKUP(P1471,Mapping!$P:$P,1,FALSE))))</f>
        <v>0</v>
      </c>
      <c r="B1471" s="180" t="str">
        <f t="shared" si="22"/>
        <v/>
      </c>
      <c r="E1471" s="167">
        <v>1</v>
      </c>
      <c r="F1471" s="170" t="s">
        <v>506</v>
      </c>
      <c r="G1471" s="169">
        <v>1091908.0108500379</v>
      </c>
      <c r="H1471" s="168" t="s">
        <v>1266</v>
      </c>
      <c r="I1471" s="168" t="s">
        <v>505</v>
      </c>
      <c r="J1471" s="169">
        <v>463423.10743369849</v>
      </c>
      <c r="K1471" s="169">
        <v>82109.353017526868</v>
      </c>
      <c r="L1471" s="168" t="s">
        <v>18</v>
      </c>
      <c r="M1471" s="168" t="s">
        <v>21</v>
      </c>
      <c r="N1471" s="168" t="s">
        <v>1449</v>
      </c>
      <c r="O1471" s="168" t="s">
        <v>21</v>
      </c>
      <c r="P1471" s="168" t="s">
        <v>344</v>
      </c>
      <c r="Q1471" s="168" t="s">
        <v>1450</v>
      </c>
      <c r="R1471" s="168" t="s">
        <v>21</v>
      </c>
      <c r="S1471" s="168" t="s">
        <v>21</v>
      </c>
      <c r="T1471" s="168" t="s">
        <v>21</v>
      </c>
      <c r="U1471" s="168" t="s">
        <v>21</v>
      </c>
      <c r="V1471" s="168" t="s">
        <v>1450</v>
      </c>
      <c r="W1471" s="168" t="s">
        <v>21</v>
      </c>
      <c r="X1471" s="168" t="s">
        <v>21</v>
      </c>
      <c r="Y1471" s="168" t="s">
        <v>21</v>
      </c>
      <c r="Z1471" s="168" t="s">
        <v>21</v>
      </c>
      <c r="AA1471" s="168" t="s">
        <v>2331</v>
      </c>
      <c r="AB1471" s="168" t="s">
        <v>1259</v>
      </c>
      <c r="AC1471" s="168" t="s">
        <v>12018</v>
      </c>
      <c r="AD1471" s="169">
        <v>582272.42708368099</v>
      </c>
      <c r="AE1471" s="168" t="s">
        <v>810</v>
      </c>
      <c r="AF1471" s="169">
        <v>-128307.9088951984</v>
      </c>
      <c r="AG1471" s="169">
        <v>-746902.6708678141</v>
      </c>
      <c r="AH1471" s="169">
        <v>-43963.298676297651</v>
      </c>
      <c r="AI1471" s="168" t="s">
        <v>21</v>
      </c>
      <c r="AJ1471"/>
    </row>
    <row r="1472" spans="1:36" x14ac:dyDescent="0.25">
      <c r="A1472" s="179" t="b">
        <f>IF(E1472&lt;&gt;1,"",NOT(ISNA(VLOOKUP(P1472,Mapping!$P:$P,1,FALSE))))</f>
        <v>0</v>
      </c>
      <c r="B1472" s="180" t="str">
        <f t="shared" si="22"/>
        <v/>
      </c>
      <c r="E1472" s="167">
        <v>1</v>
      </c>
      <c r="F1472" s="170" t="s">
        <v>506</v>
      </c>
      <c r="G1472" s="169">
        <v>123657.0810181015</v>
      </c>
      <c r="H1472" s="168" t="s">
        <v>1266</v>
      </c>
      <c r="I1472" s="168" t="s">
        <v>505</v>
      </c>
      <c r="J1472" s="169">
        <v>52482.029779209472</v>
      </c>
      <c r="K1472" s="169">
        <v>9298.7713411204932</v>
      </c>
      <c r="L1472" s="168" t="s">
        <v>18</v>
      </c>
      <c r="M1472" s="168" t="s">
        <v>21</v>
      </c>
      <c r="N1472" s="168" t="s">
        <v>1449</v>
      </c>
      <c r="O1472" s="168" t="s">
        <v>21</v>
      </c>
      <c r="P1472" s="168" t="s">
        <v>525</v>
      </c>
      <c r="Q1472" s="168" t="s">
        <v>1451</v>
      </c>
      <c r="R1472" s="168" t="s">
        <v>21</v>
      </c>
      <c r="S1472" s="168" t="s">
        <v>21</v>
      </c>
      <c r="T1472" s="168" t="s">
        <v>21</v>
      </c>
      <c r="U1472" s="168" t="s">
        <v>21</v>
      </c>
      <c r="V1472" s="168" t="s">
        <v>1451</v>
      </c>
      <c r="W1472" s="168" t="s">
        <v>21</v>
      </c>
      <c r="X1472" s="168" t="s">
        <v>21</v>
      </c>
      <c r="Y1472" s="168" t="s">
        <v>21</v>
      </c>
      <c r="Z1472" s="168" t="s">
        <v>21</v>
      </c>
      <c r="AA1472" s="168" t="s">
        <v>2331</v>
      </c>
      <c r="AB1472" s="168" t="s">
        <v>1259</v>
      </c>
      <c r="AC1472" s="168" t="s">
        <v>6876</v>
      </c>
      <c r="AD1472" s="169">
        <v>65941.55182948125</v>
      </c>
      <c r="AE1472" s="168" t="s">
        <v>810</v>
      </c>
      <c r="AF1472" s="169">
        <v>-14530.69427814259</v>
      </c>
      <c r="AG1472" s="169">
        <v>-84585.700596002178</v>
      </c>
      <c r="AH1472" s="169">
        <v>-4978.7831321117992</v>
      </c>
      <c r="AI1472" s="168" t="s">
        <v>21</v>
      </c>
      <c r="AJ1472"/>
    </row>
    <row r="1473" spans="1:36" x14ac:dyDescent="0.25">
      <c r="A1473" s="179" t="b">
        <f>IF(E1473&lt;&gt;1,"",NOT(ISNA(VLOOKUP(P1473,Mapping!$P:$P,1,FALSE))))</f>
        <v>0</v>
      </c>
      <c r="B1473" s="180" t="str">
        <f t="shared" si="22"/>
        <v/>
      </c>
      <c r="E1473" s="167">
        <v>1</v>
      </c>
      <c r="F1473" s="170" t="s">
        <v>734</v>
      </c>
      <c r="G1473" s="169">
        <v>136224.20625042141</v>
      </c>
      <c r="H1473" s="168" t="s">
        <v>1266</v>
      </c>
      <c r="I1473" s="168" t="s">
        <v>505</v>
      </c>
      <c r="J1473" s="169">
        <v>85890.442865154473</v>
      </c>
      <c r="K1473" s="169">
        <v>27186.384394540019</v>
      </c>
      <c r="L1473" s="168" t="s">
        <v>18</v>
      </c>
      <c r="M1473" s="168" t="s">
        <v>21</v>
      </c>
      <c r="N1473" s="168" t="s">
        <v>1449</v>
      </c>
      <c r="O1473" s="168" t="s">
        <v>21</v>
      </c>
      <c r="P1473" s="168" t="s">
        <v>525</v>
      </c>
      <c r="Q1473" s="168" t="s">
        <v>1451</v>
      </c>
      <c r="R1473" s="168" t="s">
        <v>21</v>
      </c>
      <c r="S1473" s="168" t="s">
        <v>21</v>
      </c>
      <c r="T1473" s="168" t="s">
        <v>21</v>
      </c>
      <c r="U1473" s="168" t="s">
        <v>21</v>
      </c>
      <c r="V1473" s="168" t="s">
        <v>1451</v>
      </c>
      <c r="W1473" s="168" t="s">
        <v>21</v>
      </c>
      <c r="X1473" s="168" t="s">
        <v>21</v>
      </c>
      <c r="Y1473" s="168" t="s">
        <v>21</v>
      </c>
      <c r="Z1473" s="168" t="s">
        <v>21</v>
      </c>
      <c r="AA1473" s="168" t="s">
        <v>2332</v>
      </c>
      <c r="AB1473" s="168" t="s">
        <v>1259</v>
      </c>
      <c r="AC1473" s="168" t="s">
        <v>7307</v>
      </c>
      <c r="AD1473" s="169">
        <v>96474.480382348062</v>
      </c>
      <c r="AE1473" s="168" t="s">
        <v>809</v>
      </c>
      <c r="AF1473" s="169">
        <v>-71772.856652200891</v>
      </c>
      <c r="AG1473" s="169">
        <v>-117417.6745336388</v>
      </c>
      <c r="AH1473" s="169">
        <v>-37311.713005246187</v>
      </c>
      <c r="AI1473" s="168" t="s">
        <v>21</v>
      </c>
      <c r="AJ1473"/>
    </row>
    <row r="1474" spans="1:36" x14ac:dyDescent="0.25">
      <c r="A1474" s="179" t="b">
        <f>IF(E1474&lt;&gt;1,"",NOT(ISNA(VLOOKUP(P1474,Mapping!$P:$P,1,FALSE))))</f>
        <v>0</v>
      </c>
      <c r="B1474" s="180" t="str">
        <f t="shared" si="22"/>
        <v/>
      </c>
      <c r="E1474" s="167">
        <v>1</v>
      </c>
      <c r="F1474" s="170" t="s">
        <v>507</v>
      </c>
      <c r="G1474" s="169">
        <v>993290.10188176797</v>
      </c>
      <c r="H1474" s="168" t="s">
        <v>1266</v>
      </c>
      <c r="I1474" s="168" t="s">
        <v>505</v>
      </c>
      <c r="J1474" s="169">
        <v>469270.9635671982</v>
      </c>
      <c r="K1474" s="169">
        <v>160035.5302408376</v>
      </c>
      <c r="L1474" s="168" t="s">
        <v>18</v>
      </c>
      <c r="M1474" s="168" t="s">
        <v>21</v>
      </c>
      <c r="N1474" s="168" t="s">
        <v>1449</v>
      </c>
      <c r="O1474" s="168" t="s">
        <v>21</v>
      </c>
      <c r="P1474" s="168" t="s">
        <v>344</v>
      </c>
      <c r="Q1474" s="168" t="s">
        <v>1450</v>
      </c>
      <c r="R1474" s="168" t="s">
        <v>21</v>
      </c>
      <c r="S1474" s="168" t="s">
        <v>21</v>
      </c>
      <c r="T1474" s="168" t="s">
        <v>21</v>
      </c>
      <c r="U1474" s="168" t="s">
        <v>21</v>
      </c>
      <c r="V1474" s="168" t="s">
        <v>1450</v>
      </c>
      <c r="W1474" s="168" t="s">
        <v>21</v>
      </c>
      <c r="X1474" s="168" t="s">
        <v>21</v>
      </c>
      <c r="Y1474" s="168" t="s">
        <v>21</v>
      </c>
      <c r="Z1474" s="168" t="s">
        <v>21</v>
      </c>
      <c r="AA1474" s="168" t="s">
        <v>2333</v>
      </c>
      <c r="AB1474" s="168" t="s">
        <v>1259</v>
      </c>
      <c r="AC1474" s="168" t="s">
        <v>12019</v>
      </c>
      <c r="AD1474" s="169">
        <v>578634.30558646843</v>
      </c>
      <c r="AE1474" s="168" t="s">
        <v>811</v>
      </c>
      <c r="AF1474" s="169">
        <v>-504560.74224320939</v>
      </c>
      <c r="AG1474" s="169">
        <v>-548221.93181867292</v>
      </c>
      <c r="AH1474" s="169">
        <v>-366622.54077303782</v>
      </c>
      <c r="AI1474" s="168" t="s">
        <v>21</v>
      </c>
      <c r="AJ1474"/>
    </row>
    <row r="1475" spans="1:36" x14ac:dyDescent="0.25">
      <c r="A1475" s="179" t="b">
        <f>IF(E1475&lt;&gt;1,"",NOT(ISNA(VLOOKUP(P1475,Mapping!$P:$P,1,FALSE))))</f>
        <v>0</v>
      </c>
      <c r="B1475" s="180" t="str">
        <f t="shared" si="22"/>
        <v/>
      </c>
      <c r="E1475" s="167">
        <v>1</v>
      </c>
      <c r="F1475" s="170" t="s">
        <v>507</v>
      </c>
      <c r="G1475" s="169">
        <v>191180.2237241269</v>
      </c>
      <c r="H1475" s="168" t="s">
        <v>1266</v>
      </c>
      <c r="I1475" s="168" t="s">
        <v>505</v>
      </c>
      <c r="J1475" s="169">
        <v>90321.375026338676</v>
      </c>
      <c r="K1475" s="169">
        <v>30802.308829303591</v>
      </c>
      <c r="L1475" s="168" t="s">
        <v>18</v>
      </c>
      <c r="M1475" s="168" t="s">
        <v>21</v>
      </c>
      <c r="N1475" s="168" t="s">
        <v>1449</v>
      </c>
      <c r="O1475" s="168" t="s">
        <v>21</v>
      </c>
      <c r="P1475" s="168" t="s">
        <v>525</v>
      </c>
      <c r="Q1475" s="168" t="s">
        <v>1451</v>
      </c>
      <c r="R1475" s="168" t="s">
        <v>21</v>
      </c>
      <c r="S1475" s="168" t="s">
        <v>21</v>
      </c>
      <c r="T1475" s="168" t="s">
        <v>21</v>
      </c>
      <c r="U1475" s="168" t="s">
        <v>21</v>
      </c>
      <c r="V1475" s="168" t="s">
        <v>1451</v>
      </c>
      <c r="W1475" s="168" t="s">
        <v>21</v>
      </c>
      <c r="X1475" s="168" t="s">
        <v>21</v>
      </c>
      <c r="Y1475" s="168" t="s">
        <v>21</v>
      </c>
      <c r="Z1475" s="168" t="s">
        <v>21</v>
      </c>
      <c r="AA1475" s="168" t="s">
        <v>2333</v>
      </c>
      <c r="AB1475" s="168" t="s">
        <v>1259</v>
      </c>
      <c r="AC1475" s="168" t="s">
        <v>12020</v>
      </c>
      <c r="AD1475" s="169">
        <v>111370.7221957638</v>
      </c>
      <c r="AE1475" s="168" t="s">
        <v>811</v>
      </c>
      <c r="AF1475" s="169">
        <v>-97113.65833780379</v>
      </c>
      <c r="AG1475" s="169">
        <v>-105517.2012456462</v>
      </c>
      <c r="AH1475" s="169">
        <v>-70564.459702670225</v>
      </c>
      <c r="AI1475" s="168" t="s">
        <v>21</v>
      </c>
      <c r="AJ1475"/>
    </row>
    <row r="1476" spans="1:36" x14ac:dyDescent="0.25">
      <c r="A1476" s="179" t="b">
        <f>IF(E1476&lt;&gt;1,"",NOT(ISNA(VLOOKUP(P1476,Mapping!$P:$P,1,FALSE))))</f>
        <v>0</v>
      </c>
      <c r="B1476" s="180" t="str">
        <f t="shared" si="22"/>
        <v/>
      </c>
      <c r="E1476" s="167">
        <v>1</v>
      </c>
      <c r="F1476" s="170" t="s">
        <v>735</v>
      </c>
      <c r="G1476" s="169">
        <v>75352.254449761836</v>
      </c>
      <c r="H1476" s="168" t="s">
        <v>1266</v>
      </c>
      <c r="I1476" s="168" t="s">
        <v>505</v>
      </c>
      <c r="J1476" s="169">
        <v>35153.375914519849</v>
      </c>
      <c r="K1476" s="169">
        <v>13203.671198028829</v>
      </c>
      <c r="L1476" s="168" t="s">
        <v>18</v>
      </c>
      <c r="M1476" s="168" t="s">
        <v>21</v>
      </c>
      <c r="N1476" s="168" t="s">
        <v>1449</v>
      </c>
      <c r="O1476" s="168" t="s">
        <v>21</v>
      </c>
      <c r="P1476" s="168" t="s">
        <v>525</v>
      </c>
      <c r="Q1476" s="168" t="s">
        <v>1451</v>
      </c>
      <c r="R1476" s="168" t="s">
        <v>21</v>
      </c>
      <c r="S1476" s="168" t="s">
        <v>21</v>
      </c>
      <c r="T1476" s="168" t="s">
        <v>21</v>
      </c>
      <c r="U1476" s="168" t="s">
        <v>21</v>
      </c>
      <c r="V1476" s="168" t="s">
        <v>1451</v>
      </c>
      <c r="W1476" s="168" t="s">
        <v>21</v>
      </c>
      <c r="X1476" s="168" t="s">
        <v>21</v>
      </c>
      <c r="Y1476" s="168" t="s">
        <v>21</v>
      </c>
      <c r="Z1476" s="168" t="s">
        <v>21</v>
      </c>
      <c r="AA1476" s="168" t="s">
        <v>2334</v>
      </c>
      <c r="AB1476" s="168" t="s">
        <v>1259</v>
      </c>
      <c r="AC1476" s="168" t="s">
        <v>12021</v>
      </c>
      <c r="AD1476" s="169">
        <v>46323.694750427763</v>
      </c>
      <c r="AE1476" s="168" t="s">
        <v>814</v>
      </c>
      <c r="AF1476" s="169">
        <v>-38597.955183455648</v>
      </c>
      <c r="AG1476" s="169">
        <v>-58876.118763152263</v>
      </c>
      <c r="AH1476" s="169">
        <v>-19772.98791363226</v>
      </c>
      <c r="AI1476" s="168" t="s">
        <v>21</v>
      </c>
      <c r="AJ1476"/>
    </row>
    <row r="1477" spans="1:36" x14ac:dyDescent="0.25">
      <c r="A1477" s="179" t="b">
        <f>IF(E1477&lt;&gt;1,"",NOT(ISNA(VLOOKUP(P1477,Mapping!$P:$P,1,FALSE))))</f>
        <v>0</v>
      </c>
      <c r="B1477" s="180" t="str">
        <f t="shared" si="22"/>
        <v/>
      </c>
      <c r="E1477" s="167">
        <v>1</v>
      </c>
      <c r="F1477" s="170" t="s">
        <v>2335</v>
      </c>
      <c r="G1477" s="169">
        <v>280765.1907205329</v>
      </c>
      <c r="H1477" s="168" t="s">
        <v>1266</v>
      </c>
      <c r="I1477" s="168" t="s">
        <v>430</v>
      </c>
      <c r="J1477" s="169">
        <v>101383.47710734951</v>
      </c>
      <c r="K1477" s="169">
        <v>33283.97375948057</v>
      </c>
      <c r="L1477" s="168" t="s">
        <v>18</v>
      </c>
      <c r="M1477" s="168" t="s">
        <v>21</v>
      </c>
      <c r="N1477" s="168" t="s">
        <v>1449</v>
      </c>
      <c r="O1477" s="168" t="s">
        <v>21</v>
      </c>
      <c r="P1477" s="168" t="s">
        <v>525</v>
      </c>
      <c r="Q1477" s="168" t="s">
        <v>1451</v>
      </c>
      <c r="R1477" s="168" t="s">
        <v>21</v>
      </c>
      <c r="S1477" s="168" t="s">
        <v>21</v>
      </c>
      <c r="T1477" s="168" t="s">
        <v>21</v>
      </c>
      <c r="U1477" s="168" t="s">
        <v>21</v>
      </c>
      <c r="V1477" s="168" t="s">
        <v>1451</v>
      </c>
      <c r="W1477" s="168" t="s">
        <v>21</v>
      </c>
      <c r="X1477" s="168" t="s">
        <v>21</v>
      </c>
      <c r="Y1477" s="168" t="s">
        <v>21</v>
      </c>
      <c r="Z1477" s="168" t="s">
        <v>21</v>
      </c>
      <c r="AA1477" s="168" t="s">
        <v>2336</v>
      </c>
      <c r="AB1477" s="168" t="s">
        <v>1259</v>
      </c>
      <c r="AC1477" s="168" t="s">
        <v>6877</v>
      </c>
      <c r="AD1477" s="169">
        <v>130753.87189131739</v>
      </c>
      <c r="AE1477" s="168" t="s">
        <v>807</v>
      </c>
      <c r="AF1477" s="169">
        <v>-107758.7840151485</v>
      </c>
      <c r="AG1477" s="169">
        <v>-153013.4171594205</v>
      </c>
      <c r="AH1477" s="169">
        <v>-62366.421822906377</v>
      </c>
      <c r="AI1477" s="168" t="s">
        <v>21</v>
      </c>
      <c r="AJ1477"/>
    </row>
    <row r="1478" spans="1:36" x14ac:dyDescent="0.25">
      <c r="A1478" s="179" t="b">
        <f>IF(E1478&lt;&gt;1,"",NOT(ISNA(VLOOKUP(P1478,Mapping!$P:$P,1,FALSE))))</f>
        <v>0</v>
      </c>
      <c r="B1478" s="180" t="str">
        <f t="shared" si="22"/>
        <v/>
      </c>
      <c r="E1478" s="167">
        <v>1</v>
      </c>
      <c r="F1478" s="170" t="s">
        <v>736</v>
      </c>
      <c r="G1478" s="169">
        <v>465481.28147559951</v>
      </c>
      <c r="H1478" s="168" t="s">
        <v>1266</v>
      </c>
      <c r="I1478" s="168" t="s">
        <v>372</v>
      </c>
      <c r="J1478" s="169">
        <v>205553.46436363089</v>
      </c>
      <c r="K1478" s="169">
        <v>82356.711288837832</v>
      </c>
      <c r="L1478" s="168" t="s">
        <v>18</v>
      </c>
      <c r="M1478" s="168" t="s">
        <v>21</v>
      </c>
      <c r="N1478" s="168" t="s">
        <v>1449</v>
      </c>
      <c r="O1478" s="168" t="s">
        <v>21</v>
      </c>
      <c r="P1478" s="168" t="s">
        <v>344</v>
      </c>
      <c r="Q1478" s="168" t="s">
        <v>1450</v>
      </c>
      <c r="R1478" s="168" t="s">
        <v>21</v>
      </c>
      <c r="S1478" s="168" t="s">
        <v>21</v>
      </c>
      <c r="T1478" s="168" t="s">
        <v>21</v>
      </c>
      <c r="U1478" s="168" t="s">
        <v>21</v>
      </c>
      <c r="V1478" s="168" t="s">
        <v>1450</v>
      </c>
      <c r="W1478" s="168" t="s">
        <v>21</v>
      </c>
      <c r="X1478" s="168" t="s">
        <v>21</v>
      </c>
      <c r="Y1478" s="168" t="s">
        <v>21</v>
      </c>
      <c r="Z1478" s="168" t="s">
        <v>21</v>
      </c>
      <c r="AA1478" s="168" t="s">
        <v>2337</v>
      </c>
      <c r="AB1478" s="168" t="s">
        <v>1259</v>
      </c>
      <c r="AC1478" s="168" t="s">
        <v>12022</v>
      </c>
      <c r="AD1478" s="169">
        <v>306352.01149574033</v>
      </c>
      <c r="AE1478" s="168" t="s">
        <v>811</v>
      </c>
      <c r="AF1478" s="169">
        <v>-79072.088123156864</v>
      </c>
      <c r="AG1478" s="169">
        <v>-202199.33499685561</v>
      </c>
      <c r="AH1478" s="169">
        <v>-249025.72211326589</v>
      </c>
      <c r="AI1478" s="168" t="s">
        <v>21</v>
      </c>
      <c r="AJ1478"/>
    </row>
    <row r="1479" spans="1:36" x14ac:dyDescent="0.25">
      <c r="A1479" s="179" t="b">
        <f>IF(E1479&lt;&gt;1,"",NOT(ISNA(VLOOKUP(P1479,Mapping!$P:$P,1,FALSE))))</f>
        <v>0</v>
      </c>
      <c r="B1479" s="180" t="str">
        <f t="shared" si="22"/>
        <v/>
      </c>
      <c r="E1479" s="167">
        <v>1</v>
      </c>
      <c r="F1479" s="170" t="s">
        <v>736</v>
      </c>
      <c r="G1479" s="169">
        <v>112025.9277863001</v>
      </c>
      <c r="H1479" s="168" t="s">
        <v>1266</v>
      </c>
      <c r="I1479" s="168" t="s">
        <v>372</v>
      </c>
      <c r="J1479" s="169">
        <v>49469.910974779043</v>
      </c>
      <c r="K1479" s="169">
        <v>19820.53276624432</v>
      </c>
      <c r="L1479" s="168" t="s">
        <v>18</v>
      </c>
      <c r="M1479" s="168" t="s">
        <v>21</v>
      </c>
      <c r="N1479" s="168" t="s">
        <v>1449</v>
      </c>
      <c r="O1479" s="168" t="s">
        <v>21</v>
      </c>
      <c r="P1479" s="168" t="s">
        <v>525</v>
      </c>
      <c r="Q1479" s="168" t="s">
        <v>1451</v>
      </c>
      <c r="R1479" s="168" t="s">
        <v>21</v>
      </c>
      <c r="S1479" s="168" t="s">
        <v>21</v>
      </c>
      <c r="T1479" s="168" t="s">
        <v>21</v>
      </c>
      <c r="U1479" s="168" t="s">
        <v>21</v>
      </c>
      <c r="V1479" s="168" t="s">
        <v>1451</v>
      </c>
      <c r="W1479" s="168" t="s">
        <v>21</v>
      </c>
      <c r="X1479" s="168" t="s">
        <v>21</v>
      </c>
      <c r="Y1479" s="168" t="s">
        <v>21</v>
      </c>
      <c r="Z1479" s="168" t="s">
        <v>21</v>
      </c>
      <c r="AA1479" s="168" t="s">
        <v>2337</v>
      </c>
      <c r="AB1479" s="168" t="s">
        <v>1259</v>
      </c>
      <c r="AC1479" s="168" t="s">
        <v>9789</v>
      </c>
      <c r="AD1479" s="169">
        <v>73728.782837873398</v>
      </c>
      <c r="AE1479" s="168" t="s">
        <v>811</v>
      </c>
      <c r="AF1479" s="169">
        <v>-19030.032756453758</v>
      </c>
      <c r="AG1479" s="169">
        <v>-48662.683124419127</v>
      </c>
      <c r="AH1479" s="169">
        <v>-59932.243620959307</v>
      </c>
      <c r="AI1479" s="168" t="s">
        <v>21</v>
      </c>
      <c r="AJ1479"/>
    </row>
    <row r="1480" spans="1:36" x14ac:dyDescent="0.25">
      <c r="A1480" s="179" t="b">
        <f>IF(E1480&lt;&gt;1,"",NOT(ISNA(VLOOKUP(P1480,Mapping!$P:$P,1,FALSE))))</f>
        <v>0</v>
      </c>
      <c r="B1480" s="180" t="str">
        <f t="shared" si="22"/>
        <v/>
      </c>
      <c r="E1480" s="167">
        <v>1</v>
      </c>
      <c r="F1480" s="170" t="s">
        <v>737</v>
      </c>
      <c r="G1480" s="169">
        <v>573027.64223612251</v>
      </c>
      <c r="H1480" s="168" t="s">
        <v>1266</v>
      </c>
      <c r="I1480" s="168" t="s">
        <v>430</v>
      </c>
      <c r="J1480" s="169">
        <v>166770.09938741371</v>
      </c>
      <c r="K1480" s="169">
        <v>67159.340332375505</v>
      </c>
      <c r="L1480" s="168" t="s">
        <v>18</v>
      </c>
      <c r="M1480" s="168" t="s">
        <v>21</v>
      </c>
      <c r="N1480" s="168" t="s">
        <v>1449</v>
      </c>
      <c r="O1480" s="168" t="s">
        <v>21</v>
      </c>
      <c r="P1480" s="168" t="s">
        <v>525</v>
      </c>
      <c r="Q1480" s="168" t="s">
        <v>1451</v>
      </c>
      <c r="R1480" s="168" t="s">
        <v>21</v>
      </c>
      <c r="S1480" s="168" t="s">
        <v>21</v>
      </c>
      <c r="T1480" s="168" t="s">
        <v>21</v>
      </c>
      <c r="U1480" s="168" t="s">
        <v>21</v>
      </c>
      <c r="V1480" s="168" t="s">
        <v>1451</v>
      </c>
      <c r="W1480" s="168" t="s">
        <v>21</v>
      </c>
      <c r="X1480" s="168" t="s">
        <v>21</v>
      </c>
      <c r="Y1480" s="168" t="s">
        <v>21</v>
      </c>
      <c r="Z1480" s="168" t="s">
        <v>21</v>
      </c>
      <c r="AA1480" s="168" t="s">
        <v>2338</v>
      </c>
      <c r="AB1480" s="168" t="s">
        <v>1259</v>
      </c>
      <c r="AC1480" s="168" t="s">
        <v>12023</v>
      </c>
      <c r="AD1480" s="169">
        <v>210531.36936402979</v>
      </c>
      <c r="AE1480" s="168" t="s">
        <v>813</v>
      </c>
      <c r="AF1480" s="169">
        <v>-104337.769793812</v>
      </c>
      <c r="AG1480" s="169">
        <v>-312292.69355057093</v>
      </c>
      <c r="AH1480" s="169">
        <v>-162922.55309343539</v>
      </c>
      <c r="AI1480" s="168" t="s">
        <v>21</v>
      </c>
      <c r="AJ1480"/>
    </row>
    <row r="1481" spans="1:36" x14ac:dyDescent="0.25">
      <c r="A1481" s="179" t="b">
        <f>IF(E1481&lt;&gt;1,"",NOT(ISNA(VLOOKUP(P1481,Mapping!$P:$P,1,FALSE))))</f>
        <v>0</v>
      </c>
      <c r="B1481" s="180" t="str">
        <f t="shared" si="22"/>
        <v/>
      </c>
      <c r="E1481" s="167">
        <v>1</v>
      </c>
      <c r="F1481" s="170" t="s">
        <v>738</v>
      </c>
      <c r="G1481" s="169">
        <v>2253767.742653979</v>
      </c>
      <c r="H1481" s="168" t="s">
        <v>1266</v>
      </c>
      <c r="I1481" s="168" t="s">
        <v>470</v>
      </c>
      <c r="J1481" s="169">
        <v>438367.90507382428</v>
      </c>
      <c r="K1481" s="169">
        <v>125703.0027024083</v>
      </c>
      <c r="L1481" s="168" t="s">
        <v>18</v>
      </c>
      <c r="M1481" s="168" t="s">
        <v>21</v>
      </c>
      <c r="N1481" s="168" t="s">
        <v>1449</v>
      </c>
      <c r="O1481" s="168" t="s">
        <v>21</v>
      </c>
      <c r="P1481" s="168" t="s">
        <v>344</v>
      </c>
      <c r="Q1481" s="168" t="s">
        <v>1450</v>
      </c>
      <c r="R1481" s="168" t="s">
        <v>21</v>
      </c>
      <c r="S1481" s="168" t="s">
        <v>21</v>
      </c>
      <c r="T1481" s="168" t="s">
        <v>21</v>
      </c>
      <c r="U1481" s="168" t="s">
        <v>21</v>
      </c>
      <c r="V1481" s="168" t="s">
        <v>1450</v>
      </c>
      <c r="W1481" s="168" t="s">
        <v>21</v>
      </c>
      <c r="X1481" s="168" t="s">
        <v>21</v>
      </c>
      <c r="Y1481" s="168" t="s">
        <v>21</v>
      </c>
      <c r="Z1481" s="168" t="s">
        <v>21</v>
      </c>
      <c r="AA1481" s="168" t="s">
        <v>2339</v>
      </c>
      <c r="AB1481" s="168" t="s">
        <v>1259</v>
      </c>
      <c r="AC1481" s="168" t="s">
        <v>12024</v>
      </c>
      <c r="AD1481" s="169">
        <v>629476.04244684184</v>
      </c>
      <c r="AE1481" s="168" t="s">
        <v>817</v>
      </c>
      <c r="AF1481" s="169">
        <v>-460135.13523744349</v>
      </c>
      <c r="AG1481" s="169">
        <v>-1514973.9870509519</v>
      </c>
      <c r="AH1481" s="169">
        <v>-143852.7712393929</v>
      </c>
      <c r="AI1481" s="168" t="s">
        <v>21</v>
      </c>
      <c r="AJ1481"/>
    </row>
    <row r="1482" spans="1:36" x14ac:dyDescent="0.25">
      <c r="A1482" s="179" t="b">
        <f>IF(E1482&lt;&gt;1,"",NOT(ISNA(VLOOKUP(P1482,Mapping!$P:$P,1,FALSE))))</f>
        <v>0</v>
      </c>
      <c r="B1482" s="180" t="str">
        <f t="shared" si="22"/>
        <v/>
      </c>
      <c r="E1482" s="167">
        <v>1</v>
      </c>
      <c r="F1482" s="170" t="s">
        <v>738</v>
      </c>
      <c r="G1482" s="169">
        <v>527948.4043931471</v>
      </c>
      <c r="H1482" s="168" t="s">
        <v>1266</v>
      </c>
      <c r="I1482" s="168" t="s">
        <v>470</v>
      </c>
      <c r="J1482" s="169">
        <v>102688.32570491931</v>
      </c>
      <c r="K1482" s="169">
        <v>29446.113034706261</v>
      </c>
      <c r="L1482" s="168" t="s">
        <v>18</v>
      </c>
      <c r="M1482" s="168" t="s">
        <v>21</v>
      </c>
      <c r="N1482" s="168" t="s">
        <v>1449</v>
      </c>
      <c r="O1482" s="168" t="s">
        <v>21</v>
      </c>
      <c r="P1482" s="168" t="s">
        <v>525</v>
      </c>
      <c r="Q1482" s="168" t="s">
        <v>1451</v>
      </c>
      <c r="R1482" s="168" t="s">
        <v>21</v>
      </c>
      <c r="S1482" s="168" t="s">
        <v>21</v>
      </c>
      <c r="T1482" s="168" t="s">
        <v>21</v>
      </c>
      <c r="U1482" s="168" t="s">
        <v>21</v>
      </c>
      <c r="V1482" s="168" t="s">
        <v>1451</v>
      </c>
      <c r="W1482" s="168" t="s">
        <v>21</v>
      </c>
      <c r="X1482" s="168" t="s">
        <v>21</v>
      </c>
      <c r="Y1482" s="168" t="s">
        <v>21</v>
      </c>
      <c r="Z1482" s="168" t="s">
        <v>21</v>
      </c>
      <c r="AA1482" s="168" t="s">
        <v>2339</v>
      </c>
      <c r="AB1482" s="168" t="s">
        <v>1259</v>
      </c>
      <c r="AC1482" s="168" t="s">
        <v>12025</v>
      </c>
      <c r="AD1482" s="169">
        <v>147455.68761321309</v>
      </c>
      <c r="AE1482" s="168" t="s">
        <v>817</v>
      </c>
      <c r="AF1482" s="169">
        <v>-107787.3313457614</v>
      </c>
      <c r="AG1482" s="169">
        <v>-354884.88189063233</v>
      </c>
      <c r="AH1482" s="169">
        <v>-33697.722975632227</v>
      </c>
      <c r="AI1482" s="168" t="s">
        <v>21</v>
      </c>
      <c r="AJ1482"/>
    </row>
    <row r="1483" spans="1:36" x14ac:dyDescent="0.25">
      <c r="A1483" s="179" t="b">
        <f>IF(E1483&lt;&gt;1,"",NOT(ISNA(VLOOKUP(P1483,Mapping!$P:$P,1,FALSE))))</f>
        <v>0</v>
      </c>
      <c r="B1483" s="180" t="str">
        <f t="shared" si="22"/>
        <v/>
      </c>
      <c r="E1483" s="167">
        <v>1</v>
      </c>
      <c r="F1483" s="170" t="s">
        <v>801</v>
      </c>
      <c r="G1483" s="169">
        <v>2076827.1797619141</v>
      </c>
      <c r="H1483" s="168" t="s">
        <v>1266</v>
      </c>
      <c r="I1483" s="168" t="s">
        <v>797</v>
      </c>
      <c r="J1483" s="169">
        <v>612039.76598807878</v>
      </c>
      <c r="K1483" s="169">
        <v>72714.974367838964</v>
      </c>
      <c r="L1483" s="168" t="s">
        <v>18</v>
      </c>
      <c r="M1483" s="168" t="s">
        <v>21</v>
      </c>
      <c r="N1483" s="168" t="s">
        <v>1449</v>
      </c>
      <c r="O1483" s="168" t="s">
        <v>21</v>
      </c>
      <c r="P1483" s="168" t="s">
        <v>789</v>
      </c>
      <c r="Q1483" s="168" t="s">
        <v>1458</v>
      </c>
      <c r="R1483" s="168" t="s">
        <v>21</v>
      </c>
      <c r="S1483" s="168" t="s">
        <v>21</v>
      </c>
      <c r="T1483" s="168" t="s">
        <v>21</v>
      </c>
      <c r="U1483" s="168" t="s">
        <v>21</v>
      </c>
      <c r="V1483" s="168" t="s">
        <v>1458</v>
      </c>
      <c r="W1483" s="168" t="s">
        <v>21</v>
      </c>
      <c r="X1483" s="168" t="s">
        <v>21</v>
      </c>
      <c r="Y1483" s="168" t="s">
        <v>21</v>
      </c>
      <c r="Z1483" s="168" t="s">
        <v>21</v>
      </c>
      <c r="AA1483" s="168" t="s">
        <v>2340</v>
      </c>
      <c r="AB1483" s="168" t="s">
        <v>1259</v>
      </c>
      <c r="AC1483" s="168" t="s">
        <v>12026</v>
      </c>
      <c r="AD1483" s="169">
        <v>901127.44942195644</v>
      </c>
      <c r="AE1483" s="168" t="s">
        <v>817</v>
      </c>
      <c r="AF1483" s="169">
        <v>10246.46883717156</v>
      </c>
      <c r="AG1483" s="169">
        <v>-871365.02916023438</v>
      </c>
      <c r="AH1483" s="169">
        <v>32156.452767379578</v>
      </c>
      <c r="AI1483" s="168" t="s">
        <v>21</v>
      </c>
      <c r="AJ1483"/>
    </row>
    <row r="1484" spans="1:36" x14ac:dyDescent="0.25">
      <c r="A1484" s="179" t="b">
        <f>IF(E1484&lt;&gt;1,"",NOT(ISNA(VLOOKUP(P1484,Mapping!$P:$P,1,FALSE))))</f>
        <v>0</v>
      </c>
      <c r="B1484" s="180" t="str">
        <f t="shared" si="22"/>
        <v/>
      </c>
      <c r="E1484" s="167">
        <v>1</v>
      </c>
      <c r="F1484" s="170" t="s">
        <v>739</v>
      </c>
      <c r="G1484" s="169">
        <v>35280.629003355083</v>
      </c>
      <c r="H1484" s="168" t="s">
        <v>1266</v>
      </c>
      <c r="I1484" s="168" t="s">
        <v>432</v>
      </c>
      <c r="J1484" s="169">
        <v>11785.69435780286</v>
      </c>
      <c r="K1484" s="169">
        <v>1255.928601547171</v>
      </c>
      <c r="L1484" s="168" t="s">
        <v>18</v>
      </c>
      <c r="M1484" s="168" t="s">
        <v>21</v>
      </c>
      <c r="N1484" s="168" t="s">
        <v>1449</v>
      </c>
      <c r="O1484" s="168" t="s">
        <v>21</v>
      </c>
      <c r="P1484" s="168" t="s">
        <v>525</v>
      </c>
      <c r="Q1484" s="168" t="s">
        <v>1451</v>
      </c>
      <c r="R1484" s="168" t="s">
        <v>21</v>
      </c>
      <c r="S1484" s="168" t="s">
        <v>21</v>
      </c>
      <c r="T1484" s="168" t="s">
        <v>21</v>
      </c>
      <c r="U1484" s="168" t="s">
        <v>21</v>
      </c>
      <c r="V1484" s="168" t="s">
        <v>1451</v>
      </c>
      <c r="W1484" s="168" t="s">
        <v>21</v>
      </c>
      <c r="X1484" s="168" t="s">
        <v>21</v>
      </c>
      <c r="Y1484" s="168" t="s">
        <v>21</v>
      </c>
      <c r="Z1484" s="168" t="s">
        <v>21</v>
      </c>
      <c r="AA1484" s="168" t="s">
        <v>2341</v>
      </c>
      <c r="AB1484" s="168" t="s">
        <v>1259</v>
      </c>
      <c r="AC1484" s="168" t="s">
        <v>12027</v>
      </c>
      <c r="AD1484" s="169">
        <v>22058.63759907657</v>
      </c>
      <c r="AE1484" s="168" t="s">
        <v>817</v>
      </c>
      <c r="AF1484" s="169">
        <v>-556.70588265998231</v>
      </c>
      <c r="AG1484" s="169">
        <v>-626.72160511548282</v>
      </c>
      <c r="AH1484" s="169">
        <v>-9312.1113717939916</v>
      </c>
      <c r="AI1484" s="168" t="s">
        <v>21</v>
      </c>
      <c r="AJ1484"/>
    </row>
    <row r="1485" spans="1:36" x14ac:dyDescent="0.25">
      <c r="A1485" s="179" t="b">
        <f>IF(E1485&lt;&gt;1,"",NOT(ISNA(VLOOKUP(P1485,Mapping!$P:$P,1,FALSE))))</f>
        <v>0</v>
      </c>
      <c r="B1485" s="180" t="str">
        <f t="shared" si="22"/>
        <v/>
      </c>
      <c r="E1485" s="167">
        <v>1</v>
      </c>
      <c r="F1485" s="170" t="s">
        <v>508</v>
      </c>
      <c r="G1485" s="169">
        <v>254050.55482306669</v>
      </c>
      <c r="H1485" s="168" t="s">
        <v>1266</v>
      </c>
      <c r="I1485" s="168" t="s">
        <v>470</v>
      </c>
      <c r="J1485" s="169">
        <v>121757.0961671551</v>
      </c>
      <c r="K1485" s="169">
        <v>50157.257676448673</v>
      </c>
      <c r="L1485" s="168" t="s">
        <v>18</v>
      </c>
      <c r="M1485" s="168" t="s">
        <v>21</v>
      </c>
      <c r="N1485" s="168" t="s">
        <v>1449</v>
      </c>
      <c r="O1485" s="168" t="s">
        <v>21</v>
      </c>
      <c r="P1485" s="168" t="s">
        <v>525</v>
      </c>
      <c r="Q1485" s="168" t="s">
        <v>1451</v>
      </c>
      <c r="R1485" s="168" t="s">
        <v>21</v>
      </c>
      <c r="S1485" s="168" t="s">
        <v>21</v>
      </c>
      <c r="T1485" s="168" t="s">
        <v>21</v>
      </c>
      <c r="U1485" s="168" t="s">
        <v>21</v>
      </c>
      <c r="V1485" s="168" t="s">
        <v>1451</v>
      </c>
      <c r="W1485" s="168" t="s">
        <v>21</v>
      </c>
      <c r="X1485" s="168" t="s">
        <v>21</v>
      </c>
      <c r="Y1485" s="168" t="s">
        <v>21</v>
      </c>
      <c r="Z1485" s="168" t="s">
        <v>21</v>
      </c>
      <c r="AA1485" s="168" t="s">
        <v>2342</v>
      </c>
      <c r="AB1485" s="168" t="s">
        <v>1259</v>
      </c>
      <c r="AC1485" s="168" t="s">
        <v>2705</v>
      </c>
      <c r="AD1485" s="169">
        <v>153534.8197181494</v>
      </c>
      <c r="AE1485" s="168" t="s">
        <v>816</v>
      </c>
      <c r="AF1485" s="169">
        <v>-116802.5177264082</v>
      </c>
      <c r="AG1485" s="169">
        <v>-191870.631309538</v>
      </c>
      <c r="AH1485" s="169">
        <v>-76108.531893178588</v>
      </c>
      <c r="AI1485" s="168" t="s">
        <v>21</v>
      </c>
      <c r="AJ1485"/>
    </row>
    <row r="1486" spans="1:36" x14ac:dyDescent="0.25">
      <c r="A1486" s="179" t="b">
        <f>IF(E1486&lt;&gt;1,"",NOT(ISNA(VLOOKUP(P1486,Mapping!$P:$P,1,FALSE))))</f>
        <v>0</v>
      </c>
      <c r="B1486" s="180" t="str">
        <f t="shared" si="22"/>
        <v/>
      </c>
      <c r="E1486" s="167">
        <v>1</v>
      </c>
      <c r="F1486" s="170" t="s">
        <v>7174</v>
      </c>
      <c r="G1486" s="169">
        <v>741753.48707546224</v>
      </c>
      <c r="H1486" s="168" t="s">
        <v>1266</v>
      </c>
      <c r="I1486" s="168" t="s">
        <v>430</v>
      </c>
      <c r="J1486" s="169">
        <v>317906.28953222511</v>
      </c>
      <c r="K1486" s="169">
        <v>97213.11162604249</v>
      </c>
      <c r="L1486" s="168" t="s">
        <v>18</v>
      </c>
      <c r="M1486" s="168" t="s">
        <v>21</v>
      </c>
      <c r="N1486" s="168" t="s">
        <v>1449</v>
      </c>
      <c r="O1486" s="168" t="s">
        <v>21</v>
      </c>
      <c r="P1486" s="168" t="s">
        <v>344</v>
      </c>
      <c r="Q1486" s="168" t="s">
        <v>1450</v>
      </c>
      <c r="R1486" s="168" t="s">
        <v>21</v>
      </c>
      <c r="S1486" s="168" t="s">
        <v>21</v>
      </c>
      <c r="T1486" s="168" t="s">
        <v>21</v>
      </c>
      <c r="U1486" s="168" t="s">
        <v>21</v>
      </c>
      <c r="V1486" s="168" t="s">
        <v>1450</v>
      </c>
      <c r="W1486" s="168" t="s">
        <v>21</v>
      </c>
      <c r="X1486" s="168" t="s">
        <v>21</v>
      </c>
      <c r="Y1486" s="168" t="s">
        <v>21</v>
      </c>
      <c r="Z1486" s="168" t="s">
        <v>21</v>
      </c>
      <c r="AA1486" s="168" t="s">
        <v>7175</v>
      </c>
      <c r="AB1486" s="168" t="s">
        <v>1259</v>
      </c>
      <c r="AC1486" s="168" t="s">
        <v>12028</v>
      </c>
      <c r="AD1486" s="169">
        <v>451779.31161985372</v>
      </c>
      <c r="AE1486" s="168" t="s">
        <v>809</v>
      </c>
      <c r="AF1486" s="169">
        <v>-87026.365424829884</v>
      </c>
      <c r="AG1486" s="169">
        <v>-404246.10848681018</v>
      </c>
      <c r="AH1486" s="169">
        <v>-274819.56378065719</v>
      </c>
      <c r="AI1486" s="168" t="s">
        <v>21</v>
      </c>
      <c r="AJ1486"/>
    </row>
    <row r="1487" spans="1:36" x14ac:dyDescent="0.25">
      <c r="A1487" s="179" t="b">
        <f>IF(E1487&lt;&gt;1,"",NOT(ISNA(VLOOKUP(P1487,Mapping!$P:$P,1,FALSE))))</f>
        <v>0</v>
      </c>
      <c r="B1487" s="180" t="str">
        <f t="shared" si="22"/>
        <v/>
      </c>
      <c r="E1487" s="167">
        <v>1</v>
      </c>
      <c r="F1487" s="170" t="s">
        <v>7174</v>
      </c>
      <c r="G1487" s="169">
        <v>95972.002900468346</v>
      </c>
      <c r="H1487" s="168" t="s">
        <v>1266</v>
      </c>
      <c r="I1487" s="168" t="s">
        <v>430</v>
      </c>
      <c r="J1487" s="169">
        <v>41132.402978457241</v>
      </c>
      <c r="K1487" s="169">
        <v>12577.948325828291</v>
      </c>
      <c r="L1487" s="168" t="s">
        <v>18</v>
      </c>
      <c r="M1487" s="168" t="s">
        <v>21</v>
      </c>
      <c r="N1487" s="168" t="s">
        <v>1449</v>
      </c>
      <c r="O1487" s="168" t="s">
        <v>21</v>
      </c>
      <c r="P1487" s="168" t="s">
        <v>525</v>
      </c>
      <c r="Q1487" s="168" t="s">
        <v>1451</v>
      </c>
      <c r="R1487" s="168" t="s">
        <v>21</v>
      </c>
      <c r="S1487" s="168" t="s">
        <v>21</v>
      </c>
      <c r="T1487" s="168" t="s">
        <v>21</v>
      </c>
      <c r="U1487" s="168" t="s">
        <v>21</v>
      </c>
      <c r="V1487" s="168" t="s">
        <v>1451</v>
      </c>
      <c r="W1487" s="168" t="s">
        <v>21</v>
      </c>
      <c r="X1487" s="168" t="s">
        <v>21</v>
      </c>
      <c r="Y1487" s="168" t="s">
        <v>21</v>
      </c>
      <c r="Z1487" s="168" t="s">
        <v>21</v>
      </c>
      <c r="AA1487" s="168" t="s">
        <v>7175</v>
      </c>
      <c r="AB1487" s="168" t="s">
        <v>1259</v>
      </c>
      <c r="AC1487" s="168" t="s">
        <v>7176</v>
      </c>
      <c r="AD1487" s="169">
        <v>58453.605086646799</v>
      </c>
      <c r="AE1487" s="168" t="s">
        <v>809</v>
      </c>
      <c r="AF1487" s="169">
        <v>-11259.933037725359</v>
      </c>
      <c r="AG1487" s="169">
        <v>-52303.506990122507</v>
      </c>
      <c r="AH1487" s="169">
        <v>-35557.613724543793</v>
      </c>
      <c r="AI1487" s="168" t="s">
        <v>21</v>
      </c>
      <c r="AJ1487"/>
    </row>
    <row r="1488" spans="1:36" x14ac:dyDescent="0.25">
      <c r="A1488" s="179" t="b">
        <f>IF(E1488&lt;&gt;1,"",NOT(ISNA(VLOOKUP(P1488,Mapping!$P:$P,1,FALSE))))</f>
        <v>0</v>
      </c>
      <c r="B1488" s="180" t="str">
        <f t="shared" si="22"/>
        <v/>
      </c>
      <c r="E1488" s="167">
        <v>1</v>
      </c>
      <c r="F1488" s="170" t="s">
        <v>2343</v>
      </c>
      <c r="G1488" s="169">
        <v>4220141.8356071608</v>
      </c>
      <c r="H1488" s="168" t="s">
        <v>1266</v>
      </c>
      <c r="I1488" s="168" t="s">
        <v>489</v>
      </c>
      <c r="J1488" s="169">
        <v>1179891.8264415651</v>
      </c>
      <c r="K1488" s="169">
        <v>81513.613477459759</v>
      </c>
      <c r="L1488" s="168" t="s">
        <v>18</v>
      </c>
      <c r="M1488" s="168" t="s">
        <v>21</v>
      </c>
      <c r="N1488" s="168" t="s">
        <v>1449</v>
      </c>
      <c r="O1488" s="168" t="s">
        <v>21</v>
      </c>
      <c r="P1488" s="168" t="s">
        <v>762</v>
      </c>
      <c r="Q1488" s="168" t="s">
        <v>1455</v>
      </c>
      <c r="R1488" s="168" t="s">
        <v>21</v>
      </c>
      <c r="S1488" s="168" t="s">
        <v>21</v>
      </c>
      <c r="T1488" s="168" t="s">
        <v>21</v>
      </c>
      <c r="U1488" s="168" t="s">
        <v>21</v>
      </c>
      <c r="V1488" s="168" t="s">
        <v>1455</v>
      </c>
      <c r="W1488" s="168" t="s">
        <v>21</v>
      </c>
      <c r="X1488" s="168" t="s">
        <v>21</v>
      </c>
      <c r="Y1488" s="168" t="s">
        <v>21</v>
      </c>
      <c r="Z1488" s="168" t="s">
        <v>21</v>
      </c>
      <c r="AA1488" s="168" t="s">
        <v>2344</v>
      </c>
      <c r="AB1488" s="168" t="s">
        <v>1259</v>
      </c>
      <c r="AC1488" s="168" t="s">
        <v>12029</v>
      </c>
      <c r="AD1488" s="169">
        <v>1357883.1770796459</v>
      </c>
      <c r="AE1488" s="168" t="s">
        <v>807</v>
      </c>
      <c r="AF1488" s="169">
        <v>-240633.6632144856</v>
      </c>
      <c r="AG1488" s="169">
        <v>71916.912574682385</v>
      </c>
      <c r="AH1488" s="169">
        <v>-1432795.216847453</v>
      </c>
      <c r="AI1488" s="168" t="s">
        <v>21</v>
      </c>
      <c r="AJ1488"/>
    </row>
    <row r="1489" spans="1:36" x14ac:dyDescent="0.25">
      <c r="A1489" s="179" t="b">
        <f>IF(E1489&lt;&gt;1,"",NOT(ISNA(VLOOKUP(P1489,Mapping!$P:$P,1,FALSE))))</f>
        <v>0</v>
      </c>
      <c r="B1489" s="180" t="str">
        <f t="shared" si="22"/>
        <v/>
      </c>
      <c r="E1489" s="167">
        <v>1</v>
      </c>
      <c r="F1489" s="170" t="s">
        <v>804</v>
      </c>
      <c r="G1489" s="169">
        <v>4782144.6487547113</v>
      </c>
      <c r="H1489" s="168" t="s">
        <v>1266</v>
      </c>
      <c r="I1489" s="168" t="s">
        <v>489</v>
      </c>
      <c r="J1489" s="169">
        <v>1569402.5040886439</v>
      </c>
      <c r="K1489" s="169">
        <v>299007.45603525528</v>
      </c>
      <c r="L1489" s="168" t="s">
        <v>18</v>
      </c>
      <c r="M1489" s="168" t="s">
        <v>21</v>
      </c>
      <c r="N1489" s="168" t="s">
        <v>1449</v>
      </c>
      <c r="O1489" s="168" t="s">
        <v>21</v>
      </c>
      <c r="P1489" s="168" t="s">
        <v>803</v>
      </c>
      <c r="Q1489" s="168" t="s">
        <v>1453</v>
      </c>
      <c r="R1489" s="168" t="s">
        <v>21</v>
      </c>
      <c r="S1489" s="168" t="s">
        <v>21</v>
      </c>
      <c r="T1489" s="168" t="s">
        <v>21</v>
      </c>
      <c r="U1489" s="168" t="s">
        <v>21</v>
      </c>
      <c r="V1489" s="168" t="s">
        <v>1453</v>
      </c>
      <c r="W1489" s="168" t="s">
        <v>21</v>
      </c>
      <c r="X1489" s="168" t="s">
        <v>21</v>
      </c>
      <c r="Y1489" s="168" t="s">
        <v>21</v>
      </c>
      <c r="Z1489" s="168" t="s">
        <v>21</v>
      </c>
      <c r="AA1489" s="168" t="s">
        <v>2345</v>
      </c>
      <c r="AB1489" s="168" t="s">
        <v>1259</v>
      </c>
      <c r="AC1489" s="168" t="s">
        <v>12030</v>
      </c>
      <c r="AD1489" s="169">
        <v>2303635.9366195891</v>
      </c>
      <c r="AE1489" s="168" t="s">
        <v>814</v>
      </c>
      <c r="AF1489" s="169">
        <v>-1728561.418671974</v>
      </c>
      <c r="AG1489" s="169">
        <v>-2288202.4529443118</v>
      </c>
      <c r="AH1489" s="169">
        <v>-1422674.075820141</v>
      </c>
      <c r="AI1489" s="168" t="s">
        <v>21</v>
      </c>
      <c r="AJ1489"/>
    </row>
    <row r="1490" spans="1:36" x14ac:dyDescent="0.25">
      <c r="A1490" s="179" t="b">
        <f>IF(E1490&lt;&gt;1,"",NOT(ISNA(VLOOKUP(P1490,Mapping!$P:$P,1,FALSE))))</f>
        <v>0</v>
      </c>
      <c r="B1490" s="180" t="str">
        <f t="shared" si="22"/>
        <v/>
      </c>
      <c r="E1490" s="167">
        <v>1</v>
      </c>
      <c r="F1490" s="170" t="s">
        <v>510</v>
      </c>
      <c r="G1490" s="169">
        <v>49529.196099390443</v>
      </c>
      <c r="H1490" s="168" t="s">
        <v>1266</v>
      </c>
      <c r="I1490" s="168" t="s">
        <v>470</v>
      </c>
      <c r="J1490" s="169">
        <v>21206.52728575977</v>
      </c>
      <c r="K1490" s="169">
        <v>9202.5194797967179</v>
      </c>
      <c r="L1490" s="168" t="s">
        <v>18</v>
      </c>
      <c r="M1490" s="168" t="s">
        <v>21</v>
      </c>
      <c r="N1490" s="168" t="s">
        <v>1449</v>
      </c>
      <c r="O1490" s="168" t="s">
        <v>21</v>
      </c>
      <c r="P1490" s="168" t="s">
        <v>344</v>
      </c>
      <c r="Q1490" s="168" t="s">
        <v>1450</v>
      </c>
      <c r="R1490" s="168" t="s">
        <v>21</v>
      </c>
      <c r="S1490" s="168" t="s">
        <v>21</v>
      </c>
      <c r="T1490" s="168" t="s">
        <v>21</v>
      </c>
      <c r="U1490" s="168" t="s">
        <v>21</v>
      </c>
      <c r="V1490" s="168" t="s">
        <v>1450</v>
      </c>
      <c r="W1490" s="168" t="s">
        <v>21</v>
      </c>
      <c r="X1490" s="168" t="s">
        <v>21</v>
      </c>
      <c r="Y1490" s="168" t="s">
        <v>21</v>
      </c>
      <c r="Z1490" s="168" t="s">
        <v>21</v>
      </c>
      <c r="AA1490" s="168" t="s">
        <v>2346</v>
      </c>
      <c r="AB1490" s="168" t="s">
        <v>1259</v>
      </c>
      <c r="AC1490" s="168" t="s">
        <v>12031</v>
      </c>
      <c r="AD1490" s="169">
        <v>26658.72674625344</v>
      </c>
      <c r="AE1490" s="168" t="s">
        <v>816</v>
      </c>
      <c r="AF1490" s="169">
        <v>-15718.30501167793</v>
      </c>
      <c r="AG1490" s="169">
        <v>-37117.410100658853</v>
      </c>
      <c r="AH1490" s="169">
        <v>-2151.3087212203318</v>
      </c>
      <c r="AI1490" s="168" t="s">
        <v>21</v>
      </c>
      <c r="AJ1490"/>
    </row>
    <row r="1491" spans="1:36" x14ac:dyDescent="0.25">
      <c r="A1491" s="179" t="b">
        <f>IF(E1491&lt;&gt;1,"",NOT(ISNA(VLOOKUP(P1491,Mapping!$P:$P,1,FALSE))))</f>
        <v>0</v>
      </c>
      <c r="B1491" s="180" t="str">
        <f t="shared" si="22"/>
        <v/>
      </c>
      <c r="E1491" s="167">
        <v>1</v>
      </c>
      <c r="F1491" s="170" t="s">
        <v>510</v>
      </c>
      <c r="G1491" s="169">
        <v>638809.96895914688</v>
      </c>
      <c r="H1491" s="168" t="s">
        <v>1266</v>
      </c>
      <c r="I1491" s="168" t="s">
        <v>470</v>
      </c>
      <c r="J1491" s="169">
        <v>273514.25227986323</v>
      </c>
      <c r="K1491" s="169">
        <v>118690.8257391895</v>
      </c>
      <c r="L1491" s="168" t="s">
        <v>18</v>
      </c>
      <c r="M1491" s="168" t="s">
        <v>21</v>
      </c>
      <c r="N1491" s="168" t="s">
        <v>1449</v>
      </c>
      <c r="O1491" s="168" t="s">
        <v>21</v>
      </c>
      <c r="P1491" s="168" t="s">
        <v>525</v>
      </c>
      <c r="Q1491" s="168" t="s">
        <v>1451</v>
      </c>
      <c r="R1491" s="168" t="s">
        <v>21</v>
      </c>
      <c r="S1491" s="168" t="s">
        <v>21</v>
      </c>
      <c r="T1491" s="168" t="s">
        <v>21</v>
      </c>
      <c r="U1491" s="168" t="s">
        <v>21</v>
      </c>
      <c r="V1491" s="168" t="s">
        <v>1451</v>
      </c>
      <c r="W1491" s="168" t="s">
        <v>21</v>
      </c>
      <c r="X1491" s="168" t="s">
        <v>21</v>
      </c>
      <c r="Y1491" s="168" t="s">
        <v>21</v>
      </c>
      <c r="Z1491" s="168" t="s">
        <v>21</v>
      </c>
      <c r="AA1491" s="168" t="s">
        <v>2346</v>
      </c>
      <c r="AB1491" s="168" t="s">
        <v>1259</v>
      </c>
      <c r="AC1491" s="168" t="s">
        <v>6686</v>
      </c>
      <c r="AD1491" s="169">
        <v>343834.78324765619</v>
      </c>
      <c r="AE1491" s="168" t="s">
        <v>816</v>
      </c>
      <c r="AF1491" s="169">
        <v>-202729.11186466759</v>
      </c>
      <c r="AG1491" s="169">
        <v>-478727.16420966928</v>
      </c>
      <c r="AH1491" s="169">
        <v>-27746.81532618729</v>
      </c>
      <c r="AI1491" s="168" t="s">
        <v>21</v>
      </c>
      <c r="AJ1491"/>
    </row>
    <row r="1492" spans="1:36" x14ac:dyDescent="0.25">
      <c r="A1492" s="179" t="b">
        <f>IF(E1492&lt;&gt;1,"",NOT(ISNA(VLOOKUP(P1492,Mapping!$P:$P,1,FALSE))))</f>
        <v>0</v>
      </c>
      <c r="B1492" s="180" t="str">
        <f t="shared" si="22"/>
        <v/>
      </c>
      <c r="E1492" s="167">
        <v>1</v>
      </c>
      <c r="F1492" s="170" t="s">
        <v>2347</v>
      </c>
      <c r="G1492" s="169">
        <v>253360.40012529821</v>
      </c>
      <c r="H1492" s="168" t="s">
        <v>1266</v>
      </c>
      <c r="I1492" s="168" t="s">
        <v>430</v>
      </c>
      <c r="J1492" s="169">
        <v>108452.488409037</v>
      </c>
      <c r="K1492" s="169">
        <v>48909.981970480432</v>
      </c>
      <c r="L1492" s="168" t="s">
        <v>18</v>
      </c>
      <c r="M1492" s="168" t="s">
        <v>21</v>
      </c>
      <c r="N1492" s="168" t="s">
        <v>1449</v>
      </c>
      <c r="O1492" s="168" t="s">
        <v>21</v>
      </c>
      <c r="P1492" s="168" t="s">
        <v>525</v>
      </c>
      <c r="Q1492" s="168" t="s">
        <v>1451</v>
      </c>
      <c r="R1492" s="168" t="s">
        <v>21</v>
      </c>
      <c r="S1492" s="168" t="s">
        <v>21</v>
      </c>
      <c r="T1492" s="168" t="s">
        <v>21</v>
      </c>
      <c r="U1492" s="168" t="s">
        <v>21</v>
      </c>
      <c r="V1492" s="168" t="s">
        <v>1451</v>
      </c>
      <c r="W1492" s="168" t="s">
        <v>21</v>
      </c>
      <c r="X1492" s="168" t="s">
        <v>21</v>
      </c>
      <c r="Y1492" s="168" t="s">
        <v>21</v>
      </c>
      <c r="Z1492" s="168" t="s">
        <v>21</v>
      </c>
      <c r="AA1492" s="168" t="s">
        <v>2348</v>
      </c>
      <c r="AB1492" s="168" t="s">
        <v>1259</v>
      </c>
      <c r="AC1492" s="168" t="s">
        <v>7230</v>
      </c>
      <c r="AD1492" s="169">
        <v>175338.6269400664</v>
      </c>
      <c r="AE1492" s="168" t="s">
        <v>817</v>
      </c>
      <c r="AF1492" s="169">
        <v>-143466.5763916494</v>
      </c>
      <c r="AG1492" s="169">
        <v>-138078.1588221819</v>
      </c>
      <c r="AH1492" s="169">
        <v>-87042.265133969544</v>
      </c>
      <c r="AI1492" s="168" t="s">
        <v>21</v>
      </c>
      <c r="AJ1492"/>
    </row>
    <row r="1493" spans="1:36" x14ac:dyDescent="0.25">
      <c r="A1493" s="179" t="b">
        <f>IF(E1493&lt;&gt;1,"",NOT(ISNA(VLOOKUP(P1493,Mapping!$P:$P,1,FALSE))))</f>
        <v>0</v>
      </c>
      <c r="B1493" s="180" t="str">
        <f t="shared" ref="B1493:B1556" si="23">IF(AI1493="","",VALUE(AI1493))</f>
        <v/>
      </c>
      <c r="E1493" s="167">
        <v>1</v>
      </c>
      <c r="F1493" s="170" t="s">
        <v>740</v>
      </c>
      <c r="G1493" s="169">
        <v>64114.784167389793</v>
      </c>
      <c r="H1493" s="168" t="s">
        <v>1266</v>
      </c>
      <c r="I1493" s="168" t="s">
        <v>679</v>
      </c>
      <c r="J1493" s="169">
        <v>22141.75381836612</v>
      </c>
      <c r="K1493" s="169">
        <v>5000.1433246082552</v>
      </c>
      <c r="L1493" s="168" t="s">
        <v>18</v>
      </c>
      <c r="M1493" s="168" t="s">
        <v>21</v>
      </c>
      <c r="N1493" s="168" t="s">
        <v>1449</v>
      </c>
      <c r="O1493" s="168" t="s">
        <v>21</v>
      </c>
      <c r="P1493" s="168" t="s">
        <v>525</v>
      </c>
      <c r="Q1493" s="168" t="s">
        <v>1451</v>
      </c>
      <c r="R1493" s="168" t="s">
        <v>21</v>
      </c>
      <c r="S1493" s="168" t="s">
        <v>21</v>
      </c>
      <c r="T1493" s="168" t="s">
        <v>21</v>
      </c>
      <c r="U1493" s="168" t="s">
        <v>21</v>
      </c>
      <c r="V1493" s="168" t="s">
        <v>1451</v>
      </c>
      <c r="W1493" s="168" t="s">
        <v>21</v>
      </c>
      <c r="X1493" s="168" t="s">
        <v>21</v>
      </c>
      <c r="Y1493" s="168" t="s">
        <v>21</v>
      </c>
      <c r="Z1493" s="168" t="s">
        <v>21</v>
      </c>
      <c r="AA1493" s="168" t="s">
        <v>2349</v>
      </c>
      <c r="AB1493" s="168" t="s">
        <v>1259</v>
      </c>
      <c r="AC1493" s="168" t="s">
        <v>12032</v>
      </c>
      <c r="AD1493" s="169">
        <v>40584.127709805907</v>
      </c>
      <c r="AE1493" s="168" t="s">
        <v>817</v>
      </c>
      <c r="AF1493" s="169">
        <v>-12477.053317257971</v>
      </c>
      <c r="AG1493" s="169">
        <v>-41445.842534811629</v>
      </c>
      <c r="AH1493" s="169">
        <v>-14907.287423758849</v>
      </c>
      <c r="AI1493" s="168" t="s">
        <v>21</v>
      </c>
      <c r="AJ1493"/>
    </row>
    <row r="1494" spans="1:36" x14ac:dyDescent="0.25">
      <c r="A1494" s="179" t="b">
        <f>IF(E1494&lt;&gt;1,"",NOT(ISNA(VLOOKUP(P1494,Mapping!$P:$P,1,FALSE))))</f>
        <v>0</v>
      </c>
      <c r="B1494" s="180" t="str">
        <f t="shared" si="23"/>
        <v/>
      </c>
      <c r="E1494" s="167">
        <v>1</v>
      </c>
      <c r="F1494" s="170" t="s">
        <v>740</v>
      </c>
      <c r="G1494" s="169">
        <v>3092327.4614716028</v>
      </c>
      <c r="H1494" s="168" t="s">
        <v>1266</v>
      </c>
      <c r="I1494" s="168" t="s">
        <v>679</v>
      </c>
      <c r="J1494" s="169">
        <v>1067921.451609635</v>
      </c>
      <c r="K1494" s="169">
        <v>241162.4824878439</v>
      </c>
      <c r="L1494" s="168" t="s">
        <v>18</v>
      </c>
      <c r="M1494" s="168" t="s">
        <v>21</v>
      </c>
      <c r="N1494" s="168" t="s">
        <v>1449</v>
      </c>
      <c r="O1494" s="168" t="s">
        <v>21</v>
      </c>
      <c r="P1494" s="168" t="s">
        <v>789</v>
      </c>
      <c r="Q1494" s="168" t="s">
        <v>1458</v>
      </c>
      <c r="R1494" s="168" t="s">
        <v>21</v>
      </c>
      <c r="S1494" s="168" t="s">
        <v>21</v>
      </c>
      <c r="T1494" s="168" t="s">
        <v>21</v>
      </c>
      <c r="U1494" s="168" t="s">
        <v>21</v>
      </c>
      <c r="V1494" s="168" t="s">
        <v>1458</v>
      </c>
      <c r="W1494" s="168" t="s">
        <v>21</v>
      </c>
      <c r="X1494" s="168" t="s">
        <v>21</v>
      </c>
      <c r="Y1494" s="168" t="s">
        <v>21</v>
      </c>
      <c r="Z1494" s="168" t="s">
        <v>21</v>
      </c>
      <c r="AA1494" s="168" t="s">
        <v>2349</v>
      </c>
      <c r="AB1494" s="168" t="s">
        <v>1259</v>
      </c>
      <c r="AC1494" s="168" t="s">
        <v>7177</v>
      </c>
      <c r="AD1494" s="169">
        <v>1957417.688395421</v>
      </c>
      <c r="AE1494" s="168" t="s">
        <v>817</v>
      </c>
      <c r="AF1494" s="169">
        <v>-601782.18038557237</v>
      </c>
      <c r="AG1494" s="169">
        <v>-1998979.1543182479</v>
      </c>
      <c r="AH1494" s="169">
        <v>-718995.07851710683</v>
      </c>
      <c r="AI1494" s="168" t="s">
        <v>21</v>
      </c>
      <c r="AJ1494"/>
    </row>
    <row r="1495" spans="1:36" x14ac:dyDescent="0.25">
      <c r="A1495" s="179" t="b">
        <f>IF(E1495&lt;&gt;1,"",NOT(ISNA(VLOOKUP(P1495,Mapping!$P:$P,1,FALSE))))</f>
        <v>0</v>
      </c>
      <c r="B1495" s="180" t="str">
        <f t="shared" si="23"/>
        <v/>
      </c>
      <c r="E1495" s="167">
        <v>1</v>
      </c>
      <c r="F1495" s="170" t="s">
        <v>2350</v>
      </c>
      <c r="G1495" s="169">
        <v>123598.407627137</v>
      </c>
      <c r="H1495" s="168" t="s">
        <v>1266</v>
      </c>
      <c r="I1495" s="168" t="s">
        <v>430</v>
      </c>
      <c r="J1495" s="169">
        <v>51496.991759716497</v>
      </c>
      <c r="K1495" s="169">
        <v>27320.884457793181</v>
      </c>
      <c r="L1495" s="168" t="s">
        <v>18</v>
      </c>
      <c r="M1495" s="168" t="s">
        <v>21</v>
      </c>
      <c r="N1495" s="168" t="s">
        <v>1449</v>
      </c>
      <c r="O1495" s="168" t="s">
        <v>21</v>
      </c>
      <c r="P1495" s="168" t="s">
        <v>525</v>
      </c>
      <c r="Q1495" s="168" t="s">
        <v>1451</v>
      </c>
      <c r="R1495" s="168" t="s">
        <v>21</v>
      </c>
      <c r="S1495" s="168" t="s">
        <v>21</v>
      </c>
      <c r="T1495" s="168" t="s">
        <v>21</v>
      </c>
      <c r="U1495" s="168" t="s">
        <v>21</v>
      </c>
      <c r="V1495" s="168" t="s">
        <v>1451</v>
      </c>
      <c r="W1495" s="168" t="s">
        <v>21</v>
      </c>
      <c r="X1495" s="168" t="s">
        <v>21</v>
      </c>
      <c r="Y1495" s="168" t="s">
        <v>21</v>
      </c>
      <c r="Z1495" s="168" t="s">
        <v>21</v>
      </c>
      <c r="AA1495" s="168" t="s">
        <v>2351</v>
      </c>
      <c r="AB1495" s="168" t="s">
        <v>1259</v>
      </c>
      <c r="AC1495" s="168" t="s">
        <v>6879</v>
      </c>
      <c r="AD1495" s="169">
        <v>96168.575573690745</v>
      </c>
      <c r="AE1495" s="168" t="s">
        <v>813</v>
      </c>
      <c r="AF1495" s="169">
        <v>-67989.473170826852</v>
      </c>
      <c r="AG1495" s="169">
        <v>-67359.542178132702</v>
      </c>
      <c r="AH1495" s="169">
        <v>-67076.633276770517</v>
      </c>
      <c r="AI1495" s="168" t="s">
        <v>21</v>
      </c>
      <c r="AJ1495"/>
    </row>
    <row r="1496" spans="1:36" x14ac:dyDescent="0.25">
      <c r="A1496" s="179" t="b">
        <f>IF(E1496&lt;&gt;1,"",NOT(ISNA(VLOOKUP(P1496,Mapping!$P:$P,1,FALSE))))</f>
        <v>0</v>
      </c>
      <c r="B1496" s="180" t="str">
        <f t="shared" si="23"/>
        <v/>
      </c>
      <c r="E1496" s="167">
        <v>1</v>
      </c>
      <c r="F1496" s="170" t="s">
        <v>741</v>
      </c>
      <c r="G1496" s="169">
        <v>1381495.60369492</v>
      </c>
      <c r="H1496" s="168" t="s">
        <v>1266</v>
      </c>
      <c r="I1496" s="168" t="s">
        <v>372</v>
      </c>
      <c r="J1496" s="169">
        <v>608882.50492883311</v>
      </c>
      <c r="K1496" s="169">
        <v>348017.5619947862</v>
      </c>
      <c r="L1496" s="168" t="s">
        <v>18</v>
      </c>
      <c r="M1496" s="168" t="s">
        <v>21</v>
      </c>
      <c r="N1496" s="168" t="s">
        <v>1449</v>
      </c>
      <c r="O1496" s="168" t="s">
        <v>21</v>
      </c>
      <c r="P1496" s="168" t="s">
        <v>525</v>
      </c>
      <c r="Q1496" s="168" t="s">
        <v>1451</v>
      </c>
      <c r="R1496" s="168" t="s">
        <v>21</v>
      </c>
      <c r="S1496" s="168" t="s">
        <v>21</v>
      </c>
      <c r="T1496" s="168" t="s">
        <v>21</v>
      </c>
      <c r="U1496" s="168" t="s">
        <v>21</v>
      </c>
      <c r="V1496" s="168" t="s">
        <v>1451</v>
      </c>
      <c r="W1496" s="168" t="s">
        <v>21</v>
      </c>
      <c r="X1496" s="168" t="s">
        <v>21</v>
      </c>
      <c r="Y1496" s="168" t="s">
        <v>21</v>
      </c>
      <c r="Z1496" s="168" t="s">
        <v>21</v>
      </c>
      <c r="AA1496" s="168" t="s">
        <v>2352</v>
      </c>
      <c r="AB1496" s="168" t="s">
        <v>1259</v>
      </c>
      <c r="AC1496" s="168" t="s">
        <v>9912</v>
      </c>
      <c r="AD1496" s="169">
        <v>882054.72661571088</v>
      </c>
      <c r="AE1496" s="168" t="s">
        <v>813</v>
      </c>
      <c r="AF1496" s="169">
        <v>-481316.41638353572</v>
      </c>
      <c r="AG1496" s="169">
        <v>141038.88676785439</v>
      </c>
      <c r="AH1496" s="169">
        <v>-500563.8307472642</v>
      </c>
      <c r="AI1496" s="168" t="s">
        <v>21</v>
      </c>
      <c r="AJ1496"/>
    </row>
    <row r="1497" spans="1:36" x14ac:dyDescent="0.25">
      <c r="A1497" s="179" t="b">
        <f>IF(E1497&lt;&gt;1,"",NOT(ISNA(VLOOKUP(P1497,Mapping!$P:$P,1,FALSE))))</f>
        <v>0</v>
      </c>
      <c r="B1497" s="180" t="str">
        <f t="shared" si="23"/>
        <v/>
      </c>
      <c r="E1497" s="167">
        <v>1</v>
      </c>
      <c r="F1497" s="170" t="s">
        <v>2353</v>
      </c>
      <c r="G1497" s="169">
        <v>975872.66427385993</v>
      </c>
      <c r="H1497" s="168" t="s">
        <v>1266</v>
      </c>
      <c r="I1497" s="168" t="s">
        <v>372</v>
      </c>
      <c r="J1497" s="169">
        <v>518485.29063094611</v>
      </c>
      <c r="K1497" s="169">
        <v>238341.03905565519</v>
      </c>
      <c r="L1497" s="168" t="s">
        <v>18</v>
      </c>
      <c r="M1497" s="168" t="s">
        <v>21</v>
      </c>
      <c r="N1497" s="168" t="s">
        <v>1449</v>
      </c>
      <c r="O1497" s="168" t="s">
        <v>21</v>
      </c>
      <c r="P1497" s="168" t="s">
        <v>762</v>
      </c>
      <c r="Q1497" s="168" t="s">
        <v>1455</v>
      </c>
      <c r="R1497" s="168" t="s">
        <v>21</v>
      </c>
      <c r="S1497" s="168" t="s">
        <v>21</v>
      </c>
      <c r="T1497" s="168" t="s">
        <v>21</v>
      </c>
      <c r="U1497" s="168" t="s">
        <v>21</v>
      </c>
      <c r="V1497" s="168" t="s">
        <v>1455</v>
      </c>
      <c r="W1497" s="168" t="s">
        <v>21</v>
      </c>
      <c r="X1497" s="168" t="s">
        <v>21</v>
      </c>
      <c r="Y1497" s="168" t="s">
        <v>21</v>
      </c>
      <c r="Z1497" s="168" t="s">
        <v>21</v>
      </c>
      <c r="AA1497" s="168" t="s">
        <v>2354</v>
      </c>
      <c r="AB1497" s="168" t="s">
        <v>1259</v>
      </c>
      <c r="AC1497" s="168" t="s">
        <v>12033</v>
      </c>
      <c r="AD1497" s="169">
        <v>790390.27694528655</v>
      </c>
      <c r="AE1497" s="168" t="s">
        <v>814</v>
      </c>
      <c r="AF1497" s="169">
        <v>-590340.42096614442</v>
      </c>
      <c r="AG1497" s="169">
        <v>-675363.49416749156</v>
      </c>
      <c r="AH1497" s="169">
        <v>-434553.62219303031</v>
      </c>
      <c r="AI1497" s="168" t="s">
        <v>21</v>
      </c>
      <c r="AJ1497"/>
    </row>
    <row r="1498" spans="1:36" x14ac:dyDescent="0.25">
      <c r="A1498" s="179" t="b">
        <f>IF(E1498&lt;&gt;1,"",NOT(ISNA(VLOOKUP(P1498,Mapping!$P:$P,1,FALSE))))</f>
        <v>0</v>
      </c>
      <c r="B1498" s="180" t="str">
        <f t="shared" si="23"/>
        <v/>
      </c>
      <c r="E1498" s="167">
        <v>1</v>
      </c>
      <c r="F1498" s="170" t="s">
        <v>2355</v>
      </c>
      <c r="G1498" s="169">
        <v>897678.98574333359</v>
      </c>
      <c r="H1498" s="168" t="s">
        <v>1266</v>
      </c>
      <c r="I1498" s="168" t="s">
        <v>470</v>
      </c>
      <c r="J1498" s="169">
        <v>399445.00918418751</v>
      </c>
      <c r="K1498" s="169">
        <v>190170.19031302919</v>
      </c>
      <c r="L1498" s="168" t="s">
        <v>18</v>
      </c>
      <c r="M1498" s="168" t="s">
        <v>21</v>
      </c>
      <c r="N1498" s="168" t="s">
        <v>1449</v>
      </c>
      <c r="O1498" s="168" t="s">
        <v>21</v>
      </c>
      <c r="P1498" s="168" t="s">
        <v>344</v>
      </c>
      <c r="Q1498" s="168" t="s">
        <v>1450</v>
      </c>
      <c r="R1498" s="168" t="s">
        <v>21</v>
      </c>
      <c r="S1498" s="168" t="s">
        <v>21</v>
      </c>
      <c r="T1498" s="168" t="s">
        <v>21</v>
      </c>
      <c r="U1498" s="168" t="s">
        <v>21</v>
      </c>
      <c r="V1498" s="168" t="s">
        <v>1450</v>
      </c>
      <c r="W1498" s="168" t="s">
        <v>21</v>
      </c>
      <c r="X1498" s="168" t="s">
        <v>21</v>
      </c>
      <c r="Y1498" s="168" t="s">
        <v>21</v>
      </c>
      <c r="Z1498" s="168" t="s">
        <v>21</v>
      </c>
      <c r="AA1498" s="168" t="s">
        <v>2356</v>
      </c>
      <c r="AB1498" s="168" t="s">
        <v>1259</v>
      </c>
      <c r="AC1498" s="168" t="s">
        <v>12034</v>
      </c>
      <c r="AD1498" s="169">
        <v>577965.28036703321</v>
      </c>
      <c r="AE1498" s="168" t="s">
        <v>816</v>
      </c>
      <c r="AF1498" s="169">
        <v>-368141.810040902</v>
      </c>
      <c r="AG1498" s="169">
        <v>-755300.37666142418</v>
      </c>
      <c r="AH1498" s="169">
        <v>-164312.8880204327</v>
      </c>
      <c r="AI1498" s="168" t="s">
        <v>21</v>
      </c>
      <c r="AJ1498"/>
    </row>
    <row r="1499" spans="1:36" x14ac:dyDescent="0.25">
      <c r="A1499" s="179" t="b">
        <f>IF(E1499&lt;&gt;1,"",NOT(ISNA(VLOOKUP(P1499,Mapping!$P:$P,1,FALSE))))</f>
        <v>0</v>
      </c>
      <c r="B1499" s="180" t="str">
        <f t="shared" si="23"/>
        <v/>
      </c>
      <c r="E1499" s="167">
        <v>1</v>
      </c>
      <c r="F1499" s="170" t="s">
        <v>2355</v>
      </c>
      <c r="G1499" s="169">
        <v>107352.30720637069</v>
      </c>
      <c r="H1499" s="168" t="s">
        <v>1266</v>
      </c>
      <c r="I1499" s="168" t="s">
        <v>470</v>
      </c>
      <c r="J1499" s="169">
        <v>47769.129075115918</v>
      </c>
      <c r="K1499" s="169">
        <v>22742.215219701549</v>
      </c>
      <c r="L1499" s="168" t="s">
        <v>18</v>
      </c>
      <c r="M1499" s="168" t="s">
        <v>21</v>
      </c>
      <c r="N1499" s="168" t="s">
        <v>1449</v>
      </c>
      <c r="O1499" s="168" t="s">
        <v>21</v>
      </c>
      <c r="P1499" s="168" t="s">
        <v>525</v>
      </c>
      <c r="Q1499" s="168" t="s">
        <v>1451</v>
      </c>
      <c r="R1499" s="168" t="s">
        <v>21</v>
      </c>
      <c r="S1499" s="168" t="s">
        <v>21</v>
      </c>
      <c r="T1499" s="168" t="s">
        <v>21</v>
      </c>
      <c r="U1499" s="168" t="s">
        <v>21</v>
      </c>
      <c r="V1499" s="168" t="s">
        <v>1451</v>
      </c>
      <c r="W1499" s="168" t="s">
        <v>21</v>
      </c>
      <c r="X1499" s="168" t="s">
        <v>21</v>
      </c>
      <c r="Y1499" s="168" t="s">
        <v>21</v>
      </c>
      <c r="Z1499" s="168" t="s">
        <v>21</v>
      </c>
      <c r="AA1499" s="168" t="s">
        <v>2356</v>
      </c>
      <c r="AB1499" s="168" t="s">
        <v>1259</v>
      </c>
      <c r="AC1499" s="168" t="s">
        <v>12035</v>
      </c>
      <c r="AD1499" s="169">
        <v>69118.14503622381</v>
      </c>
      <c r="AE1499" s="168" t="s">
        <v>816</v>
      </c>
      <c r="AF1499" s="169">
        <v>-44025.618639490109</v>
      </c>
      <c r="AG1499" s="169">
        <v>-90325.427414681879</v>
      </c>
      <c r="AH1499" s="169">
        <v>-19649.972777438899</v>
      </c>
      <c r="AI1499" s="168" t="s">
        <v>21</v>
      </c>
      <c r="AJ1499"/>
    </row>
    <row r="1500" spans="1:36" x14ac:dyDescent="0.25">
      <c r="A1500" s="179" t="b">
        <f>IF(E1500&lt;&gt;1,"",NOT(ISNA(VLOOKUP(P1500,Mapping!$P:$P,1,FALSE))))</f>
        <v>0</v>
      </c>
      <c r="B1500" s="180" t="str">
        <f t="shared" si="23"/>
        <v/>
      </c>
      <c r="E1500" s="167">
        <v>1</v>
      </c>
      <c r="F1500" s="170" t="s">
        <v>781</v>
      </c>
      <c r="G1500" s="169">
        <v>350010.59592366457</v>
      </c>
      <c r="H1500" s="168" t="s">
        <v>1266</v>
      </c>
      <c r="I1500" s="168" t="s">
        <v>430</v>
      </c>
      <c r="J1500" s="169">
        <v>122529.8307554355</v>
      </c>
      <c r="K1500" s="169">
        <v>23703.165968032579</v>
      </c>
      <c r="L1500" s="168" t="s">
        <v>18</v>
      </c>
      <c r="M1500" s="168" t="s">
        <v>21</v>
      </c>
      <c r="N1500" s="168" t="s">
        <v>1449</v>
      </c>
      <c r="O1500" s="168" t="s">
        <v>21</v>
      </c>
      <c r="P1500" s="168" t="s">
        <v>525</v>
      </c>
      <c r="Q1500" s="168" t="s">
        <v>1451</v>
      </c>
      <c r="R1500" s="168" t="s">
        <v>21</v>
      </c>
      <c r="S1500" s="168" t="s">
        <v>21</v>
      </c>
      <c r="T1500" s="168" t="s">
        <v>21</v>
      </c>
      <c r="U1500" s="168" t="s">
        <v>21</v>
      </c>
      <c r="V1500" s="168" t="s">
        <v>1451</v>
      </c>
      <c r="W1500" s="168" t="s">
        <v>21</v>
      </c>
      <c r="X1500" s="168" t="s">
        <v>21</v>
      </c>
      <c r="Y1500" s="168" t="s">
        <v>21</v>
      </c>
      <c r="Z1500" s="168" t="s">
        <v>21</v>
      </c>
      <c r="AA1500" s="168" t="s">
        <v>12036</v>
      </c>
      <c r="AB1500" s="168" t="s">
        <v>1259</v>
      </c>
      <c r="AC1500" s="168" t="s">
        <v>12037</v>
      </c>
      <c r="AD1500" s="169">
        <v>138697.34913011809</v>
      </c>
      <c r="AE1500" s="168" t="s">
        <v>817</v>
      </c>
      <c r="AF1500" s="169">
        <v>-33749.950531882118</v>
      </c>
      <c r="AG1500" s="169">
        <v>-190751.27221733751</v>
      </c>
      <c r="AH1500" s="169">
        <v>-88781.425182739302</v>
      </c>
      <c r="AI1500" s="168" t="s">
        <v>21</v>
      </c>
      <c r="AJ1500"/>
    </row>
    <row r="1501" spans="1:36" x14ac:dyDescent="0.25">
      <c r="A1501" s="179" t="b">
        <f>IF(E1501&lt;&gt;1,"",NOT(ISNA(VLOOKUP(P1501,Mapping!$P:$P,1,FALSE))))</f>
        <v>0</v>
      </c>
      <c r="B1501" s="180" t="str">
        <f t="shared" si="23"/>
        <v/>
      </c>
      <c r="E1501" s="167">
        <v>1</v>
      </c>
      <c r="F1501" s="170" t="s">
        <v>511</v>
      </c>
      <c r="G1501" s="169">
        <v>2149466.952710669</v>
      </c>
      <c r="H1501" s="168" t="s">
        <v>1266</v>
      </c>
      <c r="I1501" s="168" t="s">
        <v>430</v>
      </c>
      <c r="J1501" s="169">
        <v>1033391.305239272</v>
      </c>
      <c r="K1501" s="169">
        <v>474629.19321383769</v>
      </c>
      <c r="L1501" s="168" t="s">
        <v>18</v>
      </c>
      <c r="M1501" s="168" t="s">
        <v>21</v>
      </c>
      <c r="N1501" s="168" t="s">
        <v>1449</v>
      </c>
      <c r="O1501" s="168" t="s">
        <v>21</v>
      </c>
      <c r="P1501" s="168" t="s">
        <v>344</v>
      </c>
      <c r="Q1501" s="168" t="s">
        <v>1450</v>
      </c>
      <c r="R1501" s="168" t="s">
        <v>21</v>
      </c>
      <c r="S1501" s="168" t="s">
        <v>21</v>
      </c>
      <c r="T1501" s="168" t="s">
        <v>21</v>
      </c>
      <c r="U1501" s="168" t="s">
        <v>21</v>
      </c>
      <c r="V1501" s="168" t="s">
        <v>1450</v>
      </c>
      <c r="W1501" s="168" t="s">
        <v>21</v>
      </c>
      <c r="X1501" s="168" t="s">
        <v>21</v>
      </c>
      <c r="Y1501" s="168" t="s">
        <v>21</v>
      </c>
      <c r="Z1501" s="168" t="s">
        <v>21</v>
      </c>
      <c r="AA1501" s="168" t="s">
        <v>2357</v>
      </c>
      <c r="AB1501" s="168" t="s">
        <v>1259</v>
      </c>
      <c r="AC1501" s="168" t="s">
        <v>12038</v>
      </c>
      <c r="AD1501" s="169">
        <v>1519881.6324478791</v>
      </c>
      <c r="AE1501" s="168" t="s">
        <v>813</v>
      </c>
      <c r="AF1501" s="169">
        <v>-1063954.600918497</v>
      </c>
      <c r="AG1501" s="169">
        <v>-1171431.8383324179</v>
      </c>
      <c r="AH1501" s="169">
        <v>-1108501.783339283</v>
      </c>
      <c r="AI1501" s="168" t="s">
        <v>21</v>
      </c>
      <c r="AJ1501"/>
    </row>
    <row r="1502" spans="1:36" x14ac:dyDescent="0.25">
      <c r="A1502" s="179" t="b">
        <f>IF(E1502&lt;&gt;1,"",NOT(ISNA(VLOOKUP(P1502,Mapping!$P:$P,1,FALSE))))</f>
        <v>0</v>
      </c>
      <c r="B1502" s="180" t="str">
        <f t="shared" si="23"/>
        <v/>
      </c>
      <c r="E1502" s="167">
        <v>1</v>
      </c>
      <c r="F1502" s="170" t="s">
        <v>511</v>
      </c>
      <c r="G1502" s="169">
        <v>301306.18709334661</v>
      </c>
      <c r="H1502" s="168" t="s">
        <v>1266</v>
      </c>
      <c r="I1502" s="168" t="s">
        <v>430</v>
      </c>
      <c r="J1502" s="169">
        <v>144857.86513926191</v>
      </c>
      <c r="K1502" s="169">
        <v>66532.175481975428</v>
      </c>
      <c r="L1502" s="168" t="s">
        <v>18</v>
      </c>
      <c r="M1502" s="168" t="s">
        <v>21</v>
      </c>
      <c r="N1502" s="168" t="s">
        <v>1449</v>
      </c>
      <c r="O1502" s="168" t="s">
        <v>21</v>
      </c>
      <c r="P1502" s="168" t="s">
        <v>525</v>
      </c>
      <c r="Q1502" s="168" t="s">
        <v>1451</v>
      </c>
      <c r="R1502" s="168" t="s">
        <v>21</v>
      </c>
      <c r="S1502" s="168" t="s">
        <v>21</v>
      </c>
      <c r="T1502" s="168" t="s">
        <v>21</v>
      </c>
      <c r="U1502" s="168" t="s">
        <v>21</v>
      </c>
      <c r="V1502" s="168" t="s">
        <v>1451</v>
      </c>
      <c r="W1502" s="168" t="s">
        <v>21</v>
      </c>
      <c r="X1502" s="168" t="s">
        <v>21</v>
      </c>
      <c r="Y1502" s="168" t="s">
        <v>21</v>
      </c>
      <c r="Z1502" s="168" t="s">
        <v>21</v>
      </c>
      <c r="AA1502" s="168" t="s">
        <v>2357</v>
      </c>
      <c r="AB1502" s="168" t="s">
        <v>1259</v>
      </c>
      <c r="AC1502" s="168" t="s">
        <v>12039</v>
      </c>
      <c r="AD1502" s="169">
        <v>213052.7007770761</v>
      </c>
      <c r="AE1502" s="168" t="s">
        <v>813</v>
      </c>
      <c r="AF1502" s="169">
        <v>-149142.1413289936</v>
      </c>
      <c r="AG1502" s="169">
        <v>-164207.99594177381</v>
      </c>
      <c r="AH1502" s="169">
        <v>-155386.6391399657</v>
      </c>
      <c r="AI1502" s="168" t="s">
        <v>21</v>
      </c>
      <c r="AJ1502"/>
    </row>
    <row r="1503" spans="1:36" x14ac:dyDescent="0.25">
      <c r="A1503" s="179" t="b">
        <f>IF(E1503&lt;&gt;1,"",NOT(ISNA(VLOOKUP(P1503,Mapping!$P:$P,1,FALSE))))</f>
        <v>0</v>
      </c>
      <c r="B1503" s="180" t="str">
        <f t="shared" si="23"/>
        <v/>
      </c>
      <c r="E1503" s="167">
        <v>1</v>
      </c>
      <c r="F1503" s="170" t="s">
        <v>2358</v>
      </c>
      <c r="G1503" s="169">
        <v>1445761.155147884</v>
      </c>
      <c r="H1503" s="168" t="s">
        <v>1266</v>
      </c>
      <c r="I1503" s="168" t="s">
        <v>779</v>
      </c>
      <c r="J1503" s="169">
        <v>672534.27962304384</v>
      </c>
      <c r="K1503" s="169">
        <v>260887.40074145081</v>
      </c>
      <c r="L1503" s="168" t="s">
        <v>18</v>
      </c>
      <c r="M1503" s="168" t="s">
        <v>21</v>
      </c>
      <c r="N1503" s="168" t="s">
        <v>1449</v>
      </c>
      <c r="O1503" s="168" t="s">
        <v>21</v>
      </c>
      <c r="P1503" s="168" t="s">
        <v>762</v>
      </c>
      <c r="Q1503" s="168" t="s">
        <v>1455</v>
      </c>
      <c r="R1503" s="168" t="s">
        <v>21</v>
      </c>
      <c r="S1503" s="168" t="s">
        <v>21</v>
      </c>
      <c r="T1503" s="168" t="s">
        <v>21</v>
      </c>
      <c r="U1503" s="168" t="s">
        <v>21</v>
      </c>
      <c r="V1503" s="168" t="s">
        <v>1455</v>
      </c>
      <c r="W1503" s="168" t="s">
        <v>21</v>
      </c>
      <c r="X1503" s="168" t="s">
        <v>21</v>
      </c>
      <c r="Y1503" s="168" t="s">
        <v>21</v>
      </c>
      <c r="Z1503" s="168" t="s">
        <v>21</v>
      </c>
      <c r="AA1503" s="168" t="s">
        <v>2359</v>
      </c>
      <c r="AB1503" s="168" t="s">
        <v>1259</v>
      </c>
      <c r="AC1503" s="168" t="s">
        <v>12040</v>
      </c>
      <c r="AD1503" s="169">
        <v>1078464.1910592511</v>
      </c>
      <c r="AE1503" s="168" t="s">
        <v>809</v>
      </c>
      <c r="AF1503" s="169">
        <v>-814960.37774399377</v>
      </c>
      <c r="AG1503" s="169">
        <v>-721373.44985657407</v>
      </c>
      <c r="AH1503" s="169">
        <v>-433397.35986663471</v>
      </c>
      <c r="AI1503" s="168" t="s">
        <v>21</v>
      </c>
      <c r="AJ1503"/>
    </row>
    <row r="1504" spans="1:36" x14ac:dyDescent="0.25">
      <c r="A1504" s="179" t="b">
        <f>IF(E1504&lt;&gt;1,"",NOT(ISNA(VLOOKUP(P1504,Mapping!$P:$P,1,FALSE))))</f>
        <v>0</v>
      </c>
      <c r="B1504" s="180" t="str">
        <f t="shared" si="23"/>
        <v/>
      </c>
      <c r="E1504" s="167">
        <v>1</v>
      </c>
      <c r="F1504" s="170" t="s">
        <v>12041</v>
      </c>
      <c r="G1504" s="169">
        <v>2013602.4122078861</v>
      </c>
      <c r="H1504" s="168" t="s">
        <v>1266</v>
      </c>
      <c r="I1504" s="168" t="s">
        <v>430</v>
      </c>
      <c r="J1504" s="169">
        <v>741175.29106513807</v>
      </c>
      <c r="K1504" s="169">
        <v>400089.33845436323</v>
      </c>
      <c r="L1504" s="168" t="s">
        <v>18</v>
      </c>
      <c r="M1504" s="168" t="s">
        <v>21</v>
      </c>
      <c r="N1504" s="168" t="s">
        <v>1449</v>
      </c>
      <c r="O1504" s="168" t="s">
        <v>21</v>
      </c>
      <c r="P1504" s="168" t="s">
        <v>762</v>
      </c>
      <c r="Q1504" s="168" t="s">
        <v>1455</v>
      </c>
      <c r="R1504" s="168" t="s">
        <v>21</v>
      </c>
      <c r="S1504" s="168" t="s">
        <v>21</v>
      </c>
      <c r="T1504" s="168" t="s">
        <v>21</v>
      </c>
      <c r="U1504" s="168" t="s">
        <v>21</v>
      </c>
      <c r="V1504" s="168" t="s">
        <v>1455</v>
      </c>
      <c r="W1504" s="168" t="s">
        <v>21</v>
      </c>
      <c r="X1504" s="168" t="s">
        <v>21</v>
      </c>
      <c r="Y1504" s="168" t="s">
        <v>21</v>
      </c>
      <c r="Z1504" s="168" t="s">
        <v>21</v>
      </c>
      <c r="AA1504" s="168" t="s">
        <v>12042</v>
      </c>
      <c r="AB1504" s="168" t="s">
        <v>1259</v>
      </c>
      <c r="AC1504" s="168" t="s">
        <v>12043</v>
      </c>
      <c r="AD1504" s="169">
        <v>922841.22003821493</v>
      </c>
      <c r="AE1504" s="168" t="s">
        <v>813</v>
      </c>
      <c r="AF1504" s="169">
        <v>-1044469.5743577291</v>
      </c>
      <c r="AG1504" s="169">
        <v>-1097387.41152946</v>
      </c>
      <c r="AH1504" s="169">
        <v>-666471.11403003614</v>
      </c>
      <c r="AI1504" s="168" t="s">
        <v>21</v>
      </c>
      <c r="AJ1504"/>
    </row>
    <row r="1505" spans="1:36" x14ac:dyDescent="0.25">
      <c r="A1505" s="179" t="b">
        <f>IF(E1505&lt;&gt;1,"",NOT(ISNA(VLOOKUP(P1505,Mapping!$P:$P,1,FALSE))))</f>
        <v>0</v>
      </c>
      <c r="B1505" s="180" t="str">
        <f t="shared" si="23"/>
        <v/>
      </c>
      <c r="E1505" s="167">
        <v>1</v>
      </c>
      <c r="F1505" s="170" t="s">
        <v>512</v>
      </c>
      <c r="G1505" s="169">
        <v>1253196.15098919</v>
      </c>
      <c r="H1505" s="168" t="s">
        <v>1266</v>
      </c>
      <c r="I1505" s="168" t="s">
        <v>372</v>
      </c>
      <c r="J1505" s="169">
        <v>614548.2165443165</v>
      </c>
      <c r="K1505" s="169">
        <v>303540.19955859758</v>
      </c>
      <c r="L1505" s="168" t="s">
        <v>18</v>
      </c>
      <c r="M1505" s="168" t="s">
        <v>21</v>
      </c>
      <c r="N1505" s="168" t="s">
        <v>1449</v>
      </c>
      <c r="O1505" s="168" t="s">
        <v>21</v>
      </c>
      <c r="P1505" s="168" t="s">
        <v>344</v>
      </c>
      <c r="Q1505" s="168" t="s">
        <v>1450</v>
      </c>
      <c r="R1505" s="168" t="s">
        <v>21</v>
      </c>
      <c r="S1505" s="168" t="s">
        <v>21</v>
      </c>
      <c r="T1505" s="168" t="s">
        <v>21</v>
      </c>
      <c r="U1505" s="168" t="s">
        <v>21</v>
      </c>
      <c r="V1505" s="168" t="s">
        <v>1450</v>
      </c>
      <c r="W1505" s="168" t="s">
        <v>21</v>
      </c>
      <c r="X1505" s="168" t="s">
        <v>21</v>
      </c>
      <c r="Y1505" s="168" t="s">
        <v>21</v>
      </c>
      <c r="Z1505" s="168" t="s">
        <v>21</v>
      </c>
      <c r="AA1505" s="168" t="s">
        <v>2360</v>
      </c>
      <c r="AB1505" s="168" t="s">
        <v>1259</v>
      </c>
      <c r="AC1505" s="168" t="s">
        <v>12044</v>
      </c>
      <c r="AD1505" s="169">
        <v>868289.87026372482</v>
      </c>
      <c r="AE1505" s="168" t="s">
        <v>807</v>
      </c>
      <c r="AF1505" s="169">
        <v>-678822.9932931388</v>
      </c>
      <c r="AG1505" s="169">
        <v>-1089615.6491504021</v>
      </c>
      <c r="AH1505" s="169">
        <v>-696403.28485291463</v>
      </c>
      <c r="AI1505" s="168" t="s">
        <v>21</v>
      </c>
      <c r="AJ1505"/>
    </row>
    <row r="1506" spans="1:36" x14ac:dyDescent="0.25">
      <c r="A1506" s="179" t="b">
        <f>IF(E1506&lt;&gt;1,"",NOT(ISNA(VLOOKUP(P1506,Mapping!$P:$P,1,FALSE))))</f>
        <v>0</v>
      </c>
      <c r="B1506" s="180" t="str">
        <f t="shared" si="23"/>
        <v/>
      </c>
      <c r="E1506" s="167">
        <v>1</v>
      </c>
      <c r="F1506" s="170" t="s">
        <v>512</v>
      </c>
      <c r="G1506" s="169">
        <v>181905.58967466661</v>
      </c>
      <c r="H1506" s="168" t="s">
        <v>1266</v>
      </c>
      <c r="I1506" s="168" t="s">
        <v>372</v>
      </c>
      <c r="J1506" s="169">
        <v>89203.717730675213</v>
      </c>
      <c r="K1506" s="169">
        <v>44059.869595904078</v>
      </c>
      <c r="L1506" s="168" t="s">
        <v>18</v>
      </c>
      <c r="M1506" s="168" t="s">
        <v>21</v>
      </c>
      <c r="N1506" s="168" t="s">
        <v>1449</v>
      </c>
      <c r="O1506" s="168" t="s">
        <v>21</v>
      </c>
      <c r="P1506" s="168" t="s">
        <v>525</v>
      </c>
      <c r="Q1506" s="168" t="s">
        <v>1451</v>
      </c>
      <c r="R1506" s="168" t="s">
        <v>21</v>
      </c>
      <c r="S1506" s="168" t="s">
        <v>21</v>
      </c>
      <c r="T1506" s="168" t="s">
        <v>21</v>
      </c>
      <c r="U1506" s="168" t="s">
        <v>21</v>
      </c>
      <c r="V1506" s="168" t="s">
        <v>1451</v>
      </c>
      <c r="W1506" s="168" t="s">
        <v>21</v>
      </c>
      <c r="X1506" s="168" t="s">
        <v>21</v>
      </c>
      <c r="Y1506" s="168" t="s">
        <v>21</v>
      </c>
      <c r="Z1506" s="168" t="s">
        <v>21</v>
      </c>
      <c r="AA1506" s="168" t="s">
        <v>2360</v>
      </c>
      <c r="AB1506" s="168" t="s">
        <v>1259</v>
      </c>
      <c r="AC1506" s="168" t="s">
        <v>12045</v>
      </c>
      <c r="AD1506" s="169">
        <v>126035.1627589905</v>
      </c>
      <c r="AE1506" s="168" t="s">
        <v>807</v>
      </c>
      <c r="AF1506" s="169">
        <v>-98533.415365377878</v>
      </c>
      <c r="AG1506" s="169">
        <v>-158161.33573423201</v>
      </c>
      <c r="AH1506" s="169">
        <v>-101085.25316053021</v>
      </c>
      <c r="AI1506" s="168" t="s">
        <v>21</v>
      </c>
      <c r="AJ1506"/>
    </row>
    <row r="1507" spans="1:36" x14ac:dyDescent="0.25">
      <c r="A1507" s="179" t="b">
        <f>IF(E1507&lt;&gt;1,"",NOT(ISNA(VLOOKUP(P1507,Mapping!$P:$P,1,FALSE))))</f>
        <v>0</v>
      </c>
      <c r="B1507" s="180" t="str">
        <f t="shared" si="23"/>
        <v/>
      </c>
      <c r="E1507" s="167">
        <v>1</v>
      </c>
      <c r="F1507" s="170" t="s">
        <v>513</v>
      </c>
      <c r="G1507" s="169">
        <v>1710268.0524708659</v>
      </c>
      <c r="H1507" s="168" t="s">
        <v>1266</v>
      </c>
      <c r="I1507" s="168" t="s">
        <v>303</v>
      </c>
      <c r="J1507" s="169">
        <v>937540.9399597937</v>
      </c>
      <c r="K1507" s="169">
        <v>385607.9682470655</v>
      </c>
      <c r="L1507" s="168" t="s">
        <v>18</v>
      </c>
      <c r="M1507" s="168" t="s">
        <v>21</v>
      </c>
      <c r="N1507" s="168" t="s">
        <v>1449</v>
      </c>
      <c r="O1507" s="168" t="s">
        <v>21</v>
      </c>
      <c r="P1507" s="168" t="s">
        <v>344</v>
      </c>
      <c r="Q1507" s="168" t="s">
        <v>1450</v>
      </c>
      <c r="R1507" s="168" t="s">
        <v>21</v>
      </c>
      <c r="S1507" s="168" t="s">
        <v>21</v>
      </c>
      <c r="T1507" s="168" t="s">
        <v>21</v>
      </c>
      <c r="U1507" s="168" t="s">
        <v>21</v>
      </c>
      <c r="V1507" s="168" t="s">
        <v>1450</v>
      </c>
      <c r="W1507" s="168" t="s">
        <v>21</v>
      </c>
      <c r="X1507" s="168" t="s">
        <v>21</v>
      </c>
      <c r="Y1507" s="168" t="s">
        <v>21</v>
      </c>
      <c r="Z1507" s="168" t="s">
        <v>21</v>
      </c>
      <c r="AA1507" s="168" t="s">
        <v>2361</v>
      </c>
      <c r="AB1507" s="168" t="s">
        <v>932</v>
      </c>
      <c r="AC1507" s="168" t="s">
        <v>12046</v>
      </c>
      <c r="AD1507" s="169">
        <v>1482214.9649848631</v>
      </c>
      <c r="AE1507" s="168" t="s">
        <v>807</v>
      </c>
      <c r="AF1507" s="169">
        <v>-571188.29483602359</v>
      </c>
      <c r="AG1507" s="169">
        <v>-780279.08006645867</v>
      </c>
      <c r="AH1507" s="169">
        <v>485787.10879163787</v>
      </c>
      <c r="AI1507" s="168" t="s">
        <v>21</v>
      </c>
      <c r="AJ1507"/>
    </row>
    <row r="1508" spans="1:36" x14ac:dyDescent="0.25">
      <c r="A1508" s="179" t="b">
        <f>IF(E1508&lt;&gt;1,"",NOT(ISNA(VLOOKUP(P1508,Mapping!$P:$P,1,FALSE))))</f>
        <v>0</v>
      </c>
      <c r="B1508" s="180" t="str">
        <f t="shared" si="23"/>
        <v/>
      </c>
      <c r="E1508" s="167">
        <v>1</v>
      </c>
      <c r="F1508" s="170" t="s">
        <v>513</v>
      </c>
      <c r="G1508" s="169">
        <v>6853006.2172274562</v>
      </c>
      <c r="H1508" s="168" t="s">
        <v>1266</v>
      </c>
      <c r="I1508" s="168" t="s">
        <v>303</v>
      </c>
      <c r="J1508" s="169">
        <v>3756705.7872404512</v>
      </c>
      <c r="K1508" s="169">
        <v>1545122.590573916</v>
      </c>
      <c r="L1508" s="168" t="s">
        <v>18</v>
      </c>
      <c r="M1508" s="168" t="s">
        <v>21</v>
      </c>
      <c r="N1508" s="168" t="s">
        <v>1449</v>
      </c>
      <c r="O1508" s="168" t="s">
        <v>21</v>
      </c>
      <c r="P1508" s="168" t="s">
        <v>785</v>
      </c>
      <c r="Q1508" s="168" t="s">
        <v>1452</v>
      </c>
      <c r="R1508" s="168" t="s">
        <v>21</v>
      </c>
      <c r="S1508" s="168" t="s">
        <v>21</v>
      </c>
      <c r="T1508" s="168" t="s">
        <v>21</v>
      </c>
      <c r="U1508" s="168" t="s">
        <v>21</v>
      </c>
      <c r="V1508" s="168" t="s">
        <v>1452</v>
      </c>
      <c r="W1508" s="168" t="s">
        <v>21</v>
      </c>
      <c r="X1508" s="168" t="s">
        <v>21</v>
      </c>
      <c r="Y1508" s="168" t="s">
        <v>21</v>
      </c>
      <c r="Z1508" s="168" t="s">
        <v>21</v>
      </c>
      <c r="AA1508" s="168" t="s">
        <v>2361</v>
      </c>
      <c r="AB1508" s="168" t="s">
        <v>932</v>
      </c>
      <c r="AC1508" s="168" t="s">
        <v>12520</v>
      </c>
      <c r="AD1508" s="169">
        <v>5939202.5452582464</v>
      </c>
      <c r="AE1508" s="168" t="s">
        <v>807</v>
      </c>
      <c r="AF1508" s="169">
        <v>-2288738.850067188</v>
      </c>
      <c r="AG1508" s="169">
        <v>-3126560.9967646012</v>
      </c>
      <c r="AH1508" s="169">
        <v>1946538.1885537831</v>
      </c>
      <c r="AI1508" s="168" t="s">
        <v>21</v>
      </c>
      <c r="AJ1508"/>
    </row>
    <row r="1509" spans="1:36" x14ac:dyDescent="0.25">
      <c r="A1509" s="179" t="b">
        <f>IF(E1509&lt;&gt;1,"",NOT(ISNA(VLOOKUP(P1509,Mapping!$P:$P,1,FALSE))))</f>
        <v>0</v>
      </c>
      <c r="B1509" s="180" t="str">
        <f t="shared" si="23"/>
        <v/>
      </c>
      <c r="E1509" s="167">
        <v>1</v>
      </c>
      <c r="F1509" s="170" t="s">
        <v>802</v>
      </c>
      <c r="G1509" s="169">
        <v>3175906.4210183499</v>
      </c>
      <c r="H1509" s="168" t="s">
        <v>1266</v>
      </c>
      <c r="I1509" s="168" t="s">
        <v>421</v>
      </c>
      <c r="J1509" s="169">
        <v>1318822.685807195</v>
      </c>
      <c r="K1509" s="169">
        <v>306828.01090804912</v>
      </c>
      <c r="L1509" s="168" t="s">
        <v>18</v>
      </c>
      <c r="M1509" s="168" t="s">
        <v>21</v>
      </c>
      <c r="N1509" s="168" t="s">
        <v>1449</v>
      </c>
      <c r="O1509" s="168" t="s">
        <v>21</v>
      </c>
      <c r="P1509" s="168" t="s">
        <v>789</v>
      </c>
      <c r="Q1509" s="168" t="s">
        <v>1458</v>
      </c>
      <c r="R1509" s="168" t="s">
        <v>21</v>
      </c>
      <c r="S1509" s="168" t="s">
        <v>21</v>
      </c>
      <c r="T1509" s="168" t="s">
        <v>21</v>
      </c>
      <c r="U1509" s="168" t="s">
        <v>21</v>
      </c>
      <c r="V1509" s="168" t="s">
        <v>1458</v>
      </c>
      <c r="W1509" s="168" t="s">
        <v>21</v>
      </c>
      <c r="X1509" s="168" t="s">
        <v>21</v>
      </c>
      <c r="Y1509" s="168" t="s">
        <v>21</v>
      </c>
      <c r="Z1509" s="168" t="s">
        <v>21</v>
      </c>
      <c r="AA1509" s="168" t="s">
        <v>2362</v>
      </c>
      <c r="AB1509" s="168" t="s">
        <v>1259</v>
      </c>
      <c r="AC1509" s="168" t="s">
        <v>12047</v>
      </c>
      <c r="AD1509" s="169">
        <v>2234112.2839483572</v>
      </c>
      <c r="AE1509" s="168" t="s">
        <v>817</v>
      </c>
      <c r="AF1509" s="169">
        <v>57357.661006510258</v>
      </c>
      <c r="AG1509" s="169">
        <v>1205878.565898061</v>
      </c>
      <c r="AH1509" s="169">
        <v>-190702.68294628849</v>
      </c>
      <c r="AI1509" s="168" t="s">
        <v>21</v>
      </c>
      <c r="AJ1509"/>
    </row>
    <row r="1510" spans="1:36" x14ac:dyDescent="0.25">
      <c r="A1510" s="179" t="b">
        <f>IF(E1510&lt;&gt;1,"",NOT(ISNA(VLOOKUP(P1510,Mapping!$P:$P,1,FALSE))))</f>
        <v>0</v>
      </c>
      <c r="B1510" s="180" t="str">
        <f t="shared" si="23"/>
        <v/>
      </c>
      <c r="E1510" s="167">
        <v>1</v>
      </c>
      <c r="F1510" s="170" t="s">
        <v>514</v>
      </c>
      <c r="G1510" s="169">
        <v>119181.5018060388</v>
      </c>
      <c r="H1510" s="168" t="s">
        <v>1266</v>
      </c>
      <c r="I1510" s="168" t="s">
        <v>498</v>
      </c>
      <c r="J1510" s="169">
        <v>47101.889407303133</v>
      </c>
      <c r="K1510" s="169">
        <v>23730.746779455749</v>
      </c>
      <c r="L1510" s="168" t="s">
        <v>18</v>
      </c>
      <c r="M1510" s="168" t="s">
        <v>21</v>
      </c>
      <c r="N1510" s="168" t="s">
        <v>1449</v>
      </c>
      <c r="O1510" s="168" t="s">
        <v>21</v>
      </c>
      <c r="P1510" s="168" t="s">
        <v>525</v>
      </c>
      <c r="Q1510" s="168" t="s">
        <v>1451</v>
      </c>
      <c r="R1510" s="168" t="s">
        <v>21</v>
      </c>
      <c r="S1510" s="168" t="s">
        <v>21</v>
      </c>
      <c r="T1510" s="168" t="s">
        <v>21</v>
      </c>
      <c r="U1510" s="168" t="s">
        <v>21</v>
      </c>
      <c r="V1510" s="168" t="s">
        <v>1451</v>
      </c>
      <c r="W1510" s="168" t="s">
        <v>21</v>
      </c>
      <c r="X1510" s="168" t="s">
        <v>21</v>
      </c>
      <c r="Y1510" s="168" t="s">
        <v>21</v>
      </c>
      <c r="Z1510" s="168" t="s">
        <v>21</v>
      </c>
      <c r="AA1510" s="168" t="s">
        <v>2363</v>
      </c>
      <c r="AB1510" s="168" t="s">
        <v>1259</v>
      </c>
      <c r="AC1510" s="168" t="s">
        <v>12048</v>
      </c>
      <c r="AD1510" s="169">
        <v>60077.310781046413</v>
      </c>
      <c r="AE1510" s="168" t="s">
        <v>810</v>
      </c>
      <c r="AF1510" s="169">
        <v>-38022.911943440282</v>
      </c>
      <c r="AG1510" s="169">
        <v>-71842.43493272757</v>
      </c>
      <c r="AH1510" s="169">
        <v>-7522.056359422626</v>
      </c>
      <c r="AI1510" s="168" t="s">
        <v>21</v>
      </c>
      <c r="AJ1510"/>
    </row>
    <row r="1511" spans="1:36" x14ac:dyDescent="0.25">
      <c r="A1511" s="179" t="b">
        <f>IF(E1511&lt;&gt;1,"",NOT(ISNA(VLOOKUP(P1511,Mapping!$P:$P,1,FALSE))))</f>
        <v>0</v>
      </c>
      <c r="B1511" s="180" t="str">
        <f t="shared" si="23"/>
        <v/>
      </c>
      <c r="E1511" s="167">
        <v>1</v>
      </c>
      <c r="F1511" s="170" t="s">
        <v>12049</v>
      </c>
      <c r="G1511" s="169">
        <v>81247.046655701561</v>
      </c>
      <c r="H1511" s="168" t="s">
        <v>1266</v>
      </c>
      <c r="I1511" s="168" t="s">
        <v>430</v>
      </c>
      <c r="J1511" s="169">
        <v>55767.226094397767</v>
      </c>
      <c r="K1511" s="169">
        <v>12394.815659146539</v>
      </c>
      <c r="L1511" s="168" t="s">
        <v>18</v>
      </c>
      <c r="M1511" s="168" t="s">
        <v>21</v>
      </c>
      <c r="N1511" s="168" t="s">
        <v>1449</v>
      </c>
      <c r="O1511" s="168" t="s">
        <v>21</v>
      </c>
      <c r="P1511" s="168" t="s">
        <v>525</v>
      </c>
      <c r="Q1511" s="168" t="s">
        <v>1451</v>
      </c>
      <c r="R1511" s="168" t="s">
        <v>21</v>
      </c>
      <c r="S1511" s="168" t="s">
        <v>21</v>
      </c>
      <c r="T1511" s="168" t="s">
        <v>21</v>
      </c>
      <c r="U1511" s="168" t="s">
        <v>21</v>
      </c>
      <c r="V1511" s="168" t="s">
        <v>1451</v>
      </c>
      <c r="W1511" s="168" t="s">
        <v>21</v>
      </c>
      <c r="X1511" s="168" t="s">
        <v>21</v>
      </c>
      <c r="Y1511" s="168" t="s">
        <v>21</v>
      </c>
      <c r="Z1511" s="168" t="s">
        <v>21</v>
      </c>
      <c r="AA1511" s="168" t="s">
        <v>12050</v>
      </c>
      <c r="AB1511" s="168" t="s">
        <v>1259</v>
      </c>
      <c r="AC1511" s="168" t="s">
        <v>12051</v>
      </c>
      <c r="AD1511" s="169">
        <v>80568.972906788098</v>
      </c>
      <c r="AE1511" s="168" t="s">
        <v>810</v>
      </c>
      <c r="AF1511" s="169">
        <v>-34095.120763683131</v>
      </c>
      <c r="AG1511" s="169">
        <v>-60725.335269651732</v>
      </c>
      <c r="AH1511" s="169">
        <v>-12801.376043464739</v>
      </c>
      <c r="AI1511" s="168" t="s">
        <v>21</v>
      </c>
      <c r="AJ1511"/>
    </row>
    <row r="1512" spans="1:36" x14ac:dyDescent="0.25">
      <c r="A1512" s="179" t="b">
        <f>IF(E1512&lt;&gt;1,"",NOT(ISNA(VLOOKUP(P1512,Mapping!$P:$P,1,FALSE))))</f>
        <v>0</v>
      </c>
      <c r="B1512" s="180" t="str">
        <f t="shared" si="23"/>
        <v/>
      </c>
      <c r="E1512" s="167">
        <v>1</v>
      </c>
      <c r="F1512" s="170" t="s">
        <v>742</v>
      </c>
      <c r="G1512" s="169">
        <v>227362.93917107701</v>
      </c>
      <c r="H1512" s="168" t="s">
        <v>1266</v>
      </c>
      <c r="I1512" s="168" t="s">
        <v>470</v>
      </c>
      <c r="J1512" s="169">
        <v>93736.892897628408</v>
      </c>
      <c r="K1512" s="169">
        <v>37954.54241845489</v>
      </c>
      <c r="L1512" s="168" t="s">
        <v>18</v>
      </c>
      <c r="M1512" s="168" t="s">
        <v>21</v>
      </c>
      <c r="N1512" s="168" t="s">
        <v>1449</v>
      </c>
      <c r="O1512" s="168" t="s">
        <v>21</v>
      </c>
      <c r="P1512" s="168" t="s">
        <v>344</v>
      </c>
      <c r="Q1512" s="168" t="s">
        <v>1450</v>
      </c>
      <c r="R1512" s="168" t="s">
        <v>21</v>
      </c>
      <c r="S1512" s="168" t="s">
        <v>21</v>
      </c>
      <c r="T1512" s="168" t="s">
        <v>21</v>
      </c>
      <c r="U1512" s="168" t="s">
        <v>21</v>
      </c>
      <c r="V1512" s="168" t="s">
        <v>1450</v>
      </c>
      <c r="W1512" s="168" t="s">
        <v>21</v>
      </c>
      <c r="X1512" s="168" t="s">
        <v>21</v>
      </c>
      <c r="Y1512" s="168" t="s">
        <v>21</v>
      </c>
      <c r="Z1512" s="168" t="s">
        <v>21</v>
      </c>
      <c r="AA1512" s="168" t="s">
        <v>2364</v>
      </c>
      <c r="AB1512" s="168" t="s">
        <v>1259</v>
      </c>
      <c r="AC1512" s="168" t="s">
        <v>3661</v>
      </c>
      <c r="AD1512" s="169">
        <v>115136.8948989616</v>
      </c>
      <c r="AE1512" s="168" t="s">
        <v>814</v>
      </c>
      <c r="AF1512" s="169">
        <v>-73916.979294110875</v>
      </c>
      <c r="AG1512" s="169">
        <v>-126809.30764485629</v>
      </c>
      <c r="AH1512" s="169">
        <v>-32066.854839139301</v>
      </c>
      <c r="AI1512" s="168" t="s">
        <v>21</v>
      </c>
      <c r="AJ1512"/>
    </row>
    <row r="1513" spans="1:36" x14ac:dyDescent="0.25">
      <c r="A1513" s="179" t="b">
        <f>IF(E1513&lt;&gt;1,"",NOT(ISNA(VLOOKUP(P1513,Mapping!$P:$P,1,FALSE))))</f>
        <v>0</v>
      </c>
      <c r="B1513" s="180" t="str">
        <f t="shared" si="23"/>
        <v/>
      </c>
      <c r="E1513" s="167">
        <v>1</v>
      </c>
      <c r="F1513" s="170" t="s">
        <v>742</v>
      </c>
      <c r="G1513" s="169">
        <v>168416.99197857559</v>
      </c>
      <c r="H1513" s="168" t="s">
        <v>1266</v>
      </c>
      <c r="I1513" s="168" t="s">
        <v>470</v>
      </c>
      <c r="J1513" s="169">
        <v>69434.735479724754</v>
      </c>
      <c r="K1513" s="169">
        <v>28114.475865522079</v>
      </c>
      <c r="L1513" s="168" t="s">
        <v>18</v>
      </c>
      <c r="M1513" s="168" t="s">
        <v>21</v>
      </c>
      <c r="N1513" s="168" t="s">
        <v>1449</v>
      </c>
      <c r="O1513" s="168" t="s">
        <v>21</v>
      </c>
      <c r="P1513" s="168" t="s">
        <v>525</v>
      </c>
      <c r="Q1513" s="168" t="s">
        <v>1451</v>
      </c>
      <c r="R1513" s="168" t="s">
        <v>21</v>
      </c>
      <c r="S1513" s="168" t="s">
        <v>21</v>
      </c>
      <c r="T1513" s="168" t="s">
        <v>21</v>
      </c>
      <c r="U1513" s="168" t="s">
        <v>21</v>
      </c>
      <c r="V1513" s="168" t="s">
        <v>1451</v>
      </c>
      <c r="W1513" s="168" t="s">
        <v>21</v>
      </c>
      <c r="X1513" s="168" t="s">
        <v>21</v>
      </c>
      <c r="Y1513" s="168" t="s">
        <v>21</v>
      </c>
      <c r="Z1513" s="168" t="s">
        <v>21</v>
      </c>
      <c r="AA1513" s="168" t="s">
        <v>2364</v>
      </c>
      <c r="AB1513" s="168" t="s">
        <v>1259</v>
      </c>
      <c r="AC1513" s="168" t="s">
        <v>2428</v>
      </c>
      <c r="AD1513" s="169">
        <v>85286.588814045928</v>
      </c>
      <c r="AE1513" s="168" t="s">
        <v>814</v>
      </c>
      <c r="AF1513" s="169">
        <v>-54753.317995637699</v>
      </c>
      <c r="AG1513" s="169">
        <v>-93932.820477671325</v>
      </c>
      <c r="AH1513" s="169">
        <v>-23753.22580676986</v>
      </c>
      <c r="AI1513" s="168" t="s">
        <v>21</v>
      </c>
      <c r="AJ1513"/>
    </row>
    <row r="1514" spans="1:36" x14ac:dyDescent="0.25">
      <c r="A1514" s="179" t="b">
        <f>IF(E1514&lt;&gt;1,"",NOT(ISNA(VLOOKUP(P1514,Mapping!$P:$P,1,FALSE))))</f>
        <v>0</v>
      </c>
      <c r="B1514" s="180" t="str">
        <f t="shared" si="23"/>
        <v/>
      </c>
      <c r="E1514" s="167">
        <v>1</v>
      </c>
      <c r="F1514" s="170" t="s">
        <v>742</v>
      </c>
      <c r="G1514" s="169">
        <v>3284131.3435822241</v>
      </c>
      <c r="H1514" s="168" t="s">
        <v>1266</v>
      </c>
      <c r="I1514" s="168" t="s">
        <v>470</v>
      </c>
      <c r="J1514" s="169">
        <v>1353977.341854631</v>
      </c>
      <c r="K1514" s="169">
        <v>548232.27937768097</v>
      </c>
      <c r="L1514" s="168" t="s">
        <v>18</v>
      </c>
      <c r="M1514" s="168" t="s">
        <v>21</v>
      </c>
      <c r="N1514" s="168" t="s">
        <v>1449</v>
      </c>
      <c r="O1514" s="168" t="s">
        <v>21</v>
      </c>
      <c r="P1514" s="168" t="s">
        <v>762</v>
      </c>
      <c r="Q1514" s="168" t="s">
        <v>1455</v>
      </c>
      <c r="R1514" s="168" t="s">
        <v>21</v>
      </c>
      <c r="S1514" s="168" t="s">
        <v>21</v>
      </c>
      <c r="T1514" s="168" t="s">
        <v>21</v>
      </c>
      <c r="U1514" s="168" t="s">
        <v>21</v>
      </c>
      <c r="V1514" s="168" t="s">
        <v>1455</v>
      </c>
      <c r="W1514" s="168" t="s">
        <v>21</v>
      </c>
      <c r="X1514" s="168" t="s">
        <v>21</v>
      </c>
      <c r="Y1514" s="168" t="s">
        <v>21</v>
      </c>
      <c r="Z1514" s="168" t="s">
        <v>21</v>
      </c>
      <c r="AA1514" s="168" t="s">
        <v>2364</v>
      </c>
      <c r="AB1514" s="168" t="s">
        <v>1259</v>
      </c>
      <c r="AC1514" s="168" t="s">
        <v>4063</v>
      </c>
      <c r="AD1514" s="169">
        <v>1663088.481873899</v>
      </c>
      <c r="AE1514" s="168" t="s">
        <v>814</v>
      </c>
      <c r="AF1514" s="169">
        <v>-1067689.700914935</v>
      </c>
      <c r="AG1514" s="169">
        <v>-1831689.9993145911</v>
      </c>
      <c r="AH1514" s="169">
        <v>-463187.90323201241</v>
      </c>
      <c r="AI1514" s="168" t="s">
        <v>21</v>
      </c>
      <c r="AJ1514"/>
    </row>
    <row r="1515" spans="1:36" x14ac:dyDescent="0.25">
      <c r="A1515" s="179" t="b">
        <f>IF(E1515&lt;&gt;1,"",NOT(ISNA(VLOOKUP(P1515,Mapping!$P:$P,1,FALSE))))</f>
        <v>0</v>
      </c>
      <c r="B1515" s="180" t="str">
        <f t="shared" si="23"/>
        <v/>
      </c>
      <c r="E1515" s="167">
        <v>1</v>
      </c>
      <c r="F1515" s="170" t="s">
        <v>515</v>
      </c>
      <c r="G1515" s="169">
        <v>568622.50377933669</v>
      </c>
      <c r="H1515" s="168" t="s">
        <v>1266</v>
      </c>
      <c r="I1515" s="168" t="s">
        <v>461</v>
      </c>
      <c r="J1515" s="169">
        <v>182108.9187156379</v>
      </c>
      <c r="K1515" s="169">
        <v>88073.900977632104</v>
      </c>
      <c r="L1515" s="168" t="s">
        <v>18</v>
      </c>
      <c r="M1515" s="168" t="s">
        <v>21</v>
      </c>
      <c r="N1515" s="168" t="s">
        <v>1449</v>
      </c>
      <c r="O1515" s="168" t="s">
        <v>21</v>
      </c>
      <c r="P1515" s="168" t="s">
        <v>525</v>
      </c>
      <c r="Q1515" s="168" t="s">
        <v>1451</v>
      </c>
      <c r="R1515" s="168" t="s">
        <v>21</v>
      </c>
      <c r="S1515" s="168" t="s">
        <v>21</v>
      </c>
      <c r="T1515" s="168" t="s">
        <v>21</v>
      </c>
      <c r="U1515" s="168" t="s">
        <v>21</v>
      </c>
      <c r="V1515" s="168" t="s">
        <v>1451</v>
      </c>
      <c r="W1515" s="168" t="s">
        <v>21</v>
      </c>
      <c r="X1515" s="168" t="s">
        <v>21</v>
      </c>
      <c r="Y1515" s="168" t="s">
        <v>21</v>
      </c>
      <c r="Z1515" s="168" t="s">
        <v>21</v>
      </c>
      <c r="AA1515" s="168" t="s">
        <v>2365</v>
      </c>
      <c r="AB1515" s="168" t="s">
        <v>1259</v>
      </c>
      <c r="AC1515" s="168" t="s">
        <v>12052</v>
      </c>
      <c r="AD1515" s="169">
        <v>266202.03018885589</v>
      </c>
      <c r="AE1515" s="168" t="s">
        <v>817</v>
      </c>
      <c r="AF1515" s="169">
        <v>-197903.29230259499</v>
      </c>
      <c r="AG1515" s="169">
        <v>-45936.250157503062</v>
      </c>
      <c r="AH1515" s="169">
        <v>-138853.45049081231</v>
      </c>
      <c r="AI1515" s="168" t="s">
        <v>21</v>
      </c>
      <c r="AJ1515"/>
    </row>
    <row r="1516" spans="1:36" x14ac:dyDescent="0.25">
      <c r="A1516" s="179" t="b">
        <f>IF(E1516&lt;&gt;1,"",NOT(ISNA(VLOOKUP(P1516,Mapping!$P:$P,1,FALSE))))</f>
        <v>0</v>
      </c>
      <c r="B1516" s="180" t="str">
        <f t="shared" si="23"/>
        <v/>
      </c>
      <c r="E1516" s="167">
        <v>1</v>
      </c>
      <c r="F1516" s="170" t="s">
        <v>743</v>
      </c>
      <c r="G1516" s="169">
        <v>85326.007506831782</v>
      </c>
      <c r="H1516" s="168" t="s">
        <v>1266</v>
      </c>
      <c r="I1516" s="168" t="s">
        <v>470</v>
      </c>
      <c r="J1516" s="169">
        <v>37971.477737258618</v>
      </c>
      <c r="K1516" s="169">
        <v>10910.422567493981</v>
      </c>
      <c r="L1516" s="168" t="s">
        <v>18</v>
      </c>
      <c r="M1516" s="168" t="s">
        <v>21</v>
      </c>
      <c r="N1516" s="168" t="s">
        <v>1449</v>
      </c>
      <c r="O1516" s="168" t="s">
        <v>21</v>
      </c>
      <c r="P1516" s="168" t="s">
        <v>525</v>
      </c>
      <c r="Q1516" s="168" t="s">
        <v>1451</v>
      </c>
      <c r="R1516" s="168" t="s">
        <v>21</v>
      </c>
      <c r="S1516" s="168" t="s">
        <v>21</v>
      </c>
      <c r="T1516" s="168" t="s">
        <v>21</v>
      </c>
      <c r="U1516" s="168" t="s">
        <v>21</v>
      </c>
      <c r="V1516" s="168" t="s">
        <v>1451</v>
      </c>
      <c r="W1516" s="168" t="s">
        <v>21</v>
      </c>
      <c r="X1516" s="168" t="s">
        <v>21</v>
      </c>
      <c r="Y1516" s="168" t="s">
        <v>21</v>
      </c>
      <c r="Z1516" s="168" t="s">
        <v>21</v>
      </c>
      <c r="AA1516" s="168" t="s">
        <v>2366</v>
      </c>
      <c r="AB1516" s="168" t="s">
        <v>1259</v>
      </c>
      <c r="AC1516" s="168" t="s">
        <v>12053</v>
      </c>
      <c r="AD1516" s="169">
        <v>49568.757587925968</v>
      </c>
      <c r="AE1516" s="168" t="s">
        <v>814</v>
      </c>
      <c r="AF1516" s="169">
        <v>-38384.896230635029</v>
      </c>
      <c r="AG1516" s="169">
        <v>-53413.174532421122</v>
      </c>
      <c r="AH1516" s="169">
        <v>-10562.111556744039</v>
      </c>
      <c r="AI1516" s="168" t="s">
        <v>21</v>
      </c>
      <c r="AJ1516"/>
    </row>
    <row r="1517" spans="1:36" x14ac:dyDescent="0.25">
      <c r="A1517" s="179" t="b">
        <f>IF(E1517&lt;&gt;1,"",NOT(ISNA(VLOOKUP(P1517,Mapping!$P:$P,1,FALSE))))</f>
        <v>0</v>
      </c>
      <c r="B1517" s="180" t="str">
        <f t="shared" si="23"/>
        <v/>
      </c>
      <c r="E1517" s="167">
        <v>1</v>
      </c>
      <c r="F1517" s="170" t="s">
        <v>744</v>
      </c>
      <c r="G1517" s="169">
        <v>64573.017997570249</v>
      </c>
      <c r="H1517" s="168" t="s">
        <v>1266</v>
      </c>
      <c r="I1517" s="168" t="s">
        <v>470</v>
      </c>
      <c r="J1517" s="169">
        <v>40202.279714009637</v>
      </c>
      <c r="K1517" s="169">
        <v>7337.7223095438267</v>
      </c>
      <c r="L1517" s="168" t="s">
        <v>18</v>
      </c>
      <c r="M1517" s="168" t="s">
        <v>21</v>
      </c>
      <c r="N1517" s="168" t="s">
        <v>1449</v>
      </c>
      <c r="O1517" s="168" t="s">
        <v>21</v>
      </c>
      <c r="P1517" s="168" t="s">
        <v>525</v>
      </c>
      <c r="Q1517" s="168" t="s">
        <v>1451</v>
      </c>
      <c r="R1517" s="168" t="s">
        <v>21</v>
      </c>
      <c r="S1517" s="168" t="s">
        <v>21</v>
      </c>
      <c r="T1517" s="168" t="s">
        <v>21</v>
      </c>
      <c r="U1517" s="168" t="s">
        <v>21</v>
      </c>
      <c r="V1517" s="168" t="s">
        <v>1451</v>
      </c>
      <c r="W1517" s="168" t="s">
        <v>21</v>
      </c>
      <c r="X1517" s="168" t="s">
        <v>21</v>
      </c>
      <c r="Y1517" s="168" t="s">
        <v>21</v>
      </c>
      <c r="Z1517" s="168" t="s">
        <v>21</v>
      </c>
      <c r="AA1517" s="168" t="s">
        <v>2367</v>
      </c>
      <c r="AB1517" s="168" t="s">
        <v>1259</v>
      </c>
      <c r="AC1517" s="168" t="s">
        <v>12054</v>
      </c>
      <c r="AD1517" s="169">
        <v>42522.524343977209</v>
      </c>
      <c r="AE1517" s="168" t="s">
        <v>814</v>
      </c>
      <c r="AF1517" s="169">
        <v>-8378.6760812415014</v>
      </c>
      <c r="AG1517" s="169">
        <v>-11614.73611291206</v>
      </c>
      <c r="AH1517" s="169">
        <v>-14168.800712519151</v>
      </c>
      <c r="AI1517" s="168" t="s">
        <v>21</v>
      </c>
      <c r="AJ1517"/>
    </row>
    <row r="1518" spans="1:36" x14ac:dyDescent="0.25">
      <c r="A1518" s="179" t="b">
        <f>IF(E1518&lt;&gt;1,"",NOT(ISNA(VLOOKUP(P1518,Mapping!$P:$P,1,FALSE))))</f>
        <v>0</v>
      </c>
      <c r="B1518" s="180" t="str">
        <f t="shared" si="23"/>
        <v/>
      </c>
      <c r="E1518" s="167">
        <v>1</v>
      </c>
      <c r="F1518" s="170" t="s">
        <v>760</v>
      </c>
      <c r="G1518" s="169">
        <v>1568187.3735903359</v>
      </c>
      <c r="H1518" s="168" t="s">
        <v>1266</v>
      </c>
      <c r="I1518" s="168" t="s">
        <v>384</v>
      </c>
      <c r="J1518" s="169">
        <v>668711.72613157227</v>
      </c>
      <c r="K1518" s="169">
        <v>183357.45432156161</v>
      </c>
      <c r="L1518" s="168" t="s">
        <v>18</v>
      </c>
      <c r="M1518" s="168" t="s">
        <v>21</v>
      </c>
      <c r="N1518" s="168" t="s">
        <v>1449</v>
      </c>
      <c r="O1518" s="168" t="s">
        <v>21</v>
      </c>
      <c r="P1518" s="168" t="s">
        <v>753</v>
      </c>
      <c r="Q1518" s="168" t="s">
        <v>1460</v>
      </c>
      <c r="R1518" s="168" t="s">
        <v>21</v>
      </c>
      <c r="S1518" s="168" t="s">
        <v>21</v>
      </c>
      <c r="T1518" s="168" t="s">
        <v>21</v>
      </c>
      <c r="U1518" s="168" t="s">
        <v>21</v>
      </c>
      <c r="V1518" s="168" t="s">
        <v>1460</v>
      </c>
      <c r="W1518" s="168" t="s">
        <v>21</v>
      </c>
      <c r="X1518" s="168" t="s">
        <v>21</v>
      </c>
      <c r="Y1518" s="168" t="s">
        <v>21</v>
      </c>
      <c r="Z1518" s="168" t="s">
        <v>21</v>
      </c>
      <c r="AA1518" s="168" t="s">
        <v>1218</v>
      </c>
      <c r="AB1518" s="168" t="s">
        <v>1259</v>
      </c>
      <c r="AC1518" s="168" t="s">
        <v>12055</v>
      </c>
      <c r="AD1518" s="169">
        <v>901904.31036896585</v>
      </c>
      <c r="AE1518" s="168" t="s">
        <v>813</v>
      </c>
      <c r="AF1518" s="169">
        <v>77782.807710416615</v>
      </c>
      <c r="AG1518" s="169">
        <v>-373730.64867999748</v>
      </c>
      <c r="AH1518" s="169">
        <v>-262619.72500793257</v>
      </c>
      <c r="AI1518" s="168" t="s">
        <v>21</v>
      </c>
      <c r="AJ1518"/>
    </row>
    <row r="1519" spans="1:36" x14ac:dyDescent="0.25">
      <c r="A1519" s="179" t="b">
        <f>IF(E1519&lt;&gt;1,"",NOT(ISNA(VLOOKUP(P1519,Mapping!$P:$P,1,FALSE))))</f>
        <v>0</v>
      </c>
      <c r="B1519" s="180" t="str">
        <f t="shared" si="23"/>
        <v/>
      </c>
      <c r="E1519" s="167">
        <v>1</v>
      </c>
      <c r="F1519" s="170" t="s">
        <v>760</v>
      </c>
      <c r="G1519" s="169">
        <v>6784515.3644124251</v>
      </c>
      <c r="H1519" s="168" t="s">
        <v>1266</v>
      </c>
      <c r="I1519" s="168" t="s">
        <v>384</v>
      </c>
      <c r="J1519" s="169">
        <v>2893075.825445076</v>
      </c>
      <c r="K1519" s="169">
        <v>793267.11015156901</v>
      </c>
      <c r="L1519" s="168" t="s">
        <v>18</v>
      </c>
      <c r="M1519" s="168" t="s">
        <v>21</v>
      </c>
      <c r="N1519" s="168" t="s">
        <v>1449</v>
      </c>
      <c r="O1519" s="168" t="s">
        <v>21</v>
      </c>
      <c r="P1519" s="168" t="s">
        <v>803</v>
      </c>
      <c r="Q1519" s="168" t="s">
        <v>1453</v>
      </c>
      <c r="R1519" s="168" t="s">
        <v>21</v>
      </c>
      <c r="S1519" s="168" t="s">
        <v>21</v>
      </c>
      <c r="T1519" s="168" t="s">
        <v>21</v>
      </c>
      <c r="U1519" s="168" t="s">
        <v>21</v>
      </c>
      <c r="V1519" s="168" t="s">
        <v>1453</v>
      </c>
      <c r="W1519" s="168" t="s">
        <v>21</v>
      </c>
      <c r="X1519" s="168" t="s">
        <v>21</v>
      </c>
      <c r="Y1519" s="168" t="s">
        <v>21</v>
      </c>
      <c r="Z1519" s="168" t="s">
        <v>21</v>
      </c>
      <c r="AA1519" s="168" t="s">
        <v>1218</v>
      </c>
      <c r="AB1519" s="168" t="s">
        <v>1259</v>
      </c>
      <c r="AC1519" s="168" t="s">
        <v>12056</v>
      </c>
      <c r="AD1519" s="169">
        <v>3901946.766041582</v>
      </c>
      <c r="AE1519" s="168" t="s">
        <v>813</v>
      </c>
      <c r="AF1519" s="169">
        <v>336515.0509981839</v>
      </c>
      <c r="AG1519" s="169">
        <v>-1616886.713171334</v>
      </c>
      <c r="AH1519" s="169">
        <v>-1136182.824399872</v>
      </c>
      <c r="AI1519" s="168" t="s">
        <v>21</v>
      </c>
      <c r="AJ1519"/>
    </row>
    <row r="1520" spans="1:36" x14ac:dyDescent="0.25">
      <c r="A1520" s="179" t="b">
        <f>IF(E1520&lt;&gt;1,"",NOT(ISNA(VLOOKUP(P1520,Mapping!$P:$P,1,FALSE))))</f>
        <v>0</v>
      </c>
      <c r="B1520" s="180" t="str">
        <f t="shared" si="23"/>
        <v/>
      </c>
      <c r="E1520" s="167">
        <v>1</v>
      </c>
      <c r="F1520" s="170" t="s">
        <v>760</v>
      </c>
      <c r="G1520" s="169">
        <v>725592.86033679754</v>
      </c>
      <c r="H1520" s="168" t="s">
        <v>1266</v>
      </c>
      <c r="I1520" s="168" t="s">
        <v>384</v>
      </c>
      <c r="J1520" s="169">
        <v>309409.74418999429</v>
      </c>
      <c r="K1520" s="169">
        <v>84838.624507386732</v>
      </c>
      <c r="L1520" s="168" t="s">
        <v>18</v>
      </c>
      <c r="M1520" s="168" t="s">
        <v>21</v>
      </c>
      <c r="N1520" s="168" t="s">
        <v>1449</v>
      </c>
      <c r="O1520" s="168" t="s">
        <v>21</v>
      </c>
      <c r="P1520" s="168" t="s">
        <v>803</v>
      </c>
      <c r="Q1520" s="168" t="s">
        <v>1453</v>
      </c>
      <c r="R1520" s="168" t="s">
        <v>21</v>
      </c>
      <c r="S1520" s="168" t="s">
        <v>21</v>
      </c>
      <c r="T1520" s="168" t="s">
        <v>21</v>
      </c>
      <c r="U1520" s="168" t="s">
        <v>21</v>
      </c>
      <c r="V1520" s="168" t="s">
        <v>1453</v>
      </c>
      <c r="W1520" s="168" t="s">
        <v>21</v>
      </c>
      <c r="X1520" s="168" t="s">
        <v>21</v>
      </c>
      <c r="Y1520" s="168" t="s">
        <v>21</v>
      </c>
      <c r="Z1520" s="168" t="s">
        <v>21</v>
      </c>
      <c r="AA1520" s="168" t="s">
        <v>1218</v>
      </c>
      <c r="AB1520" s="168" t="s">
        <v>1259</v>
      </c>
      <c r="AC1520" s="168" t="s">
        <v>2446</v>
      </c>
      <c r="AD1520" s="169">
        <v>417306.8469569633</v>
      </c>
      <c r="AE1520" s="168" t="s">
        <v>813</v>
      </c>
      <c r="AF1520" s="169">
        <v>35989.736228020403</v>
      </c>
      <c r="AG1520" s="169">
        <v>-172923.39865636919</v>
      </c>
      <c r="AH1520" s="169">
        <v>-121512.90123775</v>
      </c>
      <c r="AI1520" s="168" t="s">
        <v>21</v>
      </c>
      <c r="AJ1520"/>
    </row>
    <row r="1521" spans="1:36" x14ac:dyDescent="0.25">
      <c r="A1521" s="179" t="b">
        <f>IF(E1521&lt;&gt;1,"",NOT(ISNA(VLOOKUP(P1521,Mapping!$P:$P,1,FALSE))))</f>
        <v>0</v>
      </c>
      <c r="B1521" s="180" t="str">
        <f t="shared" si="23"/>
        <v/>
      </c>
      <c r="E1521" s="167">
        <v>1</v>
      </c>
      <c r="F1521" s="170" t="s">
        <v>1194</v>
      </c>
      <c r="G1521" s="169">
        <v>927515.17312166374</v>
      </c>
      <c r="H1521" s="168" t="s">
        <v>1266</v>
      </c>
      <c r="I1521" s="168" t="s">
        <v>421</v>
      </c>
      <c r="J1521" s="169">
        <v>265972.85674687091</v>
      </c>
      <c r="K1521" s="169">
        <v>59285.045278669873</v>
      </c>
      <c r="L1521" s="168" t="s">
        <v>18</v>
      </c>
      <c r="M1521" s="168" t="s">
        <v>21</v>
      </c>
      <c r="N1521" s="168" t="s">
        <v>1449</v>
      </c>
      <c r="O1521" s="168" t="s">
        <v>21</v>
      </c>
      <c r="P1521" s="168" t="s">
        <v>344</v>
      </c>
      <c r="Q1521" s="168" t="s">
        <v>1450</v>
      </c>
      <c r="R1521" s="168" t="s">
        <v>21</v>
      </c>
      <c r="S1521" s="168" t="s">
        <v>21</v>
      </c>
      <c r="T1521" s="168" t="s">
        <v>21</v>
      </c>
      <c r="U1521" s="168" t="s">
        <v>21</v>
      </c>
      <c r="V1521" s="168" t="s">
        <v>1450</v>
      </c>
      <c r="W1521" s="168" t="s">
        <v>21</v>
      </c>
      <c r="X1521" s="168" t="s">
        <v>21</v>
      </c>
      <c r="Y1521" s="168" t="s">
        <v>21</v>
      </c>
      <c r="Z1521" s="168" t="s">
        <v>21</v>
      </c>
      <c r="AA1521" s="168" t="s">
        <v>2755</v>
      </c>
      <c r="AB1521" s="168" t="s">
        <v>1259</v>
      </c>
      <c r="AC1521" s="168" t="s">
        <v>12057</v>
      </c>
      <c r="AD1521" s="169">
        <v>395072.20175155072</v>
      </c>
      <c r="AE1521" s="168" t="s">
        <v>817</v>
      </c>
      <c r="AF1521" s="169">
        <v>46754.594716417843</v>
      </c>
      <c r="AG1521" s="169">
        <v>-445046.96017599048</v>
      </c>
      <c r="AH1521" s="169">
        <v>-96470.457854389446</v>
      </c>
      <c r="AI1521" s="168" t="s">
        <v>21</v>
      </c>
      <c r="AJ1521"/>
    </row>
    <row r="1522" spans="1:36" x14ac:dyDescent="0.25">
      <c r="A1522" s="179" t="b">
        <f>IF(E1522&lt;&gt;1,"",NOT(ISNA(VLOOKUP(P1522,Mapping!$P:$P,1,FALSE))))</f>
        <v>0</v>
      </c>
      <c r="B1522" s="180" t="str">
        <f t="shared" si="23"/>
        <v/>
      </c>
      <c r="E1522" s="167">
        <v>1</v>
      </c>
      <c r="F1522" s="170" t="s">
        <v>745</v>
      </c>
      <c r="G1522" s="169">
        <v>1125924.5879495619</v>
      </c>
      <c r="H1522" s="168" t="s">
        <v>1266</v>
      </c>
      <c r="I1522" s="168" t="s">
        <v>372</v>
      </c>
      <c r="J1522" s="169">
        <v>552977.64477513102</v>
      </c>
      <c r="K1522" s="169">
        <v>222196.363483083</v>
      </c>
      <c r="L1522" s="168" t="s">
        <v>18</v>
      </c>
      <c r="M1522" s="168" t="s">
        <v>21</v>
      </c>
      <c r="N1522" s="168" t="s">
        <v>1449</v>
      </c>
      <c r="O1522" s="168" t="s">
        <v>21</v>
      </c>
      <c r="P1522" s="168" t="s">
        <v>344</v>
      </c>
      <c r="Q1522" s="168" t="s">
        <v>1450</v>
      </c>
      <c r="R1522" s="168" t="s">
        <v>21</v>
      </c>
      <c r="S1522" s="168" t="s">
        <v>21</v>
      </c>
      <c r="T1522" s="168" t="s">
        <v>21</v>
      </c>
      <c r="U1522" s="168" t="s">
        <v>21</v>
      </c>
      <c r="V1522" s="168" t="s">
        <v>1450</v>
      </c>
      <c r="W1522" s="168" t="s">
        <v>21</v>
      </c>
      <c r="X1522" s="168" t="s">
        <v>21</v>
      </c>
      <c r="Y1522" s="168" t="s">
        <v>21</v>
      </c>
      <c r="Z1522" s="168" t="s">
        <v>21</v>
      </c>
      <c r="AA1522" s="168" t="s">
        <v>2368</v>
      </c>
      <c r="AB1522" s="168" t="s">
        <v>1259</v>
      </c>
      <c r="AC1522" s="168" t="s">
        <v>12058</v>
      </c>
      <c r="AD1522" s="169">
        <v>723175.51294790045</v>
      </c>
      <c r="AE1522" s="168" t="s">
        <v>814</v>
      </c>
      <c r="AF1522" s="169">
        <v>-530274.57582064334</v>
      </c>
      <c r="AG1522" s="169">
        <v>820949.96144904499</v>
      </c>
      <c r="AH1522" s="169">
        <v>-376668.73265762848</v>
      </c>
      <c r="AI1522" s="168" t="s">
        <v>21</v>
      </c>
      <c r="AJ1522"/>
    </row>
    <row r="1523" spans="1:36" x14ac:dyDescent="0.25">
      <c r="A1523" s="179" t="b">
        <f>IF(E1523&lt;&gt;1,"",NOT(ISNA(VLOOKUP(P1523,Mapping!$P:$P,1,FALSE))))</f>
        <v>0</v>
      </c>
      <c r="B1523" s="180" t="str">
        <f t="shared" si="23"/>
        <v/>
      </c>
      <c r="E1523" s="167">
        <v>1</v>
      </c>
      <c r="F1523" s="170" t="s">
        <v>745</v>
      </c>
      <c r="G1523" s="169">
        <v>631621.38888354471</v>
      </c>
      <c r="H1523" s="168" t="s">
        <v>1266</v>
      </c>
      <c r="I1523" s="168" t="s">
        <v>372</v>
      </c>
      <c r="J1523" s="169">
        <v>310209.5040401289</v>
      </c>
      <c r="K1523" s="169">
        <v>124647.7581270701</v>
      </c>
      <c r="L1523" s="168" t="s">
        <v>18</v>
      </c>
      <c r="M1523" s="168" t="s">
        <v>21</v>
      </c>
      <c r="N1523" s="168" t="s">
        <v>1449</v>
      </c>
      <c r="O1523" s="168" t="s">
        <v>21</v>
      </c>
      <c r="P1523" s="168" t="s">
        <v>525</v>
      </c>
      <c r="Q1523" s="168" t="s">
        <v>1451</v>
      </c>
      <c r="R1523" s="168" t="s">
        <v>21</v>
      </c>
      <c r="S1523" s="168" t="s">
        <v>21</v>
      </c>
      <c r="T1523" s="168" t="s">
        <v>21</v>
      </c>
      <c r="U1523" s="168" t="s">
        <v>21</v>
      </c>
      <c r="V1523" s="168" t="s">
        <v>1451</v>
      </c>
      <c r="W1523" s="168" t="s">
        <v>21</v>
      </c>
      <c r="X1523" s="168" t="s">
        <v>21</v>
      </c>
      <c r="Y1523" s="168" t="s">
        <v>21</v>
      </c>
      <c r="Z1523" s="168" t="s">
        <v>21</v>
      </c>
      <c r="AA1523" s="168" t="s">
        <v>2368</v>
      </c>
      <c r="AB1523" s="168" t="s">
        <v>1259</v>
      </c>
      <c r="AC1523" s="168" t="s">
        <v>12059</v>
      </c>
      <c r="AD1523" s="169">
        <v>405687.13640632038</v>
      </c>
      <c r="AE1523" s="168" t="s">
        <v>814</v>
      </c>
      <c r="AF1523" s="169">
        <v>-297473.53211232222</v>
      </c>
      <c r="AG1523" s="169">
        <v>460536.66506976302</v>
      </c>
      <c r="AH1523" s="169">
        <v>-211303.69708283999</v>
      </c>
      <c r="AI1523" s="168" t="s">
        <v>21</v>
      </c>
      <c r="AJ1523"/>
    </row>
    <row r="1524" spans="1:36" x14ac:dyDescent="0.25">
      <c r="A1524" s="179" t="b">
        <f>IF(E1524&lt;&gt;1,"",NOT(ISNA(VLOOKUP(P1524,Mapping!$P:$P,1,FALSE))))</f>
        <v>0</v>
      </c>
      <c r="B1524" s="180" t="str">
        <f t="shared" si="23"/>
        <v/>
      </c>
      <c r="E1524" s="167">
        <v>1</v>
      </c>
      <c r="F1524" s="170" t="s">
        <v>7361</v>
      </c>
      <c r="G1524" s="169">
        <v>922277.98322689871</v>
      </c>
      <c r="H1524" s="168" t="s">
        <v>1266</v>
      </c>
      <c r="I1524" s="168" t="s">
        <v>421</v>
      </c>
      <c r="J1524" s="169">
        <v>427218.26787911868</v>
      </c>
      <c r="K1524" s="169">
        <v>143299.5439013768</v>
      </c>
      <c r="L1524" s="168" t="s">
        <v>18</v>
      </c>
      <c r="M1524" s="168" t="s">
        <v>21</v>
      </c>
      <c r="N1524" s="168" t="s">
        <v>1449</v>
      </c>
      <c r="O1524" s="168" t="s">
        <v>21</v>
      </c>
      <c r="P1524" s="168" t="s">
        <v>344</v>
      </c>
      <c r="Q1524" s="168" t="s">
        <v>1450</v>
      </c>
      <c r="R1524" s="168" t="s">
        <v>21</v>
      </c>
      <c r="S1524" s="168" t="s">
        <v>21</v>
      </c>
      <c r="T1524" s="168" t="s">
        <v>21</v>
      </c>
      <c r="U1524" s="168" t="s">
        <v>21</v>
      </c>
      <c r="V1524" s="168" t="s">
        <v>1450</v>
      </c>
      <c r="W1524" s="168" t="s">
        <v>21</v>
      </c>
      <c r="X1524" s="168" t="s">
        <v>21</v>
      </c>
      <c r="Y1524" s="168" t="s">
        <v>21</v>
      </c>
      <c r="Z1524" s="168" t="s">
        <v>21</v>
      </c>
      <c r="AA1524" s="168" t="s">
        <v>7362</v>
      </c>
      <c r="AB1524" s="168" t="s">
        <v>1259</v>
      </c>
      <c r="AC1524" s="168" t="s">
        <v>12060</v>
      </c>
      <c r="AD1524" s="169">
        <v>632624.54394170048</v>
      </c>
      <c r="AE1524" s="168" t="s">
        <v>814</v>
      </c>
      <c r="AF1524" s="169">
        <v>-240806.1587006232</v>
      </c>
      <c r="AG1524" s="169">
        <v>-442534.01428564469</v>
      </c>
      <c r="AH1524" s="169">
        <v>-154522.06167491071</v>
      </c>
      <c r="AI1524" s="168" t="s">
        <v>21</v>
      </c>
      <c r="AJ1524"/>
    </row>
    <row r="1525" spans="1:36" x14ac:dyDescent="0.25">
      <c r="A1525" s="179" t="b">
        <f>IF(E1525&lt;&gt;1,"",NOT(ISNA(VLOOKUP(P1525,Mapping!$P:$P,1,FALSE))))</f>
        <v>0</v>
      </c>
      <c r="B1525" s="180" t="str">
        <f t="shared" si="23"/>
        <v/>
      </c>
      <c r="E1525" s="167">
        <v>1</v>
      </c>
      <c r="F1525" s="170" t="s">
        <v>7361</v>
      </c>
      <c r="G1525" s="169">
        <v>158041.6507742485</v>
      </c>
      <c r="H1525" s="168" t="s">
        <v>1266</v>
      </c>
      <c r="I1525" s="168" t="s">
        <v>384</v>
      </c>
      <c r="J1525" s="169">
        <v>67161.225481114496</v>
      </c>
      <c r="K1525" s="169">
        <v>13647.425325399019</v>
      </c>
      <c r="L1525" s="168" t="s">
        <v>18</v>
      </c>
      <c r="M1525" s="168" t="s">
        <v>21</v>
      </c>
      <c r="N1525" s="168" t="s">
        <v>1449</v>
      </c>
      <c r="O1525" s="168" t="s">
        <v>21</v>
      </c>
      <c r="P1525" s="168" t="s">
        <v>344</v>
      </c>
      <c r="Q1525" s="168" t="s">
        <v>1450</v>
      </c>
      <c r="R1525" s="168" t="s">
        <v>21</v>
      </c>
      <c r="S1525" s="168" t="s">
        <v>21</v>
      </c>
      <c r="T1525" s="168" t="s">
        <v>21</v>
      </c>
      <c r="U1525" s="168" t="s">
        <v>21</v>
      </c>
      <c r="V1525" s="168" t="s">
        <v>1450</v>
      </c>
      <c r="W1525" s="168" t="s">
        <v>21</v>
      </c>
      <c r="X1525" s="168" t="s">
        <v>21</v>
      </c>
      <c r="Y1525" s="168" t="s">
        <v>21</v>
      </c>
      <c r="Z1525" s="168" t="s">
        <v>21</v>
      </c>
      <c r="AA1525" s="168" t="s">
        <v>12061</v>
      </c>
      <c r="AB1525" s="168" t="s">
        <v>1259</v>
      </c>
      <c r="AC1525" s="168" t="s">
        <v>12062</v>
      </c>
      <c r="AD1525" s="169">
        <v>85423.537575225986</v>
      </c>
      <c r="AE1525" s="168" t="s">
        <v>814</v>
      </c>
      <c r="AF1525" s="169">
        <v>65029.629552091727</v>
      </c>
      <c r="AG1525" s="169">
        <v>-53226.586299648166</v>
      </c>
      <c r="AH1525" s="169">
        <v>-17227.113438629491</v>
      </c>
      <c r="AI1525" s="168" t="s">
        <v>21</v>
      </c>
      <c r="AJ1525"/>
    </row>
    <row r="1526" spans="1:36" x14ac:dyDescent="0.25">
      <c r="A1526" s="179" t="b">
        <f>IF(E1526&lt;&gt;1,"",NOT(ISNA(VLOOKUP(P1526,Mapping!$P:$P,1,FALSE))))</f>
        <v>0</v>
      </c>
      <c r="B1526" s="180" t="str">
        <f t="shared" si="23"/>
        <v/>
      </c>
      <c r="E1526" s="167">
        <v>1</v>
      </c>
      <c r="F1526" s="170" t="s">
        <v>1117</v>
      </c>
      <c r="G1526" s="169">
        <v>464973.69055536721</v>
      </c>
      <c r="H1526" s="168" t="s">
        <v>1266</v>
      </c>
      <c r="I1526" s="168" t="s">
        <v>384</v>
      </c>
      <c r="J1526" s="169">
        <v>234274.00499816201</v>
      </c>
      <c r="K1526" s="169">
        <v>66117.56218442168</v>
      </c>
      <c r="L1526" s="168" t="s">
        <v>18</v>
      </c>
      <c r="M1526" s="168" t="s">
        <v>21</v>
      </c>
      <c r="N1526" s="168" t="s">
        <v>1449</v>
      </c>
      <c r="O1526" s="168" t="s">
        <v>21</v>
      </c>
      <c r="P1526" s="168" t="s">
        <v>344</v>
      </c>
      <c r="Q1526" s="168" t="s">
        <v>1450</v>
      </c>
      <c r="R1526" s="168" t="s">
        <v>21</v>
      </c>
      <c r="S1526" s="168" t="s">
        <v>21</v>
      </c>
      <c r="T1526" s="168" t="s">
        <v>21</v>
      </c>
      <c r="U1526" s="168" t="s">
        <v>21</v>
      </c>
      <c r="V1526" s="168" t="s">
        <v>1450</v>
      </c>
      <c r="W1526" s="168" t="s">
        <v>21</v>
      </c>
      <c r="X1526" s="168" t="s">
        <v>21</v>
      </c>
      <c r="Y1526" s="168" t="s">
        <v>21</v>
      </c>
      <c r="Z1526" s="168" t="s">
        <v>21</v>
      </c>
      <c r="AA1526" s="168" t="s">
        <v>2369</v>
      </c>
      <c r="AB1526" s="168" t="s">
        <v>1259</v>
      </c>
      <c r="AC1526" s="168" t="s">
        <v>12063</v>
      </c>
      <c r="AD1526" s="169">
        <v>280874.93611827941</v>
      </c>
      <c r="AE1526" s="168" t="s">
        <v>813</v>
      </c>
      <c r="AF1526" s="169">
        <v>28198.91866985551</v>
      </c>
      <c r="AG1526" s="169">
        <v>-81430.534960707009</v>
      </c>
      <c r="AH1526" s="169">
        <v>-44544.057316953898</v>
      </c>
      <c r="AI1526" s="168" t="s">
        <v>21</v>
      </c>
      <c r="AJ1526"/>
    </row>
    <row r="1527" spans="1:36" x14ac:dyDescent="0.25">
      <c r="A1527" s="179" t="b">
        <f>IF(E1527&lt;&gt;1,"",NOT(ISNA(VLOOKUP(P1527,Mapping!$P:$P,1,FALSE))))</f>
        <v>0</v>
      </c>
      <c r="B1527" s="180" t="str">
        <f t="shared" si="23"/>
        <v/>
      </c>
      <c r="E1527" s="167">
        <v>1</v>
      </c>
      <c r="F1527" s="170" t="s">
        <v>12064</v>
      </c>
      <c r="G1527" s="169">
        <v>1063433.4078872211</v>
      </c>
      <c r="H1527" s="168" t="s">
        <v>1266</v>
      </c>
      <c r="I1527" s="168" t="s">
        <v>384</v>
      </c>
      <c r="J1527" s="169">
        <v>539811.07258382521</v>
      </c>
      <c r="K1527" s="169">
        <v>237664.70006194469</v>
      </c>
      <c r="L1527" s="168" t="s">
        <v>18</v>
      </c>
      <c r="M1527" s="168" t="s">
        <v>21</v>
      </c>
      <c r="N1527" s="168" t="s">
        <v>1449</v>
      </c>
      <c r="O1527" s="168" t="s">
        <v>21</v>
      </c>
      <c r="P1527" s="168" t="s">
        <v>753</v>
      </c>
      <c r="Q1527" s="168" t="s">
        <v>1460</v>
      </c>
      <c r="R1527" s="168" t="s">
        <v>21</v>
      </c>
      <c r="S1527" s="168" t="s">
        <v>21</v>
      </c>
      <c r="T1527" s="168" t="s">
        <v>21</v>
      </c>
      <c r="U1527" s="168" t="s">
        <v>21</v>
      </c>
      <c r="V1527" s="168" t="s">
        <v>1460</v>
      </c>
      <c r="W1527" s="168" t="s">
        <v>21</v>
      </c>
      <c r="X1527" s="168" t="s">
        <v>21</v>
      </c>
      <c r="Y1527" s="168" t="s">
        <v>21</v>
      </c>
      <c r="Z1527" s="168" t="s">
        <v>21</v>
      </c>
      <c r="AA1527" s="168" t="s">
        <v>12065</v>
      </c>
      <c r="AB1527" s="168" t="s">
        <v>1259</v>
      </c>
      <c r="AC1527" s="168" t="s">
        <v>9648</v>
      </c>
      <c r="AD1527" s="169">
        <v>822495.25354832341</v>
      </c>
      <c r="AE1527" s="168" t="s">
        <v>816</v>
      </c>
      <c r="AF1527" s="169">
        <v>-277073.69507126638</v>
      </c>
      <c r="AG1527" s="169">
        <v>-572186.95767705759</v>
      </c>
      <c r="AH1527" s="169">
        <v>-351932.813247654</v>
      </c>
      <c r="AI1527" s="168" t="s">
        <v>21</v>
      </c>
      <c r="AJ1527"/>
    </row>
    <row r="1528" spans="1:36" x14ac:dyDescent="0.25">
      <c r="A1528" s="179" t="b">
        <f>IF(E1528&lt;&gt;1,"",NOT(ISNA(VLOOKUP(P1528,Mapping!$P:$P,1,FALSE))))</f>
        <v>0</v>
      </c>
      <c r="B1528" s="180" t="str">
        <f t="shared" si="23"/>
        <v/>
      </c>
      <c r="E1528" s="167">
        <v>1</v>
      </c>
      <c r="F1528" s="170" t="s">
        <v>2370</v>
      </c>
      <c r="G1528" s="169">
        <v>2413299.5095857019</v>
      </c>
      <c r="H1528" s="168" t="s">
        <v>1266</v>
      </c>
      <c r="I1528" s="168" t="s">
        <v>384</v>
      </c>
      <c r="J1528" s="169">
        <v>1301611.6854959121</v>
      </c>
      <c r="K1528" s="169">
        <v>439288.63588227559</v>
      </c>
      <c r="L1528" s="168" t="s">
        <v>18</v>
      </c>
      <c r="M1528" s="168" t="s">
        <v>21</v>
      </c>
      <c r="N1528" s="168" t="s">
        <v>1449</v>
      </c>
      <c r="O1528" s="168" t="s">
        <v>21</v>
      </c>
      <c r="P1528" s="168" t="s">
        <v>762</v>
      </c>
      <c r="Q1528" s="168" t="s">
        <v>1455</v>
      </c>
      <c r="R1528" s="168" t="s">
        <v>21</v>
      </c>
      <c r="S1528" s="168" t="s">
        <v>21</v>
      </c>
      <c r="T1528" s="168" t="s">
        <v>21</v>
      </c>
      <c r="U1528" s="168" t="s">
        <v>21</v>
      </c>
      <c r="V1528" s="168" t="s">
        <v>1455</v>
      </c>
      <c r="W1528" s="168" t="s">
        <v>21</v>
      </c>
      <c r="X1528" s="168" t="s">
        <v>21</v>
      </c>
      <c r="Y1528" s="168" t="s">
        <v>21</v>
      </c>
      <c r="Z1528" s="168" t="s">
        <v>21</v>
      </c>
      <c r="AA1528" s="168" t="s">
        <v>2371</v>
      </c>
      <c r="AB1528" s="168" t="s">
        <v>1259</v>
      </c>
      <c r="AC1528" s="168" t="s">
        <v>12066</v>
      </c>
      <c r="AD1528" s="169">
        <v>1850202.101195585</v>
      </c>
      <c r="AE1528" s="168" t="s">
        <v>816</v>
      </c>
      <c r="AF1528" s="169">
        <v>-628776.3836224128</v>
      </c>
      <c r="AG1528" s="169">
        <v>-1298490.807333956</v>
      </c>
      <c r="AH1528" s="169">
        <v>-629811.10799709032</v>
      </c>
      <c r="AI1528" s="168" t="s">
        <v>21</v>
      </c>
      <c r="AJ1528"/>
    </row>
    <row r="1529" spans="1:36" x14ac:dyDescent="0.25">
      <c r="A1529" s="179" t="b">
        <f>IF(E1529&lt;&gt;1,"",NOT(ISNA(VLOOKUP(P1529,Mapping!$P:$P,1,FALSE))))</f>
        <v>0</v>
      </c>
      <c r="B1529" s="180" t="str">
        <f t="shared" si="23"/>
        <v/>
      </c>
      <c r="E1529" s="167">
        <v>1</v>
      </c>
      <c r="F1529" s="170" t="s">
        <v>1196</v>
      </c>
      <c r="G1529" s="169">
        <v>1329631.833430388</v>
      </c>
      <c r="H1529" s="168" t="s">
        <v>1266</v>
      </c>
      <c r="I1529" s="168" t="s">
        <v>372</v>
      </c>
      <c r="J1529" s="169">
        <v>544000.55024911207</v>
      </c>
      <c r="K1529" s="169">
        <v>280786.1453046297</v>
      </c>
      <c r="L1529" s="168" t="s">
        <v>18</v>
      </c>
      <c r="M1529" s="168" t="s">
        <v>21</v>
      </c>
      <c r="N1529" s="168" t="s">
        <v>1449</v>
      </c>
      <c r="O1529" s="168" t="s">
        <v>21</v>
      </c>
      <c r="P1529" s="168" t="s">
        <v>762</v>
      </c>
      <c r="Q1529" s="168" t="s">
        <v>1455</v>
      </c>
      <c r="R1529" s="168" t="s">
        <v>21</v>
      </c>
      <c r="S1529" s="168" t="s">
        <v>21</v>
      </c>
      <c r="T1529" s="168" t="s">
        <v>21</v>
      </c>
      <c r="U1529" s="168" t="s">
        <v>21</v>
      </c>
      <c r="V1529" s="168" t="s">
        <v>1455</v>
      </c>
      <c r="W1529" s="168" t="s">
        <v>21</v>
      </c>
      <c r="X1529" s="168" t="s">
        <v>21</v>
      </c>
      <c r="Y1529" s="168" t="s">
        <v>21</v>
      </c>
      <c r="Z1529" s="168" t="s">
        <v>21</v>
      </c>
      <c r="AA1529" s="168" t="s">
        <v>2372</v>
      </c>
      <c r="AB1529" s="168" t="s">
        <v>1259</v>
      </c>
      <c r="AC1529" s="168" t="s">
        <v>12067</v>
      </c>
      <c r="AD1529" s="169">
        <v>801877.41020884411</v>
      </c>
      <c r="AE1529" s="168" t="s">
        <v>814</v>
      </c>
      <c r="AF1529" s="169">
        <v>-804342.04688103078</v>
      </c>
      <c r="AG1529" s="169">
        <v>-920186.44835190591</v>
      </c>
      <c r="AH1529" s="169">
        <v>-592081.68294197391</v>
      </c>
      <c r="AI1529" s="168" t="s">
        <v>21</v>
      </c>
      <c r="AJ1529"/>
    </row>
    <row r="1530" spans="1:36" x14ac:dyDescent="0.25">
      <c r="A1530" s="179" t="b">
        <f>IF(E1530&lt;&gt;1,"",NOT(ISNA(VLOOKUP(P1530,Mapping!$P:$P,1,FALSE))))</f>
        <v>0</v>
      </c>
      <c r="B1530" s="180" t="str">
        <f t="shared" si="23"/>
        <v/>
      </c>
      <c r="E1530" s="167">
        <v>1</v>
      </c>
      <c r="F1530" s="170" t="s">
        <v>746</v>
      </c>
      <c r="G1530" s="169">
        <v>79414.622908996709</v>
      </c>
      <c r="H1530" s="168" t="s">
        <v>1266</v>
      </c>
      <c r="I1530" s="168" t="s">
        <v>470</v>
      </c>
      <c r="J1530" s="169">
        <v>38950.432260258887</v>
      </c>
      <c r="K1530" s="169">
        <v>18551.11692357279</v>
      </c>
      <c r="L1530" s="168" t="s">
        <v>18</v>
      </c>
      <c r="M1530" s="168" t="s">
        <v>21</v>
      </c>
      <c r="N1530" s="168" t="s">
        <v>1449</v>
      </c>
      <c r="O1530" s="168" t="s">
        <v>21</v>
      </c>
      <c r="P1530" s="168" t="s">
        <v>525</v>
      </c>
      <c r="Q1530" s="168" t="s">
        <v>1451</v>
      </c>
      <c r="R1530" s="168" t="s">
        <v>21</v>
      </c>
      <c r="S1530" s="168" t="s">
        <v>21</v>
      </c>
      <c r="T1530" s="168" t="s">
        <v>21</v>
      </c>
      <c r="U1530" s="168" t="s">
        <v>21</v>
      </c>
      <c r="V1530" s="168" t="s">
        <v>1451</v>
      </c>
      <c r="W1530" s="168" t="s">
        <v>21</v>
      </c>
      <c r="X1530" s="168" t="s">
        <v>21</v>
      </c>
      <c r="Y1530" s="168" t="s">
        <v>21</v>
      </c>
      <c r="Z1530" s="168" t="s">
        <v>21</v>
      </c>
      <c r="AA1530" s="168" t="s">
        <v>2373</v>
      </c>
      <c r="AB1530" s="168" t="s">
        <v>1259</v>
      </c>
      <c r="AC1530" s="168" t="s">
        <v>12068</v>
      </c>
      <c r="AD1530" s="169">
        <v>54828.610089578542</v>
      </c>
      <c r="AE1530" s="168" t="s">
        <v>816</v>
      </c>
      <c r="AF1530" s="169">
        <v>-20041.629975544591</v>
      </c>
      <c r="AG1530" s="169">
        <v>-62915.929698975902</v>
      </c>
      <c r="AH1530" s="169">
        <v>-27969.77201547545</v>
      </c>
      <c r="AI1530" s="168" t="s">
        <v>21</v>
      </c>
      <c r="AJ1530"/>
    </row>
    <row r="1531" spans="1:36" x14ac:dyDescent="0.25">
      <c r="A1531" s="179" t="b">
        <f>IF(E1531&lt;&gt;1,"",NOT(ISNA(VLOOKUP(P1531,Mapping!$P:$P,1,FALSE))))</f>
        <v>0</v>
      </c>
      <c r="B1531" s="180" t="str">
        <f t="shared" si="23"/>
        <v/>
      </c>
      <c r="E1531" s="167">
        <v>1</v>
      </c>
      <c r="F1531" s="170" t="s">
        <v>516</v>
      </c>
      <c r="G1531" s="169">
        <v>2517058.6756516178</v>
      </c>
      <c r="H1531" s="168" t="s">
        <v>1266</v>
      </c>
      <c r="I1531" s="168" t="s">
        <v>430</v>
      </c>
      <c r="J1531" s="169">
        <v>763036.27420197707</v>
      </c>
      <c r="K1531" s="169">
        <v>394461.4917220464</v>
      </c>
      <c r="L1531" s="168" t="s">
        <v>18</v>
      </c>
      <c r="M1531" s="168" t="s">
        <v>21</v>
      </c>
      <c r="N1531" s="168" t="s">
        <v>1449</v>
      </c>
      <c r="O1531" s="168" t="s">
        <v>21</v>
      </c>
      <c r="P1531" s="168" t="s">
        <v>344</v>
      </c>
      <c r="Q1531" s="168" t="s">
        <v>1450</v>
      </c>
      <c r="R1531" s="168" t="s">
        <v>21</v>
      </c>
      <c r="S1531" s="168" t="s">
        <v>21</v>
      </c>
      <c r="T1531" s="168" t="s">
        <v>21</v>
      </c>
      <c r="U1531" s="168" t="s">
        <v>21</v>
      </c>
      <c r="V1531" s="168" t="s">
        <v>1450</v>
      </c>
      <c r="W1531" s="168" t="s">
        <v>21</v>
      </c>
      <c r="X1531" s="168" t="s">
        <v>21</v>
      </c>
      <c r="Y1531" s="168" t="s">
        <v>21</v>
      </c>
      <c r="Z1531" s="168" t="s">
        <v>21</v>
      </c>
      <c r="AA1531" s="168" t="s">
        <v>2374</v>
      </c>
      <c r="AB1531" s="168" t="s">
        <v>1259</v>
      </c>
      <c r="AC1531" s="168" t="s">
        <v>12069</v>
      </c>
      <c r="AD1531" s="169">
        <v>1066543.170313345</v>
      </c>
      <c r="AE1531" s="168" t="s">
        <v>816</v>
      </c>
      <c r="AF1531" s="169">
        <v>-1286189.5704642329</v>
      </c>
      <c r="AG1531" s="169">
        <v>-1371764.598609315</v>
      </c>
      <c r="AH1531" s="169">
        <v>-711264.66260330542</v>
      </c>
      <c r="AI1531" s="168" t="s">
        <v>21</v>
      </c>
      <c r="AJ1531"/>
    </row>
    <row r="1532" spans="1:36" x14ac:dyDescent="0.25">
      <c r="A1532" s="179" t="b">
        <f>IF(E1532&lt;&gt;1,"",NOT(ISNA(VLOOKUP(P1532,Mapping!$P:$P,1,FALSE))))</f>
        <v>0</v>
      </c>
      <c r="B1532" s="180" t="str">
        <f t="shared" si="23"/>
        <v/>
      </c>
      <c r="E1532" s="167">
        <v>1</v>
      </c>
      <c r="F1532" s="170" t="s">
        <v>516</v>
      </c>
      <c r="G1532" s="169">
        <v>362622.10580630729</v>
      </c>
      <c r="H1532" s="168" t="s">
        <v>1266</v>
      </c>
      <c r="I1532" s="168" t="s">
        <v>430</v>
      </c>
      <c r="J1532" s="169">
        <v>109927.4415945387</v>
      </c>
      <c r="K1532" s="169">
        <v>56828.415710537789</v>
      </c>
      <c r="L1532" s="168" t="s">
        <v>18</v>
      </c>
      <c r="M1532" s="168" t="s">
        <v>21</v>
      </c>
      <c r="N1532" s="168" t="s">
        <v>1449</v>
      </c>
      <c r="O1532" s="168" t="s">
        <v>21</v>
      </c>
      <c r="P1532" s="168" t="s">
        <v>525</v>
      </c>
      <c r="Q1532" s="168" t="s">
        <v>1451</v>
      </c>
      <c r="R1532" s="168" t="s">
        <v>21</v>
      </c>
      <c r="S1532" s="168" t="s">
        <v>21</v>
      </c>
      <c r="T1532" s="168" t="s">
        <v>21</v>
      </c>
      <c r="U1532" s="168" t="s">
        <v>21</v>
      </c>
      <c r="V1532" s="168" t="s">
        <v>1451</v>
      </c>
      <c r="W1532" s="168" t="s">
        <v>21</v>
      </c>
      <c r="X1532" s="168" t="s">
        <v>21</v>
      </c>
      <c r="Y1532" s="168" t="s">
        <v>21</v>
      </c>
      <c r="Z1532" s="168" t="s">
        <v>21</v>
      </c>
      <c r="AA1532" s="168" t="s">
        <v>2374</v>
      </c>
      <c r="AB1532" s="168" t="s">
        <v>1259</v>
      </c>
      <c r="AC1532" s="168" t="s">
        <v>6882</v>
      </c>
      <c r="AD1532" s="169">
        <v>153652.40949428271</v>
      </c>
      <c r="AE1532" s="168" t="s">
        <v>816</v>
      </c>
      <c r="AF1532" s="169">
        <v>-185295.94682059131</v>
      </c>
      <c r="AG1532" s="169">
        <v>-197624.38286802269</v>
      </c>
      <c r="AH1532" s="169">
        <v>-102468.9222519029</v>
      </c>
      <c r="AI1532" s="168" t="s">
        <v>21</v>
      </c>
      <c r="AJ1532"/>
    </row>
    <row r="1533" spans="1:36" x14ac:dyDescent="0.25">
      <c r="A1533" s="179" t="b">
        <f>IF(E1533&lt;&gt;1,"",NOT(ISNA(VLOOKUP(P1533,Mapping!$P:$P,1,FALSE))))</f>
        <v>0</v>
      </c>
      <c r="B1533" s="180" t="str">
        <f t="shared" si="23"/>
        <v/>
      </c>
      <c r="E1533" s="167">
        <v>1</v>
      </c>
      <c r="F1533" s="170" t="s">
        <v>2375</v>
      </c>
      <c r="G1533" s="169">
        <v>392109.3044014016</v>
      </c>
      <c r="H1533" s="168" t="s">
        <v>1266</v>
      </c>
      <c r="I1533" s="168" t="s">
        <v>470</v>
      </c>
      <c r="J1533" s="169">
        <v>159796.6414959949</v>
      </c>
      <c r="K1533" s="169">
        <v>50428.491631978162</v>
      </c>
      <c r="L1533" s="168" t="s">
        <v>18</v>
      </c>
      <c r="M1533" s="168" t="s">
        <v>21</v>
      </c>
      <c r="N1533" s="168" t="s">
        <v>1449</v>
      </c>
      <c r="O1533" s="168" t="s">
        <v>21</v>
      </c>
      <c r="P1533" s="168" t="s">
        <v>525</v>
      </c>
      <c r="Q1533" s="168" t="s">
        <v>1451</v>
      </c>
      <c r="R1533" s="168" t="s">
        <v>21</v>
      </c>
      <c r="S1533" s="168" t="s">
        <v>21</v>
      </c>
      <c r="T1533" s="168" t="s">
        <v>21</v>
      </c>
      <c r="U1533" s="168" t="s">
        <v>21</v>
      </c>
      <c r="V1533" s="168" t="s">
        <v>1451</v>
      </c>
      <c r="W1533" s="168" t="s">
        <v>21</v>
      </c>
      <c r="X1533" s="168" t="s">
        <v>21</v>
      </c>
      <c r="Y1533" s="168" t="s">
        <v>21</v>
      </c>
      <c r="Z1533" s="168" t="s">
        <v>21</v>
      </c>
      <c r="AA1533" s="168" t="s">
        <v>2376</v>
      </c>
      <c r="AB1533" s="168" t="s">
        <v>1259</v>
      </c>
      <c r="AC1533" s="168" t="s">
        <v>2426</v>
      </c>
      <c r="AD1533" s="169">
        <v>180181.11638416641</v>
      </c>
      <c r="AE1533" s="168" t="s">
        <v>816</v>
      </c>
      <c r="AF1533" s="169">
        <v>-128175.4053007521</v>
      </c>
      <c r="AG1533" s="169">
        <v>-218694.874342886</v>
      </c>
      <c r="AH1533" s="169">
        <v>-90645.740746214287</v>
      </c>
      <c r="AI1533" s="168" t="s">
        <v>21</v>
      </c>
      <c r="AJ1533"/>
    </row>
    <row r="1534" spans="1:36" x14ac:dyDescent="0.25">
      <c r="A1534" s="179" t="b">
        <f>IF(E1534&lt;&gt;1,"",NOT(ISNA(VLOOKUP(P1534,Mapping!$P:$P,1,FALSE))))</f>
        <v>0</v>
      </c>
      <c r="B1534" s="180" t="str">
        <f t="shared" si="23"/>
        <v/>
      </c>
      <c r="E1534" s="167">
        <v>1</v>
      </c>
      <c r="F1534" s="170" t="s">
        <v>2377</v>
      </c>
      <c r="G1534" s="169">
        <v>267523.91418135283</v>
      </c>
      <c r="H1534" s="168" t="s">
        <v>1266</v>
      </c>
      <c r="I1534" s="168" t="s">
        <v>470</v>
      </c>
      <c r="J1534" s="169">
        <v>120550.5942465886</v>
      </c>
      <c r="K1534" s="169">
        <v>33056.707930511991</v>
      </c>
      <c r="L1534" s="168" t="s">
        <v>18</v>
      </c>
      <c r="M1534" s="168" t="s">
        <v>21</v>
      </c>
      <c r="N1534" s="168" t="s">
        <v>1449</v>
      </c>
      <c r="O1534" s="168" t="s">
        <v>21</v>
      </c>
      <c r="P1534" s="168" t="s">
        <v>525</v>
      </c>
      <c r="Q1534" s="168" t="s">
        <v>1451</v>
      </c>
      <c r="R1534" s="168" t="s">
        <v>21</v>
      </c>
      <c r="S1534" s="168" t="s">
        <v>21</v>
      </c>
      <c r="T1534" s="168" t="s">
        <v>21</v>
      </c>
      <c r="U1534" s="168" t="s">
        <v>21</v>
      </c>
      <c r="V1534" s="168" t="s">
        <v>1451</v>
      </c>
      <c r="W1534" s="168" t="s">
        <v>21</v>
      </c>
      <c r="X1534" s="168" t="s">
        <v>21</v>
      </c>
      <c r="Y1534" s="168" t="s">
        <v>21</v>
      </c>
      <c r="Z1534" s="168" t="s">
        <v>21</v>
      </c>
      <c r="AA1534" s="168" t="s">
        <v>2378</v>
      </c>
      <c r="AB1534" s="168" t="s">
        <v>1259</v>
      </c>
      <c r="AC1534" s="168" t="s">
        <v>2699</v>
      </c>
      <c r="AD1534" s="169">
        <v>147670.8701701182</v>
      </c>
      <c r="AE1534" s="168" t="s">
        <v>816</v>
      </c>
      <c r="AF1534" s="169">
        <v>-71687.576866751013</v>
      </c>
      <c r="AG1534" s="169">
        <v>-149208.6725279933</v>
      </c>
      <c r="AH1534" s="169">
        <v>-19304.13230181934</v>
      </c>
      <c r="AI1534" s="168" t="s">
        <v>21</v>
      </c>
      <c r="AJ1534"/>
    </row>
    <row r="1535" spans="1:36" x14ac:dyDescent="0.25">
      <c r="A1535" s="179" t="b">
        <f>IF(E1535&lt;&gt;1,"",NOT(ISNA(VLOOKUP(P1535,Mapping!$P:$P,1,FALSE))))</f>
        <v>0</v>
      </c>
      <c r="B1535" s="180" t="str">
        <f t="shared" si="23"/>
        <v/>
      </c>
      <c r="E1535" s="167">
        <v>1</v>
      </c>
      <c r="F1535" s="170" t="s">
        <v>2379</v>
      </c>
      <c r="G1535" s="169">
        <v>124425.1073443854</v>
      </c>
      <c r="H1535" s="168" t="s">
        <v>1266</v>
      </c>
      <c r="I1535" s="168" t="s">
        <v>498</v>
      </c>
      <c r="J1535" s="169">
        <v>50729.706510273238</v>
      </c>
      <c r="K1535" s="169">
        <v>27047.257255870642</v>
      </c>
      <c r="L1535" s="168" t="s">
        <v>18</v>
      </c>
      <c r="M1535" s="168" t="s">
        <v>21</v>
      </c>
      <c r="N1535" s="168" t="s">
        <v>1449</v>
      </c>
      <c r="O1535" s="168" t="s">
        <v>21</v>
      </c>
      <c r="P1535" s="168" t="s">
        <v>525</v>
      </c>
      <c r="Q1535" s="168" t="s">
        <v>1451</v>
      </c>
      <c r="R1535" s="168" t="s">
        <v>21</v>
      </c>
      <c r="S1535" s="168" t="s">
        <v>21</v>
      </c>
      <c r="T1535" s="168" t="s">
        <v>21</v>
      </c>
      <c r="U1535" s="168" t="s">
        <v>21</v>
      </c>
      <c r="V1535" s="168" t="s">
        <v>1451</v>
      </c>
      <c r="W1535" s="168" t="s">
        <v>21</v>
      </c>
      <c r="X1535" s="168" t="s">
        <v>21</v>
      </c>
      <c r="Y1535" s="168" t="s">
        <v>21</v>
      </c>
      <c r="Z1535" s="168" t="s">
        <v>21</v>
      </c>
      <c r="AA1535" s="168" t="s">
        <v>2380</v>
      </c>
      <c r="AB1535" s="168" t="s">
        <v>1259</v>
      </c>
      <c r="AC1535" s="168" t="s">
        <v>12070</v>
      </c>
      <c r="AD1535" s="169">
        <v>71194.202917952614</v>
      </c>
      <c r="AE1535" s="168" t="s">
        <v>807</v>
      </c>
      <c r="AF1535" s="169">
        <v>-17212.74776287792</v>
      </c>
      <c r="AG1535" s="169">
        <v>-21403.964922073679</v>
      </c>
      <c r="AH1535" s="169">
        <v>-47123.876920371651</v>
      </c>
      <c r="AI1535" s="168" t="s">
        <v>21</v>
      </c>
      <c r="AJ1535"/>
    </row>
    <row r="1536" spans="1:36" x14ac:dyDescent="0.25">
      <c r="A1536" s="179" t="b">
        <f>IF(E1536&lt;&gt;1,"",NOT(ISNA(VLOOKUP(P1536,Mapping!$P:$P,1,FALSE))))</f>
        <v>0</v>
      </c>
      <c r="B1536" s="180" t="str">
        <f t="shared" si="23"/>
        <v/>
      </c>
      <c r="E1536" s="167">
        <v>1</v>
      </c>
      <c r="F1536" s="170" t="s">
        <v>517</v>
      </c>
      <c r="G1536" s="169">
        <v>281431.08436567301</v>
      </c>
      <c r="H1536" s="168" t="s">
        <v>1266</v>
      </c>
      <c r="I1536" s="168" t="s">
        <v>446</v>
      </c>
      <c r="J1536" s="169">
        <v>98629.097229066101</v>
      </c>
      <c r="K1536" s="169">
        <v>60045.019203440534</v>
      </c>
      <c r="L1536" s="168" t="s">
        <v>18</v>
      </c>
      <c r="M1536" s="168" t="s">
        <v>21</v>
      </c>
      <c r="N1536" s="168" t="s">
        <v>1449</v>
      </c>
      <c r="O1536" s="168" t="s">
        <v>21</v>
      </c>
      <c r="P1536" s="168" t="s">
        <v>525</v>
      </c>
      <c r="Q1536" s="168" t="s">
        <v>1451</v>
      </c>
      <c r="R1536" s="168" t="s">
        <v>21</v>
      </c>
      <c r="S1536" s="168" t="s">
        <v>21</v>
      </c>
      <c r="T1536" s="168" t="s">
        <v>21</v>
      </c>
      <c r="U1536" s="168" t="s">
        <v>21</v>
      </c>
      <c r="V1536" s="168" t="s">
        <v>1451</v>
      </c>
      <c r="W1536" s="168" t="s">
        <v>21</v>
      </c>
      <c r="X1536" s="168" t="s">
        <v>21</v>
      </c>
      <c r="Y1536" s="168" t="s">
        <v>21</v>
      </c>
      <c r="Z1536" s="168" t="s">
        <v>21</v>
      </c>
      <c r="AA1536" s="168" t="s">
        <v>2381</v>
      </c>
      <c r="AB1536" s="168" t="s">
        <v>1259</v>
      </c>
      <c r="AC1536" s="168" t="s">
        <v>6883</v>
      </c>
      <c r="AD1536" s="169">
        <v>150982.20135618289</v>
      </c>
      <c r="AE1536" s="168" t="s">
        <v>809</v>
      </c>
      <c r="AF1536" s="169">
        <v>-144799.47135075781</v>
      </c>
      <c r="AG1536" s="169">
        <v>-153721.3527982368</v>
      </c>
      <c r="AH1536" s="169">
        <v>-74038.002034652862</v>
      </c>
      <c r="AI1536" s="168" t="s">
        <v>21</v>
      </c>
      <c r="AJ1536"/>
    </row>
    <row r="1537" spans="1:36" x14ac:dyDescent="0.25">
      <c r="A1537" s="179" t="b">
        <f>IF(E1537&lt;&gt;1,"",NOT(ISNA(VLOOKUP(P1537,Mapping!$P:$P,1,FALSE))))</f>
        <v>0</v>
      </c>
      <c r="B1537" s="180" t="str">
        <f t="shared" si="23"/>
        <v/>
      </c>
      <c r="E1537" s="167">
        <v>1</v>
      </c>
      <c r="F1537" s="170" t="s">
        <v>747</v>
      </c>
      <c r="G1537" s="169">
        <v>143836.747918523</v>
      </c>
      <c r="H1537" s="168" t="s">
        <v>1266</v>
      </c>
      <c r="I1537" s="168" t="s">
        <v>470</v>
      </c>
      <c r="J1537" s="169">
        <v>41317.54599743228</v>
      </c>
      <c r="K1537" s="169">
        <v>14309.227316684601</v>
      </c>
      <c r="L1537" s="168" t="s">
        <v>18</v>
      </c>
      <c r="M1537" s="168" t="s">
        <v>21</v>
      </c>
      <c r="N1537" s="168" t="s">
        <v>1449</v>
      </c>
      <c r="O1537" s="168" t="s">
        <v>21</v>
      </c>
      <c r="P1537" s="168" t="s">
        <v>525</v>
      </c>
      <c r="Q1537" s="168" t="s">
        <v>1451</v>
      </c>
      <c r="R1537" s="168" t="s">
        <v>21</v>
      </c>
      <c r="S1537" s="168" t="s">
        <v>21</v>
      </c>
      <c r="T1537" s="168" t="s">
        <v>21</v>
      </c>
      <c r="U1537" s="168" t="s">
        <v>21</v>
      </c>
      <c r="V1537" s="168" t="s">
        <v>1451</v>
      </c>
      <c r="W1537" s="168" t="s">
        <v>21</v>
      </c>
      <c r="X1537" s="168" t="s">
        <v>21</v>
      </c>
      <c r="Y1537" s="168" t="s">
        <v>21</v>
      </c>
      <c r="Z1537" s="168" t="s">
        <v>21</v>
      </c>
      <c r="AA1537" s="168" t="s">
        <v>2382</v>
      </c>
      <c r="AB1537" s="168" t="s">
        <v>1259</v>
      </c>
      <c r="AC1537" s="168" t="s">
        <v>2756</v>
      </c>
      <c r="AD1537" s="169">
        <v>61707.704412911757</v>
      </c>
      <c r="AE1537" s="168" t="s">
        <v>816</v>
      </c>
      <c r="AF1537" s="169">
        <v>-48625.646813764433</v>
      </c>
      <c r="AG1537" s="169">
        <v>-80223.445755648107</v>
      </c>
      <c r="AH1537" s="169">
        <v>-15530.51223819271</v>
      </c>
      <c r="AI1537" s="168" t="s">
        <v>21</v>
      </c>
      <c r="AJ1537"/>
    </row>
    <row r="1538" spans="1:36" x14ac:dyDescent="0.25">
      <c r="A1538" s="179" t="b">
        <f>IF(E1538&lt;&gt;1,"",NOT(ISNA(VLOOKUP(P1538,Mapping!$P:$P,1,FALSE))))</f>
        <v>0</v>
      </c>
      <c r="B1538" s="180" t="str">
        <f t="shared" si="23"/>
        <v/>
      </c>
      <c r="E1538" s="167">
        <v>1</v>
      </c>
      <c r="F1538" s="170" t="s">
        <v>1023</v>
      </c>
      <c r="G1538" s="169">
        <v>888045.45806767256</v>
      </c>
      <c r="H1538" s="168" t="s">
        <v>1266</v>
      </c>
      <c r="I1538" s="168" t="s">
        <v>384</v>
      </c>
      <c r="J1538" s="169">
        <v>380808.04265650368</v>
      </c>
      <c r="K1538" s="169">
        <v>120615.9423190628</v>
      </c>
      <c r="L1538" s="168" t="s">
        <v>18</v>
      </c>
      <c r="M1538" s="168" t="s">
        <v>21</v>
      </c>
      <c r="N1538" s="168" t="s">
        <v>1449</v>
      </c>
      <c r="O1538" s="168" t="s">
        <v>21</v>
      </c>
      <c r="P1538" s="168" t="s">
        <v>344</v>
      </c>
      <c r="Q1538" s="168" t="s">
        <v>1450</v>
      </c>
      <c r="R1538" s="168" t="s">
        <v>21</v>
      </c>
      <c r="S1538" s="168" t="s">
        <v>21</v>
      </c>
      <c r="T1538" s="168" t="s">
        <v>21</v>
      </c>
      <c r="U1538" s="168" t="s">
        <v>21</v>
      </c>
      <c r="V1538" s="168" t="s">
        <v>1450</v>
      </c>
      <c r="W1538" s="168" t="s">
        <v>21</v>
      </c>
      <c r="X1538" s="168" t="s">
        <v>21</v>
      </c>
      <c r="Y1538" s="168" t="s">
        <v>21</v>
      </c>
      <c r="Z1538" s="168" t="s">
        <v>21</v>
      </c>
      <c r="AA1538" s="168" t="s">
        <v>2383</v>
      </c>
      <c r="AB1538" s="168" t="s">
        <v>1259</v>
      </c>
      <c r="AC1538" s="168" t="s">
        <v>12071</v>
      </c>
      <c r="AD1538" s="169">
        <v>523466.11779318302</v>
      </c>
      <c r="AE1538" s="168" t="s">
        <v>817</v>
      </c>
      <c r="AF1538" s="169">
        <v>38614.955773239722</v>
      </c>
      <c r="AG1538" s="169">
        <v>-489579.74097354541</v>
      </c>
      <c r="AH1538" s="169">
        <v>-97665.872766064713</v>
      </c>
      <c r="AI1538" s="168" t="s">
        <v>21</v>
      </c>
      <c r="AJ1538"/>
    </row>
    <row r="1539" spans="1:36" x14ac:dyDescent="0.25">
      <c r="A1539" s="179" t="b">
        <f>IF(E1539&lt;&gt;1,"",NOT(ISNA(VLOOKUP(P1539,Mapping!$P:$P,1,FALSE))))</f>
        <v>0</v>
      </c>
      <c r="B1539" s="180" t="str">
        <f t="shared" si="23"/>
        <v/>
      </c>
      <c r="E1539" s="167">
        <v>1</v>
      </c>
      <c r="F1539" s="170" t="s">
        <v>518</v>
      </c>
      <c r="G1539" s="169">
        <v>509339.56610401772</v>
      </c>
      <c r="H1539" s="168" t="s">
        <v>1266</v>
      </c>
      <c r="I1539" s="168" t="s">
        <v>384</v>
      </c>
      <c r="J1539" s="169">
        <v>258680.92733389881</v>
      </c>
      <c r="K1539" s="169">
        <v>101463.82998005539</v>
      </c>
      <c r="L1539" s="168" t="s">
        <v>18</v>
      </c>
      <c r="M1539" s="168" t="s">
        <v>21</v>
      </c>
      <c r="N1539" s="168" t="s">
        <v>1449</v>
      </c>
      <c r="O1539" s="168" t="s">
        <v>21</v>
      </c>
      <c r="P1539" s="168" t="s">
        <v>344</v>
      </c>
      <c r="Q1539" s="168" t="s">
        <v>1450</v>
      </c>
      <c r="R1539" s="168" t="s">
        <v>21</v>
      </c>
      <c r="S1539" s="168" t="s">
        <v>21</v>
      </c>
      <c r="T1539" s="168" t="s">
        <v>21</v>
      </c>
      <c r="U1539" s="168" t="s">
        <v>21</v>
      </c>
      <c r="V1539" s="168" t="s">
        <v>1450</v>
      </c>
      <c r="W1539" s="168" t="s">
        <v>21</v>
      </c>
      <c r="X1539" s="168" t="s">
        <v>21</v>
      </c>
      <c r="Y1539" s="168" t="s">
        <v>21</v>
      </c>
      <c r="Z1539" s="168" t="s">
        <v>21</v>
      </c>
      <c r="AA1539" s="168" t="s">
        <v>2384</v>
      </c>
      <c r="AB1539" s="168" t="s">
        <v>1259</v>
      </c>
      <c r="AC1539" s="168" t="s">
        <v>12072</v>
      </c>
      <c r="AD1539" s="169">
        <v>379670.22588450619</v>
      </c>
      <c r="AE1539" s="168" t="s">
        <v>816</v>
      </c>
      <c r="AF1539" s="169">
        <v>-132706.5659022461</v>
      </c>
      <c r="AG1539" s="169">
        <v>-274053.3206800645</v>
      </c>
      <c r="AH1539" s="169">
        <v>-13160.83607492095</v>
      </c>
      <c r="AI1539" s="168" t="s">
        <v>21</v>
      </c>
      <c r="AJ1539"/>
    </row>
    <row r="1540" spans="1:36" x14ac:dyDescent="0.25">
      <c r="A1540" s="179" t="b">
        <f>IF(E1540&lt;&gt;1,"",NOT(ISNA(VLOOKUP(P1540,Mapping!$P:$P,1,FALSE))))</f>
        <v>0</v>
      </c>
      <c r="B1540" s="180" t="str">
        <f t="shared" si="23"/>
        <v/>
      </c>
      <c r="E1540" s="167">
        <v>1</v>
      </c>
      <c r="F1540" s="170" t="s">
        <v>12073</v>
      </c>
      <c r="G1540" s="169">
        <v>1666759.4551638539</v>
      </c>
      <c r="H1540" s="168" t="s">
        <v>1266</v>
      </c>
      <c r="I1540" s="168" t="s">
        <v>384</v>
      </c>
      <c r="J1540" s="169">
        <v>1096822.923519654</v>
      </c>
      <c r="K1540" s="169">
        <v>262499.81576309173</v>
      </c>
      <c r="L1540" s="168" t="s">
        <v>18</v>
      </c>
      <c r="M1540" s="168" t="s">
        <v>21</v>
      </c>
      <c r="N1540" s="168" t="s">
        <v>1449</v>
      </c>
      <c r="O1540" s="168" t="s">
        <v>21</v>
      </c>
      <c r="P1540" s="168" t="s">
        <v>753</v>
      </c>
      <c r="Q1540" s="168" t="s">
        <v>1460</v>
      </c>
      <c r="R1540" s="168" t="s">
        <v>21</v>
      </c>
      <c r="S1540" s="168" t="s">
        <v>21</v>
      </c>
      <c r="T1540" s="168" t="s">
        <v>21</v>
      </c>
      <c r="U1540" s="168" t="s">
        <v>21</v>
      </c>
      <c r="V1540" s="168" t="s">
        <v>1460</v>
      </c>
      <c r="W1540" s="168" t="s">
        <v>21</v>
      </c>
      <c r="X1540" s="168" t="s">
        <v>21</v>
      </c>
      <c r="Y1540" s="168" t="s">
        <v>21</v>
      </c>
      <c r="Z1540" s="168" t="s">
        <v>21</v>
      </c>
      <c r="AA1540" s="168" t="s">
        <v>12074</v>
      </c>
      <c r="AB1540" s="168" t="s">
        <v>1259</v>
      </c>
      <c r="AC1540" s="168" t="s">
        <v>12075</v>
      </c>
      <c r="AD1540" s="169">
        <v>1268393.4502786419</v>
      </c>
      <c r="AE1540" s="168" t="s">
        <v>816</v>
      </c>
      <c r="AF1540" s="169">
        <v>-434268.09578488983</v>
      </c>
      <c r="AG1540" s="169">
        <v>-896810.28897186671</v>
      </c>
      <c r="AH1540" s="169">
        <v>-334339.43115853838</v>
      </c>
      <c r="AI1540" s="168" t="s">
        <v>21</v>
      </c>
      <c r="AJ1540"/>
    </row>
    <row r="1541" spans="1:36" x14ac:dyDescent="0.25">
      <c r="A1541" s="179" t="b">
        <f>IF(E1541&lt;&gt;1,"",NOT(ISNA(VLOOKUP(P1541,Mapping!$P:$P,1,FALSE))))</f>
        <v>0</v>
      </c>
      <c r="B1541" s="180" t="str">
        <f t="shared" si="23"/>
        <v/>
      </c>
      <c r="E1541" s="167">
        <v>1</v>
      </c>
      <c r="F1541" s="170" t="s">
        <v>2385</v>
      </c>
      <c r="G1541" s="169">
        <v>2087689.413760521</v>
      </c>
      <c r="H1541" s="168" t="s">
        <v>1266</v>
      </c>
      <c r="I1541" s="168" t="s">
        <v>421</v>
      </c>
      <c r="J1541" s="169">
        <v>887650.69027319027</v>
      </c>
      <c r="K1541" s="169">
        <v>418147.24591625528</v>
      </c>
      <c r="L1541" s="168" t="s">
        <v>18</v>
      </c>
      <c r="M1541" s="168" t="s">
        <v>21</v>
      </c>
      <c r="N1541" s="168" t="s">
        <v>1449</v>
      </c>
      <c r="O1541" s="168" t="s">
        <v>21</v>
      </c>
      <c r="P1541" s="168" t="s">
        <v>344</v>
      </c>
      <c r="Q1541" s="168" t="s">
        <v>1450</v>
      </c>
      <c r="R1541" s="168" t="s">
        <v>21</v>
      </c>
      <c r="S1541" s="168" t="s">
        <v>21</v>
      </c>
      <c r="T1541" s="168" t="s">
        <v>21</v>
      </c>
      <c r="U1541" s="168" t="s">
        <v>21</v>
      </c>
      <c r="V1541" s="168" t="s">
        <v>1450</v>
      </c>
      <c r="W1541" s="168" t="s">
        <v>21</v>
      </c>
      <c r="X1541" s="168" t="s">
        <v>21</v>
      </c>
      <c r="Y1541" s="168" t="s">
        <v>21</v>
      </c>
      <c r="Z1541" s="168" t="s">
        <v>21</v>
      </c>
      <c r="AA1541" s="168" t="s">
        <v>2386</v>
      </c>
      <c r="AB1541" s="168" t="s">
        <v>1259</v>
      </c>
      <c r="AC1541" s="168" t="s">
        <v>12076</v>
      </c>
      <c r="AD1541" s="169">
        <v>1147644.921736825</v>
      </c>
      <c r="AE1541" s="168" t="s">
        <v>816</v>
      </c>
      <c r="AF1541" s="169">
        <v>-638042.95799095486</v>
      </c>
      <c r="AG1541" s="169">
        <v>30127.96097498876</v>
      </c>
      <c r="AH1541" s="169">
        <v>-314692.98621353129</v>
      </c>
      <c r="AI1541" s="168" t="s">
        <v>21</v>
      </c>
      <c r="AJ1541"/>
    </row>
    <row r="1542" spans="1:36" x14ac:dyDescent="0.25">
      <c r="A1542" s="179" t="b">
        <f>IF(E1542&lt;&gt;1,"",NOT(ISNA(VLOOKUP(P1542,Mapping!$P:$P,1,FALSE))))</f>
        <v>0</v>
      </c>
      <c r="B1542" s="180" t="str">
        <f t="shared" si="23"/>
        <v/>
      </c>
      <c r="E1542" s="167">
        <v>1</v>
      </c>
      <c r="F1542" s="170" t="s">
        <v>784</v>
      </c>
      <c r="G1542" s="169">
        <v>1665628.9940593829</v>
      </c>
      <c r="H1542" s="168" t="s">
        <v>1266</v>
      </c>
      <c r="I1542" s="168" t="s">
        <v>421</v>
      </c>
      <c r="J1542" s="169">
        <v>894731.0206326202</v>
      </c>
      <c r="K1542" s="169">
        <v>339018.39713164471</v>
      </c>
      <c r="L1542" s="168" t="s">
        <v>18</v>
      </c>
      <c r="M1542" s="168" t="s">
        <v>21</v>
      </c>
      <c r="N1542" s="168" t="s">
        <v>1449</v>
      </c>
      <c r="O1542" s="168" t="s">
        <v>21</v>
      </c>
      <c r="P1542" s="168" t="s">
        <v>785</v>
      </c>
      <c r="Q1542" s="168" t="s">
        <v>1452</v>
      </c>
      <c r="R1542" s="168" t="s">
        <v>21</v>
      </c>
      <c r="S1542" s="168" t="s">
        <v>21</v>
      </c>
      <c r="T1542" s="168" t="s">
        <v>21</v>
      </c>
      <c r="U1542" s="168" t="s">
        <v>21</v>
      </c>
      <c r="V1542" s="168" t="s">
        <v>1452</v>
      </c>
      <c r="W1542" s="168" t="s">
        <v>21</v>
      </c>
      <c r="X1542" s="168" t="s">
        <v>21</v>
      </c>
      <c r="Y1542" s="168" t="s">
        <v>21</v>
      </c>
      <c r="Z1542" s="168" t="s">
        <v>21</v>
      </c>
      <c r="AA1542" s="168" t="s">
        <v>2387</v>
      </c>
      <c r="AB1542" s="168" t="s">
        <v>1259</v>
      </c>
      <c r="AC1542" s="168" t="s">
        <v>12077</v>
      </c>
      <c r="AD1542" s="169">
        <v>1367436.5785381841</v>
      </c>
      <c r="AE1542" s="168" t="s">
        <v>816</v>
      </c>
      <c r="AF1542" s="169">
        <v>-509052.18145971542</v>
      </c>
      <c r="AG1542" s="169">
        <v>24037.102933543731</v>
      </c>
      <c r="AH1542" s="169">
        <v>-588822.63329846389</v>
      </c>
      <c r="AI1542" s="168" t="s">
        <v>21</v>
      </c>
      <c r="AJ1542"/>
    </row>
    <row r="1543" spans="1:36" x14ac:dyDescent="0.25">
      <c r="A1543" s="179" t="b">
        <f>IF(E1543&lt;&gt;1,"",NOT(ISNA(VLOOKUP(P1543,Mapping!$P:$P,1,FALSE))))</f>
        <v>0</v>
      </c>
      <c r="B1543" s="180" t="str">
        <f t="shared" si="23"/>
        <v/>
      </c>
      <c r="E1543" s="167">
        <v>1</v>
      </c>
      <c r="F1543" s="170" t="s">
        <v>12078</v>
      </c>
      <c r="G1543" s="169">
        <v>247572.4895278358</v>
      </c>
      <c r="H1543" s="168" t="s">
        <v>1266</v>
      </c>
      <c r="I1543" s="168" t="s">
        <v>303</v>
      </c>
      <c r="J1543" s="169">
        <v>128945.7599531991</v>
      </c>
      <c r="K1543" s="169">
        <v>63591.146226991317</v>
      </c>
      <c r="L1543" s="168" t="s">
        <v>18</v>
      </c>
      <c r="M1543" s="168" t="s">
        <v>21</v>
      </c>
      <c r="N1543" s="168" t="s">
        <v>1449</v>
      </c>
      <c r="O1543" s="168" t="s">
        <v>21</v>
      </c>
      <c r="P1543" s="168" t="s">
        <v>525</v>
      </c>
      <c r="Q1543" s="168" t="s">
        <v>1451</v>
      </c>
      <c r="R1543" s="168" t="s">
        <v>21</v>
      </c>
      <c r="S1543" s="168" t="s">
        <v>21</v>
      </c>
      <c r="T1543" s="168" t="s">
        <v>21</v>
      </c>
      <c r="U1543" s="168" t="s">
        <v>21</v>
      </c>
      <c r="V1543" s="168" t="s">
        <v>1451</v>
      </c>
      <c r="W1543" s="168" t="s">
        <v>21</v>
      </c>
      <c r="X1543" s="168" t="s">
        <v>21</v>
      </c>
      <c r="Y1543" s="168" t="s">
        <v>21</v>
      </c>
      <c r="Z1543" s="168" t="s">
        <v>21</v>
      </c>
      <c r="AA1543" s="168" t="s">
        <v>12079</v>
      </c>
      <c r="AB1543" s="168" t="s">
        <v>1259</v>
      </c>
      <c r="AC1543" s="168" t="s">
        <v>12080</v>
      </c>
      <c r="AD1543" s="169">
        <v>245581.27236943651</v>
      </c>
      <c r="AE1543" s="168" t="s">
        <v>809</v>
      </c>
      <c r="AF1543" s="169">
        <v>-134280.89478687229</v>
      </c>
      <c r="AG1543" s="169">
        <v>-112950.5015891849</v>
      </c>
      <c r="AH1543" s="169">
        <v>-131098.51159994479</v>
      </c>
      <c r="AI1543" s="168" t="s">
        <v>21</v>
      </c>
      <c r="AJ1543"/>
    </row>
    <row r="1544" spans="1:36" x14ac:dyDescent="0.25">
      <c r="A1544" s="179" t="b">
        <f>IF(E1544&lt;&gt;1,"",NOT(ISNA(VLOOKUP(P1544,Mapping!$P:$P,1,FALSE))))</f>
        <v>0</v>
      </c>
      <c r="B1544" s="180" t="str">
        <f t="shared" si="23"/>
        <v/>
      </c>
      <c r="E1544" s="167">
        <v>1</v>
      </c>
      <c r="F1544" s="170" t="s">
        <v>748</v>
      </c>
      <c r="G1544" s="169">
        <v>264510.11370181822</v>
      </c>
      <c r="H1544" s="168" t="s">
        <v>1266</v>
      </c>
      <c r="I1544" s="168" t="s">
        <v>470</v>
      </c>
      <c r="J1544" s="169">
        <v>110747.6334412007</v>
      </c>
      <c r="K1544" s="169">
        <v>52878.516961948517</v>
      </c>
      <c r="L1544" s="168" t="s">
        <v>18</v>
      </c>
      <c r="M1544" s="168" t="s">
        <v>21</v>
      </c>
      <c r="N1544" s="168" t="s">
        <v>1449</v>
      </c>
      <c r="O1544" s="168" t="s">
        <v>21</v>
      </c>
      <c r="P1544" s="168" t="s">
        <v>525</v>
      </c>
      <c r="Q1544" s="168" t="s">
        <v>1451</v>
      </c>
      <c r="R1544" s="168" t="s">
        <v>21</v>
      </c>
      <c r="S1544" s="168" t="s">
        <v>21</v>
      </c>
      <c r="T1544" s="168" t="s">
        <v>21</v>
      </c>
      <c r="U1544" s="168" t="s">
        <v>21</v>
      </c>
      <c r="V1544" s="168" t="s">
        <v>1451</v>
      </c>
      <c r="W1544" s="168" t="s">
        <v>21</v>
      </c>
      <c r="X1544" s="168" t="s">
        <v>21</v>
      </c>
      <c r="Y1544" s="168" t="s">
        <v>21</v>
      </c>
      <c r="Z1544" s="168" t="s">
        <v>21</v>
      </c>
      <c r="AA1544" s="168" t="s">
        <v>2388</v>
      </c>
      <c r="AB1544" s="168" t="s">
        <v>1259</v>
      </c>
      <c r="AC1544" s="168" t="s">
        <v>12081</v>
      </c>
      <c r="AD1544" s="169">
        <v>166560.23394903581</v>
      </c>
      <c r="AE1544" s="168" t="s">
        <v>816</v>
      </c>
      <c r="AF1544" s="169">
        <v>-99591.705592530518</v>
      </c>
      <c r="AG1544" s="169">
        <v>-210452.10433110339</v>
      </c>
      <c r="AH1544" s="169">
        <v>-113287.1161062294</v>
      </c>
      <c r="AI1544" s="168" t="s">
        <v>21</v>
      </c>
      <c r="AJ1544"/>
    </row>
    <row r="1545" spans="1:36" x14ac:dyDescent="0.25">
      <c r="A1545" s="179" t="b">
        <f>IF(E1545&lt;&gt;1,"",NOT(ISNA(VLOOKUP(P1545,Mapping!$P:$P,1,FALSE))))</f>
        <v>0</v>
      </c>
      <c r="B1545" s="180" t="str">
        <f t="shared" si="23"/>
        <v/>
      </c>
      <c r="E1545" s="167">
        <v>1</v>
      </c>
      <c r="F1545" s="170" t="s">
        <v>2389</v>
      </c>
      <c r="G1545" s="169">
        <v>123447.9716992811</v>
      </c>
      <c r="H1545" s="168" t="s">
        <v>1266</v>
      </c>
      <c r="I1545" s="168" t="s">
        <v>489</v>
      </c>
      <c r="J1545" s="169">
        <v>39977.682195948903</v>
      </c>
      <c r="K1545" s="169">
        <v>7945.3784613725047</v>
      </c>
      <c r="L1545" s="168" t="s">
        <v>18</v>
      </c>
      <c r="M1545" s="168" t="s">
        <v>21</v>
      </c>
      <c r="N1545" s="168" t="s">
        <v>1449</v>
      </c>
      <c r="O1545" s="168" t="s">
        <v>21</v>
      </c>
      <c r="P1545" s="168" t="s">
        <v>525</v>
      </c>
      <c r="Q1545" s="168" t="s">
        <v>1451</v>
      </c>
      <c r="R1545" s="168" t="s">
        <v>21</v>
      </c>
      <c r="S1545" s="168" t="s">
        <v>21</v>
      </c>
      <c r="T1545" s="168" t="s">
        <v>21</v>
      </c>
      <c r="U1545" s="168" t="s">
        <v>21</v>
      </c>
      <c r="V1545" s="168" t="s">
        <v>1451</v>
      </c>
      <c r="W1545" s="168" t="s">
        <v>21</v>
      </c>
      <c r="X1545" s="168" t="s">
        <v>21</v>
      </c>
      <c r="Y1545" s="168" t="s">
        <v>21</v>
      </c>
      <c r="Z1545" s="168" t="s">
        <v>21</v>
      </c>
      <c r="AA1545" s="168" t="s">
        <v>2390</v>
      </c>
      <c r="AB1545" s="168" t="s">
        <v>1259</v>
      </c>
      <c r="AC1545" s="168" t="s">
        <v>6884</v>
      </c>
      <c r="AD1545" s="169">
        <v>75126.976099238542</v>
      </c>
      <c r="AE1545" s="168" t="s">
        <v>813</v>
      </c>
      <c r="AF1545" s="169">
        <v>-75814.694541559962</v>
      </c>
      <c r="AG1545" s="169">
        <v>-59068.466640140687</v>
      </c>
      <c r="AH1545" s="169">
        <v>-16585.323153991179</v>
      </c>
      <c r="AI1545" s="168" t="s">
        <v>21</v>
      </c>
      <c r="AJ1545"/>
    </row>
    <row r="1546" spans="1:36" x14ac:dyDescent="0.25">
      <c r="A1546" s="179" t="b">
        <f>IF(E1546&lt;&gt;1,"",NOT(ISNA(VLOOKUP(P1546,Mapping!$P:$P,1,FALSE))))</f>
        <v>0</v>
      </c>
      <c r="B1546" s="180" t="str">
        <f t="shared" si="23"/>
        <v/>
      </c>
      <c r="E1546" s="167">
        <v>1</v>
      </c>
      <c r="F1546" s="170" t="s">
        <v>519</v>
      </c>
      <c r="G1546" s="169">
        <v>146337.0924917433</v>
      </c>
      <c r="H1546" s="168" t="s">
        <v>1266</v>
      </c>
      <c r="I1546" s="168" t="s">
        <v>470</v>
      </c>
      <c r="J1546" s="169">
        <v>97731.35676464242</v>
      </c>
      <c r="K1546" s="169">
        <v>19023.594620631869</v>
      </c>
      <c r="L1546" s="168" t="s">
        <v>18</v>
      </c>
      <c r="M1546" s="168" t="s">
        <v>21</v>
      </c>
      <c r="N1546" s="168" t="s">
        <v>1449</v>
      </c>
      <c r="O1546" s="168" t="s">
        <v>21</v>
      </c>
      <c r="P1546" s="168" t="s">
        <v>525</v>
      </c>
      <c r="Q1546" s="168" t="s">
        <v>1451</v>
      </c>
      <c r="R1546" s="168" t="s">
        <v>21</v>
      </c>
      <c r="S1546" s="168" t="s">
        <v>21</v>
      </c>
      <c r="T1546" s="168" t="s">
        <v>21</v>
      </c>
      <c r="U1546" s="168" t="s">
        <v>21</v>
      </c>
      <c r="V1546" s="168" t="s">
        <v>1451</v>
      </c>
      <c r="W1546" s="168" t="s">
        <v>21</v>
      </c>
      <c r="X1546" s="168" t="s">
        <v>21</v>
      </c>
      <c r="Y1546" s="168" t="s">
        <v>21</v>
      </c>
      <c r="Z1546" s="168" t="s">
        <v>21</v>
      </c>
      <c r="AA1546" s="168" t="s">
        <v>2391</v>
      </c>
      <c r="AB1546" s="168" t="s">
        <v>1259</v>
      </c>
      <c r="AC1546" s="168" t="s">
        <v>2697</v>
      </c>
      <c r="AD1546" s="169">
        <v>103654.3509494187</v>
      </c>
      <c r="AE1546" s="168" t="s">
        <v>814</v>
      </c>
      <c r="AF1546" s="169">
        <v>-51498.569881776857</v>
      </c>
      <c r="AG1546" s="169">
        <v>-48074.112738533207</v>
      </c>
      <c r="AH1546" s="169">
        <v>-32999.857932840852</v>
      </c>
      <c r="AI1546" s="168" t="s">
        <v>21</v>
      </c>
      <c r="AJ1546"/>
    </row>
    <row r="1547" spans="1:36" x14ac:dyDescent="0.25">
      <c r="A1547" s="179" t="b">
        <f>IF(E1547&lt;&gt;1,"",NOT(ISNA(VLOOKUP(P1547,Mapping!$P:$P,1,FALSE))))</f>
        <v>0</v>
      </c>
      <c r="B1547" s="180" t="str">
        <f t="shared" si="23"/>
        <v/>
      </c>
      <c r="E1547" s="167">
        <v>1</v>
      </c>
      <c r="F1547" s="170" t="s">
        <v>1018</v>
      </c>
      <c r="G1547" s="169">
        <v>117508.8260639279</v>
      </c>
      <c r="H1547" s="168" t="s">
        <v>1266</v>
      </c>
      <c r="I1547" s="168" t="s">
        <v>505</v>
      </c>
      <c r="J1547" s="169">
        <v>72389.120903673393</v>
      </c>
      <c r="K1547" s="169">
        <v>22997.95843482648</v>
      </c>
      <c r="L1547" s="168" t="s">
        <v>18</v>
      </c>
      <c r="M1547" s="168" t="s">
        <v>21</v>
      </c>
      <c r="N1547" s="168" t="s">
        <v>1449</v>
      </c>
      <c r="O1547" s="168" t="s">
        <v>21</v>
      </c>
      <c r="P1547" s="168" t="s">
        <v>525</v>
      </c>
      <c r="Q1547" s="168" t="s">
        <v>1451</v>
      </c>
      <c r="R1547" s="168" t="s">
        <v>21</v>
      </c>
      <c r="S1547" s="168" t="s">
        <v>21</v>
      </c>
      <c r="T1547" s="168" t="s">
        <v>21</v>
      </c>
      <c r="U1547" s="168" t="s">
        <v>21</v>
      </c>
      <c r="V1547" s="168" t="s">
        <v>1451</v>
      </c>
      <c r="W1547" s="168" t="s">
        <v>21</v>
      </c>
      <c r="X1547" s="168" t="s">
        <v>21</v>
      </c>
      <c r="Y1547" s="168" t="s">
        <v>21</v>
      </c>
      <c r="Z1547" s="168" t="s">
        <v>21</v>
      </c>
      <c r="AA1547" s="168" t="s">
        <v>2392</v>
      </c>
      <c r="AB1547" s="168" t="s">
        <v>1259</v>
      </c>
      <c r="AC1547" s="168" t="s">
        <v>12082</v>
      </c>
      <c r="AD1547" s="169">
        <v>76265.371344719562</v>
      </c>
      <c r="AE1547" s="168" t="s">
        <v>809</v>
      </c>
      <c r="AF1547" s="169">
        <v>-58016.254368795402</v>
      </c>
      <c r="AG1547" s="169">
        <v>-99849.232461279287</v>
      </c>
      <c r="AH1547" s="169">
        <v>-35688.907537442363</v>
      </c>
      <c r="AI1547" s="168" t="s">
        <v>21</v>
      </c>
      <c r="AJ1547"/>
    </row>
    <row r="1548" spans="1:36" x14ac:dyDescent="0.25">
      <c r="A1548" s="179" t="b">
        <f>IF(E1548&lt;&gt;1,"",NOT(ISNA(VLOOKUP(P1548,Mapping!$P:$P,1,FALSE))))</f>
        <v>0</v>
      </c>
      <c r="B1548" s="180" t="str">
        <f t="shared" si="23"/>
        <v/>
      </c>
      <c r="E1548" s="167">
        <v>1</v>
      </c>
      <c r="F1548" s="170" t="s">
        <v>12083</v>
      </c>
      <c r="G1548" s="169">
        <v>3566930.6557354829</v>
      </c>
      <c r="H1548" s="168" t="s">
        <v>1266</v>
      </c>
      <c r="I1548" s="168" t="s">
        <v>430</v>
      </c>
      <c r="J1548" s="169">
        <v>964755.06121659512</v>
      </c>
      <c r="K1548" s="169">
        <v>339864.71526181669</v>
      </c>
      <c r="L1548" s="168" t="s">
        <v>18</v>
      </c>
      <c r="M1548" s="168" t="s">
        <v>21</v>
      </c>
      <c r="N1548" s="168" t="s">
        <v>1449</v>
      </c>
      <c r="O1548" s="168" t="s">
        <v>21</v>
      </c>
      <c r="P1548" s="168" t="s">
        <v>762</v>
      </c>
      <c r="Q1548" s="168" t="s">
        <v>1455</v>
      </c>
      <c r="R1548" s="168" t="s">
        <v>21</v>
      </c>
      <c r="S1548" s="168" t="s">
        <v>21</v>
      </c>
      <c r="T1548" s="168" t="s">
        <v>21</v>
      </c>
      <c r="U1548" s="168" t="s">
        <v>21</v>
      </c>
      <c r="V1548" s="168" t="s">
        <v>1455</v>
      </c>
      <c r="W1548" s="168" t="s">
        <v>21</v>
      </c>
      <c r="X1548" s="168" t="s">
        <v>21</v>
      </c>
      <c r="Y1548" s="168" t="s">
        <v>21</v>
      </c>
      <c r="Z1548" s="168" t="s">
        <v>21</v>
      </c>
      <c r="AA1548" s="168" t="s">
        <v>12084</v>
      </c>
      <c r="AB1548" s="168" t="s">
        <v>1259</v>
      </c>
      <c r="AC1548" s="168" t="s">
        <v>12085</v>
      </c>
      <c r="AD1548" s="169">
        <v>1193112.1388494689</v>
      </c>
      <c r="AE1548" s="168" t="s">
        <v>808</v>
      </c>
      <c r="AF1548" s="169">
        <v>-1409070.29101035</v>
      </c>
      <c r="AG1548" s="169">
        <v>-1943931.3221276191</v>
      </c>
      <c r="AH1548" s="169">
        <v>-695816.59819740709</v>
      </c>
      <c r="AI1548" s="168" t="s">
        <v>21</v>
      </c>
      <c r="AJ1548"/>
    </row>
    <row r="1549" spans="1:36" x14ac:dyDescent="0.25">
      <c r="A1549" s="179" t="b">
        <f>IF(E1549&lt;&gt;1,"",NOT(ISNA(VLOOKUP(P1549,Mapping!$P:$P,1,FALSE))))</f>
        <v>0</v>
      </c>
      <c r="B1549" s="180" t="str">
        <f t="shared" si="23"/>
        <v/>
      </c>
      <c r="E1549" s="167">
        <v>1</v>
      </c>
      <c r="F1549" s="170" t="s">
        <v>12086</v>
      </c>
      <c r="G1549" s="169">
        <v>506451.65361747821</v>
      </c>
      <c r="H1549" s="168" t="s">
        <v>1266</v>
      </c>
      <c r="I1549" s="168" t="s">
        <v>384</v>
      </c>
      <c r="J1549" s="169">
        <v>207251.66093244989</v>
      </c>
      <c r="K1549" s="169">
        <v>78327.82445869199</v>
      </c>
      <c r="L1549" s="168" t="s">
        <v>18</v>
      </c>
      <c r="M1549" s="168" t="s">
        <v>21</v>
      </c>
      <c r="N1549" s="168" t="s">
        <v>1449</v>
      </c>
      <c r="O1549" s="168" t="s">
        <v>21</v>
      </c>
      <c r="P1549" s="168" t="s">
        <v>344</v>
      </c>
      <c r="Q1549" s="168" t="s">
        <v>1450</v>
      </c>
      <c r="R1549" s="168" t="s">
        <v>21</v>
      </c>
      <c r="S1549" s="168" t="s">
        <v>21</v>
      </c>
      <c r="T1549" s="168" t="s">
        <v>21</v>
      </c>
      <c r="U1549" s="168" t="s">
        <v>21</v>
      </c>
      <c r="V1549" s="168" t="s">
        <v>1450</v>
      </c>
      <c r="W1549" s="168" t="s">
        <v>21</v>
      </c>
      <c r="X1549" s="168" t="s">
        <v>21</v>
      </c>
      <c r="Y1549" s="168" t="s">
        <v>21</v>
      </c>
      <c r="Z1549" s="168" t="s">
        <v>21</v>
      </c>
      <c r="AA1549" s="168" t="s">
        <v>12087</v>
      </c>
      <c r="AB1549" s="168" t="s">
        <v>1259</v>
      </c>
      <c r="AC1549" s="168" t="s">
        <v>8658</v>
      </c>
      <c r="AD1549" s="169">
        <v>308933.25408425648</v>
      </c>
      <c r="AE1549" s="168" t="s">
        <v>816</v>
      </c>
      <c r="AF1549" s="169">
        <v>-131954.13083884359</v>
      </c>
      <c r="AG1549" s="169">
        <v>-272499.46140927699</v>
      </c>
      <c r="AH1549" s="169">
        <v>-54252.711755712917</v>
      </c>
      <c r="AI1549" s="168" t="s">
        <v>21</v>
      </c>
      <c r="AJ1549"/>
    </row>
    <row r="1550" spans="1:36" x14ac:dyDescent="0.25">
      <c r="A1550" s="179" t="b">
        <f>IF(E1550&lt;&gt;1,"",NOT(ISNA(VLOOKUP(P1550,Mapping!$P:$P,1,FALSE))))</f>
        <v>0</v>
      </c>
      <c r="B1550" s="180" t="str">
        <f t="shared" si="23"/>
        <v/>
      </c>
      <c r="E1550" s="167">
        <v>1</v>
      </c>
      <c r="F1550" s="170" t="s">
        <v>2393</v>
      </c>
      <c r="G1550" s="169">
        <v>138643.13156365711</v>
      </c>
      <c r="H1550" s="168" t="s">
        <v>1266</v>
      </c>
      <c r="I1550" s="168" t="s">
        <v>430</v>
      </c>
      <c r="J1550" s="169">
        <v>80140.558729650249</v>
      </c>
      <c r="K1550" s="169">
        <v>13251.150221856749</v>
      </c>
      <c r="L1550" s="168" t="s">
        <v>18</v>
      </c>
      <c r="M1550" s="168" t="s">
        <v>21</v>
      </c>
      <c r="N1550" s="168" t="s">
        <v>1449</v>
      </c>
      <c r="O1550" s="168" t="s">
        <v>21</v>
      </c>
      <c r="P1550" s="168" t="s">
        <v>525</v>
      </c>
      <c r="Q1550" s="168" t="s">
        <v>1451</v>
      </c>
      <c r="R1550" s="168" t="s">
        <v>21</v>
      </c>
      <c r="S1550" s="168" t="s">
        <v>21</v>
      </c>
      <c r="T1550" s="168" t="s">
        <v>21</v>
      </c>
      <c r="U1550" s="168" t="s">
        <v>21</v>
      </c>
      <c r="V1550" s="168" t="s">
        <v>1451</v>
      </c>
      <c r="W1550" s="168" t="s">
        <v>21</v>
      </c>
      <c r="X1550" s="168" t="s">
        <v>21</v>
      </c>
      <c r="Y1550" s="168" t="s">
        <v>21</v>
      </c>
      <c r="Z1550" s="168" t="s">
        <v>21</v>
      </c>
      <c r="AA1550" s="168" t="s">
        <v>2394</v>
      </c>
      <c r="AB1550" s="168" t="s">
        <v>1259</v>
      </c>
      <c r="AC1550" s="168" t="s">
        <v>12088</v>
      </c>
      <c r="AD1550" s="169">
        <v>137982.90275401401</v>
      </c>
      <c r="AE1550" s="168" t="s">
        <v>809</v>
      </c>
      <c r="AF1550" s="169">
        <v>-90294.899185631832</v>
      </c>
      <c r="AG1550" s="169">
        <v>-75558.723187143434</v>
      </c>
      <c r="AH1550" s="169">
        <v>23716.062796572081</v>
      </c>
      <c r="AI1550" s="168" t="s">
        <v>21</v>
      </c>
      <c r="AJ1550"/>
    </row>
    <row r="1551" spans="1:36" x14ac:dyDescent="0.25">
      <c r="A1551" s="179" t="b">
        <f>IF(E1551&lt;&gt;1,"",NOT(ISNA(VLOOKUP(P1551,Mapping!$P:$P,1,FALSE))))</f>
        <v>0</v>
      </c>
      <c r="B1551" s="180" t="str">
        <f t="shared" si="23"/>
        <v/>
      </c>
      <c r="E1551" s="167">
        <v>1</v>
      </c>
      <c r="F1551" s="170" t="s">
        <v>7178</v>
      </c>
      <c r="G1551" s="169">
        <v>547477.03468401765</v>
      </c>
      <c r="H1551" s="168" t="s">
        <v>1266</v>
      </c>
      <c r="I1551" s="168" t="s">
        <v>657</v>
      </c>
      <c r="J1551" s="169">
        <v>215243.28170299091</v>
      </c>
      <c r="K1551" s="169">
        <v>69849.967652611434</v>
      </c>
      <c r="L1551" s="168" t="s">
        <v>18</v>
      </c>
      <c r="M1551" s="168" t="s">
        <v>21</v>
      </c>
      <c r="N1551" s="168" t="s">
        <v>1449</v>
      </c>
      <c r="O1551" s="168" t="s">
        <v>21</v>
      </c>
      <c r="P1551" s="168" t="s">
        <v>344</v>
      </c>
      <c r="Q1551" s="168" t="s">
        <v>1450</v>
      </c>
      <c r="R1551" s="168" t="s">
        <v>21</v>
      </c>
      <c r="S1551" s="168" t="s">
        <v>21</v>
      </c>
      <c r="T1551" s="168" t="s">
        <v>21</v>
      </c>
      <c r="U1551" s="168" t="s">
        <v>21</v>
      </c>
      <c r="V1551" s="168" t="s">
        <v>1450</v>
      </c>
      <c r="W1551" s="168" t="s">
        <v>21</v>
      </c>
      <c r="X1551" s="168" t="s">
        <v>21</v>
      </c>
      <c r="Y1551" s="168" t="s">
        <v>21</v>
      </c>
      <c r="Z1551" s="168" t="s">
        <v>21</v>
      </c>
      <c r="AA1551" s="168" t="s">
        <v>7179</v>
      </c>
      <c r="AB1551" s="168" t="s">
        <v>1259</v>
      </c>
      <c r="AC1551" s="168" t="s">
        <v>12089</v>
      </c>
      <c r="AD1551" s="169">
        <v>268073.5564803945</v>
      </c>
      <c r="AE1551" s="168" t="s">
        <v>818</v>
      </c>
      <c r="AF1551" s="169">
        <v>103058.4395082894</v>
      </c>
      <c r="AG1551" s="169">
        <v>-241816.75111770659</v>
      </c>
      <c r="AH1551" s="169">
        <v>-131599.58179882841</v>
      </c>
      <c r="AI1551" s="168" t="s">
        <v>21</v>
      </c>
      <c r="AJ1551"/>
    </row>
    <row r="1552" spans="1:36" x14ac:dyDescent="0.25">
      <c r="A1552" s="179" t="b">
        <f>IF(E1552&lt;&gt;1,"",NOT(ISNA(VLOOKUP(P1552,Mapping!$P:$P,1,FALSE))))</f>
        <v>0</v>
      </c>
      <c r="B1552" s="180" t="str">
        <f t="shared" si="23"/>
        <v/>
      </c>
      <c r="E1552" s="167">
        <v>1</v>
      </c>
      <c r="F1552" s="170" t="s">
        <v>7178</v>
      </c>
      <c r="G1552" s="169">
        <v>55470.425041887393</v>
      </c>
      <c r="H1552" s="168" t="s">
        <v>1266</v>
      </c>
      <c r="I1552" s="168" t="s">
        <v>657</v>
      </c>
      <c r="J1552" s="169">
        <v>21808.46970205188</v>
      </c>
      <c r="K1552" s="169">
        <v>7077.2053426655839</v>
      </c>
      <c r="L1552" s="168" t="s">
        <v>18</v>
      </c>
      <c r="M1552" s="168" t="s">
        <v>21</v>
      </c>
      <c r="N1552" s="168" t="s">
        <v>1449</v>
      </c>
      <c r="O1552" s="168" t="s">
        <v>21</v>
      </c>
      <c r="P1552" s="168" t="s">
        <v>525</v>
      </c>
      <c r="Q1552" s="168" t="s">
        <v>1451</v>
      </c>
      <c r="R1552" s="168" t="s">
        <v>21</v>
      </c>
      <c r="S1552" s="168" t="s">
        <v>21</v>
      </c>
      <c r="T1552" s="168" t="s">
        <v>21</v>
      </c>
      <c r="U1552" s="168" t="s">
        <v>21</v>
      </c>
      <c r="V1552" s="168" t="s">
        <v>1451</v>
      </c>
      <c r="W1552" s="168" t="s">
        <v>21</v>
      </c>
      <c r="X1552" s="168" t="s">
        <v>21</v>
      </c>
      <c r="Y1552" s="168" t="s">
        <v>21</v>
      </c>
      <c r="Z1552" s="168" t="s">
        <v>21</v>
      </c>
      <c r="AA1552" s="168" t="s">
        <v>7179</v>
      </c>
      <c r="AB1552" s="168" t="s">
        <v>1259</v>
      </c>
      <c r="AC1552" s="168" t="s">
        <v>2819</v>
      </c>
      <c r="AD1552" s="169">
        <v>27161.23814954234</v>
      </c>
      <c r="AE1552" s="168" t="s">
        <v>818</v>
      </c>
      <c r="AF1552" s="169">
        <v>10441.890858450181</v>
      </c>
      <c r="AG1552" s="169">
        <v>-24500.896141678961</v>
      </c>
      <c r="AH1552" s="169">
        <v>-13333.682100343891</v>
      </c>
      <c r="AI1552" s="168" t="s">
        <v>21</v>
      </c>
      <c r="AJ1552"/>
    </row>
    <row r="1553" spans="1:36" x14ac:dyDescent="0.25">
      <c r="A1553" s="179" t="b">
        <f>IF(E1553&lt;&gt;1,"",NOT(ISNA(VLOOKUP(P1553,Mapping!$P:$P,1,FALSE))))</f>
        <v>0</v>
      </c>
      <c r="B1553" s="180" t="str">
        <f t="shared" si="23"/>
        <v/>
      </c>
      <c r="E1553" s="167">
        <v>1</v>
      </c>
      <c r="F1553" s="170" t="s">
        <v>7180</v>
      </c>
      <c r="G1553" s="169">
        <v>487237.38098461099</v>
      </c>
      <c r="H1553" s="168" t="s">
        <v>1266</v>
      </c>
      <c r="I1553" s="168" t="s">
        <v>657</v>
      </c>
      <c r="J1553" s="169">
        <v>183422.34364804949</v>
      </c>
      <c r="K1553" s="169">
        <v>41692.511365963641</v>
      </c>
      <c r="L1553" s="168" t="s">
        <v>18</v>
      </c>
      <c r="M1553" s="168" t="s">
        <v>21</v>
      </c>
      <c r="N1553" s="168" t="s">
        <v>1449</v>
      </c>
      <c r="O1553" s="168" t="s">
        <v>21</v>
      </c>
      <c r="P1553" s="168" t="s">
        <v>344</v>
      </c>
      <c r="Q1553" s="168" t="s">
        <v>1450</v>
      </c>
      <c r="R1553" s="168" t="s">
        <v>21</v>
      </c>
      <c r="S1553" s="168" t="s">
        <v>21</v>
      </c>
      <c r="T1553" s="168" t="s">
        <v>21</v>
      </c>
      <c r="U1553" s="168" t="s">
        <v>21</v>
      </c>
      <c r="V1553" s="168" t="s">
        <v>1450</v>
      </c>
      <c r="W1553" s="168" t="s">
        <v>21</v>
      </c>
      <c r="X1553" s="168" t="s">
        <v>21</v>
      </c>
      <c r="Y1553" s="168" t="s">
        <v>21</v>
      </c>
      <c r="Z1553" s="168" t="s">
        <v>21</v>
      </c>
      <c r="AA1553" s="168" t="s">
        <v>7181</v>
      </c>
      <c r="AB1553" s="168" t="s">
        <v>1259</v>
      </c>
      <c r="AC1553" s="168" t="s">
        <v>12090</v>
      </c>
      <c r="AD1553" s="169">
        <v>202559.0323367292</v>
      </c>
      <c r="AE1553" s="168" t="s">
        <v>818</v>
      </c>
      <c r="AF1553" s="169">
        <v>80757.208028724999</v>
      </c>
      <c r="AG1553" s="169">
        <v>19481.555664327869</v>
      </c>
      <c r="AH1553" s="169">
        <v>-118471.0295939857</v>
      </c>
      <c r="AI1553" s="168" t="s">
        <v>21</v>
      </c>
      <c r="AJ1553"/>
    </row>
    <row r="1554" spans="1:36" x14ac:dyDescent="0.25">
      <c r="A1554" s="179" t="b">
        <f>IF(E1554&lt;&gt;1,"",NOT(ISNA(VLOOKUP(P1554,Mapping!$P:$P,1,FALSE))))</f>
        <v>0</v>
      </c>
      <c r="B1554" s="180" t="str">
        <f t="shared" si="23"/>
        <v/>
      </c>
      <c r="E1554" s="167">
        <v>1</v>
      </c>
      <c r="F1554" s="170" t="s">
        <v>7180</v>
      </c>
      <c r="G1554" s="169">
        <v>72399.148644175933</v>
      </c>
      <c r="H1554" s="168" t="s">
        <v>1266</v>
      </c>
      <c r="I1554" s="168" t="s">
        <v>657</v>
      </c>
      <c r="J1554" s="169">
        <v>27254.931663089501</v>
      </c>
      <c r="K1554" s="169">
        <v>6195.1370020781033</v>
      </c>
      <c r="L1554" s="168" t="s">
        <v>18</v>
      </c>
      <c r="M1554" s="168" t="s">
        <v>21</v>
      </c>
      <c r="N1554" s="168" t="s">
        <v>1449</v>
      </c>
      <c r="O1554" s="168" t="s">
        <v>21</v>
      </c>
      <c r="P1554" s="168" t="s">
        <v>525</v>
      </c>
      <c r="Q1554" s="168" t="s">
        <v>1451</v>
      </c>
      <c r="R1554" s="168" t="s">
        <v>21</v>
      </c>
      <c r="S1554" s="168" t="s">
        <v>21</v>
      </c>
      <c r="T1554" s="168" t="s">
        <v>21</v>
      </c>
      <c r="U1554" s="168" t="s">
        <v>21</v>
      </c>
      <c r="V1554" s="168" t="s">
        <v>1451</v>
      </c>
      <c r="W1554" s="168" t="s">
        <v>21</v>
      </c>
      <c r="X1554" s="168" t="s">
        <v>21</v>
      </c>
      <c r="Y1554" s="168" t="s">
        <v>21</v>
      </c>
      <c r="Z1554" s="168" t="s">
        <v>21</v>
      </c>
      <c r="AA1554" s="168" t="s">
        <v>7181</v>
      </c>
      <c r="AB1554" s="168" t="s">
        <v>1259</v>
      </c>
      <c r="AC1554" s="168" t="s">
        <v>7182</v>
      </c>
      <c r="AD1554" s="169">
        <v>30098.473687983442</v>
      </c>
      <c r="AE1554" s="168" t="s">
        <v>818</v>
      </c>
      <c r="AF1554" s="169">
        <v>11999.804071570121</v>
      </c>
      <c r="AG1554" s="169">
        <v>2894.7861954089458</v>
      </c>
      <c r="AH1554" s="169">
        <v>-17603.743095964219</v>
      </c>
      <c r="AI1554" s="168" t="s">
        <v>21</v>
      </c>
      <c r="AJ1554"/>
    </row>
    <row r="1555" spans="1:36" x14ac:dyDescent="0.25">
      <c r="A1555" s="179" t="b">
        <f>IF(E1555&lt;&gt;1,"",NOT(ISNA(VLOOKUP(P1555,Mapping!$P:$P,1,FALSE))))</f>
        <v>0</v>
      </c>
      <c r="B1555" s="180" t="str">
        <f t="shared" si="23"/>
        <v/>
      </c>
      <c r="E1555" s="167">
        <v>1</v>
      </c>
      <c r="F1555" s="170" t="s">
        <v>2395</v>
      </c>
      <c r="G1555" s="169">
        <v>445822.94453765842</v>
      </c>
      <c r="H1555" s="168" t="s">
        <v>1266</v>
      </c>
      <c r="I1555" s="168" t="s">
        <v>384</v>
      </c>
      <c r="J1555" s="169">
        <v>177021.82987884581</v>
      </c>
      <c r="K1555" s="169">
        <v>70049.392128325155</v>
      </c>
      <c r="L1555" s="168" t="s">
        <v>18</v>
      </c>
      <c r="M1555" s="168" t="s">
        <v>21</v>
      </c>
      <c r="N1555" s="168" t="s">
        <v>1449</v>
      </c>
      <c r="O1555" s="168" t="s">
        <v>21</v>
      </c>
      <c r="P1555" s="168" t="s">
        <v>344</v>
      </c>
      <c r="Q1555" s="168" t="s">
        <v>1450</v>
      </c>
      <c r="R1555" s="168" t="s">
        <v>21</v>
      </c>
      <c r="S1555" s="168" t="s">
        <v>21</v>
      </c>
      <c r="T1555" s="168" t="s">
        <v>21</v>
      </c>
      <c r="U1555" s="168" t="s">
        <v>21</v>
      </c>
      <c r="V1555" s="168" t="s">
        <v>1450</v>
      </c>
      <c r="W1555" s="168" t="s">
        <v>21</v>
      </c>
      <c r="X1555" s="168" t="s">
        <v>21</v>
      </c>
      <c r="Y1555" s="168" t="s">
        <v>21</v>
      </c>
      <c r="Z1555" s="168" t="s">
        <v>21</v>
      </c>
      <c r="AA1555" s="168" t="s">
        <v>2396</v>
      </c>
      <c r="AB1555" s="168" t="s">
        <v>1259</v>
      </c>
      <c r="AC1555" s="168" t="s">
        <v>6817</v>
      </c>
      <c r="AD1555" s="169">
        <v>246013.97070776779</v>
      </c>
      <c r="AE1555" s="168" t="s">
        <v>814</v>
      </c>
      <c r="AF1555" s="169">
        <v>-136986.74027559449</v>
      </c>
      <c r="AG1555" s="169">
        <v>-150147.9724841211</v>
      </c>
      <c r="AH1555" s="169">
        <v>-88647.776874712785</v>
      </c>
      <c r="AI1555" s="168" t="s">
        <v>21</v>
      </c>
      <c r="AJ1555"/>
    </row>
    <row r="1556" spans="1:36" x14ac:dyDescent="0.25">
      <c r="A1556" s="179" t="b">
        <f>IF(E1556&lt;&gt;1,"",NOT(ISNA(VLOOKUP(P1556,Mapping!$P:$P,1,FALSE))))</f>
        <v>0</v>
      </c>
      <c r="B1556" s="180" t="str">
        <f t="shared" si="23"/>
        <v/>
      </c>
      <c r="E1556" s="167">
        <v>1</v>
      </c>
      <c r="F1556" s="170" t="s">
        <v>749</v>
      </c>
      <c r="G1556" s="169">
        <v>401842.63193720381</v>
      </c>
      <c r="H1556" s="168" t="s">
        <v>1266</v>
      </c>
      <c r="I1556" s="168" t="s">
        <v>470</v>
      </c>
      <c r="J1556" s="169">
        <v>106220.3463352949</v>
      </c>
      <c r="K1556" s="169">
        <v>60057.045362924633</v>
      </c>
      <c r="L1556" s="168" t="s">
        <v>18</v>
      </c>
      <c r="M1556" s="168" t="s">
        <v>21</v>
      </c>
      <c r="N1556" s="168" t="s">
        <v>1449</v>
      </c>
      <c r="O1556" s="168" t="s">
        <v>21</v>
      </c>
      <c r="P1556" s="168" t="s">
        <v>525</v>
      </c>
      <c r="Q1556" s="168" t="s">
        <v>1451</v>
      </c>
      <c r="R1556" s="168" t="s">
        <v>21</v>
      </c>
      <c r="S1556" s="168" t="s">
        <v>21</v>
      </c>
      <c r="T1556" s="168" t="s">
        <v>21</v>
      </c>
      <c r="U1556" s="168" t="s">
        <v>21</v>
      </c>
      <c r="V1556" s="168" t="s">
        <v>1451</v>
      </c>
      <c r="W1556" s="168" t="s">
        <v>21</v>
      </c>
      <c r="X1556" s="168" t="s">
        <v>21</v>
      </c>
      <c r="Y1556" s="168" t="s">
        <v>21</v>
      </c>
      <c r="Z1556" s="168" t="s">
        <v>21</v>
      </c>
      <c r="AA1556" s="168" t="s">
        <v>2397</v>
      </c>
      <c r="AB1556" s="168" t="s">
        <v>1259</v>
      </c>
      <c r="AC1556" s="168" t="s">
        <v>12091</v>
      </c>
      <c r="AD1556" s="169">
        <v>137107.796841478</v>
      </c>
      <c r="AE1556" s="168" t="s">
        <v>809</v>
      </c>
      <c r="AF1556" s="169">
        <v>-102822.8175370416</v>
      </c>
      <c r="AG1556" s="169">
        <v>-228463.7408560192</v>
      </c>
      <c r="AH1556" s="169">
        <v>-85867.689144824515</v>
      </c>
      <c r="AI1556" s="168" t="s">
        <v>21</v>
      </c>
      <c r="AJ1556"/>
    </row>
    <row r="1557" spans="1:36" x14ac:dyDescent="0.25">
      <c r="A1557" s="179" t="b">
        <f>IF(E1557&lt;&gt;1,"",NOT(ISNA(VLOOKUP(P1557,Mapping!$P:$P,1,FALSE))))</f>
        <v>0</v>
      </c>
      <c r="B1557" s="180" t="str">
        <f t="shared" ref="B1557:B1595" si="24">IF(AI1557="","",VALUE(AI1557))</f>
        <v/>
      </c>
      <c r="E1557" s="167">
        <v>1</v>
      </c>
      <c r="F1557" s="170" t="s">
        <v>750</v>
      </c>
      <c r="G1557" s="169">
        <v>204784.21327677261</v>
      </c>
      <c r="H1557" s="168" t="s">
        <v>1266</v>
      </c>
      <c r="I1557" s="168" t="s">
        <v>446</v>
      </c>
      <c r="J1557" s="169">
        <v>77353.709534241891</v>
      </c>
      <c r="K1557" s="169">
        <v>33540.154079996952</v>
      </c>
      <c r="L1557" s="168" t="s">
        <v>18</v>
      </c>
      <c r="M1557" s="168" t="s">
        <v>21</v>
      </c>
      <c r="N1557" s="168" t="s">
        <v>1449</v>
      </c>
      <c r="O1557" s="168" t="s">
        <v>21</v>
      </c>
      <c r="P1557" s="168" t="s">
        <v>525</v>
      </c>
      <c r="Q1557" s="168" t="s">
        <v>1451</v>
      </c>
      <c r="R1557" s="168" t="s">
        <v>21</v>
      </c>
      <c r="S1557" s="168" t="s">
        <v>21</v>
      </c>
      <c r="T1557" s="168" t="s">
        <v>21</v>
      </c>
      <c r="U1557" s="168" t="s">
        <v>21</v>
      </c>
      <c r="V1557" s="168" t="s">
        <v>1451</v>
      </c>
      <c r="W1557" s="168" t="s">
        <v>21</v>
      </c>
      <c r="X1557" s="168" t="s">
        <v>21</v>
      </c>
      <c r="Y1557" s="168" t="s">
        <v>21</v>
      </c>
      <c r="Z1557" s="168" t="s">
        <v>21</v>
      </c>
      <c r="AA1557" s="168" t="s">
        <v>2398</v>
      </c>
      <c r="AB1557" s="168" t="s">
        <v>1259</v>
      </c>
      <c r="AC1557" s="168" t="s">
        <v>6885</v>
      </c>
      <c r="AD1557" s="169">
        <v>96977.228878786496</v>
      </c>
      <c r="AE1557" s="168" t="s">
        <v>808</v>
      </c>
      <c r="AF1557" s="169">
        <v>-49390.140670619032</v>
      </c>
      <c r="AG1557" s="169">
        <v>117009.1657238698</v>
      </c>
      <c r="AH1557" s="169">
        <v>-1076.7426222692591</v>
      </c>
      <c r="AI1557" s="168" t="s">
        <v>21</v>
      </c>
      <c r="AJ1557"/>
    </row>
    <row r="1558" spans="1:36" x14ac:dyDescent="0.25">
      <c r="A1558" s="179" t="b">
        <f>IF(E1558&lt;&gt;1,"",NOT(ISNA(VLOOKUP(P1558,Mapping!$P:$P,1,FALSE))))</f>
        <v>0</v>
      </c>
      <c r="B1558" s="180" t="str">
        <f t="shared" si="24"/>
        <v/>
      </c>
      <c r="E1558" s="167">
        <v>1</v>
      </c>
      <c r="F1558" s="170" t="s">
        <v>520</v>
      </c>
      <c r="G1558" s="169">
        <v>457191.91831121902</v>
      </c>
      <c r="H1558" s="168" t="s">
        <v>1266</v>
      </c>
      <c r="I1558" s="168" t="s">
        <v>384</v>
      </c>
      <c r="J1558" s="169">
        <v>265383.47323664278</v>
      </c>
      <c r="K1558" s="169">
        <v>50282.369575406563</v>
      </c>
      <c r="L1558" s="168" t="s">
        <v>18</v>
      </c>
      <c r="M1558" s="168" t="s">
        <v>21</v>
      </c>
      <c r="N1558" s="168" t="s">
        <v>1449</v>
      </c>
      <c r="O1558" s="168" t="s">
        <v>21</v>
      </c>
      <c r="P1558" s="168" t="s">
        <v>344</v>
      </c>
      <c r="Q1558" s="168" t="s">
        <v>1450</v>
      </c>
      <c r="R1558" s="168" t="s">
        <v>21</v>
      </c>
      <c r="S1558" s="168" t="s">
        <v>21</v>
      </c>
      <c r="T1558" s="168" t="s">
        <v>21</v>
      </c>
      <c r="U1558" s="168" t="s">
        <v>21</v>
      </c>
      <c r="V1558" s="168" t="s">
        <v>1450</v>
      </c>
      <c r="W1558" s="168" t="s">
        <v>21</v>
      </c>
      <c r="X1558" s="168" t="s">
        <v>21</v>
      </c>
      <c r="Y1558" s="168" t="s">
        <v>21</v>
      </c>
      <c r="Z1558" s="168" t="s">
        <v>21</v>
      </c>
      <c r="AA1558" s="168" t="s">
        <v>2399</v>
      </c>
      <c r="AB1558" s="168" t="s">
        <v>1259</v>
      </c>
      <c r="AC1558" s="168" t="s">
        <v>7012</v>
      </c>
      <c r="AD1558" s="169">
        <v>319015.59468391002</v>
      </c>
      <c r="AE1558" s="168" t="s">
        <v>813</v>
      </c>
      <c r="AF1558" s="169">
        <v>113027.1595311937</v>
      </c>
      <c r="AG1558" s="169">
        <v>-132731.25111895631</v>
      </c>
      <c r="AH1558" s="169">
        <v>-44804.393832953698</v>
      </c>
      <c r="AI1558" s="168" t="s">
        <v>21</v>
      </c>
      <c r="AJ1558"/>
    </row>
    <row r="1559" spans="1:36" x14ac:dyDescent="0.25">
      <c r="A1559" s="179" t="b">
        <f>IF(E1559&lt;&gt;1,"",NOT(ISNA(VLOOKUP(P1559,Mapping!$P:$P,1,FALSE))))</f>
        <v>0</v>
      </c>
      <c r="B1559" s="180" t="str">
        <f t="shared" si="24"/>
        <v/>
      </c>
      <c r="E1559" s="167">
        <v>1</v>
      </c>
      <c r="F1559" s="170" t="s">
        <v>1087</v>
      </c>
      <c r="G1559" s="169">
        <v>465236.24779910722</v>
      </c>
      <c r="H1559" s="168" t="s">
        <v>1266</v>
      </c>
      <c r="I1559" s="168" t="s">
        <v>384</v>
      </c>
      <c r="J1559" s="169">
        <v>187671.05025482431</v>
      </c>
      <c r="K1559" s="169">
        <v>33288.534981693607</v>
      </c>
      <c r="L1559" s="168" t="s">
        <v>18</v>
      </c>
      <c r="M1559" s="168" t="s">
        <v>21</v>
      </c>
      <c r="N1559" s="168" t="s">
        <v>1449</v>
      </c>
      <c r="O1559" s="168" t="s">
        <v>21</v>
      </c>
      <c r="P1559" s="168" t="s">
        <v>344</v>
      </c>
      <c r="Q1559" s="168" t="s">
        <v>1450</v>
      </c>
      <c r="R1559" s="168" t="s">
        <v>21</v>
      </c>
      <c r="S1559" s="168" t="s">
        <v>21</v>
      </c>
      <c r="T1559" s="168" t="s">
        <v>21</v>
      </c>
      <c r="U1559" s="168" t="s">
        <v>21</v>
      </c>
      <c r="V1559" s="168" t="s">
        <v>1450</v>
      </c>
      <c r="W1559" s="168" t="s">
        <v>21</v>
      </c>
      <c r="X1559" s="168" t="s">
        <v>21</v>
      </c>
      <c r="Y1559" s="168" t="s">
        <v>21</v>
      </c>
      <c r="Z1559" s="168" t="s">
        <v>21</v>
      </c>
      <c r="AA1559" s="168" t="s">
        <v>1088</v>
      </c>
      <c r="AB1559" s="168" t="s">
        <v>1259</v>
      </c>
      <c r="AC1559" s="168" t="s">
        <v>12092</v>
      </c>
      <c r="AD1559" s="169">
        <v>256758.50280146519</v>
      </c>
      <c r="AE1559" s="168" t="s">
        <v>814</v>
      </c>
      <c r="AF1559" s="169">
        <v>68801.802187806054</v>
      </c>
      <c r="AG1559" s="169">
        <v>-121.8908508393215</v>
      </c>
      <c r="AH1559" s="169">
        <v>-82196.475024896616</v>
      </c>
      <c r="AI1559" s="168" t="s">
        <v>21</v>
      </c>
      <c r="AJ1559"/>
    </row>
    <row r="1560" spans="1:36" x14ac:dyDescent="0.25">
      <c r="A1560" s="179" t="b">
        <f>IF(E1560&lt;&gt;1,"",NOT(ISNA(VLOOKUP(P1560,Mapping!$P:$P,1,FALSE))))</f>
        <v>0</v>
      </c>
      <c r="B1560" s="180" t="str">
        <f t="shared" si="24"/>
        <v/>
      </c>
      <c r="E1560" s="167">
        <v>1</v>
      </c>
      <c r="F1560" s="170" t="s">
        <v>6903</v>
      </c>
      <c r="G1560" s="169">
        <v>2471462.9771228209</v>
      </c>
      <c r="H1560" s="168" t="s">
        <v>1266</v>
      </c>
      <c r="I1560" s="168" t="s">
        <v>384</v>
      </c>
      <c r="J1560" s="169">
        <v>1012357.414673849</v>
      </c>
      <c r="K1560" s="169">
        <v>500972.79189181217</v>
      </c>
      <c r="L1560" s="168" t="s">
        <v>18</v>
      </c>
      <c r="M1560" s="168" t="s">
        <v>21</v>
      </c>
      <c r="N1560" s="168" t="s">
        <v>1449</v>
      </c>
      <c r="O1560" s="168" t="s">
        <v>21</v>
      </c>
      <c r="P1560" s="168" t="s">
        <v>753</v>
      </c>
      <c r="Q1560" s="168" t="s">
        <v>1460</v>
      </c>
      <c r="R1560" s="168" t="s">
        <v>21</v>
      </c>
      <c r="S1560" s="168" t="s">
        <v>21</v>
      </c>
      <c r="T1560" s="168" t="s">
        <v>21</v>
      </c>
      <c r="U1560" s="168" t="s">
        <v>21</v>
      </c>
      <c r="V1560" s="168" t="s">
        <v>1460</v>
      </c>
      <c r="W1560" s="168" t="s">
        <v>21</v>
      </c>
      <c r="X1560" s="168" t="s">
        <v>21</v>
      </c>
      <c r="Y1560" s="168" t="s">
        <v>21</v>
      </c>
      <c r="Z1560" s="168" t="s">
        <v>21</v>
      </c>
      <c r="AA1560" s="168" t="s">
        <v>6945</v>
      </c>
      <c r="AB1560" s="168" t="s">
        <v>1259</v>
      </c>
      <c r="AC1560" s="168" t="s">
        <v>12093</v>
      </c>
      <c r="AD1560" s="169">
        <v>1462507.9758129001</v>
      </c>
      <c r="AE1560" s="168" t="s">
        <v>813</v>
      </c>
      <c r="AF1560" s="169">
        <v>-580859.07130767987</v>
      </c>
      <c r="AG1560" s="169">
        <v>-432825.6769158605</v>
      </c>
      <c r="AH1560" s="169">
        <v>-341279.43709368719</v>
      </c>
      <c r="AI1560" s="168" t="s">
        <v>21</v>
      </c>
      <c r="AJ1560"/>
    </row>
    <row r="1561" spans="1:36" x14ac:dyDescent="0.25">
      <c r="A1561" s="179" t="b">
        <f>IF(E1561&lt;&gt;1,"",NOT(ISNA(VLOOKUP(P1561,Mapping!$P:$P,1,FALSE))))</f>
        <v>0</v>
      </c>
      <c r="B1561" s="180" t="str">
        <f t="shared" si="24"/>
        <v/>
      </c>
      <c r="E1561" s="167">
        <v>1</v>
      </c>
      <c r="F1561" s="170" t="s">
        <v>751</v>
      </c>
      <c r="G1561" s="169">
        <v>85158.540559423345</v>
      </c>
      <c r="H1561" s="168" t="s">
        <v>1266</v>
      </c>
      <c r="I1561" s="168" t="s">
        <v>470</v>
      </c>
      <c r="J1561" s="169">
        <v>27787.589760215331</v>
      </c>
      <c r="K1561" s="169">
        <v>16183.06224499259</v>
      </c>
      <c r="L1561" s="168" t="s">
        <v>18</v>
      </c>
      <c r="M1561" s="168" t="s">
        <v>21</v>
      </c>
      <c r="N1561" s="168" t="s">
        <v>1449</v>
      </c>
      <c r="O1561" s="168" t="s">
        <v>21</v>
      </c>
      <c r="P1561" s="168" t="s">
        <v>525</v>
      </c>
      <c r="Q1561" s="168" t="s">
        <v>1451</v>
      </c>
      <c r="R1561" s="168" t="s">
        <v>21</v>
      </c>
      <c r="S1561" s="168" t="s">
        <v>21</v>
      </c>
      <c r="T1561" s="168" t="s">
        <v>21</v>
      </c>
      <c r="U1561" s="168" t="s">
        <v>21</v>
      </c>
      <c r="V1561" s="168" t="s">
        <v>1451</v>
      </c>
      <c r="W1561" s="168" t="s">
        <v>21</v>
      </c>
      <c r="X1561" s="168" t="s">
        <v>21</v>
      </c>
      <c r="Y1561" s="168" t="s">
        <v>21</v>
      </c>
      <c r="Z1561" s="168" t="s">
        <v>21</v>
      </c>
      <c r="AA1561" s="168" t="s">
        <v>2400</v>
      </c>
      <c r="AB1561" s="168" t="s">
        <v>1259</v>
      </c>
      <c r="AC1561" s="168" t="s">
        <v>2455</v>
      </c>
      <c r="AD1561" s="169">
        <v>43692.130636510723</v>
      </c>
      <c r="AE1561" s="168" t="s">
        <v>816</v>
      </c>
      <c r="AF1561" s="169">
        <v>-22819.6774142426</v>
      </c>
      <c r="AG1561" s="169">
        <v>-47496.287687684053</v>
      </c>
      <c r="AH1561" s="169">
        <v>-26019.257238390011</v>
      </c>
      <c r="AI1561" s="168" t="s">
        <v>21</v>
      </c>
      <c r="AJ1561"/>
    </row>
    <row r="1562" spans="1:36" x14ac:dyDescent="0.25">
      <c r="A1562" s="179" t="b">
        <f>IF(E1562&lt;&gt;1,"",NOT(ISNA(VLOOKUP(P1562,Mapping!$P:$P,1,FALSE))))</f>
        <v>0</v>
      </c>
      <c r="B1562" s="180" t="str">
        <f t="shared" si="24"/>
        <v/>
      </c>
      <c r="E1562" s="167">
        <v>1</v>
      </c>
      <c r="F1562" s="170" t="s">
        <v>2401</v>
      </c>
      <c r="G1562" s="169">
        <v>7726209.9739164822</v>
      </c>
      <c r="H1562" s="168" t="s">
        <v>1266</v>
      </c>
      <c r="I1562" s="168" t="s">
        <v>384</v>
      </c>
      <c r="J1562" s="169">
        <v>3116665.8813745789</v>
      </c>
      <c r="K1562" s="169">
        <v>552824.96196144971</v>
      </c>
      <c r="L1562" s="168" t="s">
        <v>18</v>
      </c>
      <c r="M1562" s="168" t="s">
        <v>21</v>
      </c>
      <c r="N1562" s="168" t="s">
        <v>1449</v>
      </c>
      <c r="O1562" s="168" t="s">
        <v>21</v>
      </c>
      <c r="P1562" s="168" t="s">
        <v>753</v>
      </c>
      <c r="Q1562" s="168" t="s">
        <v>1460</v>
      </c>
      <c r="R1562" s="168" t="s">
        <v>21</v>
      </c>
      <c r="S1562" s="168" t="s">
        <v>21</v>
      </c>
      <c r="T1562" s="168" t="s">
        <v>21</v>
      </c>
      <c r="U1562" s="168" t="s">
        <v>21</v>
      </c>
      <c r="V1562" s="168" t="s">
        <v>1460</v>
      </c>
      <c r="W1562" s="168" t="s">
        <v>21</v>
      </c>
      <c r="X1562" s="168" t="s">
        <v>21</v>
      </c>
      <c r="Y1562" s="168" t="s">
        <v>21</v>
      </c>
      <c r="Z1562" s="168" t="s">
        <v>21</v>
      </c>
      <c r="AA1562" s="168" t="s">
        <v>1088</v>
      </c>
      <c r="AB1562" s="168" t="s">
        <v>1259</v>
      </c>
      <c r="AC1562" s="168" t="s">
        <v>12094</v>
      </c>
      <c r="AD1562" s="169">
        <v>4264005.8994052242</v>
      </c>
      <c r="AE1562" s="168" t="s">
        <v>814</v>
      </c>
      <c r="AF1562" s="169">
        <v>1142596.2031152709</v>
      </c>
      <c r="AG1562" s="169">
        <v>-2024.2496407777071</v>
      </c>
      <c r="AH1562" s="169">
        <v>-1365042.4449136229</v>
      </c>
      <c r="AI1562" s="168" t="s">
        <v>21</v>
      </c>
      <c r="AJ1562"/>
    </row>
    <row r="1563" spans="1:36" x14ac:dyDescent="0.25">
      <c r="A1563" s="179" t="b">
        <f>IF(E1563&lt;&gt;1,"",NOT(ISNA(VLOOKUP(P1563,Mapping!$P:$P,1,FALSE))))</f>
        <v>0</v>
      </c>
      <c r="B1563" s="180" t="str">
        <f t="shared" si="24"/>
        <v/>
      </c>
      <c r="E1563" s="167">
        <v>1</v>
      </c>
      <c r="F1563" s="170" t="s">
        <v>2402</v>
      </c>
      <c r="G1563" s="169">
        <v>8871759.4011186492</v>
      </c>
      <c r="H1563" s="168" t="s">
        <v>1266</v>
      </c>
      <c r="I1563" s="168" t="s">
        <v>384</v>
      </c>
      <c r="J1563" s="169">
        <v>5636702.5796700288</v>
      </c>
      <c r="K1563" s="169">
        <v>1992015.8788379889</v>
      </c>
      <c r="L1563" s="168" t="s">
        <v>18</v>
      </c>
      <c r="M1563" s="168" t="s">
        <v>21</v>
      </c>
      <c r="N1563" s="168" t="s">
        <v>1449</v>
      </c>
      <c r="O1563" s="168" t="s">
        <v>21</v>
      </c>
      <c r="P1563" s="168" t="s">
        <v>753</v>
      </c>
      <c r="Q1563" s="168" t="s">
        <v>1460</v>
      </c>
      <c r="R1563" s="168" t="s">
        <v>21</v>
      </c>
      <c r="S1563" s="168" t="s">
        <v>21</v>
      </c>
      <c r="T1563" s="168" t="s">
        <v>21</v>
      </c>
      <c r="U1563" s="168" t="s">
        <v>21</v>
      </c>
      <c r="V1563" s="168" t="s">
        <v>1460</v>
      </c>
      <c r="W1563" s="168" t="s">
        <v>21</v>
      </c>
      <c r="X1563" s="168" t="s">
        <v>21</v>
      </c>
      <c r="Y1563" s="168" t="s">
        <v>21</v>
      </c>
      <c r="Z1563" s="168" t="s">
        <v>21</v>
      </c>
      <c r="AA1563" s="168" t="s">
        <v>6643</v>
      </c>
      <c r="AB1563" s="168" t="s">
        <v>1259</v>
      </c>
      <c r="AC1563" s="168" t="s">
        <v>12095</v>
      </c>
      <c r="AD1563" s="169">
        <v>6608320.0036302404</v>
      </c>
      <c r="AE1563" s="168" t="s">
        <v>816</v>
      </c>
      <c r="AF1563" s="169">
        <v>-2311504.5482113329</v>
      </c>
      <c r="AG1563" s="169">
        <v>-4773505.3114931528</v>
      </c>
      <c r="AH1563" s="169">
        <v>-1915127.6080480011</v>
      </c>
      <c r="AI1563" s="168" t="s">
        <v>21</v>
      </c>
      <c r="AJ1563"/>
    </row>
    <row r="1564" spans="1:36" x14ac:dyDescent="0.25">
      <c r="A1564" s="179" t="b">
        <f>IF(E1564&lt;&gt;1,"",NOT(ISNA(VLOOKUP(P1564,Mapping!$P:$P,1,FALSE))))</f>
        <v>0</v>
      </c>
      <c r="B1564" s="180" t="str">
        <f t="shared" si="24"/>
        <v/>
      </c>
      <c r="E1564" s="167">
        <v>1</v>
      </c>
      <c r="F1564" s="170" t="s">
        <v>761</v>
      </c>
      <c r="G1564" s="169">
        <v>6269724.9733953811</v>
      </c>
      <c r="H1564" s="168" t="s">
        <v>1266</v>
      </c>
      <c r="I1564" s="168" t="s">
        <v>384</v>
      </c>
      <c r="J1564" s="169">
        <v>3000843.4618166978</v>
      </c>
      <c r="K1564" s="169">
        <v>847972.50858793268</v>
      </c>
      <c r="L1564" s="168" t="s">
        <v>18</v>
      </c>
      <c r="M1564" s="168" t="s">
        <v>21</v>
      </c>
      <c r="N1564" s="168" t="s">
        <v>1449</v>
      </c>
      <c r="O1564" s="168" t="s">
        <v>21</v>
      </c>
      <c r="P1564" s="168" t="s">
        <v>753</v>
      </c>
      <c r="Q1564" s="168" t="s">
        <v>1460</v>
      </c>
      <c r="R1564" s="168" t="s">
        <v>21</v>
      </c>
      <c r="S1564" s="168" t="s">
        <v>21</v>
      </c>
      <c r="T1564" s="168" t="s">
        <v>21</v>
      </c>
      <c r="U1564" s="168" t="s">
        <v>21</v>
      </c>
      <c r="V1564" s="168" t="s">
        <v>1460</v>
      </c>
      <c r="W1564" s="168" t="s">
        <v>21</v>
      </c>
      <c r="X1564" s="168" t="s">
        <v>21</v>
      </c>
      <c r="Y1564" s="168" t="s">
        <v>21</v>
      </c>
      <c r="Z1564" s="168" t="s">
        <v>21</v>
      </c>
      <c r="AA1564" s="168" t="s">
        <v>2403</v>
      </c>
      <c r="AB1564" s="168" t="s">
        <v>1259</v>
      </c>
      <c r="AC1564" s="168" t="s">
        <v>12521</v>
      </c>
      <c r="AD1564" s="169">
        <v>2979215.7502855598</v>
      </c>
      <c r="AE1564" s="168" t="s">
        <v>813</v>
      </c>
      <c r="AF1564" s="169">
        <v>7085236.6854862031</v>
      </c>
      <c r="AG1564" s="169">
        <v>-1098012.7887027119</v>
      </c>
      <c r="AH1564" s="169">
        <v>-1294980.1304782201</v>
      </c>
      <c r="AI1564" s="168" t="s">
        <v>21</v>
      </c>
      <c r="AJ1564"/>
    </row>
    <row r="1565" spans="1:36" x14ac:dyDescent="0.25">
      <c r="A1565" s="179" t="b">
        <f>IF(E1565&lt;&gt;1,"",NOT(ISNA(VLOOKUP(P1565,Mapping!$P:$P,1,FALSE))))</f>
        <v>0</v>
      </c>
      <c r="B1565" s="180" t="str">
        <f t="shared" si="24"/>
        <v/>
      </c>
      <c r="E1565" s="167">
        <v>1</v>
      </c>
      <c r="F1565" s="170" t="s">
        <v>1136</v>
      </c>
      <c r="G1565" s="169">
        <v>3389586.29086727</v>
      </c>
      <c r="H1565" s="168" t="s">
        <v>1266</v>
      </c>
      <c r="I1565" s="168" t="s">
        <v>470</v>
      </c>
      <c r="J1565" s="169">
        <v>1732842.6618703301</v>
      </c>
      <c r="K1565" s="169">
        <v>725000.02125506161</v>
      </c>
      <c r="L1565" s="168" t="s">
        <v>18</v>
      </c>
      <c r="M1565" s="168" t="s">
        <v>21</v>
      </c>
      <c r="N1565" s="168" t="s">
        <v>1449</v>
      </c>
      <c r="O1565" s="168" t="s">
        <v>21</v>
      </c>
      <c r="P1565" s="168" t="s">
        <v>762</v>
      </c>
      <c r="Q1565" s="168" t="s">
        <v>1455</v>
      </c>
      <c r="R1565" s="168" t="s">
        <v>21</v>
      </c>
      <c r="S1565" s="168" t="s">
        <v>21</v>
      </c>
      <c r="T1565" s="168" t="s">
        <v>21</v>
      </c>
      <c r="U1565" s="168" t="s">
        <v>21</v>
      </c>
      <c r="V1565" s="168" t="s">
        <v>1455</v>
      </c>
      <c r="W1565" s="168" t="s">
        <v>21</v>
      </c>
      <c r="X1565" s="168" t="s">
        <v>21</v>
      </c>
      <c r="Y1565" s="168" t="s">
        <v>21</v>
      </c>
      <c r="Z1565" s="168" t="s">
        <v>21</v>
      </c>
      <c r="AA1565" s="168" t="s">
        <v>2404</v>
      </c>
      <c r="AB1565" s="168" t="s">
        <v>1259</v>
      </c>
      <c r="AC1565" s="168" t="s">
        <v>12096</v>
      </c>
      <c r="AD1565" s="169">
        <v>2222049.3716018428</v>
      </c>
      <c r="AE1565" s="168" t="s">
        <v>816</v>
      </c>
      <c r="AF1565" s="169">
        <v>-908297.22089185147</v>
      </c>
      <c r="AG1565" s="169">
        <v>-1890506.396136763</v>
      </c>
      <c r="AH1565" s="169">
        <v>-1444918.540491377</v>
      </c>
      <c r="AI1565" s="168" t="s">
        <v>21</v>
      </c>
      <c r="AJ1565"/>
    </row>
    <row r="1566" spans="1:36" x14ac:dyDescent="0.25">
      <c r="A1566" s="179" t="b">
        <f>IF(E1566&lt;&gt;1,"",NOT(ISNA(VLOOKUP(P1566,Mapping!$P:$P,1,FALSE))))</f>
        <v>0</v>
      </c>
      <c r="B1566" s="180" t="str">
        <f t="shared" si="24"/>
        <v/>
      </c>
      <c r="E1566" s="167">
        <v>1</v>
      </c>
      <c r="F1566" s="170" t="s">
        <v>752</v>
      </c>
      <c r="G1566" s="169">
        <v>85543.866261116927</v>
      </c>
      <c r="H1566" s="168" t="s">
        <v>1266</v>
      </c>
      <c r="I1566" s="168" t="s">
        <v>430</v>
      </c>
      <c r="J1566" s="169">
        <v>36636.214656505603</v>
      </c>
      <c r="K1566" s="169">
        <v>14399.42581040623</v>
      </c>
      <c r="L1566" s="168" t="s">
        <v>18</v>
      </c>
      <c r="M1566" s="168" t="s">
        <v>21</v>
      </c>
      <c r="N1566" s="168" t="s">
        <v>1449</v>
      </c>
      <c r="O1566" s="168" t="s">
        <v>21</v>
      </c>
      <c r="P1566" s="168" t="s">
        <v>344</v>
      </c>
      <c r="Q1566" s="168" t="s">
        <v>1450</v>
      </c>
      <c r="R1566" s="168" t="s">
        <v>21</v>
      </c>
      <c r="S1566" s="168" t="s">
        <v>21</v>
      </c>
      <c r="T1566" s="168" t="s">
        <v>21</v>
      </c>
      <c r="U1566" s="168" t="s">
        <v>21</v>
      </c>
      <c r="V1566" s="168" t="s">
        <v>1450</v>
      </c>
      <c r="W1566" s="168" t="s">
        <v>21</v>
      </c>
      <c r="X1566" s="168" t="s">
        <v>21</v>
      </c>
      <c r="Y1566" s="168" t="s">
        <v>21</v>
      </c>
      <c r="Z1566" s="168" t="s">
        <v>21</v>
      </c>
      <c r="AA1566" s="168" t="s">
        <v>2405</v>
      </c>
      <c r="AB1566" s="168" t="s">
        <v>1259</v>
      </c>
      <c r="AC1566" s="168" t="s">
        <v>12097</v>
      </c>
      <c r="AD1566" s="169">
        <v>48871.607761746884</v>
      </c>
      <c r="AE1566" s="168" t="s">
        <v>807</v>
      </c>
      <c r="AF1566" s="169">
        <v>-18876.428292539578</v>
      </c>
      <c r="AG1566" s="169">
        <v>-46620.306669963233</v>
      </c>
      <c r="AH1566" s="169">
        <v>-30532.377500585259</v>
      </c>
      <c r="AI1566" s="168" t="s">
        <v>21</v>
      </c>
      <c r="AJ1566"/>
    </row>
    <row r="1567" spans="1:36" x14ac:dyDescent="0.25">
      <c r="A1567" s="179" t="b">
        <f>IF(E1567&lt;&gt;1,"",NOT(ISNA(VLOOKUP(P1567,Mapping!$P:$P,1,FALSE))))</f>
        <v>0</v>
      </c>
      <c r="B1567" s="180" t="str">
        <f t="shared" si="24"/>
        <v/>
      </c>
      <c r="E1567" s="167">
        <v>1</v>
      </c>
      <c r="F1567" s="170" t="s">
        <v>752</v>
      </c>
      <c r="G1567" s="169">
        <v>883224.52927257668</v>
      </c>
      <c r="H1567" s="168" t="s">
        <v>1266</v>
      </c>
      <c r="I1567" s="168" t="s">
        <v>430</v>
      </c>
      <c r="J1567" s="169">
        <v>378262.11110859289</v>
      </c>
      <c r="K1567" s="169">
        <v>148671.39678221691</v>
      </c>
      <c r="L1567" s="168" t="s">
        <v>18</v>
      </c>
      <c r="M1567" s="168" t="s">
        <v>21</v>
      </c>
      <c r="N1567" s="168" t="s">
        <v>1449</v>
      </c>
      <c r="O1567" s="168" t="s">
        <v>21</v>
      </c>
      <c r="P1567" s="168" t="s">
        <v>525</v>
      </c>
      <c r="Q1567" s="168" t="s">
        <v>1451</v>
      </c>
      <c r="R1567" s="168" t="s">
        <v>21</v>
      </c>
      <c r="S1567" s="168" t="s">
        <v>21</v>
      </c>
      <c r="T1567" s="168" t="s">
        <v>21</v>
      </c>
      <c r="U1567" s="168" t="s">
        <v>21</v>
      </c>
      <c r="V1567" s="168" t="s">
        <v>1451</v>
      </c>
      <c r="W1567" s="168" t="s">
        <v>21</v>
      </c>
      <c r="X1567" s="168" t="s">
        <v>21</v>
      </c>
      <c r="Y1567" s="168" t="s">
        <v>21</v>
      </c>
      <c r="Z1567" s="168" t="s">
        <v>21</v>
      </c>
      <c r="AA1567" s="168" t="s">
        <v>2405</v>
      </c>
      <c r="AB1567" s="168" t="s">
        <v>1259</v>
      </c>
      <c r="AC1567" s="168" t="s">
        <v>12098</v>
      </c>
      <c r="AD1567" s="169">
        <v>504590.27218159608</v>
      </c>
      <c r="AE1567" s="168" t="s">
        <v>807</v>
      </c>
      <c r="AF1567" s="169">
        <v>-194895.61580178409</v>
      </c>
      <c r="AG1567" s="169">
        <v>-481346.00659074559</v>
      </c>
      <c r="AH1567" s="169">
        <v>-315241.12626862392</v>
      </c>
      <c r="AI1567" s="168" t="s">
        <v>21</v>
      </c>
      <c r="AJ1567"/>
    </row>
    <row r="1568" spans="1:36" x14ac:dyDescent="0.25">
      <c r="A1568" s="179" t="b">
        <f>IF(E1568&lt;&gt;1,"",NOT(ISNA(VLOOKUP(P1568,Mapping!$P:$P,1,FALSE))))</f>
        <v>0</v>
      </c>
      <c r="B1568" s="180" t="str">
        <f t="shared" si="24"/>
        <v/>
      </c>
      <c r="E1568" s="167">
        <v>1</v>
      </c>
      <c r="F1568" s="170" t="s">
        <v>12099</v>
      </c>
      <c r="G1568" s="169">
        <v>114124.72220980781</v>
      </c>
      <c r="H1568" s="168" t="s">
        <v>1266</v>
      </c>
      <c r="I1568" s="168" t="s">
        <v>430</v>
      </c>
      <c r="J1568" s="169">
        <v>37072.668768063901</v>
      </c>
      <c r="K1568" s="169">
        <v>4861.4636939208194</v>
      </c>
      <c r="L1568" s="168" t="s">
        <v>18</v>
      </c>
      <c r="M1568" s="168" t="s">
        <v>21</v>
      </c>
      <c r="N1568" s="168" t="s">
        <v>1449</v>
      </c>
      <c r="O1568" s="168" t="s">
        <v>21</v>
      </c>
      <c r="P1568" s="168" t="s">
        <v>525</v>
      </c>
      <c r="Q1568" s="168" t="s">
        <v>1451</v>
      </c>
      <c r="R1568" s="168" t="s">
        <v>21</v>
      </c>
      <c r="S1568" s="168" t="s">
        <v>21</v>
      </c>
      <c r="T1568" s="168" t="s">
        <v>21</v>
      </c>
      <c r="U1568" s="168" t="s">
        <v>21</v>
      </c>
      <c r="V1568" s="168" t="s">
        <v>1451</v>
      </c>
      <c r="W1568" s="168" t="s">
        <v>21</v>
      </c>
      <c r="X1568" s="168" t="s">
        <v>21</v>
      </c>
      <c r="Y1568" s="168" t="s">
        <v>21</v>
      </c>
      <c r="Z1568" s="168" t="s">
        <v>21</v>
      </c>
      <c r="AA1568" s="168" t="s">
        <v>12100</v>
      </c>
      <c r="AB1568" s="168" t="s">
        <v>1259</v>
      </c>
      <c r="AC1568" s="168" t="s">
        <v>12101</v>
      </c>
      <c r="AD1568" s="169">
        <v>49112.762965560752</v>
      </c>
      <c r="AE1568" s="168" t="s">
        <v>808</v>
      </c>
      <c r="AF1568" s="169">
        <v>-24970.52614564453</v>
      </c>
      <c r="AG1568" s="169">
        <v>-62196.505495847479</v>
      </c>
      <c r="AH1568" s="169">
        <v>5713.1610805356031</v>
      </c>
      <c r="AI1568" s="168" t="s">
        <v>21</v>
      </c>
      <c r="AJ1568"/>
    </row>
    <row r="1569" spans="1:36" x14ac:dyDescent="0.25">
      <c r="A1569" s="179" t="str">
        <f>IF(E1569&lt;&gt;1,"",NOT(ISNA(VLOOKUP(P1569,Mapping!$P:$P,1,FALSE))))</f>
        <v/>
      </c>
      <c r="B1569" s="180" t="str">
        <f t="shared" si="24"/>
        <v/>
      </c>
      <c r="E1569" s="167">
        <v>0</v>
      </c>
      <c r="F1569" s="170" t="s">
        <v>1430</v>
      </c>
      <c r="G1569" s="169">
        <v>0</v>
      </c>
      <c r="H1569" s="168" t="s">
        <v>21</v>
      </c>
      <c r="I1569" s="168" t="s">
        <v>21</v>
      </c>
      <c r="J1569" s="169">
        <v>94243038.505444154</v>
      </c>
      <c r="K1569" s="169">
        <v>85824213.625711814</v>
      </c>
      <c r="L1569" s="168" t="s">
        <v>18</v>
      </c>
      <c r="M1569" s="168" t="s">
        <v>21</v>
      </c>
      <c r="N1569" s="168" t="s">
        <v>1449</v>
      </c>
      <c r="O1569" s="168" t="s">
        <v>21</v>
      </c>
      <c r="P1569" s="168" t="s">
        <v>21</v>
      </c>
      <c r="Q1569" s="168" t="s">
        <v>21</v>
      </c>
      <c r="R1569" s="168" t="s">
        <v>21</v>
      </c>
      <c r="S1569" s="168" t="s">
        <v>21</v>
      </c>
      <c r="T1569" s="168" t="s">
        <v>21</v>
      </c>
      <c r="U1569" s="168" t="s">
        <v>21</v>
      </c>
      <c r="V1569" s="168" t="s">
        <v>21</v>
      </c>
      <c r="W1569" s="168" t="s">
        <v>21</v>
      </c>
      <c r="X1569" s="168" t="s">
        <v>21</v>
      </c>
      <c r="Y1569" s="168" t="s">
        <v>21</v>
      </c>
      <c r="Z1569" s="168" t="s">
        <v>21</v>
      </c>
      <c r="AA1569" s="168" t="s">
        <v>1259</v>
      </c>
      <c r="AB1569" s="168" t="s">
        <v>1259</v>
      </c>
      <c r="AC1569" s="168" t="s">
        <v>12522</v>
      </c>
      <c r="AD1569" s="169">
        <v>143985220.25232849</v>
      </c>
      <c r="AE1569" s="168" t="s">
        <v>1259</v>
      </c>
      <c r="AF1569" s="169">
        <v>-176995261.54979539</v>
      </c>
      <c r="AG1569" s="169">
        <v>-168560140.93602639</v>
      </c>
      <c r="AH1569" s="169">
        <v>-108846603.39478271</v>
      </c>
      <c r="AI1569" s="168" t="s">
        <v>21</v>
      </c>
      <c r="AJ1569"/>
    </row>
    <row r="1570" spans="1:36" x14ac:dyDescent="0.25">
      <c r="A1570" s="179" t="b">
        <f>IF(E1570&lt;&gt;1,"",NOT(ISNA(VLOOKUP(P1570,Mapping!$P:$P,1,FALSE))))</f>
        <v>0</v>
      </c>
      <c r="B1570" s="180">
        <f t="shared" si="24"/>
        <v>20241128</v>
      </c>
      <c r="E1570" s="167">
        <v>1</v>
      </c>
      <c r="F1570" s="170" t="s">
        <v>12102</v>
      </c>
      <c r="G1570" s="169">
        <v>0</v>
      </c>
      <c r="H1570" s="168" t="s">
        <v>1430</v>
      </c>
      <c r="I1570" s="168" t="s">
        <v>303</v>
      </c>
      <c r="J1570" s="169">
        <v>3337396.5347145698</v>
      </c>
      <c r="K1570" s="169">
        <v>2092680.286847254</v>
      </c>
      <c r="L1570" s="168" t="s">
        <v>18</v>
      </c>
      <c r="M1570" s="168" t="s">
        <v>21</v>
      </c>
      <c r="N1570" s="168" t="s">
        <v>1449</v>
      </c>
      <c r="O1570" s="168" t="s">
        <v>21</v>
      </c>
      <c r="P1570" s="168" t="s">
        <v>2811</v>
      </c>
      <c r="Q1570" s="168" t="s">
        <v>2812</v>
      </c>
      <c r="R1570" s="168" t="s">
        <v>21</v>
      </c>
      <c r="S1570" s="168" t="s">
        <v>21</v>
      </c>
      <c r="T1570" s="168" t="s">
        <v>21</v>
      </c>
      <c r="U1570" s="168" t="s">
        <v>21</v>
      </c>
      <c r="V1570" s="168" t="s">
        <v>2812</v>
      </c>
      <c r="W1570" s="168" t="s">
        <v>21</v>
      </c>
      <c r="X1570" s="168" t="s">
        <v>21</v>
      </c>
      <c r="Y1570" s="168" t="s">
        <v>21</v>
      </c>
      <c r="Z1570" s="168" t="s">
        <v>21</v>
      </c>
      <c r="AA1570" s="168" t="s">
        <v>1259</v>
      </c>
      <c r="AB1570" s="168" t="s">
        <v>1259</v>
      </c>
      <c r="AC1570" s="168" t="s">
        <v>8907</v>
      </c>
      <c r="AD1570" s="169">
        <v>4599373.2003155379</v>
      </c>
      <c r="AE1570" s="168" t="s">
        <v>1259</v>
      </c>
      <c r="AF1570" s="169">
        <v>-2666990.170345705</v>
      </c>
      <c r="AG1570" s="169">
        <v>-2231387.0775617869</v>
      </c>
      <c r="AH1570" s="169">
        <v>-2145204.8743768441</v>
      </c>
      <c r="AI1570" s="168" t="s">
        <v>10445</v>
      </c>
      <c r="AJ1570"/>
    </row>
    <row r="1571" spans="1:36" x14ac:dyDescent="0.25">
      <c r="A1571" s="179" t="b">
        <f>IF(E1571&lt;&gt;1,"",NOT(ISNA(VLOOKUP(P1571,Mapping!$P:$P,1,FALSE))))</f>
        <v>1</v>
      </c>
      <c r="B1571" s="180">
        <f t="shared" si="24"/>
        <v>20241128</v>
      </c>
      <c r="E1571" s="167">
        <v>1</v>
      </c>
      <c r="F1571" s="170" t="s">
        <v>12102</v>
      </c>
      <c r="G1571" s="169">
        <v>0</v>
      </c>
      <c r="H1571" s="168" t="s">
        <v>1430</v>
      </c>
      <c r="I1571" s="168" t="s">
        <v>303</v>
      </c>
      <c r="J1571" s="169">
        <v>42829922.19550357</v>
      </c>
      <c r="K1571" s="169">
        <v>-26856063.681206461</v>
      </c>
      <c r="L1571" s="168" t="s">
        <v>18</v>
      </c>
      <c r="M1571" s="168" t="s">
        <v>21</v>
      </c>
      <c r="N1571" s="168" t="s">
        <v>1449</v>
      </c>
      <c r="O1571" s="168" t="s">
        <v>21</v>
      </c>
      <c r="P1571" s="168" t="s">
        <v>179</v>
      </c>
      <c r="Q1571" s="168" t="s">
        <v>205</v>
      </c>
      <c r="R1571" s="168" t="s">
        <v>21</v>
      </c>
      <c r="S1571" s="168" t="s">
        <v>21</v>
      </c>
      <c r="T1571" s="168" t="s">
        <v>21</v>
      </c>
      <c r="U1571" s="168" t="s">
        <v>21</v>
      </c>
      <c r="V1571" s="168" t="s">
        <v>205</v>
      </c>
      <c r="W1571" s="168" t="s">
        <v>21</v>
      </c>
      <c r="X1571" s="168" t="s">
        <v>21</v>
      </c>
      <c r="Y1571" s="168" t="s">
        <v>21</v>
      </c>
      <c r="Z1571" s="168" t="s">
        <v>21</v>
      </c>
      <c r="AA1571" s="168" t="s">
        <v>1259</v>
      </c>
      <c r="AB1571" s="168" t="s">
        <v>1259</v>
      </c>
      <c r="AC1571" s="168" t="s">
        <v>12103</v>
      </c>
      <c r="AD1571" s="169">
        <v>81534393.016976714</v>
      </c>
      <c r="AE1571" s="168" t="s">
        <v>1259</v>
      </c>
      <c r="AF1571" s="169">
        <v>34226373.852769889</v>
      </c>
      <c r="AG1571" s="169">
        <v>28636134.162042938</v>
      </c>
      <c r="AH1571" s="169">
        <v>27530129.22116949</v>
      </c>
      <c r="AI1571" s="168" t="s">
        <v>10445</v>
      </c>
      <c r="AJ1571"/>
    </row>
    <row r="1572" spans="1:36" x14ac:dyDescent="0.25">
      <c r="A1572" s="179" t="b">
        <f>IF(E1572&lt;&gt;1,"",NOT(ISNA(VLOOKUP(P1572,Mapping!$P:$P,1,FALSE))))</f>
        <v>0</v>
      </c>
      <c r="B1572" s="180">
        <f t="shared" si="24"/>
        <v>20241128</v>
      </c>
      <c r="E1572" s="167">
        <v>1</v>
      </c>
      <c r="F1572" s="170" t="s">
        <v>10443</v>
      </c>
      <c r="G1572" s="169">
        <v>0</v>
      </c>
      <c r="H1572" s="168" t="s">
        <v>1430</v>
      </c>
      <c r="I1572" s="168" t="s">
        <v>421</v>
      </c>
      <c r="J1572" s="169">
        <v>22761577.633185271</v>
      </c>
      <c r="K1572" s="169">
        <v>18657671.24310337</v>
      </c>
      <c r="L1572" s="168" t="s">
        <v>18</v>
      </c>
      <c r="M1572" s="168" t="s">
        <v>21</v>
      </c>
      <c r="N1572" s="168" t="s">
        <v>1449</v>
      </c>
      <c r="O1572" s="168" t="s">
        <v>21</v>
      </c>
      <c r="P1572" s="168" t="s">
        <v>2811</v>
      </c>
      <c r="Q1572" s="168" t="s">
        <v>2812</v>
      </c>
      <c r="R1572" s="168" t="s">
        <v>21</v>
      </c>
      <c r="S1572" s="168" t="s">
        <v>21</v>
      </c>
      <c r="T1572" s="168" t="s">
        <v>21</v>
      </c>
      <c r="U1572" s="168" t="s">
        <v>21</v>
      </c>
      <c r="V1572" s="168" t="s">
        <v>2812</v>
      </c>
      <c r="W1572" s="168" t="s">
        <v>21</v>
      </c>
      <c r="X1572" s="168" t="s">
        <v>21</v>
      </c>
      <c r="Y1572" s="168" t="s">
        <v>21</v>
      </c>
      <c r="Z1572" s="168" t="s">
        <v>21</v>
      </c>
      <c r="AA1572" s="168" t="s">
        <v>1259</v>
      </c>
      <c r="AB1572" s="168" t="s">
        <v>1259</v>
      </c>
      <c r="AC1572" s="168" t="s">
        <v>7136</v>
      </c>
      <c r="AD1572" s="169">
        <v>34870887.690679871</v>
      </c>
      <c r="AE1572" s="168" t="s">
        <v>1259</v>
      </c>
      <c r="AF1572" s="169">
        <v>-26724233.875453651</v>
      </c>
      <c r="AG1572" s="169">
        <v>-27889430.549970519</v>
      </c>
      <c r="AH1572" s="169">
        <v>-15902655.647496739</v>
      </c>
      <c r="AI1572" s="168" t="s">
        <v>10445</v>
      </c>
      <c r="AJ1572"/>
    </row>
    <row r="1573" spans="1:36" x14ac:dyDescent="0.25">
      <c r="A1573" s="179" t="b">
        <f>IF(E1573&lt;&gt;1,"",NOT(ISNA(VLOOKUP(P1573,Mapping!$P:$P,1,FALSE))))</f>
        <v>1</v>
      </c>
      <c r="B1573" s="180">
        <f t="shared" si="24"/>
        <v>20241128</v>
      </c>
      <c r="E1573" s="167">
        <v>1</v>
      </c>
      <c r="F1573" s="170" t="s">
        <v>10443</v>
      </c>
      <c r="G1573" s="169">
        <v>0</v>
      </c>
      <c r="H1573" s="168" t="s">
        <v>1430</v>
      </c>
      <c r="I1573" s="168" t="s">
        <v>421</v>
      </c>
      <c r="J1573" s="169">
        <v>10668880.00458643</v>
      </c>
      <c r="K1573" s="169">
        <v>8745283.778901048</v>
      </c>
      <c r="L1573" s="168" t="s">
        <v>18</v>
      </c>
      <c r="M1573" s="168" t="s">
        <v>21</v>
      </c>
      <c r="N1573" s="168" t="s">
        <v>1449</v>
      </c>
      <c r="O1573" s="168" t="s">
        <v>21</v>
      </c>
      <c r="P1573" s="168" t="s">
        <v>179</v>
      </c>
      <c r="Q1573" s="168" t="s">
        <v>205</v>
      </c>
      <c r="R1573" s="168" t="s">
        <v>21</v>
      </c>
      <c r="S1573" s="168" t="s">
        <v>21</v>
      </c>
      <c r="T1573" s="168" t="s">
        <v>21</v>
      </c>
      <c r="U1573" s="168" t="s">
        <v>21</v>
      </c>
      <c r="V1573" s="168" t="s">
        <v>205</v>
      </c>
      <c r="W1573" s="168" t="s">
        <v>21</v>
      </c>
      <c r="X1573" s="168" t="s">
        <v>21</v>
      </c>
      <c r="Y1573" s="168" t="s">
        <v>21</v>
      </c>
      <c r="Z1573" s="168" t="s">
        <v>21</v>
      </c>
      <c r="AA1573" s="168" t="s">
        <v>1259</v>
      </c>
      <c r="AB1573" s="168" t="s">
        <v>1259</v>
      </c>
      <c r="AC1573" s="168" t="s">
        <v>11259</v>
      </c>
      <c r="AD1573" s="169">
        <v>16344794.830164479</v>
      </c>
      <c r="AE1573" s="168" t="s">
        <v>1259</v>
      </c>
      <c r="AF1573" s="169">
        <v>-12526269.00588958</v>
      </c>
      <c r="AG1573" s="169">
        <v>-13072423.745358931</v>
      </c>
      <c r="AH1573" s="169">
        <v>-7453943.9924427709</v>
      </c>
      <c r="AI1573" s="168" t="s">
        <v>10445</v>
      </c>
      <c r="AJ1573"/>
    </row>
    <row r="1574" spans="1:36" x14ac:dyDescent="0.25">
      <c r="A1574" s="179" t="b">
        <f>IF(E1574&lt;&gt;1,"",NOT(ISNA(VLOOKUP(P1574,Mapping!$P:$P,1,FALSE))))</f>
        <v>0</v>
      </c>
      <c r="B1574" s="180">
        <f t="shared" si="24"/>
        <v>20241220</v>
      </c>
      <c r="E1574" s="167">
        <v>1</v>
      </c>
      <c r="F1574" s="170" t="s">
        <v>12104</v>
      </c>
      <c r="G1574" s="169">
        <v>0</v>
      </c>
      <c r="H1574" s="168" t="s">
        <v>1430</v>
      </c>
      <c r="I1574" s="168" t="s">
        <v>303</v>
      </c>
      <c r="J1574" s="169">
        <v>42419419.688221529</v>
      </c>
      <c r="K1574" s="169">
        <v>39879993.246221364</v>
      </c>
      <c r="L1574" s="168" t="s">
        <v>18</v>
      </c>
      <c r="M1574" s="168" t="s">
        <v>21</v>
      </c>
      <c r="N1574" s="168" t="s">
        <v>1449</v>
      </c>
      <c r="O1574" s="168" t="s">
        <v>21</v>
      </c>
      <c r="P1574" s="168" t="s">
        <v>2811</v>
      </c>
      <c r="Q1574" s="168" t="s">
        <v>2812</v>
      </c>
      <c r="R1574" s="168" t="s">
        <v>21</v>
      </c>
      <c r="S1574" s="168" t="s">
        <v>21</v>
      </c>
      <c r="T1574" s="168" t="s">
        <v>21</v>
      </c>
      <c r="U1574" s="168" t="s">
        <v>21</v>
      </c>
      <c r="V1574" s="168" t="s">
        <v>2812</v>
      </c>
      <c r="W1574" s="168" t="s">
        <v>21</v>
      </c>
      <c r="X1574" s="168" t="s">
        <v>21</v>
      </c>
      <c r="Y1574" s="168" t="s">
        <v>21</v>
      </c>
      <c r="Z1574" s="168" t="s">
        <v>21</v>
      </c>
      <c r="AA1574" s="168" t="s">
        <v>1259</v>
      </c>
      <c r="AB1574" s="168" t="s">
        <v>1259</v>
      </c>
      <c r="AC1574" s="168" t="s">
        <v>12523</v>
      </c>
      <c r="AD1574" s="169">
        <v>60793249.901079878</v>
      </c>
      <c r="AE1574" s="168" t="s">
        <v>1259</v>
      </c>
      <c r="AF1574" s="169">
        <v>-82322172.262876496</v>
      </c>
      <c r="AG1574" s="169">
        <v>-71394110.26943028</v>
      </c>
      <c r="AH1574" s="169">
        <v>-54529265.198154449</v>
      </c>
      <c r="AI1574" s="168" t="s">
        <v>10438</v>
      </c>
      <c r="AJ1574"/>
    </row>
    <row r="1575" spans="1:36" x14ac:dyDescent="0.25">
      <c r="A1575" s="179" t="b">
        <f>IF(E1575&lt;&gt;1,"",NOT(ISNA(VLOOKUP(P1575,Mapping!$P:$P,1,FALSE))))</f>
        <v>0</v>
      </c>
      <c r="B1575" s="180">
        <f t="shared" si="24"/>
        <v>20241220</v>
      </c>
      <c r="E1575" s="167">
        <v>1</v>
      </c>
      <c r="F1575" s="170" t="s">
        <v>12104</v>
      </c>
      <c r="G1575" s="169">
        <v>0</v>
      </c>
      <c r="H1575" s="168" t="s">
        <v>1430</v>
      </c>
      <c r="I1575" s="168" t="s">
        <v>303</v>
      </c>
      <c r="J1575" s="169">
        <v>929842.60605483362</v>
      </c>
      <c r="K1575" s="169">
        <v>874177.84406447317</v>
      </c>
      <c r="L1575" s="168" t="s">
        <v>18</v>
      </c>
      <c r="M1575" s="168" t="s">
        <v>21</v>
      </c>
      <c r="N1575" s="168" t="s">
        <v>1449</v>
      </c>
      <c r="O1575" s="168" t="s">
        <v>21</v>
      </c>
      <c r="P1575" s="168" t="s">
        <v>344</v>
      </c>
      <c r="Q1575" s="168" t="s">
        <v>1450</v>
      </c>
      <c r="R1575" s="168" t="s">
        <v>21</v>
      </c>
      <c r="S1575" s="168" t="s">
        <v>21</v>
      </c>
      <c r="T1575" s="168" t="s">
        <v>21</v>
      </c>
      <c r="U1575" s="168" t="s">
        <v>21</v>
      </c>
      <c r="V1575" s="168" t="s">
        <v>1450</v>
      </c>
      <c r="W1575" s="168" t="s">
        <v>21</v>
      </c>
      <c r="X1575" s="168" t="s">
        <v>21</v>
      </c>
      <c r="Y1575" s="168" t="s">
        <v>21</v>
      </c>
      <c r="Z1575" s="168" t="s">
        <v>21</v>
      </c>
      <c r="AA1575" s="168" t="s">
        <v>1259</v>
      </c>
      <c r="AB1575" s="168" t="s">
        <v>1259</v>
      </c>
      <c r="AC1575" s="168" t="s">
        <v>7382</v>
      </c>
      <c r="AD1575" s="169">
        <v>1332600.8307996481</v>
      </c>
      <c r="AE1575" s="168" t="s">
        <v>1259</v>
      </c>
      <c r="AF1575" s="169">
        <v>-1804519.3393879109</v>
      </c>
      <c r="AG1575" s="169">
        <v>-1564973.920855552</v>
      </c>
      <c r="AH1575" s="169">
        <v>-1195292.967956038</v>
      </c>
      <c r="AI1575" s="168" t="s">
        <v>10438</v>
      </c>
      <c r="AJ1575"/>
    </row>
    <row r="1576" spans="1:36" x14ac:dyDescent="0.25">
      <c r="A1576" s="179" t="b">
        <f>IF(E1576&lt;&gt;1,"",NOT(ISNA(VLOOKUP(P1576,Mapping!$P:$P,1,FALSE))))</f>
        <v>1</v>
      </c>
      <c r="B1576" s="180">
        <f t="shared" si="24"/>
        <v>20241220</v>
      </c>
      <c r="E1576" s="167">
        <v>1</v>
      </c>
      <c r="F1576" s="170" t="s">
        <v>12104</v>
      </c>
      <c r="G1576" s="169">
        <v>0</v>
      </c>
      <c r="H1576" s="168" t="s">
        <v>1430</v>
      </c>
      <c r="I1576" s="168" t="s">
        <v>303</v>
      </c>
      <c r="J1576" s="169">
        <v>35241034.76947818</v>
      </c>
      <c r="K1576" s="169">
        <v>33131340.290043581</v>
      </c>
      <c r="L1576" s="168" t="s">
        <v>18</v>
      </c>
      <c r="M1576" s="168" t="s">
        <v>21</v>
      </c>
      <c r="N1576" s="168" t="s">
        <v>1449</v>
      </c>
      <c r="O1576" s="168" t="s">
        <v>21</v>
      </c>
      <c r="P1576" s="168" t="s">
        <v>179</v>
      </c>
      <c r="Q1576" s="168" t="s">
        <v>205</v>
      </c>
      <c r="R1576" s="168" t="s">
        <v>21</v>
      </c>
      <c r="S1576" s="168" t="s">
        <v>21</v>
      </c>
      <c r="T1576" s="168" t="s">
        <v>21</v>
      </c>
      <c r="U1576" s="168" t="s">
        <v>21</v>
      </c>
      <c r="V1576" s="168" t="s">
        <v>205</v>
      </c>
      <c r="W1576" s="168" t="s">
        <v>21</v>
      </c>
      <c r="X1576" s="168" t="s">
        <v>21</v>
      </c>
      <c r="Y1576" s="168" t="s">
        <v>21</v>
      </c>
      <c r="Z1576" s="168" t="s">
        <v>21</v>
      </c>
      <c r="AA1576" s="168" t="s">
        <v>1259</v>
      </c>
      <c r="AB1576" s="168" t="s">
        <v>1259</v>
      </c>
      <c r="AC1576" s="168" t="s">
        <v>12105</v>
      </c>
      <c r="AD1576" s="169">
        <v>50505571.487306647</v>
      </c>
      <c r="AE1576" s="168" t="s">
        <v>1259</v>
      </c>
      <c r="AF1576" s="169">
        <v>-68391282.962801814</v>
      </c>
      <c r="AG1576" s="169">
        <v>-59312511.600425407</v>
      </c>
      <c r="AH1576" s="169">
        <v>-45301603.485533834</v>
      </c>
      <c r="AI1576" s="168" t="s">
        <v>10438</v>
      </c>
      <c r="AJ1576"/>
    </row>
    <row r="1577" spans="1:36" x14ac:dyDescent="0.25">
      <c r="A1577" s="179" t="b">
        <f>IF(E1577&lt;&gt;1,"",NOT(ISNA(VLOOKUP(P1577,Mapping!$P:$P,1,FALSE))))</f>
        <v>0</v>
      </c>
      <c r="B1577" s="180">
        <f t="shared" si="24"/>
        <v>20241220</v>
      </c>
      <c r="E1577" s="167">
        <v>1</v>
      </c>
      <c r="F1577" s="170" t="s">
        <v>12104</v>
      </c>
      <c r="G1577" s="169">
        <v>0</v>
      </c>
      <c r="H1577" s="168" t="s">
        <v>1430</v>
      </c>
      <c r="I1577" s="168" t="s">
        <v>303</v>
      </c>
      <c r="J1577" s="169">
        <v>1134407.9793869001</v>
      </c>
      <c r="K1577" s="169">
        <v>1066496.9697586589</v>
      </c>
      <c r="L1577" s="168" t="s">
        <v>18</v>
      </c>
      <c r="M1577" s="168" t="s">
        <v>21</v>
      </c>
      <c r="N1577" s="168" t="s">
        <v>1449</v>
      </c>
      <c r="O1577" s="168" t="s">
        <v>21</v>
      </c>
      <c r="P1577" s="168" t="s">
        <v>525</v>
      </c>
      <c r="Q1577" s="168" t="s">
        <v>1451</v>
      </c>
      <c r="R1577" s="168" t="s">
        <v>21</v>
      </c>
      <c r="S1577" s="168" t="s">
        <v>21</v>
      </c>
      <c r="T1577" s="168" t="s">
        <v>21</v>
      </c>
      <c r="U1577" s="168" t="s">
        <v>21</v>
      </c>
      <c r="V1577" s="168" t="s">
        <v>1451</v>
      </c>
      <c r="W1577" s="168" t="s">
        <v>21</v>
      </c>
      <c r="X1577" s="168" t="s">
        <v>21</v>
      </c>
      <c r="Y1577" s="168" t="s">
        <v>21</v>
      </c>
      <c r="Z1577" s="168" t="s">
        <v>21</v>
      </c>
      <c r="AA1577" s="168" t="s">
        <v>1259</v>
      </c>
      <c r="AB1577" s="168" t="s">
        <v>1259</v>
      </c>
      <c r="AC1577" s="168" t="s">
        <v>5495</v>
      </c>
      <c r="AD1577" s="169">
        <v>1625773.0135755681</v>
      </c>
      <c r="AE1577" s="168" t="s">
        <v>1259</v>
      </c>
      <c r="AF1577" s="169">
        <v>-2201513.5940532512</v>
      </c>
      <c r="AG1577" s="169">
        <v>-1909268.1834437731</v>
      </c>
      <c r="AH1577" s="169">
        <v>-1458257.4209063661</v>
      </c>
      <c r="AI1577" s="168" t="s">
        <v>10438</v>
      </c>
      <c r="AJ1577"/>
    </row>
    <row r="1578" spans="1:36" x14ac:dyDescent="0.25">
      <c r="A1578" s="179" t="b">
        <f>IF(E1578&lt;&gt;1,"",NOT(ISNA(VLOOKUP(P1578,Mapping!$P:$P,1,FALSE))))</f>
        <v>1</v>
      </c>
      <c r="B1578" s="180">
        <f t="shared" si="24"/>
        <v>20241128</v>
      </c>
      <c r="E1578" s="167">
        <v>1</v>
      </c>
      <c r="F1578" s="170" t="s">
        <v>12106</v>
      </c>
      <c r="G1578" s="169">
        <v>0</v>
      </c>
      <c r="H1578" s="168" t="s">
        <v>1430</v>
      </c>
      <c r="I1578" s="168" t="s">
        <v>303</v>
      </c>
      <c r="J1578" s="169">
        <v>10172849.0652599</v>
      </c>
      <c r="K1578" s="169">
        <v>8232633.6479786746</v>
      </c>
      <c r="L1578" s="168" t="s">
        <v>18</v>
      </c>
      <c r="M1578" s="168" t="s">
        <v>21</v>
      </c>
      <c r="N1578" s="168" t="s">
        <v>1449</v>
      </c>
      <c r="O1578" s="168" t="s">
        <v>21</v>
      </c>
      <c r="P1578" s="168" t="s">
        <v>179</v>
      </c>
      <c r="Q1578" s="168" t="s">
        <v>205</v>
      </c>
      <c r="R1578" s="168" t="s">
        <v>21</v>
      </c>
      <c r="S1578" s="168" t="s">
        <v>21</v>
      </c>
      <c r="T1578" s="168" t="s">
        <v>21</v>
      </c>
      <c r="U1578" s="168" t="s">
        <v>21</v>
      </c>
      <c r="V1578" s="168" t="s">
        <v>205</v>
      </c>
      <c r="W1578" s="168" t="s">
        <v>21</v>
      </c>
      <c r="X1578" s="168" t="s">
        <v>21</v>
      </c>
      <c r="Y1578" s="168" t="s">
        <v>21</v>
      </c>
      <c r="Z1578" s="168" t="s">
        <v>21</v>
      </c>
      <c r="AA1578" s="168" t="s">
        <v>1259</v>
      </c>
      <c r="AB1578" s="168" t="s">
        <v>1259</v>
      </c>
      <c r="AC1578" s="168" t="s">
        <v>12107</v>
      </c>
      <c r="AD1578" s="169">
        <v>14185430.30732586</v>
      </c>
      <c r="AE1578" s="168" t="s">
        <v>1259</v>
      </c>
      <c r="AF1578" s="169">
        <v>-14584654.1917569</v>
      </c>
      <c r="AG1578" s="169">
        <v>-19822169.75102305</v>
      </c>
      <c r="AH1578" s="169">
        <v>-8390509.0290851295</v>
      </c>
      <c r="AI1578" s="168" t="s">
        <v>10445</v>
      </c>
      <c r="AJ1578"/>
    </row>
    <row r="1579" spans="1:36" x14ac:dyDescent="0.25">
      <c r="A1579" s="179" t="str">
        <f>IF(E1579&lt;&gt;1,"",NOT(ISNA(VLOOKUP(P1579,Mapping!$P:$P,1,FALSE))))</f>
        <v/>
      </c>
      <c r="B1579" s="180" t="str">
        <f t="shared" si="24"/>
        <v/>
      </c>
      <c r="E1579" s="167">
        <v>0</v>
      </c>
      <c r="F1579" s="170" t="s">
        <v>1431</v>
      </c>
      <c r="G1579" s="169">
        <v>4454.3123728553919</v>
      </c>
      <c r="H1579" s="168" t="s">
        <v>21</v>
      </c>
      <c r="I1579" s="168" t="s">
        <v>21</v>
      </c>
      <c r="J1579" s="169">
        <v>306254.04656566068</v>
      </c>
      <c r="K1579" s="169">
        <v>90344.314042655329</v>
      </c>
      <c r="L1579" s="168" t="s">
        <v>18</v>
      </c>
      <c r="M1579" s="168" t="s">
        <v>21</v>
      </c>
      <c r="N1579" s="168" t="s">
        <v>1449</v>
      </c>
      <c r="O1579" s="168" t="s">
        <v>21</v>
      </c>
      <c r="P1579" s="168" t="s">
        <v>21</v>
      </c>
      <c r="Q1579" s="168" t="s">
        <v>21</v>
      </c>
      <c r="R1579" s="168" t="s">
        <v>21</v>
      </c>
      <c r="S1579" s="168" t="s">
        <v>21</v>
      </c>
      <c r="T1579" s="168" t="s">
        <v>21</v>
      </c>
      <c r="U1579" s="168" t="s">
        <v>21</v>
      </c>
      <c r="V1579" s="168" t="s">
        <v>21</v>
      </c>
      <c r="W1579" s="168" t="s">
        <v>21</v>
      </c>
      <c r="X1579" s="168" t="s">
        <v>21</v>
      </c>
      <c r="Y1579" s="168" t="s">
        <v>21</v>
      </c>
      <c r="Z1579" s="168" t="s">
        <v>21</v>
      </c>
      <c r="AA1579" s="168" t="s">
        <v>1259</v>
      </c>
      <c r="AB1579" s="168" t="s">
        <v>1259</v>
      </c>
      <c r="AC1579" s="168" t="s">
        <v>12965</v>
      </c>
      <c r="AD1579" s="169">
        <v>641846.89508510148</v>
      </c>
      <c r="AE1579" s="168" t="s">
        <v>1259</v>
      </c>
      <c r="AF1579" s="169">
        <v>-578673.77353935537</v>
      </c>
      <c r="AG1579" s="169">
        <v>-37967.085702273398</v>
      </c>
      <c r="AH1579" s="169">
        <v>-215169.16137329341</v>
      </c>
      <c r="AI1579" s="168" t="s">
        <v>21</v>
      </c>
      <c r="AJ1579"/>
    </row>
    <row r="1580" spans="1:36" x14ac:dyDescent="0.25">
      <c r="A1580" s="179" t="b">
        <f>IF(E1580&lt;&gt;1,"",NOT(ISNA(VLOOKUP(P1580,Mapping!$P:$P,1,FALSE))))</f>
        <v>0</v>
      </c>
      <c r="B1580" s="180">
        <f t="shared" si="24"/>
        <v>20241119</v>
      </c>
      <c r="E1580" s="167">
        <v>1</v>
      </c>
      <c r="F1580" s="170" t="s">
        <v>12966</v>
      </c>
      <c r="G1580" s="169">
        <v>-289.99254546260488</v>
      </c>
      <c r="H1580" s="168" t="s">
        <v>1431</v>
      </c>
      <c r="I1580" s="168" t="s">
        <v>509</v>
      </c>
      <c r="J1580" s="169">
        <v>130.53071032094721</v>
      </c>
      <c r="K1580" s="169">
        <v>-8.1004597167418346</v>
      </c>
      <c r="L1580" s="168" t="s">
        <v>18</v>
      </c>
      <c r="M1580" s="168" t="s">
        <v>21</v>
      </c>
      <c r="N1580" s="168" t="s">
        <v>1449</v>
      </c>
      <c r="O1580" s="168" t="s">
        <v>21</v>
      </c>
      <c r="P1580" s="168" t="s">
        <v>785</v>
      </c>
      <c r="Q1580" s="168" t="s">
        <v>1452</v>
      </c>
      <c r="R1580" s="168" t="s">
        <v>21</v>
      </c>
      <c r="S1580" s="168" t="s">
        <v>21</v>
      </c>
      <c r="T1580" s="168" t="s">
        <v>21</v>
      </c>
      <c r="U1580" s="168" t="s">
        <v>21</v>
      </c>
      <c r="V1580" s="168" t="s">
        <v>1452</v>
      </c>
      <c r="W1580" s="168" t="s">
        <v>21</v>
      </c>
      <c r="X1580" s="168" t="s">
        <v>21</v>
      </c>
      <c r="Y1580" s="168" t="s">
        <v>21</v>
      </c>
      <c r="Z1580" s="168" t="s">
        <v>21</v>
      </c>
      <c r="AA1580" s="168" t="s">
        <v>1259</v>
      </c>
      <c r="AB1580" s="168" t="s">
        <v>1259</v>
      </c>
      <c r="AC1580" s="168" t="s">
        <v>12967</v>
      </c>
      <c r="AD1580" s="169">
        <v>224.56828561422361</v>
      </c>
      <c r="AE1580" s="168" t="s">
        <v>1259</v>
      </c>
      <c r="AF1580" s="169">
        <v>-57.882068138810098</v>
      </c>
      <c r="AG1580" s="169">
        <v>24.091965536541181</v>
      </c>
      <c r="AH1580" s="169">
        <v>-8.8762223149720967</v>
      </c>
      <c r="AI1580" s="168" t="s">
        <v>12631</v>
      </c>
      <c r="AJ1580"/>
    </row>
    <row r="1581" spans="1:36" x14ac:dyDescent="0.25">
      <c r="A1581" s="179" t="b">
        <f>IF(E1581&lt;&gt;1,"",NOT(ISNA(VLOOKUP(P1581,Mapping!$P:$P,1,FALSE))))</f>
        <v>0</v>
      </c>
      <c r="B1581" s="180">
        <f t="shared" si="24"/>
        <v>20241119</v>
      </c>
      <c r="E1581" s="167">
        <v>1</v>
      </c>
      <c r="F1581" s="170" t="s">
        <v>12968</v>
      </c>
      <c r="G1581" s="169">
        <v>-1.1412072838338809</v>
      </c>
      <c r="H1581" s="168" t="s">
        <v>1431</v>
      </c>
      <c r="I1581" s="168" t="s">
        <v>372</v>
      </c>
      <c r="J1581" s="169">
        <v>396.76175872494082</v>
      </c>
      <c r="K1581" s="169">
        <v>-193.34711640055161</v>
      </c>
      <c r="L1581" s="168" t="s">
        <v>18</v>
      </c>
      <c r="M1581" s="168" t="s">
        <v>21</v>
      </c>
      <c r="N1581" s="168" t="s">
        <v>1449</v>
      </c>
      <c r="O1581" s="168" t="s">
        <v>21</v>
      </c>
      <c r="P1581" s="168" t="s">
        <v>525</v>
      </c>
      <c r="Q1581" s="168" t="s">
        <v>1451</v>
      </c>
      <c r="R1581" s="168" t="s">
        <v>21</v>
      </c>
      <c r="S1581" s="168" t="s">
        <v>21</v>
      </c>
      <c r="T1581" s="168" t="s">
        <v>21</v>
      </c>
      <c r="U1581" s="168" t="s">
        <v>21</v>
      </c>
      <c r="V1581" s="168" t="s">
        <v>1451</v>
      </c>
      <c r="W1581" s="168" t="s">
        <v>21</v>
      </c>
      <c r="X1581" s="168" t="s">
        <v>21</v>
      </c>
      <c r="Y1581" s="168" t="s">
        <v>21</v>
      </c>
      <c r="Z1581" s="168" t="s">
        <v>21</v>
      </c>
      <c r="AA1581" s="168" t="s">
        <v>1259</v>
      </c>
      <c r="AB1581" s="168" t="s">
        <v>1259</v>
      </c>
      <c r="AC1581" s="168" t="s">
        <v>12969</v>
      </c>
      <c r="AD1581" s="169">
        <v>621.91385331798449</v>
      </c>
      <c r="AE1581" s="168" t="s">
        <v>1259</v>
      </c>
      <c r="AF1581" s="169">
        <v>775.93299608257041</v>
      </c>
      <c r="AG1581" s="169">
        <v>1024.2627505454791</v>
      </c>
      <c r="AH1581" s="169">
        <v>330.16568001160732</v>
      </c>
      <c r="AI1581" s="168" t="s">
        <v>12631</v>
      </c>
      <c r="AJ1581"/>
    </row>
    <row r="1582" spans="1:36" x14ac:dyDescent="0.25">
      <c r="A1582" s="179" t="b">
        <f>IF(E1582&lt;&gt;1,"",NOT(ISNA(VLOOKUP(P1582,Mapping!$P:$P,1,FALSE))))</f>
        <v>0</v>
      </c>
      <c r="B1582" s="180">
        <f t="shared" si="24"/>
        <v>20241119</v>
      </c>
      <c r="E1582" s="167">
        <v>1</v>
      </c>
      <c r="F1582" s="170" t="s">
        <v>12968</v>
      </c>
      <c r="G1582" s="169">
        <v>-13.22950605356205</v>
      </c>
      <c r="H1582" s="168" t="s">
        <v>1431</v>
      </c>
      <c r="I1582" s="168" t="s">
        <v>372</v>
      </c>
      <c r="J1582" s="169">
        <v>4616.2490313811013</v>
      </c>
      <c r="K1582" s="169">
        <v>-2249.558471383798</v>
      </c>
      <c r="L1582" s="168" t="s">
        <v>18</v>
      </c>
      <c r="M1582" s="168" t="s">
        <v>21</v>
      </c>
      <c r="N1582" s="168" t="s">
        <v>1449</v>
      </c>
      <c r="O1582" s="168" t="s">
        <v>21</v>
      </c>
      <c r="P1582" s="168" t="s">
        <v>789</v>
      </c>
      <c r="Q1582" s="168" t="s">
        <v>1458</v>
      </c>
      <c r="R1582" s="168" t="s">
        <v>21</v>
      </c>
      <c r="S1582" s="168" t="s">
        <v>21</v>
      </c>
      <c r="T1582" s="168" t="s">
        <v>21</v>
      </c>
      <c r="U1582" s="168" t="s">
        <v>21</v>
      </c>
      <c r="V1582" s="168" t="s">
        <v>1458</v>
      </c>
      <c r="W1582" s="168" t="s">
        <v>21</v>
      </c>
      <c r="X1582" s="168" t="s">
        <v>21</v>
      </c>
      <c r="Y1582" s="168" t="s">
        <v>21</v>
      </c>
      <c r="Z1582" s="168" t="s">
        <v>21</v>
      </c>
      <c r="AA1582" s="168" t="s">
        <v>1259</v>
      </c>
      <c r="AB1582" s="168" t="s">
        <v>1259</v>
      </c>
      <c r="AC1582" s="168" t="s">
        <v>12970</v>
      </c>
      <c r="AD1582" s="169">
        <v>7235.8471616869319</v>
      </c>
      <c r="AE1582" s="168" t="s">
        <v>1259</v>
      </c>
      <c r="AF1582" s="169">
        <v>9027.8397655876888</v>
      </c>
      <c r="AG1582" s="169">
        <v>11917.099394223989</v>
      </c>
      <c r="AH1582" s="169">
        <v>3841.4183102510251</v>
      </c>
      <c r="AI1582" s="168" t="s">
        <v>12631</v>
      </c>
      <c r="AJ1582"/>
    </row>
    <row r="1583" spans="1:36" x14ac:dyDescent="0.25">
      <c r="A1583" s="179" t="b">
        <f>IF(E1583&lt;&gt;1,"",NOT(ISNA(VLOOKUP(P1583,Mapping!$P:$P,1,FALSE))))</f>
        <v>0</v>
      </c>
      <c r="B1583" s="180">
        <f t="shared" si="24"/>
        <v>20241119</v>
      </c>
      <c r="E1583" s="167">
        <v>1</v>
      </c>
      <c r="F1583" s="170" t="s">
        <v>12971</v>
      </c>
      <c r="G1583" s="169">
        <v>6159.9744923174057</v>
      </c>
      <c r="H1583" s="168" t="s">
        <v>1431</v>
      </c>
      <c r="I1583" s="168" t="s">
        <v>385</v>
      </c>
      <c r="J1583" s="169">
        <v>313414.94318318972</v>
      </c>
      <c r="K1583" s="169">
        <v>109074.5206097295</v>
      </c>
      <c r="L1583" s="168" t="s">
        <v>18</v>
      </c>
      <c r="M1583" s="168" t="s">
        <v>21</v>
      </c>
      <c r="N1583" s="168" t="s">
        <v>1449</v>
      </c>
      <c r="O1583" s="168" t="s">
        <v>21</v>
      </c>
      <c r="P1583" s="168" t="s">
        <v>803</v>
      </c>
      <c r="Q1583" s="168" t="s">
        <v>1453</v>
      </c>
      <c r="R1583" s="168" t="s">
        <v>21</v>
      </c>
      <c r="S1583" s="168" t="s">
        <v>21</v>
      </c>
      <c r="T1583" s="168" t="s">
        <v>21</v>
      </c>
      <c r="U1583" s="168" t="s">
        <v>21</v>
      </c>
      <c r="V1583" s="168" t="s">
        <v>1453</v>
      </c>
      <c r="W1583" s="168" t="s">
        <v>21</v>
      </c>
      <c r="X1583" s="168" t="s">
        <v>21</v>
      </c>
      <c r="Y1583" s="168" t="s">
        <v>21</v>
      </c>
      <c r="Z1583" s="168" t="s">
        <v>21</v>
      </c>
      <c r="AA1583" s="168" t="s">
        <v>1259</v>
      </c>
      <c r="AB1583" s="168" t="s">
        <v>1259</v>
      </c>
      <c r="AC1583" s="168" t="s">
        <v>12972</v>
      </c>
      <c r="AD1583" s="169">
        <v>663939.51584914385</v>
      </c>
      <c r="AE1583" s="168" t="s">
        <v>1259</v>
      </c>
      <c r="AF1583" s="169">
        <v>-629997.30802010896</v>
      </c>
      <c r="AG1583" s="169">
        <v>-54165.357574467751</v>
      </c>
      <c r="AH1583" s="169">
        <v>-256856.63553975869</v>
      </c>
      <c r="AI1583" s="168" t="s">
        <v>12631</v>
      </c>
      <c r="AJ1583"/>
    </row>
    <row r="1584" spans="1:36" x14ac:dyDescent="0.25">
      <c r="A1584" s="179" t="b">
        <f>IF(E1584&lt;&gt;1,"",NOT(ISNA(VLOOKUP(P1584,Mapping!$P:$P,1,FALSE))))</f>
        <v>0</v>
      </c>
      <c r="B1584" s="180">
        <f t="shared" si="24"/>
        <v>20241119</v>
      </c>
      <c r="E1584" s="167">
        <v>1</v>
      </c>
      <c r="F1584" s="170" t="s">
        <v>12973</v>
      </c>
      <c r="G1584" s="169">
        <v>-392.78163696021278</v>
      </c>
      <c r="H1584" s="168" t="s">
        <v>1431</v>
      </c>
      <c r="I1584" s="168" t="s">
        <v>384</v>
      </c>
      <c r="J1584" s="169">
        <v>20131.65197777257</v>
      </c>
      <c r="K1584" s="169">
        <v>-6256.8868410999376</v>
      </c>
      <c r="L1584" s="168" t="s">
        <v>18</v>
      </c>
      <c r="M1584" s="168" t="s">
        <v>21</v>
      </c>
      <c r="N1584" s="168" t="s">
        <v>1449</v>
      </c>
      <c r="O1584" s="168" t="s">
        <v>21</v>
      </c>
      <c r="P1584" s="168" t="s">
        <v>762</v>
      </c>
      <c r="Q1584" s="168" t="s">
        <v>1455</v>
      </c>
      <c r="R1584" s="168" t="s">
        <v>21</v>
      </c>
      <c r="S1584" s="168" t="s">
        <v>21</v>
      </c>
      <c r="T1584" s="168" t="s">
        <v>21</v>
      </c>
      <c r="U1584" s="168" t="s">
        <v>21</v>
      </c>
      <c r="V1584" s="168" t="s">
        <v>1455</v>
      </c>
      <c r="W1584" s="168" t="s">
        <v>21</v>
      </c>
      <c r="X1584" s="168" t="s">
        <v>21</v>
      </c>
      <c r="Y1584" s="168" t="s">
        <v>21</v>
      </c>
      <c r="Z1584" s="168" t="s">
        <v>21</v>
      </c>
      <c r="AA1584" s="168" t="s">
        <v>1259</v>
      </c>
      <c r="AB1584" s="168" t="s">
        <v>1259</v>
      </c>
      <c r="AC1584" s="168" t="s">
        <v>12974</v>
      </c>
      <c r="AD1584" s="169">
        <v>32292.077532726711</v>
      </c>
      <c r="AE1584" s="168" t="s">
        <v>1259</v>
      </c>
      <c r="AF1584" s="169">
        <v>1246.2076206825971</v>
      </c>
      <c r="AG1584" s="169">
        <v>-154.2507522690716</v>
      </c>
      <c r="AH1584" s="169">
        <v>5777.717548714274</v>
      </c>
      <c r="AI1584" s="168" t="s">
        <v>12631</v>
      </c>
      <c r="AJ1584"/>
    </row>
    <row r="1585" spans="1:36" x14ac:dyDescent="0.25">
      <c r="A1585" s="179" t="b">
        <f>IF(E1585&lt;&gt;1,"",NOT(ISNA(VLOOKUP(P1585,Mapping!$P:$P,1,FALSE))))</f>
        <v>0</v>
      </c>
      <c r="B1585" s="180">
        <f t="shared" si="24"/>
        <v>20241119</v>
      </c>
      <c r="E1585" s="167">
        <v>1</v>
      </c>
      <c r="F1585" s="170" t="s">
        <v>12650</v>
      </c>
      <c r="G1585" s="169">
        <v>-64.707739826761753</v>
      </c>
      <c r="H1585" s="168" t="s">
        <v>1431</v>
      </c>
      <c r="I1585" s="168" t="s">
        <v>421</v>
      </c>
      <c r="J1585" s="169">
        <v>3131.1296672853309</v>
      </c>
      <c r="K1585" s="169">
        <v>-413.22767363610092</v>
      </c>
      <c r="L1585" s="168" t="s">
        <v>18</v>
      </c>
      <c r="M1585" s="168" t="s">
        <v>21</v>
      </c>
      <c r="N1585" s="168" t="s">
        <v>1449</v>
      </c>
      <c r="O1585" s="168" t="s">
        <v>21</v>
      </c>
      <c r="P1585" s="168" t="s">
        <v>762</v>
      </c>
      <c r="Q1585" s="168" t="s">
        <v>1455</v>
      </c>
      <c r="R1585" s="168" t="s">
        <v>21</v>
      </c>
      <c r="S1585" s="168" t="s">
        <v>21</v>
      </c>
      <c r="T1585" s="168" t="s">
        <v>21</v>
      </c>
      <c r="U1585" s="168" t="s">
        <v>21</v>
      </c>
      <c r="V1585" s="168" t="s">
        <v>1455</v>
      </c>
      <c r="W1585" s="168" t="s">
        <v>21</v>
      </c>
      <c r="X1585" s="168" t="s">
        <v>21</v>
      </c>
      <c r="Y1585" s="168" t="s">
        <v>21</v>
      </c>
      <c r="Z1585" s="168" t="s">
        <v>21</v>
      </c>
      <c r="AA1585" s="168" t="s">
        <v>1259</v>
      </c>
      <c r="AB1585" s="168" t="s">
        <v>1259</v>
      </c>
      <c r="AC1585" s="168" t="s">
        <v>12651</v>
      </c>
      <c r="AD1585" s="169">
        <v>5574.0534276321023</v>
      </c>
      <c r="AE1585" s="168" t="s">
        <v>1259</v>
      </c>
      <c r="AF1585" s="169">
        <v>-2871.288107617228</v>
      </c>
      <c r="AG1585" s="169">
        <v>996.7794384748023</v>
      </c>
      <c r="AH1585" s="169">
        <v>-2249.4957465746811</v>
      </c>
      <c r="AI1585" s="168" t="s">
        <v>12631</v>
      </c>
      <c r="AJ1585"/>
    </row>
    <row r="1586" spans="1:36" x14ac:dyDescent="0.25">
      <c r="A1586" s="179" t="b">
        <f>IF(E1586&lt;&gt;1,"",NOT(ISNA(VLOOKUP(P1586,Mapping!$P:$P,1,FALSE))))</f>
        <v>0</v>
      </c>
      <c r="B1586" s="180">
        <f t="shared" si="24"/>
        <v>20241120</v>
      </c>
      <c r="E1586" s="167">
        <v>1</v>
      </c>
      <c r="F1586" s="170" t="s">
        <v>12975</v>
      </c>
      <c r="G1586" s="169">
        <v>-21.182517194621891</v>
      </c>
      <c r="H1586" s="168" t="s">
        <v>1431</v>
      </c>
      <c r="I1586" s="168" t="s">
        <v>421</v>
      </c>
      <c r="J1586" s="169">
        <v>338.84695767251662</v>
      </c>
      <c r="K1586" s="169">
        <v>-43.859189631694107</v>
      </c>
      <c r="L1586" s="168" t="s">
        <v>18</v>
      </c>
      <c r="M1586" s="168" t="s">
        <v>21</v>
      </c>
      <c r="N1586" s="168" t="s">
        <v>1449</v>
      </c>
      <c r="O1586" s="168" t="s">
        <v>21</v>
      </c>
      <c r="P1586" s="168" t="s">
        <v>789</v>
      </c>
      <c r="Q1586" s="168" t="s">
        <v>1458</v>
      </c>
      <c r="R1586" s="168" t="s">
        <v>21</v>
      </c>
      <c r="S1586" s="168" t="s">
        <v>21</v>
      </c>
      <c r="T1586" s="168" t="s">
        <v>21</v>
      </c>
      <c r="U1586" s="168" t="s">
        <v>21</v>
      </c>
      <c r="V1586" s="168" t="s">
        <v>1458</v>
      </c>
      <c r="W1586" s="168" t="s">
        <v>21</v>
      </c>
      <c r="X1586" s="168" t="s">
        <v>21</v>
      </c>
      <c r="Y1586" s="168" t="s">
        <v>21</v>
      </c>
      <c r="Z1586" s="168" t="s">
        <v>21</v>
      </c>
      <c r="AA1586" s="168" t="s">
        <v>1259</v>
      </c>
      <c r="AB1586" s="168" t="s">
        <v>1259</v>
      </c>
      <c r="AC1586" s="168" t="s">
        <v>12976</v>
      </c>
      <c r="AD1586" s="169">
        <v>605.51365017455498</v>
      </c>
      <c r="AE1586" s="168" t="s">
        <v>1259</v>
      </c>
      <c r="AF1586" s="169">
        <v>-313.44557629623182</v>
      </c>
      <c r="AG1586" s="169">
        <v>105.4771166669275</v>
      </c>
      <c r="AH1586" s="169">
        <v>-244.40801219603139</v>
      </c>
      <c r="AI1586" s="168" t="s">
        <v>12866</v>
      </c>
      <c r="AJ1586"/>
    </row>
    <row r="1587" spans="1:36" x14ac:dyDescent="0.25">
      <c r="A1587" s="179" t="b">
        <f>IF(E1587&lt;&gt;1,"",NOT(ISNA(VLOOKUP(P1587,Mapping!$P:$P,1,FALSE))))</f>
        <v>0</v>
      </c>
      <c r="B1587" s="180">
        <f t="shared" si="24"/>
        <v>20241119</v>
      </c>
      <c r="E1587" s="167">
        <v>1</v>
      </c>
      <c r="F1587" s="170" t="s">
        <v>12652</v>
      </c>
      <c r="G1587" s="169">
        <v>-1770.7493409613021</v>
      </c>
      <c r="H1587" s="168" t="s">
        <v>1431</v>
      </c>
      <c r="I1587" s="168" t="s">
        <v>461</v>
      </c>
      <c r="J1587" s="169">
        <v>34545.004597326457</v>
      </c>
      <c r="K1587" s="169">
        <v>-20018.115542739801</v>
      </c>
      <c r="L1587" s="168" t="s">
        <v>18</v>
      </c>
      <c r="M1587" s="168" t="s">
        <v>21</v>
      </c>
      <c r="N1587" s="168" t="s">
        <v>1449</v>
      </c>
      <c r="O1587" s="168" t="s">
        <v>21</v>
      </c>
      <c r="P1587" s="168" t="s">
        <v>789</v>
      </c>
      <c r="Q1587" s="168" t="s">
        <v>1458</v>
      </c>
      <c r="R1587" s="168" t="s">
        <v>21</v>
      </c>
      <c r="S1587" s="168" t="s">
        <v>21</v>
      </c>
      <c r="T1587" s="168" t="s">
        <v>21</v>
      </c>
      <c r="U1587" s="168" t="s">
        <v>21</v>
      </c>
      <c r="V1587" s="168" t="s">
        <v>1458</v>
      </c>
      <c r="W1587" s="168" t="s">
        <v>21</v>
      </c>
      <c r="X1587" s="168" t="s">
        <v>21</v>
      </c>
      <c r="Y1587" s="168" t="s">
        <v>21</v>
      </c>
      <c r="Z1587" s="168" t="s">
        <v>21</v>
      </c>
      <c r="AA1587" s="168" t="s">
        <v>1259</v>
      </c>
      <c r="AB1587" s="168" t="s">
        <v>1259</v>
      </c>
      <c r="AC1587" s="168" t="s">
        <v>12653</v>
      </c>
      <c r="AD1587" s="169">
        <v>49481.342770920193</v>
      </c>
      <c r="AE1587" s="168" t="s">
        <v>1259</v>
      </c>
      <c r="AF1587" s="169">
        <v>75322.055283059657</v>
      </c>
      <c r="AG1587" s="169">
        <v>27591.260048855758</v>
      </c>
      <c r="AH1587" s="169">
        <v>51206.381295710184</v>
      </c>
      <c r="AI1587" s="168" t="s">
        <v>12631</v>
      </c>
      <c r="AJ1587"/>
    </row>
    <row r="1588" spans="1:36" x14ac:dyDescent="0.25">
      <c r="A1588" s="179" t="b">
        <f>IF(E1588&lt;&gt;1,"",NOT(ISNA(VLOOKUP(P1588,Mapping!$P:$P,1,FALSE))))</f>
        <v>0</v>
      </c>
      <c r="B1588" s="180">
        <f t="shared" si="24"/>
        <v>20241119</v>
      </c>
      <c r="E1588" s="167">
        <v>1</v>
      </c>
      <c r="F1588" s="170" t="s">
        <v>12654</v>
      </c>
      <c r="G1588" s="169">
        <v>735.89167670539359</v>
      </c>
      <c r="H1588" s="168" t="s">
        <v>1431</v>
      </c>
      <c r="I1588" s="168" t="s">
        <v>303</v>
      </c>
      <c r="J1588" s="169">
        <v>13698.52318157541</v>
      </c>
      <c r="K1588" s="169">
        <v>7576.7485815763357</v>
      </c>
      <c r="L1588" s="168" t="s">
        <v>18</v>
      </c>
      <c r="M1588" s="168" t="s">
        <v>21</v>
      </c>
      <c r="N1588" s="168" t="s">
        <v>1449</v>
      </c>
      <c r="O1588" s="168" t="s">
        <v>21</v>
      </c>
      <c r="P1588" s="168" t="s">
        <v>785</v>
      </c>
      <c r="Q1588" s="168" t="s">
        <v>1452</v>
      </c>
      <c r="R1588" s="168" t="s">
        <v>21</v>
      </c>
      <c r="S1588" s="168" t="s">
        <v>21</v>
      </c>
      <c r="T1588" s="168" t="s">
        <v>21</v>
      </c>
      <c r="U1588" s="168" t="s">
        <v>21</v>
      </c>
      <c r="V1588" s="168" t="s">
        <v>1452</v>
      </c>
      <c r="W1588" s="168" t="s">
        <v>21</v>
      </c>
      <c r="X1588" s="168" t="s">
        <v>21</v>
      </c>
      <c r="Y1588" s="168" t="s">
        <v>21</v>
      </c>
      <c r="Z1588" s="168" t="s">
        <v>21</v>
      </c>
      <c r="AA1588" s="168" t="s">
        <v>1259</v>
      </c>
      <c r="AB1588" s="168" t="s">
        <v>1259</v>
      </c>
      <c r="AC1588" s="168" t="s">
        <v>12655</v>
      </c>
      <c r="AD1588" s="169">
        <v>23534.368832879951</v>
      </c>
      <c r="AE1588" s="168" t="s">
        <v>1259</v>
      </c>
      <c r="AF1588" s="169">
        <v>-23048.197696886331</v>
      </c>
      <c r="AG1588" s="169">
        <v>-18355.562735784541</v>
      </c>
      <c r="AH1588" s="169">
        <v>-12293.94158107096</v>
      </c>
      <c r="AI1588" s="168" t="s">
        <v>12631</v>
      </c>
      <c r="AJ1588"/>
    </row>
    <row r="1589" spans="1:36" x14ac:dyDescent="0.25">
      <c r="A1589" s="179" t="b">
        <f>IF(E1589&lt;&gt;1,"",NOT(ISNA(VLOOKUP(P1589,Mapping!$P:$P,1,FALSE))))</f>
        <v>0</v>
      </c>
      <c r="B1589" s="180">
        <f t="shared" si="24"/>
        <v>20241120</v>
      </c>
      <c r="E1589" s="167">
        <v>1</v>
      </c>
      <c r="F1589" s="170" t="s">
        <v>12977</v>
      </c>
      <c r="G1589" s="169">
        <v>138.77356470922689</v>
      </c>
      <c r="H1589" s="168" t="s">
        <v>1431</v>
      </c>
      <c r="I1589" s="168" t="s">
        <v>303</v>
      </c>
      <c r="J1589" s="169">
        <v>5568.7557165105572</v>
      </c>
      <c r="K1589" s="169">
        <v>3082.3569020506989</v>
      </c>
      <c r="L1589" s="168" t="s">
        <v>18</v>
      </c>
      <c r="M1589" s="168" t="s">
        <v>21</v>
      </c>
      <c r="N1589" s="168" t="s">
        <v>1449</v>
      </c>
      <c r="O1589" s="168" t="s">
        <v>21</v>
      </c>
      <c r="P1589" s="168" t="s">
        <v>785</v>
      </c>
      <c r="Q1589" s="168" t="s">
        <v>1452</v>
      </c>
      <c r="R1589" s="168" t="s">
        <v>21</v>
      </c>
      <c r="S1589" s="168" t="s">
        <v>21</v>
      </c>
      <c r="T1589" s="168" t="s">
        <v>21</v>
      </c>
      <c r="U1589" s="168" t="s">
        <v>21</v>
      </c>
      <c r="V1589" s="168" t="s">
        <v>1452</v>
      </c>
      <c r="W1589" s="168" t="s">
        <v>21</v>
      </c>
      <c r="X1589" s="168" t="s">
        <v>21</v>
      </c>
      <c r="Y1589" s="168" t="s">
        <v>21</v>
      </c>
      <c r="Z1589" s="168" t="s">
        <v>21</v>
      </c>
      <c r="AA1589" s="168" t="s">
        <v>1259</v>
      </c>
      <c r="AB1589" s="168" t="s">
        <v>1259</v>
      </c>
      <c r="AC1589" s="168" t="s">
        <v>12978</v>
      </c>
      <c r="AD1589" s="169">
        <v>9584.356461573625</v>
      </c>
      <c r="AE1589" s="168" t="s">
        <v>1259</v>
      </c>
      <c r="AF1589" s="169">
        <v>-9384.5997868416289</v>
      </c>
      <c r="AG1589" s="169">
        <v>-7451.0917209940799</v>
      </c>
      <c r="AH1589" s="169">
        <v>-5005.9613903889831</v>
      </c>
      <c r="AI1589" s="168" t="s">
        <v>12866</v>
      </c>
      <c r="AJ1589"/>
    </row>
    <row r="1590" spans="1:36" x14ac:dyDescent="0.25">
      <c r="A1590" s="179" t="b">
        <f>IF(E1590&lt;&gt;1,"",NOT(ISNA(VLOOKUP(P1590,Mapping!$P:$P,1,FALSE))))</f>
        <v>0</v>
      </c>
      <c r="B1590" s="180">
        <f t="shared" si="24"/>
        <v>20241119</v>
      </c>
      <c r="E1590" s="167">
        <v>1</v>
      </c>
      <c r="F1590" s="170" t="s">
        <v>12656</v>
      </c>
      <c r="G1590" s="169">
        <v>-26.13099102724409</v>
      </c>
      <c r="H1590" s="168" t="s">
        <v>1431</v>
      </c>
      <c r="I1590" s="168" t="s">
        <v>498</v>
      </c>
      <c r="J1590" s="169">
        <v>367.18184780945319</v>
      </c>
      <c r="K1590" s="169">
        <v>-203.02188522856031</v>
      </c>
      <c r="L1590" s="168" t="s">
        <v>18</v>
      </c>
      <c r="M1590" s="168" t="s">
        <v>21</v>
      </c>
      <c r="N1590" s="168" t="s">
        <v>1449</v>
      </c>
      <c r="O1590" s="168" t="s">
        <v>21</v>
      </c>
      <c r="P1590" s="168" t="s">
        <v>525</v>
      </c>
      <c r="Q1590" s="168" t="s">
        <v>1451</v>
      </c>
      <c r="R1590" s="168" t="s">
        <v>21</v>
      </c>
      <c r="S1590" s="168" t="s">
        <v>21</v>
      </c>
      <c r="T1590" s="168" t="s">
        <v>21</v>
      </c>
      <c r="U1590" s="168" t="s">
        <v>21</v>
      </c>
      <c r="V1590" s="168" t="s">
        <v>1451</v>
      </c>
      <c r="W1590" s="168" t="s">
        <v>21</v>
      </c>
      <c r="X1590" s="168" t="s">
        <v>21</v>
      </c>
      <c r="Y1590" s="168" t="s">
        <v>21</v>
      </c>
      <c r="Z1590" s="168" t="s">
        <v>21</v>
      </c>
      <c r="AA1590" s="168" t="s">
        <v>1259</v>
      </c>
      <c r="AB1590" s="168" t="s">
        <v>1259</v>
      </c>
      <c r="AC1590" s="168" t="s">
        <v>12658</v>
      </c>
      <c r="AD1590" s="169">
        <v>568.77526475983689</v>
      </c>
      <c r="AE1590" s="168" t="s">
        <v>1259</v>
      </c>
      <c r="AF1590" s="169">
        <v>617.19947985099532</v>
      </c>
      <c r="AG1590" s="169">
        <v>492.45671728097392</v>
      </c>
      <c r="AH1590" s="169">
        <v>329.29236086663849</v>
      </c>
      <c r="AI1590" s="168" t="s">
        <v>12631</v>
      </c>
      <c r="AJ1590"/>
    </row>
    <row r="1591" spans="1:36" x14ac:dyDescent="0.25">
      <c r="A1591" s="179" t="b">
        <f>IF(E1591&lt;&gt;1,"",NOT(ISNA(VLOOKUP(P1591,Mapping!$P:$P,1,FALSE))))</f>
        <v>0</v>
      </c>
      <c r="B1591" s="180">
        <f t="shared" si="24"/>
        <v>20241119</v>
      </c>
      <c r="E1591" s="167">
        <v>1</v>
      </c>
      <c r="F1591" s="170" t="s">
        <v>12656</v>
      </c>
      <c r="G1591" s="169">
        <v>-0.41187610649076428</v>
      </c>
      <c r="H1591" s="168" t="s">
        <v>1431</v>
      </c>
      <c r="I1591" s="168" t="s">
        <v>498</v>
      </c>
      <c r="J1591" s="169">
        <v>5.7783778106696131</v>
      </c>
      <c r="K1591" s="169">
        <v>-3.19487086409399</v>
      </c>
      <c r="L1591" s="168" t="s">
        <v>18</v>
      </c>
      <c r="M1591" s="168" t="s">
        <v>21</v>
      </c>
      <c r="N1591" s="168" t="s">
        <v>1449</v>
      </c>
      <c r="O1591" s="168" t="s">
        <v>21</v>
      </c>
      <c r="P1591" s="168" t="s">
        <v>525</v>
      </c>
      <c r="Q1591" s="168" t="s">
        <v>1451</v>
      </c>
      <c r="R1591" s="168" t="s">
        <v>21</v>
      </c>
      <c r="S1591" s="168" t="s">
        <v>21</v>
      </c>
      <c r="T1591" s="168" t="s">
        <v>21</v>
      </c>
      <c r="U1591" s="168" t="s">
        <v>21</v>
      </c>
      <c r="V1591" s="168" t="s">
        <v>1451</v>
      </c>
      <c r="W1591" s="168" t="s">
        <v>21</v>
      </c>
      <c r="X1591" s="168" t="s">
        <v>21</v>
      </c>
      <c r="Y1591" s="168" t="s">
        <v>21</v>
      </c>
      <c r="Z1591" s="168" t="s">
        <v>21</v>
      </c>
      <c r="AA1591" s="168" t="s">
        <v>1259</v>
      </c>
      <c r="AB1591" s="168" t="s">
        <v>1259</v>
      </c>
      <c r="AC1591" s="168" t="s">
        <v>12657</v>
      </c>
      <c r="AD1591" s="169">
        <v>8.9506599152623512</v>
      </c>
      <c r="AE1591" s="168" t="s">
        <v>1259</v>
      </c>
      <c r="AF1591" s="169">
        <v>9.7125712702683931</v>
      </c>
      <c r="AG1591" s="169">
        <v>7.7496496575638849</v>
      </c>
      <c r="AH1591" s="169">
        <v>5.1819234571328447</v>
      </c>
      <c r="AI1591" s="168" t="s">
        <v>12631</v>
      </c>
      <c r="AJ1591"/>
    </row>
    <row r="1592" spans="1:36" x14ac:dyDescent="0.25">
      <c r="A1592" s="179" t="str">
        <f>IF(E1592&lt;&gt;1,"",NOT(ISNA(VLOOKUP(P1592,Mapping!$P:$P,1,FALSE))))</f>
        <v/>
      </c>
      <c r="B1592" s="180" t="str">
        <f t="shared" si="24"/>
        <v/>
      </c>
      <c r="E1592" s="167">
        <v>0</v>
      </c>
      <c r="F1592" s="170" t="s">
        <v>6595</v>
      </c>
      <c r="G1592" s="169">
        <v>873.84779999942032</v>
      </c>
      <c r="H1592" s="168" t="s">
        <v>21</v>
      </c>
      <c r="I1592" s="168" t="s">
        <v>21</v>
      </c>
      <c r="J1592" s="169">
        <v>10260.27457041814</v>
      </c>
      <c r="K1592" s="169">
        <v>-7788.214680498967</v>
      </c>
      <c r="L1592" s="168" t="s">
        <v>18</v>
      </c>
      <c r="M1592" s="168" t="s">
        <v>21</v>
      </c>
      <c r="N1592" s="168" t="s">
        <v>1449</v>
      </c>
      <c r="O1592" s="168" t="s">
        <v>21</v>
      </c>
      <c r="P1592" s="168" t="s">
        <v>179</v>
      </c>
      <c r="Q1592" s="168" t="s">
        <v>205</v>
      </c>
      <c r="R1592" s="168" t="s">
        <v>21</v>
      </c>
      <c r="S1592" s="168" t="s">
        <v>21</v>
      </c>
      <c r="T1592" s="168" t="s">
        <v>21</v>
      </c>
      <c r="U1592" s="168" t="s">
        <v>21</v>
      </c>
      <c r="V1592" s="168" t="s">
        <v>205</v>
      </c>
      <c r="W1592" s="168" t="s">
        <v>21</v>
      </c>
      <c r="X1592" s="168" t="s">
        <v>21</v>
      </c>
      <c r="Y1592" s="168" t="s">
        <v>21</v>
      </c>
      <c r="Z1592" s="168" t="s">
        <v>21</v>
      </c>
      <c r="AA1592" s="168" t="s">
        <v>1259</v>
      </c>
      <c r="AB1592" s="168" t="s">
        <v>1259</v>
      </c>
      <c r="AC1592" s="168" t="s">
        <v>12108</v>
      </c>
      <c r="AD1592" s="169">
        <v>18018.73170458174</v>
      </c>
      <c r="AE1592" s="168" t="s">
        <v>1259</v>
      </c>
      <c r="AF1592" s="169">
        <v>20084.034631058479</v>
      </c>
      <c r="AG1592" s="169">
        <v>16344.420338292361</v>
      </c>
      <c r="AH1592" s="169">
        <v>15916.85840768299</v>
      </c>
      <c r="AI1592" s="168" t="s">
        <v>21</v>
      </c>
      <c r="AJ1592"/>
    </row>
    <row r="1593" spans="1:36" x14ac:dyDescent="0.25">
      <c r="A1593" s="179" t="b">
        <f>IF(E1593&lt;&gt;1,"",NOT(ISNA(VLOOKUP(P1593,Mapping!$P:$P,1,FALSE))))</f>
        <v>1</v>
      </c>
      <c r="B1593" s="180" t="str">
        <f t="shared" si="24"/>
        <v/>
      </c>
      <c r="E1593" s="167">
        <v>1</v>
      </c>
      <c r="F1593" s="170" t="s">
        <v>12109</v>
      </c>
      <c r="G1593" s="169">
        <v>873.84779999942032</v>
      </c>
      <c r="H1593" s="168" t="s">
        <v>6595</v>
      </c>
      <c r="I1593" s="168" t="s">
        <v>303</v>
      </c>
      <c r="J1593" s="169">
        <v>10260.27457041814</v>
      </c>
      <c r="K1593" s="169">
        <v>-7788.214680498967</v>
      </c>
      <c r="L1593" s="168" t="s">
        <v>18</v>
      </c>
      <c r="M1593" s="168" t="s">
        <v>21</v>
      </c>
      <c r="N1593" s="168" t="s">
        <v>1449</v>
      </c>
      <c r="O1593" s="168" t="s">
        <v>21</v>
      </c>
      <c r="P1593" s="168" t="s">
        <v>179</v>
      </c>
      <c r="Q1593" s="168" t="s">
        <v>205</v>
      </c>
      <c r="R1593" s="168" t="s">
        <v>21</v>
      </c>
      <c r="S1593" s="168" t="s">
        <v>21</v>
      </c>
      <c r="T1593" s="168" t="s">
        <v>21</v>
      </c>
      <c r="U1593" s="168" t="s">
        <v>21</v>
      </c>
      <c r="V1593" s="168" t="s">
        <v>205</v>
      </c>
      <c r="W1593" s="168" t="s">
        <v>21</v>
      </c>
      <c r="X1593" s="168" t="s">
        <v>21</v>
      </c>
      <c r="Y1593" s="168" t="s">
        <v>21</v>
      </c>
      <c r="Z1593" s="168" t="s">
        <v>21</v>
      </c>
      <c r="AA1593" s="168" t="s">
        <v>1259</v>
      </c>
      <c r="AB1593" s="168" t="s">
        <v>1259</v>
      </c>
      <c r="AC1593" s="168" t="s">
        <v>12108</v>
      </c>
      <c r="AD1593" s="169">
        <v>18018.73170458174</v>
      </c>
      <c r="AE1593" s="168" t="s">
        <v>1259</v>
      </c>
      <c r="AF1593" s="169">
        <v>20084.034631058479</v>
      </c>
      <c r="AG1593" s="169">
        <v>16344.420338292361</v>
      </c>
      <c r="AH1593" s="169">
        <v>15916.85840768299</v>
      </c>
      <c r="AI1593" s="168" t="s">
        <v>21</v>
      </c>
      <c r="AJ1593"/>
    </row>
    <row r="1594" spans="1:36" x14ac:dyDescent="0.25">
      <c r="A1594" s="179" t="str">
        <f>IF(E1594&lt;&gt;1,"",NOT(ISNA(VLOOKUP(P1594,Mapping!$P:$P,1,FALSE))))</f>
        <v/>
      </c>
      <c r="B1594" s="180" t="str">
        <f t="shared" si="24"/>
        <v/>
      </c>
      <c r="E1594" s="167">
        <v>0</v>
      </c>
      <c r="F1594" s="170" t="s">
        <v>1432</v>
      </c>
      <c r="G1594" s="169">
        <v>264414247.83445039</v>
      </c>
      <c r="H1594" s="168" t="s">
        <v>21</v>
      </c>
      <c r="I1594" s="168" t="s">
        <v>21</v>
      </c>
      <c r="J1594" s="169">
        <v>25836400.517932571</v>
      </c>
      <c r="K1594" s="169">
        <v>-12362128.28181457</v>
      </c>
      <c r="L1594" s="168" t="s">
        <v>18</v>
      </c>
      <c r="M1594" s="168" t="s">
        <v>21</v>
      </c>
      <c r="N1594" s="168" t="s">
        <v>1449</v>
      </c>
      <c r="O1594" s="168" t="s">
        <v>21</v>
      </c>
      <c r="P1594" s="168" t="s">
        <v>21</v>
      </c>
      <c r="Q1594" s="168" t="s">
        <v>21</v>
      </c>
      <c r="R1594" s="168" t="s">
        <v>21</v>
      </c>
      <c r="S1594" s="168" t="s">
        <v>21</v>
      </c>
      <c r="T1594" s="168" t="s">
        <v>21</v>
      </c>
      <c r="U1594" s="168" t="s">
        <v>21</v>
      </c>
      <c r="V1594" s="168" t="s">
        <v>21</v>
      </c>
      <c r="W1594" s="168" t="s">
        <v>21</v>
      </c>
      <c r="X1594" s="168" t="s">
        <v>21</v>
      </c>
      <c r="Y1594" s="168" t="s">
        <v>21</v>
      </c>
      <c r="Z1594" s="168" t="s">
        <v>21</v>
      </c>
      <c r="AA1594" s="168" t="s">
        <v>21</v>
      </c>
      <c r="AB1594" s="168" t="s">
        <v>21</v>
      </c>
      <c r="AC1594" s="168" t="s">
        <v>12659</v>
      </c>
      <c r="AD1594" s="169">
        <v>29763049.136486512</v>
      </c>
      <c r="AE1594" s="168" t="s">
        <v>809</v>
      </c>
      <c r="AF1594" s="169">
        <v>54141760.574987769</v>
      </c>
      <c r="AG1594" s="169">
        <v>4705043.7187554073</v>
      </c>
      <c r="AH1594" s="169">
        <v>25964799.291607689</v>
      </c>
      <c r="AI1594" s="168" t="s">
        <v>21</v>
      </c>
      <c r="AJ1594"/>
    </row>
    <row r="1595" spans="1:36" x14ac:dyDescent="0.25">
      <c r="A1595" s="179" t="b">
        <f>IF(E1595&lt;&gt;1,"",NOT(ISNA(VLOOKUP(P1595,Mapping!$P:$P,1,FALSE))))</f>
        <v>0</v>
      </c>
      <c r="B1595" s="180">
        <f t="shared" si="24"/>
        <v>20250114</v>
      </c>
      <c r="E1595" s="167">
        <v>1</v>
      </c>
      <c r="F1595" s="170" t="s">
        <v>1448</v>
      </c>
      <c r="G1595" s="169">
        <v>13950928.15289784</v>
      </c>
      <c r="H1595" s="168" t="s">
        <v>1432</v>
      </c>
      <c r="I1595" s="168" t="s">
        <v>303</v>
      </c>
      <c r="J1595" s="169">
        <v>1363487.9277250341</v>
      </c>
      <c r="K1595" s="169">
        <v>-652660.04702274979</v>
      </c>
      <c r="L1595" s="168" t="s">
        <v>18</v>
      </c>
      <c r="M1595" s="168" t="s">
        <v>21</v>
      </c>
      <c r="N1595" s="168" t="s">
        <v>1449</v>
      </c>
      <c r="O1595" s="168" t="s">
        <v>21</v>
      </c>
      <c r="P1595" s="168" t="s">
        <v>2811</v>
      </c>
      <c r="Q1595" s="168" t="s">
        <v>2812</v>
      </c>
      <c r="R1595" s="168" t="s">
        <v>21</v>
      </c>
      <c r="S1595" s="168" t="s">
        <v>21</v>
      </c>
      <c r="T1595" s="168" t="s">
        <v>21</v>
      </c>
      <c r="U1595" s="168" t="s">
        <v>21</v>
      </c>
      <c r="V1595" s="168" t="s">
        <v>2812</v>
      </c>
      <c r="W1595" s="168" t="s">
        <v>21</v>
      </c>
      <c r="X1595" s="168" t="s">
        <v>21</v>
      </c>
      <c r="Y1595" s="168" t="s">
        <v>21</v>
      </c>
      <c r="Z1595" s="168" t="s">
        <v>21</v>
      </c>
      <c r="AA1595" s="168" t="s">
        <v>10523</v>
      </c>
      <c r="AB1595" s="168" t="s">
        <v>7426</v>
      </c>
      <c r="AC1595" s="168" t="s">
        <v>6601</v>
      </c>
      <c r="AD1595" s="169">
        <v>1569334.3738038361</v>
      </c>
      <c r="AE1595" s="168" t="s">
        <v>809</v>
      </c>
      <c r="AF1595" s="169">
        <v>2860458.2428973019</v>
      </c>
      <c r="AG1595" s="169">
        <v>252006.0305346027</v>
      </c>
      <c r="AH1595" s="169">
        <v>1372630.9503346919</v>
      </c>
      <c r="AI1595" s="168" t="s">
        <v>10525</v>
      </c>
      <c r="AJ1595"/>
    </row>
    <row r="1596" spans="1:36" x14ac:dyDescent="0.25">
      <c r="A1596" s="179" t="b">
        <f>IF(E1596&lt;&gt;1,"",NOT(ISNA(VLOOKUP(P1596,Mapping!$P:$P,1,FALSE))))</f>
        <v>0</v>
      </c>
      <c r="B1596" s="180">
        <f t="shared" ref="B1596" si="25">IF(AI1596="","",VALUE(AI1596))</f>
        <v>20250123</v>
      </c>
      <c r="E1596" s="167">
        <v>1</v>
      </c>
      <c r="F1596" s="170" t="s">
        <v>1448</v>
      </c>
      <c r="G1596" s="169">
        <v>156074417.35260811</v>
      </c>
      <c r="H1596" s="168" t="s">
        <v>1432</v>
      </c>
      <c r="I1596" s="168" t="s">
        <v>303</v>
      </c>
      <c r="J1596" s="169">
        <v>15255011.66487921</v>
      </c>
      <c r="K1596" s="169">
        <v>-7301298.9138874346</v>
      </c>
      <c r="L1596" s="168" t="s">
        <v>18</v>
      </c>
      <c r="M1596" s="168" t="s">
        <v>21</v>
      </c>
      <c r="N1596" s="168" t="s">
        <v>1449</v>
      </c>
      <c r="O1596" s="168" t="s">
        <v>21</v>
      </c>
      <c r="P1596" s="168" t="s">
        <v>2811</v>
      </c>
      <c r="Q1596" s="168" t="s">
        <v>2812</v>
      </c>
      <c r="R1596" s="168" t="s">
        <v>21</v>
      </c>
      <c r="S1596" s="168" t="s">
        <v>21</v>
      </c>
      <c r="T1596" s="168" t="s">
        <v>21</v>
      </c>
      <c r="U1596" s="168" t="s">
        <v>21</v>
      </c>
      <c r="V1596" s="168" t="s">
        <v>2812</v>
      </c>
      <c r="W1596" s="168" t="s">
        <v>21</v>
      </c>
      <c r="X1596" s="168" t="s">
        <v>21</v>
      </c>
      <c r="Y1596" s="168" t="s">
        <v>21</v>
      </c>
      <c r="Z1596" s="168" t="s">
        <v>21</v>
      </c>
      <c r="AA1596" s="168" t="s">
        <v>12110</v>
      </c>
      <c r="AB1596" s="168" t="s">
        <v>12111</v>
      </c>
      <c r="AC1596" s="168" t="s">
        <v>12112</v>
      </c>
      <c r="AD1596" s="169">
        <v>17547552.064815119</v>
      </c>
      <c r="AE1596" s="168" t="s">
        <v>809</v>
      </c>
      <c r="AF1596" s="169">
        <v>32050278.38567251</v>
      </c>
      <c r="AG1596" s="169">
        <v>2797240.5868820548</v>
      </c>
      <c r="AH1596" s="169">
        <v>15414914.867096599</v>
      </c>
      <c r="AI1596" s="168" t="s">
        <v>12113</v>
      </c>
      <c r="AJ1596"/>
    </row>
    <row r="1597" spans="1:36" x14ac:dyDescent="0.25">
      <c r="A1597" s="179" t="b">
        <f>IF(E1597&lt;&gt;1,"",NOT(ISNA(VLOOKUP(P1597,Mapping!$P:$P,1,FALSE))))</f>
        <v>0</v>
      </c>
      <c r="B1597" s="180">
        <f t="shared" ref="B1597:B1600" si="26">IF(AI1597="","",VALUE(AI1597))</f>
        <v>20250206</v>
      </c>
      <c r="E1597" s="167">
        <v>1</v>
      </c>
      <c r="F1597" s="170" t="s">
        <v>1448</v>
      </c>
      <c r="G1597" s="169">
        <v>9738783.2794694789</v>
      </c>
      <c r="H1597" s="168" t="s">
        <v>1432</v>
      </c>
      <c r="I1597" s="168" t="s">
        <v>303</v>
      </c>
      <c r="J1597" s="169">
        <v>952652.43999845698</v>
      </c>
      <c r="K1597" s="169">
        <v>-455858.38868102938</v>
      </c>
      <c r="L1597" s="168" t="s">
        <v>18</v>
      </c>
      <c r="M1597" s="168" t="s">
        <v>21</v>
      </c>
      <c r="N1597" s="168" t="s">
        <v>1449</v>
      </c>
      <c r="O1597" s="168" t="s">
        <v>21</v>
      </c>
      <c r="P1597" s="168" t="s">
        <v>2811</v>
      </c>
      <c r="Q1597" s="168" t="s">
        <v>2812</v>
      </c>
      <c r="R1597" s="168" t="s">
        <v>21</v>
      </c>
      <c r="S1597" s="168" t="s">
        <v>21</v>
      </c>
      <c r="T1597" s="168" t="s">
        <v>21</v>
      </c>
      <c r="U1597" s="168" t="s">
        <v>21</v>
      </c>
      <c r="V1597" s="168" t="s">
        <v>2812</v>
      </c>
      <c r="W1597" s="168" t="s">
        <v>21</v>
      </c>
      <c r="X1597" s="168" t="s">
        <v>21</v>
      </c>
      <c r="Y1597" s="168" t="s">
        <v>21</v>
      </c>
      <c r="Z1597" s="168" t="s">
        <v>21</v>
      </c>
      <c r="AA1597" s="168" t="s">
        <v>10514</v>
      </c>
      <c r="AB1597" s="168" t="s">
        <v>10515</v>
      </c>
      <c r="AC1597" s="168" t="s">
        <v>7042</v>
      </c>
      <c r="AD1597" s="169">
        <v>1085508.93777642</v>
      </c>
      <c r="AE1597" s="168" t="s">
        <v>809</v>
      </c>
      <c r="AF1597" s="169">
        <v>2006665.138425559</v>
      </c>
      <c r="AG1597" s="169">
        <v>175047.76337192391</v>
      </c>
      <c r="AH1597" s="169">
        <v>967797.26475327462</v>
      </c>
      <c r="AI1597" s="168" t="s">
        <v>10516</v>
      </c>
      <c r="AJ1597"/>
    </row>
    <row r="1598" spans="1:36" x14ac:dyDescent="0.25">
      <c r="A1598" s="179" t="b">
        <f>IF(E1598&lt;&gt;1,"",NOT(ISNA(VLOOKUP(P1598,Mapping!$P:$P,1,FALSE))))</f>
        <v>0</v>
      </c>
      <c r="B1598" s="180">
        <f t="shared" si="26"/>
        <v>20241210</v>
      </c>
      <c r="E1598" s="167">
        <v>1</v>
      </c>
      <c r="F1598" s="170" t="s">
        <v>1448</v>
      </c>
      <c r="G1598" s="169">
        <v>49042658.555641972</v>
      </c>
      <c r="H1598" s="168" t="s">
        <v>1432</v>
      </c>
      <c r="I1598" s="168" t="s">
        <v>303</v>
      </c>
      <c r="J1598" s="169">
        <v>4789219.7516354853</v>
      </c>
      <c r="K1598" s="169">
        <v>-2289036.872667653</v>
      </c>
      <c r="L1598" s="168" t="s">
        <v>18</v>
      </c>
      <c r="M1598" s="168" t="s">
        <v>21</v>
      </c>
      <c r="N1598" s="168" t="s">
        <v>1449</v>
      </c>
      <c r="O1598" s="168" t="s">
        <v>21</v>
      </c>
      <c r="P1598" s="168" t="s">
        <v>2811</v>
      </c>
      <c r="Q1598" s="168" t="s">
        <v>2812</v>
      </c>
      <c r="R1598" s="168" t="s">
        <v>21</v>
      </c>
      <c r="S1598" s="168" t="s">
        <v>21</v>
      </c>
      <c r="T1598" s="168" t="s">
        <v>21</v>
      </c>
      <c r="U1598" s="168" t="s">
        <v>21</v>
      </c>
      <c r="V1598" s="168" t="s">
        <v>2812</v>
      </c>
      <c r="W1598" s="168" t="s">
        <v>21</v>
      </c>
      <c r="X1598" s="168" t="s">
        <v>21</v>
      </c>
      <c r="Y1598" s="168" t="s">
        <v>21</v>
      </c>
      <c r="Z1598" s="168" t="s">
        <v>21</v>
      </c>
      <c r="AA1598" s="168" t="s">
        <v>10512</v>
      </c>
      <c r="AB1598" s="168" t="s">
        <v>7424</v>
      </c>
      <c r="AC1598" s="168" t="s">
        <v>12660</v>
      </c>
      <c r="AD1598" s="169">
        <v>5512294.1743713235</v>
      </c>
      <c r="AE1598" s="168" t="s">
        <v>809</v>
      </c>
      <c r="AF1598" s="169">
        <v>9966257.8719028905</v>
      </c>
      <c r="AG1598" s="169">
        <v>853404.93338536471</v>
      </c>
      <c r="AH1598" s="169">
        <v>4745307.4126359597</v>
      </c>
      <c r="AI1598" s="168" t="s">
        <v>10513</v>
      </c>
      <c r="AJ1598"/>
    </row>
    <row r="1599" spans="1:36" x14ac:dyDescent="0.25">
      <c r="A1599" s="179" t="b">
        <f>IF(E1599&lt;&gt;1,"",NOT(ISNA(VLOOKUP(P1599,Mapping!$P:$P,1,FALSE))))</f>
        <v>1</v>
      </c>
      <c r="B1599" s="180">
        <f t="shared" si="26"/>
        <v>20241129</v>
      </c>
      <c r="E1599">
        <v>1</v>
      </c>
      <c r="F1599" t="s">
        <v>1448</v>
      </c>
      <c r="G1599">
        <v>18238554.94347522</v>
      </c>
      <c r="H1599" t="s">
        <v>1432</v>
      </c>
      <c r="I1599" t="s">
        <v>303</v>
      </c>
      <c r="J1599">
        <v>1781362.600078925</v>
      </c>
      <c r="K1599">
        <v>-850712.30101239018</v>
      </c>
      <c r="L1599" t="s">
        <v>18</v>
      </c>
      <c r="M1599" t="s">
        <v>21</v>
      </c>
      <c r="N1599" t="s">
        <v>1449</v>
      </c>
      <c r="O1599" t="s">
        <v>21</v>
      </c>
      <c r="P1599" t="s">
        <v>179</v>
      </c>
      <c r="Q1599" t="s">
        <v>205</v>
      </c>
      <c r="R1599" t="s">
        <v>21</v>
      </c>
      <c r="S1599" t="s">
        <v>21</v>
      </c>
      <c r="T1599" t="s">
        <v>21</v>
      </c>
      <c r="U1599" t="s">
        <v>21</v>
      </c>
      <c r="V1599" t="s">
        <v>205</v>
      </c>
      <c r="W1599" t="s">
        <v>21</v>
      </c>
      <c r="X1599" t="s">
        <v>21</v>
      </c>
      <c r="Y1599" t="s">
        <v>21</v>
      </c>
      <c r="Z1599" t="s">
        <v>21</v>
      </c>
      <c r="AA1599" t="s">
        <v>10530</v>
      </c>
      <c r="AB1599" t="s">
        <v>7429</v>
      </c>
      <c r="AC1599" t="s">
        <v>12115</v>
      </c>
      <c r="AD1599">
        <v>2060055.9459029131</v>
      </c>
      <c r="AE1599" t="s">
        <v>809</v>
      </c>
      <c r="AF1599">
        <v>3696830.4236823772</v>
      </c>
      <c r="AG1599">
        <v>313596.89656588441</v>
      </c>
      <c r="AH1599">
        <v>1755223.263620466</v>
      </c>
      <c r="AI1599" t="s">
        <v>10532</v>
      </c>
    </row>
    <row r="1600" spans="1:36" x14ac:dyDescent="0.25">
      <c r="A1600" s="179" t="b">
        <f>IF(E1600&lt;&gt;1,"",NOT(ISNA(VLOOKUP(P1600,Mapping!$P:$P,1,FALSE))))</f>
        <v>1</v>
      </c>
      <c r="B1600" s="180">
        <f t="shared" si="26"/>
        <v>20250114</v>
      </c>
      <c r="E1600">
        <v>1</v>
      </c>
      <c r="F1600" t="s">
        <v>1448</v>
      </c>
      <c r="G1600">
        <v>17368905.550357811</v>
      </c>
      <c r="H1600" t="s">
        <v>1432</v>
      </c>
      <c r="I1600" t="s">
        <v>303</v>
      </c>
      <c r="J1600">
        <v>1697542.4700176651</v>
      </c>
      <c r="K1600">
        <v>-812561.75854332419</v>
      </c>
      <c r="L1600" t="s">
        <v>18</v>
      </c>
      <c r="M1600" t="s">
        <v>21</v>
      </c>
      <c r="N1600" t="s">
        <v>1449</v>
      </c>
      <c r="O1600" t="s">
        <v>21</v>
      </c>
      <c r="P1600" t="s">
        <v>179</v>
      </c>
      <c r="Q1600" t="s">
        <v>205</v>
      </c>
      <c r="R1600" t="s">
        <v>21</v>
      </c>
      <c r="S1600" t="s">
        <v>21</v>
      </c>
      <c r="T1600" t="s">
        <v>21</v>
      </c>
      <c r="U1600" t="s">
        <v>21</v>
      </c>
      <c r="V1600" t="s">
        <v>205</v>
      </c>
      <c r="W1600" t="s">
        <v>21</v>
      </c>
      <c r="X1600" t="s">
        <v>21</v>
      </c>
      <c r="Y1600" t="s">
        <v>21</v>
      </c>
      <c r="Z1600" t="s">
        <v>21</v>
      </c>
      <c r="AA1600" t="s">
        <v>10523</v>
      </c>
      <c r="AB1600" t="s">
        <v>7426</v>
      </c>
      <c r="AC1600" t="s">
        <v>12114</v>
      </c>
      <c r="AD1600">
        <v>1953821.29538577</v>
      </c>
      <c r="AE1600" t="s">
        <v>809</v>
      </c>
      <c r="AF1600">
        <v>3561270.5124071352</v>
      </c>
      <c r="AG1600">
        <v>313747.50801557681</v>
      </c>
      <c r="AH1600">
        <v>1708925.5331666919</v>
      </c>
      <c r="AI1600" t="s">
        <v>10525</v>
      </c>
    </row>
    <row r="1601" spans="2:2" x14ac:dyDescent="0.25">
      <c r="B1601" s="180"/>
    </row>
    <row r="1602" spans="2:2" x14ac:dyDescent="0.25">
      <c r="B1602" s="180"/>
    </row>
    <row r="1603" spans="2:2" x14ac:dyDescent="0.25">
      <c r="B1603" s="180"/>
    </row>
    <row r="1604" spans="2:2" x14ac:dyDescent="0.25">
      <c r="B1604" s="180"/>
    </row>
    <row r="1605" spans="2:2" x14ac:dyDescent="0.25">
      <c r="B1605" s="180"/>
    </row>
    <row r="1606" spans="2:2" x14ac:dyDescent="0.25">
      <c r="B1606" s="180"/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030F745F8F75B42810A74260285B88D" ma:contentTypeVersion="18" ma:contentTypeDescription="Create a new document." ma:contentTypeScope="" ma:versionID="22f455ce28a30b9c222de1f6e51b6d9d">
  <xsd:schema xmlns:xsd="http://www.w3.org/2001/XMLSchema" xmlns:xs="http://www.w3.org/2001/XMLSchema" xmlns:p="http://schemas.microsoft.com/office/2006/metadata/properties" xmlns:ns2="e5fb52c0-88b9-40ed-ba6f-0357e6608479" xmlns:ns3="7ee174b6-cfb7-446d-9377-301aa771787a" targetNamespace="http://schemas.microsoft.com/office/2006/metadata/properties" ma:root="true" ma:fieldsID="194a730668262d30f9f263f48ae94914" ns2:_="" ns3:_="">
    <xsd:import namespace="e5fb52c0-88b9-40ed-ba6f-0357e6608479"/>
    <xsd:import namespace="7ee174b6-cfb7-446d-9377-301aa771787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5fb52c0-88b9-40ed-ba6f-0357e660847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ea15c144-88b6-4abd-859f-6cd82a478a2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25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ee174b6-cfb7-446d-9377-301aa771787a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f57f6e4-9583-4557-92dc-5d28e2f56f07}" ma:internalName="TaxCatchAll" ma:showField="CatchAllData" ma:web="7ee174b6-cfb7-446d-9377-301aa771787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e5fb52c0-88b9-40ed-ba6f-0357e6608479">
      <Terms xmlns="http://schemas.microsoft.com/office/infopath/2007/PartnerControls"/>
    </lcf76f155ced4ddcb4097134ff3c332f>
    <TaxCatchAll xmlns="7ee174b6-cfb7-446d-9377-301aa771787a" xsi:nil="true"/>
  </documentManagement>
</p:properties>
</file>

<file path=customXml/itemProps1.xml><?xml version="1.0" encoding="utf-8"?>
<ds:datastoreItem xmlns:ds="http://schemas.openxmlformats.org/officeDocument/2006/customXml" ds:itemID="{447B9721-129E-48E1-9370-F2F407AB88A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11043D95-1B14-4E99-B52C-497DC5C70C1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5fb52c0-88b9-40ed-ba6f-0357e6608479"/>
    <ds:schemaRef ds:uri="7ee174b6-cfb7-446d-9377-301aa77178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DEAEEAF-F4C9-4764-AD82-1BCB41C28CC6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609D9B62-DE82-4D35-BC64-958E142D4DF8}">
  <ds:schemaRefs>
    <ds:schemaRef ds:uri="http://purl.org/dc/elements/1.1/"/>
    <ds:schemaRef ds:uri="7ee174b6-cfb7-446d-9377-301aa771787a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e5fb52c0-88b9-40ed-ba6f-0357e6608479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18</vt:i4>
      </vt:variant>
    </vt:vector>
  </HeadingPairs>
  <TitlesOfParts>
    <vt:vector size="33" baseType="lpstr">
      <vt:lpstr>Instructions</vt:lpstr>
      <vt:lpstr>OPB_adjusted</vt:lpstr>
      <vt:lpstr>GPE</vt:lpstr>
      <vt:lpstr>CPE</vt:lpstr>
      <vt:lpstr>EMPE</vt:lpstr>
      <vt:lpstr>WSIB LRI</vt:lpstr>
      <vt:lpstr>WSIB Pension</vt:lpstr>
      <vt:lpstr>PJPP</vt:lpstr>
      <vt:lpstr>Collateral</vt:lpstr>
      <vt:lpstr>LCR Scenarios Table</vt:lpstr>
      <vt:lpstr>Collateral_OLD</vt:lpstr>
      <vt:lpstr>Mapping</vt:lpstr>
      <vt:lpstr>IMCO Global Equity Pool</vt:lpstr>
      <vt:lpstr>IMCO Canadian Equity Pool</vt:lpstr>
      <vt:lpstr>IMCO EM Equity Pool</vt:lpstr>
      <vt:lpstr>Collateral!Date</vt:lpstr>
      <vt:lpstr>Date</vt:lpstr>
      <vt:lpstr>Date_Override</vt:lpstr>
      <vt:lpstr>ImportTime</vt:lpstr>
      <vt:lpstr>LCR_Type</vt:lpstr>
      <vt:lpstr>Load_Date</vt:lpstr>
      <vt:lpstr>MovedFiles</vt:lpstr>
      <vt:lpstr>NewDate</vt:lpstr>
      <vt:lpstr>OutputFiles</vt:lpstr>
      <vt:lpstr>CPE!Print_Area</vt:lpstr>
      <vt:lpstr>EMPE!Print_Area</vt:lpstr>
      <vt:lpstr>GPE!Print_Area</vt:lpstr>
      <vt:lpstr>OPB_adjusted!Print_Area</vt:lpstr>
      <vt:lpstr>PJPP!Print_Area</vt:lpstr>
      <vt:lpstr>'WSIB LRI'!Print_Area</vt:lpstr>
      <vt:lpstr>'WSIB Pension'!Print_Area</vt:lpstr>
      <vt:lpstr>SourceFiles</vt:lpstr>
      <vt:lpstr>SQL_Dates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Liu, Jackson</dc:creator>
  <cp:lastModifiedBy>Gao, Katherine</cp:lastModifiedBy>
  <cp:lastPrinted>2023-12-15T18:42:51Z</cp:lastPrinted>
  <dcterms:created xsi:type="dcterms:W3CDTF">2020-07-03T03:02:42Z</dcterms:created>
  <dcterms:modified xsi:type="dcterms:W3CDTF">2024-11-21T21:11:21Z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0x0101002030F745F8F75B42810A74260285B88D</vt:lpwstr>
  </property>
  <property fmtid="{D5CDD505-2E9C-101B-9397-08002B2CF9AE}" pid="3" name="MediaServiceImageTags">
    <vt:lpwstr/>
  </property>
  <property fmtid="{D5CDD505-2E9C-101B-9397-08002B2CF9AE}" pid="4" name="{A44787D4-0540-4523-9961-78E4036D8C6D}">
    <vt:lpwstr>{C4C5D958-EC34-4B11-A544-69AF40579BA3}</vt:lpwstr>
  </property>
</Properties>
</file>